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95" yWindow="780" windowWidth="15585" windowHeight="7245" tabRatio="871" firstSheet="28" activeTab="28"/>
  </bookViews>
  <sheets>
    <sheet name="Dat cong dat do" sheetId="15" state="hidden" r:id="rId1"/>
    <sheet name="Danh muc thua bỏ dat cong" sheetId="34" state="hidden" r:id="rId2"/>
    <sheet name="Con dao (CTCC)" sheetId="29" state="hidden" r:id="rId3"/>
    <sheet name="Long Dien (Ok)" sheetId="19" state="hidden" r:id="rId4"/>
    <sheet name="TP Ba Ria (goc)" sheetId="25" state="hidden" r:id="rId5"/>
    <sheet name="TTPTQDD tinh Quan ly" sheetId="7" state="hidden" r:id="rId6"/>
    <sheet name="Sheet2" sheetId="32" state="hidden" r:id="rId7"/>
    <sheet name="TP Vung Tau" sheetId="33" state="hidden" r:id="rId8"/>
    <sheet name="Dat do (ok) (2)" sheetId="42" state="hidden" r:id="rId9"/>
    <sheet name="Chau Duc (goc)" sheetId="27" state="hidden" r:id="rId10"/>
    <sheet name="Dat do (ok)" sheetId="8" state="hidden" r:id="rId11"/>
    <sheet name="Dau gia (Chau Duc)" sheetId="28" state="hidden" r:id="rId12"/>
    <sheet name="TP Ba Ria (ok)" sheetId="26" state="hidden" r:id="rId13"/>
    <sheet name="Chau Duc (Ok)" sheetId="39" state="hidden" r:id="rId14"/>
    <sheet name="Tan Thanh (OK)" sheetId="13" state="hidden" r:id="rId15"/>
    <sheet name="Sheet1" sheetId="30" state="hidden" r:id="rId16"/>
    <sheet name="NN Cong nghe cao" sheetId="63" state="hidden" r:id="rId17"/>
    <sheet name="PPP" sheetId="59" state="hidden" r:id="rId18"/>
    <sheet name="Du an keu goi dau tu Con dao" sheetId="60" state="hidden" r:id="rId19"/>
    <sheet name="Thue MT rung tai Con dao" sheetId="61" state="hidden" r:id="rId20"/>
    <sheet name="Ven bien" sheetId="62" state="hidden" r:id="rId21"/>
    <sheet name="TP VUng Tau (17.12)" sheetId="71" state="hidden" r:id="rId22"/>
    <sheet name="Bieu 2 (Dat cong on dinh) (2)" sheetId="66" state="hidden" r:id="rId23"/>
    <sheet name="Ma dat" sheetId="67" state="hidden" r:id="rId24"/>
    <sheet name="Long Dien (Ok) (2)" sheetId="23" state="hidden" r:id="rId25"/>
    <sheet name="Tong hop" sheetId="82" state="hidden" r:id="rId26"/>
    <sheet name="1 (2)" sheetId="115" state="hidden" r:id="rId27"/>
    <sheet name="Xuyen Moc (ok)" sheetId="10" state="hidden" r:id="rId28"/>
    <sheet name="Bieu 1.1" sheetId="40" r:id="rId29"/>
    <sheet name="Con Dao (OK)" sheetId="31" state="hidden" r:id="rId30"/>
    <sheet name="1.3. Rung" sheetId="64" state="hidden" r:id="rId31"/>
    <sheet name="Ra soat rung So NN" sheetId="108" state="hidden" r:id="rId32"/>
    <sheet name="Bieu 01" sheetId="83" state="hidden" r:id="rId33"/>
    <sheet name="BIEU 2" sheetId="104" state="hidden" r:id="rId34"/>
    <sheet name="PA Quan ly" sheetId="110" state="hidden" r:id="rId35"/>
    <sheet name="Bieu 2.1" sheetId="51" r:id="rId36"/>
    <sheet name="Bieu 2.4" sheetId="69" r:id="rId37"/>
    <sheet name="Bieu 03" sheetId="65" r:id="rId38"/>
    <sheet name="Bieu 04" sheetId="113" r:id="rId39"/>
    <sheet name="Bieu 5.1" sheetId="77" r:id="rId40"/>
    <sheet name="Sheet4" sheetId="102" state="hidden" r:id="rId41"/>
    <sheet name="2" sheetId="93" state="hidden" r:id="rId42"/>
    <sheet name="3 (6)" sheetId="106" state="hidden" r:id="rId43"/>
    <sheet name="Bieu 1-Đất công tỉnh Bà Rịa VT" sheetId="101" state="hidden" r:id="rId44"/>
    <sheet name="3 (2)" sheetId="98" state="hidden" r:id="rId45"/>
    <sheet name="3 (3)" sheetId="99" state="hidden" r:id="rId46"/>
    <sheet name="3 (5)" sheetId="105" state="hidden" r:id="rId47"/>
    <sheet name="5" sheetId="97" state="hidden" r:id="rId48"/>
    <sheet name="... Khu vuc giao Quy dat Con da" sheetId="88" state="hidden" r:id="rId49"/>
    <sheet name="Rung theo QD 3573.2008" sheetId="78" state="hidden" r:id="rId50"/>
    <sheet name="Bieu 08.1. 05 cum" sheetId="89" state="hidden" r:id="rId51"/>
    <sheet name="12,XHH (2)" sheetId="85" state="hidden" r:id="rId52"/>
    <sheet name="11. Nha ơ xa hoi (2)" sheetId="84" state="hidden" r:id="rId53"/>
    <sheet name="Bieu 06 (Ven bien)" sheetId="49" state="hidden" r:id="rId54"/>
    <sheet name="Nong nghiep cong nghe cao" sheetId="81" state="hidden" r:id="rId55"/>
    <sheet name="Bieu 4 (KH sd đất của PTQD)" sheetId="45" state="hidden" r:id="rId56"/>
    <sheet name="Bieu XXX(Dau gia)" sheetId="44" state="hidden" r:id="rId57"/>
    <sheet name="tp Vung Tau (ok)" sheetId="37" state="hidden" r:id="rId58"/>
    <sheet name="Tan Thanh (Long)" sheetId="11" state="hidden" r:id="rId59"/>
    <sheet name="Tong" sheetId="1" state="hidden" r:id="rId60"/>
    <sheet name="Kha nang tiep can nha dau tu" sheetId="2" state="hidden" r:id="rId61"/>
    <sheet name="Ma huyen" sheetId="6" state="hidden" r:id="rId62"/>
    <sheet name="Sheet3" sheetId="103" state="hidden" r:id="rId63"/>
    <sheet name="THANHTH TOAN BT__XA HOI HOA" sheetId="117" r:id="rId64"/>
    <sheet name="MaXa" sheetId="116" state="hidden" r:id="rId65"/>
  </sheets>
  <externalReferences>
    <externalReference r:id="rId66"/>
    <externalReference r:id="rId67"/>
    <externalReference r:id="rId68"/>
    <externalReference r:id="rId69"/>
    <externalReference r:id="rId70"/>
    <externalReference r:id="rId71"/>
    <externalReference r:id="rId72"/>
  </externalReferences>
  <definedNames>
    <definedName name="_xlnm._FilterDatabase" localSheetId="48" hidden="1">'... Khu vuc giao Quy dat Con da'!$A$7:$V$50</definedName>
    <definedName name="_xlnm._FilterDatabase" localSheetId="52" hidden="1">'11. Nha ơ xa hoi (2)'!$A$4:$H$22</definedName>
    <definedName name="_xlnm._FilterDatabase" localSheetId="44" hidden="1">'3 (2)'!$A$2:$L$72</definedName>
    <definedName name="_xlnm._FilterDatabase" localSheetId="45" hidden="1">'3 (3)'!$A$2:$L$72</definedName>
    <definedName name="_xlnm._FilterDatabase" localSheetId="46" hidden="1">'3 (5)'!$A$2:$B$14</definedName>
    <definedName name="_xlnm._FilterDatabase" localSheetId="42" hidden="1">'3 (6)'!$A$2:$B$13</definedName>
    <definedName name="_xlnm._FilterDatabase" localSheetId="53" hidden="1">'Bieu 06 (Ven bien)'!$A$4:$J$4</definedName>
    <definedName name="_xlnm._FilterDatabase" localSheetId="28" hidden="1">'Bieu 1.1'!$A$2:$U$5</definedName>
    <definedName name="_xlnm._FilterDatabase" localSheetId="43" hidden="1">'Bieu 1-Đất công tỉnh Bà Rịa VT'!$A$4:$AR$217</definedName>
    <definedName name="_xlnm._FilterDatabase" localSheetId="33" hidden="1">'BIEU 2'!$A$2:$B$14</definedName>
    <definedName name="_xlnm._FilterDatabase" localSheetId="22" hidden="1">'Bieu 2 (Dat cong on dinh) (2)'!$A$5:$P$499</definedName>
    <definedName name="_xlnm._FilterDatabase" localSheetId="35" hidden="1">'Bieu 2.1'!$A$2:$W$90</definedName>
    <definedName name="_xlnm._FilterDatabase" localSheetId="36" hidden="1">'Bieu 2.4'!$AN$6:$AN$85</definedName>
    <definedName name="_xlnm._FilterDatabase" localSheetId="55" hidden="1">'Bieu 4 (KH sd đất của PTQD)'!$B$9:$Q$56</definedName>
    <definedName name="_xlnm._FilterDatabase" localSheetId="39" hidden="1">'Bieu 5.1'!$A$5:$X$45</definedName>
    <definedName name="_xlnm._FilterDatabase" localSheetId="56" hidden="1">'Bieu XXX(Dau gia)'!$B$5:$U$193</definedName>
    <definedName name="_xlnm._FilterDatabase" localSheetId="9" hidden="1">'Chau Duc (goc)'!$B$3:$AE$420</definedName>
    <definedName name="_xlnm._FilterDatabase" localSheetId="13" hidden="1">'Chau Duc (Ok)'!$B$9:$U$9</definedName>
    <definedName name="_xlnm._FilterDatabase" localSheetId="29" hidden="1">'Con Dao (OK)'!$B$9:$U$136</definedName>
    <definedName name="_xlnm._FilterDatabase" localSheetId="1" hidden="1">'Danh muc thua bỏ dat cong'!$B$9:$S$10</definedName>
    <definedName name="_xlnm._FilterDatabase" localSheetId="0" hidden="1">'Dat cong dat do'!$A$7:$P$542</definedName>
    <definedName name="_xlnm._FilterDatabase" localSheetId="10" hidden="1">'Dat do (ok)'!$B$9:$U$492</definedName>
    <definedName name="_xlnm._FilterDatabase" localSheetId="8" hidden="1">'Dat do (ok) (2)'!$A$9:$V$492</definedName>
    <definedName name="_xlnm._FilterDatabase" localSheetId="3" hidden="1">'Long Dien (Ok)'!$A$9:$WVS$771</definedName>
    <definedName name="_xlnm._FilterDatabase" localSheetId="24" hidden="1">'Long Dien (Ok) (2)'!$B$3:$T$767</definedName>
    <definedName name="_xlnm._FilterDatabase" localSheetId="58" hidden="1">'Tan Thanh (Long)'!$A$9:$R$274</definedName>
    <definedName name="_xlnm._FilterDatabase" localSheetId="14" hidden="1">'Tan Thanh (OK)'!$B$9:$S$299</definedName>
    <definedName name="_xlnm._FilterDatabase" localSheetId="59" hidden="1">Tong!$A$9:$R$169</definedName>
    <definedName name="_xlnm._FilterDatabase" localSheetId="12" hidden="1">'TP Ba Ria (ok)'!$B$9:$U$11</definedName>
    <definedName name="_xlnm._FilterDatabase" localSheetId="21" hidden="1">'TP VUng Tau (17.12)'!$A$7:$IZ$1068</definedName>
    <definedName name="_xlnm._FilterDatabase" localSheetId="57" hidden="1">'tp Vung Tau (ok)'!$B$9:$U$10</definedName>
    <definedName name="_xlnm._FilterDatabase" localSheetId="5" hidden="1">'TTPTQDD tinh Quan ly'!$B$9:$S$56</definedName>
    <definedName name="_xlnm._FilterDatabase" localSheetId="27" hidden="1">'Xuyen Moc (ok)'!$A$10:$V$648</definedName>
    <definedName name="_GoBack" localSheetId="60">'Kha nang tiep can nha dau tu'!$C$56</definedName>
    <definedName name="_xlnm.Print_Area" localSheetId="48">'... Khu vuc giao Quy dat Con da'!$B$1:$Q$50</definedName>
    <definedName name="_xlnm.Print_Area" localSheetId="26">'1 (2)'!$A$1:$M$14</definedName>
    <definedName name="_xlnm.Print_Area" localSheetId="41">'2'!$A$1:$G$14</definedName>
    <definedName name="_xlnm.Print_Area" localSheetId="44">'3 (2)'!$A$1:$B$54</definedName>
    <definedName name="_xlnm.Print_Area" localSheetId="45">'3 (3)'!$A$1:$B$54</definedName>
    <definedName name="_xlnm.Print_Area" localSheetId="46">'3 (5)'!$A$1:$B$14</definedName>
    <definedName name="_xlnm.Print_Area" localSheetId="42">'3 (6)'!$A$1:$B$13</definedName>
    <definedName name="_xlnm.Print_Area" localSheetId="47">'5'!$A$1:$C$13</definedName>
    <definedName name="_xlnm.Print_Area" localSheetId="32">'Bieu 01'!$A$1:$H$13</definedName>
    <definedName name="_xlnm.Print_Area" localSheetId="43">'Bieu 1-Đất công tỉnh Bà Rịa VT'!$A$1:$Y$190</definedName>
    <definedName name="_xlnm.Print_Area" localSheetId="33">'BIEU 2'!$A$1:$B$14</definedName>
    <definedName name="_xlnm.Print_Area" localSheetId="22">'Bieu 2 (Dat cong on dinh) (2)'!$B$2:$K$501</definedName>
    <definedName name="_xlnm.Print_Area" localSheetId="36">'Bieu 2.4'!#REF!</definedName>
    <definedName name="_xlnm.Print_Area" localSheetId="49">'Rung theo QD 3573.2008'!$G$2:$J$21</definedName>
    <definedName name="_xlnm.Print_Titles" localSheetId="48">'... Khu vuc giao Quy dat Con da'!$5:$6</definedName>
    <definedName name="_xlnm.Print_Titles" localSheetId="30">'1.3. Rung'!$2:$3</definedName>
    <definedName name="_xlnm.Print_Titles" localSheetId="51">'12,XHH (2)'!$3:$4</definedName>
    <definedName name="_xlnm.Print_Titles" localSheetId="37">'Bieu 03'!$6:$6</definedName>
    <definedName name="_xlnm.Print_Titles" localSheetId="53">'Bieu 06 (Ven bien)'!$3:$4</definedName>
    <definedName name="_xlnm.Print_Titles" localSheetId="50">'Bieu 08.1. 05 cum'!$3:$3</definedName>
    <definedName name="_xlnm.Print_Titles" localSheetId="28">'Bieu 1.1'!#REF!</definedName>
    <definedName name="_xlnm.Print_Titles" localSheetId="43">'Bieu 1-Đất công tỉnh Bà Rịa VT'!$A$2:$IV$3</definedName>
    <definedName name="_xlnm.Print_Titles" localSheetId="22">'Bieu 2 (Dat cong on dinh) (2)'!$4:$5</definedName>
    <definedName name="_xlnm.Print_Titles" localSheetId="35">'Bieu 2.1'!$2:$3</definedName>
    <definedName name="_xlnm.Print_Titles" localSheetId="36">'Bieu 2.4'!#REF!</definedName>
    <definedName name="_xlnm.Print_Titles" localSheetId="55">'Bieu 4 (KH sd đất của PTQD)'!$8:$9</definedName>
    <definedName name="_xlnm.Print_Titles" localSheetId="39">'Bieu 5.1'!$5:$6</definedName>
    <definedName name="_xlnm.Print_Titles" localSheetId="56">'Bieu XXX(Dau gia)'!$4:$5</definedName>
    <definedName name="_xlnm.Print_Titles" localSheetId="13">'Chau Duc (Ok)'!$8:$9</definedName>
    <definedName name="_xlnm.Print_Titles" localSheetId="29">'Con Dao (OK)'!$8:$9</definedName>
    <definedName name="_xlnm.Print_Titles" localSheetId="1">'Danh muc thua bỏ dat cong'!$8:$9</definedName>
    <definedName name="_xlnm.Print_Titles" localSheetId="0">'Dat cong dat do'!$A$6:$IV$7</definedName>
    <definedName name="_xlnm.Print_Titles" localSheetId="10">'Dat do (ok)'!$8:$9</definedName>
    <definedName name="_xlnm.Print_Titles" localSheetId="8">'Dat do (ok) (2)'!$8:$9</definedName>
    <definedName name="_xlnm.Print_Titles" localSheetId="60">'Kha nang tiep can nha dau tu'!$6:$6</definedName>
    <definedName name="_xlnm.Print_Titles" localSheetId="3">'Long Dien (Ok)'!$8:$9</definedName>
    <definedName name="_xlnm.Print_Titles" localSheetId="24">'Long Dien (Ok) (2)'!$2:$3</definedName>
    <definedName name="_xlnm.Print_Titles" localSheetId="16">'NN Cong nghe cao'!$3:$3</definedName>
    <definedName name="_xlnm.Print_Titles" localSheetId="58">'Tan Thanh (Long)'!$8:$9</definedName>
    <definedName name="_xlnm.Print_Titles" localSheetId="14">'Tan Thanh (OK)'!$8:$9</definedName>
    <definedName name="_xlnm.Print_Titles" localSheetId="59">Tong!$8:$9</definedName>
    <definedName name="_xlnm.Print_Titles" localSheetId="12">'TP Ba Ria (ok)'!$8:$9</definedName>
    <definedName name="_xlnm.Print_Titles" localSheetId="57">'tp Vung Tau (ok)'!$8:$9</definedName>
    <definedName name="_xlnm.Print_Titles" localSheetId="5">'TTPTQDD tinh Quan ly'!$8:$9</definedName>
    <definedName name="_xlnm.Print_Titles" localSheetId="20">'Ven bien'!$3:$3</definedName>
    <definedName name="_xlnm.Print_Titles" localSheetId="27">'Xuyen Moc (ok)'!$8:$9</definedName>
  </definedNames>
  <calcPr calcId="145621"/>
</workbook>
</file>

<file path=xl/calcChain.xml><?xml version="1.0" encoding="utf-8"?>
<calcChain xmlns="http://schemas.openxmlformats.org/spreadsheetml/2006/main">
  <c r="H319" i="40" l="1"/>
  <c r="F319" i="40" s="1"/>
  <c r="L319" i="40"/>
  <c r="H320" i="40"/>
  <c r="F320" i="40" s="1"/>
  <c r="L320" i="40"/>
  <c r="H303" i="40"/>
  <c r="F303" i="40" s="1"/>
  <c r="L303" i="40"/>
  <c r="H172" i="40"/>
  <c r="F172" i="40" s="1"/>
  <c r="L172" i="40"/>
  <c r="H88" i="40" l="1"/>
  <c r="F88" i="40" s="1"/>
  <c r="L88" i="40"/>
  <c r="L456" i="40" l="1"/>
  <c r="H456" i="40"/>
  <c r="F456" i="40" s="1"/>
  <c r="L443" i="40"/>
  <c r="H443" i="40"/>
  <c r="F443" i="40" s="1"/>
  <c r="L428" i="40" l="1"/>
  <c r="H428" i="40"/>
  <c r="F428" i="40" s="1"/>
  <c r="H369" i="40" l="1"/>
  <c r="F369" i="40" s="1"/>
  <c r="L344" i="40"/>
  <c r="H344" i="40"/>
  <c r="F344" i="40" s="1"/>
  <c r="L343" i="40"/>
  <c r="H343" i="40"/>
  <c r="F343" i="40" s="1"/>
  <c r="L341" i="40" l="1"/>
  <c r="H341" i="40"/>
  <c r="F341" i="40" s="1"/>
  <c r="L335" i="40"/>
  <c r="H335" i="40"/>
  <c r="F335" i="40" s="1"/>
  <c r="L326" i="40"/>
  <c r="H326" i="40"/>
  <c r="F326" i="40" s="1"/>
  <c r="L324" i="40"/>
  <c r="H324" i="40"/>
  <c r="F324" i="40" s="1"/>
  <c r="L321" i="40"/>
  <c r="H321" i="40"/>
  <c r="F321" i="40" s="1"/>
  <c r="L34" i="40" l="1"/>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L61" i="40"/>
  <c r="L62" i="40"/>
  <c r="L63" i="40"/>
  <c r="L64" i="40"/>
  <c r="L65" i="40"/>
  <c r="L66" i="40"/>
  <c r="L67" i="40"/>
  <c r="L68" i="40"/>
  <c r="L69" i="40"/>
  <c r="L70" i="40"/>
  <c r="L71" i="40"/>
  <c r="L72" i="40"/>
  <c r="L73" i="40"/>
  <c r="L74" i="40"/>
  <c r="L75" i="40"/>
  <c r="L76" i="40"/>
  <c r="L77" i="40"/>
  <c r="L78" i="40"/>
  <c r="L79" i="40"/>
  <c r="L80" i="40"/>
  <c r="L81" i="40"/>
  <c r="L82" i="40"/>
  <c r="L83" i="40"/>
  <c r="L84" i="40"/>
  <c r="L85" i="40"/>
  <c r="L86" i="40"/>
  <c r="L87"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L117" i="40"/>
  <c r="L118" i="40"/>
  <c r="L119" i="40"/>
  <c r="L120" i="40"/>
  <c r="L121" i="40"/>
  <c r="L122" i="40"/>
  <c r="L123" i="40"/>
  <c r="L124" i="40"/>
  <c r="L125" i="40"/>
  <c r="L126" i="40"/>
  <c r="L127" i="40"/>
  <c r="L128" i="40"/>
  <c r="L129" i="40"/>
  <c r="L130" i="40"/>
  <c r="L131" i="40"/>
  <c r="L132" i="40"/>
  <c r="L133" i="40"/>
  <c r="L134" i="40"/>
  <c r="L135" i="40"/>
  <c r="L136" i="40"/>
  <c r="L137" i="40"/>
  <c r="L138" i="40"/>
  <c r="L139" i="40"/>
  <c r="L140" i="40"/>
  <c r="L141" i="40"/>
  <c r="L142" i="40"/>
  <c r="L143" i="40"/>
  <c r="L144" i="40"/>
  <c r="L145" i="40"/>
  <c r="L146" i="40"/>
  <c r="L147" i="40"/>
  <c r="L148" i="40"/>
  <c r="L149" i="40"/>
  <c r="L150" i="40"/>
  <c r="L151" i="40"/>
  <c r="L152" i="40"/>
  <c r="L153" i="40"/>
  <c r="L154" i="40"/>
  <c r="L155" i="40"/>
  <c r="L156" i="40"/>
  <c r="L157" i="40"/>
  <c r="L158" i="40"/>
  <c r="L159" i="40"/>
  <c r="L160" i="40"/>
  <c r="L161" i="40"/>
  <c r="L162" i="40"/>
  <c r="L163" i="40"/>
  <c r="L164" i="40"/>
  <c r="L165" i="40"/>
  <c r="L166" i="40"/>
  <c r="L167" i="40"/>
  <c r="L168" i="40"/>
  <c r="L169" i="40"/>
  <c r="L170" i="40"/>
  <c r="L171" i="40"/>
  <c r="L173" i="40"/>
  <c r="L174" i="40"/>
  <c r="L175" i="40"/>
  <c r="L176" i="40"/>
  <c r="L177" i="40"/>
  <c r="L178" i="40"/>
  <c r="L179" i="40"/>
  <c r="L180" i="40"/>
  <c r="L181" i="40"/>
  <c r="L182" i="40"/>
  <c r="L183" i="40"/>
  <c r="L184" i="40"/>
  <c r="L185" i="40"/>
  <c r="L186" i="40"/>
  <c r="L187" i="40"/>
  <c r="L188" i="40"/>
  <c r="L189" i="40"/>
  <c r="L190" i="40"/>
  <c r="L191" i="40"/>
  <c r="L192" i="40"/>
  <c r="L193" i="40"/>
  <c r="L194" i="40"/>
  <c r="L195" i="40"/>
  <c r="L196" i="40"/>
  <c r="L197" i="40"/>
  <c r="L198" i="40"/>
  <c r="L199" i="40"/>
  <c r="L200" i="40"/>
  <c r="L201" i="40"/>
  <c r="L202" i="40"/>
  <c r="L203" i="40"/>
  <c r="L204" i="40"/>
  <c r="L205" i="40"/>
  <c r="L206" i="40"/>
  <c r="L207" i="40"/>
  <c r="L208" i="40"/>
  <c r="L209" i="40"/>
  <c r="L210" i="40"/>
  <c r="L211" i="40"/>
  <c r="L212" i="40"/>
  <c r="L213" i="40"/>
  <c r="L214" i="40"/>
  <c r="L215" i="40"/>
  <c r="L216" i="40"/>
  <c r="L217" i="40"/>
  <c r="L218" i="40"/>
  <c r="L219" i="40"/>
  <c r="L220" i="40"/>
  <c r="L221" i="40"/>
  <c r="L222" i="40"/>
  <c r="L223" i="40"/>
  <c r="L224" i="40"/>
  <c r="L225" i="40"/>
  <c r="L226" i="40"/>
  <c r="L227" i="40"/>
  <c r="L228" i="40"/>
  <c r="L229" i="40"/>
  <c r="L230" i="40"/>
  <c r="L231" i="40"/>
  <c r="L232" i="40"/>
  <c r="L233" i="40"/>
  <c r="L234" i="40"/>
  <c r="L235" i="40"/>
  <c r="L236" i="40"/>
  <c r="L237" i="40"/>
  <c r="L238" i="40"/>
  <c r="L239" i="40"/>
  <c r="L240" i="40"/>
  <c r="L241" i="40"/>
  <c r="L242" i="40"/>
  <c r="L243" i="40"/>
  <c r="L244" i="40"/>
  <c r="L245" i="40"/>
  <c r="L246" i="40"/>
  <c r="L247" i="40"/>
  <c r="L248" i="40"/>
  <c r="L249" i="40"/>
  <c r="L250" i="40"/>
  <c r="L251" i="40"/>
  <c r="L252" i="40"/>
  <c r="L253" i="40"/>
  <c r="L254" i="40"/>
  <c r="L255" i="40"/>
  <c r="L256" i="40"/>
  <c r="L257" i="40"/>
  <c r="L258" i="40"/>
  <c r="L259" i="40"/>
  <c r="L260" i="40"/>
  <c r="L261" i="40"/>
  <c r="L262" i="40"/>
  <c r="L263" i="40"/>
  <c r="L264" i="40"/>
  <c r="L265" i="40"/>
  <c r="L266" i="40"/>
  <c r="L267" i="40"/>
  <c r="L268" i="40"/>
  <c r="L269" i="40"/>
  <c r="L270" i="40"/>
  <c r="L271" i="40"/>
  <c r="L272" i="40"/>
  <c r="L273" i="40"/>
  <c r="L274" i="40"/>
  <c r="L275" i="40"/>
  <c r="L276" i="40"/>
  <c r="L277" i="40"/>
  <c r="L278" i="40"/>
  <c r="L279" i="40"/>
  <c r="L280" i="40"/>
  <c r="L281" i="40"/>
  <c r="L282" i="40"/>
  <c r="L283" i="40"/>
  <c r="L284" i="40"/>
  <c r="L285" i="40"/>
  <c r="L286" i="40"/>
  <c r="L287" i="40"/>
  <c r="L288" i="40"/>
  <c r="L289" i="40"/>
  <c r="L290" i="40"/>
  <c r="L291" i="40"/>
  <c r="L292" i="40"/>
  <c r="L293" i="40"/>
  <c r="L294" i="40"/>
  <c r="L295" i="40"/>
  <c r="L296" i="40"/>
  <c r="L297" i="40"/>
  <c r="L298" i="40"/>
  <c r="L299" i="40"/>
  <c r="L300" i="40"/>
  <c r="L301" i="40"/>
  <c r="L302" i="40"/>
  <c r="L304" i="40"/>
  <c r="L305" i="40"/>
  <c r="L306" i="40"/>
  <c r="L307" i="40"/>
  <c r="L308" i="40"/>
  <c r="L309" i="40"/>
  <c r="L310" i="40"/>
  <c r="L311" i="40"/>
  <c r="L312" i="40"/>
  <c r="L313" i="40"/>
  <c r="L314" i="40"/>
  <c r="L315" i="40"/>
  <c r="L316" i="40"/>
  <c r="L317" i="40"/>
  <c r="L318" i="40"/>
  <c r="L322" i="40"/>
  <c r="L323" i="40"/>
  <c r="L325" i="40"/>
  <c r="L327" i="40"/>
  <c r="L328" i="40"/>
  <c r="L329" i="40"/>
  <c r="L330" i="40"/>
  <c r="L331" i="40"/>
  <c r="L332" i="40"/>
  <c r="L333" i="40"/>
  <c r="L334" i="40"/>
  <c r="L336" i="40"/>
  <c r="L337" i="40"/>
  <c r="L338" i="40"/>
  <c r="L339" i="40"/>
  <c r="L340" i="40"/>
  <c r="L342" i="40"/>
  <c r="L345" i="40"/>
  <c r="L346" i="40"/>
  <c r="L347" i="40"/>
  <c r="L348" i="40"/>
  <c r="L349" i="40"/>
  <c r="L350" i="40"/>
  <c r="L351" i="40"/>
  <c r="L352" i="40"/>
  <c r="L353" i="40"/>
  <c r="L354" i="40"/>
  <c r="L355" i="40"/>
  <c r="L356" i="40"/>
  <c r="L357" i="40"/>
  <c r="L358" i="40"/>
  <c r="L359" i="40"/>
  <c r="L360" i="40"/>
  <c r="L361" i="40"/>
  <c r="L362" i="40"/>
  <c r="L363" i="40"/>
  <c r="L364" i="40"/>
  <c r="L365" i="40"/>
  <c r="L366" i="40"/>
  <c r="L367" i="40"/>
  <c r="L368" i="40"/>
  <c r="L370" i="40"/>
  <c r="L371" i="40"/>
  <c r="L372" i="40"/>
  <c r="L373" i="40"/>
  <c r="L374" i="40"/>
  <c r="L375" i="40"/>
  <c r="L376" i="40"/>
  <c r="L377" i="40"/>
  <c r="L378" i="40"/>
  <c r="L379" i="40"/>
  <c r="L380" i="40"/>
  <c r="L381" i="40"/>
  <c r="L382" i="40"/>
  <c r="L383" i="40"/>
  <c r="L384" i="40"/>
  <c r="L385" i="40"/>
  <c r="L386" i="40"/>
  <c r="L387" i="40"/>
  <c r="L388" i="40"/>
  <c r="L389" i="40"/>
  <c r="L390" i="40"/>
  <c r="L391" i="40"/>
  <c r="L392" i="40"/>
  <c r="L393" i="40"/>
  <c r="L394" i="40"/>
  <c r="L395" i="40"/>
  <c r="L396" i="40"/>
  <c r="L397" i="40"/>
  <c r="L398" i="40"/>
  <c r="L399" i="40"/>
  <c r="L400" i="40"/>
  <c r="L401" i="40"/>
  <c r="L402" i="40"/>
  <c r="L403" i="40"/>
  <c r="L404" i="40"/>
  <c r="L405" i="40"/>
  <c r="L406" i="40"/>
  <c r="L407" i="40"/>
  <c r="L408" i="40"/>
  <c r="L409" i="40"/>
  <c r="L410" i="40"/>
  <c r="L411" i="40"/>
  <c r="L412" i="40"/>
  <c r="L413" i="40"/>
  <c r="L414" i="40"/>
  <c r="L415" i="40"/>
  <c r="L416" i="40"/>
  <c r="L417" i="40"/>
  <c r="L418" i="40"/>
  <c r="L419" i="40"/>
  <c r="L420" i="40"/>
  <c r="L421" i="40"/>
  <c r="L422" i="40"/>
  <c r="L423" i="40"/>
  <c r="L424" i="40"/>
  <c r="L425" i="40"/>
  <c r="L426" i="40"/>
  <c r="L427" i="40"/>
  <c r="L429" i="40"/>
  <c r="L430" i="40"/>
  <c r="L431" i="40"/>
  <c r="L432" i="40"/>
  <c r="L433" i="40"/>
  <c r="L434" i="40"/>
  <c r="L435" i="40"/>
  <c r="L436" i="40"/>
  <c r="L437" i="40"/>
  <c r="L438" i="40"/>
  <c r="L439" i="40"/>
  <c r="L440" i="40"/>
  <c r="L441" i="40"/>
  <c r="L442" i="40"/>
  <c r="L444" i="40"/>
  <c r="L445" i="40"/>
  <c r="L446" i="40"/>
  <c r="L447" i="40"/>
  <c r="L448" i="40"/>
  <c r="L449" i="40"/>
  <c r="L450" i="40"/>
  <c r="L451" i="40"/>
  <c r="L452" i="40"/>
  <c r="L453" i="40"/>
  <c r="L454" i="40"/>
  <c r="L455" i="40"/>
  <c r="L457" i="40"/>
  <c r="L458" i="40"/>
  <c r="L459" i="40"/>
  <c r="L460" i="40"/>
  <c r="L461" i="40"/>
  <c r="L462" i="40"/>
  <c r="L463" i="40"/>
  <c r="L464" i="40"/>
  <c r="L465" i="40"/>
  <c r="L466" i="40"/>
  <c r="L467" i="40"/>
  <c r="L468" i="40"/>
  <c r="L469" i="40"/>
  <c r="L470" i="40"/>
  <c r="L471" i="40"/>
  <c r="L472" i="40"/>
  <c r="L473" i="40"/>
  <c r="L474" i="40"/>
  <c r="L475" i="40"/>
  <c r="L476" i="40"/>
  <c r="L477" i="40"/>
  <c r="L478" i="40"/>
  <c r="L479" i="40"/>
  <c r="L480" i="40"/>
  <c r="L481" i="40"/>
  <c r="L482" i="40"/>
  <c r="L483" i="40"/>
  <c r="L484" i="40"/>
  <c r="L485" i="40"/>
  <c r="L486" i="40"/>
  <c r="L487" i="40"/>
  <c r="L488" i="40"/>
  <c r="L489" i="40"/>
  <c r="L490" i="40"/>
  <c r="L491" i="40"/>
  <c r="L492" i="40"/>
  <c r="L493" i="40"/>
  <c r="L494" i="40"/>
  <c r="L495" i="40"/>
  <c r="L496" i="40"/>
  <c r="L497" i="40"/>
  <c r="L498" i="40"/>
  <c r="L499" i="40"/>
  <c r="L500" i="40"/>
  <c r="L501" i="40"/>
  <c r="L502" i="40"/>
  <c r="L503" i="40"/>
  <c r="L504" i="40"/>
  <c r="L505" i="40"/>
  <c r="L30" i="40"/>
  <c r="L31" i="40"/>
  <c r="L32" i="40"/>
  <c r="L33" i="40"/>
  <c r="L26" i="40"/>
  <c r="L27" i="40"/>
  <c r="L28" i="40"/>
  <c r="L29" i="40"/>
  <c r="L25" i="40"/>
  <c r="L21" i="40"/>
  <c r="L22" i="40"/>
  <c r="L23" i="40"/>
  <c r="L24" i="40"/>
  <c r="L8" i="40"/>
  <c r="L9" i="40"/>
  <c r="L10" i="40"/>
  <c r="L11" i="40"/>
  <c r="L12" i="40"/>
  <c r="L13" i="40"/>
  <c r="L14" i="40"/>
  <c r="L15" i="40"/>
  <c r="L16" i="40"/>
  <c r="L17" i="40"/>
  <c r="L18" i="40"/>
  <c r="L19" i="40"/>
  <c r="L20" i="40"/>
  <c r="H307" i="40"/>
  <c r="F307" i="40" s="1"/>
  <c r="I7" i="65" l="1"/>
  <c r="I8" i="65"/>
  <c r="F7" i="65"/>
  <c r="F8" i="65"/>
  <c r="D7" i="65" l="1"/>
  <c r="D8" i="65"/>
  <c r="O277" i="40" l="1"/>
  <c r="H276" i="40" l="1"/>
  <c r="F276" i="40" s="1"/>
  <c r="H259" i="40"/>
  <c r="F259" i="40" s="1"/>
  <c r="H182" i="40" l="1"/>
  <c r="F182" i="40" s="1"/>
  <c r="H8" i="69" l="1"/>
  <c r="H9" i="69"/>
  <c r="H10" i="69"/>
  <c r="H11" i="69"/>
  <c r="H12" i="69"/>
  <c r="H13" i="69"/>
  <c r="H14" i="69"/>
  <c r="H15" i="69"/>
  <c r="H16" i="69"/>
  <c r="H17" i="69"/>
  <c r="H18" i="69"/>
  <c r="H19" i="69"/>
  <c r="H20" i="69"/>
  <c r="H21" i="69"/>
  <c r="H22" i="69"/>
  <c r="H23" i="69"/>
  <c r="H24" i="69"/>
  <c r="H25" i="69"/>
  <c r="H26" i="69"/>
  <c r="H27" i="69"/>
  <c r="H28" i="69"/>
  <c r="H29" i="69"/>
  <c r="H30" i="69"/>
  <c r="H31" i="69"/>
  <c r="H32" i="69"/>
  <c r="H33" i="69"/>
  <c r="H35" i="69"/>
  <c r="H36" i="69"/>
  <c r="H37" i="69"/>
  <c r="H38" i="69"/>
  <c r="H39" i="69"/>
  <c r="H40" i="69"/>
  <c r="H41" i="69"/>
  <c r="H42" i="69"/>
  <c r="H43" i="69"/>
  <c r="H44" i="69"/>
  <c r="H45" i="69"/>
  <c r="H46" i="69"/>
  <c r="H47" i="69"/>
  <c r="H48" i="69"/>
  <c r="H49" i="69"/>
  <c r="H50" i="69"/>
  <c r="H51" i="69"/>
  <c r="H52" i="69"/>
  <c r="H53" i="69"/>
  <c r="H54" i="69"/>
  <c r="H55" i="69"/>
  <c r="H56" i="69"/>
  <c r="H57" i="69"/>
  <c r="H58" i="69"/>
  <c r="H59" i="69"/>
  <c r="H60" i="69"/>
  <c r="H61" i="69"/>
  <c r="H62" i="69"/>
  <c r="H63" i="69"/>
  <c r="H64" i="69"/>
  <c r="H65" i="69"/>
  <c r="H66" i="69"/>
  <c r="H67" i="69"/>
  <c r="H68" i="69"/>
  <c r="H69" i="69"/>
  <c r="H70" i="69"/>
  <c r="H71" i="69"/>
  <c r="H72" i="69"/>
  <c r="H73" i="69"/>
  <c r="H74" i="69"/>
  <c r="H75" i="69"/>
  <c r="H76" i="69"/>
  <c r="H77" i="69"/>
  <c r="H78" i="69"/>
  <c r="H79" i="69"/>
  <c r="H80" i="69"/>
  <c r="H81" i="69"/>
  <c r="H82" i="69"/>
  <c r="H83" i="69"/>
  <c r="H84" i="69"/>
  <c r="H85" i="69"/>
  <c r="H7" i="69"/>
  <c r="T7" i="69" l="1"/>
  <c r="T9" i="69"/>
  <c r="T12" i="69"/>
  <c r="T14" i="69"/>
  <c r="T15" i="69"/>
  <c r="T18" i="69"/>
  <c r="T21" i="69"/>
  <c r="T22" i="69"/>
  <c r="T26" i="69"/>
  <c r="T27" i="69"/>
  <c r="T28" i="69"/>
  <c r="T29" i="69"/>
  <c r="T30" i="69"/>
  <c r="T31" i="69"/>
  <c r="T32" i="69"/>
  <c r="T33" i="69"/>
  <c r="T35" i="69"/>
  <c r="T36" i="69"/>
  <c r="T39" i="69"/>
  <c r="T40" i="69"/>
  <c r="T41" i="69"/>
  <c r="T42" i="69"/>
  <c r="T43" i="69"/>
  <c r="T45" i="69"/>
  <c r="T46" i="69"/>
  <c r="T47" i="69"/>
  <c r="T48" i="69"/>
  <c r="T49" i="69"/>
  <c r="T50" i="69"/>
  <c r="T51" i="69"/>
  <c r="T53" i="69"/>
  <c r="T55" i="69"/>
  <c r="T56" i="69"/>
  <c r="T57" i="69"/>
  <c r="T58" i="69"/>
  <c r="T59" i="69"/>
  <c r="T60" i="69"/>
  <c r="T61" i="69"/>
  <c r="T62" i="69"/>
  <c r="T63" i="69"/>
  <c r="T64" i="69"/>
  <c r="T65" i="69"/>
  <c r="T66" i="69"/>
  <c r="T67" i="69"/>
  <c r="T68" i="69"/>
  <c r="T69" i="69"/>
  <c r="T70" i="69"/>
  <c r="T71" i="69"/>
  <c r="T72" i="69"/>
  <c r="T73" i="69"/>
  <c r="T74" i="69"/>
  <c r="T75" i="69"/>
  <c r="T76" i="69"/>
  <c r="T77" i="69"/>
  <c r="T78" i="69"/>
  <c r="T79" i="69"/>
  <c r="T80" i="69"/>
  <c r="T81" i="69"/>
  <c r="T82" i="69"/>
  <c r="T83" i="69"/>
  <c r="T84" i="69"/>
  <c r="T85" i="69"/>
  <c r="U31" i="69"/>
  <c r="U32" i="69"/>
  <c r="U35" i="69"/>
  <c r="U42" i="69"/>
  <c r="U48" i="69"/>
  <c r="U50" i="69"/>
  <c r="U51" i="69"/>
  <c r="U59" i="69"/>
  <c r="U63" i="69"/>
  <c r="U66" i="69"/>
  <c r="U67" i="69"/>
  <c r="U68" i="69"/>
  <c r="U69" i="69"/>
  <c r="U94" i="69"/>
  <c r="V31" i="69"/>
  <c r="V32" i="69"/>
  <c r="V35" i="69"/>
  <c r="V42" i="69"/>
  <c r="V63" i="69"/>
  <c r="C8" i="69"/>
  <c r="C9"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7" i="69"/>
  <c r="E8" i="117"/>
  <c r="E9" i="117"/>
  <c r="E10" i="117"/>
  <c r="E11" i="117"/>
  <c r="E12" i="117"/>
  <c r="E13" i="117"/>
  <c r="E14" i="117"/>
  <c r="E15" i="117"/>
  <c r="E16" i="117"/>
  <c r="E17" i="117"/>
  <c r="E18" i="117"/>
  <c r="E19" i="117"/>
  <c r="E20" i="117"/>
  <c r="E21" i="117"/>
  <c r="E22" i="117"/>
  <c r="E23" i="117"/>
  <c r="E25" i="117"/>
  <c r="E26" i="117"/>
  <c r="E7" i="117"/>
  <c r="R26" i="117" l="1"/>
  <c r="R25" i="117"/>
  <c r="L24" i="117"/>
  <c r="R23" i="117"/>
  <c r="L23" i="117"/>
  <c r="R22" i="117"/>
  <c r="L22" i="117"/>
  <c r="R21" i="117"/>
  <c r="R20" i="117"/>
  <c r="L20" i="117"/>
  <c r="L6" i="117" s="1"/>
  <c r="R16" i="117"/>
  <c r="R15" i="117"/>
  <c r="R14" i="117"/>
  <c r="R13" i="117"/>
  <c r="L13" i="117"/>
  <c r="R11" i="117"/>
  <c r="R8" i="117"/>
  <c r="A8" i="117"/>
  <c r="A11" i="117" s="1"/>
  <c r="A13" i="117" s="1"/>
  <c r="A14" i="117" s="1"/>
  <c r="A15" i="117" s="1"/>
  <c r="A16" i="117" s="1"/>
  <c r="A20" i="117" s="1"/>
  <c r="A21" i="117" s="1"/>
  <c r="A22" i="117" s="1"/>
  <c r="A23" i="117" s="1"/>
  <c r="R7" i="117"/>
  <c r="K83" i="69"/>
  <c r="K71" i="69"/>
  <c r="K65" i="69"/>
  <c r="A56" i="69"/>
  <c r="A57" i="69" s="1"/>
  <c r="A58" i="69" s="1"/>
  <c r="A59" i="69" s="1"/>
  <c r="A60" i="69" s="1"/>
  <c r="A61" i="69" s="1"/>
  <c r="A62" i="69" s="1"/>
  <c r="A63" i="69" s="1"/>
  <c r="A64" i="69" s="1"/>
  <c r="A65" i="69" s="1"/>
  <c r="A66" i="69" s="1"/>
  <c r="A67" i="69" s="1"/>
  <c r="A68" i="69" s="1"/>
  <c r="A69" i="69" s="1"/>
  <c r="A70" i="69" s="1"/>
  <c r="A71" i="69" s="1"/>
  <c r="A72" i="69" s="1"/>
  <c r="A73" i="69" s="1"/>
  <c r="A74" i="69" s="1"/>
  <c r="A75" i="69" s="1"/>
  <c r="A76" i="69" s="1"/>
  <c r="A77" i="69" s="1"/>
  <c r="A78" i="69" s="1"/>
  <c r="A79" i="69" s="1"/>
  <c r="A80" i="69" s="1"/>
  <c r="A81" i="69" s="1"/>
  <c r="A82" i="69" s="1"/>
  <c r="A83" i="69" s="1"/>
  <c r="A84" i="69" s="1"/>
  <c r="A85" i="69" s="1"/>
  <c r="K53" i="69"/>
  <c r="K44" i="69" s="1"/>
  <c r="S44" i="69" s="1"/>
  <c r="A46" i="69"/>
  <c r="A47" i="69" s="1"/>
  <c r="A48" i="69" s="1"/>
  <c r="A49" i="69" s="1"/>
  <c r="A50" i="69" s="1"/>
  <c r="A51" i="69" s="1"/>
  <c r="A53" i="69" s="1"/>
  <c r="K43" i="69"/>
  <c r="K34" i="69" s="1"/>
  <c r="S34" i="69" s="1"/>
  <c r="A36" i="69"/>
  <c r="A39" i="69" s="1"/>
  <c r="A40" i="69" s="1"/>
  <c r="A41" i="69" s="1"/>
  <c r="A42" i="69" s="1"/>
  <c r="A43" i="69" s="1"/>
  <c r="K33" i="69"/>
  <c r="K30" i="69"/>
  <c r="U30" i="69" s="1"/>
  <c r="K29" i="69"/>
  <c r="K28" i="69"/>
  <c r="K14" i="69"/>
  <c r="S94" i="69" s="1"/>
  <c r="T94" i="69" s="1"/>
  <c r="A9" i="69"/>
  <c r="A12" i="69" s="1"/>
  <c r="A14" i="69" s="1"/>
  <c r="A15" i="69" s="1"/>
  <c r="A18" i="69" s="1"/>
  <c r="A21" i="69" s="1"/>
  <c r="A22" i="69" s="1"/>
  <c r="A26" i="69" s="1"/>
  <c r="A27" i="69" s="1"/>
  <c r="A28" i="69" s="1"/>
  <c r="A29" i="69" s="1"/>
  <c r="A30" i="69" s="1"/>
  <c r="A31" i="69" s="1"/>
  <c r="A32" i="69" s="1"/>
  <c r="A33" i="69" s="1"/>
  <c r="K54" i="69" l="1"/>
  <c r="S54" i="69" s="1"/>
  <c r="U73" i="69"/>
  <c r="U80" i="69"/>
  <c r="U71" i="69"/>
  <c r="U79" i="69"/>
  <c r="U74" i="69"/>
  <c r="U81" i="69"/>
  <c r="U78" i="69"/>
  <c r="U33" i="69"/>
  <c r="V33" i="69"/>
  <c r="K6" i="69"/>
  <c r="K5" i="69" s="1"/>
  <c r="H161" i="40"/>
  <c r="F161" i="40" s="1"/>
  <c r="H160" i="40"/>
  <c r="F160" i="40" s="1"/>
  <c r="H158" i="40"/>
  <c r="F158" i="40" s="1"/>
  <c r="S6" i="69" l="1"/>
  <c r="S5" i="69"/>
  <c r="Y5" i="69"/>
  <c r="W5" i="69" s="1"/>
  <c r="H144" i="40"/>
  <c r="F144" i="40" s="1"/>
  <c r="H143" i="40"/>
  <c r="F143" i="40" s="1"/>
  <c r="H140" i="40"/>
  <c r="F140" i="40" s="1"/>
  <c r="H116" i="40"/>
  <c r="F116" i="40" s="1"/>
  <c r="H138" i="40" l="1"/>
  <c r="F138" i="40" s="1"/>
  <c r="H137" i="40"/>
  <c r="F137" i="40" s="1"/>
  <c r="H136" i="40"/>
  <c r="F136" i="40" s="1"/>
  <c r="F25" i="77" l="1"/>
  <c r="D25" i="77" s="1"/>
  <c r="J25" i="77"/>
  <c r="J38" i="77" l="1"/>
  <c r="J39" i="77"/>
  <c r="J40" i="77"/>
  <c r="J41" i="77"/>
  <c r="J42" i="77"/>
  <c r="J43" i="77"/>
  <c r="J44" i="77"/>
  <c r="J45" i="77"/>
  <c r="J10" i="77" l="1"/>
  <c r="J11" i="77"/>
  <c r="J12" i="77"/>
  <c r="J13" i="77"/>
  <c r="J14" i="77"/>
  <c r="J15" i="77"/>
  <c r="J16" i="77"/>
  <c r="J17" i="77"/>
  <c r="J18" i="77"/>
  <c r="J19" i="77"/>
  <c r="J20" i="77"/>
  <c r="J21" i="77"/>
  <c r="J22" i="77"/>
  <c r="J23" i="77"/>
  <c r="J24" i="77"/>
  <c r="J26" i="77"/>
  <c r="J27" i="77"/>
  <c r="J28" i="77"/>
  <c r="J29" i="77"/>
  <c r="J30" i="77"/>
  <c r="J31" i="77"/>
  <c r="J32" i="77"/>
  <c r="J33" i="77"/>
  <c r="J34" i="77"/>
  <c r="J35" i="77"/>
  <c r="J36" i="77"/>
  <c r="J37" i="77"/>
  <c r="J9" i="77"/>
  <c r="H103" i="40" l="1"/>
  <c r="F103" i="40" s="1"/>
  <c r="H102" i="40"/>
  <c r="F102" i="40" s="1"/>
  <c r="H84" i="40" l="1"/>
  <c r="F84" i="40" s="1"/>
  <c r="H83" i="40"/>
  <c r="F83" i="40" s="1"/>
  <c r="H82" i="40"/>
  <c r="F82" i="40" s="1"/>
  <c r="H81" i="40"/>
  <c r="F81" i="40" s="1"/>
  <c r="H80" i="40"/>
  <c r="F80" i="40" s="1"/>
  <c r="H62" i="40" l="1"/>
  <c r="F62" i="40" s="1"/>
  <c r="H32" i="40" l="1"/>
  <c r="F32" i="40" s="1"/>
  <c r="H15" i="40" l="1"/>
  <c r="F15" i="40" s="1"/>
  <c r="F60" i="51" l="1"/>
  <c r="D60" i="51" s="1"/>
  <c r="F59" i="51"/>
  <c r="D59" i="51" s="1"/>
  <c r="F58" i="51"/>
  <c r="D58" i="51" s="1"/>
  <c r="F57" i="51"/>
  <c r="D57" i="51" s="1"/>
  <c r="F56" i="51"/>
  <c r="D56" i="51" s="1"/>
  <c r="F55" i="51"/>
  <c r="D55" i="51" s="1"/>
  <c r="F54" i="51"/>
  <c r="D54" i="51" s="1"/>
  <c r="F53" i="51"/>
  <c r="D53" i="51" s="1"/>
  <c r="F52" i="51"/>
  <c r="D52" i="51" s="1"/>
  <c r="F51" i="51"/>
  <c r="D51" i="51" s="1"/>
  <c r="F50" i="51"/>
  <c r="D50" i="51" s="1"/>
  <c r="F49" i="51"/>
  <c r="D49" i="51" s="1"/>
  <c r="F48" i="51"/>
  <c r="D48" i="51" s="1"/>
  <c r="F47" i="51"/>
  <c r="D47" i="51" s="1"/>
  <c r="F46" i="51"/>
  <c r="D46" i="51" s="1"/>
  <c r="F45" i="51"/>
  <c r="D45" i="51" s="1"/>
  <c r="F44" i="51"/>
  <c r="D44" i="51" s="1"/>
  <c r="F43" i="51"/>
  <c r="D43" i="51" s="1"/>
  <c r="F42" i="51"/>
  <c r="D42" i="51" s="1"/>
  <c r="F41" i="51"/>
  <c r="D41" i="51" s="1"/>
  <c r="F40" i="51"/>
  <c r="D40" i="51" s="1"/>
  <c r="F39" i="51"/>
  <c r="D39" i="51" s="1"/>
  <c r="F82" i="77" l="1"/>
  <c r="D82" i="77" s="1"/>
  <c r="F75" i="77"/>
  <c r="D75" i="77" s="1"/>
  <c r="F68" i="77"/>
  <c r="D68" i="77" s="1"/>
  <c r="D47" i="77" l="1"/>
  <c r="F485" i="40"/>
  <c r="F476" i="40"/>
  <c r="F479" i="40"/>
  <c r="F467" i="40"/>
  <c r="F409" i="40"/>
  <c r="F359" i="40"/>
  <c r="F265" i="40"/>
  <c r="F273" i="40"/>
  <c r="F72" i="77"/>
  <c r="D72" i="77" s="1"/>
  <c r="F73" i="77"/>
  <c r="D73" i="77" s="1"/>
  <c r="F74" i="77"/>
  <c r="D74" i="77" s="1"/>
  <c r="F76" i="77"/>
  <c r="D76" i="77" s="1"/>
  <c r="F77" i="77"/>
  <c r="D77" i="77" s="1"/>
  <c r="F78" i="77"/>
  <c r="D78" i="77" s="1"/>
  <c r="F79" i="77"/>
  <c r="D79" i="77" s="1"/>
  <c r="F80" i="77"/>
  <c r="D80" i="77" s="1"/>
  <c r="F81" i="77"/>
  <c r="D81" i="77" s="1"/>
  <c r="F49" i="77"/>
  <c r="D49" i="77" s="1"/>
  <c r="F50" i="77"/>
  <c r="D50" i="77" s="1"/>
  <c r="F51" i="77"/>
  <c r="D51" i="77" s="1"/>
  <c r="F52" i="77"/>
  <c r="D52" i="77" s="1"/>
  <c r="F53" i="77"/>
  <c r="D53" i="77" s="1"/>
  <c r="F54" i="77"/>
  <c r="D54" i="77" s="1"/>
  <c r="F55" i="77"/>
  <c r="D55" i="77" s="1"/>
  <c r="F56" i="77"/>
  <c r="D56" i="77" s="1"/>
  <c r="F57" i="77"/>
  <c r="D57" i="77" s="1"/>
  <c r="F58" i="77"/>
  <c r="D58" i="77" s="1"/>
  <c r="F59" i="77"/>
  <c r="D59" i="77" s="1"/>
  <c r="F60" i="77"/>
  <c r="D60" i="77" s="1"/>
  <c r="F61" i="77"/>
  <c r="D61" i="77" s="1"/>
  <c r="F62" i="77"/>
  <c r="D62" i="77" s="1"/>
  <c r="F63" i="77"/>
  <c r="D63" i="77" s="1"/>
  <c r="F64" i="77"/>
  <c r="D64" i="77" s="1"/>
  <c r="F65" i="77"/>
  <c r="D65" i="77" s="1"/>
  <c r="F67" i="77"/>
  <c r="D67" i="77" s="1"/>
  <c r="F69" i="77"/>
  <c r="D69" i="77" s="1"/>
  <c r="F70" i="77"/>
  <c r="D70" i="77" s="1"/>
  <c r="F48" i="77"/>
  <c r="D48" i="77" s="1"/>
  <c r="F10" i="77"/>
  <c r="D10" i="77" s="1"/>
  <c r="F11" i="77"/>
  <c r="D11" i="77" s="1"/>
  <c r="F12" i="77"/>
  <c r="D12" i="77" s="1"/>
  <c r="F13" i="77"/>
  <c r="D13" i="77" s="1"/>
  <c r="F14" i="77"/>
  <c r="D14" i="77" s="1"/>
  <c r="F15" i="77"/>
  <c r="D15" i="77" s="1"/>
  <c r="F16" i="77"/>
  <c r="D16" i="77" s="1"/>
  <c r="F17" i="77"/>
  <c r="D17" i="77" s="1"/>
  <c r="F18" i="77"/>
  <c r="D18" i="77" s="1"/>
  <c r="F19" i="77"/>
  <c r="D19" i="77" s="1"/>
  <c r="F20" i="77"/>
  <c r="D20" i="77" s="1"/>
  <c r="F21" i="77"/>
  <c r="D21" i="77" s="1"/>
  <c r="F22" i="77"/>
  <c r="D22" i="77" s="1"/>
  <c r="F23" i="77"/>
  <c r="D23" i="77" s="1"/>
  <c r="F24" i="77"/>
  <c r="D24" i="77" s="1"/>
  <c r="F26" i="77"/>
  <c r="D26" i="77" s="1"/>
  <c r="F27" i="77"/>
  <c r="D27" i="77" s="1"/>
  <c r="F28" i="77"/>
  <c r="D28" i="77" s="1"/>
  <c r="F29" i="77"/>
  <c r="D29" i="77" s="1"/>
  <c r="F30" i="77"/>
  <c r="D30" i="77" s="1"/>
  <c r="F31" i="77"/>
  <c r="D31" i="77" s="1"/>
  <c r="F32" i="77"/>
  <c r="D32" i="77" s="1"/>
  <c r="F33" i="77"/>
  <c r="D33" i="77" s="1"/>
  <c r="F34" i="77"/>
  <c r="D34" i="77" s="1"/>
  <c r="F35" i="77"/>
  <c r="D35" i="77" s="1"/>
  <c r="F36" i="77"/>
  <c r="D36" i="77" s="1"/>
  <c r="F37" i="77"/>
  <c r="D37" i="77" s="1"/>
  <c r="F38" i="77"/>
  <c r="D38" i="77" s="1"/>
  <c r="F39" i="77"/>
  <c r="D39" i="77" s="1"/>
  <c r="F40" i="77"/>
  <c r="D40" i="77" s="1"/>
  <c r="F41" i="77"/>
  <c r="D41" i="77" s="1"/>
  <c r="F42" i="77"/>
  <c r="D42" i="77" s="1"/>
  <c r="F43" i="77"/>
  <c r="D43" i="77" s="1"/>
  <c r="F44" i="77"/>
  <c r="D44" i="77" s="1"/>
  <c r="F45" i="77"/>
  <c r="D45" i="77" s="1"/>
  <c r="F9" i="77"/>
  <c r="D9" i="77" s="1"/>
  <c r="F5" i="51"/>
  <c r="F31" i="51"/>
  <c r="D31" i="51" s="1"/>
  <c r="F32" i="51"/>
  <c r="D32" i="51" s="1"/>
  <c r="F33" i="51"/>
  <c r="D33" i="51" s="1"/>
  <c r="F34" i="51"/>
  <c r="D34" i="51" s="1"/>
  <c r="F35" i="51"/>
  <c r="D35" i="51" s="1"/>
  <c r="F36" i="51"/>
  <c r="D36" i="51" s="1"/>
  <c r="F37" i="51"/>
  <c r="D37" i="51" s="1"/>
  <c r="F38" i="51"/>
  <c r="D38" i="51" s="1"/>
  <c r="F61" i="51"/>
  <c r="D61" i="51" s="1"/>
  <c r="F62" i="51"/>
  <c r="D62" i="51" s="1"/>
  <c r="F63" i="51"/>
  <c r="D63" i="51" s="1"/>
  <c r="F64" i="51"/>
  <c r="D64" i="51" s="1"/>
  <c r="F65" i="51"/>
  <c r="D65" i="51" s="1"/>
  <c r="F66" i="51"/>
  <c r="D66" i="51" s="1"/>
  <c r="F67" i="51"/>
  <c r="D67" i="51" s="1"/>
  <c r="F68" i="51"/>
  <c r="D68" i="51" s="1"/>
  <c r="F69" i="51"/>
  <c r="D69" i="51" s="1"/>
  <c r="F70" i="51"/>
  <c r="D70" i="51" s="1"/>
  <c r="F71" i="51"/>
  <c r="D71" i="51" s="1"/>
  <c r="F72" i="51"/>
  <c r="D72" i="51" s="1"/>
  <c r="F73" i="51"/>
  <c r="D73" i="51" s="1"/>
  <c r="F74" i="51"/>
  <c r="F75" i="51"/>
  <c r="D75" i="51" s="1"/>
  <c r="F76" i="51"/>
  <c r="D76" i="51" s="1"/>
  <c r="F77" i="51"/>
  <c r="D77" i="51" s="1"/>
  <c r="F78" i="51"/>
  <c r="D78" i="51" s="1"/>
  <c r="F79" i="51"/>
  <c r="D79" i="51" s="1"/>
  <c r="F80" i="51"/>
  <c r="D80" i="51" s="1"/>
  <c r="F81" i="51"/>
  <c r="D81" i="51" s="1"/>
  <c r="F82" i="51"/>
  <c r="D82" i="51" s="1"/>
  <c r="F83" i="51"/>
  <c r="D83" i="51" s="1"/>
  <c r="F84" i="51"/>
  <c r="D84" i="51" s="1"/>
  <c r="F85" i="51"/>
  <c r="D85" i="51" s="1"/>
  <c r="F86" i="51"/>
  <c r="D86" i="51" s="1"/>
  <c r="F87" i="51"/>
  <c r="D87" i="51" s="1"/>
  <c r="F88" i="51"/>
  <c r="D88" i="51" s="1"/>
  <c r="F89" i="51"/>
  <c r="D89" i="51" s="1"/>
  <c r="F30" i="51"/>
  <c r="D30" i="51" s="1"/>
  <c r="F6" i="51"/>
  <c r="D6" i="51" s="1"/>
  <c r="F7" i="51"/>
  <c r="F8" i="51"/>
  <c r="D8" i="51" s="1"/>
  <c r="F9" i="51"/>
  <c r="D9" i="51" s="1"/>
  <c r="F10" i="51"/>
  <c r="D10" i="51" s="1"/>
  <c r="F11" i="51"/>
  <c r="D11" i="51" s="1"/>
  <c r="F12" i="51"/>
  <c r="D12" i="51" s="1"/>
  <c r="F13" i="51"/>
  <c r="D13" i="51" s="1"/>
  <c r="F14" i="51"/>
  <c r="D14" i="51" s="1"/>
  <c r="F15" i="51"/>
  <c r="D15" i="51" s="1"/>
  <c r="F16" i="51"/>
  <c r="F17" i="51"/>
  <c r="D17" i="51" s="1"/>
  <c r="F18" i="51"/>
  <c r="F19" i="51"/>
  <c r="D19" i="51" s="1"/>
  <c r="F20" i="51"/>
  <c r="D20" i="51" s="1"/>
  <c r="F21" i="51"/>
  <c r="D21" i="51" s="1"/>
  <c r="F22" i="51"/>
  <c r="D22" i="51" s="1"/>
  <c r="F23" i="51"/>
  <c r="D23" i="51" s="1"/>
  <c r="F24" i="51"/>
  <c r="D24" i="51" s="1"/>
  <c r="F25" i="51"/>
  <c r="D25" i="51" s="1"/>
  <c r="F26" i="51"/>
  <c r="D26" i="51" s="1"/>
  <c r="F27" i="51"/>
  <c r="D27" i="51" s="1"/>
  <c r="F28" i="51"/>
  <c r="D28" i="51" s="1"/>
  <c r="F29" i="51"/>
  <c r="D29" i="51" s="1"/>
  <c r="H254" i="40"/>
  <c r="F254" i="40" s="1"/>
  <c r="H255" i="40"/>
  <c r="H256" i="40"/>
  <c r="F256" i="40" s="1"/>
  <c r="H257" i="40"/>
  <c r="F257" i="40" s="1"/>
  <c r="H258" i="40"/>
  <c r="F258" i="40" s="1"/>
  <c r="H260" i="40"/>
  <c r="F260" i="40" s="1"/>
  <c r="H261" i="40"/>
  <c r="F261" i="40" s="1"/>
  <c r="H262" i="40"/>
  <c r="F262" i="40" s="1"/>
  <c r="H263" i="40"/>
  <c r="F263" i="40" s="1"/>
  <c r="H264" i="40"/>
  <c r="F264" i="40" s="1"/>
  <c r="H266" i="40"/>
  <c r="F266" i="40" s="1"/>
  <c r="H267" i="40"/>
  <c r="F267" i="40" s="1"/>
  <c r="H268" i="40"/>
  <c r="F268" i="40" s="1"/>
  <c r="H269" i="40"/>
  <c r="F269" i="40" s="1"/>
  <c r="H270" i="40"/>
  <c r="F270" i="40" s="1"/>
  <c r="H271" i="40"/>
  <c r="F271" i="40" s="1"/>
  <c r="H272" i="40"/>
  <c r="F272" i="40" s="1"/>
  <c r="H274" i="40"/>
  <c r="F274" i="40" s="1"/>
  <c r="H275" i="40"/>
  <c r="F275" i="40" s="1"/>
  <c r="H277" i="40"/>
  <c r="F277" i="40" s="1"/>
  <c r="H278" i="40"/>
  <c r="F278" i="40" s="1"/>
  <c r="H279" i="40"/>
  <c r="F279" i="40" s="1"/>
  <c r="H280" i="40"/>
  <c r="F280" i="40" s="1"/>
  <c r="H281" i="40"/>
  <c r="F281" i="40" s="1"/>
  <c r="H282" i="40"/>
  <c r="H283" i="40"/>
  <c r="H284" i="40"/>
  <c r="F284" i="40" s="1"/>
  <c r="H285" i="40"/>
  <c r="F285" i="40" s="1"/>
  <c r="H286" i="40"/>
  <c r="H288" i="40"/>
  <c r="F288" i="40" s="1"/>
  <c r="H289" i="40"/>
  <c r="F289" i="40" s="1"/>
  <c r="H290" i="40"/>
  <c r="F290" i="40" s="1"/>
  <c r="H291" i="40"/>
  <c r="F291" i="40" s="1"/>
  <c r="H292" i="40"/>
  <c r="F292" i="40" s="1"/>
  <c r="H293" i="40"/>
  <c r="F293" i="40" s="1"/>
  <c r="H294" i="40"/>
  <c r="F294" i="40" s="1"/>
  <c r="H295" i="40"/>
  <c r="F295" i="40" s="1"/>
  <c r="H296" i="40"/>
  <c r="F296" i="40" s="1"/>
  <c r="H297" i="40"/>
  <c r="F297" i="40" s="1"/>
  <c r="H298" i="40"/>
  <c r="F298" i="40" s="1"/>
  <c r="H299" i="40"/>
  <c r="F299" i="40" s="1"/>
  <c r="H300" i="40"/>
  <c r="F300" i="40" s="1"/>
  <c r="H304" i="40"/>
  <c r="F304" i="40" s="1"/>
  <c r="H305" i="40"/>
  <c r="F305" i="40" s="1"/>
  <c r="H306" i="40"/>
  <c r="F306" i="40" s="1"/>
  <c r="H308" i="40"/>
  <c r="F308" i="40" s="1"/>
  <c r="H309" i="40"/>
  <c r="F309" i="40" s="1"/>
  <c r="H310" i="40"/>
  <c r="F310" i="40" s="1"/>
  <c r="H311" i="40"/>
  <c r="F311" i="40" s="1"/>
  <c r="H312" i="40"/>
  <c r="F312" i="40" s="1"/>
  <c r="H313" i="40"/>
  <c r="F313" i="40" s="1"/>
  <c r="H314" i="40"/>
  <c r="F314" i="40" s="1"/>
  <c r="H317" i="40"/>
  <c r="F317" i="40" s="1"/>
  <c r="H318" i="40"/>
  <c r="F318" i="40" s="1"/>
  <c r="H322" i="40"/>
  <c r="F322" i="40" s="1"/>
  <c r="H323" i="40"/>
  <c r="F323" i="40" s="1"/>
  <c r="H325" i="40"/>
  <c r="F325" i="40" s="1"/>
  <c r="H327" i="40"/>
  <c r="F327" i="40" s="1"/>
  <c r="H329" i="40"/>
  <c r="F329" i="40" s="1"/>
  <c r="H330" i="40"/>
  <c r="F330" i="40" s="1"/>
  <c r="H331" i="40"/>
  <c r="F331" i="40" s="1"/>
  <c r="H332" i="40"/>
  <c r="F332" i="40" s="1"/>
  <c r="H333" i="40"/>
  <c r="F333" i="40" s="1"/>
  <c r="H334" i="40"/>
  <c r="F334" i="40" s="1"/>
  <c r="H336" i="40"/>
  <c r="F336" i="40" s="1"/>
  <c r="H337" i="40"/>
  <c r="F337" i="40" s="1"/>
  <c r="H338" i="40"/>
  <c r="F338" i="40" s="1"/>
  <c r="H339" i="40"/>
  <c r="F339" i="40" s="1"/>
  <c r="H340" i="40"/>
  <c r="F340" i="40" s="1"/>
  <c r="H342" i="40"/>
  <c r="F342" i="40" s="1"/>
  <c r="H345" i="40"/>
  <c r="F345" i="40" s="1"/>
  <c r="H347" i="40"/>
  <c r="F347" i="40" s="1"/>
  <c r="H348" i="40"/>
  <c r="F348" i="40" s="1"/>
  <c r="H349" i="40"/>
  <c r="F349" i="40" s="1"/>
  <c r="H350" i="40"/>
  <c r="F350" i="40" s="1"/>
  <c r="H351" i="40"/>
  <c r="F351" i="40" s="1"/>
  <c r="H352" i="40"/>
  <c r="F352" i="40" s="1"/>
  <c r="H353" i="40"/>
  <c r="F353" i="40" s="1"/>
  <c r="H354" i="40"/>
  <c r="F354" i="40" s="1"/>
  <c r="H355" i="40"/>
  <c r="F355" i="40" s="1"/>
  <c r="H357" i="40"/>
  <c r="F357" i="40" s="1"/>
  <c r="H358" i="40"/>
  <c r="F358" i="40" s="1"/>
  <c r="H360" i="40"/>
  <c r="F360" i="40" s="1"/>
  <c r="H361" i="40"/>
  <c r="F361" i="40" s="1"/>
  <c r="H362" i="40"/>
  <c r="F362" i="40" s="1"/>
  <c r="H363" i="40"/>
  <c r="F363" i="40" s="1"/>
  <c r="H364" i="40"/>
  <c r="F364" i="40" s="1"/>
  <c r="H365" i="40"/>
  <c r="F365" i="40" s="1"/>
  <c r="H366" i="40"/>
  <c r="F366" i="40" s="1"/>
  <c r="H367" i="40"/>
  <c r="F367" i="40" s="1"/>
  <c r="H368" i="40"/>
  <c r="F368" i="40" s="1"/>
  <c r="H370" i="40"/>
  <c r="F370" i="40" s="1"/>
  <c r="H372" i="40"/>
  <c r="F372" i="40" s="1"/>
  <c r="H373" i="40"/>
  <c r="F373" i="40" s="1"/>
  <c r="H374" i="40"/>
  <c r="F374" i="40" s="1"/>
  <c r="H375" i="40"/>
  <c r="F375" i="40" s="1"/>
  <c r="H376" i="40"/>
  <c r="F376" i="40" s="1"/>
  <c r="H377" i="40"/>
  <c r="F377" i="40" s="1"/>
  <c r="H378" i="40"/>
  <c r="F378" i="40" s="1"/>
  <c r="H379" i="40"/>
  <c r="F379" i="40" s="1"/>
  <c r="H381" i="40"/>
  <c r="F381" i="40" s="1"/>
  <c r="H382" i="40"/>
  <c r="F382" i="40" s="1"/>
  <c r="H383" i="40"/>
  <c r="F383" i="40" s="1"/>
  <c r="H384" i="40"/>
  <c r="F384" i="40" s="1"/>
  <c r="H385" i="40"/>
  <c r="F385" i="40" s="1"/>
  <c r="H386" i="40"/>
  <c r="F386" i="40" s="1"/>
  <c r="H387" i="40"/>
  <c r="F387" i="40" s="1"/>
  <c r="H389" i="40"/>
  <c r="F389" i="40" s="1"/>
  <c r="H390" i="40"/>
  <c r="F390" i="40" s="1"/>
  <c r="H391" i="40"/>
  <c r="F391" i="40" s="1"/>
  <c r="H392" i="40"/>
  <c r="F392" i="40" s="1"/>
  <c r="H393" i="40"/>
  <c r="F393" i="40" s="1"/>
  <c r="H394" i="40"/>
  <c r="F394" i="40" s="1"/>
  <c r="H395" i="40"/>
  <c r="F395" i="40" s="1"/>
  <c r="H397" i="40"/>
  <c r="F397" i="40" s="1"/>
  <c r="H398" i="40"/>
  <c r="F398" i="40" s="1"/>
  <c r="H399" i="40"/>
  <c r="F399" i="40" s="1"/>
  <c r="H400" i="40"/>
  <c r="F400" i="40" s="1"/>
  <c r="H401" i="40"/>
  <c r="F401" i="40" s="1"/>
  <c r="H402" i="40"/>
  <c r="F402" i="40" s="1"/>
  <c r="H403" i="40"/>
  <c r="F403" i="40" s="1"/>
  <c r="H404" i="40"/>
  <c r="F404" i="40" s="1"/>
  <c r="H405" i="40"/>
  <c r="F405" i="40" s="1"/>
  <c r="H406" i="40"/>
  <c r="F406" i="40" s="1"/>
  <c r="H407" i="40"/>
  <c r="F407" i="40" s="1"/>
  <c r="H410" i="40"/>
  <c r="F410" i="40" s="1"/>
  <c r="H411" i="40"/>
  <c r="F411" i="40" s="1"/>
  <c r="H412" i="40"/>
  <c r="F412" i="40" s="1"/>
  <c r="H413" i="40"/>
  <c r="F413" i="40" s="1"/>
  <c r="H415" i="40"/>
  <c r="F415" i="40" s="1"/>
  <c r="H416" i="40"/>
  <c r="F416" i="40" s="1"/>
  <c r="H417" i="40"/>
  <c r="F417" i="40" s="1"/>
  <c r="H419" i="40"/>
  <c r="F419" i="40" s="1"/>
  <c r="H421" i="40"/>
  <c r="F421" i="40" s="1"/>
  <c r="H422" i="40"/>
  <c r="F422" i="40" s="1"/>
  <c r="H423" i="40"/>
  <c r="F423" i="40" s="1"/>
  <c r="H424" i="40"/>
  <c r="F424" i="40" s="1"/>
  <c r="H425" i="40"/>
  <c r="F425" i="40" s="1"/>
  <c r="H426" i="40"/>
  <c r="F426" i="40" s="1"/>
  <c r="H427" i="40"/>
  <c r="F427" i="40" s="1"/>
  <c r="H429" i="40"/>
  <c r="F429" i="40" s="1"/>
  <c r="H430" i="40"/>
  <c r="F430" i="40" s="1"/>
  <c r="H431" i="40"/>
  <c r="F431" i="40" s="1"/>
  <c r="H432" i="40"/>
  <c r="F432" i="40" s="1"/>
  <c r="H433" i="40"/>
  <c r="F433" i="40" s="1"/>
  <c r="H434" i="40"/>
  <c r="F434" i="40" s="1"/>
  <c r="H435" i="40"/>
  <c r="F435" i="40" s="1"/>
  <c r="H436" i="40"/>
  <c r="F436" i="40" s="1"/>
  <c r="H437" i="40"/>
  <c r="F437" i="40" s="1"/>
  <c r="H440" i="40"/>
  <c r="F440" i="40" s="1"/>
  <c r="H441" i="40"/>
  <c r="F441" i="40" s="1"/>
  <c r="H442" i="40"/>
  <c r="F442" i="40" s="1"/>
  <c r="H444" i="40"/>
  <c r="F444" i="40" s="1"/>
  <c r="H445" i="40"/>
  <c r="F445" i="40" s="1"/>
  <c r="H446" i="40"/>
  <c r="F446" i="40" s="1"/>
  <c r="H447" i="40"/>
  <c r="F447" i="40" s="1"/>
  <c r="H448" i="40"/>
  <c r="F448" i="40" s="1"/>
  <c r="H449" i="40"/>
  <c r="F449" i="40" s="1"/>
  <c r="H450" i="40"/>
  <c r="F450" i="40" s="1"/>
  <c r="H451" i="40"/>
  <c r="F451" i="40" s="1"/>
  <c r="H454" i="40"/>
  <c r="F454" i="40" s="1"/>
  <c r="H457" i="40"/>
  <c r="F457" i="40" s="1"/>
  <c r="H458" i="40"/>
  <c r="F458" i="40" s="1"/>
  <c r="H459" i="40"/>
  <c r="F459" i="40" s="1"/>
  <c r="H462" i="40"/>
  <c r="F462" i="40" s="1"/>
  <c r="H463" i="40"/>
  <c r="F463" i="40" s="1"/>
  <c r="H464" i="40"/>
  <c r="F464" i="40" s="1"/>
  <c r="H465" i="40"/>
  <c r="F465" i="40" s="1"/>
  <c r="H468" i="40"/>
  <c r="F468" i="40" s="1"/>
  <c r="H469" i="40"/>
  <c r="F469" i="40" s="1"/>
  <c r="H474" i="40"/>
  <c r="F474" i="40" s="1"/>
  <c r="H477" i="40"/>
  <c r="F477" i="40" s="1"/>
  <c r="H480" i="40"/>
  <c r="F480" i="40" s="1"/>
  <c r="H481" i="40"/>
  <c r="F481" i="40" s="1"/>
  <c r="H482" i="40"/>
  <c r="F482" i="40" s="1"/>
  <c r="H483" i="40"/>
  <c r="F483" i="40" s="1"/>
  <c r="H470" i="40"/>
  <c r="F470" i="40" s="1"/>
  <c r="H484" i="40"/>
  <c r="F484" i="40" s="1"/>
  <c r="H478" i="40"/>
  <c r="F478" i="40" s="1"/>
  <c r="H471" i="40"/>
  <c r="F471" i="40" s="1"/>
  <c r="H475" i="40"/>
  <c r="F475" i="40" s="1"/>
  <c r="H472" i="40"/>
  <c r="F472" i="40" s="1"/>
  <c r="H486" i="40"/>
  <c r="F486" i="40" s="1"/>
  <c r="H487" i="40"/>
  <c r="F487" i="40" s="1"/>
  <c r="H488" i="40"/>
  <c r="F488" i="40" s="1"/>
  <c r="H489" i="40"/>
  <c r="F489" i="40" s="1"/>
  <c r="H490" i="40"/>
  <c r="F490" i="40" s="1"/>
  <c r="H491" i="40"/>
  <c r="F491" i="40" s="1"/>
  <c r="H492" i="40"/>
  <c r="F492" i="40" s="1"/>
  <c r="H493" i="40"/>
  <c r="F493" i="40" s="1"/>
  <c r="H494" i="40"/>
  <c r="F494" i="40" s="1"/>
  <c r="H495" i="40"/>
  <c r="F495" i="40" s="1"/>
  <c r="H496" i="40"/>
  <c r="F496" i="40" s="1"/>
  <c r="H497" i="40"/>
  <c r="F497" i="40" s="1"/>
  <c r="H498" i="40"/>
  <c r="F498" i="40" s="1"/>
  <c r="H499" i="40"/>
  <c r="F499" i="40" s="1"/>
  <c r="H500" i="40"/>
  <c r="F500" i="40" s="1"/>
  <c r="H501" i="40"/>
  <c r="F501" i="40" s="1"/>
  <c r="H502" i="40"/>
  <c r="F502" i="40" s="1"/>
  <c r="H503" i="40"/>
  <c r="F503" i="40" s="1"/>
  <c r="H504" i="40"/>
  <c r="F504" i="40" s="1"/>
  <c r="H505" i="40"/>
  <c r="F505" i="40" s="1"/>
  <c r="H9" i="40"/>
  <c r="F9" i="40" s="1"/>
  <c r="H10" i="40"/>
  <c r="F10" i="40" s="1"/>
  <c r="H11" i="40"/>
  <c r="F11" i="40" s="1"/>
  <c r="H12" i="40"/>
  <c r="F12" i="40" s="1"/>
  <c r="H13" i="40"/>
  <c r="F13" i="40" s="1"/>
  <c r="H14" i="40"/>
  <c r="F14" i="40" s="1"/>
  <c r="H16" i="40"/>
  <c r="F16" i="40" s="1"/>
  <c r="H17" i="40"/>
  <c r="F17" i="40" s="1"/>
  <c r="H18" i="40"/>
  <c r="F18" i="40" s="1"/>
  <c r="H19" i="40"/>
  <c r="F19" i="40" s="1"/>
  <c r="H20" i="40"/>
  <c r="F20" i="40" s="1"/>
  <c r="H21" i="40"/>
  <c r="F21" i="40" s="1"/>
  <c r="H22" i="40"/>
  <c r="F22" i="40" s="1"/>
  <c r="H24" i="40"/>
  <c r="F24" i="40" s="1"/>
  <c r="H25" i="40"/>
  <c r="F25" i="40" s="1"/>
  <c r="H27" i="40"/>
  <c r="F27" i="40" s="1"/>
  <c r="H28" i="40"/>
  <c r="F28" i="40" s="1"/>
  <c r="H29" i="40"/>
  <c r="F29" i="40" s="1"/>
  <c r="H30" i="40"/>
  <c r="F30" i="40" s="1"/>
  <c r="H31" i="40"/>
  <c r="F31" i="40" s="1"/>
  <c r="H33" i="40"/>
  <c r="F33" i="40" s="1"/>
  <c r="H34" i="40"/>
  <c r="F34" i="40" s="1"/>
  <c r="H35" i="40"/>
  <c r="F35" i="40" s="1"/>
  <c r="H36" i="40"/>
  <c r="F36" i="40" s="1"/>
  <c r="H37" i="40"/>
  <c r="F37" i="40" s="1"/>
  <c r="H38" i="40"/>
  <c r="F38" i="40" s="1"/>
  <c r="H39" i="40"/>
  <c r="F39" i="40" s="1"/>
  <c r="H40" i="40"/>
  <c r="F40" i="40" s="1"/>
  <c r="H41" i="40"/>
  <c r="F41" i="40" s="1"/>
  <c r="H42" i="40"/>
  <c r="F42" i="40" s="1"/>
  <c r="H43" i="40"/>
  <c r="F43" i="40" s="1"/>
  <c r="H44" i="40"/>
  <c r="F44" i="40" s="1"/>
  <c r="H45" i="40"/>
  <c r="F45" i="40" s="1"/>
  <c r="H46" i="40"/>
  <c r="F46" i="40" s="1"/>
  <c r="H47" i="40"/>
  <c r="F47" i="40" s="1"/>
  <c r="H48" i="40"/>
  <c r="F48" i="40" s="1"/>
  <c r="H49" i="40"/>
  <c r="F49" i="40" s="1"/>
  <c r="H50" i="40"/>
  <c r="F50" i="40" s="1"/>
  <c r="H51" i="40"/>
  <c r="F51" i="40" s="1"/>
  <c r="H52" i="40"/>
  <c r="F52" i="40" s="1"/>
  <c r="H53" i="40"/>
  <c r="F53" i="40" s="1"/>
  <c r="H54" i="40"/>
  <c r="F54" i="40" s="1"/>
  <c r="H55" i="40"/>
  <c r="F55" i="40" s="1"/>
  <c r="H56" i="40"/>
  <c r="F56" i="40" s="1"/>
  <c r="H57" i="40"/>
  <c r="F57" i="40" s="1"/>
  <c r="H58" i="40"/>
  <c r="F58" i="40" s="1"/>
  <c r="H59" i="40"/>
  <c r="F59" i="40" s="1"/>
  <c r="H60" i="40"/>
  <c r="F60" i="40" s="1"/>
  <c r="H61" i="40"/>
  <c r="F61" i="40" s="1"/>
  <c r="H63" i="40"/>
  <c r="F63" i="40" s="1"/>
  <c r="H64" i="40"/>
  <c r="F64" i="40" s="1"/>
  <c r="H65" i="40"/>
  <c r="F65" i="40" s="1"/>
  <c r="H66" i="40"/>
  <c r="F66" i="40" s="1"/>
  <c r="H67" i="40"/>
  <c r="F67" i="40" s="1"/>
  <c r="H68" i="40"/>
  <c r="F68" i="40" s="1"/>
  <c r="H69" i="40"/>
  <c r="F69" i="40" s="1"/>
  <c r="H70" i="40"/>
  <c r="F70" i="40" s="1"/>
  <c r="H71" i="40"/>
  <c r="F71" i="40" s="1"/>
  <c r="H72" i="40"/>
  <c r="F72" i="40" s="1"/>
  <c r="H73" i="40"/>
  <c r="F73" i="40" s="1"/>
  <c r="H74" i="40"/>
  <c r="F74" i="40" s="1"/>
  <c r="H75" i="40"/>
  <c r="F75" i="40" s="1"/>
  <c r="H76" i="40"/>
  <c r="F76" i="40" s="1"/>
  <c r="H77" i="40"/>
  <c r="F77" i="40" s="1"/>
  <c r="H78" i="40"/>
  <c r="F78" i="40" s="1"/>
  <c r="H79" i="40"/>
  <c r="F79" i="40" s="1"/>
  <c r="H85" i="40"/>
  <c r="F85" i="40" s="1"/>
  <c r="H86" i="40"/>
  <c r="F86" i="40" s="1"/>
  <c r="H87" i="40"/>
  <c r="F87" i="40" s="1"/>
  <c r="H89" i="40"/>
  <c r="F89" i="40" s="1"/>
  <c r="H90" i="40"/>
  <c r="F90" i="40" s="1"/>
  <c r="H91" i="40"/>
  <c r="F91" i="40" s="1"/>
  <c r="H92" i="40"/>
  <c r="F92" i="40" s="1"/>
  <c r="H93" i="40"/>
  <c r="F93" i="40" s="1"/>
  <c r="H94" i="40"/>
  <c r="F94" i="40" s="1"/>
  <c r="H95" i="40"/>
  <c r="F95" i="40" s="1"/>
  <c r="H96" i="40"/>
  <c r="F96" i="40" s="1"/>
  <c r="H97" i="40"/>
  <c r="F97" i="40" s="1"/>
  <c r="H101" i="40"/>
  <c r="F101" i="40" s="1"/>
  <c r="H104" i="40"/>
  <c r="F104" i="40" s="1"/>
  <c r="H105" i="40"/>
  <c r="F105" i="40" s="1"/>
  <c r="H106" i="40"/>
  <c r="F106" i="40" s="1"/>
  <c r="H107" i="40"/>
  <c r="F107" i="40" s="1"/>
  <c r="H108" i="40"/>
  <c r="F108" i="40" s="1"/>
  <c r="H109" i="40"/>
  <c r="F109" i="40" s="1"/>
  <c r="H110" i="40"/>
  <c r="F110" i="40" s="1"/>
  <c r="H111" i="40"/>
  <c r="F111" i="40" s="1"/>
  <c r="H112" i="40"/>
  <c r="F112" i="40" s="1"/>
  <c r="H113" i="40"/>
  <c r="F113" i="40" s="1"/>
  <c r="H114" i="40"/>
  <c r="F114" i="40" s="1"/>
  <c r="H115" i="40"/>
  <c r="F115" i="40" s="1"/>
  <c r="H117" i="40"/>
  <c r="F117" i="40" s="1"/>
  <c r="H118" i="40"/>
  <c r="F118" i="40" s="1"/>
  <c r="H119" i="40"/>
  <c r="F119" i="40" s="1"/>
  <c r="H120" i="40"/>
  <c r="F120" i="40" s="1"/>
  <c r="H121" i="40"/>
  <c r="F121" i="40" s="1"/>
  <c r="H122" i="40"/>
  <c r="F122" i="40" s="1"/>
  <c r="H123" i="40"/>
  <c r="F123" i="40" s="1"/>
  <c r="H124" i="40"/>
  <c r="F124" i="40" s="1"/>
  <c r="H125" i="40"/>
  <c r="F125" i="40" s="1"/>
  <c r="H126" i="40"/>
  <c r="F126" i="40" s="1"/>
  <c r="H127" i="40"/>
  <c r="F127" i="40" s="1"/>
  <c r="H128" i="40"/>
  <c r="F128" i="40" s="1"/>
  <c r="H129" i="40"/>
  <c r="F129" i="40" s="1"/>
  <c r="H130" i="40"/>
  <c r="F130" i="40" s="1"/>
  <c r="H131" i="40"/>
  <c r="F131" i="40" s="1"/>
  <c r="H132" i="40"/>
  <c r="F132" i="40" s="1"/>
  <c r="H133" i="40"/>
  <c r="F133" i="40" s="1"/>
  <c r="H134" i="40"/>
  <c r="F134" i="40" s="1"/>
  <c r="H135" i="40"/>
  <c r="F135" i="40" s="1"/>
  <c r="H139" i="40"/>
  <c r="F139" i="40" s="1"/>
  <c r="H141" i="40"/>
  <c r="F141" i="40" s="1"/>
  <c r="H142" i="40"/>
  <c r="F142" i="40" s="1"/>
  <c r="H145" i="40"/>
  <c r="F145" i="40" s="1"/>
  <c r="H146" i="40"/>
  <c r="F146" i="40" s="1"/>
  <c r="H147" i="40"/>
  <c r="F147" i="40" s="1"/>
  <c r="H148" i="40"/>
  <c r="F148" i="40" s="1"/>
  <c r="H149" i="40"/>
  <c r="F149" i="40" s="1"/>
  <c r="H150" i="40"/>
  <c r="F150" i="40" s="1"/>
  <c r="H151" i="40"/>
  <c r="F151" i="40" s="1"/>
  <c r="H152" i="40"/>
  <c r="F152" i="40" s="1"/>
  <c r="H153" i="40"/>
  <c r="F153" i="40" s="1"/>
  <c r="H154" i="40"/>
  <c r="F154" i="40" s="1"/>
  <c r="H155" i="40"/>
  <c r="F155" i="40" s="1"/>
  <c r="H156" i="40"/>
  <c r="F156" i="40" s="1"/>
  <c r="H157" i="40"/>
  <c r="F157" i="40" s="1"/>
  <c r="H159" i="40"/>
  <c r="F159" i="40" s="1"/>
  <c r="H162" i="40"/>
  <c r="F162" i="40" s="1"/>
  <c r="H163" i="40"/>
  <c r="F163" i="40" s="1"/>
  <c r="H164" i="40"/>
  <c r="F164" i="40" s="1"/>
  <c r="H165" i="40"/>
  <c r="F165" i="40" s="1"/>
  <c r="H166" i="40"/>
  <c r="F166" i="40" s="1"/>
  <c r="H168" i="40"/>
  <c r="F168" i="40" s="1"/>
  <c r="H169" i="40"/>
  <c r="F169" i="40" s="1"/>
  <c r="H170" i="40"/>
  <c r="F170" i="40" s="1"/>
  <c r="H171" i="40"/>
  <c r="F171" i="40" s="1"/>
  <c r="H173" i="40"/>
  <c r="F173" i="40" s="1"/>
  <c r="H174" i="40"/>
  <c r="F174" i="40" s="1"/>
  <c r="H175" i="40"/>
  <c r="F175" i="40" s="1"/>
  <c r="H176" i="40"/>
  <c r="F176" i="40" s="1"/>
  <c r="H177" i="40"/>
  <c r="F177" i="40" s="1"/>
  <c r="H178" i="40"/>
  <c r="F178" i="40" s="1"/>
  <c r="H179" i="40"/>
  <c r="F179" i="40" s="1"/>
  <c r="H180" i="40"/>
  <c r="F180" i="40" s="1"/>
  <c r="H181" i="40"/>
  <c r="F181" i="40" s="1"/>
  <c r="H183" i="40"/>
  <c r="F183" i="40" s="1"/>
  <c r="H184" i="40"/>
  <c r="F184" i="40" s="1"/>
  <c r="H185" i="40"/>
  <c r="F185" i="40" s="1"/>
  <c r="H186" i="40"/>
  <c r="F186" i="40" s="1"/>
  <c r="H187" i="40"/>
  <c r="F187" i="40" s="1"/>
  <c r="H188" i="40"/>
  <c r="F188" i="40" s="1"/>
  <c r="H189" i="40"/>
  <c r="F189" i="40" s="1"/>
  <c r="H190" i="40"/>
  <c r="F190" i="40" s="1"/>
  <c r="H191" i="40"/>
  <c r="F191" i="40" s="1"/>
  <c r="H192" i="40"/>
  <c r="F192" i="40" s="1"/>
  <c r="H193" i="40"/>
  <c r="F193" i="40" s="1"/>
  <c r="H194" i="40"/>
  <c r="F194" i="40" s="1"/>
  <c r="H195" i="40"/>
  <c r="F195" i="40" s="1"/>
  <c r="H196" i="40"/>
  <c r="F196" i="40" s="1"/>
  <c r="H197" i="40"/>
  <c r="F197" i="40" s="1"/>
  <c r="H198" i="40"/>
  <c r="F198" i="40" s="1"/>
  <c r="H199" i="40"/>
  <c r="F199" i="40" s="1"/>
  <c r="H200" i="40"/>
  <c r="F200" i="40" s="1"/>
  <c r="H201" i="40"/>
  <c r="F201" i="40" s="1"/>
  <c r="H202" i="40"/>
  <c r="F202" i="40" s="1"/>
  <c r="H203" i="40"/>
  <c r="F203" i="40" s="1"/>
  <c r="H204" i="40"/>
  <c r="F204" i="40" s="1"/>
  <c r="H205" i="40"/>
  <c r="F205" i="40" s="1"/>
  <c r="H206" i="40"/>
  <c r="F206" i="40" s="1"/>
  <c r="H207" i="40"/>
  <c r="F207" i="40" s="1"/>
  <c r="H208" i="40"/>
  <c r="F208" i="40" s="1"/>
  <c r="H209" i="40"/>
  <c r="H210" i="40"/>
  <c r="F210" i="40" s="1"/>
  <c r="H211" i="40"/>
  <c r="F211" i="40" s="1"/>
  <c r="H212" i="40"/>
  <c r="F212" i="40" s="1"/>
  <c r="H213" i="40"/>
  <c r="F213" i="40" s="1"/>
  <c r="H214" i="40"/>
  <c r="F214" i="40" s="1"/>
  <c r="H215" i="40"/>
  <c r="F215" i="40" s="1"/>
  <c r="H216" i="40"/>
  <c r="F216" i="40" s="1"/>
  <c r="H217" i="40"/>
  <c r="F217" i="40" s="1"/>
  <c r="H218" i="40"/>
  <c r="F218" i="40" s="1"/>
  <c r="H219" i="40"/>
  <c r="F219" i="40" s="1"/>
  <c r="H220" i="40"/>
  <c r="F220" i="40" s="1"/>
  <c r="H221" i="40"/>
  <c r="F221" i="40" s="1"/>
  <c r="H222" i="40"/>
  <c r="F222" i="40" s="1"/>
  <c r="H223" i="40"/>
  <c r="F223" i="40" s="1"/>
  <c r="H224" i="40"/>
  <c r="F224" i="40" s="1"/>
  <c r="H225" i="40"/>
  <c r="F225" i="40" s="1"/>
  <c r="H226" i="40"/>
  <c r="F226" i="40" s="1"/>
  <c r="H227" i="40"/>
  <c r="F227" i="40" s="1"/>
  <c r="H228" i="40"/>
  <c r="F228" i="40" s="1"/>
  <c r="H229" i="40"/>
  <c r="F229" i="40" s="1"/>
  <c r="H230" i="40"/>
  <c r="F230" i="40" s="1"/>
  <c r="H231" i="40"/>
  <c r="F231" i="40" s="1"/>
  <c r="H232" i="40"/>
  <c r="F232" i="40" s="1"/>
  <c r="H233" i="40"/>
  <c r="F233" i="40" s="1"/>
  <c r="H234" i="40"/>
  <c r="F234" i="40" s="1"/>
  <c r="H235" i="40"/>
  <c r="F235" i="40" s="1"/>
  <c r="H236" i="40"/>
  <c r="F236" i="40" s="1"/>
  <c r="H237" i="40"/>
  <c r="F237" i="40" s="1"/>
  <c r="H238" i="40"/>
  <c r="F238" i="40" s="1"/>
  <c r="H239" i="40"/>
  <c r="F239" i="40" s="1"/>
  <c r="H240" i="40"/>
  <c r="F240" i="40" s="1"/>
  <c r="H241" i="40"/>
  <c r="F241" i="40" s="1"/>
  <c r="H242" i="40"/>
  <c r="F242" i="40" s="1"/>
  <c r="H243" i="40"/>
  <c r="F243" i="40" s="1"/>
  <c r="H244" i="40"/>
  <c r="F244" i="40" s="1"/>
  <c r="H245" i="40"/>
  <c r="F245" i="40" s="1"/>
  <c r="H246" i="40"/>
  <c r="F246" i="40" s="1"/>
  <c r="H247" i="40"/>
  <c r="F247" i="40" s="1"/>
  <c r="H248" i="40"/>
  <c r="F248" i="40" s="1"/>
  <c r="H249" i="40"/>
  <c r="F249" i="40" s="1"/>
  <c r="H250" i="40"/>
  <c r="H251" i="40"/>
  <c r="F251" i="40" s="1"/>
  <c r="H252" i="40"/>
  <c r="F252" i="40" s="1"/>
  <c r="H8" i="40"/>
  <c r="F8" i="40" s="1"/>
  <c r="R472" i="40"/>
  <c r="Q472" i="40" s="1"/>
  <c r="R475" i="40"/>
  <c r="Q475" i="40" s="1"/>
  <c r="R471" i="40"/>
  <c r="Q471" i="40" s="1"/>
  <c r="R478" i="40"/>
  <c r="Q478" i="40" s="1"/>
  <c r="R484" i="40"/>
  <c r="Q484" i="40" s="1"/>
  <c r="R470" i="40"/>
  <c r="Q470" i="40" s="1"/>
  <c r="R483" i="40"/>
  <c r="Q483" i="40" s="1"/>
  <c r="R482" i="40"/>
  <c r="Q482" i="40" s="1"/>
  <c r="R481" i="40"/>
  <c r="Q481" i="40" s="1"/>
  <c r="R480" i="40"/>
  <c r="Q480" i="40" s="1"/>
  <c r="R477" i="40"/>
  <c r="Q477" i="40" s="1"/>
  <c r="R474" i="40"/>
  <c r="Q474" i="40" s="1"/>
  <c r="R469" i="40"/>
  <c r="Q469" i="40" s="1"/>
  <c r="R468" i="40"/>
  <c r="Q468" i="40" s="1"/>
  <c r="R463" i="40"/>
  <c r="Q463" i="40" s="1"/>
  <c r="R459" i="40"/>
  <c r="Q459" i="40" s="1"/>
  <c r="R458" i="40"/>
  <c r="Q458" i="40" s="1"/>
  <c r="R457" i="40"/>
  <c r="Q457" i="40" s="1"/>
  <c r="R454" i="40"/>
  <c r="Q454" i="40" s="1"/>
  <c r="R451" i="40"/>
  <c r="Q451" i="40" s="1"/>
  <c r="R450" i="40"/>
  <c r="Q450" i="40" s="1"/>
  <c r="R449" i="40"/>
  <c r="Q449" i="40" s="1"/>
  <c r="R448" i="40"/>
  <c r="Q448" i="40" s="1"/>
  <c r="R447" i="40"/>
  <c r="Q447" i="40" s="1"/>
  <c r="R446" i="40"/>
  <c r="Q446" i="40" s="1"/>
  <c r="R445" i="40"/>
  <c r="Q445" i="40" s="1"/>
  <c r="R444" i="40"/>
  <c r="Q444" i="40" s="1"/>
  <c r="R442" i="40"/>
  <c r="Q442" i="40" s="1"/>
  <c r="R441" i="40"/>
  <c r="Q441" i="40" s="1"/>
  <c r="R440" i="40"/>
  <c r="Q440" i="40" s="1"/>
  <c r="R435" i="40"/>
  <c r="Q435" i="40" s="1"/>
  <c r="R434" i="40"/>
  <c r="Q434" i="40" s="1"/>
  <c r="R433" i="40"/>
  <c r="Q433" i="40" s="1"/>
  <c r="R432" i="40"/>
  <c r="Q432" i="40" s="1"/>
  <c r="R431" i="40"/>
  <c r="Q431" i="40" s="1"/>
  <c r="R430" i="40"/>
  <c r="Q430" i="40" s="1"/>
  <c r="R429" i="40"/>
  <c r="Q429" i="40" s="1"/>
  <c r="R427" i="40"/>
  <c r="Q427" i="40" s="1"/>
  <c r="R426" i="40"/>
  <c r="Q426" i="40" s="1"/>
  <c r="O205" i="40"/>
  <c r="O139" i="40"/>
  <c r="O99" i="40"/>
  <c r="O7" i="40"/>
  <c r="O100" i="40" l="1"/>
  <c r="O302" i="40"/>
  <c r="O5" i="40" l="1"/>
  <c r="B480" i="40" l="1"/>
  <c r="B481" i="40" s="1"/>
  <c r="B482" i="40" s="1"/>
  <c r="B483" i="40" s="1"/>
  <c r="B484" i="40" s="1"/>
  <c r="B486" i="40" s="1"/>
  <c r="B487" i="40" s="1"/>
  <c r="B488" i="40" s="1"/>
  <c r="B489" i="40" s="1"/>
  <c r="B490" i="40" s="1"/>
  <c r="B491" i="40" s="1"/>
  <c r="B492" i="40" s="1"/>
  <c r="B493" i="40" s="1"/>
  <c r="B494" i="40" s="1"/>
  <c r="B495" i="40" s="1"/>
  <c r="B496" i="40" s="1"/>
  <c r="B497" i="40" s="1"/>
  <c r="B498" i="40" s="1"/>
  <c r="B499" i="40" s="1"/>
  <c r="B500" i="40" s="1"/>
  <c r="B501" i="40" s="1"/>
  <c r="B502" i="40" s="1"/>
  <c r="B503" i="40" s="1"/>
  <c r="B504" i="40" s="1"/>
  <c r="B505" i="40" s="1"/>
  <c r="I14" i="115"/>
  <c r="I11" i="115"/>
  <c r="H11" i="115"/>
  <c r="S696" i="19"/>
  <c r="S572" i="19"/>
  <c r="S716" i="19"/>
  <c r="I7" i="115"/>
  <c r="H7" i="115"/>
  <c r="W15" i="51"/>
  <c r="W62" i="51"/>
  <c r="W61" i="51"/>
  <c r="W32" i="51"/>
  <c r="W27" i="51"/>
  <c r="H14" i="115"/>
  <c r="AA1068" i="71"/>
  <c r="AA1067" i="71"/>
  <c r="AA1066" i="71"/>
  <c r="AA1065" i="71"/>
  <c r="AA1064" i="71"/>
  <c r="AA1063" i="71"/>
  <c r="AA1050" i="71"/>
  <c r="AA1049" i="71"/>
  <c r="AA1048" i="71"/>
  <c r="AA1031" i="71"/>
  <c r="AA1030" i="71"/>
  <c r="AA1029" i="71"/>
  <c r="AA1028" i="71"/>
  <c r="AA1027" i="71"/>
  <c r="AA1026" i="71"/>
  <c r="AA1025" i="71"/>
  <c r="AA1024" i="71"/>
  <c r="AA1023" i="71"/>
  <c r="AA1022" i="71"/>
  <c r="AA1021" i="71"/>
  <c r="AA1020" i="71"/>
  <c r="AA1019" i="71"/>
  <c r="AA1018" i="71"/>
  <c r="AA1017" i="71"/>
  <c r="AA1016" i="71"/>
  <c r="AA1015" i="71"/>
  <c r="AA1014" i="71"/>
  <c r="AA1013" i="71"/>
  <c r="AA1012" i="71"/>
  <c r="AA1011" i="71"/>
  <c r="AA1010" i="71"/>
  <c r="AA1009" i="71"/>
  <c r="AA1008" i="71"/>
  <c r="AA1007" i="71"/>
  <c r="AA1006" i="71"/>
  <c r="AA1005" i="71"/>
  <c r="AA1004" i="71"/>
  <c r="AA1003" i="71"/>
  <c r="AA1002" i="71"/>
  <c r="AA1001" i="71"/>
  <c r="AA1000" i="71"/>
  <c r="AA999" i="71"/>
  <c r="AA998" i="71"/>
  <c r="AA997" i="71"/>
  <c r="AA996" i="71"/>
  <c r="AA995" i="71"/>
  <c r="AA994" i="71"/>
  <c r="AA993" i="71"/>
  <c r="AA992" i="71"/>
  <c r="AA991" i="71"/>
  <c r="AA990" i="71"/>
  <c r="AA989" i="71"/>
  <c r="AA988" i="71"/>
  <c r="AA987" i="71"/>
  <c r="AA986" i="71"/>
  <c r="AA985" i="71"/>
  <c r="AA984" i="71"/>
  <c r="AA983" i="71"/>
  <c r="AA982" i="71"/>
  <c r="AA981" i="71"/>
  <c r="AA980" i="71"/>
  <c r="AA979" i="71"/>
  <c r="AA978" i="71"/>
  <c r="AA977" i="71"/>
  <c r="AA976" i="71"/>
  <c r="AA975" i="71"/>
  <c r="AA974" i="71"/>
  <c r="AA973" i="71"/>
  <c r="AA972" i="71"/>
  <c r="AA971" i="71"/>
  <c r="AA970" i="71"/>
  <c r="AA969" i="71"/>
  <c r="AA968" i="71"/>
  <c r="AA967" i="71"/>
  <c r="AA966" i="71"/>
  <c r="AA965" i="71"/>
  <c r="AA964" i="71"/>
  <c r="AA963" i="71"/>
  <c r="AA962" i="71"/>
  <c r="AA961" i="71"/>
  <c r="AA960" i="71"/>
  <c r="AA959" i="71"/>
  <c r="AA958" i="71"/>
  <c r="AA957" i="71"/>
  <c r="AA956" i="71"/>
  <c r="AA955" i="71"/>
  <c r="AA954" i="71"/>
  <c r="AA953" i="71"/>
  <c r="AA952" i="71"/>
  <c r="AA951" i="71"/>
  <c r="AA950" i="71"/>
  <c r="AA949" i="71"/>
  <c r="AA948" i="71"/>
  <c r="AA947" i="71"/>
  <c r="AA946" i="71"/>
  <c r="AA945" i="71"/>
  <c r="AA944" i="71"/>
  <c r="AA943" i="71"/>
  <c r="AA942" i="71"/>
  <c r="AA941" i="71"/>
  <c r="AA940" i="71"/>
  <c r="AA939" i="71"/>
  <c r="AA938" i="71"/>
  <c r="AA937" i="71"/>
  <c r="AA936" i="71"/>
  <c r="AA935" i="71"/>
  <c r="AA934" i="71"/>
  <c r="AA744" i="71"/>
  <c r="AA743" i="71"/>
  <c r="AA742" i="71"/>
  <c r="AA741" i="71"/>
  <c r="AA1069" i="71" s="1"/>
  <c r="Z1068" i="71"/>
  <c r="Z1067" i="71"/>
  <c r="Z1066" i="71"/>
  <c r="Z1065" i="71"/>
  <c r="Z1064" i="71"/>
  <c r="Z1063" i="71"/>
  <c r="Z1062" i="71"/>
  <c r="Z1061" i="71"/>
  <c r="Z1060" i="71"/>
  <c r="Z1059" i="71"/>
  <c r="Z1058" i="71"/>
  <c r="Z1057" i="71"/>
  <c r="Z1056" i="71"/>
  <c r="Z1055" i="71"/>
  <c r="Z1054" i="71"/>
  <c r="Z1053" i="71"/>
  <c r="Z1052" i="71"/>
  <c r="Z1051" i="71"/>
  <c r="Z1050" i="71"/>
  <c r="Z1049" i="71"/>
  <c r="Z1048" i="71"/>
  <c r="Z1047" i="71"/>
  <c r="Z1046" i="71"/>
  <c r="Z1045" i="71"/>
  <c r="Z1044" i="71"/>
  <c r="Z1043" i="71"/>
  <c r="Z1042" i="71"/>
  <c r="Z1041" i="71"/>
  <c r="Z1040" i="71"/>
  <c r="Z1039" i="71"/>
  <c r="Z1038" i="71"/>
  <c r="Z1037" i="71"/>
  <c r="Z1036" i="71"/>
  <c r="Z1035" i="71"/>
  <c r="Z1034" i="71"/>
  <c r="Z1033" i="71"/>
  <c r="Z1032" i="71"/>
  <c r="Z1031" i="71"/>
  <c r="Z1030" i="71"/>
  <c r="Z1029" i="71"/>
  <c r="Z1028" i="71"/>
  <c r="Z1027" i="71"/>
  <c r="Z1026" i="71"/>
  <c r="Z1025" i="71"/>
  <c r="Z1024" i="71"/>
  <c r="Z1023" i="71"/>
  <c r="Z1022" i="71"/>
  <c r="Z1021" i="71"/>
  <c r="Z1020" i="71"/>
  <c r="Z1019" i="71"/>
  <c r="Z1018" i="71"/>
  <c r="Z1017" i="71"/>
  <c r="Z1016" i="71"/>
  <c r="Z1015" i="71"/>
  <c r="Z1014" i="71"/>
  <c r="Z1013" i="71"/>
  <c r="Z1012" i="71"/>
  <c r="Z1011" i="71"/>
  <c r="Z1010" i="71"/>
  <c r="Z1009" i="71"/>
  <c r="Z1008" i="71"/>
  <c r="Z1007" i="71"/>
  <c r="Z1006" i="71"/>
  <c r="Z1005" i="71"/>
  <c r="Z1004" i="71"/>
  <c r="Z1003" i="71"/>
  <c r="Z1002" i="71"/>
  <c r="Z1001" i="71"/>
  <c r="Z1000" i="71"/>
  <c r="Z999" i="71"/>
  <c r="Z998" i="71"/>
  <c r="Z997" i="71"/>
  <c r="Z996" i="71"/>
  <c r="Z995" i="71"/>
  <c r="Z994" i="71"/>
  <c r="Z993" i="71"/>
  <c r="Z992" i="71"/>
  <c r="Z991" i="71"/>
  <c r="Z990" i="71"/>
  <c r="Z989" i="71"/>
  <c r="Z988" i="71"/>
  <c r="Z987" i="71"/>
  <c r="Z986" i="71"/>
  <c r="Z985" i="71"/>
  <c r="Z984" i="71"/>
  <c r="Z983" i="71"/>
  <c r="Z982" i="71"/>
  <c r="Z981" i="71"/>
  <c r="Z980" i="71"/>
  <c r="Z979" i="71"/>
  <c r="Z978" i="71"/>
  <c r="Z977" i="71"/>
  <c r="Z976" i="71"/>
  <c r="Z975" i="71"/>
  <c r="Z974" i="71"/>
  <c r="Z973" i="71"/>
  <c r="Z972" i="71"/>
  <c r="Z971" i="71"/>
  <c r="Z970" i="71"/>
  <c r="Z969" i="71"/>
  <c r="Z968" i="71"/>
  <c r="Z967" i="71"/>
  <c r="Z966" i="71"/>
  <c r="Z965" i="71"/>
  <c r="Z964" i="71"/>
  <c r="Z963" i="71"/>
  <c r="Z962" i="71"/>
  <c r="Z961" i="71"/>
  <c r="Z960" i="71"/>
  <c r="Z959" i="71"/>
  <c r="Z958" i="71"/>
  <c r="Z957" i="71"/>
  <c r="Z956" i="71"/>
  <c r="Z955" i="71"/>
  <c r="Z954" i="71"/>
  <c r="Z953" i="71"/>
  <c r="Z952" i="71"/>
  <c r="Z951" i="71"/>
  <c r="Z950" i="71"/>
  <c r="Z949" i="71"/>
  <c r="Z948" i="71"/>
  <c r="Z947" i="71"/>
  <c r="Z946" i="71"/>
  <c r="Z945" i="71"/>
  <c r="Z944" i="71"/>
  <c r="Z943" i="71"/>
  <c r="Z942" i="71"/>
  <c r="Z941" i="71"/>
  <c r="Z940" i="71"/>
  <c r="Z939" i="71"/>
  <c r="Z938" i="71"/>
  <c r="Z937" i="71"/>
  <c r="Z936" i="71"/>
  <c r="Z935" i="71"/>
  <c r="Z934" i="71"/>
  <c r="Z933" i="71"/>
  <c r="Z932" i="71"/>
  <c r="Z931" i="71"/>
  <c r="Z930" i="71"/>
  <c r="Z929" i="71"/>
  <c r="Z928" i="71"/>
  <c r="Z927" i="71"/>
  <c r="Z926" i="71"/>
  <c r="Z925" i="71"/>
  <c r="Z924" i="71"/>
  <c r="Z923" i="71"/>
  <c r="Z922" i="71"/>
  <c r="Z921" i="71"/>
  <c r="Z920" i="71"/>
  <c r="Z919" i="71"/>
  <c r="Z918" i="71"/>
  <c r="Z917" i="71"/>
  <c r="Z916" i="71"/>
  <c r="Z915" i="71"/>
  <c r="Z914" i="71"/>
  <c r="Z913" i="71"/>
  <c r="Z912" i="71"/>
  <c r="Z911" i="71"/>
  <c r="Z910" i="71"/>
  <c r="Z909" i="71"/>
  <c r="Z908" i="71"/>
  <c r="Z907" i="71"/>
  <c r="Z906" i="71"/>
  <c r="Z905" i="71"/>
  <c r="Z904" i="71"/>
  <c r="Z903" i="71"/>
  <c r="Z902" i="71"/>
  <c r="Z901" i="71"/>
  <c r="Z900" i="71"/>
  <c r="Z899" i="71"/>
  <c r="Z898" i="71"/>
  <c r="Z897" i="71"/>
  <c r="Z896" i="71"/>
  <c r="Z895" i="71"/>
  <c r="Z894" i="71"/>
  <c r="Z893" i="71"/>
  <c r="Z892" i="71"/>
  <c r="Z891" i="71"/>
  <c r="Z890" i="71"/>
  <c r="Z889" i="71"/>
  <c r="Z888" i="71"/>
  <c r="Z887" i="71"/>
  <c r="Z886" i="71"/>
  <c r="Z885" i="71"/>
  <c r="Z884" i="71"/>
  <c r="Z883" i="71"/>
  <c r="Z882" i="71"/>
  <c r="Z881" i="71"/>
  <c r="Z880" i="71"/>
  <c r="Z879" i="71"/>
  <c r="Z878" i="71"/>
  <c r="Z877" i="71"/>
  <c r="Z876" i="71"/>
  <c r="Z875" i="71"/>
  <c r="Z874" i="71"/>
  <c r="Z873" i="71"/>
  <c r="Z872" i="71"/>
  <c r="Z871" i="71"/>
  <c r="Z870" i="71"/>
  <c r="Z869" i="71"/>
  <c r="Z868" i="71"/>
  <c r="Z867" i="71"/>
  <c r="Z866" i="71"/>
  <c r="Z865" i="71"/>
  <c r="Z864" i="71"/>
  <c r="Z863" i="71"/>
  <c r="Z862" i="71"/>
  <c r="Z861" i="71"/>
  <c r="Z860" i="71"/>
  <c r="Z859" i="71"/>
  <c r="Z858" i="71"/>
  <c r="Z857" i="71"/>
  <c r="Z856" i="71"/>
  <c r="Z855" i="71"/>
  <c r="Z854" i="71"/>
  <c r="Z853" i="71"/>
  <c r="Z852" i="71"/>
  <c r="Z851" i="71"/>
  <c r="Z850" i="71"/>
  <c r="Z849" i="71"/>
  <c r="Z848" i="71"/>
  <c r="Z847" i="71"/>
  <c r="Z846" i="71"/>
  <c r="Z845" i="71"/>
  <c r="Z844" i="71"/>
  <c r="Z843" i="71"/>
  <c r="Z842" i="71"/>
  <c r="Z841" i="71"/>
  <c r="Z840" i="71"/>
  <c r="Z839" i="71"/>
  <c r="Z838" i="71"/>
  <c r="Z837" i="71"/>
  <c r="Z836" i="71"/>
  <c r="Z835" i="71"/>
  <c r="Z834" i="71"/>
  <c r="Z833" i="71"/>
  <c r="Z832" i="71"/>
  <c r="Z831" i="71"/>
  <c r="Z830" i="71"/>
  <c r="Z829" i="71"/>
  <c r="Z828" i="71"/>
  <c r="Z827" i="71"/>
  <c r="Z826" i="71"/>
  <c r="Z825" i="71"/>
  <c r="Z824" i="71"/>
  <c r="Z823" i="71"/>
  <c r="Z822" i="71"/>
  <c r="Z821" i="71"/>
  <c r="Z820" i="71"/>
  <c r="Z819" i="71"/>
  <c r="Z818" i="71"/>
  <c r="Z817" i="71"/>
  <c r="Z816" i="71"/>
  <c r="Z815" i="71"/>
  <c r="Z814" i="71"/>
  <c r="Z813" i="71"/>
  <c r="Z812" i="71"/>
  <c r="Z811" i="71"/>
  <c r="Z810" i="71"/>
  <c r="Z809" i="71"/>
  <c r="Z808" i="71"/>
  <c r="Z807" i="71"/>
  <c r="Z806" i="71"/>
  <c r="Z805" i="71"/>
  <c r="Z804" i="71"/>
  <c r="Z803" i="71"/>
  <c r="Z802" i="71"/>
  <c r="Z801" i="71"/>
  <c r="Z800" i="71"/>
  <c r="Z799" i="71"/>
  <c r="Z798" i="71"/>
  <c r="Z797" i="71"/>
  <c r="Z796" i="71"/>
  <c r="Z795" i="71"/>
  <c r="Z794" i="71"/>
  <c r="Z793" i="71"/>
  <c r="Z792" i="71"/>
  <c r="Z791" i="71"/>
  <c r="Z790" i="71"/>
  <c r="Z789" i="71"/>
  <c r="Z788" i="71"/>
  <c r="Z787" i="71"/>
  <c r="Z786" i="71"/>
  <c r="Z785" i="71"/>
  <c r="Z784" i="71"/>
  <c r="Z783" i="71"/>
  <c r="Z782" i="71"/>
  <c r="Z781" i="71"/>
  <c r="Z780" i="71"/>
  <c r="Z779" i="71"/>
  <c r="Z778" i="71"/>
  <c r="Z777" i="71"/>
  <c r="Z776" i="71"/>
  <c r="Z775" i="71"/>
  <c r="Z774" i="71"/>
  <c r="Z773" i="71"/>
  <c r="Z772" i="71"/>
  <c r="Z771" i="71"/>
  <c r="Z770" i="71"/>
  <c r="Z769" i="71"/>
  <c r="Z768" i="71"/>
  <c r="Z767" i="71"/>
  <c r="Z766" i="71"/>
  <c r="Z765" i="71"/>
  <c r="Z764" i="71"/>
  <c r="Z763" i="71"/>
  <c r="Z762" i="71"/>
  <c r="Z761" i="71"/>
  <c r="Z760" i="71"/>
  <c r="Z759" i="71"/>
  <c r="Z758" i="71"/>
  <c r="Z757" i="71"/>
  <c r="Z756" i="71"/>
  <c r="Z755" i="71"/>
  <c r="Z754" i="71"/>
  <c r="Z753" i="71"/>
  <c r="Z752" i="71"/>
  <c r="Z751" i="71"/>
  <c r="Z750" i="71"/>
  <c r="Z749" i="71"/>
  <c r="Z748" i="71"/>
  <c r="Z747" i="71"/>
  <c r="Z746" i="71"/>
  <c r="Z745" i="71"/>
  <c r="Z744" i="71"/>
  <c r="Z743" i="71"/>
  <c r="Z742" i="71"/>
  <c r="Z741" i="71"/>
  <c r="Z740" i="71"/>
  <c r="Z739" i="71"/>
  <c r="Z738" i="71"/>
  <c r="Z737" i="71"/>
  <c r="Z736" i="71"/>
  <c r="Z735" i="71"/>
  <c r="Z734" i="71"/>
  <c r="Z733" i="71"/>
  <c r="Z732" i="71"/>
  <c r="Z731" i="71"/>
  <c r="Z730" i="71"/>
  <c r="Z729" i="71"/>
  <c r="Z728" i="71"/>
  <c r="Z727" i="71"/>
  <c r="Z726" i="71"/>
  <c r="Z725" i="71"/>
  <c r="Z724" i="71"/>
  <c r="Z723" i="71"/>
  <c r="Z722" i="71"/>
  <c r="Z721" i="71"/>
  <c r="Z720" i="71"/>
  <c r="Z719" i="71"/>
  <c r="Z718" i="71"/>
  <c r="Z717" i="71"/>
  <c r="Z716" i="71"/>
  <c r="Z715" i="71"/>
  <c r="Z714" i="71"/>
  <c r="Z713" i="71"/>
  <c r="Z712" i="71"/>
  <c r="Z711" i="71"/>
  <c r="Z710" i="71"/>
  <c r="Z709" i="71"/>
  <c r="Z708" i="71"/>
  <c r="Z707" i="71"/>
  <c r="Z706" i="71"/>
  <c r="Z705" i="71"/>
  <c r="Z704" i="71"/>
  <c r="Z703" i="71"/>
  <c r="Z702" i="71"/>
  <c r="Z701" i="71"/>
  <c r="Z700" i="71"/>
  <c r="Z699" i="71"/>
  <c r="Z698" i="71"/>
  <c r="Z697" i="71"/>
  <c r="Z696" i="71"/>
  <c r="Z695" i="71"/>
  <c r="Z694" i="71"/>
  <c r="Z693" i="71"/>
  <c r="Z692" i="71"/>
  <c r="Z691" i="71"/>
  <c r="Z690" i="71"/>
  <c r="Z689" i="71"/>
  <c r="Z688" i="71"/>
  <c r="Z687" i="71"/>
  <c r="Z686" i="71"/>
  <c r="Z685" i="71"/>
  <c r="Z684" i="71"/>
  <c r="Z683" i="71"/>
  <c r="Z682" i="71"/>
  <c r="Z681" i="71"/>
  <c r="Z680" i="71"/>
  <c r="Z679" i="71"/>
  <c r="Z678" i="71"/>
  <c r="Z677" i="71"/>
  <c r="Z676" i="71"/>
  <c r="Z675" i="71"/>
  <c r="Z674" i="71"/>
  <c r="Z673" i="71"/>
  <c r="Z672" i="71"/>
  <c r="Z671" i="71"/>
  <c r="Z670" i="71"/>
  <c r="Z669" i="71"/>
  <c r="Z668" i="71"/>
  <c r="Z667" i="71"/>
  <c r="Z666" i="71"/>
  <c r="Z665" i="71"/>
  <c r="Z664" i="71"/>
  <c r="Z663" i="71"/>
  <c r="Z662" i="71"/>
  <c r="Z661" i="71"/>
  <c r="Z660" i="71"/>
  <c r="Z659" i="71"/>
  <c r="Z658" i="71"/>
  <c r="Z657" i="71"/>
  <c r="Z656" i="71"/>
  <c r="Z655" i="71"/>
  <c r="Z654" i="71"/>
  <c r="Z653" i="71"/>
  <c r="Z652" i="71"/>
  <c r="Z651" i="71"/>
  <c r="Z650" i="71"/>
  <c r="Z649" i="71"/>
  <c r="Z648" i="71"/>
  <c r="Z647" i="71"/>
  <c r="Z646" i="71"/>
  <c r="Z645" i="71"/>
  <c r="Z644" i="71"/>
  <c r="Z643" i="71"/>
  <c r="Z642" i="71"/>
  <c r="Z641" i="71"/>
  <c r="Z640" i="71"/>
  <c r="Z639" i="71"/>
  <c r="Z638" i="71"/>
  <c r="Z637" i="71"/>
  <c r="Z636" i="71"/>
  <c r="Z635" i="71"/>
  <c r="Z634" i="71"/>
  <c r="Z633" i="71"/>
  <c r="Z632" i="71"/>
  <c r="Z631" i="71"/>
  <c r="Z630" i="71"/>
  <c r="Z629" i="71"/>
  <c r="Z628" i="71"/>
  <c r="Z627" i="71"/>
  <c r="Z626" i="71"/>
  <c r="Z625" i="71"/>
  <c r="Z624" i="71"/>
  <c r="Z623" i="71"/>
  <c r="Z622" i="71"/>
  <c r="Z621" i="71"/>
  <c r="Z620" i="71"/>
  <c r="Z619" i="71"/>
  <c r="Z618" i="71"/>
  <c r="Z617" i="71"/>
  <c r="Z616" i="71"/>
  <c r="Z615" i="71"/>
  <c r="Z614" i="71"/>
  <c r="Z613" i="71"/>
  <c r="Z612" i="71"/>
  <c r="Z611" i="71"/>
  <c r="Z610" i="71"/>
  <c r="Z609" i="71"/>
  <c r="Z608" i="71"/>
  <c r="Z607" i="71"/>
  <c r="Z606" i="71"/>
  <c r="Z605" i="71"/>
  <c r="Z604" i="71"/>
  <c r="Z603" i="71"/>
  <c r="Z602" i="71"/>
  <c r="Z601" i="71"/>
  <c r="Z600" i="71"/>
  <c r="Z599" i="71"/>
  <c r="Z598" i="71"/>
  <c r="Z597" i="71"/>
  <c r="Z596" i="71"/>
  <c r="Z595" i="71"/>
  <c r="Z594" i="71"/>
  <c r="Z593" i="71"/>
  <c r="Z592" i="71"/>
  <c r="Z591" i="71"/>
  <c r="Z590" i="71"/>
  <c r="Z589" i="71"/>
  <c r="Z588" i="71"/>
  <c r="Z587" i="71"/>
  <c r="Z586" i="71"/>
  <c r="Z585" i="71"/>
  <c r="Z584" i="71"/>
  <c r="Z583" i="71"/>
  <c r="Z582" i="71"/>
  <c r="Z581" i="71"/>
  <c r="Z580" i="71"/>
  <c r="Z579" i="71"/>
  <c r="Z578" i="71"/>
  <c r="Z577" i="71"/>
  <c r="Z576" i="71"/>
  <c r="Z575" i="71"/>
  <c r="Z574" i="71"/>
  <c r="Z573" i="71"/>
  <c r="Z572" i="71"/>
  <c r="Z571" i="71"/>
  <c r="Z570" i="71"/>
  <c r="Z569" i="71"/>
  <c r="Z568" i="71"/>
  <c r="Z567" i="71"/>
  <c r="Z566" i="71"/>
  <c r="Z565" i="71"/>
  <c r="Z564" i="71"/>
  <c r="Z563" i="71"/>
  <c r="Z562" i="71"/>
  <c r="Z561" i="71"/>
  <c r="Z560" i="71"/>
  <c r="Z559" i="71"/>
  <c r="Z558" i="71"/>
  <c r="Z557" i="71"/>
  <c r="Z556" i="71"/>
  <c r="Z555" i="71"/>
  <c r="Z554" i="71"/>
  <c r="Z553" i="71"/>
  <c r="Z552" i="71"/>
  <c r="Z551" i="71"/>
  <c r="Z550" i="71"/>
  <c r="Z549" i="71"/>
  <c r="Z548" i="71"/>
  <c r="Z547" i="71"/>
  <c r="Z546" i="71"/>
  <c r="Z545" i="71"/>
  <c r="Z544" i="71"/>
  <c r="Z543" i="71"/>
  <c r="Z542" i="71"/>
  <c r="Z541" i="71"/>
  <c r="Z540" i="71"/>
  <c r="Z539" i="71"/>
  <c r="Z538" i="71"/>
  <c r="Z537" i="71"/>
  <c r="Z536" i="71"/>
  <c r="Z535" i="71"/>
  <c r="Z534" i="71"/>
  <c r="Z533" i="71"/>
  <c r="Z532" i="71"/>
  <c r="Z531" i="71"/>
  <c r="Z530" i="71"/>
  <c r="Z529" i="71"/>
  <c r="Z528" i="71"/>
  <c r="Z527" i="71"/>
  <c r="Z526" i="71"/>
  <c r="Z525" i="71"/>
  <c r="Z524" i="71"/>
  <c r="Z523" i="71"/>
  <c r="Z522" i="71"/>
  <c r="Z521" i="71"/>
  <c r="Z520" i="71"/>
  <c r="Z519" i="71"/>
  <c r="Z518" i="71"/>
  <c r="Z517" i="71"/>
  <c r="Z516" i="71"/>
  <c r="Z515" i="71"/>
  <c r="Z514" i="71"/>
  <c r="Z513" i="71"/>
  <c r="Z512" i="71"/>
  <c r="Z511" i="71"/>
  <c r="Z510" i="71"/>
  <c r="Z509" i="71"/>
  <c r="Z508" i="71"/>
  <c r="Z507" i="71"/>
  <c r="Z506" i="71"/>
  <c r="Z505" i="71"/>
  <c r="Z504" i="71"/>
  <c r="Z503" i="71"/>
  <c r="Z502" i="71"/>
  <c r="Z501" i="71"/>
  <c r="Z500" i="71"/>
  <c r="Z499" i="71"/>
  <c r="Z498" i="71"/>
  <c r="Z497" i="71"/>
  <c r="Z496" i="71"/>
  <c r="Z495" i="71"/>
  <c r="Z494" i="71"/>
  <c r="Z493" i="71"/>
  <c r="Z492" i="71"/>
  <c r="Z491" i="71"/>
  <c r="Z490" i="71"/>
  <c r="Z489" i="71"/>
  <c r="Z488" i="71"/>
  <c r="Z487" i="71"/>
  <c r="Z486" i="71"/>
  <c r="Z485" i="71"/>
  <c r="Z484" i="71"/>
  <c r="Z483" i="71"/>
  <c r="Z482" i="71"/>
  <c r="Z481" i="71"/>
  <c r="Z480" i="71"/>
  <c r="Z479" i="71"/>
  <c r="Z478" i="71"/>
  <c r="Z477" i="71"/>
  <c r="Z476" i="71"/>
  <c r="Z475" i="71"/>
  <c r="Z474" i="71"/>
  <c r="Z473" i="71"/>
  <c r="Z472" i="71"/>
  <c r="Z471" i="71"/>
  <c r="Z470" i="71"/>
  <c r="Z469" i="71"/>
  <c r="Z468" i="71"/>
  <c r="Z467" i="71"/>
  <c r="Z466" i="71"/>
  <c r="Z465" i="71"/>
  <c r="Z464" i="71"/>
  <c r="Z463" i="71"/>
  <c r="Z462" i="71"/>
  <c r="Z461" i="71"/>
  <c r="Z460" i="71"/>
  <c r="Z459" i="71"/>
  <c r="Z458" i="71"/>
  <c r="Z457" i="71"/>
  <c r="Z456" i="71"/>
  <c r="Z455" i="71"/>
  <c r="Z454" i="71"/>
  <c r="Z453" i="71"/>
  <c r="Z452" i="71"/>
  <c r="Z451" i="71"/>
  <c r="Z450" i="71"/>
  <c r="Z449" i="71"/>
  <c r="Z448" i="71"/>
  <c r="Z447" i="71"/>
  <c r="Z446" i="71"/>
  <c r="Z445" i="71"/>
  <c r="Z444" i="71"/>
  <c r="Z443" i="71"/>
  <c r="Z442" i="71"/>
  <c r="Z441" i="71"/>
  <c r="Z440" i="71"/>
  <c r="Z439" i="71"/>
  <c r="Z438" i="71"/>
  <c r="Z437" i="71"/>
  <c r="Z436" i="71"/>
  <c r="Z435" i="71"/>
  <c r="Z434" i="71"/>
  <c r="Z433" i="71"/>
  <c r="Z432" i="71"/>
  <c r="Z431" i="71"/>
  <c r="Z430" i="71"/>
  <c r="Z429" i="71"/>
  <c r="Z428" i="71"/>
  <c r="Z427" i="71"/>
  <c r="Z426" i="71"/>
  <c r="Z425" i="71"/>
  <c r="Z424" i="71"/>
  <c r="Z423" i="71"/>
  <c r="Z422" i="71"/>
  <c r="Z421" i="71"/>
  <c r="Z420" i="71"/>
  <c r="Z419" i="71"/>
  <c r="Z418" i="71"/>
  <c r="Z417" i="71"/>
  <c r="Z416" i="71"/>
  <c r="Z415" i="71"/>
  <c r="Z414" i="71"/>
  <c r="Z413" i="71"/>
  <c r="Z412" i="71"/>
  <c r="Z411" i="71"/>
  <c r="Z410" i="71"/>
  <c r="Z409" i="71"/>
  <c r="Z408" i="71"/>
  <c r="Z407" i="71"/>
  <c r="Z406" i="71"/>
  <c r="Z405" i="71"/>
  <c r="Z404" i="71"/>
  <c r="Z403" i="71"/>
  <c r="Z402" i="71"/>
  <c r="Z401" i="71"/>
  <c r="Z400" i="71"/>
  <c r="Z399" i="71"/>
  <c r="Z398" i="71"/>
  <c r="Z397" i="71"/>
  <c r="Z396" i="71"/>
  <c r="Z395" i="71"/>
  <c r="Z394" i="71"/>
  <c r="Z393" i="71"/>
  <c r="Z392" i="71"/>
  <c r="Z391" i="71"/>
  <c r="Z390" i="71"/>
  <c r="Z389" i="71"/>
  <c r="Z388" i="71"/>
  <c r="Z387" i="71"/>
  <c r="Z386" i="71"/>
  <c r="Z385" i="71"/>
  <c r="Z384" i="71"/>
  <c r="Z383" i="71"/>
  <c r="Z382" i="71"/>
  <c r="Z381" i="71"/>
  <c r="Z380" i="71"/>
  <c r="Z379" i="71"/>
  <c r="Z378" i="71"/>
  <c r="Z377" i="71"/>
  <c r="Z376" i="71"/>
  <c r="Z375" i="71"/>
  <c r="Z374" i="71"/>
  <c r="Z373" i="71"/>
  <c r="Z372" i="71"/>
  <c r="Z371" i="71"/>
  <c r="Z370" i="71"/>
  <c r="Z369" i="71"/>
  <c r="Z368" i="71"/>
  <c r="Z367" i="71"/>
  <c r="Z366" i="71"/>
  <c r="Z365" i="71"/>
  <c r="Z364" i="71"/>
  <c r="Z363" i="71"/>
  <c r="Z362" i="71"/>
  <c r="Z361" i="71"/>
  <c r="Z360" i="71"/>
  <c r="Z359" i="71"/>
  <c r="Z358" i="71"/>
  <c r="Z357" i="71"/>
  <c r="Z356" i="71"/>
  <c r="Z355" i="71"/>
  <c r="Z354" i="71"/>
  <c r="Z353" i="71"/>
  <c r="Z352" i="71"/>
  <c r="Z351" i="71"/>
  <c r="Z350" i="71"/>
  <c r="Z349" i="71"/>
  <c r="Z348" i="71"/>
  <c r="Z347" i="71"/>
  <c r="Z346" i="71"/>
  <c r="Z345" i="71"/>
  <c r="Z344" i="71"/>
  <c r="Z343" i="71"/>
  <c r="Z342" i="71"/>
  <c r="Z341" i="71"/>
  <c r="Z340" i="71"/>
  <c r="Z339" i="71"/>
  <c r="Z338" i="71"/>
  <c r="Z337" i="71"/>
  <c r="Z336" i="71"/>
  <c r="Z335" i="71"/>
  <c r="Z334" i="71"/>
  <c r="Z333" i="71"/>
  <c r="Z332" i="71"/>
  <c r="Z331" i="71"/>
  <c r="Z330" i="71"/>
  <c r="Z329" i="71"/>
  <c r="Z328" i="71"/>
  <c r="Z327" i="71"/>
  <c r="Z326" i="71"/>
  <c r="Z325" i="71"/>
  <c r="Z324" i="71"/>
  <c r="Z323" i="71"/>
  <c r="Z322" i="71"/>
  <c r="Z321" i="71"/>
  <c r="Z320" i="71"/>
  <c r="Z319" i="71"/>
  <c r="Z318" i="71"/>
  <c r="Z317" i="71"/>
  <c r="Z316" i="71"/>
  <c r="Z315" i="71"/>
  <c r="Z314" i="71"/>
  <c r="Z313" i="71"/>
  <c r="Z312" i="71"/>
  <c r="Z311" i="71"/>
  <c r="Z310" i="71"/>
  <c r="Z309" i="71"/>
  <c r="Z308" i="71"/>
  <c r="Z307" i="71"/>
  <c r="Z306" i="71"/>
  <c r="Z305" i="71"/>
  <c r="Z304" i="71"/>
  <c r="Z303" i="71"/>
  <c r="Z302" i="71"/>
  <c r="Z301" i="71"/>
  <c r="Z300" i="71"/>
  <c r="Z299" i="71"/>
  <c r="Z298" i="71"/>
  <c r="Z297" i="71"/>
  <c r="Z296" i="71"/>
  <c r="Z295" i="71"/>
  <c r="Z294" i="71"/>
  <c r="Z293" i="71"/>
  <c r="Z292" i="71"/>
  <c r="Z291" i="71"/>
  <c r="Z290" i="71"/>
  <c r="Z289" i="71"/>
  <c r="Z288" i="71"/>
  <c r="Z287" i="71"/>
  <c r="Z286" i="71"/>
  <c r="Z285" i="71"/>
  <c r="Z284" i="71"/>
  <c r="Z283" i="71"/>
  <c r="Z282" i="71"/>
  <c r="Z281" i="71"/>
  <c r="Z280" i="71"/>
  <c r="Z279" i="71"/>
  <c r="Z278" i="71"/>
  <c r="Z277" i="71"/>
  <c r="Z276" i="71"/>
  <c r="Z275" i="71"/>
  <c r="Z274" i="71"/>
  <c r="Z273" i="71"/>
  <c r="Z272" i="71"/>
  <c r="Z271" i="71"/>
  <c r="Z270" i="71"/>
  <c r="Z269" i="71"/>
  <c r="Z268" i="71"/>
  <c r="Z267" i="71"/>
  <c r="Z266" i="71"/>
  <c r="Z265" i="71"/>
  <c r="Z264" i="71"/>
  <c r="Z263" i="71"/>
  <c r="Z262" i="71"/>
  <c r="Z261" i="71"/>
  <c r="Z260" i="71"/>
  <c r="Z259" i="71"/>
  <c r="Z258" i="71"/>
  <c r="Z257" i="71"/>
  <c r="Z256" i="71"/>
  <c r="Z255" i="71"/>
  <c r="Z254" i="71"/>
  <c r="Z253" i="71"/>
  <c r="Z252" i="71"/>
  <c r="Z251" i="71"/>
  <c r="Z250" i="71"/>
  <c r="Z249" i="71"/>
  <c r="Z248" i="71"/>
  <c r="Z247" i="71"/>
  <c r="Z246" i="71"/>
  <c r="Z245" i="71"/>
  <c r="Z244" i="71"/>
  <c r="Z243" i="71"/>
  <c r="Z242" i="71"/>
  <c r="Z241" i="71"/>
  <c r="Z240" i="71"/>
  <c r="Z239" i="71"/>
  <c r="Z238" i="71"/>
  <c r="Z237" i="71"/>
  <c r="Z236" i="71"/>
  <c r="Z235" i="71"/>
  <c r="Z234" i="71"/>
  <c r="Z233" i="71"/>
  <c r="Z232" i="71"/>
  <c r="Z231" i="71"/>
  <c r="Z230" i="71"/>
  <c r="Z229" i="71"/>
  <c r="Z228" i="71"/>
  <c r="Z227" i="71"/>
  <c r="Z226" i="71"/>
  <c r="Z225" i="71"/>
  <c r="Z224" i="71"/>
  <c r="Z223" i="71"/>
  <c r="Z222" i="71"/>
  <c r="Z221" i="71"/>
  <c r="Z220" i="71"/>
  <c r="Z219" i="71"/>
  <c r="Z218" i="71"/>
  <c r="Z217" i="71"/>
  <c r="Z216" i="71"/>
  <c r="Z215" i="71"/>
  <c r="Z214" i="71"/>
  <c r="Z213" i="71"/>
  <c r="Z212" i="71"/>
  <c r="Z211" i="71"/>
  <c r="Z210" i="71"/>
  <c r="Z209" i="71"/>
  <c r="Z208" i="71"/>
  <c r="Z207" i="71"/>
  <c r="Z206" i="71"/>
  <c r="Z205" i="71"/>
  <c r="Z204" i="71"/>
  <c r="Z203" i="71"/>
  <c r="Z202" i="71"/>
  <c r="Z201" i="71"/>
  <c r="Z200" i="71"/>
  <c r="Z199" i="71"/>
  <c r="Z198" i="71"/>
  <c r="Z197" i="71"/>
  <c r="Z196" i="71"/>
  <c r="Z195" i="71"/>
  <c r="Z194" i="71"/>
  <c r="Z193" i="71"/>
  <c r="Z192" i="71"/>
  <c r="Z191" i="71"/>
  <c r="Z190" i="71"/>
  <c r="Z189" i="71"/>
  <c r="Z188" i="71"/>
  <c r="Z187" i="71"/>
  <c r="Z186" i="71"/>
  <c r="Z185" i="71"/>
  <c r="Z184" i="71"/>
  <c r="Z183" i="71"/>
  <c r="Z182" i="71"/>
  <c r="Z181" i="71"/>
  <c r="Z180" i="71"/>
  <c r="Z179" i="71"/>
  <c r="Z178" i="71"/>
  <c r="Z177" i="71"/>
  <c r="Z176" i="71"/>
  <c r="Z175" i="71"/>
  <c r="Z174" i="71"/>
  <c r="Z173" i="71"/>
  <c r="Z172" i="71"/>
  <c r="Z171" i="71"/>
  <c r="Z170" i="71"/>
  <c r="Z169" i="71"/>
  <c r="Z168" i="71"/>
  <c r="Z167" i="71"/>
  <c r="Z166" i="71"/>
  <c r="Z165" i="71"/>
  <c r="Z164" i="71"/>
  <c r="Z163" i="71"/>
  <c r="Z162" i="71"/>
  <c r="Z161" i="71"/>
  <c r="Z160" i="71"/>
  <c r="Z159" i="71"/>
  <c r="Z158" i="71"/>
  <c r="Z157" i="71"/>
  <c r="Z156" i="71"/>
  <c r="Z155" i="71"/>
  <c r="Z154" i="71"/>
  <c r="Z153" i="71"/>
  <c r="Z152" i="71"/>
  <c r="Z151" i="71"/>
  <c r="Z150" i="71"/>
  <c r="Z149" i="71"/>
  <c r="Z148" i="71"/>
  <c r="Z147" i="71"/>
  <c r="Z146" i="71"/>
  <c r="Z145" i="71"/>
  <c r="Z144" i="71"/>
  <c r="Z143" i="71"/>
  <c r="Z142" i="71"/>
  <c r="Z141" i="71"/>
  <c r="Z140" i="71"/>
  <c r="Z139" i="71"/>
  <c r="Z138" i="71"/>
  <c r="Z137" i="71"/>
  <c r="Z136" i="71"/>
  <c r="Z135" i="71"/>
  <c r="Z134" i="71"/>
  <c r="Z133" i="71"/>
  <c r="Z132" i="71"/>
  <c r="Z131" i="71"/>
  <c r="Z130" i="71"/>
  <c r="Z129" i="71"/>
  <c r="Z128" i="71"/>
  <c r="Z127" i="71"/>
  <c r="Z126" i="71"/>
  <c r="Z125" i="71"/>
  <c r="Z124" i="71"/>
  <c r="Z123" i="71"/>
  <c r="Z122" i="71"/>
  <c r="Z121" i="71"/>
  <c r="Z120" i="71"/>
  <c r="Z119" i="71"/>
  <c r="Z118" i="71"/>
  <c r="Z117" i="71"/>
  <c r="Z116" i="71"/>
  <c r="Z115" i="71"/>
  <c r="Z114" i="71"/>
  <c r="Z113" i="71"/>
  <c r="Z112" i="71"/>
  <c r="Z111" i="71"/>
  <c r="Z110" i="71"/>
  <c r="Z109" i="71"/>
  <c r="Z108" i="71"/>
  <c r="Z107" i="71"/>
  <c r="Z106" i="71"/>
  <c r="Z105" i="71"/>
  <c r="Z104" i="71"/>
  <c r="Z103" i="71"/>
  <c r="Z102" i="71"/>
  <c r="Z101" i="71"/>
  <c r="Z100" i="71"/>
  <c r="Z99" i="71"/>
  <c r="Z98" i="71"/>
  <c r="Z97" i="71"/>
  <c r="Z96" i="71"/>
  <c r="Z95" i="71"/>
  <c r="Z94" i="71"/>
  <c r="Z93" i="71"/>
  <c r="Z92" i="71"/>
  <c r="Z91" i="71"/>
  <c r="Z90" i="71"/>
  <c r="Z89" i="71"/>
  <c r="Z88" i="71"/>
  <c r="Z87" i="71"/>
  <c r="Z86" i="71"/>
  <c r="Z85" i="71"/>
  <c r="Z84" i="71"/>
  <c r="Z83" i="71"/>
  <c r="Z82" i="71"/>
  <c r="Z81" i="71"/>
  <c r="Z80" i="71"/>
  <c r="Z79" i="71"/>
  <c r="Z78" i="71"/>
  <c r="Z77" i="71"/>
  <c r="Z76" i="71"/>
  <c r="Z75" i="71"/>
  <c r="Z74" i="71"/>
  <c r="Z73" i="71"/>
  <c r="Z72" i="71"/>
  <c r="Z71" i="71"/>
  <c r="Z70" i="71"/>
  <c r="Z69" i="71"/>
  <c r="Z68" i="71"/>
  <c r="Z67" i="71"/>
  <c r="Z66" i="71"/>
  <c r="Z65" i="71"/>
  <c r="Z64" i="71"/>
  <c r="Z63" i="71"/>
  <c r="Z62" i="71"/>
  <c r="Z61" i="71"/>
  <c r="Z60" i="71"/>
  <c r="Z59" i="71"/>
  <c r="Z58" i="71"/>
  <c r="Z57" i="71"/>
  <c r="Z56" i="71"/>
  <c r="Z55" i="71"/>
  <c r="Z54" i="71"/>
  <c r="Z53" i="71"/>
  <c r="Z52" i="71"/>
  <c r="Z51" i="71"/>
  <c r="Z50" i="71"/>
  <c r="Z49" i="71"/>
  <c r="Z48" i="71"/>
  <c r="Z47" i="71"/>
  <c r="Z46" i="71"/>
  <c r="Z45" i="71"/>
  <c r="Z44" i="71"/>
  <c r="Z43" i="71"/>
  <c r="Z42" i="71"/>
  <c r="Z41" i="71"/>
  <c r="Z40" i="71"/>
  <c r="Z39" i="71"/>
  <c r="Z38" i="71"/>
  <c r="Z37" i="71"/>
  <c r="Z36" i="71"/>
  <c r="Z35" i="71"/>
  <c r="Z34" i="71"/>
  <c r="Z33" i="71"/>
  <c r="Z32" i="71"/>
  <c r="Z31" i="71"/>
  <c r="Z30" i="71"/>
  <c r="Z29" i="71"/>
  <c r="Z28" i="71"/>
  <c r="Z27" i="71"/>
  <c r="Z26" i="71"/>
  <c r="Z25" i="71"/>
  <c r="Z24" i="71"/>
  <c r="Z23" i="71"/>
  <c r="Z22" i="71"/>
  <c r="Z21" i="71"/>
  <c r="Z20" i="71"/>
  <c r="Z19" i="71"/>
  <c r="Z18" i="71"/>
  <c r="Z17" i="71"/>
  <c r="Z16" i="71"/>
  <c r="Z15" i="71"/>
  <c r="Z14" i="71"/>
  <c r="Z13" i="71"/>
  <c r="Z12" i="71"/>
  <c r="Z11" i="71"/>
  <c r="Z10" i="71"/>
  <c r="Z9" i="71"/>
  <c r="Z8" i="71"/>
  <c r="W1068" i="71"/>
  <c r="W1067" i="71"/>
  <c r="W1066" i="71"/>
  <c r="W1065" i="71"/>
  <c r="W1064" i="71"/>
  <c r="W1063" i="71"/>
  <c r="W1031" i="71"/>
  <c r="W1030" i="71"/>
  <c r="W1029" i="71"/>
  <c r="W1028" i="71"/>
  <c r="W1027" i="71"/>
  <c r="W1026" i="71"/>
  <c r="W1025" i="71"/>
  <c r="W1024" i="71"/>
  <c r="W1023" i="71"/>
  <c r="W1022" i="71"/>
  <c r="W1021" i="71"/>
  <c r="W1020" i="71"/>
  <c r="W1019" i="71"/>
  <c r="W1018" i="71"/>
  <c r="W1017" i="71"/>
  <c r="W1016" i="71"/>
  <c r="W1015" i="71"/>
  <c r="W1014" i="71"/>
  <c r="W1013" i="71"/>
  <c r="W1012" i="71"/>
  <c r="W1011" i="71"/>
  <c r="W1010" i="71"/>
  <c r="W1009" i="71"/>
  <c r="W1008" i="71"/>
  <c r="W1007" i="71"/>
  <c r="W1006" i="71"/>
  <c r="W1005" i="71"/>
  <c r="W1004" i="71"/>
  <c r="W1003" i="71"/>
  <c r="W1002" i="71"/>
  <c r="W1001" i="71"/>
  <c r="W1000" i="71"/>
  <c r="W999" i="71"/>
  <c r="W998" i="71"/>
  <c r="W997" i="71"/>
  <c r="W996" i="71"/>
  <c r="W995" i="71"/>
  <c r="W994" i="71"/>
  <c r="W993" i="71"/>
  <c r="W992" i="71"/>
  <c r="W991" i="71"/>
  <c r="W990" i="71"/>
  <c r="W989" i="71"/>
  <c r="W988" i="71"/>
  <c r="W987" i="71"/>
  <c r="W986" i="71"/>
  <c r="W985" i="71"/>
  <c r="W984" i="71"/>
  <c r="W983" i="71"/>
  <c r="W982" i="71"/>
  <c r="W981" i="71"/>
  <c r="W980" i="71"/>
  <c r="W979" i="71"/>
  <c r="W978" i="71"/>
  <c r="W977" i="71"/>
  <c r="W976" i="71"/>
  <c r="W975" i="71"/>
  <c r="W974" i="71"/>
  <c r="W973" i="71"/>
  <c r="W972" i="71"/>
  <c r="W971" i="71"/>
  <c r="W970" i="71"/>
  <c r="W969" i="71"/>
  <c r="W968" i="71"/>
  <c r="W967" i="71"/>
  <c r="W966" i="71"/>
  <c r="W965" i="71"/>
  <c r="W964" i="71"/>
  <c r="W963" i="71"/>
  <c r="W962" i="71"/>
  <c r="W961" i="71"/>
  <c r="W960" i="71"/>
  <c r="W959" i="71"/>
  <c r="W958" i="71"/>
  <c r="W957" i="71"/>
  <c r="W956" i="71"/>
  <c r="W955" i="71"/>
  <c r="W954" i="71"/>
  <c r="W953" i="71"/>
  <c r="W952" i="71"/>
  <c r="W951" i="71"/>
  <c r="W950" i="71"/>
  <c r="W949" i="71"/>
  <c r="W948" i="71"/>
  <c r="W947" i="71"/>
  <c r="W946" i="71"/>
  <c r="W945" i="71"/>
  <c r="W944" i="71"/>
  <c r="W943" i="71"/>
  <c r="W942" i="71"/>
  <c r="W941" i="71"/>
  <c r="W940" i="71"/>
  <c r="W939" i="71"/>
  <c r="W938" i="71"/>
  <c r="W937" i="71"/>
  <c r="W936" i="71"/>
  <c r="W935" i="71"/>
  <c r="W934" i="71"/>
  <c r="T385" i="10"/>
  <c r="T379" i="10"/>
  <c r="T378" i="10"/>
  <c r="T212" i="10"/>
  <c r="T600" i="10"/>
  <c r="T580" i="10"/>
  <c r="T561" i="10"/>
  <c r="T539" i="10"/>
  <c r="T538" i="10"/>
  <c r="T535" i="10"/>
  <c r="T534" i="10"/>
  <c r="T145" i="10"/>
  <c r="I10" i="115" s="1"/>
  <c r="E6" i="115" l="1"/>
  <c r="F6" i="115"/>
  <c r="H10" i="115"/>
  <c r="S563" i="19"/>
  <c r="S526" i="19"/>
  <c r="I8" i="115" s="1"/>
  <c r="I6" i="115" s="1"/>
  <c r="T459" i="8"/>
  <c r="P90" i="51"/>
  <c r="Q13" i="115"/>
  <c r="D13" i="115"/>
  <c r="Q12" i="115"/>
  <c r="D12" i="115"/>
  <c r="Q11" i="115"/>
  <c r="D11" i="115"/>
  <c r="Q10" i="115"/>
  <c r="D10" i="115"/>
  <c r="Q9" i="115"/>
  <c r="D9" i="115"/>
  <c r="Q8" i="115"/>
  <c r="D8" i="115"/>
  <c r="Q7" i="115"/>
  <c r="D7" i="115"/>
  <c r="R4" i="115"/>
  <c r="T2" i="115"/>
  <c r="H8" i="115" l="1"/>
  <c r="H6" i="115" s="1"/>
  <c r="K11" i="115"/>
  <c r="U37" i="77"/>
  <c r="T37" i="77"/>
  <c r="L14" i="104"/>
  <c r="L13" i="104"/>
  <c r="L12" i="104"/>
  <c r="L11" i="104"/>
  <c r="L10" i="104"/>
  <c r="L8" i="104"/>
  <c r="L7" i="104"/>
  <c r="L16" i="104"/>
  <c r="M14" i="104"/>
  <c r="M13" i="104"/>
  <c r="M12" i="104"/>
  <c r="M11" i="104"/>
  <c r="M10" i="104"/>
  <c r="M9" i="104"/>
  <c r="M8" i="104"/>
  <c r="M7" i="104"/>
  <c r="E6" i="113"/>
  <c r="C9" i="110" s="1"/>
  <c r="M16" i="104"/>
  <c r="M66" i="77"/>
  <c r="M8" i="77"/>
  <c r="K11" i="104" l="1"/>
  <c r="K8" i="104"/>
  <c r="K13" i="104"/>
  <c r="K10" i="104"/>
  <c r="K14" i="104"/>
  <c r="K7" i="104"/>
  <c r="K12" i="104"/>
  <c r="L9" i="104"/>
  <c r="K9" i="104" s="1"/>
  <c r="F12" i="108"/>
  <c r="J12" i="108" s="1"/>
  <c r="J25" i="108"/>
  <c r="J53" i="108"/>
  <c r="G14" i="108"/>
  <c r="G39" i="108"/>
  <c r="G37" i="108"/>
  <c r="F11" i="108"/>
  <c r="G10" i="108"/>
  <c r="G9" i="108"/>
  <c r="G8" i="108"/>
  <c r="G7" i="108"/>
  <c r="G6" i="108"/>
  <c r="F48" i="108"/>
  <c r="F47" i="108"/>
  <c r="F46" i="108"/>
  <c r="F45" i="108"/>
  <c r="G53" i="108"/>
  <c r="F53" i="108" s="1"/>
  <c r="I33" i="108"/>
  <c r="I54" i="108" s="1"/>
  <c r="H29" i="108"/>
  <c r="H28" i="108"/>
  <c r="H27" i="108"/>
  <c r="H54" i="108" s="1"/>
  <c r="F26" i="108"/>
  <c r="F25" i="108"/>
  <c r="G23" i="108"/>
  <c r="G22" i="108"/>
  <c r="E44" i="108"/>
  <c r="D44" i="108"/>
  <c r="C44" i="108"/>
  <c r="D42" i="108"/>
  <c r="G42" i="108" s="1"/>
  <c r="E41" i="108"/>
  <c r="D41" i="108"/>
  <c r="G41" i="108" s="1"/>
  <c r="D40" i="108"/>
  <c r="E40" i="108" s="1"/>
  <c r="D38" i="108"/>
  <c r="G38" i="108" s="1"/>
  <c r="D36" i="108"/>
  <c r="G36" i="108" s="1"/>
  <c r="D35" i="108"/>
  <c r="G35" i="108" s="1"/>
  <c r="C34" i="108"/>
  <c r="E30" i="108"/>
  <c r="D30" i="108"/>
  <c r="C30" i="108"/>
  <c r="E24" i="108"/>
  <c r="D24" i="108"/>
  <c r="C24" i="108"/>
  <c r="D23" i="108"/>
  <c r="D19" i="108" s="1"/>
  <c r="E19" i="108"/>
  <c r="C19" i="108"/>
  <c r="D18" i="108"/>
  <c r="G18" i="108" s="1"/>
  <c r="D16" i="108"/>
  <c r="D15" i="108"/>
  <c r="G15" i="108" s="1"/>
  <c r="E13" i="108"/>
  <c r="C13" i="108"/>
  <c r="E8" i="108"/>
  <c r="E5" i="108" s="1"/>
  <c r="D5" i="108"/>
  <c r="C5" i="108"/>
  <c r="M12" i="115" l="1"/>
  <c r="L6" i="104"/>
  <c r="E34" i="108"/>
  <c r="E54" i="108" s="1"/>
  <c r="G40" i="108"/>
  <c r="G54" i="108" s="1"/>
  <c r="C54" i="108"/>
  <c r="C8" i="110"/>
  <c r="D13" i="108"/>
  <c r="F54" i="108"/>
  <c r="D34" i="108"/>
  <c r="M7" i="115" l="1"/>
  <c r="M8" i="115"/>
  <c r="M13" i="115"/>
  <c r="M14" i="115"/>
  <c r="M9" i="115"/>
  <c r="M10" i="115"/>
  <c r="F55" i="108"/>
  <c r="D54" i="108"/>
  <c r="C7" i="110"/>
  <c r="C6" i="110" s="1"/>
  <c r="M6" i="115" l="1"/>
  <c r="L10" i="115"/>
  <c r="L13" i="115"/>
  <c r="C23" i="64"/>
  <c r="F6" i="64"/>
  <c r="F7" i="64"/>
  <c r="E34" i="98"/>
  <c r="E33" i="98"/>
  <c r="O11" i="115" l="1"/>
  <c r="O9" i="115"/>
  <c r="O12" i="115"/>
  <c r="O10" i="115" l="1"/>
  <c r="L12" i="115"/>
  <c r="A6" i="105"/>
  <c r="B6" i="105"/>
  <c r="A7" i="105"/>
  <c r="B7" i="105"/>
  <c r="A8" i="105"/>
  <c r="B8" i="105"/>
  <c r="A9" i="105"/>
  <c r="B9" i="105"/>
  <c r="A10" i="105"/>
  <c r="B10" i="105"/>
  <c r="A11" i="105"/>
  <c r="B11" i="105"/>
  <c r="A12" i="105"/>
  <c r="B12" i="105"/>
  <c r="A13" i="105"/>
  <c r="B13" i="105"/>
  <c r="A14" i="105"/>
  <c r="B14" i="105"/>
  <c r="O13" i="115" l="1"/>
  <c r="L7" i="115"/>
  <c r="R8" i="115"/>
  <c r="V22" i="51"/>
  <c r="V21" i="51"/>
  <c r="V20" i="51"/>
  <c r="O8" i="115" l="1"/>
  <c r="R7" i="115"/>
  <c r="S24" i="51"/>
  <c r="S23" i="51"/>
  <c r="V19" i="51"/>
  <c r="S6" i="101"/>
  <c r="AA6" i="101"/>
  <c r="AB6" i="101"/>
  <c r="AL6" i="101"/>
  <c r="AM6" i="101"/>
  <c r="AO6" i="101"/>
  <c r="AP6" i="101"/>
  <c r="AQ6" i="101"/>
  <c r="G7" i="101"/>
  <c r="R7" i="101"/>
  <c r="AC7" i="101" s="1"/>
  <c r="S7" i="101"/>
  <c r="V7" i="101"/>
  <c r="AN7" i="101" s="1"/>
  <c r="AA7" i="101"/>
  <c r="AB7" i="101"/>
  <c r="AL7" i="101"/>
  <c r="AM7" i="101"/>
  <c r="AO7" i="101"/>
  <c r="AP7" i="101"/>
  <c r="AQ7" i="101"/>
  <c r="G8" i="101"/>
  <c r="R8" i="101"/>
  <c r="AC8" i="101" s="1"/>
  <c r="S8" i="101"/>
  <c r="T8" i="101"/>
  <c r="V8" i="101"/>
  <c r="AN8" i="101" s="1"/>
  <c r="AA8" i="101"/>
  <c r="AB8" i="101"/>
  <c r="AL8" i="101"/>
  <c r="AJ8" i="101" s="1"/>
  <c r="AM8" i="101"/>
  <c r="AO8" i="101"/>
  <c r="AP8" i="101"/>
  <c r="AQ8" i="101"/>
  <c r="G9" i="101"/>
  <c r="R9" i="101"/>
  <c r="AC9" i="101" s="1"/>
  <c r="S9" i="101"/>
  <c r="U9" i="101"/>
  <c r="AM9" i="101" s="1"/>
  <c r="AA9" i="101"/>
  <c r="AB9" i="101"/>
  <c r="AL9" i="101"/>
  <c r="AN9" i="101"/>
  <c r="AO9" i="101"/>
  <c r="AP9" i="101"/>
  <c r="AQ9" i="101"/>
  <c r="G10" i="101"/>
  <c r="R10" i="101"/>
  <c r="AC10" i="101" s="1"/>
  <c r="S10" i="101"/>
  <c r="U10" i="101"/>
  <c r="AM10" i="101" s="1"/>
  <c r="AA10" i="101"/>
  <c r="AB10" i="101"/>
  <c r="AL10" i="101"/>
  <c r="AN10" i="101"/>
  <c r="AO10" i="101"/>
  <c r="AP10" i="101"/>
  <c r="AQ10" i="101"/>
  <c r="F11" i="101"/>
  <c r="R11" i="101" s="1"/>
  <c r="AC11" i="101" s="1"/>
  <c r="S11" i="101"/>
  <c r="AA11" i="101"/>
  <c r="AB11" i="101"/>
  <c r="AL11" i="101"/>
  <c r="AN11" i="101"/>
  <c r="AO11" i="101"/>
  <c r="AP11" i="101"/>
  <c r="AQ11" i="101"/>
  <c r="F12" i="101"/>
  <c r="G12" i="101" s="1"/>
  <c r="S12" i="101"/>
  <c r="AA12" i="101"/>
  <c r="AB12" i="101"/>
  <c r="AL12" i="101"/>
  <c r="AN12" i="101"/>
  <c r="AO12" i="101"/>
  <c r="AP12" i="101"/>
  <c r="AQ12" i="101"/>
  <c r="A13" i="101"/>
  <c r="A14" i="101" s="1"/>
  <c r="A15" i="101" s="1"/>
  <c r="A16" i="101" s="1"/>
  <c r="A17" i="101" s="1"/>
  <c r="A18" i="101" s="1"/>
  <c r="A19" i="101" s="1"/>
  <c r="A20" i="101" s="1"/>
  <c r="A21" i="101" s="1"/>
  <c r="A22" i="101" s="1"/>
  <c r="A23" i="101" s="1"/>
  <c r="A24" i="101" s="1"/>
  <c r="A25" i="101" s="1"/>
  <c r="A26" i="101" s="1"/>
  <c r="A27" i="101" s="1"/>
  <c r="G13" i="101"/>
  <c r="R13" i="101"/>
  <c r="AC13" i="101" s="1"/>
  <c r="S13" i="101"/>
  <c r="V13" i="101"/>
  <c r="AN13" i="101" s="1"/>
  <c r="AA13" i="101"/>
  <c r="AB13" i="101"/>
  <c r="AL13" i="101"/>
  <c r="AM13" i="101"/>
  <c r="AO13" i="101"/>
  <c r="AP13" i="101"/>
  <c r="AQ13" i="101"/>
  <c r="G14" i="101"/>
  <c r="R14" i="101"/>
  <c r="AC14" i="101" s="1"/>
  <c r="S14" i="101"/>
  <c r="Y14" i="101"/>
  <c r="AA14" i="101"/>
  <c r="AB14" i="101"/>
  <c r="AL14" i="101"/>
  <c r="AM14" i="101"/>
  <c r="AN14" i="101"/>
  <c r="AO14" i="101"/>
  <c r="AP14" i="101"/>
  <c r="G15" i="101"/>
  <c r="R15" i="101"/>
  <c r="AC15" i="101" s="1"/>
  <c r="S15" i="101"/>
  <c r="Y15" i="101"/>
  <c r="AA15" i="101"/>
  <c r="AB15" i="101"/>
  <c r="AL15" i="101"/>
  <c r="AM15" i="101"/>
  <c r="AN15" i="101"/>
  <c r="AO15" i="101"/>
  <c r="AP15" i="101"/>
  <c r="AQ15" i="101"/>
  <c r="G16" i="101"/>
  <c r="R16" i="101"/>
  <c r="AC16" i="101" s="1"/>
  <c r="S16" i="101"/>
  <c r="U16" i="101"/>
  <c r="AM16" i="101" s="1"/>
  <c r="AA16" i="101"/>
  <c r="AB16" i="101"/>
  <c r="AL16" i="101"/>
  <c r="AN16" i="101"/>
  <c r="AO16" i="101"/>
  <c r="AP16" i="101"/>
  <c r="AQ16" i="101"/>
  <c r="G17" i="101"/>
  <c r="R17" i="101"/>
  <c r="AC17" i="101" s="1"/>
  <c r="S17" i="101"/>
  <c r="T17" i="101"/>
  <c r="AL17" i="101" s="1"/>
  <c r="AJ17" i="101" s="1"/>
  <c r="U17" i="101"/>
  <c r="AA17" i="101"/>
  <c r="AB17" i="101"/>
  <c r="AN17" i="101"/>
  <c r="AO17" i="101"/>
  <c r="AP17" i="101"/>
  <c r="AQ17" i="101"/>
  <c r="G18" i="101"/>
  <c r="R18" i="101"/>
  <c r="AC18" i="101" s="1"/>
  <c r="S18" i="101"/>
  <c r="X18" i="101"/>
  <c r="AP18" i="101" s="1"/>
  <c r="AA18" i="101"/>
  <c r="AB18" i="101"/>
  <c r="AL18" i="101"/>
  <c r="AM18" i="101"/>
  <c r="AN18" i="101"/>
  <c r="AO18" i="101"/>
  <c r="AQ18" i="101"/>
  <c r="G19" i="101"/>
  <c r="R19" i="101"/>
  <c r="AC19" i="101" s="1"/>
  <c r="S19" i="101"/>
  <c r="Y19" i="101"/>
  <c r="AQ19" i="101" s="1"/>
  <c r="AA19" i="101"/>
  <c r="AB19" i="101"/>
  <c r="AL19" i="101"/>
  <c r="AM19" i="101"/>
  <c r="AN19" i="101"/>
  <c r="AO19" i="101"/>
  <c r="AP19" i="101"/>
  <c r="G20" i="101"/>
  <c r="R20" i="101"/>
  <c r="AC20" i="101" s="1"/>
  <c r="S20" i="101"/>
  <c r="V20" i="101"/>
  <c r="AN20" i="101" s="1"/>
  <c r="AA20" i="101"/>
  <c r="AB20" i="101"/>
  <c r="AL20" i="101"/>
  <c r="AM20" i="101"/>
  <c r="AO20" i="101"/>
  <c r="AP20" i="101"/>
  <c r="AQ20" i="101"/>
  <c r="G21" i="101"/>
  <c r="R21" i="101"/>
  <c r="AC21" i="101" s="1"/>
  <c r="S21" i="101"/>
  <c r="X21" i="101"/>
  <c r="AP21" i="101" s="1"/>
  <c r="AA21" i="101"/>
  <c r="AB21" i="101"/>
  <c r="AL21" i="101"/>
  <c r="AM21" i="101"/>
  <c r="AN21" i="101"/>
  <c r="AO21" i="101"/>
  <c r="AQ21" i="101"/>
  <c r="G22" i="101"/>
  <c r="R22" i="101"/>
  <c r="AC22" i="101" s="1"/>
  <c r="S22" i="101"/>
  <c r="V22" i="101"/>
  <c r="AN22" i="101" s="1"/>
  <c r="AA22" i="101"/>
  <c r="AB22" i="101"/>
  <c r="AL22" i="101"/>
  <c r="AM22" i="101"/>
  <c r="AO22" i="101"/>
  <c r="AP22" i="101"/>
  <c r="AQ22" i="101"/>
  <c r="G23" i="101"/>
  <c r="R23" i="101"/>
  <c r="AC23" i="101" s="1"/>
  <c r="S23" i="101"/>
  <c r="V23" i="101"/>
  <c r="AN23" i="101" s="1"/>
  <c r="AA23" i="101"/>
  <c r="AB23" i="101"/>
  <c r="AL23" i="101"/>
  <c r="AM23" i="101"/>
  <c r="AO23" i="101"/>
  <c r="AP23" i="101"/>
  <c r="AQ23" i="101"/>
  <c r="G24" i="101"/>
  <c r="P24" i="101"/>
  <c r="S24" i="101"/>
  <c r="V24" i="101"/>
  <c r="AN24" i="101" s="1"/>
  <c r="AB24" i="101"/>
  <c r="AC24" i="101"/>
  <c r="AL24" i="101"/>
  <c r="AM24" i="101"/>
  <c r="AO24" i="101"/>
  <c r="AP24" i="101"/>
  <c r="AQ24" i="101"/>
  <c r="G25" i="101"/>
  <c r="R25" i="101"/>
  <c r="AC25" i="101" s="1"/>
  <c r="S25" i="101"/>
  <c r="U25" i="101"/>
  <c r="AA25" i="101"/>
  <c r="AB25" i="101"/>
  <c r="AL25" i="101"/>
  <c r="AM25" i="101"/>
  <c r="AN25" i="101"/>
  <c r="AO25" i="101"/>
  <c r="AP25" i="101"/>
  <c r="AQ25" i="101"/>
  <c r="G26" i="101"/>
  <c r="R26" i="101"/>
  <c r="AC26" i="101" s="1"/>
  <c r="S26" i="101"/>
  <c r="V26" i="101"/>
  <c r="AN26" i="101" s="1"/>
  <c r="AA26" i="101"/>
  <c r="AB26" i="101"/>
  <c r="AL26" i="101"/>
  <c r="AM26" i="101"/>
  <c r="AO26" i="101"/>
  <c r="AP26" i="101"/>
  <c r="AQ26" i="101"/>
  <c r="G27" i="101"/>
  <c r="R27" i="101"/>
  <c r="AC27" i="101" s="1"/>
  <c r="S27" i="101"/>
  <c r="T27" i="101"/>
  <c r="AL27" i="101" s="1"/>
  <c r="AJ27" i="101" s="1"/>
  <c r="U27" i="101"/>
  <c r="AM27" i="101" s="1"/>
  <c r="AA27" i="101"/>
  <c r="AB27" i="101"/>
  <c r="AN27" i="101"/>
  <c r="AO27" i="101"/>
  <c r="AP27" i="101"/>
  <c r="AQ27" i="101"/>
  <c r="F28" i="101"/>
  <c r="T28" i="101" s="1"/>
  <c r="AL28" i="101" s="1"/>
  <c r="AJ28" i="101" s="1"/>
  <c r="S28" i="101"/>
  <c r="AA28" i="101"/>
  <c r="AB28" i="101"/>
  <c r="AN28" i="101"/>
  <c r="AO28" i="101"/>
  <c r="AP28" i="101"/>
  <c r="AQ28" i="101"/>
  <c r="G29" i="101"/>
  <c r="R29" i="101"/>
  <c r="AC29" i="101" s="1"/>
  <c r="S29" i="101"/>
  <c r="V29" i="101"/>
  <c r="AN29" i="101" s="1"/>
  <c r="AJ29" i="101" s="1"/>
  <c r="AA29" i="101"/>
  <c r="AB29" i="101"/>
  <c r="A30" i="101"/>
  <c r="A31" i="101" s="1"/>
  <c r="A32" i="101" s="1"/>
  <c r="A33" i="101" s="1"/>
  <c r="A34" i="101" s="1"/>
  <c r="A35" i="101" s="1"/>
  <c r="A36" i="101" s="1"/>
  <c r="A37" i="101" s="1"/>
  <c r="A38" i="101" s="1"/>
  <c r="A39" i="101" s="1"/>
  <c r="A40" i="101" s="1"/>
  <c r="A41" i="101" s="1"/>
  <c r="A42" i="101" s="1"/>
  <c r="G30" i="101"/>
  <c r="R30" i="101"/>
  <c r="AC30" i="101" s="1"/>
  <c r="S30" i="101"/>
  <c r="V30" i="101"/>
  <c r="AN30" i="101" s="1"/>
  <c r="AJ30" i="101" s="1"/>
  <c r="AA30" i="101"/>
  <c r="AB30" i="101"/>
  <c r="G31" i="101"/>
  <c r="R31" i="101"/>
  <c r="AC31" i="101" s="1"/>
  <c r="S31" i="101"/>
  <c r="V31" i="101"/>
  <c r="AN31" i="101" s="1"/>
  <c r="AJ31" i="101" s="1"/>
  <c r="AA31" i="101"/>
  <c r="AB31" i="101"/>
  <c r="G32" i="101"/>
  <c r="R32" i="101"/>
  <c r="AC32" i="101" s="1"/>
  <c r="S32" i="101"/>
  <c r="V32" i="101"/>
  <c r="AN32" i="101" s="1"/>
  <c r="AJ32" i="101" s="1"/>
  <c r="AA32" i="101"/>
  <c r="AB32" i="101"/>
  <c r="G33" i="101"/>
  <c r="R33" i="101"/>
  <c r="AC33" i="101" s="1"/>
  <c r="S33" i="101"/>
  <c r="X33" i="101"/>
  <c r="AP33" i="101" s="1"/>
  <c r="AA33" i="101"/>
  <c r="AB33" i="101"/>
  <c r="AL33" i="101"/>
  <c r="AM33" i="101"/>
  <c r="AN33" i="101"/>
  <c r="AO33" i="101"/>
  <c r="AQ33" i="101"/>
  <c r="G34" i="101"/>
  <c r="R34" i="101"/>
  <c r="AC34" i="101" s="1"/>
  <c r="S34" i="101"/>
  <c r="U34" i="101"/>
  <c r="AM34" i="101" s="1"/>
  <c r="AA34" i="101"/>
  <c r="AB34" i="101"/>
  <c r="AL34" i="101"/>
  <c r="AN34" i="101"/>
  <c r="AO34" i="101"/>
  <c r="AP34" i="101"/>
  <c r="AQ34" i="101"/>
  <c r="F35" i="101"/>
  <c r="G35" i="101" s="1"/>
  <c r="S35" i="101"/>
  <c r="AA35" i="101"/>
  <c r="AB35" i="101"/>
  <c r="AL35" i="101"/>
  <c r="AN35" i="101"/>
  <c r="AO35" i="101"/>
  <c r="AP35" i="101"/>
  <c r="AQ35" i="101"/>
  <c r="F36" i="101"/>
  <c r="R36" i="101" s="1"/>
  <c r="AC36" i="101" s="1"/>
  <c r="S36" i="101"/>
  <c r="AA36" i="101"/>
  <c r="AB36" i="101"/>
  <c r="AL36" i="101"/>
  <c r="AM36" i="101"/>
  <c r="AN36" i="101"/>
  <c r="AP36" i="101"/>
  <c r="AQ36" i="101"/>
  <c r="G37" i="101"/>
  <c r="R37" i="101"/>
  <c r="AC37" i="101" s="1"/>
  <c r="S37" i="101"/>
  <c r="U37" i="101"/>
  <c r="AM37" i="101" s="1"/>
  <c r="AJ37" i="101" s="1"/>
  <c r="AN37" i="101"/>
  <c r="G38" i="101"/>
  <c r="R38" i="101"/>
  <c r="AC38" i="101" s="1"/>
  <c r="S38" i="101"/>
  <c r="U38" i="101"/>
  <c r="AM38" i="101" s="1"/>
  <c r="AJ38" i="101" s="1"/>
  <c r="AA38" i="101"/>
  <c r="AB38" i="101"/>
  <c r="AN38" i="101"/>
  <c r="F39" i="101"/>
  <c r="R39" i="101" s="1"/>
  <c r="AC39" i="101" s="1"/>
  <c r="S39" i="101"/>
  <c r="AA39" i="101"/>
  <c r="AB39" i="101"/>
  <c r="AN39" i="101"/>
  <c r="G40" i="101"/>
  <c r="P40" i="101"/>
  <c r="AA40" i="101" s="1"/>
  <c r="S40" i="101"/>
  <c r="V40" i="101"/>
  <c r="AN40" i="101" s="1"/>
  <c r="AB40" i="101"/>
  <c r="AC40" i="101"/>
  <c r="AL40" i="101"/>
  <c r="AM40" i="101"/>
  <c r="AO40" i="101"/>
  <c r="AP40" i="101"/>
  <c r="AQ40" i="101"/>
  <c r="F41" i="101"/>
  <c r="G41" i="101" s="1"/>
  <c r="AL41" i="101"/>
  <c r="AM41" i="101"/>
  <c r="AO41" i="101"/>
  <c r="AP41" i="101"/>
  <c r="AQ41" i="101"/>
  <c r="G42" i="101"/>
  <c r="Q42" i="101"/>
  <c r="Q5" i="101" s="1"/>
  <c r="S42" i="101"/>
  <c r="V42" i="101"/>
  <c r="AN42" i="101" s="1"/>
  <c r="AA42" i="101"/>
  <c r="AC42" i="101"/>
  <c r="AL42" i="101"/>
  <c r="AM42" i="101"/>
  <c r="AO42" i="101"/>
  <c r="AP42" i="101"/>
  <c r="AQ42" i="101"/>
  <c r="P43" i="101"/>
  <c r="AA43" i="101" s="1"/>
  <c r="W43" i="101"/>
  <c r="AO43" i="101" s="1"/>
  <c r="G44" i="101"/>
  <c r="R44" i="101"/>
  <c r="S44" i="101"/>
  <c r="Y44" i="101"/>
  <c r="AA44" i="101"/>
  <c r="AB44" i="101"/>
  <c r="AL44" i="101"/>
  <c r="AM44" i="101"/>
  <c r="AN44" i="101"/>
  <c r="AO44" i="101"/>
  <c r="AP44" i="101"/>
  <c r="AQ44" i="101"/>
  <c r="A45" i="101"/>
  <c r="A46" i="101" s="1"/>
  <c r="A47" i="101" s="1"/>
  <c r="A48" i="101" s="1"/>
  <c r="A49" i="101" s="1"/>
  <c r="A50" i="101" s="1"/>
  <c r="A51" i="101" s="1"/>
  <c r="A52" i="101" s="1"/>
  <c r="A53" i="101" s="1"/>
  <c r="A54" i="101" s="1"/>
  <c r="A55" i="101" s="1"/>
  <c r="A56" i="101" s="1"/>
  <c r="A57" i="101" s="1"/>
  <c r="A58" i="101" s="1"/>
  <c r="G45" i="101"/>
  <c r="R45" i="101"/>
  <c r="AC45" i="101" s="1"/>
  <c r="S45" i="101"/>
  <c r="Y45" i="101"/>
  <c r="AQ45" i="101" s="1"/>
  <c r="AA45" i="101"/>
  <c r="AB45" i="101"/>
  <c r="AL45" i="101"/>
  <c r="AM45" i="101"/>
  <c r="AN45" i="101"/>
  <c r="AO45" i="101"/>
  <c r="AP45" i="101"/>
  <c r="G46" i="101"/>
  <c r="R46" i="101"/>
  <c r="AC46" i="101" s="1"/>
  <c r="S46" i="101"/>
  <c r="Y46" i="101"/>
  <c r="AQ46" i="101" s="1"/>
  <c r="AA46" i="101"/>
  <c r="AB46" i="101"/>
  <c r="AL46" i="101"/>
  <c r="AM46" i="101"/>
  <c r="AN46" i="101"/>
  <c r="AO46" i="101"/>
  <c r="AP46" i="101"/>
  <c r="F47" i="101"/>
  <c r="S47" i="101"/>
  <c r="AA47" i="101"/>
  <c r="AB47" i="101"/>
  <c r="AL47" i="101"/>
  <c r="AM47" i="101"/>
  <c r="AN47" i="101"/>
  <c r="AO47" i="101"/>
  <c r="AP47" i="101"/>
  <c r="G48" i="101"/>
  <c r="R48" i="101"/>
  <c r="AC48" i="101" s="1"/>
  <c r="S48" i="101"/>
  <c r="T48" i="101"/>
  <c r="T43" i="101" s="1"/>
  <c r="AL43" i="101" s="1"/>
  <c r="V48" i="101"/>
  <c r="AA48" i="101"/>
  <c r="AB48" i="101"/>
  <c r="AL48" i="101"/>
  <c r="AJ48" i="101" s="1"/>
  <c r="AM48" i="101"/>
  <c r="AO48" i="101"/>
  <c r="AP48" i="101"/>
  <c r="AQ48" i="101"/>
  <c r="G49" i="101"/>
  <c r="R49" i="101"/>
  <c r="AC49" i="101" s="1"/>
  <c r="S49" i="101"/>
  <c r="U49" i="101"/>
  <c r="AM49" i="101" s="1"/>
  <c r="AA49" i="101"/>
  <c r="AB49" i="101"/>
  <c r="AL49" i="101"/>
  <c r="AN49" i="101"/>
  <c r="AO49" i="101"/>
  <c r="AP49" i="101"/>
  <c r="AQ49" i="101"/>
  <c r="G50" i="101"/>
  <c r="R50" i="101"/>
  <c r="AC50" i="101" s="1"/>
  <c r="S50" i="101"/>
  <c r="X50" i="101"/>
  <c r="AA50" i="101"/>
  <c r="AB50" i="101"/>
  <c r="AL50" i="101"/>
  <c r="AM50" i="101"/>
  <c r="AN50" i="101"/>
  <c r="AO50" i="101"/>
  <c r="AQ50" i="101"/>
  <c r="G51" i="101"/>
  <c r="R51" i="101"/>
  <c r="AC51" i="101" s="1"/>
  <c r="S51" i="101"/>
  <c r="U51" i="101"/>
  <c r="AM51" i="101" s="1"/>
  <c r="AA51" i="101"/>
  <c r="AB51" i="101"/>
  <c r="AL51" i="101"/>
  <c r="AN51" i="101"/>
  <c r="AO51" i="101"/>
  <c r="AP51" i="101"/>
  <c r="AQ51" i="101"/>
  <c r="G52" i="101"/>
  <c r="R52" i="101"/>
  <c r="AC52" i="101" s="1"/>
  <c r="S52" i="101"/>
  <c r="Y52" i="101"/>
  <c r="AA52" i="101"/>
  <c r="AB52" i="101"/>
  <c r="AL52" i="101"/>
  <c r="AM52" i="101"/>
  <c r="AN52" i="101"/>
  <c r="AO52" i="101"/>
  <c r="AP52" i="101"/>
  <c r="G53" i="101"/>
  <c r="R53" i="101"/>
  <c r="AC53" i="101" s="1"/>
  <c r="S53" i="101"/>
  <c r="X53" i="101"/>
  <c r="AP53" i="101" s="1"/>
  <c r="AA53" i="101"/>
  <c r="AB53" i="101"/>
  <c r="AL53" i="101"/>
  <c r="AM53" i="101"/>
  <c r="AN53" i="101"/>
  <c r="AO53" i="101"/>
  <c r="AQ53" i="101"/>
  <c r="G54" i="101"/>
  <c r="R54" i="101"/>
  <c r="AC54" i="101" s="1"/>
  <c r="S54" i="101"/>
  <c r="V54" i="101"/>
  <c r="AN54" i="101" s="1"/>
  <c r="AA54" i="101"/>
  <c r="AB54" i="101"/>
  <c r="AL54" i="101"/>
  <c r="AM54" i="101"/>
  <c r="AO54" i="101"/>
  <c r="AP54" i="101"/>
  <c r="AQ54" i="101"/>
  <c r="G55" i="101"/>
  <c r="R55" i="101"/>
  <c r="AC55" i="101" s="1"/>
  <c r="S55" i="101"/>
  <c r="V55" i="101"/>
  <c r="AN55" i="101" s="1"/>
  <c r="AA55" i="101"/>
  <c r="AB55" i="101"/>
  <c r="AL55" i="101"/>
  <c r="AM55" i="101"/>
  <c r="AO55" i="101"/>
  <c r="AP55" i="101"/>
  <c r="AQ55" i="101"/>
  <c r="G56" i="101"/>
  <c r="R56" i="101"/>
  <c r="AC56" i="101" s="1"/>
  <c r="S56" i="101"/>
  <c r="V56" i="101"/>
  <c r="AN56" i="101" s="1"/>
  <c r="AA56" i="101"/>
  <c r="AB56" i="101"/>
  <c r="AL56" i="101"/>
  <c r="AM56" i="101"/>
  <c r="AO56" i="101"/>
  <c r="AP56" i="101"/>
  <c r="AQ56" i="101"/>
  <c r="G57" i="101"/>
  <c r="Q57" i="101"/>
  <c r="Q43" i="101" s="1"/>
  <c r="AB43" i="101" s="1"/>
  <c r="S57" i="101"/>
  <c r="V57" i="101"/>
  <c r="AN57" i="101" s="1"/>
  <c r="AA57" i="101"/>
  <c r="AC57" i="101"/>
  <c r="AL57" i="101"/>
  <c r="AM57" i="101"/>
  <c r="AO57" i="101"/>
  <c r="AP57" i="101"/>
  <c r="AQ57" i="101"/>
  <c r="G58" i="101"/>
  <c r="R58" i="101"/>
  <c r="AC58" i="101" s="1"/>
  <c r="S58" i="101"/>
  <c r="Y58" i="101"/>
  <c r="AA58" i="101"/>
  <c r="AB58" i="101"/>
  <c r="AL58" i="101"/>
  <c r="AM58" i="101"/>
  <c r="AN58" i="101"/>
  <c r="AO58" i="101"/>
  <c r="AP58" i="101"/>
  <c r="AQ58" i="101"/>
  <c r="T59" i="101"/>
  <c r="AL59" i="101" s="1"/>
  <c r="W59" i="101"/>
  <c r="AO59" i="101" s="1"/>
  <c r="X59" i="101"/>
  <c r="AP59" i="101" s="1"/>
  <c r="G60" i="101"/>
  <c r="R60" i="101"/>
  <c r="AC60" i="101" s="1"/>
  <c r="S60" i="101"/>
  <c r="V60" i="101"/>
  <c r="AN60" i="101" s="1"/>
  <c r="AA60" i="101"/>
  <c r="AB60" i="101"/>
  <c r="AL60" i="101"/>
  <c r="AM60" i="101"/>
  <c r="AO60" i="101"/>
  <c r="AP60" i="101"/>
  <c r="AQ60" i="101"/>
  <c r="G61" i="101"/>
  <c r="R61" i="101"/>
  <c r="AC61" i="101" s="1"/>
  <c r="S61" i="101"/>
  <c r="U61" i="101"/>
  <c r="AA61" i="101"/>
  <c r="AB61" i="101"/>
  <c r="AL61" i="101"/>
  <c r="AM61" i="101"/>
  <c r="AN61" i="101"/>
  <c r="AO61" i="101"/>
  <c r="AP61" i="101"/>
  <c r="AQ61" i="101"/>
  <c r="F62" i="101"/>
  <c r="G62" i="101" s="1"/>
  <c r="S62" i="101"/>
  <c r="AA62" i="101"/>
  <c r="AB62" i="101"/>
  <c r="AL62" i="101"/>
  <c r="AM62" i="101"/>
  <c r="AO62" i="101"/>
  <c r="AP62" i="101"/>
  <c r="AQ62" i="101"/>
  <c r="G63" i="101"/>
  <c r="R63" i="101"/>
  <c r="AC63" i="101" s="1"/>
  <c r="S63" i="101"/>
  <c r="U63" i="101"/>
  <c r="AM63" i="101" s="1"/>
  <c r="AA63" i="101"/>
  <c r="AB63" i="101"/>
  <c r="AL63" i="101"/>
  <c r="AN63" i="101"/>
  <c r="AO63" i="101"/>
  <c r="AP63" i="101"/>
  <c r="AQ63" i="101"/>
  <c r="A64" i="101"/>
  <c r="A65" i="101" s="1"/>
  <c r="A66" i="101" s="1"/>
  <c r="A67" i="101" s="1"/>
  <c r="A68" i="101" s="1"/>
  <c r="A69" i="101" s="1"/>
  <c r="A70" i="101" s="1"/>
  <c r="A71" i="101" s="1"/>
  <c r="A72" i="101" s="1"/>
  <c r="A73" i="101" s="1"/>
  <c r="A74" i="101" s="1"/>
  <c r="G64" i="101"/>
  <c r="R64" i="101"/>
  <c r="AC64" i="101" s="1"/>
  <c r="S64" i="101"/>
  <c r="V64" i="101"/>
  <c r="AN64" i="101" s="1"/>
  <c r="AA64" i="101"/>
  <c r="AB64" i="101"/>
  <c r="AL64" i="101"/>
  <c r="AM64" i="101"/>
  <c r="AO64" i="101"/>
  <c r="AP64" i="101"/>
  <c r="AQ64" i="101"/>
  <c r="G65" i="101"/>
  <c r="R65" i="101"/>
  <c r="AC65" i="101" s="1"/>
  <c r="S65" i="101"/>
  <c r="U65" i="101"/>
  <c r="AM65" i="101" s="1"/>
  <c r="AA65" i="101"/>
  <c r="AB65" i="101"/>
  <c r="AL65" i="101"/>
  <c r="AN65" i="101"/>
  <c r="AO65" i="101"/>
  <c r="AP65" i="101"/>
  <c r="AQ65" i="101"/>
  <c r="G66" i="101"/>
  <c r="R66" i="101"/>
  <c r="AC66" i="101" s="1"/>
  <c r="S66" i="101"/>
  <c r="U66" i="101"/>
  <c r="AM66" i="101" s="1"/>
  <c r="AA66" i="101"/>
  <c r="AB66" i="101"/>
  <c r="AL66" i="101"/>
  <c r="AN66" i="101"/>
  <c r="AO66" i="101"/>
  <c r="AP66" i="101"/>
  <c r="AQ66" i="101"/>
  <c r="G67" i="101"/>
  <c r="R67" i="101"/>
  <c r="AC67" i="101" s="1"/>
  <c r="S67" i="101"/>
  <c r="V67" i="101"/>
  <c r="AN67" i="101" s="1"/>
  <c r="AA67" i="101"/>
  <c r="AB67" i="101"/>
  <c r="AM67" i="101"/>
  <c r="G68" i="101"/>
  <c r="P68" i="101"/>
  <c r="P59" i="101" s="1"/>
  <c r="AA59" i="101" s="1"/>
  <c r="S68" i="101"/>
  <c r="V68" i="101"/>
  <c r="AN68" i="101" s="1"/>
  <c r="AB68" i="101"/>
  <c r="AC68" i="101"/>
  <c r="AL68" i="101"/>
  <c r="AM68" i="101"/>
  <c r="AO68" i="101"/>
  <c r="AP68" i="101"/>
  <c r="AQ68" i="101"/>
  <c r="G69" i="101"/>
  <c r="R69" i="101"/>
  <c r="AC69" i="101" s="1"/>
  <c r="S69" i="101"/>
  <c r="V69" i="101"/>
  <c r="AN69" i="101" s="1"/>
  <c r="AA69" i="101"/>
  <c r="AB69" i="101"/>
  <c r="AL69" i="101"/>
  <c r="AM69" i="101"/>
  <c r="AO69" i="101"/>
  <c r="AP69" i="101"/>
  <c r="AQ69" i="101"/>
  <c r="G70" i="101"/>
  <c r="R70" i="101"/>
  <c r="AC70" i="101" s="1"/>
  <c r="S70" i="101"/>
  <c r="V70" i="101"/>
  <c r="AN70" i="101" s="1"/>
  <c r="AA70" i="101"/>
  <c r="AB70" i="101"/>
  <c r="AL70" i="101"/>
  <c r="AM70" i="101"/>
  <c r="AO70" i="101"/>
  <c r="AP70" i="101"/>
  <c r="AQ70" i="101"/>
  <c r="G71" i="101"/>
  <c r="R71" i="101"/>
  <c r="AC71" i="101" s="1"/>
  <c r="S71" i="101"/>
  <c r="V71" i="101"/>
  <c r="AN71" i="101" s="1"/>
  <c r="AA71" i="101"/>
  <c r="AB71" i="101"/>
  <c r="AL71" i="101"/>
  <c r="AM71" i="101"/>
  <c r="AO71" i="101"/>
  <c r="AP71" i="101"/>
  <c r="AQ71" i="101"/>
  <c r="G72" i="101"/>
  <c r="R72" i="101"/>
  <c r="AC72" i="101" s="1"/>
  <c r="S72" i="101"/>
  <c r="V72" i="101"/>
  <c r="AN72" i="101" s="1"/>
  <c r="AA72" i="101"/>
  <c r="AB72" i="101"/>
  <c r="AL72" i="101"/>
  <c r="AM72" i="101"/>
  <c r="AO72" i="101"/>
  <c r="AP72" i="101"/>
  <c r="AQ72" i="101"/>
  <c r="G73" i="101"/>
  <c r="Q73" i="101"/>
  <c r="Q59" i="101" s="1"/>
  <c r="AB59" i="101" s="1"/>
  <c r="S73" i="101"/>
  <c r="V73" i="101"/>
  <c r="AN73" i="101" s="1"/>
  <c r="AA73" i="101"/>
  <c r="AC73" i="101"/>
  <c r="AL73" i="101"/>
  <c r="AM73" i="101"/>
  <c r="AO73" i="101"/>
  <c r="AP73" i="101"/>
  <c r="AQ73" i="101"/>
  <c r="G74" i="101"/>
  <c r="R74" i="101"/>
  <c r="AC74" i="101" s="1"/>
  <c r="S74" i="101"/>
  <c r="Y74" i="101"/>
  <c r="AQ74" i="101" s="1"/>
  <c r="AA74" i="101"/>
  <c r="AB74" i="101"/>
  <c r="AL74" i="101"/>
  <c r="AM74" i="101"/>
  <c r="AN74" i="101"/>
  <c r="AO74" i="101"/>
  <c r="AP74" i="101"/>
  <c r="X75" i="101"/>
  <c r="AP75" i="101" s="1"/>
  <c r="G76" i="101"/>
  <c r="R76" i="101"/>
  <c r="AC76" i="101" s="1"/>
  <c r="S76" i="101"/>
  <c r="U76" i="101"/>
  <c r="AA76" i="101"/>
  <c r="AB76" i="101"/>
  <c r="AL76" i="101"/>
  <c r="AN76" i="101"/>
  <c r="AO76" i="101"/>
  <c r="AP76" i="101"/>
  <c r="AQ76" i="101"/>
  <c r="A77" i="101"/>
  <c r="A78" i="101" s="1"/>
  <c r="F77" i="101"/>
  <c r="V77" i="101" s="1"/>
  <c r="S77" i="101"/>
  <c r="AB77" i="101"/>
  <c r="AC77" i="101"/>
  <c r="AL77" i="101"/>
  <c r="AM77" i="101"/>
  <c r="AO77" i="101"/>
  <c r="AP77" i="101"/>
  <c r="AQ77" i="101"/>
  <c r="G78" i="101"/>
  <c r="P78" i="101"/>
  <c r="AA78" i="101" s="1"/>
  <c r="S78" i="101"/>
  <c r="U78" i="101"/>
  <c r="AM78" i="101" s="1"/>
  <c r="AB78" i="101"/>
  <c r="AC78" i="101"/>
  <c r="AL78" i="101"/>
  <c r="AN78" i="101"/>
  <c r="AO78" i="101"/>
  <c r="AP78" i="101"/>
  <c r="AQ78" i="101"/>
  <c r="G79" i="101"/>
  <c r="R79" i="101"/>
  <c r="AC79" i="101" s="1"/>
  <c r="S79" i="101"/>
  <c r="U79" i="101"/>
  <c r="AM79" i="101" s="1"/>
  <c r="AA79" i="101"/>
  <c r="AB79" i="101"/>
  <c r="AL79" i="101"/>
  <c r="AN79" i="101"/>
  <c r="AO79" i="101"/>
  <c r="AP79" i="101"/>
  <c r="AQ79" i="101"/>
  <c r="G80" i="101"/>
  <c r="R80" i="101"/>
  <c r="AC80" i="101" s="1"/>
  <c r="S80" i="101"/>
  <c r="T80" i="101"/>
  <c r="AL80" i="101" s="1"/>
  <c r="AJ80" i="101" s="1"/>
  <c r="U80" i="101"/>
  <c r="AM80" i="101" s="1"/>
  <c r="AA80" i="101"/>
  <c r="AB80" i="101"/>
  <c r="AN80" i="101"/>
  <c r="AO80" i="101"/>
  <c r="AP80" i="101"/>
  <c r="AQ80" i="101"/>
  <c r="A81" i="101"/>
  <c r="A82" i="101" s="1"/>
  <c r="A83" i="101" s="1"/>
  <c r="A84" i="101" s="1"/>
  <c r="A85" i="101" s="1"/>
  <c r="A86" i="101" s="1"/>
  <c r="A87" i="101" s="1"/>
  <c r="A88" i="101" s="1"/>
  <c r="A89" i="101" s="1"/>
  <c r="A90" i="101" s="1"/>
  <c r="G81" i="101"/>
  <c r="R81" i="101"/>
  <c r="AC81" i="101" s="1"/>
  <c r="S81" i="101"/>
  <c r="V81" i="101"/>
  <c r="AN81" i="101" s="1"/>
  <c r="AA81" i="101"/>
  <c r="AB81" i="101"/>
  <c r="AL81" i="101"/>
  <c r="AM81" i="101"/>
  <c r="AO81" i="101"/>
  <c r="AP81" i="101"/>
  <c r="AQ81" i="101"/>
  <c r="G82" i="101"/>
  <c r="R82" i="101"/>
  <c r="AC82" i="101" s="1"/>
  <c r="S82" i="101"/>
  <c r="V82" i="101"/>
  <c r="AN82" i="101" s="1"/>
  <c r="AA82" i="101"/>
  <c r="AB82" i="101"/>
  <c r="AL82" i="101"/>
  <c r="AM82" i="101"/>
  <c r="AO82" i="101"/>
  <c r="AP82" i="101"/>
  <c r="AQ82" i="101"/>
  <c r="G83" i="101"/>
  <c r="R83" i="101"/>
  <c r="AC83" i="101" s="1"/>
  <c r="S83" i="101"/>
  <c r="V83" i="101"/>
  <c r="AN83" i="101" s="1"/>
  <c r="AA83" i="101"/>
  <c r="AB83" i="101"/>
  <c r="AL83" i="101"/>
  <c r="AM83" i="101"/>
  <c r="AO83" i="101"/>
  <c r="AP83" i="101"/>
  <c r="AQ83" i="101"/>
  <c r="F84" i="101"/>
  <c r="W84" i="101" s="1"/>
  <c r="W75" i="101" s="1"/>
  <c r="AO75" i="101" s="1"/>
  <c r="S84" i="101"/>
  <c r="AA84" i="101"/>
  <c r="AB84" i="101"/>
  <c r="AL84" i="101"/>
  <c r="AM84" i="101"/>
  <c r="AN84" i="101"/>
  <c r="AP84" i="101"/>
  <c r="AQ84" i="101"/>
  <c r="G85" i="101"/>
  <c r="R85" i="101"/>
  <c r="AC85" i="101" s="1"/>
  <c r="S85" i="101"/>
  <c r="U85" i="101"/>
  <c r="AM85" i="101" s="1"/>
  <c r="AA85" i="101"/>
  <c r="AB85" i="101"/>
  <c r="AL85" i="101"/>
  <c r="AN85" i="101"/>
  <c r="AO85" i="101"/>
  <c r="AP85" i="101"/>
  <c r="AQ85" i="101"/>
  <c r="G86" i="101"/>
  <c r="R86" i="101"/>
  <c r="AC86" i="101" s="1"/>
  <c r="S86" i="101"/>
  <c r="U86" i="101"/>
  <c r="AM86" i="101" s="1"/>
  <c r="AA86" i="101"/>
  <c r="AB86" i="101"/>
  <c r="AL86" i="101"/>
  <c r="AN86" i="101"/>
  <c r="AO86" i="101"/>
  <c r="AP86" i="101"/>
  <c r="AQ86" i="101"/>
  <c r="G87" i="101"/>
  <c r="R87" i="101"/>
  <c r="AC87" i="101" s="1"/>
  <c r="S87" i="101"/>
  <c r="U87" i="101"/>
  <c r="AM87" i="101" s="1"/>
  <c r="AA87" i="101"/>
  <c r="AB87" i="101"/>
  <c r="AL87" i="101"/>
  <c r="AN87" i="101"/>
  <c r="AO87" i="101"/>
  <c r="AP87" i="101"/>
  <c r="AQ87" i="101"/>
  <c r="G88" i="101"/>
  <c r="R88" i="101"/>
  <c r="AC88" i="101" s="1"/>
  <c r="S88" i="101"/>
  <c r="U88" i="101"/>
  <c r="AM88" i="101" s="1"/>
  <c r="AA88" i="101"/>
  <c r="AB88" i="101"/>
  <c r="AL88" i="101"/>
  <c r="AN88" i="101"/>
  <c r="AO88" i="101"/>
  <c r="AP88" i="101"/>
  <c r="AQ88" i="101"/>
  <c r="G89" i="101"/>
  <c r="Q89" i="101"/>
  <c r="Q75" i="101" s="1"/>
  <c r="AB75" i="101" s="1"/>
  <c r="S89" i="101"/>
  <c r="U89" i="101"/>
  <c r="AM89" i="101" s="1"/>
  <c r="AA89" i="101"/>
  <c r="AB89" i="101"/>
  <c r="AC89" i="101"/>
  <c r="AL89" i="101"/>
  <c r="AN89" i="101"/>
  <c r="AO89" i="101"/>
  <c r="AP89" i="101"/>
  <c r="AQ89" i="101"/>
  <c r="G90" i="101"/>
  <c r="R90" i="101"/>
  <c r="AC90" i="101" s="1"/>
  <c r="S90" i="101"/>
  <c r="Y90" i="101"/>
  <c r="Y75" i="101" s="1"/>
  <c r="AQ75" i="101" s="1"/>
  <c r="AA90" i="101"/>
  <c r="AB90" i="101"/>
  <c r="AL90" i="101"/>
  <c r="AM90" i="101"/>
  <c r="AN90" i="101"/>
  <c r="AO90" i="101"/>
  <c r="AP90" i="101"/>
  <c r="AQ90" i="101"/>
  <c r="T91" i="101"/>
  <c r="AL91" i="101" s="1"/>
  <c r="W91" i="101"/>
  <c r="AO91" i="101" s="1"/>
  <c r="AN91" i="101"/>
  <c r="AP91" i="101"/>
  <c r="G92" i="101"/>
  <c r="P92" i="101"/>
  <c r="AA92" i="101" s="1"/>
  <c r="S92" i="101"/>
  <c r="Y92" i="101"/>
  <c r="AB92" i="101"/>
  <c r="AC92" i="101"/>
  <c r="AL92" i="101"/>
  <c r="AM92" i="101"/>
  <c r="AN92" i="101"/>
  <c r="AO92" i="101"/>
  <c r="AP92" i="101"/>
  <c r="A93" i="101"/>
  <c r="A94" i="101" s="1"/>
  <c r="A95" i="101" s="1"/>
  <c r="A96" i="101" s="1"/>
  <c r="A97" i="101" s="1"/>
  <c r="A98" i="101" s="1"/>
  <c r="A99" i="101" s="1"/>
  <c r="A100" i="101" s="1"/>
  <c r="A101" i="101" s="1"/>
  <c r="A102" i="101" s="1"/>
  <c r="A103" i="101" s="1"/>
  <c r="A104" i="101" s="1"/>
  <c r="A105" i="101" s="1"/>
  <c r="A106" i="101" s="1"/>
  <c r="A107" i="101" s="1"/>
  <c r="A108" i="101" s="1"/>
  <c r="A109" i="101" s="1"/>
  <c r="A110" i="101" s="1"/>
  <c r="A111" i="101" s="1"/>
  <c r="A112" i="101" s="1"/>
  <c r="A113" i="101" s="1"/>
  <c r="A114" i="101" s="1"/>
  <c r="A115" i="101" s="1"/>
  <c r="A116" i="101" s="1"/>
  <c r="A117" i="101" s="1"/>
  <c r="A118" i="101" s="1"/>
  <c r="A119" i="101" s="1"/>
  <c r="A120" i="101" s="1"/>
  <c r="A121" i="101" s="1"/>
  <c r="A122" i="101" s="1"/>
  <c r="A123" i="101" s="1"/>
  <c r="A124" i="101" s="1"/>
  <c r="A125" i="101" s="1"/>
  <c r="A126" i="101" s="1"/>
  <c r="A127" i="101" s="1"/>
  <c r="A128" i="101" s="1"/>
  <c r="A129" i="101" s="1"/>
  <c r="A130" i="101" s="1"/>
  <c r="A131" i="101" s="1"/>
  <c r="A132" i="101" s="1"/>
  <c r="A133" i="101" s="1"/>
  <c r="A134" i="101" s="1"/>
  <c r="A135" i="101" s="1"/>
  <c r="A136" i="101" s="1"/>
  <c r="A137" i="101" s="1"/>
  <c r="A138" i="101" s="1"/>
  <c r="A139" i="101" s="1"/>
  <c r="A140" i="101" s="1"/>
  <c r="A141" i="101" s="1"/>
  <c r="A142" i="101" s="1"/>
  <c r="A143" i="101" s="1"/>
  <c r="A144" i="101" s="1"/>
  <c r="A145" i="101" s="1"/>
  <c r="A146" i="101" s="1"/>
  <c r="A147" i="101" s="1"/>
  <c r="A148" i="101" s="1"/>
  <c r="A149" i="101" s="1"/>
  <c r="A150" i="101" s="1"/>
  <c r="A151" i="101" s="1"/>
  <c r="A152" i="101" s="1"/>
  <c r="A153" i="101" s="1"/>
  <c r="A154" i="101" s="1"/>
  <c r="A155" i="101" s="1"/>
  <c r="A156" i="101" s="1"/>
  <c r="A157" i="101" s="1"/>
  <c r="A158" i="101" s="1"/>
  <c r="G93" i="101"/>
  <c r="R93" i="101"/>
  <c r="S93" i="101"/>
  <c r="Y93" i="101"/>
  <c r="AA93" i="101"/>
  <c r="AB93" i="101"/>
  <c r="AL93" i="101"/>
  <c r="AM93" i="101"/>
  <c r="AN93" i="101"/>
  <c r="AO93" i="101"/>
  <c r="AP93" i="101"/>
  <c r="AQ93" i="101"/>
  <c r="G94" i="101"/>
  <c r="R94" i="101"/>
  <c r="AC94" i="101" s="1"/>
  <c r="S94" i="101"/>
  <c r="V94" i="101"/>
  <c r="AN94" i="101" s="1"/>
  <c r="AA94" i="101"/>
  <c r="AB94" i="101"/>
  <c r="AL94" i="101"/>
  <c r="AM94" i="101"/>
  <c r="AO94" i="101"/>
  <c r="AP94" i="101"/>
  <c r="AQ94" i="101"/>
  <c r="F95" i="101"/>
  <c r="S95" i="101"/>
  <c r="AB95" i="101"/>
  <c r="AC95" i="101"/>
  <c r="AL95" i="101"/>
  <c r="AN95" i="101"/>
  <c r="AO95" i="101"/>
  <c r="AP95" i="101"/>
  <c r="AQ95" i="101"/>
  <c r="F96" i="101"/>
  <c r="G96" i="101" s="1"/>
  <c r="S96" i="101"/>
  <c r="AB96" i="101"/>
  <c r="AC96" i="101"/>
  <c r="AL96" i="101"/>
  <c r="AM96" i="101"/>
  <c r="AO96" i="101"/>
  <c r="AP96" i="101"/>
  <c r="AQ96" i="101"/>
  <c r="G97" i="101"/>
  <c r="P97" i="101"/>
  <c r="AA97" i="101" s="1"/>
  <c r="S97" i="101"/>
  <c r="V97" i="101"/>
  <c r="AN97" i="101" s="1"/>
  <c r="AB97" i="101"/>
  <c r="AC97" i="101"/>
  <c r="AL97" i="101"/>
  <c r="AM97" i="101"/>
  <c r="AO97" i="101"/>
  <c r="AP97" i="101"/>
  <c r="AQ97" i="101"/>
  <c r="G98" i="101"/>
  <c r="P98" i="101"/>
  <c r="AA98" i="101" s="1"/>
  <c r="S98" i="101"/>
  <c r="V98" i="101"/>
  <c r="AN98" i="101" s="1"/>
  <c r="AB98" i="101"/>
  <c r="AC98" i="101"/>
  <c r="AL98" i="101"/>
  <c r="AM98" i="101"/>
  <c r="AO98" i="101"/>
  <c r="AP98" i="101"/>
  <c r="AQ98" i="101"/>
  <c r="G99" i="101"/>
  <c r="P99" i="101"/>
  <c r="AA99" i="101" s="1"/>
  <c r="S99" i="101"/>
  <c r="V99" i="101"/>
  <c r="AN99" i="101" s="1"/>
  <c r="AB99" i="101"/>
  <c r="AC99" i="101"/>
  <c r="AL99" i="101"/>
  <c r="AM99" i="101"/>
  <c r="AO99" i="101"/>
  <c r="AP99" i="101"/>
  <c r="AQ99" i="101"/>
  <c r="G100" i="101"/>
  <c r="P100" i="101"/>
  <c r="AA100" i="101" s="1"/>
  <c r="S100" i="101"/>
  <c r="V100" i="101"/>
  <c r="AN100" i="101" s="1"/>
  <c r="AB100" i="101"/>
  <c r="AC100" i="101"/>
  <c r="AL100" i="101"/>
  <c r="AM100" i="101"/>
  <c r="AO100" i="101"/>
  <c r="AP100" i="101"/>
  <c r="AQ100" i="101"/>
  <c r="G101" i="101"/>
  <c r="R101" i="101"/>
  <c r="AC101" i="101" s="1"/>
  <c r="S101" i="101"/>
  <c r="V101" i="101"/>
  <c r="AN101" i="101" s="1"/>
  <c r="AA101" i="101"/>
  <c r="AB101" i="101"/>
  <c r="AL101" i="101"/>
  <c r="AM101" i="101"/>
  <c r="AO101" i="101"/>
  <c r="AP101" i="101"/>
  <c r="AQ101" i="101"/>
  <c r="G102" i="101"/>
  <c r="R102" i="101"/>
  <c r="AC102" i="101" s="1"/>
  <c r="S102" i="101"/>
  <c r="V102" i="101"/>
  <c r="AN102" i="101" s="1"/>
  <c r="AA102" i="101"/>
  <c r="AB102" i="101"/>
  <c r="AL102" i="101"/>
  <c r="AM102" i="101"/>
  <c r="AO102" i="101"/>
  <c r="AP102" i="101"/>
  <c r="AQ102" i="101"/>
  <c r="G103" i="101"/>
  <c r="R103" i="101"/>
  <c r="AC103" i="101" s="1"/>
  <c r="S103" i="101"/>
  <c r="V103" i="101"/>
  <c r="AN103" i="101" s="1"/>
  <c r="AA103" i="101"/>
  <c r="AB103" i="101"/>
  <c r="AL103" i="101"/>
  <c r="AM103" i="101"/>
  <c r="AO103" i="101"/>
  <c r="AP103" i="101"/>
  <c r="AQ103" i="101"/>
  <c r="G104" i="101"/>
  <c r="R104" i="101"/>
  <c r="AC104" i="101" s="1"/>
  <c r="S104" i="101"/>
  <c r="V104" i="101"/>
  <c r="AN104" i="101" s="1"/>
  <c r="AA104" i="101"/>
  <c r="AB104" i="101"/>
  <c r="AL104" i="101"/>
  <c r="AM104" i="101"/>
  <c r="AO104" i="101"/>
  <c r="AP104" i="101"/>
  <c r="AQ104" i="101"/>
  <c r="G105" i="101"/>
  <c r="R105" i="101"/>
  <c r="AC105" i="101" s="1"/>
  <c r="S105" i="101"/>
  <c r="V105" i="101"/>
  <c r="AN105" i="101" s="1"/>
  <c r="AA105" i="101"/>
  <c r="AB105" i="101"/>
  <c r="AL105" i="101"/>
  <c r="AM105" i="101"/>
  <c r="AO105" i="101"/>
  <c r="AP105" i="101"/>
  <c r="AQ105" i="101"/>
  <c r="G106" i="101"/>
  <c r="R106" i="101"/>
  <c r="AC106" i="101" s="1"/>
  <c r="S106" i="101"/>
  <c r="V106" i="101"/>
  <c r="AN106" i="101" s="1"/>
  <c r="AA106" i="101"/>
  <c r="AB106" i="101"/>
  <c r="AL106" i="101"/>
  <c r="AM106" i="101"/>
  <c r="AO106" i="101"/>
  <c r="AP106" i="101"/>
  <c r="AQ106" i="101"/>
  <c r="G107" i="101"/>
  <c r="R107" i="101"/>
  <c r="AC107" i="101" s="1"/>
  <c r="S107" i="101"/>
  <c r="V107" i="101"/>
  <c r="AN107" i="101" s="1"/>
  <c r="AA107" i="101"/>
  <c r="AB107" i="101"/>
  <c r="AL107" i="101"/>
  <c r="AM107" i="101"/>
  <c r="AO107" i="101"/>
  <c r="AP107" i="101"/>
  <c r="AQ107" i="101"/>
  <c r="G108" i="101"/>
  <c r="R108" i="101"/>
  <c r="AC108" i="101" s="1"/>
  <c r="S108" i="101"/>
  <c r="V108" i="101"/>
  <c r="AN108" i="101" s="1"/>
  <c r="AA108" i="101"/>
  <c r="AB108" i="101"/>
  <c r="AL108" i="101"/>
  <c r="AM108" i="101"/>
  <c r="AO108" i="101"/>
  <c r="AP108" i="101"/>
  <c r="AQ108" i="101"/>
  <c r="G109" i="101"/>
  <c r="R109" i="101"/>
  <c r="AC109" i="101" s="1"/>
  <c r="S109" i="101"/>
  <c r="V109" i="101"/>
  <c r="AN109" i="101" s="1"/>
  <c r="AA109" i="101"/>
  <c r="AB109" i="101"/>
  <c r="AL109" i="101"/>
  <c r="AM109" i="101"/>
  <c r="AO109" i="101"/>
  <c r="AP109" i="101"/>
  <c r="AQ109" i="101"/>
  <c r="G110" i="101"/>
  <c r="R110" i="101"/>
  <c r="AC110" i="101" s="1"/>
  <c r="S110" i="101"/>
  <c r="V110" i="101"/>
  <c r="AN110" i="101" s="1"/>
  <c r="AA110" i="101"/>
  <c r="AB110" i="101"/>
  <c r="AL110" i="101"/>
  <c r="AM110" i="101"/>
  <c r="AO110" i="101"/>
  <c r="AP110" i="101"/>
  <c r="AQ110" i="101"/>
  <c r="G111" i="101"/>
  <c r="R111" i="101"/>
  <c r="AC111" i="101" s="1"/>
  <c r="S111" i="101"/>
  <c r="V111" i="101"/>
  <c r="AN111" i="101" s="1"/>
  <c r="AA111" i="101"/>
  <c r="AB111" i="101"/>
  <c r="AL111" i="101"/>
  <c r="AM111" i="101"/>
  <c r="AO111" i="101"/>
  <c r="AP111" i="101"/>
  <c r="AQ111" i="101"/>
  <c r="G112" i="101"/>
  <c r="R112" i="101"/>
  <c r="AC112" i="101" s="1"/>
  <c r="S112" i="101"/>
  <c r="V112" i="101"/>
  <c r="AN112" i="101" s="1"/>
  <c r="AA112" i="101"/>
  <c r="AB112" i="101"/>
  <c r="AL112" i="101"/>
  <c r="AM112" i="101"/>
  <c r="AO112" i="101"/>
  <c r="AP112" i="101"/>
  <c r="AQ112" i="101"/>
  <c r="G113" i="101"/>
  <c r="R113" i="101"/>
  <c r="AC113" i="101" s="1"/>
  <c r="S113" i="101"/>
  <c r="V113" i="101"/>
  <c r="AN113" i="101" s="1"/>
  <c r="AA113" i="101"/>
  <c r="AB113" i="101"/>
  <c r="AL113" i="101"/>
  <c r="AM113" i="101"/>
  <c r="AO113" i="101"/>
  <c r="AP113" i="101"/>
  <c r="AQ113" i="101"/>
  <c r="G114" i="101"/>
  <c r="R114" i="101"/>
  <c r="AC114" i="101" s="1"/>
  <c r="S114" i="101"/>
  <c r="V114" i="101"/>
  <c r="AN114" i="101" s="1"/>
  <c r="AA114" i="101"/>
  <c r="AB114" i="101"/>
  <c r="AL114" i="101"/>
  <c r="AM114" i="101"/>
  <c r="AO114" i="101"/>
  <c r="AP114" i="101"/>
  <c r="AQ114" i="101"/>
  <c r="G115" i="101"/>
  <c r="R115" i="101"/>
  <c r="AC115" i="101" s="1"/>
  <c r="S115" i="101"/>
  <c r="V115" i="101"/>
  <c r="AN115" i="101" s="1"/>
  <c r="AA115" i="101"/>
  <c r="AB115" i="101"/>
  <c r="AL115" i="101"/>
  <c r="AM115" i="101"/>
  <c r="AO115" i="101"/>
  <c r="AP115" i="101"/>
  <c r="AQ115" i="101"/>
  <c r="G116" i="101"/>
  <c r="R116" i="101"/>
  <c r="AC116" i="101" s="1"/>
  <c r="S116" i="101"/>
  <c r="V116" i="101"/>
  <c r="AN116" i="101" s="1"/>
  <c r="AA116" i="101"/>
  <c r="AB116" i="101"/>
  <c r="AL116" i="101"/>
  <c r="AM116" i="101"/>
  <c r="AO116" i="101"/>
  <c r="AP116" i="101"/>
  <c r="AQ116" i="101"/>
  <c r="G117" i="101"/>
  <c r="R117" i="101"/>
  <c r="AC117" i="101" s="1"/>
  <c r="S117" i="101"/>
  <c r="V117" i="101"/>
  <c r="AN117" i="101" s="1"/>
  <c r="AA117" i="101"/>
  <c r="AB117" i="101"/>
  <c r="AL117" i="101"/>
  <c r="AM117" i="101"/>
  <c r="AO117" i="101"/>
  <c r="AP117" i="101"/>
  <c r="AQ117" i="101"/>
  <c r="G118" i="101"/>
  <c r="R118" i="101"/>
  <c r="AC118" i="101" s="1"/>
  <c r="S118" i="101"/>
  <c r="V118" i="101"/>
  <c r="AN118" i="101" s="1"/>
  <c r="AA118" i="101"/>
  <c r="AB118" i="101"/>
  <c r="AL118" i="101"/>
  <c r="AM118" i="101"/>
  <c r="AO118" i="101"/>
  <c r="AP118" i="101"/>
  <c r="AQ118" i="101"/>
  <c r="G119" i="101"/>
  <c r="R119" i="101"/>
  <c r="AC119" i="101" s="1"/>
  <c r="S119" i="101"/>
  <c r="V119" i="101"/>
  <c r="AN119" i="101" s="1"/>
  <c r="AA119" i="101"/>
  <c r="AB119" i="101"/>
  <c r="AL119" i="101"/>
  <c r="AM119" i="101"/>
  <c r="AO119" i="101"/>
  <c r="AP119" i="101"/>
  <c r="AQ119" i="101"/>
  <c r="G120" i="101"/>
  <c r="R120" i="101"/>
  <c r="AC120" i="101" s="1"/>
  <c r="S120" i="101"/>
  <c r="V120" i="101"/>
  <c r="AN120" i="101" s="1"/>
  <c r="AA120" i="101"/>
  <c r="AB120" i="101"/>
  <c r="AL120" i="101"/>
  <c r="AM120" i="101"/>
  <c r="AO120" i="101"/>
  <c r="AP120" i="101"/>
  <c r="AQ120" i="101"/>
  <c r="G121" i="101"/>
  <c r="R121" i="101"/>
  <c r="AC121" i="101" s="1"/>
  <c r="S121" i="101"/>
  <c r="V121" i="101"/>
  <c r="AN121" i="101" s="1"/>
  <c r="AA121" i="101"/>
  <c r="AB121" i="101"/>
  <c r="AL121" i="101"/>
  <c r="AM121" i="101"/>
  <c r="AO121" i="101"/>
  <c r="AP121" i="101"/>
  <c r="AQ121" i="101"/>
  <c r="G122" i="101"/>
  <c r="R122" i="101"/>
  <c r="AC122" i="101" s="1"/>
  <c r="S122" i="101"/>
  <c r="V122" i="101"/>
  <c r="AN122" i="101" s="1"/>
  <c r="AA122" i="101"/>
  <c r="AB122" i="101"/>
  <c r="AL122" i="101"/>
  <c r="AM122" i="101"/>
  <c r="AO122" i="101"/>
  <c r="AP122" i="101"/>
  <c r="AQ122" i="101"/>
  <c r="G123" i="101"/>
  <c r="R123" i="101"/>
  <c r="AC123" i="101" s="1"/>
  <c r="S123" i="101"/>
  <c r="V123" i="101"/>
  <c r="AN123" i="101" s="1"/>
  <c r="AA123" i="101"/>
  <c r="AB123" i="101"/>
  <c r="AL123" i="101"/>
  <c r="AM123" i="101"/>
  <c r="AO123" i="101"/>
  <c r="AP123" i="101"/>
  <c r="AQ123" i="101"/>
  <c r="G124" i="101"/>
  <c r="R124" i="101"/>
  <c r="AC124" i="101" s="1"/>
  <c r="S124" i="101"/>
  <c r="V124" i="101"/>
  <c r="AN124" i="101" s="1"/>
  <c r="AA124" i="101"/>
  <c r="AB124" i="101"/>
  <c r="AL124" i="101"/>
  <c r="AM124" i="101"/>
  <c r="AO124" i="101"/>
  <c r="AP124" i="101"/>
  <c r="AQ124" i="101"/>
  <c r="G125" i="101"/>
  <c r="R125" i="101"/>
  <c r="AC125" i="101" s="1"/>
  <c r="S125" i="101"/>
  <c r="V125" i="101"/>
  <c r="AN125" i="101" s="1"/>
  <c r="AA125" i="101"/>
  <c r="AB125" i="101"/>
  <c r="AL125" i="101"/>
  <c r="AM125" i="101"/>
  <c r="AO125" i="101"/>
  <c r="AP125" i="101"/>
  <c r="AQ125" i="101"/>
  <c r="G126" i="101"/>
  <c r="R126" i="101"/>
  <c r="AC126" i="101" s="1"/>
  <c r="S126" i="101"/>
  <c r="V126" i="101"/>
  <c r="AN126" i="101" s="1"/>
  <c r="AA126" i="101"/>
  <c r="AB126" i="101"/>
  <c r="AL126" i="101"/>
  <c r="AM126" i="101"/>
  <c r="AO126" i="101"/>
  <c r="AP126" i="101"/>
  <c r="AQ126" i="101"/>
  <c r="G127" i="101"/>
  <c r="R127" i="101"/>
  <c r="AC127" i="101" s="1"/>
  <c r="S127" i="101"/>
  <c r="V127" i="101"/>
  <c r="AN127" i="101" s="1"/>
  <c r="AA127" i="101"/>
  <c r="AB127" i="101"/>
  <c r="AL127" i="101"/>
  <c r="AM127" i="101"/>
  <c r="AO127" i="101"/>
  <c r="AP127" i="101"/>
  <c r="AQ127" i="101"/>
  <c r="G128" i="101"/>
  <c r="R128" i="101"/>
  <c r="AC128" i="101" s="1"/>
  <c r="S128" i="101"/>
  <c r="V128" i="101"/>
  <c r="AN128" i="101" s="1"/>
  <c r="AA128" i="101"/>
  <c r="AB128" i="101"/>
  <c r="AL128" i="101"/>
  <c r="AM128" i="101"/>
  <c r="AO128" i="101"/>
  <c r="AP128" i="101"/>
  <c r="AQ128" i="101"/>
  <c r="G129" i="101"/>
  <c r="R129" i="101"/>
  <c r="AC129" i="101" s="1"/>
  <c r="S129" i="101"/>
  <c r="V129" i="101"/>
  <c r="AN129" i="101" s="1"/>
  <c r="AA129" i="101"/>
  <c r="AB129" i="101"/>
  <c r="AL129" i="101"/>
  <c r="AM129" i="101"/>
  <c r="AO129" i="101"/>
  <c r="AP129" i="101"/>
  <c r="AQ129" i="101"/>
  <c r="G130" i="101"/>
  <c r="R130" i="101"/>
  <c r="AC130" i="101" s="1"/>
  <c r="S130" i="101"/>
  <c r="V130" i="101"/>
  <c r="AN130" i="101" s="1"/>
  <c r="AA130" i="101"/>
  <c r="AB130" i="101"/>
  <c r="AL130" i="101"/>
  <c r="AM130" i="101"/>
  <c r="AO130" i="101"/>
  <c r="AP130" i="101"/>
  <c r="AQ130" i="101"/>
  <c r="G131" i="101"/>
  <c r="R131" i="101"/>
  <c r="AC131" i="101" s="1"/>
  <c r="S131" i="101"/>
  <c r="V131" i="101"/>
  <c r="AN131" i="101" s="1"/>
  <c r="AA131" i="101"/>
  <c r="AB131" i="101"/>
  <c r="AL131" i="101"/>
  <c r="AM131" i="101"/>
  <c r="AO131" i="101"/>
  <c r="AP131" i="101"/>
  <c r="AQ131" i="101"/>
  <c r="G132" i="101"/>
  <c r="R132" i="101"/>
  <c r="AC132" i="101" s="1"/>
  <c r="S132" i="101"/>
  <c r="V132" i="101"/>
  <c r="AN132" i="101" s="1"/>
  <c r="AA132" i="101"/>
  <c r="AB132" i="101"/>
  <c r="AL132" i="101"/>
  <c r="AM132" i="101"/>
  <c r="AO132" i="101"/>
  <c r="AP132" i="101"/>
  <c r="AQ132" i="101"/>
  <c r="G133" i="101"/>
  <c r="R133" i="101"/>
  <c r="AC133" i="101" s="1"/>
  <c r="S133" i="101"/>
  <c r="V133" i="101"/>
  <c r="AN133" i="101" s="1"/>
  <c r="AA133" i="101"/>
  <c r="AB133" i="101"/>
  <c r="AL133" i="101"/>
  <c r="AM133" i="101"/>
  <c r="AO133" i="101"/>
  <c r="AP133" i="101"/>
  <c r="AQ133" i="101"/>
  <c r="G134" i="101"/>
  <c r="R134" i="101"/>
  <c r="AC134" i="101" s="1"/>
  <c r="S134" i="101"/>
  <c r="V134" i="101"/>
  <c r="AN134" i="101" s="1"/>
  <c r="AA134" i="101"/>
  <c r="AB134" i="101"/>
  <c r="AL134" i="101"/>
  <c r="AM134" i="101"/>
  <c r="AO134" i="101"/>
  <c r="AP134" i="101"/>
  <c r="AQ134" i="101"/>
  <c r="G135" i="101"/>
  <c r="R135" i="101"/>
  <c r="AC135" i="101" s="1"/>
  <c r="S135" i="101"/>
  <c r="V135" i="101"/>
  <c r="AN135" i="101" s="1"/>
  <c r="AA135" i="101"/>
  <c r="AB135" i="101"/>
  <c r="AL135" i="101"/>
  <c r="AM135" i="101"/>
  <c r="AO135" i="101"/>
  <c r="AP135" i="101"/>
  <c r="AQ135" i="101"/>
  <c r="G136" i="101"/>
  <c r="R136" i="101"/>
  <c r="AC136" i="101" s="1"/>
  <c r="S136" i="101"/>
  <c r="V136" i="101"/>
  <c r="AN136" i="101" s="1"/>
  <c r="AA136" i="101"/>
  <c r="AB136" i="101"/>
  <c r="AL136" i="101"/>
  <c r="AM136" i="101"/>
  <c r="AO136" i="101"/>
  <c r="AP136" i="101"/>
  <c r="AQ136" i="101"/>
  <c r="G137" i="101"/>
  <c r="R137" i="101"/>
  <c r="AC137" i="101" s="1"/>
  <c r="S137" i="101"/>
  <c r="V137" i="101"/>
  <c r="AN137" i="101" s="1"/>
  <c r="AA137" i="101"/>
  <c r="AB137" i="101"/>
  <c r="AL137" i="101"/>
  <c r="AM137" i="101"/>
  <c r="AO137" i="101"/>
  <c r="AP137" i="101"/>
  <c r="AQ137" i="101"/>
  <c r="G138" i="101"/>
  <c r="R138" i="101"/>
  <c r="AC138" i="101" s="1"/>
  <c r="S138" i="101"/>
  <c r="V138" i="101"/>
  <c r="AN138" i="101" s="1"/>
  <c r="AA138" i="101"/>
  <c r="AB138" i="101"/>
  <c r="AL138" i="101"/>
  <c r="AM138" i="101"/>
  <c r="AO138" i="101"/>
  <c r="AP138" i="101"/>
  <c r="AQ138" i="101"/>
  <c r="G139" i="101"/>
  <c r="R139" i="101"/>
  <c r="AC139" i="101" s="1"/>
  <c r="S139" i="101"/>
  <c r="V139" i="101"/>
  <c r="AN139" i="101" s="1"/>
  <c r="AA139" i="101"/>
  <c r="AB139" i="101"/>
  <c r="AL139" i="101"/>
  <c r="AM139" i="101"/>
  <c r="AO139" i="101"/>
  <c r="AP139" i="101"/>
  <c r="AQ139" i="101"/>
  <c r="G140" i="101"/>
  <c r="R140" i="101"/>
  <c r="AC140" i="101" s="1"/>
  <c r="S140" i="101"/>
  <c r="V140" i="101"/>
  <c r="AN140" i="101" s="1"/>
  <c r="AA140" i="101"/>
  <c r="AB140" i="101"/>
  <c r="AL140" i="101"/>
  <c r="AM140" i="101"/>
  <c r="AO140" i="101"/>
  <c r="AP140" i="101"/>
  <c r="AQ140" i="101"/>
  <c r="G141" i="101"/>
  <c r="R141" i="101"/>
  <c r="AC141" i="101" s="1"/>
  <c r="S141" i="101"/>
  <c r="V141" i="101"/>
  <c r="AN141" i="101" s="1"/>
  <c r="AA141" i="101"/>
  <c r="AB141" i="101"/>
  <c r="AL141" i="101"/>
  <c r="AM141" i="101"/>
  <c r="AO141" i="101"/>
  <c r="AP141" i="101"/>
  <c r="AQ141" i="101"/>
  <c r="G142" i="101"/>
  <c r="R142" i="101"/>
  <c r="AC142" i="101" s="1"/>
  <c r="S142" i="101"/>
  <c r="V142" i="101"/>
  <c r="AN142" i="101" s="1"/>
  <c r="AA142" i="101"/>
  <c r="AB142" i="101"/>
  <c r="AL142" i="101"/>
  <c r="AM142" i="101"/>
  <c r="AO142" i="101"/>
  <c r="AP142" i="101"/>
  <c r="AQ142" i="101"/>
  <c r="G143" i="101"/>
  <c r="R143" i="101"/>
  <c r="AC143" i="101" s="1"/>
  <c r="S143" i="101"/>
  <c r="V143" i="101"/>
  <c r="AN143" i="101" s="1"/>
  <c r="AA143" i="101"/>
  <c r="AB143" i="101"/>
  <c r="AL143" i="101"/>
  <c r="AM143" i="101"/>
  <c r="AO143" i="101"/>
  <c r="AP143" i="101"/>
  <c r="AQ143" i="101"/>
  <c r="G144" i="101"/>
  <c r="R144" i="101"/>
  <c r="AC144" i="101" s="1"/>
  <c r="S144" i="101"/>
  <c r="V144" i="101"/>
  <c r="AN144" i="101" s="1"/>
  <c r="AA144" i="101"/>
  <c r="AB144" i="101"/>
  <c r="AL144" i="101"/>
  <c r="AM144" i="101"/>
  <c r="AO144" i="101"/>
  <c r="AP144" i="101"/>
  <c r="AQ144" i="101"/>
  <c r="G145" i="101"/>
  <c r="R145" i="101"/>
  <c r="AC145" i="101" s="1"/>
  <c r="S145" i="101"/>
  <c r="V145" i="101"/>
  <c r="AN145" i="101" s="1"/>
  <c r="AA145" i="101"/>
  <c r="AB145" i="101"/>
  <c r="AL145" i="101"/>
  <c r="AM145" i="101"/>
  <c r="AO145" i="101"/>
  <c r="AP145" i="101"/>
  <c r="AQ145" i="101"/>
  <c r="G146" i="101"/>
  <c r="R146" i="101"/>
  <c r="AC146" i="101" s="1"/>
  <c r="S146" i="101"/>
  <c r="V146" i="101"/>
  <c r="AN146" i="101" s="1"/>
  <c r="AA146" i="101"/>
  <c r="AB146" i="101"/>
  <c r="AL146" i="101"/>
  <c r="AM146" i="101"/>
  <c r="AO146" i="101"/>
  <c r="AP146" i="101"/>
  <c r="AQ146" i="101"/>
  <c r="G147" i="101"/>
  <c r="R147" i="101"/>
  <c r="AC147" i="101" s="1"/>
  <c r="S147" i="101"/>
  <c r="V147" i="101"/>
  <c r="AN147" i="101" s="1"/>
  <c r="AA147" i="101"/>
  <c r="AB147" i="101"/>
  <c r="AL147" i="101"/>
  <c r="AM147" i="101"/>
  <c r="AO147" i="101"/>
  <c r="AP147" i="101"/>
  <c r="AQ147" i="101"/>
  <c r="G148" i="101"/>
  <c r="R148" i="101"/>
  <c r="AC148" i="101" s="1"/>
  <c r="S148" i="101"/>
  <c r="V148" i="101"/>
  <c r="AN148" i="101" s="1"/>
  <c r="AA148" i="101"/>
  <c r="AB148" i="101"/>
  <c r="AL148" i="101"/>
  <c r="AM148" i="101"/>
  <c r="AO148" i="101"/>
  <c r="AP148" i="101"/>
  <c r="AQ148" i="101"/>
  <c r="G149" i="101"/>
  <c r="R149" i="101"/>
  <c r="AC149" i="101" s="1"/>
  <c r="S149" i="101"/>
  <c r="V149" i="101"/>
  <c r="AN149" i="101" s="1"/>
  <c r="AA149" i="101"/>
  <c r="AB149" i="101"/>
  <c r="AL149" i="101"/>
  <c r="AM149" i="101"/>
  <c r="AO149" i="101"/>
  <c r="AP149" i="101"/>
  <c r="AQ149" i="101"/>
  <c r="G150" i="101"/>
  <c r="R150" i="101"/>
  <c r="AC150" i="101" s="1"/>
  <c r="S150" i="101"/>
  <c r="V150" i="101"/>
  <c r="AN150" i="101" s="1"/>
  <c r="AA150" i="101"/>
  <c r="AB150" i="101"/>
  <c r="AL150" i="101"/>
  <c r="AM150" i="101"/>
  <c r="AO150" i="101"/>
  <c r="AP150" i="101"/>
  <c r="AQ150" i="101"/>
  <c r="G151" i="101"/>
  <c r="R151" i="101"/>
  <c r="AC151" i="101" s="1"/>
  <c r="S151" i="101"/>
  <c r="V151" i="101"/>
  <c r="AN151" i="101" s="1"/>
  <c r="AA151" i="101"/>
  <c r="AB151" i="101"/>
  <c r="AL151" i="101"/>
  <c r="AM151" i="101"/>
  <c r="AO151" i="101"/>
  <c r="AP151" i="101"/>
  <c r="AQ151" i="101"/>
  <c r="G152" i="101"/>
  <c r="R152" i="101"/>
  <c r="AC152" i="101" s="1"/>
  <c r="S152" i="101"/>
  <c r="V152" i="101"/>
  <c r="AN152" i="101" s="1"/>
  <c r="AA152" i="101"/>
  <c r="AB152" i="101"/>
  <c r="AL152" i="101"/>
  <c r="AM152" i="101"/>
  <c r="AO152" i="101"/>
  <c r="AP152" i="101"/>
  <c r="AQ152" i="101"/>
  <c r="G153" i="101"/>
  <c r="R153" i="101"/>
  <c r="AC153" i="101" s="1"/>
  <c r="S153" i="101"/>
  <c r="V153" i="101"/>
  <c r="AN153" i="101" s="1"/>
  <c r="AA153" i="101"/>
  <c r="AB153" i="101"/>
  <c r="AL153" i="101"/>
  <c r="AM153" i="101"/>
  <c r="AO153" i="101"/>
  <c r="AP153" i="101"/>
  <c r="AQ153" i="101"/>
  <c r="G154" i="101"/>
  <c r="R154" i="101"/>
  <c r="AC154" i="101" s="1"/>
  <c r="S154" i="101"/>
  <c r="V154" i="101"/>
  <c r="AN154" i="101" s="1"/>
  <c r="AA154" i="101"/>
  <c r="AB154" i="101"/>
  <c r="AL154" i="101"/>
  <c r="AM154" i="101"/>
  <c r="AO154" i="101"/>
  <c r="AP154" i="101"/>
  <c r="AQ154" i="101"/>
  <c r="G155" i="101"/>
  <c r="R155" i="101"/>
  <c r="AC155" i="101" s="1"/>
  <c r="S155" i="101"/>
  <c r="V155" i="101"/>
  <c r="AN155" i="101" s="1"/>
  <c r="AA155" i="101"/>
  <c r="AB155" i="101"/>
  <c r="AL155" i="101"/>
  <c r="AM155" i="101"/>
  <c r="AO155" i="101"/>
  <c r="AP155" i="101"/>
  <c r="AQ155" i="101"/>
  <c r="G156" i="101"/>
  <c r="R156" i="101"/>
  <c r="AC156" i="101" s="1"/>
  <c r="S156" i="101"/>
  <c r="V156" i="101"/>
  <c r="AN156" i="101" s="1"/>
  <c r="AA156" i="101"/>
  <c r="AB156" i="101"/>
  <c r="AL156" i="101"/>
  <c r="AM156" i="101"/>
  <c r="AO156" i="101"/>
  <c r="AP156" i="101"/>
  <c r="AQ156" i="101"/>
  <c r="G157" i="101"/>
  <c r="Q157" i="101"/>
  <c r="Q91" i="101" s="1"/>
  <c r="AB91" i="101" s="1"/>
  <c r="S157" i="101"/>
  <c r="V157" i="101"/>
  <c r="AN157" i="101" s="1"/>
  <c r="AA157" i="101"/>
  <c r="AC157" i="101"/>
  <c r="AL157" i="101"/>
  <c r="AM157" i="101"/>
  <c r="AO157" i="101"/>
  <c r="AP157" i="101"/>
  <c r="AQ157" i="101"/>
  <c r="G158" i="101"/>
  <c r="R158" i="101"/>
  <c r="AC158" i="101" s="1"/>
  <c r="S158" i="101"/>
  <c r="Y158" i="101"/>
  <c r="AQ158" i="101" s="1"/>
  <c r="AA158" i="101"/>
  <c r="AB158" i="101"/>
  <c r="AL158" i="101"/>
  <c r="AM158" i="101"/>
  <c r="AN158" i="101"/>
  <c r="AO158" i="101"/>
  <c r="AP158" i="101"/>
  <c r="F159" i="101"/>
  <c r="G159" i="101" s="1"/>
  <c r="P159" i="101"/>
  <c r="AA159" i="101" s="1"/>
  <c r="T159" i="101"/>
  <c r="AL159" i="101" s="1"/>
  <c r="W159" i="101"/>
  <c r="AO159" i="101" s="1"/>
  <c r="AN159" i="101"/>
  <c r="AP159" i="101"/>
  <c r="G160" i="101"/>
  <c r="R160" i="101"/>
  <c r="AC160" i="101" s="1"/>
  <c r="S160" i="101"/>
  <c r="U160" i="101"/>
  <c r="AM160" i="101" s="1"/>
  <c r="AA160" i="101"/>
  <c r="AB160" i="101"/>
  <c r="AL160" i="101"/>
  <c r="AN160" i="101"/>
  <c r="AO160" i="101"/>
  <c r="AP160" i="101"/>
  <c r="AQ160" i="101"/>
  <c r="A161" i="101"/>
  <c r="A162" i="101" s="1"/>
  <c r="A163" i="101" s="1"/>
  <c r="A164" i="101" s="1"/>
  <c r="A165" i="101" s="1"/>
  <c r="A166" i="101" s="1"/>
  <c r="A167" i="101" s="1"/>
  <c r="A168" i="101" s="1"/>
  <c r="A169" i="101" s="1"/>
  <c r="A170" i="101" s="1"/>
  <c r="A171" i="101" s="1"/>
  <c r="A172" i="101" s="1"/>
  <c r="A173" i="101" s="1"/>
  <c r="G161" i="101"/>
  <c r="R161" i="101"/>
  <c r="AC161" i="101" s="1"/>
  <c r="S161" i="101"/>
  <c r="V161" i="101"/>
  <c r="AN161" i="101" s="1"/>
  <c r="AA161" i="101"/>
  <c r="AB161" i="101"/>
  <c r="AL161" i="101"/>
  <c r="AM161" i="101"/>
  <c r="AO161" i="101"/>
  <c r="AP161" i="101"/>
  <c r="AQ161" i="101"/>
  <c r="G162" i="101"/>
  <c r="R162" i="101"/>
  <c r="AC162" i="101" s="1"/>
  <c r="S162" i="101"/>
  <c r="V162" i="101"/>
  <c r="AN162" i="101" s="1"/>
  <c r="AA162" i="101"/>
  <c r="AB162" i="101"/>
  <c r="AL162" i="101"/>
  <c r="AM162" i="101"/>
  <c r="AO162" i="101"/>
  <c r="AP162" i="101"/>
  <c r="AQ162" i="101"/>
  <c r="G163" i="101"/>
  <c r="R163" i="101"/>
  <c r="AC163" i="101" s="1"/>
  <c r="S163" i="101"/>
  <c r="V163" i="101"/>
  <c r="AN163" i="101" s="1"/>
  <c r="AA163" i="101"/>
  <c r="AB163" i="101"/>
  <c r="AL163" i="101"/>
  <c r="AM163" i="101"/>
  <c r="AO163" i="101"/>
  <c r="AP163" i="101"/>
  <c r="AQ163" i="101"/>
  <c r="G164" i="101"/>
  <c r="R164" i="101"/>
  <c r="AC164" i="101" s="1"/>
  <c r="S164" i="101"/>
  <c r="V164" i="101"/>
  <c r="AN164" i="101" s="1"/>
  <c r="AA164" i="101"/>
  <c r="AB164" i="101"/>
  <c r="AL164" i="101"/>
  <c r="AM164" i="101"/>
  <c r="AO164" i="101"/>
  <c r="AP164" i="101"/>
  <c r="AQ164" i="101"/>
  <c r="G165" i="101"/>
  <c r="R165" i="101"/>
  <c r="AC165" i="101" s="1"/>
  <c r="S165" i="101"/>
  <c r="V165" i="101"/>
  <c r="AN165" i="101" s="1"/>
  <c r="AA165" i="101"/>
  <c r="AB165" i="101"/>
  <c r="AL165" i="101"/>
  <c r="AM165" i="101"/>
  <c r="AO165" i="101"/>
  <c r="AP165" i="101"/>
  <c r="AQ165" i="101"/>
  <c r="G166" i="101"/>
  <c r="R166" i="101"/>
  <c r="AC166" i="101" s="1"/>
  <c r="S166" i="101"/>
  <c r="V166" i="101"/>
  <c r="AN166" i="101" s="1"/>
  <c r="AA166" i="101"/>
  <c r="AB166" i="101"/>
  <c r="AL166" i="101"/>
  <c r="AM166" i="101"/>
  <c r="AO166" i="101"/>
  <c r="AP166" i="101"/>
  <c r="AQ166" i="101"/>
  <c r="G167" i="101"/>
  <c r="R167" i="101"/>
  <c r="S167" i="101"/>
  <c r="V167" i="101"/>
  <c r="AN167" i="101" s="1"/>
  <c r="AA167" i="101"/>
  <c r="AB167" i="101"/>
  <c r="AL167" i="101"/>
  <c r="AM167" i="101"/>
  <c r="AO167" i="101"/>
  <c r="AP167" i="101"/>
  <c r="AQ167" i="101"/>
  <c r="G168" i="101"/>
  <c r="R168" i="101"/>
  <c r="AC168" i="101" s="1"/>
  <c r="S168" i="101"/>
  <c r="V168" i="101"/>
  <c r="AN168" i="101" s="1"/>
  <c r="AA168" i="101"/>
  <c r="AB168" i="101"/>
  <c r="AL168" i="101"/>
  <c r="AM168" i="101"/>
  <c r="AO168" i="101"/>
  <c r="AP168" i="101"/>
  <c r="AQ168" i="101"/>
  <c r="G169" i="101"/>
  <c r="R169" i="101"/>
  <c r="AC169" i="101" s="1"/>
  <c r="S169" i="101"/>
  <c r="V169" i="101"/>
  <c r="AN169" i="101" s="1"/>
  <c r="AA169" i="101"/>
  <c r="AB169" i="101"/>
  <c r="AL169" i="101"/>
  <c r="AM169" i="101"/>
  <c r="AO169" i="101"/>
  <c r="AP169" i="101"/>
  <c r="AQ169" i="101"/>
  <c r="G170" i="101"/>
  <c r="R170" i="101"/>
  <c r="AC170" i="101" s="1"/>
  <c r="S170" i="101"/>
  <c r="V170" i="101"/>
  <c r="AN170" i="101" s="1"/>
  <c r="AA170" i="101"/>
  <c r="AB170" i="101"/>
  <c r="AL170" i="101"/>
  <c r="AM170" i="101"/>
  <c r="AO170" i="101"/>
  <c r="AP170" i="101"/>
  <c r="AQ170" i="101"/>
  <c r="G171" i="101"/>
  <c r="R171" i="101"/>
  <c r="AC171" i="101" s="1"/>
  <c r="S171" i="101"/>
  <c r="V171" i="101"/>
  <c r="AN171" i="101" s="1"/>
  <c r="AA171" i="101"/>
  <c r="AB171" i="101"/>
  <c r="AL171" i="101"/>
  <c r="AM171" i="101"/>
  <c r="AO171" i="101"/>
  <c r="AP171" i="101"/>
  <c r="AQ171" i="101"/>
  <c r="G172" i="101"/>
  <c r="Q172" i="101"/>
  <c r="Q159" i="101" s="1"/>
  <c r="AB159" i="101" s="1"/>
  <c r="S172" i="101"/>
  <c r="V172" i="101"/>
  <c r="AN172" i="101" s="1"/>
  <c r="AA172" i="101"/>
  <c r="AB172" i="101"/>
  <c r="AC172" i="101"/>
  <c r="AL172" i="101"/>
  <c r="AM172" i="101"/>
  <c r="AO172" i="101"/>
  <c r="AP172" i="101"/>
  <c r="AQ172" i="101"/>
  <c r="G173" i="101"/>
  <c r="R173" i="101"/>
  <c r="AC173" i="101" s="1"/>
  <c r="S173" i="101"/>
  <c r="Y173" i="101"/>
  <c r="AQ173" i="101" s="1"/>
  <c r="AA173" i="101"/>
  <c r="AB173" i="101"/>
  <c r="AL173" i="101"/>
  <c r="AM173" i="101"/>
  <c r="AN173" i="101"/>
  <c r="AO173" i="101"/>
  <c r="AP173" i="101"/>
  <c r="F174" i="101"/>
  <c r="G174" i="101" s="1"/>
  <c r="P174" i="101"/>
  <c r="AA174" i="101" s="1"/>
  <c r="T174" i="101"/>
  <c r="AL174" i="101" s="1"/>
  <c r="U174" i="101"/>
  <c r="AM174" i="101" s="1"/>
  <c r="AN174" i="101"/>
  <c r="G175" i="101"/>
  <c r="R175" i="101"/>
  <c r="S175" i="101"/>
  <c r="Y175" i="101"/>
  <c r="AA175" i="101"/>
  <c r="AB175" i="101"/>
  <c r="AL175" i="101"/>
  <c r="AM175" i="101"/>
  <c r="AN175" i="101"/>
  <c r="AO175" i="101"/>
  <c r="AP175" i="101"/>
  <c r="AQ175" i="101"/>
  <c r="A176" i="101"/>
  <c r="A177" i="101" s="1"/>
  <c r="A178" i="101" s="1"/>
  <c r="A179" i="101" s="1"/>
  <c r="A180" i="101" s="1"/>
  <c r="A181" i="101" s="1"/>
  <c r="A182" i="101" s="1"/>
  <c r="A183" i="101" s="1"/>
  <c r="A184" i="101" s="1"/>
  <c r="A185" i="101" s="1"/>
  <c r="A186" i="101" s="1"/>
  <c r="A187" i="101" s="1"/>
  <c r="A188" i="101" s="1"/>
  <c r="G176" i="101"/>
  <c r="R176" i="101"/>
  <c r="AC176" i="101" s="1"/>
  <c r="S176" i="101"/>
  <c r="W176" i="101"/>
  <c r="AO176" i="101" s="1"/>
  <c r="AA176" i="101"/>
  <c r="AB176" i="101"/>
  <c r="AL176" i="101"/>
  <c r="AM176" i="101"/>
  <c r="AN176" i="101"/>
  <c r="AP176" i="101"/>
  <c r="AQ176" i="101"/>
  <c r="G177" i="101"/>
  <c r="R177" i="101"/>
  <c r="AC177" i="101" s="1"/>
  <c r="S177" i="101"/>
  <c r="X177" i="101"/>
  <c r="X174" i="101" s="1"/>
  <c r="AP174" i="101" s="1"/>
  <c r="AA177" i="101"/>
  <c r="AB177" i="101"/>
  <c r="AL177" i="101"/>
  <c r="AM177" i="101"/>
  <c r="AN177" i="101"/>
  <c r="AO177" i="101"/>
  <c r="AQ177" i="101"/>
  <c r="G178" i="101"/>
  <c r="R178" i="101"/>
  <c r="AC178" i="101" s="1"/>
  <c r="S178" i="101"/>
  <c r="W178" i="101"/>
  <c r="AO178" i="101" s="1"/>
  <c r="AA178" i="101"/>
  <c r="AB178" i="101"/>
  <c r="AL178" i="101"/>
  <c r="AM178" i="101"/>
  <c r="AN178" i="101"/>
  <c r="AP178" i="101"/>
  <c r="AQ178" i="101"/>
  <c r="G179" i="101"/>
  <c r="R179" i="101"/>
  <c r="AC179" i="101" s="1"/>
  <c r="S179" i="101"/>
  <c r="W179" i="101"/>
  <c r="AO179" i="101" s="1"/>
  <c r="AA179" i="101"/>
  <c r="AB179" i="101"/>
  <c r="AL179" i="101"/>
  <c r="AM179" i="101"/>
  <c r="AN179" i="101"/>
  <c r="AP179" i="101"/>
  <c r="AQ179" i="101"/>
  <c r="G180" i="101"/>
  <c r="R180" i="101"/>
  <c r="AC180" i="101" s="1"/>
  <c r="S180" i="101"/>
  <c r="W180" i="101"/>
  <c r="AO180" i="101" s="1"/>
  <c r="AA180" i="101"/>
  <c r="AB180" i="101"/>
  <c r="AL180" i="101"/>
  <c r="AM180" i="101"/>
  <c r="AN180" i="101"/>
  <c r="AP180" i="101"/>
  <c r="AQ180" i="101"/>
  <c r="G181" i="101"/>
  <c r="R181" i="101"/>
  <c r="AC181" i="101" s="1"/>
  <c r="S181" i="101"/>
  <c r="W181" i="101"/>
  <c r="AO181" i="101" s="1"/>
  <c r="AA181" i="101"/>
  <c r="AB181" i="101"/>
  <c r="AL181" i="101"/>
  <c r="AM181" i="101"/>
  <c r="AN181" i="101"/>
  <c r="AP181" i="101"/>
  <c r="AQ181" i="101"/>
  <c r="G182" i="101"/>
  <c r="R182" i="101"/>
  <c r="AC182" i="101" s="1"/>
  <c r="S182" i="101"/>
  <c r="V182" i="101"/>
  <c r="AN182" i="101" s="1"/>
  <c r="AA182" i="101"/>
  <c r="AB182" i="101"/>
  <c r="AL182" i="101"/>
  <c r="AM182" i="101"/>
  <c r="AO182" i="101"/>
  <c r="AP182" i="101"/>
  <c r="AQ182" i="101"/>
  <c r="G183" i="101"/>
  <c r="R183" i="101"/>
  <c r="AC183" i="101" s="1"/>
  <c r="S183" i="101"/>
  <c r="V183" i="101"/>
  <c r="AN183" i="101" s="1"/>
  <c r="AA183" i="101"/>
  <c r="AB183" i="101"/>
  <c r="AL183" i="101"/>
  <c r="AM183" i="101"/>
  <c r="AO183" i="101"/>
  <c r="AP183" i="101"/>
  <c r="AQ183" i="101"/>
  <c r="G184" i="101"/>
  <c r="R184" i="101"/>
  <c r="AC184" i="101" s="1"/>
  <c r="S184" i="101"/>
  <c r="V184" i="101"/>
  <c r="AN184" i="101" s="1"/>
  <c r="AA184" i="101"/>
  <c r="AB184" i="101"/>
  <c r="AL184" i="101"/>
  <c r="AM184" i="101"/>
  <c r="AO184" i="101"/>
  <c r="AP184" i="101"/>
  <c r="AQ184" i="101"/>
  <c r="G185" i="101"/>
  <c r="R185" i="101"/>
  <c r="AC185" i="101" s="1"/>
  <c r="S185" i="101"/>
  <c r="V185" i="101"/>
  <c r="AN185" i="101" s="1"/>
  <c r="AA185" i="101"/>
  <c r="AB185" i="101"/>
  <c r="AL185" i="101"/>
  <c r="AM185" i="101"/>
  <c r="AO185" i="101"/>
  <c r="AP185" i="101"/>
  <c r="AQ185" i="101"/>
  <c r="G186" i="101"/>
  <c r="R186" i="101"/>
  <c r="AC186" i="101" s="1"/>
  <c r="S186" i="101"/>
  <c r="V186" i="101"/>
  <c r="AN186" i="101" s="1"/>
  <c r="AA186" i="101"/>
  <c r="AB186" i="101"/>
  <c r="AL186" i="101"/>
  <c r="AM186" i="101"/>
  <c r="AO186" i="101"/>
  <c r="AP186" i="101"/>
  <c r="AQ186" i="101"/>
  <c r="G187" i="101"/>
  <c r="Q187" i="101"/>
  <c r="Q174" i="101" s="1"/>
  <c r="AB174" i="101" s="1"/>
  <c r="S187" i="101"/>
  <c r="V187" i="101"/>
  <c r="AN187" i="101" s="1"/>
  <c r="AA187" i="101"/>
  <c r="AB187" i="101"/>
  <c r="AC187" i="101"/>
  <c r="AL187" i="101"/>
  <c r="AM187" i="101"/>
  <c r="AO187" i="101"/>
  <c r="AP187" i="101"/>
  <c r="AQ187" i="101"/>
  <c r="G188" i="101"/>
  <c r="R188" i="101"/>
  <c r="AC188" i="101" s="1"/>
  <c r="S188" i="101"/>
  <c r="Y188" i="101"/>
  <c r="AQ188" i="101" s="1"/>
  <c r="AA188" i="101"/>
  <c r="AB188" i="101"/>
  <c r="AL188" i="101"/>
  <c r="AM188" i="101"/>
  <c r="AN188" i="101"/>
  <c r="AO188" i="101"/>
  <c r="AP188" i="101"/>
  <c r="T189" i="101"/>
  <c r="AL189" i="101" s="1"/>
  <c r="W189" i="101"/>
  <c r="AO189" i="101" s="1"/>
  <c r="X189" i="101"/>
  <c r="AP189" i="101" s="1"/>
  <c r="AN189" i="101"/>
  <c r="G190" i="101"/>
  <c r="P190" i="101"/>
  <c r="AA190" i="101" s="1"/>
  <c r="S190" i="101"/>
  <c r="V190" i="101"/>
  <c r="AN190" i="101" s="1"/>
  <c r="AB190" i="101"/>
  <c r="AC190" i="101"/>
  <c r="AL190" i="101"/>
  <c r="AM190" i="101"/>
  <c r="AO190" i="101"/>
  <c r="AP190" i="101"/>
  <c r="AQ190" i="101"/>
  <c r="A191" i="101"/>
  <c r="G191" i="101"/>
  <c r="P191" i="101"/>
  <c r="AA191" i="101" s="1"/>
  <c r="S191" i="101"/>
  <c r="V191" i="101"/>
  <c r="AN191" i="101" s="1"/>
  <c r="AB191" i="101"/>
  <c r="AC191" i="101"/>
  <c r="AL191" i="101"/>
  <c r="AM191" i="101"/>
  <c r="AO191" i="101"/>
  <c r="AP191" i="101"/>
  <c r="AQ191" i="101"/>
  <c r="A192" i="101"/>
  <c r="A193" i="101" s="1"/>
  <c r="A194" i="101" s="1"/>
  <c r="A195" i="101" s="1"/>
  <c r="A196" i="101" s="1"/>
  <c r="A197" i="101" s="1"/>
  <c r="A198" i="101" s="1"/>
  <c r="A199" i="101" s="1"/>
  <c r="A200" i="101" s="1"/>
  <c r="A201" i="101" s="1"/>
  <c r="A202" i="101" s="1"/>
  <c r="A203" i="101" s="1"/>
  <c r="A204" i="101" s="1"/>
  <c r="A205" i="101" s="1"/>
  <c r="A206" i="101" s="1"/>
  <c r="G192" i="101"/>
  <c r="P192" i="101"/>
  <c r="AA192" i="101" s="1"/>
  <c r="S192" i="101"/>
  <c r="U192" i="101"/>
  <c r="AM192" i="101" s="1"/>
  <c r="AB192" i="101"/>
  <c r="AC192" i="101"/>
  <c r="AL192" i="101"/>
  <c r="AN192" i="101"/>
  <c r="AO192" i="101"/>
  <c r="AP192" i="101"/>
  <c r="AQ192" i="101"/>
  <c r="G193" i="101"/>
  <c r="P193" i="101"/>
  <c r="AA193" i="101" s="1"/>
  <c r="S193" i="101"/>
  <c r="U193" i="101"/>
  <c r="AM193" i="101" s="1"/>
  <c r="AB193" i="101"/>
  <c r="AC193" i="101"/>
  <c r="AL193" i="101"/>
  <c r="AN193" i="101"/>
  <c r="AO193" i="101"/>
  <c r="AP193" i="101"/>
  <c r="AQ193" i="101"/>
  <c r="G194" i="101"/>
  <c r="P194" i="101"/>
  <c r="AA194" i="101" s="1"/>
  <c r="S194" i="101"/>
  <c r="U194" i="101"/>
  <c r="AM194" i="101" s="1"/>
  <c r="AB194" i="101"/>
  <c r="AC194" i="101"/>
  <c r="AL194" i="101"/>
  <c r="AN194" i="101"/>
  <c r="AO194" i="101"/>
  <c r="AP194" i="101"/>
  <c r="AQ194" i="101"/>
  <c r="G195" i="101"/>
  <c r="P195" i="101"/>
  <c r="AA195" i="101" s="1"/>
  <c r="S195" i="101"/>
  <c r="U195" i="101"/>
  <c r="AB195" i="101"/>
  <c r="AC195" i="101"/>
  <c r="AL195" i="101"/>
  <c r="AM195" i="101"/>
  <c r="AN195" i="101"/>
  <c r="AO195" i="101"/>
  <c r="AP195" i="101"/>
  <c r="AQ195" i="101"/>
  <c r="G196" i="101"/>
  <c r="P196" i="101"/>
  <c r="AA196" i="101" s="1"/>
  <c r="S196" i="101"/>
  <c r="V196" i="101"/>
  <c r="AN196" i="101" s="1"/>
  <c r="AB196" i="101"/>
  <c r="AC196" i="101"/>
  <c r="AL196" i="101"/>
  <c r="AM196" i="101"/>
  <c r="AO196" i="101"/>
  <c r="AP196" i="101"/>
  <c r="AQ196" i="101"/>
  <c r="G197" i="101"/>
  <c r="P197" i="101"/>
  <c r="AA197" i="101" s="1"/>
  <c r="S197" i="101"/>
  <c r="V197" i="101"/>
  <c r="AN197" i="101" s="1"/>
  <c r="AB197" i="101"/>
  <c r="AC197" i="101"/>
  <c r="AL197" i="101"/>
  <c r="AM197" i="101"/>
  <c r="AO197" i="101"/>
  <c r="AP197" i="101"/>
  <c r="AQ197" i="101"/>
  <c r="G198" i="101"/>
  <c r="P198" i="101"/>
  <c r="AA198" i="101" s="1"/>
  <c r="S198" i="101"/>
  <c r="V198" i="101"/>
  <c r="AN198" i="101" s="1"/>
  <c r="AB198" i="101"/>
  <c r="AC198" i="101"/>
  <c r="AL198" i="101"/>
  <c r="AM198" i="101"/>
  <c r="AO198" i="101"/>
  <c r="AP198" i="101"/>
  <c r="AQ198" i="101"/>
  <c r="G199" i="101"/>
  <c r="P199" i="101"/>
  <c r="AA199" i="101" s="1"/>
  <c r="S199" i="101"/>
  <c r="V199" i="101"/>
  <c r="AN199" i="101" s="1"/>
  <c r="AB199" i="101"/>
  <c r="AC199" i="101"/>
  <c r="AL199" i="101"/>
  <c r="AM199" i="101"/>
  <c r="AO199" i="101"/>
  <c r="AP199" i="101"/>
  <c r="AQ199" i="101"/>
  <c r="G200" i="101"/>
  <c r="P200" i="101"/>
  <c r="AA200" i="101" s="1"/>
  <c r="S200" i="101"/>
  <c r="V200" i="101"/>
  <c r="AN200" i="101" s="1"/>
  <c r="AB200" i="101"/>
  <c r="AC200" i="101"/>
  <c r="AL200" i="101"/>
  <c r="AM200" i="101"/>
  <c r="AO200" i="101"/>
  <c r="AP200" i="101"/>
  <c r="AQ200" i="101"/>
  <c r="G201" i="101"/>
  <c r="P201" i="101"/>
  <c r="AA201" i="101" s="1"/>
  <c r="S201" i="101"/>
  <c r="V201" i="101"/>
  <c r="AN201" i="101" s="1"/>
  <c r="AB201" i="101"/>
  <c r="AC201" i="101"/>
  <c r="AL201" i="101"/>
  <c r="AM201" i="101"/>
  <c r="AO201" i="101"/>
  <c r="AP201" i="101"/>
  <c r="AQ201" i="101"/>
  <c r="G202" i="101"/>
  <c r="P202" i="101"/>
  <c r="AA202" i="101" s="1"/>
  <c r="S202" i="101"/>
  <c r="U202" i="101"/>
  <c r="AM202" i="101" s="1"/>
  <c r="AB202" i="101"/>
  <c r="AC202" i="101"/>
  <c r="AL202" i="101"/>
  <c r="AN202" i="101"/>
  <c r="AO202" i="101"/>
  <c r="AP202" i="101"/>
  <c r="AQ202" i="101"/>
  <c r="G203" i="101"/>
  <c r="P203" i="101"/>
  <c r="AA203" i="101" s="1"/>
  <c r="S203" i="101"/>
  <c r="U203" i="101"/>
  <c r="AB203" i="101"/>
  <c r="AC203" i="101"/>
  <c r="AL203" i="101"/>
  <c r="AM203" i="101"/>
  <c r="AN203" i="101"/>
  <c r="AO203" i="101"/>
  <c r="AP203" i="101"/>
  <c r="AQ203" i="101"/>
  <c r="F204" i="101"/>
  <c r="G204" i="101" s="1"/>
  <c r="S204" i="101"/>
  <c r="AB204" i="101"/>
  <c r="AC204" i="101"/>
  <c r="AL204" i="101"/>
  <c r="AN204" i="101"/>
  <c r="AO204" i="101"/>
  <c r="AP204" i="101"/>
  <c r="AQ204" i="101"/>
  <c r="G205" i="101"/>
  <c r="Q205" i="101"/>
  <c r="Q189" i="101" s="1"/>
  <c r="AB189" i="101" s="1"/>
  <c r="S205" i="101"/>
  <c r="V205" i="101"/>
  <c r="AN205" i="101" s="1"/>
  <c r="AA205" i="101"/>
  <c r="AC205" i="101"/>
  <c r="AL205" i="101"/>
  <c r="AM205" i="101"/>
  <c r="AO205" i="101"/>
  <c r="AP205" i="101"/>
  <c r="AQ205" i="101"/>
  <c r="G206" i="101"/>
  <c r="R206" i="101"/>
  <c r="AC206" i="101" s="1"/>
  <c r="S206" i="101"/>
  <c r="Y206" i="101"/>
  <c r="AQ206" i="101" s="1"/>
  <c r="AA206" i="101"/>
  <c r="AB206" i="101"/>
  <c r="AL206" i="101"/>
  <c r="AM206" i="101"/>
  <c r="AN206" i="101"/>
  <c r="AO206" i="101"/>
  <c r="AP206" i="101"/>
  <c r="AJ207" i="101"/>
  <c r="V208" i="101"/>
  <c r="AN208" i="101" s="1"/>
  <c r="F209" i="101"/>
  <c r="AJ209" i="101"/>
  <c r="F210" i="101"/>
  <c r="AJ210" i="101"/>
  <c r="F211" i="101"/>
  <c r="AJ211" i="101"/>
  <c r="F212" i="101"/>
  <c r="AJ212" i="101"/>
  <c r="F213" i="101"/>
  <c r="AJ213" i="101"/>
  <c r="F214" i="101"/>
  <c r="AJ214" i="101"/>
  <c r="Q215" i="101"/>
  <c r="Q208" i="101" s="1"/>
  <c r="AB208" i="101" s="1"/>
  <c r="W215" i="101"/>
  <c r="W208" i="101" s="1"/>
  <c r="AO208" i="101" s="1"/>
  <c r="X215" i="101"/>
  <c r="X208" i="101" s="1"/>
  <c r="AP208" i="101" s="1"/>
  <c r="AJ215" i="101"/>
  <c r="U11" i="101" l="1"/>
  <c r="AM11" i="101" s="1"/>
  <c r="AJ89" i="101"/>
  <c r="AB42" i="101"/>
  <c r="AB73" i="101"/>
  <c r="AB205" i="101"/>
  <c r="AB157" i="101"/>
  <c r="W36" i="101"/>
  <c r="W5" i="101" s="1"/>
  <c r="AO5" i="101" s="1"/>
  <c r="G11" i="101"/>
  <c r="G39" i="101"/>
  <c r="G36" i="101"/>
  <c r="R35" i="101"/>
  <c r="AC35" i="101" s="1"/>
  <c r="R12" i="101"/>
  <c r="AC12" i="101" s="1"/>
  <c r="F75" i="101"/>
  <c r="G75" i="101" s="1"/>
  <c r="U39" i="101"/>
  <c r="AM39" i="101" s="1"/>
  <c r="AJ39" i="101" s="1"/>
  <c r="U35" i="101"/>
  <c r="AM35" i="101" s="1"/>
  <c r="AJ35" i="101" s="1"/>
  <c r="U12" i="101"/>
  <c r="AM12" i="101" s="1"/>
  <c r="AJ12" i="101" s="1"/>
  <c r="Y47" i="101"/>
  <c r="AQ47" i="101" s="1"/>
  <c r="F91" i="101"/>
  <c r="G91" i="101" s="1"/>
  <c r="U204" i="101"/>
  <c r="AM204" i="101" s="1"/>
  <c r="AJ204" i="101" s="1"/>
  <c r="P96" i="101"/>
  <c r="AA96" i="101" s="1"/>
  <c r="P95" i="101"/>
  <c r="AA95" i="101" s="1"/>
  <c r="AJ63" i="101"/>
  <c r="R62" i="101"/>
  <c r="AC62" i="101" s="1"/>
  <c r="F59" i="101"/>
  <c r="G59" i="101" s="1"/>
  <c r="F6" i="101"/>
  <c r="R6" i="101" s="1"/>
  <c r="F189" i="101"/>
  <c r="G189" i="101" s="1"/>
  <c r="F208" i="101"/>
  <c r="P204" i="101"/>
  <c r="AA204" i="101" s="1"/>
  <c r="V96" i="101"/>
  <c r="AN96" i="101" s="1"/>
  <c r="AJ96" i="101" s="1"/>
  <c r="U95" i="101"/>
  <c r="V62" i="101"/>
  <c r="AN62" i="101" s="1"/>
  <c r="AJ161" i="101"/>
  <c r="AJ88" i="101"/>
  <c r="AJ26" i="101"/>
  <c r="AJ203" i="101"/>
  <c r="U159" i="101"/>
  <c r="AM159" i="101" s="1"/>
  <c r="AJ159" i="101" s="1"/>
  <c r="X43" i="101"/>
  <c r="AP43" i="101" s="1"/>
  <c r="U43" i="101"/>
  <c r="AM43" i="101" s="1"/>
  <c r="AJ197" i="101"/>
  <c r="AJ67" i="101"/>
  <c r="AJ23" i="101"/>
  <c r="AJ19" i="101"/>
  <c r="U215" i="101"/>
  <c r="U208" i="101" s="1"/>
  <c r="AM208" i="101" s="1"/>
  <c r="R189" i="101"/>
  <c r="AC189" i="101" s="1"/>
  <c r="Y174" i="101"/>
  <c r="AQ174" i="101" s="1"/>
  <c r="AJ55" i="101"/>
  <c r="AJ185" i="101"/>
  <c r="AJ181" i="101"/>
  <c r="AJ176" i="101"/>
  <c r="AJ172" i="101"/>
  <c r="AJ122" i="101"/>
  <c r="AJ114" i="101"/>
  <c r="AJ98" i="101"/>
  <c r="AO84" i="101"/>
  <c r="AJ84" i="101"/>
  <c r="AJ160" i="101"/>
  <c r="AJ146" i="101"/>
  <c r="AJ142" i="101"/>
  <c r="AJ61" i="101"/>
  <c r="AJ52" i="101"/>
  <c r="AJ34" i="101"/>
  <c r="AJ33" i="101"/>
  <c r="AM17" i="101"/>
  <c r="AJ14" i="101"/>
  <c r="AJ83" i="101"/>
  <c r="AB57" i="101"/>
  <c r="AJ13" i="101"/>
  <c r="AJ169" i="101"/>
  <c r="AJ165" i="101"/>
  <c r="AJ154" i="101"/>
  <c r="AJ123" i="101"/>
  <c r="AJ117" i="101"/>
  <c r="AJ85" i="101"/>
  <c r="AJ65" i="101"/>
  <c r="AJ47" i="101"/>
  <c r="P5" i="101"/>
  <c r="AA5" i="101" s="1"/>
  <c r="AJ11" i="101"/>
  <c r="AJ10" i="101"/>
  <c r="AJ79" i="101"/>
  <c r="AJ64" i="101"/>
  <c r="AJ177" i="101"/>
  <c r="AJ70" i="101"/>
  <c r="AJ60" i="101"/>
  <c r="AJ193" i="101"/>
  <c r="AJ180" i="101"/>
  <c r="AP177" i="101"/>
  <c r="AJ106" i="101"/>
  <c r="AJ102" i="101"/>
  <c r="AJ92" i="101"/>
  <c r="T75" i="101"/>
  <c r="AL75" i="101" s="1"/>
  <c r="AJ75" i="101" s="1"/>
  <c r="AJ66" i="101"/>
  <c r="AJ46" i="101"/>
  <c r="AJ22" i="101"/>
  <c r="AJ7" i="101"/>
  <c r="AJ190" i="101"/>
  <c r="AJ186" i="101"/>
  <c r="AJ162" i="101"/>
  <c r="AJ109" i="101"/>
  <c r="AJ78" i="101"/>
  <c r="AJ195" i="101"/>
  <c r="AJ94" i="101"/>
  <c r="AJ206" i="101"/>
  <c r="AJ192" i="101"/>
  <c r="AJ164" i="101"/>
  <c r="AJ141" i="101"/>
  <c r="AJ134" i="101"/>
  <c r="AJ105" i="101"/>
  <c r="AJ101" i="101"/>
  <c r="AJ86" i="101"/>
  <c r="AJ81" i="101"/>
  <c r="AJ73" i="101"/>
  <c r="AA68" i="101"/>
  <c r="AJ53" i="101"/>
  <c r="AJ51" i="101"/>
  <c r="AJ49" i="101"/>
  <c r="AJ44" i="101"/>
  <c r="AJ36" i="101"/>
  <c r="AJ24" i="101"/>
  <c r="AJ18" i="101"/>
  <c r="AJ16" i="101"/>
  <c r="AJ15" i="101"/>
  <c r="AJ82" i="101"/>
  <c r="AJ196" i="101"/>
  <c r="AJ68" i="101"/>
  <c r="AJ62" i="101"/>
  <c r="AJ45" i="101"/>
  <c r="AJ205" i="101"/>
  <c r="AJ201" i="101"/>
  <c r="AJ174" i="101"/>
  <c r="AJ168" i="101"/>
  <c r="AJ155" i="101"/>
  <c r="AJ149" i="101"/>
  <c r="AJ138" i="101"/>
  <c r="AJ133" i="101"/>
  <c r="AJ132" i="101"/>
  <c r="AJ130" i="101"/>
  <c r="AJ110" i="101"/>
  <c r="AJ97" i="101"/>
  <c r="AJ87" i="101"/>
  <c r="AJ54" i="101"/>
  <c r="AJ50" i="101"/>
  <c r="AJ40" i="101"/>
  <c r="AA24" i="101"/>
  <c r="AJ21" i="101"/>
  <c r="AB5" i="101"/>
  <c r="Q207" i="101"/>
  <c r="AJ170" i="101"/>
  <c r="AJ137" i="101"/>
  <c r="AJ71" i="101"/>
  <c r="Y189" i="101"/>
  <c r="AQ189" i="101" s="1"/>
  <c r="AJ188" i="101"/>
  <c r="AJ157" i="101"/>
  <c r="AJ140" i="101"/>
  <c r="AJ108" i="101"/>
  <c r="Y59" i="101"/>
  <c r="AQ59" i="101" s="1"/>
  <c r="AJ194" i="101"/>
  <c r="U189" i="101"/>
  <c r="AM189" i="101" s="1"/>
  <c r="AJ189" i="101" s="1"/>
  <c r="P189" i="101"/>
  <c r="AA189" i="101" s="1"/>
  <c r="AJ184" i="101"/>
  <c r="AJ173" i="101"/>
  <c r="AJ171" i="101"/>
  <c r="R159" i="101"/>
  <c r="AC159" i="101" s="1"/>
  <c r="AJ153" i="101"/>
  <c r="AJ150" i="101"/>
  <c r="AJ148" i="101"/>
  <c r="AJ131" i="101"/>
  <c r="AJ121" i="101"/>
  <c r="AJ118" i="101"/>
  <c r="AJ116" i="101"/>
  <c r="AJ74" i="101"/>
  <c r="AJ72" i="101"/>
  <c r="AJ69" i="101"/>
  <c r="AJ57" i="101"/>
  <c r="AJ42" i="101"/>
  <c r="AJ200" i="101"/>
  <c r="AJ191" i="101"/>
  <c r="AJ147" i="101"/>
  <c r="AJ115" i="101"/>
  <c r="AJ100" i="101"/>
  <c r="AJ145" i="101"/>
  <c r="AJ125" i="101"/>
  <c r="AJ113" i="101"/>
  <c r="AJ202" i="101"/>
  <c r="AJ198" i="101"/>
  <c r="AJ187" i="101"/>
  <c r="AJ163" i="101"/>
  <c r="Y159" i="101"/>
  <c r="AQ159" i="101" s="1"/>
  <c r="AJ158" i="101"/>
  <c r="AJ156" i="101"/>
  <c r="AJ139" i="101"/>
  <c r="AJ129" i="101"/>
  <c r="AJ126" i="101"/>
  <c r="AJ124" i="101"/>
  <c r="AJ107" i="101"/>
  <c r="AJ58" i="101"/>
  <c r="AJ56" i="101"/>
  <c r="G84" i="101"/>
  <c r="R84" i="101"/>
  <c r="AC84" i="101" s="1"/>
  <c r="AQ14" i="101"/>
  <c r="Y5" i="101"/>
  <c r="P77" i="101"/>
  <c r="G77" i="101"/>
  <c r="R28" i="101"/>
  <c r="AC28" i="101" s="1"/>
  <c r="U28" i="101"/>
  <c r="AM28" i="101" s="1"/>
  <c r="G28" i="101"/>
  <c r="W174" i="101"/>
  <c r="AO174" i="101" s="1"/>
  <c r="R174" i="101"/>
  <c r="AC174" i="101" s="1"/>
  <c r="R215" i="101"/>
  <c r="R208" i="101" s="1"/>
  <c r="AC208" i="101" s="1"/>
  <c r="AJ182" i="101"/>
  <c r="AJ179" i="101"/>
  <c r="AC175" i="101"/>
  <c r="AC167" i="101"/>
  <c r="AJ166" i="101"/>
  <c r="AJ151" i="101"/>
  <c r="AJ144" i="101"/>
  <c r="AJ135" i="101"/>
  <c r="AJ128" i="101"/>
  <c r="AJ119" i="101"/>
  <c r="AJ112" i="101"/>
  <c r="AJ103" i="101"/>
  <c r="AJ99" i="101"/>
  <c r="AJ90" i="101"/>
  <c r="U59" i="101"/>
  <c r="AM59" i="101" s="1"/>
  <c r="AJ25" i="101"/>
  <c r="AJ9" i="101"/>
  <c r="T5" i="101"/>
  <c r="R91" i="101"/>
  <c r="AC91" i="101" s="1"/>
  <c r="AC93" i="101"/>
  <c r="Y91" i="101"/>
  <c r="AQ91" i="101" s="1"/>
  <c r="AQ92" i="101"/>
  <c r="AQ52" i="101"/>
  <c r="Y215" i="101"/>
  <c r="Y208" i="101" s="1"/>
  <c r="AQ208" i="101" s="1"/>
  <c r="V43" i="101"/>
  <c r="AN43" i="101" s="1"/>
  <c r="AN48" i="101"/>
  <c r="AC44" i="101"/>
  <c r="V75" i="101"/>
  <c r="AN75" i="101" s="1"/>
  <c r="AN77" i="101"/>
  <c r="AJ77" i="101" s="1"/>
  <c r="U75" i="101"/>
  <c r="AM75" i="101" s="1"/>
  <c r="AM76" i="101"/>
  <c r="AJ76" i="101" s="1"/>
  <c r="R59" i="101"/>
  <c r="AC59" i="101" s="1"/>
  <c r="F43" i="101"/>
  <c r="R47" i="101"/>
  <c r="AC47" i="101" s="1"/>
  <c r="G47" i="101"/>
  <c r="Y43" i="101"/>
  <c r="AQ43" i="101" s="1"/>
  <c r="P215" i="101"/>
  <c r="P208" i="101" s="1"/>
  <c r="AA208" i="101" s="1"/>
  <c r="AJ199" i="101"/>
  <c r="AJ183" i="101"/>
  <c r="AJ178" i="101"/>
  <c r="AJ175" i="101"/>
  <c r="AJ167" i="101"/>
  <c r="AJ152" i="101"/>
  <c r="AJ143" i="101"/>
  <c r="AJ136" i="101"/>
  <c r="AJ127" i="101"/>
  <c r="AJ120" i="101"/>
  <c r="AJ111" i="101"/>
  <c r="AJ104" i="101"/>
  <c r="AJ93" i="101"/>
  <c r="AJ20" i="101"/>
  <c r="T215" i="101"/>
  <c r="T208" i="101" s="1"/>
  <c r="AL208" i="101" s="1"/>
  <c r="AJ208" i="101" s="1"/>
  <c r="G95" i="101"/>
  <c r="AP50" i="101"/>
  <c r="V41" i="101"/>
  <c r="AN41" i="101" s="1"/>
  <c r="AJ41" i="101" s="1"/>
  <c r="X5" i="101"/>
  <c r="H72" i="99"/>
  <c r="G72" i="99"/>
  <c r="F72" i="99"/>
  <c r="E72" i="99"/>
  <c r="H71" i="99"/>
  <c r="G71" i="99"/>
  <c r="F71" i="99"/>
  <c r="E71" i="99"/>
  <c r="H70" i="99"/>
  <c r="G70" i="99"/>
  <c r="F70" i="99"/>
  <c r="E70" i="99"/>
  <c r="H69" i="99"/>
  <c r="G69" i="99"/>
  <c r="F69" i="99"/>
  <c r="E69" i="99"/>
  <c r="H68" i="99"/>
  <c r="G68" i="99"/>
  <c r="F68" i="99"/>
  <c r="E68" i="99"/>
  <c r="H67" i="99"/>
  <c r="G67" i="99"/>
  <c r="F67" i="99"/>
  <c r="E67" i="99"/>
  <c r="H66" i="99"/>
  <c r="G66" i="99"/>
  <c r="F66" i="99"/>
  <c r="E66" i="99"/>
  <c r="H65" i="99"/>
  <c r="G65" i="99"/>
  <c r="F65" i="99"/>
  <c r="E65" i="99"/>
  <c r="H64" i="99"/>
  <c r="G64" i="99"/>
  <c r="F64" i="99"/>
  <c r="E64" i="99"/>
  <c r="H54" i="99"/>
  <c r="G54" i="99"/>
  <c r="F54" i="99"/>
  <c r="E54" i="99"/>
  <c r="D54" i="99"/>
  <c r="H53" i="99"/>
  <c r="G53" i="99"/>
  <c r="F53" i="99"/>
  <c r="E53" i="99"/>
  <c r="H52" i="99"/>
  <c r="G52" i="99"/>
  <c r="F52" i="99"/>
  <c r="E52" i="99"/>
  <c r="H51" i="99"/>
  <c r="G51" i="99"/>
  <c r="F51" i="99"/>
  <c r="E51" i="99"/>
  <c r="H50" i="99"/>
  <c r="G50" i="99"/>
  <c r="F50" i="99"/>
  <c r="E50" i="99"/>
  <c r="H49" i="99"/>
  <c r="G49" i="99"/>
  <c r="F49" i="99"/>
  <c r="E49" i="99"/>
  <c r="H48" i="99"/>
  <c r="G48" i="99"/>
  <c r="F48" i="99"/>
  <c r="E48" i="99"/>
  <c r="H47" i="99"/>
  <c r="G47" i="99"/>
  <c r="F47" i="99"/>
  <c r="E47" i="99"/>
  <c r="H46" i="99"/>
  <c r="G46" i="99"/>
  <c r="F46" i="99"/>
  <c r="E46" i="99"/>
  <c r="H45" i="99"/>
  <c r="G45" i="99"/>
  <c r="F45" i="99"/>
  <c r="E45" i="99"/>
  <c r="H44" i="99"/>
  <c r="G44" i="99"/>
  <c r="F44" i="99"/>
  <c r="E44" i="99"/>
  <c r="H43" i="99"/>
  <c r="G43" i="99"/>
  <c r="F43" i="99"/>
  <c r="H42" i="99"/>
  <c r="G42" i="99"/>
  <c r="F42" i="99"/>
  <c r="H41" i="99"/>
  <c r="G41" i="99"/>
  <c r="F41" i="99"/>
  <c r="E41" i="99"/>
  <c r="H40" i="99"/>
  <c r="G40" i="99"/>
  <c r="F40" i="99"/>
  <c r="E40" i="99"/>
  <c r="H39" i="99"/>
  <c r="G39" i="99"/>
  <c r="F39" i="99"/>
  <c r="E39" i="99"/>
  <c r="H38" i="99"/>
  <c r="G38" i="99"/>
  <c r="F38" i="99"/>
  <c r="E38" i="99"/>
  <c r="H37" i="99"/>
  <c r="G37" i="99"/>
  <c r="F37" i="99"/>
  <c r="E37" i="99"/>
  <c r="H36" i="99"/>
  <c r="G36" i="99"/>
  <c r="F36" i="99"/>
  <c r="E36" i="99"/>
  <c r="H34" i="99"/>
  <c r="G34" i="99"/>
  <c r="F34" i="99"/>
  <c r="H33" i="99"/>
  <c r="G33" i="99"/>
  <c r="F33" i="99"/>
  <c r="H32" i="99"/>
  <c r="G32" i="99"/>
  <c r="F32" i="99"/>
  <c r="E32" i="99"/>
  <c r="H31" i="99"/>
  <c r="G31" i="99"/>
  <c r="F31" i="99"/>
  <c r="E31" i="99"/>
  <c r="H30" i="99"/>
  <c r="G30" i="99"/>
  <c r="F30" i="99"/>
  <c r="E30" i="99"/>
  <c r="H29" i="99"/>
  <c r="G29" i="99"/>
  <c r="F29" i="99"/>
  <c r="E29" i="99"/>
  <c r="H28" i="99"/>
  <c r="G28" i="99"/>
  <c r="F28" i="99"/>
  <c r="E28" i="99"/>
  <c r="H27" i="99"/>
  <c r="G27" i="99"/>
  <c r="F27" i="99"/>
  <c r="E27" i="99"/>
  <c r="H7" i="99"/>
  <c r="G7" i="99"/>
  <c r="F7" i="99"/>
  <c r="E7" i="99"/>
  <c r="H6" i="99"/>
  <c r="G6" i="99"/>
  <c r="F6" i="99"/>
  <c r="E6" i="99"/>
  <c r="H5" i="99"/>
  <c r="G5" i="99"/>
  <c r="F5" i="99"/>
  <c r="E5" i="99"/>
  <c r="E43" i="98"/>
  <c r="E43" i="99" s="1"/>
  <c r="E42" i="98"/>
  <c r="E42" i="99" s="1"/>
  <c r="H35" i="98"/>
  <c r="H35" i="99" s="1"/>
  <c r="G35" i="98"/>
  <c r="G35" i="99" s="1"/>
  <c r="F35" i="98"/>
  <c r="F35" i="99" s="1"/>
  <c r="D72" i="98"/>
  <c r="D72" i="99" s="1"/>
  <c r="D71" i="98"/>
  <c r="D71" i="99" s="1"/>
  <c r="D70" i="98"/>
  <c r="D70" i="99" s="1"/>
  <c r="D69" i="98"/>
  <c r="D69" i="99" s="1"/>
  <c r="D68" i="98"/>
  <c r="D68" i="99" s="1"/>
  <c r="D67" i="98"/>
  <c r="D67" i="99" s="1"/>
  <c r="D66" i="98"/>
  <c r="D66" i="99" s="1"/>
  <c r="D65" i="98"/>
  <c r="D65" i="99" s="1"/>
  <c r="D52" i="98"/>
  <c r="D52" i="99" s="1"/>
  <c r="P14" i="115" s="1"/>
  <c r="D51" i="98"/>
  <c r="D51" i="99" s="1"/>
  <c r="P13" i="115" s="1"/>
  <c r="D50" i="98"/>
  <c r="D50" i="99" s="1"/>
  <c r="P12" i="115" s="1"/>
  <c r="D49" i="98"/>
  <c r="D49" i="99" s="1"/>
  <c r="P11" i="115" s="1"/>
  <c r="D48" i="98"/>
  <c r="D48" i="99" s="1"/>
  <c r="P10" i="115" s="1"/>
  <c r="D47" i="98"/>
  <c r="D47" i="99" s="1"/>
  <c r="P9" i="115" s="1"/>
  <c r="D46" i="98"/>
  <c r="D46" i="99" s="1"/>
  <c r="P8" i="115" s="1"/>
  <c r="S8" i="115" s="1"/>
  <c r="D45" i="98"/>
  <c r="D45" i="99" s="1"/>
  <c r="P7" i="115" s="1"/>
  <c r="D34" i="98"/>
  <c r="D34" i="99" s="1"/>
  <c r="O14" i="104" s="1"/>
  <c r="D33" i="98"/>
  <c r="D33" i="99" s="1"/>
  <c r="O13" i="104" s="1"/>
  <c r="D32" i="98"/>
  <c r="D32" i="99" s="1"/>
  <c r="O12" i="104" s="1"/>
  <c r="D31" i="98"/>
  <c r="D31" i="99" s="1"/>
  <c r="O11" i="104" s="1"/>
  <c r="D30" i="98"/>
  <c r="D30" i="99" s="1"/>
  <c r="O10" i="104" s="1"/>
  <c r="D29" i="98"/>
  <c r="D29" i="99" s="1"/>
  <c r="O9" i="104" s="1"/>
  <c r="D28" i="98"/>
  <c r="D28" i="99" s="1"/>
  <c r="O8" i="104" s="1"/>
  <c r="D27" i="98"/>
  <c r="D27" i="99" s="1"/>
  <c r="O7" i="104" s="1"/>
  <c r="H26" i="98"/>
  <c r="H26" i="99" s="1"/>
  <c r="G26" i="98"/>
  <c r="G26" i="99" s="1"/>
  <c r="F26" i="98"/>
  <c r="F26" i="99" s="1"/>
  <c r="R13" i="115"/>
  <c r="R12" i="115"/>
  <c r="S12" i="115" s="1"/>
  <c r="R11" i="115"/>
  <c r="S11" i="115" s="1"/>
  <c r="R10" i="115"/>
  <c r="R9" i="115"/>
  <c r="O7" i="115"/>
  <c r="S7" i="115" s="1"/>
  <c r="E13" i="97"/>
  <c r="E12" i="97"/>
  <c r="E11" i="97"/>
  <c r="E10" i="97"/>
  <c r="E9" i="97"/>
  <c r="E8" i="97"/>
  <c r="E7" i="97"/>
  <c r="E6" i="97"/>
  <c r="D13" i="104"/>
  <c r="D12" i="104"/>
  <c r="D11" i="104"/>
  <c r="D10" i="104"/>
  <c r="D9" i="104"/>
  <c r="D8" i="104"/>
  <c r="M13" i="83"/>
  <c r="M12" i="83"/>
  <c r="M11" i="83"/>
  <c r="M10" i="83"/>
  <c r="M9" i="83"/>
  <c r="M8" i="83"/>
  <c r="M7" i="83"/>
  <c r="M6" i="83"/>
  <c r="L12" i="83"/>
  <c r="L11" i="83"/>
  <c r="L10" i="83"/>
  <c r="L9" i="83"/>
  <c r="L8" i="83"/>
  <c r="L7" i="83"/>
  <c r="L6" i="83"/>
  <c r="I12" i="83"/>
  <c r="I11" i="83"/>
  <c r="E12" i="93" s="1"/>
  <c r="I10" i="83"/>
  <c r="I8" i="83"/>
  <c r="I7" i="83"/>
  <c r="E8" i="93" s="1"/>
  <c r="I6" i="83"/>
  <c r="K12" i="83"/>
  <c r="K11" i="83"/>
  <c r="K10" i="83"/>
  <c r="K9" i="83"/>
  <c r="K8" i="83"/>
  <c r="K7" i="83"/>
  <c r="K6" i="83"/>
  <c r="J13" i="83"/>
  <c r="F14" i="93" s="1"/>
  <c r="J12" i="83"/>
  <c r="F13" i="93" s="1"/>
  <c r="J11" i="83"/>
  <c r="F12" i="93" s="1"/>
  <c r="J10" i="83"/>
  <c r="F11" i="93" s="1"/>
  <c r="J9" i="83"/>
  <c r="F10" i="93" s="1"/>
  <c r="J8" i="83"/>
  <c r="F9" i="93" s="1"/>
  <c r="J7" i="83"/>
  <c r="F8" i="93" s="1"/>
  <c r="J6" i="83"/>
  <c r="S9" i="115" l="1"/>
  <c r="S13" i="115"/>
  <c r="V59" i="101"/>
  <c r="AN59" i="101" s="1"/>
  <c r="S10" i="115"/>
  <c r="L14" i="115"/>
  <c r="R14" i="115"/>
  <c r="O14" i="115"/>
  <c r="F5" i="101"/>
  <c r="F207" i="101" s="1"/>
  <c r="F215" i="101" s="1"/>
  <c r="AO36" i="101"/>
  <c r="G6" i="101"/>
  <c r="F16" i="98"/>
  <c r="G9" i="98"/>
  <c r="F12" i="98"/>
  <c r="F13" i="98"/>
  <c r="G10" i="98"/>
  <c r="G14" i="98"/>
  <c r="E15" i="98"/>
  <c r="G11" i="98"/>
  <c r="G16" i="98"/>
  <c r="E12" i="98"/>
  <c r="F9" i="98"/>
  <c r="E14" i="98"/>
  <c r="F10" i="98"/>
  <c r="E11" i="98"/>
  <c r="E9" i="98"/>
  <c r="F15" i="98"/>
  <c r="G12" i="98"/>
  <c r="G15" i="98"/>
  <c r="E13" i="98"/>
  <c r="G13" i="98"/>
  <c r="F14" i="98"/>
  <c r="E10" i="98"/>
  <c r="E16" i="98"/>
  <c r="F11" i="98"/>
  <c r="V6" i="101"/>
  <c r="V5" i="101" s="1"/>
  <c r="P13" i="104"/>
  <c r="E13" i="105" s="1"/>
  <c r="I12" i="106"/>
  <c r="P12" i="104"/>
  <c r="E12" i="105" s="1"/>
  <c r="I11" i="106"/>
  <c r="P7" i="104"/>
  <c r="E7" i="105" s="1"/>
  <c r="I6" i="106"/>
  <c r="P11" i="104"/>
  <c r="E11" i="105" s="1"/>
  <c r="I10" i="106"/>
  <c r="P9" i="104"/>
  <c r="E9" i="105" s="1"/>
  <c r="I8" i="106"/>
  <c r="P8" i="104"/>
  <c r="E8" i="105" s="1"/>
  <c r="I7" i="106"/>
  <c r="P10" i="104"/>
  <c r="N10" i="104" s="1"/>
  <c r="I9" i="106"/>
  <c r="P14" i="104"/>
  <c r="E14" i="105" s="1"/>
  <c r="I13" i="106"/>
  <c r="H8" i="106"/>
  <c r="H12" i="106"/>
  <c r="H7" i="106"/>
  <c r="H11" i="106"/>
  <c r="H6" i="106"/>
  <c r="H10" i="106"/>
  <c r="H9" i="106"/>
  <c r="H13" i="106"/>
  <c r="D42" i="98"/>
  <c r="D39" i="98"/>
  <c r="H24" i="98"/>
  <c r="H24" i="99" s="1"/>
  <c r="H20" i="98"/>
  <c r="H20" i="99" s="1"/>
  <c r="F18" i="98"/>
  <c r="F18" i="99" s="1"/>
  <c r="E19" i="98"/>
  <c r="E19" i="99" s="1"/>
  <c r="H21" i="98"/>
  <c r="H21" i="99" s="1"/>
  <c r="H18" i="98"/>
  <c r="H18" i="99" s="1"/>
  <c r="H22" i="98"/>
  <c r="H22" i="99" s="1"/>
  <c r="H23" i="98"/>
  <c r="H23" i="99" s="1"/>
  <c r="H19" i="98"/>
  <c r="H19" i="99" s="1"/>
  <c r="G20" i="98"/>
  <c r="G20" i="99" s="1"/>
  <c r="G24" i="98"/>
  <c r="G24" i="99" s="1"/>
  <c r="F21" i="98"/>
  <c r="F21" i="99" s="1"/>
  <c r="F25" i="98"/>
  <c r="F25" i="99" s="1"/>
  <c r="E23" i="98"/>
  <c r="E23" i="99" s="1"/>
  <c r="G19" i="98"/>
  <c r="G19" i="99" s="1"/>
  <c r="G23" i="98"/>
  <c r="G23" i="99" s="1"/>
  <c r="F20" i="98"/>
  <c r="F20" i="99" s="1"/>
  <c r="F24" i="98"/>
  <c r="F24" i="99" s="1"/>
  <c r="E22" i="98"/>
  <c r="E22" i="99" s="1"/>
  <c r="G18" i="98"/>
  <c r="G18" i="99" s="1"/>
  <c r="G22" i="98"/>
  <c r="G22" i="99" s="1"/>
  <c r="F19" i="98"/>
  <c r="F19" i="99" s="1"/>
  <c r="F23" i="98"/>
  <c r="F23" i="99" s="1"/>
  <c r="E21" i="98"/>
  <c r="E21" i="99" s="1"/>
  <c r="E25" i="98"/>
  <c r="E25" i="99" s="1"/>
  <c r="E18" i="98"/>
  <c r="E18" i="99" s="1"/>
  <c r="G21" i="98"/>
  <c r="G21" i="99" s="1"/>
  <c r="G25" i="98"/>
  <c r="G25" i="99" s="1"/>
  <c r="F22" i="98"/>
  <c r="F22" i="99" s="1"/>
  <c r="E20" i="98"/>
  <c r="E20" i="99" s="1"/>
  <c r="E24" i="98"/>
  <c r="E24" i="99" s="1"/>
  <c r="O6" i="104"/>
  <c r="U91" i="101"/>
  <c r="AM91" i="101" s="1"/>
  <c r="AJ91" i="101" s="1"/>
  <c r="AM95" i="101"/>
  <c r="AJ95" i="101" s="1"/>
  <c r="D7" i="104"/>
  <c r="S19" i="51"/>
  <c r="S20" i="51"/>
  <c r="S21" i="51"/>
  <c r="S22" i="51"/>
  <c r="P91" i="101"/>
  <c r="AA91" i="101" s="1"/>
  <c r="E63" i="98"/>
  <c r="E63" i="99" s="1"/>
  <c r="H63" i="98"/>
  <c r="H63" i="99" s="1"/>
  <c r="AJ43" i="101"/>
  <c r="D37" i="98"/>
  <c r="F7" i="93"/>
  <c r="F6" i="93" s="1"/>
  <c r="R43" i="101"/>
  <c r="AC43" i="101" s="1"/>
  <c r="AJ59" i="101"/>
  <c r="W207" i="101"/>
  <c r="AP5" i="101"/>
  <c r="X207" i="101"/>
  <c r="AL5" i="101"/>
  <c r="T207" i="101"/>
  <c r="G43" i="101"/>
  <c r="AN6" i="101"/>
  <c r="AJ6" i="101" s="1"/>
  <c r="AQ5" i="101"/>
  <c r="Y207" i="101"/>
  <c r="P75" i="101"/>
  <c r="AA77" i="101"/>
  <c r="R5" i="101"/>
  <c r="AC6" i="101"/>
  <c r="R75" i="101"/>
  <c r="AC75" i="101" s="1"/>
  <c r="U5" i="101"/>
  <c r="H57" i="98"/>
  <c r="H57" i="99" s="1"/>
  <c r="H59" i="98"/>
  <c r="H59" i="99" s="1"/>
  <c r="H61" i="98"/>
  <c r="H61" i="99" s="1"/>
  <c r="G57" i="98"/>
  <c r="G57" i="99" s="1"/>
  <c r="G59" i="98"/>
  <c r="G59" i="99" s="1"/>
  <c r="G61" i="98"/>
  <c r="G61" i="99" s="1"/>
  <c r="G62" i="98"/>
  <c r="G62" i="99" s="1"/>
  <c r="F56" i="98"/>
  <c r="F56" i="99" s="1"/>
  <c r="F57" i="98"/>
  <c r="F57" i="99" s="1"/>
  <c r="F58" i="98"/>
  <c r="F58" i="99" s="1"/>
  <c r="F59" i="98"/>
  <c r="F59" i="99" s="1"/>
  <c r="F60" i="98"/>
  <c r="F60" i="99" s="1"/>
  <c r="F61" i="98"/>
  <c r="F61" i="99" s="1"/>
  <c r="F63" i="98"/>
  <c r="F63" i="99" s="1"/>
  <c r="D10" i="97"/>
  <c r="H56" i="98"/>
  <c r="H58" i="98"/>
  <c r="H58" i="99" s="1"/>
  <c r="H60" i="98"/>
  <c r="H60" i="99" s="1"/>
  <c r="H62" i="98"/>
  <c r="H62" i="99" s="1"/>
  <c r="G56" i="98"/>
  <c r="G58" i="98"/>
  <c r="G58" i="99" s="1"/>
  <c r="G60" i="98"/>
  <c r="G60" i="99" s="1"/>
  <c r="G63" i="98"/>
  <c r="G63" i="99" s="1"/>
  <c r="E56" i="98"/>
  <c r="E56" i="99" s="1"/>
  <c r="E57" i="98"/>
  <c r="E57" i="99" s="1"/>
  <c r="E58" i="98"/>
  <c r="E58" i="99" s="1"/>
  <c r="E59" i="98"/>
  <c r="E59" i="99" s="1"/>
  <c r="E60" i="98"/>
  <c r="E60" i="99" s="1"/>
  <c r="E61" i="98"/>
  <c r="E61" i="99" s="1"/>
  <c r="E62" i="98"/>
  <c r="E62" i="99" s="1"/>
  <c r="D36" i="98"/>
  <c r="D41" i="98"/>
  <c r="E34" i="99"/>
  <c r="D38" i="98"/>
  <c r="D40" i="98"/>
  <c r="E33" i="99"/>
  <c r="E11" i="93"/>
  <c r="E13" i="93"/>
  <c r="E7" i="93"/>
  <c r="E35" i="98"/>
  <c r="E35" i="99" s="1"/>
  <c r="D26" i="98"/>
  <c r="D26" i="99" s="1"/>
  <c r="D44" i="98"/>
  <c r="D64" i="98"/>
  <c r="D64" i="99" s="1"/>
  <c r="E26" i="98"/>
  <c r="E26" i="99" s="1"/>
  <c r="E5" i="97"/>
  <c r="E9" i="93"/>
  <c r="I9" i="83"/>
  <c r="R6" i="115" l="1"/>
  <c r="P6" i="104"/>
  <c r="N7" i="104"/>
  <c r="E10" i="105"/>
  <c r="N8" i="104"/>
  <c r="D40" i="99"/>
  <c r="H13" i="98"/>
  <c r="D36" i="99"/>
  <c r="H9" i="98"/>
  <c r="D41" i="99"/>
  <c r="H14" i="98"/>
  <c r="D37" i="99"/>
  <c r="H10" i="98"/>
  <c r="D39" i="99"/>
  <c r="H12" i="98"/>
  <c r="D38" i="99"/>
  <c r="H11" i="98"/>
  <c r="D42" i="99"/>
  <c r="H15" i="98"/>
  <c r="N12" i="104"/>
  <c r="N9" i="104"/>
  <c r="N11" i="104"/>
  <c r="N14" i="104"/>
  <c r="I5" i="106"/>
  <c r="N13" i="104"/>
  <c r="H5" i="106"/>
  <c r="M6" i="104"/>
  <c r="D59" i="98"/>
  <c r="D59" i="99" s="1"/>
  <c r="D13" i="97"/>
  <c r="D9" i="97"/>
  <c r="D11" i="97"/>
  <c r="D8" i="97"/>
  <c r="D60" i="98"/>
  <c r="D60" i="99" s="1"/>
  <c r="AJ5" i="101"/>
  <c r="D20" i="98"/>
  <c r="D20" i="99" s="1"/>
  <c r="J9" i="104" s="1"/>
  <c r="AA75" i="101"/>
  <c r="P207" i="101"/>
  <c r="AM5" i="101"/>
  <c r="U207" i="101"/>
  <c r="R207" i="101"/>
  <c r="AC5" i="101"/>
  <c r="AN5" i="101"/>
  <c r="V207" i="101"/>
  <c r="AN207" i="101" s="1"/>
  <c r="H55" i="98"/>
  <c r="H55" i="99" s="1"/>
  <c r="H56" i="99"/>
  <c r="D7" i="97"/>
  <c r="E55" i="98"/>
  <c r="E55" i="99" s="1"/>
  <c r="D18" i="98"/>
  <c r="D18" i="99" s="1"/>
  <c r="J7" i="104" s="1"/>
  <c r="G55" i="98"/>
  <c r="G55" i="99" s="1"/>
  <c r="G56" i="99"/>
  <c r="D44" i="99"/>
  <c r="D57" i="98"/>
  <c r="D57" i="99" s="1"/>
  <c r="D56" i="98"/>
  <c r="D56" i="99" s="1"/>
  <c r="D61" i="98"/>
  <c r="D61" i="99" s="1"/>
  <c r="D19" i="98"/>
  <c r="D19" i="99" s="1"/>
  <c r="J8" i="104" s="1"/>
  <c r="D63" i="98"/>
  <c r="D63" i="99" s="1"/>
  <c r="F17" i="98"/>
  <c r="F17" i="99" s="1"/>
  <c r="D58" i="98"/>
  <c r="D58" i="99" s="1"/>
  <c r="E17" i="98"/>
  <c r="E17" i="99" s="1"/>
  <c r="D21" i="98"/>
  <c r="D21" i="99" s="1"/>
  <c r="J10" i="104" s="1"/>
  <c r="D22" i="98"/>
  <c r="D22" i="99" s="1"/>
  <c r="J11" i="104" s="1"/>
  <c r="D24" i="98"/>
  <c r="D24" i="99" s="1"/>
  <c r="J13" i="104" s="1"/>
  <c r="D23" i="98"/>
  <c r="D23" i="99" s="1"/>
  <c r="J12" i="104" s="1"/>
  <c r="G17" i="98"/>
  <c r="G17" i="99" s="1"/>
  <c r="D6" i="97"/>
  <c r="E10" i="93"/>
  <c r="R13" i="83"/>
  <c r="R12" i="83"/>
  <c r="R11" i="83"/>
  <c r="R10" i="83"/>
  <c r="R9" i="83"/>
  <c r="R8" i="83"/>
  <c r="R7" i="83"/>
  <c r="R6" i="83"/>
  <c r="P6" i="83"/>
  <c r="Q13" i="83"/>
  <c r="Q12" i="83"/>
  <c r="Q11" i="83"/>
  <c r="Q10" i="83"/>
  <c r="Q9" i="83"/>
  <c r="Q8" i="83"/>
  <c r="Q7" i="83"/>
  <c r="Q6" i="83"/>
  <c r="O6" i="83"/>
  <c r="O11" i="83"/>
  <c r="O9" i="83"/>
  <c r="O8" i="83"/>
  <c r="O7" i="83"/>
  <c r="T54" i="77"/>
  <c r="T56" i="77" s="1"/>
  <c r="T55" i="77"/>
  <c r="F37" i="89"/>
  <c r="F32" i="89"/>
  <c r="F27" i="89"/>
  <c r="F25" i="89"/>
  <c r="F18" i="89"/>
  <c r="F4" i="89"/>
  <c r="P50" i="88"/>
  <c r="O50" i="88"/>
  <c r="P49" i="88"/>
  <c r="O49" i="88"/>
  <c r="P48" i="88"/>
  <c r="O48" i="88"/>
  <c r="P47" i="88"/>
  <c r="O47" i="88"/>
  <c r="P46" i="88"/>
  <c r="O46" i="88"/>
  <c r="P45" i="88"/>
  <c r="O45" i="88"/>
  <c r="P44" i="88"/>
  <c r="O44" i="88"/>
  <c r="P43" i="88"/>
  <c r="O43" i="88"/>
  <c r="P42" i="88"/>
  <c r="O42" i="88"/>
  <c r="P41" i="88"/>
  <c r="O41" i="88"/>
  <c r="P40" i="88"/>
  <c r="O40" i="88"/>
  <c r="P39" i="88"/>
  <c r="O39" i="88"/>
  <c r="P38" i="88"/>
  <c r="O38" i="88"/>
  <c r="P37" i="88"/>
  <c r="O37" i="88"/>
  <c r="P36" i="88"/>
  <c r="O36" i="88"/>
  <c r="P35" i="88"/>
  <c r="O35" i="88"/>
  <c r="P34" i="88"/>
  <c r="O34" i="88"/>
  <c r="P33" i="88"/>
  <c r="O33" i="88"/>
  <c r="P32" i="88"/>
  <c r="O32" i="88"/>
  <c r="P31" i="88"/>
  <c r="O31" i="88"/>
  <c r="P30" i="88"/>
  <c r="O30" i="88"/>
  <c r="P29" i="88"/>
  <c r="O29" i="88"/>
  <c r="P28" i="88"/>
  <c r="O28" i="88"/>
  <c r="P27" i="88"/>
  <c r="O27" i="88"/>
  <c r="P26" i="88"/>
  <c r="O26" i="88"/>
  <c r="P25" i="88"/>
  <c r="O25" i="88"/>
  <c r="P24" i="88"/>
  <c r="O24" i="88"/>
  <c r="B24" i="88"/>
  <c r="B25" i="88" s="1"/>
  <c r="B26" i="88" s="1"/>
  <c r="B27" i="88" s="1"/>
  <c r="B28" i="88" s="1"/>
  <c r="B29" i="88" s="1"/>
  <c r="B30" i="88" s="1"/>
  <c r="B31" i="88" s="1"/>
  <c r="B32" i="88" s="1"/>
  <c r="B33" i="88" s="1"/>
  <c r="B34" i="88" s="1"/>
  <c r="B35" i="88" s="1"/>
  <c r="B36" i="88" s="1"/>
  <c r="B37" i="88" s="1"/>
  <c r="B38" i="88" s="1"/>
  <c r="B39" i="88" s="1"/>
  <c r="B40" i="88" s="1"/>
  <c r="B41" i="88" s="1"/>
  <c r="B42" i="88" s="1"/>
  <c r="B43" i="88" s="1"/>
  <c r="B44" i="88" s="1"/>
  <c r="B45" i="88" s="1"/>
  <c r="B46" i="88" s="1"/>
  <c r="B47" i="88" s="1"/>
  <c r="B48" i="88" s="1"/>
  <c r="B49" i="88" s="1"/>
  <c r="B50" i="88" s="1"/>
  <c r="H23" i="88"/>
  <c r="R23" i="88" s="1"/>
  <c r="P22" i="88"/>
  <c r="O22" i="88"/>
  <c r="P21" i="88"/>
  <c r="O21" i="88"/>
  <c r="P20" i="88"/>
  <c r="O20" i="88"/>
  <c r="B20" i="88"/>
  <c r="B21" i="88" s="1"/>
  <c r="B22" i="88" s="1"/>
  <c r="H19" i="88"/>
  <c r="R19" i="88" s="1"/>
  <c r="P18" i="88"/>
  <c r="O18" i="88"/>
  <c r="P17" i="88"/>
  <c r="O17" i="88"/>
  <c r="P16" i="88"/>
  <c r="O16" i="88"/>
  <c r="B16" i="88"/>
  <c r="B17" i="88" s="1"/>
  <c r="B18" i="88" s="1"/>
  <c r="H15" i="88"/>
  <c r="R15" i="88" s="1"/>
  <c r="P14" i="88"/>
  <c r="O14" i="88"/>
  <c r="P13" i="88"/>
  <c r="O13" i="88"/>
  <c r="P12" i="88"/>
  <c r="O12" i="88"/>
  <c r="P11" i="88"/>
  <c r="O11" i="88"/>
  <c r="P10" i="88"/>
  <c r="O10" i="88"/>
  <c r="P9" i="88"/>
  <c r="O9" i="88"/>
  <c r="B10" i="88"/>
  <c r="B11" i="88" s="1"/>
  <c r="B12" i="88" s="1"/>
  <c r="B13" i="88" s="1"/>
  <c r="B14" i="88" s="1"/>
  <c r="H8" i="88"/>
  <c r="L137" i="31"/>
  <c r="V89" i="51"/>
  <c r="V86" i="51"/>
  <c r="V85" i="51"/>
  <c r="U85" i="51"/>
  <c r="V83" i="51"/>
  <c r="U83" i="51"/>
  <c r="V80" i="51"/>
  <c r="V79" i="51"/>
  <c r="V76" i="51"/>
  <c r="V75" i="51"/>
  <c r="V72" i="51"/>
  <c r="V68" i="51"/>
  <c r="V67" i="51"/>
  <c r="V66" i="51"/>
  <c r="V65" i="51"/>
  <c r="V62" i="51"/>
  <c r="V61" i="51"/>
  <c r="V38" i="51"/>
  <c r="V37" i="51"/>
  <c r="V35" i="51"/>
  <c r="V33" i="51"/>
  <c r="V32" i="51"/>
  <c r="V31" i="51"/>
  <c r="V30" i="51"/>
  <c r="V29" i="51"/>
  <c r="V28" i="51"/>
  <c r="V27" i="51"/>
  <c r="V25" i="51"/>
  <c r="V24" i="51"/>
  <c r="V23" i="51"/>
  <c r="V18" i="51"/>
  <c r="V17" i="51"/>
  <c r="V15" i="51"/>
  <c r="V14" i="51"/>
  <c r="V7" i="51"/>
  <c r="T76" i="51"/>
  <c r="T72" i="51"/>
  <c r="T67" i="51"/>
  <c r="T66" i="51"/>
  <c r="S89" i="51"/>
  <c r="S86" i="51"/>
  <c r="S85" i="51"/>
  <c r="S83" i="51"/>
  <c r="S80" i="51"/>
  <c r="S79" i="51"/>
  <c r="S76" i="51"/>
  <c r="S75" i="51"/>
  <c r="S72" i="51"/>
  <c r="S68" i="51"/>
  <c r="S67" i="51"/>
  <c r="S66" i="51"/>
  <c r="S65" i="51"/>
  <c r="S62" i="51"/>
  <c r="S61" i="51"/>
  <c r="S38" i="51"/>
  <c r="S37" i="51"/>
  <c r="S35" i="51"/>
  <c r="S33" i="51"/>
  <c r="S32" i="51"/>
  <c r="S31" i="51"/>
  <c r="S30" i="51"/>
  <c r="S29" i="51"/>
  <c r="S28" i="51"/>
  <c r="S27" i="51"/>
  <c r="S25" i="51"/>
  <c r="S18" i="51"/>
  <c r="S17" i="51"/>
  <c r="S15" i="51"/>
  <c r="S14" i="51"/>
  <c r="S7" i="51"/>
  <c r="P6" i="115" l="1"/>
  <c r="K6" i="104"/>
  <c r="E6" i="105"/>
  <c r="N6" i="104"/>
  <c r="I9" i="104"/>
  <c r="G8" i="106"/>
  <c r="I12" i="104"/>
  <c r="G11" i="106"/>
  <c r="I7" i="104"/>
  <c r="G6" i="106"/>
  <c r="I11" i="104"/>
  <c r="G10" i="106"/>
  <c r="I14" i="104"/>
  <c r="D14" i="105" s="1"/>
  <c r="G13" i="106"/>
  <c r="I8" i="104"/>
  <c r="G7" i="106"/>
  <c r="I10" i="104"/>
  <c r="G9" i="106"/>
  <c r="U31" i="51"/>
  <c r="U24" i="51"/>
  <c r="U14" i="51"/>
  <c r="U21" i="51"/>
  <c r="U22" i="51"/>
  <c r="U20" i="51"/>
  <c r="U80" i="51"/>
  <c r="U19" i="51"/>
  <c r="H25" i="98"/>
  <c r="U38" i="51"/>
  <c r="U89" i="51"/>
  <c r="R5" i="83"/>
  <c r="C17" i="98"/>
  <c r="C17" i="99"/>
  <c r="U17" i="51"/>
  <c r="U28" i="51"/>
  <c r="U62" i="51"/>
  <c r="U86" i="51"/>
  <c r="L13" i="83"/>
  <c r="U35" i="51"/>
  <c r="U7" i="51"/>
  <c r="U15" i="51"/>
  <c r="U18" i="51"/>
  <c r="U23" i="51"/>
  <c r="U25" i="51"/>
  <c r="U27" i="51"/>
  <c r="U29" i="51"/>
  <c r="U30" i="51"/>
  <c r="U32" i="51"/>
  <c r="U33" i="51"/>
  <c r="U37" i="51"/>
  <c r="U61" i="51"/>
  <c r="U66" i="51"/>
  <c r="U68" i="51"/>
  <c r="U75" i="51"/>
  <c r="U79" i="51"/>
  <c r="H7" i="88"/>
  <c r="Q5" i="83"/>
  <c r="U65" i="51"/>
  <c r="U67" i="51"/>
  <c r="U72" i="51"/>
  <c r="U76" i="51"/>
  <c r="F60" i="89"/>
  <c r="S6" i="83"/>
  <c r="R8" i="88"/>
  <c r="E4" i="84"/>
  <c r="K14" i="115" l="1"/>
  <c r="M9" i="65"/>
  <c r="C64" i="99"/>
  <c r="D10" i="105"/>
  <c r="D7" i="105"/>
  <c r="D9" i="105"/>
  <c r="D8" i="105"/>
  <c r="D11" i="105"/>
  <c r="D12" i="105"/>
  <c r="C64" i="98"/>
  <c r="H25" i="99"/>
  <c r="H17" i="98"/>
  <c r="H17" i="99" s="1"/>
  <c r="D25" i="98"/>
  <c r="O13" i="83"/>
  <c r="O10" i="83"/>
  <c r="S10" i="83" s="1"/>
  <c r="S9" i="83"/>
  <c r="S8" i="83"/>
  <c r="S7" i="83"/>
  <c r="H11" i="83"/>
  <c r="D12" i="83"/>
  <c r="D11" i="83"/>
  <c r="D12" i="93" s="1"/>
  <c r="D10" i="83"/>
  <c r="D11" i="93" s="1"/>
  <c r="D9" i="83"/>
  <c r="D10" i="93" s="1"/>
  <c r="D8" i="83"/>
  <c r="D9" i="93" s="1"/>
  <c r="D7" i="83"/>
  <c r="D8" i="93" s="1"/>
  <c r="D6" i="83"/>
  <c r="D7" i="93" s="1"/>
  <c r="G13" i="83"/>
  <c r="G12" i="83"/>
  <c r="G11" i="83"/>
  <c r="G9" i="83"/>
  <c r="G6" i="83"/>
  <c r="F14" i="82"/>
  <c r="F13" i="82"/>
  <c r="F12" i="82"/>
  <c r="F10" i="82"/>
  <c r="L8" i="115"/>
  <c r="L6" i="115" s="1"/>
  <c r="F7" i="82"/>
  <c r="G12" i="82"/>
  <c r="E14" i="82"/>
  <c r="C9" i="102" l="1"/>
  <c r="C14" i="102" s="1"/>
  <c r="F8" i="82"/>
  <c r="F5" i="82" s="1"/>
  <c r="N12" i="83"/>
  <c r="D13" i="93"/>
  <c r="D53" i="98"/>
  <c r="D25" i="99"/>
  <c r="J14" i="104" s="1"/>
  <c r="J6" i="104" s="1"/>
  <c r="D17" i="98"/>
  <c r="D17" i="99" s="1"/>
  <c r="N6" i="83"/>
  <c r="P13" i="83"/>
  <c r="S13" i="83" s="1"/>
  <c r="S8" i="88"/>
  <c r="G7" i="83"/>
  <c r="G5" i="83" s="1"/>
  <c r="F13" i="83"/>
  <c r="M5" i="83"/>
  <c r="N11" i="83"/>
  <c r="J5" i="83"/>
  <c r="N7" i="83"/>
  <c r="N10" i="83"/>
  <c r="N9" i="83"/>
  <c r="C8" i="98" l="1"/>
  <c r="D53" i="99"/>
  <c r="H14" i="104" s="1"/>
  <c r="C8" i="99"/>
  <c r="I13" i="83"/>
  <c r="P5" i="83"/>
  <c r="U74" i="77"/>
  <c r="T74" i="77"/>
  <c r="M57" i="77"/>
  <c r="U55" i="77"/>
  <c r="H6" i="104" l="1"/>
  <c r="Q6" i="115" s="1"/>
  <c r="Q14" i="115"/>
  <c r="K12" i="115"/>
  <c r="K13" i="115"/>
  <c r="D14" i="102"/>
  <c r="D9" i="102"/>
  <c r="O12" i="83"/>
  <c r="S12" i="83" s="1"/>
  <c r="F62" i="98"/>
  <c r="E14" i="93"/>
  <c r="E6" i="93" s="1"/>
  <c r="I5" i="83"/>
  <c r="T57" i="77"/>
  <c r="F11" i="83"/>
  <c r="E12" i="82"/>
  <c r="F12" i="83"/>
  <c r="E13" i="82"/>
  <c r="M47" i="77"/>
  <c r="M71" i="77"/>
  <c r="J8" i="115" l="1"/>
  <c r="J7" i="115"/>
  <c r="O6" i="115"/>
  <c r="K10" i="115"/>
  <c r="K7" i="115"/>
  <c r="K8" i="115"/>
  <c r="C5" i="110"/>
  <c r="C7" i="102"/>
  <c r="C13" i="102" s="1"/>
  <c r="F62" i="99"/>
  <c r="F55" i="98"/>
  <c r="F55" i="99" s="1"/>
  <c r="D62" i="98"/>
  <c r="D7" i="82"/>
  <c r="E6" i="83"/>
  <c r="F6" i="83"/>
  <c r="E7" i="82"/>
  <c r="F7" i="83"/>
  <c r="E8" i="82"/>
  <c r="D8" i="82"/>
  <c r="E7" i="83"/>
  <c r="F9" i="83"/>
  <c r="E10" i="82"/>
  <c r="C29" i="64"/>
  <c r="C4" i="64"/>
  <c r="C32" i="64"/>
  <c r="C18" i="64"/>
  <c r="C40" i="78"/>
  <c r="C32" i="78"/>
  <c r="C22" i="78"/>
  <c r="I20" i="78"/>
  <c r="C19" i="78"/>
  <c r="C13" i="78"/>
  <c r="K10" i="78"/>
  <c r="I10" i="78"/>
  <c r="I6" i="78"/>
  <c r="C5" i="78"/>
  <c r="G8" i="115" l="1"/>
  <c r="C8" i="115" s="1"/>
  <c r="T8" i="115" s="1"/>
  <c r="G7" i="115"/>
  <c r="C7" i="115" s="1"/>
  <c r="D13" i="102"/>
  <c r="D62" i="99"/>
  <c r="D55" i="98"/>
  <c r="D55" i="99" s="1"/>
  <c r="D12" i="97"/>
  <c r="D5" i="97"/>
  <c r="D7" i="102"/>
  <c r="G11" i="82"/>
  <c r="H10" i="83"/>
  <c r="G7" i="82"/>
  <c r="C7" i="82" s="1"/>
  <c r="H6" i="83"/>
  <c r="C6" i="83" s="1"/>
  <c r="T6" i="83" s="1"/>
  <c r="G13" i="82"/>
  <c r="H12" i="83"/>
  <c r="G9" i="82"/>
  <c r="H8" i="83"/>
  <c r="I5" i="78"/>
  <c r="C45" i="78"/>
  <c r="C46" i="78" s="1"/>
  <c r="T7" i="115" l="1"/>
  <c r="E7" i="104"/>
  <c r="C7" i="105" s="1"/>
  <c r="G7" i="93"/>
  <c r="C6" i="97" s="1"/>
  <c r="I13" i="104"/>
  <c r="D13" i="105" s="1"/>
  <c r="G12" i="106"/>
  <c r="C7" i="93" l="1"/>
  <c r="F6" i="106"/>
  <c r="J6" i="106" s="1"/>
  <c r="C7" i="104"/>
  <c r="I6" i="104"/>
  <c r="G5" i="106"/>
  <c r="J13" i="115" l="1"/>
  <c r="G13" i="115" s="1"/>
  <c r="C13" i="115" s="1"/>
  <c r="T13" i="115" s="1"/>
  <c r="R7" i="104"/>
  <c r="K6" i="106"/>
  <c r="L6" i="106" s="1"/>
  <c r="D6" i="105"/>
  <c r="S6" i="104"/>
  <c r="E12" i="83"/>
  <c r="C12" i="83" s="1"/>
  <c r="T12" i="83" s="1"/>
  <c r="D13" i="82"/>
  <c r="C13" i="82" s="1"/>
  <c r="D7" i="49"/>
  <c r="D5" i="49" s="1"/>
  <c r="C7" i="49"/>
  <c r="C5" i="49" s="1"/>
  <c r="W71" i="77"/>
  <c r="W47" i="77"/>
  <c r="W8" i="77"/>
  <c r="O81" i="77"/>
  <c r="O45" i="77"/>
  <c r="O44" i="77"/>
  <c r="O43" i="77"/>
  <c r="U42" i="77"/>
  <c r="T42" i="77"/>
  <c r="U41" i="77"/>
  <c r="T41" i="77"/>
  <c r="U40" i="77"/>
  <c r="T40" i="77"/>
  <c r="U73" i="77"/>
  <c r="T73" i="77"/>
  <c r="U72" i="77"/>
  <c r="T72" i="77"/>
  <c r="U19" i="77"/>
  <c r="T19" i="77"/>
  <c r="U24" i="77"/>
  <c r="T24" i="77"/>
  <c r="U61" i="77"/>
  <c r="T61" i="77"/>
  <c r="U60" i="77"/>
  <c r="T60" i="77"/>
  <c r="U59" i="77"/>
  <c r="T59" i="77"/>
  <c r="U31" i="77"/>
  <c r="T31" i="77"/>
  <c r="U30" i="77"/>
  <c r="T30" i="77"/>
  <c r="U34" i="77"/>
  <c r="T34" i="77"/>
  <c r="U33" i="77"/>
  <c r="T33" i="77"/>
  <c r="U35" i="77"/>
  <c r="T35" i="77"/>
  <c r="U29" i="77"/>
  <c r="T29" i="77"/>
  <c r="U26" i="77"/>
  <c r="T26" i="77"/>
  <c r="U20" i="77"/>
  <c r="T20" i="77"/>
  <c r="U54" i="77"/>
  <c r="U12" i="77"/>
  <c r="T12" i="77"/>
  <c r="U11" i="77"/>
  <c r="T11" i="77"/>
  <c r="U10" i="77"/>
  <c r="T10" i="77"/>
  <c r="U9" i="77"/>
  <c r="T9" i="77"/>
  <c r="A9" i="77"/>
  <c r="J1065" i="71"/>
  <c r="J1063" i="71"/>
  <c r="J1037" i="71"/>
  <c r="J1036" i="71"/>
  <c r="J1035" i="71"/>
  <c r="J1034" i="71"/>
  <c r="J958" i="71"/>
  <c r="J957" i="71"/>
  <c r="J956" i="71"/>
  <c r="J955" i="71"/>
  <c r="J954" i="71"/>
  <c r="J953" i="71"/>
  <c r="J952" i="71"/>
  <c r="J951" i="71"/>
  <c r="J950" i="71"/>
  <c r="J949" i="71"/>
  <c r="J948" i="71"/>
  <c r="J947" i="71"/>
  <c r="J946" i="71"/>
  <c r="J945" i="71"/>
  <c r="J944" i="71"/>
  <c r="J943" i="71"/>
  <c r="J942" i="71"/>
  <c r="J941" i="71"/>
  <c r="J940" i="71"/>
  <c r="J757" i="71"/>
  <c r="J756" i="71"/>
  <c r="J755" i="71"/>
  <c r="J754" i="71"/>
  <c r="J753" i="71"/>
  <c r="J752" i="71"/>
  <c r="J751" i="71"/>
  <c r="J750" i="71"/>
  <c r="J734" i="71"/>
  <c r="J238" i="71"/>
  <c r="J235" i="71"/>
  <c r="J234" i="71"/>
  <c r="J233" i="71"/>
  <c r="J232" i="71"/>
  <c r="J231" i="71"/>
  <c r="K204" i="71"/>
  <c r="J204" i="71" s="1"/>
  <c r="K203" i="71"/>
  <c r="J203" i="71" s="1"/>
  <c r="K202" i="71"/>
  <c r="J202" i="71" s="1"/>
  <c r="K201" i="71"/>
  <c r="J201" i="71" s="1"/>
  <c r="K200" i="71"/>
  <c r="J200" i="71" s="1"/>
  <c r="K199" i="71"/>
  <c r="J199" i="71" s="1"/>
  <c r="K198" i="71"/>
  <c r="J198" i="71" s="1"/>
  <c r="K197" i="71"/>
  <c r="J197" i="71" s="1"/>
  <c r="K196" i="71"/>
  <c r="J196" i="71" s="1"/>
  <c r="K195" i="71"/>
  <c r="J195" i="71" s="1"/>
  <c r="K194" i="71"/>
  <c r="J194" i="71" s="1"/>
  <c r="K193" i="71"/>
  <c r="J193" i="71" s="1"/>
  <c r="K192" i="71"/>
  <c r="J192" i="71" s="1"/>
  <c r="K191" i="71"/>
  <c r="J191" i="71" s="1"/>
  <c r="K186" i="71"/>
  <c r="J186" i="71" s="1"/>
  <c r="K185" i="71"/>
  <c r="J185" i="71" s="1"/>
  <c r="K182" i="71"/>
  <c r="J182" i="71" s="1"/>
  <c r="K178" i="71"/>
  <c r="J178" i="71" s="1"/>
  <c r="K177" i="71"/>
  <c r="J177" i="71" s="1"/>
  <c r="K176" i="71"/>
  <c r="J176" i="71" s="1"/>
  <c r="K175" i="71"/>
  <c r="J175" i="71" s="1"/>
  <c r="K174" i="71"/>
  <c r="J174" i="71" s="1"/>
  <c r="K173" i="71"/>
  <c r="J173" i="71" s="1"/>
  <c r="K172" i="71"/>
  <c r="J172" i="71" s="1"/>
  <c r="K171" i="71"/>
  <c r="J171" i="71" s="1"/>
  <c r="K170" i="71"/>
  <c r="J170" i="71" s="1"/>
  <c r="K169" i="71"/>
  <c r="J169" i="71" s="1"/>
  <c r="K168" i="71"/>
  <c r="J168" i="71" s="1"/>
  <c r="K167" i="71"/>
  <c r="J167" i="71" s="1"/>
  <c r="K166" i="71"/>
  <c r="J166" i="71" s="1"/>
  <c r="K165" i="71"/>
  <c r="J165" i="71" s="1"/>
  <c r="K164" i="71"/>
  <c r="J164" i="71" s="1"/>
  <c r="K163" i="71"/>
  <c r="J163" i="71" s="1"/>
  <c r="K162" i="71"/>
  <c r="J162" i="71" s="1"/>
  <c r="K161" i="71"/>
  <c r="K160" i="71"/>
  <c r="J160" i="71" s="1"/>
  <c r="K159" i="71"/>
  <c r="J159" i="71" s="1"/>
  <c r="K158" i="71"/>
  <c r="J158" i="71" s="1"/>
  <c r="K157" i="71"/>
  <c r="J157" i="71" s="1"/>
  <c r="K156" i="71"/>
  <c r="J156" i="71" s="1"/>
  <c r="K155" i="71"/>
  <c r="J155" i="71" s="1"/>
  <c r="K154" i="71"/>
  <c r="J154" i="71" s="1"/>
  <c r="K153" i="71"/>
  <c r="J153" i="71" s="1"/>
  <c r="K152" i="71"/>
  <c r="J152" i="71" s="1"/>
  <c r="K151" i="71"/>
  <c r="J151" i="71" s="1"/>
  <c r="K150" i="71"/>
  <c r="J150" i="71" s="1"/>
  <c r="K149" i="71"/>
  <c r="J149" i="71" s="1"/>
  <c r="K148" i="71"/>
  <c r="J148" i="71" s="1"/>
  <c r="K147" i="71"/>
  <c r="J147" i="71" s="1"/>
  <c r="K146" i="71"/>
  <c r="J146" i="71" s="1"/>
  <c r="K143" i="71"/>
  <c r="J143" i="71" s="1"/>
  <c r="K142" i="71"/>
  <c r="J142" i="71" s="1"/>
  <c r="K141" i="71"/>
  <c r="J141" i="71" s="1"/>
  <c r="K140" i="71"/>
  <c r="J140" i="71" s="1"/>
  <c r="K139" i="71"/>
  <c r="J139" i="71" s="1"/>
  <c r="K138" i="71"/>
  <c r="J138" i="71" s="1"/>
  <c r="K137" i="71"/>
  <c r="J137" i="71" s="1"/>
  <c r="K136" i="71"/>
  <c r="J136" i="71" s="1"/>
  <c r="K135" i="71"/>
  <c r="J135" i="71" s="1"/>
  <c r="K134" i="71"/>
  <c r="J134" i="71" s="1"/>
  <c r="K133" i="71"/>
  <c r="J133" i="71" s="1"/>
  <c r="K132" i="71"/>
  <c r="J132" i="71" s="1"/>
  <c r="G13" i="93" l="1"/>
  <c r="C12" i="97" s="1"/>
  <c r="E13" i="104"/>
  <c r="C13" i="105" s="1"/>
  <c r="F12" i="106"/>
  <c r="J12" i="106" s="1"/>
  <c r="C17" i="110"/>
  <c r="C13" i="104"/>
  <c r="S11" i="83"/>
  <c r="O5" i="83"/>
  <c r="S5" i="83" s="1"/>
  <c r="M8" i="51"/>
  <c r="M4" i="51" s="1"/>
  <c r="A5" i="51"/>
  <c r="A8" i="51" s="1"/>
  <c r="A14" i="51" s="1"/>
  <c r="A15" i="51" s="1"/>
  <c r="A16" i="51" s="1"/>
  <c r="A18" i="51" s="1"/>
  <c r="A19" i="51" s="1"/>
  <c r="A20" i="51" s="1"/>
  <c r="A21" i="51" s="1"/>
  <c r="A22" i="51" s="1"/>
  <c r="A23" i="51" s="1"/>
  <c r="A25" i="51" s="1"/>
  <c r="A26" i="51" s="1"/>
  <c r="A28" i="51" s="1"/>
  <c r="A29" i="51" s="1"/>
  <c r="A30" i="51" s="1"/>
  <c r="A31" i="51" s="1"/>
  <c r="A32" i="51" s="1"/>
  <c r="A33" i="51" s="1"/>
  <c r="A34" i="51" s="1"/>
  <c r="A36" i="51" s="1"/>
  <c r="A38" i="51" s="1"/>
  <c r="A61" i="51" s="1"/>
  <c r="C13" i="93" l="1"/>
  <c r="D14" i="115"/>
  <c r="A62" i="51"/>
  <c r="A63" i="51" s="1"/>
  <c r="A66" i="51" s="1"/>
  <c r="A67" i="51" s="1"/>
  <c r="A68" i="51" s="1"/>
  <c r="A69" i="51" s="1"/>
  <c r="A73" i="51" s="1"/>
  <c r="A76" i="51" s="1"/>
  <c r="A77" i="51" s="1"/>
  <c r="A80" i="51" s="1"/>
  <c r="A81" i="51" s="1"/>
  <c r="A84" i="51" s="1"/>
  <c r="A86" i="51" s="1"/>
  <c r="A87" i="51" s="1"/>
  <c r="A88" i="51" s="1"/>
  <c r="A89" i="51" s="1"/>
  <c r="K12" i="106"/>
  <c r="L12" i="106" s="1"/>
  <c r="R13" i="104"/>
  <c r="C8" i="102"/>
  <c r="D8" i="102" s="1"/>
  <c r="S13" i="51"/>
  <c r="U13" i="51"/>
  <c r="V13" i="51"/>
  <c r="D13" i="83"/>
  <c r="D14" i="93" s="1"/>
  <c r="L5" i="83"/>
  <c r="M488" i="66"/>
  <c r="M473" i="66"/>
  <c r="M474" i="66"/>
  <c r="M472" i="66"/>
  <c r="M471" i="66"/>
  <c r="M470" i="66"/>
  <c r="M469" i="66"/>
  <c r="M468" i="66"/>
  <c r="M467" i="66"/>
  <c r="M466" i="66"/>
  <c r="M465" i="66"/>
  <c r="M464" i="66"/>
  <c r="M462" i="66"/>
  <c r="M463" i="66"/>
  <c r="M461" i="66"/>
  <c r="M458" i="66"/>
  <c r="M459" i="66"/>
  <c r="M457" i="66"/>
  <c r="M460" i="66"/>
  <c r="M456" i="66"/>
  <c r="M455" i="66"/>
  <c r="M454" i="66"/>
  <c r="M66" i="66"/>
  <c r="M65" i="66"/>
  <c r="M64" i="66"/>
  <c r="M63" i="66"/>
  <c r="M62" i="66"/>
  <c r="M60" i="66"/>
  <c r="M61" i="66"/>
  <c r="M59" i="66"/>
  <c r="M57" i="66"/>
  <c r="M58" i="66"/>
  <c r="M56" i="66"/>
  <c r="M55" i="66"/>
  <c r="M54" i="66"/>
  <c r="M53" i="66"/>
  <c r="M52" i="66"/>
  <c r="M51" i="66"/>
  <c r="M50" i="66"/>
  <c r="M48" i="66"/>
  <c r="M49" i="66"/>
  <c r="M47" i="66"/>
  <c r="M35" i="66"/>
  <c r="M36" i="66"/>
  <c r="M34" i="66"/>
  <c r="M33" i="66"/>
  <c r="M32" i="66"/>
  <c r="M31" i="66"/>
  <c r="M29" i="66"/>
  <c r="M30" i="66"/>
  <c r="M28" i="66"/>
  <c r="M27" i="66"/>
  <c r="M26" i="66"/>
  <c r="M25" i="66"/>
  <c r="M23" i="66"/>
  <c r="M24" i="66"/>
  <c r="M22" i="66"/>
  <c r="M21" i="66"/>
  <c r="M20" i="66"/>
  <c r="M19" i="66"/>
  <c r="M18" i="66"/>
  <c r="M17" i="66"/>
  <c r="M16" i="66"/>
  <c r="M15" i="66"/>
  <c r="M14" i="66"/>
  <c r="M13" i="66"/>
  <c r="M12" i="66"/>
  <c r="M11" i="66"/>
  <c r="M10" i="66"/>
  <c r="M9" i="66"/>
  <c r="M8" i="66"/>
  <c r="M7" i="66"/>
  <c r="M6" i="66"/>
  <c r="M188" i="66"/>
  <c r="M193" i="66"/>
  <c r="M192" i="66"/>
  <c r="M191" i="66"/>
  <c r="M194" i="66"/>
  <c r="M187" i="66"/>
  <c r="M181" i="66"/>
  <c r="M179" i="66"/>
  <c r="M178" i="66"/>
  <c r="M177" i="66"/>
  <c r="M175" i="66"/>
  <c r="M176" i="66"/>
  <c r="M174" i="66"/>
  <c r="M173" i="66"/>
  <c r="M171" i="66"/>
  <c r="M161" i="66"/>
  <c r="M160" i="66"/>
  <c r="M159" i="66"/>
  <c r="M158" i="66"/>
  <c r="M156" i="66"/>
  <c r="M157" i="66"/>
  <c r="M152" i="66"/>
  <c r="M151" i="66"/>
  <c r="M149" i="66"/>
  <c r="M145" i="66"/>
  <c r="M142" i="66"/>
  <c r="M143" i="66"/>
  <c r="M376" i="66"/>
  <c r="M375" i="66"/>
  <c r="M374" i="66"/>
  <c r="M373" i="66"/>
  <c r="M372" i="66"/>
  <c r="M371" i="66"/>
  <c r="M370" i="66"/>
  <c r="M369" i="66"/>
  <c r="M365" i="66"/>
  <c r="M366" i="66"/>
  <c r="M367" i="66"/>
  <c r="M364" i="66"/>
  <c r="M363" i="66"/>
  <c r="M362" i="66"/>
  <c r="M361" i="66"/>
  <c r="M358" i="66"/>
  <c r="M356" i="66"/>
  <c r="M355" i="66"/>
  <c r="M368" i="66"/>
  <c r="M351" i="66"/>
  <c r="M350" i="66"/>
  <c r="M347" i="66"/>
  <c r="M342" i="66"/>
  <c r="M323" i="66"/>
  <c r="M322" i="66"/>
  <c r="M321" i="66"/>
  <c r="M320" i="66"/>
  <c r="M319" i="66"/>
  <c r="M317" i="66"/>
  <c r="M316" i="66"/>
  <c r="M313" i="66"/>
  <c r="M312" i="66"/>
  <c r="M309" i="66"/>
  <c r="M310" i="66"/>
  <c r="M311" i="66"/>
  <c r="M308" i="66"/>
  <c r="M307" i="66"/>
  <c r="M306" i="66"/>
  <c r="M305" i="66"/>
  <c r="M304" i="66"/>
  <c r="M46" i="66"/>
  <c r="M45" i="66"/>
  <c r="M44" i="66"/>
  <c r="M43" i="66"/>
  <c r="M42" i="66"/>
  <c r="M41" i="66"/>
  <c r="M40" i="66"/>
  <c r="M39" i="66"/>
  <c r="M38" i="66"/>
  <c r="M37" i="66"/>
  <c r="M302" i="66"/>
  <c r="M300" i="66"/>
  <c r="M301" i="66"/>
  <c r="M299" i="66"/>
  <c r="M298" i="66"/>
  <c r="M297" i="66"/>
  <c r="M293" i="66"/>
  <c r="M291" i="66"/>
  <c r="M288" i="66"/>
  <c r="M283" i="66"/>
  <c r="M282" i="66"/>
  <c r="M281" i="66"/>
  <c r="M279" i="66"/>
  <c r="M278" i="66"/>
  <c r="M277" i="66"/>
  <c r="M274" i="66"/>
  <c r="M270" i="66"/>
  <c r="G270" i="66"/>
  <c r="M268" i="66"/>
  <c r="M269" i="66"/>
  <c r="M266" i="66"/>
  <c r="M267" i="66"/>
  <c r="M264" i="66"/>
  <c r="M263" i="66"/>
  <c r="M261" i="66"/>
  <c r="M262" i="66"/>
  <c r="M260" i="66"/>
  <c r="M257" i="66"/>
  <c r="M256" i="66"/>
  <c r="M255" i="66"/>
  <c r="M253" i="66"/>
  <c r="M252" i="66"/>
  <c r="M498" i="66"/>
  <c r="M251" i="66"/>
  <c r="G251" i="66"/>
  <c r="M497" i="66"/>
  <c r="M250" i="66"/>
  <c r="M496" i="66"/>
  <c r="M249" i="66"/>
  <c r="M495" i="66"/>
  <c r="M248" i="66"/>
  <c r="G248" i="66"/>
  <c r="M246" i="66"/>
  <c r="G246" i="66"/>
  <c r="M494" i="66"/>
  <c r="M242" i="66"/>
  <c r="M493" i="66"/>
  <c r="M241" i="66"/>
  <c r="M492" i="66"/>
  <c r="M238" i="66"/>
  <c r="M491" i="66"/>
  <c r="M237" i="66"/>
  <c r="M490" i="66"/>
  <c r="M236" i="66"/>
  <c r="M489" i="66"/>
  <c r="G489" i="66"/>
  <c r="M233" i="66"/>
  <c r="M230" i="66"/>
  <c r="M227" i="66"/>
  <c r="M226" i="66"/>
  <c r="M225" i="66"/>
  <c r="M224" i="66"/>
  <c r="M223" i="66"/>
  <c r="G223" i="66"/>
  <c r="M221" i="66"/>
  <c r="M222" i="66"/>
  <c r="M220" i="66"/>
  <c r="M218" i="66"/>
  <c r="M217" i="66"/>
  <c r="M215" i="66"/>
  <c r="M214" i="66"/>
  <c r="M213" i="66"/>
  <c r="M212" i="66"/>
  <c r="M211" i="66"/>
  <c r="M210" i="66"/>
  <c r="M209" i="66"/>
  <c r="M208" i="66"/>
  <c r="M207" i="66"/>
  <c r="M206" i="66"/>
  <c r="M202" i="66"/>
  <c r="M203" i="66"/>
  <c r="G203" i="66"/>
  <c r="M205" i="66"/>
  <c r="M204" i="66"/>
  <c r="M219" i="66"/>
  <c r="M201" i="66"/>
  <c r="M200" i="66"/>
  <c r="M199" i="66"/>
  <c r="M141" i="66"/>
  <c r="M140" i="66"/>
  <c r="M139" i="66"/>
  <c r="M138" i="66"/>
  <c r="M136" i="66"/>
  <c r="M135" i="66"/>
  <c r="M134" i="66"/>
  <c r="M133" i="66"/>
  <c r="G133" i="66"/>
  <c r="M131" i="66"/>
  <c r="G131" i="66"/>
  <c r="M129" i="66"/>
  <c r="M128" i="66"/>
  <c r="M127" i="66"/>
  <c r="M130" i="66"/>
  <c r="G130" i="66"/>
  <c r="M126" i="66"/>
  <c r="M125" i="66"/>
  <c r="M122" i="66"/>
  <c r="M124" i="66"/>
  <c r="M119" i="66"/>
  <c r="M120" i="66"/>
  <c r="M114" i="66"/>
  <c r="M115" i="66"/>
  <c r="M116" i="66"/>
  <c r="M117" i="66"/>
  <c r="M121" i="66"/>
  <c r="M111" i="66"/>
  <c r="M109" i="66"/>
  <c r="M110" i="66"/>
  <c r="M108" i="66"/>
  <c r="M107" i="66"/>
  <c r="M112" i="66"/>
  <c r="M113" i="66"/>
  <c r="M105" i="66"/>
  <c r="M104" i="66"/>
  <c r="M96" i="66"/>
  <c r="M100" i="66"/>
  <c r="M99" i="66"/>
  <c r="M102" i="66"/>
  <c r="M98" i="66"/>
  <c r="M101" i="66"/>
  <c r="M103" i="66"/>
  <c r="M97" i="66"/>
  <c r="M94" i="66"/>
  <c r="M88" i="66"/>
  <c r="M91" i="66"/>
  <c r="M92" i="66"/>
  <c r="M89" i="66"/>
  <c r="M95" i="66"/>
  <c r="M87" i="66"/>
  <c r="M86" i="66"/>
  <c r="M85" i="66"/>
  <c r="M84" i="66"/>
  <c r="M83" i="66"/>
  <c r="M82" i="66"/>
  <c r="M79" i="66"/>
  <c r="M93" i="66"/>
  <c r="M78" i="66"/>
  <c r="M80" i="66"/>
  <c r="M77" i="66"/>
  <c r="M81" i="66"/>
  <c r="M75" i="66"/>
  <c r="M76" i="66"/>
  <c r="M73" i="66"/>
  <c r="M74" i="66"/>
  <c r="M71" i="66"/>
  <c r="M69" i="66"/>
  <c r="M70" i="66"/>
  <c r="M487" i="66"/>
  <c r="M486" i="66"/>
  <c r="M485" i="66"/>
  <c r="M484" i="66"/>
  <c r="M483" i="66"/>
  <c r="M482" i="66"/>
  <c r="M481" i="66"/>
  <c r="M480" i="66"/>
  <c r="M479" i="66"/>
  <c r="M478" i="66"/>
  <c r="M477" i="66"/>
  <c r="M476" i="66"/>
  <c r="M475" i="66"/>
  <c r="M453" i="66"/>
  <c r="M452" i="66"/>
  <c r="M451" i="66"/>
  <c r="M450" i="66"/>
  <c r="M449" i="66"/>
  <c r="M435" i="66"/>
  <c r="M434" i="66"/>
  <c r="M433" i="66"/>
  <c r="M432" i="66"/>
  <c r="M431" i="66"/>
  <c r="M430" i="66"/>
  <c r="M429" i="66"/>
  <c r="M428" i="66"/>
  <c r="M448" i="66"/>
  <c r="M447" i="66"/>
  <c r="M445" i="66"/>
  <c r="M446" i="66"/>
  <c r="M444" i="66"/>
  <c r="M443" i="66"/>
  <c r="M442" i="66"/>
  <c r="M441" i="66"/>
  <c r="M440" i="66"/>
  <c r="M439" i="66"/>
  <c r="M438" i="66"/>
  <c r="M437" i="66"/>
  <c r="M436" i="66"/>
  <c r="M427" i="66"/>
  <c r="M426" i="66"/>
  <c r="M425" i="66"/>
  <c r="M424" i="66"/>
  <c r="M423" i="66"/>
  <c r="M422" i="66"/>
  <c r="M421" i="66"/>
  <c r="M420" i="66"/>
  <c r="M419" i="66"/>
  <c r="M418" i="66"/>
  <c r="M417" i="66"/>
  <c r="M416" i="66"/>
  <c r="M415" i="66"/>
  <c r="M414" i="66"/>
  <c r="M413" i="66"/>
  <c r="M412" i="66"/>
  <c r="M411" i="66"/>
  <c r="M410" i="66"/>
  <c r="M409" i="66"/>
  <c r="M408" i="66"/>
  <c r="M407" i="66"/>
  <c r="M406" i="66"/>
  <c r="M405" i="66"/>
  <c r="M404" i="66"/>
  <c r="M403" i="66"/>
  <c r="M402" i="66"/>
  <c r="M401" i="66"/>
  <c r="M400" i="66"/>
  <c r="M399" i="66"/>
  <c r="M398" i="66"/>
  <c r="M397" i="66"/>
  <c r="M396" i="66"/>
  <c r="M395" i="66"/>
  <c r="M394" i="66"/>
  <c r="M393" i="66"/>
  <c r="M392" i="66"/>
  <c r="M391" i="66"/>
  <c r="M390" i="66"/>
  <c r="M389" i="66"/>
  <c r="M388" i="66"/>
  <c r="M387" i="66"/>
  <c r="M386" i="66"/>
  <c r="M385" i="66"/>
  <c r="M384" i="66"/>
  <c r="M383" i="66"/>
  <c r="M382" i="66"/>
  <c r="M381" i="66"/>
  <c r="M380" i="66"/>
  <c r="M379" i="66"/>
  <c r="M378" i="66"/>
  <c r="M377" i="66"/>
  <c r="M360" i="66"/>
  <c r="M359" i="66"/>
  <c r="M357" i="66"/>
  <c r="M354" i="66"/>
  <c r="M353" i="66"/>
  <c r="M352" i="66"/>
  <c r="M349" i="66"/>
  <c r="M348" i="66"/>
  <c r="M346" i="66"/>
  <c r="M345" i="66"/>
  <c r="M344" i="66"/>
  <c r="M343" i="66"/>
  <c r="M341" i="66"/>
  <c r="M340" i="66"/>
  <c r="M339" i="66"/>
  <c r="M338" i="66"/>
  <c r="M337" i="66"/>
  <c r="M336" i="66"/>
  <c r="M335" i="66"/>
  <c r="M334" i="66"/>
  <c r="M333" i="66"/>
  <c r="M332" i="66"/>
  <c r="M331" i="66"/>
  <c r="M330" i="66"/>
  <c r="M329" i="66"/>
  <c r="M328" i="66"/>
  <c r="M327" i="66"/>
  <c r="M326" i="66"/>
  <c r="M325" i="66"/>
  <c r="M324" i="66"/>
  <c r="M318" i="66"/>
  <c r="M315" i="66"/>
  <c r="M314" i="66"/>
  <c r="M303" i="66"/>
  <c r="M296" i="66"/>
  <c r="M295" i="66"/>
  <c r="M294" i="66"/>
  <c r="M292" i="66"/>
  <c r="M290" i="66"/>
  <c r="M289" i="66"/>
  <c r="M287" i="66"/>
  <c r="M286" i="66"/>
  <c r="M285" i="66"/>
  <c r="M284" i="66"/>
  <c r="M280" i="66"/>
  <c r="M276" i="66"/>
  <c r="M275" i="66"/>
  <c r="M273" i="66"/>
  <c r="M272" i="66"/>
  <c r="M271" i="66"/>
  <c r="M265" i="66"/>
  <c r="M259" i="66"/>
  <c r="M258" i="66"/>
  <c r="M254" i="66"/>
  <c r="M247" i="66"/>
  <c r="M245" i="66"/>
  <c r="M244" i="66"/>
  <c r="M243" i="66"/>
  <c r="M240" i="66"/>
  <c r="M239" i="66"/>
  <c r="M235" i="66"/>
  <c r="M234" i="66"/>
  <c r="M232" i="66"/>
  <c r="M231" i="66"/>
  <c r="M229" i="66"/>
  <c r="M228" i="66"/>
  <c r="M216" i="66"/>
  <c r="M198" i="66"/>
  <c r="M197" i="66"/>
  <c r="M196" i="66"/>
  <c r="M195" i="66"/>
  <c r="M190" i="66"/>
  <c r="M189" i="66"/>
  <c r="M186" i="66"/>
  <c r="M185" i="66"/>
  <c r="M184" i="66"/>
  <c r="M183" i="66"/>
  <c r="M182" i="66"/>
  <c r="M180" i="66"/>
  <c r="M172" i="66"/>
  <c r="M170" i="66"/>
  <c r="M169" i="66"/>
  <c r="M168" i="66"/>
  <c r="M167" i="66"/>
  <c r="M166" i="66"/>
  <c r="M165" i="66"/>
  <c r="M164" i="66"/>
  <c r="M163" i="66"/>
  <c r="M162" i="66"/>
  <c r="M155" i="66"/>
  <c r="M154" i="66"/>
  <c r="M153" i="66"/>
  <c r="M150" i="66"/>
  <c r="M148" i="66"/>
  <c r="M147" i="66"/>
  <c r="M146" i="66"/>
  <c r="M144" i="66"/>
  <c r="M137" i="66"/>
  <c r="M132" i="66"/>
  <c r="M123" i="66"/>
  <c r="M118" i="66"/>
  <c r="M106" i="66"/>
  <c r="M90" i="66"/>
  <c r="M72" i="66"/>
  <c r="M68" i="66"/>
  <c r="M67" i="66"/>
  <c r="E43" i="63"/>
  <c r="E40" i="63"/>
  <c r="E29" i="63"/>
  <c r="E24" i="63"/>
  <c r="E4" i="63"/>
  <c r="C40" i="64"/>
  <c r="C12" i="64"/>
  <c r="H31" i="63"/>
  <c r="H33" i="63" s="1"/>
  <c r="I33" i="63" s="1"/>
  <c r="D6" i="115" l="1"/>
  <c r="S6" i="115" s="1"/>
  <c r="S14" i="115"/>
  <c r="C12" i="102"/>
  <c r="D12" i="102" s="1"/>
  <c r="C11" i="110"/>
  <c r="C46" i="64"/>
  <c r="F5" i="64" s="1"/>
  <c r="C6" i="102"/>
  <c r="C5" i="102" s="1"/>
  <c r="C4" i="102" s="1"/>
  <c r="D14" i="104"/>
  <c r="D6" i="104" s="1"/>
  <c r="E6" i="82"/>
  <c r="C6" i="82" s="1"/>
  <c r="K13" i="83"/>
  <c r="D6" i="93"/>
  <c r="G14" i="82"/>
  <c r="H13" i="83"/>
  <c r="G10" i="82"/>
  <c r="H9" i="83"/>
  <c r="D5" i="83"/>
  <c r="G8" i="82"/>
  <c r="C8" i="82" s="1"/>
  <c r="H7" i="83"/>
  <c r="E23" i="63"/>
  <c r="I23" i="63" s="1"/>
  <c r="G499" i="66"/>
  <c r="E8" i="104" l="1"/>
  <c r="C8" i="105" s="1"/>
  <c r="G8" i="93"/>
  <c r="D6" i="102"/>
  <c r="C7" i="83"/>
  <c r="T7" i="83" s="1"/>
  <c r="H5" i="83"/>
  <c r="G5" i="82"/>
  <c r="K5" i="83"/>
  <c r="N13" i="83"/>
  <c r="L153" i="44"/>
  <c r="T146" i="44"/>
  <c r="T147" i="44"/>
  <c r="T150" i="44"/>
  <c r="T151" i="44"/>
  <c r="T152" i="44"/>
  <c r="P30" i="45"/>
  <c r="O30" i="45"/>
  <c r="P29" i="45"/>
  <c r="O29" i="45"/>
  <c r="P28" i="45"/>
  <c r="O28" i="45"/>
  <c r="P27" i="45"/>
  <c r="O27" i="45"/>
  <c r="P26" i="45"/>
  <c r="O26" i="45"/>
  <c r="P25" i="45"/>
  <c r="O25" i="45"/>
  <c r="P24" i="45"/>
  <c r="O24" i="45"/>
  <c r="P23" i="45"/>
  <c r="O23" i="45"/>
  <c r="P22" i="45"/>
  <c r="O22" i="45"/>
  <c r="O21" i="45"/>
  <c r="O20" i="45"/>
  <c r="O18" i="45"/>
  <c r="O16" i="45"/>
  <c r="T193" i="44"/>
  <c r="S193" i="44"/>
  <c r="T192" i="44"/>
  <c r="S192" i="44"/>
  <c r="T191" i="44"/>
  <c r="S191" i="44"/>
  <c r="T190" i="44"/>
  <c r="S190" i="44"/>
  <c r="T189" i="44"/>
  <c r="S189" i="44"/>
  <c r="T188" i="44"/>
  <c r="S188" i="44"/>
  <c r="T187" i="44"/>
  <c r="S187" i="44"/>
  <c r="T186" i="44"/>
  <c r="S186" i="44"/>
  <c r="T185" i="44"/>
  <c r="S185" i="44"/>
  <c r="T184" i="44"/>
  <c r="S184" i="44"/>
  <c r="T183" i="44"/>
  <c r="S183" i="44"/>
  <c r="T182" i="44"/>
  <c r="S182" i="44"/>
  <c r="T181" i="44"/>
  <c r="S181" i="44"/>
  <c r="T180" i="44"/>
  <c r="S180" i="44"/>
  <c r="T179" i="44"/>
  <c r="S179" i="44"/>
  <c r="T178" i="44"/>
  <c r="S178" i="44"/>
  <c r="T177" i="44"/>
  <c r="S177" i="44"/>
  <c r="T176" i="44"/>
  <c r="S176" i="44"/>
  <c r="T175" i="44"/>
  <c r="S175" i="44"/>
  <c r="T174" i="44"/>
  <c r="S174" i="44"/>
  <c r="T173" i="44"/>
  <c r="S173" i="44"/>
  <c r="T172" i="44"/>
  <c r="S172" i="44"/>
  <c r="T171" i="44"/>
  <c r="S171" i="44"/>
  <c r="T170" i="44"/>
  <c r="S170" i="44"/>
  <c r="T169" i="44"/>
  <c r="S169" i="44"/>
  <c r="T168" i="44"/>
  <c r="S168" i="44"/>
  <c r="T167" i="44"/>
  <c r="S167" i="44"/>
  <c r="T166" i="44"/>
  <c r="S166" i="44"/>
  <c r="T165" i="44"/>
  <c r="S165" i="44"/>
  <c r="T164" i="44"/>
  <c r="S164" i="44"/>
  <c r="T163" i="44"/>
  <c r="S163" i="44"/>
  <c r="T162" i="44"/>
  <c r="S162" i="44"/>
  <c r="T161" i="44"/>
  <c r="S161" i="44"/>
  <c r="T160" i="44"/>
  <c r="S160" i="44"/>
  <c r="T159" i="44"/>
  <c r="S159" i="44"/>
  <c r="T158" i="44"/>
  <c r="S158" i="44"/>
  <c r="T157" i="44"/>
  <c r="S157" i="44"/>
  <c r="T156" i="44"/>
  <c r="S156" i="44"/>
  <c r="T155" i="44"/>
  <c r="S155" i="44"/>
  <c r="T154" i="44"/>
  <c r="S154" i="44"/>
  <c r="S150" i="44"/>
  <c r="S148" i="44"/>
  <c r="T120" i="44"/>
  <c r="S120" i="44"/>
  <c r="T117" i="44"/>
  <c r="S117" i="44"/>
  <c r="T116" i="44"/>
  <c r="S116" i="44"/>
  <c r="T115" i="44"/>
  <c r="S115" i="44"/>
  <c r="T114" i="44"/>
  <c r="S114" i="44"/>
  <c r="T113" i="44"/>
  <c r="S113" i="44"/>
  <c r="T112" i="44"/>
  <c r="S112" i="44"/>
  <c r="T111" i="44"/>
  <c r="S111" i="44"/>
  <c r="T110" i="44"/>
  <c r="S110" i="44"/>
  <c r="T109" i="44"/>
  <c r="S109" i="44"/>
  <c r="T108" i="44"/>
  <c r="S108" i="44"/>
  <c r="T105" i="44"/>
  <c r="S105" i="44"/>
  <c r="T103" i="44"/>
  <c r="S103" i="44"/>
  <c r="T101" i="44"/>
  <c r="S101" i="44"/>
  <c r="T100" i="44"/>
  <c r="S100" i="44"/>
  <c r="T98" i="44"/>
  <c r="S98" i="44"/>
  <c r="T97" i="44"/>
  <c r="S97" i="44"/>
  <c r="T96" i="44"/>
  <c r="S96" i="44"/>
  <c r="T95" i="44"/>
  <c r="S95" i="44"/>
  <c r="T94" i="44"/>
  <c r="S94" i="44"/>
  <c r="T93" i="44"/>
  <c r="S93" i="44"/>
  <c r="T92" i="44"/>
  <c r="S92" i="44"/>
  <c r="T91" i="44"/>
  <c r="S91" i="44"/>
  <c r="T90" i="44"/>
  <c r="S90" i="44"/>
  <c r="T89" i="44"/>
  <c r="S89" i="44"/>
  <c r="T88" i="44"/>
  <c r="S88" i="44"/>
  <c r="T87" i="44"/>
  <c r="S87" i="44"/>
  <c r="T20" i="44"/>
  <c r="S20" i="44"/>
  <c r="T18" i="44"/>
  <c r="S18" i="44"/>
  <c r="T17" i="44"/>
  <c r="S17" i="44"/>
  <c r="T16" i="44"/>
  <c r="S16" i="44"/>
  <c r="T15" i="44"/>
  <c r="S15" i="44"/>
  <c r="T13" i="44"/>
  <c r="S13" i="44"/>
  <c r="T12" i="44"/>
  <c r="S12" i="44"/>
  <c r="T11" i="44"/>
  <c r="S11" i="44"/>
  <c r="T10" i="44"/>
  <c r="S10" i="44"/>
  <c r="T9" i="44"/>
  <c r="S9" i="44"/>
  <c r="T8" i="44"/>
  <c r="S8" i="44"/>
  <c r="F7" i="106" l="1"/>
  <c r="J7" i="106" s="1"/>
  <c r="C4" i="110"/>
  <c r="C8" i="104"/>
  <c r="C55" i="98"/>
  <c r="D4" i="102"/>
  <c r="D5" i="102"/>
  <c r="D43" i="98"/>
  <c r="H16" i="98" s="1"/>
  <c r="C8" i="93"/>
  <c r="C7" i="97"/>
  <c r="N5" i="83"/>
  <c r="S7" i="44"/>
  <c r="S153" i="44"/>
  <c r="S14" i="44"/>
  <c r="S86" i="44"/>
  <c r="T86" i="44"/>
  <c r="T153" i="44"/>
  <c r="S147" i="44"/>
  <c r="S146" i="44"/>
  <c r="S152" i="44"/>
  <c r="S151" i="44"/>
  <c r="T148" i="44"/>
  <c r="K7" i="106" l="1"/>
  <c r="L7" i="106" s="1"/>
  <c r="R8" i="104"/>
  <c r="C55" i="99"/>
  <c r="D35" i="98"/>
  <c r="D35" i="99" s="1"/>
  <c r="D43" i="99"/>
  <c r="O54" i="45"/>
  <c r="O52" i="45"/>
  <c r="O50" i="45"/>
  <c r="O48" i="45"/>
  <c r="O46" i="45"/>
  <c r="O44" i="45"/>
  <c r="O42" i="45"/>
  <c r="O38" i="45"/>
  <c r="P35" i="45"/>
  <c r="P33" i="45"/>
  <c r="P31" i="45"/>
  <c r="P53" i="45"/>
  <c r="P51" i="45"/>
  <c r="P49" i="45"/>
  <c r="P47" i="45"/>
  <c r="P45" i="45"/>
  <c r="P43" i="45"/>
  <c r="P41" i="45"/>
  <c r="P39" i="45"/>
  <c r="P37" i="45"/>
  <c r="O35" i="45"/>
  <c r="O33" i="45"/>
  <c r="O53" i="45"/>
  <c r="O51" i="45"/>
  <c r="O49" i="45"/>
  <c r="O47" i="45"/>
  <c r="O45" i="45"/>
  <c r="O43" i="45"/>
  <c r="O39" i="45"/>
  <c r="P36" i="45"/>
  <c r="P34" i="45"/>
  <c r="P32" i="45"/>
  <c r="P54" i="45"/>
  <c r="P52" i="45"/>
  <c r="P50" i="45"/>
  <c r="P48" i="45"/>
  <c r="P46" i="45"/>
  <c r="P44" i="45"/>
  <c r="P42" i="45"/>
  <c r="P38" i="45"/>
  <c r="O36" i="45"/>
  <c r="O34" i="45"/>
  <c r="O32" i="45"/>
  <c r="T149" i="44"/>
  <c r="T145" i="44"/>
  <c r="T141" i="44"/>
  <c r="S149" i="44"/>
  <c r="S145" i="44"/>
  <c r="S143" i="44"/>
  <c r="S141" i="44"/>
  <c r="T142" i="44"/>
  <c r="T138" i="44"/>
  <c r="T136" i="44"/>
  <c r="T134" i="44"/>
  <c r="T132" i="44"/>
  <c r="T130" i="44"/>
  <c r="T128" i="44"/>
  <c r="T126" i="44"/>
  <c r="T124" i="44"/>
  <c r="T123" i="44"/>
  <c r="T121" i="44"/>
  <c r="T119" i="44"/>
  <c r="T107" i="44"/>
  <c r="S138" i="44"/>
  <c r="S136" i="44"/>
  <c r="S134" i="44"/>
  <c r="S132" i="44"/>
  <c r="S130" i="44"/>
  <c r="S128" i="44"/>
  <c r="S126" i="44"/>
  <c r="S124" i="44"/>
  <c r="S123" i="44"/>
  <c r="S121" i="44"/>
  <c r="S119" i="44"/>
  <c r="S107" i="44"/>
  <c r="T139" i="44"/>
  <c r="T137" i="44"/>
  <c r="T135" i="44"/>
  <c r="T133" i="44"/>
  <c r="T131" i="44"/>
  <c r="T129" i="44"/>
  <c r="T127" i="44"/>
  <c r="T125" i="44"/>
  <c r="T122" i="44"/>
  <c r="T118" i="44"/>
  <c r="T106" i="44"/>
  <c r="T104" i="44"/>
  <c r="T102" i="44"/>
  <c r="S139" i="44"/>
  <c r="S137" i="44"/>
  <c r="S135" i="44"/>
  <c r="S133" i="44"/>
  <c r="S131" i="44"/>
  <c r="S129" i="44"/>
  <c r="S127" i="44"/>
  <c r="S125" i="44"/>
  <c r="S106" i="44"/>
  <c r="S104" i="44"/>
  <c r="S102" i="44"/>
  <c r="T24" i="44"/>
  <c r="T23" i="44"/>
  <c r="T21" i="44"/>
  <c r="T22" i="44"/>
  <c r="S142" i="44"/>
  <c r="O37" i="45"/>
  <c r="O31" i="45"/>
  <c r="T99" i="44" l="1"/>
  <c r="S140" i="44"/>
  <c r="T140" i="44"/>
  <c r="C12" i="110" l="1"/>
  <c r="T6" i="44"/>
  <c r="S48" i="44" l="1"/>
  <c r="S78" i="44"/>
  <c r="S75" i="44"/>
  <c r="S33" i="44"/>
  <c r="T64" i="44"/>
  <c r="S64" i="44"/>
  <c r="S71" i="44" l="1"/>
  <c r="S70" i="44"/>
  <c r="T70" i="44"/>
  <c r="S66" i="44"/>
  <c r="S62" i="44"/>
  <c r="S41" i="44"/>
  <c r="S39" i="44"/>
  <c r="S31" i="44"/>
  <c r="S29" i="44"/>
  <c r="S26" i="44"/>
  <c r="T63" i="44"/>
  <c r="T69" i="44"/>
  <c r="S67" i="44"/>
  <c r="S63" i="44"/>
  <c r="S42" i="44"/>
  <c r="S40" i="44"/>
  <c r="S32" i="44"/>
  <c r="S30" i="44"/>
  <c r="S27" i="44"/>
  <c r="S69" i="44"/>
  <c r="S59" i="44"/>
  <c r="T43" i="44"/>
  <c r="S46" i="44"/>
  <c r="S74" i="44"/>
  <c r="S56" i="44"/>
  <c r="S61" i="44"/>
  <c r="S58" i="44"/>
  <c r="S80" i="44"/>
  <c r="T44" i="44"/>
  <c r="S47" i="44"/>
  <c r="S81" i="44"/>
  <c r="S60" i="44"/>
  <c r="S84" i="44"/>
  <c r="S57" i="44"/>
  <c r="S85" i="44"/>
  <c r="S44" i="44"/>
  <c r="S72" i="44"/>
  <c r="S43" i="44"/>
  <c r="S68" i="44"/>
  <c r="T68" i="44"/>
  <c r="T62" i="44" l="1"/>
  <c r="S25" i="44"/>
  <c r="O17" i="45" l="1"/>
  <c r="O41" i="45" l="1"/>
  <c r="S22" i="44"/>
  <c r="S24" i="44" l="1"/>
  <c r="S23" i="44"/>
  <c r="S21" i="44"/>
  <c r="S19" i="44" l="1"/>
  <c r="S122" i="44"/>
  <c r="S118" i="44"/>
  <c r="S99" i="44" l="1"/>
  <c r="S6" i="44" s="1"/>
  <c r="T29" i="44" l="1"/>
  <c r="T41" i="44"/>
  <c r="T59" i="44"/>
  <c r="T85" i="44"/>
  <c r="T30" i="44"/>
  <c r="T42" i="44"/>
  <c r="T56" i="44"/>
  <c r="T61" i="44"/>
  <c r="T81" i="44"/>
  <c r="T31" i="44"/>
  <c r="T39" i="44"/>
  <c r="T46" i="44"/>
  <c r="T57" i="44"/>
  <c r="T60" i="44"/>
  <c r="T80" i="44"/>
  <c r="T32" i="44"/>
  <c r="T40" i="44"/>
  <c r="T47" i="44"/>
  <c r="T58" i="44"/>
  <c r="T72" i="44"/>
  <c r="T84" i="44"/>
  <c r="T71" i="44" l="1"/>
  <c r="T27" i="44" l="1"/>
  <c r="T66" i="44"/>
  <c r="T74" i="44"/>
  <c r="T67" i="44"/>
  <c r="T26" i="44"/>
  <c r="D21" i="49" l="1"/>
  <c r="D14" i="49"/>
  <c r="D12" i="49"/>
  <c r="D10" i="49"/>
  <c r="C21" i="49"/>
  <c r="C14" i="49"/>
  <c r="C12" i="49"/>
  <c r="C10" i="49"/>
  <c r="D35" i="49" l="1"/>
  <c r="D36" i="49" s="1"/>
  <c r="C35" i="49"/>
  <c r="C36" i="49" s="1"/>
  <c r="D38" i="49" l="1"/>
  <c r="G14" i="93" l="1"/>
  <c r="J14" i="115"/>
  <c r="G14" i="115" s="1"/>
  <c r="C14" i="115" s="1"/>
  <c r="T14" i="115" s="1"/>
  <c r="E13" i="83"/>
  <c r="C13" i="83" s="1"/>
  <c r="T13" i="83" s="1"/>
  <c r="D14" i="82"/>
  <c r="C14" i="82" s="1"/>
  <c r="E11" i="82"/>
  <c r="F10" i="83"/>
  <c r="L140" i="44"/>
  <c r="L25" i="44"/>
  <c r="H40" i="45"/>
  <c r="H10" i="45" s="1"/>
  <c r="L99" i="44"/>
  <c r="L86" i="44"/>
  <c r="L19" i="44"/>
  <c r="L14" i="44"/>
  <c r="B9" i="44"/>
  <c r="B10" i="44" s="1"/>
  <c r="B11" i="44" s="1"/>
  <c r="B12" i="44" s="1"/>
  <c r="B13" i="44" s="1"/>
  <c r="B15" i="44" s="1"/>
  <c r="L7" i="44"/>
  <c r="E14" i="104" l="1"/>
  <c r="C14" i="105" s="1"/>
  <c r="C18" i="110"/>
  <c r="D18" i="110" s="1"/>
  <c r="C13" i="97"/>
  <c r="C14" i="93"/>
  <c r="P40" i="45"/>
  <c r="O40" i="45"/>
  <c r="O10" i="45" s="1"/>
  <c r="B16" i="44"/>
  <c r="B17" i="44" s="1"/>
  <c r="B18" i="44" s="1"/>
  <c r="B20" i="44" s="1"/>
  <c r="B21" i="44" s="1"/>
  <c r="B22" i="44" s="1"/>
  <c r="B23" i="44" s="1"/>
  <c r="B24"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68" i="44" s="1"/>
  <c r="B69" i="44" s="1"/>
  <c r="B70" i="44" s="1"/>
  <c r="B71" i="44" s="1"/>
  <c r="B72" i="44" s="1"/>
  <c r="B73" i="44" s="1"/>
  <c r="B74" i="44" s="1"/>
  <c r="B75" i="44" s="1"/>
  <c r="B76" i="44" s="1"/>
  <c r="B77" i="44" s="1"/>
  <c r="B78" i="44" s="1"/>
  <c r="B79" i="44" s="1"/>
  <c r="B80" i="44" s="1"/>
  <c r="L6" i="44"/>
  <c r="H55" i="45"/>
  <c r="H56" i="45" s="1"/>
  <c r="E12" i="104" l="1"/>
  <c r="C12" i="105" s="1"/>
  <c r="J12" i="115"/>
  <c r="G12" i="115" s="1"/>
  <c r="C12" i="115" s="1"/>
  <c r="T12" i="115" s="1"/>
  <c r="F13" i="106"/>
  <c r="J13" i="106" s="1"/>
  <c r="C14" i="104"/>
  <c r="J11" i="115"/>
  <c r="G11" i="115" s="1"/>
  <c r="C11" i="115" s="1"/>
  <c r="T11" i="115" s="1"/>
  <c r="R14" i="104"/>
  <c r="K13" i="106"/>
  <c r="D12" i="82"/>
  <c r="C12" i="82" s="1"/>
  <c r="E11" i="83"/>
  <c r="C11" i="83" s="1"/>
  <c r="T11" i="83" s="1"/>
  <c r="D11" i="82"/>
  <c r="C11" i="82" s="1"/>
  <c r="E10" i="83"/>
  <c r="C10" i="83" s="1"/>
  <c r="T10" i="83" s="1"/>
  <c r="B81" i="44"/>
  <c r="B82" i="44" s="1"/>
  <c r="B84" i="44" s="1"/>
  <c r="B85" i="44" s="1"/>
  <c r="B87" i="44" s="1"/>
  <c r="B88" i="44" s="1"/>
  <c r="B89" i="44" s="1"/>
  <c r="B90" i="44" s="1"/>
  <c r="B91" i="44" s="1"/>
  <c r="B92" i="44" s="1"/>
  <c r="B93" i="44" s="1"/>
  <c r="B94" i="44" s="1"/>
  <c r="B95" i="44" s="1"/>
  <c r="B96" i="44" s="1"/>
  <c r="B97" i="44" s="1"/>
  <c r="B98" i="44" s="1"/>
  <c r="B100" i="44" s="1"/>
  <c r="B101" i="44" s="1"/>
  <c r="B102" i="44" s="1"/>
  <c r="B103" i="44" s="1"/>
  <c r="B104" i="44" s="1"/>
  <c r="B105" i="44" s="1"/>
  <c r="B106" i="44" s="1"/>
  <c r="B107" i="44" s="1"/>
  <c r="B108" i="44" s="1"/>
  <c r="B109" i="44" s="1"/>
  <c r="B110" i="44" s="1"/>
  <c r="B111" i="44" s="1"/>
  <c r="B112" i="44" s="1"/>
  <c r="B113" i="44" s="1"/>
  <c r="B114" i="44" s="1"/>
  <c r="B115" i="44" s="1"/>
  <c r="B116" i="44" s="1"/>
  <c r="B117" i="44" s="1"/>
  <c r="B118" i="44" s="1"/>
  <c r="B119" i="44" s="1"/>
  <c r="B120" i="44" s="1"/>
  <c r="B121" i="44" s="1"/>
  <c r="B122" i="44" s="1"/>
  <c r="B123" i="44" s="1"/>
  <c r="E24" i="30"/>
  <c r="E37" i="30"/>
  <c r="E33" i="30"/>
  <c r="U492" i="42"/>
  <c r="T492" i="42"/>
  <c r="U491" i="42"/>
  <c r="T491" i="42"/>
  <c r="U490" i="42"/>
  <c r="T490" i="42"/>
  <c r="U489" i="42"/>
  <c r="T489" i="42"/>
  <c r="L486" i="42"/>
  <c r="U459" i="42"/>
  <c r="T459" i="42"/>
  <c r="U450" i="42"/>
  <c r="T450" i="42"/>
  <c r="U443" i="42"/>
  <c r="T443" i="42"/>
  <c r="U434" i="42"/>
  <c r="T434" i="42"/>
  <c r="U378" i="42"/>
  <c r="T378" i="42"/>
  <c r="U372" i="42"/>
  <c r="T372" i="42"/>
  <c r="U369" i="42"/>
  <c r="T369" i="42"/>
  <c r="U367" i="42"/>
  <c r="T367" i="42"/>
  <c r="U366" i="42"/>
  <c r="T366" i="42"/>
  <c r="U363" i="42"/>
  <c r="T363" i="42"/>
  <c r="U353" i="42"/>
  <c r="T353" i="42"/>
  <c r="U350" i="42"/>
  <c r="T350" i="42"/>
  <c r="U344" i="42"/>
  <c r="T344" i="42"/>
  <c r="U340" i="42"/>
  <c r="T340" i="42"/>
  <c r="L339" i="42"/>
  <c r="L214" i="42" s="1"/>
  <c r="U338" i="42"/>
  <c r="T338" i="42"/>
  <c r="U337" i="42"/>
  <c r="T337" i="42"/>
  <c r="U336" i="42"/>
  <c r="T336" i="42"/>
  <c r="U335" i="42"/>
  <c r="T335" i="42"/>
  <c r="U333" i="42"/>
  <c r="T333" i="42"/>
  <c r="U332" i="42"/>
  <c r="T332" i="42"/>
  <c r="U331" i="42"/>
  <c r="T331" i="42"/>
  <c r="U330" i="42"/>
  <c r="T330" i="42"/>
  <c r="U329" i="42"/>
  <c r="T329" i="42"/>
  <c r="U328" i="42"/>
  <c r="T328" i="42"/>
  <c r="U327" i="42"/>
  <c r="T327" i="42"/>
  <c r="U326" i="42"/>
  <c r="T326" i="42"/>
  <c r="U325" i="42"/>
  <c r="T325" i="42"/>
  <c r="U324" i="42"/>
  <c r="T324" i="42"/>
  <c r="U305" i="42"/>
  <c r="T305" i="42"/>
  <c r="U299" i="42"/>
  <c r="T299" i="42"/>
  <c r="U298" i="42"/>
  <c r="T298" i="42"/>
  <c r="U297" i="42"/>
  <c r="T297" i="42"/>
  <c r="U296" i="42"/>
  <c r="T296" i="42"/>
  <c r="U295" i="42"/>
  <c r="T295" i="42"/>
  <c r="U294" i="42"/>
  <c r="T294" i="42"/>
  <c r="U293" i="42"/>
  <c r="T293" i="42"/>
  <c r="U292" i="42"/>
  <c r="T292" i="42"/>
  <c r="U291" i="42"/>
  <c r="T291" i="42"/>
  <c r="U290" i="42"/>
  <c r="T290" i="42"/>
  <c r="U289" i="42"/>
  <c r="T289" i="42"/>
  <c r="U288" i="42"/>
  <c r="T288" i="42"/>
  <c r="U287" i="42"/>
  <c r="T287" i="42"/>
  <c r="U286" i="42"/>
  <c r="T286" i="42"/>
  <c r="U285" i="42"/>
  <c r="T285" i="42"/>
  <c r="U284" i="42"/>
  <c r="T284" i="42"/>
  <c r="U283" i="42"/>
  <c r="T283" i="42"/>
  <c r="U282" i="42"/>
  <c r="T282" i="42"/>
  <c r="U281" i="42"/>
  <c r="T281" i="42"/>
  <c r="U276" i="42"/>
  <c r="T276" i="42"/>
  <c r="U271" i="42"/>
  <c r="T271" i="42"/>
  <c r="U264" i="42"/>
  <c r="T264" i="42"/>
  <c r="U263" i="42"/>
  <c r="T263" i="42"/>
  <c r="U262" i="42"/>
  <c r="T262" i="42"/>
  <c r="U261" i="42"/>
  <c r="T261" i="42"/>
  <c r="U260" i="42"/>
  <c r="T260" i="42"/>
  <c r="U259" i="42"/>
  <c r="T259" i="42"/>
  <c r="U258" i="42"/>
  <c r="T258" i="42"/>
  <c r="U257" i="42"/>
  <c r="T257" i="42"/>
  <c r="U256" i="42"/>
  <c r="T256" i="42"/>
  <c r="U255" i="42"/>
  <c r="T255" i="42"/>
  <c r="U254" i="42"/>
  <c r="T254" i="42"/>
  <c r="U253" i="42"/>
  <c r="T253" i="42"/>
  <c r="U252" i="42"/>
  <c r="T252" i="42"/>
  <c r="U251" i="42"/>
  <c r="T251" i="42"/>
  <c r="U250" i="42"/>
  <c r="T250" i="42"/>
  <c r="U249" i="42"/>
  <c r="T249" i="42"/>
  <c r="U248" i="42"/>
  <c r="T248" i="42"/>
  <c r="U247" i="42"/>
  <c r="T247" i="42"/>
  <c r="U246" i="42"/>
  <c r="T246" i="42"/>
  <c r="U245" i="42"/>
  <c r="T245" i="42"/>
  <c r="U244" i="42"/>
  <c r="T244" i="42"/>
  <c r="U243" i="42"/>
  <c r="T243" i="42"/>
  <c r="U242" i="42"/>
  <c r="T242" i="42"/>
  <c r="U241" i="42"/>
  <c r="T241" i="42"/>
  <c r="U240" i="42"/>
  <c r="T240" i="42"/>
  <c r="U239" i="42"/>
  <c r="T239" i="42"/>
  <c r="U238" i="42"/>
  <c r="T238" i="42"/>
  <c r="U237" i="42"/>
  <c r="T237" i="42"/>
  <c r="U236" i="42"/>
  <c r="T236" i="42"/>
  <c r="U235" i="42"/>
  <c r="T235" i="42"/>
  <c r="U234" i="42"/>
  <c r="T234" i="42"/>
  <c r="U233" i="42"/>
  <c r="T233" i="42"/>
  <c r="U232" i="42"/>
  <c r="T232" i="42"/>
  <c r="U231" i="42"/>
  <c r="T231" i="42"/>
  <c r="U230" i="42"/>
  <c r="T230" i="42"/>
  <c r="U229" i="42"/>
  <c r="T229" i="42"/>
  <c r="U228" i="42"/>
  <c r="T228" i="42"/>
  <c r="U227" i="42"/>
  <c r="T227" i="42"/>
  <c r="U226" i="42"/>
  <c r="T226" i="42"/>
  <c r="U225" i="42"/>
  <c r="T225" i="42"/>
  <c r="U224" i="42"/>
  <c r="T224" i="42"/>
  <c r="U223" i="42"/>
  <c r="T223" i="42"/>
  <c r="U222" i="42"/>
  <c r="T222" i="42"/>
  <c r="U221" i="42"/>
  <c r="T221" i="42"/>
  <c r="U220" i="42"/>
  <c r="T220" i="42"/>
  <c r="U219" i="42"/>
  <c r="T219" i="42"/>
  <c r="U218" i="42"/>
  <c r="T218" i="42"/>
  <c r="U217" i="42"/>
  <c r="T217" i="42"/>
  <c r="U216" i="42"/>
  <c r="T216" i="42"/>
  <c r="U215" i="42"/>
  <c r="T215" i="42"/>
  <c r="U194" i="42"/>
  <c r="T194" i="42"/>
  <c r="U193" i="42"/>
  <c r="T193" i="42"/>
  <c r="U192" i="42"/>
  <c r="T192" i="42"/>
  <c r="U191" i="42"/>
  <c r="T191" i="42"/>
  <c r="U190" i="42"/>
  <c r="T190" i="42"/>
  <c r="U189" i="42"/>
  <c r="T189" i="42"/>
  <c r="U188" i="42"/>
  <c r="T188" i="42"/>
  <c r="U187" i="42"/>
  <c r="T187" i="42"/>
  <c r="U186" i="42"/>
  <c r="T186" i="42"/>
  <c r="U185" i="42"/>
  <c r="T185" i="42"/>
  <c r="U184" i="42"/>
  <c r="T184" i="42"/>
  <c r="U183" i="42"/>
  <c r="T183" i="42"/>
  <c r="U182" i="42"/>
  <c r="T182" i="42"/>
  <c r="U181" i="42"/>
  <c r="T181" i="42"/>
  <c r="U180" i="42"/>
  <c r="T180" i="42"/>
  <c r="U179" i="42"/>
  <c r="T179" i="42"/>
  <c r="U178" i="42"/>
  <c r="T178" i="42"/>
  <c r="U177" i="42"/>
  <c r="T177" i="42"/>
  <c r="U176" i="42"/>
  <c r="T176" i="42"/>
  <c r="U175" i="42"/>
  <c r="T175" i="42"/>
  <c r="U174" i="42"/>
  <c r="T174" i="42"/>
  <c r="U173" i="42"/>
  <c r="T173" i="42"/>
  <c r="U172" i="42"/>
  <c r="T172" i="42"/>
  <c r="U171" i="42"/>
  <c r="T171" i="42"/>
  <c r="U170" i="42"/>
  <c r="T170" i="42"/>
  <c r="U169" i="42"/>
  <c r="T169" i="42"/>
  <c r="U168" i="42"/>
  <c r="T168" i="42"/>
  <c r="U167" i="42"/>
  <c r="T167" i="42"/>
  <c r="U160" i="42"/>
  <c r="T160" i="42"/>
  <c r="U159" i="42"/>
  <c r="T159" i="42"/>
  <c r="U158" i="42"/>
  <c r="T158" i="42"/>
  <c r="U157" i="42"/>
  <c r="T157" i="42"/>
  <c r="U156" i="42"/>
  <c r="T156" i="42"/>
  <c r="U155" i="42"/>
  <c r="T155" i="42"/>
  <c r="U154" i="42"/>
  <c r="T154" i="42"/>
  <c r="U153" i="42"/>
  <c r="T153" i="42"/>
  <c r="U152" i="42"/>
  <c r="T152" i="42"/>
  <c r="U151" i="42"/>
  <c r="T151" i="42"/>
  <c r="U150" i="42"/>
  <c r="T150" i="42"/>
  <c r="U149" i="42"/>
  <c r="T149" i="42"/>
  <c r="U148" i="42"/>
  <c r="T148" i="42"/>
  <c r="U147" i="42"/>
  <c r="T147" i="42"/>
  <c r="U146" i="42"/>
  <c r="T146" i="42"/>
  <c r="U145" i="42"/>
  <c r="T145" i="42"/>
  <c r="U144" i="42"/>
  <c r="T144" i="42"/>
  <c r="U143" i="42"/>
  <c r="T143" i="42"/>
  <c r="U142" i="42"/>
  <c r="T142" i="42"/>
  <c r="U141" i="42"/>
  <c r="T141" i="42"/>
  <c r="U140" i="42"/>
  <c r="T140" i="42"/>
  <c r="U139" i="42"/>
  <c r="T139" i="42"/>
  <c r="U138" i="42"/>
  <c r="T138" i="42"/>
  <c r="U137" i="42"/>
  <c r="T137" i="42"/>
  <c r="U136" i="42"/>
  <c r="T136" i="42"/>
  <c r="U135" i="42"/>
  <c r="T135" i="42"/>
  <c r="U134" i="42"/>
  <c r="T134" i="42"/>
  <c r="U133" i="42"/>
  <c r="T133" i="42"/>
  <c r="U132" i="42"/>
  <c r="T132" i="42"/>
  <c r="U131" i="42"/>
  <c r="T131" i="42"/>
  <c r="U130" i="42"/>
  <c r="T130" i="42"/>
  <c r="U129" i="42"/>
  <c r="T129" i="42"/>
  <c r="U128" i="42"/>
  <c r="T128" i="42"/>
  <c r="U127" i="42"/>
  <c r="T127" i="42"/>
  <c r="U126" i="42"/>
  <c r="T126" i="42"/>
  <c r="U125" i="42"/>
  <c r="T125" i="42"/>
  <c r="U124" i="42"/>
  <c r="T124" i="42"/>
  <c r="U123" i="42"/>
  <c r="T123" i="42"/>
  <c r="U122" i="42"/>
  <c r="T122" i="42"/>
  <c r="U121" i="42"/>
  <c r="T121" i="42"/>
  <c r="U120" i="42"/>
  <c r="T120" i="42"/>
  <c r="U119" i="42"/>
  <c r="T119" i="42"/>
  <c r="U118" i="42"/>
  <c r="T118" i="42"/>
  <c r="U117" i="42"/>
  <c r="T117" i="42"/>
  <c r="U116" i="42"/>
  <c r="T116" i="42"/>
  <c r="U115" i="42"/>
  <c r="T115" i="42"/>
  <c r="U114" i="42"/>
  <c r="T114" i="42"/>
  <c r="U113" i="42"/>
  <c r="T113" i="42"/>
  <c r="U112" i="42"/>
  <c r="T112" i="42"/>
  <c r="U111" i="42"/>
  <c r="T111" i="42"/>
  <c r="U110" i="42"/>
  <c r="T110" i="42"/>
  <c r="U109" i="42"/>
  <c r="T109" i="42"/>
  <c r="U108" i="42"/>
  <c r="T108" i="42"/>
  <c r="U107" i="42"/>
  <c r="T107" i="42"/>
  <c r="U106" i="42"/>
  <c r="T106" i="42"/>
  <c r="U105" i="42"/>
  <c r="T105" i="42"/>
  <c r="U104" i="42"/>
  <c r="T104" i="42"/>
  <c r="U103" i="42"/>
  <c r="T103" i="42"/>
  <c r="U102" i="42"/>
  <c r="T102" i="42"/>
  <c r="U101" i="42"/>
  <c r="T101" i="42"/>
  <c r="U100" i="42"/>
  <c r="T100" i="42"/>
  <c r="U99" i="42"/>
  <c r="T99" i="42"/>
  <c r="U98" i="42"/>
  <c r="T98" i="42"/>
  <c r="U97" i="42"/>
  <c r="T97" i="42"/>
  <c r="U96" i="42"/>
  <c r="T96" i="42"/>
  <c r="U95" i="42"/>
  <c r="T95" i="42"/>
  <c r="U94" i="42"/>
  <c r="T94" i="42"/>
  <c r="U93" i="42"/>
  <c r="T93" i="42"/>
  <c r="U92" i="42"/>
  <c r="T92" i="42"/>
  <c r="U91" i="42"/>
  <c r="T91" i="42"/>
  <c r="U90" i="42"/>
  <c r="T90" i="42"/>
  <c r="U89" i="42"/>
  <c r="T89" i="42"/>
  <c r="U88" i="42"/>
  <c r="T88" i="42"/>
  <c r="U87" i="42"/>
  <c r="T87" i="42"/>
  <c r="U86" i="42"/>
  <c r="T86" i="42"/>
  <c r="U85" i="42"/>
  <c r="T85" i="42"/>
  <c r="U84" i="42"/>
  <c r="T84" i="42"/>
  <c r="U83" i="42"/>
  <c r="T83" i="42"/>
  <c r="U82" i="42"/>
  <c r="T82" i="42"/>
  <c r="U81" i="42"/>
  <c r="T81" i="42"/>
  <c r="U80" i="42"/>
  <c r="T80" i="42"/>
  <c r="U79" i="42"/>
  <c r="T79" i="42"/>
  <c r="U78" i="42"/>
  <c r="T78" i="42"/>
  <c r="U77" i="42"/>
  <c r="T77" i="42"/>
  <c r="U76" i="42"/>
  <c r="T76" i="42"/>
  <c r="U75" i="42"/>
  <c r="T75" i="42"/>
  <c r="U74" i="42"/>
  <c r="T74" i="42"/>
  <c r="U73" i="42"/>
  <c r="T73" i="42"/>
  <c r="U72" i="42"/>
  <c r="T72" i="42"/>
  <c r="U71" i="42"/>
  <c r="T71" i="42"/>
  <c r="U70" i="42"/>
  <c r="T70" i="42"/>
  <c r="U69" i="42"/>
  <c r="T69" i="42"/>
  <c r="U68" i="42"/>
  <c r="T68" i="42"/>
  <c r="U67" i="42"/>
  <c r="T67" i="42"/>
  <c r="U66" i="42"/>
  <c r="T66" i="42"/>
  <c r="U65" i="42"/>
  <c r="T65" i="42"/>
  <c r="U64" i="42"/>
  <c r="T64" i="42"/>
  <c r="U63" i="42"/>
  <c r="T63" i="42"/>
  <c r="U62" i="42"/>
  <c r="T62" i="42"/>
  <c r="U61" i="42"/>
  <c r="T61" i="42"/>
  <c r="U60" i="42"/>
  <c r="T60" i="42"/>
  <c r="U59" i="42"/>
  <c r="T59" i="42"/>
  <c r="U58" i="42"/>
  <c r="T58" i="42"/>
  <c r="U57" i="42"/>
  <c r="T57" i="42"/>
  <c r="U56" i="42"/>
  <c r="T56" i="42"/>
  <c r="U55" i="42"/>
  <c r="T55" i="42"/>
  <c r="U54" i="42"/>
  <c r="T54" i="42"/>
  <c r="U53" i="42"/>
  <c r="T53" i="42"/>
  <c r="U52" i="42"/>
  <c r="T52" i="42"/>
  <c r="U51" i="42"/>
  <c r="T51" i="42"/>
  <c r="U50" i="42"/>
  <c r="T50" i="42"/>
  <c r="U49" i="42"/>
  <c r="T49" i="42"/>
  <c r="U48" i="42"/>
  <c r="T48" i="42"/>
  <c r="U47" i="42"/>
  <c r="T47" i="42"/>
  <c r="U46" i="42"/>
  <c r="T46" i="42"/>
  <c r="U45" i="42"/>
  <c r="T45" i="42"/>
  <c r="U44" i="42"/>
  <c r="T44" i="42"/>
  <c r="U43" i="42"/>
  <c r="T43" i="42"/>
  <c r="U42" i="42"/>
  <c r="T42" i="42"/>
  <c r="U41" i="42"/>
  <c r="T41" i="42"/>
  <c r="U40" i="42"/>
  <c r="T40" i="42"/>
  <c r="U39" i="42"/>
  <c r="T39" i="42"/>
  <c r="U38" i="42"/>
  <c r="T38" i="42"/>
  <c r="U37" i="42"/>
  <c r="T37" i="42"/>
  <c r="U36" i="42"/>
  <c r="T36" i="42"/>
  <c r="U35" i="42"/>
  <c r="T35" i="42"/>
  <c r="U34" i="42"/>
  <c r="T34" i="42"/>
  <c r="U33" i="42"/>
  <c r="T33" i="42"/>
  <c r="U32" i="42"/>
  <c r="T32" i="42"/>
  <c r="U31" i="42"/>
  <c r="T31" i="42"/>
  <c r="U30" i="42"/>
  <c r="T30" i="42"/>
  <c r="U29" i="42"/>
  <c r="T29" i="42"/>
  <c r="U28" i="42"/>
  <c r="T28" i="42"/>
  <c r="U27" i="42"/>
  <c r="T27" i="42"/>
  <c r="U26" i="42"/>
  <c r="T26" i="42"/>
  <c r="U25" i="42"/>
  <c r="T25" i="42"/>
  <c r="U24" i="42"/>
  <c r="T24" i="42"/>
  <c r="U23" i="42"/>
  <c r="T23" i="42"/>
  <c r="U22" i="42"/>
  <c r="T22" i="42"/>
  <c r="U21" i="42"/>
  <c r="T21" i="42"/>
  <c r="U20" i="42"/>
  <c r="T20" i="42"/>
  <c r="U19" i="42"/>
  <c r="T19" i="42"/>
  <c r="U18" i="42"/>
  <c r="T18" i="42"/>
  <c r="U17" i="42"/>
  <c r="T17" i="42"/>
  <c r="U16" i="42"/>
  <c r="T16" i="42"/>
  <c r="U15" i="42"/>
  <c r="T15" i="42"/>
  <c r="U14" i="42"/>
  <c r="T14" i="42"/>
  <c r="U13" i="42"/>
  <c r="T13" i="42"/>
  <c r="U12" i="42"/>
  <c r="T12" i="42"/>
  <c r="L11" i="42"/>
  <c r="L13" i="106" l="1"/>
  <c r="C12" i="104"/>
  <c r="J9" i="115"/>
  <c r="G12" i="93"/>
  <c r="C11" i="97" s="1"/>
  <c r="G11" i="93"/>
  <c r="C11" i="93" s="1"/>
  <c r="E11" i="104"/>
  <c r="C11" i="105" s="1"/>
  <c r="J10" i="115"/>
  <c r="G10" i="115" s="1"/>
  <c r="C10" i="115" s="1"/>
  <c r="T10" i="115" s="1"/>
  <c r="K9" i="115"/>
  <c r="F10" i="106"/>
  <c r="J10" i="106" s="1"/>
  <c r="C15" i="110"/>
  <c r="C11" i="104"/>
  <c r="F8" i="83"/>
  <c r="F5" i="83" s="1"/>
  <c r="E9" i="82"/>
  <c r="E5" i="82" s="1"/>
  <c r="D9" i="82"/>
  <c r="E8" i="83"/>
  <c r="E9" i="83"/>
  <c r="C9" i="83" s="1"/>
  <c r="T9" i="83" s="1"/>
  <c r="D10" i="82"/>
  <c r="C10" i="82" s="1"/>
  <c r="L10" i="42"/>
  <c r="B124" i="44"/>
  <c r="B125" i="44" s="1"/>
  <c r="B126" i="44" s="1"/>
  <c r="B127" i="44" s="1"/>
  <c r="B128" i="44" s="1"/>
  <c r="B129" i="44" s="1"/>
  <c r="B130" i="44" s="1"/>
  <c r="B131" i="44" s="1"/>
  <c r="B132" i="44" s="1"/>
  <c r="B133" i="44" s="1"/>
  <c r="B134" i="44" s="1"/>
  <c r="B135" i="44" s="1"/>
  <c r="B136" i="44" s="1"/>
  <c r="B137" i="44" s="1"/>
  <c r="B138" i="44" s="1"/>
  <c r="B139" i="44" s="1"/>
  <c r="B141" i="44" s="1"/>
  <c r="B142" i="44" s="1"/>
  <c r="B143" i="44" s="1"/>
  <c r="B144" i="44" s="1"/>
  <c r="B145" i="44" s="1"/>
  <c r="B146" i="44" s="1"/>
  <c r="B147" i="44" s="1"/>
  <c r="B148" i="44" s="1"/>
  <c r="B149" i="44" s="1"/>
  <c r="B150" i="44" s="1"/>
  <c r="B151" i="44" s="1"/>
  <c r="B152" i="44" s="1"/>
  <c r="B154" i="44" s="1"/>
  <c r="B155" i="44" s="1"/>
  <c r="B156" i="44" s="1"/>
  <c r="B157" i="44" s="1"/>
  <c r="B158" i="44" s="1"/>
  <c r="B159" i="44" s="1"/>
  <c r="B160" i="44" s="1"/>
  <c r="B161" i="44" s="1"/>
  <c r="B162" i="44" s="1"/>
  <c r="B163" i="44" s="1"/>
  <c r="B164" i="44" s="1"/>
  <c r="B165" i="44" s="1"/>
  <c r="B166" i="44" s="1"/>
  <c r="B167" i="44" s="1"/>
  <c r="B168" i="44" s="1"/>
  <c r="B169" i="44" s="1"/>
  <c r="B170" i="44" s="1"/>
  <c r="B171" i="44" s="1"/>
  <c r="B172" i="44" s="1"/>
  <c r="B173" i="44" s="1"/>
  <c r="B174" i="44" s="1"/>
  <c r="B175" i="44" s="1"/>
  <c r="B176" i="44" s="1"/>
  <c r="B177" i="44" s="1"/>
  <c r="B178" i="44" s="1"/>
  <c r="B179" i="44" s="1"/>
  <c r="B180" i="44" s="1"/>
  <c r="B181" i="44" s="1"/>
  <c r="B182" i="44" s="1"/>
  <c r="B183" i="44" s="1"/>
  <c r="B184" i="44" s="1"/>
  <c r="B185" i="44" s="1"/>
  <c r="B186" i="44" s="1"/>
  <c r="B187" i="44" s="1"/>
  <c r="B188" i="44" s="1"/>
  <c r="B189" i="44" s="1"/>
  <c r="B190" i="44" s="1"/>
  <c r="B191" i="44" s="1"/>
  <c r="B192" i="44" s="1"/>
  <c r="B193" i="44" s="1"/>
  <c r="G10" i="93" l="1"/>
  <c r="C9" i="97" s="1"/>
  <c r="C10" i="97"/>
  <c r="C12" i="93"/>
  <c r="F11" i="106"/>
  <c r="J11" i="106" s="1"/>
  <c r="C16" i="110"/>
  <c r="J6" i="115"/>
  <c r="E9" i="104"/>
  <c r="C9" i="105" s="1"/>
  <c r="E10" i="104"/>
  <c r="C10" i="105" s="1"/>
  <c r="G9" i="115"/>
  <c r="C9" i="115" s="1"/>
  <c r="K6" i="115"/>
  <c r="R11" i="104"/>
  <c r="K10" i="106"/>
  <c r="L10" i="106" s="1"/>
  <c r="F9" i="106"/>
  <c r="J9" i="106" s="1"/>
  <c r="C14" i="110"/>
  <c r="C10" i="104"/>
  <c r="C8" i="83"/>
  <c r="T8" i="83" s="1"/>
  <c r="E5" i="83"/>
  <c r="D5" i="82"/>
  <c r="C9" i="82"/>
  <c r="C5" i="82" s="1"/>
  <c r="E14" i="30"/>
  <c r="E10" i="30"/>
  <c r="E19" i="30"/>
  <c r="R14" i="34"/>
  <c r="L413" i="39"/>
  <c r="L315" i="39"/>
  <c r="L11" i="39"/>
  <c r="L10" i="37"/>
  <c r="R12" i="104" l="1"/>
  <c r="C11" i="102"/>
  <c r="C10" i="102" s="1"/>
  <c r="C3" i="102" s="1"/>
  <c r="C10" i="93"/>
  <c r="G6" i="115"/>
  <c r="K11" i="106"/>
  <c r="L11" i="106" s="1"/>
  <c r="G9" i="93"/>
  <c r="C9" i="93" s="1"/>
  <c r="T9" i="115"/>
  <c r="C6" i="115"/>
  <c r="T6" i="115" s="1"/>
  <c r="K9" i="106"/>
  <c r="L9" i="106" s="1"/>
  <c r="R10" i="104"/>
  <c r="E6" i="104"/>
  <c r="C6" i="105" s="1"/>
  <c r="J5" i="106"/>
  <c r="C5" i="83"/>
  <c r="L10" i="39"/>
  <c r="L10" i="34"/>
  <c r="G6" i="93" l="1"/>
  <c r="C5" i="97" s="1"/>
  <c r="D11" i="102"/>
  <c r="C6" i="93"/>
  <c r="F8" i="106"/>
  <c r="J8" i="106" s="1"/>
  <c r="C8" i="97"/>
  <c r="C9" i="104"/>
  <c r="C6" i="104" s="1"/>
  <c r="K5" i="106"/>
  <c r="L5" i="106" s="1"/>
  <c r="D3" i="102"/>
  <c r="L1451" i="26"/>
  <c r="L1441" i="26"/>
  <c r="L1408" i="26"/>
  <c r="L1406" i="26"/>
  <c r="L1400" i="26"/>
  <c r="L1395" i="26"/>
  <c r="L1386" i="26"/>
  <c r="L1381" i="26"/>
  <c r="L1329" i="26"/>
  <c r="L1317" i="26"/>
  <c r="L1306" i="26"/>
  <c r="G760" i="32"/>
  <c r="G761" i="32" s="1"/>
  <c r="G725" i="32"/>
  <c r="G727" i="32"/>
  <c r="G728" i="32" s="1"/>
  <c r="G181" i="32"/>
  <c r="G182" i="32" s="1"/>
  <c r="G183" i="32" s="1"/>
  <c r="G184" i="32" s="1"/>
  <c r="G185" i="32" s="1"/>
  <c r="G186" i="32" s="1"/>
  <c r="G168" i="32"/>
  <c r="G169" i="32" s="1"/>
  <c r="G170" i="32" s="1"/>
  <c r="G171" i="32" s="1"/>
  <c r="G172" i="32" s="1"/>
  <c r="G173" i="32" s="1"/>
  <c r="G174" i="32" s="1"/>
  <c r="G150" i="32"/>
  <c r="G148" i="32"/>
  <c r="G146" i="32"/>
  <c r="G141" i="32"/>
  <c r="G142" i="32" s="1"/>
  <c r="G143" i="32" s="1"/>
  <c r="G144" i="32" s="1"/>
  <c r="G136" i="32"/>
  <c r="G137" i="32" s="1"/>
  <c r="G138" i="32" s="1"/>
  <c r="G132" i="32"/>
  <c r="G133" i="32" s="1"/>
  <c r="G134" i="32" s="1"/>
  <c r="G127" i="32"/>
  <c r="G128" i="32" s="1"/>
  <c r="G129" i="32" s="1"/>
  <c r="G130" i="32" s="1"/>
  <c r="G125" i="32"/>
  <c r="G123" i="32"/>
  <c r="G121" i="32"/>
  <c r="G119" i="32"/>
  <c r="G117" i="32"/>
  <c r="G114" i="32"/>
  <c r="G115" i="32" s="1"/>
  <c r="G111" i="32"/>
  <c r="G112" i="32" s="1"/>
  <c r="G22" i="32"/>
  <c r="G23" i="32" s="1"/>
  <c r="G24" i="32" s="1"/>
  <c r="G25" i="32" s="1"/>
  <c r="G26" i="32" s="1"/>
  <c r="G27" i="32" s="1"/>
  <c r="G28" i="32" s="1"/>
  <c r="G29" i="32" s="1"/>
  <c r="G30" i="32" s="1"/>
  <c r="G31" i="32" s="1"/>
  <c r="G32" i="32" s="1"/>
  <c r="G33" i="32" s="1"/>
  <c r="G34" i="32" s="1"/>
  <c r="G35" i="32" s="1"/>
  <c r="G36" i="32" s="1"/>
  <c r="G37" i="32" s="1"/>
  <c r="G38" i="32" s="1"/>
  <c r="G39" i="32" s="1"/>
  <c r="G40" i="32" s="1"/>
  <c r="G41" i="32" s="1"/>
  <c r="G42" i="32" s="1"/>
  <c r="G43" i="32" s="1"/>
  <c r="G44" i="32" s="1"/>
  <c r="G45" i="32" s="1"/>
  <c r="G46" i="32" s="1"/>
  <c r="G47" i="32" s="1"/>
  <c r="G48" i="32" s="1"/>
  <c r="G49" i="32" s="1"/>
  <c r="G50" i="32" s="1"/>
  <c r="G51" i="32" s="1"/>
  <c r="G52" i="32" s="1"/>
  <c r="G53" i="32" s="1"/>
  <c r="G54" i="32" s="1"/>
  <c r="G55" i="32" s="1"/>
  <c r="G56" i="32" s="1"/>
  <c r="G57" i="32" s="1"/>
  <c r="G58" i="32" s="1"/>
  <c r="G59" i="32" s="1"/>
  <c r="G60" i="32" s="1"/>
  <c r="G61" i="32" s="1"/>
  <c r="G62" i="32" s="1"/>
  <c r="G63" i="32" s="1"/>
  <c r="G64" i="32" s="1"/>
  <c r="G65" i="32" s="1"/>
  <c r="G66" i="32" s="1"/>
  <c r="G67" i="32" s="1"/>
  <c r="G68" i="32" s="1"/>
  <c r="G69" i="32" s="1"/>
  <c r="G70" i="32" s="1"/>
  <c r="G71" i="32" s="1"/>
  <c r="G72" i="32" s="1"/>
  <c r="G73" i="32" s="1"/>
  <c r="G74" i="32" s="1"/>
  <c r="G75" i="32" s="1"/>
  <c r="G76" i="32" s="1"/>
  <c r="G77" i="32" s="1"/>
  <c r="G78" i="32" s="1"/>
  <c r="G79" i="32" s="1"/>
  <c r="G80" i="32" s="1"/>
  <c r="G81" i="32" s="1"/>
  <c r="G82" i="32" s="1"/>
  <c r="G83" i="32" s="1"/>
  <c r="G84" i="32" s="1"/>
  <c r="G85" i="32" s="1"/>
  <c r="G86" i="32" s="1"/>
  <c r="G87" i="32" s="1"/>
  <c r="G88" i="32" s="1"/>
  <c r="G89" i="32" s="1"/>
  <c r="G90" i="32" s="1"/>
  <c r="G91" i="32" s="1"/>
  <c r="G92" i="32" s="1"/>
  <c r="G93" i="32" s="1"/>
  <c r="G94" i="32" s="1"/>
  <c r="G95" i="32" s="1"/>
  <c r="G96" i="32" s="1"/>
  <c r="G97" i="32" s="1"/>
  <c r="G98" i="32" s="1"/>
  <c r="G99" i="32" s="1"/>
  <c r="G100" i="32" s="1"/>
  <c r="G101" i="32" s="1"/>
  <c r="G102" i="32" s="1"/>
  <c r="G103" i="32" s="1"/>
  <c r="G104" i="32" s="1"/>
  <c r="G105" i="32" s="1"/>
  <c r="G106" i="32" s="1"/>
  <c r="G107" i="32" s="1"/>
  <c r="G108" i="32" s="1"/>
  <c r="G109" i="32" s="1"/>
  <c r="G20" i="32"/>
  <c r="G17" i="32"/>
  <c r="G18" i="32" s="1"/>
  <c r="G14" i="32"/>
  <c r="G15" i="32" s="1"/>
  <c r="G10" i="32"/>
  <c r="G11" i="32" s="1"/>
  <c r="G12" i="32" s="1"/>
  <c r="F5" i="106" l="1"/>
  <c r="R9" i="104"/>
  <c r="R6" i="104" s="1"/>
  <c r="K8" i="106"/>
  <c r="L8" i="106" s="1"/>
  <c r="D74" i="99"/>
  <c r="D10" i="102"/>
  <c r="L321" i="26"/>
  <c r="F1163" i="32"/>
  <c r="F1153" i="32"/>
  <c r="F1120" i="32"/>
  <c r="F1118" i="32"/>
  <c r="F1112" i="32"/>
  <c r="F1107" i="32"/>
  <c r="F1098" i="32"/>
  <c r="F1093" i="32"/>
  <c r="F1041" i="32"/>
  <c r="F1029" i="32"/>
  <c r="F1018" i="32"/>
  <c r="E10" i="102" l="1"/>
  <c r="C13" i="110"/>
  <c r="D22" i="30"/>
  <c r="D17" i="30"/>
  <c r="C17" i="30"/>
  <c r="D35" i="30"/>
  <c r="C35" i="30"/>
  <c r="D31" i="30"/>
  <c r="C31" i="30"/>
  <c r="C26" i="30"/>
  <c r="C22" i="30"/>
  <c r="D12" i="30"/>
  <c r="C12" i="30"/>
  <c r="D3" i="30"/>
  <c r="D8" i="30"/>
  <c r="C8" i="30"/>
  <c r="C5" i="30"/>
  <c r="R54" i="7"/>
  <c r="D27" i="30" s="1"/>
  <c r="D26" i="30" s="1"/>
  <c r="R53" i="7"/>
  <c r="R52" i="7"/>
  <c r="R51" i="7"/>
  <c r="R50" i="7"/>
  <c r="R49" i="7"/>
  <c r="R48" i="7"/>
  <c r="R47" i="7"/>
  <c r="R46" i="7"/>
  <c r="R45" i="7"/>
  <c r="R44" i="7"/>
  <c r="R43" i="7"/>
  <c r="R42" i="7"/>
  <c r="R41" i="7"/>
  <c r="R39" i="7"/>
  <c r="R38" i="7"/>
  <c r="R37" i="7"/>
  <c r="R36" i="7"/>
  <c r="R35" i="7"/>
  <c r="R34" i="7"/>
  <c r="R33" i="7"/>
  <c r="R32" i="7"/>
  <c r="R31" i="7"/>
  <c r="R30" i="7"/>
  <c r="R29" i="7"/>
  <c r="R28" i="7"/>
  <c r="R27" i="7"/>
  <c r="R26" i="7"/>
  <c r="R25" i="7"/>
  <c r="R24" i="7"/>
  <c r="R23" i="7"/>
  <c r="R22" i="7"/>
  <c r="R21" i="7"/>
  <c r="R20" i="7"/>
  <c r="R19" i="7"/>
  <c r="R18" i="7"/>
  <c r="R17" i="7"/>
  <c r="R16" i="7"/>
  <c r="R15" i="7"/>
  <c r="R14" i="7"/>
  <c r="R13" i="7"/>
  <c r="R12" i="7"/>
  <c r="R11" i="7"/>
  <c r="G99" i="29"/>
  <c r="G100" i="29" s="1"/>
  <c r="L6" i="27"/>
  <c r="L310" i="27"/>
  <c r="L408" i="27"/>
  <c r="G30" i="28"/>
  <c r="G29" i="28"/>
  <c r="G17" i="28"/>
  <c r="L1452" i="26"/>
  <c r="L185" i="26"/>
  <c r="L77" i="26"/>
  <c r="K183" i="25"/>
  <c r="K75" i="25"/>
  <c r="L11" i="8"/>
  <c r="U491" i="8"/>
  <c r="T491" i="8"/>
  <c r="U490" i="8"/>
  <c r="T490" i="8"/>
  <c r="U489" i="8"/>
  <c r="T489" i="8"/>
  <c r="U459" i="8"/>
  <c r="U450" i="8"/>
  <c r="T450" i="8"/>
  <c r="U443" i="8"/>
  <c r="T443" i="8"/>
  <c r="U434" i="8"/>
  <c r="T434" i="8"/>
  <c r="U378" i="8"/>
  <c r="T378" i="8"/>
  <c r="U372" i="8"/>
  <c r="T372" i="8"/>
  <c r="U369" i="8"/>
  <c r="T369" i="8"/>
  <c r="U367" i="8"/>
  <c r="T367" i="8"/>
  <c r="U366" i="8"/>
  <c r="T366" i="8"/>
  <c r="U363" i="8"/>
  <c r="T363" i="8"/>
  <c r="U353" i="8"/>
  <c r="T353" i="8"/>
  <c r="U350" i="8"/>
  <c r="T350" i="8"/>
  <c r="U344" i="8"/>
  <c r="T344" i="8"/>
  <c r="U340" i="8"/>
  <c r="T340" i="8"/>
  <c r="U338" i="8"/>
  <c r="T338" i="8"/>
  <c r="U337" i="8"/>
  <c r="T337" i="8"/>
  <c r="U336" i="8"/>
  <c r="T336" i="8"/>
  <c r="U335" i="8"/>
  <c r="T335" i="8"/>
  <c r="U333" i="8"/>
  <c r="T333" i="8"/>
  <c r="U332" i="8"/>
  <c r="T332" i="8"/>
  <c r="U331" i="8"/>
  <c r="T331" i="8"/>
  <c r="U330" i="8"/>
  <c r="T330" i="8"/>
  <c r="U329" i="8"/>
  <c r="T329" i="8"/>
  <c r="U328" i="8"/>
  <c r="T328" i="8"/>
  <c r="U327" i="8"/>
  <c r="T327" i="8"/>
  <c r="U326" i="8"/>
  <c r="T326" i="8"/>
  <c r="U325" i="8"/>
  <c r="T325" i="8"/>
  <c r="U324" i="8"/>
  <c r="T324" i="8"/>
  <c r="U305" i="8"/>
  <c r="T305" i="8"/>
  <c r="U299" i="8"/>
  <c r="T299" i="8"/>
  <c r="U298" i="8"/>
  <c r="T298" i="8"/>
  <c r="U293" i="8"/>
  <c r="T293" i="8"/>
  <c r="U292" i="8"/>
  <c r="T292" i="8"/>
  <c r="U291" i="8"/>
  <c r="T291" i="8"/>
  <c r="U290" i="8"/>
  <c r="T290" i="8"/>
  <c r="U289" i="8"/>
  <c r="T289" i="8"/>
  <c r="U288" i="8"/>
  <c r="T288" i="8"/>
  <c r="U287" i="8"/>
  <c r="T287" i="8"/>
  <c r="U286" i="8"/>
  <c r="T286" i="8"/>
  <c r="U285" i="8"/>
  <c r="T285" i="8"/>
  <c r="U284" i="8"/>
  <c r="T284" i="8"/>
  <c r="U283" i="8"/>
  <c r="T283" i="8"/>
  <c r="U282" i="8"/>
  <c r="T282" i="8"/>
  <c r="U281" i="8"/>
  <c r="T281" i="8"/>
  <c r="U276" i="8"/>
  <c r="T276" i="8"/>
  <c r="U271" i="8"/>
  <c r="T271" i="8"/>
  <c r="U264" i="8"/>
  <c r="T264" i="8"/>
  <c r="U263" i="8"/>
  <c r="T263" i="8"/>
  <c r="U262" i="8"/>
  <c r="T262" i="8"/>
  <c r="U261" i="8"/>
  <c r="T261" i="8"/>
  <c r="U260" i="8"/>
  <c r="T260" i="8"/>
  <c r="U259" i="8"/>
  <c r="T259" i="8"/>
  <c r="U258" i="8"/>
  <c r="T258" i="8"/>
  <c r="U257" i="8"/>
  <c r="T257" i="8"/>
  <c r="U256" i="8"/>
  <c r="T256" i="8"/>
  <c r="U255" i="8"/>
  <c r="T255" i="8"/>
  <c r="U254" i="8"/>
  <c r="T254" i="8"/>
  <c r="U253" i="8"/>
  <c r="T253" i="8"/>
  <c r="U252" i="8"/>
  <c r="T252" i="8"/>
  <c r="U251" i="8"/>
  <c r="T251" i="8"/>
  <c r="U250" i="8"/>
  <c r="T250" i="8"/>
  <c r="U249" i="8"/>
  <c r="T249" i="8"/>
  <c r="U248" i="8"/>
  <c r="T248" i="8"/>
  <c r="U247" i="8"/>
  <c r="T247" i="8"/>
  <c r="U246" i="8"/>
  <c r="T246" i="8"/>
  <c r="U245" i="8"/>
  <c r="T245" i="8"/>
  <c r="U244" i="8"/>
  <c r="T244" i="8"/>
  <c r="U243" i="8"/>
  <c r="T243" i="8"/>
  <c r="U242" i="8"/>
  <c r="T242" i="8"/>
  <c r="U241" i="8"/>
  <c r="T241" i="8"/>
  <c r="U240" i="8"/>
  <c r="T240" i="8"/>
  <c r="U239" i="8"/>
  <c r="T239" i="8"/>
  <c r="U238" i="8"/>
  <c r="T238" i="8"/>
  <c r="U237" i="8"/>
  <c r="T237" i="8"/>
  <c r="U236" i="8"/>
  <c r="T236" i="8"/>
  <c r="U235" i="8"/>
  <c r="T235" i="8"/>
  <c r="U234" i="8"/>
  <c r="T234" i="8"/>
  <c r="U233" i="8"/>
  <c r="T233" i="8"/>
  <c r="U232" i="8"/>
  <c r="T232" i="8"/>
  <c r="U231" i="8"/>
  <c r="T231" i="8"/>
  <c r="U230" i="8"/>
  <c r="T230" i="8"/>
  <c r="U229" i="8"/>
  <c r="T229" i="8"/>
  <c r="U228" i="8"/>
  <c r="T228" i="8"/>
  <c r="U227" i="8"/>
  <c r="T227" i="8"/>
  <c r="U226" i="8"/>
  <c r="T226" i="8"/>
  <c r="U225" i="8"/>
  <c r="T225" i="8"/>
  <c r="U224" i="8"/>
  <c r="T224" i="8"/>
  <c r="U223" i="8"/>
  <c r="T223" i="8"/>
  <c r="U222" i="8"/>
  <c r="T222" i="8"/>
  <c r="U221" i="8"/>
  <c r="T221" i="8"/>
  <c r="U220" i="8"/>
  <c r="T220" i="8"/>
  <c r="U219" i="8"/>
  <c r="T219" i="8"/>
  <c r="U218" i="8"/>
  <c r="T218" i="8"/>
  <c r="U217" i="8"/>
  <c r="T217" i="8"/>
  <c r="U216" i="8"/>
  <c r="T216" i="8"/>
  <c r="U215" i="8"/>
  <c r="T215" i="8"/>
  <c r="U194" i="8"/>
  <c r="T194" i="8"/>
  <c r="U193" i="8"/>
  <c r="T193" i="8"/>
  <c r="U192" i="8"/>
  <c r="T192" i="8"/>
  <c r="U191" i="8"/>
  <c r="T191" i="8"/>
  <c r="U190" i="8"/>
  <c r="T190" i="8"/>
  <c r="U189" i="8"/>
  <c r="T189" i="8"/>
  <c r="U188" i="8"/>
  <c r="T188" i="8"/>
  <c r="U187" i="8"/>
  <c r="T187" i="8"/>
  <c r="U186" i="8"/>
  <c r="T186" i="8"/>
  <c r="U185" i="8"/>
  <c r="T185" i="8"/>
  <c r="U184" i="8"/>
  <c r="T184" i="8"/>
  <c r="U183" i="8"/>
  <c r="T183" i="8"/>
  <c r="U182" i="8"/>
  <c r="T182" i="8"/>
  <c r="U181" i="8"/>
  <c r="T181" i="8"/>
  <c r="U180" i="8"/>
  <c r="T180" i="8"/>
  <c r="U179" i="8"/>
  <c r="T179" i="8"/>
  <c r="U178" i="8"/>
  <c r="T178" i="8"/>
  <c r="U177" i="8"/>
  <c r="T177" i="8"/>
  <c r="U176" i="8"/>
  <c r="T176" i="8"/>
  <c r="U175" i="8"/>
  <c r="T175" i="8"/>
  <c r="U174" i="8"/>
  <c r="T174" i="8"/>
  <c r="U173" i="8"/>
  <c r="T173" i="8"/>
  <c r="U172" i="8"/>
  <c r="T172" i="8"/>
  <c r="U171" i="8"/>
  <c r="T171" i="8"/>
  <c r="U170" i="8"/>
  <c r="T170" i="8"/>
  <c r="U169" i="8"/>
  <c r="T169" i="8"/>
  <c r="U168" i="8"/>
  <c r="T168" i="8"/>
  <c r="U167" i="8"/>
  <c r="T167" i="8"/>
  <c r="U160" i="8"/>
  <c r="T160" i="8"/>
  <c r="U159" i="8"/>
  <c r="T159" i="8"/>
  <c r="U158" i="8"/>
  <c r="T158" i="8"/>
  <c r="U157" i="8"/>
  <c r="T157" i="8"/>
  <c r="U156" i="8"/>
  <c r="T156" i="8"/>
  <c r="U155" i="8"/>
  <c r="T155" i="8"/>
  <c r="U154" i="8"/>
  <c r="T154" i="8"/>
  <c r="U153" i="8"/>
  <c r="T153" i="8"/>
  <c r="U152" i="8"/>
  <c r="T152" i="8"/>
  <c r="U151" i="8"/>
  <c r="T151" i="8"/>
  <c r="U150" i="8"/>
  <c r="T150" i="8"/>
  <c r="U149" i="8"/>
  <c r="T149" i="8"/>
  <c r="U148" i="8"/>
  <c r="T148" i="8"/>
  <c r="U147" i="8"/>
  <c r="T147" i="8"/>
  <c r="U146" i="8"/>
  <c r="T146" i="8"/>
  <c r="U145" i="8"/>
  <c r="T145" i="8"/>
  <c r="U144" i="8"/>
  <c r="T144" i="8"/>
  <c r="U143" i="8"/>
  <c r="T143" i="8"/>
  <c r="U142" i="8"/>
  <c r="T142" i="8"/>
  <c r="U141" i="8"/>
  <c r="T141" i="8"/>
  <c r="U140" i="8"/>
  <c r="T140" i="8"/>
  <c r="U139" i="8"/>
  <c r="T139" i="8"/>
  <c r="U138" i="8"/>
  <c r="T138" i="8"/>
  <c r="U137" i="8"/>
  <c r="T137" i="8"/>
  <c r="U136" i="8"/>
  <c r="T136" i="8"/>
  <c r="U135" i="8"/>
  <c r="T135" i="8"/>
  <c r="U134" i="8"/>
  <c r="T134" i="8"/>
  <c r="U133" i="8"/>
  <c r="T133" i="8"/>
  <c r="U132" i="8"/>
  <c r="T132" i="8"/>
  <c r="U131" i="8"/>
  <c r="T131" i="8"/>
  <c r="U130" i="8"/>
  <c r="T130" i="8"/>
  <c r="U129" i="8"/>
  <c r="T129" i="8"/>
  <c r="U128" i="8"/>
  <c r="T128" i="8"/>
  <c r="U127" i="8"/>
  <c r="T127" i="8"/>
  <c r="U126" i="8"/>
  <c r="T126" i="8"/>
  <c r="U125" i="8"/>
  <c r="T125" i="8"/>
  <c r="U124" i="8"/>
  <c r="T124" i="8"/>
  <c r="U123" i="8"/>
  <c r="T123" i="8"/>
  <c r="U122" i="8"/>
  <c r="T122" i="8"/>
  <c r="U121" i="8"/>
  <c r="T121" i="8"/>
  <c r="U120" i="8"/>
  <c r="T120" i="8"/>
  <c r="U119" i="8"/>
  <c r="T119" i="8"/>
  <c r="U118" i="8"/>
  <c r="T118" i="8"/>
  <c r="U117" i="8"/>
  <c r="T117" i="8"/>
  <c r="U116" i="8"/>
  <c r="T116" i="8"/>
  <c r="U115" i="8"/>
  <c r="T115" i="8"/>
  <c r="U114" i="8"/>
  <c r="T114" i="8"/>
  <c r="U113" i="8"/>
  <c r="T113" i="8"/>
  <c r="U112" i="8"/>
  <c r="T112" i="8"/>
  <c r="U111" i="8"/>
  <c r="T111" i="8"/>
  <c r="U110" i="8"/>
  <c r="T110" i="8"/>
  <c r="U109" i="8"/>
  <c r="T109" i="8"/>
  <c r="U108" i="8"/>
  <c r="T108" i="8"/>
  <c r="U107" i="8"/>
  <c r="T107" i="8"/>
  <c r="U106" i="8"/>
  <c r="T106" i="8"/>
  <c r="U105" i="8"/>
  <c r="T105" i="8"/>
  <c r="U104" i="8"/>
  <c r="T104" i="8"/>
  <c r="U103" i="8"/>
  <c r="T103" i="8"/>
  <c r="U102" i="8"/>
  <c r="T102" i="8"/>
  <c r="U101" i="8"/>
  <c r="T101" i="8"/>
  <c r="U100" i="8"/>
  <c r="T100" i="8"/>
  <c r="U99" i="8"/>
  <c r="T99" i="8"/>
  <c r="U98" i="8"/>
  <c r="T98" i="8"/>
  <c r="U97" i="8"/>
  <c r="T97" i="8"/>
  <c r="U96" i="8"/>
  <c r="T96" i="8"/>
  <c r="U95" i="8"/>
  <c r="T95" i="8"/>
  <c r="U94" i="8"/>
  <c r="T94" i="8"/>
  <c r="U93" i="8"/>
  <c r="T93" i="8"/>
  <c r="U92" i="8"/>
  <c r="T92" i="8"/>
  <c r="U91" i="8"/>
  <c r="T91" i="8"/>
  <c r="U90" i="8"/>
  <c r="T90" i="8"/>
  <c r="U89" i="8"/>
  <c r="T89" i="8"/>
  <c r="U88" i="8"/>
  <c r="T88" i="8"/>
  <c r="U87" i="8"/>
  <c r="T87" i="8"/>
  <c r="U86" i="8"/>
  <c r="T86" i="8"/>
  <c r="U85" i="8"/>
  <c r="T85" i="8"/>
  <c r="U84" i="8"/>
  <c r="T84" i="8"/>
  <c r="U83" i="8"/>
  <c r="T83" i="8"/>
  <c r="U82" i="8"/>
  <c r="T82" i="8"/>
  <c r="U81" i="8"/>
  <c r="T81" i="8"/>
  <c r="U80" i="8"/>
  <c r="T80" i="8"/>
  <c r="U79" i="8"/>
  <c r="T79" i="8"/>
  <c r="U78" i="8"/>
  <c r="T78" i="8"/>
  <c r="U77" i="8"/>
  <c r="T77" i="8"/>
  <c r="U76" i="8"/>
  <c r="T76" i="8"/>
  <c r="U75" i="8"/>
  <c r="T75" i="8"/>
  <c r="U74" i="8"/>
  <c r="T74" i="8"/>
  <c r="U73" i="8"/>
  <c r="T73" i="8"/>
  <c r="U297" i="8"/>
  <c r="T297" i="8"/>
  <c r="U296" i="8"/>
  <c r="T296" i="8"/>
  <c r="U295" i="8"/>
  <c r="T295" i="8"/>
  <c r="U72" i="8"/>
  <c r="T72" i="8"/>
  <c r="U294" i="8"/>
  <c r="T294" i="8"/>
  <c r="U71" i="8"/>
  <c r="T71" i="8"/>
  <c r="U70" i="8"/>
  <c r="T70" i="8"/>
  <c r="U69" i="8"/>
  <c r="T69" i="8"/>
  <c r="U68" i="8"/>
  <c r="T68" i="8"/>
  <c r="U67" i="8"/>
  <c r="T67" i="8"/>
  <c r="U66" i="8"/>
  <c r="T66" i="8"/>
  <c r="U65" i="8"/>
  <c r="T65" i="8"/>
  <c r="U64" i="8"/>
  <c r="T64" i="8"/>
  <c r="U63" i="8"/>
  <c r="T63" i="8"/>
  <c r="U62" i="8"/>
  <c r="T62" i="8"/>
  <c r="U61" i="8"/>
  <c r="T61" i="8"/>
  <c r="U60" i="8"/>
  <c r="T60" i="8"/>
  <c r="U59" i="8"/>
  <c r="T59" i="8"/>
  <c r="U58" i="8"/>
  <c r="T58" i="8"/>
  <c r="U57" i="8"/>
  <c r="T57" i="8"/>
  <c r="U56" i="8"/>
  <c r="T56" i="8"/>
  <c r="U55" i="8"/>
  <c r="T55" i="8"/>
  <c r="U54" i="8"/>
  <c r="T54" i="8"/>
  <c r="U53" i="8"/>
  <c r="T53" i="8"/>
  <c r="U52" i="8"/>
  <c r="T52" i="8"/>
  <c r="U51" i="8"/>
  <c r="T51" i="8"/>
  <c r="U50" i="8"/>
  <c r="T50" i="8"/>
  <c r="U49" i="8"/>
  <c r="T49" i="8"/>
  <c r="U48" i="8"/>
  <c r="T48" i="8"/>
  <c r="U47" i="8"/>
  <c r="T47" i="8"/>
  <c r="U46" i="8"/>
  <c r="T46" i="8"/>
  <c r="U45" i="8"/>
  <c r="T45" i="8"/>
  <c r="U44" i="8"/>
  <c r="T44" i="8"/>
  <c r="U43" i="8"/>
  <c r="T43" i="8"/>
  <c r="U42" i="8"/>
  <c r="T42" i="8"/>
  <c r="U41" i="8"/>
  <c r="T41" i="8"/>
  <c r="U40" i="8"/>
  <c r="T40" i="8"/>
  <c r="U39" i="8"/>
  <c r="T39" i="8"/>
  <c r="U38" i="8"/>
  <c r="T38" i="8"/>
  <c r="U37" i="8"/>
  <c r="T37" i="8"/>
  <c r="U36" i="8"/>
  <c r="T36" i="8"/>
  <c r="U35" i="8"/>
  <c r="T35" i="8"/>
  <c r="U34" i="8"/>
  <c r="T34" i="8"/>
  <c r="U33" i="8"/>
  <c r="T33" i="8"/>
  <c r="U32" i="8"/>
  <c r="T32" i="8"/>
  <c r="U31" i="8"/>
  <c r="T31" i="8"/>
  <c r="U30" i="8"/>
  <c r="T30" i="8"/>
  <c r="U29" i="8"/>
  <c r="T29" i="8"/>
  <c r="U28" i="8"/>
  <c r="T28" i="8"/>
  <c r="U27" i="8"/>
  <c r="T27" i="8"/>
  <c r="U26" i="8"/>
  <c r="T26" i="8"/>
  <c r="U25" i="8"/>
  <c r="T25" i="8"/>
  <c r="U24" i="8"/>
  <c r="T24" i="8"/>
  <c r="U23" i="8"/>
  <c r="T23" i="8"/>
  <c r="U22" i="8"/>
  <c r="T22" i="8"/>
  <c r="U21" i="8"/>
  <c r="T21" i="8"/>
  <c r="U20" i="8"/>
  <c r="T20" i="8"/>
  <c r="U19" i="8"/>
  <c r="T19" i="8"/>
  <c r="U18" i="8"/>
  <c r="T18" i="8"/>
  <c r="U17" i="8"/>
  <c r="T17" i="8"/>
  <c r="U16" i="8"/>
  <c r="T16" i="8"/>
  <c r="U15" i="8"/>
  <c r="T15" i="8"/>
  <c r="U14" i="8"/>
  <c r="T14" i="8"/>
  <c r="U13" i="8"/>
  <c r="T13" i="8"/>
  <c r="U12" i="8"/>
  <c r="T12" i="8"/>
  <c r="L486" i="8"/>
  <c r="L339" i="8"/>
  <c r="L214" i="8" s="1"/>
  <c r="L5" i="23"/>
  <c r="L457" i="23"/>
  <c r="L761" i="23"/>
  <c r="K16" i="19"/>
  <c r="B240" i="13"/>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B276" i="13" s="1"/>
  <c r="B277" i="13" s="1"/>
  <c r="B278" i="13" s="1"/>
  <c r="B279" i="13" s="1"/>
  <c r="B280" i="13" s="1"/>
  <c r="B281" i="13" s="1"/>
  <c r="B282" i="13" s="1"/>
  <c r="B283" i="13" s="1"/>
  <c r="B284" i="13" s="1"/>
  <c r="B285" i="13" s="1"/>
  <c r="B286" i="13" s="1"/>
  <c r="B287" i="13" s="1"/>
  <c r="B288" i="13" s="1"/>
  <c r="B289" i="13" s="1"/>
  <c r="B290" i="13" s="1"/>
  <c r="B291" i="13" s="1"/>
  <c r="B292" i="13" s="1"/>
  <c r="B293" i="13" s="1"/>
  <c r="B294" i="13" s="1"/>
  <c r="B295" i="13" s="1"/>
  <c r="B296" i="13" s="1"/>
  <c r="B297" i="13" s="1"/>
  <c r="B298" i="13" s="1"/>
  <c r="B299" i="13" s="1"/>
  <c r="L300" i="13"/>
  <c r="B302" i="13"/>
  <c r="B303" i="13" s="1"/>
  <c r="B304" i="13" s="1"/>
  <c r="B305" i="13" s="1"/>
  <c r="B306" i="13" s="1"/>
  <c r="B307" i="13" s="1"/>
  <c r="B308" i="13" s="1"/>
  <c r="B309" i="13" s="1"/>
  <c r="B310" i="13" s="1"/>
  <c r="B311" i="13" s="1"/>
  <c r="B312" i="13" s="1"/>
  <c r="C10" i="110" l="1"/>
  <c r="C3" i="110" s="1"/>
  <c r="C3" i="30"/>
  <c r="C2" i="30" s="1"/>
  <c r="E5" i="30"/>
  <c r="L11" i="26"/>
  <c r="L10" i="26" s="1"/>
  <c r="L4" i="23"/>
  <c r="L5" i="27"/>
  <c r="D2" i="30"/>
  <c r="L10" i="8"/>
  <c r="B13" i="13"/>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116" i="13" s="1"/>
  <c r="B117" i="13" s="1"/>
  <c r="B118" i="13" s="1"/>
  <c r="B119" i="13" s="1"/>
  <c r="B120" i="13" s="1"/>
  <c r="B121" i="13" s="1"/>
  <c r="B122" i="13" s="1"/>
  <c r="B123" i="13" s="1"/>
  <c r="B124" i="13" s="1"/>
  <c r="B125" i="13" s="1"/>
  <c r="B126" i="13" s="1"/>
  <c r="B127" i="13" s="1"/>
  <c r="B128" i="13" s="1"/>
  <c r="B129" i="13" s="1"/>
  <c r="B130" i="13" s="1"/>
  <c r="B131" i="13" s="1"/>
  <c r="B132" i="13" s="1"/>
  <c r="B133" i="13" s="1"/>
  <c r="L238" i="13"/>
  <c r="L11" i="13"/>
  <c r="J340" i="15"/>
  <c r="D338" i="15"/>
  <c r="J334" i="15"/>
  <c r="P55" i="15"/>
  <c r="L10" i="10"/>
  <c r="L10" i="13" l="1"/>
  <c r="U339" i="8"/>
  <c r="U487" i="42"/>
  <c r="T485" i="42"/>
  <c r="T483" i="42"/>
  <c r="T481" i="42"/>
  <c r="T479" i="42"/>
  <c r="T477" i="42"/>
  <c r="T475" i="42"/>
  <c r="T473" i="42"/>
  <c r="T471" i="42"/>
  <c r="T469" i="42"/>
  <c r="T467" i="42"/>
  <c r="T465" i="42"/>
  <c r="T463" i="42"/>
  <c r="T461" i="42"/>
  <c r="T457" i="42"/>
  <c r="T455" i="42"/>
  <c r="T453" i="42"/>
  <c r="T451" i="42"/>
  <c r="T449" i="42"/>
  <c r="T447" i="42"/>
  <c r="T445" i="42"/>
  <c r="T441" i="42"/>
  <c r="T439" i="42"/>
  <c r="T437" i="42"/>
  <c r="T435" i="42"/>
  <c r="T433" i="42"/>
  <c r="T431" i="42"/>
  <c r="T429" i="42"/>
  <c r="T427" i="42"/>
  <c r="T425" i="42"/>
  <c r="T423" i="42"/>
  <c r="T421" i="42"/>
  <c r="T419" i="42"/>
  <c r="T417" i="42"/>
  <c r="T415" i="42"/>
  <c r="T413" i="42"/>
  <c r="T411" i="42"/>
  <c r="T409" i="42"/>
  <c r="T407" i="42"/>
  <c r="T405" i="42"/>
  <c r="T403" i="42"/>
  <c r="T401" i="42"/>
  <c r="T399" i="42"/>
  <c r="T397" i="42"/>
  <c r="T395" i="42"/>
  <c r="T393" i="42"/>
  <c r="T391" i="42"/>
  <c r="T389" i="42"/>
  <c r="T387" i="42"/>
  <c r="T385" i="42"/>
  <c r="T383" i="42"/>
  <c r="T381" i="42"/>
  <c r="T379" i="42"/>
  <c r="T377" i="42"/>
  <c r="T375" i="42"/>
  <c r="T373" i="42"/>
  <c r="T371" i="42"/>
  <c r="T365" i="42"/>
  <c r="T361" i="42"/>
  <c r="T359" i="42"/>
  <c r="T357" i="42"/>
  <c r="T355" i="42"/>
  <c r="T351" i="42"/>
  <c r="T349" i="42"/>
  <c r="T347" i="42"/>
  <c r="T345" i="42"/>
  <c r="T343" i="42"/>
  <c r="T341" i="42"/>
  <c r="T323" i="42"/>
  <c r="T321" i="42"/>
  <c r="T319" i="42"/>
  <c r="T317" i="42"/>
  <c r="T315" i="42"/>
  <c r="T313" i="42"/>
  <c r="T311" i="42"/>
  <c r="T309" i="42"/>
  <c r="T307" i="42"/>
  <c r="T303" i="42"/>
  <c r="T301" i="42"/>
  <c r="T279" i="42"/>
  <c r="T277" i="42"/>
  <c r="T275" i="42"/>
  <c r="T273" i="42"/>
  <c r="T269" i="42"/>
  <c r="T267" i="42"/>
  <c r="T265" i="42"/>
  <c r="T213" i="42"/>
  <c r="T211" i="42"/>
  <c r="T209" i="42"/>
  <c r="T207" i="42"/>
  <c r="T205" i="42"/>
  <c r="T203" i="42"/>
  <c r="T201" i="42"/>
  <c r="T199" i="42"/>
  <c r="T197" i="42"/>
  <c r="T195" i="42"/>
  <c r="T165" i="42"/>
  <c r="T163" i="42"/>
  <c r="T161" i="42"/>
  <c r="T488" i="42"/>
  <c r="U485" i="42"/>
  <c r="U483" i="42"/>
  <c r="U481" i="42"/>
  <c r="U479" i="42"/>
  <c r="U477" i="42"/>
  <c r="U475" i="42"/>
  <c r="U473" i="42"/>
  <c r="U471" i="42"/>
  <c r="U469" i="42"/>
  <c r="U467" i="42"/>
  <c r="U465" i="42"/>
  <c r="U463" i="42"/>
  <c r="U461" i="42"/>
  <c r="U457" i="42"/>
  <c r="U455" i="42"/>
  <c r="U453" i="42"/>
  <c r="U451" i="42"/>
  <c r="U449" i="42"/>
  <c r="U447" i="42"/>
  <c r="U445" i="42"/>
  <c r="U441" i="42"/>
  <c r="U439" i="42"/>
  <c r="U437" i="42"/>
  <c r="U435" i="42"/>
  <c r="U433" i="42"/>
  <c r="U431" i="42"/>
  <c r="U429" i="42"/>
  <c r="U427" i="42"/>
  <c r="U425" i="42"/>
  <c r="U423" i="42"/>
  <c r="U421" i="42"/>
  <c r="U419" i="42"/>
  <c r="U417" i="42"/>
  <c r="U415" i="42"/>
  <c r="U413" i="42"/>
  <c r="U411" i="42"/>
  <c r="U409" i="42"/>
  <c r="U407" i="42"/>
  <c r="U405" i="42"/>
  <c r="U403" i="42"/>
  <c r="U401" i="42"/>
  <c r="U399" i="42"/>
  <c r="U397" i="42"/>
  <c r="U395" i="42"/>
  <c r="U393" i="42"/>
  <c r="U391" i="42"/>
  <c r="U389" i="42"/>
  <c r="U387" i="42"/>
  <c r="U385" i="42"/>
  <c r="U383" i="42"/>
  <c r="U381" i="42"/>
  <c r="U379" i="42"/>
  <c r="U377" i="42"/>
  <c r="U375" i="42"/>
  <c r="U373" i="42"/>
  <c r="U371" i="42"/>
  <c r="U365" i="42"/>
  <c r="U361" i="42"/>
  <c r="U359" i="42"/>
  <c r="U357" i="42"/>
  <c r="U355" i="42"/>
  <c r="U351" i="42"/>
  <c r="U349" i="42"/>
  <c r="U347" i="42"/>
  <c r="U345" i="42"/>
  <c r="U343" i="42"/>
  <c r="U341" i="42"/>
  <c r="U339" i="42"/>
  <c r="U323" i="42"/>
  <c r="U321" i="42"/>
  <c r="U319" i="42"/>
  <c r="U317" i="42"/>
  <c r="U315" i="42"/>
  <c r="U313" i="42"/>
  <c r="U311" i="42"/>
  <c r="U309" i="42"/>
  <c r="U307" i="42"/>
  <c r="U303" i="42"/>
  <c r="U301" i="42"/>
  <c r="U279" i="42"/>
  <c r="U277" i="42"/>
  <c r="U275" i="42"/>
  <c r="U273" i="42"/>
  <c r="U269" i="42"/>
  <c r="U267" i="42"/>
  <c r="U265" i="42"/>
  <c r="U213" i="42"/>
  <c r="U211" i="42"/>
  <c r="U209" i="42"/>
  <c r="U207" i="42"/>
  <c r="U205" i="42"/>
  <c r="U203" i="42"/>
  <c r="U201" i="42"/>
  <c r="U199" i="42"/>
  <c r="U197" i="42"/>
  <c r="U195" i="42"/>
  <c r="U165" i="42"/>
  <c r="U163" i="42"/>
  <c r="U161" i="42"/>
  <c r="U488" i="42"/>
  <c r="T484" i="42"/>
  <c r="T482" i="42"/>
  <c r="T480" i="42"/>
  <c r="T478" i="42"/>
  <c r="T476" i="42"/>
  <c r="T474" i="42"/>
  <c r="T472" i="42"/>
  <c r="T470" i="42"/>
  <c r="T468" i="42"/>
  <c r="T466" i="42"/>
  <c r="T464" i="42"/>
  <c r="T462" i="42"/>
  <c r="T460" i="42"/>
  <c r="T458" i="42"/>
  <c r="T456" i="42"/>
  <c r="T454" i="42"/>
  <c r="T452" i="42"/>
  <c r="T448" i="42"/>
  <c r="T446" i="42"/>
  <c r="T444" i="42"/>
  <c r="T442" i="42"/>
  <c r="T440" i="42"/>
  <c r="T438" i="42"/>
  <c r="T436" i="42"/>
  <c r="T432" i="42"/>
  <c r="T430" i="42"/>
  <c r="T428" i="42"/>
  <c r="T426" i="42"/>
  <c r="T424" i="42"/>
  <c r="T422" i="42"/>
  <c r="T420" i="42"/>
  <c r="T418" i="42"/>
  <c r="T416" i="42"/>
  <c r="T414" i="42"/>
  <c r="T412" i="42"/>
  <c r="T410" i="42"/>
  <c r="T408" i="42"/>
  <c r="T406" i="42"/>
  <c r="T404" i="42"/>
  <c r="T402" i="42"/>
  <c r="T400" i="42"/>
  <c r="T398" i="42"/>
  <c r="T396" i="42"/>
  <c r="T394" i="42"/>
  <c r="T392" i="42"/>
  <c r="T390" i="42"/>
  <c r="T388" i="42"/>
  <c r="T386" i="42"/>
  <c r="T384" i="42"/>
  <c r="T382" i="42"/>
  <c r="T380" i="42"/>
  <c r="T376" i="42"/>
  <c r="T374" i="42"/>
  <c r="T370" i="42"/>
  <c r="T368" i="42"/>
  <c r="T364" i="42"/>
  <c r="T362" i="42"/>
  <c r="T360" i="42"/>
  <c r="T358" i="42"/>
  <c r="T356" i="42"/>
  <c r="T354" i="42"/>
  <c r="T352" i="42"/>
  <c r="T348" i="42"/>
  <c r="T346" i="42"/>
  <c r="T342" i="42"/>
  <c r="T334" i="42"/>
  <c r="T322" i="42"/>
  <c r="T320" i="42"/>
  <c r="T318" i="42"/>
  <c r="T316" i="42"/>
  <c r="T314" i="42"/>
  <c r="T312" i="42"/>
  <c r="T310" i="42"/>
  <c r="T308" i="42"/>
  <c r="T306" i="42"/>
  <c r="T304" i="42"/>
  <c r="T302" i="42"/>
  <c r="T300" i="42"/>
  <c r="T280" i="42"/>
  <c r="T278" i="42"/>
  <c r="T274" i="42"/>
  <c r="T272" i="42"/>
  <c r="T270" i="42"/>
  <c r="T268" i="42"/>
  <c r="T266" i="42"/>
  <c r="T212" i="42"/>
  <c r="T210" i="42"/>
  <c r="T208" i="42"/>
  <c r="T206" i="42"/>
  <c r="T204" i="42"/>
  <c r="T202" i="42"/>
  <c r="T200" i="42"/>
  <c r="T198" i="42"/>
  <c r="T196" i="42"/>
  <c r="T166" i="42"/>
  <c r="T164" i="42"/>
  <c r="T162" i="42"/>
  <c r="T487" i="42"/>
  <c r="U484" i="42"/>
  <c r="U482" i="42"/>
  <c r="U480" i="42"/>
  <c r="U478" i="42"/>
  <c r="U476" i="42"/>
  <c r="U474" i="42"/>
  <c r="U472" i="42"/>
  <c r="U470" i="42"/>
  <c r="U468" i="42"/>
  <c r="U466" i="42"/>
  <c r="U464" i="42"/>
  <c r="U462" i="42"/>
  <c r="U460" i="42"/>
  <c r="U458" i="42"/>
  <c r="U456" i="42"/>
  <c r="U454" i="42"/>
  <c r="U452" i="42"/>
  <c r="U448" i="42"/>
  <c r="U446" i="42"/>
  <c r="U444" i="42"/>
  <c r="U442" i="42"/>
  <c r="U440" i="42"/>
  <c r="U438" i="42"/>
  <c r="U436" i="42"/>
  <c r="U432" i="42"/>
  <c r="U430" i="42"/>
  <c r="U428" i="42"/>
  <c r="U426" i="42"/>
  <c r="U424" i="42"/>
  <c r="U422" i="42"/>
  <c r="U420" i="42"/>
  <c r="U418" i="42"/>
  <c r="U416" i="42"/>
  <c r="U414" i="42"/>
  <c r="U412" i="42"/>
  <c r="U410" i="42"/>
  <c r="U408" i="42"/>
  <c r="U406" i="42"/>
  <c r="U404" i="42"/>
  <c r="U402" i="42"/>
  <c r="U400" i="42"/>
  <c r="U398" i="42"/>
  <c r="U396" i="42"/>
  <c r="U394" i="42"/>
  <c r="U392" i="42"/>
  <c r="U390" i="42"/>
  <c r="U388" i="42"/>
  <c r="U386" i="42"/>
  <c r="U384" i="42"/>
  <c r="U382" i="42"/>
  <c r="U380" i="42"/>
  <c r="U376" i="42"/>
  <c r="U374" i="42"/>
  <c r="U370" i="42"/>
  <c r="U368" i="42"/>
  <c r="U364" i="42"/>
  <c r="U362" i="42"/>
  <c r="U360" i="42"/>
  <c r="U358" i="42"/>
  <c r="U356" i="42"/>
  <c r="U354" i="42"/>
  <c r="U352" i="42"/>
  <c r="U348" i="42"/>
  <c r="U346" i="42"/>
  <c r="U342" i="42"/>
  <c r="U334" i="42"/>
  <c r="U322" i="42"/>
  <c r="U320" i="42"/>
  <c r="U318" i="42"/>
  <c r="U316" i="42"/>
  <c r="U314" i="42"/>
  <c r="U312" i="42"/>
  <c r="U310" i="42"/>
  <c r="U308" i="42"/>
  <c r="U306" i="42"/>
  <c r="U304" i="42"/>
  <c r="U302" i="42"/>
  <c r="U300" i="42"/>
  <c r="U280" i="42"/>
  <c r="U278" i="42"/>
  <c r="U274" i="42"/>
  <c r="U272" i="42"/>
  <c r="U270" i="42"/>
  <c r="U268" i="42"/>
  <c r="U266" i="42"/>
  <c r="U214" i="42"/>
  <c r="U212" i="42"/>
  <c r="U210" i="42"/>
  <c r="U208" i="42"/>
  <c r="U206" i="42"/>
  <c r="U204" i="42"/>
  <c r="U202" i="42"/>
  <c r="U200" i="42"/>
  <c r="U198" i="42"/>
  <c r="U196" i="42"/>
  <c r="U166" i="42"/>
  <c r="U164" i="42"/>
  <c r="U162" i="42"/>
  <c r="T339" i="42"/>
  <c r="U486" i="42"/>
  <c r="T214" i="42"/>
  <c r="T486" i="42"/>
  <c r="U214" i="8"/>
  <c r="J338" i="15"/>
  <c r="T492" i="8"/>
  <c r="T488" i="8"/>
  <c r="T487" i="8"/>
  <c r="T485" i="8"/>
  <c r="T484" i="8"/>
  <c r="T483" i="8"/>
  <c r="T482" i="8"/>
  <c r="T481" i="8"/>
  <c r="T480" i="8"/>
  <c r="T479" i="8"/>
  <c r="T478" i="8"/>
  <c r="T477" i="8"/>
  <c r="T476" i="8"/>
  <c r="T475" i="8"/>
  <c r="T474" i="8"/>
  <c r="T473" i="8"/>
  <c r="T472" i="8"/>
  <c r="T471" i="8"/>
  <c r="T470" i="8"/>
  <c r="T469" i="8"/>
  <c r="T468" i="8"/>
  <c r="T467" i="8"/>
  <c r="T466" i="8"/>
  <c r="T465" i="8"/>
  <c r="T464" i="8"/>
  <c r="T463" i="8"/>
  <c r="T462" i="8"/>
  <c r="T461" i="8"/>
  <c r="T460" i="8"/>
  <c r="T458" i="8"/>
  <c r="T457" i="8"/>
  <c r="T456" i="8"/>
  <c r="T455" i="8"/>
  <c r="T454" i="8"/>
  <c r="T453" i="8"/>
  <c r="T452" i="8"/>
  <c r="T451" i="8"/>
  <c r="T449" i="8"/>
  <c r="T448" i="8"/>
  <c r="T447" i="8"/>
  <c r="T446" i="8"/>
  <c r="T445" i="8"/>
  <c r="T444" i="8"/>
  <c r="T442" i="8"/>
  <c r="T441" i="8"/>
  <c r="T440" i="8"/>
  <c r="T439" i="8"/>
  <c r="T438" i="8"/>
  <c r="T437" i="8"/>
  <c r="T436" i="8"/>
  <c r="T435" i="8"/>
  <c r="T433" i="8"/>
  <c r="T432" i="8"/>
  <c r="T431" i="8"/>
  <c r="T430" i="8"/>
  <c r="T429" i="8"/>
  <c r="T428" i="8"/>
  <c r="T427" i="8"/>
  <c r="T426" i="8"/>
  <c r="T425" i="8"/>
  <c r="T424" i="8"/>
  <c r="T423" i="8"/>
  <c r="T422" i="8"/>
  <c r="T421" i="8"/>
  <c r="T420" i="8"/>
  <c r="T419" i="8"/>
  <c r="T418" i="8"/>
  <c r="T417" i="8"/>
  <c r="T416" i="8"/>
  <c r="T415" i="8"/>
  <c r="T414" i="8"/>
  <c r="T413" i="8"/>
  <c r="T412" i="8"/>
  <c r="T411" i="8"/>
  <c r="T410" i="8"/>
  <c r="T409" i="8"/>
  <c r="T408" i="8"/>
  <c r="T407" i="8"/>
  <c r="T406" i="8"/>
  <c r="T405" i="8"/>
  <c r="U492" i="8"/>
  <c r="U488" i="8"/>
  <c r="U487" i="8"/>
  <c r="U485" i="8"/>
  <c r="U484" i="8"/>
  <c r="U483" i="8"/>
  <c r="U482" i="8"/>
  <c r="U481" i="8"/>
  <c r="U480" i="8"/>
  <c r="U479" i="8"/>
  <c r="U478" i="8"/>
  <c r="U477" i="8"/>
  <c r="U476" i="8"/>
  <c r="U475" i="8"/>
  <c r="U474" i="8"/>
  <c r="U473" i="8"/>
  <c r="U472" i="8"/>
  <c r="U471" i="8"/>
  <c r="U470" i="8"/>
  <c r="U469" i="8"/>
  <c r="U468" i="8"/>
  <c r="U467" i="8"/>
  <c r="U466" i="8"/>
  <c r="U465" i="8"/>
  <c r="U464" i="8"/>
  <c r="U463" i="8"/>
  <c r="U462" i="8"/>
  <c r="U461" i="8"/>
  <c r="U460" i="8"/>
  <c r="U458" i="8"/>
  <c r="U457" i="8"/>
  <c r="U456" i="8"/>
  <c r="U455" i="8"/>
  <c r="U454" i="8"/>
  <c r="U453" i="8"/>
  <c r="U452" i="8"/>
  <c r="U451" i="8"/>
  <c r="U449" i="8"/>
  <c r="U448" i="8"/>
  <c r="U447" i="8"/>
  <c r="U446" i="8"/>
  <c r="U445" i="8"/>
  <c r="U444" i="8"/>
  <c r="U442" i="8"/>
  <c r="U441" i="8"/>
  <c r="U440" i="8"/>
  <c r="U439" i="8"/>
  <c r="U438" i="8"/>
  <c r="U437" i="8"/>
  <c r="U436" i="8"/>
  <c r="U435" i="8"/>
  <c r="U433" i="8"/>
  <c r="U432" i="8"/>
  <c r="U431" i="8"/>
  <c r="U430" i="8"/>
  <c r="U429" i="8"/>
  <c r="U428" i="8"/>
  <c r="U427" i="8"/>
  <c r="U426" i="8"/>
  <c r="U425" i="8"/>
  <c r="U424" i="8"/>
  <c r="U423" i="8"/>
  <c r="U422" i="8"/>
  <c r="U421" i="8"/>
  <c r="U420" i="8"/>
  <c r="U419" i="8"/>
  <c r="U418" i="8"/>
  <c r="U417" i="8"/>
  <c r="U416" i="8"/>
  <c r="U415" i="8"/>
  <c r="U414" i="8"/>
  <c r="U413" i="8"/>
  <c r="U412" i="8"/>
  <c r="U411" i="8"/>
  <c r="U410" i="8"/>
  <c r="U409" i="8"/>
  <c r="U408" i="8"/>
  <c r="U407" i="8"/>
  <c r="U406" i="8"/>
  <c r="U405" i="8"/>
  <c r="U404" i="8"/>
  <c r="U403" i="8"/>
  <c r="U402" i="8"/>
  <c r="U401" i="8"/>
  <c r="U400" i="8"/>
  <c r="U399" i="8"/>
  <c r="U398" i="8"/>
  <c r="U397" i="8"/>
  <c r="U396" i="8"/>
  <c r="U395" i="8"/>
  <c r="U394" i="8"/>
  <c r="U393" i="8"/>
  <c r="U392" i="8"/>
  <c r="U391" i="8"/>
  <c r="U390" i="8"/>
  <c r="U389" i="8"/>
  <c r="U388" i="8"/>
  <c r="U387" i="8"/>
  <c r="U386" i="8"/>
  <c r="U385" i="8"/>
  <c r="U384" i="8"/>
  <c r="U383" i="8"/>
  <c r="U382" i="8"/>
  <c r="U381" i="8"/>
  <c r="U380" i="8"/>
  <c r="U379" i="8"/>
  <c r="U377" i="8"/>
  <c r="U376" i="8"/>
  <c r="U375" i="8"/>
  <c r="U374" i="8"/>
  <c r="U373" i="8"/>
  <c r="U371" i="8"/>
  <c r="U370" i="8"/>
  <c r="U368" i="8"/>
  <c r="U365" i="8"/>
  <c r="U364" i="8"/>
  <c r="U362" i="8"/>
  <c r="U361" i="8"/>
  <c r="U360" i="8"/>
  <c r="U359" i="8"/>
  <c r="U358" i="8"/>
  <c r="U357" i="8"/>
  <c r="U356" i="8"/>
  <c r="U355" i="8"/>
  <c r="U354" i="8"/>
  <c r="U352" i="8"/>
  <c r="U351" i="8"/>
  <c r="U349" i="8"/>
  <c r="U348" i="8"/>
  <c r="U347" i="8"/>
  <c r="U346" i="8"/>
  <c r="U345" i="8"/>
  <c r="U343" i="8"/>
  <c r="U342" i="8"/>
  <c r="U341" i="8"/>
  <c r="U334" i="8"/>
  <c r="U323" i="8"/>
  <c r="U322" i="8"/>
  <c r="U321" i="8"/>
  <c r="U320" i="8"/>
  <c r="U319" i="8"/>
  <c r="U318" i="8"/>
  <c r="U317" i="8"/>
  <c r="U316" i="8"/>
  <c r="U315" i="8"/>
  <c r="U314" i="8"/>
  <c r="U313" i="8"/>
  <c r="U312" i="8"/>
  <c r="U311" i="8"/>
  <c r="U310" i="8"/>
  <c r="U309" i="8"/>
  <c r="U308" i="8"/>
  <c r="U307" i="8"/>
  <c r="U306" i="8"/>
  <c r="U304" i="8"/>
  <c r="U303" i="8"/>
  <c r="U302" i="8"/>
  <c r="U301" i="8"/>
  <c r="U300" i="8"/>
  <c r="U280" i="8"/>
  <c r="U279" i="8"/>
  <c r="U278" i="8"/>
  <c r="U277" i="8"/>
  <c r="U275" i="8"/>
  <c r="U274" i="8"/>
  <c r="U273" i="8"/>
  <c r="U272" i="8"/>
  <c r="U270" i="8"/>
  <c r="U269" i="8"/>
  <c r="U268" i="8"/>
  <c r="U267" i="8"/>
  <c r="U266" i="8"/>
  <c r="U265" i="8"/>
  <c r="U213" i="8"/>
  <c r="U212" i="8"/>
  <c r="U211" i="8"/>
  <c r="U210" i="8"/>
  <c r="U209" i="8"/>
  <c r="U208" i="8"/>
  <c r="U207" i="8"/>
  <c r="U206" i="8"/>
  <c r="U205" i="8"/>
  <c r="U204" i="8"/>
  <c r="U203" i="8"/>
  <c r="U202" i="8"/>
  <c r="U201" i="8"/>
  <c r="U200" i="8"/>
  <c r="U199" i="8"/>
  <c r="U198" i="8"/>
  <c r="U197" i="8"/>
  <c r="U196" i="8"/>
  <c r="U195" i="8"/>
  <c r="U166" i="8"/>
  <c r="U165" i="8"/>
  <c r="U164" i="8"/>
  <c r="U163" i="8"/>
  <c r="U162" i="8"/>
  <c r="U161" i="8"/>
  <c r="T404" i="8"/>
  <c r="T403" i="8"/>
  <c r="T402" i="8"/>
  <c r="T401" i="8"/>
  <c r="T400" i="8"/>
  <c r="T399" i="8"/>
  <c r="T398" i="8"/>
  <c r="T397" i="8"/>
  <c r="T396" i="8"/>
  <c r="T395" i="8"/>
  <c r="T394" i="8"/>
  <c r="T393" i="8"/>
  <c r="T392" i="8"/>
  <c r="T391" i="8"/>
  <c r="T390" i="8"/>
  <c r="T389" i="8"/>
  <c r="T388" i="8"/>
  <c r="T387" i="8"/>
  <c r="T386" i="8"/>
  <c r="T385" i="8"/>
  <c r="T384" i="8"/>
  <c r="T383" i="8"/>
  <c r="T382" i="8"/>
  <c r="T381" i="8"/>
  <c r="T380" i="8"/>
  <c r="T379" i="8"/>
  <c r="T377" i="8"/>
  <c r="T376" i="8"/>
  <c r="T375" i="8"/>
  <c r="T374" i="8"/>
  <c r="T373" i="8"/>
  <c r="T371" i="8"/>
  <c r="T370" i="8"/>
  <c r="T368" i="8"/>
  <c r="T365" i="8"/>
  <c r="T364" i="8"/>
  <c r="T362" i="8"/>
  <c r="T361" i="8"/>
  <c r="T360" i="8"/>
  <c r="T359" i="8"/>
  <c r="T358" i="8"/>
  <c r="T357" i="8"/>
  <c r="T356" i="8"/>
  <c r="T355" i="8"/>
  <c r="T354" i="8"/>
  <c r="T352" i="8"/>
  <c r="T351" i="8"/>
  <c r="T349" i="8"/>
  <c r="T348" i="8"/>
  <c r="T347" i="8"/>
  <c r="T346" i="8"/>
  <c r="T345" i="8"/>
  <c r="T343" i="8"/>
  <c r="T342" i="8"/>
  <c r="T341" i="8"/>
  <c r="T334" i="8"/>
  <c r="T323" i="8"/>
  <c r="T322" i="8"/>
  <c r="T321" i="8"/>
  <c r="T320" i="8"/>
  <c r="T319" i="8"/>
  <c r="T318" i="8"/>
  <c r="T317" i="8"/>
  <c r="T316" i="8"/>
  <c r="T315" i="8"/>
  <c r="T314" i="8"/>
  <c r="T313" i="8"/>
  <c r="T312" i="8"/>
  <c r="T311" i="8"/>
  <c r="T310" i="8"/>
  <c r="T309" i="8"/>
  <c r="T308" i="8"/>
  <c r="T307" i="8"/>
  <c r="T306" i="8"/>
  <c r="T304" i="8"/>
  <c r="T303" i="8"/>
  <c r="T302" i="8"/>
  <c r="T301" i="8"/>
  <c r="T300" i="8"/>
  <c r="T280" i="8"/>
  <c r="T279" i="8"/>
  <c r="T278" i="8"/>
  <c r="T277" i="8"/>
  <c r="T275" i="8"/>
  <c r="T274" i="8"/>
  <c r="T273" i="8"/>
  <c r="T272" i="8"/>
  <c r="T270" i="8"/>
  <c r="T269" i="8"/>
  <c r="T268" i="8"/>
  <c r="T267" i="8"/>
  <c r="T266" i="8"/>
  <c r="T265" i="8"/>
  <c r="T213" i="8"/>
  <c r="T212" i="8"/>
  <c r="T211" i="8"/>
  <c r="T210" i="8"/>
  <c r="T209" i="8"/>
  <c r="T208" i="8"/>
  <c r="T207" i="8"/>
  <c r="T206" i="8"/>
  <c r="T205" i="8"/>
  <c r="T204" i="8"/>
  <c r="T203" i="8"/>
  <c r="T202" i="8"/>
  <c r="T201" i="8"/>
  <c r="T200" i="8"/>
  <c r="T199" i="8"/>
  <c r="T198" i="8"/>
  <c r="T197" i="8"/>
  <c r="T196" i="8"/>
  <c r="T195" i="8"/>
  <c r="T166" i="8"/>
  <c r="T165" i="8"/>
  <c r="T164" i="8"/>
  <c r="T163" i="8"/>
  <c r="T162" i="8"/>
  <c r="T161" i="8"/>
  <c r="D8" i="15"/>
  <c r="U486" i="8"/>
  <c r="T339" i="8"/>
  <c r="T214" i="8"/>
  <c r="T486" i="8"/>
  <c r="B134" i="13"/>
  <c r="B135" i="13" s="1"/>
  <c r="B136" i="13" s="1"/>
  <c r="B137" i="13" s="1"/>
  <c r="B138" i="13" s="1"/>
  <c r="B139" i="13" s="1"/>
  <c r="B140" i="13" s="1"/>
  <c r="B141" i="13" s="1"/>
  <c r="B142" i="13" s="1"/>
  <c r="B143" i="13" s="1"/>
  <c r="B144" i="13" s="1"/>
  <c r="B145" i="13" s="1"/>
  <c r="B146" i="13" s="1"/>
  <c r="B147" i="13" s="1"/>
  <c r="B148" i="13" s="1"/>
  <c r="B149" i="13" s="1"/>
  <c r="B150" i="13" s="1"/>
  <c r="B151" i="13" s="1"/>
  <c r="B152" i="13" s="1"/>
  <c r="B153" i="13" s="1"/>
  <c r="B154" i="13" s="1"/>
  <c r="B155" i="13" s="1"/>
  <c r="L581" i="10"/>
  <c r="L559" i="10"/>
  <c r="B584" i="10"/>
  <c r="B585" i="10" s="1"/>
  <c r="B586" i="10" s="1"/>
  <c r="B587" i="10" s="1"/>
  <c r="B588" i="10" s="1"/>
  <c r="B589" i="10" s="1"/>
  <c r="B591" i="10" s="1"/>
  <c r="B562" i="10"/>
  <c r="B563" i="10" s="1"/>
  <c r="B19" i="10"/>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L207" i="10"/>
  <c r="L195" i="10"/>
  <c r="K15" i="10"/>
  <c r="K14" i="10"/>
  <c r="K13" i="10"/>
  <c r="K12" i="10"/>
  <c r="K11" i="10"/>
  <c r="M10" i="10"/>
  <c r="L40" i="7"/>
  <c r="K97" i="1"/>
  <c r="R40" i="7" l="1"/>
  <c r="R55" i="7" s="1"/>
  <c r="L55" i="7"/>
  <c r="L56" i="7" s="1"/>
  <c r="L10" i="7"/>
  <c r="B156" i="13"/>
  <c r="B157" i="13" s="1"/>
  <c r="B158" i="13" s="1"/>
  <c r="B159" i="13" s="1"/>
  <c r="B160" i="13" s="1"/>
  <c r="B161" i="13" s="1"/>
  <c r="B162" i="13" s="1"/>
  <c r="B163" i="13" s="1"/>
  <c r="B164" i="13" s="1"/>
  <c r="B165" i="13" s="1"/>
  <c r="B166" i="13" s="1"/>
  <c r="B167" i="13" s="1"/>
  <c r="B168" i="13" s="1"/>
  <c r="B169" i="13" s="1"/>
  <c r="B170" i="13" s="1"/>
  <c r="B171" i="13" s="1"/>
  <c r="B172" i="13" s="1"/>
  <c r="B173" i="13" s="1"/>
  <c r="B174" i="13" s="1"/>
  <c r="B175" i="13" s="1"/>
  <c r="B176" i="13" s="1"/>
  <c r="B177" i="13" s="1"/>
  <c r="B178" i="13" s="1"/>
  <c r="B179" i="13" s="1"/>
  <c r="B180" i="13" s="1"/>
  <c r="B181" i="13" s="1"/>
  <c r="B182" i="13" s="1"/>
  <c r="B183" i="13" s="1"/>
  <c r="B184" i="13" s="1"/>
  <c r="B185" i="13" s="1"/>
  <c r="B186" i="13" s="1"/>
  <c r="B187" i="13" s="1"/>
  <c r="B188" i="13" s="1"/>
  <c r="B189" i="13" s="1"/>
  <c r="B190" i="13" s="1"/>
  <c r="B191" i="13" s="1"/>
  <c r="B192" i="13" s="1"/>
  <c r="B193" i="13" s="1"/>
  <c r="B194" i="13" s="1"/>
  <c r="B195" i="13" s="1"/>
  <c r="B196" i="13" s="1"/>
  <c r="B197" i="13" s="1"/>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564" i="10"/>
  <c r="B565" i="10" s="1"/>
  <c r="B566" i="10" s="1"/>
  <c r="B568" i="10" s="1"/>
  <c r="B570" i="10" s="1"/>
  <c r="B572" i="10" s="1"/>
  <c r="B573" i="10" s="1"/>
  <c r="B574" i="10" s="1"/>
  <c r="B148" i="10"/>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592" i="10"/>
  <c r="B593" i="10" s="1"/>
  <c r="B594" i="10" s="1"/>
  <c r="B595" i="10" s="1"/>
  <c r="B596" i="10" s="1"/>
  <c r="B597" i="10" s="1"/>
  <c r="B598" i="10" s="1"/>
  <c r="L16" i="10"/>
  <c r="L652" i="10" s="1"/>
  <c r="K84" i="1"/>
  <c r="B600" i="10" l="1"/>
  <c r="B601" i="10" s="1"/>
  <c r="B602" i="10" s="1"/>
  <c r="B603" i="10" s="1"/>
  <c r="B604" i="10" s="1"/>
  <c r="B606" i="10" s="1"/>
  <c r="B608" i="10" s="1"/>
  <c r="B610" i="10" s="1"/>
  <c r="B611" i="10" s="1"/>
  <c r="B612" i="10" s="1"/>
  <c r="B613" i="10" s="1"/>
  <c r="B614" i="10" s="1"/>
  <c r="B615" i="10" s="1"/>
  <c r="B616" i="10" s="1"/>
  <c r="B617" i="10" s="1"/>
  <c r="B618" i="10" s="1"/>
  <c r="B619" i="10" s="1"/>
  <c r="B214" i="10"/>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576" i="10"/>
  <c r="B578" i="10" s="1"/>
  <c r="B579" i="10" s="1"/>
  <c r="B580" i="10" s="1"/>
  <c r="B621" i="10" l="1"/>
  <c r="B622" i="10" s="1"/>
  <c r="B623" i="10" s="1"/>
  <c r="B624" i="10" s="1"/>
  <c r="B255" i="10"/>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9" i="10" l="1"/>
  <c r="B280" i="10" s="1"/>
  <c r="B281" i="10" s="1"/>
  <c r="B282" i="10" s="1"/>
  <c r="B283" i="10" s="1"/>
  <c r="B284" i="10" s="1"/>
  <c r="B285" i="10" s="1"/>
  <c r="B286" i="10" s="1"/>
  <c r="B287" i="10" s="1"/>
  <c r="B288" i="10" s="1"/>
  <c r="B289" i="10" s="1"/>
  <c r="B290" i="10" s="1"/>
  <c r="B291" i="10" s="1"/>
  <c r="B292" i="10" s="1"/>
  <c r="B293" i="10" s="1"/>
  <c r="B294" i="10" s="1"/>
  <c r="B626" i="10"/>
  <c r="B627" i="10" s="1"/>
  <c r="B628" i="10" s="1"/>
  <c r="B629" i="10" s="1"/>
  <c r="B630" i="10" s="1"/>
  <c r="B631" i="10" s="1"/>
  <c r="B632" i="10" s="1"/>
  <c r="B633" i="10" s="1"/>
  <c r="B634" i="10" s="1"/>
  <c r="B635" i="10" s="1"/>
  <c r="B637" i="10" l="1"/>
  <c r="B638" i="10" s="1"/>
  <c r="B639" i="10" s="1"/>
  <c r="B640" i="10" s="1"/>
  <c r="B641" i="10" s="1"/>
  <c r="B642" i="10" s="1"/>
  <c r="B643" i="10" s="1"/>
  <c r="B644" i="10" s="1"/>
  <c r="B645" i="10" s="1"/>
  <c r="B646" i="10" s="1"/>
  <c r="B647" i="10" s="1"/>
  <c r="B648" i="10" s="1"/>
  <c r="B295" i="10"/>
  <c r="B297" i="10" s="1"/>
  <c r="B298" i="10" s="1"/>
  <c r="B299" i="10" s="1"/>
  <c r="B300" i="10" s="1"/>
  <c r="B301" i="10" s="1"/>
  <c r="B302" i="10" s="1"/>
  <c r="B303" i="10" s="1"/>
  <c r="B304" i="10" s="1"/>
  <c r="B305" i="10" s="1"/>
  <c r="B306" i="10" s="1"/>
  <c r="B307" i="10" s="1"/>
  <c r="B308" i="10" s="1"/>
  <c r="B309" i="10" s="1"/>
  <c r="B310" i="10" s="1"/>
  <c r="B311" i="10" s="1"/>
  <c r="B312" i="10" s="1"/>
  <c r="B313" i="10" s="1"/>
  <c r="B314" i="10" s="1"/>
  <c r="B315" i="10" s="1"/>
  <c r="B316" i="10" s="1"/>
  <c r="B317" i="10" s="1"/>
  <c r="B318" i="10" s="1"/>
  <c r="B319" i="10" s="1"/>
  <c r="B320" i="10" s="1"/>
  <c r="B321" i="10" s="1"/>
  <c r="B322" i="10" s="1"/>
  <c r="B323" i="10" s="1"/>
  <c r="B324" i="10" s="1"/>
  <c r="B325" i="10" s="1"/>
  <c r="B326" i="10" s="1"/>
  <c r="B327" i="10" s="1"/>
  <c r="B328" i="10" s="1"/>
  <c r="B329" i="10" s="1"/>
  <c r="B331" i="10" l="1"/>
  <c r="B332" i="10" s="1"/>
  <c r="B333" i="10" s="1"/>
  <c r="B334" i="10" s="1"/>
  <c r="B335" i="10" s="1"/>
  <c r="B336" i="10" s="1"/>
  <c r="B337" i="10" s="1"/>
  <c r="B338" i="10" s="1"/>
  <c r="B339" i="10" s="1"/>
  <c r="B340" i="10" s="1"/>
  <c r="B341" i="10" s="1"/>
  <c r="B342" i="10" s="1"/>
  <c r="B343" i="10" s="1"/>
  <c r="B344" i="10" s="1"/>
  <c r="B345" i="10" s="1"/>
  <c r="B346" i="10" s="1"/>
  <c r="B347" i="10" s="1"/>
  <c r="B348" i="10" s="1"/>
  <c r="B349" i="10" s="1"/>
  <c r="B350" i="10" s="1"/>
  <c r="B351" i="10" s="1"/>
  <c r="B352" i="10" s="1"/>
  <c r="B354" i="10" l="1"/>
  <c r="B355" i="10" s="1"/>
  <c r="B356" i="10" s="1"/>
  <c r="B357" i="10" s="1"/>
  <c r="B358" i="10" s="1"/>
  <c r="B359" i="10" s="1"/>
  <c r="B360" i="10" s="1"/>
  <c r="B361" i="10" s="1"/>
  <c r="B362" i="10" s="1"/>
  <c r="B363" i="10" s="1"/>
  <c r="B364" i="10" s="1"/>
  <c r="B365" i="10" s="1"/>
  <c r="B366" i="10" s="1"/>
  <c r="B367" i="10" s="1"/>
  <c r="B368" i="10" s="1"/>
  <c r="B369" i="10" s="1"/>
  <c r="B370" i="10" s="1"/>
  <c r="B371" i="10" s="1"/>
  <c r="B372" i="10" s="1"/>
  <c r="B373" i="10" s="1"/>
  <c r="B374" i="10" s="1"/>
  <c r="B375" i="10" s="1"/>
  <c r="B376" i="10" s="1"/>
  <c r="B377" i="10" s="1"/>
  <c r="B378" i="10" s="1"/>
  <c r="B379" i="10" s="1"/>
  <c r="B380" i="10" s="1"/>
  <c r="B381" i="10" s="1"/>
  <c r="B382" i="10" s="1"/>
  <c r="B383" i="10" s="1"/>
  <c r="B384" i="10" s="1"/>
  <c r="B385" i="10" s="1"/>
  <c r="B387" i="10" l="1"/>
  <c r="B388" i="10" s="1"/>
  <c r="B389" i="10" s="1"/>
  <c r="B390" i="10" s="1"/>
  <c r="B391" i="10" s="1"/>
  <c r="B392" i="10" s="1"/>
  <c r="B393" i="10" s="1"/>
  <c r="B394" i="10" s="1"/>
  <c r="B395" i="10" s="1"/>
  <c r="B396" i="10" s="1"/>
  <c r="B397" i="10" s="1"/>
  <c r="B398" i="10" s="1"/>
  <c r="B399" i="10" s="1"/>
  <c r="B400" i="10" s="1"/>
  <c r="B401" i="10" s="1"/>
  <c r="B402" i="10" s="1"/>
  <c r="B403" i="10" s="1"/>
  <c r="B404" i="10" s="1"/>
  <c r="B405" i="10" s="1"/>
  <c r="B406" i="10" s="1"/>
  <c r="B407" i="10" s="1"/>
  <c r="B408" i="10" s="1"/>
  <c r="B409" i="10" s="1"/>
  <c r="B410" i="10" s="1"/>
  <c r="B411" i="10" s="1"/>
  <c r="B412" i="10" s="1"/>
  <c r="B413" i="10" s="1"/>
  <c r="B414" i="10" s="1"/>
  <c r="B415" i="10" s="1"/>
  <c r="B416" i="10" s="1"/>
  <c r="B417" i="10" s="1"/>
  <c r="B419" i="10" l="1"/>
  <c r="B420" i="10" s="1"/>
  <c r="B421" i="10" s="1"/>
  <c r="B422" i="10" s="1"/>
  <c r="B423" i="10" s="1"/>
  <c r="B424" i="10" s="1"/>
  <c r="B425" i="10" s="1"/>
  <c r="B426" i="10" s="1"/>
  <c r="B427" i="10" s="1"/>
  <c r="B428" i="10" s="1"/>
  <c r="B429" i="10" s="1"/>
  <c r="B430" i="10" s="1"/>
  <c r="B431" i="10" s="1"/>
  <c r="B432" i="10" s="1"/>
  <c r="B433" i="10" s="1"/>
  <c r="B434" i="10" s="1"/>
  <c r="B435" i="10" s="1"/>
  <c r="B436" i="10" s="1"/>
  <c r="B437" i="10" s="1"/>
  <c r="B438" i="10" s="1"/>
  <c r="B439" i="10" s="1"/>
  <c r="B440" i="10" s="1"/>
  <c r="B441" i="10" s="1"/>
  <c r="B442" i="10" s="1"/>
  <c r="B443" i="10" s="1"/>
  <c r="B444" i="10" s="1"/>
  <c r="B445" i="10" s="1"/>
  <c r="B446" i="10" s="1"/>
  <c r="B447" i="10" s="1"/>
  <c r="B448" i="10" s="1"/>
  <c r="B449" i="10" s="1"/>
  <c r="B450" i="10" s="1"/>
  <c r="B451" i="10" s="1"/>
  <c r="B452" i="10" s="1"/>
  <c r="B454" i="10" l="1"/>
  <c r="B455" i="10" s="1"/>
  <c r="B456" i="10" s="1"/>
  <c r="B457" i="10" s="1"/>
  <c r="B458" i="10" s="1"/>
  <c r="B459" i="10" s="1"/>
  <c r="B460" i="10" s="1"/>
  <c r="B461" i="10" s="1"/>
  <c r="B462" i="10" s="1"/>
  <c r="B463" i="10" s="1"/>
  <c r="B464" i="10" s="1"/>
  <c r="B465" i="10" s="1"/>
  <c r="B466" i="10" s="1"/>
  <c r="B467" i="10" s="1"/>
  <c r="B468" i="10" s="1"/>
  <c r="B469" i="10" s="1"/>
  <c r="B470" i="10" s="1"/>
  <c r="B471" i="10" s="1"/>
  <c r="B472" i="10" s="1"/>
  <c r="B473" i="10" s="1"/>
  <c r="B474" i="10" s="1"/>
  <c r="B475" i="10" s="1"/>
  <c r="B476" i="10" s="1"/>
  <c r="B477" i="10" s="1"/>
  <c r="B478" i="10" s="1"/>
  <c r="B479" i="10" s="1"/>
  <c r="B480" i="10" s="1"/>
  <c r="B481" i="10" s="1"/>
  <c r="B482" i="10" s="1"/>
  <c r="B483" i="10" s="1"/>
  <c r="B484" i="10" s="1"/>
  <c r="B485" i="10" s="1"/>
  <c r="B486" i="10" s="1"/>
  <c r="B487" i="10" s="1"/>
  <c r="B488" i="10" s="1"/>
  <c r="B489" i="10" s="1"/>
  <c r="B490" i="10" s="1"/>
  <c r="B491" i="10" s="1"/>
  <c r="B492" i="10" s="1"/>
  <c r="B493" i="10" s="1"/>
  <c r="B494" i="10" s="1"/>
  <c r="B495" i="10" s="1"/>
  <c r="B496" i="10" s="1"/>
  <c r="B497" i="10" s="1"/>
  <c r="B498" i="10" s="1"/>
  <c r="B499" i="10" s="1"/>
  <c r="B500" i="10" s="1"/>
  <c r="B501" i="10" s="1"/>
  <c r="B502" i="10" s="1"/>
  <c r="B503" i="10" s="1"/>
  <c r="B504" i="10" s="1"/>
  <c r="B505" i="10" s="1"/>
  <c r="B506" i="10" s="1"/>
  <c r="B507" i="10" s="1"/>
  <c r="B508" i="10" s="1"/>
  <c r="B509" i="10" s="1"/>
  <c r="B510" i="10" s="1"/>
  <c r="B511" i="10" s="1"/>
  <c r="B512" i="10" s="1"/>
  <c r="B513" i="10" s="1"/>
  <c r="B514" i="10" s="1"/>
  <c r="B515" i="10" s="1"/>
  <c r="B516" i="10" s="1"/>
  <c r="B517" i="10" s="1"/>
  <c r="B518" i="10" s="1"/>
  <c r="B519" i="10" s="1"/>
  <c r="B520" i="10" s="1"/>
  <c r="B521" i="10" s="1"/>
  <c r="B522" i="10" s="1"/>
  <c r="B523" i="10" s="1"/>
  <c r="B524" i="10" s="1"/>
  <c r="B525" i="10" s="1"/>
  <c r="B526" i="10" s="1"/>
  <c r="B527" i="10" s="1"/>
  <c r="B528" i="10" s="1"/>
  <c r="B529" i="10" s="1"/>
  <c r="B530" i="10" s="1"/>
  <c r="B531" i="10" s="1"/>
  <c r="B532" i="10" s="1"/>
  <c r="B533" i="10" s="1"/>
  <c r="B534" i="10" s="1"/>
  <c r="B535" i="10" s="1"/>
  <c r="B536" i="10" s="1"/>
  <c r="B537" i="10" s="1"/>
  <c r="B538" i="10" s="1"/>
  <c r="B539" i="10" s="1"/>
  <c r="B540" i="10" s="1"/>
  <c r="B541" i="10" s="1"/>
  <c r="B542" i="10" s="1"/>
  <c r="B543" i="10" s="1"/>
  <c r="B544" i="10" s="1"/>
  <c r="B545" i="10" s="1"/>
  <c r="B546" i="10" s="1"/>
  <c r="B547" i="10" s="1"/>
  <c r="B548" i="10" s="1"/>
  <c r="B549" i="10" s="1"/>
  <c r="B550" i="10" s="1"/>
  <c r="B551" i="10" s="1"/>
  <c r="B552" i="10" s="1"/>
  <c r="B553" i="10" s="1"/>
  <c r="B554" i="10" s="1"/>
  <c r="B555" i="10" s="1"/>
  <c r="B556" i="10" s="1"/>
  <c r="B557" i="10" s="1"/>
  <c r="B558" i="10" s="1"/>
  <c r="E28" i="30" l="1"/>
  <c r="E2" i="30" l="1"/>
  <c r="G11" i="99" l="1"/>
  <c r="G14" i="99"/>
  <c r="F13" i="99"/>
  <c r="G15" i="99"/>
  <c r="F14" i="99"/>
  <c r="G13" i="99"/>
  <c r="H12" i="99"/>
  <c r="F12" i="99"/>
  <c r="G10" i="99"/>
  <c r="G12" i="99"/>
  <c r="F10" i="99"/>
  <c r="F11" i="99"/>
  <c r="F15" i="99"/>
  <c r="H13" i="99"/>
  <c r="H11" i="99"/>
  <c r="H10" i="99"/>
  <c r="F9" i="99"/>
  <c r="G16" i="99"/>
  <c r="G9" i="99"/>
  <c r="H15" i="99"/>
  <c r="H16" i="99"/>
  <c r="E16" i="99"/>
  <c r="E9" i="99"/>
  <c r="E11" i="99"/>
  <c r="E12" i="99"/>
  <c r="E10" i="99"/>
  <c r="E13" i="99"/>
  <c r="H9" i="99"/>
  <c r="E14" i="99"/>
  <c r="D10" i="98" l="1"/>
  <c r="D10" i="99" s="1"/>
  <c r="G8" i="104" s="1"/>
  <c r="F8" i="104" s="1"/>
  <c r="D13" i="98"/>
  <c r="D13" i="99" s="1"/>
  <c r="G11" i="104" s="1"/>
  <c r="F11" i="104" s="1"/>
  <c r="F8" i="98"/>
  <c r="F8" i="99" s="1"/>
  <c r="D15" i="98"/>
  <c r="D15" i="99" s="1"/>
  <c r="G13" i="104" s="1"/>
  <c r="F13" i="104" s="1"/>
  <c r="H8" i="98"/>
  <c r="H8" i="99" s="1"/>
  <c r="D14" i="98"/>
  <c r="D14" i="99" s="1"/>
  <c r="G12" i="104" s="1"/>
  <c r="F12" i="104" s="1"/>
  <c r="E15" i="99"/>
  <c r="F16" i="99"/>
  <c r="H14" i="99"/>
  <c r="D12" i="98"/>
  <c r="D12" i="99" s="1"/>
  <c r="G10" i="104" s="1"/>
  <c r="F10" i="104" s="1"/>
  <c r="D11" i="98"/>
  <c r="D11" i="99" s="1"/>
  <c r="G9" i="104" s="1"/>
  <c r="F9" i="104" s="1"/>
  <c r="D16" i="98"/>
  <c r="D16" i="99" s="1"/>
  <c r="G14" i="104" s="1"/>
  <c r="F14" i="104" s="1"/>
  <c r="G8" i="98"/>
  <c r="G8" i="99" s="1"/>
  <c r="E8" i="98"/>
  <c r="E8" i="99" s="1"/>
  <c r="D9" i="98"/>
  <c r="Q14" i="104" l="1"/>
  <c r="F14" i="105" s="1"/>
  <c r="Q12" i="104"/>
  <c r="S12" i="104" s="1"/>
  <c r="Q11" i="104"/>
  <c r="F11" i="105" s="1"/>
  <c r="Q13" i="104"/>
  <c r="S13" i="104" s="1"/>
  <c r="Q8" i="104"/>
  <c r="F8" i="105" s="1"/>
  <c r="Q10" i="104"/>
  <c r="S10" i="104" s="1"/>
  <c r="Q9" i="104"/>
  <c r="S9" i="104" s="1"/>
  <c r="D8" i="98"/>
  <c r="D9" i="99"/>
  <c r="G7" i="104" s="1"/>
  <c r="S14" i="104" l="1"/>
  <c r="S8" i="104"/>
  <c r="F13" i="105"/>
  <c r="F9" i="105"/>
  <c r="F10" i="105"/>
  <c r="F12" i="105"/>
  <c r="S11" i="104"/>
  <c r="D7" i="98"/>
  <c r="D8" i="99"/>
  <c r="F7" i="104"/>
  <c r="G6" i="104"/>
  <c r="Q7" i="104" l="1"/>
  <c r="S7" i="104" s="1"/>
  <c r="D7" i="99"/>
  <c r="D5" i="98"/>
  <c r="D5" i="99" s="1"/>
  <c r="D6" i="98"/>
  <c r="D6" i="99" s="1"/>
  <c r="F6" i="104"/>
  <c r="Q6" i="104" l="1"/>
  <c r="F7" i="105"/>
  <c r="T13" i="51"/>
  <c r="T79" i="51"/>
  <c r="T86" i="51"/>
  <c r="T31" i="51"/>
  <c r="T75" i="51"/>
  <c r="T27" i="51"/>
  <c r="T32" i="51"/>
  <c r="T15" i="51"/>
  <c r="T18" i="51"/>
  <c r="T83" i="51"/>
  <c r="T30" i="51"/>
  <c r="T21" i="51"/>
  <c r="T29" i="51"/>
  <c r="T19" i="51"/>
  <c r="T33" i="51"/>
  <c r="T65" i="51"/>
  <c r="T17" i="51"/>
  <c r="T62" i="51"/>
  <c r="T38" i="51"/>
  <c r="T35" i="51"/>
  <c r="T7" i="51"/>
  <c r="T89" i="51"/>
  <c r="T28" i="51"/>
  <c r="T68" i="51"/>
  <c r="T23" i="51"/>
  <c r="T37" i="51"/>
  <c r="T61" i="51"/>
  <c r="T24" i="51"/>
  <c r="T22" i="51"/>
  <c r="T80" i="51"/>
  <c r="T20" i="51"/>
  <c r="T85" i="51"/>
  <c r="T14" i="51"/>
  <c r="T25" i="51"/>
  <c r="F6" i="105" l="1"/>
  <c r="W66" i="77"/>
  <c r="M7" i="77"/>
  <c r="U6" i="115" l="1"/>
  <c r="X8" i="77"/>
  <c r="J55" i="98"/>
</calcChain>
</file>

<file path=xl/comments1.xml><?xml version="1.0" encoding="utf-8"?>
<comments xmlns="http://schemas.openxmlformats.org/spreadsheetml/2006/main">
  <authors>
    <author>PC00</author>
  </authors>
  <commentList>
    <comment ref="F9" authorId="0">
      <text>
        <r>
          <rPr>
            <b/>
            <sz val="9"/>
            <color indexed="81"/>
            <rFont val="Tahoma"/>
          </rPr>
          <t>PC00: XEM LẠI THUA NÀY (</t>
        </r>
        <r>
          <rPr>
            <sz val="9"/>
            <color indexed="81"/>
            <rFont val="Tahoma"/>
          </rPr>
          <t>Thửa này là chùa Phước Thiên Tự )</t>
        </r>
      </text>
    </comment>
    <comment ref="F10" authorId="0">
      <text>
        <r>
          <rPr>
            <b/>
            <sz val="9"/>
            <color indexed="81"/>
            <rFont val="Tahoma"/>
          </rPr>
          <t>PC00:</t>
        </r>
        <r>
          <rPr>
            <sz val="9"/>
            <color indexed="81"/>
            <rFont val="Tahoma"/>
          </rPr>
          <t xml:space="preserve">
Bị trùng mã số tờ thửa</t>
        </r>
      </text>
    </comment>
    <comment ref="F15" authorId="0">
      <text>
        <r>
          <rPr>
            <b/>
            <sz val="9"/>
            <color indexed="81"/>
            <rFont val="Tahoma"/>
            <family val="2"/>
          </rPr>
          <t>PC00:</t>
        </r>
        <r>
          <rPr>
            <sz val="9"/>
            <color indexed="81"/>
            <rFont val="Tahoma"/>
            <family val="2"/>
          </rPr>
          <t xml:space="preserve">
Đay là trường tiểu học Láng Dài + Trụ sở ấp</t>
        </r>
      </text>
    </comment>
    <comment ref="F16" authorId="0">
      <text>
        <r>
          <rPr>
            <b/>
            <sz val="9"/>
            <color indexed="81"/>
            <rFont val="Tahoma"/>
            <family val="2"/>
          </rPr>
          <t>PC00: Xem lại thửa này về d.tich và số thửa</t>
        </r>
      </text>
    </comment>
    <comment ref="C17" authorId="0">
      <text>
        <r>
          <rPr>
            <b/>
            <sz val="9"/>
            <color indexed="81"/>
            <rFont val="Tahoma"/>
            <family val="2"/>
          </rPr>
          <t xml:space="preserve">PC00: </t>
        </r>
        <r>
          <rPr>
            <sz val="9"/>
            <color indexed="81"/>
            <rFont val="Tahoma"/>
            <family val="2"/>
          </rPr>
          <t>Cắt lại vùng cho thửa này</t>
        </r>
      </text>
    </comment>
    <comment ref="C19" authorId="0">
      <text>
        <r>
          <rPr>
            <b/>
            <sz val="9"/>
            <color indexed="81"/>
            <rFont val="Tahoma"/>
          </rPr>
          <t>PC00:</t>
        </r>
        <r>
          <rPr>
            <sz val="9"/>
            <color indexed="81"/>
            <rFont val="Tahoma"/>
            <family val="2"/>
          </rPr>
          <t>Mã tờ thửa này thẻ hiện ở loại đất công có khả năng đấu giá</t>
        </r>
      </text>
    </comment>
    <comment ref="C20" authorId="0">
      <text>
        <r>
          <rPr>
            <b/>
            <sz val="9"/>
            <color indexed="81"/>
            <rFont val="Tahoma"/>
            <family val="2"/>
          </rPr>
          <t>PC00:</t>
        </r>
        <r>
          <rPr>
            <sz val="9"/>
            <color indexed="81"/>
            <rFont val="Tahoma"/>
            <family val="2"/>
          </rPr>
          <t xml:space="preserve">
Bị trùng với đất dành đấu giá</t>
        </r>
      </text>
    </comment>
    <comment ref="C21" authorId="0">
      <text>
        <r>
          <rPr>
            <b/>
            <sz val="9"/>
            <color indexed="81"/>
            <rFont val="Tahoma"/>
          </rPr>
          <t>PC00:</t>
        </r>
        <r>
          <rPr>
            <sz val="9"/>
            <color indexed="81"/>
            <rFont val="Tahoma"/>
          </rPr>
          <t xml:space="preserve">
Cắt 01 phần thửa 997</t>
        </r>
      </text>
    </comment>
    <comment ref="C22" authorId="0">
      <text>
        <r>
          <rPr>
            <b/>
            <sz val="9"/>
            <color indexed="81"/>
            <rFont val="Tahoma"/>
          </rPr>
          <t xml:space="preserve">PC00: 
</t>
        </r>
        <r>
          <rPr>
            <sz val="9"/>
            <color indexed="81"/>
            <rFont val="Tahoma"/>
            <family val="2"/>
          </rPr>
          <t>1_Thửa</t>
        </r>
        <r>
          <rPr>
            <sz val="9"/>
            <color indexed="81"/>
            <rFont val="Tahoma"/>
          </rPr>
          <t xml:space="preserve"> này cắt ra từ thửa 23
2_Thể hiện loại dat cong có khả năng đấu giá</t>
        </r>
      </text>
    </comment>
    <comment ref="C24" authorId="0">
      <text>
        <r>
          <rPr>
            <b/>
            <sz val="9"/>
            <color indexed="81"/>
            <rFont val="Tahoma"/>
            <family val="2"/>
          </rPr>
          <t xml:space="preserve">PC00: </t>
        </r>
        <r>
          <rPr>
            <sz val="9"/>
            <color indexed="81"/>
            <rFont val="Tahoma"/>
            <family val="2"/>
          </rPr>
          <t>Đã thẻ hiện ở loại đất công dành để đấu giá</t>
        </r>
      </text>
    </comment>
    <comment ref="C25" authorId="0">
      <text>
        <r>
          <rPr>
            <b/>
            <sz val="9"/>
            <color indexed="81"/>
            <rFont val="Tahoma"/>
            <family val="2"/>
          </rPr>
          <t>PC00:</t>
        </r>
        <r>
          <rPr>
            <sz val="9"/>
            <color indexed="81"/>
            <rFont val="Tahoma"/>
            <family val="2"/>
          </rPr>
          <t xml:space="preserve">
Đã thể hiện ở đất công có khả năng đấu giá</t>
        </r>
      </text>
    </comment>
    <comment ref="C30" authorId="0">
      <text>
        <r>
          <rPr>
            <b/>
            <sz val="9"/>
            <color indexed="81"/>
            <rFont val="Tahoma"/>
          </rPr>
          <t xml:space="preserve">PC00: </t>
        </r>
        <r>
          <rPr>
            <sz val="9"/>
            <color indexed="81"/>
            <rFont val="Tahoma"/>
          </rPr>
          <t>Bị trùng với đất dành đấu giá</t>
        </r>
      </text>
    </comment>
    <comment ref="C31" authorId="0">
      <text>
        <r>
          <rPr>
            <b/>
            <sz val="9"/>
            <color indexed="81"/>
            <rFont val="Tahoma"/>
            <family val="2"/>
          </rPr>
          <t xml:space="preserve">PC00: 
</t>
        </r>
        <r>
          <rPr>
            <sz val="9"/>
            <color indexed="81"/>
            <rFont val="Tahoma"/>
            <family val="2"/>
          </rPr>
          <t>1_Theo bản đồ dự án SEMLA giao vê địa phương; thì mới trùng hình thể;
2_ Xem lại diện tích</t>
        </r>
      </text>
    </comment>
    <comment ref="C32" authorId="0">
      <text>
        <r>
          <rPr>
            <b/>
            <sz val="9"/>
            <color indexed="81"/>
            <rFont val="Tahoma"/>
            <family val="2"/>
          </rPr>
          <t xml:space="preserve">PC00: 
</t>
        </r>
        <r>
          <rPr>
            <sz val="9"/>
            <color indexed="81"/>
            <rFont val="Tahoma"/>
            <family val="2"/>
          </rPr>
          <t>1_Theo bản đồ dự án SEMLA giao vê địa phương; thì mới trùng hình thể;
2_ Xem lại diện tích</t>
        </r>
      </text>
    </comment>
    <comment ref="C38" authorId="0">
      <text>
        <r>
          <rPr>
            <b/>
            <sz val="9"/>
            <color indexed="81"/>
            <rFont val="Tahoma"/>
            <family val="2"/>
          </rPr>
          <t>PC00:</t>
        </r>
        <r>
          <rPr>
            <sz val="9"/>
            <color indexed="81"/>
            <rFont val="Tahoma"/>
            <family val="2"/>
          </rPr>
          <t xml:space="preserve"> Trùng mã tờ thửa</t>
        </r>
      </text>
    </comment>
    <comment ref="C39" authorId="0">
      <text>
        <r>
          <rPr>
            <b/>
            <sz val="9"/>
            <color indexed="81"/>
            <rFont val="Tahoma"/>
            <family val="2"/>
          </rPr>
          <t>PC00:</t>
        </r>
        <r>
          <rPr>
            <sz val="9"/>
            <color indexed="81"/>
            <rFont val="Tahoma"/>
            <family val="2"/>
          </rPr>
          <t>Nhầm mã thửa; mã gốc tờ 11 thửa 524</t>
        </r>
      </text>
    </comment>
    <comment ref="C40" authorId="0">
      <text>
        <r>
          <rPr>
            <b/>
            <sz val="9"/>
            <color indexed="81"/>
            <rFont val="Tahoma"/>
            <family val="2"/>
          </rPr>
          <t>PC00:</t>
        </r>
        <r>
          <rPr>
            <sz val="9"/>
            <color indexed="81"/>
            <rFont val="Tahoma"/>
            <family val="2"/>
          </rPr>
          <t xml:space="preserve">
Một phần là đường giao thông</t>
        </r>
      </text>
    </comment>
    <comment ref="C41" authorId="0">
      <text>
        <r>
          <rPr>
            <b/>
            <sz val="9"/>
            <color indexed="81"/>
            <rFont val="Tahoma"/>
            <family val="2"/>
          </rPr>
          <t>PC00:</t>
        </r>
        <r>
          <rPr>
            <sz val="9"/>
            <color indexed="81"/>
            <rFont val="Tahoma"/>
            <family val="2"/>
          </rPr>
          <t xml:space="preserve"> Tách ra từ thửa 06</t>
        </r>
      </text>
    </comment>
    <comment ref="C46" authorId="0">
      <text>
        <r>
          <rPr>
            <b/>
            <sz val="9"/>
            <color indexed="81"/>
            <rFont val="Tahoma"/>
            <family val="2"/>
          </rPr>
          <t xml:space="preserve">PC00: </t>
        </r>
        <r>
          <rPr>
            <sz val="9"/>
            <color indexed="81"/>
            <rFont val="Tahoma"/>
            <family val="2"/>
          </rPr>
          <t>Mã tờ thửa này là mương</t>
        </r>
      </text>
    </comment>
    <comment ref="C47" authorId="0">
      <text>
        <r>
          <rPr>
            <b/>
            <sz val="9"/>
            <color indexed="81"/>
            <rFont val="Tahoma"/>
            <family val="2"/>
          </rPr>
          <t xml:space="preserve">PC00: </t>
        </r>
        <r>
          <rPr>
            <sz val="9"/>
            <color indexed="81"/>
            <rFont val="Tahoma"/>
            <family val="2"/>
          </rPr>
          <t>Mã tờ thửa này là mương</t>
        </r>
      </text>
    </comment>
    <comment ref="C52" authorId="0">
      <text>
        <r>
          <rPr>
            <b/>
            <sz val="9"/>
            <color indexed="81"/>
            <rFont val="Tahoma"/>
            <family val="2"/>
          </rPr>
          <t>PC00:</t>
        </r>
        <r>
          <rPr>
            <sz val="9"/>
            <color indexed="81"/>
            <rFont val="Tahoma"/>
            <family val="2"/>
          </rPr>
          <t xml:space="preserve">
Đây là trường tiểu học Long Tân (xem lại)</t>
        </r>
      </text>
    </comment>
    <comment ref="C54" authorId="0">
      <text>
        <r>
          <rPr>
            <b/>
            <sz val="9"/>
            <color indexed="81"/>
            <rFont val="Tahoma"/>
            <family val="2"/>
          </rPr>
          <t>PC00:</t>
        </r>
        <r>
          <rPr>
            <sz val="9"/>
            <color indexed="81"/>
            <rFont val="Tahoma"/>
            <family val="2"/>
          </rPr>
          <t xml:space="preserve">
tách từ thửa 370</t>
        </r>
      </text>
    </comment>
    <comment ref="C56" authorId="0">
      <text>
        <r>
          <rPr>
            <b/>
            <sz val="9"/>
            <color indexed="81"/>
            <rFont val="Tahoma"/>
            <family val="2"/>
          </rPr>
          <t>PC00:</t>
        </r>
        <r>
          <rPr>
            <sz val="9"/>
            <color indexed="81"/>
            <rFont val="Tahoma"/>
            <family val="2"/>
          </rPr>
          <t xml:space="preserve">
Đất có khả năng đấu giá</t>
        </r>
      </text>
    </comment>
    <comment ref="C58" authorId="0">
      <text>
        <r>
          <rPr>
            <b/>
            <sz val="9"/>
            <color indexed="81"/>
            <rFont val="Tahoma"/>
            <family val="2"/>
          </rPr>
          <t>PC00:</t>
        </r>
        <r>
          <rPr>
            <sz val="9"/>
            <color indexed="81"/>
            <rFont val="Tahoma"/>
            <family val="2"/>
          </rPr>
          <t xml:space="preserve">
Đất có khả năng đấu giá</t>
        </r>
      </text>
    </comment>
    <comment ref="F59" authorId="0">
      <text>
        <r>
          <rPr>
            <b/>
            <sz val="9"/>
            <color indexed="81"/>
            <rFont val="Tahoma"/>
            <family val="2"/>
          </rPr>
          <t>PC00:</t>
        </r>
        <r>
          <rPr>
            <sz val="9"/>
            <color indexed="81"/>
            <rFont val="Tahoma"/>
            <family val="2"/>
          </rPr>
          <t xml:space="preserve">
Trùng mã tờ thửa</t>
        </r>
      </text>
    </comment>
    <comment ref="C61" authorId="0">
      <text>
        <r>
          <rPr>
            <b/>
            <sz val="9"/>
            <color indexed="81"/>
            <rFont val="Tahoma"/>
            <family val="2"/>
          </rPr>
          <t>PC00:</t>
        </r>
        <r>
          <rPr>
            <sz val="9"/>
            <color indexed="81"/>
            <rFont val="Tahoma"/>
            <family val="2"/>
          </rPr>
          <t xml:space="preserve">
Trùng với đất có khả năng đấu giá</t>
        </r>
      </text>
    </comment>
    <comment ref="C62" authorId="0">
      <text>
        <r>
          <rPr>
            <b/>
            <sz val="9"/>
            <color indexed="81"/>
            <rFont val="Tahoma"/>
            <family val="2"/>
          </rPr>
          <t>PC00:</t>
        </r>
        <r>
          <rPr>
            <sz val="9"/>
            <color indexed="81"/>
            <rFont val="Tahoma"/>
            <family val="2"/>
          </rPr>
          <t xml:space="preserve">
Trùng với đất có khả năng đấu giá</t>
        </r>
      </text>
    </comment>
    <comment ref="C63" authorId="0">
      <text>
        <r>
          <rPr>
            <b/>
            <sz val="9"/>
            <color indexed="81"/>
            <rFont val="Tahoma"/>
            <family val="2"/>
          </rPr>
          <t>PC00:</t>
        </r>
        <r>
          <rPr>
            <sz val="9"/>
            <color indexed="81"/>
            <rFont val="Tahoma"/>
            <family val="2"/>
          </rPr>
          <t xml:space="preserve">
Đã nhập bên đất công dành đấu giá</t>
        </r>
      </text>
    </comment>
    <comment ref="F63" authorId="0">
      <text>
        <r>
          <rPr>
            <b/>
            <sz val="9"/>
            <color indexed="81"/>
            <rFont val="Tahoma"/>
          </rPr>
          <t>PC00:</t>
        </r>
        <r>
          <rPr>
            <sz val="9"/>
            <color indexed="81"/>
            <rFont val="Tahoma"/>
          </rPr>
          <t xml:space="preserve">
Trùng mã tờ thửa</t>
        </r>
      </text>
    </comment>
    <comment ref="F64" authorId="0">
      <text>
        <r>
          <rPr>
            <b/>
            <sz val="9"/>
            <color indexed="81"/>
            <rFont val="Tahoma"/>
            <family val="2"/>
          </rPr>
          <t>PC00:</t>
        </r>
        <r>
          <rPr>
            <sz val="9"/>
            <color indexed="81"/>
            <rFont val="Tahoma"/>
            <family val="2"/>
          </rPr>
          <t xml:space="preserve">
Trùng mã tờ thửa</t>
        </r>
      </text>
    </comment>
    <comment ref="F67" authorId="0">
      <text>
        <r>
          <rPr>
            <b/>
            <sz val="9"/>
            <color indexed="81"/>
            <rFont val="Tahoma"/>
          </rPr>
          <t>PC00:</t>
        </r>
        <r>
          <rPr>
            <sz val="9"/>
            <color indexed="81"/>
            <rFont val="Tahoma"/>
          </rPr>
          <t xml:space="preserve">
Diện tích thửa này bao gồm mã: 3_124_25_131; 3_124_25_171; 3_###_25_102;  3_##_25_130,</t>
        </r>
      </text>
    </comment>
    <comment ref="F69" authorId="0">
      <text>
        <r>
          <rPr>
            <b/>
            <sz val="9"/>
            <color indexed="81"/>
            <rFont val="Tahoma"/>
          </rPr>
          <t>PC00:</t>
        </r>
        <r>
          <rPr>
            <sz val="9"/>
            <color indexed="81"/>
            <rFont val="Tahoma"/>
          </rPr>
          <t xml:space="preserve">
Trùng mã tờ thửa</t>
        </r>
      </text>
    </comment>
    <comment ref="F71" authorId="0">
      <text>
        <r>
          <rPr>
            <b/>
            <sz val="9"/>
            <color indexed="81"/>
            <rFont val="Tahoma"/>
          </rPr>
          <t>PC00:</t>
        </r>
        <r>
          <rPr>
            <sz val="9"/>
            <color indexed="81"/>
            <rFont val="Tahoma"/>
          </rPr>
          <t xml:space="preserve">
SAI DIỆN TÍCH</t>
        </r>
      </text>
    </comment>
    <comment ref="N79" authorId="0">
      <text>
        <r>
          <rPr>
            <b/>
            <sz val="9"/>
            <color indexed="81"/>
            <rFont val="Tahoma"/>
          </rPr>
          <t>PC00: Thửa ban đầu</t>
        </r>
        <r>
          <rPr>
            <sz val="9"/>
            <color indexed="81"/>
            <rFont val="Tahoma"/>
          </rPr>
          <t xml:space="preserve">
125, 126, 105, 106, 107, 294</t>
        </r>
      </text>
    </comment>
    <comment ref="C86" authorId="0">
      <text>
        <r>
          <rPr>
            <b/>
            <sz val="9"/>
            <color indexed="81"/>
            <rFont val="Tahoma"/>
          </rPr>
          <t>PC00:</t>
        </r>
        <r>
          <rPr>
            <sz val="9"/>
            <color indexed="81"/>
            <rFont val="Tahoma"/>
          </rPr>
          <t xml:space="preserve">
Trùng mã tờ thửa với đất công có khả năng đấu giá</t>
        </r>
      </text>
    </comment>
    <comment ref="F101" authorId="0">
      <text>
        <r>
          <rPr>
            <b/>
            <sz val="9"/>
            <color indexed="81"/>
            <rFont val="Tahoma"/>
          </rPr>
          <t>PC00:</t>
        </r>
        <r>
          <rPr>
            <sz val="9"/>
            <color indexed="81"/>
            <rFont val="Tahoma"/>
          </rPr>
          <t xml:space="preserve">
Xem lại về diện tích và số thửa</t>
        </r>
      </text>
    </comment>
    <comment ref="N106" authorId="0">
      <text>
        <r>
          <rPr>
            <b/>
            <sz val="9"/>
            <color indexed="81"/>
            <rFont val="Tahoma"/>
            <family val="2"/>
          </rPr>
          <t>PC00:</t>
        </r>
        <r>
          <rPr>
            <sz val="9"/>
            <color indexed="81"/>
            <rFont val="Tahoma"/>
            <family val="2"/>
          </rPr>
          <t xml:space="preserve">
thửa 339, tờ 40</t>
        </r>
      </text>
    </comment>
    <comment ref="F110" authorId="0">
      <text>
        <r>
          <rPr>
            <b/>
            <sz val="9"/>
            <color indexed="81"/>
            <rFont val="Tahoma"/>
            <family val="2"/>
          </rPr>
          <t xml:space="preserve">PC00: </t>
        </r>
        <r>
          <rPr>
            <sz val="9"/>
            <color indexed="81"/>
            <rFont val="Tahoma"/>
            <family val="2"/>
          </rPr>
          <t>Thửa này theo BĐ ĐC tập trung có số thửa 843</t>
        </r>
      </text>
    </comment>
    <comment ref="C114" authorId="0">
      <text>
        <r>
          <rPr>
            <b/>
            <sz val="9"/>
            <color indexed="81"/>
            <rFont val="Tahoma"/>
            <family val="2"/>
          </rPr>
          <t xml:space="preserve">PC00: </t>
        </r>
        <r>
          <rPr>
            <sz val="9"/>
            <color indexed="81"/>
            <rFont val="Tahoma"/>
            <family val="2"/>
          </rPr>
          <t>Thửa đất này theo BĐĐC là của hộ GĐC</t>
        </r>
      </text>
    </comment>
    <comment ref="C117" authorId="0">
      <text>
        <r>
          <rPr>
            <b/>
            <sz val="9"/>
            <color indexed="81"/>
            <rFont val="Tahoma"/>
            <family val="2"/>
          </rPr>
          <t>PC00:</t>
        </r>
        <r>
          <rPr>
            <sz val="9"/>
            <color indexed="81"/>
            <rFont val="Tahoma"/>
            <family val="2"/>
          </rPr>
          <t xml:space="preserve">
Chênh diện tích; Kiểm tra lại</t>
        </r>
      </text>
    </comment>
    <comment ref="C118" authorId="0">
      <text>
        <r>
          <rPr>
            <b/>
            <sz val="9"/>
            <color indexed="81"/>
            <rFont val="Tahoma"/>
          </rPr>
          <t>PC00:</t>
        </r>
        <r>
          <rPr>
            <sz val="9"/>
            <color indexed="81"/>
            <rFont val="Tahoma"/>
          </rPr>
          <t xml:space="preserve">
Vị trí đúng; sai diện tích</t>
        </r>
      </text>
    </comment>
    <comment ref="N118" authorId="0">
      <text>
        <r>
          <rPr>
            <b/>
            <sz val="9"/>
            <color indexed="81"/>
            <rFont val="Tahoma"/>
          </rPr>
          <t>PC00: một phần thửa</t>
        </r>
      </text>
    </comment>
    <comment ref="M126" authorId="0">
      <text>
        <r>
          <rPr>
            <b/>
            <sz val="9"/>
            <color indexed="81"/>
            <rFont val="Tahoma"/>
            <family val="2"/>
          </rPr>
          <t>PC00:</t>
        </r>
        <r>
          <rPr>
            <sz val="9"/>
            <color indexed="81"/>
            <rFont val="Tahoma"/>
            <family val="2"/>
          </rPr>
          <t xml:space="preserve">
Sai số tờ; số tờ đúng tờ 18</t>
        </r>
      </text>
    </comment>
    <comment ref="D147" authorId="0">
      <text>
        <r>
          <rPr>
            <b/>
            <sz val="9"/>
            <color indexed="81"/>
            <rFont val="Tahoma"/>
            <family val="2"/>
          </rPr>
          <t>PC00: Trùng vị trí với BĐHT; DT chênh</t>
        </r>
      </text>
    </comment>
    <comment ref="D149" authorId="0">
      <text>
        <r>
          <rPr>
            <b/>
            <sz val="9"/>
            <color indexed="81"/>
            <rFont val="Tahoma"/>
            <family val="2"/>
          </rPr>
          <t xml:space="preserve">PC00: </t>
        </r>
        <r>
          <rPr>
            <sz val="9"/>
            <color indexed="81"/>
            <rFont val="Tahoma"/>
            <family val="2"/>
          </rPr>
          <t>Theo BĐHT</t>
        </r>
      </text>
    </comment>
    <comment ref="N157" authorId="0">
      <text>
        <r>
          <rPr>
            <b/>
            <sz val="9"/>
            <color indexed="81"/>
            <rFont val="Tahoma"/>
          </rPr>
          <t>PC00:Nhập thửa sai. Thửa ban đàu 59</t>
        </r>
      </text>
    </comment>
    <comment ref="D163" authorId="0">
      <text>
        <r>
          <rPr>
            <b/>
            <sz val="9"/>
            <color indexed="81"/>
            <rFont val="Tahoma"/>
            <family val="2"/>
          </rPr>
          <t xml:space="preserve">PC00: </t>
        </r>
        <r>
          <rPr>
            <sz val="9"/>
            <color indexed="81"/>
            <rFont val="Tahoma"/>
            <family val="2"/>
          </rPr>
          <t>Đất nghĩa địa (theo BDDC)</t>
        </r>
      </text>
    </comment>
    <comment ref="C278" authorId="0">
      <text>
        <r>
          <rPr>
            <b/>
            <sz val="9"/>
            <color indexed="81"/>
            <rFont val="Tahoma"/>
            <family val="2"/>
          </rPr>
          <t>PC00:</t>
        </r>
        <r>
          <rPr>
            <sz val="9"/>
            <color indexed="81"/>
            <rFont val="Tahoma"/>
            <family val="2"/>
          </rPr>
          <t xml:space="preserve"> 
1_Truy tách thông tin thuộc tính.
2_Diện tích lấy theo BĐĐC</t>
        </r>
      </text>
    </comment>
    <comment ref="N468" authorId="0">
      <text>
        <r>
          <rPr>
            <b/>
            <sz val="9"/>
            <color indexed="81"/>
            <rFont val="Tahoma"/>
          </rPr>
          <t>PC00:</t>
        </r>
        <r>
          <rPr>
            <sz val="9"/>
            <color indexed="81"/>
            <rFont val="Tahoma"/>
          </rPr>
          <t xml:space="preserve">
tờ thửa mới: tờ 74 thửa 08</t>
        </r>
      </text>
    </comment>
  </commentList>
</comments>
</file>

<file path=xl/comments2.xml><?xml version="1.0" encoding="utf-8"?>
<comments xmlns="http://schemas.openxmlformats.org/spreadsheetml/2006/main">
  <authors>
    <author>USER</author>
    <author>PC00</author>
  </authors>
  <commentList>
    <comment ref="C9" authorId="0">
      <text>
        <r>
          <rPr>
            <b/>
            <sz val="9"/>
            <color indexed="81"/>
            <rFont val="Tahoma"/>
            <family val="2"/>
          </rPr>
          <t xml:space="preserve">USER: </t>
        </r>
        <r>
          <rPr>
            <sz val="9"/>
            <color indexed="81"/>
            <rFont val="Tahoma"/>
            <family val="2"/>
          </rPr>
          <t>Thửa này nằm trong đường giao thông HT</t>
        </r>
      </text>
    </comment>
    <comment ref="C10" authorId="0">
      <text>
        <r>
          <rPr>
            <b/>
            <sz val="9"/>
            <color indexed="81"/>
            <rFont val="Tahoma"/>
            <family val="2"/>
          </rPr>
          <t xml:space="preserve">USER: </t>
        </r>
        <r>
          <rPr>
            <sz val="9"/>
            <color indexed="81"/>
            <rFont val="Tahoma"/>
            <family val="2"/>
          </rPr>
          <t>Thửa này nằm trong đường giao thông HT</t>
        </r>
      </text>
    </comment>
    <comment ref="C11" authorId="0">
      <text>
        <r>
          <rPr>
            <b/>
            <sz val="9"/>
            <color indexed="81"/>
            <rFont val="Tahoma"/>
            <family val="2"/>
          </rPr>
          <t xml:space="preserve">USER: </t>
        </r>
        <r>
          <rPr>
            <sz val="9"/>
            <color indexed="81"/>
            <rFont val="Tahoma"/>
            <family val="2"/>
          </rPr>
          <t>Thửa này nằm trong đường giao thông HT</t>
        </r>
      </text>
    </comment>
    <comment ref="D12" authorId="0">
      <text>
        <r>
          <rPr>
            <b/>
            <sz val="9"/>
            <color indexed="81"/>
            <rFont val="Tahoma"/>
            <family val="2"/>
          </rPr>
          <t>USER:</t>
        </r>
        <r>
          <rPr>
            <sz val="9"/>
            <color indexed="81"/>
            <rFont val="Tahoma"/>
            <family val="2"/>
          </rPr>
          <t xml:space="preserve">
Theo bản đồ HN72</t>
        </r>
      </text>
    </comment>
    <comment ref="D13" authorId="0">
      <text>
        <r>
          <rPr>
            <b/>
            <sz val="9"/>
            <color indexed="81"/>
            <rFont val="Tahoma"/>
            <family val="2"/>
          </rPr>
          <t>USER:</t>
        </r>
        <r>
          <rPr>
            <sz val="9"/>
            <color indexed="81"/>
            <rFont val="Tahoma"/>
            <family val="2"/>
          </rPr>
          <t xml:space="preserve">
Theo bản đồ HN72</t>
        </r>
      </text>
    </comment>
    <comment ref="D17" authorId="0">
      <text>
        <r>
          <rPr>
            <b/>
            <sz val="9"/>
            <color indexed="81"/>
            <rFont val="Tahoma"/>
            <family val="2"/>
          </rPr>
          <t>USER:</t>
        </r>
        <r>
          <rPr>
            <sz val="9"/>
            <color indexed="81"/>
            <rFont val="Tahoma"/>
            <family val="2"/>
          </rPr>
          <t xml:space="preserve">
Thủa này có một phần thuộc thửa 18 tờ 24 (XDCSDL P12) nằm trong đường giao thông </t>
        </r>
      </text>
    </comment>
    <comment ref="D24" authorId="0">
      <text>
        <r>
          <rPr>
            <b/>
            <sz val="9"/>
            <color indexed="81"/>
            <rFont val="Tahoma"/>
            <family val="2"/>
          </rPr>
          <t>USER:</t>
        </r>
        <r>
          <rPr>
            <sz val="9"/>
            <color indexed="81"/>
            <rFont val="Tahoma"/>
            <family val="2"/>
          </rPr>
          <t xml:space="preserve">
Đương giao thông</t>
        </r>
      </text>
    </comment>
    <comment ref="D33" authorId="0">
      <text>
        <r>
          <rPr>
            <b/>
            <sz val="9"/>
            <color indexed="81"/>
            <rFont val="Tahoma"/>
            <family val="2"/>
          </rPr>
          <t>USER:</t>
        </r>
        <r>
          <rPr>
            <sz val="9"/>
            <color indexed="81"/>
            <rFont val="Tahoma"/>
            <family val="2"/>
          </rPr>
          <t xml:space="preserve">
Xem lại thửa này</t>
        </r>
      </text>
    </comment>
    <comment ref="B66" authorId="1">
      <text>
        <r>
          <rPr>
            <b/>
            <sz val="9"/>
            <color indexed="81"/>
            <rFont val="Tahoma"/>
            <family val="2"/>
          </rPr>
          <t>PC00: Thửa này nhập ngược tờ - thửa</t>
        </r>
        <r>
          <rPr>
            <sz val="9"/>
            <color indexed="81"/>
            <rFont val="Tahoma"/>
            <family val="2"/>
          </rPr>
          <t xml:space="preserve">
</t>
        </r>
      </text>
    </comment>
    <comment ref="D66" authorId="1">
      <text>
        <r>
          <rPr>
            <b/>
            <sz val="9"/>
            <color indexed="81"/>
            <rFont val="Tahoma"/>
            <family val="2"/>
          </rPr>
          <t>PC00:</t>
        </r>
        <r>
          <rPr>
            <sz val="9"/>
            <color indexed="81"/>
            <rFont val="Tahoma"/>
            <family val="2"/>
          </rPr>
          <t xml:space="preserve">
Nhập đúng</t>
        </r>
      </text>
    </comment>
    <comment ref="B76" authorId="1">
      <text>
        <r>
          <rPr>
            <b/>
            <sz val="9"/>
            <color indexed="81"/>
            <rFont val="Tahoma"/>
            <family val="2"/>
          </rPr>
          <t>PC00:</t>
        </r>
        <r>
          <rPr>
            <sz val="9"/>
            <color indexed="81"/>
            <rFont val="Tahoma"/>
            <family val="2"/>
          </rPr>
          <t xml:space="preserve">
Bị trùng mã tờ tthửa</t>
        </r>
      </text>
    </comment>
    <comment ref="D79" authorId="0">
      <text>
        <r>
          <rPr>
            <b/>
            <sz val="9"/>
            <color indexed="81"/>
            <rFont val="Tahoma"/>
          </rPr>
          <t>USER:</t>
        </r>
        <r>
          <rPr>
            <sz val="9"/>
            <color indexed="81"/>
            <rFont val="Tahoma"/>
          </rPr>
          <t xml:space="preserve">
Xác minh lại thuửa này</t>
        </r>
      </text>
    </comment>
    <comment ref="D80" authorId="0">
      <text>
        <r>
          <rPr>
            <b/>
            <sz val="9"/>
            <color indexed="81"/>
            <rFont val="Tahoma"/>
            <family val="2"/>
          </rPr>
          <t>USER:</t>
        </r>
        <r>
          <rPr>
            <sz val="9"/>
            <color indexed="81"/>
            <rFont val="Tahoma"/>
            <family val="2"/>
          </rPr>
          <t xml:space="preserve">
Xác minh lại thuửa này</t>
        </r>
      </text>
    </comment>
    <comment ref="D83" authorId="0">
      <text>
        <r>
          <rPr>
            <b/>
            <sz val="9"/>
            <color indexed="81"/>
            <rFont val="Tahoma"/>
            <family val="2"/>
          </rPr>
          <t>USER:</t>
        </r>
        <r>
          <rPr>
            <sz val="9"/>
            <color indexed="81"/>
            <rFont val="Tahoma"/>
            <family val="2"/>
          </rPr>
          <t xml:space="preserve">
Xác minh lại thuửa này</t>
        </r>
      </text>
    </comment>
    <comment ref="D84" authorId="0">
      <text>
        <r>
          <rPr>
            <b/>
            <sz val="9"/>
            <color indexed="81"/>
            <rFont val="Tahoma"/>
            <family val="2"/>
          </rPr>
          <t>USER:</t>
        </r>
        <r>
          <rPr>
            <sz val="9"/>
            <color indexed="81"/>
            <rFont val="Tahoma"/>
            <family val="2"/>
          </rPr>
          <t xml:space="preserve">
Xác minh lại thuửa này</t>
        </r>
      </text>
    </comment>
    <comment ref="D85" authorId="0">
      <text>
        <r>
          <rPr>
            <b/>
            <sz val="9"/>
            <color indexed="81"/>
            <rFont val="Tahoma"/>
            <family val="2"/>
          </rPr>
          <t>USER:</t>
        </r>
        <r>
          <rPr>
            <sz val="9"/>
            <color indexed="81"/>
            <rFont val="Tahoma"/>
            <family val="2"/>
          </rPr>
          <t xml:space="preserve">
Xác minh lại thuửa này</t>
        </r>
      </text>
    </comment>
  </commentList>
</comments>
</file>

<file path=xl/comments3.xml><?xml version="1.0" encoding="utf-8"?>
<comments xmlns="http://schemas.openxmlformats.org/spreadsheetml/2006/main">
  <authors>
    <author>PC00</author>
  </authors>
  <commentList>
    <comment ref="D7" authorId="0">
      <text>
        <r>
          <rPr>
            <b/>
            <sz val="9"/>
            <color indexed="81"/>
            <rFont val="Tahoma"/>
            <family val="2"/>
          </rPr>
          <t>PC00:</t>
        </r>
        <r>
          <rPr>
            <sz val="9"/>
            <color indexed="81"/>
            <rFont val="Tahoma"/>
            <family val="2"/>
          </rPr>
          <t xml:space="preserve">
Xem lại co bị trùng vơi 9_13_19_5</t>
        </r>
      </text>
    </comment>
    <comment ref="D8" authorId="0">
      <text>
        <r>
          <rPr>
            <b/>
            <sz val="9"/>
            <color indexed="81"/>
            <rFont val="Tahoma"/>
            <family val="2"/>
          </rPr>
          <t>PC00:</t>
        </r>
        <r>
          <rPr>
            <sz val="9"/>
            <color indexed="81"/>
            <rFont val="Tahoma"/>
            <family val="2"/>
          </rPr>
          <t xml:space="preserve">
Xem lại thửa này ở phàn ghi chú so với bản đồ hiện trạng</t>
        </r>
      </text>
    </comment>
  </commentList>
</comments>
</file>

<file path=xl/comments4.xml><?xml version="1.0" encoding="utf-8"?>
<comments xmlns="http://schemas.openxmlformats.org/spreadsheetml/2006/main">
  <authors>
    <author>USER</author>
    <author>PC00</author>
  </authors>
  <commentList>
    <comment ref="B10" authorId="0">
      <text>
        <r>
          <rPr>
            <b/>
            <sz val="9"/>
            <color indexed="81"/>
            <rFont val="Tahoma"/>
            <family val="2"/>
          </rPr>
          <t xml:space="preserve">USER:
</t>
        </r>
        <r>
          <rPr>
            <sz val="9"/>
            <color indexed="81"/>
            <rFont val="Tahoma"/>
            <family val="2"/>
          </rPr>
          <t>Thủa này năm ở lớp 5 màu 201</t>
        </r>
      </text>
    </comment>
    <comment ref="B11" authorId="1">
      <text>
        <r>
          <rPr>
            <b/>
            <sz val="9"/>
            <color indexed="81"/>
            <rFont val="Tahoma"/>
          </rPr>
          <t>PC00:</t>
        </r>
        <r>
          <rPr>
            <sz val="9"/>
            <color indexed="81"/>
            <rFont val="Tahoma"/>
          </rPr>
          <t xml:space="preserve">
Thủa này năm ở lớp 5 màu 201</t>
        </r>
      </text>
    </comment>
    <comment ref="B12" authorId="0">
      <text>
        <r>
          <rPr>
            <b/>
            <sz val="9"/>
            <color indexed="81"/>
            <rFont val="Tahoma"/>
            <family val="2"/>
          </rPr>
          <t>USER:</t>
        </r>
        <r>
          <rPr>
            <sz val="9"/>
            <color indexed="81"/>
            <rFont val="Tahoma"/>
            <family val="2"/>
          </rPr>
          <t xml:space="preserve">
Thủa này năm ở lớp 5 màu 201</t>
        </r>
      </text>
    </comment>
    <comment ref="B13" authorId="0">
      <text>
        <r>
          <rPr>
            <b/>
            <sz val="9"/>
            <color indexed="81"/>
            <rFont val="Tahoma"/>
          </rPr>
          <t>USER:</t>
        </r>
        <r>
          <rPr>
            <sz val="9"/>
            <color indexed="81"/>
            <rFont val="Tahoma"/>
          </rPr>
          <t xml:space="preserve">
Thủa này thể hiện ở đâu</t>
        </r>
      </text>
    </comment>
    <comment ref="B14" authorId="0">
      <text>
        <r>
          <rPr>
            <b/>
            <sz val="9"/>
            <color indexed="81"/>
            <rFont val="Tahoma"/>
          </rPr>
          <t>USER:</t>
        </r>
        <r>
          <rPr>
            <sz val="9"/>
            <color indexed="81"/>
            <rFont val="Tahoma"/>
          </rPr>
          <t xml:space="preserve">
Thua nay the hien o loai dat co kha nang dau gia</t>
        </r>
      </text>
    </comment>
    <comment ref="B16" authorId="0">
      <text>
        <r>
          <rPr>
            <b/>
            <sz val="9"/>
            <color indexed="81"/>
            <rFont val="Tahoma"/>
          </rPr>
          <t>USER:</t>
        </r>
        <r>
          <rPr>
            <sz val="9"/>
            <color indexed="81"/>
            <rFont val="Tahoma"/>
          </rPr>
          <t xml:space="preserve">
Thua nay the hien o loai dat co kha nang dau gia</t>
        </r>
      </text>
    </comment>
    <comment ref="B17" authorId="0">
      <text>
        <r>
          <rPr>
            <b/>
            <sz val="9"/>
            <color indexed="81"/>
            <rFont val="Tahoma"/>
          </rPr>
          <t>USER:</t>
        </r>
        <r>
          <rPr>
            <sz val="9"/>
            <color indexed="81"/>
            <rFont val="Tahoma"/>
          </rPr>
          <t xml:space="preserve">
Thua nay thể hiện ơ loai dat nao</t>
        </r>
      </text>
    </comment>
    <comment ref="B18" authorId="0">
      <text>
        <r>
          <rPr>
            <b/>
            <sz val="9"/>
            <color indexed="81"/>
            <rFont val="Tahoma"/>
          </rPr>
          <t>USER:</t>
        </r>
        <r>
          <rPr>
            <sz val="9"/>
            <color indexed="81"/>
            <rFont val="Tahoma"/>
          </rPr>
          <t xml:space="preserve">
Không tìm thấy thửa này trên bản đồ arcgis</t>
        </r>
      </text>
    </comment>
    <comment ref="B19" authorId="0">
      <text>
        <r>
          <rPr>
            <b/>
            <sz val="9"/>
            <color indexed="81"/>
            <rFont val="Tahoma"/>
          </rPr>
          <t>USER:</t>
        </r>
        <r>
          <rPr>
            <sz val="9"/>
            <color indexed="81"/>
            <rFont val="Tahoma"/>
          </rPr>
          <t xml:space="preserve">
Không tìm thấy thửa này trên bản đồ arcgis</t>
        </r>
      </text>
    </comment>
    <comment ref="B20" authorId="0">
      <text>
        <r>
          <rPr>
            <b/>
            <sz val="9"/>
            <color indexed="81"/>
            <rFont val="Tahoma"/>
            <family val="2"/>
          </rPr>
          <t>USER: Một phần thủa ký hiệu '\"</t>
        </r>
      </text>
    </comment>
    <comment ref="D27" authorId="0">
      <text>
        <r>
          <rPr>
            <b/>
            <sz val="9"/>
            <color indexed="81"/>
            <rFont val="Tahoma"/>
            <family val="2"/>
          </rPr>
          <t>USER:</t>
        </r>
        <r>
          <rPr>
            <sz val="9"/>
            <color indexed="81"/>
            <rFont val="Tahoma"/>
            <family val="2"/>
          </rPr>
          <t xml:space="preserve">
Thủa này không thể hiện trân bản đồ</t>
        </r>
      </text>
    </comment>
    <comment ref="D28" authorId="0">
      <text>
        <r>
          <rPr>
            <b/>
            <sz val="9"/>
            <color indexed="81"/>
            <rFont val="Tahoma"/>
            <family val="2"/>
          </rPr>
          <t>USER:</t>
        </r>
        <r>
          <rPr>
            <sz val="9"/>
            <color indexed="81"/>
            <rFont val="Tahoma"/>
            <family val="2"/>
          </rPr>
          <t xml:space="preserve">
Thủa này không thể hiện trân bản đồ</t>
        </r>
      </text>
    </comment>
    <comment ref="D29" authorId="0">
      <text>
        <r>
          <rPr>
            <b/>
            <sz val="9"/>
            <color indexed="81"/>
            <rFont val="Tahoma"/>
            <family val="2"/>
          </rPr>
          <t>USER:</t>
        </r>
        <r>
          <rPr>
            <sz val="9"/>
            <color indexed="81"/>
            <rFont val="Tahoma"/>
            <family val="2"/>
          </rPr>
          <t xml:space="preserve">
Không thể hiện trên bản đồ</t>
        </r>
      </text>
    </comment>
    <comment ref="D30" authorId="0">
      <text>
        <r>
          <rPr>
            <b/>
            <sz val="9"/>
            <color indexed="81"/>
            <rFont val="Tahoma"/>
          </rPr>
          <t>USER:</t>
        </r>
        <r>
          <rPr>
            <sz val="9"/>
            <color indexed="81"/>
            <rFont val="Tahoma"/>
          </rPr>
          <t>Thửa này không thhể hiện trên bản đồ</t>
        </r>
      </text>
    </comment>
    <comment ref="D31" authorId="0">
      <text>
        <r>
          <rPr>
            <b/>
            <sz val="9"/>
            <color indexed="81"/>
            <rFont val="Tahoma"/>
          </rPr>
          <t>USER:</t>
        </r>
        <r>
          <rPr>
            <sz val="9"/>
            <color indexed="81"/>
            <rFont val="Tahoma"/>
          </rPr>
          <t xml:space="preserve">
Thửa này không thhể hiện trên bản đồ</t>
        </r>
      </text>
    </comment>
    <comment ref="D32" authorId="0">
      <text>
        <r>
          <rPr>
            <b/>
            <sz val="9"/>
            <color indexed="81"/>
            <rFont val="Tahoma"/>
            <family val="2"/>
          </rPr>
          <t>USER:</t>
        </r>
        <r>
          <rPr>
            <sz val="9"/>
            <color indexed="81"/>
            <rFont val="Tahoma"/>
            <family val="2"/>
          </rPr>
          <t xml:space="preserve">
Thửa này không thhể hiện trên bản đồ</t>
        </r>
      </text>
    </comment>
    <comment ref="B39" authorId="1">
      <text>
        <r>
          <rPr>
            <b/>
            <sz val="9"/>
            <color indexed="81"/>
            <rFont val="Tahoma"/>
            <family val="2"/>
          </rPr>
          <t>PC00:</t>
        </r>
        <r>
          <rPr>
            <sz val="9"/>
            <color indexed="81"/>
            <rFont val="Tahoma"/>
            <family val="2"/>
          </rPr>
          <t xml:space="preserve">
ĐẤT ANI_CQP</t>
        </r>
      </text>
    </comment>
    <comment ref="D42" authorId="0">
      <text>
        <r>
          <rPr>
            <b/>
            <sz val="9"/>
            <color indexed="81"/>
            <rFont val="Tahoma"/>
            <family val="2"/>
          </rPr>
          <t>USER:</t>
        </r>
        <r>
          <rPr>
            <sz val="9"/>
            <color indexed="81"/>
            <rFont val="Tahoma"/>
            <family val="2"/>
          </rPr>
          <t xml:space="preserve">
Thửa này không thể hiện trên bản đồ</t>
        </r>
      </text>
    </comment>
    <comment ref="B43" authorId="0">
      <text>
        <r>
          <rPr>
            <b/>
            <sz val="9"/>
            <color indexed="81"/>
            <rFont val="Tahoma"/>
            <family val="2"/>
          </rPr>
          <t>USER:</t>
        </r>
        <r>
          <rPr>
            <sz val="9"/>
            <color indexed="81"/>
            <rFont val="Tahoma"/>
            <family val="2"/>
          </rPr>
          <t xml:space="preserve">
1_Chỗ này nhập ngược tờ thành thửa;
2_Diện tích xem lại.
</t>
        </r>
      </text>
    </comment>
    <comment ref="B44" authorId="0">
      <text>
        <r>
          <rPr>
            <b/>
            <sz val="9"/>
            <color indexed="81"/>
            <rFont val="Tahoma"/>
            <family val="2"/>
          </rPr>
          <t>USER:</t>
        </r>
        <r>
          <rPr>
            <sz val="9"/>
            <color indexed="81"/>
            <rFont val="Tahoma"/>
            <family val="2"/>
          </rPr>
          <t xml:space="preserve">
1_Chỗ này nhập ngược tờ thành thửa;
2_Chưa hiển thị trên bản đồ</t>
        </r>
      </text>
    </comment>
    <comment ref="B45" authorId="0">
      <text>
        <r>
          <rPr>
            <b/>
            <sz val="9"/>
            <color indexed="81"/>
            <rFont val="Tahoma"/>
            <family val="2"/>
          </rPr>
          <t xml:space="preserve">USER: </t>
        </r>
        <r>
          <rPr>
            <sz val="9"/>
            <color indexed="81"/>
            <rFont val="Tahoma"/>
            <family val="2"/>
          </rPr>
          <t>Phường 2 không có tờ bản đồ này</t>
        </r>
      </text>
    </comment>
    <comment ref="B48" authorId="0">
      <text>
        <r>
          <rPr>
            <b/>
            <sz val="9"/>
            <color indexed="81"/>
            <rFont val="Tahoma"/>
            <family val="2"/>
          </rPr>
          <t>USER:</t>
        </r>
        <r>
          <rPr>
            <sz val="9"/>
            <color indexed="81"/>
            <rFont val="Tahoma"/>
            <family val="2"/>
          </rPr>
          <t xml:space="preserve">
Đã nhập</t>
        </r>
      </text>
    </comment>
    <comment ref="D49" authorId="0">
      <text>
        <r>
          <rPr>
            <b/>
            <sz val="9"/>
            <color indexed="81"/>
            <rFont val="Tahoma"/>
            <family val="2"/>
          </rPr>
          <t>USER:</t>
        </r>
        <r>
          <rPr>
            <sz val="9"/>
            <color indexed="81"/>
            <rFont val="Tahoma"/>
            <family val="2"/>
          </rPr>
          <t xml:space="preserve">
Chưa thể hiện trên bản đồ</t>
        </r>
      </text>
    </comment>
    <comment ref="D50" authorId="0">
      <text>
        <r>
          <rPr>
            <b/>
            <sz val="9"/>
            <color indexed="81"/>
            <rFont val="Tahoma"/>
            <family val="2"/>
          </rPr>
          <t>USER:</t>
        </r>
        <r>
          <rPr>
            <sz val="9"/>
            <color indexed="81"/>
            <rFont val="Tahoma"/>
            <family val="2"/>
          </rPr>
          <t xml:space="preserve">
Chưa thể hiện trên bản đồ</t>
        </r>
      </text>
    </comment>
    <comment ref="D51" authorId="0">
      <text>
        <r>
          <rPr>
            <b/>
            <sz val="9"/>
            <color indexed="81"/>
            <rFont val="Tahoma"/>
            <family val="2"/>
          </rPr>
          <t>USER:</t>
        </r>
        <r>
          <rPr>
            <sz val="9"/>
            <color indexed="81"/>
            <rFont val="Tahoma"/>
            <family val="2"/>
          </rPr>
          <t xml:space="preserve">
Chưa thể hiện trên bản đồ</t>
        </r>
      </text>
    </comment>
    <comment ref="D52" authorId="0">
      <text>
        <r>
          <rPr>
            <b/>
            <sz val="9"/>
            <color indexed="81"/>
            <rFont val="Tahoma"/>
            <family val="2"/>
          </rPr>
          <t>USER:</t>
        </r>
        <r>
          <rPr>
            <sz val="9"/>
            <color indexed="81"/>
            <rFont val="Tahoma"/>
            <family val="2"/>
          </rPr>
          <t xml:space="preserve">
Chưa thể hiện trên bản đồ</t>
        </r>
      </text>
    </comment>
    <comment ref="D53" authorId="0">
      <text>
        <r>
          <rPr>
            <b/>
            <sz val="9"/>
            <color indexed="81"/>
            <rFont val="Tahoma"/>
            <family val="2"/>
          </rPr>
          <t>USER:</t>
        </r>
        <r>
          <rPr>
            <sz val="9"/>
            <color indexed="81"/>
            <rFont val="Tahoma"/>
            <family val="2"/>
          </rPr>
          <t xml:space="preserve">
Chưa thể hiện trên bản đồ</t>
        </r>
      </text>
    </comment>
    <comment ref="B54" authorId="0">
      <text>
        <r>
          <rPr>
            <b/>
            <sz val="9"/>
            <color indexed="81"/>
            <rFont val="Tahoma"/>
            <family val="2"/>
          </rPr>
          <t>USER:</t>
        </r>
        <r>
          <rPr>
            <sz val="9"/>
            <color indexed="81"/>
            <rFont val="Tahoma"/>
            <family val="2"/>
          </rPr>
          <t xml:space="preserve">
Xem lại thửa này</t>
        </r>
      </text>
    </comment>
    <comment ref="B63" authorId="0">
      <text>
        <r>
          <rPr>
            <b/>
            <sz val="9"/>
            <color indexed="81"/>
            <rFont val="Tahoma"/>
            <family val="2"/>
          </rPr>
          <t>USER:</t>
        </r>
        <r>
          <rPr>
            <sz val="9"/>
            <color indexed="81"/>
            <rFont val="Tahoma"/>
            <family val="2"/>
          </rPr>
          <t xml:space="preserve">
Thửa này không thể hiện trên bản đồ</t>
        </r>
      </text>
    </comment>
    <comment ref="B64" authorId="0">
      <text>
        <r>
          <rPr>
            <b/>
            <sz val="9"/>
            <color indexed="81"/>
            <rFont val="Tahoma"/>
            <family val="2"/>
          </rPr>
          <t>USER:</t>
        </r>
        <r>
          <rPr>
            <sz val="9"/>
            <color indexed="81"/>
            <rFont val="Tahoma"/>
            <family val="2"/>
          </rPr>
          <t xml:space="preserve">
Thửa này không thể hiện trên bản đồ.</t>
        </r>
      </text>
    </comment>
    <comment ref="B65" authorId="0">
      <text>
        <r>
          <rPr>
            <b/>
            <sz val="9"/>
            <color indexed="81"/>
            <rFont val="Tahoma"/>
            <family val="2"/>
          </rPr>
          <t>USER:</t>
        </r>
        <r>
          <rPr>
            <sz val="9"/>
            <color indexed="81"/>
            <rFont val="Tahoma"/>
            <family val="2"/>
          </rPr>
          <t xml:space="preserve">
Thửa này không thể hiện trên bản đồ.</t>
        </r>
      </text>
    </comment>
    <comment ref="B67" authorId="0">
      <text>
        <r>
          <rPr>
            <b/>
            <sz val="9"/>
            <color indexed="81"/>
            <rFont val="Tahoma"/>
            <family val="2"/>
          </rPr>
          <t>USER:</t>
        </r>
        <r>
          <rPr>
            <sz val="9"/>
            <color indexed="81"/>
            <rFont val="Tahoma"/>
            <family val="2"/>
          </rPr>
          <t xml:space="preserve">
Thửa này không thể hiện trên bản đồ.</t>
        </r>
      </text>
    </comment>
    <comment ref="B68" authorId="0">
      <text>
        <r>
          <rPr>
            <b/>
            <sz val="9"/>
            <color indexed="81"/>
            <rFont val="Tahoma"/>
            <family val="2"/>
          </rPr>
          <t>USER:</t>
        </r>
        <r>
          <rPr>
            <sz val="9"/>
            <color indexed="81"/>
            <rFont val="Tahoma"/>
            <family val="2"/>
          </rPr>
          <t xml:space="preserve">
Thửa này không thể hiện trên bản đồ.</t>
        </r>
      </text>
    </comment>
    <comment ref="B70" authorId="0">
      <text>
        <r>
          <rPr>
            <b/>
            <sz val="9"/>
            <color indexed="81"/>
            <rFont val="Tahoma"/>
            <family val="2"/>
          </rPr>
          <t xml:space="preserve">USER: </t>
        </r>
        <r>
          <rPr>
            <sz val="9"/>
            <color indexed="81"/>
            <rFont val="Tahoma"/>
            <family val="2"/>
          </rPr>
          <t>Thửa này chưa thể hiện trên bản đồ</t>
        </r>
      </text>
    </comment>
    <comment ref="B78" authorId="0">
      <text>
        <r>
          <rPr>
            <b/>
            <sz val="9"/>
            <color indexed="81"/>
            <rFont val="Tahoma"/>
            <family val="2"/>
          </rPr>
          <t>USER:</t>
        </r>
        <r>
          <rPr>
            <sz val="9"/>
            <color indexed="81"/>
            <rFont val="Tahoma"/>
            <family val="2"/>
          </rPr>
          <t xml:space="preserve">
1_Xem lại thủa này thuộc phương nào.
2_Chưa thể hiện trên bản đồ</t>
        </r>
      </text>
    </comment>
    <comment ref="B79" authorId="0">
      <text>
        <r>
          <rPr>
            <b/>
            <sz val="9"/>
            <color indexed="81"/>
            <rFont val="Tahoma"/>
            <family val="2"/>
          </rPr>
          <t>USER:</t>
        </r>
        <r>
          <rPr>
            <sz val="9"/>
            <color indexed="81"/>
            <rFont val="Tahoma"/>
            <family val="2"/>
          </rPr>
          <t xml:space="preserve">
1_Chưa thẻ hiện trên bản đồ</t>
        </r>
      </text>
    </comment>
    <comment ref="B80" authorId="0">
      <text>
        <r>
          <rPr>
            <b/>
            <sz val="9"/>
            <color indexed="81"/>
            <rFont val="Tahoma"/>
            <family val="2"/>
          </rPr>
          <t>USER:</t>
        </r>
        <r>
          <rPr>
            <sz val="9"/>
            <color indexed="81"/>
            <rFont val="Tahoma"/>
            <family val="2"/>
          </rPr>
          <t xml:space="preserve">
Chưa thẻ hiện trên bản đồ</t>
        </r>
      </text>
    </comment>
    <comment ref="B81" authorId="0">
      <text>
        <r>
          <rPr>
            <b/>
            <sz val="9"/>
            <color indexed="81"/>
            <rFont val="Tahoma"/>
            <family val="2"/>
          </rPr>
          <t>USER:</t>
        </r>
        <r>
          <rPr>
            <sz val="9"/>
            <color indexed="81"/>
            <rFont val="Tahoma"/>
            <family val="2"/>
          </rPr>
          <t xml:space="preserve">
1_Chưa thể hiện trên bản đồ</t>
        </r>
      </text>
    </comment>
    <comment ref="B82" authorId="0">
      <text>
        <r>
          <rPr>
            <b/>
            <sz val="9"/>
            <color indexed="81"/>
            <rFont val="Tahoma"/>
            <family val="2"/>
          </rPr>
          <t>USER:</t>
        </r>
        <r>
          <rPr>
            <sz val="9"/>
            <color indexed="81"/>
            <rFont val="Tahoma"/>
            <family val="2"/>
          </rPr>
          <t xml:space="preserve">
1_Chưa thể hiện trên bản đồ</t>
        </r>
      </text>
    </comment>
  </commentList>
</comments>
</file>

<file path=xl/comments5.xml><?xml version="1.0" encoding="utf-8"?>
<comments xmlns="http://schemas.openxmlformats.org/spreadsheetml/2006/main">
  <authors>
    <author>tranbaquan</author>
  </authors>
  <commentList>
    <comment ref="B17" authorId="0">
      <text>
        <r>
          <rPr>
            <b/>
            <sz val="9"/>
            <color indexed="81"/>
            <rFont val="Tahoma"/>
            <family val="2"/>
          </rPr>
          <t>tranbaquan:</t>
        </r>
        <r>
          <rPr>
            <sz val="9"/>
            <color indexed="81"/>
            <rFont val="Tahoma"/>
            <family val="2"/>
          </rPr>
          <t xml:space="preserve">
Tờ 37, thửa 195</t>
        </r>
      </text>
    </comment>
  </commentList>
</comments>
</file>

<file path=xl/comments6.xml><?xml version="1.0" encoding="utf-8"?>
<comments xmlns="http://schemas.openxmlformats.org/spreadsheetml/2006/main">
  <authors>
    <author>PC00</author>
  </authors>
  <commentList>
    <comment ref="E11" authorId="0">
      <text>
        <r>
          <rPr>
            <b/>
            <sz val="9"/>
            <color indexed="81"/>
            <rFont val="Tahoma"/>
          </rPr>
          <t>PC00: 
1_M</t>
        </r>
        <r>
          <rPr>
            <sz val="9"/>
            <color indexed="81"/>
            <rFont val="Tahoma"/>
            <family val="2"/>
          </rPr>
          <t>ã tờ thửa chuẩn: tờ 65 thửa 24
2_Trùng vị trí nhưng diện tich khong trùng</t>
        </r>
      </text>
    </comment>
    <comment ref="B14" authorId="0">
      <text>
        <r>
          <rPr>
            <b/>
            <sz val="9"/>
            <color indexed="81"/>
            <rFont val="Tahoma"/>
            <family val="2"/>
          </rPr>
          <t>PC00: Đất ANI_CQP</t>
        </r>
      </text>
    </comment>
  </commentList>
</comments>
</file>

<file path=xl/sharedStrings.xml><?xml version="1.0" encoding="utf-8"?>
<sst xmlns="http://schemas.openxmlformats.org/spreadsheetml/2006/main" count="78507" uniqueCount="11635">
  <si>
    <t>SỞ TÀI NGUYÊN VÀ MÔI TRƯỜNG
TỈNH BÀ RỊA - VŨNG TÀU</t>
  </si>
  <si>
    <t>CỘNG HOÀ XÃ HỘI CHỦ NGHĨA VIỆT NAM
Độc lập - Tự do - Hạnh phúc</t>
  </si>
  <si>
    <t>TRUNG TÂM PHÁT TRIỂN QUỸ ĐẤT</t>
  </si>
  <si>
    <t>BIỂU SỐ 1:  DANH MỤC CÁC LÔ ĐẤT ĐÃ CÓ QUYẾT ĐỊNH TỈNH GIAO CHO TRUNG TÂM</t>
  </si>
  <si>
    <t xml:space="preserve">                                                        PHÁT TRIỂN QUỸ ĐẤT TRÊN ĐỊA BÀN TỈNH BÀ RỊA VŨNG TÀU</t>
  </si>
  <si>
    <t xml:space="preserve">          (Kèm theo Báo cáo số:         /BC-TTPTQĐ ngày        tháng      năm 2017)</t>
  </si>
  <si>
    <t>STT</t>
  </si>
  <si>
    <t>TÊN KHU ĐẤT</t>
  </si>
  <si>
    <t>ĐỊA ĐiỂM</t>
  </si>
  <si>
    <t>BẢN ĐỒ</t>
  </si>
  <si>
    <t>DIỆN TÍCH (m²)</t>
  </si>
  <si>
    <t>PHÁP LÝ KHU ĐẤT (QUYẾT ĐỊNH CÔNG VĂN)</t>
  </si>
  <si>
    <t>QUY HOẠCH SỬ DỤNG ĐẤT</t>
  </si>
  <si>
    <t>HIỆN TRẠNG SỬ DỤNG ĐẤT                                           ( Đất sạch; Đất phải xử lý tranh chấp; phải giải phóng mặt bằng ; Đất chưa bàn giao được )</t>
  </si>
  <si>
    <t>KIẾN NGHỊ VÀ ĐỀ XUẤT SỬ DỤNG
(Đấu giá, không đấu giá phải xử lý vướng mắc, hiện trạng, giao địa phương quản lý đất công cộng)</t>
  </si>
  <si>
    <t xml:space="preserve">SỐ TỜ </t>
  </si>
  <si>
    <t>SỐ THỬA</t>
  </si>
  <si>
    <t>Đất nhận chuyển
 nhượng từ Ngân
 hàng CTVN</t>
  </si>
  <si>
    <t>P10, P11
TP Vũng Tàu</t>
  </si>
  <si>
    <t>Quyết định số
3567/QĐ-UBND
ngày 06/10/2005</t>
  </si>
  <si>
    <t xml:space="preserve">  - Đất ở, dịch vụ du lịch tổng hợp và đất công cộng.</t>
  </si>
  <si>
    <t>- Trên 83 hộ dân còn tranh chấp, khiếu nại từ 1996 đến nay vẫn chưa giải quyết được. (DT: 13,8 ha)
- Tình hình lấn chiếm, xây dựng trái phép rất phức tạp.
- Ranh mốc không rõ ràng. 
- Các tuyến đường vào lô đất chưa được đầu tư</t>
  </si>
  <si>
    <t>- Đất đấu gíá nhưng phải thực hiện các công việc sau:
 - Giải quyết khiếu nại 83 hộ;
 -  Bồi thường, thu hồi các lô đất xen kẽ;
 - Đầu tư hạ tầng kỹ thuật;
 - Cần tăng cường công tác bảo vệ ngăn lấn chiếm, xây dựng trái phép;
- Điều chỉnh quy hoạch</t>
  </si>
  <si>
    <t>Lê Ân</t>
  </si>
  <si>
    <t>P.Thắng Tam, TP.Vũng Tàu (KS Hoa Cẩm Chướng)</t>
  </si>
  <si>
    <t>Quyết định số: 1494/QĐ-UBND ngày 23/4/2007</t>
  </si>
  <si>
    <t xml:space="preserve"> - Đất sản xuất kinh doanh phi nông nghiệp</t>
  </si>
  <si>
    <t xml:space="preserve"> - Có chồng lấn diện tích 983,9 m² với lô đất 5.120 m² đất của Ngân hàng Thương mại cổ phần Vũng Tàu. (VCSB)</t>
  </si>
  <si>
    <t xml:space="preserve"> - Đất chưa đấu gia được do phải giải quyết dứt điểm việc chồng lấn đất.
</t>
  </si>
  <si>
    <t>Sở Khoa học và Công nghệ tỉnh BR-VT.</t>
  </si>
  <si>
    <t>Phường 12, TP.Vũng Tàu
(Chân cầu Cỏ May)</t>
  </si>
  <si>
    <t>23;24</t>
  </si>
  <si>
    <t>10;13;1</t>
  </si>
  <si>
    <t xml:space="preserve">Quyết định số: 1113/QĐ-UBND ngày 20/3/2008 </t>
  </si>
  <si>
    <t xml:space="preserve"> - Đất công cộng</t>
  </si>
  <si>
    <t xml:space="preserve"> - Tồn tại nhiều nhà dân;
 - Phần lớn diện tích đất nằm trong quy hoạch đường sắt, lộ giới an toàn giao thông và cây xanh.</t>
  </si>
  <si>
    <t xml:space="preserve"> - Đất không đấu giá được do quy hoạch là công trình công cộng, đề nghị giao lại địa phương.</t>
  </si>
  <si>
    <t>Cty Dịch vụ Du Lịch Dầu khí Việt Nam.(OSC Võ Thị Sáu)</t>
  </si>
  <si>
    <t>P.Thắng Tam.
TP.Vũng Tàu</t>
  </si>
  <si>
    <t>22;23;67</t>
  </si>
  <si>
    <t>11;41;42; 105;106;43</t>
  </si>
  <si>
    <t>Quyết định số: 9579/QĐ-UB ngày 15/11/2004.</t>
  </si>
  <si>
    <t xml:space="preserve"> - Đất ở đô thị và sản xuất kinh doanh.</t>
  </si>
  <si>
    <t xml:space="preserve"> - Còn tồn tại chòi tạm trong quá trình tiếp nhận.
</t>
  </si>
  <si>
    <t xml:space="preserve"> -  Đất không đấu giá được do đã có kế hoạch sử dụng đất vào danh mục các dự án tái định cư của TP.Vũng Tàu và xây dựng chung cư tái định cư phương Thắng Tam.</t>
  </si>
  <si>
    <t>Cty DL Cáp Treo Núi Nhỏ</t>
  </si>
  <si>
    <t>Phường 2, TP.Vũng Tàu 
(trên núi Nhỏ)</t>
  </si>
  <si>
    <t>Quyết định số: 1812/QĐ-UBND ngày 04/9/2012</t>
  </si>
  <si>
    <t xml:space="preserve"> - Đất sản xuất, kinh doanh phi nông nghiệp</t>
  </si>
  <si>
    <t xml:space="preserve"> - Chủ đầu tư đang đề nghị xem xét trả lại giá trị đầu tư trên đất.
 - Có một số lô cốt đã bỏ hoang</t>
  </si>
  <si>
    <t xml:space="preserve"> - Đấu giá quyền sử dụng đất                                  giai  đoạn 2018-2020</t>
  </si>
  <si>
    <t>Cty cổ phần TM&amp;DL Bình Dương</t>
  </si>
  <si>
    <t>Phường 5, TP.Vũng Tàu
(Mặt tiền đường Trần Phú)</t>
  </si>
  <si>
    <t>41;42</t>
  </si>
  <si>
    <t>12;07</t>
  </si>
  <si>
    <t>Quyết định số 1426/QĐ-UBND ngày 11/7/2014</t>
  </si>
  <si>
    <t xml:space="preserve"> - Đất sạch</t>
  </si>
  <si>
    <t>Đang lập phương án đấu giá</t>
  </si>
  <si>
    <t>Cty TNHH Sáng kiến Y tế Quốc tế VT</t>
  </si>
  <si>
    <t>Phường 11, TP.Vũng Tàu
(Đối diện Trường CĐCĐ)</t>
  </si>
  <si>
    <t>Quyết định số 1453/QĐ-UBND ngày 15/7/2014</t>
  </si>
  <si>
    <t xml:space="preserve"> - Đất trung tâm thương mại dịch vụ công cộng du lịch </t>
  </si>
  <si>
    <t>Cty khí 
Việt Nam</t>
  </si>
  <si>
    <t>Phường 7 TP.Vũng Tàu
( khu 240 Lê Lợi )</t>
  </si>
  <si>
    <t>Quyết định số: 2030/QĐ-UBND ngày 23/9/2014</t>
  </si>
  <si>
    <t xml:space="preserve"> - Đất ở đô thị</t>
  </si>
  <si>
    <t>UBND TP Vũng Tàu xin làm nhà ở tái định cư</t>
  </si>
  <si>
    <t>Nhà 420-422 Trần Phú</t>
  </si>
  <si>
    <t>Phường 5 TP.Vũng Tàu</t>
  </si>
  <si>
    <t>155;172</t>
  </si>
  <si>
    <t>Quyết định số 980/QĐ-UBND ngày 15/5/5015.</t>
  </si>
  <si>
    <t xml:space="preserve"> - Đất sản xuất kinh doanh</t>
  </si>
  <si>
    <t xml:space="preserve"> - Có một số hộ dân đang sinh sống trong nhà
 - Chưa nhận bàn giao đất.
 - Đang thực hiện công tác giải phóng mặt bằng.</t>
  </si>
  <si>
    <t xml:space="preserve"> - Đất chưa đấu gia được do phải giải quyết dứt điểm việc giải phóng mặt bằng, di dời các hộ dân đang cư ngụ. 
 - Xây dựng phương án tháo dỡ, di dời.</t>
  </si>
  <si>
    <t>HTX Hải Đăng
(chợ phường 7)</t>
  </si>
  <si>
    <t>Phường 7 TP.Vũng Tàu</t>
  </si>
  <si>
    <t>06;07</t>
  </si>
  <si>
    <t>Quyết định số 2392/QĐ-UBND ngày 08/10/2015</t>
  </si>
  <si>
    <t xml:space="preserve"> - Công trình công cộng (Đất chợ)</t>
  </si>
  <si>
    <t xml:space="preserve"> - Đất còn tồn tại nhiều nhiều ki ốt đang kinh doanh.
 - Có tình trạng lấn, chiếm đất khu vực giáp ranh của các hộ dân.</t>
  </si>
  <si>
    <t>Sở TNMT đã có Văn bản số 4909/STNMT-CCQLĐĐ ngày 22/11/2016 đề nghị xem lại phương án xã hội hóa.</t>
  </si>
  <si>
    <t xml:space="preserve">Cty TNHH Cỏ May Hoà Bình
</t>
  </si>
  <si>
    <t>Phường 12 TP.Vũng Tàu</t>
  </si>
  <si>
    <t>2;11</t>
  </si>
  <si>
    <t>Quyết định số 152/QĐ-UBND ngày 21/01/2016</t>
  </si>
  <si>
    <t xml:space="preserve"> - Đất sản xuất kinh doanh và giao thông </t>
  </si>
  <si>
    <t xml:space="preserve"> - Trên đất vẩn còn nhà xưởng xây dựng kiên cố
 - Đất chưa nhận bàn giao được </t>
  </si>
  <si>
    <t xml:space="preserve"> - Không đấu giá được phải xử lý vướng mắc về hiện trạng giải phóng mặt bằng và diện tích phần lớn là đất công cộng không có đường giao thông.</t>
  </si>
  <si>
    <t>Công ty Tư vấn Kiểm định tỉnh BR-VT</t>
  </si>
  <si>
    <t>Phường Thắng Tam, TPVT</t>
  </si>
  <si>
    <t>Quyết định số:
 1986/QĐ-UB 
ngày 25/07/2016</t>
  </si>
  <si>
    <t xml:space="preserve"> - Đất trống</t>
  </si>
  <si>
    <t>Đã nhận bàn giao</t>
  </si>
  <si>
    <t>Công ty
 Dịch vụ Hậu cần 
Thuỷ sản.</t>
  </si>
  <si>
    <t xml:space="preserve"> Phường Phước Trung, TP.Bà Rịa</t>
  </si>
  <si>
    <t>Quyết định số:
 9580/QĐ-UB 
ngày 15/11/2004</t>
  </si>
  <si>
    <t xml:space="preserve">  - Khu nhà ở tập thể của công ty Dịch vụ Hậu cần Thuỷ sản
  - Đất đang tranh chấp.</t>
  </si>
  <si>
    <t xml:space="preserve"> - Đất không đấu giá được do đây là khu tập thể nhà công nhân trước đây.</t>
  </si>
  <si>
    <t>Ngân hàng  Đông Á Bà Rịa</t>
  </si>
  <si>
    <t>P.Phước Trung. 
TP.Bà Rịa</t>
  </si>
  <si>
    <t>Quyết định số: 189/QĐ-UBND ngày 30/01/2012</t>
  </si>
  <si>
    <t xml:space="preserve"> - Đất công trình sự nghiệp</t>
  </si>
  <si>
    <t xml:space="preserve"> - Đất trống </t>
  </si>
  <si>
    <t xml:space="preserve">  - Quản lý chờ điều phối sử dụng của UBND tỉnh, không đấu giá QSD đất</t>
  </si>
  <si>
    <t>Chùa Bảo Hải Bà Rịa</t>
  </si>
  <si>
    <t>P.Phước Nguyên. TP.Bà Rịa</t>
  </si>
  <si>
    <t xml:space="preserve">33           ( cũ 16 ) </t>
  </si>
  <si>
    <t>8;11                       ( cũ 12 )</t>
  </si>
  <si>
    <t>Quyết định số: 4092/QĐ-UBND ngày 14/11/2006</t>
  </si>
  <si>
    <t>Đề nghị giao lại địa phương vì diện tích không thuận lợi để xây dựng chung cư</t>
  </si>
  <si>
    <t>Quỹ đất
 thu hồi của HTX
 Quyết Tiến</t>
  </si>
  <si>
    <t>P.Phước Nguyên, Phước Trung. TP.Bà Rịa</t>
  </si>
  <si>
    <t>Quyết định số: 1206; 1210; 1211; 1212; 1214; 1215; 1216; 1217; 1219; 1220; 1222; 1224; 1225; 1226; 1227; 1228/QĐ-UBND ngày 24/4/2009</t>
  </si>
  <si>
    <t xml:space="preserve">  - Đất ở đô thị, sản xuất kinh doanh; công trình công công; nông nghiệp…</t>
  </si>
  <si>
    <t xml:space="preserve"> - Đất chưa nhận bàn giao 
 - Còn tồn tại nhiều công trình trước đây của xã viên cần phải di dời.
 - Ranh, mốc giới không rõ ràng, chưa thực hiện bàn giao mốc ngoài thực địa;
 - Còn khiếu nại;
 - Một số hộ dân vẫn còn canh tác trên đất.</t>
  </si>
  <si>
    <t xml:space="preserve"> - Đất không đấu giá được do giải quyết dứt điểm về bồi thường, hỗ trợ tài sản, vật kiến trúc cho xã viên.
 - Đất chờ điều phối sử dụng của UBND tỉnh.</t>
  </si>
  <si>
    <t>Trường Mầm non Phước Nguyên
 TP.Bà Rịa</t>
  </si>
  <si>
    <t xml:space="preserve"> Quyết định số 1590/QĐ-UBND ngày 28/7/2014</t>
  </si>
  <si>
    <t xml:space="preserve"> - Đất giáo dục</t>
  </si>
  <si>
    <t xml:space="preserve"> UBND tỉnh đã có văn bản giao địa phương quản lý </t>
  </si>
  <si>
    <t>Vinaconex</t>
  </si>
  <si>
    <t>P.Phước Trung TP.Bà Rịa</t>
  </si>
  <si>
    <t>Quyết định số 855/QĐ - UBND ngày 12/4/2016</t>
  </si>
  <si>
    <t xml:space="preserve"> - Chưa nhận bàn giao đất                                 - Ngoài thực địa còn khiếu nại một số hộ dân ( Bà Nguyễn Kim Liên )</t>
  </si>
  <si>
    <t xml:space="preserve"> - Đất chưa đấu giá được cần phải xử lý việc bồi thường, giải quyết khiếu nại tranh chấp, xác định mốc ranh giới.</t>
  </si>
  <si>
    <t>Mỏ Đá Hoàng Hiệp</t>
  </si>
  <si>
    <t>Xã Tân Hưng, TP.Bà Rịa</t>
  </si>
  <si>
    <t>7;8</t>
  </si>
  <si>
    <t>Quyết định số 124/QĐ - UBND ngày 20/1/2016</t>
  </si>
  <si>
    <t xml:space="preserve"> - Đất trồng cây lâu năm
( CLN )</t>
  </si>
  <si>
    <t xml:space="preserve"> - Hiện nay vẫn còn một số hộ dân đang sinh sống canh tác sản xuất nông nghiệp
- Chưa nhận bàn giao đất</t>
  </si>
  <si>
    <t>Cty Thanh Long</t>
  </si>
  <si>
    <t xml:space="preserve"> Xã Phước Hải 
huyện Đất Đỏ</t>
  </si>
  <si>
    <t>1,22,32,34</t>
  </si>
  <si>
    <t>Quyết định số: 2794/QĐ-UBND ngày 25/8/2008 thu hồi lại Quyết định số: 7480/QĐ-UB ngày 14/10/2004</t>
  </si>
  <si>
    <t xml:space="preserve"> - Đang còn tồn tại các công trình đầu tư của công ty Thanh Long.
 - Đất chưa nhận bàn giao </t>
  </si>
  <si>
    <t xml:space="preserve"> - Đất chưa đấu giá được do còn nhiều khiếu nại của chủ đầu tư trước đây, chưa bồi thường giá trị trên đất cho chủ đấu tư.  </t>
  </si>
  <si>
    <t>Công ty Cổ phần Du Lịch Minh Đạm</t>
  </si>
  <si>
    <t>18;19</t>
  </si>
  <si>
    <t>1;9;13</t>
  </si>
  <si>
    <t>Quyết định số: 1114/QĐ-UBND ngày 02/6/2014</t>
  </si>
  <si>
    <t xml:space="preserve"> - Phần lớn là đất đất trống chưa triển khai đầu tư.
 - Có nhà cấp 4 do công ty Minh Đạm xây dựng.
 - Chưa nhận bàn giao đất</t>
  </si>
  <si>
    <t>Cty TNHH ĐTXD-TM Sài Gòn</t>
  </si>
  <si>
    <t xml:space="preserve"> Quyết định số:  1141/QĐ-UBND ngày 4/6/2014</t>
  </si>
  <si>
    <t xml:space="preserve"> - Đất trống
 - Chủ đầu tư chưa bàn giao đất</t>
  </si>
  <si>
    <t>Doanh nghiệp tư nhân Tuyết Minh</t>
  </si>
  <si>
    <t>01;06;13</t>
  </si>
  <si>
    <t>Quyết định số: 536/QĐ - UBND ngày 10/3/2016</t>
  </si>
  <si>
    <t xml:space="preserve"> - Đất Du Lịch</t>
  </si>
  <si>
    <t xml:space="preserve">  - Đất sạch</t>
  </si>
  <si>
    <t>Kho Hải sản Long Hải</t>
  </si>
  <si>
    <t xml:space="preserve"> thị trấn Long Hải 
huyện Long Điền</t>
  </si>
  <si>
    <t>214;236</t>
  </si>
  <si>
    <t>Quyết định số: 1934/QĐ-UBND ngày 23/8/2013</t>
  </si>
  <si>
    <t xml:space="preserve"> - Đất sản xuất, kinh doanh phi nông nghiệp và đất công cộng </t>
  </si>
  <si>
    <t xml:space="preserve">  - Kho và các công trình cũ của công ty Hải sản.</t>
  </si>
  <si>
    <t xml:space="preserve">  - Đang trình tổ chức đấu giá </t>
  </si>
  <si>
    <t>Cty TNHH Nhật Hoàng Minh</t>
  </si>
  <si>
    <t xml:space="preserve"> Xã Phước Hưng
huyện Long Điền</t>
  </si>
  <si>
    <t>26;27;29</t>
  </si>
  <si>
    <t>Quyết định số: 1371/QĐ-UBND ngày 24/6/2015</t>
  </si>
  <si>
    <t xml:space="preserve"> - Đất trống
</t>
  </si>
  <si>
    <t>Công ty An Hoa</t>
  </si>
  <si>
    <t>Quyết đinh số: 2255/QĐ-UBND ngày 23/9/2015</t>
  </si>
  <si>
    <t>Đã đấu giá thành  nhưng hủy kết quả đấu giá</t>
  </si>
  <si>
    <t>Cty CP ĐT&amp;PT-XD Bê tông 
Tân Thành</t>
  </si>
  <si>
    <t xml:space="preserve"> Xã Mỹ Xuân 
huyện Tân Thành</t>
  </si>
  <si>
    <t>Quyết định số 1627/QĐ-UBND ngày 4/8/2014</t>
  </si>
  <si>
    <t xml:space="preserve"> - Hiện có nhà xưởng và các công trình xây dựng trên đất</t>
  </si>
  <si>
    <r>
      <t xml:space="preserve"> -</t>
    </r>
    <r>
      <rPr>
        <sz val="10"/>
        <color indexed="8"/>
        <rFont val="Times New Roman"/>
        <family val="1"/>
      </rPr>
      <t xml:space="preserve"> Không đấu giá được do quy hoạch đất công cộng đề nghị giao dịa phương quản lý.</t>
    </r>
  </si>
  <si>
    <t>Bộ Chỉ Huy Quân Sự tỉnh BR - VT</t>
  </si>
  <si>
    <t>xã Tân Phước huyện Tân Thành</t>
  </si>
  <si>
    <t>Quyết định số: 1890/QĐ-UBND ngày 15/7/2016</t>
  </si>
  <si>
    <t xml:space="preserve"> - Đất Quốc Phòng</t>
  </si>
  <si>
    <t xml:space="preserve"> - Hiện trạng trên đất là đất đồi núi trống ( xung quanh là khu vực khai thác mỏ đá Phước Hoà Fisco )</t>
  </si>
  <si>
    <t xml:space="preserve"> - Đã tiếp nhận bàn giao </t>
  </si>
  <si>
    <t>Công ty Cao Su Hoà Bình</t>
  </si>
  <si>
    <t xml:space="preserve"> Xã Hoà Bình
huyện Xuyên Mộc</t>
  </si>
  <si>
    <t>278;279</t>
  </si>
  <si>
    <t>Quyết định số: 1107/QĐ-UBND ngày 26/5/2015</t>
  </si>
  <si>
    <t xml:space="preserve"> - Đất trồng cây lâu năm</t>
  </si>
  <si>
    <t xml:space="preserve"> - Không có giao thông vào khu đất
 - Một số bồn nước bỏ hoang không còn sử dụng.
 - Đã nhận bàn giao đất </t>
  </si>
  <si>
    <t xml:space="preserve">  - Đất không đấu giá được do phải xử lý ranh giới, chồng lấn đất dân sử dụng vì không có đường giao thông vào lô đất.</t>
  </si>
  <si>
    <t>Công ty Cổ Phần Hoà Việt</t>
  </si>
  <si>
    <t>xã Xà Bang    huyện Châu Đức</t>
  </si>
  <si>
    <t>70;299;337</t>
  </si>
  <si>
    <t>Quyết định số: 1837/QĐ-UBND ngày 08/07/2016</t>
  </si>
  <si>
    <t xml:space="preserve"> - Trên khu đất có  trồng bắp, điều,  Mốc ranh giới rõ ràng</t>
  </si>
  <si>
    <t>Đấu giá 2017</t>
  </si>
  <si>
    <t>Công ty TNHH TM-DV-QC Động Đông Đông Bắc</t>
  </si>
  <si>
    <t>thị trấn Phước Hải, huyện Đất Đỏ</t>
  </si>
  <si>
    <t>Quyết định số: 3753/QĐ-UBND ngày 30/12/2016</t>
  </si>
  <si>
    <t>Đất trống</t>
  </si>
  <si>
    <t>Cộng ty Cổ phần thương Mại Quảng Trọng</t>
  </si>
  <si>
    <t>xã Phước Thuận, huyện Xuyên Mộc</t>
  </si>
  <si>
    <t>Quyết định số: 3751/QĐ-UBND ngày 30/12/2016</t>
  </si>
  <si>
    <t>Công ty TNHH Trung Kiên</t>
  </si>
  <si>
    <t>Thị trấn Phú Mỹ huyện Tân Thành</t>
  </si>
  <si>
    <t>Quyết định số: 3777/QĐ-UBND ngày 30/12/2016</t>
  </si>
  <si>
    <t>Đất giáo dục</t>
  </si>
  <si>
    <t>Ban Quản lý Rừng phòng hộ tỉnh BR-VT</t>
  </si>
  <si>
    <t>Quyết định số: 3778/QĐ-UBND ngày 30/12/2016</t>
  </si>
  <si>
    <t>Đất nông nghiệp</t>
  </si>
  <si>
    <t xml:space="preserve"> Khu Du Lịch Paradis</t>
  </si>
  <si>
    <t>phường 8, 10, thành phố Vũng Tàu</t>
  </si>
  <si>
    <t>Quyết định số: 3776/QĐ-UBND ngày 30/12/2016</t>
  </si>
  <si>
    <t>Hiện trạng còn tài sản trên đất</t>
  </si>
  <si>
    <t>Công ty TNHH Tân Tỷ Hưng</t>
  </si>
  <si>
    <t>xã Tân Hoà, huyện Tân Thành</t>
  </si>
  <si>
    <t>Quyết định số: 3794/QĐ-UBND ngày 30/12/2016</t>
  </si>
  <si>
    <t>Công ty CP Công trình giao thông tỉnh BRVT</t>
  </si>
  <si>
    <t>xã Phước Hòa, huyện Tân Thành</t>
  </si>
  <si>
    <t>Quyết định số: 811/QĐ-UBND ngày 04/4/2017</t>
  </si>
  <si>
    <t>Cụm 5 (Hương Phong)</t>
  </si>
  <si>
    <t>Phường 1, TP Vũng Tàu</t>
  </si>
  <si>
    <t>152/QĐ-UBND ngày 20/01/2017</t>
  </si>
  <si>
    <t>Chưa tiếp nhận bàn giao, đang làm công tác bồi thường.</t>
  </si>
  <si>
    <t>Công ty TNHH Đông Nam</t>
  </si>
  <si>
    <t>xã Lộc An, huyện Đất Đỏ</t>
  </si>
  <si>
    <t>Quyết định số: 1627/QĐ-UBND ngày 20/06/2017</t>
  </si>
  <si>
    <t xml:space="preserve">Đã nhận bàn giao đất </t>
  </si>
  <si>
    <t>Công ty Cổ phần In Trần Phú</t>
  </si>
  <si>
    <t>83, Đường thuỳ Vân, phường 2, TPVT</t>
  </si>
  <si>
    <t>47,51</t>
  </si>
  <si>
    <t xml:space="preserve"> Trên đất còn tồn tại nhà hàng kinh doanh an uồng, nhà nghĩ và nhiều vật kiến trúc khác, đất còn tranh chấp</t>
  </si>
  <si>
    <t xml:space="preserve"> Chưa nhận bàn giao do chủ đầu tư không có mặt tham dự</t>
  </si>
  <si>
    <t>Công ty TNHH Phước Luân</t>
  </si>
  <si>
    <t>Quyết định số: 1923/QĐ-UBND ngày 13/7/2017</t>
  </si>
  <si>
    <t>Công ty Cổ phần Thành Chí</t>
  </si>
  <si>
    <t>TT Long Hải, huyện Long Điền</t>
  </si>
  <si>
    <t>Quyết định số: 2229/QĐ-UBND ngày 09/8/2017</t>
  </si>
  <si>
    <t>Chưa tiếp nhận bàn giao</t>
  </si>
  <si>
    <t>Khu đất thu hồi của Công ty Cổ phần du lịch tỉnh BRVT</t>
  </si>
  <si>
    <t>Phường Thắng Nhì, TP Vũng Tàu</t>
  </si>
  <si>
    <t>Quyết định số: 2443/QĐ-UBND ngày 28/8/2017</t>
  </si>
  <si>
    <t>Cửa hàng kinh doanh vật liệu xây dựng</t>
  </si>
  <si>
    <t>Khu đất thu hồi của Công ty TNHH Galatea Việt Nam</t>
  </si>
  <si>
    <t>Côn Đảo</t>
  </si>
  <si>
    <t>Quyết định số: 2477/QĐ-UBND ngày 01/9/2017</t>
  </si>
  <si>
    <t>Nuôi trồng Thủy sản</t>
  </si>
  <si>
    <t xml:space="preserve">Khu đất thu hồi của Tổng Công ty  Mía đường </t>
  </si>
  <si>
    <t>Quyết định số: 2339/QĐ-UBND ngày 18/8/2017</t>
  </si>
  <si>
    <t>Cập nhật đến 29/9/2017</t>
  </si>
  <si>
    <t>DANH MỤC CÁC KHU ĐẤT TRÊN ĐỊA BÀN TỈNH BÀ RỊA – VŨNG TÀU</t>
  </si>
  <si>
    <t>CÓ KHẢ NĂNG TIẾP NHẬN NHÀ ĐẦU TƯ</t>
  </si>
  <si>
    <t>(Kèm theo Công văn số .................... /STNMT-CCQLĐĐ ngày      /         / 2017 của Sở Tài nguyên và Môi trường)</t>
  </si>
  <si>
    <t>Tên dự án theo quy hoạch được duyệt</t>
  </si>
  <si>
    <t>Diện tích (ha)</t>
  </si>
  <si>
    <t>Vị trí</t>
  </si>
  <si>
    <t>Pháp lý, hiện trạng sử dụng đất</t>
  </si>
  <si>
    <t>Đề xuất quản lý, sử dụng</t>
  </si>
  <si>
    <r>
      <t>A.</t>
    </r>
    <r>
      <rPr>
        <b/>
        <sz val="7"/>
        <color theme="1"/>
        <rFont val="Times New Roman"/>
        <family val="1"/>
      </rPr>
      <t xml:space="preserve">   </t>
    </r>
    <r>
      <rPr>
        <b/>
        <sz val="14"/>
        <color theme="1"/>
        <rFont val="Times New Roman"/>
        <family val="1"/>
      </rPr>
      <t>HUYỆN CÔN ĐẢO: 16 điểm.</t>
    </r>
  </si>
  <si>
    <t>I. Khu vực Cỏ Ống:</t>
  </si>
  <si>
    <t>Khu du lịch Bãi Đầm Trầu (Bãi Đầm Trầu Lớn)</t>
  </si>
  <si>
    <t>(khảo sát thực địa ngày 22/4/2017)</t>
  </si>
  <si>
    <t>16ha</t>
  </si>
  <si>
    <t xml:space="preserve">Phía Tây Bắc hòn Côn Sơn, cách Sân bay Cỏ Ống 01km.  </t>
  </si>
  <si>
    <t xml:space="preserve">- Hiện trạng: Đất Nhà nước quản lý ( đang cho 02 hộ dân mượn sử dụng kinh doanh dịch vụ ăn uống, giải trí). </t>
  </si>
  <si>
    <t>- Chưa có nhà đầu tư.</t>
  </si>
  <si>
    <t>- Đã có đường giao thông, điện, nước đến dự án.</t>
  </si>
  <si>
    <t>Nằm trong phểu bay, đề nghị sử dụng làm bãi tắm công cộng.</t>
  </si>
  <si>
    <t>Khu du lịch Bãi Đầm Trầu</t>
  </si>
  <si>
    <t>17ha</t>
  </si>
  <si>
    <t>Phía Tây Bắc hòn Côn Sơn, cách Sân bay Cỏ Ống 01km.</t>
  </si>
  <si>
    <t xml:space="preserve">(Khu đất bên phải đường Tây Bắc đoạn cuối đang thi công) </t>
  </si>
  <si>
    <t>- Hiện trạng: Đất rừng phòng hộ do Nhà nước quản lý.</t>
  </si>
  <si>
    <t>- Đã có đường giao thông, điện, nước đi ngang dự án.</t>
  </si>
  <si>
    <t>Giao Sở Tài nguyên và Môi trường phối hợp với Sở Nông nghiệp và Phát triển Nông thôn nghiên cứu chuyển đổi mục đích sử dụng đất rừng và thu hồi đất giao Trung tâm Phát triển quỹ đất tỉnh quản lý, khai thác theo quy định của Luật Đất đai.</t>
  </si>
  <si>
    <t xml:space="preserve">Khu du lịch Bãi Vông – Suối Ớt </t>
  </si>
  <si>
    <t>48ha</t>
  </si>
  <si>
    <t>Đường Cỏ Ống (phía núi, đối diện Khu du lịch CamLy, kéo dài từ ranh Suối Ớt đến đường vào Miếu Cậu).</t>
  </si>
  <si>
    <t>- Đã có đường giao thông, điện, nước đi ngang dự án</t>
  </si>
  <si>
    <t>111ha</t>
  </si>
  <si>
    <t>(trừ diện tích 30 ha đã giao cho Công ty Cổ phần Cam Ly)</t>
  </si>
  <si>
    <t>Đường Cỏ Ống (phía biển, kéo dài từ ranh Khu du lịch CamLy Suối Ớt đến sân bay Cỏ Ống )</t>
  </si>
  <si>
    <t>- Đã có một số nhà đầu tư xin chủ trương. Thuộc danh mục tạm ngưng đầu tư.</t>
  </si>
  <si>
    <t>II. Khu Trung tâm huyện Côn Đảo</t>
  </si>
  <si>
    <t xml:space="preserve">Khu du lịch Suối Lò Vôi </t>
  </si>
  <si>
    <t>7,465ha</t>
  </si>
  <si>
    <t>Đường Nguyễn Văn Cừ</t>
  </si>
  <si>
    <t>Khu vực đã có đường giao thông, điện, nước đi ngang dự án.</t>
  </si>
  <si>
    <t>- Hiện trạng: Đất rừng do Nhà nước quản lý và đất dân đang sử dụng</t>
  </si>
  <si>
    <t>Nhà đầu tư:</t>
  </si>
  <si>
    <t>+ Công ty CP Phát triển Nhà BR-VT thỏa thuận địa điểm số 621/SXD ngày 29/4/2011</t>
  </si>
  <si>
    <t>+ Công ty CPĐTTMDL Biển Xanh xin thỏa thuận địa điểm năm 2014</t>
  </si>
  <si>
    <r>
      <t>-</t>
    </r>
    <r>
      <rPr>
        <sz val="7"/>
        <color theme="1"/>
        <rFont val="Times New Roman"/>
        <family val="1"/>
      </rPr>
      <t xml:space="preserve">   </t>
    </r>
    <r>
      <rPr>
        <sz val="14"/>
        <color theme="1"/>
        <rFont val="Times New Roman"/>
        <family val="1"/>
      </rPr>
      <t>Đề nghị UBND tỉnh thu hồi chủ trương đầu tư.</t>
    </r>
  </si>
  <si>
    <r>
      <t>-</t>
    </r>
    <r>
      <rPr>
        <sz val="7"/>
        <color theme="1"/>
        <rFont val="Times New Roman"/>
        <family val="1"/>
      </rPr>
      <t xml:space="preserve">    </t>
    </r>
    <r>
      <rPr>
        <sz val="14"/>
        <color theme="1"/>
        <rFont val="Times New Roman"/>
        <family val="1"/>
      </rPr>
      <t>Giao UBND huyện Côn Đảo xác minh nguồn gốc sử dụng đất của hộ dân đang sử dụng trong khu vực dự án.</t>
    </r>
  </si>
  <si>
    <t>+ Đối với phần diện tích đất mà người sử dụng đất đủ điều kiện quy định tại Điều 188 Luật Đất đai 2013, thì chủ đầu tư thực hiện các thủ tục nhận chuyển nhượng, thuê quyền sử dụng đất, nhận góp vốn bằng quyền sử dụng đất theo quy định tại Điều 73 Luật Đất đai 2013 và chuyển mục đích sử dụng đất để thực hiện dự án; phần diện tích đất nhà nước quản lý thuộc dự án thì nhà nước thu hồi cho nhà đầu tư thuê.</t>
  </si>
  <si>
    <t>+ Trường hợp toàn bộ diện tích 7,465 ha đất nhà nước thì thu hồi giao Trung tâm Phát triển Quỹ đất tỉnh quản lý, thực hiện các thủ tục để đấu giá quyền sử dụng đất.</t>
  </si>
  <si>
    <t>06</t>
  </si>
  <si>
    <t>Đất hỗn hợp văn phòng, khách sạn dịch vụ du lịch</t>
  </si>
  <si>
    <t>25,9ha</t>
  </si>
  <si>
    <t xml:space="preserve">Trung tâm Côn Đảo, tọa lạc trên các tuyến đường Phạm Văn Đồng, Vũ Văn Hiếu, Trần Phú, Hoàng Quốc Việt, Nguyễn Văn Linh, Phạm Hùng, Lê Hồng Phong. </t>
  </si>
  <si>
    <t xml:space="preserve">- Hiện trạng: Đất rừng do Nhà nước quản lý </t>
  </si>
  <si>
    <t xml:space="preserve">Dự án trung tâm thương mại </t>
  </si>
  <si>
    <t>0,66ha</t>
  </si>
  <si>
    <t>Đường Võ Thị Sáu – Phạm Văn Đồng – Lê Duẩn – Trần Phú.</t>
  </si>
  <si>
    <t>- Hiện trạng: Đất trống do Nhà nước quản lý và đất một số hộ  dân đang sử dụng</t>
  </si>
  <si>
    <t>Giao Trung tâm Phát triển quỹ đất quản lý, tổ chức khai thác</t>
  </si>
  <si>
    <t xml:space="preserve">Khách sạn dịch vụ du lịch </t>
  </si>
  <si>
    <t>3,84ha</t>
  </si>
  <si>
    <t>Góc đường Nguyễn Văn Linh – Huỳnh Thúc Kháng</t>
  </si>
  <si>
    <t>- Hiện trạng: Đất rừng do Nhà nước quản lý và đất tổ chức, cá nhân đang sử dụng’</t>
  </si>
  <si>
    <t>- Đã có tổ chức xin chủ trương đầu tư dự án tạm ngưng theo Chỉ thị 59/2004/CT-UB.</t>
  </si>
  <si>
    <t>Giao Trung tâm Phát triển quỹ đất quản lý, tổ chức khai thác.</t>
  </si>
  <si>
    <t>0,844ha</t>
  </si>
  <si>
    <t>Đường Tạ Uyên (nhánh phải nhìn từ đường Huỳnh Thúc Kháng trở vào, gần kho đạn.</t>
  </si>
  <si>
    <t>III. Khu An Hải, Núi Một</t>
  </si>
  <si>
    <t xml:space="preserve">Khu Du lịch nghỉ dưỡng Núi Một </t>
  </si>
  <si>
    <t>8,07ha</t>
  </si>
  <si>
    <t xml:space="preserve">đường Bến Đầm - Khu An Hải, Núi Một </t>
  </si>
  <si>
    <t>- Hiện trạng: Đất rừng do Nhà nước quản lý</t>
  </si>
  <si>
    <t>- Đã có một số tổ chức được UBND tỉnh thỏa thuận địa điểm năm 2003 – 2004.</t>
  </si>
  <si>
    <t>Giao Sở Kế hoạch và Đầu tư trình UBND tỉnh quyết định kêu gọi đầu tư.</t>
  </si>
  <si>
    <t xml:space="preserve">Khu Du lịch nghỉ dưỡng phía Đông Núi Một </t>
  </si>
  <si>
    <t>4,956ha</t>
  </si>
  <si>
    <t>- Hiện trạng: Hiện trạng: Đất rừng do Nhà nước quản lý</t>
  </si>
  <si>
    <t>- Đất một số tổ chức được UBND tỉnh thỏa thuận địa điểm năm 2003 – 2004.</t>
  </si>
  <si>
    <t>Giao Sở Kế hoạch và Đầu tư trình UBND tỉnh quyết định kêu gọi đầu tư</t>
  </si>
  <si>
    <t xml:space="preserve">Khách sạn biểu tượng của trung tâm Côn Sơn </t>
  </si>
  <si>
    <t>3,42ha</t>
  </si>
  <si>
    <t>Bãi Đá Trắng – đường Bến Đầm</t>
  </si>
  <si>
    <t>- Hiện trạng: Đất rừng do Nhà nước quản lý.</t>
  </si>
  <si>
    <t>- Đã có đường giao thông, điện, đi ngang dự án.</t>
  </si>
  <si>
    <t>IV. Khu vực từ Bãi Nhát kéo dài đến cuối tuyến đường Bến Đầm</t>
  </si>
  <si>
    <t>Khu đất dọc đường Bến Đầm</t>
  </si>
  <si>
    <t>4,7ha</t>
  </si>
  <si>
    <t xml:space="preserve">Khu vực đất nằm giữa dự án Mỏ Cát của Công ty Hùng Châu và Dự án Khu du lịch Việt Nga </t>
  </si>
  <si>
    <t>13,9ha</t>
  </si>
  <si>
    <t xml:space="preserve">Giáp ranh dự án Khu Du lịch Việt Nga kéo dài đến Khu neo đậu tàu tránh trú bão </t>
  </si>
  <si>
    <t xml:space="preserve">Khu neo đậu tàu tránh trú bão </t>
  </si>
  <si>
    <t>10,3ha</t>
  </si>
  <si>
    <t>Trung tâm Bến Đầm</t>
  </si>
  <si>
    <t>- Hiện trạng: Đất trống do Nhà nước quản lý.</t>
  </si>
  <si>
    <t>16</t>
  </si>
  <si>
    <t>42,8ha</t>
  </si>
  <si>
    <t>đường Bến Đầm (đối diện khu tránh trú bão) kéo dài từ Chốt Kiểm dịch động vật đến cuối tuyến đường Bến Đầm.</t>
  </si>
  <si>
    <t>- Đất rừng do Nhà nước quản lý, đất một số tổ chức và cá nhân đang sử dụng.</t>
  </si>
  <si>
    <r>
      <t>B.</t>
    </r>
    <r>
      <rPr>
        <b/>
        <sz val="7"/>
        <color theme="1"/>
        <rFont val="Times New Roman"/>
        <family val="1"/>
      </rPr>
      <t xml:space="preserve">   </t>
    </r>
    <r>
      <rPr>
        <b/>
        <sz val="14"/>
        <color theme="1"/>
        <rFont val="Times New Roman"/>
        <family val="1"/>
      </rPr>
      <t>HUYỆN LONG ĐIỀN (04 điểm)</t>
    </r>
  </si>
  <si>
    <t xml:space="preserve">Khu du lịch Trung Hải  </t>
  </si>
  <si>
    <t>Xã Phước Hưng, xã Phước Tỉnh, huyện Long Điền</t>
  </si>
  <si>
    <r>
      <t>-</t>
    </r>
    <r>
      <rPr>
        <sz val="7"/>
        <color theme="1"/>
        <rFont val="Times New Roman"/>
        <family val="1"/>
      </rPr>
      <t xml:space="preserve">    </t>
    </r>
    <r>
      <rPr>
        <sz val="14"/>
        <color theme="1"/>
        <rFont val="Times New Roman"/>
        <family val="1"/>
      </rPr>
      <t>Đất của dân (hiện đất trống);</t>
    </r>
  </si>
  <si>
    <r>
      <t>-</t>
    </r>
    <r>
      <rPr>
        <sz val="7"/>
        <color theme="1"/>
        <rFont val="Times New Roman"/>
        <family val="1"/>
      </rPr>
      <t xml:space="preserve">    </t>
    </r>
    <r>
      <rPr>
        <sz val="14"/>
        <color theme="1"/>
        <rFont val="Times New Roman"/>
        <family val="1"/>
      </rPr>
      <t>Đã có đường giao thông, điện, nước đến dự án;</t>
    </r>
  </si>
  <si>
    <r>
      <t>-</t>
    </r>
    <r>
      <rPr>
        <sz val="7"/>
        <color theme="1"/>
        <rFont val="Times New Roman"/>
        <family val="1"/>
      </rPr>
      <t xml:space="preserve">    </t>
    </r>
    <r>
      <rPr>
        <sz val="14"/>
        <color theme="1"/>
        <rFont val="Times New Roman"/>
        <family val="1"/>
      </rPr>
      <t>UBND Tỉnh có văn bản số 6847/UBND-VP ngày 23/8/2016 thu hồi dự án.</t>
    </r>
  </si>
  <si>
    <t>Đề nghị UBND tỉnh giao Sở Kế hoạch và Đầu tư kêu gọi đầu tư.</t>
  </si>
  <si>
    <t>Khu du lịch Sơn Thủy</t>
  </si>
  <si>
    <t>Xã Phước Hưng, huyện Long Điền</t>
  </si>
  <si>
    <r>
      <t>-</t>
    </r>
    <r>
      <rPr>
        <sz val="7"/>
        <color theme="1"/>
        <rFont val="Times New Roman"/>
        <family val="1"/>
      </rPr>
      <t xml:space="preserve">    </t>
    </r>
    <r>
      <rPr>
        <sz val="14"/>
        <color theme="1"/>
        <rFont val="Times New Roman"/>
        <family val="1"/>
      </rPr>
      <t>Đất của dân đang sử dụng (đất ở và đất nông nghiệp);</t>
    </r>
  </si>
  <si>
    <r>
      <t>-</t>
    </r>
    <r>
      <rPr>
        <sz val="7"/>
        <color theme="1"/>
        <rFont val="Times New Roman"/>
        <family val="1"/>
      </rPr>
      <t xml:space="preserve">    </t>
    </r>
    <r>
      <rPr>
        <sz val="14"/>
        <color theme="1"/>
        <rFont val="Times New Roman"/>
        <family val="1"/>
      </rPr>
      <t>Đã có đường giao thông, điện, nước đến dự án.</t>
    </r>
  </si>
  <si>
    <r>
      <t>-</t>
    </r>
    <r>
      <rPr>
        <sz val="7"/>
        <color theme="1"/>
        <rFont val="Times New Roman"/>
        <family val="1"/>
      </rPr>
      <t xml:space="preserve">    </t>
    </r>
    <r>
      <rPr>
        <sz val="14"/>
        <color theme="1"/>
        <rFont val="Times New Roman"/>
        <family val="1"/>
      </rPr>
      <t>UBND Tỉnh có văn bản số 6261/UBND-VP ngày 27/8/2015 thu hồi dự án</t>
    </r>
  </si>
  <si>
    <t>Khu nghỉ dưỡng sinh thái và bãi biển Long Hải</t>
  </si>
  <si>
    <t>Thị trấn Long Hải, huyện Long Điền</t>
  </si>
  <si>
    <r>
      <t>-</t>
    </r>
    <r>
      <rPr>
        <sz val="7"/>
        <color theme="1"/>
        <rFont val="Times New Roman"/>
        <family val="1"/>
      </rPr>
      <t xml:space="preserve">    </t>
    </r>
    <r>
      <rPr>
        <sz val="14"/>
        <color theme="1"/>
        <rFont val="Times New Roman"/>
        <family val="1"/>
      </rPr>
      <t>Đất nhà nước + Đất dân.</t>
    </r>
  </si>
  <si>
    <r>
      <t>-</t>
    </r>
    <r>
      <rPr>
        <sz val="7"/>
        <color theme="1"/>
        <rFont val="Times New Roman"/>
        <family val="1"/>
      </rPr>
      <t xml:space="preserve">    </t>
    </r>
    <r>
      <rPr>
        <sz val="14"/>
        <color theme="1"/>
        <rFont val="Times New Roman"/>
        <family val="1"/>
      </rPr>
      <t>UBND Tỉnh có văn bản số 6846/UBND-VP ngày 23/8/2016 thu hồi dự án.</t>
    </r>
  </si>
  <si>
    <t xml:space="preserve">Giao UBND huyện Long Điền xác minh nguồn gốc sử dụng đất của hộ dân đang sử dụng trong khu vực dự án (trong tháng 7/2017). </t>
  </si>
  <si>
    <t>+ Trường hợp toàn bộ diện tích 11,8 ha đất nhà nước thì thu hồi giao Trung tâm Phát triển Quỹ đất tỉnh quản lý, thực hiện các thủ tục để đấu giá quyền sử dụng đất.</t>
  </si>
  <si>
    <t>4</t>
  </si>
  <si>
    <t>Bãi tắm nhà nghỉ Đồng Nai  đã thu hồi chủ trương đầu tư</t>
  </si>
  <si>
    <r>
      <t>-</t>
    </r>
    <r>
      <rPr>
        <sz val="7"/>
        <color theme="1"/>
        <rFont val="Times New Roman"/>
        <family val="1"/>
      </rPr>
      <t xml:space="preserve">    </t>
    </r>
    <r>
      <rPr>
        <sz val="14"/>
        <color theme="1"/>
        <rFont val="Times New Roman"/>
        <family val="1"/>
      </rPr>
      <t>UBND Tỉnh có văn bản số 6848/UBND-VP ngày 23/8/2016 thu hồi dự án.</t>
    </r>
  </si>
  <si>
    <t>+ Trường hợp toàn bộ diện tích 4,0 ha đất nhà nước thì thu hồi giao Trung tâm Phát triển Quỹ đất tỉnh quản lý, thực hiện các thủ tục để đấu giá quyền sử dụng đất.</t>
  </si>
  <si>
    <t>C . HUYỆN ĐẤT ĐỎ: 10 điểm</t>
  </si>
  <si>
    <t>Khu đất  từ rừng phòng hộ giao về cho UBND huyện quản lý</t>
  </si>
  <si>
    <t>Xã Lộc An, huyện Đất Đỏ</t>
  </si>
  <si>
    <r>
      <t>-</t>
    </r>
    <r>
      <rPr>
        <sz val="7"/>
        <color theme="1"/>
        <rFont val="Times New Roman"/>
        <family val="1"/>
      </rPr>
      <t xml:space="preserve">    </t>
    </r>
    <r>
      <rPr>
        <sz val="14"/>
        <color theme="1"/>
        <rFont val="Times New Roman"/>
        <family val="1"/>
      </rPr>
      <t>Đất nhà nước, có một số ít diện tích đất dân đang sử dụng.</t>
    </r>
  </si>
  <si>
    <r>
      <t>-</t>
    </r>
    <r>
      <rPr>
        <sz val="7"/>
        <color theme="1"/>
        <rFont val="Times New Roman"/>
        <family val="1"/>
      </rPr>
      <t xml:space="preserve">    </t>
    </r>
    <r>
      <rPr>
        <sz val="14"/>
        <color theme="1"/>
        <rFont val="Times New Roman"/>
        <family val="1"/>
      </rPr>
      <t>Hiện trạng đất rừng phòng hộ;</t>
    </r>
  </si>
  <si>
    <r>
      <t>-</t>
    </r>
    <r>
      <rPr>
        <sz val="7"/>
        <color theme="1"/>
        <rFont val="Times New Roman"/>
        <family val="1"/>
      </rPr>
      <t xml:space="preserve">    </t>
    </r>
    <r>
      <rPr>
        <sz val="14"/>
        <color theme="1"/>
        <rFont val="Times New Roman"/>
        <family val="1"/>
      </rPr>
      <t>Đã có đường giao thông, điện, nước đến khu đất.</t>
    </r>
  </si>
  <si>
    <r>
      <t>-</t>
    </r>
    <r>
      <rPr>
        <sz val="7"/>
        <color theme="1"/>
        <rFont val="Times New Roman"/>
        <family val="1"/>
      </rPr>
      <t xml:space="preserve">    </t>
    </r>
    <r>
      <rPr>
        <sz val="14"/>
        <color theme="1"/>
        <rFont val="Times New Roman"/>
        <family val="1"/>
      </rPr>
      <t>Chưa có nhà đầu tư.</t>
    </r>
  </si>
  <si>
    <t>Sở Tài nguyên và Môi trường tổ chức làm việc với UBND huyện Đất Đỏ rà soát đất của dân đang sử dụng đủ điều kiện cấp giấy chứng nhận quyền sử dụng đất để xem xét giải quyết cho dân, phần diện tích đất còn lại giao Trung tâm Phát triển Quỹ đất tỉnh quản lý, tổ chức khai thác.</t>
  </si>
  <si>
    <t xml:space="preserve"> Khu du lịch Tuyết Minh</t>
  </si>
  <si>
    <t>Thị trấn Phước Hải, huyện Đất Đỏ</t>
  </si>
  <si>
    <r>
      <t>-</t>
    </r>
    <r>
      <rPr>
        <sz val="7"/>
        <color theme="1"/>
        <rFont val="Times New Roman"/>
        <family val="1"/>
      </rPr>
      <t xml:space="preserve">    </t>
    </r>
    <r>
      <rPr>
        <sz val="14"/>
        <color theme="1"/>
        <rFont val="Times New Roman"/>
        <family val="1"/>
      </rPr>
      <t>UBND tỉnh đã thu hồi giao cho Trung tâm Phát triển quỹ đất tỉnh quản lý tại Quyết định số 536/QĐ-UBND ngày 10/3/2016.</t>
    </r>
  </si>
  <si>
    <r>
      <t>-</t>
    </r>
    <r>
      <rPr>
        <sz val="7"/>
        <color theme="1"/>
        <rFont val="Times New Roman"/>
        <family val="1"/>
      </rPr>
      <t xml:space="preserve">    </t>
    </r>
    <r>
      <rPr>
        <sz val="14"/>
        <color theme="1"/>
        <rFont val="Times New Roman"/>
        <family val="1"/>
      </rPr>
      <t>Hiện trạng đất trống;</t>
    </r>
  </si>
  <si>
    <r>
      <t>-</t>
    </r>
    <r>
      <rPr>
        <sz val="7"/>
        <color theme="1"/>
        <rFont val="Times New Roman"/>
        <family val="1"/>
      </rPr>
      <t xml:space="preserve">    </t>
    </r>
    <r>
      <rPr>
        <sz val="14"/>
        <color theme="1"/>
        <rFont val="Times New Roman"/>
        <family val="1"/>
      </rPr>
      <t>Đã có đường giao thông, điện, nước đến khu đất</t>
    </r>
  </si>
  <si>
    <t>Trung tâm Phát triển Quỹ đất đang lập hồ sơ đấu giá quyền sử dụng đất.</t>
  </si>
  <si>
    <t xml:space="preserve">Trung tâm văn hóa thể thao Khang Thụy </t>
  </si>
  <si>
    <r>
      <t>-</t>
    </r>
    <r>
      <rPr>
        <sz val="7"/>
        <color theme="1"/>
        <rFont val="Times New Roman"/>
        <family val="1"/>
      </rPr>
      <t xml:space="preserve">    </t>
    </r>
    <r>
      <rPr>
        <sz val="14"/>
        <color theme="1"/>
        <rFont val="Times New Roman"/>
        <family val="1"/>
      </rPr>
      <t>UBND tỉnh đã ban hành quyết định thu hồi đất số 3753/QĐ-UBND ngày 30/12/2016 giao Trung tâm Phát triển quỹ đất tỉnh quản lý.</t>
    </r>
  </si>
  <si>
    <t>Đề xuất UBND tỉnh điều chỉnh quy hoạch sử dụng đất từ đất văn hóa thành đất ở hỗn hợp; Trung tâm Phát triển quỹ đất lập phương án đấu giá quyền sử dụng đất.</t>
  </si>
  <si>
    <t>Khu du lịch Minh Đạm đã thu hồi (phần còn lại)</t>
  </si>
  <si>
    <r>
      <t>-</t>
    </r>
    <r>
      <rPr>
        <sz val="7"/>
        <color theme="1"/>
        <rFont val="Times New Roman"/>
        <family val="1"/>
      </rPr>
      <t xml:space="preserve">    </t>
    </r>
    <r>
      <rPr>
        <sz val="14"/>
        <color theme="1"/>
        <rFont val="Times New Roman"/>
        <family val="1"/>
      </rPr>
      <t>UBND tỉnh đã ban hành quyết định thu hồi đất số 1114/QĐ-UBND ngày 02/6/2014 giao Trung tâm Phát triển quỹ đất tỉnh quản lý</t>
    </r>
  </si>
  <si>
    <t>Trung tâm Phát triển quỹ đất tổ chức kiểm tra, nhận bàn giao đất theo hiện trạng; lập phương án khai thác sử dụng.</t>
  </si>
  <si>
    <t xml:space="preserve">Khu biệt thự du lịch Phước Hải </t>
  </si>
  <si>
    <r>
      <t>-</t>
    </r>
    <r>
      <rPr>
        <sz val="7"/>
        <color theme="1"/>
        <rFont val="Times New Roman"/>
        <family val="1"/>
      </rPr>
      <t xml:space="preserve">    </t>
    </r>
    <r>
      <rPr>
        <sz val="14"/>
        <color theme="1"/>
        <rFont val="Times New Roman"/>
        <family val="1"/>
      </rPr>
      <t>UBND tỉnh đã ban hành quyết định thu hồi đất số 1141/QĐ-UBND ngày 04/6/2014 giao Trung tâm Phát triển quỹ đất tỉnh quản lý</t>
    </r>
  </si>
  <si>
    <t>Khu du lịch Thanh Long</t>
  </si>
  <si>
    <r>
      <t>-</t>
    </r>
    <r>
      <rPr>
        <sz val="7"/>
        <color theme="1"/>
        <rFont val="Times New Roman"/>
        <family val="1"/>
      </rPr>
      <t xml:space="preserve">    </t>
    </r>
    <r>
      <rPr>
        <sz val="14"/>
        <color theme="1"/>
        <rFont val="Times New Roman"/>
        <family val="1"/>
      </rPr>
      <t>UBND tỉnh đã ban hành quyết định thu hồi đất số 2794/QĐ-UBND ngày 25/8/2008 giao Trung tâm Phát triển quỹ đất tỉnh quản lý</t>
    </r>
  </si>
  <si>
    <r>
      <t>-</t>
    </r>
    <r>
      <rPr>
        <sz val="7"/>
        <color theme="1"/>
        <rFont val="Times New Roman"/>
        <family val="1"/>
      </rPr>
      <t xml:space="preserve">    </t>
    </r>
    <r>
      <rPr>
        <sz val="14"/>
        <color theme="1"/>
        <rFont val="Times New Roman"/>
        <family val="1"/>
      </rPr>
      <t>Hiện trạng tồn tại một số công trình, vật kiến trúc và cây rừng.</t>
    </r>
  </si>
  <si>
    <t>Trung tâm Phát triển quỹ đất tỉnh tổ chức nhận bàn giao đất theo hiện trạng, lập phương án đấu giá.</t>
  </si>
  <si>
    <t>Khu du lịch Sơn Trà</t>
  </si>
  <si>
    <r>
      <t>-</t>
    </r>
    <r>
      <rPr>
        <sz val="7"/>
        <color theme="1"/>
        <rFont val="Times New Roman"/>
        <family val="1"/>
      </rPr>
      <t xml:space="preserve">    </t>
    </r>
    <r>
      <rPr>
        <sz val="14"/>
        <color theme="1"/>
        <rFont val="Times New Roman"/>
        <family val="1"/>
      </rPr>
      <t>Đất dân và đất nhà nước.</t>
    </r>
  </si>
  <si>
    <r>
      <t>-</t>
    </r>
    <r>
      <rPr>
        <sz val="7"/>
        <color theme="1"/>
        <rFont val="Times New Roman"/>
        <family val="1"/>
      </rPr>
      <t xml:space="preserve">    </t>
    </r>
    <r>
      <rPr>
        <sz val="14"/>
        <color theme="1"/>
        <rFont val="Times New Roman"/>
        <family val="1"/>
      </rPr>
      <t>Hiện trạng có nhà và cây rừng, cát động.</t>
    </r>
  </si>
  <si>
    <r>
      <t>-</t>
    </r>
    <r>
      <rPr>
        <sz val="7"/>
        <color theme="1"/>
        <rFont val="Times New Roman"/>
        <family val="1"/>
      </rPr>
      <t xml:space="preserve">    </t>
    </r>
    <r>
      <rPr>
        <sz val="14"/>
        <color theme="1"/>
        <rFont val="Times New Roman"/>
        <family val="1"/>
      </rPr>
      <t>UBND Tỉnh có văn bản số 2750/UBND-VP ngày 26/4/2016 thu hồi dự án.</t>
    </r>
  </si>
  <si>
    <r>
      <t>-</t>
    </r>
    <r>
      <rPr>
        <sz val="7"/>
        <color theme="1"/>
        <rFont val="Times New Roman"/>
        <family val="1"/>
      </rPr>
      <t xml:space="preserve">    </t>
    </r>
    <r>
      <rPr>
        <sz val="14"/>
        <color theme="1"/>
        <rFont val="Times New Roman"/>
        <family val="1"/>
      </rPr>
      <t>Nằm trong dự án mở rộng Trung tâm giống thủy sản tập trung đã được UBND tỉnh thỏa thuận địa điểm tại văn bản số 2782/UBND-VP ngày 26/4/2016, đang thẩm định quy hoạch chi tiết 1/500</t>
    </r>
  </si>
  <si>
    <t>Đề nghị UBND tỉnh tiếp tục quy hoạch khu vực này là đất thương mại dịch vụ để kêu gọi đầu tư; không quy hoạch khu vực Trung tâm giống thủy sản tập trung.</t>
  </si>
  <si>
    <t xml:space="preserve">Khu đất khu du lịch Lộc An Xanh </t>
  </si>
  <si>
    <r>
      <t>-</t>
    </r>
    <r>
      <rPr>
        <sz val="7"/>
        <color theme="1"/>
        <rFont val="Times New Roman"/>
        <family val="1"/>
      </rPr>
      <t xml:space="preserve">    </t>
    </r>
    <r>
      <rPr>
        <sz val="14"/>
        <color theme="1"/>
        <rFont val="Times New Roman"/>
        <family val="1"/>
      </rPr>
      <t>Hiện trạng có nhà dân và cây rừng;</t>
    </r>
  </si>
  <si>
    <t>Khu du lịch Trúc Phương</t>
  </si>
  <si>
    <r>
      <t>-</t>
    </r>
    <r>
      <rPr>
        <sz val="7"/>
        <color theme="1"/>
        <rFont val="Times New Roman"/>
        <family val="1"/>
      </rPr>
      <t xml:space="preserve">    </t>
    </r>
    <r>
      <rPr>
        <sz val="14"/>
        <color theme="1"/>
        <rFont val="Times New Roman"/>
        <family val="1"/>
      </rPr>
      <t>Nằm trong dự án mở rộng Trung tâm giống thủy sản tập trung đã được UBND tỉnh thỏa thuận địa điểm tại văn bản số 2782/UBND-VP ngày 26/4/2016, đang thẩm định quy hoạch chi tiết 1/500.</t>
    </r>
  </si>
  <si>
    <r>
      <t>-</t>
    </r>
    <r>
      <rPr>
        <sz val="7"/>
        <color theme="1"/>
        <rFont val="Times New Roman"/>
        <family val="1"/>
      </rPr>
      <t xml:space="preserve">    </t>
    </r>
    <r>
      <rPr>
        <sz val="14"/>
        <color theme="1"/>
        <rFont val="Times New Roman"/>
        <family val="1"/>
      </rPr>
      <t>UBND Tỉnh có văn bản số 5551/UBND-VP ngày 19/7/2016 thu hồi dự án.</t>
    </r>
  </si>
  <si>
    <t>Khu đất dự án Khu du lịch sinh thái MC</t>
  </si>
  <si>
    <t>D . HUYỆN XUYÊN MỘC: 6 điểm</t>
  </si>
  <si>
    <t>Khu đất UBND xã Phước Thuận quản lý</t>
  </si>
  <si>
    <t>Xã Phước Thuận, huyện Xuyên Mộc</t>
  </si>
  <si>
    <r>
      <t>-</t>
    </r>
    <r>
      <rPr>
        <sz val="7"/>
        <color theme="1"/>
        <rFont val="Times New Roman"/>
        <family val="1"/>
      </rPr>
      <t xml:space="preserve">    </t>
    </r>
    <r>
      <rPr>
        <sz val="14"/>
        <color theme="1"/>
        <rFont val="Times New Roman"/>
        <family val="1"/>
      </rPr>
      <t>Đất UBND xã Phước Thuận quản lý;</t>
    </r>
  </si>
  <si>
    <r>
      <t>-</t>
    </r>
    <r>
      <rPr>
        <sz val="7"/>
        <color theme="1"/>
        <rFont val="Times New Roman"/>
        <family val="1"/>
      </rPr>
      <t xml:space="preserve">    </t>
    </r>
    <r>
      <rPr>
        <sz val="14"/>
        <color theme="1"/>
        <rFont val="Times New Roman"/>
        <family val="1"/>
      </rPr>
      <t>Hiện trạng trồng tràm;</t>
    </r>
  </si>
  <si>
    <r>
      <t>-</t>
    </r>
    <r>
      <rPr>
        <sz val="7"/>
        <color theme="1"/>
        <rFont val="Times New Roman"/>
        <family val="1"/>
      </rPr>
      <t xml:space="preserve">    </t>
    </r>
    <r>
      <rPr>
        <sz val="14"/>
        <color theme="1"/>
        <rFont val="Times New Roman"/>
        <family val="1"/>
      </rPr>
      <t>Chưa có chủ đầu tư.</t>
    </r>
  </si>
  <si>
    <t>Giao Trung tâm Phát triển quỹ đất quản lý để khai thác sử dụng.</t>
  </si>
  <si>
    <t>Khu đất quy hoạch Khu dân cư Hồ Tràm</t>
  </si>
  <si>
    <r>
      <t>-</t>
    </r>
    <r>
      <rPr>
        <sz val="7"/>
        <color theme="1"/>
        <rFont val="Times New Roman"/>
        <family val="1"/>
      </rPr>
      <t xml:space="preserve">    </t>
    </r>
    <r>
      <rPr>
        <sz val="14"/>
        <color theme="1"/>
        <rFont val="Times New Roman"/>
        <family val="1"/>
      </rPr>
      <t>Đất UBND huyện quản lý</t>
    </r>
  </si>
  <si>
    <r>
      <t>-</t>
    </r>
    <r>
      <rPr>
        <sz val="7"/>
        <color theme="1"/>
        <rFont val="Times New Roman"/>
        <family val="1"/>
      </rPr>
      <t xml:space="preserve">    </t>
    </r>
    <r>
      <rPr>
        <sz val="14"/>
        <color theme="1"/>
        <rFont val="Times New Roman"/>
        <family val="1"/>
      </rPr>
      <t>Hiện trạng có dân sử dụng trồng cây</t>
    </r>
  </si>
  <si>
    <t>Khu đất 10ha nuôi tôm</t>
  </si>
  <si>
    <r>
      <t>-</t>
    </r>
    <r>
      <rPr>
        <sz val="7"/>
        <color theme="1"/>
        <rFont val="Times New Roman"/>
        <family val="1"/>
      </rPr>
      <t xml:space="preserve">    </t>
    </r>
    <r>
      <rPr>
        <sz val="14"/>
        <color theme="1"/>
        <rFont val="Times New Roman"/>
        <family val="1"/>
      </rPr>
      <t>Hiện trạng có dân sử dụng nuôi tôm, xây dựng nhà tạm.</t>
    </r>
  </si>
  <si>
    <t>Khu du lịch Quảng Trọng</t>
  </si>
  <si>
    <r>
      <t>-</t>
    </r>
    <r>
      <rPr>
        <sz val="7"/>
        <color theme="1"/>
        <rFont val="Times New Roman"/>
        <family val="1"/>
      </rPr>
      <t xml:space="preserve">    </t>
    </r>
    <r>
      <rPr>
        <sz val="14"/>
        <color theme="1"/>
        <rFont val="Times New Roman"/>
        <family val="1"/>
      </rPr>
      <t>Hiện trạng đất trống.</t>
    </r>
  </si>
  <si>
    <r>
      <t>-</t>
    </r>
    <r>
      <rPr>
        <sz val="7"/>
        <color theme="1"/>
        <rFont val="Times New Roman"/>
        <family val="1"/>
      </rPr>
      <t xml:space="preserve">    </t>
    </r>
    <r>
      <rPr>
        <sz val="14"/>
        <color theme="1"/>
        <rFont val="Times New Roman"/>
        <family val="1"/>
      </rPr>
      <t>Nằm trong 28ha đã thỏa thuận địa điểm cho Bộ chỉ huy quân sự tỉnh làm thao trường huấn luyện.</t>
    </r>
  </si>
  <si>
    <t>Đề xuất UBND tỉnh xem xét giao BCHQS Tỉnh phối hợp với các Sở, ngành và địa phương khảo sát, chọn địa điểm khác, thay thế cho vị trí này để sử dụng vào mục đích làm thao trường huấn luyện, Đồng thời sử dụng quỹ đất này để tổ chức đấu giá quyền sử dụng đất với những lý do:</t>
  </si>
  <si>
    <r>
      <t>1.</t>
    </r>
    <r>
      <rPr>
        <sz val="7"/>
        <color theme="1"/>
        <rFont val="Times New Roman"/>
        <family val="1"/>
      </rPr>
      <t xml:space="preserve">     </t>
    </r>
    <r>
      <rPr>
        <sz val="14"/>
        <color theme="1"/>
        <rFont val="Times New Roman"/>
        <family val="1"/>
      </rPr>
      <t>Văn bản thỏa thuận địa điểm của UBND tỉnh cho Bộ chỉ huy quân sự tỉnh để thực hiện dự án Thao trường huấn luyện quân sự đã hết hiệu lực;</t>
    </r>
  </si>
  <si>
    <r>
      <t>2.</t>
    </r>
    <r>
      <rPr>
        <sz val="7"/>
        <color theme="1"/>
        <rFont val="Times New Roman"/>
        <family val="1"/>
      </rPr>
      <t xml:space="preserve">     </t>
    </r>
    <r>
      <rPr>
        <sz val="14"/>
        <color theme="1"/>
        <rFont val="Times New Roman"/>
        <family val="1"/>
      </rPr>
      <t>Khu đất trên thuộc quy hoạch đất thương mại dịch vụ (đất phát triển du lịch);</t>
    </r>
  </si>
  <si>
    <r>
      <t>3.</t>
    </r>
    <r>
      <rPr>
        <sz val="7"/>
        <color theme="1"/>
        <rFont val="Times New Roman"/>
        <family val="1"/>
      </rPr>
      <t xml:space="preserve">     </t>
    </r>
    <r>
      <rPr>
        <sz val="14"/>
        <color theme="1"/>
        <rFont val="Times New Roman"/>
        <family val="1"/>
      </rPr>
      <t>Tổ chức đấu giá quyền sử dụng đất đối với khu đất trên tạo nguồn thu cho ngân sách.</t>
    </r>
  </si>
  <si>
    <t>Khu đất Khu du lịch Cát Vân</t>
  </si>
  <si>
    <t>Xã Bình Châu, huyện Xuyên Mộc</t>
  </si>
  <si>
    <r>
      <t>-</t>
    </r>
    <r>
      <rPr>
        <sz val="7"/>
        <color theme="1"/>
        <rFont val="Times New Roman"/>
        <family val="1"/>
      </rPr>
      <t xml:space="preserve">    </t>
    </r>
    <r>
      <rPr>
        <sz val="14"/>
        <color theme="1"/>
        <rFont val="Times New Roman"/>
        <family val="1"/>
      </rPr>
      <t>UBND tỉnh có văn bản số 4073/UBND-VP ngày 18/6/2013 thu hồi dự án.</t>
    </r>
  </si>
  <si>
    <t>Giao Trung tâm Phát triển quỹ đất quản lý, khai thác lập phương án đấu giá quyền sử dụng đất.</t>
  </si>
  <si>
    <t>Vườn thú hoang dã Safari</t>
  </si>
  <si>
    <r>
      <t>-</t>
    </r>
    <r>
      <rPr>
        <sz val="7"/>
        <color theme="1"/>
        <rFont val="Times New Roman"/>
        <family val="1"/>
      </rPr>
      <t xml:space="preserve">    </t>
    </r>
    <r>
      <rPr>
        <sz val="14"/>
        <color theme="1"/>
        <rFont val="Times New Roman"/>
        <family val="1"/>
      </rPr>
      <t>Hiện trạng đất khu bảo tồn thiên nhiên Bình Châu – Phước Bửu.</t>
    </r>
  </si>
  <si>
    <r>
      <t>-</t>
    </r>
    <r>
      <rPr>
        <sz val="7"/>
        <color theme="1"/>
        <rFont val="Times New Roman"/>
        <family val="1"/>
      </rPr>
      <t xml:space="preserve">    </t>
    </r>
    <r>
      <rPr>
        <sz val="14"/>
        <color theme="1"/>
        <rFont val="Times New Roman"/>
        <family val="1"/>
      </rPr>
      <t>Đã có đường giao thông, điện, nước đến khu đất;</t>
    </r>
  </si>
  <si>
    <r>
      <t>-</t>
    </r>
    <r>
      <rPr>
        <sz val="7"/>
        <color theme="1"/>
        <rFont val="Times New Roman"/>
        <family val="1"/>
      </rPr>
      <t xml:space="preserve">    </t>
    </r>
    <r>
      <rPr>
        <sz val="14"/>
        <color theme="1"/>
        <rFont val="Times New Roman"/>
        <family val="1"/>
      </rPr>
      <t>UBND tỉnh đã thu hồi dự án tại văn bản số 11040/UBND-VP ngày 13/12/2016.</t>
    </r>
  </si>
  <si>
    <t>E .THÀNH PHỐ VŨNG TÀU: 04 điểm</t>
  </si>
  <si>
    <t>Khu du lịch Câu lạc bộ Đại Phú Hào Vũng Tàu</t>
  </si>
  <si>
    <t>Phường 11, thành phố Vũng Tàu</t>
  </si>
  <si>
    <r>
      <t>-</t>
    </r>
    <r>
      <rPr>
        <sz val="7"/>
        <color theme="1"/>
        <rFont val="Times New Roman"/>
        <family val="1"/>
      </rPr>
      <t xml:space="preserve">    </t>
    </r>
    <r>
      <rPr>
        <sz val="14"/>
        <color theme="1"/>
        <rFont val="Times New Roman"/>
        <family val="1"/>
      </rPr>
      <t>Đất trống.</t>
    </r>
  </si>
  <si>
    <r>
      <t>-</t>
    </r>
    <r>
      <rPr>
        <sz val="7"/>
        <color theme="1"/>
        <rFont val="Times New Roman"/>
        <family val="1"/>
      </rPr>
      <t xml:space="preserve">    </t>
    </r>
    <r>
      <rPr>
        <sz val="14"/>
        <color theme="1"/>
        <rFont val="Times New Roman"/>
        <family val="1"/>
      </rPr>
      <t>UBND Tỉnh có kết luận thanh tra số 8189/KL-UBND ngày 28/9/2016 v/v chấm dứt hoạt động đầu tư của DA.</t>
    </r>
  </si>
  <si>
    <r>
      <t>-</t>
    </r>
    <r>
      <rPr>
        <sz val="7"/>
        <color theme="1"/>
        <rFont val="Times New Roman"/>
        <family val="1"/>
      </rPr>
      <t xml:space="preserve">    </t>
    </r>
    <r>
      <rPr>
        <sz val="14"/>
        <color theme="1"/>
        <rFont val="Times New Roman"/>
        <family val="1"/>
      </rPr>
      <t>UBND tỉnh đã thu hồi hủy bỏ quyết định thu hồi đất để thực hiện dự án tại Quyết định số 1164/QĐ-UBND ngày 04/5/2017 và giao diện tích đất này cho Trung tâm Phát triển quỹ đất quản lý tổ chức bán đấu giá.</t>
    </r>
  </si>
  <si>
    <t>Giao Trung tâm Phát triển quỹ đất bồi thường, giải phóng mặt bằng, lập phương án đấu giá quyền sử dụng đất.</t>
  </si>
  <si>
    <t>Trung tâm hội nghị triển lãm du lịch quốc tế Dragon Sea - Vũng Tàu</t>
  </si>
  <si>
    <r>
      <t>-</t>
    </r>
    <r>
      <rPr>
        <sz val="7"/>
        <color theme="1"/>
        <rFont val="Times New Roman"/>
        <family val="1"/>
      </rPr>
      <t xml:space="preserve">    </t>
    </r>
    <r>
      <rPr>
        <sz val="14"/>
        <color theme="1"/>
        <rFont val="Times New Roman"/>
        <family val="1"/>
      </rPr>
      <t>UBT có kết luận thanh tra số 8190/KL-UBND ngày 28/9/2016 v/v chấm dứt hoạt động đầu tư của DA.</t>
    </r>
  </si>
  <si>
    <t>Khu du lịch Vũng Tàu Paradise</t>
  </si>
  <si>
    <t>phường Nguyễn An Ninh, thành phố Vũng Tàu</t>
  </si>
  <si>
    <r>
      <t>-</t>
    </r>
    <r>
      <rPr>
        <sz val="7"/>
        <color theme="1"/>
        <rFont val="Times New Roman"/>
        <family val="1"/>
      </rPr>
      <t xml:space="preserve">    </t>
    </r>
    <r>
      <rPr>
        <sz val="14"/>
        <color theme="1"/>
        <rFont val="Times New Roman"/>
        <family val="1"/>
      </rPr>
      <t>Sân golf, khách sạn, nhà nghỉ và một số công trình phụ trợ khác;</t>
    </r>
  </si>
  <si>
    <r>
      <t>-</t>
    </r>
    <r>
      <rPr>
        <sz val="7"/>
        <color theme="1"/>
        <rFont val="Times New Roman"/>
        <family val="1"/>
      </rPr>
      <t xml:space="preserve">    </t>
    </r>
    <r>
      <rPr>
        <sz val="14"/>
        <color theme="1"/>
        <rFont val="Times New Roman"/>
        <family val="1"/>
      </rPr>
      <t>Đất đã được UBND tỉnh thu hồi tại Quyết định số: 3776/QĐ-UBND ngày 30/12/2016 giao về cho Trung tâm Phát triển quỹ đất tỉnh quản lý.</t>
    </r>
  </si>
  <si>
    <t>UBND tỉnh chỉ đạo các cơ quan liên quan thực hiện việc thanh lý tài sản trên khu đất, bàn giao đất cho Trung tâm Phát triển quỹ đất tỉnh quản lý sau khi đã hết thời hạn gia hạn (31/12/2017)  để tổ chức đấu giá quyền sử dụng đất.</t>
  </si>
  <si>
    <t>Khu đất nhận chuyển nhượng từ Ngân hàng Công thương Việt Nam</t>
  </si>
  <si>
    <t>Phường 10, phường 11 thành phố Vũng Tàu</t>
  </si>
  <si>
    <r>
      <t>-</t>
    </r>
    <r>
      <rPr>
        <sz val="7"/>
        <color theme="1"/>
        <rFont val="Times New Roman"/>
        <family val="1"/>
      </rPr>
      <t xml:space="preserve">    </t>
    </r>
    <r>
      <rPr>
        <sz val="14"/>
        <color theme="1"/>
        <rFont val="Times New Roman"/>
        <family val="1"/>
      </rPr>
      <t>UBND tỉnh giao Trung tâm Phát triển quỹ đất tỉnh quản lý tại Quyết định số 3567/QĐ-UBND ngày 06/10/2005.</t>
    </r>
  </si>
  <si>
    <r>
      <t>-</t>
    </r>
    <r>
      <rPr>
        <sz val="7"/>
        <color theme="1"/>
        <rFont val="Times New Roman"/>
        <family val="1"/>
      </rPr>
      <t xml:space="preserve">    </t>
    </r>
    <r>
      <rPr>
        <sz val="14"/>
        <color theme="1"/>
        <rFont val="Times New Roman"/>
        <family val="1"/>
      </rPr>
      <t>83 trường hợp khiếu nại về bồi thường, hỗ trợ tái định cư tồn tại từ năm 1996.</t>
    </r>
  </si>
  <si>
    <t>Giao Trung tâm Phát triển quỹ đất thực hiện công tác bồi thường giải phóng mặt bằng, điều chỉnh quy hoạch, hạ tầng kỹ thuật, xử lý khiếu nại lập phương án đấu giá quyền sử dụng đất.</t>
  </si>
  <si>
    <t>Nguồn:</t>
  </si>
  <si>
    <t>- Quy hoạch 1/2000 khu trung tâm Côn Đảo được UBND tỉnh Bà Rịa – Vũng Tàu phê duyệt tại Quyết định số 1010/QĐ-UBND ngày 28/4/2016, UBND huyện Côn Đảo tổng hợp các vị trí quy hoạch khu dịch vụ du lịch, trung tâm thương mại;</t>
  </si>
  <si>
    <t>- Kết quả khảo sát thực địa ngày 22/4/2017 và các ngày 23, 24, 25, 26/5/2017 do Sở Tài nguyên và Môi trường phối hợp cùng UBND huyện Côn Đảo, Long Điền, Đất Đỏ, Xuyên Mộc và thành phố Vũng Tàu thực hiện;</t>
  </si>
  <si>
    <t>- Danh mục thu hút các dự án đầu tư khu du lịch sinh thái theo hình thức thuê môi trường rừng tại Vườn Quốc gia Côn Đảo (17 điểm) kèm theo Công văn số 150/BQLVQG ngày 15/5/2017 của Ban Quản lý Vườn Quốc gia Côn Đảo.</t>
  </si>
  <si>
    <r>
      <rPr>
        <sz val="7"/>
        <color theme="1"/>
        <rFont val="Times New Roman"/>
        <family val="1"/>
      </rPr>
      <t xml:space="preserve">  </t>
    </r>
    <r>
      <rPr>
        <sz val="14"/>
        <color theme="1"/>
        <rFont val="Times New Roman"/>
        <family val="1"/>
      </rPr>
      <t>UBND tỉnh đã thu hồi giao cho Trung tâm Phát triển quỹ đất tỉnh quản lý tại Quyết định số 3751/QĐ-UBND ngày 30/12/2016.</t>
    </r>
  </si>
  <si>
    <t>Đơn vị quản lý</t>
  </si>
  <si>
    <t>TTPTQĐ</t>
  </si>
  <si>
    <t>Đất Đỏ</t>
  </si>
  <si>
    <t>Long Điền</t>
  </si>
  <si>
    <t>Tân Thành</t>
  </si>
  <si>
    <t>Xuyên Mộc</t>
  </si>
  <si>
    <t>Châu Đức</t>
  </si>
  <si>
    <t>Côn Đảo</t>
  </si>
  <si>
    <t>Chưa tiếp nhận bàn giao          Phải xử lý phần tài sản hiện có trên đất</t>
  </si>
  <si>
    <t>Tên huyện, TP</t>
  </si>
  <si>
    <t>Đã thể hiện được trên bản đồ (1 có)</t>
  </si>
  <si>
    <t>Kế hoạch đâú giá</t>
  </si>
  <si>
    <t>SỐ TIỀN DỰ KIẾN THU ĐƯỢC (theo bảng giá ) 
ĐVI: Đồng</t>
  </si>
  <si>
    <t>Loại đất
(Đất ven biển, bãi bồi</t>
  </si>
  <si>
    <t>Ghi chú</t>
  </si>
  <si>
    <t>1</t>
  </si>
  <si>
    <t xml:space="preserve">SXKD </t>
  </si>
  <si>
    <t>2</t>
  </si>
  <si>
    <t xml:space="preserve">Khu Saigon Atlantic Hotel </t>
  </si>
  <si>
    <t>UBND Phường 11,12 TPVT</t>
  </si>
  <si>
    <t>Đã giao Atlantic 87ha, đã bồi thường, giải phóng mặt bằng 128ha, chưa bồi thường 82,3ha.</t>
  </si>
  <si>
    <t>Tiếp tục bồi thường giải phóng mặt bằng</t>
  </si>
  <si>
    <t>Đã trừ 44ha dự kiến giao nhà đầu tư</t>
  </si>
  <si>
    <t>Ban quản lý rừng phòng hộ</t>
  </si>
  <si>
    <t>đất rừng phòng hộ</t>
  </si>
  <si>
    <t>đất thương mại dịch vụ</t>
  </si>
  <si>
    <t>bồi thường, giải tỏa</t>
  </si>
  <si>
    <t>Đất ở</t>
  </si>
  <si>
    <t>Đất sạch, không phải giải phóng mặt bằng</t>
  </si>
  <si>
    <t>UBND xã Phước Thuận</t>
  </si>
  <si>
    <t>Hiện trạng trồng tràm, đã có đường giao thông, điện, nước đến khu đất</t>
  </si>
  <si>
    <t>giải phóng mặt bằng</t>
  </si>
  <si>
    <t>3</t>
  </si>
  <si>
    <t xml:space="preserve"> Khu đất quy hoạch Khu dân cư Hồ Tràm</t>
  </si>
  <si>
    <t>UBND huyện Xuyên Mộc</t>
  </si>
  <si>
    <t>Hiện trạng có dân sử dụng trồng cây, Đã có đường giao thông, điện, nước đến khu đất</t>
  </si>
  <si>
    <t>đất ở</t>
  </si>
  <si>
    <t xml:space="preserve"> Khu đất 10ha nuôi tôm</t>
  </si>
  <si>
    <t>Hiện trạng có dân sử dụng nuôi tôm, xây dựng nhà tạm, Đã có đường giao thông, điện, nước đến khu đất</t>
  </si>
  <si>
    <t>đất nuôi trồng thủy sản</t>
  </si>
  <si>
    <t>điều chỉnh quy hoạch thành đất thương mại dịch vụ</t>
  </si>
  <si>
    <t>5</t>
  </si>
  <si>
    <t xml:space="preserve"> Khu đất Khu du lịch Cát Vân (đã thu hồi)</t>
  </si>
  <si>
    <t>Hiện trạng đất trống</t>
  </si>
  <si>
    <t>6</t>
  </si>
  <si>
    <t>Ban quản lý Khu bảo tồn thiên nhiên Bình Châu - Phước Bửu</t>
  </si>
  <si>
    <t>hiện trạng rừng đặc dụng</t>
  </si>
  <si>
    <t>UBND huyện Côn Đảo</t>
  </si>
  <si>
    <t>Đất rừng phòng hộ</t>
  </si>
  <si>
    <t xml:space="preserve">giải phóng mặt bằng </t>
  </si>
  <si>
    <t>Khu du lịch Bãi Vông – Suối Ớt</t>
  </si>
  <si>
    <t xml:space="preserve"> Khu du lịch Bãi Vông – Suối Ớt</t>
  </si>
  <si>
    <t>đất trống và một số hộ dân đang sử dụng</t>
  </si>
  <si>
    <t>Khách sạn dịch vụ du lịch</t>
  </si>
  <si>
    <t>đất rừng và một số hộ dân đang sử dụng</t>
  </si>
  <si>
    <t>7</t>
  </si>
  <si>
    <t>7. Khách sạn dịch vụ du lịch</t>
  </si>
  <si>
    <t>8</t>
  </si>
  <si>
    <t>Khu Du lịch nghỉ dưỡng Núi Một</t>
  </si>
  <si>
    <t>đất rừng</t>
  </si>
  <si>
    <t>9</t>
  </si>
  <si>
    <t>Khu Du lịch nghỉ dưỡng phía Đông Núi Một</t>
  </si>
  <si>
    <t>10</t>
  </si>
  <si>
    <t>11</t>
  </si>
  <si>
    <t>12</t>
  </si>
  <si>
    <t>13</t>
  </si>
  <si>
    <t>đất rừng có một số hộ dân sử dụng</t>
  </si>
  <si>
    <t>Ven biển</t>
  </si>
  <si>
    <t>Phường 11,12 TPVT</t>
  </si>
  <si>
    <t>ven biển</t>
  </si>
  <si>
    <t>1.  Tại Huyện đất đỏ:</t>
  </si>
  <si>
    <t>2.  Tại Huyện Long điền:</t>
  </si>
  <si>
    <t>3. Huyện Xuyên Mộc</t>
  </si>
  <si>
    <t>4. Huyện Côn Đảo</t>
  </si>
  <si>
    <t>6. Huyện Tân Thành</t>
  </si>
  <si>
    <t xml:space="preserve">7. TP Bà Rịa </t>
  </si>
  <si>
    <t>8. TP Vũng Tàu</t>
  </si>
  <si>
    <t>UBND huyện Đất Đỏ</t>
  </si>
  <si>
    <t>Bãi bồi tự nhiên ven biển tại xã Lộc An</t>
  </si>
  <si>
    <t>Diện tích theo số liệu khảo sát, chưa  đo đạc hiện trạng</t>
  </si>
  <si>
    <t>UBND huyện Long Điền</t>
  </si>
  <si>
    <t>Bãi bồi tự nhiên ven biển tại thị trấn Long Hải (20ha) và xã Phước Tỉnh (2ha)</t>
  </si>
  <si>
    <t>Bãi bồi tự nhiên ven biển tại xã Bung Riềng</t>
  </si>
  <si>
    <t>Bãi bồi tự nhiên ven biển tại 13 vị trí của huyện Côn Đảo</t>
  </si>
  <si>
    <t>UBND huyện Châu Đức</t>
  </si>
  <si>
    <t>Bãi bồi tự nhiên ven sông tại xã Phước Hòa</t>
  </si>
  <si>
    <t>Bãi bồi ven sông tại các phường Long Hương (318,8ha), Kim Dinh (19,4ha), Phước Trung (2,1ha)</t>
  </si>
  <si>
    <t>Hầu hết diện tích này người dân đang sử dụng vào mục đích nuôi trồng thủy sản, phải giải phóng mặt bằng</t>
  </si>
  <si>
    <t>Đất bãi bồi ven sông, ven biển tại địa bàn các phường: Phường 5 (17ha), Phường 12 (70ha) và Phường Thắng Tam (33ha)</t>
  </si>
  <si>
    <t>Phần lớn diện tich này là đất sạch, không phải giải phóng mặt bằng</t>
  </si>
  <si>
    <t>Bãi bồi</t>
  </si>
  <si>
    <t>1. Khu đất 2- Giáp đường quy hoạch số 2 thị trấn Phước Hải</t>
  </si>
  <si>
    <t>UBND thị trấn Phước Hải</t>
  </si>
  <si>
    <t>đất trống</t>
  </si>
  <si>
    <t>đất sạch, không phải giải phóng mặt bằng</t>
  </si>
  <si>
    <t>đất sạch</t>
  </si>
  <si>
    <t>2. Cây xăng Phước Hải</t>
  </si>
  <si>
    <t>cửa hàng xăng dầu</t>
  </si>
  <si>
    <t>đất sản xuất kinh doanh</t>
  </si>
  <si>
    <t>đất chưa giải phóng mặt bằng</t>
  </si>
  <si>
    <t>3. Trạm xá cũ (Lộc An)</t>
  </si>
  <si>
    <t xml:space="preserve">UBND huyện </t>
  </si>
  <si>
    <t>Công trình cũ không còn sử dụng</t>
  </si>
  <si>
    <t>đất trụ sở</t>
  </si>
  <si>
    <t>không phải giải phóng mặt bằng</t>
  </si>
  <si>
    <t>điều chỉnh quy hoạch sử dụng đất thành đất sản xuất kinh doanh</t>
  </si>
  <si>
    <t>đất và tài sản trên đất thuộc sở hữu nhà nước</t>
  </si>
  <si>
    <t>4. Khu đất trường cấp 1 cũ (Lộc An)</t>
  </si>
  <si>
    <t>UBND huyện</t>
  </si>
  <si>
    <t>1. Đấu giá căn nhà số 186 Võ Thị Sáu, thị trấn Long Điền</t>
  </si>
  <si>
    <t>nhà ở</t>
  </si>
  <si>
    <t>2. Trụ sở làm việc Quỹ tín dụng nhân dân Long Điền, thị trấn Long Hải</t>
  </si>
  <si>
    <t>có công trình trên đất</t>
  </si>
  <si>
    <t>3. Khu đất giáp đất ông Nguyễn Mậu Tư sử dụng tại xã Tam Phước</t>
  </si>
  <si>
    <t>4. Khu đất giáo đất ông Nguyễn Trính sử dụng tại xã Phước Tỉnh</t>
  </si>
  <si>
    <t>1. Đất dự án 1892 tại xã Tân Phước</t>
  </si>
  <si>
    <t>UBND huyện Tân Thành</t>
  </si>
  <si>
    <t>đất ở, giao thông, nông nghiệp</t>
  </si>
  <si>
    <t>đất sạch không phải giải tỏa</t>
  </si>
  <si>
    <t>điều chỉnh quy hoạch sử dụng đấ sang đất ở</t>
  </si>
  <si>
    <t>2. Khu đất nhà tạm cư tại thị trấn Phú Mỹ</t>
  </si>
  <si>
    <t>UBND thị trấn Phú Mỹ</t>
  </si>
  <si>
    <t>xây nhà tạm phục vụ tái định cư</t>
  </si>
  <si>
    <t>3. Đất nông nghiệp thuộc khu vực 3 con heo tại xã Phước Hòa, huyện Tân Thành (đất dự án 1892 giao lại)</t>
  </si>
  <si>
    <t>đất nông nghiệp</t>
  </si>
  <si>
    <t>điều chỉnh quy hoạch sử dụng đất sang đất thương mại dịch vụ.</t>
  </si>
  <si>
    <t>4. Lô đất ao nuôi các tại xã Sông Xoài</t>
  </si>
  <si>
    <t>UBND xã Sông Xoài</t>
  </si>
  <si>
    <t>đang nuôi cá</t>
  </si>
  <si>
    <t>1. Khu đất nhà giáo viên cũ tại xã Suối Rao</t>
  </si>
  <si>
    <t>Nhà giáo viên cũ</t>
  </si>
  <si>
    <t>đất công trình công cộng</t>
  </si>
  <si>
    <t>không phải giải tỏa</t>
  </si>
  <si>
    <t>điều chỉnh quy hoạch sử dụng đất sang đất ở.</t>
  </si>
  <si>
    <t>2. Khu đất trường học Tân Giao (cũ) tại xã Láng Lớn</t>
  </si>
  <si>
    <t>3. Khu đất Trạm dịch vụ cây trồng tại xã Láng Lớn</t>
  </si>
  <si>
    <t>Trạm dịch vụ cũ</t>
  </si>
  <si>
    <t>đất giáo dụcc</t>
  </si>
  <si>
    <t>4. Thửa đất giáp với đường Xà Bang - Láng Lớn tại xã Láng Lớn</t>
  </si>
  <si>
    <t>5. Khu đất trạm y tế cũ tại xã Xà Bang</t>
  </si>
  <si>
    <t>Trụ sở cũ</t>
  </si>
  <si>
    <t>Công trình công cộng</t>
  </si>
  <si>
    <t>6. Khu đất đội thuế tại thị trấn Ngãi Giao</t>
  </si>
  <si>
    <t>7. Khu đất quy hoạch xây dựng trường Mầm non tại thị trấn Ngãi Giao</t>
  </si>
  <si>
    <t>đất giáo dục</t>
  </si>
  <si>
    <t>8. Khu đất công ích tại xã Đá Bạc</t>
  </si>
  <si>
    <t>UBND xã Đá Bạc</t>
  </si>
  <si>
    <t>đất cây hàng năm khác</t>
  </si>
  <si>
    <t>9. Khu đất Trạm y tế cũ tại xã Nghĩa Thành</t>
  </si>
  <si>
    <t>10. Giếng nước 2 tại xã Xuân Sơn</t>
  </si>
  <si>
    <t>UBND xã Xuân Sơn</t>
  </si>
  <si>
    <t>11. Đất công ích xã Xuân Sơn</t>
  </si>
  <si>
    <t>Cây lâu năm</t>
  </si>
  <si>
    <t>1. Khu đất tại phường Phước Nguyên, thành phố Bà Rịa</t>
  </si>
  <si>
    <t>UBND phường Phước Nguyên + Trung tâm Phát triển quỹ đất tỉnh</t>
  </si>
  <si>
    <t>đất giáo dục, đất y tế</t>
  </si>
  <si>
    <t>điều chỉnh sang đất thương mại dịch vụ</t>
  </si>
  <si>
    <t>2. Khu đất tại phường Long Hương</t>
  </si>
  <si>
    <t>UBND phường Long Hương</t>
  </si>
  <si>
    <t>1. Khu đất  từ rừng phòng hộ giao về cho UBND huyện quản lý</t>
  </si>
  <si>
    <t>Đất nhà nước, có một số ít diện tích đất dân đang sử dụng; Hiện trạng đất rừng phòng hộ; Đã có đường giao thông, điện, nước đến khu đất;Chưa có nhà đầu tư.</t>
  </si>
  <si>
    <t>1. Lô đất tại thị trấn Long Hải (Khu du lịch Bình Minh cũ do Công ty TNHH XD và SXVLXD Bình Minh làm chủ đầu tư)</t>
  </si>
  <si>
    <t>1. Khu đất UBND xã Phước Thuận quản lý</t>
  </si>
  <si>
    <t>2. Khu đất quy hoạch Khu dân cư Hồ Tràm</t>
  </si>
  <si>
    <t>3. Khu đất 10ha nuôi tôm</t>
  </si>
  <si>
    <t>4. Khu đất Khu du lịch Cát Vân (đã thu hồi)</t>
  </si>
  <si>
    <t>5. Vườn thú safari (đã thu hồi)</t>
  </si>
  <si>
    <t>1. Đất trường mầm non (cũ)</t>
  </si>
  <si>
    <t xml:space="preserve">Trường học cũ không  sử dụng </t>
  </si>
  <si>
    <t>Có tài sản</t>
  </si>
  <si>
    <t>Điều chỉnh QH sang đất ở, bổ sung KHSD đất</t>
  </si>
  <si>
    <t>2. Đất trống trước Tụ điểm sinh hoạt</t>
  </si>
  <si>
    <t xml:space="preserve">Đất trống  </t>
  </si>
  <si>
    <t>đất ở nông thôn</t>
  </si>
  <si>
    <t>Đất sạch</t>
  </si>
  <si>
    <t xml:space="preserve"> bổ sung KHSD đất</t>
  </si>
  <si>
    <t>3. Đất trường cấp 1 (cũ)</t>
  </si>
  <si>
    <t>Đang cho HTX NN Gò Cát mượn</t>
  </si>
  <si>
    <t>Điều chỉnh QH sang đất trụ sở, bổ sung KHSD đất</t>
  </si>
  <si>
    <t>4. Đất công khu 47ha</t>
  </si>
  <si>
    <t>Điều chỉnh QH sang đất SKC. Bổ sung danh mục KHSD đất</t>
  </si>
  <si>
    <t>5. Đất ao (ông Nguyễn Trọng Kim đang thuê)</t>
  </si>
  <si>
    <t>Hộ dân đang thuê</t>
  </si>
  <si>
    <t>bồi thường giải phóng mặt bằng</t>
  </si>
  <si>
    <t xml:space="preserve"> Bổ sung danh mục KHSD đất</t>
  </si>
  <si>
    <t>6. Khu 6.3ha Hồ Tràm</t>
  </si>
  <si>
    <t>Đất trồng cây lâu năm</t>
  </si>
  <si>
    <t>7. Khu 10ha tôm</t>
  </si>
  <si>
    <t>Đất trống và trồng cây lâu năm</t>
  </si>
  <si>
    <t>đất nông nghiệp khác</t>
  </si>
  <si>
    <t>8. Nghĩa địa Ấp 5 cũ</t>
  </si>
  <si>
    <t>UBND xã Hòa Bình</t>
  </si>
  <si>
    <t xml:space="preserve">Bổ sung KHSD đất làm cơ sở đấu giá cho thuê  </t>
  </si>
  <si>
    <t>9. Đất vườn giá tỵ cũ Ấp 5</t>
  </si>
  <si>
    <t xml:space="preserve">Bổ sung KHSD đất làm cơ sở đấu giá </t>
  </si>
  <si>
    <t>10. Trụ sở Ấp 6</t>
  </si>
  <si>
    <t>nhà sinh hoạt ấp 6</t>
  </si>
  <si>
    <t>đất trụ sở cơ quan</t>
  </si>
  <si>
    <t>có tài sản</t>
  </si>
  <si>
    <t xml:space="preserve">Điều chỉnh QH sang đất ở. Bổ sung KHSD đất làm cơ sở đấu giá </t>
  </si>
  <si>
    <t>11. Trạm y tế cũ (của công ty cao su)</t>
  </si>
  <si>
    <t>12. Đất hầm sỏi Ấp 4A</t>
  </si>
  <si>
    <t>UBND xã Hòa Hưng</t>
  </si>
  <si>
    <t>Trồng hoa màu</t>
  </si>
  <si>
    <t>13. Khu cổng đá</t>
  </si>
  <si>
    <t>Điều</t>
  </si>
  <si>
    <t>đất thể dục thể thao</t>
  </si>
  <si>
    <t>Quản lý theo QĐ số: 1921/QĐ-UBND ngày 21/7/2008 của UBND huyện Xuyên Mộc. Tuy nhiên các hộ đang khiếu nại đòi lại đất</t>
  </si>
  <si>
    <t>14. Đất sau trường mẫu giáo Hòa Hưng</t>
  </si>
  <si>
    <t>Điều của công đoàn xã đang quản lí</t>
  </si>
  <si>
    <t>15. Đất Kho lương thực cũ</t>
  </si>
  <si>
    <t>16. Đất sau trường tiểu học Hòa Hưng</t>
  </si>
  <si>
    <t>Trường học đang trồng tràm</t>
  </si>
  <si>
    <t>17. Chợ xã Tân Lâm</t>
  </si>
  <si>
    <t>UBND xã Tân Lâm</t>
  </si>
  <si>
    <t>Chợ xã Tân Lâm</t>
  </si>
  <si>
    <t>Đất chợ</t>
  </si>
  <si>
    <t>18. Giếng nước</t>
  </si>
  <si>
    <t>UBND xã Bưng Riềng</t>
  </si>
  <si>
    <t>19. Khu dân cư trung tâm xã</t>
  </si>
  <si>
    <t>UBND xã Bàu Lâm</t>
  </si>
  <si>
    <t>Chưa sử dụng</t>
  </si>
  <si>
    <t>Bổ sung KHSD đất</t>
  </si>
  <si>
    <t>20. Khu dân cư trung tâm xã</t>
  </si>
  <si>
    <t xml:space="preserve">Bổ sung KHSD đất </t>
  </si>
  <si>
    <t>21. Trụ sở ấp 3</t>
  </si>
  <si>
    <t>Trụ sở ấp</t>
  </si>
  <si>
    <t>Điều chỉnh QH đất  đất ở</t>
  </si>
  <si>
    <t>22. Nhà trẻ cũ ấp 2Đông</t>
  </si>
  <si>
    <t>Có nhà trên đất</t>
  </si>
  <si>
    <t>23. Trụ sở ấp 1 cũ</t>
  </si>
  <si>
    <t>UBND xã Hòa Hội</t>
  </si>
  <si>
    <t>Có nhà tạm</t>
  </si>
  <si>
    <t>24. Nhà phân trường cũ</t>
  </si>
  <si>
    <t>Nhà cũ và đất trống</t>
  </si>
  <si>
    <t>Điều chỉnh QH sang đất ở. Bổ sung KHSD đất</t>
  </si>
  <si>
    <t>25. Lò gạch cũ</t>
  </si>
  <si>
    <t xml:space="preserve"> Nhà máy thức ăn gia súc</t>
  </si>
  <si>
    <t>Điều chỉnh QH sang đất sản xuất kinh doanh. Bổ sung KHSD đất</t>
  </si>
  <si>
    <t>26. Nhà bảo vệ lâm trường</t>
  </si>
  <si>
    <t>27. Khu A phố chợ Bình Châu</t>
  </si>
  <si>
    <t>UBND xã Bình Châu</t>
  </si>
  <si>
    <t>đất chợ</t>
  </si>
  <si>
    <t>Điều chỉnh QH sang đất ở</t>
  </si>
  <si>
    <t>28. Trường TH Thanh Bình cũ</t>
  </si>
  <si>
    <t>đất văn hóa</t>
  </si>
  <si>
    <t xml:space="preserve">Điều chỉnh QH sang đất thương mại dịch vụ </t>
  </si>
  <si>
    <t>29. Trường TH. Nguyễn Thị Định cũ (vị trí 1)</t>
  </si>
  <si>
    <t>Phòng học bỏ hoang</t>
  </si>
  <si>
    <t xml:space="preserve">Điều chỉnh QH đất giáo dục sang đất ở  </t>
  </si>
  <si>
    <t>Tạm giao cho BQL cảng BL sử dụng</t>
  </si>
  <si>
    <t>30. Trụ sở ấp TB2 cũ</t>
  </si>
  <si>
    <t>Nhà trống</t>
  </si>
  <si>
    <t>31. Trạm Thú Y (cũ)</t>
  </si>
  <si>
    <t>Đất nhà bõ hoang</t>
  </si>
  <si>
    <t>32. Chốt an ninh cũ</t>
  </si>
  <si>
    <t>Ấp B.Hòa QL cho hộ dân thuê</t>
  </si>
  <si>
    <t>33. Khu Bàu Bàng - đất trống</t>
  </si>
  <si>
    <t>Đất bưng</t>
  </si>
  <si>
    <t>đất mặt nước chuyên dùng</t>
  </si>
  <si>
    <t>34. Khu Dốc Lết - đất trống</t>
  </si>
  <si>
    <t>đất trồng cây lâu năm</t>
  </si>
  <si>
    <t>35. Đất lớp Mẫu giáo ấp Láng Găng</t>
  </si>
  <si>
    <t>Đất phòng học bỏ hoang</t>
  </si>
  <si>
    <t>36. Đất công KP. Thạnh Sơn</t>
  </si>
  <si>
    <t>UBND thị trấn Phước Bửu</t>
  </si>
  <si>
    <t>Điều chỉnh QHSD đất sang đất ở. Bổ sung KHSD đất</t>
  </si>
  <si>
    <t>37. Đất công KP. Thạnh Sơn</t>
  </si>
  <si>
    <t>38. Cửa hàng bách hóa tổng hợp</t>
  </si>
  <si>
    <t>Hộ gia đình cá nhân đang sử dụng để kinh doanh</t>
  </si>
  <si>
    <t>39. Trụ sở UBND TT cũ</t>
  </si>
  <si>
    <t>Trụ sở UBND cũ</t>
  </si>
  <si>
    <t>Điều chỉnh QHSD đất sang đất ở</t>
  </si>
  <si>
    <t>Trụ sở UBND TT cũ</t>
  </si>
  <si>
    <t>40. Khu đất phía sau nhà hàng Hòa Phát</t>
  </si>
  <si>
    <t>đất ở đô thị</t>
  </si>
  <si>
    <t>41. Khu hầm cát (hồ Sông Kinh)</t>
  </si>
  <si>
    <t>42. Khu đất sau Ngân hàng Công thương VN</t>
  </si>
  <si>
    <t>dđất giao thông</t>
  </si>
  <si>
    <t>43. Khu đất sau Ngân hàng Chính sách xã hội</t>
  </si>
  <si>
    <t>Bà Rịa</t>
  </si>
  <si>
    <t>Vũng Tàu</t>
  </si>
  <si>
    <t>Đất công ghi 1</t>
  </si>
  <si>
    <t>Huyện Đất Đỏ</t>
  </si>
  <si>
    <t>Huyện Long Điền</t>
  </si>
  <si>
    <t>TP. Bà Rịa</t>
  </si>
  <si>
    <t>Huyện Xuyên Mộc</t>
  </si>
  <si>
    <t>Huyện Châu Đức</t>
  </si>
  <si>
    <t>Huyện Côn Đảo</t>
  </si>
  <si>
    <t>Huyện Tân Thành</t>
  </si>
  <si>
    <t>TP. Vũng Tàu</t>
  </si>
  <si>
    <t>Tên</t>
  </si>
  <si>
    <t>Mã</t>
  </si>
  <si>
    <t>TTPTQ</t>
  </si>
  <si>
    <t>TỔNG SỐ</t>
  </si>
  <si>
    <t xml:space="preserve"> - Đấu giá quyền sử dụng đất giai  đoạn 2018-2020</t>
  </si>
  <si>
    <t>1. Xã Phước Thuận</t>
  </si>
  <si>
    <t>Đất trụ sở UBND xã Phước Thuận</t>
  </si>
  <si>
    <t>ấp Gò Cà</t>
  </si>
  <si>
    <t>24</t>
  </si>
  <si>
    <t>265</t>
  </si>
  <si>
    <t>Trụ sở UBND xã</t>
  </si>
  <si>
    <t>TSC</t>
  </si>
  <si>
    <t xml:space="preserve">ĐPQL để làm Trụ sở </t>
  </si>
  <si>
    <t>92</t>
  </si>
  <si>
    <t>DVH</t>
  </si>
  <si>
    <t>93</t>
  </si>
  <si>
    <t>DTT</t>
  </si>
  <si>
    <t xml:space="preserve">Có tài sản </t>
  </si>
  <si>
    <t>Điều chỉnh QH diện tích 610,2m2 sang đất trụ sở</t>
  </si>
  <si>
    <t>Tụ điểm sinh hoạt ấp</t>
  </si>
  <si>
    <t>23</t>
  </si>
  <si>
    <t>12,295</t>
  </si>
  <si>
    <t xml:space="preserve">ĐPQL để làm Tụ điểm sinh hoạt </t>
  </si>
  <si>
    <t>Nghĩa Địa Gò Cà</t>
  </si>
  <si>
    <t>17</t>
  </si>
  <si>
    <t>233,234</t>
  </si>
  <si>
    <t>Nghĩa địa</t>
  </si>
  <si>
    <t>NTD</t>
  </si>
  <si>
    <t>Mồ mả</t>
  </si>
  <si>
    <t>ĐPQL để làm Nghĩa địa</t>
  </si>
  <si>
    <t>ấp Gò Cát</t>
  </si>
  <si>
    <t>146</t>
  </si>
  <si>
    <t>Nghĩa Địa Gò Cát</t>
  </si>
  <si>
    <t>45</t>
  </si>
  <si>
    <t xml:space="preserve">Trường Cấp 1 Gò Cát </t>
  </si>
  <si>
    <t>DGD</t>
  </si>
  <si>
    <t>Xét cấp GCNQSD đất cho trường học</t>
  </si>
  <si>
    <t>Trường mầm non Gò Cát</t>
  </si>
  <si>
    <t>Cơ sở 3 ấp Gò Cát</t>
  </si>
  <si>
    <t>392,393</t>
  </si>
  <si>
    <t>14</t>
  </si>
  <si>
    <t>ấp Hồ Tràm</t>
  </si>
  <si>
    <t>34</t>
  </si>
  <si>
    <t>291</t>
  </si>
  <si>
    <t>15</t>
  </si>
  <si>
    <t>Nghĩa Địa Hồ Tràm</t>
  </si>
  <si>
    <t>30</t>
  </si>
  <si>
    <t>22</t>
  </si>
  <si>
    <t>Nghĩa Địa</t>
  </si>
  <si>
    <t>Trường Tiểu Học Hồ Tràm</t>
  </si>
  <si>
    <t>ĐPQL để làm Trường học</t>
  </si>
  <si>
    <t>290,250,3,191,254</t>
  </si>
  <si>
    <t>Trường Mẫu Giáo Hướng Dương</t>
  </si>
  <si>
    <t>Cơ sở 1 ấp Hồ Tràm</t>
  </si>
  <si>
    <t>109,127,414</t>
  </si>
  <si>
    <t>ấp Ông Tô</t>
  </si>
  <si>
    <t>529</t>
  </si>
  <si>
    <t>Nghĩa Địa Ông Tô</t>
  </si>
  <si>
    <t>73</t>
  </si>
  <si>
    <t>ấp T.Sơn 1A</t>
  </si>
  <si>
    <t>03</t>
  </si>
  <si>
    <t>924</t>
  </si>
  <si>
    <t>Cơ sở 2 ấp T.Sơn1A</t>
  </si>
  <si>
    <t>923</t>
  </si>
  <si>
    <t>Đất công( trại heo cũ) - đất trống</t>
  </si>
  <si>
    <t>ấp Thạnh Sơn 1A</t>
  </si>
  <si>
    <t>361</t>
  </si>
  <si>
    <t>DGD, TSC</t>
  </si>
  <si>
    <t xml:space="preserve">Đất sạch </t>
  </si>
  <si>
    <t>ĐPQL để mở rộng khu sinh hoạt ấp</t>
  </si>
  <si>
    <t>29</t>
  </si>
  <si>
    <t>ấp T.Sơn 2A</t>
  </si>
  <si>
    <t>04</t>
  </si>
  <si>
    <t>203</t>
  </si>
  <si>
    <t>32</t>
  </si>
  <si>
    <t>ấp Xóm Rẫy</t>
  </si>
  <si>
    <t>Đền Thờ Liệt Sỹ</t>
  </si>
  <si>
    <t>TIN</t>
  </si>
  <si>
    <t>ĐPQL để làm Đền Thờ Liệt Sỹ</t>
  </si>
  <si>
    <t>Nghĩa Địa Xóm Rẫy</t>
  </si>
  <si>
    <t>41</t>
  </si>
  <si>
    <t>Trường Cấp 2 Phước Thuận</t>
  </si>
  <si>
    <t>12,13</t>
  </si>
  <si>
    <t>24,25,28,29,31,174,175,176</t>
  </si>
  <si>
    <t>TTVH xã PhướcThuận</t>
  </si>
  <si>
    <t>Trung tâm văn hóa</t>
  </si>
  <si>
    <t>Đang xây dựng</t>
  </si>
  <si>
    <t>ĐPQL để làm Trung tâm văn hóa</t>
  </si>
  <si>
    <t>Khu vực Miếu Nhang Vàng</t>
  </si>
  <si>
    <t>429</t>
  </si>
  <si>
    <t>XD</t>
  </si>
  <si>
    <t>ĐPQL để làm Miếu</t>
  </si>
  <si>
    <t>Điều chỉnh QHSD đất sang đất tín ngưỡng</t>
  </si>
  <si>
    <t>470</t>
  </si>
  <si>
    <t>Mồ Mã</t>
  </si>
  <si>
    <t>Điều chỉnh QHSD đất sang đất nghĩa địa</t>
  </si>
  <si>
    <t>NĐ</t>
  </si>
  <si>
    <t>Trạm Y Tế xã</t>
  </si>
  <si>
    <t>36,286</t>
  </si>
  <si>
    <t>Trạm y tế</t>
  </si>
  <si>
    <t>DYT</t>
  </si>
  <si>
    <t>Xét cấp GCNQSD đất cho cơ sở y tế</t>
  </si>
  <si>
    <t>42</t>
  </si>
  <si>
    <t>ấp Bến Cát</t>
  </si>
  <si>
    <t>31</t>
  </si>
  <si>
    <t>82</t>
  </si>
  <si>
    <t>43</t>
  </si>
  <si>
    <t>Khu Tưởng Niệm Tàu Không Số</t>
  </si>
  <si>
    <t>DDT</t>
  </si>
  <si>
    <t xml:space="preserve">ĐPQL để làm khu tưởng niệm </t>
  </si>
  <si>
    <t>Đất công (dự án 660)</t>
  </si>
  <si>
    <t>Đang trồng tràm</t>
  </si>
  <si>
    <t>ONT</t>
  </si>
  <si>
    <t>Dự kiến mở rộng Tàu không số</t>
  </si>
  <si>
    <t>Điều chỉnh QHSD đất sang đất di tích</t>
  </si>
  <si>
    <t>KHAC</t>
  </si>
  <si>
    <t>Đường ống dẫn nước</t>
  </si>
  <si>
    <t>một phần thửa 5,629</t>
  </si>
  <si>
    <t>SKC</t>
  </si>
  <si>
    <t>Quỹ đất công ích 5%</t>
  </si>
  <si>
    <t>161</t>
  </si>
  <si>
    <t>LUC</t>
  </si>
  <si>
    <t>Trồng lúa</t>
  </si>
  <si>
    <t>ĐPQL để làm quỹ đất công ích</t>
  </si>
  <si>
    <t>Bổ sung KHSD đất để có cơ sở cho thuê đất công ích</t>
  </si>
  <si>
    <t>Đất trường học cũ</t>
  </si>
  <si>
    <t>184,187</t>
  </si>
  <si>
    <t>Cho thuê đất công ích</t>
  </si>
  <si>
    <t>Điều chỉnh QH sang đất nông nghiệp. Bổ sung danh mục KHSD đất</t>
  </si>
  <si>
    <t>Đất công (bãi rác cũ) -Gò Thầy Nghi</t>
  </si>
  <si>
    <t>671</t>
  </si>
  <si>
    <t>LNC</t>
  </si>
  <si>
    <t>472</t>
  </si>
  <si>
    <t>BHK</t>
  </si>
  <si>
    <t>ĐPQL để làm quĩ đất công ích</t>
  </si>
  <si>
    <t>Đất công ích 5%</t>
  </si>
  <si>
    <t>118</t>
  </si>
  <si>
    <t>119</t>
  </si>
  <si>
    <t>120</t>
  </si>
  <si>
    <t>121</t>
  </si>
  <si>
    <t>122</t>
  </si>
  <si>
    <t>434</t>
  </si>
  <si>
    <t>213</t>
  </si>
  <si>
    <t>214</t>
  </si>
  <si>
    <t>216</t>
  </si>
  <si>
    <t>240</t>
  </si>
  <si>
    <t>242=&gt;247</t>
  </si>
  <si>
    <t>249=&gt;254</t>
  </si>
  <si>
    <t>284</t>
  </si>
  <si>
    <t>264</t>
  </si>
  <si>
    <t>267</t>
  </si>
  <si>
    <t>285</t>
  </si>
  <si>
    <t>286</t>
  </si>
  <si>
    <t>288</t>
  </si>
  <si>
    <t>290=&gt;292</t>
  </si>
  <si>
    <t>296</t>
  </si>
  <si>
    <t>299=&gt;303</t>
  </si>
  <si>
    <t>306</t>
  </si>
  <si>
    <t>320</t>
  </si>
  <si>
    <t>321</t>
  </si>
  <si>
    <t>323</t>
  </si>
  <si>
    <t>325</t>
  </si>
  <si>
    <t>348</t>
  </si>
  <si>
    <t>349</t>
  </si>
  <si>
    <t>351</t>
  </si>
  <si>
    <t>354</t>
  </si>
  <si>
    <t>355</t>
  </si>
  <si>
    <t>304</t>
  </si>
  <si>
    <t>305</t>
  </si>
  <si>
    <t>360</t>
  </si>
  <si>
    <t>362</t>
  </si>
  <si>
    <t>363</t>
  </si>
  <si>
    <t>88</t>
  </si>
  <si>
    <t>89</t>
  </si>
  <si>
    <t>212</t>
  </si>
  <si>
    <t>18</t>
  </si>
  <si>
    <t>371</t>
  </si>
  <si>
    <t>ĐPQL để làm</t>
  </si>
  <si>
    <t>427</t>
  </si>
  <si>
    <t>ĐPQL dự kiến làm đường giao thông</t>
  </si>
  <si>
    <t>Xin chủ trương của Huyện ủy, UBND huyện đo đạc lại, Giao UBND xã rà soát lại pháp lý của khu đất</t>
  </si>
  <si>
    <t>TSN</t>
  </si>
  <si>
    <t>37</t>
  </si>
  <si>
    <t xml:space="preserve">Các hộ dân đang sử dụng </t>
  </si>
  <si>
    <t>54=&gt;56</t>
  </si>
  <si>
    <t>59=&gt;61</t>
  </si>
  <si>
    <t>63=&gt;67</t>
  </si>
  <si>
    <t>73=&gt;75</t>
  </si>
  <si>
    <t>Đất công khu nghĩa địa Gò Cà</t>
  </si>
  <si>
    <t>235</t>
  </si>
  <si>
    <t>Cây rừng và xà cừ</t>
  </si>
  <si>
    <t>ĐPQL để mở rộng Nghĩa địa Gò Cà</t>
  </si>
  <si>
    <t>Đất khu 156ha</t>
  </si>
  <si>
    <t>7,8,9</t>
  </si>
  <si>
    <t>10-&gt;16, 1,2,3,4,11,12,1,3,22,32-&gt;39,1</t>
  </si>
  <si>
    <t>ONT, SKC</t>
  </si>
  <si>
    <t>Có tài sản và đất trống</t>
  </si>
  <si>
    <t>Xử lý lấn chiếm để quản lý theo quy hoạch</t>
  </si>
  <si>
    <t>Đất Khu Núi Le</t>
  </si>
  <si>
    <t>484</t>
  </si>
  <si>
    <t>BCS</t>
  </si>
  <si>
    <t>Dân lấn chiếm, sử dụng</t>
  </si>
  <si>
    <t>2. Xã Hòa Hiệp</t>
  </si>
  <si>
    <t>Trụ sở UBND 
xã Hòa Hiệp</t>
  </si>
  <si>
    <t>ấp Phú Bình</t>
  </si>
  <si>
    <t>Trụ sở UB xã</t>
  </si>
  <si>
    <t>Có tài
 sản</t>
  </si>
  <si>
    <t xml:space="preserve">ĐPQL để làm Trụ sở UBND </t>
  </si>
  <si>
    <t>Trung tâm VH-HTCĐ xã</t>
  </si>
  <si>
    <t>ấp Phú Hòa</t>
  </si>
  <si>
    <t>Trung tâm văn hoá học tập cộng đồng</t>
  </si>
  <si>
    <t>ĐPQL để làm Trung tâm VH-HTCĐ</t>
  </si>
  <si>
    <t>Trụ sở ấp Phú Quý</t>
  </si>
  <si>
    <t>ấp Phú Quý</t>
  </si>
  <si>
    <t>ĐPQL để làm Trụ sở ấp</t>
  </si>
  <si>
    <t>Trụ sở ấp Phú Tài</t>
  </si>
  <si>
    <t>ấp Phú Tài</t>
  </si>
  <si>
    <t>Trụ sở ấp Phú Lộc</t>
  </si>
  <si>
    <t>ấp Phú Lộc</t>
  </si>
  <si>
    <t>Trụ sở ấp Phú Thọ</t>
  </si>
  <si>
    <t>ấp Phú Thọ</t>
  </si>
  <si>
    <t>Trụ sở ấp Phú Hòa</t>
  </si>
  <si>
    <t>Trụ sở ấp Phú Bình</t>
  </si>
  <si>
    <t>Trụ sở ấp Phú Tâm</t>
  </si>
  <si>
    <t>ấp Phú Tâm</t>
  </si>
  <si>
    <t>Điều chỉnh QH sang đất trụ sở</t>
  </si>
  <si>
    <t>Trụ sở ấp Phú Thiện</t>
  </si>
  <si>
    <t>ấp Phú Thiện</t>
  </si>
  <si>
    <t>Trụ sở ấp Phú Vinh</t>
  </si>
  <si>
    <t>ấp Phú Vinh</t>
  </si>
  <si>
    <t>Trụ sở ấp Phú Sơn</t>
  </si>
  <si>
    <t>ấp Phú Sơn</t>
  </si>
  <si>
    <t>Trụ sở ấp Phú Lâm</t>
  </si>
  <si>
    <t>ấp Phú Lâm</t>
  </si>
  <si>
    <t>Sân vận động</t>
  </si>
  <si>
    <t>ĐPQL để làm Sân vận động</t>
  </si>
  <si>
    <t>Có hàng rào và đất trống</t>
  </si>
  <si>
    <t>Chợ Hòa Hiệp</t>
  </si>
  <si>
    <t>Chợ</t>
  </si>
  <si>
    <t>DCH</t>
  </si>
  <si>
    <t>ĐPQL để làm Chợ</t>
  </si>
  <si>
    <t>Phòng khám khu 
vực xã Hòa Hiệp</t>
  </si>
  <si>
    <t xml:space="preserve">ĐPQL để làm Phòng khám đa Khoa </t>
  </si>
  <si>
    <t>Trạm y tế xã</t>
  </si>
  <si>
    <t>ĐPQL để làm Trạm y tế xã</t>
  </si>
  <si>
    <t>Điều chỉnh QH sang đất y tế</t>
  </si>
  <si>
    <t>182,
167,
168</t>
  </si>
  <si>
    <t xml:space="preserve">Bưu điện Hòa Hiệp </t>
  </si>
  <si>
    <t>DBV</t>
  </si>
  <si>
    <t>ĐPQL để làm Bưu điện</t>
  </si>
  <si>
    <t>Trường Mầm non Búp Sen Hồng</t>
  </si>
  <si>
    <t>Trường Mầm non</t>
  </si>
  <si>
    <t>Xét cấp GCNQSD đất chotrường học</t>
  </si>
  <si>
    <t>Trường tiểu học
 Trần Đại Nghĩa</t>
  </si>
  <si>
    <t>Trường tiểu học</t>
  </si>
  <si>
    <t>ĐPQL để làm Trường tiểu học</t>
  </si>
  <si>
    <t>Khu nhà tập thể giáo viện Trường tiểu học Trần Đại Nghĩa</t>
  </si>
  <si>
    <t xml:space="preserve">ĐPQL để làm Khu nhà tập thể giáo viện </t>
  </si>
  <si>
    <t>Trường tiểu học 
Trần Phú</t>
  </si>
  <si>
    <t>Khu nhà tập thể giáo viện Trường tiểu học Trần Phú</t>
  </si>
  <si>
    <t xml:space="preserve">ĐPQL để làm nhà tập thể giáo viên trường Trần Phú </t>
  </si>
  <si>
    <t>Trường tiểu học
Hòa Hiệp</t>
  </si>
  <si>
    <t>Trường THCS 
Hòa Hiệp</t>
  </si>
  <si>
    <t>Trường THCS</t>
  </si>
  <si>
    <t>Khu nhà tập thể
 giáo viện trường THCS Hòa Hiệp</t>
  </si>
  <si>
    <t>ĐPQL để làm nhà tập thể giáo viên trường THCS Hòa Hiệp</t>
  </si>
  <si>
    <t>Đất Nghĩa địa cũ</t>
  </si>
  <si>
    <t>ĐPQL để làm quỹ đất công ích 5%</t>
  </si>
  <si>
    <t xml:space="preserve">Bổ sung KHSD đất làm cơ sở đấu giá thuê đất công ích </t>
  </si>
  <si>
    <t>Đất Trường mẫu giáo cũ</t>
  </si>
  <si>
    <t>ĐPQL để làm cụm loa truyền thanh</t>
  </si>
  <si>
    <t>Điều chỉnh QH sang đất bưu chính viễn thông</t>
  </si>
  <si>
    <t>Đất Trạm kiểm lâm cũ</t>
  </si>
  <si>
    <t>Giải quyết khiếu nại theo quy định</t>
  </si>
  <si>
    <t>Khu đất lô Đường 3</t>
  </si>
  <si>
    <t xml:space="preserve">ĐPQL để làm Trụ sở ấp </t>
  </si>
  <si>
    <t>Điều chỉnh QH sang đất Trụ sở</t>
  </si>
  <si>
    <t>Địa phương quản lý</t>
  </si>
  <si>
    <t>Đã XLVPHC đang lập thủ tục CC</t>
  </si>
  <si>
    <t xml:space="preserve">
Đất trường học cũ
khu vực Bàu Mây
</t>
  </si>
  <si>
    <t xml:space="preserve">  tờ bản đồ 140; 132 </t>
  </si>
  <si>
    <t>Một phần thửa đất số 6;55</t>
  </si>
  <si>
    <t xml:space="preserve">ĐPQL để xây dựng cum loa truyền thanh </t>
  </si>
  <si>
    <t xml:space="preserve">04 lô hóa giá </t>
  </si>
  <si>
    <t>Quyết định số 3971/QĐ-UBND ngày 18/11/2011</t>
  </si>
  <si>
    <t>ĐPQL để dự kiến Mở rộng chợ</t>
  </si>
  <si>
    <t>Điều chỉnh QH sang đất chợ</t>
  </si>
  <si>
    <t>3. Xã Phước Tân</t>
  </si>
  <si>
    <t>Trường Tiểu học Phước Tân</t>
  </si>
  <si>
    <t>Ấp Thạnh Sơn 2B</t>
  </si>
  <si>
    <t>Trường T H Trần Quốc Toản</t>
  </si>
  <si>
    <t>Ấp Tân An</t>
  </si>
  <si>
    <t>Trường THCS Phước Tân</t>
  </si>
  <si>
    <t>Ấp Bà Rịa</t>
  </si>
  <si>
    <t>5, 6, 10</t>
  </si>
  <si>
    <t>Trường THCS Chu Văn An</t>
  </si>
  <si>
    <t>Trường mần non Sao Mai</t>
  </si>
  <si>
    <t xml:space="preserve">Trụ Sở UBND xã </t>
  </si>
  <si>
    <t>Ấp Thạnh Sơn 2A</t>
  </si>
  <si>
    <t>DTS</t>
  </si>
  <si>
    <t>ĐPQL để làm trụ sở UBND xã</t>
  </si>
  <si>
    <t>Trường mần non Phước Tân</t>
  </si>
  <si>
    <t>3; 7</t>
  </si>
  <si>
    <t>Trung Tâm Văn Hóa xã</t>
  </si>
  <si>
    <t>Ấp Thạnh Sơn 3</t>
  </si>
  <si>
    <t>Trạm Y tế xã</t>
  </si>
  <si>
    <t>ĐPQL để làm Trạm y tế</t>
  </si>
  <si>
    <t>Sân Bóng ấp Tân An</t>
  </si>
  <si>
    <t>Ấp Tân An, P.Tân</t>
  </si>
  <si>
    <t>136;137</t>
  </si>
  <si>
    <t>ĐPQL để làm nghĩa địa</t>
  </si>
  <si>
    <t>Trụ sở ấp Tân Rú</t>
  </si>
  <si>
    <t>ấp Tân Rú</t>
  </si>
  <si>
    <t xml:space="preserve">ĐPQL để làm trụ sở ấp </t>
  </si>
  <si>
    <t>Trụ sở ấp Thạnh Sơn 4</t>
  </si>
  <si>
    <t>Ấp Thạnh Sơn 4</t>
  </si>
  <si>
    <t>Trụ sở ấp Thạnh Sơn 3</t>
  </si>
  <si>
    <t>21</t>
  </si>
  <si>
    <t>Trụ sở ấp Thạnh Sơn 2B</t>
  </si>
  <si>
    <t>Trụ sở ấp Thạnh Sơn 2A</t>
  </si>
  <si>
    <t>Ấp Thạnh Sơn A</t>
  </si>
  <si>
    <t>254</t>
  </si>
  <si>
    <t>Trụ sở ấp Bà Rịa</t>
  </si>
  <si>
    <t>ấp Bà Rịa</t>
  </si>
  <si>
    <t>Trụ sở ấp Việt Kiều</t>
  </si>
  <si>
    <t>ấp Việt Kiều</t>
  </si>
  <si>
    <t>26</t>
  </si>
  <si>
    <t>Trụ sở ấp Tân trung</t>
  </si>
  <si>
    <t>ấp Tân Trung</t>
  </si>
  <si>
    <t>Bưu điện văn hóa xã</t>
  </si>
  <si>
    <t>CTS</t>
  </si>
  <si>
    <t>ĐPQL để làm Mở rộng UBND xã</t>
  </si>
  <si>
    <t>Ban chỉ huy quân sự xã</t>
  </si>
  <si>
    <t>187</t>
  </si>
  <si>
    <t xml:space="preserve">ĐPQL để làm ban chỉ huy quân sự </t>
  </si>
  <si>
    <t>Trụ Sở ấp Tân An</t>
  </si>
  <si>
    <t>ấp Tân An</t>
  </si>
  <si>
    <t xml:space="preserve">Đất ruộng lúa khu vực bàu tây </t>
  </si>
  <si>
    <t>288;318;
343;367</t>
  </si>
  <si>
    <t>Khu vực láng cát ướt - đất trống</t>
  </si>
  <si>
    <t>Trường Học cấp I</t>
  </si>
  <si>
    <t>ĐPQL để mở rộng trung tâm văn hóa</t>
  </si>
  <si>
    <t>Điều chỉnh QH sang đất văn hóa</t>
  </si>
  <si>
    <t>Thùng Đào</t>
  </si>
  <si>
    <t>Ấp Việt Kiều</t>
  </si>
  <si>
    <t>80;82;87</t>
  </si>
  <si>
    <t>25</t>
  </si>
  <si>
    <t>Mẫu giáo ấp Việt kiều</t>
  </si>
  <si>
    <t>ĐPQL để làm trụ sở ấp  Việt kiều</t>
  </si>
  <si>
    <t>Khu vực láng cát ướt - dân sử dụng</t>
  </si>
  <si>
    <t>Xử lý lấn chiếm giao địa phương quản lý</t>
  </si>
  <si>
    <t>4. Xã Hòa Bình</t>
  </si>
  <si>
    <t xml:space="preserve">Trụ sở </t>
  </si>
  <si>
    <t>Ấp 1</t>
  </si>
  <si>
    <t>Nghĩa địa ấp 1</t>
  </si>
  <si>
    <t>Có mồ mả trên đất</t>
  </si>
  <si>
    <t>136</t>
  </si>
  <si>
    <t>Nhà ở công vụ giáo viên</t>
  </si>
  <si>
    <t>409</t>
  </si>
  <si>
    <t>ĐPQL làm Nhà ở giáo viên</t>
  </si>
  <si>
    <t>Trụ sở Ấp 2</t>
  </si>
  <si>
    <t>Ấp 2</t>
  </si>
  <si>
    <t>Nghĩa địa 
Ấp 2</t>
  </si>
  <si>
    <t>Sân vận động Ấp 2</t>
  </si>
  <si>
    <t xml:space="preserve"> đất trống</t>
  </si>
  <si>
    <t>Trụ sở Ấp 3</t>
  </si>
  <si>
    <t xml:space="preserve">Ấp 3
</t>
  </si>
  <si>
    <t>Trụ sở cũ Ấp 3</t>
  </si>
  <si>
    <t>ĐPQL theo hiện trạng (thuộc đất lộ giới)</t>
  </si>
  <si>
    <t>Sân vận động Ấp 3</t>
  </si>
  <si>
    <t>Trụ sở Ấp 4</t>
  </si>
  <si>
    <t xml:space="preserve">Ấp 4
</t>
  </si>
  <si>
    <t>Đất vườn dầu Ấp 4</t>
  </si>
  <si>
    <t>ĐPQL theo hiện trạng</t>
  </si>
  <si>
    <t>Đất vườn sao Ấp 4</t>
  </si>
  <si>
    <t>Trụ sở Ấp 5</t>
  </si>
  <si>
    <t xml:space="preserve">Ấp 5
</t>
  </si>
  <si>
    <t>Trường mẫu giáo ấp 5 cũ</t>
  </si>
  <si>
    <t>76</t>
  </si>
  <si>
    <t>Đất vườn giá tỵ cũ Ấp 5</t>
  </si>
  <si>
    <t>Đề nghị công nhận QSD đất cho cộng đồng dân cư</t>
  </si>
  <si>
    <t xml:space="preserve">Điều chỉnh QH sang đất tín ngưỡng </t>
  </si>
  <si>
    <t>Trường mầm non đội 6</t>
  </si>
  <si>
    <t xml:space="preserve">Ấp 6
</t>
  </si>
  <si>
    <t>Sân vận động Ấp 6</t>
  </si>
  <si>
    <t xml:space="preserve">đất trống và có tài sản </t>
  </si>
  <si>
    <t>Trụ sở Ấp 7</t>
  </si>
  <si>
    <t xml:space="preserve">Ấp 7
</t>
  </si>
  <si>
    <t>ĐPQL để làm Trụ sở</t>
  </si>
  <si>
    <t>Nghĩa địa Ấp 7</t>
  </si>
  <si>
    <t xml:space="preserve">ĐPQL để làm Nghĩa địa </t>
  </si>
  <si>
    <t>Trường mầm non 
Thanh Bình</t>
  </si>
  <si>
    <t>Trường TH Võ 
Nguyên Giáp</t>
  </si>
  <si>
    <t>Trường THCS 
Quang Trung</t>
  </si>
  <si>
    <t>Trụ sở Ấp 8</t>
  </si>
  <si>
    <t xml:space="preserve">Ấp 8
</t>
  </si>
  <si>
    <t>ĐPQL để làm Trụ sở Ấp</t>
  </si>
  <si>
    <t>ĐPQL để làm Trụ sở UBND xã</t>
  </si>
  <si>
    <t>Trụ sở công an</t>
  </si>
  <si>
    <t>99</t>
  </si>
  <si>
    <t>ĐPQL để làm Trụ sở công an</t>
  </si>
  <si>
    <t xml:space="preserve">Trụ sở BCH quân sự </t>
  </si>
  <si>
    <t xml:space="preserve">ĐPQL để làm Trụ sở BCH quân sự </t>
  </si>
  <si>
    <t>Đội thuế Ấp 4 cũ</t>
  </si>
  <si>
    <t>ĐPQL để làm sân nhà văn hóa</t>
  </si>
  <si>
    <t>Bưu điện Ấp 4</t>
  </si>
  <si>
    <t>ĐPQL để làm Bưu điện Ấp 4</t>
  </si>
  <si>
    <t>Trạm xá cũ Ấp 4</t>
  </si>
  <si>
    <t>Phòng khám khu 
vực xã Ấp 3</t>
  </si>
  <si>
    <t>ĐPQL để làm Phòng khám khu vực</t>
  </si>
  <si>
    <t xml:space="preserve">Trung tâm Văn hóa- HTCĐ </t>
  </si>
  <si>
    <t>ĐPQL để làm Trung tâm Văn hóa- HTCĐ</t>
  </si>
  <si>
    <t>Đất chợ và khu phố chợ Ấp 4</t>
  </si>
  <si>
    <t>ĐPQL để làm Chợ và khu phố chợ Ấp 4</t>
  </si>
  <si>
    <t>Đập thủy lợi Ấp 3</t>
  </si>
  <si>
    <t>DTL</t>
  </si>
  <si>
    <t>mặt nước</t>
  </si>
  <si>
    <t>404</t>
  </si>
  <si>
    <t>405</t>
  </si>
  <si>
    <t>5. Xã Hòa Hưng</t>
  </si>
  <si>
    <t xml:space="preserve">Chợ mới </t>
  </si>
  <si>
    <t>Ấp 3</t>
  </si>
  <si>
    <t>594, 775, 602, 595, 605, 592, 593, 596, 597, 604, 912, 603, 635 và một phần thửa 538, 950</t>
  </si>
  <si>
    <t>Theo QĐ số: 1987/QĐ-UBND huyện Xuyên Mộc ngày 19/6/2012</t>
  </si>
  <si>
    <t>Trường mẫu giáo Hòa Hưng</t>
  </si>
  <si>
    <t>896 và một phần thửa 144</t>
  </si>
  <si>
    <t>Nghĩa địa ấp 2</t>
  </si>
  <si>
    <t>ĐPQL để làm Nghĩa địa ấp 2</t>
  </si>
  <si>
    <t>Nghĩa địa ấp 3</t>
  </si>
  <si>
    <t xml:space="preserve">Ấp 3 </t>
  </si>
  <si>
    <t>4, 407, 283, 408</t>
  </si>
  <si>
    <t>ĐPQL để làm Nghĩa địa ấp 3</t>
  </si>
  <si>
    <t>Nghĩa địa ấp 4B</t>
  </si>
  <si>
    <t>Ấp 4B</t>
  </si>
  <si>
    <t>293, 294</t>
  </si>
  <si>
    <t>ĐPQL để làm Nghĩa địa ấp 4B</t>
  </si>
  <si>
    <t>Nghĩa địa dân tộc</t>
  </si>
  <si>
    <t xml:space="preserve">Ấp 4A </t>
  </si>
  <si>
    <t>277, 278</t>
  </si>
  <si>
    <t>ĐPQL để làm Nghĩa địa dân tộc</t>
  </si>
  <si>
    <t>Trụ sở ấp 4A</t>
  </si>
  <si>
    <t>285, 415</t>
  </si>
  <si>
    <t>Trụ sở ấp 3</t>
  </si>
  <si>
    <t>626, 154</t>
  </si>
  <si>
    <t>Trụ sở ấp 2</t>
  </si>
  <si>
    <t>Trụ sở ấp 1</t>
  </si>
  <si>
    <t>951, 952</t>
  </si>
  <si>
    <t>Trụ sở ấp 4B, Trường Tiểu học đội 4 cũ</t>
  </si>
  <si>
    <t>ĐPQL để làm Trụ sở ấp và quản  lý theo hiệntrangj</t>
  </si>
  <si>
    <t>Bưu điện</t>
  </si>
  <si>
    <t>Trường mẫu giáo ấp 4B</t>
  </si>
  <si>
    <t>Sân vận động ấp 4B</t>
  </si>
  <si>
    <t>ĐPQL để làm Sân vận động ấp</t>
  </si>
  <si>
    <t>Trụ sở UBND xã Hòa Hưng</t>
  </si>
  <si>
    <t>871, 563</t>
  </si>
  <si>
    <t>564, 669</t>
  </si>
  <si>
    <t>Trung tâm văn hóa xã</t>
  </si>
  <si>
    <t>ĐPQL để làm Trung tâm văn hóa xã</t>
  </si>
  <si>
    <t>Trạm cấp nước cũ không sử dụng</t>
  </si>
  <si>
    <t>ĐPQL để quản lý theo hiện trạng</t>
  </si>
  <si>
    <t>Trường tiểu học Hòa Hưng</t>
  </si>
  <si>
    <t xml:space="preserve">137, 562, 157, 563, 509, 115 và một phần thửa 158, </t>
  </si>
  <si>
    <t>Theo QĐ số: 725 ngày 22/3/2010 của UBND tỉnh BRVT</t>
  </si>
  <si>
    <t xml:space="preserve">Đài tưởng niệm </t>
  </si>
  <si>
    <t>ấp 2</t>
  </si>
  <si>
    <t>ĐPQL để làm Đài tưởng niệm</t>
  </si>
  <si>
    <t>158, 565</t>
  </si>
  <si>
    <t xml:space="preserve">Khu tập thể giáo viên </t>
  </si>
  <si>
    <t>618, 810</t>
  </si>
  <si>
    <t>Bàu mo</t>
  </si>
  <si>
    <t>Có hợp đồng cho thuê đất của UBND xã</t>
  </si>
  <si>
    <t>6. Xã Tân Lâm</t>
  </si>
  <si>
    <t>ấp 4B</t>
  </si>
  <si>
    <t>41,54</t>
  </si>
  <si>
    <t>ĐPQL để làm trụ sở UBND</t>
  </si>
  <si>
    <t>Trung tâm VHHT cộng đồng xã</t>
  </si>
  <si>
    <t>41,55</t>
  </si>
  <si>
    <t>ĐPQL để làm Trung tâm VHHT cộng đồng xã</t>
  </si>
  <si>
    <t>Trường THCS Tân Lâm</t>
  </si>
  <si>
    <t>Trường Mầm non Tân Lâm</t>
  </si>
  <si>
    <t>Trung Tâm Y Tế</t>
  </si>
  <si>
    <t>ĐPQL để làm Trung Tâm Y Tế</t>
  </si>
  <si>
    <t>Trường tiểu học Thống Nhất</t>
  </si>
  <si>
    <t>766,218</t>
  </si>
  <si>
    <t>Trụ sở BND ấp Suối Lê</t>
  </si>
  <si>
    <t>ấp Suối Lê</t>
  </si>
  <si>
    <t>Trụ sở BND ấp Bàu Sôi</t>
  </si>
  <si>
    <t>ấp Bàu Sôi</t>
  </si>
  <si>
    <t>Trụ sở BND ấp 4B</t>
  </si>
  <si>
    <t>Trụ sở BND ấp Bàu Ngứa</t>
  </si>
  <si>
    <t>ấp Bàu Ngứa</t>
  </si>
  <si>
    <t>Trụ sở UBND ấp Bàu Hàm</t>
  </si>
  <si>
    <t>ấp Bàu Hàm</t>
  </si>
  <si>
    <t>55</t>
  </si>
  <si>
    <t>139</t>
  </si>
  <si>
    <t>Trụ sở UBND ấp Bàu Chiên</t>
  </si>
  <si>
    <t>ấp Bàu Chiên</t>
  </si>
  <si>
    <t>Nhà sinh hoạt đồng bào dân tộc</t>
  </si>
  <si>
    <t>90</t>
  </si>
  <si>
    <t>ĐPQL để làm  nhà sinh hoạt ĐBDT Châu ro</t>
  </si>
  <si>
    <t>Nhà mẩu giáo ấp Bàu Sôi cũ</t>
  </si>
  <si>
    <t>ĐPQL để mở rộng trụ sở ấp</t>
  </si>
  <si>
    <t>Nhà Mẩu giáo ấp 4B</t>
  </si>
  <si>
    <t>ĐPQL để làm Nhà mẩu giáo</t>
  </si>
  <si>
    <t>Trường tiểu học Thống Nhất (cơ sở 2)</t>
  </si>
  <si>
    <t>ấp Bàu ngứa</t>
  </si>
  <si>
    <t>7. Xã Xuyên Mộc</t>
  </si>
  <si>
    <t xml:space="preserve"> ấp Nhân Tiến</t>
  </si>
  <si>
    <t>ĐPQL để làm TTVH-HTCĐ</t>
  </si>
  <si>
    <t>Trường mẫu giáo cũ</t>
  </si>
  <si>
    <t>ấp Nhân Nghĩa</t>
  </si>
  <si>
    <t>152</t>
  </si>
  <si>
    <t>UBND xã Xuyên Mộc</t>
  </si>
  <si>
    <t>ĐPQL để làm Trụ sở UBND</t>
  </si>
  <si>
    <t>Chợ Xuyên Mộc</t>
  </si>
  <si>
    <t>ấp Nhân Nghĩa, Nhân Tâm</t>
  </si>
  <si>
    <t>106</t>
  </si>
  <si>
    <t>Trụ sở ấp Nhân Nghĩa</t>
  </si>
  <si>
    <t>Trụ sở ấp Nhân Tâm</t>
  </si>
  <si>
    <t xml:space="preserve"> ấp Nhân Tâm</t>
  </si>
  <si>
    <t>Trụ sở ấp Nhân Hoà</t>
  </si>
  <si>
    <t>ấp Nhân Hoà</t>
  </si>
  <si>
    <t>một phần thửa 876</t>
  </si>
  <si>
    <t>Trụ sở ấp Nhân Thuận</t>
  </si>
  <si>
    <t>ấp Nhân Thuận</t>
  </si>
  <si>
    <t>Trụ sở ấp Nhân Tiến</t>
  </si>
  <si>
    <t>Trụ sở ấp Nhân Trí</t>
  </si>
  <si>
    <t>ấp Nhân Trí</t>
  </si>
  <si>
    <t>Trụ sở ấp Nhân Phước</t>
  </si>
  <si>
    <t>ấp Nhân Phước</t>
  </si>
  <si>
    <t>Trụ sở ấp Nhân Đức</t>
  </si>
  <si>
    <t>ấp Nhân Đức</t>
  </si>
  <si>
    <t>Trụ sở ấp Nhân Trung</t>
  </si>
  <si>
    <t>ấp Nhân Trung</t>
  </si>
  <si>
    <t>Nghĩa địa xã Xuyên Mộc( Khu vực I)</t>
  </si>
  <si>
    <t>Nghĩa địa xã Xuyên Mộc( Khu vực II)</t>
  </si>
  <si>
    <t>Nghĩa địa cũ xã Xuyên Mộc</t>
  </si>
  <si>
    <t>ĐPQLDự kiến làm sân vận động</t>
  </si>
  <si>
    <t>Điều chỉnh QH sang đất thể thao</t>
  </si>
  <si>
    <t>Đền liệt sĩ xã</t>
  </si>
  <si>
    <t>ĐPQL để làm đền liệt sĩ</t>
  </si>
  <si>
    <t>15,16</t>
  </si>
  <si>
    <t>Trường tcấp 2</t>
  </si>
  <si>
    <t>ấp Nhân Tiến</t>
  </si>
  <si>
    <t>Trường mẫu giáo</t>
  </si>
  <si>
    <t>Trạm biến áp</t>
  </si>
  <si>
    <t>Nhân Tiến</t>
  </si>
  <si>
    <t>ĐPQL để làm đề làm trạm biến áp</t>
  </si>
  <si>
    <t>Khu 219</t>
  </si>
  <si>
    <t>Trồng tràm</t>
  </si>
  <si>
    <t xml:space="preserve">Điều chỉnh QH sang đất cây lâu năm. Bổ sung KHSD đất làm cơ sở đấu giá thuê đất công ích </t>
  </si>
  <si>
    <t>Khu bờ đê</t>
  </si>
  <si>
    <t>Khu đất rẫy</t>
  </si>
  <si>
    <t>7, 10</t>
  </si>
  <si>
    <t>Khu Cầu đá nón</t>
  </si>
  <si>
    <t>Đất Bãi Rác (Nhân Tâm)</t>
  </si>
  <si>
    <t>976; 977</t>
  </si>
  <si>
    <t>DRA</t>
  </si>
  <si>
    <t>Đất Hầm Sỏi (Nhân Tâm)</t>
  </si>
  <si>
    <t>527; 196</t>
  </si>
  <si>
    <t>168</t>
  </si>
  <si>
    <t>Đấu giá QSD đất để giao đất ở</t>
  </si>
  <si>
    <t xml:space="preserve">Trường học dân tộc </t>
  </si>
  <si>
    <t xml:space="preserve"> ấp Nhân Hòa</t>
  </si>
  <si>
    <t xml:space="preserve">Điều chỉnh QH sang đất cây lâu năm. </t>
  </si>
  <si>
    <t>Hồ nuôi cá</t>
  </si>
  <si>
    <t>Nhân Hòa</t>
  </si>
  <si>
    <t>8. Xã Bưng Riềng</t>
  </si>
  <si>
    <t>Khu vực ấp 1</t>
  </si>
  <si>
    <t>22; 21</t>
  </si>
  <si>
    <t>455, 219; 408</t>
  </si>
  <si>
    <t>21; 22</t>
  </si>
  <si>
    <t>726, 727; 388</t>
  </si>
  <si>
    <t>DGT</t>
  </si>
  <si>
    <t>Trung tâm văn hóa –HTCĐ</t>
  </si>
  <si>
    <t>493, 903; 458</t>
  </si>
  <si>
    <t>ĐPQL để làm chợ</t>
  </si>
  <si>
    <t>Khu vực ấp 2</t>
  </si>
  <si>
    <t>ĐPQL để làm Trụ sở ấp. Địa phương lập thủ tục thu hồi GCNQSD đất</t>
  </si>
  <si>
    <t xml:space="preserve">Ông Nguyễn văn Di được UBND huyện Xuyên Mộc cấp giấy CN.QSDĐ. Ngày 28/12/2000 vợ chồng ông Nguyễn Văn Di mất không có người thừa kế. UBND xã sử dụng vào mục đích làm trụ sở sinh hoạt ấp 2 </t>
  </si>
  <si>
    <t>Khu vực ấp 3</t>
  </si>
  <si>
    <t>Trụ sở ấp 4</t>
  </si>
  <si>
    <t>Khu vực ấp 4</t>
  </si>
  <si>
    <t>6A</t>
  </si>
  <si>
    <t>Một phần thửa đất số 24</t>
  </si>
  <si>
    <t>Đất nghĩa địa</t>
  </si>
  <si>
    <t>103, 905</t>
  </si>
  <si>
    <t>ĐPQL để làm  nghĩa địa</t>
  </si>
  <si>
    <t>Một phần thửa đất số 23</t>
  </si>
  <si>
    <t>Trạm cấp nước</t>
  </si>
  <si>
    <t>ĐPQL để làm Trạm cấp nước</t>
  </si>
  <si>
    <t>Giếng nước</t>
  </si>
  <si>
    <t>DBD</t>
  </si>
  <si>
    <t>682, 123</t>
  </si>
  <si>
    <t>118 và một phần thửa đất số 39, 40, 70</t>
  </si>
  <si>
    <t>Trường cấp 1</t>
  </si>
  <si>
    <t>317, 10</t>
  </si>
  <si>
    <t xml:space="preserve">Trường cấp 2 </t>
  </si>
  <si>
    <t>ấp 4</t>
  </si>
  <si>
    <t>một phần thửa 23</t>
  </si>
  <si>
    <t>Nhà công vụ giáo viên</t>
  </si>
  <si>
    <t>ĐPQL dự kiến xây nhà công vụ</t>
  </si>
  <si>
    <t>Khu vực đất đỏ ấp 1</t>
  </si>
  <si>
    <t xml:space="preserve">Điều chỉnh QH sang đất cây hàng năm. Bổ sung KHSD đất làm cơ sở đấu giá thuê đất công ích </t>
  </si>
  <si>
    <t>Khu vực đất ấp 4</t>
  </si>
  <si>
    <t>ĐPQL dự kiến Cho HTX Hưng Thịnh thuê đất</t>
  </si>
  <si>
    <t>Điều chỉnh QH sang đất sản xuất kinh doanh</t>
  </si>
  <si>
    <t>9. Xã Bông Trang</t>
  </si>
  <si>
    <t>ấp Trang Nghiêm</t>
  </si>
  <si>
    <t>ấp Trang Hùng</t>
  </si>
  <si>
    <t>ĐPQL để làm trụ sở ấp</t>
  </si>
  <si>
    <t>ấp Trang Trí</t>
  </si>
  <si>
    <t>ấp Trang ĐỊnh</t>
  </si>
  <si>
    <t>một phần thửa 64</t>
  </si>
  <si>
    <t>ấp Trang Hoàng</t>
  </si>
  <si>
    <t>một phần thửa 438</t>
  </si>
  <si>
    <t>Bô rác chợ</t>
  </si>
  <si>
    <t>ấp Trang trí</t>
  </si>
  <si>
    <t>744</t>
  </si>
  <si>
    <t>ĐPQL để làm bô rác chợ</t>
  </si>
  <si>
    <t>TTVH xã</t>
  </si>
  <si>
    <t>ĐPQL để làm TTVH xã</t>
  </si>
  <si>
    <t>1346</t>
  </si>
  <si>
    <t>ĐPQL để làm SVĐ</t>
  </si>
  <si>
    <t>1345</t>
  </si>
  <si>
    <t>Xét cấp GCNQSD đất cho trạm y tế</t>
  </si>
  <si>
    <t>1250</t>
  </si>
  <si>
    <t xml:space="preserve">Bưu điện VH </t>
  </si>
  <si>
    <t>ĐPQL để làm bưu điện</t>
  </si>
  <si>
    <t>Trường MN</t>
  </si>
  <si>
    <t>Hạt kiểm lâm</t>
  </si>
  <si>
    <t>ĐPQL để làm trạm kiểm lâm</t>
  </si>
  <si>
    <t>388</t>
  </si>
  <si>
    <t>Xử lí VPHC đối với việc lấn chiếm đất</t>
  </si>
  <si>
    <t>ấp Trang Định</t>
  </si>
  <si>
    <t xml:space="preserve"> Bổ sung KHSD đất làm cơ sở đấu giá thuê đất công ích </t>
  </si>
  <si>
    <t>Đất công ích</t>
  </si>
  <si>
    <t xml:space="preserve">Dân sử dụng làm nhà ở và trồng cây lâu năm </t>
  </si>
  <si>
    <t xml:space="preserve">.Xử lý lấn chiếm, thu hồi đất. Bổ sung KHSD đất làm cơ sở đấu giá thuê đất công ích </t>
  </si>
  <si>
    <t>10. Xã Bàu Lâm</t>
  </si>
  <si>
    <t>ấp  2 đông</t>
  </si>
  <si>
    <t>1223</t>
  </si>
  <si>
    <t>Trường THCS Bàu Lâm</t>
  </si>
  <si>
    <t>Trụ sở ấp 2 tây</t>
  </si>
  <si>
    <t>ấp 2 tây</t>
  </si>
  <si>
    <t>Trụ sở ấp 3 B</t>
  </si>
  <si>
    <t>ấp 3B</t>
  </si>
  <si>
    <t>498</t>
  </si>
  <si>
    <t>ấp 1</t>
  </si>
  <si>
    <t>345; 342</t>
  </si>
  <si>
    <t>Điều chỉnh QH đất  đất trụ sở</t>
  </si>
  <si>
    <t>Trụ sở ấp 2 B</t>
  </si>
  <si>
    <t>ấp 2B</t>
  </si>
  <si>
    <t>Trụ sở ấp 2 Đông</t>
  </si>
  <si>
    <t>ấp 2 đông</t>
  </si>
  <si>
    <t>1339</t>
  </si>
  <si>
    <t>Nhà tập thể giáo viên Trường tiểu học ấp 1</t>
  </si>
  <si>
    <t>63</t>
  </si>
  <si>
    <t>342</t>
  </si>
  <si>
    <t>ĐPQL dự kiến trụ sở ấp 1</t>
  </si>
  <si>
    <t>Điều chỉnh QH đất trụ sở</t>
  </si>
  <si>
    <t>Nhà tập thể giáo viên THCS ấp 2 đông</t>
  </si>
  <si>
    <t>400</t>
  </si>
  <si>
    <t>ĐPQL làm nhà tập thể giáo viên</t>
  </si>
  <si>
    <t>ấp 3</t>
  </si>
  <si>
    <t>ĐPQL để làm  Nghĩa địa</t>
  </si>
  <si>
    <t>95</t>
  </si>
  <si>
    <t>UBND xã</t>
  </si>
  <si>
    <t>1383</t>
  </si>
  <si>
    <t>71</t>
  </si>
  <si>
    <t>1382</t>
  </si>
  <si>
    <t xml:space="preserve">ĐPQL để làm TTVH xã </t>
  </si>
  <si>
    <t>ĐPQL để dự kiến làm bến xe 1000m2, Trụ sở BCH quân sự xã 3000m2, còn lại là sân vận động</t>
  </si>
  <si>
    <t>Điều chỉnh QH sang đất Trụ sở và đất giao thông (bến xe)</t>
  </si>
  <si>
    <t>Trường Tiểu học ấp 1</t>
  </si>
  <si>
    <t>Trường Tiểu học Ngô Quyền</t>
  </si>
  <si>
    <t>Trường Tiểu học Lê Lợi</t>
  </si>
  <si>
    <t>582</t>
  </si>
  <si>
    <t xml:space="preserve">Trường mẫu giáo trung tâm </t>
  </si>
  <si>
    <t>ấp 3 B</t>
  </si>
  <si>
    <t>77</t>
  </si>
  <si>
    <t>Bia tưởng niệm Bàu Non</t>
  </si>
  <si>
    <t>68</t>
  </si>
  <si>
    <t>217</t>
  </si>
  <si>
    <t>ĐPQL để làm bia tưởng niệm</t>
  </si>
  <si>
    <t>Thùng đào</t>
  </si>
  <si>
    <t>ấp 2 đông; ấp 1</t>
  </si>
  <si>
    <t>71; 63</t>
  </si>
  <si>
    <t>1306; 92</t>
  </si>
  <si>
    <t>NTS</t>
  </si>
  <si>
    <t>Khu dân cư trung tâm xã</t>
  </si>
  <si>
    <t>ĐPQL để làm  Mở rộng chợ</t>
  </si>
  <si>
    <t>Điều chỉnh QH đất DCH</t>
  </si>
  <si>
    <t>396</t>
  </si>
  <si>
    <t xml:space="preserve">ĐPQL để dự kiến mở rộng trung tâm văn hóa  </t>
  </si>
  <si>
    <t>Điều chỉnh QH đất  văn hóa</t>
  </si>
  <si>
    <t>1290</t>
  </si>
  <si>
    <t>ĐPQL dự kiến giao cho bà Nguyễn Thị Hải Lý</t>
  </si>
  <si>
    <t>Điều chỉnh QH đất cây lâu năm</t>
  </si>
  <si>
    <t>1491</t>
  </si>
  <si>
    <t>11. Xã Hòa Hội</t>
  </si>
  <si>
    <t>20, 8, 21</t>
  </si>
  <si>
    <t>Giao thông</t>
  </si>
  <si>
    <t xml:space="preserve">Trạm Y Tế  </t>
  </si>
  <si>
    <t>Trụ sở ấp 5</t>
  </si>
  <si>
    <t>ấp 5</t>
  </si>
  <si>
    <t>4(1/5000)</t>
  </si>
  <si>
    <t>1 phần thửa 14</t>
  </si>
  <si>
    <t>Trụ sở ấp 6</t>
  </si>
  <si>
    <t>ấp 6</t>
  </si>
  <si>
    <t>1 phần thửa 157</t>
  </si>
  <si>
    <t>Trụ sở ấp 7</t>
  </si>
  <si>
    <t>ấp 7</t>
  </si>
  <si>
    <t>1(1/5000)</t>
  </si>
  <si>
    <t>1phần thửa 88</t>
  </si>
  <si>
    <t>Sân Vận động ấp 6</t>
  </si>
  <si>
    <t>Trường tiểu học Nguyễn Trường Tộ</t>
  </si>
  <si>
    <t>Trường mầm non Hoa Hồng</t>
  </si>
  <si>
    <t>1 phần thửa 88</t>
  </si>
  <si>
    <t>Sân Vận động ấp 7</t>
  </si>
  <si>
    <t>1 (1/5000)</t>
  </si>
  <si>
    <t>Nghĩa địa ấp2</t>
  </si>
  <si>
    <t>11-&gt;15, 68, 69</t>
  </si>
  <si>
    <t>Nghĩa địa  ấp 4</t>
  </si>
  <si>
    <t>172, 173, 156, một phần thửa 155</t>
  </si>
  <si>
    <t>Nghĩa địa  ấp 6</t>
  </si>
  <si>
    <t>Nghĩa địa  ấp 7</t>
  </si>
  <si>
    <t>76, 77</t>
  </si>
  <si>
    <t xml:space="preserve">Chợ Hòa Hội </t>
  </si>
  <si>
    <t>53</t>
  </si>
  <si>
    <t>Trụ loa đài phát thanh</t>
  </si>
  <si>
    <t>ĐPQL để làm Trụ loa đài phát thanh</t>
  </si>
  <si>
    <t>Trường Tiểu học Hòa Hội</t>
  </si>
  <si>
    <t>286, 287</t>
  </si>
  <si>
    <t>Trường mầm non 19/05</t>
  </si>
  <si>
    <t>56</t>
  </si>
  <si>
    <t>Hầm sỏi</t>
  </si>
  <si>
    <t>Phần còn lại trường mẫu giáo</t>
  </si>
  <si>
    <t>ĐPQL để dự kiến mở rộng trường mẫu giáo</t>
  </si>
  <si>
    <t>Khu 19 ha 2 đất công UBND xã quản lý</t>
  </si>
  <si>
    <t>tờ số 01 bản đồ chỉnh lý khu 19 ha 2</t>
  </si>
  <si>
    <t>778, 784-&gt;787, 793, 802, 803, 810, 818,819,829,830,837,836,843,871,872,939,854,855,867,868,869,876,875</t>
  </si>
  <si>
    <t>Giao đất có thu tiền sử dụng đất đối với 12 hộ dtich 3103m2. Xử lý VPHC thu hồi đất dtich 28273m2. Dtich còn lại 96689m2 xã đấu giá cho thuê đất công ích.</t>
  </si>
  <si>
    <t>tờ số 02 bản đồ chỉnh lý khu 19 ha 2</t>
  </si>
  <si>
    <t>886-&gt;889, 892,893,894,897,983,910,915,916,921,924,925,930,220,224</t>
  </si>
  <si>
    <t>Trường mầm non 19/05 cũ</t>
  </si>
  <si>
    <t>148</t>
  </si>
  <si>
    <t>ĐPQL dự kiến làm khu vui chơi ấp 4</t>
  </si>
  <si>
    <t>Điều chỉnh QH sang đất vui chơi giải trí DKV</t>
  </si>
  <si>
    <t>12. Xã Bình Châu</t>
  </si>
  <si>
    <t>Cây xăng dầu số 3</t>
  </si>
  <si>
    <t>TB2</t>
  </si>
  <si>
    <t xml:space="preserve">Quyết định tạm giao đất của UBND huyện </t>
  </si>
  <si>
    <t>ĐPQL để làm đường giao thông</t>
  </si>
  <si>
    <t>Điều chỉnh QH sang đất giao thông</t>
  </si>
  <si>
    <t>Đất hội đồng hương Bình Định</t>
  </si>
  <si>
    <t>Bình Tân</t>
  </si>
  <si>
    <t xml:space="preserve">ĐPQL theo hiện trạng làm Nhà sinh hoạt cộng đồng dân cư </t>
  </si>
  <si>
    <t>Nhà SH ấp Thanh Bình 1</t>
  </si>
  <si>
    <t>Thanh Bình 1</t>
  </si>
  <si>
    <t>Chung thửa (193)</t>
  </si>
  <si>
    <t>ĐPQL làm Nhà SH ấp</t>
  </si>
  <si>
    <t>Nhà SH ấp Thanh Bình 2</t>
  </si>
  <si>
    <t>Thanh Bình 2</t>
  </si>
  <si>
    <t>14,81,82,83</t>
  </si>
  <si>
    <t>Đường GTNT hiện hữu</t>
  </si>
  <si>
    <t xml:space="preserve">ĐPQL làm trụ sở ấp </t>
  </si>
  <si>
    <t>Nhà SH ấp Bình An</t>
  </si>
  <si>
    <t>Bình An</t>
  </si>
  <si>
    <t>Nhà SH ấp Bình Minh</t>
  </si>
  <si>
    <t>Bình Minh</t>
  </si>
  <si>
    <t>Nhà SH ấp Láng Găng</t>
  </si>
  <si>
    <t>Láng Găng</t>
  </si>
  <si>
    <t>461, 983</t>
  </si>
  <si>
    <t>Nhà SH ấp Bình Tiến</t>
  </si>
  <si>
    <t>Bình Tiến</t>
  </si>
  <si>
    <t>Nhà SH ấp Thèo Nèo</t>
  </si>
  <si>
    <t>Thèo Nèo</t>
  </si>
  <si>
    <t>Nhà SH ấp Khu I</t>
  </si>
  <si>
    <t>Khu I</t>
  </si>
  <si>
    <t>Nhà SH ấp Bình Trung</t>
  </si>
  <si>
    <t>Bình Trung</t>
  </si>
  <si>
    <t>1954, 1955</t>
  </si>
  <si>
    <t>Nhà SH ấp Bình Thắng</t>
  </si>
  <si>
    <t>Bình Thắng</t>
  </si>
  <si>
    <t>Chưa đo đạc</t>
  </si>
  <si>
    <t>Đất SX Nông nghiệp</t>
  </si>
  <si>
    <t>Nhà SH ấp Bến Lội</t>
  </si>
  <si>
    <t>Bến Lội</t>
  </si>
  <si>
    <t>Nhà SH ấp Bình Tân</t>
  </si>
  <si>
    <t>ĐPQL làm</t>
  </si>
  <si>
    <t>Nhà SH ấp Bình Hòa</t>
  </si>
  <si>
    <t>Bình Hòa</t>
  </si>
  <si>
    <t>Nhà SH ấp Bình Hải</t>
  </si>
  <si>
    <t>Bình Hải</t>
  </si>
  <si>
    <t>Địa phương Quản lý</t>
  </si>
  <si>
    <t>Chợ Bình Châu</t>
  </si>
  <si>
    <t>ĐPQL làm chợ</t>
  </si>
  <si>
    <t>Bãi đậu xe Bình Châu</t>
  </si>
  <si>
    <t>ĐPQL làm Bến xe</t>
  </si>
  <si>
    <t xml:space="preserve"> Trụ sở UBND xã Bình Châu</t>
  </si>
  <si>
    <t>2,5</t>
  </si>
  <si>
    <t xml:space="preserve">ĐPQL làm Trụ sở UBND </t>
  </si>
  <si>
    <t>47</t>
  </si>
  <si>
    <t>Trụ sở Công an - Xã Đội</t>
  </si>
  <si>
    <t>ĐPQL làm Trụ sở Công an - Xã Đội</t>
  </si>
  <si>
    <t>Đội thu thuế</t>
  </si>
  <si>
    <t>3, 2030</t>
  </si>
  <si>
    <t>ĐPQL làm Đội thuế</t>
  </si>
  <si>
    <t>Đền Liệt sĩ</t>
  </si>
  <si>
    <t>ĐPQL làm Đền liệt sĩ</t>
  </si>
  <si>
    <t>Nhà Văn Hóa xã</t>
  </si>
  <si>
    <t>ĐPQL làm Trung tâm văn hóa xã Bình Châu</t>
  </si>
  <si>
    <t>Nhà Văn hóa ấp Bình Thắng</t>
  </si>
  <si>
    <t>ĐPQL làm Nhà văn hóa ấp</t>
  </si>
  <si>
    <t>Dinh Ông Nam Hải</t>
  </si>
  <si>
    <t>ĐPQL làm Dinh ông Nam Hải</t>
  </si>
  <si>
    <t>Điều chỉnh QH sang đất TIN</t>
  </si>
  <si>
    <t>Đất Dinh chúa cậu</t>
  </si>
  <si>
    <t>ĐPQL làm Dinh Chúa cậu</t>
  </si>
  <si>
    <t>Dinh chúa cậu</t>
  </si>
  <si>
    <t>Trường TH Bình Châu</t>
  </si>
  <si>
    <t>1,6,7</t>
  </si>
  <si>
    <t>Trường TH Thanh Bình</t>
  </si>
  <si>
    <t>MNC</t>
  </si>
  <si>
    <t>Điều chỉnh QH sang đất giáo dục</t>
  </si>
  <si>
    <t>Trường TH Lê Minh Châu</t>
  </si>
  <si>
    <t>Trường TH Nguyễn Thị Định mới</t>
  </si>
  <si>
    <t>Trường Mẫu giáo Khu I</t>
  </si>
  <si>
    <t>67,68</t>
  </si>
  <si>
    <t>61</t>
  </si>
  <si>
    <t>Nhóm trường TH Bình Thắng</t>
  </si>
  <si>
    <t>Trường Mẫu Giáo Bình Châu</t>
  </si>
  <si>
    <t>Chung thửa (504)</t>
  </si>
  <si>
    <t>Trường Mẫu Giáo Ánh Dương</t>
  </si>
  <si>
    <t>64</t>
  </si>
  <si>
    <t>Trường THCS Bình Châu</t>
  </si>
  <si>
    <t>Khu Nghĩa địa Bình Châu</t>
  </si>
  <si>
    <t>Địa phương Quản lý làm nghĩa địa</t>
  </si>
  <si>
    <t>Điều chỉnh QH sang đất nghĩa địa</t>
  </si>
  <si>
    <t>Khu C phố chợ Bình Châu</t>
  </si>
  <si>
    <t>Ấp TB2</t>
  </si>
  <si>
    <t>112, 113, 114, 115, 116, 131, 132, 133, 134</t>
  </si>
  <si>
    <t>ĐPQL dự kiến mở rộng chợ</t>
  </si>
  <si>
    <t>Trường TH. Nguyễn Thị Định cũ (vị trí 2)</t>
  </si>
  <si>
    <t>Địa phương quản lý dự kiến xây dựng Trung tâm thể thao liên ấp</t>
  </si>
  <si>
    <t>Điều chỉnh QH dtich 530.7m2 từ đất giáo dục sang đất trụ sở. DT còn lại điều chỉnh QH sang đất thể thao</t>
  </si>
  <si>
    <t>Trụ sở NSH ấp B.Hải</t>
  </si>
  <si>
    <t>Đất trường học ấp Khu I cũ</t>
  </si>
  <si>
    <t>Ấp Khu I</t>
  </si>
  <si>
    <t>ĐPQL dự kiến xây dựng nhà văn hóa dân tộc</t>
  </si>
  <si>
    <t xml:space="preserve">Điều chỉnh QH đất XD nhà VH dân tộc </t>
  </si>
  <si>
    <t>Đất chợ cũ</t>
  </si>
  <si>
    <t>TB3</t>
  </si>
  <si>
    <t>Điều chỉnh QH sang đất giao thông và đất trụ sở</t>
  </si>
  <si>
    <t>Khu Đồi cát láng hàng - đất trống</t>
  </si>
  <si>
    <t>L.Găng, B.An</t>
  </si>
  <si>
    <t>một phần thửa 504</t>
  </si>
  <si>
    <t>PNK</t>
  </si>
  <si>
    <t>ĐPQL theo quy hoạch</t>
  </si>
  <si>
    <t>Đất trống khu Láng hàng</t>
  </si>
  <si>
    <t>B.An</t>
  </si>
  <si>
    <t>Đất Khu mõ cát thủy tinh- đất trống</t>
  </si>
  <si>
    <t>T.Nèo</t>
  </si>
  <si>
    <t>một phần thửa 204, 353</t>
  </si>
  <si>
    <t>CCC</t>
  </si>
  <si>
    <t xml:space="preserve">Địa phương Quản lý dự kiến khu TĐC vùng thiên tai và XD nhà sinh hoạt ấp Thèo Nèo </t>
  </si>
  <si>
    <t>Điều chỉnh QH sang đất ở + trụ sở</t>
  </si>
  <si>
    <t>Đất dự kiến làm khu nghĩ dưỡng huyện Ủy Xuyên Mộc</t>
  </si>
  <si>
    <t>ĐPQL dự kiến đầu tư khu nghỉ dưỡng Huyện ủy</t>
  </si>
  <si>
    <t>Đất hộ ông Lê ĐìnhTuyên Khiếu nại 03 hộ đã có quyết định giải quyết</t>
  </si>
  <si>
    <t>319, 320, 321</t>
  </si>
  <si>
    <t>Chờ tòa án giải quyết</t>
  </si>
  <si>
    <t>Đất hộ bà Đỗ Thị Công Khiếu nại</t>
  </si>
  <si>
    <t>Khu 1</t>
  </si>
  <si>
    <t>Khu đồng bào dân tộc</t>
  </si>
  <si>
    <t>khu 1</t>
  </si>
  <si>
    <t>ĐPQL dự kiến một phần diện tích làm nhà văn hóa dân tộc</t>
  </si>
  <si>
    <t>Điều chỉnh QH nhà văn hóa dân tộc</t>
  </si>
  <si>
    <t>Khu Bàu Sen</t>
  </si>
  <si>
    <t xml:space="preserve">TB1, TB3, B.Trung, </t>
  </si>
  <si>
    <t>72</t>
  </si>
  <si>
    <t>30, 39</t>
  </si>
  <si>
    <t>Khu Bàu sen</t>
  </si>
  <si>
    <t>27, 111</t>
  </si>
  <si>
    <t>Khu Tái Định Cư Láng Hàng</t>
  </si>
  <si>
    <t>Ấp Bình Minh</t>
  </si>
  <si>
    <t>Đất Bưu điện cũ</t>
  </si>
  <si>
    <t>Ấp L.găng</t>
  </si>
  <si>
    <t>56, 2066</t>
  </si>
  <si>
    <t>UBND xã thu hồi để ĐPQL</t>
  </si>
  <si>
    <t>Đất HTX (chợ cũ) - dân thuê mướn</t>
  </si>
  <si>
    <t>Khu Bàu Bàng - dân lấn chiếm</t>
  </si>
  <si>
    <t>TB1, TB3, B.Trung, L.Găng, T.Nèo</t>
  </si>
  <si>
    <t>một phần thửa 193</t>
  </si>
  <si>
    <t>Đất bị lấn chiếm</t>
  </si>
  <si>
    <t>Xử lý VPHC, Thu hồi đất giao ĐPQL, cho thuê theo dạng đất công ích</t>
  </si>
  <si>
    <t>Khu Đồi cát láng hàng - dân lấn chiếm</t>
  </si>
  <si>
    <t>Hộ dân lấn, chiếm</t>
  </si>
  <si>
    <t>Khu Động phật</t>
  </si>
  <si>
    <t>Cây tràm</t>
  </si>
  <si>
    <t>Đất Ao hồ khu L.Hàng</t>
  </si>
  <si>
    <t>Khu Dốc Lết - dân lấn chiếm</t>
  </si>
  <si>
    <t>B.Trung</t>
  </si>
  <si>
    <t>một phần thửa 281</t>
  </si>
  <si>
    <t>Đất Khu mõ cát thủy tinh- dân lấn chiếm</t>
  </si>
  <si>
    <t>13. TT Phước Bửu</t>
  </si>
  <si>
    <t>Trụ sở kp. Phước An</t>
  </si>
  <si>
    <t xml:space="preserve"> kp. Phước An</t>
  </si>
  <si>
    <t>Địa phương Quản lý làm Trụ sở</t>
  </si>
  <si>
    <t>Trụ sở kp. Thạnh Sơn</t>
  </si>
  <si>
    <t>kp. Thạnh Sơn</t>
  </si>
  <si>
    <t>Trụ sở kp. Phước Hòa</t>
  </si>
  <si>
    <t>kp. Phước Hòa</t>
  </si>
  <si>
    <t>27;69;70;71</t>
  </si>
  <si>
    <t>Trụ sở kp. Xóm Rẫy</t>
  </si>
  <si>
    <t>kp. Xóm Rẫy</t>
  </si>
  <si>
    <t>Trụ sở kp. Láng Sim</t>
  </si>
  <si>
    <t>kp. Láng Sim</t>
  </si>
  <si>
    <t>21;22</t>
  </si>
  <si>
    <t>Trụ sở kp. Phước Lộc</t>
  </si>
  <si>
    <t>kp. Phước Lộc</t>
  </si>
  <si>
    <t>Trụ sở UBND TT</t>
  </si>
  <si>
    <t>Trung tâm VH- HTCĐ</t>
  </si>
  <si>
    <t>Địa phương Quản lý làm TTVH</t>
  </si>
  <si>
    <t>Trạm Y tế TT. P. Bửu</t>
  </si>
  <si>
    <t>241;242;09</t>
  </si>
  <si>
    <t>Khu tập thể giáo viên THPT Xuyên Mộc</t>
  </si>
  <si>
    <t>Phước Lộc</t>
  </si>
  <si>
    <t>ODT</t>
  </si>
  <si>
    <t>Đất công KP. Láng Sim</t>
  </si>
  <si>
    <t>KP Láng Sim</t>
  </si>
  <si>
    <t>ĐPQL sử dụng vào mục đích công ích</t>
  </si>
  <si>
    <t>Bổ sung KHSD đất làm cơ sở cho thuê đất công ích</t>
  </si>
  <si>
    <t>Đất công KP.Láng Sim</t>
  </si>
  <si>
    <t>Khu đất dự trữ phát triển hạ tầng</t>
  </si>
  <si>
    <t xml:space="preserve">Đất chưa xây dựng </t>
  </si>
  <si>
    <t>9-&gt;12; 30-&gt;38; 54-&gt;70;</t>
  </si>
  <si>
    <t>210-&gt;221;</t>
  </si>
  <si>
    <t>229-&gt;238,241-&gt;253; 255</t>
  </si>
  <si>
    <t>Trụ sở kp. Phước Tiến</t>
  </si>
  <si>
    <t>kp. Phước Tiến</t>
  </si>
  <si>
    <t>Trả lại đất cho dân. Do Thị trấn trước đây mượn đất dân làm trụ sở</t>
  </si>
  <si>
    <t xml:space="preserve"> Khu công nhân trại giống</t>
  </si>
  <si>
    <t>ấp T. Sơn 1A</t>
  </si>
  <si>
    <t>Đất công( trại heo cũ) - hộ dân sử dụng</t>
  </si>
  <si>
    <t>380</t>
  </si>
  <si>
    <t>Điều chỉnh QH sang đất ở sinh hoạt cộng đồng. Bổ sung danh mục KHSD đất</t>
  </si>
  <si>
    <t>381</t>
  </si>
  <si>
    <t>382</t>
  </si>
  <si>
    <t>Đất công (bãi rác cũ) - hộ dân có nhà tình thương</t>
  </si>
  <si>
    <t>một phần thửa 671</t>
  </si>
  <si>
    <t>Chợ cũ</t>
  </si>
  <si>
    <t xml:space="preserve">Đất công  khu vực cây điệp </t>
  </si>
  <si>
    <t>PNN</t>
  </si>
  <si>
    <t>Nghĩa địa Ấp 5 cũ</t>
  </si>
  <si>
    <t>Điều chỉnh QH đất 2016 -2020 sang đất ở và cây lâu năm</t>
  </si>
  <si>
    <t>Điều chỉnh QH giai đoạn 2016 -2020 thành PNK</t>
  </si>
  <si>
    <t>Khu đất hội người bảo thọ cũ</t>
  </si>
  <si>
    <t>Đất chưa xây dựng</t>
  </si>
  <si>
    <t>8. Xã Bình Châu</t>
  </si>
  <si>
    <t xml:space="preserve">Đất HTX (chợ cũ) - dân sử dụng </t>
  </si>
  <si>
    <t>Đất thùng liều cũ</t>
  </si>
  <si>
    <t>1141, 1123,1124,1125,</t>
  </si>
  <si>
    <t>Quyết định số 17/UBH, ngày 22/10/1985 cấp đất xây dựng cơ bản cho cơ sở chế biến nước mắm</t>
  </si>
  <si>
    <t>Đất trường mầm non (cũ)</t>
  </si>
  <si>
    <t>Bán đấu giá giao đất có thu tiền</t>
  </si>
  <si>
    <t>Đất trống trước Tụ điểm sinh hoạt</t>
  </si>
  <si>
    <t>145</t>
  </si>
  <si>
    <t>Đất trường cấp 1 (cũ)</t>
  </si>
  <si>
    <t>106,448</t>
  </si>
  <si>
    <t>Cho thuê thông qua hình thức đấu giá</t>
  </si>
  <si>
    <t>Đất công khu 47ha</t>
  </si>
  <si>
    <t>172</t>
  </si>
  <si>
    <t>TSL</t>
  </si>
  <si>
    <t xml:space="preserve"> Cho thuê thông qua hình thức đấu giá. </t>
  </si>
  <si>
    <t>Đất ao (ông Nguyễn Trọng Kim đang thuê)</t>
  </si>
  <si>
    <t>111, 864</t>
  </si>
  <si>
    <t>Khu 6.3ha Hồ Tràm</t>
  </si>
  <si>
    <t>3 TL 1/5000</t>
  </si>
  <si>
    <t>Đấu giá cho thuê vào mục đích sản xuất kinh doanh</t>
  </si>
  <si>
    <t>Khu 10ha tôm</t>
  </si>
  <si>
    <t>33;34</t>
  </si>
  <si>
    <t>141,142,328,144,154,152,153,151,146,145,147,148,180,136;318 và một phần thửa 296,297,438</t>
  </si>
  <si>
    <t>NKH</t>
  </si>
  <si>
    <t>Đấu giá QSD đất cho thuê vào mục đích sản xuất kinh doanh</t>
  </si>
  <si>
    <t>Đấu giá QSD đất giao đất có thu tiền vào mục đích đất ở</t>
  </si>
  <si>
    <t>Trụ sở Ấp 6</t>
  </si>
  <si>
    <t>Trạm y tế cũ (của công ty cao su)</t>
  </si>
  <si>
    <t>Đất hầm sỏi Ấp 4A</t>
  </si>
  <si>
    <t>Ấp 4A</t>
  </si>
  <si>
    <t>53, 410</t>
  </si>
  <si>
    <t>Đấu giá QSD đất giao đất có thu tiền vào mục đích đất ở (Phòng TNMT phối hợp UBND xã để xử lý lấn chiếm)</t>
  </si>
  <si>
    <t>Khu cổng đá</t>
  </si>
  <si>
    <t>176, 118, 121, 311, 312, 313</t>
  </si>
  <si>
    <t>Đấu giá cho thuê đất vào mục đích sản xuất kinh doanh</t>
  </si>
  <si>
    <t>Điều chỉnh QH sang đất SXKD và bổ sung KHSD đất.</t>
  </si>
  <si>
    <t>Đất sau trường mẫu giáo Hòa Hưng</t>
  </si>
  <si>
    <t>một phần thửa 144</t>
  </si>
  <si>
    <t>Đấu giá QSD đất giao đất có thu tiền mục đích đất ở</t>
  </si>
  <si>
    <t>Đất Kho lương thực cũ</t>
  </si>
  <si>
    <t>522, 839, 525, 840</t>
  </si>
  <si>
    <t>Quản lý theo Quyết định số 3654/QĐ-UBND huyện ngày 17/10/2005</t>
  </si>
  <si>
    <t>Đất sau trường tiểu học Hòa Hưng</t>
  </si>
  <si>
    <t>Đấu giá QSD đất vào mục đích đất nông nghiệp</t>
  </si>
  <si>
    <t>Điều chỉnh QH sang đất cây lâu năm. Bổ sung KHSD đất</t>
  </si>
  <si>
    <t>một phần thửa 41,54</t>
  </si>
  <si>
    <t>Thửa 653 và một phần thửa đất số 283</t>
  </si>
  <si>
    <t>200</t>
  </si>
  <si>
    <t>Đấu giá QSD đất để giao đất</t>
  </si>
  <si>
    <t>Đấu giá QSD đất ở</t>
  </si>
  <si>
    <t>Nhà trẻ cũ ấp 2Đông</t>
  </si>
  <si>
    <t>Trụ sở ấp 1 cũ</t>
  </si>
  <si>
    <t>ONT + LNC</t>
  </si>
  <si>
    <t>Nhà phân trường cũ</t>
  </si>
  <si>
    <t>370, 379, 425</t>
  </si>
  <si>
    <t>Lò gạch cũ</t>
  </si>
  <si>
    <t>Một phần thửa 71</t>
  </si>
  <si>
    <t>Đấu giá QSD đất cho thuê đất vào mục đích sản xuất kinh doanh</t>
  </si>
  <si>
    <t>Nhà bảo vệ lâm trường</t>
  </si>
  <si>
    <t>Khu A phố chợ Bình Châu</t>
  </si>
  <si>
    <t>258, 259, 260, 261, 262</t>
  </si>
  <si>
    <t>Đấu giá QSD đất giao đất vào mục đích đất ở</t>
  </si>
  <si>
    <t>Trường TH Thanh Bình cũ</t>
  </si>
  <si>
    <t>Đấu giá QSD đất giao đất vào mục đích đất thương mại dịch vụ (theo KHSD đất 2017)</t>
  </si>
  <si>
    <t>Trường TH. Nguyễn Thị Định cũ (vị trí 1)</t>
  </si>
  <si>
    <t>DGD, DGT</t>
  </si>
  <si>
    <t>Trụ sở ấp TB2 cũ</t>
  </si>
  <si>
    <t>Trạm Thú Y (cũ)</t>
  </si>
  <si>
    <t>L.Găng</t>
  </si>
  <si>
    <t>147,422</t>
  </si>
  <si>
    <t>Chốt an ninh cũ</t>
  </si>
  <si>
    <t>Ấp B.Hòa</t>
  </si>
  <si>
    <t>1408</t>
  </si>
  <si>
    <t>Khu Bàu Bàng - đất trống</t>
  </si>
  <si>
    <t xml:space="preserve">ĐPQL kêu gọi đầu tư du lịch vào mục đích đất thương mại dịch vụ </t>
  </si>
  <si>
    <t>Khu Dốc Lết - đất trống</t>
  </si>
  <si>
    <t>Đấu giá QSD đất sang thuong mại dịch vụ</t>
  </si>
  <si>
    <t>Đất lớp Mẫu giáo ấp Láng Găng</t>
  </si>
  <si>
    <t>2047, 1050</t>
  </si>
  <si>
    <t>Đấu giá QSD đất vào mục đích đất ở</t>
  </si>
  <si>
    <t>Đất công KP. Thạnh Sơn</t>
  </si>
  <si>
    <t>KP Thạnh Sơn</t>
  </si>
  <si>
    <t xml:space="preserve">43, </t>
  </si>
  <si>
    <t>46-&gt;49</t>
  </si>
  <si>
    <t>Cửa hàng bách hóa tổng hợp</t>
  </si>
  <si>
    <t>KP Phước Hòa</t>
  </si>
  <si>
    <t xml:space="preserve">DCH </t>
  </si>
  <si>
    <t>Khu đất phía sau nhà hàng Hòa Phát</t>
  </si>
  <si>
    <t>23;30</t>
  </si>
  <si>
    <t>127;01</t>
  </si>
  <si>
    <t>Khu hầm cát (hồ Sông Kinh)</t>
  </si>
  <si>
    <t>Đấu giá QSD đất cho thuê đất vào mục đích thương mại, dịc vụ</t>
  </si>
  <si>
    <t>Khu đất sau Ngân hàng Công thương VN</t>
  </si>
  <si>
    <t>một phần thửa 11</t>
  </si>
  <si>
    <t>Khu đất sau Ngân hàng Chính sách xã hội</t>
  </si>
  <si>
    <t>Thạnh Sơn</t>
  </si>
  <si>
    <t>Bán đấu giá QSD đất vào mục đích đất ở</t>
  </si>
  <si>
    <t>II. Danh mục các thửa đất đề nghị công nhận qsd đất có thu tiền sử dụng đất</t>
  </si>
  <si>
    <t>Dân lấn chiếm sử dụng từ năm 1997; Có tài
 sản</t>
  </si>
  <si>
    <t>Đất KTThể trại giống các hộ dân dang sử dụng; Có tài sản và trồng tràm</t>
  </si>
  <si>
    <t>Các hộ dân đang sử dụng làm nhà ở; Người dân sử dụng có nhà</t>
  </si>
  <si>
    <t xml:space="preserve">; </t>
  </si>
  <si>
    <t>có nhà tình thương trên đất cấp cho ông Lê Thành Ngỏ; Có tài sản và trồng tràm</t>
  </si>
  <si>
    <t>20 hộ dân sử dụng làm nhà ở từ năm 1994; Có tài
 sản</t>
  </si>
  <si>
    <t>Các hộ dân đang sử
 dụng làm nhà ở; Có tài sản</t>
  </si>
  <si>
    <t>Có nhà ở và cây lâu năm; có tài sản</t>
  </si>
  <si>
    <t xml:space="preserve">Có nhà ở và cây lâu năm; </t>
  </si>
  <si>
    <t>Ông Nguyễn Văn Phú sử dụng trồng điều từ năm 1988; có tài sản</t>
  </si>
  <si>
    <t>Ông Trần Thái Sơn sử dụng khoảng từ năm 1986 ; Có tài sản</t>
  </si>
  <si>
    <t>Hộ ông Đặng Văn Hùng chiếm sử dụng; Quán đang kinh doanh</t>
  </si>
  <si>
    <t>Hộ bà Nguyễn Thị Lộc chiếm sử dụng; Quán đang kinh doanh</t>
  </si>
  <si>
    <t>Hộ dân lấn, chiếm sử dụng từ năm 1995; Hộ dân đã cất nhà ở ổn định</t>
  </si>
  <si>
    <t>Trường học cũ không  sử dụng ; Có tài sản</t>
  </si>
  <si>
    <t>Đất trống; Đất sạch</t>
  </si>
  <si>
    <t>Đang cho HTX NN Gò Cát mượn; Có tài sản</t>
  </si>
  <si>
    <t>Hộ dân đang thuê; Đất ao</t>
  </si>
  <si>
    <t>Đất trồng cây lâu năm; Có tài sản</t>
  </si>
  <si>
    <t>đất trống; đất sạch</t>
  </si>
  <si>
    <t>nhà sinh hoạt ấp 6; có tài sản</t>
  </si>
  <si>
    <t>Đất trống; đất sạch</t>
  </si>
  <si>
    <t>Điều; Có tài sản</t>
  </si>
  <si>
    <t>Điều của công đoàn xã đang quản lí; Có tài sản</t>
  </si>
  <si>
    <t>Đất trống; Có tài sản</t>
  </si>
  <si>
    <t>Trường học đang trồng tràm; Có tài sản</t>
  </si>
  <si>
    <t>Chợ xã Tân Lâm; Đất sạch</t>
  </si>
  <si>
    <t>Chưa sử dụng; Đất sạch</t>
  </si>
  <si>
    <t xml:space="preserve">Chưa sử dụng; </t>
  </si>
  <si>
    <t>Trụ sở ấp; Có tài sản</t>
  </si>
  <si>
    <t>Có nhà trên đất; Có tài sản</t>
  </si>
  <si>
    <t>Có nhà tạm; Có tài sản</t>
  </si>
  <si>
    <t>Nhà cũ và đất trống; Có tài sản</t>
  </si>
  <si>
    <t xml:space="preserve"> Nhà máy thức ăn gia súc; Có tài sản</t>
  </si>
  <si>
    <t>Phòng học bỏ hoang; Có tài sản</t>
  </si>
  <si>
    <t xml:space="preserve">Tạm giao cho BQL cảng BL sử dụng; </t>
  </si>
  <si>
    <t>Nhà trống; Có tài sản</t>
  </si>
  <si>
    <t>Đất nhà bõ hoang; Có tài sản</t>
  </si>
  <si>
    <t>Ấp B.Hòa QL cho hộ dân thuê; Có tài sản</t>
  </si>
  <si>
    <t>Đất bưng; Đất sạch</t>
  </si>
  <si>
    <t>Đất phòng học bỏ hoang; Có tài sản</t>
  </si>
  <si>
    <t>Đất trống; Đề nghị lập phương án đấu giá quyền sử dụng đất</t>
  </si>
  <si>
    <t>Hộ gia đình cá nhân đang sử dụng để kinh doanh; Có tài sản</t>
  </si>
  <si>
    <t>Trụ sở UBND cũ; Có tài sản</t>
  </si>
  <si>
    <t>Đất trống; Không có tài sản</t>
  </si>
  <si>
    <t>Mồ mả</t>
  </si>
  <si>
    <t>6. Xã Bình Châu</t>
  </si>
  <si>
    <t>5. Hòa Hội</t>
  </si>
  <si>
    <t>2. Xã Hòa Bình</t>
  </si>
  <si>
    <t>3. Xã Hòa Hưng</t>
  </si>
  <si>
    <t>4 Xã Tân Lâm</t>
  </si>
  <si>
    <t>5. Xã Bưng Riềng</t>
  </si>
  <si>
    <t>6. Xã Bàu Lâm</t>
  </si>
  <si>
    <t>7. Xã Hòa Hội</t>
  </si>
  <si>
    <t>9. TT Phước Bửu</t>
  </si>
  <si>
    <t xml:space="preserve">I. Danh mục các thửa đất công địa phương quản lý </t>
  </si>
  <si>
    <t>Giao đất có thu tiền sử dụng đất</t>
  </si>
  <si>
    <t>III. Danh mục các thửa đất công đề xuất đấu giá QSD đất hoặc thanh toán BT</t>
  </si>
  <si>
    <t>Trụ sở UBND thị trấn Long Điền</t>
  </si>
  <si>
    <t>Tiếp tục sử dụng theo hiện trạng</t>
  </si>
  <si>
    <t>Trạm y tế thị trấn Long Điền</t>
  </si>
  <si>
    <t>Trụ sở Kp. Long Phượng</t>
  </si>
  <si>
    <t>Trụ sở Kp. Long Hiệp</t>
  </si>
  <si>
    <t>209
210</t>
  </si>
  <si>
    <t>Trụ sở Kp. Long Nguyên</t>
  </si>
  <si>
    <t>Trụ sở Kp. Long An</t>
  </si>
  <si>
    <t>Trụ sở Kp. Long Lâm</t>
  </si>
  <si>
    <t>298
404</t>
  </si>
  <si>
    <t>Trụ sở Kp. Long Bình</t>
  </si>
  <si>
    <t>Trụ sở Kp. Long Sơn</t>
  </si>
  <si>
    <t>Trụ sở Kp. Long Liên</t>
  </si>
  <si>
    <t>Trụ sở Kp. Long Tân</t>
  </si>
  <si>
    <t xml:space="preserve">Trung tâm văn hóa thị trấn </t>
  </si>
  <si>
    <t>6,13</t>
  </si>
  <si>
    <t>Hợp tác xã nông nghiệp huyện Long Điền</t>
  </si>
  <si>
    <t>Khu vục ngoài khuôn viên Trường tiểu học Long Liên</t>
  </si>
  <si>
    <t>Chi nhánh Ngân hàng NN &amp; PTNT huyện Long Điền</t>
  </si>
  <si>
    <t>Ngân hàng nông nghiệp và PTNT huyện Long Điền</t>
  </si>
  <si>
    <t>Phòng Giao dịch ngân hàng chính sách xã hội huyện Long Điền</t>
  </si>
  <si>
    <t>Chi nhánh điện Long Điền</t>
  </si>
  <si>
    <t>64,74</t>
  </si>
  <si>
    <t>Bưu điện huyện Long Điền</t>
  </si>
  <si>
    <t>Trụ sở Công ty công trình đô thị huyện Long Điền</t>
  </si>
  <si>
    <t>Kho bạc cũ (Hiệu sách)</t>
  </si>
  <si>
    <t>Huyện ủy huyện Long Điền</t>
  </si>
  <si>
    <t>Trụ sở UBND huyện Long Điền</t>
  </si>
  <si>
    <t>109,
110</t>
  </si>
  <si>
    <t>1,30</t>
  </si>
  <si>
    <t>Phòng Giáo dục huyện Long Điền</t>
  </si>
  <si>
    <t>Trường THCS Huỳnh Tịnh Của</t>
  </si>
  <si>
    <t>Trường THCS Văn Lương</t>
  </si>
  <si>
    <t>Trường THPT Trần Văn Quan</t>
  </si>
  <si>
    <t>80,
81,90</t>
  </si>
  <si>
    <t>Trường THPT Trần Quang Khải</t>
  </si>
  <si>
    <t>84, 74</t>
  </si>
  <si>
    <t>32,2,
11,13, 4</t>
  </si>
  <si>
    <t>TrT. giáo dục thường xuyên huyện Long Điền</t>
  </si>
  <si>
    <t>Trường Tiểu học Long Liên</t>
  </si>
  <si>
    <t>32,12</t>
  </si>
  <si>
    <t>Trường Tiểu học Long Điền</t>
  </si>
  <si>
    <t>Trường Mầm non Long Điền</t>
  </si>
  <si>
    <t>Đài truyền thanh huyện Long Điền</t>
  </si>
  <si>
    <t>Liên đoàn lao động huyện Long Điền</t>
  </si>
  <si>
    <t>Trụ sở Công an huyện Long Điền</t>
  </si>
  <si>
    <t>Công an thị trấn Long Điền</t>
  </si>
  <si>
    <t>Tòa án nhân dân huyện Long Điền</t>
  </si>
  <si>
    <t>Viện kiểm sát nhân dân huyện Long Điền</t>
  </si>
  <si>
    <t>4,6,7</t>
  </si>
  <si>
    <t>Kho bạc nhà nước
huyện Long Điền</t>
  </si>
  <si>
    <t>Ban quản lý chợ Long Điền</t>
  </si>
  <si>
    <t>Chi Cục thuế huyện Long Điền</t>
  </si>
  <si>
    <t>Trung tâm văn hóa thể thao Bàu Thành</t>
  </si>
  <si>
    <t>16, 17</t>
  </si>
  <si>
    <t>19,1007,410,407, 55,94, 404</t>
  </si>
  <si>
    <t>Thư viện huyện Long Điền</t>
  </si>
  <si>
    <t>Nhà hát huyện Long Điền</t>
  </si>
  <si>
    <t>Chi Cục quản lý chất lượng an toàn vệ sinh và thú y thủy sản BR-VT</t>
  </si>
  <si>
    <t>Ban Quản lý dự án - ĐTXD huyện Long Điền
(TrT. Bồi dưỡng chính trị huyện Long Điền)</t>
  </si>
  <si>
    <t>Chi Cục quản lý thủy nông tỉnh BR-VT</t>
  </si>
  <si>
    <t>Hội Chữ thập đỏ huyện Long Điền</t>
  </si>
  <si>
    <t>Hội Cựu chiến binh huyện Long Điền</t>
  </si>
  <si>
    <t>TrT. kỹ thuật Tài nguyên và Môi trường tỉnh BR-VT</t>
  </si>
  <si>
    <t>Trung tâm hành chính huyện Long Điền</t>
  </si>
  <si>
    <t>LUA</t>
  </si>
  <si>
    <t>Chưa có thể hiện trên BĐĐC</t>
  </si>
  <si>
    <t>Khu chợ ăn đêm</t>
  </si>
  <si>
    <t>Đất công trình công cộng và Đất giao thông</t>
  </si>
  <si>
    <t>Tiếp tục giữ lại hiện trạng</t>
  </si>
  <si>
    <t>Khu đất phía sau khu nhà ở Bình Thạnh (thuộc thị trấn Long Điền)</t>
  </si>
  <si>
    <t>Tạm giao TTPTQĐ huyện quản lý</t>
  </si>
  <si>
    <t>Căn hộ hiệu thuốc cũ</t>
  </si>
  <si>
    <t>Đất CTCC</t>
  </si>
  <si>
    <t>Nhà tập thể thương nghiệp cũ</t>
  </si>
  <si>
    <t>nt</t>
  </si>
  <si>
    <t>Trung tâm dịch vụ Du lịch</t>
  </si>
  <si>
    <t>Khu Lò mổ (cũ)</t>
  </si>
  <si>
    <t>Đất do Công ty Công trình đô thị &amp; DVCC huyện Long Điền bàn giao địa phương quản lý</t>
  </si>
  <si>
    <t>Công viên Long Điền</t>
  </si>
  <si>
    <t>Đất công viên cây xanh</t>
  </si>
  <si>
    <t>Công viên trước 
Trường Trần Văn Quan</t>
  </si>
  <si>
    <t>Khu đất sau tiệm ảnh Mỹ Phượng</t>
  </si>
  <si>
    <t>Khu vực ngoài khuôn viên Trường tiểu học Long Liên</t>
  </si>
  <si>
    <t>Đất trường Mẫu Giáo cũ</t>
  </si>
  <si>
    <t>Hợp tác xã Vận tải huyện Long Điền</t>
  </si>
  <si>
    <t>Có Nhà</t>
  </si>
  <si>
    <t>Khu đất đầu tư công trình Trung tâm bồi dưỡng chính trị huyện, thị trấn Long Điền</t>
  </si>
  <si>
    <t>Đất trụ sở cơ quan</t>
  </si>
  <si>
    <t>Lập thủ tục đất đai giao cho TAND huyện và Chi cục THA dân sự huyện</t>
  </si>
  <si>
    <t>UBND huyện đã có chủ trương cho TAND huyện và Chi cục THA dân sự huyện lập thủ tục giao đất (tại Thông báo số 233/TB-UBND ngày 13/8/2015)</t>
  </si>
  <si>
    <t>Khu đất đối diện UBND thị trấn</t>
  </si>
  <si>
    <t>Đất CTCC và Đất Giao thông</t>
  </si>
  <si>
    <t>Thực hiện theo quy hoạch</t>
  </si>
  <si>
    <t>Khu đất phía sau Ban CHQS thị trấn</t>
  </si>
  <si>
    <t>Đất nghĩa địa (Mã ông Huyện)</t>
  </si>
  <si>
    <t>Đất giao thông và Đất ở</t>
  </si>
  <si>
    <t>Đất giao thông; Đất CTCC và Đất ở</t>
  </si>
  <si>
    <t>Đất giao thông</t>
  </si>
  <si>
    <t>Đất giao thông; Đất Giáo dục và Đất ở</t>
  </si>
  <si>
    <t>Đất PNK</t>
  </si>
  <si>
    <t>Đất CTCC; Đất Giao thông và Đất ở</t>
  </si>
  <si>
    <t>Đất y tế; Đất Giáo dục và Đất Giao thông</t>
  </si>
  <si>
    <t>Đất y tế và Đất Giao thông</t>
  </si>
  <si>
    <t>Đất Giao thông</t>
  </si>
  <si>
    <t>Đất Giao thông và Đất ở</t>
  </si>
  <si>
    <t>127, 128</t>
  </si>
  <si>
    <t>Khu đất tại cánh đồng lúa Long Điền</t>
  </si>
  <si>
    <t>Đất lúa. (Hợp tác xã Nông Nghiệp đang thuê sử dụng)</t>
  </si>
  <si>
    <t>Đất lúa</t>
  </si>
  <si>
    <t>-nt-</t>
  </si>
  <si>
    <t>Đất lúa. (Ban Chỉ huy Quân sự huyện thuê sử dụng)</t>
  </si>
  <si>
    <t>Trụ sở UBND Thị Trấn Long Hải</t>
  </si>
  <si>
    <t xml:space="preserve">Trụ sở UBMTTQ </t>
  </si>
  <si>
    <t>Trụ sở Công an</t>
  </si>
  <si>
    <t>Trụ sở khu phố Hải Bình</t>
  </si>
  <si>
    <t>Trụ sở khu phố Hải An</t>
  </si>
  <si>
    <t>Trụ sở khu phố Hải Lộc</t>
  </si>
  <si>
    <t>Trụ sở khu phố Hải Điền</t>
  </si>
  <si>
    <t>Trụ sở khu phố Hải Hòa</t>
  </si>
  <si>
    <t>Trụ sở khu phố Hải Tân</t>
  </si>
  <si>
    <t>Trụ sở khu phố Hải Trung</t>
  </si>
  <si>
    <t>Trụ sở khu phố Hải Sơn</t>
  </si>
  <si>
    <t>Trụ sở khu phố Hải Phong 1</t>
  </si>
  <si>
    <t>Trụ sở khu phố Hải Phong 2</t>
  </si>
  <si>
    <t>Trụ sở khu phố Hải Vân</t>
  </si>
  <si>
    <t>Trụ sở khu phố Hải Hà 1</t>
  </si>
  <si>
    <t>Trụ sở khu phố Hải Hà 2</t>
  </si>
  <si>
    <t>Trụ sở Hội kiều bào</t>
  </si>
  <si>
    <t>Ban quản lý khu du lịch huyện Long Điền</t>
  </si>
  <si>
    <t>Ban quản lý cảng cá huyện Long Điền</t>
  </si>
  <si>
    <t>Chi cục thuế H.Long Điền (Đội thuế số 3 )</t>
  </si>
  <si>
    <t xml:space="preserve">Căn Cứ Phượng Hoàng </t>
  </si>
  <si>
    <t>QPH</t>
  </si>
  <si>
    <t>Ban chỉ huy QS thị trấn</t>
  </si>
  <si>
    <t>Nhà Nghĩ Ba Son - Bộ QP</t>
  </si>
  <si>
    <t>151+152</t>
  </si>
  <si>
    <t>15+34</t>
  </si>
  <si>
    <t xml:space="preserve">Đòan Diều Dưỡng 298 </t>
  </si>
  <si>
    <t>6+9</t>
  </si>
  <si>
    <t xml:space="preserve">Trạm Kiểm Soát Biên Phòng </t>
  </si>
  <si>
    <t>33+67</t>
  </si>
  <si>
    <t xml:space="preserve">Đồn Biên Phòng 500 </t>
  </si>
  <si>
    <t>Trung tâm VHHTCĐ</t>
  </si>
  <si>
    <t xml:space="preserve">Đền thờ Liệt sỹ </t>
  </si>
  <si>
    <t xml:space="preserve">Phòng khám Khu vực Long Hải </t>
  </si>
  <si>
    <t xml:space="preserve">Cty  Dược BR - VT </t>
  </si>
  <si>
    <t xml:space="preserve">Khu điều Dưỡng Thương Binh </t>
  </si>
  <si>
    <t>10+33</t>
  </si>
  <si>
    <t>Trường Mầm non Ánh Dương</t>
  </si>
  <si>
    <t xml:space="preserve">Trường Mẫu Giáo LH2 </t>
  </si>
  <si>
    <t>Trường Mầm non Hoa Phượng</t>
  </si>
  <si>
    <t>Trường Mầm Non Sơn Ca</t>
  </si>
  <si>
    <t>Trường Tiểu Học Nguyễn Bỉnh Khiêm</t>
  </si>
  <si>
    <t>Trường Tiểu học Phạm Ngũ Lão</t>
  </si>
  <si>
    <t xml:space="preserve">Trường Tiểu Học Lương Thế Vinh </t>
  </si>
  <si>
    <t>126+134</t>
  </si>
  <si>
    <t>Trường THCS Nguyễn Công Trứ</t>
  </si>
  <si>
    <t>Trường THCS Phạm Hồng Thái</t>
  </si>
  <si>
    <t>Trường THCS Long Hải 2</t>
  </si>
  <si>
    <t>Trường PTTH Long Hải - Phước Tỉnh</t>
  </si>
  <si>
    <t>Trường đào tạo (Ngân Hàng NN&amp;PTNT)</t>
  </si>
  <si>
    <t>104+108</t>
  </si>
  <si>
    <t>88+2</t>
  </si>
  <si>
    <t>Trung tâm bảo trợ trẻ em</t>
  </si>
  <si>
    <t>Chợ mới Long Hải</t>
  </si>
  <si>
    <t>HTX thương mại và dịch vụ (Lò bánh mì)</t>
  </si>
  <si>
    <t>Chợ Hải Sơn</t>
  </si>
  <si>
    <t>7+28</t>
  </si>
  <si>
    <t>Đất tại vị trí giáp đất ốc đảo công ty An Hoa</t>
  </si>
  <si>
    <t>Bưu điện thị trấn Long Hải</t>
  </si>
  <si>
    <t>Trung tâm văn hóa 
học tập cộng đồng</t>
  </si>
  <si>
    <t>Cửa hàng VLXD
Tịnh Hương</t>
  </si>
  <si>
    <t>Dự kiến xây dựng
trụ sở khu phố 
Hải Lộc</t>
  </si>
  <si>
    <t>Hiện nay UBND 
thị trấn Long Hải 
đang quản lý</t>
  </si>
  <si>
    <t>Cửa hàng xăng dầu số 13</t>
  </si>
  <si>
    <t>Đất SX kinh doanh</t>
  </si>
  <si>
    <t>Dự kiến xây dựng
trụ sở cơ quan</t>
  </si>
  <si>
    <t xml:space="preserve">UBND thị trấn LH
đang quản lý </t>
  </si>
  <si>
    <t>Đất SXKD</t>
  </si>
  <si>
    <t>HTX thương mại dịch vụ</t>
  </si>
  <si>
    <t>Đất TDTT</t>
  </si>
  <si>
    <t>Sử dụng theo QH
 làm khu Văn Hóa
 thể thao đa năng</t>
  </si>
  <si>
    <t>Nhà trẻ cũ</t>
  </si>
  <si>
    <t>Đất du lịch</t>
  </si>
  <si>
    <t>Khu du lịch
sinh thái Long Hải</t>
  </si>
  <si>
    <t>Đất Mai Fooc Quân khu 7 giao huyện quản lý (thuộc thị trấn Long Hải)</t>
  </si>
  <si>
    <t>Đất Giáo dục; Đất y tế; Đất công trình công cộng; Đất giao thông và Đất ở</t>
  </si>
  <si>
    <t>Tổng diện tích 40ha. Hiện nay có một phần diện tích đã giao cho tổ chức quản lý sử dụng (Trường THPT Long Hải - Phước Tỉnh, Chợ Long Hải) và một phần diện tích đã cấp giấy CNQSDĐ cho hộ gia đình, cá nhân sử dụng. Phần diện tích 11,7ha còn lại giao cho TTPTQĐ huyện quản lý.</t>
  </si>
  <si>
    <t>Trạm y tế cộng đồng</t>
  </si>
  <si>
    <t>Không còn sử dụng 
(Trong đất QK7)</t>
  </si>
  <si>
    <t>Đất Y tế</t>
  </si>
  <si>
    <t>Sử dụng theo QH
ngành Y tế</t>
  </si>
  <si>
    <t>Y tế
đang bỏ hoang</t>
  </si>
  <si>
    <t>Ban quản lý cảng cá 
huyện Long Điền</t>
  </si>
  <si>
    <t>Đất SKC</t>
  </si>
  <si>
    <t xml:space="preserve">Thực hiện theo quy hoạch </t>
  </si>
  <si>
    <t>Trại Tôm Thiên Lộc</t>
  </si>
  <si>
    <t>Dự kiến xây dựng
chốt đội dân phòng
khu phố Hải Hà 2</t>
  </si>
  <si>
    <t>Khu cầu trắng
Huỳnh tấn Hoàng giao trả</t>
  </si>
  <si>
    <t>Đất bờ mương 
chống sạt lỡ</t>
  </si>
  <si>
    <t xml:space="preserve">UBND thị trấn 
đang quản lý </t>
  </si>
  <si>
    <t>Đất Giao thông
và Đất ở</t>
  </si>
  <si>
    <t>Giáp mương nước
phía sau đội thuế</t>
  </si>
  <si>
    <t>Khu cầu trắng-
không sử dụng</t>
  </si>
  <si>
    <t>Khu cầu trắng
Giáp đất Ông Trần Cảnh</t>
  </si>
  <si>
    <t>Đất ruộng bàu
Tập Đoàn quản lý trước đây</t>
  </si>
  <si>
    <t>Giao đất ở cho hộ 
gia đình chính sách</t>
  </si>
  <si>
    <t>Đất tập đoàn giao
Hồ Văn Xe canh tác</t>
  </si>
  <si>
    <t>Khu dân cư 
Việt Hân 5</t>
  </si>
  <si>
    <t>Sử dụng theo QH
Khu dân cư số 5</t>
  </si>
  <si>
    <t>Ông vượng đang lập
thủ tục xin giao đất</t>
  </si>
  <si>
    <t>Ông Đoàn
Văn Vượng
đang sử dụng</t>
  </si>
  <si>
    <t>Đề nghị thu hồi và 
giao đất theo quy định</t>
  </si>
  <si>
    <t>Đất trống 
không sử dụng</t>
  </si>
  <si>
    <t>Khu gò đá
Nguyễn Văn Chương giao</t>
  </si>
  <si>
    <t>Dự kiến xây dựng 
chốt đội dân phòng
khu phố Hải Bình</t>
  </si>
  <si>
    <t>Dự kiến xây dựng
trụ sở KP Hải An</t>
  </si>
  <si>
    <t>Khu Miễu
Nguyễn Văn Chương giao</t>
  </si>
  <si>
    <t>Dự kiến xây dựng 
chốt kiểm lâm</t>
  </si>
  <si>
    <t>Tảng đá phía trước Miễu</t>
  </si>
  <si>
    <t>Khoáng sản
(Tảng đá thiên nhiên)</t>
  </si>
  <si>
    <t>Giữ hiện trạng làm
cảnh quang thiên nhiên</t>
  </si>
  <si>
    <t>Đất ao giếng nghễ,
Hội nông dân đang cho thuê</t>
  </si>
  <si>
    <t>Khu dân cư
Việt Hân 3</t>
  </si>
  <si>
    <t>QĐ giao số: 2041
ngày 27/9/2012
cho C.ty Việt Hân</t>
  </si>
  <si>
    <t>Sau nhà tình nghĩa Bà Cảnh
giáp sân vận động</t>
  </si>
  <si>
    <t>Đề nghị giao đất ở theo
QH cho HGĐ, CN</t>
  </si>
  <si>
    <t xml:space="preserve">Ông Nguyễn
Thành Khoa
đang sử dụng  </t>
  </si>
  <si>
    <t>Sau sân vận động
dân đang chiếm ở</t>
  </si>
  <si>
    <t>Đất văn hóa</t>
  </si>
  <si>
    <t>Sử dụng theo QH
Đất văn hóa</t>
  </si>
  <si>
    <t>Các hộ dân
đang ở tạm</t>
  </si>
  <si>
    <t>Bên Hông phải sân vận động</t>
  </si>
  <si>
    <t>Giáp nhà máy Pê tông ly tâm
XN đá</t>
  </si>
  <si>
    <t>DT nhỏ, đề nghị
giữ nguyên hiện trạng</t>
  </si>
  <si>
    <t>Phía sau trụ sở
khu phố Hải Tân</t>
  </si>
  <si>
    <t>Đất nuôi trồng
thủy sản</t>
  </si>
  <si>
    <t>Dự kiến mở rộng
trụ sở khu phố</t>
  </si>
  <si>
    <t>Phía trước chùa Bửu Lâm Tự</t>
  </si>
  <si>
    <t>Đất trồng cây 
hàng năm khác</t>
  </si>
  <si>
    <t>Dự kiến mở rộng
đường trung tâm TT</t>
  </si>
  <si>
    <t>Đất sân bắn –
dân đang chiếm ở</t>
  </si>
  <si>
    <t xml:space="preserve"> Đường QH số 7 g/đ 2</t>
  </si>
  <si>
    <t xml:space="preserve">Ban CHQS huyện 
đang quản lý </t>
  </si>
  <si>
    <t>Đất sân bắn – 
dân đang chiếm sử dụng</t>
  </si>
  <si>
    <t>Đất sân bắn –  đất trống</t>
  </si>
  <si>
    <t>Trại tôm Thiên Lộc</t>
  </si>
  <si>
    <t xml:space="preserve"> Đường QH số 14</t>
  </si>
  <si>
    <t>Khu Ông Ba Gà
đang chiếm ở</t>
  </si>
  <si>
    <t>Khu phía sau đền thờ liệt sỹ
(giáp XN Dược)</t>
  </si>
  <si>
    <t>Đất dự án Biệt thự biển Long Hải</t>
  </si>
  <si>
    <t>Giải tỏa theo QH</t>
  </si>
  <si>
    <t>Khu phía sau
BQL các khu du lịch</t>
  </si>
  <si>
    <t>Bãi chứa vật tư dầu khí</t>
  </si>
  <si>
    <t>Khu trạm van
dầu khí Bạch Hổ</t>
  </si>
  <si>
    <t>Đất dự trữ
phát triển du lịch</t>
  </si>
  <si>
    <t>Ban ấp Phước Thắng</t>
  </si>
  <si>
    <t>TS0</t>
  </si>
  <si>
    <t>TS1</t>
  </si>
  <si>
    <t>Tiếp tục sử dụng vào mục đích trụ sở cơ quan, công trình sự nghiệp</t>
  </si>
  <si>
    <t>Sân Vận động</t>
  </si>
  <si>
    <t>Trung Tâm VH xã</t>
  </si>
  <si>
    <t>Đền Thờ Liện Sỹ</t>
  </si>
  <si>
    <t>Ban ấp Phước Thái</t>
  </si>
  <si>
    <t>Ban ấp Phước Lợi</t>
  </si>
  <si>
    <t>Ban ấp Phước tân</t>
  </si>
  <si>
    <t>Câu Lạc Bộ Hưu Trí</t>
  </si>
  <si>
    <t>Ban ấp Phước Hiệp</t>
  </si>
  <si>
    <t>Nhà tập thể giáo viên</t>
  </si>
  <si>
    <t>Ban ấp Phước Hương</t>
  </si>
  <si>
    <t>Ban ấp Tân Lập</t>
  </si>
  <si>
    <t>Ban ấp Tân Phước</t>
  </si>
  <si>
    <t>Ban ấp Tân An</t>
  </si>
  <si>
    <t>Ban ấp Phước Bình</t>
  </si>
  <si>
    <t>Ban ấp Phước Hòa</t>
  </si>
  <si>
    <t>Ban ấp Phước Thiện</t>
  </si>
  <si>
    <t>160, 163, 305</t>
  </si>
  <si>
    <t>Ban ấp Phước Thuận</t>
  </si>
  <si>
    <t>Ban ấp Phước An</t>
  </si>
  <si>
    <t>Ban ấp Phước Lộc</t>
  </si>
  <si>
    <t>Đội Thuế</t>
  </si>
  <si>
    <t>Đồn Biên Phòng 504</t>
  </si>
  <si>
    <t>108+82+110</t>
  </si>
  <si>
    <t>143+13+1</t>
  </si>
  <si>
    <t>Trạm biên phòng Phước Tỉnh</t>
  </si>
  <si>
    <t>12, 13, 19</t>
  </si>
  <si>
    <t xml:space="preserve">Trường Tiểu học Trần Quốc Toản </t>
  </si>
  <si>
    <t>15, 27</t>
  </si>
  <si>
    <t xml:space="preserve">Trường Tiểu học Nguyễn Thị Minh Khai </t>
  </si>
  <si>
    <t>Trường Tiểu học Lê Hồng Phong</t>
  </si>
  <si>
    <t>Trường TH Cơ sở Trần Nguyên Hãn</t>
  </si>
  <si>
    <t>Trường TH Nguyễn Thị Định</t>
  </si>
  <si>
    <t>Trường Tiểu học Võ Văn Kiệt</t>
  </si>
  <si>
    <t>Mẫu giáo cây xăng</t>
  </si>
  <si>
    <t>456, 457</t>
  </si>
  <si>
    <t>Mấu giáo Hoàng Anh</t>
  </si>
  <si>
    <t>Mẫu giáo Hoàng Yến</t>
  </si>
  <si>
    <t>Mẫu giáo Hoàng Lan</t>
  </si>
  <si>
    <t>Bưu điện xã</t>
  </si>
  <si>
    <t>Chợ Phước tỉnh</t>
  </si>
  <si>
    <t>60, 61, 69,70,71,72,10, 59</t>
  </si>
  <si>
    <t>Cảng cá Phước Hiệp</t>
  </si>
  <si>
    <t>1, 2, 3, 4, 319</t>
  </si>
  <si>
    <t>Cảng cá Tân Phước</t>
  </si>
  <si>
    <t>44+100 +104</t>
  </si>
  <si>
    <t>Khu đất công ấp P. Tân</t>
  </si>
  <si>
    <t>Đất trống + Nhà ở</t>
  </si>
  <si>
    <t>Đất ở và đất giáo dục</t>
  </si>
  <si>
    <t>UBND xã đang quản lý</t>
  </si>
  <si>
    <t>Đất giao thông và đất ở</t>
  </si>
  <si>
    <t>Đất trống + Công trình phụ</t>
  </si>
  <si>
    <t>Thực hiện dự án đường ven biển và khu TĐC số 2 Phước Tỉnh</t>
  </si>
  <si>
    <t>Đất giao thông, đất ở, đất phi nông nghiệp khác và đất sản xuất kinh doanh</t>
  </si>
  <si>
    <t>Nhà ở</t>
  </si>
  <si>
    <t>Đất phi nông nghiệp khác</t>
  </si>
  <si>
    <t>Thực hiện dự án xây dựng trường THPT Phước Tỉnh</t>
  </si>
  <si>
    <t>UBND tỉnh có Quyết định số 2154/UBND-VP ngày 11/9/2015, về thu hồi toàn bộ diện tích trên và giao cho địa phương quản lý</t>
  </si>
  <si>
    <t>Khu đất công ấp P.Thắng</t>
  </si>
  <si>
    <t>Có nhà ở</t>
  </si>
  <si>
    <t>Khu đất công gần Cầu Cửa Lấp, xã Phước Tỉnh (QH làm khu TĐC Phước Tình 2)</t>
  </si>
  <si>
    <t>Đất trống. Một phần diện tích 0,22ha bị hộ dân xây dựng cơi nới, lấn chiếm.</t>
  </si>
  <si>
    <t>Đất ở tái định cư</t>
  </si>
  <si>
    <t>Tạm giao TTPTQĐ huyện tiếp tục quản lý</t>
  </si>
  <si>
    <t>Khu đất công ấp P.Bình</t>
  </si>
  <si>
    <t>Đất sản xuất kinh doanh</t>
  </si>
  <si>
    <t>Khu đất công ấp P.Thuận</t>
  </si>
  <si>
    <t>Công trình phụ</t>
  </si>
  <si>
    <t>Đất ao tù ngập nước, một phần các hộ dân đã lấn chiếm</t>
  </si>
  <si>
    <t>Đất giao thông, đất ở, đất phi nông nghiệp khác</t>
  </si>
  <si>
    <t>Quỹ đất nông nghiệp ấp 
Phước Thuận</t>
  </si>
  <si>
    <t>Đất trống + trụ sở ban ấp Phước Thuận</t>
  </si>
  <si>
    <t>Đất giao thông và đất giáo dục</t>
  </si>
  <si>
    <t>1, 28</t>
  </si>
  <si>
    <t>Trụ sở ấp Hải Sơn</t>
  </si>
  <si>
    <t>Trụ sở ấp Lò Vôi</t>
  </si>
  <si>
    <t>135,136,482</t>
  </si>
  <si>
    <t>Trụ sở ấp Phước Lâm</t>
  </si>
  <si>
    <t>97,130,246</t>
  </si>
  <si>
    <t>Trụ sở ấp Phước Lộc</t>
  </si>
  <si>
    <t>Trụ sở ấp Hải Lâm</t>
  </si>
  <si>
    <t>Trụ sở ấp Phước Thọ</t>
  </si>
  <si>
    <t>Trường Mầm non Hoa Hồng (Phước Hưng cũ)</t>
  </si>
  <si>
    <t>170,171,169,172</t>
  </si>
  <si>
    <t>Mầm non Hoa Hồng (cơ sở 2)</t>
  </si>
  <si>
    <t>Trường tiểu học Phước Hưng 2 (Cơ sở cũ)</t>
  </si>
  <si>
    <t>Trường tiểu học Lý Tự Trọng</t>
  </si>
  <si>
    <t>32, 33, 34,36</t>
  </si>
  <si>
    <t>Trường tiểu học Kim Đồng</t>
  </si>
  <si>
    <t>17 + 43</t>
  </si>
  <si>
    <t>45, 110, 116, 
117 + 24</t>
  </si>
  <si>
    <t>Trường tiểu học bán trú p.hưng 3</t>
  </si>
  <si>
    <t>Trường tiểu học Lý Tự Trọng (cũ)</t>
  </si>
  <si>
    <t>Trường THCS Nguyễn Trãi</t>
  </si>
  <si>
    <t>1,2,4,5,11</t>
  </si>
  <si>
    <t>Trường THCS Nguyễn Huệ</t>
  </si>
  <si>
    <t>Trường THPT Minh Đạm</t>
  </si>
  <si>
    <t xml:space="preserve">82, 83, 84, 85, </t>
  </si>
  <si>
    <t xml:space="preserve">Chợ Phước Lâm </t>
  </si>
  <si>
    <t>Công viên Lò Vôi (giáp vòng xoay Lò Vôi)</t>
  </si>
  <si>
    <t>Trung tâm văn hóa học tập cộng đồng</t>
  </si>
  <si>
    <t>Đền liệt sỹ</t>
  </si>
  <si>
    <t>54,50,72,204</t>
  </si>
  <si>
    <t xml:space="preserve">Trạm Y Tế </t>
  </si>
  <si>
    <t>Khu đất trước đây do xã Phước Tỉnh quản lý, vào năm 1980 Đồn biên phòng mượn để sản xuất nông nghiệp</t>
  </si>
  <si>
    <t>dự án khu dân cư Phước Hưng</t>
  </si>
  <si>
    <t>Giữ nguyên theo hiện trạng. Không được tự ý xây dựng khi chưa được sự cho phép của cấp có thẩm quyền</t>
  </si>
  <si>
    <t>Tập đoàn xã Phước Tỉnh giao cho ông Nguyễn Văn Nguyện canh tác</t>
  </si>
  <si>
    <t>Đất cây hàng năm</t>
  </si>
  <si>
    <t>dự án Skypark</t>
  </si>
  <si>
    <t>Giữ nguyên hiện trạng. Khi dự án Skypark triển khai sẽ thực hiện theo quy hoạch</t>
  </si>
  <si>
    <t>Khu đất công ty bảo việt chi nhánh Phước Hưng</t>
  </si>
  <si>
    <t>QH XD 1/500 khu DV HC TS Lò Vôi  (đất ở cải tạo)</t>
  </si>
  <si>
    <t>Thực hiện theo quy   hoạch</t>
  </si>
  <si>
    <t>Trạm thuế cũ</t>
  </si>
  <si>
    <t xml:space="preserve">QH 1/500 khu dân cư lò vôi </t>
  </si>
  <si>
    <t>Đề xuất giữ lại làm chốt dân phòng</t>
  </si>
  <si>
    <t>Khu đất công ty CP CB XNK thủy sản tỉnh BR- VT</t>
  </si>
  <si>
    <t>hiện nay công ty XNK V đang sử dụng để chế biến hải sản</t>
  </si>
  <si>
    <t>dự án Skypark (thuộc đất ở chia lô)</t>
  </si>
  <si>
    <t>Đến nay, đã hết thời hạn thuê đất</t>
  </si>
  <si>
    <t>Đất Công ty chế biến thực phẩm Long Hải</t>
  </si>
  <si>
    <t>Hiện nay Công ty chế biến thực phẩm Long Hải đang sử dụng chế biến hải sản.</t>
  </si>
  <si>
    <t>dự án Skypark (thuộc đất giáo dục)</t>
  </si>
  <si>
    <t>Đất Công ty cổ phần việt pháp Proconco</t>
  </si>
  <si>
    <t>Hiện nay Công ty đang sử dụng chế biến hải sản.</t>
  </si>
  <si>
    <t xml:space="preserve">dự án Skypark (thuộc đất giáo dục) </t>
  </si>
  <si>
    <t>UBND tỉnh BR- VT đã giao đất theo Quyết định số 100/QĐ-UBND của UBND tỉnh BR- VT ngày 12/12/1991. Thời hạn giao đất là 20 năm, hiện nay đã hết thời hạn giao đất.</t>
  </si>
  <si>
    <t>Sân bóng chuyền 1</t>
  </si>
  <si>
    <t>Sân tập thể thao</t>
  </si>
  <si>
    <t>đất giao thông</t>
  </si>
  <si>
    <t>Đề xuất giữ lại Đất thể dục thể thao</t>
  </si>
  <si>
    <t>Sân bóng chuyền 2</t>
  </si>
  <si>
    <t>đất giao thông và đất ở</t>
  </si>
  <si>
    <t>Sử dụng tổ chức họp tổ dân cư</t>
  </si>
  <si>
    <t>QH khu dân cư DVHCTS Lò Vôi thuộc đất ở</t>
  </si>
  <si>
    <t>Đề xuất giữ lại quỹ đất cho địa phương phục vụ mục đích công cộng</t>
  </si>
  <si>
    <t>Hồ nước thuộc Đất 271</t>
  </si>
  <si>
    <t>Đất Dịch vụ du lịch</t>
  </si>
  <si>
    <t xml:space="preserve">Thuộc đất 271 xã Phước Hưng và An Ngãi. </t>
  </si>
  <si>
    <t>Khu bãi nghiền thuộc Đất 271</t>
  </si>
  <si>
    <t>Điều chỉnh thành quy hoạch khu tái định cư</t>
  </si>
  <si>
    <t>Khu đất đùn, xã Phước Hưng</t>
  </si>
  <si>
    <t>Đất nuôi trồng thủy sản</t>
  </si>
  <si>
    <t>Đất ở và Đất giao thông</t>
  </si>
  <si>
    <t>Sử dụng đất theo Quy hoạch SDĐ</t>
  </si>
  <si>
    <t xml:space="preserve">Ban Chỉ Huy quân sự huyện đang liên hệ Sở, ngành tỉnh làm khu tăng gia sản xuất </t>
  </si>
  <si>
    <t>Trạm Kiểm lâm cũ, xã Phước Hưng</t>
  </si>
  <si>
    <t>Khu đất đầu tư cầu cảng xã Phước Hưng</t>
  </si>
  <si>
    <t>Đất phát triển hạ tầng (Cảng)</t>
  </si>
  <si>
    <t>Đất đùn</t>
  </si>
  <si>
    <t>Đất nuôi trồng thủy sản. 
BCH Công đoàn xã ký Hợp đồng thuê đất với ông Nguyễn Văn Điền. Đến nay UBND huyện có Văn bản số 1367/UBND-VP ngày 04/4/2016, yêu cầu địa phương quản lý, sử dụng đúng quy định</t>
  </si>
  <si>
    <t xml:space="preserve">QH khu dân cư DVHCTS Lò Vôi </t>
  </si>
  <si>
    <t>Đất đùn thuộc tổ 12- Lò Vôi</t>
  </si>
  <si>
    <t>Đất giáp với lạch tổ 7- Lò Vôi</t>
  </si>
  <si>
    <t>Hội sinh vật cảnh sử dụng</t>
  </si>
  <si>
    <t>Trưng bày cây cảnh</t>
  </si>
  <si>
    <t>Đất y tế</t>
  </si>
  <si>
    <t>Đề xuất giữ lại để mở rộng trạm y tế</t>
  </si>
  <si>
    <t>Đền liệt sĩ</t>
  </si>
  <si>
    <t>Giữ nguyên hiện trạng</t>
  </si>
  <si>
    <t>104 + 105</t>
  </si>
  <si>
    <t>Chợ An Ngãi</t>
  </si>
  <si>
    <t>116 + 137</t>
  </si>
  <si>
    <t>TT học tập cộng đồng</t>
  </si>
  <si>
    <t>41 + 42 + 43
 + 44 + 45</t>
  </si>
  <si>
    <t>Trụ sở ấp An Hoà</t>
  </si>
  <si>
    <t>565+566+587</t>
  </si>
  <si>
    <t>Trụ sở ấp An Phước</t>
  </si>
  <si>
    <t>Trụ sở ấp An Bình</t>
  </si>
  <si>
    <t>Trụ sở ấp An Lộc</t>
  </si>
  <si>
    <t>Trụ sở ấp An Thạnh</t>
  </si>
  <si>
    <t>Trụ sở công an xã</t>
  </si>
  <si>
    <t>Trụ sở công an huyện.</t>
  </si>
  <si>
    <t>Trung tâm khuyến nông và giống nông nghiệp tỉnh BR-VT</t>
  </si>
  <si>
    <t>1041 + 1038 + 1036+1037+1035+1042 + 1040 +1039 + 1034</t>
  </si>
  <si>
    <t>Đất trồng lúa, đã giao cho Trung tâm khuyến nông và giống nông nghiệp tỉnh để khai thác, sử dụng</t>
  </si>
  <si>
    <t>Chi cục quản lý thị trường tỉnh BR-VT</t>
  </si>
  <si>
    <t>Trung tâm nuôi dưỡng người già neo đơn</t>
  </si>
  <si>
    <t>465 +  719 + 815</t>
  </si>
  <si>
    <t>Huyện đoàn Long Điền +
Trung tâm Văn hóa Bàu Thành</t>
  </si>
  <si>
    <t>Trường mầm non Nam Côn Sơn</t>
  </si>
  <si>
    <t>Trường trung học cơ sở Phạm Hữu  Chí</t>
  </si>
  <si>
    <t>Trường tiểu học Cao Văn Ngọc</t>
  </si>
  <si>
    <t xml:space="preserve">148 + 151 + 149 </t>
  </si>
  <si>
    <t>Bệnh viện huyện Long Điền</t>
  </si>
  <si>
    <t>3+4+5+6+7+8</t>
  </si>
  <si>
    <t>Trại tạm giam công an tỉnh</t>
  </si>
  <si>
    <t>52+195+187+212+194+173</t>
  </si>
  <si>
    <t>ANI</t>
  </si>
  <si>
    <t>Trạm y tế cũ</t>
  </si>
  <si>
    <t>Đất Giáo dục</t>
  </si>
  <si>
    <t>Xây dựng trường Mần Non</t>
  </si>
  <si>
    <t>Đất bãi cồn</t>
  </si>
  <si>
    <t>Đất sông suối</t>
  </si>
  <si>
    <t>Khu đồn lĩnh cũ</t>
  </si>
  <si>
    <t>khu nhà Tình Nghĩa</t>
  </si>
  <si>
    <t>Đá</t>
  </si>
  <si>
    <t>SKX</t>
  </si>
  <si>
    <t>Đường giao thông cũ</t>
  </si>
  <si>
    <t>Đất Vạn Khương thuê cũ</t>
  </si>
  <si>
    <t>Đất giao thông và Đất CTCC</t>
  </si>
  <si>
    <t>Gò đất</t>
  </si>
  <si>
    <t>Đất khai thác vật liệu</t>
  </si>
  <si>
    <t>Dự án mở rộng nhà máy Dinh Cố</t>
  </si>
  <si>
    <t>Đất cây lâu năm</t>
  </si>
  <si>
    <t>Đất vật liệu xây dựng</t>
  </si>
  <si>
    <t xml:space="preserve"> Sử dụng vào mục đich trồng cây lâu năm</t>
  </si>
  <si>
    <t xml:space="preserve">một phần 307 </t>
  </si>
  <si>
    <t>Dự án mở rộng nhà máy Dinh Cố; Đất khai thác vật liệu XD</t>
  </si>
  <si>
    <t>441(TT 307)</t>
  </si>
  <si>
    <t>304 + 306 + 230</t>
  </si>
  <si>
    <t>Đất nghĩa trang nghĩa địa</t>
  </si>
  <si>
    <t>95+48</t>
  </si>
  <si>
    <t>Khu đất 271, xã An Ngãi</t>
  </si>
  <si>
    <t>Hiện nay, hộ dân đang sử dụng và chưa được cấp giấy CNQSDĐ.</t>
  </si>
  <si>
    <t>Khu đất được đo đạc năm 2006. Hiện nay đang xác định nguồn gốc đất hộ dân đang sử dụng</t>
  </si>
  <si>
    <t>Khu đất đùn, xã An Ngãi</t>
  </si>
  <si>
    <t>Đất nuôi trồng thủy sản và 1 phần thuộc QH khu dân cư hậu cần thủy sản Lò Vôi</t>
  </si>
  <si>
    <t>UBND xã quản lý</t>
  </si>
  <si>
    <t>Khu hầm cát, xã An Ngãi</t>
  </si>
  <si>
    <t xml:space="preserve">Đất có chủ trương giao BCH Quân sự huyện làm thao trường huấn luyện </t>
  </si>
  <si>
    <t>Đất hãng nước mắm cũ</t>
  </si>
  <si>
    <t>Đang cho thuê</t>
  </si>
  <si>
    <t>SKD</t>
  </si>
  <si>
    <t>Khu đất ấp An Thạnh</t>
  </si>
  <si>
    <t>Đất làm muối</t>
  </si>
  <si>
    <t xml:space="preserve">Đất làm muối. </t>
  </si>
  <si>
    <t>Đất CTCC và Đất ở</t>
  </si>
  <si>
    <t>Giữ theo hiện trạng</t>
  </si>
  <si>
    <t>Đất ở và Đất Giao thông</t>
  </si>
  <si>
    <t>Đất ở; Đất làm muối và Đất Giao thông</t>
  </si>
  <si>
    <t>Đất Giao thông và Đất làm muối</t>
  </si>
  <si>
    <t>Đất ở; Đất NTTS và Đất Giao thông</t>
  </si>
  <si>
    <t>UBND Xã</t>
  </si>
  <si>
    <t>UBND xã đang quản lý và sử dụng</t>
  </si>
  <si>
    <t>Trụ sở ấp Phước Bình</t>
  </si>
  <si>
    <t>Trụ sở ấp Phước Nghĩa</t>
  </si>
  <si>
    <t>Trụ sở ấp Phước Trung</t>
  </si>
  <si>
    <t>Trụ sở ấp Phước Trinh</t>
  </si>
  <si>
    <t>Trụ sở ấp Phước Lăng</t>
  </si>
  <si>
    <t>Đền Liệt Sỹ cũ</t>
  </si>
  <si>
    <t>Bố trí làm trụ sở ấp Phước Hưng</t>
  </si>
  <si>
    <t>Đền Liệt Sỹ mới</t>
  </si>
  <si>
    <t xml:space="preserve">Chợ Tam Phước </t>
  </si>
  <si>
    <t>Trường TH ấp Phước Trinh</t>
  </si>
  <si>
    <t>Dự kiến làm nhà văn hóa ấp</t>
  </si>
  <si>
    <t>Đất công trình sự nghiệp</t>
  </si>
  <si>
    <t xml:space="preserve">Trụ sở công an xã </t>
  </si>
  <si>
    <t>CAN</t>
  </si>
  <si>
    <t>Trạm xá xã</t>
  </si>
  <si>
    <t>Mẫu giáo Tam Phước 1 (MN Bình Minh)</t>
  </si>
  <si>
    <t>UBND xã quản lý, sử dụng làm đất văn hóa ấp</t>
  </si>
  <si>
    <t>UBND xã đang quản lý, sử dụng</t>
  </si>
  <si>
    <t>Dự kiến nhà văn hóa ấp</t>
  </si>
  <si>
    <t xml:space="preserve">Trường bắn quân khu 7 </t>
  </si>
  <si>
    <t xml:space="preserve">15,16,18,19 </t>
  </si>
  <si>
    <t>Đất quốc phòng</t>
  </si>
  <si>
    <t xml:space="preserve">Huyện đội </t>
  </si>
  <si>
    <t xml:space="preserve">Mẫu giáo Tam Phước </t>
  </si>
  <si>
    <t xml:space="preserve">Trường TH ấp Phước Trung </t>
  </si>
  <si>
    <t>Trường THCS Mạc Đỉnh Chi</t>
  </si>
  <si>
    <t>Sân Vận Động xã Tam Phước</t>
  </si>
  <si>
    <t>TTO</t>
  </si>
  <si>
    <t>Giữ nguyên hiện trạng là Sân tập thể thao</t>
  </si>
  <si>
    <t>Sân thể thao ấp Phước Bình</t>
  </si>
  <si>
    <t>Khu đất làm Công viên xã Tam Phước (Trường TH cũ)</t>
  </si>
  <si>
    <t>Dự kiến xây dựng công viên xã</t>
  </si>
  <si>
    <t>Khu đất Trường THCS Tam Phước (cũ)</t>
  </si>
  <si>
    <t>Đất cây xanh, công trình công cộng</t>
  </si>
  <si>
    <t>Nghĩa địa ấp Phước Hưng và Phước Bình</t>
  </si>
  <si>
    <t>Nghĩa địa ấp Phước Nghĩa</t>
  </si>
  <si>
    <t>Nghĩa địa ấp Phước Trung</t>
  </si>
  <si>
    <t>Nghĩa địa ấp Phước Trinh</t>
  </si>
  <si>
    <t>Ruộng Tam Bảo ấp Phước Lăng</t>
  </si>
  <si>
    <t>Công an, xã đội sử dụng</t>
  </si>
  <si>
    <t>Ruộng chùa ấp Phước Lăng</t>
  </si>
  <si>
    <t>Chi hội CCB ấp Phước Lăng sử dụng</t>
  </si>
  <si>
    <t>Ruộng Du kích ấp Phước Hưng</t>
  </si>
  <si>
    <t>Công đoàn xã sử dụng</t>
  </si>
  <si>
    <t>Ruộng chùa Hai Kẹp ấp Phước Hưng</t>
  </si>
  <si>
    <t>Đất lúa và đất giao thông</t>
  </si>
  <si>
    <t>Giáp đất ông Nguyễn Ngọc Minh ấp Phước Bình</t>
  </si>
  <si>
    <t>Giáp đất ông Huỳnh Văn Tùng ấp Phước Trung</t>
  </si>
  <si>
    <t>HNK</t>
  </si>
  <si>
    <t>Giáp đất ông Nguyễn Mậu Tư ấp Phước Hưng</t>
  </si>
  <si>
    <t>Đất công đang tranh chấp với ông Nguyễn Quang Chánh thuộc ấp Phước Trung</t>
  </si>
  <si>
    <t>Đất  màu Phước Trung</t>
  </si>
  <si>
    <t>Đất  màu Phước Nghĩa</t>
  </si>
  <si>
    <t>Đất rau xanh ấp Phước Hưng</t>
  </si>
  <si>
    <t>Đất giáp ông Lâm ấp Phước Lăng</t>
  </si>
  <si>
    <t>Kho lương thực</t>
  </si>
  <si>
    <t xml:space="preserve">Trụ sở UBND xã </t>
  </si>
  <si>
    <t>160;161</t>
  </si>
  <si>
    <t>Trụ sở Ấp An Hoà</t>
  </si>
  <si>
    <t>Trụ sở Ấp An Trung</t>
  </si>
  <si>
    <t xml:space="preserve">DGT </t>
  </si>
  <si>
    <t>Nằm trong QH mở rộng HL14</t>
  </si>
  <si>
    <t>Trụ sở Ấp An Lạc</t>
  </si>
  <si>
    <t>Trụ sở Ấp An Đồng</t>
  </si>
  <si>
    <t>DGT + ONT</t>
  </si>
  <si>
    <t>Chợ An Nhứt</t>
  </si>
  <si>
    <t>Bệnh viện phổi tỉnh (TT Y tế huyện cũ)</t>
  </si>
  <si>
    <t>DGT + DYT</t>
  </si>
  <si>
    <t>Trạm Y Tế Xã</t>
  </si>
  <si>
    <t>104;105;113</t>
  </si>
  <si>
    <t>Bưu Điện VH Xã</t>
  </si>
  <si>
    <t>Trường THCS An Nhứt</t>
  </si>
  <si>
    <t>03;06;04;11;12;05;13;14;01;08;09;10;12</t>
  </si>
  <si>
    <t>Trường Tiểu Học An Nhứt</t>
  </si>
  <si>
    <t>01;02</t>
  </si>
  <si>
    <t>24;29;03;04;05;10;12;11;19;18;25;26;64;68;69;85</t>
  </si>
  <si>
    <t>Trường Mầm Non Nắng Mai</t>
  </si>
  <si>
    <t>Trường Mẫu Giáo An Nhứt</t>
  </si>
  <si>
    <t>85;69;68;67;32;33;34;35;
12;13;50;51</t>
  </si>
  <si>
    <t xml:space="preserve">TT Nước Sinh Hoạt </t>
  </si>
  <si>
    <t>1, 13</t>
  </si>
  <si>
    <t>234; 188</t>
  </si>
  <si>
    <t>TTVH&amp;HTCĐ</t>
  </si>
  <si>
    <t>98;78;77;76;95;96;97;
110;111;114</t>
  </si>
  <si>
    <t>Bàu Làng</t>
  </si>
  <si>
    <t>227;561</t>
  </si>
  <si>
    <t>Đất nuôi trồng thủy sản và đất ở</t>
  </si>
  <si>
    <t>Sân Vận Động</t>
  </si>
  <si>
    <t>14;15</t>
  </si>
  <si>
    <t>408;409;270;276;271;272;289;296;307;306;311;310;309;294;295</t>
  </si>
  <si>
    <t>Đất Nghĩa địa</t>
  </si>
  <si>
    <t>11; 15</t>
  </si>
  <si>
    <t>374,447,448,134,257</t>
  </si>
  <si>
    <t>DND</t>
  </si>
  <si>
    <t>Quỹ đất NN 5%</t>
  </si>
  <si>
    <t>05;08; 14</t>
  </si>
  <si>
    <t>182;189;203;213;20; 196; 212; 221; 08; 28; 105; 118</t>
  </si>
  <si>
    <t>CLN</t>
  </si>
  <si>
    <t>TSC; Sử dụng đúng mục đích và quy hoạch</t>
  </si>
  <si>
    <t>DYT; Sử dụng đúng mục đích và quy hoạch</t>
  </si>
  <si>
    <t>DVH; Sử dụng đúng mục đích và quy hoạch</t>
  </si>
  <si>
    <t>DGD; Sử dụng đúng mục đích và quy hoạch</t>
  </si>
  <si>
    <t>; Sử dụng đúng mục đích và quy hoạch</t>
  </si>
  <si>
    <t>SKC; Sử dụng đúng mục đích và quy hoạch</t>
  </si>
  <si>
    <t>DCH; Sử dụng đúng mục đích và quy hoạch</t>
  </si>
  <si>
    <t>LUA; Sử dụng đúng mục đích và quy hoạch</t>
  </si>
  <si>
    <t>Đã xây dựng công trình; Chưa có chủ trương giao, cho thuê</t>
  </si>
  <si>
    <t>Đất trống; Đề nghị không đấu giá QSD đất do thửa đất không có đường vào</t>
  </si>
  <si>
    <t>Có nhà cấp 4; Chưa có chủ trương giao, cho thuê</t>
  </si>
  <si>
    <t>Có nhà cấp 4; nt; Chưa có chủ trương giao, cho thuê</t>
  </si>
  <si>
    <t>Có nhà cấp 4; Chưa có chủ trương giao, cho thuê</t>
  </si>
  <si>
    <t>DVH; Chưa có chủ trương giao, cho thuê</t>
  </si>
  <si>
    <t>Đất để trống; Chưa có chủ trương giao, cho thuê</t>
  </si>
  <si>
    <t>Có Nhà; Chưa có chủ trương giao, cho thuê</t>
  </si>
  <si>
    <t>Đất trống; Chưa có chủ trương giao, cho thuê</t>
  </si>
  <si>
    <t>QPH; Sử dụng đúng mục đích và quy hoạch</t>
  </si>
  <si>
    <t>Có nhà cấp 4
đã bị xuống cấp; Chưa có chủ trương giao, cho thuê</t>
  </si>
  <si>
    <t>Kinh doanh 
Trạm bơm 
xăng dầu; Chưa có chủ trương giao, cho thuê</t>
  </si>
  <si>
    <t>Có nhà cấp 4
Kinh doanh 
 bán giải khát; Chưa có chủ trương giao, cho thuê</t>
  </si>
  <si>
    <t>Có nhà cấp 4
để ở và kinh doanh; Chưa có chủ trương giao, cho thuê</t>
  </si>
  <si>
    <t>Có nhà tạm
kinh doanh; Chưa có chủ trương giao, cho thuê</t>
  </si>
  <si>
    <t>Đang sử dụng
làm sân bóng đá; Chưa có chủ trương giao, cho thuê</t>
  </si>
  <si>
    <t xml:space="preserve">Có nhà cấp 4
đã bị xuống cấp
; Không còn sử dụng 
</t>
  </si>
  <si>
    <t>Đất trống. Một phần diện tích 0,37ha bị hộ dân xây dựng cơi nới, lấn chiếm (Do trước đây Quân khu 7 quản lý nhưng không sử dụng, các hộ dân đã tự lấn chiếm, xây dựng cơi nới) ; Do khu vực này đã có quy hoạch chi tiết 1/500 Khu vực Chợ Long Hải, để phục vụ cho mục đích sử dụng đất giáo dục, y tế… và thuộc dự án Trung tâm thương mại kết hợp chợ truyền thống, nhà phố chợ, bến xe tại thị trấn Long Hải</t>
  </si>
  <si>
    <t>Không còn sử 
dụng; Chưa có chủ trương giao, cho thuê</t>
  </si>
  <si>
    <t>Đất trống; Không còn sử dụng</t>
  </si>
  <si>
    <t>Đất trống ; Không còn sử dụng</t>
  </si>
  <si>
    <t>Xây dựng nhà cấp 4; Ô. Đoàn Văn Vượng
đang lấn chiếm sử dụng</t>
  </si>
  <si>
    <t>Đất trống ; Đã đo đạc chỉnh lý
vào GCN-QSDĐ cho
Ô. Huỳnh Văn Cả</t>
  </si>
  <si>
    <t xml:space="preserve">Đất ao đang nuôi trồng
thủy sản; Có phương án
bồi thường thu hồi đất ; Có phương án
bồi thường thu hồi đất </t>
  </si>
  <si>
    <t>Đất NN
đang trồng cây tràm; Đất ông Khoa
đang chiếm dụng 
trồng cây tràm; Đất ông Khoa
đang chiếm dụng 
trồng cây tràm</t>
  </si>
  <si>
    <t>Có nhà ở tạm của dân ; Hộ dân tự chiếm dụng; Hộ dân tự chiếm dụng</t>
  </si>
  <si>
    <t>XN đá XD hầm
chứa nước thải; XN đá tạm sử dụng; XN đá tạm sử dụng</t>
  </si>
  <si>
    <t>Đất trống; Đất ao, KP Hải Tân 
tạm quản lý; Đất ao, KP Hải Tân 
tạm quản lý</t>
  </si>
  <si>
    <t>Có nhà ở của dân ; Hộ dân tự chiếm dụng</t>
  </si>
  <si>
    <t>Ông Heng Văn Minh
trồng cây ăn quả; Hộ dân tự chiếm dụng</t>
  </si>
  <si>
    <t>Đất trống; Hộ dân tự chiếm dụng</t>
  </si>
  <si>
    <t>Trụ sở KP Hải Trung, 
và trại tôm giống; Đang sử dụng
ổn định</t>
  </si>
  <si>
    <t>Có nhà ở của ông 
Ba Gà, còn lại 
là đất trống ; Đang sử dụng
ổn định</t>
  </si>
  <si>
    <t>TS0; Sử dụng đúng mục đích theo hiện trạng</t>
  </si>
  <si>
    <t>DTT; Sử dụng đúng mục đích theo hiện trạng</t>
  </si>
  <si>
    <t>DVH; Sử dụng đúng mục đích theo hiện trạng</t>
  </si>
  <si>
    <t>SKC; Sử dụng đúng mục đích theo hiện trạng</t>
  </si>
  <si>
    <t>DYT; Sử dụng đúng mục đích theo hiện trạng</t>
  </si>
  <si>
    <t>QPH; Sử dụng đúng mục đích theo hiện trạng</t>
  </si>
  <si>
    <t>DGD; Sử dụng đúng mục đích theo hiện trạng</t>
  </si>
  <si>
    <t>DCH; Sử dụng đúng mục đích theo hiện trạng</t>
  </si>
  <si>
    <t>CTS; Sử dụng đúng mục đích theo hiện trạng</t>
  </si>
  <si>
    <t>Đất trống + nhà tạm + cây lâu năm; Bà Dung đã lấn chiếm, Thanh tra tỉnh thụ lý giải quyết tranh chấp và đã có kết luận</t>
  </si>
  <si>
    <t>TS0; Sử dụng đúng mục đích và quy hoạch</t>
  </si>
  <si>
    <t>Đất ở và Đất cây hàng năm khác; Chưa có chủ trương giao, cho thuê</t>
  </si>
  <si>
    <t>Đất trụ sở; Hiện nay ban ấp Lò Vôi và Bảo Việt đang sử dụng chung trụ sở</t>
  </si>
  <si>
    <t>Nhà cấp 4; Tận dụng làm chốt dân phòng</t>
  </si>
  <si>
    <t>ANI; Sử dụng đúng mục đích và quy hoạch</t>
  </si>
  <si>
    <t>Khu tập thể thao; Sử dụng đúng mục đích và quy hoạch</t>
  </si>
  <si>
    <t>Đất trống; Dự kiến xây dựng Trường Mầm Non</t>
  </si>
  <si>
    <t>Đất sông suối; Đã qui hoạch đất Giáo Dục</t>
  </si>
  <si>
    <t>ONT; Hiện đang lập thủ tục giao đất cho một số hộ khó khăn về đất ở tại địa phương</t>
  </si>
  <si>
    <t>ONT; Đã xây dựng trụ sở Ban ấp An Phước</t>
  </si>
  <si>
    <t>ONT; Chưa có chủ trương giao, cho thuê</t>
  </si>
  <si>
    <t>ONT; Hiện đã có 05 căn nhà tình nghĩa. Chưa có chủ trương giao, cho thuê</t>
  </si>
  <si>
    <t>SKX; Hiện trạng là đá</t>
  </si>
  <si>
    <t xml:space="preserve">DGT; Đã giao hộ xây dựng nhà tình thương </t>
  </si>
  <si>
    <t>SKC; Chưa có chủ trương giao, cho thuê</t>
  </si>
  <si>
    <t>BHK; Chưa có chủ trương giao, cho thuê</t>
  </si>
  <si>
    <t>BHK; Hiện trạng chưa xây dựng, đất trống</t>
  </si>
  <si>
    <t>DGT; Dự kiến mở rộng đường</t>
  </si>
  <si>
    <t>SKX; Trước đây là công trình khai thác vật liệu xây dưng. 
Hiên UBND xã
 Đang quản lý
 trồng cây</t>
  </si>
  <si>
    <t xml:space="preserve">SKX; Trước đây là công trình khai thác vật liệu xây dưng. </t>
  </si>
  <si>
    <t>TS0; Sử dụng đúng mục đích</t>
  </si>
  <si>
    <t>TIN; Sử dụng mục đích trụ sở ban ấp</t>
  </si>
  <si>
    <t>TIN; Sử dụng đúng mục đích</t>
  </si>
  <si>
    <t>DVH; Sử dụng đúng mục đích</t>
  </si>
  <si>
    <t>DCH; Sử dụng đúng mục đích</t>
  </si>
  <si>
    <t>DGD; Sử dụng đúng mục đích</t>
  </si>
  <si>
    <t>CAN; Sử dụng đúng mục đích</t>
  </si>
  <si>
    <t>DYT; Sử dụng đúng mục đích</t>
  </si>
  <si>
    <t>QPH; Sử dụng đúng mục đích</t>
  </si>
  <si>
    <t>TTO; Đất trống, chưa giao, cho thuê</t>
  </si>
  <si>
    <t>Đất trống; Đất trống, chưa giao, cho thuê</t>
  </si>
  <si>
    <t>Đất nghĩa địa; Đất trống, chưa giao, cho thuê</t>
  </si>
  <si>
    <t>131,130,134</t>
  </si>
  <si>
    <t xml:space="preserve"> Cho thuê NTTS bán công nghiệp thông qua hình thức đấu giá. </t>
  </si>
  <si>
    <t xml:space="preserve"> Bổ sung danh mục KHSD đất; QH ONT+TMD</t>
  </si>
  <si>
    <t>Đất trống và trồng cây lâu năm; Có tài sản. Có 13 hộ dân đang sử dụng. Nhiều hộ dân sử dụng từ năm 1983</t>
  </si>
  <si>
    <t>Đấu giá cho thuê vào mục đích thương mại dịch vụ</t>
  </si>
  <si>
    <t>Trồng hoa màu; Có tài sản. Có hộ dân lấn chiếm</t>
  </si>
  <si>
    <t>Có nhà để xe của Chi nhánh VPĐĐ huyện</t>
  </si>
  <si>
    <t>Có nhà cấp 4 lợp tôn của 01 hộ dân</t>
  </si>
  <si>
    <t>Phòng Giáo Dục Huyện</t>
  </si>
  <si>
    <t xml:space="preserve">TT Phú Mỹ </t>
  </si>
  <si>
    <t>Phi NN</t>
  </si>
  <si>
    <t>Trường Tiểu Học bán trú Phú Mỹ</t>
  </si>
  <si>
    <t>Trường Tiểu Học Lê Lợi</t>
  </si>
  <si>
    <t>Trường Tiểu Học Quang Trung</t>
  </si>
  <si>
    <t>Lớp Mẫu Giáo Ngọc Hà</t>
  </si>
  <si>
    <t>Trường Mẫu Giáo Phú Mỹ</t>
  </si>
  <si>
    <t xml:space="preserve">Sở Giáo Dục tỉnh BR- VT. </t>
  </si>
  <si>
    <t>Trường THPT Phú Mỹ</t>
  </si>
  <si>
    <t>Trường Dạy Trẻ Khiếm Thị</t>
  </si>
  <si>
    <t xml:space="preserve">UBND thị trấn Phú Mỹ </t>
  </si>
  <si>
    <t>Chợ Ngọc Hà</t>
  </si>
  <si>
    <t>ban thôn Quảng Phú</t>
  </si>
  <si>
    <t>827;897</t>
  </si>
  <si>
    <t>Khu Thương Mại Thị Trấn</t>
  </si>
  <si>
    <t>UBND Huyện</t>
  </si>
  <si>
    <t>công an TT Phú Mỹ</t>
  </si>
  <si>
    <t>46;47;48;70;71;72;73, 153</t>
  </si>
  <si>
    <t>Ban QLCT.CC Đổ Rác Và Làm Vườn Ươm Cây</t>
  </si>
  <si>
    <t>đất khu nhà tạm cư</t>
  </si>
  <si>
    <t>Chi Cục Thuế Và Phòng Tài nguyên&amp;Môi trường</t>
  </si>
  <si>
    <t>UBND Thị Trấn Phú Mỹ (Mới)</t>
  </si>
  <si>
    <t>Đài phát thanh huyện Tân Thành</t>
  </si>
  <si>
    <t>Trạm thú y huyệnTân Thành</t>
  </si>
  <si>
    <t>Sân tennis huyện Tân Thành</t>
  </si>
  <si>
    <t>Viện kiểm sát nhân dân huyện Tân Thành</t>
  </si>
  <si>
    <t>Đội quản lý thị trường huyện Tân Thành</t>
  </si>
  <si>
    <t>Kho bạc nhà nước huyện Tân Thành</t>
  </si>
  <si>
    <t>Huyện uỷ huyện Tân Thành</t>
  </si>
  <si>
    <t>Bưu điện huyện Tân Thành</t>
  </si>
  <si>
    <t>bệnh viện đa khoa Tân Thành</t>
  </si>
  <si>
    <t>BCH Huyện Đội Tân Thành</t>
  </si>
  <si>
    <t>NN</t>
  </si>
  <si>
    <t>90,91,92</t>
  </si>
  <si>
    <t>Hồ Cho Thuê Nuôi Cá</t>
  </si>
  <si>
    <t>110;111</t>
  </si>
  <si>
    <t>Nghịa Địa Phú Mỹ</t>
  </si>
  <si>
    <t>Ao (Bỏ Hoang)</t>
  </si>
  <si>
    <t>Đất Chưa Sử Dụng</t>
  </si>
  <si>
    <t>Ban thôn Tân Phú (cũ)</t>
  </si>
  <si>
    <t>1110;1111</t>
  </si>
  <si>
    <t>Ban thôn Tân Phú (mới)</t>
  </si>
  <si>
    <t>Ban thôn Tân Hạnh</t>
  </si>
  <si>
    <t>201, 209, 245</t>
  </si>
  <si>
    <t>Đất Bàn Giao Trong Vụ Án Trịnh Vĩnh Bình</t>
  </si>
  <si>
    <t>Đài tưởng niệm liệt sĩ</t>
  </si>
  <si>
    <t>766;767;769;831;832;833;834</t>
  </si>
  <si>
    <t>446a</t>
  </si>
  <si>
    <t>218a</t>
  </si>
  <si>
    <t>Ban điều hành khu phố Vạn Hạnh</t>
  </si>
  <si>
    <t>trung tâm VHNTCD TT Phú Mỹ</t>
  </si>
  <si>
    <t>706a</t>
  </si>
  <si>
    <t>trạm y tế TT Phú Mỹ</t>
  </si>
  <si>
    <t>đất khu dầu khí cũ ( giáp UBND huyện ), đất trống</t>
  </si>
  <si>
    <t>5a</t>
  </si>
  <si>
    <t>trung tâm văn hoá huyện</t>
  </si>
  <si>
    <t>công an huyện</t>
  </si>
  <si>
    <t>149a</t>
  </si>
  <si>
    <t>công ty công trình đô thị huyện</t>
  </si>
  <si>
    <t>trường mẫu giáo Phú Mỹ</t>
  </si>
  <si>
    <t>trường THPTCS Phú Mỹ</t>
  </si>
  <si>
    <t>Đất sông suối và mặt nước chuyên dùng</t>
  </si>
  <si>
    <t xml:space="preserve">UBND xã Châu Pha </t>
  </si>
  <si>
    <t xml:space="preserve">xã Châu Pha </t>
  </si>
  <si>
    <t>1076, 1077, 1078,1075,230</t>
  </si>
  <si>
    <t>Khu lò mổ Châu Pha</t>
  </si>
  <si>
    <t xml:space="preserve">Trường Mẫu Giáo ấp Tân Châu </t>
  </si>
  <si>
    <t>157;159</t>
  </si>
  <si>
    <t xml:space="preserve">Văn Phòng ấp Tân Châu </t>
  </si>
  <si>
    <t xml:space="preserve">Trường Mẫu Giáo Và Văn Phòng ấp Tân Trung </t>
  </si>
  <si>
    <t xml:space="preserve">Văn Phòng ấp Tân Lễ A </t>
  </si>
  <si>
    <t xml:space="preserve">Phòng Giáo Dục Huyện </t>
  </si>
  <si>
    <t>Trường Mẫu Giáo Tân Lễ A</t>
  </si>
  <si>
    <t xml:space="preserve">UBND Xã Châu Pha </t>
  </si>
  <si>
    <t>Trường tiểu học Châu Pha A</t>
  </si>
  <si>
    <t>Trường Mẫu Giáo Tân Lễ B</t>
  </si>
  <si>
    <t xml:space="preserve">Bưu Điện Văn Hóa Xã Châu Pha </t>
  </si>
  <si>
    <t xml:space="preserve">Trường Mẫu Giáo Suối Tre </t>
  </si>
  <si>
    <t xml:space="preserve">Trung Tâm Văn Hóa Xã Châu Pha </t>
  </si>
  <si>
    <t xml:space="preserve">Trường Mẫu Giáo Và Văn Phòng ấp Tân Sơn </t>
  </si>
  <si>
    <t xml:space="preserve">Trạm Y Tế Xã Châu Pha </t>
  </si>
  <si>
    <t xml:space="preserve">Trường Mẫu Giáo Và Văn Phòng ấp Tân Long </t>
  </si>
  <si>
    <t xml:space="preserve">Sở giáo dục tỉnh BR- VT. </t>
  </si>
  <si>
    <t>Trường THCS Trương Công Định</t>
  </si>
  <si>
    <t>Chợ Châu Pha</t>
  </si>
  <si>
    <t>11;18</t>
  </si>
  <si>
    <t>586;57</t>
  </si>
  <si>
    <t>Hầm Cát Châu Pha, đất trống</t>
  </si>
  <si>
    <t xml:space="preserve">Trường Mẫu Giáo Và Văn Phòng ấp Tân Ninh </t>
  </si>
  <si>
    <t xml:space="preserve">sở Giáo Dục </t>
  </si>
  <si>
    <t>Trường Tiểu Học Châu Pha B</t>
  </si>
  <si>
    <t xml:space="preserve">Trường Mẫu Giáo Và Văn Phòng ấp Tân Ro </t>
  </si>
  <si>
    <t xml:space="preserve">Văn Phòng ấp Bàu Phượng </t>
  </si>
  <si>
    <t xml:space="preserve">Trường Mẫu Giáo ấp Bàu Phượng </t>
  </si>
  <si>
    <t>285;331</t>
  </si>
  <si>
    <t xml:space="preserve">Nghĩa Địa Xã Châu Pha </t>
  </si>
  <si>
    <t>17,2</t>
  </si>
  <si>
    <t>16,138,53, 881,1109, 871,811</t>
  </si>
  <si>
    <t xml:space="preserve">Khu Đất Lò Gạch Xã Châu Pha </t>
  </si>
  <si>
    <t>Khu Đất Rừng Dự Án</t>
  </si>
  <si>
    <t>khu nhà ở giáo viên</t>
  </si>
  <si>
    <t xml:space="preserve">NN </t>
  </si>
  <si>
    <t>Đất tập đoàn</t>
  </si>
  <si>
    <t>truờng mầm non Châu Pha 1</t>
  </si>
  <si>
    <t>văn phòng thôn Tân Hà</t>
  </si>
  <si>
    <t>lớp mẫu giáo Tân Ro 2</t>
  </si>
  <si>
    <t>văn phòng thôn Suối Tre</t>
  </si>
  <si>
    <t>Đất chưa sử dụng</t>
  </si>
  <si>
    <t xml:space="preserve">UBND xã Hắc Dịch </t>
  </si>
  <si>
    <t xml:space="preserve">xã Hắc Dịch </t>
  </si>
  <si>
    <t>trụ sở công an xã</t>
  </si>
  <si>
    <t>UBND Xã (Mới)</t>
  </si>
  <si>
    <t>448a</t>
  </si>
  <si>
    <t xml:space="preserve">Văn Phòng ấp 4 </t>
  </si>
  <si>
    <t xml:space="preserve">Văn Phòng ấp 1 </t>
  </si>
  <si>
    <t>Trung Tâm Khuyến Nông</t>
  </si>
  <si>
    <t>Phòng Giáo dục Huyện</t>
  </si>
  <si>
    <t xml:space="preserve">Mẫu Giáo ấp 2 </t>
  </si>
  <si>
    <t>Trường Tiểu Học Nguyễn Công Trứ</t>
  </si>
  <si>
    <t xml:space="preserve">Trường Tiểu Học Nguyễn Du </t>
  </si>
  <si>
    <t xml:space="preserve">Trường mầm non Hắc Dịch </t>
  </si>
  <si>
    <t>Trường THCS Hắc Dịch</t>
  </si>
  <si>
    <t>Sở Giáo Dục tỉnh BR</t>
  </si>
  <si>
    <t>Trường PTTH Hắc Dịch</t>
  </si>
  <si>
    <t xml:space="preserve">Trạm Y Tế ấp Trảng Lớn </t>
  </si>
  <si>
    <t>Nhà Bác Sĩ</t>
  </si>
  <si>
    <t>Nhà Văn Hóa Thiếu Nhi ấp 2</t>
  </si>
  <si>
    <t>trung tâm văn hoá xã</t>
  </si>
  <si>
    <t>Nghĩa Địa Nông Trường</t>
  </si>
  <si>
    <t>Nghĩa Địa Dân Tộc</t>
  </si>
  <si>
    <t>Nghĩa Địa Suối Nhum</t>
  </si>
  <si>
    <t>Chợ Trung Tâm Cụm Xã</t>
  </si>
  <si>
    <t>Chợ Trảng Cát</t>
  </si>
  <si>
    <t xml:space="preserve">Trường tiểu học Hắc Dịch </t>
  </si>
  <si>
    <t>nhà ở tập thể giáo viên</t>
  </si>
  <si>
    <t>trường mẫu giáo ấp 1</t>
  </si>
  <si>
    <t>trường tiểu học Nguyễn Du (cũ)</t>
  </si>
  <si>
    <t>bưu điện xã Hắc Dịch</t>
  </si>
  <si>
    <t>lớp mẫu giáo ấp 1</t>
  </si>
  <si>
    <t>công trình thanh niên xã</t>
  </si>
  <si>
    <t>chợ Ba Mai cũ</t>
  </si>
  <si>
    <t>12a</t>
  </si>
  <si>
    <t>trạm xử lý nước sạch</t>
  </si>
  <si>
    <t xml:space="preserve">UBND xã Mỹ Xuân </t>
  </si>
  <si>
    <t xml:space="preserve">xã Mỹ Xuân </t>
  </si>
  <si>
    <t xml:space="preserve">Văn Phòng ấp Phú Thạnh </t>
  </si>
  <si>
    <t>9a</t>
  </si>
  <si>
    <t>Bến Mương Đào</t>
  </si>
  <si>
    <t xml:space="preserve">Văn Phòng ấp Phước Thạnh </t>
  </si>
  <si>
    <t>3a</t>
  </si>
  <si>
    <t>Trường Tiểu Học Nguyễn Huệ (Cơ Sở 2)</t>
  </si>
  <si>
    <t>6,5</t>
  </si>
  <si>
    <t>UBND xã Mỹ Xuân</t>
  </si>
  <si>
    <t xml:space="preserve">Nghĩa Địa ấp Bến Đình </t>
  </si>
  <si>
    <t xml:space="preserve">Văn Phòng ấp Bến Đình </t>
  </si>
  <si>
    <t>305;306;307;240</t>
  </si>
  <si>
    <t>Đất Khu Chợ Mỹ Xuân</t>
  </si>
  <si>
    <t>Trường THCS Nguyễn Huệ (CS 1)</t>
  </si>
  <si>
    <t xml:space="preserve">Văn phòng ấp Phú Hà </t>
  </si>
  <si>
    <t xml:space="preserve">Văn phòng ấp Mỹ Tân </t>
  </si>
  <si>
    <t>287;296;297;299</t>
  </si>
  <si>
    <t>Đất công an ấp Mỹ Tân, Đất trống</t>
  </si>
  <si>
    <t>trường Phan Chu Trinh</t>
  </si>
  <si>
    <t>Văn phòng ấp Thị Vải</t>
  </si>
  <si>
    <t>Khu tập thể</t>
  </si>
  <si>
    <t>93a</t>
  </si>
  <si>
    <t xml:space="preserve">Văn Phòng ấp Phước Lập </t>
  </si>
  <si>
    <t xml:space="preserve">Nghĩa Địa ấp Phước Lập </t>
  </si>
  <si>
    <t>381;382;383</t>
  </si>
  <si>
    <t>trường mẫu giáo Mỹ Xuân</t>
  </si>
  <si>
    <t xml:space="preserve">UBND Huyện </t>
  </si>
  <si>
    <t>Trường Mẫu Giáo Thị Vải</t>
  </si>
  <si>
    <t>Trạm Y Tế</t>
  </si>
  <si>
    <t>trung tâm văn hoá xã Mỹ Xuân</t>
  </si>
  <si>
    <t>Chợ Việt Kiều</t>
  </si>
  <si>
    <t>1287;2578</t>
  </si>
  <si>
    <t>Văn Phòng ấp Mỹ Thạnh (Mới)</t>
  </si>
  <si>
    <t>147, 148,149,150,152,153,154,155,156, 144,266</t>
  </si>
  <si>
    <t>75,76</t>
  </si>
  <si>
    <t>Văn Phòng ấp Mỹ Thạnh (Cũ)</t>
  </si>
  <si>
    <t>trường tiểu học Nguyễn Văn Trỗi</t>
  </si>
  <si>
    <t xml:space="preserve">UBND xã Phước Hòa </t>
  </si>
  <si>
    <t xml:space="preserve">xã Phước Hòa </t>
  </si>
  <si>
    <t xml:space="preserve">Trụ Sở UBND </t>
  </si>
  <si>
    <t xml:space="preserve">Văn Phòng &amp; Trường Mẫu Giáo ấp Lam Sơn </t>
  </si>
  <si>
    <t xml:space="preserve">Văn Phòng Và Trường Mẫu Giáo ấp Phước Sơn </t>
  </si>
  <si>
    <t>1678a</t>
  </si>
  <si>
    <t xml:space="preserve">Văn Phòng  ấp Hải Sơn </t>
  </si>
  <si>
    <t>Trung Tâm Văn Hóa Xã</t>
  </si>
  <si>
    <t>Trạm Xá Xã</t>
  </si>
  <si>
    <t>Trường THCS Phước Hòa</t>
  </si>
  <si>
    <t>Trường Lê Thị Hồng Gấm</t>
  </si>
  <si>
    <t>Trường Lý Thường Kiệt</t>
  </si>
  <si>
    <t>Chợ Phước Hòa</t>
  </si>
  <si>
    <t>Hồ Nước Hải Sơn</t>
  </si>
  <si>
    <t>35,36</t>
  </si>
  <si>
    <t>Đất Bàn Giao Theo Dự Án 1892</t>
  </si>
  <si>
    <t xml:space="preserve">Đất Nông Nghiệp ấp Tân Lộc </t>
  </si>
  <si>
    <t>trường Nguyễn Thị Minh Khai (mới)</t>
  </si>
  <si>
    <t>trường mầm non</t>
  </si>
  <si>
    <t>1725a</t>
  </si>
  <si>
    <t>hạt kiểm lâm</t>
  </si>
  <si>
    <t>39a</t>
  </si>
  <si>
    <t>đội thuế số 2</t>
  </si>
  <si>
    <t xml:space="preserve">UBND xã Sông Xoài </t>
  </si>
  <si>
    <t xml:space="preserve">xã Sông Xoài </t>
  </si>
  <si>
    <t xml:space="preserve">UBND Xã Sông Xoài </t>
  </si>
  <si>
    <t>Nhà Văn Hóa</t>
  </si>
  <si>
    <t>Chợ Sông Xoài</t>
  </si>
  <si>
    <t>79a</t>
  </si>
  <si>
    <t>Trường tiểu học Phan Đình Phùng</t>
  </si>
  <si>
    <t>Phòng giáo dục huyện</t>
  </si>
  <si>
    <t>Trường Cấp II Chu Văn An</t>
  </si>
  <si>
    <t>Trạm Xá</t>
  </si>
  <si>
    <t>Lớp Mẫu Giáo TĐ 3</t>
  </si>
  <si>
    <t>trụ sở Tập Đoàn 8</t>
  </si>
  <si>
    <t>99a</t>
  </si>
  <si>
    <t xml:space="preserve">Trụ Sở ấp Sông Xoài 2 </t>
  </si>
  <si>
    <t>58;59;60</t>
  </si>
  <si>
    <t>Cho HTX bưởi da xanh mượn làm văn phòng</t>
  </si>
  <si>
    <t>59a</t>
  </si>
  <si>
    <t>Trụ Sở ấp Sông Xoài 1</t>
  </si>
  <si>
    <t>Lớp Mẫu Giáo Tập Đoàn 6</t>
  </si>
  <si>
    <t>203a</t>
  </si>
  <si>
    <t>chốt dân phòng Cầu Ri</t>
  </si>
  <si>
    <t>203b</t>
  </si>
  <si>
    <t>Trụ Sở ấp Cầu Ri</t>
  </si>
  <si>
    <t>Hồ Nuôi Cá</t>
  </si>
  <si>
    <t>chốt dân phòng Tập Đoàn 11</t>
  </si>
  <si>
    <t>8a</t>
  </si>
  <si>
    <t>chốt dân phòng Phước Bình</t>
  </si>
  <si>
    <t>49a</t>
  </si>
  <si>
    <t>Trụ Sở ấp Phước Bình</t>
  </si>
  <si>
    <t>khu 44ha(làng định canh, định cư)</t>
  </si>
  <si>
    <t xml:space="preserve">UBND xã Tân Hải </t>
  </si>
  <si>
    <t xml:space="preserve">xã Tân Hải </t>
  </si>
  <si>
    <t xml:space="preserve">Chợ ấp Chu Hải </t>
  </si>
  <si>
    <t>98;99</t>
  </si>
  <si>
    <t xml:space="preserve">Chợ Và Văn Phòng ấp Láng Cát </t>
  </si>
  <si>
    <t>Trường Tiểu Học Chu Hải</t>
  </si>
  <si>
    <t>Trường Tiểu Học Trần Quốc Toản</t>
  </si>
  <si>
    <t>Trường THCS Lê Hồng Phong</t>
  </si>
  <si>
    <t>Trường THPT Trần Hưng Đạo (Mới)</t>
  </si>
  <si>
    <t>Hồ Chứa Nước</t>
  </si>
  <si>
    <t>nhà TT giáo viên Láng Cát</t>
  </si>
  <si>
    <t>28a</t>
  </si>
  <si>
    <t>trường mẫu giáo CHu Hải</t>
  </si>
  <si>
    <t>UBND xã Tân Hải</t>
  </si>
  <si>
    <t>Chợ Chu Hải (mới)</t>
  </si>
  <si>
    <t xml:space="preserve">trung tâm văn hoá </t>
  </si>
  <si>
    <t xml:space="preserve">UBND xã Tân Hòa </t>
  </si>
  <si>
    <t xml:space="preserve">xã Tân Hòa </t>
  </si>
  <si>
    <t>Đất Thu Hồi Của Trịnh Vĩnh Bình</t>
  </si>
  <si>
    <t xml:space="preserve">Chợ ấp Phước Hiệp </t>
  </si>
  <si>
    <t>Dãy Kios thương mại</t>
  </si>
  <si>
    <t>Văn phòng ấp Phước Thành</t>
  </si>
  <si>
    <t>Phòng Giáo Dục huyện</t>
  </si>
  <si>
    <t>52a</t>
  </si>
  <si>
    <t>Trường Tiểu Học Văn Lang</t>
  </si>
  <si>
    <t>Trường Tiểu Học Trưng Vương</t>
  </si>
  <si>
    <t xml:space="preserve">Trụ Sở UBND Xã Tân Hòa </t>
  </si>
  <si>
    <t>52b</t>
  </si>
  <si>
    <t xml:space="preserve">Văn Phòng ấp Phước Tấn </t>
  </si>
  <si>
    <t>22,8</t>
  </si>
  <si>
    <t>Nghĩa Địa Xã</t>
  </si>
  <si>
    <t>6a</t>
  </si>
  <si>
    <t>40,61</t>
  </si>
  <si>
    <t>Trung tâm văn hóa xã Tân Hoà</t>
  </si>
  <si>
    <t>Ao cá xã Tân Hoà</t>
  </si>
  <si>
    <t>52c</t>
  </si>
  <si>
    <t>trường mẫu giáo Phước Tấn</t>
  </si>
  <si>
    <t>đất dự án 1892 trả lại</t>
  </si>
  <si>
    <t>đền thờ liệt sỹ</t>
  </si>
  <si>
    <t>đất UBND xã quản lý</t>
  </si>
  <si>
    <t xml:space="preserve">UBND xã Tân Phước </t>
  </si>
  <si>
    <t xml:space="preserve">xã Tân Phước </t>
  </si>
  <si>
    <t xml:space="preserve">Văn Phòng ấp Ông Trịnh </t>
  </si>
  <si>
    <t xml:space="preserve">Văn Phòng ấp Song Vĩnh </t>
  </si>
  <si>
    <t xml:space="preserve">Văn Phòng ấp Phước Lộc </t>
  </si>
  <si>
    <t>Trường Nguyễn Thị Định</t>
  </si>
  <si>
    <t>trường mẫu giáo Phước Lộc</t>
  </si>
  <si>
    <t>Chợ Ông Trịnh</t>
  </si>
  <si>
    <t>Đất dự án 1892 trả lại</t>
  </si>
  <si>
    <t>UBND xã Tân Phước</t>
  </si>
  <si>
    <t>Trung tâm y tế</t>
  </si>
  <si>
    <t>46a</t>
  </si>
  <si>
    <t>đất rừng phòng hộ trả lại</t>
  </si>
  <si>
    <t>trung tâm VHHTCD xã Tân Phước</t>
  </si>
  <si>
    <t>trường mẫu giáo ông Trịnh</t>
  </si>
  <si>
    <t>trường THCS Tân Phước</t>
  </si>
  <si>
    <t>trường mầm non Tân Phước</t>
  </si>
  <si>
    <t xml:space="preserve">xã Tóc Tiên </t>
  </si>
  <si>
    <t>trường tiểu học Tóc Tiên B</t>
  </si>
  <si>
    <t xml:space="preserve">UBND xã Tóc Tiên </t>
  </si>
  <si>
    <t>trường mẫu giáo và Văn phòng ấp 2</t>
  </si>
  <si>
    <t>trường tiểu học Tóc Tiên A</t>
  </si>
  <si>
    <t>214a</t>
  </si>
  <si>
    <t>trường mẫu giáo ấp 4</t>
  </si>
  <si>
    <t>trường mẫu giáo và văn phòng ấp 5</t>
  </si>
  <si>
    <t>trường tiểu học Tóc Tiên C</t>
  </si>
  <si>
    <t>161a</t>
  </si>
  <si>
    <t>Bưu Điện, Tháp Nước</t>
  </si>
  <si>
    <t>161b</t>
  </si>
  <si>
    <t>trung tâm văn hoá xã Tóc Tiên</t>
  </si>
  <si>
    <t>Nghĩa Địa, Nghĩa Trang Huyện</t>
  </si>
  <si>
    <t>trường THCS Tóc Tiên</t>
  </si>
  <si>
    <t>69a</t>
  </si>
  <si>
    <t>13a</t>
  </si>
  <si>
    <t>Nhà ở giáo viên</t>
  </si>
  <si>
    <t>văn phòng ấp 3</t>
  </si>
  <si>
    <t>văn phòng ấp 6</t>
  </si>
  <si>
    <t>58,69</t>
  </si>
  <si>
    <t>161c</t>
  </si>
  <si>
    <t>UBND xã Tóc Tiên</t>
  </si>
  <si>
    <t>Sân thể thao Tóc Tiên</t>
  </si>
  <si>
    <t>16,25</t>
  </si>
  <si>
    <t>106;3;159</t>
  </si>
  <si>
    <t>HTX Quyết Thắng giao cho UBND xã quản lý</t>
  </si>
  <si>
    <t>423a</t>
  </si>
  <si>
    <t>trường mẫu giáo ấp 3</t>
  </si>
  <si>
    <t>trường mầm non Tóc Tiên</t>
  </si>
  <si>
    <t xml:space="preserve">Đang cho thuê </t>
  </si>
  <si>
    <t>Đang để trống, hiện một số hộ trồng mì</t>
  </si>
  <si>
    <t>Hầm cát</t>
  </si>
  <si>
    <t>Sử dụng 2500m2 xây dựng VP.Thôn Tân Tiến</t>
  </si>
  <si>
    <t>Đang để trống</t>
  </si>
  <si>
    <t>Đồi Phúng  đỏ Tân Lễ B</t>
  </si>
  <si>
    <t>Đất trống</t>
  </si>
  <si>
    <t>Khu đất Lò gạch</t>
  </si>
  <si>
    <t>23; 17</t>
  </si>
  <si>
    <t>16;138;53;18;141
882;811;1109 (tờ 23); 871 (tờ 17)</t>
  </si>
  <si>
    <t xml:space="preserve">Sử dụng: 
- 2.500m2 xây dựng VP. Thôn Tân Phú
- 1.803m2 đổi đất VP. Thôn Tân Ro
- 28.600m2 xây dựng Sân thể thao xã Châu Pha 
- 9.300m2 xây dựng Trường MN 2 Châu Pha
- 210m2 giao cho ông Nguyễn Thới
- 1.476m2 xây dựng khu nhà ở tập thể giáo viên
</t>
  </si>
  <si>
    <t>Số thửa</t>
  </si>
  <si>
    <t>Văn phòng ấp Ông Trịnh</t>
  </si>
  <si>
    <t>Văn phòng ấp Song Vĩnh</t>
  </si>
  <si>
    <t>Văn phòng ấp Phước Lộc</t>
  </si>
  <si>
    <t>Trạm y tế xã Tân Phước</t>
  </si>
  <si>
    <t>Trung tâm VHHTCĐ xã Tân Phước</t>
  </si>
  <si>
    <t>Trụ sở Công an xã</t>
  </si>
  <si>
    <t>Trường Mẫu giáo (cũ) Ông Trịnh</t>
  </si>
  <si>
    <t>Trường THCS Tân Phước</t>
  </si>
  <si>
    <t>12, 13</t>
  </si>
  <si>
    <t>Một phần các thửa 695;16;22;23;21,692 ;448;550,20,446,605,1097</t>
  </si>
  <si>
    <t>Trường Mầm non Tân Phước</t>
  </si>
  <si>
    <t>Một phần các thửa 1376,1374,1377,1381, 819,1203,18-20,38</t>
  </si>
  <si>
    <t>Đất dự án 1982 trả lại</t>
  </si>
  <si>
    <t xml:space="preserve">  Đang để trống, hiện một số hộ trồng mì</t>
  </si>
  <si>
    <t>Xã Tân Phước</t>
  </si>
  <si>
    <t>Bưu điện văn hóa</t>
  </si>
  <si>
    <t>VP.thôn Tân Châu</t>
  </si>
  <si>
    <t>157, 159</t>
  </si>
  <si>
    <t>VP.thôn Tân Trung</t>
  </si>
  <si>
    <t>448A</t>
  </si>
  <si>
    <t>VP.thôn Tân Sơn</t>
  </si>
  <si>
    <t>150A</t>
  </si>
  <si>
    <t>VP.thôn Tân Lễ A</t>
  </si>
  <si>
    <t>VP.thôn Tân Lễ B</t>
  </si>
  <si>
    <t>113, 114</t>
  </si>
  <si>
    <t>VP.thôn Suối Tre</t>
  </si>
  <si>
    <t>VP.thôn Tân Long</t>
  </si>
  <si>
    <t>1114A</t>
  </si>
  <si>
    <t>VP.thôn Tân Phú</t>
  </si>
  <si>
    <t>16A</t>
  </si>
  <si>
    <t>VP.thôn Tân Ninh</t>
  </si>
  <si>
    <t>32A</t>
  </si>
  <si>
    <t>VP.thôn Tân Tiến</t>
  </si>
  <si>
    <t>134A</t>
  </si>
  <si>
    <t>VP.thôn Tân Ro</t>
  </si>
  <si>
    <t>554A</t>
  </si>
  <si>
    <t>VP.thôn Tân Hà</t>
  </si>
  <si>
    <t>VP.thôn Bàu Phượng</t>
  </si>
  <si>
    <t xml:space="preserve">Nhà ban công an xã </t>
  </si>
  <si>
    <t>Trường MG. Tân Châu</t>
  </si>
  <si>
    <t>Trường MG. Tân Trung</t>
  </si>
  <si>
    <t>Trường MG. Tân Lễ A</t>
  </si>
  <si>
    <t>Trường MG. Tân Lễ B</t>
  </si>
  <si>
    <t>Trường MG. Suối Tre</t>
  </si>
  <si>
    <t>Trường MG. Tân Long</t>
  </si>
  <si>
    <t>Trường MG. Tân Ninh</t>
  </si>
  <si>
    <t>Trường MG. Tân Ro</t>
  </si>
  <si>
    <t>554B</t>
  </si>
  <si>
    <t>Trường MG. Tân Hà</t>
  </si>
  <si>
    <t>Trường MG. Bàu Phượng</t>
  </si>
  <si>
    <t>Trường Tiểu học Châu Pha A</t>
  </si>
  <si>
    <t>Trường Tiểu học Châu Pha B</t>
  </si>
  <si>
    <t>742, 775</t>
  </si>
  <si>
    <t>Sân thể thao</t>
  </si>
  <si>
    <t>Hầm Cát</t>
  </si>
  <si>
    <t>11, 18</t>
  </si>
  <si>
    <t>586, 57</t>
  </si>
  <si>
    <t>Nghĩa địa Châu Pha</t>
  </si>
  <si>
    <t>285, 331</t>
  </si>
  <si>
    <t>Khu đất Lò mổ</t>
  </si>
  <si>
    <t xml:space="preserve">        230;1078</t>
  </si>
  <si>
    <t>1077;1076;1075</t>
  </si>
  <si>
    <t>- Đang để trống</t>
  </si>
  <si>
    <t>Tập đoàn 1</t>
  </si>
  <si>
    <t xml:space="preserve">Đất tập đoàn </t>
  </si>
  <si>
    <t>có 537 thửa</t>
  </si>
  <si>
    <t>Tập đoàn 3</t>
  </si>
  <si>
    <t>Tập đoàn 4</t>
  </si>
  <si>
    <t>Tập đoàn 5</t>
  </si>
  <si>
    <t>Tập đoàn 6</t>
  </si>
  <si>
    <t>Tập đoàn 7</t>
  </si>
  <si>
    <t>Tập đoàn 9</t>
  </si>
  <si>
    <t>16;138;53;18;141</t>
  </si>
  <si>
    <t>882;811;1109</t>
  </si>
  <si>
    <t xml:space="preserve">Sử dụng: </t>
  </si>
  <si>
    <t>Khu nhà ở giáo viên</t>
  </si>
  <si>
    <t>Châu Pha</t>
  </si>
  <si>
    <t>VP.ấp Phước Sơn, lớp MG ấp Lam Sơn</t>
  </si>
  <si>
    <t xml:space="preserve">VP.ấp Lam Sơn </t>
  </si>
  <si>
    <t>VP.ấp Hải Sơn</t>
  </si>
  <si>
    <t>Trung tâm văn hóa xã Phước Hòa</t>
  </si>
  <si>
    <t xml:space="preserve">Hạt kiểm lâm </t>
  </si>
  <si>
    <t>Tách từ thửa 1725</t>
  </si>
  <si>
    <t>Đội thuế số 2</t>
  </si>
  <si>
    <t>Tách từ thửa 39</t>
  </si>
  <si>
    <t>Trạm y tế xã Phước Hòa</t>
  </si>
  <si>
    <t>Trường TH Lê Thị Hồng Gấm</t>
  </si>
  <si>
    <t>Trường TH Lý Thường Kiệt</t>
  </si>
  <si>
    <t>Trường TH Nguyễn Thị Minh Khai</t>
  </si>
  <si>
    <t>Trường mầm non Phước Hòa</t>
  </si>
  <si>
    <t>Hồ nước Hải Sơn</t>
  </si>
  <si>
    <t>291, 621</t>
  </si>
  <si>
    <t>35, 36, 38, 39</t>
  </si>
  <si>
    <t>-Giao cho BCH Quân sự trồng cây tràm</t>
  </si>
  <si>
    <t>Đất ông Kiển giao lại UBND xã quản lý</t>
  </si>
  <si>
    <t>Đất dọc triền suối Hải Sơn</t>
  </si>
  <si>
    <t>36, 32</t>
  </si>
  <si>
    <t xml:space="preserve">- Đang để trống </t>
  </si>
  <si>
    <t>Bãi đá ngầm</t>
  </si>
  <si>
    <t xml:space="preserve">Đất chuyên dùng khác </t>
  </si>
  <si>
    <t>Chợ Chu Hải</t>
  </si>
  <si>
    <t>Chợ Láng Cát và VP. thôn Láng Cát</t>
  </si>
  <si>
    <t>98, 99</t>
  </si>
  <si>
    <t>Trường TH Chu Hải</t>
  </si>
  <si>
    <t>21, 22</t>
  </si>
  <si>
    <t>08, 09, 36</t>
  </si>
  <si>
    <t>45a, 44, 41,42, 43</t>
  </si>
  <si>
    <t>Trường TH Trần Quốc Toản</t>
  </si>
  <si>
    <t>Trường MG Tân Hải</t>
  </si>
  <si>
    <t>Trường THPT Trần Hưng Đạo</t>
  </si>
  <si>
    <t>Trường MG Chu Hải, nhà tập thể GV</t>
  </si>
  <si>
    <t>Nhà tập thể GV tại ấp Láng Cát</t>
  </si>
  <si>
    <t>Trạm y tế xã Tân Hải</t>
  </si>
  <si>
    <t>Trụ sở UBND xã Tân Hải</t>
  </si>
  <si>
    <t>TTVH xã Tân Hải</t>
  </si>
  <si>
    <t>56,98,97,57,93,94, 95,122,121,123,124, 120a,126,125,163,164, 165,168,169a,161,162, 199, 166, 193a,194a, 160, 200,198, 197,196</t>
  </si>
  <si>
    <t>VP thôn Phước Hải</t>
  </si>
  <si>
    <t>Hồ chứa nước</t>
  </si>
  <si>
    <t>422, 480</t>
  </si>
  <si>
    <t>VP thôn Đông Hải</t>
  </si>
  <si>
    <t>TTVH xã Sông Xoài</t>
  </si>
  <si>
    <t>376,123, 366, 124, 105a</t>
  </si>
  <si>
    <t>367, 659-674, 675-694</t>
  </si>
  <si>
    <t>Trường TH Phan Đình Phùng</t>
  </si>
  <si>
    <t>Trạm xá</t>
  </si>
  <si>
    <t>Chốt dân phòng tập đoàn 3</t>
  </si>
  <si>
    <t>Lớp mẫu giáo tập đoàn 8</t>
  </si>
  <si>
    <t>67a</t>
  </si>
  <si>
    <t>Trường TH Hoàng Hoa Thám</t>
  </si>
  <si>
    <t>58, 59, 60</t>
  </si>
  <si>
    <t>Cho HTX Bưởi da xanh mượn</t>
  </si>
  <si>
    <t>Trụ sở ấp Sông Xoài 1</t>
  </si>
  <si>
    <t>Chốt dân phòng tập đoàn 6</t>
  </si>
  <si>
    <t>Giáp thửa 321</t>
  </si>
  <si>
    <t>Chốt dân phòng ấp Cầu Ry</t>
  </si>
  <si>
    <t>Trụ sở ấp Cầu Ri</t>
  </si>
  <si>
    <t>Chốt dân phòng tập đoàn 11</t>
  </si>
  <si>
    <t>Chốt dân phòng Phước Bình</t>
  </si>
  <si>
    <t>Giáp thửa 712</t>
  </si>
  <si>
    <t>Đất tạm giao cho Đồng bào dân tộc</t>
  </si>
  <si>
    <t>Văn phòng ấp Phú Thạnh</t>
  </si>
  <si>
    <t>Trường TH Nguyễn Văn Trỗi</t>
  </si>
  <si>
    <t>Văn phòng ấp Phước Thạnh</t>
  </si>
  <si>
    <t>Nghĩa địa ấp Phước Thạnh</t>
  </si>
  <si>
    <t xml:space="preserve">Đất mẫu giáo Phước Hưng </t>
  </si>
  <si>
    <t>4a</t>
  </si>
  <si>
    <t>Trường TH Nguyễn Huệ  (2)</t>
  </si>
  <si>
    <t>05;06</t>
  </si>
  <si>
    <t>Nghĩa địa ấp Bến Đình</t>
  </si>
  <si>
    <t>Văn phòng ấp Bến Đình</t>
  </si>
  <si>
    <t>Đất khu chợ Mỹ Xuân</t>
  </si>
  <si>
    <t>305; 306;307;308;309; 310; 311;312;313;314; 315;240;1337;1338; 2638;1342;1347;800;2009</t>
  </si>
  <si>
    <t>Ngân hàng chính sách cũ</t>
  </si>
  <si>
    <t>563; 564</t>
  </si>
  <si>
    <t>Trường TH Nguyễn Huệ (1)</t>
  </si>
  <si>
    <t>Vp. ấp Phước Lập</t>
  </si>
  <si>
    <t xml:space="preserve">Nghĩa địa ấp Phước Lập </t>
  </si>
  <si>
    <t>-Đang để trống</t>
  </si>
  <si>
    <t>Văn phòng ấp Phú Hà</t>
  </si>
  <si>
    <t xml:space="preserve">Con đường giáp ranh tỉnh Đồng Nai và tỉnh BRVT </t>
  </si>
  <si>
    <t>Văn phòng ấp Mỹ Tân</t>
  </si>
  <si>
    <t>Đất Công an ấp Mỹ Tân</t>
  </si>
  <si>
    <t>Trường MG Mỹ Xuân</t>
  </si>
  <si>
    <t>381; 382; 383</t>
  </si>
  <si>
    <t xml:space="preserve">Nghĩa địa Mỹ Tân </t>
  </si>
  <si>
    <t>Trường Phan Chu Trinh</t>
  </si>
  <si>
    <t>133, 134</t>
  </si>
  <si>
    <t xml:space="preserve">Trường MG Thị Vải (cũ) </t>
  </si>
  <si>
    <t>TTVH xã Mỹ Xuân</t>
  </si>
  <si>
    <t>29; 750; 1312</t>
  </si>
  <si>
    <t>Chợ Việt Kiều (cũ)</t>
  </si>
  <si>
    <t>- Hiện là chốt dân phòng</t>
  </si>
  <si>
    <t>Văn phòng ấp Mỹ Thạnh (cũ)</t>
  </si>
  <si>
    <t>Văn phòng ấp Mỹ Thạnh (mới)</t>
  </si>
  <si>
    <t>1287; 2578</t>
  </si>
  <si>
    <t xml:space="preserve">Đất Trịnh Vĩnh Bình </t>
  </si>
  <si>
    <t>01;15</t>
  </si>
  <si>
    <t>142;144;266;147; 148-150;152; 153-156;18;19</t>
  </si>
  <si>
    <t xml:space="preserve">Thửa 19: </t>
  </si>
  <si>
    <t>Nhà ở tập thể giáo viên</t>
  </si>
  <si>
    <t>Trường TH Hắc Dịch ấp 1</t>
  </si>
  <si>
    <t>Chợ Hắc Dịch</t>
  </si>
  <si>
    <t>Nghĩa địa Suối Nhum</t>
  </si>
  <si>
    <t xml:space="preserve">Đang để trống </t>
  </si>
  <si>
    <t>TTVH Hắc Dịch</t>
  </si>
  <si>
    <t>Đền thờ liệt sĩ Hắc Dịch</t>
  </si>
  <si>
    <t>Lớp mẫu giáo ấp 1</t>
  </si>
  <si>
    <t>Nhà ở Bác sĩ</t>
  </si>
  <si>
    <t>Trạm y tế Hắc Dịch</t>
  </si>
  <si>
    <t>Trường THPT Hắc Dịch</t>
  </si>
  <si>
    <t>Trường Mầm non Chensi</t>
  </si>
  <si>
    <t>Trường TH Nguyễn Du</t>
  </si>
  <si>
    <t>Trường TH Nguyễn Công Trứ (cũ)</t>
  </si>
  <si>
    <t>Trường TH Nguyễn Công Trứ (mới)</t>
  </si>
  <si>
    <t>Trường mầm non ấp 2 – Hắc Dịch</t>
  </si>
  <si>
    <t>Trung tâm khuyến nông Hắc Dịch</t>
  </si>
  <si>
    <t>Làm văn phòng ấp</t>
  </si>
  <si>
    <t>Văn phòng ấp 1</t>
  </si>
  <si>
    <t>Văn phòng ấp 4</t>
  </si>
  <si>
    <t>UBND xã Hắc Dịch</t>
  </si>
  <si>
    <t>Phòng làm việc CA, XĐ Hắc Dịch</t>
  </si>
  <si>
    <t>119, 151, 388</t>
  </si>
  <si>
    <t>Bưu điện Hắc Dịch</t>
  </si>
  <si>
    <t>Xây dựng công trình thanh niên</t>
  </si>
  <si>
    <t>Nhà lồng chợ Ba Mai cũ + VP ấp 2</t>
  </si>
  <si>
    <t>Trạm xử lý nước sạch xã Hắc Dịch</t>
  </si>
  <si>
    <t>74,1809-1820, 1831,130</t>
  </si>
  <si>
    <t>Đất giao CB đã thu hồi khu Huyện đội</t>
  </si>
  <si>
    <t>621,615,702;700;613;589;582;571</t>
  </si>
  <si>
    <t>Đất chưa giao tại KP Vạn Hạnh</t>
  </si>
  <si>
    <t>690,664,663, 633,660</t>
  </si>
  <si>
    <t>Trường TH bán trú Phú Mỹ</t>
  </si>
  <si>
    <t>Trường TH Lê Lợi</t>
  </si>
  <si>
    <t>Trường TH Quang Trung</t>
  </si>
  <si>
    <t>Ban điều hành khu phố Ngọc Hà</t>
  </si>
  <si>
    <t>Trường mẫu giáo Phú Mỹ</t>
  </si>
  <si>
    <t>99, 172</t>
  </si>
  <si>
    <t>Trường dạy trẻ Khiếm Thị</t>
  </si>
  <si>
    <t>Ban điều hành khu phố Quảng Phú</t>
  </si>
  <si>
    <t>Khu thương mại thị trấn (trước chùa Đại Tòng Lâm)</t>
  </si>
  <si>
    <t>827, 897</t>
  </si>
  <si>
    <t>Công an Thị Trấn</t>
  </si>
  <si>
    <t>Ban QLCT.CC Đổ rác và làm vườn ươm cây (đất dầu khí cũ, giáp khu TĐC 44ha)</t>
  </si>
  <si>
    <t>46, 47, 48, 70, 71,72, 73, 153</t>
  </si>
  <si>
    <t xml:space="preserve">Ao nuôi cá, vườn Ươm </t>
  </si>
  <si>
    <t>Chi cục thuế và Phòng TNMT</t>
  </si>
  <si>
    <t>UBND Thị Trấn Phú Mỹ</t>
  </si>
  <si>
    <t>41, 42</t>
  </si>
  <si>
    <t>Trạm thú y huyện Tân Thành</t>
  </si>
  <si>
    <t>Viện KSND huyện Tân Thành</t>
  </si>
  <si>
    <t>Đội QLTT huyện Tân Thành</t>
  </si>
  <si>
    <t>KBNN huyện Tân Thành</t>
  </si>
  <si>
    <t>Huyện Ủy huyện Tân Thành</t>
  </si>
  <si>
    <t>Bệnh viện đa khoa Tân Thành</t>
  </si>
  <si>
    <t>BCH Huyện đội Tân Thành</t>
  </si>
  <si>
    <t xml:space="preserve">Đất giáp ranh huyện Đội </t>
  </si>
  <si>
    <t>Ao hồ cho thuê nuôi cá</t>
  </si>
  <si>
    <t>90, 91, 92</t>
  </si>
  <si>
    <t>Nghĩa địa Phú Mỹ</t>
  </si>
  <si>
    <t>113, 111</t>
  </si>
  <si>
    <t>Ao</t>
  </si>
  <si>
    <t>Đất đường mòn cũ</t>
  </si>
  <si>
    <t>BĐH khu phố Tân Phú (mới)</t>
  </si>
  <si>
    <t>1110, 1111</t>
  </si>
  <si>
    <t>Ban điều hành khu phố Tân Hạnh</t>
  </si>
  <si>
    <t>Trung tâm VHHT Cộng đồng</t>
  </si>
  <si>
    <t>Trạm y tế thị trấn</t>
  </si>
  <si>
    <t>Đất bàn giao trong vụ án Trịnh Vĩnh Bình</t>
  </si>
  <si>
    <t>Đất công thổ Hội Phụ Nữ</t>
  </si>
  <si>
    <t>766,767,769, 831,832,833, 834</t>
  </si>
  <si>
    <t xml:space="preserve">   Đang trồng tràm</t>
  </si>
  <si>
    <t>Đất khu dầu khí cũ, giáp khu hành chính huyện Tân Thành</t>
  </si>
  <si>
    <t>Đất còn lại khu cán bộ CNV</t>
  </si>
  <si>
    <t>1020, 1037</t>
  </si>
  <si>
    <t>Trung tâm VH huyện Tân Thành</t>
  </si>
  <si>
    <t>05a</t>
  </si>
  <si>
    <t>Công an huyện Tân Thành</t>
  </si>
  <si>
    <t>TT GDTX huyện Tân Thành</t>
  </si>
  <si>
    <t>CTy công trình đô thị  Tân Thành</t>
  </si>
  <si>
    <t>Đất dự kiến xây dựng các công trình trong khu TĐC 15ha</t>
  </si>
  <si>
    <t>Đất dự kiến xây dựng các công trình trong khu TĐC 25ha</t>
  </si>
  <si>
    <t>Đất dự kiến xây dựng các công trình trong khu TĐC 44ha</t>
  </si>
  <si>
    <t xml:space="preserve">Chợ cũ ấp Phước Hiệp </t>
  </si>
  <si>
    <t>VP. ấp Phước Hiệp</t>
  </si>
  <si>
    <t xml:space="preserve"> Cho thuê kinh doanh</t>
  </si>
  <si>
    <t>Trường tiểu học Văn Lang</t>
  </si>
  <si>
    <t xml:space="preserve">Trường Tiểu học Trưng Vương </t>
  </si>
  <si>
    <t xml:space="preserve">Trụ sở UBND xã Tân Hòa </t>
  </si>
  <si>
    <t xml:space="preserve">Trung tâm văn hóa xã </t>
  </si>
  <si>
    <t xml:space="preserve">Sân vận động xã </t>
  </si>
  <si>
    <t xml:space="preserve">Trường mẫu giáo </t>
  </si>
  <si>
    <t xml:space="preserve">VP. ấp Phước Tấn </t>
  </si>
  <si>
    <t xml:space="preserve">Trạm y tế xã </t>
  </si>
  <si>
    <t>06a</t>
  </si>
  <si>
    <t xml:space="preserve">Nghĩa địa </t>
  </si>
  <si>
    <t xml:space="preserve">Ao nước </t>
  </si>
  <si>
    <t xml:space="preserve"> Ông Huỳnh Văn Tâm thuê</t>
  </si>
  <si>
    <t>Chưa đưa vào sử dụng</t>
  </si>
  <si>
    <t xml:space="preserve">Đất thuộc dự án 1892  </t>
  </si>
  <si>
    <t xml:space="preserve"> Cho Ban chỉ huy quân sự huyện mượn: 07ha</t>
  </si>
  <si>
    <t xml:space="preserve"> Giao ông Nguyễn Văn Quốc coi: 07ha</t>
  </si>
  <si>
    <t>Còn trống 15,23ha</t>
  </si>
  <si>
    <t xml:space="preserve">Trường mầm non xã Tóc Tiên </t>
  </si>
  <si>
    <t>102a; 109a</t>
  </si>
  <si>
    <t xml:space="preserve">Sân vận động xã Tóc Tiên </t>
  </si>
  <si>
    <t xml:space="preserve">Trường mẫu giáo ấp 3 </t>
  </si>
  <si>
    <t xml:space="preserve">Nghĩa địa huyện Tân Thành </t>
  </si>
  <si>
    <t>69; 58</t>
  </si>
  <si>
    <t>Văn phòng ấp 6 và trường mẫu giáo</t>
  </si>
  <si>
    <t>Văn phòng ấp 3 và nhà ở giáo viên</t>
  </si>
  <si>
    <t>Văn phòng ấp 4 (cũ)</t>
  </si>
  <si>
    <t>69a; 68a; 70</t>
  </si>
  <si>
    <t>Trường THCS Tóc Tiên</t>
  </si>
  <si>
    <t xml:space="preserve">Bưu điện xã Tóc Tiên và tháp nước </t>
  </si>
  <si>
    <t>Trạm y tế xã Tóc Tiên</t>
  </si>
  <si>
    <t>Chợ Tóc Tiên</t>
  </si>
  <si>
    <t>Trường tiểu học Tóc Tiên  (cũ)</t>
  </si>
  <si>
    <t>Văn phòng ấp 5 và Trường mẫu giáo</t>
  </si>
  <si>
    <t>Văn phòng ấp 4 và Trường mẫu giáo</t>
  </si>
  <si>
    <t xml:space="preserve">Trường tiểu học Tóc Tiên A </t>
  </si>
  <si>
    <t>Văn phòng ấp 2 và Trường mẫu giáo</t>
  </si>
  <si>
    <t xml:space="preserve">Trường tiểu học Tóc Tiên B </t>
  </si>
  <si>
    <t xml:space="preserve">UBND xã Tóc Tiên và T tâm VHHT </t>
  </si>
  <si>
    <t>395; 161</t>
  </si>
  <si>
    <t xml:space="preserve">Đất hợp tác xã Quyết Thắng giao lại </t>
  </si>
  <si>
    <t>16; 25</t>
  </si>
  <si>
    <t>106; 03; 59</t>
  </si>
  <si>
    <t xml:space="preserve">Chợ cũ Tóc Tiên </t>
  </si>
  <si>
    <t>Xã Phước Hòa</t>
  </si>
  <si>
    <t>Xã Tân Hải</t>
  </si>
  <si>
    <t>Xã Sông Xoài</t>
  </si>
  <si>
    <t>Mỹ Xuân</t>
  </si>
  <si>
    <t>Hắc Dịch</t>
  </si>
  <si>
    <t>Phú Mỹ</t>
  </si>
  <si>
    <t>Tân Hòa</t>
  </si>
  <si>
    <t>Tóc Tiên</t>
  </si>
  <si>
    <t>Sử dụng đúng mục đích</t>
  </si>
  <si>
    <t>Địa điểm</t>
  </si>
  <si>
    <r>
      <t>-  Sử dụng 2500m</t>
    </r>
    <r>
      <rPr>
        <vertAlign val="superscript"/>
        <sz val="12"/>
        <color theme="1"/>
        <rFont val="Times New Roman"/>
        <family val="1"/>
      </rPr>
      <t>2</t>
    </r>
    <r>
      <rPr>
        <sz val="12"/>
        <color theme="1"/>
        <rFont val="Times New Roman"/>
        <family val="1"/>
      </rPr>
      <t xml:space="preserve"> xây dựng VP.Thôn Tân Tiến</t>
    </r>
  </si>
  <si>
    <r>
      <t>- 2.500m</t>
    </r>
    <r>
      <rPr>
        <vertAlign val="superscript"/>
        <sz val="12"/>
        <color theme="1"/>
        <rFont val="Times New Roman"/>
        <family val="1"/>
      </rPr>
      <t>2</t>
    </r>
    <r>
      <rPr>
        <sz val="12"/>
        <color theme="1"/>
        <rFont val="Times New Roman"/>
        <family val="1"/>
      </rPr>
      <t xml:space="preserve"> xây dựng VP. Thôn Tân Phú</t>
    </r>
  </si>
  <si>
    <r>
      <t>- 1.803m</t>
    </r>
    <r>
      <rPr>
        <vertAlign val="superscript"/>
        <sz val="12"/>
        <color theme="1"/>
        <rFont val="Times New Roman"/>
        <family val="1"/>
      </rPr>
      <t>2</t>
    </r>
    <r>
      <rPr>
        <sz val="12"/>
        <color theme="1"/>
        <rFont val="Times New Roman"/>
        <family val="1"/>
      </rPr>
      <t xml:space="preserve"> đổi đất VP. Thôn Tân Ro</t>
    </r>
  </si>
  <si>
    <r>
      <t>- 28.600m</t>
    </r>
    <r>
      <rPr>
        <vertAlign val="superscript"/>
        <sz val="12"/>
        <color theme="1"/>
        <rFont val="Times New Roman"/>
        <family val="1"/>
      </rPr>
      <t>2</t>
    </r>
    <r>
      <rPr>
        <sz val="12"/>
        <color theme="1"/>
        <rFont val="Times New Roman"/>
        <family val="1"/>
      </rPr>
      <t xml:space="preserve"> xây dựng Sân thể thao xã Châu Pha </t>
    </r>
  </si>
  <si>
    <r>
      <t>- 9.300m</t>
    </r>
    <r>
      <rPr>
        <vertAlign val="superscript"/>
        <sz val="12"/>
        <color theme="1"/>
        <rFont val="Times New Roman"/>
        <family val="1"/>
      </rPr>
      <t>2</t>
    </r>
    <r>
      <rPr>
        <sz val="12"/>
        <color theme="1"/>
        <rFont val="Times New Roman"/>
        <family val="1"/>
      </rPr>
      <t xml:space="preserve"> xây dựng Trường MN 2 Châu Pha</t>
    </r>
  </si>
  <si>
    <r>
      <t>- 210m</t>
    </r>
    <r>
      <rPr>
        <vertAlign val="superscript"/>
        <sz val="12"/>
        <color theme="1"/>
        <rFont val="Times New Roman"/>
        <family val="1"/>
      </rPr>
      <t>2</t>
    </r>
    <r>
      <rPr>
        <sz val="12"/>
        <color theme="1"/>
        <rFont val="Times New Roman"/>
        <family val="1"/>
      </rPr>
      <t xml:space="preserve"> giao cho ông Nguyễn Thới</t>
    </r>
  </si>
  <si>
    <r>
      <t>- 1.476m</t>
    </r>
    <r>
      <rPr>
        <vertAlign val="superscript"/>
        <sz val="12"/>
        <color theme="1"/>
        <rFont val="Times New Roman"/>
        <family val="1"/>
      </rPr>
      <t>2</t>
    </r>
    <r>
      <rPr>
        <sz val="12"/>
        <color theme="1"/>
        <rFont val="Times New Roman"/>
        <family val="1"/>
      </rPr>
      <t xml:space="preserve"> xây dựng khu nhà ở tập thể giáo viên</t>
    </r>
  </si>
  <si>
    <t>-  Đang để trống, dự kiến làm văn phòng khu phố.</t>
  </si>
  <si>
    <t>-  Đất mồ mả, dự kiến làm văn phòng ấp</t>
  </si>
  <si>
    <r>
      <t>-Giao 3008m</t>
    </r>
    <r>
      <rPr>
        <vertAlign val="superscript"/>
        <sz val="12"/>
        <color theme="1"/>
        <rFont val="Times New Roman"/>
        <family val="1"/>
      </rPr>
      <t>2</t>
    </r>
    <r>
      <rPr>
        <sz val="12"/>
        <color theme="1"/>
        <rFont val="Times New Roman"/>
        <family val="1"/>
      </rPr>
      <t xml:space="preserve"> cho ông Bùi Văn Trắng</t>
    </r>
  </si>
  <si>
    <r>
      <t>- Tách 200m</t>
    </r>
    <r>
      <rPr>
        <vertAlign val="superscript"/>
        <sz val="12"/>
        <color theme="1"/>
        <rFont val="Times New Roman"/>
        <family val="1"/>
      </rPr>
      <t>2</t>
    </r>
    <r>
      <rPr>
        <sz val="12"/>
        <color theme="1"/>
        <rFont val="Times New Roman"/>
        <family val="1"/>
      </rPr>
      <t xml:space="preserve"> cho gia đình ông Nguyễn Văn Mỹ</t>
    </r>
  </si>
  <si>
    <t>- Giao một phần cho Chi cục Thú y Tỉnh BRVT</t>
  </si>
  <si>
    <t>- Một phần cho Cty Đầu Tư Phát Triển Xây Dựng – Bê tông thuê</t>
  </si>
  <si>
    <t>-  Bà Nguyễn Thị Thúy Hiền thuê nuôi cá</t>
  </si>
  <si>
    <t>-  Đang để trống</t>
  </si>
  <si>
    <t>Phụ lục 2: ĐẤT CÔNG TRÊN ĐỊA BÀN THỊ TRẤN ĐẤT ĐỎ</t>
  </si>
  <si>
    <t>Biểu 01: DANH SÁCH CÁC THỬA ĐẤT ĐÃ ĐƯỢC GIAO ĐỂ THỰC HIỆN DỰ ÁN, CÔNG TRÌNH CÔNG CỘNG</t>
  </si>
  <si>
    <t>Thị trấn Đất Đỏ, huyện Đất Đỏ</t>
  </si>
  <si>
    <t>( Đính kèm báo cáo số:           /BC-UBND ngày    tháng    năm 2017 của UBND huyện )</t>
  </si>
  <si>
    <t>Tên khu đất</t>
  </si>
  <si>
    <t>Diện tích
(m2)</t>
  </si>
  <si>
    <t>Số tờ</t>
  </si>
  <si>
    <t>Hiện trạng sử dụng đất</t>
  </si>
  <si>
    <t>Diện tích đang tranh chấp</t>
  </si>
  <si>
    <t>Diện tích đã đưa vào sử dụng</t>
  </si>
  <si>
    <t>Diện tích đất còn trống chưa đưa vào sử dụng</t>
  </si>
  <si>
    <t>Diện tích đất không còn nhu cầu sử dụng trả về cho nhà nước</t>
  </si>
  <si>
    <t>Pháp lý khu đất</t>
  </si>
  <si>
    <t>Tình trạng khu đất ( đất sạch hay có tài sản trên đất)</t>
  </si>
  <si>
    <t>Đề xuất việc sử dụng đất (đấu giá hay địa phương quản lý)</t>
  </si>
  <si>
    <t>I</t>
  </si>
  <si>
    <t>Đã xây dựng công trình công cộng</t>
  </si>
  <si>
    <t>Công an TT Đất Đỏ</t>
  </si>
  <si>
    <t>TT Đất Đỏ</t>
  </si>
  <si>
    <t>Đã xây dựng trụ sở công an thị trấn Đất Đỏ</t>
  </si>
  <si>
    <t>chưa cấp giấy</t>
  </si>
  <si>
    <t>Công an quản lý</t>
  </si>
  <si>
    <t>Tiểu công viên Đất Đỏ</t>
  </si>
  <si>
    <t>Xây dựng công viên Đất Đỏ</t>
  </si>
  <si>
    <t>địa phương quản lý</t>
  </si>
  <si>
    <t>Khu đất dự kiến xây dựng Trường MN Đất Đỏ</t>
  </si>
  <si>
    <t>Tạm giao cho dân quân trồng lúa</t>
  </si>
  <si>
    <t>TT VH TT Đất Đỏ</t>
  </si>
  <si>
    <t xml:space="preserve">Sủ dụng làm TTVH thị trấn </t>
  </si>
  <si>
    <t>Trụ sở UBND TT Đất Đỏ</t>
  </si>
  <si>
    <t>Hiện trạng là trụ sở thị trấn Đất Đỏ</t>
  </si>
  <si>
    <t>Đền liệt sĩ thị trấn Đất Đỏ</t>
  </si>
  <si>
    <t>Hiện trạng đã xây dựng đền liệt sĩ thị trấn Đất Đỏ</t>
  </si>
  <si>
    <t>Thư viện Đất Đỏ</t>
  </si>
  <si>
    <t>Hiện trạng là thư viện Đất Đỏ</t>
  </si>
  <si>
    <t>BQL khu Di tích quản lý</t>
  </si>
  <si>
    <t>Khu phố Phước Thới</t>
  </si>
  <si>
    <t>Hiện trạng trụ sở khu phố P.Thới</t>
  </si>
  <si>
    <t>Văn  phòng KP T. Tân</t>
  </si>
  <si>
    <t>Hiện trạng là trụ sở khu phố Thanh Tân</t>
  </si>
  <si>
    <t>Trụ sở Khu phố Phước Trung</t>
  </si>
  <si>
    <t>Hiện trạng là trụ sở khu phố Phước Trung</t>
  </si>
  <si>
    <t>Văn  phòng KP Phước Sơn</t>
  </si>
  <si>
    <t>Hiện trạng là trụ sở khu phố Phước Sơn</t>
  </si>
  <si>
    <t>Văn phòng KP Hòa Hội</t>
  </si>
  <si>
    <t>Hiện trạng là trụ sở khu phố Hòa Hội và đất trống</t>
  </si>
  <si>
    <t>Văn phòng KP T.Long</t>
  </si>
  <si>
    <t>Hiện trạng là trụ sở khu phố Thanh Long</t>
  </si>
  <si>
    <t>Văn phòng KP T. Thành</t>
  </si>
  <si>
    <t>Hiện trạng là trụ sở khu phố Tường Thành</t>
  </si>
  <si>
    <t>Trụ sở khu phố Hiệp Hòa</t>
  </si>
  <si>
    <t>Hiện trạng là trụ sở khu phố Hiệp Hòa</t>
  </si>
  <si>
    <t>Nhà Xã hội</t>
  </si>
  <si>
    <t>Nhà xã hội</t>
  </si>
  <si>
    <t>Phòng LĐ-TBXH huyện</t>
  </si>
  <si>
    <t>HTX vận tải Huyện ĐĐ</t>
  </si>
  <si>
    <t>Hiện trạng là trụ sở hợp tác xã vận tải</t>
  </si>
  <si>
    <t>Hợp tác xã quản lý</t>
  </si>
  <si>
    <t>TTVH Phước Thạnh cũ</t>
  </si>
  <si>
    <t>Hiện trạng là nhà phát đài truyền thanh thị trấn Đất Đỏ.</t>
  </si>
  <si>
    <t>Hiện trạng là Trạm y tế thị trấn Đất Đỏ.</t>
  </si>
  <si>
    <t>Trạm y tế quản lý</t>
  </si>
  <si>
    <t>Chợ Đất Đỏ</t>
  </si>
  <si>
    <t>Hiện trạng là chợ Đất Đỏ</t>
  </si>
  <si>
    <t>BQL Chợ Đất Đỏ</t>
  </si>
  <si>
    <t>Hầm bí mật Nguyễn Thị Đẹp</t>
  </si>
  <si>
    <t>Hiện trạng là di tích Hầm bí mật Nguyễn Thị Đẹp</t>
  </si>
  <si>
    <t>BQL các khu Di tích</t>
  </si>
  <si>
    <t>Nhà lưu niệm Võ Thị Sáu</t>
  </si>
  <si>
    <t>Hiện trạng đã xây dựng nhà lưu niệm Võ Thị Sáu</t>
  </si>
  <si>
    <t>Trụ sở các phòng ban cũ của huyện</t>
  </si>
  <si>
    <t>Hiện trạng đã xây dựng trụ sở các phòng ban cũ của huyện: trạm thủy nông, chi cục thú y, công ty công trình đô thị cũ.</t>
  </si>
  <si>
    <t>CTĐT, Trạm Thủy Nông, Chi cục Thú Y,  Kiểm Lâm</t>
  </si>
  <si>
    <t>Công ty công trình đô thị huyện</t>
  </si>
  <si>
    <t>8;3</t>
  </si>
  <si>
    <t>156;163</t>
  </si>
  <si>
    <t>Hiện trạng là trụ sở công ty công trình đô thị, một phần là đất trống công ty CTĐT để cây kiểng và vật tư</t>
  </si>
  <si>
    <t>Công ty CTĐT huyện</t>
  </si>
  <si>
    <t>Trường mầm non Phước Thạnh</t>
  </si>
  <si>
    <t>Hiện trạng là trường MN P.Thạnh</t>
  </si>
  <si>
    <t>Trường MN P.Thạnh</t>
  </si>
  <si>
    <t>Trường THCS Đất Đỏ</t>
  </si>
  <si>
    <t>Hiện trạng là Trường THCS Đất Đỏ</t>
  </si>
  <si>
    <t>Trường Tiểu học Võ Thị Sáu</t>
  </si>
  <si>
    <t>Hiện trạng là trường TH Võ Thị Sáu</t>
  </si>
  <si>
    <t>Trường TH Võ Thị Sáu</t>
  </si>
  <si>
    <t>Trung tâm bồi dưỡng chính trị huyện</t>
  </si>
  <si>
    <t>Hiện trạng là TTBD Chính trị huyện Đất Đỏ</t>
  </si>
  <si>
    <t>TTBD Chính trị huyện</t>
  </si>
  <si>
    <t>Trường THCS Phước Thạnh</t>
  </si>
  <si>
    <t>Hiện trạng là trường THCS Phước Thạnh</t>
  </si>
  <si>
    <t>Trường TH Nguyễn Thị Hoa</t>
  </si>
  <si>
    <t>Hiện trạng là trường THCS Đất Đỏ</t>
  </si>
  <si>
    <t>Trường TH Nguyễn Thị hoa</t>
  </si>
  <si>
    <t>Trường THPT Võ Thị Sáu</t>
  </si>
  <si>
    <t>Nhà thi đấu đa năng</t>
  </si>
  <si>
    <t>Hiện trạng đã xây dựng nhà thi đấu đa năng</t>
  </si>
  <si>
    <t>Trường MN Lê Ki Ma</t>
  </si>
  <si>
    <t>Hiện trạng là trường MN Lê Ki Ma</t>
  </si>
  <si>
    <t>Trường Cao đẳng nghề BRVT</t>
  </si>
  <si>
    <t>21;1</t>
  </si>
  <si>
    <t>158;157</t>
  </si>
  <si>
    <t>Hiện trạng là trường Cao đẳng nghề tỉnh BRVT</t>
  </si>
  <si>
    <t>Trường CĐ nghề BRVT</t>
  </si>
  <si>
    <t>Tượng đài Công viên Võ Thị Sáu</t>
  </si>
  <si>
    <t>Công viên</t>
  </si>
  <si>
    <t xml:space="preserve">BQL khu Di tích </t>
  </si>
  <si>
    <t>TTHC huyện Đất Đỏ</t>
  </si>
  <si>
    <t>Hiện trạng là trung tâm hành chính huyện Đất Đỏ</t>
  </si>
  <si>
    <t>Đội thuế số 1 cũ</t>
  </si>
  <si>
    <t>Văn phòng làm việc của đội thuế số 1</t>
  </si>
  <si>
    <t>Chi cục thuế quản lý</t>
  </si>
  <si>
    <t>Nghĩa trang liệt sĩ huyện Đất Đỏ</t>
  </si>
  <si>
    <t xml:space="preserve">Ban QL khu Di tích </t>
  </si>
  <si>
    <t>Công an huyện Đất Đỏ</t>
  </si>
  <si>
    <t>Trụ sở công an huyện Đất Đỏ</t>
  </si>
  <si>
    <t>đã cấp giấy</t>
  </si>
  <si>
    <t>CA huyện</t>
  </si>
  <si>
    <t>Ngân hàng chính sách xã hội huyện Đất Đỏ</t>
  </si>
  <si>
    <t>Hiện trạng là ngân hàng chính sách huyện Đất Đỏ</t>
  </si>
  <si>
    <t>NHCSXH huyện</t>
  </si>
  <si>
    <t xml:space="preserve">Cây xăng số 8 </t>
  </si>
  <si>
    <t>Hiện trạng là cây xăng (đất cho tư nhân thuê kinh doanh)</t>
  </si>
  <si>
    <t>CTCTĐT huyện</t>
  </si>
  <si>
    <t>Ngân Hàng Nông Nghiệp</t>
  </si>
  <si>
    <t>Hiện trạng là ngân hàng Agribank chi nhánh huyện Đất Đỏ</t>
  </si>
  <si>
    <t>NHNN huyện</t>
  </si>
  <si>
    <t>Trung tâm VH huyện Đất Đỏ</t>
  </si>
  <si>
    <t>56;62</t>
  </si>
  <si>
    <t>Đã xây dựng TTVH huyện Đất Đỏ</t>
  </si>
  <si>
    <t>Phòng VHTT huyện</t>
  </si>
  <si>
    <t>Bưu chính viễn thông</t>
  </si>
  <si>
    <t>trụ sở bưu chính viễn thông đất đó</t>
  </si>
  <si>
    <t>có tài sản sản</t>
  </si>
  <si>
    <t>Trạm trung chuyển rác</t>
  </si>
  <si>
    <t>trạm trung chuyển rác</t>
  </si>
  <si>
    <t>Cty CTĐT huyện</t>
  </si>
  <si>
    <t>Chợ Láng Dài</t>
  </si>
  <si>
    <t>Đất sau trụ sở UBND xã</t>
  </si>
  <si>
    <t>Sân bóng đá Mini</t>
  </si>
  <si>
    <t>TTVH học tập cộng đồng xã</t>
  </si>
  <si>
    <t>Láng Dài</t>
  </si>
  <si>
    <t>TTVH-HTCĐ</t>
  </si>
  <si>
    <t>Trụ sở ấp Láng Dài</t>
  </si>
  <si>
    <t>Trụ sở ấp Cây Cám</t>
  </si>
  <si>
    <t>Trụ sở ấp Gò sầm</t>
  </si>
  <si>
    <t>Di tích Dốc Cây Cám</t>
  </si>
  <si>
    <t>Di tích</t>
  </si>
  <si>
    <t>Đền Liệt Sĩ</t>
  </si>
  <si>
    <t>Trường Mầm Non</t>
  </si>
  <si>
    <t>Trường học</t>
  </si>
  <si>
    <t>Qđ giao đất số: 4680/QĐ-UBND ngày 22/12/2006</t>
  </si>
  <si>
    <t>Trường quản lý</t>
  </si>
  <si>
    <t>Đất xây dựng nhà tập thể giáo viên</t>
  </si>
  <si>
    <t>Nhà tập thể và mở rộng trường Mầm Non</t>
  </si>
  <si>
    <t>Trường tiểu học Láng Dài</t>
  </si>
  <si>
    <t>Qđ giao đất số: 4726/QĐ-UBND ngày 22/12/2006</t>
  </si>
  <si>
    <t>Trường THCS Láng Dài</t>
  </si>
  <si>
    <t>Qđ giao đất số: 4681/QĐ-UBND ngày 22/12/2006</t>
  </si>
  <si>
    <t xml:space="preserve">Địa phương quản lý </t>
  </si>
  <si>
    <t>An Bình</t>
  </si>
  <si>
    <t>Lộc An</t>
  </si>
  <si>
    <t>Hiện trạng đất có truờng học cấp I ấp An Bình</t>
  </si>
  <si>
    <t>An Hoà</t>
  </si>
  <si>
    <t>Hiện trạng có công trình  trường học  đã đóng cửa</t>
  </si>
  <si>
    <t>Đấu giá</t>
  </si>
  <si>
    <t>An Điền</t>
  </si>
  <si>
    <t>Hiện trạng chợ đang hoạt động</t>
  </si>
  <si>
    <t>Hiện trạng ban ấp An Điền củ</t>
  </si>
  <si>
    <t>An Hòa</t>
  </si>
  <si>
    <t>4-d</t>
  </si>
  <si>
    <t>Hiện trạng có công trình trụ sở đang bỏ hoang</t>
  </si>
  <si>
    <t>Hiện trạng có công trình công An củ</t>
  </si>
  <si>
    <t>Hiện trạng Ban ấp An Bình đang hoạt động</t>
  </si>
  <si>
    <t>Hiện trạng công An đang sử dụng phục vụ cho Bảo vệ An Ninh</t>
  </si>
  <si>
    <t>Hiện trạng UBND xã đang hoạt động</t>
  </si>
  <si>
    <t>Hiện trạng ban ấp An Hòa đang hoạt động</t>
  </si>
  <si>
    <t>Trạm xá củ (ban ấp An Điền)</t>
  </si>
  <si>
    <t>An Hải</t>
  </si>
  <si>
    <t>4-a</t>
  </si>
  <si>
    <t>Hiện trạng Ban ấp An Hải đang hoạt động</t>
  </si>
  <si>
    <t>4-c</t>
  </si>
  <si>
    <t>Hiện trạng Trạm xá củ</t>
  </si>
  <si>
    <t>Hiện trạng trung tâm Văn hóa HTCĐ đang hoạt động</t>
  </si>
  <si>
    <t>855+28</t>
  </si>
  <si>
    <t>Hiện trường cấp II đang hoạt động</t>
  </si>
  <si>
    <t>Hiện trường cấp I đang hoạt động</t>
  </si>
  <si>
    <t>Hiện trạng nhà mẫu giáo đang hoạt động</t>
  </si>
  <si>
    <t>Xây dựng sân bóng đá</t>
  </si>
  <si>
    <t>Nt</t>
  </si>
  <si>
    <t>Hiện trạng sông Đăng</t>
  </si>
  <si>
    <t>Sổ mục kê UBND xã đăng ký</t>
  </si>
  <si>
    <t>Hiện trạng Sông Ray</t>
  </si>
  <si>
    <t>Sông Ray</t>
  </si>
  <si>
    <t>Đất rừng ngập mặn</t>
  </si>
  <si>
    <t>Sông Bà Đáp</t>
  </si>
  <si>
    <t>Hiện trạng Sông Bà Đáp</t>
  </si>
  <si>
    <t>Hiện trạng sông Bà Đáp</t>
  </si>
  <si>
    <t>Rạch Ông Hem</t>
  </si>
  <si>
    <t>Hiện trạng đất ngập mặn</t>
  </si>
  <si>
    <t>Rạch sông</t>
  </si>
  <si>
    <t>Rạch sông Bà Đáp</t>
  </si>
  <si>
    <t>Hiện trạng cửa Sông Ray</t>
  </si>
  <si>
    <t>Hiện trạng cửa sông</t>
  </si>
  <si>
    <t>Hiện trạng là sông</t>
  </si>
  <si>
    <t>Trường học cũ</t>
  </si>
  <si>
    <t>Long Mỹ</t>
  </si>
  <si>
    <t>Công trình</t>
  </si>
  <si>
    <t>UB xã quản lý</t>
  </si>
  <si>
    <t>Ban ấp Mỹ An</t>
  </si>
  <si>
    <t>Trụ sở-Lúa</t>
  </si>
  <si>
    <t>Truước nhà bà Được</t>
  </si>
  <si>
    <t>136+GT</t>
  </si>
  <si>
    <t>Mồ mã</t>
  </si>
  <si>
    <t xml:space="preserve">Miễu mới  </t>
  </si>
  <si>
    <t>Cận UB</t>
  </si>
  <si>
    <t>Cạnh nhà ông Lương</t>
  </si>
  <si>
    <t xml:space="preserve">Đền liệt sĩ  </t>
  </si>
  <si>
    <t>Có QĐ giao đất</t>
  </si>
  <si>
    <t>Nhà bác sĩ</t>
  </si>
  <si>
    <t xml:space="preserve">Trường học  </t>
  </si>
  <si>
    <t>Láng Cát Trên</t>
  </si>
  <si>
    <t>Long Tân</t>
  </si>
  <si>
    <t xml:space="preserve">cây xanh </t>
  </si>
  <si>
    <t>có tài sản trên đất</t>
  </si>
  <si>
    <t xml:space="preserve">sân vận động </t>
  </si>
  <si>
    <t>TTVH - HTCĐ</t>
  </si>
  <si>
    <t xml:space="preserve">xây dựng trụ sở </t>
  </si>
  <si>
    <t>123, 113</t>
  </si>
  <si>
    <t>Trạm Y tế</t>
  </si>
  <si>
    <t xml:space="preserve">nghĩa địa </t>
  </si>
  <si>
    <t xml:space="preserve">Công viên </t>
  </si>
  <si>
    <t xml:space="preserve">công viên </t>
  </si>
  <si>
    <t>QĐ giao số 2021/QĐ-UBND 21/9/2011</t>
  </si>
  <si>
    <t>Đền thờ Liệt sĩ</t>
  </si>
  <si>
    <t xml:space="preserve">xây dựng  đền thờ </t>
  </si>
  <si>
    <t>QĐ giao số 2632 /QĐ-UBND 14/11/2013</t>
  </si>
  <si>
    <t xml:space="preserve">Trường tiểu học </t>
  </si>
  <si>
    <t xml:space="preserve">đất trống </t>
  </si>
  <si>
    <t>Đập Sơn Minh</t>
  </si>
  <si>
    <t xml:space="preserve">mặt nước  </t>
  </si>
  <si>
    <t>Đất thu hồi thêm trường cấp 2</t>
  </si>
  <si>
    <t>Phần đất thu hồi thêm trường cấp 1</t>
  </si>
  <si>
    <t>Bàu Dài</t>
  </si>
  <si>
    <t>Khu đất thu hồi kênh chính đoạn 2</t>
  </si>
  <si>
    <t>kênh</t>
  </si>
  <si>
    <t>Khu đất thu hồi kênh N9</t>
  </si>
  <si>
    <t>Khu đất giếng ông Tuần</t>
  </si>
  <si>
    <t>Khu vực gần đất ông Trong</t>
  </si>
  <si>
    <t xml:space="preserve"> Bàu tập đoàn 1</t>
  </si>
  <si>
    <t>Đập Vạn Điền</t>
  </si>
  <si>
    <t xml:space="preserve">Trụ sở ấp Tân Hiệp </t>
  </si>
  <si>
    <t xml:space="preserve">Trụ sở ấp Tân Hòa </t>
  </si>
  <si>
    <t>Trụ sở ấp Tân Thuận</t>
  </si>
  <si>
    <t>29, 36</t>
  </si>
  <si>
    <t xml:space="preserve">xây dựng trường </t>
  </si>
  <si>
    <t>QĐ giao số 2745/QĐ-UBND 02/12/2011</t>
  </si>
  <si>
    <t>Nhà truyền thống</t>
  </si>
  <si>
    <t xml:space="preserve">xây dựng nhà truyền thống </t>
  </si>
  <si>
    <t>QĐ giao số 4679/QĐ-UBND 22/12/2006</t>
  </si>
  <si>
    <t>Trường Tiểu học</t>
  </si>
  <si>
    <t>QĐ giao số 24677/QĐ-UBND 22/12/2006</t>
  </si>
  <si>
    <t>Chợ Long Tân</t>
  </si>
  <si>
    <t>4 thửa</t>
  </si>
  <si>
    <t xml:space="preserve">xây dựng chợ </t>
  </si>
  <si>
    <t>Trụ sở KP Phước Điền</t>
  </si>
  <si>
    <t>Phước Hải</t>
  </si>
  <si>
    <t>UBND quản lý</t>
  </si>
  <si>
    <t>Trụ sở công An</t>
  </si>
  <si>
    <t xml:space="preserve">Trụ sở công an </t>
  </si>
  <si>
    <t>Đất TTVH (H.An)</t>
  </si>
  <si>
    <t>84A</t>
  </si>
  <si>
    <t>Đất TTVH</t>
  </si>
  <si>
    <t>Đền LS cũ (H.An)</t>
  </si>
  <si>
    <t>Đền LS cũ</t>
  </si>
  <si>
    <t>Quản lý theo quy hoạch</t>
  </si>
  <si>
    <t>Kp Phước An</t>
  </si>
  <si>
    <t>Công viên cũ</t>
  </si>
  <si>
    <t>KP Hải Trung</t>
  </si>
  <si>
    <t>Trụ sở Khu phố Hải Trung</t>
  </si>
  <si>
    <t>Kp Hải An</t>
  </si>
  <si>
    <t>Trụ sở Khu phố Hải An – Phước An</t>
  </si>
  <si>
    <t>Kp Hải Lạc</t>
  </si>
  <si>
    <t>TS KP Hải lạc</t>
  </si>
  <si>
    <t>KP Hải Sơn</t>
  </si>
  <si>
    <t>TS UBND TT</t>
  </si>
  <si>
    <t>Thị đội</t>
  </si>
  <si>
    <t>Trụ sở Khu phố Hải Tân</t>
  </si>
  <si>
    <t>Kp Lộc An</t>
  </si>
  <si>
    <t>Trụ sở Khu phố Lộc An</t>
  </si>
  <si>
    <t>Trụ sở Khu phố Hải Sơn</t>
  </si>
  <si>
    <t>KH Hải Phúc</t>
  </si>
  <si>
    <t>Trụ sở Khu phố Hải Phúc</t>
  </si>
  <si>
    <t>Kp Hải Trung</t>
  </si>
  <si>
    <t>1A</t>
  </si>
  <si>
    <t>Đài nước, công trình đô thị đang xin chủ trương thuê</t>
  </si>
  <si>
    <t>Kp Hải an</t>
  </si>
  <si>
    <t>131;171</t>
  </si>
  <si>
    <t>Trụ sở xã Phước Hải củ</t>
  </si>
  <si>
    <t>mở rộng trường mầm non Hoa Sen</t>
  </si>
  <si>
    <t>Chợ cá</t>
  </si>
  <si>
    <t>Lồng chợ</t>
  </si>
  <si>
    <t xml:space="preserve">Trước chợ </t>
  </si>
  <si>
    <t>KP Hải Tân</t>
  </si>
  <si>
    <t>Trường THCS Phước Hải 2</t>
  </si>
  <si>
    <t>Trường THCS Phước Hải 1</t>
  </si>
  <si>
    <t>KP Hải An</t>
  </si>
  <si>
    <t>Trường Tiểu học Phước Hải 1</t>
  </si>
  <si>
    <t>38
14</t>
  </si>
  <si>
    <t>Trường Tiểu học Phước Hải 2</t>
  </si>
  <si>
    <t>KP Hải Phúc</t>
  </si>
  <si>
    <t>220A</t>
  </si>
  <si>
    <t>Trường Tiểu học Phước Hải 3</t>
  </si>
  <si>
    <t>Trường Mầm non Hoa Sen</t>
  </si>
  <si>
    <t>KP Phước Điền</t>
  </si>
  <si>
    <t>Trường Mầm non Phước Điền</t>
  </si>
  <si>
    <t>Trường Mầm non Phước Hải</t>
  </si>
  <si>
    <t>Phòng khám khu vực</t>
  </si>
  <si>
    <t>KP Phước Trung</t>
  </si>
  <si>
    <t>Đền Liệt sĩ mới</t>
  </si>
  <si>
    <t>Đền Liệt sĩ Minh Đạm</t>
  </si>
  <si>
    <t>Phước Hội</t>
  </si>
  <si>
    <t>Đã xây dựng đền liệt sĩ</t>
  </si>
  <si>
    <t>chưa có giấy</t>
  </si>
  <si>
    <t>Trụ sở Công an xã (ttvh cũ)</t>
  </si>
  <si>
    <t>125, 126, 105, 106, 107, 294</t>
  </si>
  <si>
    <t>Đã xây dựng trụ sở</t>
  </si>
  <si>
    <t>"</t>
  </si>
  <si>
    <t>Sân bóng</t>
  </si>
  <si>
    <t>68, 69</t>
  </si>
  <si>
    <t>sân bóng</t>
  </si>
  <si>
    <t>Trụ sở làm việc</t>
  </si>
  <si>
    <t>Trụ sở ấp Phước Lợi</t>
  </si>
  <si>
    <t>Trụ sở ấp Hội Mỹ</t>
  </si>
  <si>
    <t>Trụ sở ấp Tân Hội</t>
  </si>
  <si>
    <t>Đến liệt sĩ cũ</t>
  </si>
  <si>
    <t>Ấp Phước Lợi mới và Bia Nghiêm- Sĩ-Hùng</t>
  </si>
  <si>
    <t>738,739,737</t>
  </si>
  <si>
    <t>địa phương quản lý, đề nghị đo đạc</t>
  </si>
  <si>
    <t>Đài tưởng niệm</t>
  </si>
  <si>
    <t>Trung tâm y tế huyện Đất Đỏ</t>
  </si>
  <si>
    <t>52 thửa</t>
  </si>
  <si>
    <t>12;13</t>
  </si>
  <si>
    <t>TTYT huyện</t>
  </si>
  <si>
    <t>Trường THPT Dương Bạch Mai</t>
  </si>
  <si>
    <t>Trường THCS Châu Văn Biếc</t>
  </si>
  <si>
    <t>TTDG Thường xuyên</t>
  </si>
  <si>
    <t>Địa phương quản lý, đề nghị đo đạc</t>
  </si>
  <si>
    <t>Trường TH Phước Hội</t>
  </si>
  <si>
    <t>03 thửa</t>
  </si>
  <si>
    <t>Trường TH Nguyễn Hùng Mạnh</t>
  </si>
  <si>
    <t>Trường Mầm non Phước Hội</t>
  </si>
  <si>
    <t>Nhà ở Công vụ giáo viên</t>
  </si>
  <si>
    <t>bưu điện</t>
  </si>
  <si>
    <t>Chợ liên xã Phước Hội - Long Mỹ</t>
  </si>
  <si>
    <t>14 thửa</t>
  </si>
  <si>
    <t>Trạm Điện 110</t>
  </si>
  <si>
    <t>Phước Long Thọ</t>
  </si>
  <si>
    <t>675.650.704.
649.766.705.648.748</t>
  </si>
  <si>
    <t>đất trụ sở UBND</t>
  </si>
  <si>
    <t xml:space="preserve">chưa cấp giấy CN
</t>
  </si>
  <si>
    <t>TTVH-HTCĐ xã</t>
  </si>
  <si>
    <t>đất trung tâm văn hóa</t>
  </si>
  <si>
    <t>1068.1067.1086.1175
1127.1128.787.838.839.870.871</t>
  </si>
  <si>
    <t>40+41</t>
  </si>
  <si>
    <t>đất trạm y tế</t>
  </si>
  <si>
    <t>II</t>
  </si>
  <si>
    <t>Khu tập thể giáo viên</t>
  </si>
  <si>
    <t>Hiện trạng là nhà tập thể đã xuống cấp</t>
  </si>
  <si>
    <t>Khu dân cư Thanh Bình</t>
  </si>
  <si>
    <t>Tạm giao cho dân quân trồng mì</t>
  </si>
  <si>
    <t>Tạm giao cho dân quân trồng cây</t>
  </si>
  <si>
    <t>Hiện trạng đất trống chưa sử dụng</t>
  </si>
  <si>
    <t>Đất thuộc khu phố T.Tân</t>
  </si>
  <si>
    <t>Hội trường cũ  (trước cổng chợ)</t>
  </si>
  <si>
    <t>Khu đất trước nhà hàng Thảo Nguyệt</t>
  </si>
  <si>
    <t>Trung tâm Y tế huyện cũ</t>
  </si>
  <si>
    <t xml:space="preserve">Đã xây dựng nhưng bỏ trống </t>
  </si>
  <si>
    <t>Trụ sở BQL chợ cũ</t>
  </si>
  <si>
    <t>Đã xây dựng nhưng bỏ trống</t>
  </si>
  <si>
    <t>Khu TĐC Bàu Bèo</t>
  </si>
  <si>
    <t>Phân lô để giao đất ở mới</t>
  </si>
  <si>
    <t>Đất Gò Bởi</t>
  </si>
  <si>
    <t>Đất trước nhà ông võ thanh dương</t>
  </si>
  <si>
    <t>Đất trồng cỏ</t>
  </si>
  <si>
    <t>Đất ruộng ấp cây cám</t>
  </si>
  <si>
    <t>Đất trường tiểu học láng dài II</t>
  </si>
  <si>
    <t>Đất bàu ông rong</t>
  </si>
  <si>
    <t>Trồng sen và trồng cỏ</t>
  </si>
  <si>
    <t>Đất ruộng khu vực bàu cỏ</t>
  </si>
  <si>
    <t>Đất sau trường tiểu học Láng Dài</t>
  </si>
  <si>
    <t xml:space="preserve">Đất khu vực hầm sỏi ấp Gò Sầm </t>
  </si>
  <si>
    <t>Đất thuộc ấp láng dài</t>
  </si>
  <si>
    <t>Đất dự án 712 khu vực len</t>
  </si>
  <si>
    <t>Đất 3 cụm</t>
  </si>
  <si>
    <t>Do ông Đặng Tập, Phạm Văm Nghiêm, và Phan Văn Na lấn chiếm</t>
  </si>
  <si>
    <t>Đất thu hồi của bà Nguyễn Thị đoát</t>
  </si>
  <si>
    <t>Đất trường tiểu học Gò Sầm</t>
  </si>
  <si>
    <t>Hiện trạng đất ngập mặn đang nuôi trồng thủy sản</t>
  </si>
  <si>
    <t>Sổ mục kê UBND xã đăng ký, trước đây giao huyện đội</t>
  </si>
  <si>
    <t>Hiện trạng hộ dân đang quản lý sử dụng</t>
  </si>
  <si>
    <t>Chủ trương của UBND huyện giao đất khu Bàu Ráng</t>
  </si>
  <si>
    <t>Giao đất</t>
  </si>
  <si>
    <t>Hiện trạng nuôi trồng thủy sản do huyện đội đấp bờ làm đùng</t>
  </si>
  <si>
    <t>Trước năm 2008 huyện tạm giao cho huyện, trước đây thuộc dự án du lịch bà Nguyễn Thị Còn đang quản lý</t>
  </si>
  <si>
    <t>Hồ Sở Bông</t>
  </si>
  <si>
    <t>Cây trồng</t>
  </si>
  <si>
    <t>Ô Sử văn Châu đang SD 962m2 HTH cho ông Châu
phần còn lại cho thuê (Xã đội đang quản lý)</t>
  </si>
  <si>
    <t>Ô Sử văn Châu đang SD 163m2 HTH cho ông Châu
phần còn lại cho thuê (Xã đội đang quản lý)</t>
  </si>
  <si>
    <t>Gần sân vận động</t>
  </si>
  <si>
    <t xml:space="preserve">Công An xã, xã Đội trồng tràm </t>
  </si>
  <si>
    <t>chưa có giấy CNQSDĐ</t>
  </si>
  <si>
    <t xml:space="preserve">địa phương quản lý </t>
  </si>
  <si>
    <t>Gần Đất ông Lý</t>
  </si>
  <si>
    <t xml:space="preserve">UBND xã trồng cây sà cừ </t>
  </si>
  <si>
    <t>Gần đất ông Kim</t>
  </si>
  <si>
    <t xml:space="preserve">Phạm Thế Châu và Công An xã trồng tràm </t>
  </si>
  <si>
    <t xml:space="preserve">Đất cao su </t>
  </si>
  <si>
    <t xml:space="preserve"> Đoàn Bảo trồng cao su</t>
  </si>
  <si>
    <t xml:space="preserve"> Đất cao su</t>
  </si>
  <si>
    <t xml:space="preserve">đất khu vực bàu dầu </t>
  </si>
  <si>
    <t>Đất cao su</t>
  </si>
  <si>
    <t>Gần khu nhà tình thương</t>
  </si>
  <si>
    <t>21 (290)</t>
  </si>
  <si>
    <t>Đang phân lô khu dân cư 4,2 và công đoàn trồng tràm (có khoảng 3000m2 bà Trương Ngọc Anh lấn chiếm sử dụng từ năm 2010 đến nay)</t>
  </si>
  <si>
    <t>Nhà nước quản lý</t>
  </si>
  <si>
    <t>Đo đạc lại phần diện tích dân đang sử dụng để xem xét cho đăng ký quản lý theo quy định. Diện tích còn lại địa phương quản lý theo quy hoạch.</t>
  </si>
  <si>
    <t>Kp. Phước An; Lộc An</t>
  </si>
  <si>
    <t xml:space="preserve">Nằm trong khu quy hoạch nuôi trồng thủy sản, đã có chủ trương thỏa thuận địa điểm đất bằng chưa sử dụng có khoảng 05 hộ dân lấn chiếm trồng tràm diện tích khoảng 6000m2 từ năm 2012 </t>
  </si>
  <si>
    <t>Có tài sãn</t>
  </si>
  <si>
    <t>Đo đạc lại phần diện tích dân đang sử dụng để xem xét cho đăng ký quản lý theo quy định. Diện tích còn lại địa phương quản lý theo quy hoạch</t>
  </si>
  <si>
    <t>Kp. Phước An ;Lộc An</t>
  </si>
  <si>
    <t>Đất thu hồi UBND huyện của bà Nguyễn Thị Tứ và đồi cát và đất phân lô 4,2 ha</t>
  </si>
  <si>
    <t>Đo đạc quản lý theo quy hoạch</t>
  </si>
  <si>
    <t>Kp PhướcTrung</t>
  </si>
  <si>
    <t>Đất công an thị trấn và công đoàn thị trấn trồng tràm</t>
  </si>
  <si>
    <t>đất đang trồng tràm</t>
  </si>
  <si>
    <t>Kp Phước Trung</t>
  </si>
  <si>
    <t>Đất Trống chưa sử dụng</t>
  </si>
  <si>
    <t>Kp. Phước Trung</t>
  </si>
  <si>
    <t>1,8 ha đất đang xây dựng trường cấp II diện tích còn lại thị đội và công đoàn đang trồng tràm và đất trống giáp đền liệt sĩ, có khoảng diện tích 0,2 ha người dân đang sử dụng 2004</t>
  </si>
  <si>
    <t>đang trồng tràm</t>
  </si>
  <si>
    <t>Kiến nghị đo đạc lại dt 2000 m2 dân đang sử dụng cho đăng ký.Diện tích còn lại địa phương quản lý theo quy hoạch</t>
  </si>
  <si>
    <t xml:space="preserve">Đất trống </t>
  </si>
  <si>
    <r>
      <t xml:space="preserve"> Một số diện tích công đoàn trồng tràm, đất mã dân đã bốc mộ hiện tại có khoảng</t>
    </r>
    <r>
      <rPr>
        <b/>
        <sz val="9"/>
        <rFont val="Times New Roman"/>
        <family val="1"/>
      </rPr>
      <t xml:space="preserve"> 28</t>
    </r>
    <r>
      <rPr>
        <sz val="9"/>
        <rFont val="Times New Roman"/>
        <family val="1"/>
      </rPr>
      <t xml:space="preserve"> hộ đang lấn chiếm quản lý </t>
    </r>
  </si>
  <si>
    <t>Cần xem xét lại nguổn gốc của các hộ dân đang sử dụng để đề xuất cho người dân đo đạc đăng ký</t>
  </si>
  <si>
    <t>Kp Phước Điền</t>
  </si>
  <si>
    <t>Ông Nguyễn Văn Đâu đang  lấn chiếm sử dụng cất nhà và nuôi bò từ năm 2015</t>
  </si>
  <si>
    <t>Có quyết định thu  hồi của UBND huyện</t>
  </si>
  <si>
    <t xml:space="preserve">Xử lý lấn chiếm </t>
  </si>
  <si>
    <t>Thửa đất đo bao khu dân cư 21 ha cần đo đạc lại trong đó có đất dân đang lấn chiếm sử dụng</t>
  </si>
  <si>
    <t xml:space="preserve">
UBND thị trấn
 quản lý</t>
  </si>
  <si>
    <t>Cần đo đạc lại diện tích để cấm mốc để quản lý theo quy hoạch và sử lý tranh chấp</t>
  </si>
  <si>
    <t>Kp Hải Tân</t>
  </si>
  <si>
    <t>Hiện trạng có một số hộ dân đang sử dụng và lấn chiếm ( khu Vực Đất con bà 7 Ngà)</t>
  </si>
  <si>
    <t>Triển khai theo quy hoạch, một số diện tích dân đang sử dụng cho đo đạc để địa phương quản lý</t>
  </si>
  <si>
    <t>Kp Hải sơn</t>
  </si>
  <si>
    <t>Khu phân lô 21 ha đo lại</t>
  </si>
  <si>
    <t>Kp Hải Tân và Hải Sơn</t>
  </si>
  <si>
    <t>Đất bãi biển</t>
  </si>
  <si>
    <t>Đất chợ (đo đạc lại)</t>
  </si>
  <si>
    <t>nt (bến xe là đất trống + chợ cá tự phát)</t>
  </si>
  <si>
    <t>Kp Hải Sơn</t>
  </si>
  <si>
    <t>Bãi tắm công cộng &amp; đất chưa sử dụng</t>
  </si>
  <si>
    <t>quản lý theo quy hoạch</t>
  </si>
  <si>
    <t>Bãi cát ven biển</t>
  </si>
  <si>
    <t>có nhà dân đang ở</t>
  </si>
  <si>
    <t>Cho đấu giá</t>
  </si>
  <si>
    <t>KP Lộc an</t>
  </si>
  <si>
    <t>Đang giải quyết khiếu nại</t>
  </si>
  <si>
    <t>Giải quyết tranh chấp</t>
  </si>
  <si>
    <t>Đang lập thủ tục giao, đất ven biển</t>
  </si>
  <si>
    <t>giao theo chủ trương</t>
  </si>
  <si>
    <t>khu phố Hải Lạc</t>
  </si>
  <si>
    <t>163+ 167</t>
  </si>
  <si>
    <t xml:space="preserve">thửa đo bao đất da beo đường trần hưng đạo (5 vị trí) </t>
  </si>
  <si>
    <t>Cho dân đấu giá hoạc giao đất theo quy định</t>
  </si>
  <si>
    <t>khu phố lộc An</t>
  </si>
  <si>
    <t>thửa đo đất da beo đường trần hưng đạo</t>
  </si>
  <si>
    <t>khu phố Hải An</t>
  </si>
  <si>
    <t>dân đang sử dụng</t>
  </si>
  <si>
    <t>dân đang 
sử dụng</t>
  </si>
  <si>
    <t>khu phố Hải Tân</t>
  </si>
  <si>
    <t>Đất trống và dân đang lấn sử dụng.</t>
  </si>
  <si>
    <t>UBND thị 
trấn quản lý</t>
  </si>
  <si>
    <t>Bà Ngọc đang sử dụng lấn chiếm xây nhà kiên cố</t>
  </si>
  <si>
    <t>giải quyết tranh chấp</t>
  </si>
  <si>
    <t>Khu phố Hải Sơn</t>
  </si>
  <si>
    <t>Rừng chòi</t>
  </si>
  <si>
    <t>Khu dân cư Kim Liên 
(tổng diện tích 38,11ha. Trừ Dt khu dân cư Kim Liênvà trường Tiểu học Phước Hội diện tích 17,55 ha; trạm điện 110: 0,52ha; nhà máy nước : 0,32ha; còn lại 19,72ha bao gồm diện tích rau sạch VIETGAP)</t>
  </si>
  <si>
    <t>Tràm rài</t>
  </si>
  <si>
    <t>tràm rài</t>
  </si>
  <si>
    <t>Kiến nghị cho Công đoàn xã trồng tràm</t>
  </si>
  <si>
    <t>Ông Nguyễn Văn Hồng 
thuê trồng cây</t>
  </si>
  <si>
    <t>không đấu giá</t>
  </si>
  <si>
    <t xml:space="preserve">Đất nông nghiệp khu bà hằng </t>
  </si>
  <si>
    <t>trồng tràm</t>
  </si>
  <si>
    <t>Khu Bàu Đăng</t>
  </si>
  <si>
    <t>138, 128, 127</t>
  </si>
  <si>
    <t>Nhiễm mặn</t>
  </si>
  <si>
    <t>Khu Đập Thầu</t>
  </si>
  <si>
    <t>70, 71, 403</t>
  </si>
  <si>
    <t>Khu Hóc Cùng</t>
  </si>
  <si>
    <t>57, 59</t>
  </si>
  <si>
    <t>không đấu gia</t>
  </si>
  <si>
    <t>Trường cầu bà mía cũ</t>
  </si>
  <si>
    <t>trống</t>
  </si>
  <si>
    <t>không đấu giá,Đề nghị đo đạc lại</t>
  </si>
  <si>
    <t>Khu đất trống ngay ấp Tân Hội</t>
  </si>
  <si>
    <t>Búng đường cộ</t>
  </si>
  <si>
    <t>Bà Bổn</t>
  </si>
  <si>
    <t>lúa</t>
  </si>
  <si>
    <t>Đất thuộc ấp Phước Lộc, do ông Lê Văn Mực và Huỳnh Văn Quân canh tác.</t>
  </si>
  <si>
    <t>Lúa</t>
  </si>
  <si>
    <t>mượn sử dụng,không đấu giá, Đo đạc</t>
  </si>
  <si>
    <t>Trạm bơm nước sau lưng Ủy ban</t>
  </si>
  <si>
    <t>TSO</t>
  </si>
  <si>
    <t>Bãi suốt lúa</t>
  </si>
  <si>
    <t>không đấu giá, Đo đạc</t>
  </si>
  <si>
    <t>Khu vực ruộng dừa</t>
  </si>
  <si>
    <t>Tràm</t>
  </si>
  <si>
    <t>Khu vực gần ao
 ông Thông</t>
  </si>
  <si>
    <t>mượn sử dụng, không đấu giá</t>
  </si>
  <si>
    <t>Khu vực HTX (bản đồ
 đo khu HTX)</t>
  </si>
  <si>
    <t>tràm</t>
  </si>
  <si>
    <t>S11</t>
  </si>
  <si>
    <t>S9</t>
  </si>
  <si>
    <t>GT</t>
  </si>
  <si>
    <t>S7</t>
  </si>
  <si>
    <t>S4</t>
  </si>
  <si>
    <t>S10</t>
  </si>
  <si>
    <t>S8</t>
  </si>
  <si>
    <t>13,6,14</t>
  </si>
  <si>
    <t>Khu vực
 nước khoáng</t>
  </si>
  <si>
    <t>đất trồng tràm</t>
  </si>
  <si>
    <t>chưa cấp 
GCNQSDĐ</t>
  </si>
  <si>
    <t>Khu vực
Gò Đồn</t>
  </si>
  <si>
    <t>đất trồng
 tràm</t>
  </si>
  <si>
    <t>Giao địa phương quản lý theo Quyết định số 4317/QĐ UBND. 
ngày 25/11/2009 của UBND huyện Đất Đỏ. Hện nay bà Trương Thị Sinh đang trồng tràm.</t>
  </si>
  <si>
    <t>Khu vực 
Tên Lửa</t>
  </si>
  <si>
    <t>Khu vực Xóm Rổ</t>
  </si>
  <si>
    <t>Khu vực Lồ Ồ</t>
  </si>
  <si>
    <t>đất trồng 
tràm</t>
  </si>
  <si>
    <t>Giao địa phương quản lý theo Quyết định số 163/QĐ UBND. 
ngày 15/01/2010 của UBND huyện Đất Đỏ. Hiện nay bà Nguyễn Thị Hai đang trồng tràm.</t>
  </si>
  <si>
    <t xml:space="preserve">Trồng tràm </t>
  </si>
  <si>
    <t>III</t>
  </si>
  <si>
    <t>Giao cho đơn vị, tổ chức đang quản lý</t>
  </si>
  <si>
    <t>Ngân hàng BIDV</t>
  </si>
  <si>
    <t>Đã xây dựng</t>
  </si>
  <si>
    <t>Ngân Hàng BIDV quản lý</t>
  </si>
  <si>
    <t>Nhà Hát Đất Đỏ</t>
  </si>
  <si>
    <t>Nhà sách Lê Lai quản lý</t>
  </si>
  <si>
    <t>Hồ Bút Thuyền</t>
  </si>
  <si>
    <t>Mặt nước</t>
  </si>
  <si>
    <t>Đất TL</t>
  </si>
  <si>
    <t>Trạm QL Thủy nông</t>
  </si>
  <si>
    <t>Cận Bàu Sắn</t>
  </si>
  <si>
    <t>cây trồng</t>
  </si>
  <si>
    <t>Trước nhà bà Được</t>
  </si>
  <si>
    <t>Bàu Sắn</t>
  </si>
  <si>
    <t>Cận C17</t>
  </si>
  <si>
    <t>giao thông</t>
  </si>
  <si>
    <t>Đã mở đường GT hết đất</t>
  </si>
  <si>
    <t>Sau đền liệt sĩ</t>
  </si>
  <si>
    <t>Đền liệt sĩ cũ</t>
  </si>
  <si>
    <t xml:space="preserve">Dinh ông </t>
  </si>
  <si>
    <t>Bàu Cạn</t>
  </si>
  <si>
    <t>HTH cho dân</t>
  </si>
  <si>
    <t xml:space="preserve">Bàu ông Quy </t>
  </si>
  <si>
    <t>Bàu Tràm</t>
  </si>
  <si>
    <t xml:space="preserve">Bàu Ca </t>
  </si>
  <si>
    <t>Vườn Huề</t>
  </si>
  <si>
    <t>Bàu Giang</t>
  </si>
  <si>
    <t>Lòng hồ khu vực Hồ Lồ ồ</t>
  </si>
  <si>
    <t>Lòng hồ</t>
  </si>
  <si>
    <t>Hồ Suối môn</t>
  </si>
  <si>
    <t>Hồ Đá Bàng</t>
  </si>
  <si>
    <t>Đoàn Bảo trồng cao su</t>
  </si>
  <si>
    <t>92,95</t>
  </si>
  <si>
    <t>Trồng cao su</t>
  </si>
  <si>
    <t>Có phần diện 1046,5 m2 làm bia Thánh giá</t>
  </si>
  <si>
    <t>Phước Hải</t>
  </si>
  <si>
    <t>đang cho ông Đỗ Minh Tâm sử dụng nuôi tôm</t>
  </si>
  <si>
    <t>Đưa vào quỹ đất công ích</t>
  </si>
  <si>
    <t>Thị đội cho ông Ng văn Thôi thuê làm ruộng</t>
  </si>
  <si>
    <t>Bs Đạt thuê năm 2002 xã Phước Hải cho thuê</t>
  </si>
  <si>
    <t xml:space="preserve">Cựu chiến binh thị trấn cho ông Nguyễn Ngọc Tẩy thuê ở </t>
  </si>
  <si>
    <t xml:space="preserve">Thu hồi địa phương </t>
  </si>
  <si>
    <t>Cà phê số 9 và tiệm sách đang mượn sử dụng</t>
  </si>
  <si>
    <t>Cần đo đạc để</t>
  </si>
  <si>
    <t>UBND thị trấn cho bà Anh mượn mặt bằng để xe</t>
  </si>
  <si>
    <t>UBND thị trấn cho ông Ngô Anh Tuấn mượn mặt bằng để xe</t>
  </si>
  <si>
    <t>Huyên đang cho ông Âu Văn Thái thuê xã hội hóa</t>
  </si>
  <si>
    <t>Cho thuê</t>
  </si>
  <si>
    <t>84 A</t>
  </si>
  <si>
    <t>UBND thị trấn cho ông Nguyễn Thọ thuê phục vụ xã hội hóa</t>
  </si>
  <si>
    <t>UBND thị trấn cho bà Hòa thuê bán gạo</t>
  </si>
  <si>
    <t>UBND thị trấn cho việt tel thuê</t>
  </si>
  <si>
    <t>theo quy hoạch</t>
  </si>
  <si>
    <t>Kp phước Trung</t>
  </si>
  <si>
    <t>Nhà trẻ củ điện lực mượn</t>
  </si>
  <si>
    <t>Nhà mát xây dựng phục vụ nhân dân</t>
  </si>
  <si>
    <t>Đất tạm giao cho các hộ phơi cá khu vực mộ Ông</t>
  </si>
  <si>
    <t>Thu hồi quản lý theo quy hoạch</t>
  </si>
  <si>
    <t>Nhà 5 căn (giáo viên thuê)</t>
  </si>
  <si>
    <t>KP Lộc An</t>
  </si>
  <si>
    <t>Trạm biên phòng</t>
  </si>
  <si>
    <t>Bộ chỉ huy quân sự tỉnh BRVT</t>
  </si>
  <si>
    <t>trụ sở C46</t>
  </si>
  <si>
    <t>đã có giấy</t>
  </si>
  <si>
    <t>Trại thực nghiệm NTTS</t>
  </si>
  <si>
    <t>49,48,86,61,62,72,94,103,93,95,99,102,217,</t>
  </si>
  <si>
    <t xml:space="preserve">trụ sở </t>
  </si>
  <si>
    <t>Nghĩa Trang</t>
  </si>
  <si>
    <t>mộ</t>
  </si>
  <si>
    <t>Nhà máy nước Lộc An</t>
  </si>
  <si>
    <t>nhà máy nước</t>
  </si>
  <si>
    <t>Trạm kiểm lâm</t>
  </si>
  <si>
    <t>trụ sở KL</t>
  </si>
  <si>
    <t>Cảnh sát PCCC tỉnh BRVT</t>
  </si>
  <si>
    <t>TT huấn luyện</t>
  </si>
  <si>
    <t>Nhà máy nước ấp Phước Lợi</t>
  </si>
  <si>
    <t>420;423</t>
  </si>
  <si>
    <t>Hợp tác xã
 nông nghiệp Phước Hội (987225m)</t>
  </si>
  <si>
    <t>trang trại</t>
  </si>
  <si>
    <t>S1</t>
  </si>
  <si>
    <t>S6</t>
  </si>
  <si>
    <t>S2</t>
  </si>
  <si>
    <t>S5</t>
  </si>
  <si>
    <t>S3</t>
  </si>
  <si>
    <t>1,11,GT</t>
  </si>
  <si>
    <t>4,3</t>
  </si>
  <si>
    <t>6,7,13,14,GT</t>
  </si>
  <si>
    <t>137,GT</t>
  </si>
  <si>
    <t>cây ăn trái</t>
  </si>
  <si>
    <t>cây rừng phòng hộ</t>
  </si>
  <si>
    <t>HIỆN TRẠNG SỬ DỤNG ĐẤT
  ( Đất sạch; Đất phải xử lý tranh chấp; phải giải phóng mặt bằng ; Đất chưa bàn giao được )</t>
  </si>
  <si>
    <t>Các khu đấu có khả năng khai thác</t>
  </si>
  <si>
    <t>51;75; 76</t>
  </si>
  <si>
    <t>ĐỊA ĐIỂM</t>
  </si>
  <si>
    <t>Đất công sử dụng ổn định, đúng mục đích</t>
  </si>
  <si>
    <t>Đất dự án 1892 tại xã Tân Phước</t>
  </si>
  <si>
    <t>Danh mục các thửa đất công đề xuất đấu giá QSD đất hoặc thanh toán BT</t>
  </si>
  <si>
    <t>Khu đất nhà tạm cư tại thị trấn Phú Mỹ</t>
  </si>
  <si>
    <t>Lô đất ao nuôi các tại xã Sông Xoài</t>
  </si>
  <si>
    <t>Tân Phước</t>
  </si>
  <si>
    <t>xây nhà tạm phục vụ tái định cư; có 13 nhà tôn đã xuống cấp, không sử dụng</t>
  </si>
  <si>
    <t>Đất nông nghiệp thuộc khu vực 3 con heo tại ấp Hải Sơn, xã Phước Hòa, huyện Tân Thành (đất dự án 1892 giao lại)</t>
  </si>
  <si>
    <t>Đấu giá đất ở; đất nông nghiệp</t>
  </si>
  <si>
    <t>Đấu giá thương mại; dịch vụ</t>
  </si>
  <si>
    <t>NTTS</t>
  </si>
  <si>
    <t>Đấu giá đất NTTS</t>
  </si>
  <si>
    <t>TMDV</t>
  </si>
  <si>
    <t>Đất giao cán bộ đã thu hồi lại tại khu phố Quãng Phú (Đối diện KS Nemo</t>
  </si>
  <si>
    <t>Đất ở</t>
  </si>
  <si>
    <t>Đang cho 20 hộ thuê. Nhiều hộ đã xây dựng nhà cấp 4, sử dụng ổn định. Khá phức tạp để giải phóng mặt bằng, đấu giá</t>
  </si>
  <si>
    <t>2020-2025</t>
  </si>
  <si>
    <t>Có trồng tràm khoảng 5 năm tuổi</t>
  </si>
  <si>
    <t xml:space="preserve">Năm 2018: 10.553m2; 2019-2025: Đất giá: 44.926 m2 </t>
  </si>
  <si>
    <t>Điều chỉnh sử dụng đất ở</t>
  </si>
  <si>
    <t>Dãy kios trước cửa đình thần Hội Bài (cho thuê)</t>
  </si>
  <si>
    <t>Gia đình ông Nguyễn Thành Ngọc thuê</t>
  </si>
  <si>
    <t>2019-2025</t>
  </si>
  <si>
    <t>Đấu giá đất ở</t>
  </si>
  <si>
    <t>Diện tích ban đầu 523 m2 còn lại 353 do đổi 170,15m2 cho ông Hà Thân Định. Cho bà Bùi Ngọc Hạnh thuê</t>
  </si>
  <si>
    <t xml:space="preserve">Diện tích ban đầu 3.659 m2 còn lại 3519 do đổi 240m2 cho bà Hứa Thị Tới . Hiện cho ông Nguyễn Văn Hưởng thuê 1510m2. </t>
  </si>
  <si>
    <t>Đất trồng cây lâu năm; Trước đây là công trình khai thác vật liệu xây dưng. 
Hiên UBND xã  Đang quản lý  trồng cây</t>
  </si>
  <si>
    <t>Long Điền</t>
  </si>
  <si>
    <t>Long Hải</t>
  </si>
  <si>
    <t>Phước Tỉnh</t>
  </si>
  <si>
    <t>Phước Hưng</t>
  </si>
  <si>
    <t>An Ngãi</t>
  </si>
  <si>
    <t>Tam Phước</t>
  </si>
  <si>
    <t>An Nhứt</t>
  </si>
  <si>
    <t>I. Đất công sử dụng ổn định, đúng mục đích</t>
  </si>
  <si>
    <t>III. Quỹ đất công có khả năng khai thác</t>
  </si>
  <si>
    <t>Quỹ đất công đấu giá hoặc thanh toán BT</t>
  </si>
  <si>
    <t>Dịch vụ thương mại</t>
  </si>
  <si>
    <t>Đấu giá căn nhà số 186 Võ Thị Sáu, thị trấn Long Điền</t>
  </si>
  <si>
    <t>Lô đất đầu giá tại thị trấn Long Hải
(Khu du lịch Bình Minh cũ do Công ty TNHH XD và sản xuất VLXD
 Bình Minh làm chủ đầu tư)</t>
  </si>
  <si>
    <t>Trụ sở làm việc Quỹ tín dụng nhân dân Long Điền, thị trấn Long Hải</t>
  </si>
  <si>
    <t>Khu đất giáp đất ông Nguyễn Mậu Tư sử dụng</t>
  </si>
  <si>
    <t>Khu đất giáp đất ông Nguyễn Trính sử dụng</t>
  </si>
  <si>
    <t>TMD</t>
  </si>
  <si>
    <t>Long Hải</t>
  </si>
  <si>
    <t xml:space="preserve">Tam Phước </t>
  </si>
  <si>
    <t>Phước  Tỉnh</t>
  </si>
  <si>
    <t>HIỆN TRẠNG SỬ DỤNG ĐẤT 
( Đất sạch; Đất phải xử lý tranh chấp; phải giải phóng mặt bằng ; Đất chưa bàn giao được )</t>
  </si>
  <si>
    <t>Khu đất có thể đưa vào khai thác</t>
  </si>
  <si>
    <t>Khu đất đấu giá</t>
  </si>
  <si>
    <t>Trồng tràm; Do ông Đặng Tập, Phạm Văm Nghiêm, và Phan Văn Na lấn chiếm</t>
  </si>
  <si>
    <t>Đang trồng tràm; 1,8 ha đất đang xây dựng trường cấp II diện tích còn lại thị đội và công đoàn đang trồng tràm và đất trống giáp đền liệt sĩ, có khoảng diện tích 0,2 ha người dân đang sử dụng 2004</t>
  </si>
  <si>
    <r>
      <t xml:space="preserve"> Một số diện tích công đoàn trồng tràm, đất mã dân đã bốc mộ hiện tại có khoảng</t>
    </r>
    <r>
      <rPr>
        <b/>
        <sz val="12"/>
        <rFont val="Times New Roman"/>
        <family val="1"/>
      </rPr>
      <t xml:space="preserve"> 28</t>
    </r>
    <r>
      <rPr>
        <sz val="12"/>
        <rFont val="Times New Roman"/>
        <family val="1"/>
      </rPr>
      <t xml:space="preserve"> hộ đang lấn chiếm quản lý </t>
    </r>
  </si>
  <si>
    <t>Khu đất 2- Giáp đường quy hoạch số 2 thị trấn Phước Hải</t>
  </si>
  <si>
    <t>Cây xăng Phước Hải</t>
  </si>
  <si>
    <t>Trạm xá cũ (Lộc An)</t>
  </si>
  <si>
    <t>Khu đất trường cấp 1 cũ (Lộc An)</t>
  </si>
  <si>
    <t>điều chỉnh quy hoạch sử dụng đất thành đất ở</t>
  </si>
  <si>
    <t>Đất sạch</t>
  </si>
  <si>
    <t>Diện tích tranh chấp</t>
  </si>
  <si>
    <t>SỞ TÀI NGUYÊN VÀ MÔI TRƯỜNG</t>
  </si>
  <si>
    <t>TỈNH BÀ RỊA - VŨNG TÀU</t>
  </si>
  <si>
    <t>TRUNG TÂM KỸ THUẬT TÀI NGUYÊN VÀ MÔI TRƯỜNG</t>
  </si>
  <si>
    <t>Vũng Tàu, ngày 11 Tháng 8 năm 2016</t>
  </si>
  <si>
    <t>DANH SÁCH TRỤ SỞ CƠ QUAN, CÔNG TRÌNH SỰ NGHIỆP SỬ DỤNG ĐẤT</t>
  </si>
  <si>
    <t>ĐỊA BÀN: XÃ HÒA LONG, THÀNH PHỐ BÀ RỊA, TỈNH BÀ RỊA - VŨNG TÀU</t>
  </si>
  <si>
    <t>Tên tổ chức</t>
  </si>
  <si>
    <t>Loại đất 
hiện trạng</t>
  </si>
  <si>
    <t>Tỷ lệ</t>
  </si>
  <si>
    <t>Diện tích</t>
  </si>
  <si>
    <t>Tình trạng pháp lý</t>
  </si>
  <si>
    <t>Công việc cần thực hiện</t>
  </si>
  <si>
    <t>Ghi chú</t>
  </si>
  <si>
    <t>Đã cấp GCN</t>
  </si>
  <si>
    <t>Chưa cấp GCN</t>
  </si>
  <si>
    <t>Trích lục</t>
  </si>
  <si>
    <t>Trích đo</t>
  </si>
  <si>
    <t>Trụ sở ấp Bắc 1</t>
  </si>
  <si>
    <t>Hòa Long</t>
  </si>
  <si>
    <t>DSH</t>
  </si>
  <si>
    <t>Có QĐ giao</t>
  </si>
  <si>
    <t>x</t>
  </si>
  <si>
    <t xml:space="preserve">Đền thờ liệt sĩ </t>
  </si>
  <si>
    <t>18,14</t>
  </si>
  <si>
    <t>Trường Tiểu học Hòa Long</t>
  </si>
  <si>
    <t>51, 57, 58…</t>
  </si>
  <si>
    <t>Trụ sở ấp Đông</t>
  </si>
  <si>
    <t xml:space="preserve">Trường mầm non Hòa Long </t>
  </si>
  <si>
    <t xml:space="preserve">x </t>
  </si>
  <si>
    <t>UBND xã Hòa Long</t>
  </si>
  <si>
    <t>76, 86</t>
  </si>
  <si>
    <t>Tượng đài Nguyễn Thanh Đằng (Công viên)</t>
  </si>
  <si>
    <t>DKV</t>
  </si>
  <si>
    <t>Trường THCS Nguyễn Thanh Đằng</t>
  </si>
  <si>
    <t>Chợ Hòa Long</t>
  </si>
  <si>
    <t>Hợp tác xã Hòa Thành</t>
  </si>
  <si>
    <t>DXH</t>
  </si>
  <si>
    <t>Trụ sở ấp Nam</t>
  </si>
  <si>
    <t>Trụ sở ấp Tây</t>
  </si>
  <si>
    <t>Trường TH Nguyễn Minh Khanh</t>
  </si>
  <si>
    <t>Trung tâm Khuyến nông tỉnh</t>
  </si>
  <si>
    <t>Trụ sở ấp Bắc 2</t>
  </si>
  <si>
    <t>Trung tâm phòng chống HIV</t>
  </si>
  <si>
    <t>284, 285…</t>
  </si>
  <si>
    <t>Trụ sở ấp Bắc 3</t>
  </si>
  <si>
    <t>779, 102</t>
  </si>
  <si>
    <t xml:space="preserve">Trung tâm bảo vệ bà mẹ và trẻ em </t>
  </si>
  <si>
    <t>79, 126…</t>
  </si>
  <si>
    <t>Trung tâm Y học cổ truyền</t>
  </si>
  <si>
    <t>182, 192…</t>
  </si>
  <si>
    <t>Trường trung cấp y tế</t>
  </si>
  <si>
    <t>204, 205…</t>
  </si>
  <si>
    <t>Ban chăm sóc cán bộ tỉnh</t>
  </si>
  <si>
    <t>336, 379…</t>
  </si>
  <si>
    <t>Trường mẩm non Long Xuyên</t>
  </si>
  <si>
    <t>Chợ Kim Hải</t>
  </si>
  <si>
    <t>Kim Dinh</t>
  </si>
  <si>
    <t>Chợ Kim Dinh</t>
  </si>
  <si>
    <t>Chợ Núi Dinh</t>
  </si>
  <si>
    <t>243, 244…</t>
  </si>
  <si>
    <t>Trường tiểu học Phan Bội Châu</t>
  </si>
  <si>
    <t xml:space="preserve">Trường mầm non Vành Khuyên </t>
  </si>
  <si>
    <t xml:space="preserve"> một phần thửa 4</t>
  </si>
  <si>
    <t>Trường trung học cơ sở Trần Đại Nghĩa</t>
  </si>
  <si>
    <t>Trạm Y tế phường Kim Dinh</t>
  </si>
  <si>
    <t>Trung tâm Văn hoá học tập cộng đồng phường Kim Dinh</t>
  </si>
  <si>
    <t>Trụ sở UBND phường Kim Dinh</t>
  </si>
  <si>
    <t>Trụ sở khu phố Hải Dinh</t>
  </si>
  <si>
    <t>Trường tiểu học Kim Dinh</t>
  </si>
  <si>
    <t>652, 115, 404, 113, 114, 101, 385, 100</t>
  </si>
  <si>
    <t>Trụ sở khu phố Nam Dinh</t>
  </si>
  <si>
    <t>Trụ sở khu phố Kim Sơn</t>
  </si>
  <si>
    <t>Trụ sở khu phố Kim Hải</t>
  </si>
  <si>
    <t>Trụ sở khu phố Núi Dinh</t>
  </si>
  <si>
    <t>một phần thửa 396</t>
  </si>
  <si>
    <t>Nhà tạm giữ công an thành phố Bà Rịa</t>
  </si>
  <si>
    <t>Long Hương</t>
  </si>
  <si>
    <t>6, 7, 13…</t>
  </si>
  <si>
    <t>23,17</t>
  </si>
  <si>
    <t>Trung tâm thương mại phường Long Hương</t>
  </si>
  <si>
    <t>Nhà văn hoá + Đền thờ liệt sĩ</t>
  </si>
  <si>
    <t>18,19</t>
  </si>
  <si>
    <t>86, 50</t>
  </si>
  <si>
    <t>Trường tiểu học Long Hương</t>
  </si>
  <si>
    <t>Trường mầm non Long Hương</t>
  </si>
  <si>
    <t>Trụ sở khu phố Hương Tân</t>
  </si>
  <si>
    <t>Trụ sở khu phố Hương Giang</t>
  </si>
  <si>
    <t>1 phần thửa 47</t>
  </si>
  <si>
    <t>Trụ sở khu phố Hương Sơn</t>
  </si>
  <si>
    <t>Trụ sở khu phố Hương Điền</t>
  </si>
  <si>
    <t>1 phần thửa 15</t>
  </si>
  <si>
    <t>Trạm Y tế phường Long Hương</t>
  </si>
  <si>
    <t>Trung tâm khai thác các công trình thủy lợi</t>
  </si>
  <si>
    <t>1 phần các thửa 399, 421, 422</t>
  </si>
  <si>
    <t>Trung tâm hậu cứ đoàn ca múa nhạc tỉnh</t>
  </si>
  <si>
    <t>857,492, 536,…</t>
  </si>
  <si>
    <t>Long Phước</t>
  </si>
  <si>
    <t>Nhà máy nước</t>
  </si>
  <si>
    <t>UBND xã Long Phước</t>
  </si>
  <si>
    <t>Chợ Long Phước</t>
  </si>
  <si>
    <t>114, 117…</t>
  </si>
  <si>
    <t>Công viên Trần Văn Thượng</t>
  </si>
  <si>
    <t>Trường tiểu học Trần Văn Thượng</t>
  </si>
  <si>
    <t>5, 39</t>
  </si>
  <si>
    <t>Trường THCS Dương Văn Mạnh</t>
  </si>
  <si>
    <t>Trường mầm non Long Phước (ấp Nam)</t>
  </si>
  <si>
    <t>Trường mầm non Phong Phú</t>
  </si>
  <si>
    <t>Sân vận động Phong Phú</t>
  </si>
  <si>
    <t>Nhà tưởng niệm</t>
  </si>
  <si>
    <t>223, 197, 113</t>
  </si>
  <si>
    <t>Đền thờ liệt sĩ</t>
  </si>
  <si>
    <t>Sân vận động (Sân bóng)</t>
  </si>
  <si>
    <t>Đài tưởng niệm cây Đen</t>
  </si>
  <si>
    <t>Trụ sở ấp Phước Hữu</t>
  </si>
  <si>
    <t>Trụ sở ấp Phong Phú</t>
  </si>
  <si>
    <t>Trụ sở hợp tác xã Phước Lập</t>
  </si>
  <si>
    <t>Trạm thú y</t>
  </si>
  <si>
    <t>Long Tâm</t>
  </si>
  <si>
    <t>Trường tiểu học Lê Lợi</t>
  </si>
  <si>
    <t>Bưu điện Gò Cát</t>
  </si>
  <si>
    <t>Trụ sở khu phố 1</t>
  </si>
  <si>
    <t>167, 174</t>
  </si>
  <si>
    <t>Trụ sở khu phố 2</t>
  </si>
  <si>
    <t>Trụ sở khu phố 3</t>
  </si>
  <si>
    <t>Trụ sở khu phố 4</t>
  </si>
  <si>
    <t>Trụ sở khu phố 5</t>
  </si>
  <si>
    <t>Trường mầm non Long Tâm</t>
  </si>
  <si>
    <t>Bệnh xá Bộ chỉ huy quân sự tỉnh</t>
  </si>
  <si>
    <t>CQP</t>
  </si>
  <si>
    <t>126, 127, 128,…</t>
  </si>
  <si>
    <t>Nhà ở công vụ</t>
  </si>
  <si>
    <t>237, 238, 239,…</t>
  </si>
  <si>
    <t>Trạm Y tế phường</t>
  </si>
  <si>
    <t>một phần thửa 2112</t>
  </si>
  <si>
    <t>Hoa viên</t>
  </si>
  <si>
    <t>Trường PTTH Nguyễn Bỉnh Khiêm</t>
  </si>
  <si>
    <t>Trung tâm Cô nhi khuyết tật</t>
  </si>
  <si>
    <t>2074, 2075</t>
  </si>
  <si>
    <t>Bệnh viện Đa khoa Bà Rịa</t>
  </si>
  <si>
    <t>Chợ Gò Cát</t>
  </si>
  <si>
    <t>Công viên Long Tâm</t>
  </si>
  <si>
    <t xml:space="preserve">Trường Khuyết tật </t>
  </si>
  <si>
    <t>UBND phường Long Tâm</t>
  </si>
  <si>
    <t>59, 70…</t>
  </si>
  <si>
    <t>66, 49, 59</t>
  </si>
  <si>
    <t xml:space="preserve">Sân vận động +Trung tâm văn hóa học tập cộng đồng </t>
  </si>
  <si>
    <t>Long Toàn</t>
  </si>
  <si>
    <t>Trung tâm văn hoá Long Toàn</t>
  </si>
  <si>
    <t>Trường mầm non Long Toàn</t>
  </si>
  <si>
    <t>Chợ Long Toàn</t>
  </si>
  <si>
    <t>Trường THCS Long Toàn</t>
  </si>
  <si>
    <t>Trường Trung học Sư phạm</t>
  </si>
  <si>
    <t>Trường học Điện Biên</t>
  </si>
  <si>
    <t>Trường đào tạo công nhân Dầu khí</t>
  </si>
  <si>
    <t>40, 52…</t>
  </si>
  <si>
    <t>Trường đào tạo nhân lực dầu khí</t>
  </si>
  <si>
    <t>Trung tâm xúc tiến việc làm</t>
  </si>
  <si>
    <t>Chi cụ quản lý thị trường (Chi cục quản lý thuỷ nông)</t>
  </si>
  <si>
    <t>Phước Hiệp</t>
  </si>
  <si>
    <t>2, 1</t>
  </si>
  <si>
    <t>Chi cục bảo vệ thực vật</t>
  </si>
  <si>
    <t>Trung tâm khuyến nông</t>
  </si>
  <si>
    <t>Chi cục thú ý</t>
  </si>
  <si>
    <t>Trung tâm văn hoá tỉnh</t>
  </si>
  <si>
    <t>Công an thành phố Bà Rịa</t>
  </si>
  <si>
    <t>Chi nhánh cấp nước</t>
  </si>
  <si>
    <t>Công ty Điện lực</t>
  </si>
  <si>
    <t>DNL</t>
  </si>
  <si>
    <t>Trại giam công an thành phố Bà Rịa</t>
  </si>
  <si>
    <t>Trường chính trị</t>
  </si>
  <si>
    <t>11, 16</t>
  </si>
  <si>
    <t>Hội trường Đảng</t>
  </si>
  <si>
    <t>Trung tâm viễn thông + Đài truyền thanh</t>
  </si>
  <si>
    <t>20, 23, 25</t>
  </si>
  <si>
    <t>Uỷ ban Nhân dân thành phố Bà Rịa</t>
  </si>
  <si>
    <t>24, 29</t>
  </si>
  <si>
    <t>Câu lạc bộ thể thao (Sân tenis)</t>
  </si>
  <si>
    <t>30, 31, 32</t>
  </si>
  <si>
    <t>Trường THPT Châu Thành</t>
  </si>
  <si>
    <t>Trường THCS Kim Đồng</t>
  </si>
  <si>
    <t>Nhà hát thành phố Bà Rịa</t>
  </si>
  <si>
    <t>Ban quản lý thị trường</t>
  </si>
  <si>
    <t>Nhà văn hoá thành phố Bà Rịa</t>
  </si>
  <si>
    <t>Công ty công trình đô thị</t>
  </si>
  <si>
    <t>Sở nông nghiệp và phát triển nông thôn (Ngân hàng nông nghiệp và PTNT)</t>
  </si>
  <si>
    <t>Viện Kiểm sát</t>
  </si>
  <si>
    <t>Toà án nhân dân thành phố Bà Rịa</t>
  </si>
  <si>
    <t>Trung tâm Y tế</t>
  </si>
  <si>
    <t>182, 183, 221</t>
  </si>
  <si>
    <t>Trường mầm non Phước Hiệp</t>
  </si>
  <si>
    <t>26, 34….</t>
  </si>
  <si>
    <t>Công viên Chiến Thắng</t>
  </si>
  <si>
    <t>Nhà Tròn</t>
  </si>
  <si>
    <t>Bưu điện thành phố Bà Rịa</t>
  </si>
  <si>
    <t>Công an phường</t>
  </si>
  <si>
    <t>Kho bạc Nhà nước thành phố Bà Rịa</t>
  </si>
  <si>
    <t>67, 71</t>
  </si>
  <si>
    <t>Công viên Lê Thành Duy</t>
  </si>
  <si>
    <t>Nhà bảo tàng</t>
  </si>
  <si>
    <t>Công an phường Phước Hiệp</t>
  </si>
  <si>
    <t>Uỷ ban Nhân dân phường Phước Hiệp</t>
  </si>
  <si>
    <t>Uỷ ban mặt trận Tổ quốc</t>
  </si>
  <si>
    <t>Thành uỷ thành phố Bà Rịa</t>
  </si>
  <si>
    <t>Trường mẫu giáo (cạnh Toà giám mục giáo phận Bà Rịa)</t>
  </si>
  <si>
    <t>TON</t>
  </si>
  <si>
    <t>Trường tiểu học Nguyễn Thanh Đằng</t>
  </si>
  <si>
    <t>Trường trung học dân lập Chu Văn An</t>
  </si>
  <si>
    <t>23, 34…</t>
  </si>
  <si>
    <t>Phòng công chứng số 2</t>
  </si>
  <si>
    <t>Trạm y tế phường Phước Hiệp</t>
  </si>
  <si>
    <t>34, 35…</t>
  </si>
  <si>
    <t>132, 133…</t>
  </si>
  <si>
    <t>Trụ sở khu phố</t>
  </si>
  <si>
    <t>Đền thờ liệt sĩ phường</t>
  </si>
  <si>
    <t>Công viên bờ kè sông Dinh</t>
  </si>
  <si>
    <t>171, 172…</t>
  </si>
  <si>
    <t xml:space="preserve">480, 481... </t>
  </si>
  <si>
    <t>1, 2, 3…</t>
  </si>
  <si>
    <t>2, 3, 4…</t>
  </si>
  <si>
    <t>139, 140…</t>
  </si>
  <si>
    <t>Phòng giáo dục thành phố Bà Rịa</t>
  </si>
  <si>
    <t>Trường tiểu học Nguyễn Bá Ngọc</t>
  </si>
  <si>
    <t>Phước Hưng</t>
  </si>
  <si>
    <t>Trung tâm giáo dục thường xuyên</t>
  </si>
  <si>
    <t>Trạm thuỷ nông</t>
  </si>
  <si>
    <t>Nhà máy nước sông Dinh</t>
  </si>
  <si>
    <t>Trạm y tế (Nhà máy nước)</t>
  </si>
  <si>
    <t>Nhà máy xử lý nước hồ Đá Đen</t>
  </si>
  <si>
    <t>Trạm bơm (gần nhà máy xử lý nước hồ Đá Đen)</t>
  </si>
  <si>
    <t>Xí nghiệp chế biến thức ăn gia súc</t>
  </si>
  <si>
    <t>Nhà máy chế biến hạt điều</t>
  </si>
  <si>
    <t>89, 122</t>
  </si>
  <si>
    <t>Nghĩa trang liệt sĩ</t>
  </si>
  <si>
    <t>UBND phường Phước Hưng</t>
  </si>
  <si>
    <t>Bệnh viện Bà Rịa</t>
  </si>
  <si>
    <t>136, 176…</t>
  </si>
  <si>
    <t>Ban chỉ huy Quân sự thành phố Bà Rịa</t>
  </si>
  <si>
    <t>Chợ Phước Hưng</t>
  </si>
  <si>
    <t>Sân vận động (Sân bóng đá)</t>
  </si>
  <si>
    <t>18, 19…</t>
  </si>
  <si>
    <t>Phòng thi hành án (Đội thi hành án)</t>
  </si>
  <si>
    <t>Trung tâm phòng chống các bênh xã hội</t>
  </si>
  <si>
    <t>Trung tâm y tế dự phòng</t>
  </si>
  <si>
    <t>Trung tâm chẩn đoán y khoa</t>
  </si>
  <si>
    <t>Nhà trẻ mẫu giáo</t>
  </si>
  <si>
    <t>Trụ sở khu phố 7</t>
  </si>
  <si>
    <t>Công  viên Long Kiên</t>
  </si>
  <si>
    <t>Phước Nguyên</t>
  </si>
  <si>
    <t>8, 9, 26…</t>
  </si>
  <si>
    <t>Công viên máy tính Phước Thọ</t>
  </si>
  <si>
    <t>9, 12</t>
  </si>
  <si>
    <t>Trụ sở liên đoàn lao động</t>
  </si>
  <si>
    <t>11, 14</t>
  </si>
  <si>
    <t>Công viên thanh niên</t>
  </si>
  <si>
    <t>59, 75</t>
  </si>
  <si>
    <t>Chợ Phước Nguyên</t>
  </si>
  <si>
    <t>Trung tâm văn hoá</t>
  </si>
  <si>
    <t>26, 34</t>
  </si>
  <si>
    <t>Trường tiểu học Trường Sơn</t>
  </si>
  <si>
    <t>Trường THCS Phước Nguyên</t>
  </si>
  <si>
    <t>3, 9, 10…</t>
  </si>
  <si>
    <t>Công viên (khu tái định cư đông QL 56)</t>
  </si>
  <si>
    <t>1, 2…</t>
  </si>
  <si>
    <t>bản đồ thu hồi</t>
  </si>
  <si>
    <t>9, 10, 11…</t>
  </si>
  <si>
    <t>Nhà thi đấu thành phố Bà Rịa</t>
  </si>
  <si>
    <t>qđ giao đất</t>
  </si>
  <si>
    <t>Trường mầm non Phước Nguyên</t>
  </si>
  <si>
    <t>75, 90, 91…</t>
  </si>
  <si>
    <t>UBND phường Phước Nguyên</t>
  </si>
  <si>
    <t>Trụ sở khu phố 4 cũ</t>
  </si>
  <si>
    <t>Trường phổ thông trung học Bà Rịa</t>
  </si>
  <si>
    <t>Trụ sở khu phố 6</t>
  </si>
  <si>
    <t>Trụ sở khu phố 3 cũ</t>
  </si>
  <si>
    <t>89,9</t>
  </si>
  <si>
    <t>không có</t>
  </si>
  <si>
    <t>Trạm bơm nước khu phố 2</t>
  </si>
  <si>
    <t>Trạm bơm nước khu phố 1</t>
  </si>
  <si>
    <t>Phước Trung</t>
  </si>
  <si>
    <t>Chợ Bà Rịa</t>
  </si>
  <si>
    <t>Trung tâm thương mại Bà Rịa</t>
  </si>
  <si>
    <t>Công ty xổ số kiến thiết</t>
  </si>
  <si>
    <t>Khu thương xá phường Phước Trung</t>
  </si>
  <si>
    <t>Công an phường Phước Trung</t>
  </si>
  <si>
    <t>51, 56</t>
  </si>
  <si>
    <t>UBND phường Phước Trung</t>
  </si>
  <si>
    <t>Trạm y tế phường Phước Trung</t>
  </si>
  <si>
    <t>58, 59…</t>
  </si>
  <si>
    <t>Toà án nhân dân tỉnh Bà Rịa - Vũng Tàu</t>
  </si>
  <si>
    <t>29, 30…</t>
  </si>
  <si>
    <t>7, 8</t>
  </si>
  <si>
    <t>51, 59, 53</t>
  </si>
  <si>
    <t xml:space="preserve">Ngân hàng nông nghiệp </t>
  </si>
  <si>
    <t>Trường tiểu học Lê Thành Duy</t>
  </si>
  <si>
    <t>Trường tiểu học Lê Thành Duy (đang quy hoạch)</t>
  </si>
  <si>
    <t>18, 19, 201…</t>
  </si>
  <si>
    <t>Bưu điện Bà Rịa</t>
  </si>
  <si>
    <t>255, 237…</t>
  </si>
  <si>
    <t>Kho bạc tỉnh</t>
  </si>
  <si>
    <t>56, 60, 62…</t>
  </si>
  <si>
    <t>Ban quản lý trung tâm hành chính tỉnh BR-VT</t>
  </si>
  <si>
    <t>Trung tâm hành chính tỉnh BR-VT</t>
  </si>
  <si>
    <t>42, 48, 50…</t>
  </si>
  <si>
    <t>44, 45, 50…</t>
  </si>
  <si>
    <t>7, 8, 9…</t>
  </si>
  <si>
    <t>1, 2</t>
  </si>
  <si>
    <t>8, 64, 4</t>
  </si>
  <si>
    <t>39, 40, 24…</t>
  </si>
  <si>
    <t>2008, 65, 63…</t>
  </si>
  <si>
    <t>Phòng thi hành án tỉnh BR-VT (gần toà án nhân dân tỉnh)</t>
  </si>
  <si>
    <t>Đài phát thanh truyền hình tỉnh BR-VT</t>
  </si>
  <si>
    <t>14, 93</t>
  </si>
  <si>
    <t>Trường đào tạo lái xe</t>
  </si>
  <si>
    <t>Trường mầm non Phước Trung + Trường THCS Nguyễn Du</t>
  </si>
  <si>
    <t>156, 55, 65…</t>
  </si>
  <si>
    <t>Chi nhánh ngân hàng đầu tư và phát triển Bà Rịa</t>
  </si>
  <si>
    <t>Chi nhánh ngân hàng chính sách xã hội</t>
  </si>
  <si>
    <t>29, 59, 60</t>
  </si>
  <si>
    <t>34, 40, 52…</t>
  </si>
  <si>
    <t>51, 52, 53…</t>
  </si>
  <si>
    <t>Đất công an</t>
  </si>
  <si>
    <t>3, 4, 5, 31…</t>
  </si>
  <si>
    <t>18, 84, 88…</t>
  </si>
  <si>
    <t>54, 61</t>
  </si>
  <si>
    <t>Thư viện tỉnh BR-VT</t>
  </si>
  <si>
    <t>Trường chính trị tỉnh BR-VT</t>
  </si>
  <si>
    <t>Công an tỉnh BR-VT</t>
  </si>
  <si>
    <t>Trạm thu phí</t>
  </si>
  <si>
    <t xml:space="preserve">Chợ </t>
  </si>
  <si>
    <t>Tân Hưng</t>
  </si>
  <si>
    <t>Thay đổi vị trí</t>
  </si>
  <si>
    <t>78,…</t>
  </si>
  <si>
    <t>UBND xã Tân Hưng</t>
  </si>
  <si>
    <t>Trụ sở ấp Phước Tân 3</t>
  </si>
  <si>
    <t>159, 177</t>
  </si>
  <si>
    <t>Trường mầm non Hướng Dương</t>
  </si>
  <si>
    <t>Trường tiểu học Trần Văn Quan</t>
  </si>
  <si>
    <t>Trường trung học cơ sở Phước Tân</t>
  </si>
  <si>
    <t>182, 188…</t>
  </si>
  <si>
    <t>Trụ sở ấp Phước Tân 2</t>
  </si>
  <si>
    <t>22, 31, 32…</t>
  </si>
  <si>
    <t>Trụ sở ấp Phước Tân 1</t>
  </si>
  <si>
    <t>153, 137, 168</t>
  </si>
  <si>
    <t>Trạm điện</t>
  </si>
  <si>
    <t>Trụ sở ấp Phước Tân 4</t>
  </si>
  <si>
    <t>Trụ sở ấp Phước Tân 5</t>
  </si>
  <si>
    <t>Trạm vệ sinh nước sạch</t>
  </si>
  <si>
    <t>Giữ nguyên theo hiện trạng</t>
  </si>
  <si>
    <t>Đấu giá TMDV phường Long Hương</t>
  </si>
  <si>
    <t>TTTM phường Phước Hưng</t>
  </si>
  <si>
    <t>Khu TMDV, đất ở phường Phước Nguyên</t>
  </si>
  <si>
    <t>Khu TMDV phường Phước Trung</t>
  </si>
  <si>
    <t>Khu làm nhà máy sản xuất bình ga</t>
  </si>
  <si>
    <t>TTTM phường Phước Nguyên</t>
  </si>
  <si>
    <t>Đấu giá TMDV</t>
  </si>
  <si>
    <t>Đấu giá SKC</t>
  </si>
  <si>
    <t>DANH SÁCH CÁC THỬA ĐẤT CÔNG TRÊN ĐỊA BÀN HUYỆN CHÂU ĐỨC</t>
  </si>
  <si>
    <t>(Kèm theo Báo cáo số           /BC-UBND ngày       /       /2017 của UBND huyện Châu Đức)</t>
  </si>
  <si>
    <t xml:space="preserve">TT </t>
  </si>
  <si>
    <t>SỐ TỜ
BẢN ĐỒ</t>
  </si>
  <si>
    <t>DIỆN TÍCH 
(M2)</t>
  </si>
  <si>
    <t>HIỆN TRANG
SỬ DỤNG ĐẤT</t>
  </si>
  <si>
    <t>QUY HOẠCH
SỬ DỤNG ĐẤT ĐẾN NĂM 2020</t>
  </si>
  <si>
    <t>PHÁP LÝ KHU ĐẤT</t>
  </si>
  <si>
    <t>GHI CHÚ</t>
  </si>
  <si>
    <t>(1)</t>
  </si>
  <si>
    <t>(2)</t>
  </si>
  <si>
    <t>(3)</t>
  </si>
  <si>
    <t>(4)</t>
  </si>
  <si>
    <t>(5)</t>
  </si>
  <si>
    <t>(6)</t>
  </si>
  <si>
    <t>(7)</t>
  </si>
  <si>
    <t>(8)</t>
  </si>
  <si>
    <t>(9)</t>
  </si>
  <si>
    <t>(10)</t>
  </si>
  <si>
    <t>Trường Mẫu giáo Tam Long (cũ)</t>
  </si>
  <si>
    <t>Sân bóng Tam Long</t>
  </si>
  <si>
    <t>C/77</t>
  </si>
  <si>
    <t>Đang sử dụng làm sân bóng tạm và trụ sở thôn.</t>
  </si>
  <si>
    <t>Trồng cây lâu 
năm</t>
  </si>
  <si>
    <t>Công ích (khu Lòng Chảo)</t>
  </si>
  <si>
    <t>17 thửa</t>
  </si>
  <si>
    <t>Khu đất Trụ sở thôn Tân Long</t>
  </si>
  <si>
    <t>26, 27</t>
  </si>
  <si>
    <t>Trụ sở thôn Tân Long.</t>
  </si>
  <si>
    <t xml:space="preserve">Trụ sở thôn </t>
  </si>
  <si>
    <t>Khu đất tạm giao cho Huyện Đội</t>
  </si>
  <si>
    <t>Trồng cao su.</t>
  </si>
  <si>
    <t>Trồng cây lâu năm.</t>
  </si>
  <si>
    <t>Khu đất trường mẫu giáo cũ</t>
  </si>
  <si>
    <t>281, 425</t>
  </si>
  <si>
    <t>Khu đất công ích</t>
  </si>
  <si>
    <t>xã Suối Rao</t>
  </si>
  <si>
    <t>Khu Công nghiệp</t>
  </si>
  <si>
    <t>Khu đất nhà giáo viên cũ</t>
  </si>
  <si>
    <t>Đất công trình 
công cộng</t>
  </si>
  <si>
    <t>Khu đất chợ Bình Ba (cũ)</t>
  </si>
  <si>
    <t>32+35</t>
  </si>
  <si>
    <t>35-52,371,
265,325,
353,367-369,371-382</t>
  </si>
  <si>
    <t>Xây dựng ki ốt</t>
  </si>
  <si>
    <t>Khu đất chợ Bình Ba
 (mới)</t>
  </si>
  <si>
    <t>Cắt từ 251</t>
  </si>
  <si>
    <t>Chợ và đất ở</t>
  </si>
  <si>
    <t>Khu đất Trường Mầm non Hoa Sửa cũ</t>
  </si>
  <si>
    <t>Khu đất Trường TH Lương Thế Vinh (cũ)</t>
  </si>
  <si>
    <t>Khu đất Trường TH Bình Ba (cũ)</t>
  </si>
  <si>
    <r>
      <t xml:space="preserve">Khu đất Nghĩa địa </t>
    </r>
    <r>
      <rPr>
        <sz val="11"/>
        <color indexed="10"/>
        <rFont val="Times New Roman"/>
        <family val="1"/>
      </rPr>
      <t>(cũ)</t>
    </r>
  </si>
  <si>
    <t>88+89</t>
  </si>
  <si>
    <t>500m2 đã xây dựng trụ sở thôn + Cây hàng năm</t>
  </si>
  <si>
    <t>Khu đất trụ sở UBND xã (cũ)</t>
  </si>
  <si>
    <t>437, 794, 2073</t>
  </si>
  <si>
    <t>chưa sử dụng</t>
  </si>
  <si>
    <t>Khu đất Trường Mẫu giáo cũ</t>
  </si>
  <si>
    <t>c/264</t>
  </si>
  <si>
    <t xml:space="preserve">Khu đất Trường Mẫu giáo (cũ) </t>
  </si>
  <si>
    <t>36, 834</t>
  </si>
  <si>
    <r>
      <t xml:space="preserve">Khu đất </t>
    </r>
    <r>
      <rPr>
        <sz val="11"/>
        <color indexed="10"/>
        <rFont val="Times New Roman"/>
        <family val="1"/>
      </rPr>
      <t xml:space="preserve">Trường </t>
    </r>
    <r>
      <rPr>
        <sz val="11"/>
        <rFont val="Times New Roman"/>
        <family val="1"/>
      </rPr>
      <t>Nguyễn Trường Tộ</t>
    </r>
  </si>
  <si>
    <t>1415+1416</t>
  </si>
  <si>
    <t>cắt từ thửa 420</t>
  </si>
  <si>
    <t>Đường giao thông</t>
  </si>
  <si>
    <t>Đất công ích (khu 1)</t>
  </si>
  <si>
    <t>1680-1688,1800,1798</t>
  </si>
  <si>
    <t>Trụ sở thôn</t>
  </si>
  <si>
    <t>Đất công ích (khu 2)</t>
  </si>
  <si>
    <t>10+19</t>
  </si>
  <si>
    <t>680, 681 + 6, 7, 8, 9, 10, 11, 12</t>
  </si>
  <si>
    <t>Khu đất sau TT. VHHTCĐ</t>
  </si>
  <si>
    <t>Cắt từ thửa 1278,1007,2510,
1009,1010,2484,
1011</t>
  </si>
  <si>
    <t>Đất công ích (khu 3)</t>
  </si>
  <si>
    <t>754+1268</t>
  </si>
  <si>
    <t>Nhà ở + HNK</t>
  </si>
  <si>
    <t>Đất công ích (khu 4)</t>
  </si>
  <si>
    <t>Cây hàng năm</t>
  </si>
  <si>
    <t>Đất công ích (khu 5)</t>
  </si>
  <si>
    <t>225, 175, 177,232,235,238,179,193,194,195,200,201,223,218</t>
  </si>
  <si>
    <t>Đất công ích (khu 6)</t>
  </si>
  <si>
    <t>382, 694</t>
  </si>
  <si>
    <t>Khu đất trường Mần noan Ruộng Tre</t>
  </si>
  <si>
    <t>Khu đất Trường Tiểu học Trần Quang Diệu (cũ)</t>
  </si>
  <si>
    <t>Khu đất Trường Tiểu học Phan Chu Trinh (cũ)</t>
  </si>
  <si>
    <t>Thửa đất Trạm y tế NT (Cũ)</t>
  </si>
  <si>
    <t>Thửa đất chợ tạm thôn Hiệp Cường</t>
  </si>
  <si>
    <t>318,8</t>
  </si>
  <si>
    <t>Khu đất chợ tạm (cũ)</t>
  </si>
  <si>
    <t>Trạm y tế (cũ)</t>
  </si>
  <si>
    <t>Khu đất Trường mầm non Sơn Ca cũ</t>
  </si>
  <si>
    <t>phòng học</t>
  </si>
  <si>
    <t>Đất giao dục</t>
  </si>
  <si>
    <t>Khu đất sân bóng (tạm)</t>
  </si>
  <si>
    <t>26+ 27</t>
  </si>
  <si>
    <t>Khu đất C16</t>
  </si>
  <si>
    <t>1+88</t>
  </si>
  <si>
    <t>Đất công ích(1)</t>
  </si>
  <si>
    <t>Đất công ích(2)</t>
  </si>
  <si>
    <t>288, 289, 290</t>
  </si>
  <si>
    <t>Đất công ích(3)</t>
  </si>
  <si>
    <t>Khu đất bến xe (cũ)</t>
  </si>
  <si>
    <t>xã Láng Lớn</t>
  </si>
  <si>
    <t>14A</t>
  </si>
  <si>
    <t>Khu đất trường MN
 Tân Giao (cũ)</t>
  </si>
  <si>
    <t>24N</t>
  </si>
  <si>
    <t>Khu đất trường học 
Tân Giao (cũ)</t>
  </si>
  <si>
    <t>Khu đất trường Mẫu 
giáo Sông Xoài 4 (cũ)</t>
  </si>
  <si>
    <t>Khu đất Trường Tiểu
 học Nguyễn Đình Chiểu (cũ)</t>
  </si>
  <si>
    <t>Khu đất Trạm dịch vụ 
cây trồng</t>
  </si>
  <si>
    <t>Khu đất trường Mầm non cũ</t>
  </si>
  <si>
    <t>Khu đất Trường THCS Cao Bá Quát cũ</t>
  </si>
  <si>
    <t>Thửa đất giáp với 
đường XB-LL</t>
  </si>
  <si>
    <t>Cắt từ 54</t>
  </si>
  <si>
    <t>Sân bóng tạm ấp 
Tân Bình</t>
  </si>
  <si>
    <t xml:space="preserve">Sân vận động </t>
  </si>
  <si>
    <t>Sân bóng tạm ấp Liên 
Hiệp 1</t>
  </si>
  <si>
    <t xml:space="preserve">xã Xà Bang </t>
  </si>
  <si>
    <t>Khu đất Trạm DV cây 
trồng (Trạm 5 cũ)</t>
  </si>
  <si>
    <t>Thể dục thể thao</t>
  </si>
  <si>
    <t>Khu đất giáp cây xăng 
Ngọc Điệp (Cty Sihaco thuê)</t>
  </si>
  <si>
    <t>Khu đất trường MN ấp 
Liên Đức (cũ)</t>
  </si>
  <si>
    <t>Khu đất trường MN ấp
 Liên Hiệp (cũ)</t>
  </si>
  <si>
    <t>16 + 17</t>
  </si>
  <si>
    <t>Khu đất Văn phòng
 Đội 1</t>
  </si>
  <si>
    <t>Công trình công
 cộng</t>
  </si>
  <si>
    <t>Khu đất trụ sở ấp Liên 
Sơn (cũ)</t>
  </si>
  <si>
    <t>Khu đất Trường Mẫu giáo đội 1</t>
  </si>
  <si>
    <t>35+36</t>
  </si>
  <si>
    <t>Khu đất trạm Y tế Đội 1</t>
  </si>
  <si>
    <t>Khu đất Công ty Hoà Việt</t>
  </si>
  <si>
    <t>nhà ở + CLN</t>
  </si>
  <si>
    <t>Khu đất Trạm Y tế cũ</t>
  </si>
  <si>
    <t>41A</t>
  </si>
  <si>
    <t>Khu đất trạm Y tế Nông Trường(2)</t>
  </si>
  <si>
    <t>Đất sân bóng ấp Hoàng Giao (cũ)</t>
  </si>
  <si>
    <t>TT Ngãi Giao</t>
  </si>
  <si>
    <t>48A</t>
  </si>
  <si>
    <t>Hiện trạng đang sử dụng làm sân bóng tạm của ấp Hoàng Giao.</t>
  </si>
  <si>
    <t>Khu đất Thư viện (cũ)</t>
  </si>
  <si>
    <t>91A</t>
  </si>
  <si>
    <t>UBND thị trấn đang quản lý, chưa bố trí sử dụng.</t>
  </si>
  <si>
    <t>Khu đất TT VHHTCĐ cũ</t>
  </si>
  <si>
    <t>585,6</t>
  </si>
  <si>
    <t>Khu đất UB Mật trận cũ</t>
  </si>
  <si>
    <t>134,8</t>
  </si>
  <si>
    <t>Khu đất trụ sở Công an thị trấn cũ</t>
  </si>
  <si>
    <t>Khu đất Trung tâm bồi dưỡng chính trị cũ</t>
  </si>
  <si>
    <t>Khu đất trường tiểu học Ngãi Giao cũ</t>
  </si>
  <si>
    <t>2896,6</t>
  </si>
  <si>
    <t>Khu đất đội thuế</t>
  </si>
  <si>
    <t>Khu đất QHXD Trường Mầm non</t>
  </si>
  <si>
    <t>Khu đất sau Trường MN Sao Mai</t>
  </si>
  <si>
    <t>Khu đất giáp bến xe khách</t>
  </si>
  <si>
    <t>Nhà ở thu 
nhập thấp</t>
  </si>
  <si>
    <t xml:space="preserve">Khu đất sau TTYT huyện </t>
  </si>
  <si>
    <t>Trụ sở CA TT Ngãi Giao</t>
  </si>
  <si>
    <t>Khu đất phía Bắc Đường Trần Phú</t>
  </si>
  <si>
    <t>66A</t>
  </si>
  <si>
    <t>Khu đất chợ tạm Ngãi Giao (cũ)</t>
  </si>
  <si>
    <t>65A</t>
  </si>
  <si>
    <t>Đất trống, dự kiến QH xây dựng Trung tâm VHHTCĐ thị trấn Ngãi Giao</t>
  </si>
  <si>
    <t>Khu đất giáp trụ sở Huyện đội (sân bóng )</t>
  </si>
  <si>
    <t>204 + 242</t>
  </si>
  <si>
    <t>Khu đất phía Bắc Bưu điện huyện</t>
  </si>
  <si>
    <t>86A</t>
  </si>
  <si>
    <t>Khu đất phía đông tượng đài Bình Giã</t>
  </si>
  <si>
    <t>56A</t>
  </si>
  <si>
    <t>Tượng Đài</t>
  </si>
  <si>
    <t>Khu tạm cư</t>
  </si>
  <si>
    <t>63A</t>
  </si>
  <si>
    <t xml:space="preserve">Đã xây dựng nhà để bố trí ở tạm cho các trường hợp thu hồi đất </t>
  </si>
  <si>
    <t>Đất công (giáp chợ Đá Bạc)</t>
  </si>
  <si>
    <t>xã Đá Bạc</t>
  </si>
  <si>
    <t>Khu tái định cư</t>
  </si>
  <si>
    <t>Đất thu hồi, giao xã quản lý</t>
  </si>
  <si>
    <t>Đường giao thông và công viên</t>
  </si>
  <si>
    <t>391 + 436</t>
  </si>
  <si>
    <t>Đường giao thông
 và đất ở</t>
  </si>
  <si>
    <t>Đất công (giáp khu đất chợ Đá Bạc)</t>
  </si>
  <si>
    <t>Trồng Cây hàng
 năm</t>
  </si>
  <si>
    <t>Đất công sau Trường Ngô quyền</t>
  </si>
  <si>
    <t>Sân vận động và
trồng cây lâu năm</t>
  </si>
  <si>
    <t>164, 916</t>
  </si>
  <si>
    <t>cây lâu năm + nhà ở</t>
  </si>
  <si>
    <t>Khu hạ tầng Chợ Đá Bạc</t>
  </si>
  <si>
    <t>Đã XD chợ 1 phần DT</t>
  </si>
  <si>
    <t>Khu đất Trường Đinh Tiên Hoàng cũ</t>
  </si>
  <si>
    <t>Khu đất UBND xã cũ</t>
  </si>
  <si>
    <t>Đất cây hàng 
năm khác</t>
  </si>
  <si>
    <t>xã Nghĩa 
Thành</t>
  </si>
  <si>
    <t>đất lúa</t>
  </si>
  <si>
    <t>Thửa đất Trạm Y tế cũ</t>
  </si>
  <si>
    <t>Khu đất trường Trúc Xanh cũ</t>
  </si>
  <si>
    <t>Khu đất đền thời liệt sĩ</t>
  </si>
  <si>
    <t>xã Xuân Sơn</t>
  </si>
  <si>
    <t>Cây Cao su</t>
  </si>
  <si>
    <t>Khu đất Trường Tiểu học Xóm Núi (cũ)</t>
  </si>
  <si>
    <t>Giếng nước 1</t>
  </si>
  <si>
    <t>Giếng nước 2</t>
  </si>
  <si>
    <t>Đất công ích 1</t>
  </si>
  <si>
    <t>Đất công ích 2</t>
  </si>
  <si>
    <t>Quỹ đất công đang sử dụng ổn định</t>
  </si>
  <si>
    <t>Quỹ đất công có khả năng khai thác</t>
  </si>
  <si>
    <t>Trụ sở ấp Phú Giao 1</t>
  </si>
  <si>
    <t>Ngãi Giao</t>
  </si>
  <si>
    <t>Trường TH Phú Xuân</t>
  </si>
  <si>
    <t>Huyện Ủy huyện Châu Đức</t>
  </si>
  <si>
    <t>19,26</t>
  </si>
  <si>
    <t>Trường THCS Phan Bội Châu</t>
  </si>
  <si>
    <t>Công Viên</t>
  </si>
  <si>
    <t>Tường Đài chiến thắng Bình Giã</t>
  </si>
  <si>
    <t>Trường TH Châu Đức</t>
  </si>
  <si>
    <t>Trung tâm Phát triển Quỹ đất h. Châu Đức</t>
  </si>
  <si>
    <t>UBMTTQVN huyện Châu Đức</t>
  </si>
  <si>
    <t>Tòa án huyện Châu Đức</t>
  </si>
  <si>
    <t>Phòng Giáo dục huyện Châu Đức</t>
  </si>
  <si>
    <t>Đài Phát Thanh</t>
  </si>
  <si>
    <t>Trường Chính Trị</t>
  </si>
  <si>
    <t>12,13,14</t>
  </si>
  <si>
    <t>Viện kiểm soát</t>
  </si>
  <si>
    <t>Trạm dịch vụ nông nghiệp</t>
  </si>
  <si>
    <t>Trường TH Nguyễn Trãi</t>
  </si>
  <si>
    <t>Trạm Y tế Ngãi Giao</t>
  </si>
  <si>
    <t>UBND thị trấn Ngãi Giao</t>
  </si>
  <si>
    <t>Tòa án (Cũ)</t>
  </si>
  <si>
    <t>89,2</t>
  </si>
  <si>
    <t>Trụ sở ấp Vinh Thanh</t>
  </si>
  <si>
    <t>Trụ sở Khu phố 1</t>
  </si>
  <si>
    <t>Bảo hiểm xã hội huyện</t>
  </si>
  <si>
    <t>Kho bạc huyện</t>
  </si>
  <si>
    <t>Bưu điện huyện Châu Đức</t>
  </si>
  <si>
    <t>Trung tâm y tế huyện</t>
  </si>
  <si>
    <t>Đội quản lý thị trường</t>
  </si>
  <si>
    <t>Trụ sở UBTS bà mẹ trẻ em</t>
  </si>
  <si>
    <t>Thư viện</t>
  </si>
  <si>
    <t>Nhà công vụ huyện</t>
  </si>
  <si>
    <t>Thi hành án</t>
  </si>
  <si>
    <t>Điện lực huyện</t>
  </si>
  <si>
    <t>Ban kế hoạch hóa gia đình</t>
  </si>
  <si>
    <t>Trường Mần non Sao Mai</t>
  </si>
  <si>
    <t>Trường Mần non Ánh Dương</t>
  </si>
  <si>
    <t>Trường PTTH Nguyễn Du</t>
  </si>
  <si>
    <t>Trung tâm Văn hóa huyện</t>
  </si>
  <si>
    <t>Trụ sở Khu phố 5</t>
  </si>
  <si>
    <t>Trường TH Ngãi Giao</t>
  </si>
  <si>
    <t>Công ty Cao su Bà Rịa</t>
  </si>
  <si>
    <t>Sân Vận động (Công ty Cao su Bà Rịa)</t>
  </si>
  <si>
    <t>Thư viện cũ</t>
  </si>
  <si>
    <t>Chi Cục thuế (Đội thuế)</t>
  </si>
  <si>
    <t>Trụ sở Khu phố 6</t>
  </si>
  <si>
    <t>Trụ sở Khu phố 2</t>
  </si>
  <si>
    <t>Trụ sở Khu phố 3</t>
  </si>
  <si>
    <t>C/103</t>
  </si>
  <si>
    <t>Trụ sở Ấp Hoàng Giao</t>
  </si>
  <si>
    <t>Trụ sở thôn Tân Châu</t>
  </si>
  <si>
    <t>Bàu Chinh</t>
  </si>
  <si>
    <t>Nhà Văn hóa đồng bào dân tộc</t>
  </si>
  <si>
    <t>135; 301</t>
  </si>
  <si>
    <t>Hạt quản lý đường bộ</t>
  </si>
  <si>
    <t>207; 208; 373; 10</t>
  </si>
  <si>
    <t>Trường THCS Bàu Chinh</t>
  </si>
  <si>
    <t>21, 45, 43, 177, 44, 56</t>
  </si>
  <si>
    <t>Trường mần non Bàu Chinh</t>
  </si>
  <si>
    <t>24, 42, 41, 57, 280, 328, 524, 273, 272</t>
  </si>
  <si>
    <t xml:space="preserve">Trạm Y tế </t>
  </si>
  <si>
    <t>24, 297</t>
  </si>
  <si>
    <t>252, 58, 59</t>
  </si>
  <si>
    <t>Trường dân tộc nội trú</t>
  </si>
  <si>
    <t>227, 222, 90, 91, 68, 185, 170, 96, 361, 184, 95</t>
  </si>
  <si>
    <t>Trụ sở thôn Tân Hưng</t>
  </si>
  <si>
    <t>Truường Tiểu học Lê Hồng Phong</t>
  </si>
  <si>
    <t>Sân bóng xã Bàu Chinh</t>
  </si>
  <si>
    <t>Trụ sở thôn Tân Bình</t>
  </si>
  <si>
    <t>Trường TH Lương Thế Vinh</t>
  </si>
  <si>
    <t>Bình Ba</t>
  </si>
  <si>
    <t>DGC</t>
  </si>
  <si>
    <t>247, 253, 261</t>
  </si>
  <si>
    <t>Chợ mới Bình Ba</t>
  </si>
  <si>
    <t>Đo tách phần đất xây dựng chợ và phần đất được giao chưa sử dụng</t>
  </si>
  <si>
    <t>Trung tâm văn hoá Bình Ba</t>
  </si>
  <si>
    <t xml:space="preserve">Bản đồ địa chính không phù hợp với hiện trạng sử dụng </t>
  </si>
  <si>
    <t>Chợ Bình Ba (cũ)</t>
  </si>
  <si>
    <t>35-444, 371, 45 - 52; 367 - 369, 371-382, 325 - 353</t>
  </si>
  <si>
    <t>Trường Trần Hưng Đạo</t>
  </si>
  <si>
    <t>Trụ sở UBND xã Bình Ba</t>
  </si>
  <si>
    <t>Khu tưởng niệm Trung đoàn E 33</t>
  </si>
  <si>
    <t>Trường Mầm non Hoa Sữa</t>
  </si>
  <si>
    <t>Truường Tiểu học Bình Ba</t>
  </si>
  <si>
    <t>Bệnh viện tâm thần tỉnh BR-VT (cũ)</t>
  </si>
  <si>
    <t>Bệnh viện tâm thần tỉnh BR-VT (mới)</t>
  </si>
  <si>
    <t>146, 147, 145, 105, 151</t>
  </si>
  <si>
    <t>Trụ sở ấp Bình Đức</t>
  </si>
  <si>
    <t>Trụ sở ấp Đức Trung</t>
  </si>
  <si>
    <t>Trụ sở ấp Bình Mỹ</t>
  </si>
  <si>
    <t>Đo tách phần đất xây dựng trụ sở và phần đất chưa sử dụng</t>
  </si>
  <si>
    <t>Trạm y tế xã Bình Ba</t>
  </si>
  <si>
    <t>Bình Giã</t>
  </si>
  <si>
    <t>88, 1390</t>
  </si>
  <si>
    <t>Trường THCS Nguyễn Trường Tộ</t>
  </si>
  <si>
    <t>Trường trung học</t>
  </si>
  <si>
    <t>1415, 1416</t>
  </si>
  <si>
    <t>Trường mầm non</t>
  </si>
  <si>
    <t>Trường khuyết tật</t>
  </si>
  <si>
    <t>903, 904</t>
  </si>
  <si>
    <t>398, 399</t>
  </si>
  <si>
    <t>Trụ sở ấp Nghi Lộc</t>
  </si>
  <si>
    <t>Trụ sở ấp Gia Hòa</t>
  </si>
  <si>
    <t>Trung tâm Văn Hóa</t>
  </si>
  <si>
    <t>Truường TH Bình Giã</t>
  </si>
  <si>
    <t>Bình Trung</t>
  </si>
  <si>
    <t xml:space="preserve">Trụ sở Quân Sự </t>
  </si>
  <si>
    <t>Trung tâm VHHT Cộng Đồng</t>
  </si>
  <si>
    <t>Bia tưởng niệm</t>
  </si>
  <si>
    <t>Trường tiểu học Chu Văn An</t>
  </si>
  <si>
    <t>TrưỜng THCS Hà Huy Tập</t>
  </si>
  <si>
    <t>Trường Mầm Non xã Bình Trung</t>
  </si>
  <si>
    <t>Trụ sở thôn 4</t>
  </si>
  <si>
    <t>Chợ Bình Trung</t>
  </si>
  <si>
    <t>UBND xã Bình Trung</t>
  </si>
  <si>
    <t>Cù Bị</t>
  </si>
  <si>
    <t xml:space="preserve">508, 509 </t>
  </si>
  <si>
    <t>Chợ trung tâm xã</t>
  </si>
  <si>
    <t>Trung tâm Văn hóa</t>
  </si>
  <si>
    <t>Trụ sở thôn Đồng Tâm</t>
  </si>
  <si>
    <t>Trụ sở thôn Đồng Tiến</t>
  </si>
  <si>
    <t>Chợ xã</t>
  </si>
  <si>
    <t>86, 88, 87</t>
  </si>
  <si>
    <t>Trường TH Phan Chu Trinh</t>
  </si>
  <si>
    <t>Trường mẫu giáo Hướng Dương</t>
  </si>
  <si>
    <t>Trụ sở thôn Hiệp cường</t>
  </si>
  <si>
    <t>Trụ sở thôn Việt cường</t>
  </si>
  <si>
    <t xml:space="preserve">Trường TH Phan Chu Trinh </t>
  </si>
  <si>
    <t>Trường TH Đinh Tiên Hoàng</t>
  </si>
  <si>
    <t>Đá Bạc</t>
  </si>
  <si>
    <t>Trường THCS Võ Trường Toản</t>
  </si>
  <si>
    <t>Trung Tâm VHHT Công Đồng</t>
  </si>
  <si>
    <t>Trường mẫu giáo hoa hồng(cơ sở 1)</t>
  </si>
  <si>
    <t>Trường mẫu giáo hoa hồng(cơ sở 2)</t>
  </si>
  <si>
    <t>Trạm viễn thông</t>
  </si>
  <si>
    <t>Trường THPT Ngô Quyền</t>
  </si>
  <si>
    <t>Nhà công vụ</t>
  </si>
  <si>
    <t>Trụ sở thôn Quảng phú</t>
  </si>
  <si>
    <t>Nằm trên 
đất giao 
thông(gần 
thửa 326)</t>
  </si>
  <si>
    <t>Trụ sở thôn Bình sơn</t>
  </si>
  <si>
    <t>Trụ sở thôn Phú sơn</t>
  </si>
  <si>
    <t>Trụ sở thôn Phước an</t>
  </si>
  <si>
    <t>Trụ sở thôn Bàu điển</t>
  </si>
  <si>
    <t>Trụ sở thôn Phước trung</t>
  </si>
  <si>
    <t>Trụ sở thôn Lồ ồ</t>
  </si>
  <si>
    <t>13;15</t>
  </si>
  <si>
    <t>Trụ sở thôn Nhơn hòa</t>
  </si>
  <si>
    <t>Phòng giáo dục đào tạo</t>
  </si>
  <si>
    <t>Kim Long</t>
  </si>
  <si>
    <t>Trụ sở thôn Tân Long</t>
  </si>
  <si>
    <t>HSD</t>
  </si>
  <si>
    <t>Trường TH Lê Hồng Phong</t>
  </si>
  <si>
    <t>Tram Y tế xã</t>
  </si>
  <si>
    <t>Trụ sở thôn Thành Long</t>
  </si>
  <si>
    <t>UBND xã Kim Long</t>
  </si>
  <si>
    <t>Trung tâm VHHT cộng đồng</t>
  </si>
  <si>
    <t>Truường tiểu học Kim Long</t>
  </si>
  <si>
    <t>Chợ Kim Long</t>
  </si>
  <si>
    <t>Trường mầm non Sen Hồng</t>
  </si>
  <si>
    <t>Trụ sở thôn Hoàng Long</t>
  </si>
  <si>
    <t>43-1</t>
  </si>
  <si>
    <t>Trường THCS Kim Long</t>
  </si>
  <si>
    <t>Trụ sở thôn Hưng Long</t>
  </si>
  <si>
    <t>140, 141</t>
  </si>
  <si>
    <t>Địa đạo</t>
  </si>
  <si>
    <t>Trụ sở thôn Tam Long</t>
  </si>
  <si>
    <t>142, 77</t>
  </si>
  <si>
    <t>Trường tiểu học Lê Hồng Phong</t>
  </si>
  <si>
    <t>Trường THPT Trần Phú</t>
  </si>
  <si>
    <t>Trường THCS Cao Bá Quát</t>
  </si>
  <si>
    <t>Láng Lớn</t>
  </si>
  <si>
    <t>55, 56, 57</t>
  </si>
  <si>
    <t>Trung tâm văn hóa xã Láng Lớn</t>
  </si>
  <si>
    <t>Bến xe Láng Lớn</t>
  </si>
  <si>
    <t>14 A</t>
  </si>
  <si>
    <t>Chợ Láng Lớn</t>
  </si>
  <si>
    <t>14B</t>
  </si>
  <si>
    <t>Trạm y tế xã Láng Lớn</t>
  </si>
  <si>
    <t>Truường THCS Cao Bá Quát</t>
  </si>
  <si>
    <t>299, 357, 355, 434</t>
  </si>
  <si>
    <t>Trường THCS Nguyễn Đình Chiểu</t>
  </si>
  <si>
    <t>Trường mần non xã Láng Lớn</t>
  </si>
  <si>
    <t>Nghĩa Thành</t>
  </si>
  <si>
    <t>Trụ sở thôn Quảng Tây</t>
  </si>
  <si>
    <t>742, 741</t>
  </si>
  <si>
    <t>Trường TH Nghĩa Thành</t>
  </si>
  <si>
    <t>2037, 2034</t>
  </si>
  <si>
    <t>Trụ sở thôn Quảng Thành 1</t>
  </si>
  <si>
    <t>Chợ Nghĩa Thành</t>
  </si>
  <si>
    <t>Trường THCS Quang Trung</t>
  </si>
  <si>
    <t>370, 378, 371</t>
  </si>
  <si>
    <t>Đội thuế</t>
  </si>
  <si>
    <t>Trường TH Sông Cầu</t>
  </si>
  <si>
    <t>Nhà văn hoá Tân Bang</t>
  </si>
  <si>
    <t>Quảng Thành</t>
  </si>
  <si>
    <t>C/77, 
C/76</t>
  </si>
  <si>
    <t>365,4</t>
  </si>
  <si>
    <t>Trụ sở ấp Tân Bang</t>
  </si>
  <si>
    <t>C/53</t>
  </si>
  <si>
    <t>68,2</t>
  </si>
  <si>
    <t>Trụ sở ấp Hiệp Thành</t>
  </si>
  <si>
    <t>48,9</t>
  </si>
  <si>
    <t>Trường TH Huỳnh Thúc Kháng</t>
  </si>
  <si>
    <t>QĐ/3252/2005</t>
  </si>
  <si>
    <t>Trụ sở ấp Tân Thành</t>
  </si>
  <si>
    <t>Trụ sở ấp Trung Thành</t>
  </si>
  <si>
    <t>11k</t>
  </si>
  <si>
    <t>C/287</t>
  </si>
  <si>
    <t>499,8</t>
  </si>
  <si>
    <t>Nhà văn hoá Nhân Thành</t>
  </si>
  <si>
    <t>151a2a</t>
  </si>
  <si>
    <t>C/12</t>
  </si>
  <si>
    <t>Trụ sở ấp Tiến Thành</t>
  </si>
  <si>
    <t>GCN: Bà Nguyễn Thị Quả</t>
  </si>
  <si>
    <t xml:space="preserve">Trụ sở ấp Công Thành </t>
  </si>
  <si>
    <t>Bưu điện Quảng Thành</t>
  </si>
  <si>
    <t>HTX.DVN Quảng Thành</t>
  </si>
  <si>
    <t>C/207</t>
  </si>
  <si>
    <t>Trường THCS Quảng Thành</t>
  </si>
  <si>
    <t>QĐ/2302/2009</t>
  </si>
  <si>
    <t>Trạm y tế Quảng Thành</t>
  </si>
  <si>
    <t xml:space="preserve">Trường mầm non Sơn ca </t>
  </si>
  <si>
    <t>Sân vận động Quảng Thành</t>
  </si>
  <si>
    <t>Chợ Quảng Thành</t>
  </si>
  <si>
    <t>UBND xã Quảng Thành</t>
  </si>
  <si>
    <t>Trường mầm non Sơn ca (cũ)</t>
  </si>
  <si>
    <t>Trung tâm văn hoá xã</t>
  </si>
  <si>
    <t>Trường tiểu học Quảng Thành</t>
  </si>
  <si>
    <t>Trụ sở ấp Đạt Thành</t>
  </si>
  <si>
    <t>172,7</t>
  </si>
  <si>
    <t>Nhà văn hoá Hậu Cần</t>
  </si>
  <si>
    <t>Trường TH Kim Đồng</t>
  </si>
  <si>
    <t>Sơn Bình</t>
  </si>
  <si>
    <t>Trường THCS Lý Thường Kiệt</t>
  </si>
  <si>
    <t>9, 10</t>
  </si>
  <si>
    <t>UBND xã Sơn Bình</t>
  </si>
  <si>
    <t>3, 48</t>
  </si>
  <si>
    <t>Trường MN Hoa Sen</t>
  </si>
  <si>
    <t>Trụ sở thôn Sơn Lập</t>
  </si>
  <si>
    <t>Nhà VH DT Châu Ro</t>
  </si>
  <si>
    <t>Hội trường thôn Xuân Trường</t>
  </si>
  <si>
    <t>290, 34</t>
  </si>
  <si>
    <t>Trường TH Nguyễn Công Trứ</t>
  </si>
  <si>
    <t>Suối Nghệ</t>
  </si>
  <si>
    <t>644, 680</t>
  </si>
  <si>
    <t>Trường mầm non Suối Nghệ</t>
  </si>
  <si>
    <t>Trường TH Suối Nghệ</t>
  </si>
  <si>
    <t>Trụ sở thôn Suối nghệ</t>
  </si>
  <si>
    <t>Trung tân VHHT cộng đồng</t>
  </si>
  <si>
    <t>Truường mầm non Hoa Đào</t>
  </si>
  <si>
    <t>Chợ Mỹ Đức</t>
  </si>
  <si>
    <t>Trường TH Phước An</t>
  </si>
  <si>
    <t>Chợ xã Suối Nghệ</t>
  </si>
  <si>
    <t>Đội thuế xã</t>
  </si>
  <si>
    <t>Trụ sở thôn Hữu Phước</t>
  </si>
  <si>
    <t>Suối Rao</t>
  </si>
  <si>
    <t>Trụ sở thôn 2</t>
  </si>
  <si>
    <t>Trường mầm non Suối Rao</t>
  </si>
  <si>
    <t>Truường THCS Nguyễn Trung Trực</t>
  </si>
  <si>
    <t>Trường TH Trần Phú</t>
  </si>
  <si>
    <t>Trụ sở thôn 1</t>
  </si>
  <si>
    <t>Trụ sở ấp Liên Đức</t>
  </si>
  <si>
    <t>Xà Bang</t>
  </si>
  <si>
    <t>Chi cục Thú y</t>
  </si>
  <si>
    <t>Trụ sở ấp Liên Hiệp II</t>
  </si>
  <si>
    <t>Trường TH Lê Quý Đôn</t>
  </si>
  <si>
    <t>Trường mầm non Rạng Đông</t>
  </si>
  <si>
    <t>308, 6, 16, 17</t>
  </si>
  <si>
    <t>34, 33</t>
  </si>
  <si>
    <t>Truụ sở ấp Liên lộc</t>
  </si>
  <si>
    <t>Trường THPT Tần Phú</t>
  </si>
  <si>
    <t>41a</t>
  </si>
  <si>
    <t>Chợ Xà Bang</t>
  </si>
  <si>
    <t>Trường mầm non Sao Sáng</t>
  </si>
  <si>
    <t>Trụ sở ấp xà Bang I</t>
  </si>
  <si>
    <t>Trường TH Trần Quốc Tuấn</t>
  </si>
  <si>
    <t>124, 162</t>
  </si>
  <si>
    <t>Trường THCS Xà Bang</t>
  </si>
  <si>
    <t>Đài tưởng niệm Trung đoàn 4</t>
  </si>
  <si>
    <t>Trường mầm non Bông Sen</t>
  </si>
  <si>
    <t>Trường TH Lê Quý Đôn (CS II)</t>
  </si>
  <si>
    <t>Xuân Sơn</t>
  </si>
  <si>
    <t>Trung tâm văn hóa HT cộng đồng</t>
  </si>
  <si>
    <t>Truường mầm non Vành Khuyên</t>
  </si>
  <si>
    <t>Chợ Xuân Sơn</t>
  </si>
  <si>
    <t>Trụ sở thôn Quang Hà</t>
  </si>
  <si>
    <t>Trường THCS Lê Lợi</t>
  </si>
  <si>
    <t>310, 313</t>
  </si>
  <si>
    <t>Trường PTTH Nguyễn Văn Cừ</t>
  </si>
  <si>
    <t>Trường TH Lê Văn Tám</t>
  </si>
  <si>
    <t>Nhà công vụ Giáo viên</t>
  </si>
  <si>
    <t xml:space="preserve">Kim Long </t>
  </si>
  <si>
    <t>DANH SÁCH CÁC THỬA ĐẤT CÔNG ĐỀ NGHỊ ĐƯA VÁO ĐẤU GIÁ QSD ĐẤT 
TRÊN ĐỊA BÀN HUYỆN CHÂU ĐỨC</t>
  </si>
  <si>
    <t>(Kèm theo Báo cáo số……/BC-UBND ngày … tháng …. năm 2017 của UBND huyện Châu Đức)</t>
  </si>
  <si>
    <t>SỐ 
THỬA</t>
  </si>
  <si>
    <t>Nhà giáo 
viên cũ</t>
  </si>
  <si>
    <t>Trạm dịch 
vụ cũ</t>
  </si>
  <si>
    <t>Cắt từ 24</t>
  </si>
  <si>
    <t>Công trình 
công cộng</t>
  </si>
  <si>
    <t>Công trình
 công cộng</t>
  </si>
  <si>
    <t>Chợ Cù Bị</t>
  </si>
  <si>
    <t xml:space="preserve">xã Cù Bị </t>
  </si>
  <si>
    <t>Cắt từ 518</t>
  </si>
  <si>
    <t>Tổng (12 khu)</t>
  </si>
  <si>
    <t>Đề nghị điều chỉnh sang đất ở giai đoạn 2016-2020; Giá theo QD 65/2014:KV2, VT1: 
614.000 đồng/m2; Tổng giá trị (nghìn đồng): 157184</t>
  </si>
  <si>
    <t>Đề nghị điều chỉnh sang đất ở giai đoạn 2016-2020; Giá theo QD 65/2014:KV1, VT1: 
1.500.000 đồng/m2; Tổng giá trị (nghìn đồng): 4321500</t>
  </si>
  <si>
    <t>Đề nghị điều chỉnh sang đất ở giai đoạn 2016-2020; Giá theo QD 65/2014:KV1, VT1: 
1.500.000 đồng/m2; Tổng giá trị (nghìn đồng): 1500000</t>
  </si>
  <si>
    <t>; Giá theo QD 65/2014:ĐL1, VT4: 
975.000 đồng/m2; Tổng giá trị (nghìn đồng): 292110</t>
  </si>
  <si>
    <t>Đề nghị điều chỉnh sang đất ở giai đoạn 2016-2020; Giá theo QD 65/2014:ĐL1, VT1: 
3.360.000 đồng/m2; Tổng giá trị (nghìn đồng): 9729552</t>
  </si>
  <si>
    <t>Đề nghị điều chỉnh sang đất ở giai đoạn 2016-2020; Giá theo QD 65/2014:KV2, VT2: 
492.000 đồng/m2; Tổng giá trị (nghìn đồng): 1853856</t>
  </si>
  <si>
    <t>Đề nghị điều chỉnh sang đất ở giai đoạn 2016-2020; Giá theo QD 65/2014:KV1, VT3: 
960.000 đồng/m2; Tổng giá trị (nghìn đồng): 666240</t>
  </si>
  <si>
    <t>Đề nghị điều chỉnh sang đất ở giai đoạn 2016-2020; Giá theo QD 65/2014:KV2, VT2: 
492.000 đồng/m2; Tổng giá trị (nghìn đồng): 1387440</t>
  </si>
  <si>
    <t>; Giá theo QD 65/2014:KV1, VT1: 1.500.000 đồng/m2; Tổng giá trị (nghìn đồng): 120000</t>
  </si>
  <si>
    <t>Giá theo QD 65/2014:KV1, VT2: 1.200.000 đồng/m2; Tổng giá trị (nghìn đồng): 676800</t>
  </si>
  <si>
    <t>Giá theo QD 65/2014:KV1, VT2: 1.200.000 đồng/m2; Tổng giá trị (nghìn đồng): 295200</t>
  </si>
  <si>
    <t>Đề nghị điều chỉnh sang đất ở giai đoạn 2016-2020; Giá theo QD 65/2014:KV2, VT2: 492.000 đồng/m2; Tổng giá trị (nghìn đồng): 607620</t>
  </si>
  <si>
    <t>Cắt 1000 m2 để đấu giá</t>
  </si>
  <si>
    <t>Tổng</t>
  </si>
  <si>
    <t>CỘNG HÒA XÃ HỘI CHỦ NGHĨA ViỆT NAM</t>
  </si>
  <si>
    <t>Độc lập - Tự do - Hạnh phúc</t>
  </si>
  <si>
    <t>Vũng Tàu, ngày     tháng 8 năm 2016</t>
  </si>
  <si>
    <t>ĐỊA BÀN: HUYỆN CÔN ĐẢO, TỈNH BÀ RỊA - VŨNG TÀU</t>
  </si>
  <si>
    <t>Khu di tích nhà tù côn đảo (Trại Phú Tường)</t>
  </si>
  <si>
    <t>155, 108, 131…</t>
  </si>
  <si>
    <t>4, 24</t>
  </si>
  <si>
    <t>Nhà văn hóa khu 3</t>
  </si>
  <si>
    <t>DSK</t>
  </si>
  <si>
    <t>1, 2, 3, 4</t>
  </si>
  <si>
    <t>Trạm khí tượng thủy văn huyện Côn Đảo</t>
  </si>
  <si>
    <t xml:space="preserve">11, 26, 7 </t>
  </si>
  <si>
    <t>huyện ủy huyện Côn Đảo</t>
  </si>
  <si>
    <t>397, 403, 402</t>
  </si>
  <si>
    <t>Bưu điện huyện Côn Đảo</t>
  </si>
  <si>
    <t>404, 405</t>
  </si>
  <si>
    <t>Nhà máy điện</t>
  </si>
  <si>
    <t xml:space="preserve">344, 337 </t>
  </si>
  <si>
    <t>Công viên Phạm Văn Đồng</t>
  </si>
  <si>
    <t>165, 191</t>
  </si>
  <si>
    <t>Chợ huyện Côn Đảo</t>
  </si>
  <si>
    <t>Trụ sở khu</t>
  </si>
  <si>
    <t>Công viên Nguyễn Huệ</t>
  </si>
  <si>
    <t>DVK</t>
  </si>
  <si>
    <t>Trại Phú Hải</t>
  </si>
  <si>
    <t>Trại Phú Sơn</t>
  </si>
  <si>
    <t>Nhà khách Công an huyện Côn Đảo</t>
  </si>
  <si>
    <t>Trụ sở công an huyện Côn Đảo</t>
  </si>
  <si>
    <t>Đài tưởng niệm Võ Thị Sáu</t>
  </si>
  <si>
    <t>59, 62, 71</t>
  </si>
  <si>
    <t>Công viên Võ Thị Sáu</t>
  </si>
  <si>
    <t>Sân vận động huyện Côn Đảo</t>
  </si>
  <si>
    <t xml:space="preserve">82, 84, 85 </t>
  </si>
  <si>
    <t>Công ty công trình Công cộng</t>
  </si>
  <si>
    <t xml:space="preserve">169, 178 </t>
  </si>
  <si>
    <t>01 phần thửa 120</t>
  </si>
  <si>
    <t>Tòa án huyện Côn Đảo</t>
  </si>
  <si>
    <t>Viện kiểm soát huyện Côn Đảo</t>
  </si>
  <si>
    <t>Ban quản lý công trình Công cộng</t>
  </si>
  <si>
    <t>Hải quan huyện</t>
  </si>
  <si>
    <t>Ban QL Di tích lịch sử cách mạng</t>
  </si>
  <si>
    <t>Công viên Tôn Đức Thắng</t>
  </si>
  <si>
    <t>Cầu tàu 914</t>
  </si>
  <si>
    <t>01 phần thửa 36</t>
  </si>
  <si>
    <t>Nhà Công Quán</t>
  </si>
  <si>
    <t>Nhà tưởng niệm Võ Thị Sáu</t>
  </si>
  <si>
    <t>Trung tâm Văn hóa huyện Côn Đảo</t>
  </si>
  <si>
    <t>Nhà văn hóa khu 2</t>
  </si>
  <si>
    <t xml:space="preserve">94, 67, 86 </t>
  </si>
  <si>
    <t>Nghĩa trang hàng Dương</t>
  </si>
  <si>
    <t>Trại Phú An</t>
  </si>
  <si>
    <t>Khu di tích Lò Vôi</t>
  </si>
  <si>
    <t>14, 16, …</t>
  </si>
  <si>
    <t>Nghĩa Trang hàng Keo</t>
  </si>
  <si>
    <t>01 phần thửa 51</t>
  </si>
  <si>
    <t>Miếu bà Phi Yến</t>
  </si>
  <si>
    <t>Sở Muối</t>
  </si>
  <si>
    <t>Nhà máy điện A Hội</t>
  </si>
  <si>
    <t>Ban quản lý cảng bến Đầm</t>
  </si>
  <si>
    <t>01 phần thửa 1</t>
  </si>
  <si>
    <t>Công an Bến Đầm</t>
  </si>
  <si>
    <t>Trạm y tế bến Đầm</t>
  </si>
  <si>
    <t>Tru sở khu</t>
  </si>
  <si>
    <t>Ngày ……..tháng ……..năm 2016</t>
  </si>
  <si>
    <t>Xác nhận Chi nhánh Văn phòng Đăng ký Đất đai</t>
  </si>
  <si>
    <t xml:space="preserve">Xác nhận Phòng Tài nguyên và Môi trường </t>
  </si>
  <si>
    <t>huyện Côn Đảo</t>
  </si>
  <si>
    <t>Tên đơn vị</t>
  </si>
  <si>
    <t>Tổng diện tích đất công</t>
  </si>
  <si>
    <t>Diện tích đề xuất đấu giá</t>
  </si>
  <si>
    <t>Tổng số</t>
  </si>
  <si>
    <t>TTPTQĐ tỉnh</t>
  </si>
  <si>
    <t>TP Vũng Tàu</t>
  </si>
  <si>
    <t>TP Bà Rịa</t>
  </si>
  <si>
    <t>H Đất Đỏ</t>
  </si>
  <si>
    <t>H Long Điền</t>
  </si>
  <si>
    <t>H Châu Đức</t>
  </si>
  <si>
    <t>H Xuyên Mộc</t>
  </si>
  <si>
    <t>H Tân Thành</t>
  </si>
  <si>
    <t>H Côn Đảo</t>
  </si>
  <si>
    <t>UBND TP chưa đề xuất</t>
  </si>
  <si>
    <t>-</t>
  </si>
  <si>
    <t>Địa phương quản lý</t>
  </si>
  <si>
    <t>Đất bãi bồi</t>
  </si>
  <si>
    <t>Đất ven biển</t>
  </si>
  <si>
    <t>Dien tich trong ban do lon hon bieu 200m</t>
  </si>
  <si>
    <t>Dien tich trong ban do lon hon bieu 3.200m</t>
  </si>
  <si>
    <t>Thieu thua 191, 2 to ban do 33</t>
  </si>
  <si>
    <t>khong co thua dat 529</t>
  </si>
  <si>
    <t>Dien tich trong ban do lon hon bieu 335m</t>
  </si>
  <si>
    <t>Dien tich trong ban do nho hon bieu 351m</t>
  </si>
  <si>
    <t>dien tich trong ban do lon hon bieu 9886m</t>
  </si>
  <si>
    <t>Khong tim xac dinh duoc thua dat tren ban do dia chinh</t>
  </si>
  <si>
    <t>Ban do dien tich lon hon bieu 1362m</t>
  </si>
  <si>
    <t>Khong xac dinh duoc thua dat vi 2 thua 653 va 283 cach xa nhau.</t>
  </si>
  <si>
    <t>Chua khoanh ve duoc thua dat tren thua 193</t>
  </si>
  <si>
    <t>dien tich ban do lon hon bieu 2475m</t>
  </si>
  <si>
    <t>dien tich ban do lon hon bieu 399,6m</t>
  </si>
  <si>
    <t>dien tich thua dat tren ban do khong phu hop voi bieu</t>
  </si>
  <si>
    <t>muc dich su dung tren ban do va bieu khac nhau.</t>
  </si>
  <si>
    <t>khong xac dinh duoc thua dat tren ban do</t>
  </si>
  <si>
    <t>Dien tich ban do lon hon bieu 2093m</t>
  </si>
  <si>
    <t>Thua dat tren ban do muc dich su dung khac voi bieu</t>
  </si>
  <si>
    <t>thua dat tren ban do la dat rung, khong phai la dat tru so</t>
  </si>
  <si>
    <t>Dien tich tren ban do lon hon bieu, dat tren ban do la Ben Xe</t>
  </si>
  <si>
    <t>Dien tich tren ban do lon hon bieu</t>
  </si>
  <si>
    <t>Khong xac dinh duoc thua dat tren ban do</t>
  </si>
  <si>
    <t>khong tim thay thua dat tren ban do</t>
  </si>
  <si>
    <t>Tren ban do thua dat la Cho Ba Ria</t>
  </si>
  <si>
    <t>thua dat tren ban do la Truong mam non xa</t>
  </si>
  <si>
    <t>Đất công sử dụng ổn định</t>
  </si>
  <si>
    <t>Đất công có khả năng khai thác, đưa vào đấu giá hoặc thanh toán BT</t>
  </si>
  <si>
    <t>Khu số 1</t>
  </si>
  <si>
    <t>Khu 5</t>
  </si>
  <si>
    <t>Đấu giá thương mại dịch vụ</t>
  </si>
  <si>
    <t>Khu 6</t>
  </si>
  <si>
    <t>RSM</t>
  </si>
  <si>
    <t>LNK</t>
  </si>
  <si>
    <t>Khu 3</t>
  </si>
  <si>
    <t>LNQ</t>
  </si>
  <si>
    <t>Khu 4</t>
  </si>
  <si>
    <t>TSK</t>
  </si>
  <si>
    <t>Khu 9</t>
  </si>
  <si>
    <t>Khu 10</t>
  </si>
  <si>
    <t>RPN</t>
  </si>
  <si>
    <t>Khu vực Cỏ Ống</t>
  </si>
  <si>
    <t>Khu số 2</t>
  </si>
  <si>
    <t>Khu số 3</t>
  </si>
  <si>
    <t>Khu số 4</t>
  </si>
  <si>
    <t>Khu số 5</t>
  </si>
  <si>
    <t>Khu số 6</t>
  </si>
  <si>
    <t>Khu số 7</t>
  </si>
  <si>
    <t>Khu số 8</t>
  </si>
  <si>
    <t>Khu số 9</t>
  </si>
  <si>
    <t>Khu số 10</t>
  </si>
  <si>
    <t>Khu số 11</t>
  </si>
  <si>
    <t>Khu số 12</t>
  </si>
  <si>
    <t>Khu số 13</t>
  </si>
  <si>
    <t>Khu số 14</t>
  </si>
  <si>
    <t>Khu số 15</t>
  </si>
  <si>
    <t>Khu số 16</t>
  </si>
  <si>
    <t>Khu số 17</t>
  </si>
  <si>
    <t>Khu số 18</t>
  </si>
  <si>
    <t>Khu số 19</t>
  </si>
  <si>
    <t>Khu số 20</t>
  </si>
  <si>
    <t>Khu số 21</t>
  </si>
  <si>
    <t>Khu số 22</t>
  </si>
  <si>
    <t>Khu số 23</t>
  </si>
  <si>
    <t>Khu số 24</t>
  </si>
  <si>
    <t>Khu số 25</t>
  </si>
  <si>
    <t>Khu số 26</t>
  </si>
  <si>
    <t>Khu số 27</t>
  </si>
  <si>
    <t>Khu số 28</t>
  </si>
  <si>
    <t>Khu số 29</t>
  </si>
  <si>
    <t>Khu số 30</t>
  </si>
  <si>
    <t>Khu số 31</t>
  </si>
  <si>
    <t>Khu số 32</t>
  </si>
  <si>
    <t>Khu số 33</t>
  </si>
  <si>
    <t>Khu số 34</t>
  </si>
  <si>
    <t>Khu số 35</t>
  </si>
  <si>
    <t>Khu số 36</t>
  </si>
  <si>
    <t>Khu số 37</t>
  </si>
  <si>
    <t>Khu số 38</t>
  </si>
  <si>
    <t>Khu số 39</t>
  </si>
  <si>
    <t>Khu số 40</t>
  </si>
  <si>
    <t>Khu số 41</t>
  </si>
  <si>
    <t>Khu số 42</t>
  </si>
  <si>
    <t>Khu số 43</t>
  </si>
  <si>
    <t>Khu số 44</t>
  </si>
  <si>
    <t>Khu số 45</t>
  </si>
  <si>
    <t>Khu số 46</t>
  </si>
  <si>
    <t>Khu số 47</t>
  </si>
  <si>
    <t>Khu số 48</t>
  </si>
  <si>
    <t>Công ty Hương Phong đang làm thủ tục GPMB, có người dân lấn chiếm.</t>
  </si>
  <si>
    <t>Trụ sở Viện Kiểm soát cũ. Đã bán tài sản cho công ty Hoa Sen. Viện kiểm soát đang quản lý, chưa giao cho huyện quản lý</t>
  </si>
  <si>
    <t>Đã giao cho công ty San Hô Xanh</t>
  </si>
  <si>
    <t>Chưa đấu giá, là vùng đệm của di tích; gần khu nghĩa trang chưa rà soát hết hài cốt</t>
  </si>
  <si>
    <t>Vị trí đẹp, phù hợp làm công viên</t>
  </si>
  <si>
    <t>Trụ sở huyện ủy hiện tại. Khi chuyển trụ sở về ven núi sẽ đấu giá</t>
  </si>
  <si>
    <t>Trụ sở UBND huyện hiện tại. Khi chuyển trụ sở về ven núi sẽ đấu giá</t>
  </si>
  <si>
    <t>Xem lại đã giao cho công ty San Hô Xanh</t>
  </si>
  <si>
    <t>Xem lại, đã giao cho công ty Hoa Hồng Vàng làm thủ tục GPMB</t>
  </si>
  <si>
    <t>Có 1 mỏ san lấp khai thác VLXD. QH biệt thự ven sườn núi</t>
  </si>
  <si>
    <t>Nhiều khu vực đã giao cho tổ chức</t>
  </si>
  <si>
    <t>Không có giá trị lớn về kinh tế</t>
  </si>
  <si>
    <t>Bãi biển, đã có công viên Nguyễn Đức Thuận, xem xét lại có đấu giá hay không?</t>
  </si>
  <si>
    <t>Nhà đầu tư rất quan tâm. Khoảng 30 ha đã giao cho công ty Cam Ly</t>
  </si>
  <si>
    <t>4c</t>
  </si>
  <si>
    <t>4d</t>
  </si>
  <si>
    <t>Khu đất Ban CHQS cũ và UBND xã cũ xã Lộc An</t>
  </si>
  <si>
    <t>UBND THÀNH PHỐ BÀ RỊA</t>
  </si>
  <si>
    <t>CỘNG HÒA XÃ HỘI CHỦ NGHĨA VIỆT NAM</t>
  </si>
  <si>
    <t>PHÒNG TÀI NGUYÊN VÀ MÔI TRƯỜNG</t>
  </si>
  <si>
    <r>
      <t xml:space="preserve">Độc </t>
    </r>
    <r>
      <rPr>
        <b/>
        <u/>
        <sz val="10"/>
        <color indexed="8"/>
        <rFont val="Times New Roman"/>
        <family val="1"/>
      </rPr>
      <t>lập - Tự do - Hạnh</t>
    </r>
    <r>
      <rPr>
        <b/>
        <sz val="10"/>
        <color indexed="8"/>
        <rFont val="Times New Roman"/>
        <family val="1"/>
      </rPr>
      <t xml:space="preserve"> phúc</t>
    </r>
  </si>
  <si>
    <t>(PHỤ LỤC 01)</t>
  </si>
  <si>
    <t xml:space="preserve">                              Bà Rịa, ngày    tháng  10 năm 2016</t>
  </si>
  <si>
    <t>BẢNG TỔNG HỢP ĐĂNG KÝ THÔNG TIN ĐẤT DO NHÀ NƯỚC TRỰC TIẾP QUẢN LÝ</t>
  </si>
  <si>
    <t>(Kèm theo báo cáo số       /BC-TNMT ngày 10/10/2016 của phòng TN&amp;MT)</t>
  </si>
  <si>
    <t>Phiếu số</t>
  </si>
  <si>
    <t>Thửa đất số</t>
  </si>
  <si>
    <t>Tờ BĐ số (bđ 2008)</t>
  </si>
  <si>
    <r>
      <t>Diện tích (m</t>
    </r>
    <r>
      <rPr>
        <b/>
        <vertAlign val="superscript"/>
        <sz val="10"/>
        <color indexed="8"/>
        <rFont val="Times New Roman"/>
        <family val="1"/>
      </rPr>
      <t>2</t>
    </r>
    <r>
      <rPr>
        <b/>
        <sz val="10"/>
        <color indexed="8"/>
        <rFont val="Times New Roman"/>
        <family val="1"/>
      </rPr>
      <t>)</t>
    </r>
  </si>
  <si>
    <t>Vật, kiến trúc</t>
  </si>
  <si>
    <t>Nguồn gốc (quá trình sử dụng)</t>
  </si>
  <si>
    <t>Tổng diện tích</t>
  </si>
  <si>
    <t>Mục đích chính</t>
  </si>
  <si>
    <t xml:space="preserve">Mục đích phụ khác </t>
  </si>
  <si>
    <r>
      <t xml:space="preserve">Loại Công trình  </t>
    </r>
    <r>
      <rPr>
        <sz val="10"/>
        <color indexed="8"/>
        <rFont val="Times New Roman"/>
        <family val="1"/>
      </rPr>
      <t>(m2)</t>
    </r>
  </si>
  <si>
    <r>
      <t xml:space="preserve">Cây Trồng </t>
    </r>
    <r>
      <rPr>
        <i/>
        <sz val="10"/>
        <color indexed="8"/>
        <rFont val="Times New Roman"/>
        <family val="1"/>
      </rPr>
      <t>(năm trồng)</t>
    </r>
  </si>
  <si>
    <t>(11)</t>
  </si>
  <si>
    <t>(12)</t>
  </si>
  <si>
    <t>Do UBND xã Hòa Long cấp năm 1979 cho ông Dương Văn Lục và Đào Thị Dài, sử dụng cho đến năm 2013 ông Lục chết, đến năm 2014 bà Đào Thị Dài chết. Hiện nay con trai là ông Dương Văn Lâu đang sử dụng. Ông Lục bà Dài có 04 người con là Dương văn Danh, Dương Thị Cầu, Dương Văn Lâu, Dương Văn Tiến.</t>
  </si>
  <si>
    <t>Chỉnh sửa</t>
  </si>
  <si>
    <t>Do UBND xã Hòa Long cấp năm 1979 cho ông Dương Văn Sợi sử dụng cho đến nay.</t>
  </si>
  <si>
    <t>Do UBND xã Hòa Long cấp năm 1979 cho bà Dương Thị Mừng, sử dụng cho đến năm 2000  bà Mừng chết, hiện nay con gái là bà Dương Thị Hội đang sử dụng. Bà Mừng có 04 người con là Dương Thị Hội, Dương Thị Lệ, Dương Thị Vân, Dương Thị Mai</t>
  </si>
  <si>
    <t>Do UBND xã Hòa Long cấp năm 1987 cho ông Nguyễn Văn Đực, sử dụng cho đến năm 2000 ông Đực sang lại cho ông Lê Xuân Viễn sử dụng cho đến nay.</t>
  </si>
  <si>
    <t>Do UBND xã Hòa Long cấp cho hộ ông Hồ Việt trước năm 1991, sử dụng cho đến năm 2006 ông Việt chết, năm 2012 bà Bùi Thị Tuyển chết. Hiện nay con gái là bà Hồ Minh Lý con ruột duy nhất, chung hộ đang sử dụng.</t>
  </si>
  <si>
    <t>Do UBND xã Hòa Long cấp năm 1987 cho
ông Lê Trọng Thưởng sử dụng cho đến nay.</t>
  </si>
  <si>
    <t>Do UBND xã Hòa Long cấp năm 1987 cho bà Dương Thị Điệp, sử dụng cho đến năm 1998 sang lại cho ông Phạm Thành Nhân sử dụng cho đến nay.</t>
  </si>
  <si>
    <t>Do UBND xã Hòa Long cấp năm 1987 cho
ông Nguyễn Xuân Trường sử dụng cho đến nay.</t>
  </si>
  <si>
    <t>Do UBND xã Hòa Long cấp cho ông Đinh Văn Ánh trước năm 1985 sử dụng cho đến nay.</t>
  </si>
  <si>
    <t>Do UBND xã Hòa Long cấp năm 1985 cho
ông Phan Thanh Nhựt sử dụng cho đến nay.</t>
  </si>
  <si>
    <t>Do UBND xã Hòa Long cấp năm 1987 cho
ông Trần Bình sử dụng cho đến nay.</t>
  </si>
  <si>
    <t>Do UBND xã Hòa Long cấp năm 1987 cho
bà Nguyễn Thị Minh sử dụng cho đến nay.</t>
  </si>
  <si>
    <t>Do UBND xã Hòa Long cấp năm 1987 cho
ông Nguyễn Trường Công, sử dụng cho đến
năm 2004 ông Công chết, hiện nay vợ là bà
Đặng Thị Kim Liên đang sử dụng.</t>
  </si>
  <si>
    <t>Do UBND xã Hòa Long cấp năm 1987 cho
bà Nguyễn Thị Đay, sử dụng cho đến năm 2002 bà Đay chết, hiện nay con trai duy nhất còn sống chung hộ là ông Nguyễn Văn Trưa đang sử dụng.</t>
  </si>
  <si>
    <t>Do UBND xã Hòa Long cấp cho bà Ngô
Thị Tám trước năm 1985 sử dụng cho đến nay.</t>
  </si>
  <si>
    <t>Do UBND xã Hòa Long cấp cho bà Nguyễn Thị Sâm trước năm 1985, sử dụng đến năm 2001 bà Sâm chết, để lại cho con là ông Lê Văn Đực sử dụng. Đến năm 2013 ông Đực chết, để lại cho vợ là bà Nguyễn Thị Hoa sử dụng cho đến nay. Bà Sâm có 03 người con là ông Lê Văn Đực (chết), Lê Văn Trung (chết) Lê Thị Hai.</t>
  </si>
  <si>
    <t>Do UBND xã Hòa Long cấp cho ông Phùng
Văn Hoàng trước năm 1985 sử dụng cho đến nay.</t>
  </si>
  <si>
    <t>Do UBND xã Hòa Long cấp cho bà Lê Thị Đậu trước năm 1985, sử dụng đến năm 2008 bà Đậu chết, để lại cho vợ chồng cháu nội là ông Nguyễn Văn Cường và bà Trần Thị Mùi sử dụng cho đến nay.</t>
  </si>
  <si>
    <t>Do UBND xã Hòa Long cấp cho ông Nguyễn Thanh Quang trước năm 1985 sử dụng cho đến nay.</t>
  </si>
  <si>
    <t>Do UBND xã Hòa Long cấp năm 1985 cho bà Phan Thị Hồng sử dụng cho đến nay.</t>
  </si>
  <si>
    <t>Do UBND xã Hòa Long cấp cho bà Nguyễn
Thị Hoa trước năm 1985 sử dụng cho đến nay.</t>
  </si>
  <si>
    <t>Do UBND xã Hòa Long cấp năm 1989 cho hộ
ông Trương Văn Nhung và bà Phạm Thị Khương, sử dụng cho đến năm 2004 ông Nhung chết, hiện nay hộ bà Khương và con gái là bà Trương Thị Sáu đang sử dụng.</t>
  </si>
  <si>
    <t>Do UBND xã Hòa Long cấp năm 1987 cho bà Dương Thị Thủy sử dụng cho đến nay.</t>
  </si>
  <si>
    <t>Do UBND xã Hòa Long cấp năm 1987 cho
ông Lê Văn Hoàng sử dụng cho đến nay.</t>
  </si>
  <si>
    <t>Do UBND xã Hòa Long cấp năm 1993 cho
ông Đào Văn Quang  sử dụng cho đến nay.</t>
  </si>
  <si>
    <t>Do UBND xã Hòa Long cấp năm 1993 cho
bà Lê Thị Thúy sử dụng cho đến nay.</t>
  </si>
  <si>
    <t>Do UBND xã Hòa Long cấp năm 1989 cho
bà Nguyễn Thị Mạnh sử dụng cho đến nay.</t>
  </si>
  <si>
    <t>Do UBND xã Hòa Long cấp năm 1987 cho
ông Nguyễn Văn Lắm sử dụng cho đến nay.</t>
  </si>
  <si>
    <t>Do UBND xã Hòa Long cấp cho ông Nguyễn Văn Phòng trước năm 1991 , sử dụng cho đến năm 2013 ông Phòng chết, hiện nay vợ là bà Trần Thị Vàng đang sử dụng.</t>
  </si>
  <si>
    <t>Do UBND xã Hòa Long cấp năm 1985 cho
ông Nguyễn Văn Hương sử dụng cho đến nay.</t>
  </si>
  <si>
    <t>Do UBND xã Hòa Long cấp năm 1987 cho
ông Tạ Văn Tâm sử dụng cho đến nay.</t>
  </si>
  <si>
    <t>Do UBND xã Hòa Long cấp năm 1987 cho
ông Trần Văn Lộc sử dụng cho đến nay.</t>
  </si>
  <si>
    <t>Do UBND xã Hòa Long cấp năm 1987 cho hộ
ông Nguyễn Văn Hoa và bà  Nguyễn Thị Ninh sử dụng cho đến nay.</t>
  </si>
  <si>
    <t>Do Tập đoàn 9 cấp năm 1985 cho ông Đỗ Công Quynh sử dụng cho đến nay.</t>
  </si>
  <si>
    <t>Do Tập đoàn 9 cấp năm 1986 cho ông Đoàn Bá Sỹ sử dụng cho đến nay.</t>
  </si>
  <si>
    <t>Do Tập đoàn 9 cấp năm 1986 cho ông Đặng Văn Kiện sử dụng cho đến nay.</t>
  </si>
  <si>
    <t>Do Tập đoàn 9 cấp năm 1985 cho ông Lê Văn Đình  sử dụng, đến năm 1990 ông Đình sang nhượng lại cho ông Đặng Văn Dinh sử dụng cho đến nay.</t>
  </si>
  <si>
    <t>Rau
 răm</t>
  </si>
  <si>
    <t>Do đoàn công tác tổ chức xây dựng thị trấn Bà Rịa cấp năm 1986 cho ông Lương Huy Thuận sử dụng cho đến nay.</t>
  </si>
  <si>
    <t>Chuối</t>
  </si>
  <si>
    <t>Do Tập đoàn 9 cấp năm 1985  sử dụng cho đến nay.</t>
  </si>
  <si>
    <t>Do Tập đoàn 9 cấp năm 1985 cho ông Nguyễn Giang sử dụng cho đến nay.</t>
  </si>
  <si>
    <t>Do Tập đoàn 9 cấp năm 1985 cho ông Đỗ Văn Minh sử dụng, đến năm 2008 ông Minh sang nhượng lại cho ông Lương Huy Thuận sử dụng cho đến nay.</t>
  </si>
  <si>
    <t>Rau
 cải</t>
  </si>
  <si>
    <t>Do Tập đoàn 9 cấp cho ông Thân Văn Mai trước năm 1985, sử dụng cho đến năm 2002 ông Mai sang nhượng lại cho ông Kiều Đình Chước sử dụng cho đến nay.</t>
  </si>
  <si>
    <t>Do Tập đoàn 9 cấp cho ông Thân Văn Mai trước năm 1985, sử dụng cho đến năm 1995 ông Mai sang nhượng lại cho ông Phạm Văn Minh sử dụng cho đến nay.</t>
  </si>
  <si>
    <t>Do Tập đoàn 9 cấp cho ông Trần Quang Vinh trước năm 1991, sử dụng đến năm 1993 ông Vinh sang lại cho ông Kiều Đình Vân sử dụng cho đến nay.</t>
  </si>
  <si>
    <t>Do Tập đoàn 9 cấp năm 1985 cho ông Hoàng Văn Hiển sử dụng cho đến nay.</t>
  </si>
  <si>
    <t>Do Tập đoàn 9 cấp năm 1985 cho ông Hoàng Bá Tiến sử dụng cho đến nay.</t>
  </si>
  <si>
    <t>Rau
 muống</t>
  </si>
  <si>
    <t>Do Tập đoàn 9 cấp năm 1983 cho ông Phạm Văn Chính sử dụng cho đến nay.</t>
  </si>
  <si>
    <t>Do Tập đoàn 9 cấp năm 1983 cho ông Lê Văn Hàn, sử dụng đến năm 1985 ông Hàn cho lại con là ông Lê Hồng Quặng và bà Vũ Thị Kim Hội sử dụng. Đến năm 1992 sang lại cho ông Kiều Đình Vân sử dụng cho đến nay.</t>
  </si>
  <si>
    <t>Do Tập đoàn 9 cấp năm 1986 cho bà Trần Thị Định sử dụng cho đến nay.</t>
  </si>
  <si>
    <t>Do Tập đoàn 9 cấp năm 1985 cho ông Vũ Thông Khánh sử dụng cho đến nay.</t>
  </si>
  <si>
    <t>Do Tập đoàn 9 cấp năm 1985 cho ông Nguyễn Trung Tiếng sử dụng cho đến nay.</t>
  </si>
  <si>
    <t>Rau
cải</t>
  </si>
  <si>
    <t>Do Tập đoàn 9 cấp năm 1986 cho ông Nguyên và ông Châu, đến năm 1992 bà Nguyễn Thị Ngọc Mai mua lại sử dụng cho đến nay.</t>
  </si>
  <si>
    <t>Rau
răm</t>
  </si>
  <si>
    <t>Do Tập đoàn 9 cấp năm 1985 cho ông Hoàng Bá Tấn sử dụng cho đến nay.</t>
  </si>
  <si>
    <t>Rau
 thơm</t>
  </si>
  <si>
    <t>Do Tập đoàn 9 cấp năm 1986 cho ông Nguyễn Văn Sơn sử dụng cho đến nay.</t>
  </si>
  <si>
    <t>Do Tập đoàn 9 cấp năm 1987 cho bà Phạm Thị Khương sử dụng. Đến năm 1995 bà Khương cho lại con trai là ông Trần Xuân Tàm sử dụng cho đến nay.</t>
  </si>
  <si>
    <t>Do Tập đoàn 9 cấp năm 1986 cho hộ ông Phạm Hữu Sử và bà Nguyễn Thị Ần sử dụng. Đến năm 2004  ông Sử chết, hiện nay hộ bà Ần con trai là Phạm Hữu Định sử dụng.</t>
  </si>
  <si>
    <t>Do Tập đoàn 9 cấp trước năm 1985 cho ông Phạm Văn Đóa sử dụng cho đến nay.</t>
  </si>
  <si>
    <t>Do Tập đoàn 9 cấp cho ông Phạm Văn Đóa trước năm 1985, sử dụng đến năm 1990 ông Đóa cho con bà Phạm Văn Hồng và vợ Nguyễn Thị Hòa  sử dụng cho đến nay.</t>
  </si>
  <si>
    <t>Do Tập đoàn 9 cấp cho ông Phạm Văn Đóa trước năm 1985, đến năm 1985 ông Đóa sang lại cho con bà Phạm Thị Hoa và chồng Đào Văn Quy  sử dụng cho đến nay.</t>
  </si>
  <si>
    <t>`</t>
  </si>
  <si>
    <t>Do Tập đoàn 9 cấp năm 1985 cho ông Lê Đình Viên sử dụng cho đến nay.</t>
  </si>
  <si>
    <t>Do UBND thị Bà Rịa giao quản lý theo QĐ số 3346/QĐ-UBND, ngày 25/8/2009 về việc giải quyết tranh chấp quyền sử dụng đất giữa ông Võ Thành Nhân, ông Ôn Hữu Đức với ông Sầm Trung.</t>
  </si>
  <si>
    <t>nhà ở + BHK</t>
  </si>
  <si>
    <t>Do UBND Phương Quan Lý diện tích đất còn lại sau khi thu hồi đường Lê Văn Duyệt</t>
  </si>
  <si>
    <t>Do UBND Phương Quan Lý</t>
  </si>
  <si>
    <t>Đất quốc phòng bàn giao địa phương quản lý.</t>
  </si>
  <si>
    <t>Do UBND Phương Quan Lý nhận bàn giao từ huyện Long Điền</t>
  </si>
  <si>
    <t>185/</t>
  </si>
  <si>
    <t>Đất quốc phòng bàn giao địa phương quản lý</t>
  </si>
  <si>
    <t>Do UBND Phương Quan Lý năm ông Nguyễn Hồng Quốc Trường và bà Trần Thị Lưu luyền xây dụng nhà cấp 4 lấn mương 9.2m2.</t>
  </si>
  <si>
    <t>Do UBND Phương Quan Lý( đất bồi) do bà Nguyễn Trần Phú Xuân san lấp làm thay đổi dòng chảy sông thủ lựu.</t>
  </si>
  <si>
    <t>Đất quốc phòng bàn giao địa phương quản lýông Đinh Huy Cương hợp đồng số: 02-HĐCĐCS ngày 22/01/2014 thuê 03 năm, kinh doanh cây cảnh)</t>
  </si>
  <si>
    <t>81/</t>
  </si>
  <si>
    <t>Do UBND Phường Quản lý diện tích đất còn lại sau khi thu hồi Trường mầm non Long Toàn</t>
  </si>
  <si>
    <t>Do UBND huyện Châu Thanh bàn giao cho  xí nghiệp Gạch Ngói quản lý (khu miếu ông Hổ nay XN đã giải thê  còn hoạt động. UBND tỉnh giao lại cho UBND quản lý theo QĐ số: 755/Qđ-UB ngày 18/02/2000.</t>
  </si>
  <si>
    <t>Do UBND Phường Quản lý diện tích đất còn lại sau khi thu hồi đường Nguyễn Văn Cừ</t>
  </si>
  <si>
    <t xml:space="preserve">  194/</t>
  </si>
  <si>
    <r>
      <t xml:space="preserve">Do UBND Phường quản lý (sông Thủ Lựu) ông Đinh Huy Cường đang sử dụng, đất trống , </t>
    </r>
    <r>
      <rPr>
        <b/>
        <sz val="10"/>
        <color indexed="12"/>
        <rFont val="Times New Roman"/>
        <family val="1"/>
      </rPr>
      <t>kp2.</t>
    </r>
  </si>
  <si>
    <t>b/s 2016</t>
  </si>
  <si>
    <t xml:space="preserve">  207/</t>
  </si>
  <si>
    <r>
      <t xml:space="preserve">Do UBND Phường quản lý, (đất trống)  </t>
    </r>
    <r>
      <rPr>
        <b/>
        <sz val="10"/>
        <color indexed="12"/>
        <rFont val="Times New Roman"/>
        <family val="1"/>
      </rPr>
      <t>kp7.</t>
    </r>
  </si>
  <si>
    <t>CHN</t>
  </si>
  <si>
    <t>Đất công do nhà nước quan lý</t>
  </si>
  <si>
    <t xml:space="preserve">Năm 1995 bà Lê Thị Hoa lấn chiếm sử dụng. </t>
  </si>
  <si>
    <t>92,93</t>
  </si>
  <si>
    <t>Hồ nước</t>
  </si>
  <si>
    <t>Thu hồi theo quyết định 1801 ngày 16/7/2008</t>
  </si>
  <si>
    <t>Thu hồi theo quyết định 1804 ngày 16/7/2008</t>
  </si>
  <si>
    <t>Thu hồi theo quyết định 1799 ngày 16/7/2008</t>
  </si>
  <si>
    <t>Thu hồi theo quyết định 1802 ngày 16/7/2008</t>
  </si>
  <si>
    <t>Thu hồi theo quyết định 1800 ngày 16/7/2008</t>
  </si>
  <si>
    <t>Thu hồi theo quyết định 1803 ngày 16/7/2008</t>
  </si>
  <si>
    <t>UBND Phường quản lý</t>
  </si>
  <si>
    <t>ODT + BHK</t>
  </si>
  <si>
    <t>cây đước, mắm, chà là</t>
  </si>
  <si>
    <t>bãi bồi ven sông</t>
  </si>
  <si>
    <t>15,25</t>
  </si>
  <si>
    <t>Thu hồi theo QĐ 1210 ngày 24/4/2009</t>
  </si>
  <si>
    <t>Thu hồi theo QĐ 1211 ngày 24/4/2009</t>
  </si>
  <si>
    <t>Thu hồi theo QĐ 1212 ngày 24/4/2009</t>
  </si>
  <si>
    <t>Thu hồi theo QĐ 1214 ngày 24/4/2009</t>
  </si>
  <si>
    <t>Thu hồi theo QĐ 1215 ngày 24/4/2009</t>
  </si>
  <si>
    <t>10,9</t>
  </si>
  <si>
    <t>Thu hồi theo QĐ 1222 ngày 24/4/2009</t>
  </si>
  <si>
    <t>Thu hồi theo QĐ 1224 ngày 24/4/2009</t>
  </si>
  <si>
    <t>Thu hồi theo QĐ 1225 ngày 24/4/2009</t>
  </si>
  <si>
    <t>10,18</t>
  </si>
  <si>
    <t>Thu hồi theo QĐ 1226 ngày 24/4/2009</t>
  </si>
  <si>
    <t>Thu hồi theo QĐ 1228 ngày 24/4/2009</t>
  </si>
  <si>
    <t>Thu hồi theo QĐ 1227 ngày 24/4/2009</t>
  </si>
  <si>
    <t>Thu hồi theo QĐ 1220 ngày 24/4/2009</t>
  </si>
  <si>
    <t>Thu hồi theo QĐ 1219 ngày 24/4/2009</t>
  </si>
  <si>
    <t>Thu hồi theo QĐ 1217 ngày 24/4/2009</t>
  </si>
  <si>
    <t>20a</t>
  </si>
  <si>
    <t>16;17</t>
  </si>
  <si>
    <t>Thu hồi theo QĐ 1216 ngày 24/4/2009</t>
  </si>
  <si>
    <t>Thu hồi theo QĐ 1223 ngày 24/4/2009</t>
  </si>
  <si>
    <t>Thu hồi theo QĐ 1218 ngày 24/4/2009</t>
  </si>
  <si>
    <t>15;16;26</t>
  </si>
  <si>
    <t>Thu hồi theo QĐ 1229 ngày 24/4/2009</t>
  </si>
  <si>
    <t>25;26</t>
  </si>
  <si>
    <t>Thu hồi theo QĐ 1213 ngày 24/4/2009</t>
  </si>
  <si>
    <t>9;17</t>
  </si>
  <si>
    <t>Thu hồi theo QĐ 1207 ngày 24/4/2009</t>
  </si>
  <si>
    <t>3;7</t>
  </si>
  <si>
    <t>Thu hồi theo QĐ 1209 ngày 24/4/2009</t>
  </si>
  <si>
    <t>37, 7</t>
  </si>
  <si>
    <t>10;18</t>
  </si>
  <si>
    <t>Thu hồi theo QĐ 1221 ngày 24/4/2009</t>
  </si>
  <si>
    <t>Thu hồi theo QĐ 1208 ngày 24/4/2009</t>
  </si>
  <si>
    <t>Thu hồi theo QĐ 189 ngày 30/01/2012</t>
  </si>
  <si>
    <t>Thu hồi theo QĐ 9580 ngày 15/11/2004</t>
  </si>
  <si>
    <t>Bạch
đàn</t>
  </si>
  <si>
    <t>UBND P.Kim Dinh trực tiếp quản lý</t>
  </si>
  <si>
    <t>Nhà tập thể</t>
  </si>
  <si>
    <t>Cấp 4</t>
  </si>
  <si>
    <t>UBND p.Kim  Dinh quản lý theo QĐ 2828/QĐ-UBND ngày 27/5/2004 của UBND tỉnh BR-VT v/v chấp thuận phương án đóng cửa mỏ đá Long Hương</t>
  </si>
  <si>
    <t>Nhà tập
thể</t>
  </si>
  <si>
    <t>VP Xí Nghiệp đá Long Hương</t>
  </si>
  <si>
    <t>Thửa đất đang Thanh tra theo QĐ 2421/QĐ-UBND ngày 19/7/2011 của UBND TX BR</t>
  </si>
  <si>
    <t>Nhà ở+ 
 cây hàng
năm + cây
lâu năm</t>
  </si>
  <si>
    <t>Màu + 
bạch đàn</t>
  </si>
  <si>
    <t>Hố sâu
do đã
khai thác
đất</t>
  </si>
  <si>
    <t>Nhà ở 
+ CLN</t>
  </si>
  <si>
    <t>Mãng
cầu</t>
  </si>
  <si>
    <t>Nhà tập
thể Công
ty TNHH
Phú Thịnh</t>
  </si>
  <si>
    <t>Nhà
tạm</t>
  </si>
  <si>
    <t>UBND p.Kim Dinh quản lý theo QĐ 622/QĐ-UBND ngày 27/3/2014 của UBND tỉnh BR-VT v/v giải quyết đơn KN ông Trần Ngọc Tại</t>
  </si>
  <si>
    <t>Chợ Núi Dinh,
Trụ sở BĐH KP Núi Dinh</t>
  </si>
  <si>
    <t>chưa
sử
dụng</t>
  </si>
  <si>
    <t>UBND p.Kim Dinh trực tiếp quản lý theo bàn giao của Công tyVietsopevtro năm 2007</t>
  </si>
  <si>
    <t>Cây
lâu
năm</t>
  </si>
  <si>
    <t>trụ sở KP Núi Dinh</t>
  </si>
  <si>
    <t>trụ sở KP Kim Hải</t>
  </si>
  <si>
    <t>trụ sở KP Kim Sơn</t>
  </si>
  <si>
    <t>trụ sở KP Nam Dinh</t>
  </si>
  <si>
    <t>33/</t>
  </si>
  <si>
    <t>16 (2004)</t>
  </si>
  <si>
    <t xml:space="preserve">Trước đây do ông Tạ Bá Đôn là xã viên của HTX Quyết Tiến được giao để canh tác, sau khi thu hồi thực hiện công trình TĐC bắc QL55, phần đất còn lại tiếp tục giao lại TT. PTQĐ tỉnh quản lý, sau khi HTX Quyết Tiến đã giải thề ông Đôn đã được nhà nước hỗ trợ kinh phí cho xã viên. </t>
  </si>
  <si>
    <t>trồng cây</t>
  </si>
  <si>
    <t>Tường rào</t>
  </si>
  <si>
    <t>Cây kiểng</t>
  </si>
  <si>
    <t>28/</t>
  </si>
  <si>
    <t>Hàng rào</t>
  </si>
  <si>
    <t>Cây mai</t>
  </si>
  <si>
    <t>Phần đất này trước đây do ông Lê Văn Hai (ông ngoại bà Nga) quản lý sản xuât, sau đó đưa vào sản xuất tập thể trong đó ông Hai được HTX Quyết Tiến được giao để canh tác, sau khi thu hồi thực hiện công trình TĐC bắc QL55, phần đất còn lại tiếp tục giao lại TT. PTQĐ tỉnh quản lý, sau khi HTX Quyết Tiến đã giải thề ông Hai đã được nhà nước hỗ trợ kinh phí cho xã viên.</t>
  </si>
  <si>
    <t>Trước đây, do ông Nguyễn Văn Ba sử dụng, sau khi thu hồi đất thực hiện công trình TĐC bắc QL55, phần diện tích còn lại là 43,4 m2 ông Ba đã được nhà nước bồi thường.</t>
  </si>
  <si>
    <t>Nhà cấp 4</t>
  </si>
  <si>
    <t>Do gia đình ông Lê Văn Chung (chết) sử dụng, sau khi thu hồi đất thực hiện công trình TĐC Bắc Ql55. Phần diện tích còn lại là 23,6 m2 đã được nhà nước bồi thường. Hiện gia đình bà Tuyết (vợ ông Chung) vẫn tiếp tục sử dụng thửa đất này.</t>
  </si>
  <si>
    <t>Do gia đình ông Nguyễn Văn Quấn sử dụng. Đến năm 2004, giải tỏa công trình đường Nguyễn Văn Linh, ông Quấn đã được nhà nước bồi thường phần diện tích này và hiện nay gia đình bà Liên (vợ ông Quấn) vẫn đang sử dụng.</t>
  </si>
  <si>
    <t>25, 15/</t>
  </si>
  <si>
    <t>Thửa đất này do gia đình ông Nguyễn Ngọc Phương sử dụng, Đến năm 2004, giải tỏa công trình đường Nguyễn Văn Linh, ông Phương đã được nhà nước bồi thường toàn bộ phần diện tích đất. Hiện nay phần diện tích còn lại này, gia đình ông Phương đang tiếp tục sử dụng.</t>
  </si>
  <si>
    <t>Phần đất này đã được nhà nước thu hồi tại công trình đường Lê Duẩn.</t>
  </si>
  <si>
    <t xml:space="preserve">60, 63 </t>
  </si>
  <si>
    <t xml:space="preserve">Thửa đất này trước đây do ông Trần Phúc Sinh sử dụng, đến năm 2004, thực hiện công trình đường Nguyễn Văn Linh, ông Sinh đã được nhà nước bồi thường phần diện tích này. </t>
  </si>
  <si>
    <t>11/</t>
  </si>
  <si>
    <t>Do gia đình bà Nguyễn Thị Khảm khai phá trước năm 1975. Sau khi giải tỏa công trình đường Điện Biên Phủ và đường Phạm Hùng, phần diện tích còn lại đã được nhà nước bồi thường cho gia đình bà Khảm. Hiện thửa đất này đang được UBND phường quản lý.</t>
  </si>
  <si>
    <t>Trước đây, thưả đất này là khu nghĩa Cây gõ. Năm 2000 nhà nước tiến hành việc di dời các phần mộ tại thửa đất này, để thực hiện dự án xây dựng trường Mầm non Phước Nguyên. Hiện nay thửa đất do TT. PTQĐ Tỉnh quản lý.</t>
  </si>
  <si>
    <t>Thửa đất này trước đây  là trụ sở khu phố 3, đến năm 2005 trụ sở khu phố 3 được xây dựng tại vị trí mới. Hiện thửa đất này đang được UBND phường quản lý.</t>
  </si>
  <si>
    <t>Điều, tràm</t>
  </si>
  <si>
    <t>Thửa đất này trước đây thuộc khu nghĩa địa Cây Gõ, đến năm 2000, nhà nước tiến hành việc di dời các phần mộ. Hiện nay thửa đất này đang được UBND phường quản lý.</t>
  </si>
  <si>
    <t>42/</t>
  </si>
  <si>
    <t>Sau khi thu hồi đất thực hiện công trình đường Nguyễn Tất Thành phần diện tích 9.5 m2 còn lại đã bồi thường cho hộ dân, hiện nay thửa đất đang thuộc quản lý của UBND phường.</t>
  </si>
  <si>
    <t>nhà cấp 4</t>
  </si>
  <si>
    <t>Trước giải phóng, thửa đất do một số hộ dân sử dụng, sau đó các hộ dân này không còn sử dụng nữa và giao cho thôn Phước Thành, thị trấn Bà Rịa (nay thuộc phường Phước Nguyên, thành phố Bà Rịa) quản lý. Đến năm 2000, đã cho lại bà Lê Thị Thục tạm ở để trông giữ.</t>
  </si>
  <si>
    <t>Do bà Đỗ Thị Mai khai phá và đền thờ ông Trần Hưng Đạo. đến năm 1986, bà Mai lập di chúc để lại cho bà Lê Thị Quý tiếp tục sử dụng và thực hiện việc thờ cúng. Sau đó bà Quý xuất gia và giao lại đền thờ và căn nhà cho em là bà Lê Thị Mai ở để thờ cúng trông giữ.</t>
  </si>
  <si>
    <t>Thửa đất này trước đây  là trụ sở khu phố 4, đến năm 2005 đã  xây dựng trụ sở khu phố 4 tại vị trí mới. Hiện thửa đất này đang được UBND phường quản lý.</t>
  </si>
  <si>
    <t>44/,</t>
  </si>
  <si>
    <t>Trồng cây</t>
  </si>
  <si>
    <t>Trước đây thửa đất này là khu nghĩa Việt Hoa, năm 2000 nhà nước thực hiện việc di dời bốc mộ đề xây dựng Trung tâm Y tế phường và Chùa Cửu Long. Hiện nay phần diện tích còn lại do UBND phường quản lý.</t>
  </si>
  <si>
    <t>phần đất này để xây dựng chùa Bảo Hải trước năm 1975, sau khi giải tỏa thực hiện công trình đường Võ Thị Sáu phần diện tích còn lại sau giải tỏa đã giao lại cho nhà nước quản lý.</t>
  </si>
  <si>
    <t>đất trống</t>
  </si>
  <si>
    <t>Đất Chợ Phước Nguyên (cũ) hiện nay do UBND phường Phước Nguyên quản lý.</t>
  </si>
  <si>
    <t>69,58,75,67,68</t>
  </si>
  <si>
    <t>Do gia đình ông Vũ Văn Hiến khai phá năm1954 đến năm 1989 được UBND tỉnh Đồng Nai có Qđ phê duyệt  giao cho xí nghiệp vận tải ôtô tỉnh.</t>
  </si>
  <si>
    <t>56/</t>
  </si>
  <si>
    <t>Thửa này trước đây là khu đất nghĩa địa, sau khi NN thu hồi thực hiện công trình đường Nguyễn Tất Thành được UBND Phường Quản Lý</t>
  </si>
  <si>
    <t>Thửa này trước đây là khu đất nghĩa địa của chùa Tịnh Quang sau khi NN thu hồi thực hiện công trình đường Nguyễn Tất Thành được UBND Phường Quản Lý</t>
  </si>
  <si>
    <t>nuôi cá</t>
  </si>
  <si>
    <t xml:space="preserve">Khu đất Bàu đã có từ trước khi các hộ về đây sinh sống và không xác định được từ năm nào. Đến năm 1956 có một số hộ xung quanh khu Bàu đã khai hoang để trồng rau canh tác, qua thời gian sử dụng các hộ tiếp tục đào ao sử dụng từ đó cho đến nay. </t>
  </si>
  <si>
    <t>Thửa đất này trước đây thuộc khu nghĩa địa Quảng Đông, năm 2000 nhà nước tiến hành việc di dời các phần một tại khu vực này. Hiện nay thửa đất đang được UBND phường quản lý.</t>
  </si>
  <si>
    <t>Trước đây thửa đất này là khu nghĩa địa Việt Hoa, năm 2000 nhà nước thực hiện việc di dời bốc mộ tại khu vực này. Hiện nay phần diện tích còn lại do UBND phường quản lý.</t>
  </si>
  <si>
    <t>Do tập đoàn P Hưng giao khoán năm 1982.</t>
  </si>
  <si>
    <t>50,53,
166</t>
  </si>
  <si>
    <t>03 (43)</t>
  </si>
  <si>
    <t>Do tập đoàn 02 P Hưng giao sản xuất năm 1990.</t>
  </si>
  <si>
    <t>Do tập đoàn 02 P Hưng giao khoán năm 1989.</t>
  </si>
  <si>
    <t>Do tập đoàn P Hưng giao cho ông Lê Văn Dũng, 
tháng 02 năm 1993 chuyển nhượng hoa lợi cho ông Đào Danh Nam tiếp tục canh tác.</t>
  </si>
  <si>
    <t>Do tập đoàn P Hưng giao khoán năm 1984.</t>
  </si>
  <si>
    <t>Do Tập đoàn P Hưng giao sản xuất năm 1978 cho ông Trần Văn Phúc, đến năm 1991 giao lại cho con ruột là Trần Văn Hùng tiếp tục canh tác.</t>
  </si>
  <si>
    <t>154-156</t>
  </si>
  <si>
    <t>Do tập đoàn P Hưng giao khoán năm 1985.</t>
  </si>
  <si>
    <t>16-18</t>
  </si>
  <si>
    <t>Do tập đoàn P Hưng giao khoán năm 1981.</t>
  </si>
  <si>
    <t>Do Tập đoàn P Hưng giao sản xuất từ năm 1979 
cho cha mẹ là Nguyễn Văn Phát (đã mất) nay con là Nguyễn Thị Thu Hường tiếp tục canh tác.</t>
  </si>
  <si>
    <t>Do tập đoàn P Hưng giao khoán năm 1978 cho 
cha mẹ là Nguyễn Công Xiển, đến năm 1984 giao lại cho Nguyễn Công Thiện tiếp tục canh tác. Năm 2002 sang lại cho ông Đoàn Việt Hùng.</t>
  </si>
  <si>
    <t>Do tập đoàn P Hưng giao khoán năm 1980.</t>
  </si>
  <si>
    <t>141-142</t>
  </si>
  <si>
    <t xml:space="preserve">Lúa </t>
  </si>
  <si>
    <t>Do tập đoàn P Hưng giao khoán năm 1980 
cho cha mẹ là bà Nguyễn Thị Cung ( đã mất) giao cho con là Lê Anh Đào tiếp tục canh tác.</t>
  </si>
  <si>
    <t>Do tập đoàn P Hưng giao khoán năm 1983.</t>
  </si>
  <si>
    <t>159-160,162</t>
  </si>
  <si>
    <t>Do tập đoàn P Hưng giao khoán năm 1978.</t>
  </si>
  <si>
    <t>Do tập đoàn P Hưng giao khoán sản xuất năm 1980.</t>
  </si>
  <si>
    <t>Do tập đoàn P Hưng giao khoán cho ông Trần Văn Phúc sản
 xuất, năm 2008 chuyển quyền sử dụng cho ông Phạm Phong Phú tiếp tục canh tác.</t>
  </si>
  <si>
    <t>Do tập đoàn P Hưng giao khoán cho cha mẹ là Lại Văn Phổ canh tác, nay cha mẹ đã mất giao lại cho con là ông Lại Văn Thơ tiếp tục canh tác.</t>
  </si>
  <si>
    <t>Do tập đoàn P Hưng giao khoán cho ông Vũ Văn Công đến năm 2003 ông Công chuyển nhượng cổ phần lại cho bà Nguyễn Thanh Hoa.</t>
  </si>
  <si>
    <t>Do tập đoàn P Hưng giao khoán cho vợ chồng bà Nguyễn Thị Ngọc Vân sản xuất, năm 1999 chồng bà Vân mất, bà sang khẩu phần lao động cho bà Nguyễn Thị Tấn.</t>
  </si>
  <si>
    <t>Không 
canh 
tác</t>
  </si>
  <si>
    <t>UBND Phường quản lý theo Quyết định số 202/QĐ_UBND ngày 24/6/1996 của UBND TXBR.</t>
  </si>
  <si>
    <t>15+450</t>
  </si>
  <si>
    <t>03(43)</t>
  </si>
  <si>
    <t>UBND Phường quản lý theo Quyết định số 5114/QĐ_UBND ngày 27/12/2011 của UBND TXBR.</t>
  </si>
  <si>
    <t>UBND Phường quản lý theo Quyết định số 710/QĐ-UB ngày 08/9/1998 và Quyết định số 336/QĐ-UB ngày 26/3/2001 của UBND TXBR.</t>
  </si>
  <si>
    <t>Đất Trại Chăn nuôi heo (cũ) UBND thành phố giao phường quản lý (hiện UBND thành phố cho Công ty cổ phần dịch vụ đô thị mượn).</t>
  </si>
  <si>
    <t>Đất xưởng cưa 1/5 cũ UBND thành phố giao phường quản lý.</t>
  </si>
  <si>
    <t>2 (42)</t>
  </si>
  <si>
    <t>Đất đường giao thông cũ dọc đường Nguyễn Văn Trỗi UBND phường quản lý.</t>
  </si>
  <si>
    <t>Đất ao nước công ty cấp nước không sử dụng giao cho phường quản lý.</t>
  </si>
  <si>
    <t>Đất ao nước công ty cấp nước không sử dụng giao cho phường quản lý, xây dựng Trạm Y Tế còn lại.</t>
  </si>
  <si>
    <t>UBND Phường quản lý theo Quyết định số 3590/QĐ_UBND ngày 23/8/2013 của UBND TPBR.</t>
  </si>
  <si>
    <t>UBND Phường quản lý theo Quyết định số 3591/QĐ_UBND 
ngày 23/8/2013 của UBND TPBR.</t>
  </si>
  <si>
    <t>UBND Phường quản lý theo Quyết định số 3592/QĐ-UB ngày 23/8/2013 của UBND TPBR.</t>
  </si>
  <si>
    <t>UBND phường quản lý năm 2005 sau khi thu hồi mở rộng trường Nguyễn Bá Ngọc.</t>
  </si>
  <si>
    <t>Đất khu bộ đội H20 xây dựng khu Tái định cư H20 và làm đường Huỳnh Khương An còn lại.</t>
  </si>
  <si>
    <t>Đất khu bộ đội H20 xây dựng khu Tái định cư H20 và làm đường Huỳnh Khương An còn lại</t>
  </si>
  <si>
    <t xml:space="preserve">Đất công xây dựng khu tái định cư H20 còn lại, đo đạc sai ranh, ngày 09/9/2016 UBND phường có văn bản số 228, đề nghị phòng TN&amp;MT hỗ trợ đo đạc ngày16/9/2016 đến nay chưa có số liệu kết quả. </t>
  </si>
  <si>
    <t>16/</t>
  </si>
  <si>
    <t>Do làm chợ phường Phước Hưng còn dư ra</t>
  </si>
  <si>
    <t>34/</t>
  </si>
  <si>
    <t>Đất công phân lô giao cho 03 hộ bị sạc lở bờ sông còn lại.</t>
  </si>
  <si>
    <t>Đất công do nhà nước quản lý, 
giao tập đoàn Long Hòa quản lý, đến năm 1986 giao khoán cho hộ bà Trần Thị Hóa sản xuất đến nay.</t>
  </si>
  <si>
    <t>Đất công do nhà nước quản lý, 
giao tập đoàn Long Hòa quản lý, đến năm 1986 giao khoán cho hộ ông Đỗ Hồng Lâm sản xuất đến nay.</t>
  </si>
  <si>
    <t>Đất công do nhà nước quản lý, 
giao tập đoàn Long Hòa quản lý, đến năm 1991 giao khoán cho hộ bà Nguyễn Thị Ngành sản xuất đến nay.</t>
  </si>
  <si>
    <t>Đất công do nhà nước quản lý, 
giao tập đoàn Long Hòa quản lý, đến năm 1986 giao khoán cho hộ ông Phạm Minh Kha sản xuất đến nay.</t>
  </si>
  <si>
    <t>Đất công do nhà nước quản lý, 
giao tập đoàn Long Hòa quản lý, đến năm 1986 giao khoán cho hộ ông Trần Ngọc Đông sản xuất đến nay.</t>
  </si>
  <si>
    <t>không
 sx</t>
  </si>
  <si>
    <t>Đất công do nhà nước quản lý, 
giao tập đoàn Long Hòa quản lý, đến năm 1992 giao khoán cho hộ ông Phan Văn Thậm sản xuất đến nay.</t>
  </si>
  <si>
    <t>Đất công do nhà nước quản lý, 
giao tập đoàn Long Hòa quản lý, đến năm 1987 giao khoán cho hộ bà Nguyễn Thị Vạn sản xuất đến nay.</t>
  </si>
  <si>
    <t>Đất công do nhà nước quản lý, 
giao tập đoàn Long Hòa quản lý, đến năm 1986 giao khoán cho hộ bà Đặng Thị Xuân sản xuất đến nay.</t>
  </si>
  <si>
    <t>Đất công do nhà nước quản lý, 
giao tập đoàn Long Hòa quản lý, đến năm 1986 giao khoán cho hộ ông Lê Văn Dững sản xuất đến nay.</t>
  </si>
  <si>
    <t>177/</t>
  </si>
  <si>
    <t>Đo đạc 
lại Diện tích thực tế</t>
  </si>
  <si>
    <t>Đất công do nhà nước quản lý, 
giao tập đoàn Long Hòa quản lý, đến năm 1996 giao khoán cho hộ ông Trần Văn Hùng Phong sản xuất đến nay.</t>
  </si>
  <si>
    <t>Đất công do nhà nước quản lý, 
giao tập đoàn Long Hòa quản lý, đến năm 2004 giao khoán cho hộ ông Đỗ Văn Phước sản xuất đến nay.</t>
  </si>
  <si>
    <t>Đất công do nhà nước quản lý, 
giao tập đoàn Long Hòa quản lý, đến năm 1987 giao khoán cho hộ ông Võ Đông Sơ sản xuất đến nay.</t>
  </si>
  <si>
    <t>Đất công do nhà nước quản lý, 
giao tập đoàn Long Hòa quản lý, đến năm 1986 giao khoán cho hộ bà Nguyễn Thị Anh sản xuất đến nay.</t>
  </si>
  <si>
    <t>Đất công do nhà nước quản lý, 
giao tập đoàn Long Hòa quản lý, đến năm 1986 giao khoán cho hộ bà Nguyễn Thị Bạch Tuyết sản xuất đến nay.</t>
  </si>
  <si>
    <t>Đất công do nhà nước quản lý, 
giao tập đoàn Long Hòa quản lý, đến năm 1986 giao khoán cho hộ ông Phạm Hồng Lo sản xuất đến nay.</t>
  </si>
  <si>
    <t>Đất công do nhà nước quản lý, 
giao tập đoàn Long Hòa quản lý, đến năm 1989 giao khoán cho hộ ông Phạm Văn Đực sản xuất đến nay.</t>
  </si>
  <si>
    <t>Đất công do nhà nước quản lý, 
giao tập đoàn Long Hòa quản lý, đến năm 1986 giao khoán cho hộ bà Nguyễn Thị Thạnh sản xuất đến nay.</t>
  </si>
  <si>
    <t>Đất công do nhà nước quản lý, 
giao tập đoàn Long Hòa quản lý, đến năm 1991 giao khoán cho hộ ông Lê Văn Rô sản xuất đến nay.</t>
  </si>
  <si>
    <t>Đất công do nhà nước quản lý, 
giao tập đoàn Long Hòa quản lý, đến năm 1998 giao khoán cho hộ bà Lê Kim Cúc sản xuất đến nay.</t>
  </si>
  <si>
    <t>Đất công do nhà nước quản lý, 
giao tập đoàn Long Hòa quản lý, đến năm 1995 giao khoán cho hộ ông Bùi Trọng Dũng sản xuất đến nay.</t>
  </si>
  <si>
    <t>Đất công do nhà nước quản lý, 
giao tập đoàn Long Hòa quản lý, đến năm 2001 giao khoán cho hộ ông Bùi Trọng Dũng sản xuất đến nay.</t>
  </si>
  <si>
    <t>Đất công do nhà nước quản lý, 
giao tập đoàn Long Hòa quản lý, đến năm 1991 giao khoán cho hộ ông Nguyễn Thanh Dũng sản xuất đến nay.</t>
  </si>
  <si>
    <t>Đất công do nhà nước quản lý, 
giao tập đoàn Long Hòa quản lý, đến năm 1986 giao khoán cho hộ ông Nguyễn Hồng Quân sản xuất đến nay.</t>
  </si>
  <si>
    <t>Đất công do nhà nước quản lý, 
giao tập đoàn Long Hòa quản lý, đến năm 1986 giao khoán cho hộ ông Nguyễn Văn Xu sản xuất đến nay.</t>
  </si>
  <si>
    <t>Đất công do nhà nước quản lý, 
giao tập đoàn Long Hòa quản lý, đến năm 1991 giao khoán cho hộ bà Đặng thị yến sản xuất đến nay.</t>
  </si>
  <si>
    <t>Đất công do nhà nước quản lý, 
giao tập đoàn Long Hòa quản lý, đến năm 1986 giao khoán cho hộ ông Nguyễn Văn An và Trần Tuyết Vân sản xuất đến nay.</t>
  </si>
  <si>
    <t>Đất công do nhà nước quản lý, 
giao tập đoàn Long Hòa quản lý, đến năm 1987 giao khoán cho hộ ông Võ Văn Dận sản xuất đến nay.</t>
  </si>
  <si>
    <t>Đề nghị đo đạc lại Diện tích thực tế</t>
  </si>
  <si>
    <t>Đất công do nhà nước quản lý, 
giao tập đoàn Long Hòa quản lý, đến năm 1986 giao khoán cho hộ ông Trần Văn Đua sản xuất đến nay.</t>
  </si>
  <si>
    <t>Đất công do nhà nước quản lý, giao tập đoàn Long Hòa quản lý, đến năm 1991 giao khoán cho hộ bà Trần Thị Ngọc sản xuất đến nay.</t>
  </si>
  <si>
    <t>Đất công do nhà nước quản lý, giao tập đoàn Long Hòa quản lý, đến năm 1986 giao khoán cho hộ ông Nguyễn Văn Non sản xuất đến nay.</t>
  </si>
  <si>
    <t>Đất công do nhà nước quản lý, giao tập đoàn Long Hòa quản lý, đến năm 1986 giao khoán cho hộ ông Lê Quang Trung sản xuất đến nay.</t>
  </si>
  <si>
    <t>Đất công do nhà nước quản lý, giao tập đoàn Long Hòa quản lý, đến năm 1986 giao khoán cho hộ ông Nguyễn Văn Trường sản xuất đến nay.</t>
  </si>
  <si>
    <t>Đất công do nhà nước quản lý, giao tập đoàn Long Hòa quản lý, đến năm 1986 giao khoán cho hộ ông Nguyễn Thanh Cao sản xuất đến nay.</t>
  </si>
  <si>
    <t>Đất công do nhà nước quản lý, giao tập đoàn Long Hòa quản lý, đến năm 1996 giao khoán cho hộ ông Nguyễn Phi Long sản xuất đến nay.</t>
  </si>
  <si>
    <t>Đất công do nhà nước quản lý, giao tập đoàn Long Hòa quản lý, đến năm 2008 giao khoán cho hộ bà Lý Thị Thương sản xuất đến nay.</t>
  </si>
  <si>
    <t>Đất công do nhà nước quản lý, giao tập đoàn Long Hòa quản lý, đến năm 1986 giao khoán cho hộ ông Vương Thành Bạc sản xuất đến nay.</t>
  </si>
  <si>
    <t>Đất công do nhà nước quản lý, giao tập đoàn Long Hòa quản lý, đến năm 1992 giao khoán cho hộ bà Ngô Thị Thùy Dung sản xuất đến nay.</t>
  </si>
  <si>
    <t>Đất công do nhà nước quản lý, giao tập đoàn Long Hòa quản lý, đến năm 1986 giao khoán cho hộ ông Lê Văn Chơn sản xuất đến nay.</t>
  </si>
  <si>
    <t>Đất công do nhà nước quản lý, 
giao tập đoàn Long Hòa quản lý, đến năm 1986 giao khoán cho hộ ông Nguyễn Văn Bộ sản xuất đến nay.</t>
  </si>
  <si>
    <t>Đất công do nhà nước quản lý, giao tập đoàn Long Hòa quản lý, đến năm 1986 giao khoán cho hộ ông Nguyễn Văn Năm sản xuất đến nay.</t>
  </si>
  <si>
    <t>Đất công do nhà nước quản lý, giao tập đoàn Long Hòa quản lý, đến năm 1986 giao khoán cho hộ bà Nguyễn Thị Bải sản xuất đến nay.</t>
  </si>
  <si>
    <t>Đất công do nhà nước quản lý, giao tập đoàn Long Hòa quản lý, đến năm 1986 giao khoán cho hộ bà Phạm Thị Huẩn sản xuất đến nay.</t>
  </si>
  <si>
    <t>Đất công do nhà nước quản lý, giao tập đoàn Long Hòa quản lý, đến năm 1986 giao khoán cho hộ ông Hồ Tấn Nhân sản xuất đến nay.</t>
  </si>
  <si>
    <t>Đất công do nhà nước quản lý, 
giao tập đoàn Long Hòa quản lý, đến năm 1985 giao khoán cho hộ ông Phan Văn Tài sản xuất đến nay.</t>
  </si>
  <si>
    <t>Đất công do nhà nước quản lý, giao tập đoàn Long Hòa quản lý, đến năm 1986 giao khoán cho hộ bà Huỳnh Thị Ngọc Đông sản xuất đến nay.</t>
  </si>
  <si>
    <t>Đất công do nhà nước quản lý, giao tập đoàn Long Hòa quản lý, đến năm 1986 giao khoán cho hộ ông Nguyễn Văn Bảy sản xuất đến nay.</t>
  </si>
  <si>
    <t>Đất công do nhà nước quản lý, giao tập đoàn Long Hòa quản lý, đến năm 1986 giao khoán cho hộ bà Lê Thị Duyên sản xuất đến nay.</t>
  </si>
  <si>
    <t>Đất công do nhà nước quản lý, giao tập đoàn Long Hòa quản lý, đến năm 1986 giao khoán cho hộ ông Nguyễn Hữu Sang sản xuất đến nay.</t>
  </si>
  <si>
    <t>Đất công do nhà nước quản lý, giao tập đoàn Long Hòa quản lý, đến năm 1985 giao khoán cho hộ bà Nguyễn Thị Dậu sản xuất đến nay.</t>
  </si>
  <si>
    <t>Đất công do nhà nước quản lý, giao tập đoàn Long Hòa quản lý, đến năm 1986 giao khoán cho hộ bà Trần Thị Méo sản xuất đến nay.</t>
  </si>
  <si>
    <t>Đất công do nhà nước quản lý, 
giao tập đoàn Long Hòa quản lý, đến năm 1986 giao khoán cho hộ ông Nguyễn Văn Núi sản xuất đến nay.</t>
  </si>
  <si>
    <t>Đất công do nhà nước quản lý, giao tập đoàn Long Hòa quản lý, đến năm 1986 giao khoán cho hộ ông Trần Văn Bơi sản xuất đến nay.</t>
  </si>
  <si>
    <t>Đất công do nhà nước quản lý, giao tập đoàn Long Hòa quản lý, đến năm 1991 giao khoán cho hộ bà Đoàn Thị Nga sản xuất đến nay.</t>
  </si>
  <si>
    <t>bạch
 đàn</t>
  </si>
  <si>
    <t>Đất công do nhà nước quản lý, giao tập đoàn Long Hòa quản lý, đến năm 1986 giao khoán cho hộ ông Trần Văn Hoài sản xuất đến nay.</t>
  </si>
  <si>
    <t>Đất công do nhà nước quản lý, giao tập đoàn Long Hòa quản lý, đến năm 1986 giao khoán cho hộ bà Đào Thị Nhiệm sản xuất đến nay.</t>
  </si>
  <si>
    <t>Đất công do nhà nước quản lý, giao tập đoàn Long Hòa quản lý, đến năm 1991 giao khoán cho hộ Đoàn Văn Hải sản xuất đến nay.</t>
  </si>
  <si>
    <t>Đất công do nhà nước quản lý, giao tập đoàn Long Hòa quản lý, đến năm 1993 giao khoán cho hộ ông Nguyễn Tiết Hùng sản xuất đến nay.</t>
  </si>
  <si>
    <t>Đất công do nhà nước quản lý, giao tập đoàn Long Hòa quản lý, đến năm 2006 giao khoán cho đoàn phường Long Hương sản xuất đến nay.</t>
  </si>
  <si>
    <t>Đất công do nhà nước quản lý, giao tập đoàn Long Hòa quản lý, đến năm 1986 giao khoán cho hộ ông Nguyễn Văn Chọn sản xuất đến nay.</t>
  </si>
  <si>
    <t>Đất công do nhà nước quản lý, giao tập đoàn Long Hòa quản lý, đến năm 1992 giao khoán cho hộ ông Nguyễn Minh Nhạn sản xuất đến nay.</t>
  </si>
  <si>
    <t>Đất công do nhà nước quản lý, 
giao tập đoàn Long Hòa quản lý, đến năm 1986 giao khoán cho hộ ông Nguyễn Ngọc Mười sản xuất đến nay.</t>
  </si>
  <si>
    <t>Đất công do nhà nước quản lý, 
giao tập đoàn Long Hòa quản lý, đến năm 1992 giao khoán cho hộ ông Trần Văn Không sản xuất đến nay.</t>
  </si>
  <si>
    <t>Đất công do nhà nước quản lý, 
giao tập đoàn Long Hòa quản lý, đến năm 1992 giao khoán cho hộ ông Dương Văn Dũng sản xuất đến nay.</t>
  </si>
  <si>
    <t>Đất công do nhà nước quản lý, 
giao tập đoàn Long Hòa quản lý, đến năm 1992 giao khoán cho hộ ông Nguyễn Hoàng Mặc Huy sản xuất đến nay.</t>
  </si>
  <si>
    <t>Đất công do nhà nước quản lý, 
giao tập đoàn Long Hòa quản lý, đến năm 1986 giao khoán cho hộ bà Lê Thị Hậu sản xuất đến nay.</t>
  </si>
  <si>
    <t>Đất công do nhà nước quản lý, 
giao tập đoàn Long Hòa quản lý, đến năm 1987 giao khoán cho hộ ông Nguyễn Văn Cẩn sản xuất đến nay.</t>
  </si>
  <si>
    <t>Đất công do nhà nước quản lý, 
giao tập đoàn Long Hòa quản lý, đến năm 1986 giao khoán cho hộ ông Nguyễn Văn Ớn sản xuất đến nay.</t>
  </si>
  <si>
    <t>Đất công do nhà nước quản lý, 
giao tập đoàn Long Hòa quản lý, đến năm 2004 giao khoán cho hộ ông Võ Như Hải sản xuất đến nay.</t>
  </si>
  <si>
    <t>Đất công do nhà nước quản lý, 
giao tập đoàn Long Hòa quản lý, đến năm 2008 giao khoán cho  bà Nguyễn Cao Minh Thúy, Nguyễn Quốc Thanh, bà Lê Thị Như Ngọc sản xuất đến nay.</t>
  </si>
  <si>
    <t>Đất công do nhà nước quản lý, 
giao tập đoàn Long Hòa quản lý, đến năm 1986 giao khoán cho hộ ông Ngô Thiện Nhơn sản xuất đến nay.</t>
  </si>
  <si>
    <t>Đất công do nhà nước quản lý, 
giao tập đoàn Long Hòa quản lý, đến năm 1986 giao khoán cho hộ ông Nguyễn Văn Nhánh sản xuất đến nay.</t>
  </si>
  <si>
    <t>màu</t>
  </si>
  <si>
    <t>Đất công do nhà nước quản lý, 
giao tập đoàn Long Hòa quản lý, do đất gò không sản xuất được. Đến năm 1987  hộ bà Nguyễn Thị Nào đến phá  vỡ sản xuất đến nay.</t>
  </si>
  <si>
    <t>Đất công do nhà nước quản lý, 
giao tập đoàn Long Hòa quản lý. Đến năm 1987 giao khoán cho hộ ông Trần Văn Nam sản xuất đến nay.</t>
  </si>
  <si>
    <t>Đất chùa Quan Thánh, giao tập đoàn Long Hòa quản lý, đến năm 1991 giao khoán cho hộ ông Lê Văn Chơn sản xuất đến nay. Tập đoàn thực hiệc trả hoa lợi hàng năm cho chùa Quan Thánh từ năm 1990 đến nay.</t>
  </si>
  <si>
    <t>Đất chùa Quan Thánh, giao tập đoàn Long Hòa quản lý, đến năm 1991 giao khoán cho hộ bà Kiều Thị Ngộ sản xuất đến nay. Tập đoàn thực hiệc trả hoa lợi hàng năm cho chùa Quan Thánh từ năm 1990 đến nay.</t>
  </si>
  <si>
    <t>Đất chùa Quan Thánh, giao tập đoàn Long Hòa quản lý, đến năm 2011 giao khoán cho hộ ông Đỗ Anh Tới sản xuất đến nay. Tập đoàn thực hiệc trả hoa lợi hàng năm cho chùa Quan Thánh từ năm 1990 đến nay.</t>
  </si>
  <si>
    <t>Đất chùa Quan Thánh, giao tập đoàn Long Hòa quản lý, đến năm 2011 giao khoán cho hộ ông  Hồ Tấn Nhân sản xuất đến nay. Tập đoàn thực hiệc trả hoa lợi hàng năm cho chùa Quan Thánh từ năm 1990 đến nay.</t>
  </si>
  <si>
    <t>Đất chùa Quan Thánh, giao tập đoàn Long Hòa quản lý, đến năm 1992 giao khoán cho hộ ông  Nguyễn Văn Nhánh sản xuất đến nay. Tập đoàn thực hiệc trả hoa lợi hàng năm cho chùa Quan Thánh từ năm 1990 đến nay.</t>
  </si>
  <si>
    <t>Đất chùa Quan Thánh, giao tập đoàn Long Hòa quản lý, đến năm 1991 giao khoán cho hộ bà Phạm Thị Công sản xuất đến nay. Tập đoàn thực hiệc trả hoa lợi hàng năm cho chùa Quan Thánh từ năm 1990 đến nay.</t>
  </si>
  <si>
    <t>Đất chùa Quan Thánh, giao tập đoàn Long Hòa quản lý, đến năm 1991 giao khoán cho hộ ông Đặng Văn Cường và Nguyễn Thị Ánh sản xuất đến nay. Tập đoàn thực hiệc trả hoa lợi hàng năm cho chùa Quan Thánh từ năm 1990 đến nay.</t>
  </si>
  <si>
    <t>Đề nghị 
đo đạc lại Diện tích thực tế</t>
  </si>
  <si>
    <t>Đất chùa Quan Thánh, giao tập đoàn Long Hòa quản lý, đến năm 1991 giao khoán cho hộ ông Đặng Văn Cường sản xuất đến nay. Tập đoàn thực hiệc trả hoa lợi hàng năm cho chùa Quan Thánh từ năm 1990 đến nay.</t>
  </si>
  <si>
    <t>Đất chùa Quan Thánh, giao tập đoàn Long Hòa quản lý, đến năm 1985 giao khoán cho hộ ông Thái Văn Đông sản xuất đến nay. Tập đoàn thực hiệc trả hoa lợi hàng năm cho chùa Quan Thánh từ năm 1990 đến nay.</t>
  </si>
  <si>
    <t>Đất chùa Quan Thánh, giao tập đoàn Long Hòa quản lý, đến năm 1992 giao khoán cho hộ bà Đặng Thị Ngọc Bích sản xuất đến nay. Tập đoàn thực hiệc trả hoa lợi hàng năm cho chùa Quan Thánh từ năm 1990 đến nay.</t>
  </si>
  <si>
    <t>Đất ông Nguyễn Đức Nhuận, giao tập đoàn Long Hòa quản lý, đến năm 2008 giao khoán cho hộ bà Phạm Minh Tâm  sản xuất đến nay. Tập đoàn thực hiệc trả hoa lợi hàng năm cho ông Nguyễn Đức Nhuận từ năm 1990 đến nay.</t>
  </si>
  <si>
    <t>Đất gia tộc ông Trần Dương Ngọc, giao tập đoàn Long Hòa quản lý, đến năm 2003 giao khoán cho hộ Nguyễn Hữu Tấn sản xuất đến nay. Tập đoàn thực hiệc trả hoa lợi hàng năm cho gia tộc ông Trần Dương Ngọc từ năm 1990 đến nay.</t>
  </si>
  <si>
    <t>156A</t>
  </si>
  <si>
    <t>Đất gia tộc ông Trần Dương Ngọc, giao tập đoàn Long Hòa quản lý, đến năm 1985 giao khoán cho hộ ông Phan Văn Nhựt sản xuất đến nay. Tập đoàn thực hiệc trả hoa lợi hàng năm cho gia tộc ông Trần Dương Ngọc từ năm 1990 đến nay.</t>
  </si>
  <si>
    <t>Đất chùa Hưng Lễ Tự, giao tập đoàn Long Hòa quản lý. Tập đoàn thực hiệc trả hoa lợi hàng năm cho chùa Hưng Lễ Tự  từ năm 1990 đến nay.</t>
  </si>
  <si>
    <t>Đất gia tộc ông Trần Dương Ngọc, giao tập đoàn Long Hòa quản lý, đến năm 1994 giao khoán cho hộ Nguyễn Văn Quang sản xuất đến nay. Tập đoàn thực hiệc trả hoa lợi hàng năm cho gia tộc ông Trần Dương Ngọc từ năm 1990 đến nay.</t>
  </si>
  <si>
    <t>Đất chùa Hưng Lễ Tự, giao tập đoàn Long Hòa quản lý, đến năm 1995 giao khoán cho hộ ông Võ Đức Tiến sản xuất đến nay. Tập đoàn thực hiệc trả hoa lợi hàng năm cho chùa Hưng Lễ Tự từ năm 1990 đến nay.</t>
  </si>
  <si>
    <t>Đất bà Trần Thị Ba, giao tập đoàn Long Hòa quản lý, đến năm 1990 giao khoán cho hộ ông Trương Minh Trân sản xuất, đến năm 2004 ông Trân không còn sản xuất, tập đoàn giao khoán cho bà Nguyễn Thị Nga sản xuất đến nay. Tập đoàn thực hiệc trả hoa lợi hàng năm cho bà Trần Thị Ba từ năm 1990 đến nay.</t>
  </si>
  <si>
    <t>Đất chùa Long Cốc, giao tập đoàn Hương Sơn quản lý. Đến năm 1984 giao khoán cho hộ ông Nguyễn Tiết Cường sản xuất đến nay. Tập đoàn thực hiệc trả hoa lợi hàng năm cho chùa Long Cốc từ năm 1984 đến nay.</t>
  </si>
  <si>
    <t>Đất chùa Long Cốc, giao tập đoàn Hương Sơn quản lý. Đến năm 1984 giao khoán cho hộ bà Nguyễn Thị Điểu sản xuất đến nay. Tập đoàn thực hiệc trả hoa lợi hàng năm cho chùa Long Cốc từ năm 1984 đến nay.</t>
  </si>
  <si>
    <t>Đất chùa Long Cốc, giao tập đoàn Hương Sơn quản lý. Đến năm 1984 giao khoán cho hộ bà Nguyễn Kim Hảo sản xuất đến nay. Tập đoàn thực hiệc trả hoa lợi hàng năm cho chùa Long Cốc từ năm 1984 đến nay.</t>
  </si>
  <si>
    <t>Đất chùa Long Cốc, giao tập đoàn Hương Sơn quản lý. Đến năm 1984 giao khoán cho BCH quân sự phường sản xuất đến nay. Tập đoàn thực hiệc trả hoa lợi hàng năm cho chùa Long Cốc từ năm 1984 đến nay.</t>
  </si>
  <si>
    <t>Đất công do nhà nước quản lý, 
giao tập đoàn Hương Sơn quản lý, đến năm 1998 giao khoán cho hộ ông Phạm Ngọc Quý sản xuất đến nay.</t>
  </si>
  <si>
    <t>Đất công do nhà nước quản lý, 
giao tập đoàn Hương Sơn quản lý, đến năm 1984 giao khoán cho hộ ông Phan Văn Anh sản xuất đến nay.</t>
  </si>
  <si>
    <t>Đất công do nhà nước quản lý, 
giao tập đoàn Hương Sơn quản lý, đến năm 1984 giao khoán cho hộ ông Huỳnh Văn Giang sản xuất đến nay.</t>
  </si>
  <si>
    <t>Đất công do nhà nước quản lý, 
giao tập đoàn Hương Sơn quản lý, đến năm 1984 giao khoán cho hộ bà Nguyễn Thị Sâm sản xuất đến nay.</t>
  </si>
  <si>
    <t>Đất công do nhà nước quản lý, 
giao tập đoàn Hương Sơn quản lý, đến năm 1984 giao khoán cho hộ ông Phạm Văn Thưa sản xuất đến nay.</t>
  </si>
  <si>
    <t>Đất công do nhà nước quản lý, 
giao tập đoàn Hương Sơn quản lý, đến năm 1984 giao khoán cho hộ ông Nguyễn Văn Cư sản xuất đến nay.</t>
  </si>
  <si>
    <t>Đất công do nhà nước quản lý, 
giao tập đoàn Hương Sơn quản lý, đến năm 1988 giao khoán cho hộ ông Đỗ Phước Châu sản xuất đến nay.</t>
  </si>
  <si>
    <t>Đất công do nhà nước quản lý, 
giao tập đoàn Hương Sơn quản lý, đến năm 1984 giao khoán cho hộ bà Phạm Thị Be sản xuất đến nay.</t>
  </si>
  <si>
    <t>Đất công do nhà nước quản lý, 
giao tập đoàn Hương Sơn quản lý, đến năm 1990 giao khoán cho hộ ông Nguyễn Ngọc Thanh sản xuất đến nay.</t>
  </si>
  <si>
    <t>Đất công do nhà nước quản lý, 
giao tập đoàn Hương Sơn quản lý, đến năm 1984 giao khoán cho hộ ông Đỗ An Bình sản xuất đến nay.</t>
  </si>
  <si>
    <t>Đất công do nhà nước quản lý, 
giao tập đoàn Hương Sơn quản lý, đến năm 1984 giao khoán cho hộ bà Huỳnh Thị Kim Quang sản xuất đến nay.</t>
  </si>
  <si>
    <t>Đất công do nhà nước quản lý, 
giao tập đoàn Hương Sơn quản lý, đến năm 1984 giao khoán cho hộ ông Phan Ngọc Lành sản xuất đến nay.</t>
  </si>
  <si>
    <t>Đất công do nhà nước quản lý, 
giao tập đoàn Hương Sơn quản lý, đến năm 1989 giao khoán cho hộ ông Phan Văn Sàng sản xuất đến nay.</t>
  </si>
  <si>
    <t>Đất công do nhà nước quản lý, 
giao tập đoàn Hương Sơn quản lý, đến năm 1984 giao khoán cho hộ ông Huỳnh Văn Nhành sản xuất đến nay.</t>
  </si>
  <si>
    <t>Đất công do nhà nước quản lý, 
giao tập đoàn Hương Sơn quản lý, đến năm 1984 giao khoán cho hộ ông Ngô Văn Tất sản xuất đến nay.</t>
  </si>
  <si>
    <t>Đất công do nhà nước quản lý, 
giao tập đoàn Hương Sơn quản lý, đến năm 1984 giao khoán cho hộ ông Phan Thiện Tiết sản xuất đến nay.</t>
  </si>
  <si>
    <t>Đất công do nhà nước quản lý, 
giao tập đoàn Hương Sơn quản lý, đến năm 1984 giao khoán cho hộ ông Đỗ Duy Quang sản xuất đến nay.</t>
  </si>
  <si>
    <t>Đất công do nhà nước quản lý, 
giao tập đoàn Hương Sơn quản lý, đến năm 1984 giao khoán cho hộ bà Hồ Thị Luyến sản xuất đến nay.</t>
  </si>
  <si>
    <t>Đất công do nhà nước quản lý, 
giao tập đoàn Hương Sơn quản lý, đến năm 1984 giao khoán cho hộ ông Nguyễn Văn Hợi sản xuất đến nay.</t>
  </si>
  <si>
    <t>Đất công do nhà nước quản lý, 
giao tập đoàn Hương Sơn quản lý, đến năm 1984 giao khoán cho hộ bà Vũ Thị Lợi sản xuất đến nay.</t>
  </si>
  <si>
    <t>Đất công do nhà nước quản lý, 
giao tập đoàn Hương Sơn quản lý, đến năm 1984 giao khoán cho hộ ông Phan Văn Lợi sản xuất đến nay.</t>
  </si>
  <si>
    <t>Đất công do nhà nước quản lý, 
giao tập đoàn Hương Sơn quản lý, đến năm 1998 giao khoán cho hộ ông Hồ Văn Lành sản xuất đến nay.</t>
  </si>
  <si>
    <t>Đất công do nhà nước quản lý, 
giao tập đoàn Núi Dinh quản lý, đến năm 1986 giao khoán cho hộ ông Cao Văn Minh sản xuất đến nay.</t>
  </si>
  <si>
    <t>chuối</t>
  </si>
  <si>
    <t>Đất công do nhà nước quản lý, 
giao tập đoàn Núi Dinh quản lý, đến năm 1986 giao khoán cho hộ bà Võ Thị Hường sản xuất đến nay.</t>
  </si>
  <si>
    <t>Đất công do nhà nước quản lý, 
giao tập đoàn Hương Sơn quản lý, đến năm 1988 giao khoán cho hộ ông Nguyễn văn Dự sản xuất đến nay.</t>
  </si>
  <si>
    <t>Đất công do nhà nước quản lý, 
giao tập đoàn Hương Sơn quản lý, đến năm 1984 giao khoán cho hộ bà Nguyễn Thị Tắc sản xuất đến nay.</t>
  </si>
  <si>
    <t>rau</t>
  </si>
  <si>
    <t>Đất công do nhà nước quản lý, 
giao tập đoàn Hương Sơn quản lý, đến năm 1984 giao khoán cho hộ ông Nguyễn Văn Tảng sản xuất đến nay.</t>
  </si>
  <si>
    <t>Đất công do nhà nước quản lý, 
giao tập đoàn Hương Sơn quản lý, đến năm 1985 giao khoán cho hộ ông Phạm Tuấn Kiệt sản xuất đến nay.</t>
  </si>
  <si>
    <t>Đất công do nhà nước quản lý, 
giao tập đoàn Hương Điền quản lý, đến năm 1984 giao khoán cho hộ bà Nguyễn Thị Sành và hộ ông Đinh Công Hiền sản xuất đến nay.</t>
  </si>
  <si>
    <t>Đất công do nhà nước quản lý, 
giao tập đoàn Hương Điền quản lý, đến năm 1984 giao khoán cho hộ ông Lê Văn Liêu sản xuất đến nay.</t>
  </si>
  <si>
    <t>Đất công do nhà nước quản lý, 
giao tập đoàn Hương Điền quản lý, đến năm 1984 giao khoán cho hộ ông Lê Hữu Phước sản xuất đến nay.</t>
  </si>
  <si>
    <t>thu hồi đất</t>
  </si>
  <si>
    <t>Đất công do nhà nước quản lý, 
giao tập đoàn Hương Điền quản lý, đến năm 1984 giao khoán cho hộ ông Phạm Minh Xuân sản xuất đến nay.</t>
  </si>
  <si>
    <t xml:space="preserve">thu hồi đất
 </t>
  </si>
  <si>
    <t>Đất công do nhà nước quản lý, 
giao tập đoàn Hương Điền quản lý, đến năm 1984 giao khoán cho hộ ông Nguyễn Văn Hai sản xuất đến nay.</t>
  </si>
  <si>
    <t>thu hồi đất
 329m2</t>
  </si>
  <si>
    <t>thu hồi đất
 1158m2</t>
  </si>
  <si>
    <t>thu hồi đất
 143.9m2</t>
  </si>
  <si>
    <t>thu hồi đất
 672.1m2</t>
  </si>
  <si>
    <t>thu hồi đất
 673.6m2</t>
  </si>
  <si>
    <t>thu hồi đất
 357.3m2</t>
  </si>
  <si>
    <t>Đất công do nhà nước quản lý, 
giao tập đoàn Hương Điền quản lý, đến năm 1984 giao khoán cho hộ bà Nguyễn Thị Lang sản xuất đến nay.</t>
  </si>
  <si>
    <t>Đất công do nhà nước quản lý, 
giao tập đoàn Hương Điền quản lý, đến năm 1984 giao khoán cho hộ ông Nguyễn Văn Nhung sản xuất đến nay.</t>
  </si>
  <si>
    <t>Đất công do nhà nước quản lý, 
giao tập đoàn Hương Điền quản lý, đến năm 1985 giao khoán cho hộ ông Trần Văn Long sản xuất đến nay.</t>
  </si>
  <si>
    <t>gò cao</t>
  </si>
  <si>
    <t>349,4</t>
  </si>
  <si>
    <t>Đất công do nhà nước quản lý, 
giao tập đoàn Hương Điền quản lý, đến năm 1984 giao khoán cho hộ bà Trần Thị Tư sản xuất đến nay.</t>
  </si>
  <si>
    <t>Đất công do nhà nước quản lý, 
giao tập đoàn Hương Điền quản lý, đến năm 1984 giao khoán cho hộ ông Ngô Quốc Long sản xuất đến nay.</t>
  </si>
  <si>
    <t>Đề nghị 
đo đạc lại diện tích thực tế</t>
  </si>
  <si>
    <t>Đất công do nhà nước quản lý, 
giao tập đoàn Hương Điền quản lý, đến năm 1984 giao khoán cho hộ bà Trương Thị Hải sản xuất đến nay.</t>
  </si>
  <si>
    <t>Đất công do nhà nước quản lý, 
giao tập đoàn Hương Điền quản lý, đến năm 1984 giao khoán cho hộ bà Nguyễn Thị Nhạn sản xuất đến nay.</t>
  </si>
  <si>
    <t>thu hồi đất
 DT 22.4m2</t>
  </si>
  <si>
    <t>thu hồi đất
 DT 14.6m2</t>
  </si>
  <si>
    <t>thu hồi đất
 DT 215.4 m2</t>
  </si>
  <si>
    <t>Đất công do nhà nước quản lý, 
giao tập đoàn Hương Điền quản lý, đến năm 1982 giao khoán cho hộ ông Trần Văn Mậu sản xuất đến nay.</t>
  </si>
  <si>
    <t>Đất công do nhà nước quản lý, 
giao tập đoàn Hương Điền quản lý, đến năm 1984 giao khoán cho hộ ông Trần Văn Tú sản xuất đến nay.</t>
  </si>
  <si>
    <t>Đất công do nhà nước quản lý, 
giao tập đoàn Hương Điền quản lý, đến năm 1984 giao khoán cho hộ ông Nguyễn Hữu Tấn sản xuất đến nay.</t>
  </si>
  <si>
    <t>Đất công do nhà nước quản lý, 
giao tập đoàn Hương Điền quản lý, đến năm 1982 giao khoán cho hộ ông Lương Thành Sơn sản xuất đến nay.</t>
  </si>
  <si>
    <t>Đất công do nhà nước quản lý, 
giao tập đoàn Hương Điền quản lý, đến năm 1984 giao khoán cho hộ ông Dương Văn Hoàng sản xuất đến nay.</t>
  </si>
  <si>
    <t>Đất công do nhà nước quản lý, 
giao tập đoàn Hương Điền quản lý, đến năm 1984 giao khoán cho hộ ông Bùi Đức Tài sản xuất đến nay.</t>
  </si>
  <si>
    <t>Đất công do nhà nước quản lý, 
giao tập đoàn Hương Điền quản lý, đến năm 1985 giao khoán cho hộ bà Nguyễn Thị Đẹp sản xuất đến nay.</t>
  </si>
  <si>
    <t>Đất công do nhà nước quản lý, 
giao tập đoàn Hương Điền quản lý, đến năm 2004 giao khoán cho hộ ông Nguyễn Văn Đức sản xuất đến nay.</t>
  </si>
  <si>
    <t>Đất công do nhà nước quản lý, 
giao tập đoàn Hương Điền quản lý, đến năm 1998 giao khoán cho hội phụ nữ phường sản xuất đến nay.</t>
  </si>
  <si>
    <t>Bông</t>
  </si>
  <si>
    <t>Đất công do nhà nước quản lý, 
giao tập đoàn Hương Điền quản lý, đến năm 1989 giao khoán cho hộ ông Đỗ Đức Huynh sản xuất đến nay.</t>
  </si>
  <si>
    <t>Đất công do nhà nước quản lý, 
giao tập đoàn Hương Điền quản lý, đến năm 2003 giao khoán cho Cựu chiến binh phường sản xuất đến nay.</t>
  </si>
  <si>
    <t>Đất công do nhà nước quản lý, 
giao tập đoàn Hương Điền quản lý, đến năm 1984 giao khoán cho hộ ông Nguyễn Văn Phủ sản xuất đến nay.</t>
  </si>
  <si>
    <t>Đất công do nhà nước quản lý, 
giao tập đoàn Hương Điền quản lý, đến năm 1985 giao khoán cho hộ ông Dương Văn Hương sản xuất đến nay.</t>
  </si>
  <si>
    <t>Đất công do nhà nước quản lý, 
giao tập đoàn Hương Điền quản lý, đến năm 1992 giao khoán cho Chi hội nông dân sản xuất đến nay.</t>
  </si>
  <si>
    <t>Đất công do nhà nước quản lý, 
giao tập đoàn Hương Điền quản lý, đến năm 1992 giao khoán cho hộ ông Phan Văn Hùng sản xuất đến nay.</t>
  </si>
  <si>
    <t>Đất công do nhà nước quản lý, 
giao tập đoàn Hương Điền quản lý, đến năm 1994 giao khoán cho hộ ông Phan Đình Thắng sản xuất đến nay.</t>
  </si>
  <si>
    <t>Đất chùa Long Cốc, giao tập đoàn Hương Điền quản lý, đến năm 1984 giao khoán cho hộ bà Nguyễn Thị Bé sản xuất đến nay. Tập đoàn thực hiệc trả hoa lợi hàng năm cho chùa Long Cốc từ năm 1984 đến nay.</t>
  </si>
  <si>
    <t>Đất chùa Long Cốc, giao tập đoàn Hương Điền quản lý, đến năm 1984 giao khoán cho hộ ông Nguyễn Văn Nhị sản xuất đến nay. Tập đoàn thực hiệc trả hoa lợi hàng năm cho chùa Long Cốc từ năm 1984 đến nay.</t>
  </si>
  <si>
    <t>Đất chùa Long Cốc, giao tập đoàn Hương Điền quản lý, đến năm 1984 giao khoán cho hộ ông Đỗ Văn Trọng sản xuất đến nay. Tập đoàn thực hiệc trả hoa lợi hàng năm cho chùa Long Cốc từ năm 1984 đến nay.</t>
  </si>
  <si>
    <t>Đất chùa Long Cốc, giao tập đoàn Hương Điền quản lý, đến năm 1984 giao khoán cho hộ ông Lê Thành Thuận sản xuất đến nay. Tập đoàn thực hiệc trả hoa lợi hàng năm cho chùa Long Cốc từ năm 1984 đến nay.</t>
  </si>
  <si>
    <t>Đất chùa Long Cốc, giao tập đoàn Hương Điền quản lý, đến năm 1984 giao khoán cho hộ bà Nguyễn Thị Bê sản xuất đến nay. Tập đoàn thực hiệc trả hoa lợi hàng năm cho chùa Long Cốc từ năm 1984 đến nay.</t>
  </si>
  <si>
    <t>Đất chùa Long Cốc, giao tập đoàn Hương Điền quản lý, đến năm 1984 giao khoán cho hộ ông Nguyễn Thanh Khiết sản xuất đến nay. Tập đoàn thực hiệc trả hoa lợi hàng năm cho chùa Long Cốc từ năm 1984 đến nay.</t>
  </si>
  <si>
    <t>Đất chùa Long Cốc, giao tập đoàn Hương Điền quản lý, đến năm 1984 giao khoán cho hộ ông Nguyễn Văn Khá sản xuất đến nay. Tập đoàn thực hiệc trả hoa lợi hàng năm cho chùa Long Cốc từ năm 1984 đến nay.</t>
  </si>
  <si>
    <t>Đất công do nhà nước quản lý, 
giao HTX Quyết Thắng quản lý, đến năm 2004 giao khoán cho hộ ông Nguyễn Văn Tốt sản xuất đến nay.</t>
  </si>
  <si>
    <t>Đất công do nhà nước quản lý, 
giao HTX Quyết Thắng quản lý, đến năm 2004 giao khoán cho hộ bà Trần Thị Thanh Phương sản xuất đến nay.</t>
  </si>
  <si>
    <t>Đất công do nhà nước quản lý, 
giao HTX Quyết Thắng quản lý, đến năm 2004 giao khoán cho hộ bà Trần Thị Đạt sản xuất đến nay.</t>
  </si>
  <si>
    <t>Đất công do nhà nước quản lý, 
giao HTX Quyết Thắng quản lý, đến năm 2004 giao khoán cho hộ bà Nguyễn Thị Nữ sản xuất đến nay.</t>
  </si>
  <si>
    <t>Đất công do nhà nước quản lý, 
giao HTX Quyết Thắng quản lý, đến năm 2004 giao khoán cho hộ bà Nguyễn Thị Tư sản xuất đến nay.</t>
  </si>
  <si>
    <t>Đất công do nhà nước quản lý, 
giao HTX Quyết Thắng quản lý, đến năm 2004 giao khoán cho hộ bà Nguyễn Thị Tuyết Nga sản xuất đến nay.</t>
  </si>
  <si>
    <t>Đất công do nhà nước quản lý, 
giao HTX Quyết Thắng quản lý, đến năm 2004 giao khoán cho hộ ông Nguyễn Huy Quốc sản xuất đến nay.</t>
  </si>
  <si>
    <t>Đất công do nhà nước quản lý, 
giao HTX Quyết Thắng quản lý, đến năm 2004 giao khoán cho hộ bà Nguyễn Thị Thu Vân sản xuất đến nay.</t>
  </si>
  <si>
    <t>Đất công do nhà nước quản lý, 
giao HTX Quyết Thắng quản lý, đến năm 2004 giao khoán cho hộ bà Huỳnh Thị Ngọc Mai sản xuất đến nay.</t>
  </si>
  <si>
    <t>Đất công do nhà nước quản lý, 
giao HTX Quyết Thắng quản lý, đến năm 2004 giao khoán cho hộ ông Nguyễn Văn Búp sản xuất đến nay.</t>
  </si>
  <si>
    <t>Đất công do nhà nước quản lý, 
giao HTX Quyết Thắng quản lý, đến năm 2004 giao khoán cho hộ bà Lê Thị Nga sản xuất đến nay.</t>
  </si>
  <si>
    <t>LÚA</t>
  </si>
  <si>
    <t>Đất công do nhà nước quản lý, 
giao HTX Quyết Thắng quản lý, đến năm 2004 giao khoán cho hộ ông Võ Ngọc Ấn - bà Nguyễn Thị Hạnh - ông Võ Ngọc Thạch sản xuất đến nay.</t>
  </si>
  <si>
    <t>Đất công do nhà nước quản lý, 
giao HTX Quyết Thắng quản lý, đến năm 2004 giao khoán cho hộ ông Phan Ngọc Huy sản xuất đến nay.</t>
  </si>
  <si>
    <t>Đất công do nhà nước quản lý, 
giao HTX Quyết Thắng quản lý, đến năm 2004 giao khoán cho hộ bà Lê Thị Cúc - Nguyễn Lê Thúy Vi sản xuất đến nay.</t>
  </si>
  <si>
    <t>Đất công do nhà nước quản lý, 
giao HTX Quyết Thắng quản lý, đến năm 2004 giao khoán cho hộ bà Nguyễn Thị Thanh Nguyệt sản xuất đến nay.</t>
  </si>
  <si>
    <t>Đề nghị
 đo đạc lại diện tích đất thực tế</t>
  </si>
  <si>
    <t>Đất công do nhà nước quản lý, 
giao HTX Quyết Thắng quản lý, đến năm 2004 giao khoán cho hộ bà Đỗ Thị Nặng sản xuất đến nay.</t>
  </si>
  <si>
    <t>VP,
 nhà kho, 
 sân phơi</t>
  </si>
  <si>
    <t>Đất công do nhà nước quản lý, 
giao HTX Quyết Thắng quản lý và sản xuất từ năm 1987 đến nay.</t>
  </si>
  <si>
    <t>Đất công do nhà nước quản lý, 
giao HTX Quyết Thắng quản lý và sản xuất sử dụng từ năm 1987 đến nay.</t>
  </si>
  <si>
    <t>Đất công do nhà nước quản lý, 
giao HTX Quyết Thắng quản lý từ năm 1987 và giao khoán cho hộ ông Nguyễn Kim Hương  sản xuất đến nay.</t>
  </si>
  <si>
    <t>Đất công do nhà nước quản lý, 
giao HTX Quyết Thắng quản lý từ năm 1987, đến năm 2004 giao khoán cho hộ ông Đoàn Anh Kiệt  sản xuất đến nay.</t>
  </si>
  <si>
    <t>Đất công do nhà nước quản lý, 
giao HTX Quyết Thắng quản lý từ năm 1987, đến năm 2004 giao khoán cho hộ ông Đoàn Văn Ba sản xuất đến nay.</t>
  </si>
  <si>
    <t>Đất của bà Huỳnh Thị Trọng, giao HTX Quyết Thắng quản lý năm 1987 đến nay. HTX thực hiệc trả hoa lợi hàng năm cho bà Trọng từ năm 1994 đến nay.</t>
  </si>
  <si>
    <t>Đất của chùa Long Cốc, giao HTX Quyết Thắng quản lý từ năm 1987, đến năm 2004 giao khoán cho hộ Võ Thị Kim Hương sản xuất đến nay. HTX thực hiệc trả hoa lợi hàng năm cho chùa Long Cốc từ năm 1988 đến nay.</t>
  </si>
  <si>
    <t>Đất của chùa Long Cốc, giao HTX Quyết Thắng quản lý từ năm 1987, đến năm 2004 giao khoán cho hộ Nguyễn Thị Thu Vân sản xuất đến nay. HTX thực hiệc trả hoa lợi hàng năm cho chùa Long Cốc từ năm 1988 đến nay.</t>
  </si>
  <si>
    <t>Đất của chùa Long Cốc, giao HTX Quyết Thắng quản lý từ năm 1987, đến năm 2004 giao khoán cho hộ ông Đặng Quang Tạo sản xuất đến nay. HTX thực hiệc trả hoa lợi hàng năm cho chùa Long Cốc từ năm 1988 đến nay.</t>
  </si>
  <si>
    <t>Đất của chùa Long Cốc, giao HTX Quyết Thắng quản lý từ năm 1987, đến năm 2004 giao khoán cho hộ bà Đặng Thị Ngôn- bà Lê Thị Cúc sản xuất đến nay. HTX thực hiệc trả hoa lợi hàng năm cho chùa Long Cốc từ năm 1988 đến nay.</t>
  </si>
  <si>
    <t>Đất của chùa Long Cốc, giao HTX Quyết Thắng quản lý từ năm 1987, đến năm 2004 giao khoán cho hộ ông Bùi Văn Ba sản xuất đến nay. HTX thực hiệc trả hoa lợi hàng năm cho chùa Long Cốc từ năm 1988 đến nay.</t>
  </si>
  <si>
    <t>Đất của chùa Long Cốc, giao HTX Quyết Thắng quản lý từ năm 1987, đến năm 2004 giao khoán cho hộ ông Bùi Huy Quốc sản xuất đến nay. HTX thực hiệc trả hoa lợi hàng năm cho chùa Long Cốc từ năm 1988 đến nay.</t>
  </si>
  <si>
    <t>Đất của chùa Long Cốc, giao HTX Quyết Thắng quản lý từ năm 1987, đến năm 2004 giao khoán cho hộ bà Nguyễn Thị Ngọc Nương sản xuất đến nay. HTX thực hiệc trả hoa lợi hàng năm cho chùa Long Cốc từ năm 1988 đến nay.</t>
  </si>
  <si>
    <t>Đất của chùa Long Cốc, giao HTX Quyết Thắng quản lý từ năm 1987, đến năm 2004 giao khoán cho hộ bà Bùi Thị Hửng sản xuất đến nay. HTX thực hiệc trả hoa lợi hàng năm cho chùa Long Cốc từ năm 1988 đến nay.</t>
  </si>
  <si>
    <t>Đất công do nhà nước quản lý, 
giao HTXNN Quyết Thắng quản lý, đến năm 2004 tạm giao khoán cho hộ ông Đinh Văn Bảy  sản xuất đến nay.</t>
  </si>
  <si>
    <t>Đất công do nhà nước quản lý, 
UBND phường Long Hương quản lý.</t>
  </si>
  <si>
    <t>mương
 nước</t>
  </si>
  <si>
    <t>đường
GT</t>
  </si>
  <si>
    <t>Đất 
chưa SD</t>
  </si>
  <si>
    <t>Trụ sở
+ CLN</t>
  </si>
  <si>
    <t>52/</t>
  </si>
  <si>
    <t>chưa 
sử dụng</t>
  </si>
  <si>
    <t>Trụ sở</t>
  </si>
  <si>
    <t>Đất công do nhà nước quản lý</t>
  </si>
  <si>
    <t>bờ đê</t>
  </si>
  <si>
    <t>ao</t>
  </si>
  <si>
    <t>Giao Đất cho Pham Tuan</t>
  </si>
  <si>
    <t>Đất 
không sx</t>
  </si>
  <si>
    <t>Đất công do nhà nước quản lý, 
giao Tập đòa Long Hòa quản lý, đến năm 1989 tạm giao khoán cho hộ bà Nguyễn Kim Lanh  sản xuất đến nay.</t>
  </si>
  <si>
    <t xml:space="preserve">Đất của chùa Long Cốc, giao tập đoàn Hương Sơn quản lý, do đất gò không sản xuất lúa được nên chưa sử dụng, đến năm 1989 hộ ông Nguyễn Thành Bằng đến sản xuất đến nay. </t>
  </si>
  <si>
    <t>54/</t>
  </si>
  <si>
    <t>nhà  ở</t>
  </si>
  <si>
    <t>Đất công do nhà nước quản lý, hộ ông Lê Duy Thế đến cất nhà ở từ năm 1997 đến nay.</t>
  </si>
  <si>
    <t>Đất công do nhà nước quản lý, hộ bà Lê Thị Tích đến cất nhà ở từ năm 1997 đến nay.</t>
  </si>
  <si>
    <t>Đất công do nhà nước quản lý, hộ ông Nguyễn Minh Khang đến cất nhà ở từ năm 1997 đến nay.</t>
  </si>
  <si>
    <t>nhà  ở+mái che</t>
  </si>
  <si>
    <t>Đất công do nhà nước quản lý, hộ bà Nguyễn Thị Loan đến cất nhà ở từ năm 1997 đến nay.</t>
  </si>
  <si>
    <t>Đất công do nhà nước quản lý, hộ bà Nguyễn Thị Thu đến cất nhà ở từ năm 1997 đến nay.</t>
  </si>
  <si>
    <t>nhà ở + sân xi măng</t>
  </si>
  <si>
    <t>Đất công do nhà nước quản lý, hộ bà Nguyễn Thị Phương Thùy đến cất nhà ở từ năm 1999 đến nay.</t>
  </si>
  <si>
    <t>nhà ở + công trình khác và hoa màu</t>
  </si>
  <si>
    <t>Đất công do nhà nước quản lý, hộ bà Nguyễn Thị Ước đến cất nhà ở  và sử dụng từ năm 1989 đến nay.</t>
  </si>
  <si>
    <t>74/</t>
  </si>
  <si>
    <t>Đất công do nhà nước quản lý, hộ bà Nguyễn Thị Lân đến cất nhà ở  và sử dụng từ năm 1991 đến nay.</t>
  </si>
  <si>
    <t>nhà ở+mái che</t>
  </si>
  <si>
    <t>Đất công do nhà nước quản lý, công ty xây dựng thủy lợi 48 xây dựng nhà ở tập thể cho công nhân của công ty, hộ ông Tạ Quang Khải là công nhân viên của công ty đến ở  từ năm 1994 đến nay.</t>
  </si>
  <si>
    <t>Đất công do nhà nước quản lý, công ty xây dựng thủy lợi 48 xây dựng nhà ở tập thể cho công nhân của công ty, hộ ông Ngô Đình Bình là công nhân viên của công ty đến ở  từ năm 1994 đến nay.</t>
  </si>
  <si>
    <t>nhà ở+mái che+nhà vs</t>
  </si>
  <si>
    <t>Đất công do nhà nước quản lý, công ty xây dựng thủy lợi 48 xây dựng nhà ở tập thể cho công nhân của công ty, hộ ông Đinh Mạnh Hoạch là công nhân viên của công ty đến ở  từ năm 1994 đến nay.</t>
  </si>
  <si>
    <t>Đất công do nhà nước quản lý, công ty xây dựng thủy lợi 48 xây dựng nhà ở tập thể cho công nhân của công ty, hộ ông Nguyễn Quốc Toản là công nhân viên của công ty đến ở  từ năm 1994 đến nay.</t>
  </si>
  <si>
    <t>Màu</t>
  </si>
  <si>
    <t>47/</t>
  </si>
  <si>
    <t xml:space="preserve">                                                                                                          </t>
  </si>
  <si>
    <t>nhà tình
 thương</t>
  </si>
  <si>
    <t>nhà tạm</t>
  </si>
  <si>
    <t>không sx</t>
  </si>
  <si>
    <t xml:space="preserve">Xin ý kiến UBND TPBR
 tại công văn số 341/BC-UBND ngày 07/12/2015 </t>
  </si>
  <si>
    <t>chưa ghi 
phiếu</t>
  </si>
  <si>
    <t>có đơn xin giải quyết</t>
  </si>
  <si>
    <t>chưa 
ghi phiếu</t>
  </si>
  <si>
    <t>Đất có nguồn gốc của gia tộc 
ông Trần Dương Ngọc. bà Phan Kim Ý đang có đơn xin giải quyết</t>
  </si>
  <si>
    <t>đang có đơn khiếu nại</t>
  </si>
  <si>
    <t>có một phần diện tích đã cấp giấy cho HTXNN Quyết Thắng. Đề nghị đo đạc lại DT chính xác để kê khai</t>
  </si>
  <si>
    <t>285+311+
304+325</t>
  </si>
  <si>
    <t>lua</t>
  </si>
  <si>
    <t>hàng 
năm</t>
  </si>
  <si>
    <t xml:space="preserve"> UBND xã giao năm 1978 để sản xuất lúa.</t>
  </si>
  <si>
    <t>185+193
+206</t>
  </si>
  <si>
    <t>143+207
+193+195+144
+194+145+133+140+111+110</t>
  </si>
  <si>
    <t xml:space="preserve"> UBND xã giao năm 1994 để sản xuất lúa.</t>
  </si>
  <si>
    <t>258+274
+287+286+273</t>
  </si>
  <si>
    <t xml:space="preserve"> UBND xã giao năm 1980 để sản xuất lúa, hiện nay ông Ánh đang sản xuất.</t>
  </si>
  <si>
    <t>32+46+177</t>
  </si>
  <si>
    <t xml:space="preserve"> UBND xã giao năm 1992 để sản xuất lúa.</t>
  </si>
  <si>
    <t>6+15+31
+177</t>
  </si>
  <si>
    <t>24+18</t>
  </si>
  <si>
    <t xml:space="preserve"> UBND xã giao năm 1990 để sản xuất lúa.</t>
  </si>
  <si>
    <t>9+8+31
+14+7</t>
  </si>
  <si>
    <t>UBND xã giao năm 1990 để sản xuất lúa</t>
  </si>
  <si>
    <t>307+320+
337+327+338</t>
  </si>
  <si>
    <t xml:space="preserve">
lua</t>
  </si>
  <si>
    <t>UBND xã giao năm 1990 để sản xuất lúa, do hiệu quả không cao nên bà Kiều chuyển sang trồng cây lâu năm</t>
  </si>
  <si>
    <t>68+69</t>
  </si>
  <si>
    <t>386+394+
410+411</t>
  </si>
  <si>
    <t>UBND xã giao năm 1980 để sản xuất lúa</t>
  </si>
  <si>
    <t>162+152+
132+118</t>
  </si>
  <si>
    <t>UBND xã giao năm 1987 để sản xuất lúa</t>
  </si>
  <si>
    <t>309+318+328 + 346 +341+347+357+374+340</t>
  </si>
  <si>
    <t>UBND xã giao năm 1986 để sản xuất lúa</t>
  </si>
  <si>
    <t>332+344+
345+355+362+363+354</t>
  </si>
  <si>
    <t>150+175+
170</t>
  </si>
  <si>
    <t>275+288+
205+529</t>
  </si>
  <si>
    <t>UBND xã giao năm 1980 để sản xuất lúa hiện nay do lớn tuổi có cho ông Lê Minh Tâm thuê từ năm 2010 đến nay để sản xuất lúa.</t>
  </si>
  <si>
    <t>192+199+
205+219+207</t>
  </si>
  <si>
    <t>UBND xã giao năm 1980 để sản xuất lúa hiện nay con là Phạm Công Vách đang sản xuất.</t>
  </si>
  <si>
    <t>UBND xã giao năm 1980 để sản xuất lúa hiện nay con là Trần An Hòa đang sản xuất.</t>
  </si>
  <si>
    <t>14+31+
59+75+101</t>
  </si>
  <si>
    <t>UBND xã giao năm 1990  sản xuất lúa, hiện ông Út cho bà Vũ Thị Minh Nghĩa thuê từ năm 2012  cho đến nay.</t>
  </si>
  <si>
    <t>819+444</t>
  </si>
  <si>
    <t>UBND xã giao năm 1982  sản xuất lúa, hiện bà Bỉ cho Lê Văn Ngà thuê từ năm 2008 đến nay để sản xuất lúa.</t>
  </si>
  <si>
    <t>220+211</t>
  </si>
  <si>
    <t>UBND xã giao năm 2000  sản xuất lúa, hiện nay con là ông Võ Chí Hòa sản xuất.</t>
  </si>
  <si>
    <t>365+387</t>
  </si>
  <si>
    <t xml:space="preserve">UBND xã giao năm 1978 để sản xuất lúa </t>
  </si>
  <si>
    <t>23+38+39
+40+60+61+62+63</t>
  </si>
  <si>
    <t>UBND xã giao 
 sách năm 1987 để sản xuất lúa hiện nay có cho bà Vũ Thị Minh Nghĩa thuê từ  năm 2010 đến nay để sản xuất.</t>
  </si>
  <si>
    <t>220+229</t>
  </si>
  <si>
    <t xml:space="preserve"> UBND xã giao năm 1994 để sản xuất lúa </t>
  </si>
  <si>
    <t>301+308+
313+337</t>
  </si>
  <si>
    <t xml:space="preserve"> UBND xã giao năm 1987 để sản xuất lúa </t>
  </si>
  <si>
    <t>115+114+
113+134+147+176+166</t>
  </si>
  <si>
    <t xml:space="preserve"> UBND xã giao năm 1989 để sản xuất lúa </t>
  </si>
  <si>
    <t>111+142
+113+96+97</t>
  </si>
  <si>
    <t xml:space="preserve"> UBND xã giao năm 2001 để sản xuất lúa </t>
  </si>
  <si>
    <t>409+398
+397+396</t>
  </si>
  <si>
    <t xml:space="preserve"> UBND xã giao h năm 1980 để sản xuất lúa </t>
  </si>
  <si>
    <t>383+405+
384+395+385</t>
  </si>
  <si>
    <t xml:space="preserve"> UBND xã giao  năm 1987 để sản xuất lúa </t>
  </si>
  <si>
    <t>470+445</t>
  </si>
  <si>
    <t xml:space="preserve"> UBND xã giao  năm 1982 để sản xuất lúa </t>
  </si>
  <si>
    <t>306+334+
327+312+300</t>
  </si>
  <si>
    <t xml:space="preserve"> UBND xã giao  năm 1980 để sản xuất lúa </t>
  </si>
  <si>
    <t>213+231</t>
  </si>
  <si>
    <t>UBND xã hóan đổi đất xây dựng trường tiểu học   năm 2004 để sản xuất lúa.</t>
  </si>
  <si>
    <t>UBND xã giao  năm 1975 để sản xuất lúa.</t>
  </si>
  <si>
    <t>HTX hòa Thành cho ông Võ Dõan Thống thuê hàng năm</t>
  </si>
  <si>
    <t>4+7+10+
13+31+33+56</t>
  </si>
  <si>
    <t>UBND xã đang 
quản lý</t>
  </si>
  <si>
    <t>131+151+
161+177+200</t>
  </si>
  <si>
    <t>320+336
+335</t>
  </si>
  <si>
    <t>UBND xã giao năm 1980 để sản xuất lúa, hiện nay cho em làm là ông Hùynh Văn Thông sản xuất lúa.</t>
  </si>
  <si>
    <t>242+263+
251+272+252</t>
  </si>
  <si>
    <t>UBND xã giao năm 1980 để sản xuất lúa, hiện nay cho cháu làm là bà Nguyễn Thị Thanh sản xuất lúa.</t>
  </si>
  <si>
    <t>133+108+
103+97</t>
  </si>
  <si>
    <t xml:space="preserve"> UBND xã giao năm 1990 để sản xuất lúa</t>
  </si>
  <si>
    <t>305+326+
333+364</t>
  </si>
  <si>
    <t>UBND xã giao năm 1978 để sản xuất lúa, hiện nay cho ông Lê Minh Tâm thuê từ năm 2008 cho đến nay để sản xuất lúa.</t>
  </si>
  <si>
    <t>70+71+72
+73+84+112</t>
  </si>
  <si>
    <t>UBND xã giao năm 1987 để sản xuất lúa, hiện nay cho ông Nguyễn Văn Chính sản xuất lúa.</t>
  </si>
  <si>
    <t>237+236+
230+224</t>
  </si>
  <si>
    <t>UBND xã giao năm 1987 để sản xuất lúa, hiện nay con là  ông Nguyễn Hữu Quỹnh sản xuất.</t>
  </si>
  <si>
    <t>UBND xã giao năm 1982 để sản xuất lúa, hiện nay cho ông Nguyễn Văn Ngà thuê từ năm 2008 cho đến nay để sản xuất lúa.</t>
  </si>
  <si>
    <t>266+277</t>
  </si>
  <si>
    <t>UBND xã giao năm 1990 để sản xuất lúa.</t>
  </si>
  <si>
    <t>405+373
+374</t>
  </si>
  <si>
    <t>UBND xã giao năm 1987 để sản xuất lúa.</t>
  </si>
  <si>
    <t>183+203+
204+205+214+215+216+234+235+247</t>
  </si>
  <si>
    <t>UBND xã giao cho công đòan xã năm 2008</t>
  </si>
  <si>
    <t>UBND xã giao năm 2008</t>
  </si>
  <si>
    <t>cao su</t>
  </si>
  <si>
    <t>theo quyết định cho  thuê số 2751/Đ-UBND ngày 17/8/2007 của UBND Tỉnh BR-VT</t>
  </si>
  <si>
    <t>450+500+
308+21+43+57</t>
  </si>
  <si>
    <t>34+35
+39+40</t>
  </si>
  <si>
    <t>cho thuê 
đất trả tiền hàng năm theo quyết định số 2983 ngày 4/8/2009 của UBND TX Bà Rịa (Tp Bà Rịa)</t>
  </si>
  <si>
    <t>575+584
+594</t>
  </si>
  <si>
    <t xml:space="preserve"> UBND xã giao cho ông Thắng năm 1980 để sản xuất lúa, đến năm 2006 ông Thắng chuyển nhượng bằng giấy tay trái phép cho ông Phạm Ngọc Hải. Thực hiện theo QĐ số 211 ngày 30/12/2009 của UBND TP BR. Hiện nay UBND xã chưa quản lý phần đất này.</t>
  </si>
  <si>
    <t>126+85+
86+76+63+87+102</t>
  </si>
  <si>
    <t>UBND giao cho  ông Nguyễn Xuân Thành năm 1980 để sản xuất lúa, đến năm 24/12/2007 ông Thành chuyển nhượng cho bà Vũ Thị Minh Nghĩa  bằng giấy tay trái phép Thực hiện QĐ số 213 ngày 30/12/2009 của UBND TP BR. Hiện nay UB xã chưa quản lý phần đât này.</t>
  </si>
  <si>
    <t>588+605
+634+619+648+06</t>
  </si>
  <si>
    <t>28+34</t>
  </si>
  <si>
    <t xml:space="preserve"> UBND xã giao cho ông 
Vũ Khắc Sinh năm 1980 để sản xuất lúa, đến năm 2006 ông Sinh chuyển nhượng cho Phạm Ngọc Hải  trái phép bằng giấy tay, Thực hiện theo quyết định số 214/QĐ ngày 30/12/2009. Hiện nay UBND xã chưa quản lý phần đất này.</t>
  </si>
  <si>
    <t>587+562
+555</t>
  </si>
  <si>
    <t xml:space="preserve"> UBND xã giao cho ông Phạm Văn Túân năm 1982 để sản xuất lúa, đến năm 2006 ông Túân chuyển nhượng cho Phạm Ngọc Hải  trái phép bằng giấy tay, Thực hiện theo quyết định số 212/QĐ ngày 30/12/2009. Hiện nay UBND xã chưa quản lý phần đất này.</t>
  </si>
  <si>
    <t>576+564+
556</t>
  </si>
  <si>
    <t>UBND xã giao cho ông Trần Minh Quốc năm 1980 để sản xuất lúa, đến năm 2006 ông Quốc chuyển nhượng cho ông Phạm Ngọc Hải trái phép bằng giấy tay. Thực hiện theo QĐ số 210 ngày 30/12/2009. Hiện nay UBND xã chưa quản lý phần đất này.</t>
  </si>
  <si>
    <t>479+500</t>
  </si>
  <si>
    <t xml:space="preserve"> UBND xã giao cho ông Lê Văn Bin  năm 1980 để sản xuất lúa.</t>
  </si>
  <si>
    <t>107+149
+169</t>
  </si>
  <si>
    <t>UBND xã giao năm 1980, 
hiện nay giao cho ông Lê Văn Ngà năm 2013 cho đến nay.</t>
  </si>
  <si>
    <t>134+133
+132+143</t>
  </si>
  <si>
    <t>UBND xã giao
năm 2014</t>
  </si>
  <si>
    <t>20+21+22
+23+33+34+45+53+54+64</t>
  </si>
  <si>
    <t xml:space="preserve"> xã đang quản lý</t>
  </si>
  <si>
    <t>đất ở+
CLN</t>
  </si>
  <si>
    <t>bao chiến đất do 
nhà nước quản lý sử dụng từ năm 1987</t>
  </si>
  <si>
    <t>bao chiến đất do
 nhà nước quản lý sử dụng từ năm 1987</t>
  </si>
  <si>
    <t>bao chiến đất do 
nhà nước quản lý sử dụng từ năm 1990</t>
  </si>
  <si>
    <t>404+406+
405+400</t>
  </si>
  <si>
    <t>xã đang quản lý</t>
  </si>
  <si>
    <t>147+3</t>
  </si>
  <si>
    <t>25+31</t>
  </si>
  <si>
    <t>UBND xã xây dựng 
nhà cho các hộ dân tộc, chính sách.</t>
  </si>
  <si>
    <t>6/</t>
  </si>
  <si>
    <t>UBND xã Tạm giao  sau khi giải tỏa chợ Hào Long.</t>
  </si>
  <si>
    <t>UBND xã Quản Lý</t>
  </si>
  <si>
    <t>13/</t>
  </si>
  <si>
    <t xml:space="preserve"> UBND xã tạm giao năm 2002 do giải tỏa công trình Trường Hòa Long A</t>
  </si>
  <si>
    <t>bổ sung20/10/15</t>
  </si>
  <si>
    <t xml:space="preserve"> UBND xã giao ở  từ năm 1988 đến nay.</t>
  </si>
  <si>
    <t>bổ sung20/10/16</t>
  </si>
  <si>
    <t>Nhà nước tạm giao cho bà ở năm 2004, do giải tỏa công trình chợ Hòa Long.</t>
  </si>
  <si>
    <t>bổ sung20/10/17</t>
  </si>
  <si>
    <t>bổ sung20/10/18</t>
  </si>
  <si>
    <t>bổ sung20/10/19</t>
  </si>
  <si>
    <t>bổ sung20/10/20</t>
  </si>
  <si>
    <t>149+56+33+31</t>
  </si>
  <si>
    <t>HNK+bãi rác</t>
  </si>
  <si>
    <t>UBND xã Hòa Long đang quản lý.</t>
  </si>
  <si>
    <t>bổ sung20/10/21</t>
  </si>
  <si>
    <t>1,2</t>
  </si>
  <si>
    <t>bổ sung20/10/22</t>
  </si>
  <si>
    <t>533,534</t>
  </si>
  <si>
    <t>UBND xã giao cho  gia đình chính sách của ông Phạm văn Tuấn năm 1982 để sản xuất lúa, năm 2006 ông Tuấn chuyển nhượng cho ông Phạm Ngọc Hải trái phép bằng giấy tay.</t>
  </si>
  <si>
    <t>bổ sung20/10/23</t>
  </si>
  <si>
    <t>nhà ở +HNK</t>
  </si>
  <si>
    <t>giao cho công an quản lý</t>
  </si>
  <si>
    <t>bà Nguyễn Thị Huệ
 bao chiếm để ở.</t>
  </si>
  <si>
    <t>265/</t>
  </si>
  <si>
    <t>ông Lê Văn Hoạch
 bao chiến để ở</t>
  </si>
  <si>
    <t>1/</t>
  </si>
  <si>
    <t xml:space="preserve">Đất HTX Quyết tiến </t>
  </si>
  <si>
    <t>46/</t>
  </si>
  <si>
    <t>GTO</t>
  </si>
  <si>
    <t>Diện tích còn lại sau khi giải toả mở rộng đường Tôn Đức Thắng</t>
  </si>
  <si>
    <t>TLO</t>
  </si>
  <si>
    <t>do UBND phường quản lý</t>
  </si>
  <si>
    <t xml:space="preserve">DT còn lại khi phân lô khu vực TĐC Tôn Đức Thắng
</t>
  </si>
  <si>
    <t>Di dời trụ sở công an Phường</t>
  </si>
  <si>
    <t>Diện tích còn lại sau giải toả BKSD</t>
  </si>
  <si>
    <t xml:space="preserve">Diện tích còn lại sau mở rộng đường Huỳnh Tấn Phát
</t>
  </si>
  <si>
    <t>Ruộng nhà nước</t>
  </si>
  <si>
    <t>460, 461, 
470</t>
  </si>
  <si>
    <t>5, 44, 75</t>
  </si>
  <si>
    <t>234, 216, 
279</t>
  </si>
  <si>
    <t>579, 574, 581, 
571, 583</t>
  </si>
  <si>
    <t>192, 248</t>
  </si>
  <si>
    <t>121, 133, 
135</t>
  </si>
  <si>
    <t>129, 162, 
163, 181</t>
  </si>
  <si>
    <t>203, 454,
 462</t>
  </si>
  <si>
    <t>37,38</t>
  </si>
  <si>
    <t>203, 219, 247</t>
  </si>
  <si>
    <t>477, 506</t>
  </si>
  <si>
    <t>661, 645, 
687, 662, 663</t>
  </si>
  <si>
    <t>250, 235, 278, 
249, 306, 325, 307</t>
  </si>
  <si>
    <t>738, 739, 706</t>
  </si>
  <si>
    <t>439, 471</t>
  </si>
  <si>
    <t>565, 585, 587</t>
  </si>
  <si>
    <t>123, 193</t>
  </si>
  <si>
    <t>482, 472</t>
  </si>
  <si>
    <t>539, 560</t>
  </si>
  <si>
    <t>326, 309</t>
  </si>
  <si>
    <t>147, 125</t>
  </si>
  <si>
    <t>37, 38</t>
  </si>
  <si>
    <t>298, 283</t>
  </si>
  <si>
    <t>418, 417, 406,
 405, 386</t>
  </si>
  <si>
    <t>769, 800</t>
  </si>
  <si>
    <t>268, 369, 402</t>
  </si>
  <si>
    <t>200,162, 
217, 55</t>
  </si>
  <si>
    <t>217, 218, 260</t>
  </si>
  <si>
    <t>547, 537</t>
  </si>
  <si>
    <t>357, 342, 321</t>
  </si>
  <si>
    <t>652, 553, 573</t>
  </si>
  <si>
    <t>112, 163</t>
  </si>
  <si>
    <t>443, 552</t>
  </si>
  <si>
    <t>450, 567</t>
  </si>
  <si>
    <t>536, 547</t>
  </si>
  <si>
    <t>561, 540</t>
  </si>
  <si>
    <t>651, 503</t>
  </si>
  <si>
    <t>380, 325</t>
  </si>
  <si>
    <t>164, 153</t>
  </si>
  <si>
    <t>115, 69, 128</t>
  </si>
  <si>
    <t>285, 320, 357,
 373, 374, 390, 
358, 336, 299, 403</t>
  </si>
  <si>
    <t>173, 179, 109</t>
  </si>
  <si>
    <t>86,87
101, 116, 130</t>
  </si>
  <si>
    <t>38,37</t>
  </si>
  <si>
    <t>347, 438, 449</t>
  </si>
  <si>
    <t>765, 544, 549</t>
  </si>
  <si>
    <t>224, 298</t>
  </si>
  <si>
    <t>343, 347, 194</t>
  </si>
  <si>
    <t>434, 440, 463</t>
  </si>
  <si>
    <t>46,47</t>
  </si>
  <si>
    <t>360, 383, 
460, 499</t>
  </si>
  <si>
    <t>432, 433</t>
  </si>
  <si>
    <t>162, 185, 
282, 345</t>
  </si>
  <si>
    <t>38, 37</t>
  </si>
  <si>
    <t>543, 481,
 505, 516</t>
  </si>
  <si>
    <t>623, 481</t>
  </si>
  <si>
    <t>33, 34</t>
  </si>
  <si>
    <t>thửa 623 đã cấp giấy BM 512079 ngày 16/01/2013</t>
  </si>
  <si>
    <t>526, 511, 492</t>
  </si>
  <si>
    <t>492, 542</t>
  </si>
  <si>
    <t>364, 366, 386, 
405, 385, 406</t>
  </si>
  <si>
    <t>228, 212, 229, 213, 
230, 231, 252, 232</t>
  </si>
  <si>
    <t>253, 284, 283, 
268, 281, 298, 
319, 269</t>
  </si>
  <si>
    <t>567, 566</t>
  </si>
  <si>
    <t>431, 362, 
378, 412</t>
  </si>
  <si>
    <t>820, 836, 821, 
796, 795, 797,7</t>
  </si>
  <si>
    <t>33,38</t>
  </si>
  <si>
    <t>827, 21</t>
  </si>
  <si>
    <t>33, 38</t>
  </si>
  <si>
    <t>575, 573</t>
  </si>
  <si>
    <t>195, 250, 199</t>
  </si>
  <si>
    <t>2, 22,901,  
826, 825</t>
  </si>
  <si>
    <t>38, 33</t>
  </si>
  <si>
    <t>370, 402, 281</t>
  </si>
  <si>
    <t>93, 92</t>
  </si>
  <si>
    <t>524, 542</t>
  </si>
  <si>
    <t>142, 198, 199, 
116, 128, 129</t>
  </si>
  <si>
    <t>134, 141</t>
  </si>
  <si>
    <t>720, 689, 708</t>
  </si>
  <si>
    <t>740, 741, 
853, 771</t>
  </si>
  <si>
    <t>593, 548, 563</t>
  </si>
  <si>
    <t>312, 321, 344</t>
  </si>
  <si>
    <t xml:space="preserve"> 538, 
550, 551,</t>
  </si>
  <si>
    <t>666, 691, 665</t>
  </si>
  <si>
    <t>295, 176</t>
  </si>
  <si>
    <t>306,  387</t>
  </si>
  <si>
    <t xml:space="preserve">            Đất UB xã quản lý</t>
  </si>
  <si>
    <t xml:space="preserve">           Đất UB xã quản lý</t>
  </si>
  <si>
    <t>NST</t>
  </si>
  <si>
    <t>f</t>
  </si>
  <si>
    <t>15/, 268, 
1, 310</t>
  </si>
  <si>
    <t>ONT+CLN</t>
  </si>
  <si>
    <t>88, 79, 191</t>
  </si>
  <si>
    <t xml:space="preserve">  Đất UB xã quản lý</t>
  </si>
  <si>
    <t>75, 94, 87</t>
  </si>
  <si>
    <t>ONT+CLN
TSN</t>
  </si>
  <si>
    <t>ONT+BHK</t>
  </si>
  <si>
    <t>99/</t>
  </si>
  <si>
    <t>252/</t>
  </si>
  <si>
    <t>4,5</t>
  </si>
  <si>
    <t>Bà Rịa, ngày    tháng 10  năm 2016</t>
  </si>
  <si>
    <t>Trưởng phòng</t>
  </si>
  <si>
    <t>Nguyễn Văn Thanh</t>
  </si>
  <si>
    <t>xã Tân Hưng</t>
  </si>
  <si>
    <t>P Long Toàn</t>
  </si>
  <si>
    <t>P Phước Trung</t>
  </si>
  <si>
    <t>P Kim Dinh</t>
  </si>
  <si>
    <t>dien tich tren ban do lon hon bieu 103543,5m</t>
  </si>
  <si>
    <t>khong co thua 214;236 tren to ban do  122</t>
  </si>
  <si>
    <t>khong co to ban do so 27 trong file ban do</t>
  </si>
  <si>
    <t>dien tich tren ban do la 2299,1 m</t>
  </si>
  <si>
    <t>thua dat tren ban do khong phai loai dat nhu bieu, dien tich khac nhau.</t>
  </si>
  <si>
    <t>khong xac dinh duoc vi tri dat cua bo chi huy quan su trong thua dat so 1 tren ban do (BCS)</t>
  </si>
  <si>
    <t xml:space="preserve">khong co file ban do Phuong 11 </t>
  </si>
  <si>
    <t>khong xac dinh duoc khu dat tren ban do</t>
  </si>
  <si>
    <t>dien tich ban do lon hon bieu 534.3m. Dat tren ban do la cua TT nghien cuu tom Vung Tau</t>
  </si>
  <si>
    <t>Không tìm thấy số tờ, số thửa trên bản đồ</t>
  </si>
  <si>
    <t>Không tìm thấy số tờ, số thửa trên bản đồ vi khong co so thua.</t>
  </si>
  <si>
    <t>Có đường giao thông, diện tích trên bản đồ lớn hơn 40 m</t>
  </si>
  <si>
    <t>Diện tích trên bản đồ lớn hơn 400m</t>
  </si>
  <si>
    <t>Không xác định được vị trí trên bản đồ</t>
  </si>
  <si>
    <t>Không có số tờ, số thửa</t>
  </si>
  <si>
    <t>Không xác định được thửa đất trên bản đồ</t>
  </si>
  <si>
    <t>Diện tích trên  bản đồ lớn hơn 3162,5m</t>
  </si>
  <si>
    <t>Diện tích trên bản đồ lớn hơn 10942,3m</t>
  </si>
  <si>
    <t>Không có tờ 23, 24 trên bản đồ thu thập được</t>
  </si>
  <si>
    <t>Không xác định được các thửa đất trên bản đồ</t>
  </si>
  <si>
    <t>Diện tích trên bản đồ lớn hơn 3754m</t>
  </si>
  <si>
    <t>Diện tích trên bản đồ lớn hơn 96046,3m</t>
  </si>
  <si>
    <t>P Phước Nguyên</t>
  </si>
  <si>
    <t>P Phước Hưng</t>
  </si>
  <si>
    <t>P Long Hương</t>
  </si>
  <si>
    <t>X Hòa Long</t>
  </si>
  <si>
    <t>P Phước Hiệp</t>
  </si>
  <si>
    <t>X Long Phước</t>
  </si>
  <si>
    <t>Đăng ký: Dương Văn Lục, 
Đào Thị Dài; Sử dụng: Dương Văn Lâu.</t>
  </si>
  <si>
    <t>Đăng ký: Dương Văn Sợi; Sử dụng: Dương Văn Sợi.</t>
  </si>
  <si>
    <t>Đăng ký: Dương Thị Mừng; Sử dụng: Dương Thị Hội.</t>
  </si>
  <si>
    <t>Đăng ký: Nguyễn Văn Đực; Sử dụng: Lê Xuân Viễn.</t>
  </si>
  <si>
    <t>Đăng ký: Hồ Việt
Bùi Thị Tuyển; Sử dụng: Hồ Lý Minh.</t>
  </si>
  <si>
    <t>Đăng ký: Lê Trọng Thưởng; Sử dụng: Lê Trọng Thưởng.</t>
  </si>
  <si>
    <t>Đăng ký: Dương Thị Điệp; Sử dụng: Phạm Thành Nhân.</t>
  </si>
  <si>
    <t>Đăng ký: Nguyễn Xuân 
Trường; Sử dụng: Nguyễn Xuân Trường.</t>
  </si>
  <si>
    <t>Đăng ký: Đinh Văn Ánh; Sử dụng: Đinh Văn Ánh.</t>
  </si>
  <si>
    <t>Đăng ký: Phan Thanh Nhựt; Sử dụng: Phan Thanh Nhựt.</t>
  </si>
  <si>
    <t>Đăng ký: Trần Bình; Sử dụng: Trần Bình.</t>
  </si>
  <si>
    <t>Đăng ký: Nguyễn Thị Minh; Sử dụng: Nguyễn Thị Minh.</t>
  </si>
  <si>
    <t>Đăng ký: Nguyễn Trường Công
Đặng Thị Kim Liên
; Sử dụng: Đặng Thị Kim Liên.</t>
  </si>
  <si>
    <t>Đăng ký: Nguyễn Thị Đay; Sử dụng: Nguyễn Văn Trưa.</t>
  </si>
  <si>
    <t>Đăng ký: Ngô Thị Tám; Sử dụng: Ngô Thị Tám.</t>
  </si>
  <si>
    <t>Đăng ký: Nguyễn Thị Sâm; Sử dụng: Nguyễn Thị Hoa.</t>
  </si>
  <si>
    <t>Đăng ký: Phùng Văn Hoàng; Sử dụng: Phùng Văn Hoàng.</t>
  </si>
  <si>
    <t>Đăng ký: Lê Thị Đậu; Sử dụng: Trần Thị Mùi.</t>
  </si>
  <si>
    <t>Đăng ký: Nguyễn Thanh Quang; Sử dụng: Nguyễn Thanh Quang.</t>
  </si>
  <si>
    <t>Đăng ký: Phan Thị Hồng; Sử dụng: Phan Thị Hồng.</t>
  </si>
  <si>
    <t>Đăng ký: Nguyễn Thị Hoa; Sử dụng: Nguyễn Thị Hoa.</t>
  </si>
  <si>
    <t>Đăng ký: Trương Văn Nhung
Phạm Thị Khương; Sử dụng: Trương Thị Sáu.</t>
  </si>
  <si>
    <t>Đăng ký: Dương Thị Thủy; Sử dụng: Dương Thị Thủy.</t>
  </si>
  <si>
    <t>Đăng ký: Lê Văn Hoàng; Sử dụng: Lê Văn Hoàng.</t>
  </si>
  <si>
    <t>Đăng ký: Đào Văn Quang; Sử dụng: Đào Văn Quang.</t>
  </si>
  <si>
    <t>Đăng ký: Lê Thị Thúy; Sử dụng: Lê Thị Thúy.</t>
  </si>
  <si>
    <t>Đăng ký: Nguyễn Thị Mạnh; Sử dụng: Nguyễn Thị Mạnh.</t>
  </si>
  <si>
    <t>Đăng ký: Nguyễn Văn Lắm; Sử dụng: Nguyễn Văn Lắm.</t>
  </si>
  <si>
    <t>Đăng ký: Nguyễn Văn Phòng; Sử dụng: Trần Thị Vàng.</t>
  </si>
  <si>
    <t>Đăng ký: Nguyễn Văn Hương; Sử dụng: Nguyễn Văn Hương.</t>
  </si>
  <si>
    <t>Đăng ký: Tạ Văn Tâm; Sử dụng: Tạ Văn Tâm.</t>
  </si>
  <si>
    <t>Đăng ký: Trần Văn Lộc; Sử dụng: Trần Văn Lộc.</t>
  </si>
  <si>
    <t>Đăng ký: Nguyễn Văn Hoa; Sử dụng: Nguyễn Thị Ninh.</t>
  </si>
  <si>
    <t>Đăng ký: Đỗ Công Quynh; Sử dụng: Đỗ Công Quynh.</t>
  </si>
  <si>
    <t>Đăng ký: Đoàn Bá Sỹ; Sử dụng: Đoàn Bá Sỹ.</t>
  </si>
  <si>
    <t>Đăng ký: Đặng Văn Kiện; Sử dụng: Đặng Văn Kiện.</t>
  </si>
  <si>
    <t>Đăng ký: Lê Văn Đình; Sử dụng: Đặng Văn Dinh.</t>
  </si>
  <si>
    <t>Đăng ký: Lương Huy Thuận; Sử dụng: Lương Huy Thuận.</t>
  </si>
  <si>
    <t>Đăng ký: Hoàng Hùng Dũng; Sử dụng: Hoàng Hùng Dũng.</t>
  </si>
  <si>
    <t>Đăng ký: Nguyễn Giang; Sử dụng: .</t>
  </si>
  <si>
    <t>Đăng ký: Đỗ Văn Minh; Sử dụng: Lương Huy Thuận.</t>
  </si>
  <si>
    <t>Đăng ký: Thân Văn Mai; Sử dụng: Kiều Đình Chước.</t>
  </si>
  <si>
    <t>Đăng ký: Thân Văn Mai; Sử dụng: Phạm Văn Minh.</t>
  </si>
  <si>
    <t>Đăng ký: Trần Quang Vinh; Sử dụng: Kiều Đình Vân.</t>
  </si>
  <si>
    <t>Đăng ký: Hoàng Văn Hiển; Sử dụng: Hoàng Văn Hiển.</t>
  </si>
  <si>
    <t>Đăng ký: Hoàng Bá Tiến; Sử dụng: Hoàng Bá Tiến.</t>
  </si>
  <si>
    <t>Đăng ký: Phạm Văn Chính; Sử dụng: Phạm Văn Chính.</t>
  </si>
  <si>
    <t>Đăng ký: Vũ Thị Kim Hội; Sử dụng: Kiều Đình Vân.</t>
  </si>
  <si>
    <t>Đăng ký: Trần Thị Định; Sử dụng: Trần Thị Định.</t>
  </si>
  <si>
    <t>Đăng ký: Vũ Thông Khánh; Sử dụng: Vũ Thông Khánh.</t>
  </si>
  <si>
    <t>Đăng ký: Nguyễn Trung 
Tiếng; Sử dụng: Nguyễn Trung 
Tiếng.</t>
  </si>
  <si>
    <t>Đăng ký: Nguyễn Thị Ngọc
 Mai; Sử dụng: Nguyễn Thị Ngọc Mai.</t>
  </si>
  <si>
    <t>Đăng ký: Hoàng Bá Tấn; Sử dụng: Hoàng Bá Tấn.</t>
  </si>
  <si>
    <t>Đăng ký: Nguyễn Văn Sơn; Sử dụng: Nguyễn Văn Sơn.</t>
  </si>
  <si>
    <t>Đăng ký: Phạm Thị Khương; Sử dụng: Trần Xuân Tàm.</t>
  </si>
  <si>
    <t>Đăng ký: Phạm Hữu Sử
Bà Nguyễn Thị Ần; Sử dụng: Phạm Hữu Định.</t>
  </si>
  <si>
    <t>Đăng ký: Phạm Văn Đóa; Sử dụng: Phạm Văn Đóa.</t>
  </si>
  <si>
    <t>Đăng ký: Phạm Văn Hồng; Sử dụng: Nguyễn Thị Hòa.</t>
  </si>
  <si>
    <t>Đăng ký: Phạm Thị Hoa; Sử dụng: Phạm Thị Hoa.</t>
  </si>
  <si>
    <t>Đăng ký: Lê Đình Viên; Sử dụng: Lê Đình Viên.</t>
  </si>
  <si>
    <t>Đăng ký: UBND xã 
Tân Hưng; Sử dụng: UBND xã 
Tân Hưng.</t>
  </si>
  <si>
    <t>Đăng ký: UBND P. Long Toàn; Sử dụng: UBND .</t>
  </si>
  <si>
    <t>Đăng ký: UBND P. Long Toàn; Sử dụng: UBND.</t>
  </si>
  <si>
    <t>Đăng ký: UBND PLong Toàn; Sử dụng: Ông Đinh Huy Cường.</t>
  </si>
  <si>
    <t>Đăng ký: UBND Phường Long Toàn; Sử dụng: UBND P Long Toàn.</t>
  </si>
  <si>
    <t>Đăng ký: P. Long Tâm; Sử dụng: .</t>
  </si>
  <si>
    <t>Đăng ký: Lê Thị Hoa; Sử dụng: Lê Thị Hoa.</t>
  </si>
  <si>
    <t>Đăng ký: UBND P. Phước Trung; Sử dụng: .</t>
  </si>
  <si>
    <t>Đăng ký: TT.PTQ Đất tỉnh BRVT; Sử dụng: .</t>
  </si>
  <si>
    <t>Đăng ký: UBND P. Kim Dinh; Sử dụng: BCH Quân sự TP Bà Rịa.</t>
  </si>
  <si>
    <t>Đăng ký: UBND P. Kim Dinh; Sử dụng: Công nhân XN đá Long Hương.</t>
  </si>
  <si>
    <t>Đăng ký: UBND P. Kim Dinh; Sử dụng: UBND P. Kim Dinh.</t>
  </si>
  <si>
    <t>Đăng ký: UBND P. Kim Dinh; Sử dụng: Công nhân XN
đá Long Hương.</t>
  </si>
  <si>
    <t>Đăng ký: UBND P. Kim Dinh; Sử dụng: Đặng Tuấn Anh.</t>
  </si>
  <si>
    <t>Đăng ký: UBND P. Kim Dinh; Sử dụng: Nguyễn Đức Toàn.</t>
  </si>
  <si>
    <t>Đăng ký: UBND P. Kim Dinh; Sử dụng: Nguyễn Kim Lanh.</t>
  </si>
  <si>
    <t>Đăng ký: UBND P. Kim Dinh; Sử dụng: Vũ Thị Hái.</t>
  </si>
  <si>
    <t>Đăng ký: UBND P. Kim Dinh; Sử dụng: Nguyễn Việt Cường.</t>
  </si>
  <si>
    <t>Đăng ký: UBND P. Kim Dinh; Sử dụng: Đinh Văn Bắc
Trần Thị Kim Chi.</t>
  </si>
  <si>
    <t>Đăng ký: UBND P. Kim Dinh; Sử dụng: UBND
phường Kim Dinh.</t>
  </si>
  <si>
    <t>Đăng ký: UBND P. Kim Dinh; Sử dụng: Phạm Văn Công.</t>
  </si>
  <si>
    <t>Đăng ký: UBND P. Kim Dinh; Sử dụng: UBND
phường Kim Dinh và hộ Nguyễn Thị Diện.</t>
  </si>
  <si>
    <t>Đăng ký: UBND P. Kim Dinh; Sử dụng: UBND P, Kim Dinh
và 07 hộ dân.</t>
  </si>
  <si>
    <t>Đăng ký: UBND P. Kim Dinh; Sử dụng: Phạm Thị Trâm.</t>
  </si>
  <si>
    <t>Đăng ký: UBND P. Kim Dinh; Sử dụng: Công ty
TNHH Phú Thịnh.</t>
  </si>
  <si>
    <t>Đăng ký: UBND P. Kim Dinh; Sử dụng: Nguyễn Thị Hài.</t>
  </si>
  <si>
    <t>Đăng ký: UBND P. Kim Dinh; Sử dụng: Trần Ngọc Tại.</t>
  </si>
  <si>
    <t>Đăng ký: UBND P. Kim Dinh; Sử dụng: BCH Quân sự
TP Bà Rịa.</t>
  </si>
  <si>
    <t>Đăng ký: TT.PTQĐ Tỉnh; Sử dụng: TT.PTQĐ Tỉnh.</t>
  </si>
  <si>
    <t>Đăng ký: TT.PTQĐ Tỉnh; Sử dụng: Tạ Bá Đôn.</t>
  </si>
  <si>
    <t>Đăng ký: TT.PTQĐ Tỉnh; Sử dụng: Trần Thị Tuyết Nga.</t>
  </si>
  <si>
    <t>Đăng ký: UBND P Phước Nguyên; Sử dụng: UBND P Phước Nguyên.</t>
  </si>
  <si>
    <t>Đăng ký: UBND P Phước Nguyên; Sử dụng: Nguyễn Thị Bạch Tuyết.</t>
  </si>
  <si>
    <t>Đăng ký: UBND P Phước Nguyên; Sử dụng: Đỗ Thị Liên.</t>
  </si>
  <si>
    <t>Đăng ký: UBND P Phước Nguyên; Sử dụng: Nguyễn Ngọc Phương.</t>
  </si>
  <si>
    <t>Đăng ký: UBND P Phước Nguyên; Sử dụng: Nguyễn Đăng Dũng.</t>
  </si>
  <si>
    <t>Đăng ký: UBND P Phước Nguyên; Sử dụng: Lê Hữu Nghĩa.</t>
  </si>
  <si>
    <t>Đăng ký: UBND P Phước Nguyên; Sử dụng: Hà Thị Thiện.</t>
  </si>
  <si>
    <t>Đăng ký: UBND P Phước Nguyên; Sử dụng: Lê Thị Thục.</t>
  </si>
  <si>
    <t>Đăng ký: UBND P Phước Nguyên; Sử dụng: (Nguyễn Văn Hải-Lê Thảo).</t>
  </si>
  <si>
    <t>Đăng ký: UBND P Phước Nguyên; Sử dụng: Hà Đăng Lành.</t>
  </si>
  <si>
    <t>Đăng ký: UBND P Phước Nguyên; Sử dụng: Dự kiến XD TT.VHHTCĐ.</t>
  </si>
  <si>
    <t>Đăng ký: UBND P Phước Nguyên; Sử dụng: Chùa Bảo Hải.</t>
  </si>
  <si>
    <t>Đăng ký: UBND P Phước Nguyên; Sử dụng: Đặng Thị Biên.</t>
  </si>
  <si>
    <t>Đăng ký: Lê Văn Kim; Sử dụng: Lê Văn Kim.</t>
  </si>
  <si>
    <t>Đăng ký: Nguyễn Văn Ất; Sử dụng: Nguyễn Văn Ất.</t>
  </si>
  <si>
    <t>Đăng ký: Nguyễn Bằng; Sử dụng: Nguyễn Bằng.</t>
  </si>
  <si>
    <t>Đăng ký: Đào Danh Nam; Sử dụng: Đào Danh Nam.</t>
  </si>
  <si>
    <t>Đăng ký: Đỗ Văn Kỳ; Sử dụng: Đỗ Văn Kỳ.</t>
  </si>
  <si>
    <t>Đăng ký: Trần Văn Hùng; Sử dụng: Trần Văn Hùng.</t>
  </si>
  <si>
    <t>Đăng ký: Phạm Thị Lắm; Sử dụng: Phạm Thị Lắm.</t>
  </si>
  <si>
    <t>Đăng ký: Hoàng Thị Tâm; Sử dụng: Hoàng Thị Tâm.</t>
  </si>
  <si>
    <t>Đăng ký: Nguyễn Thị 
Thu Hường; Sử dụng: Nguyễn Thị 
Thu Hường.</t>
  </si>
  <si>
    <t>Đăng ký: Đoàn Việt Hùng; Sử dụng: Đoàn Việt Hùng.</t>
  </si>
  <si>
    <t>Đăng ký: Nguyễn Thị 
Kim Phượng; Sử dụng: Nguyễn Thị 
Kim Phượng.</t>
  </si>
  <si>
    <t>Đăng ký: Nguyễn Văn Thượng; Sử dụng: Nguyễn Văn Thượng.</t>
  </si>
  <si>
    <t>Đăng ký: Lê Anh Đào; Sử dụng: Lê Anh Đào.</t>
  </si>
  <si>
    <t>Đăng ký: Nguyễn Văn Câu; Sử dụng: Nguyễn Văn Câu.</t>
  </si>
  <si>
    <t>Đăng ký: Nguyễn Hoàng Oanh; Sử dụng: Nguyễn Hoàng Oanh.</t>
  </si>
  <si>
    <t>Đăng ký: Trần Thị Gương; Sử dụng: Trần Thị Gương.</t>
  </si>
  <si>
    <t>Đăng ký: Nguyễn Thị Sen; Sử dụng: Nguyễn Thị Sen.</t>
  </si>
  <si>
    <t>Đăng ký: Phạm Phong Phú; Sử dụng: Phạm Phong Phú.</t>
  </si>
  <si>
    <t>Đăng ký: Lại Văn Thơ; Sử dụng: Lại Văn Thơ.</t>
  </si>
  <si>
    <t>Đăng ký: Nguyễn Thanh Hoa; Sử dụng: Nguyễn Thanh Hoa.</t>
  </si>
  <si>
    <t>Đăng ký: Nguyễn Thị Tấn; Sử dụng: Nguyễn Thị Tấn.</t>
  </si>
  <si>
    <t>Đăng ký: UBND P P Hưng; Sử dụng: UBND P P Hưng.</t>
  </si>
  <si>
    <t>Đăng ký: TRẦN THỊ HÓA; Sử dụng: TRẦN THỊ HÓA.</t>
  </si>
  <si>
    <t>Đăng ký: ; Sử dụng: .</t>
  </si>
  <si>
    <t>Đăng ký: ĐỖ HỒNG LÂM; Sử dụng: ĐỖ HỒNG LÂM.</t>
  </si>
  <si>
    <t>Đăng ký: NGUYỄN THỊ NGÀNH; Sử dụng: NGUYỄN THỊ NGÀNH.</t>
  </si>
  <si>
    <t>Đăng ký: PHẠM MINH KHA 
(Chết); Sử dụng: PHẠM MINH TUẤN 
(CON TRAI).</t>
  </si>
  <si>
    <t>Đăng ký: TRẦN NGỌC ĐÔNG; Sử dụng: TRẦN NGỌC ĐÔNG.</t>
  </si>
  <si>
    <t>Đăng ký: PHAN VĂN THẬM; Sử dụng: PHAN VĂN THẬM.</t>
  </si>
  <si>
    <t>Đăng ký: NGUYỄN THỊ VẠN; Sử dụng: NGUYỄN THỊ VẠN.</t>
  </si>
  <si>
    <t>Đăng ký: ĐẶNG THỊ XUÂN; Sử dụng: ĐẶNG THỊ XUÂN.</t>
  </si>
  <si>
    <t>Đăng ký: LÊ VĂN DỮNG (chết); Sử dụng: LÊ THÀNH ĐÔNG
 (con).</t>
  </si>
  <si>
    <t>Đăng ký: TRẦN VĂN
 HÙNG PHONG; Sử dụng: TRẦN VĂN 
HÙNG PHONG.</t>
  </si>
  <si>
    <t>Đăng ký: ĐỖ VĂN PHƯỚC; Sử dụng: ĐỖ VĂN PHƯỚC.</t>
  </si>
  <si>
    <t>Đăng ký: VÕ ĐÔNG SƠ; Sử dụng: VÕ ĐÔNG SƠ.</t>
  </si>
  <si>
    <t>Đăng ký: NGUYỄN THỊ ANH
 (già yếu); Sử dụng: NGUYỄN THỊ 
NGỌC HIỀN (con).</t>
  </si>
  <si>
    <t>Đăng ký: NGUYỄN THỊ 
BẠCH TUYẾT; Sử dụng: NGUYỄN THỊ 
BẠCH TUYẾT.</t>
  </si>
  <si>
    <t>Đăng ký: PHẠM HỒNG LO
(già yếu); Sử dụng: PHẠM THỊ 
HỒNG THANH (con).</t>
  </si>
  <si>
    <t>Đăng ký: PHẠM VĂN ĐỰC; Sử dụng: PHẠM VĂN ĐỰC.</t>
  </si>
  <si>
    <t>Đăng ký: NGUYỄN THỊ THẠNH 
(chết); Sử dụng: NGÔ THỊ NGA
(CON).</t>
  </si>
  <si>
    <t>Đăng ký: LÊ VĂN RÔ; Sử dụng: LÊ VĂN RÔ.</t>
  </si>
  <si>
    <t>Đăng ký: LÊ KIM CÚC; Sử dụng: LÊ KIM CÚC.</t>
  </si>
  <si>
    <t>Đăng ký: BÙI TRỌNG DŨNG; Sử dụng: BÙI TRỌNG DŨNG.</t>
  </si>
  <si>
    <t>Đăng ký: NGUYỄN THANH 
DŨNG; Sử dụng: NGUYỄN THANH
 DŨNG.</t>
  </si>
  <si>
    <t>Đăng ký: NGUYỄN HỒNG QUÂN
(chết); Sử dụng: NGUYỄN THỊ 
THU HƯƠNG (con).</t>
  </si>
  <si>
    <t>Đăng ký: NGUYỄN VĂN XU; Sử dụng: NGUYỄN VĂN XU.</t>
  </si>
  <si>
    <t>Đăng ký: ĐẶNG THỊ YẾN 
(CHẾT); Sử dụng: ĐẶNG THỊ NGỌC 
BÍCH (con).</t>
  </si>
  <si>
    <t>Đăng ký: NGUYỄN VĂN AN + 
TRẦN TUYẾT VÂN; Sử dụng: NGUYỄN VĂN AN + 
TRẦN TUYẾT VÂN.</t>
  </si>
  <si>
    <t>Đăng ký: VÕ VĂN DẬN (chết); Sử dụng: VÕ TRUNG DŨNG
 (con).</t>
  </si>
  <si>
    <t>Đăng ký: TRẦN VĂN ĐUA; Sử dụng: TRẦN VĂN ĐUA.</t>
  </si>
  <si>
    <t>Đăng ký: TRẦN THỊ NGỌC
 (chết); Sử dụng: ĐẶNG THỊ 
NGỌC DUNG (Con).</t>
  </si>
  <si>
    <t>Đăng ký: TRẦN THỊ NGỌC
 (chết); Sử dụng: ĐẶNG VĂN DŨNG
 (con).</t>
  </si>
  <si>
    <t>Đăng ký: NGUYỄN VĂN NON
 (chết); Sử dụng: TRẦN THỊ THU HÀ
 (vợ).</t>
  </si>
  <si>
    <t>Đăng ký: LÊ QUANG TRUNG; Sử dụng: LÊ QUANG TRUNG.</t>
  </si>
  <si>
    <t>Đăng ký: NGUYỄN VĂN 
TRƯỜNG; Sử dụng: NGUYỄN VĂN 
TRƯỜNG.</t>
  </si>
  <si>
    <t>Đăng ký: NGUYỄN THANH CAO (chết); Sử dụng: ĐẶNG THỊ OANH
( vợ).</t>
  </si>
  <si>
    <t>Đăng ký: NGUYỄN PHI LONG; Sử dụng: NGUYỄN PHI LONG.</t>
  </si>
  <si>
    <t>Đăng ký: LÝ THỊ THƯƠNG; Sử dụng: LÝ THỊ THƯƠNG.</t>
  </si>
  <si>
    <t>Đăng ký: VƯƠNG THÀNH BẠC 
(già yếu); Sử dụng: VƯƠNG THỊ TÂM
 (con).</t>
  </si>
  <si>
    <t>Đăng ký: NGÔ THỊ THÙY DUNG; Sử dụng: NGÔ THỊ 
THÙY DUNG.</t>
  </si>
  <si>
    <t>Đăng ký: LÊ VĂN CHƠN 
(chết); Sử dụng: MAI THỊ DÊ (vợ).</t>
  </si>
  <si>
    <t>Đăng ký: NGUYỄN VĂN BỘ
 (già yếu); Sử dụng: NGUYỄN TẤN DŨNG
 (con).</t>
  </si>
  <si>
    <t>Đăng ký: NGUYỄN VĂN NĂM 
(chết); Sử dụng: NGUYỄN HÀO HIỆP
 (con).</t>
  </si>
  <si>
    <t>Đăng ký: NGUYỄN THỊ BẢI 
(già yếu); Sử dụng: NGUYỄN THỊ 
TUYẾT NGA (con).</t>
  </si>
  <si>
    <t>Đăng ký: PHẠM THỊ HUẨN; Sử dụng: PHẠM THỊ HUẨN.</t>
  </si>
  <si>
    <t>Đăng ký: HỒ TẤN NHÂN; Sử dụng: HỒ TẤN NHÂN.</t>
  </si>
  <si>
    <t>Đăng ký: PHAN VĂN TÀI; Sử dụng: PHAN VĂN TÀI.</t>
  </si>
  <si>
    <t>Đăng ký: HUỲNH THỊ 
NGỌC ĐÔNG; Sử dụng: HUỲNH THỊ 
NGỌC ĐÔNG.</t>
  </si>
  <si>
    <t>Đăng ký: NGUYỄN VĂN BẢY 
(chết); Sử dụng: NGUYỄN VĂN SƠN 
(con).</t>
  </si>
  <si>
    <t>Đăng ký: LÊ THỊ DUYÊN
 (già yếu); Sử dụng: TRƯƠNG NGỌC LÂM (con).</t>
  </si>
  <si>
    <t>Đăng ký: NGUYỄN HỮU SANG
 (chết); Sử dụng: LÊ VĂN SANG
 (con rễ).</t>
  </si>
  <si>
    <t>Đăng ký: NGUYỄN THỊ DẬU 
(chết); Sử dụng: PHAN VĂN CÔNG
 (con).</t>
  </si>
  <si>
    <t>Đăng ký: TRẦN THỊ MÉO (chết); Sử dụng: TRẦN VĂN SINH 
(con).</t>
  </si>
  <si>
    <t>Đăng ký: NGUYỄN VĂN NÚI; Sử dụng: NGUYỄN VĂN NÚI.</t>
  </si>
  <si>
    <t>Đăng ký: TRẦN VĂN BƠI (chết); Sử dụng: NGUYỄN THỊ TÝ
 (vợ).</t>
  </si>
  <si>
    <t>Đăng ký: ĐOÀN THỊ NGA (chết); Sử dụng: NGUYỄN VĂN HOA
 (chồng).</t>
  </si>
  <si>
    <t>Đăng ký: TRẦN VĂN HOÀI; Sử dụng: TRẦN VĂN HOÀI.</t>
  </si>
  <si>
    <t>Đăng ký: ĐÀO THỊ NHIỆM; Sử dụng: ĐÀO THỊ NHIỆM.</t>
  </si>
  <si>
    <t>Đăng ký: ĐOÀN VĂN HẢI 
(chết); Sử dụng: NGUYỄN KIM PHỤNG
 (vợ).</t>
  </si>
  <si>
    <t>Đăng ký: NGUYỄN TIẾT HÙNG; Sử dụng: NGUYỄN TIẾT HÙNG.</t>
  </si>
  <si>
    <t>Đăng ký: ĐOÀN THANH NIÊN 
PHƯỜNG; Sử dụng: ĐOÀN THANH NIÊN 
PHƯỜNG.</t>
  </si>
  <si>
    <t>Đăng ký: NGUYỄN VĂN CHỌN; Sử dụng: NGUYỄN VĂN CHỌN.</t>
  </si>
  <si>
    <t>Đăng ký: NGUYỄN MINH NHẠN (chết); Sử dụng: TRẦN THỊ LỰC (vợ).</t>
  </si>
  <si>
    <t>Đăng ký: NGUYỄN NGỌC MƯỜI (chết); Sử dụng: TRẦN THỊ BÉ MƯỜI 
(con dâu).</t>
  </si>
  <si>
    <t>Đăng ký: TRẦN VĂN KHÔNG; Sử dụng: TRẦN VĂN KHÔNG.</t>
  </si>
  <si>
    <t>Đăng ký: DƯƠNG VĂN DŨNG; Sử dụng: DƯƠNG VĂN DŨNG.</t>
  </si>
  <si>
    <t>Đăng ký: NGUYỄN HOÀNG
 MẶC HUY; Sử dụng: NGUYỄN HOÀNG 
MẶC HUY.</t>
  </si>
  <si>
    <t>Đăng ký: LÊ THỊ HẬU (già yếu); Sử dụng: VÕ THỊ THU VÂN
 (con).</t>
  </si>
  <si>
    <t>Đăng ký: NGUYỄN VĂN CẨN 
(chết); Sử dụng: VŨ THỊ THẠCH 
(vợ).</t>
  </si>
  <si>
    <t>Đăng ký: NGUYỄN VĂN ỚN; Sử dụng: NGUYỄN VĂN ỚN.</t>
  </si>
  <si>
    <t>Đăng ký: VÕ NHƯ HẢI (chết); Sử dụng: HỒ THỊ Ảnh (vợ).</t>
  </si>
  <si>
    <t>Đăng ký: NGUYỄN CAO MINH THÚY+NGUYỄN QUỐC THANH+LÊ THỊ NHƯ NGỌC; Sử dụng: NGUYỄN CAO MINH THÚY+NGUYỄN QUỐC THANH+LÊ THỊ NHƯ NGỌC.</t>
  </si>
  <si>
    <t>Đăng ký: NGÔ THIỆN NHƠN; Sử dụng: NGÔ THIỆN NHƠN.</t>
  </si>
  <si>
    <t>Đăng ký: NGUYỄN VĂN NHÁNH 
(CHẾT); Sử dụng: NGUYỄN VĂN BÚP 
(con).</t>
  </si>
  <si>
    <t>Đăng ký: NGUYỄN THỊ NÀO; Sử dụng: NGUYỄN THỊ NÀO.</t>
  </si>
  <si>
    <t>Đăng ký: TRẦN VĂN NAM; Sử dụng: TRẦN VĂN NAM.</t>
  </si>
  <si>
    <t>Đăng ký: KIỀU THỊ NGỘ
 (già yếu); Sử dụng: LÊ VĂN CƯNG 
(con).</t>
  </si>
  <si>
    <t>Đăng ký: ĐỖ ANH TỚI; Sử dụng: ĐỖ ANH TỚI.</t>
  </si>
  <si>
    <t>Đăng ký: NGUYỄN VĂN NHÁNH (chết); Sử dụng: NGUYỄN VĂN BÚP
 (con).</t>
  </si>
  <si>
    <t>Đăng ký: PHẠM THỊ CÔNG; Sử dụng: PHẠM THỊ CÔNG.</t>
  </si>
  <si>
    <t>Đăng ký: ĐẶNG VĂN CƯỜNG+
NGUYỄN THỊ ÁNH; Sử dụng: ĐẶNG VĂN CƯỜNG+
NGUYỄN THỊ ÁNH.</t>
  </si>
  <si>
    <t>Đăng ký: ĐẶNG VĂN CƯỜNG; Sử dụng: ĐẶNG VĂN CƯỜNG.</t>
  </si>
  <si>
    <t>Đăng ký: THÁI VĂN ĐÔNG; Sử dụng: THÁI VĂN ĐÔNG.</t>
  </si>
  <si>
    <t>Đăng ký: ĐẶNG THỊ NGỌC BÍCH; Sử dụng: ĐẶNG THỊ NGỌC
 BÍCH.</t>
  </si>
  <si>
    <t>Đăng ký: PHẠM MINH TÂM; Sử dụng: PHẠM MINH TÂM.</t>
  </si>
  <si>
    <t>Đăng ký: NGUYỄN HỮU TẤN; Sử dụng: NGUYỄN HỮU TẤN.</t>
  </si>
  <si>
    <t>Đăng ký: PHAN VĂN NHỰT
(chết); Sử dụng: PHAN THANH NGA
(con).</t>
  </si>
  <si>
    <t>Đăng ký: NGUYỄN VĂN QUANG; Sử dụng: NGUYỄN VĂN 
QUANG.</t>
  </si>
  <si>
    <t>Đăng ký: VÕ ĐỨC TIẾN; Sử dụng: VÕ ĐỨC TIẾN.</t>
  </si>
  <si>
    <t>Đăng ký: NGUYỄN THỊ NGA; Sử dụng: NGUYỄN THỊ NGA.</t>
  </si>
  <si>
    <t>Đăng ký: NGUYỄN TIẾT CƯỜNG; Sử dụng: NGUYỄN TIẾT 
CƯỜNG.</t>
  </si>
  <si>
    <t>Đăng ký: NGUYỄN THỊ ĐIỂU; Sử dụng: NGUYỄN THỊ ĐIỂU.</t>
  </si>
  <si>
    <t>Đăng ký: NGUYỄN KIM HẢO; Sử dụng: NGUYỄN KIM HẢO.</t>
  </si>
  <si>
    <t>Đăng ký: BCH QUÂN SỰ
 PHƯỜNG; Sử dụng: BCH QUÂN SỰ 
PHƯỜNG.</t>
  </si>
  <si>
    <t>Đăng ký: PHẠM NGỌC QUÝ; Sử dụng: PHẠM NGỌC QUÝ.</t>
  </si>
  <si>
    <t>Đăng ký: PHAN VĂN ANH; Sử dụng: PHAN VĂN ANH.</t>
  </si>
  <si>
    <t>Đăng ký: HUỲNH VĂN GIANG; Sử dụng: HUỲNH VĂN GIANG.</t>
  </si>
  <si>
    <t>Đăng ký: NGUYỄN THỊ SÂM; Sử dụng: NGUYỄN THỊ SÂM.</t>
  </si>
  <si>
    <t>Đăng ký: PHẠM VĂN THƯA; Sử dụng: PHẠM VĂN THƯA.</t>
  </si>
  <si>
    <t>Đăng ký: NGUYỄN VĂN CƯ; Sử dụng: NGUYỄN VĂN CƯ.</t>
  </si>
  <si>
    <t>Đăng ký: ĐỖ PHƯỚC CHÂU; Sử dụng: ĐỖ PHƯỚC CHÂU.</t>
  </si>
  <si>
    <t>Đăng ký: PHẠM THỊ BE 
(già yếu); Sử dụng: NGUYỄN VĂN ĐẮC 
(con).</t>
  </si>
  <si>
    <t>Đăng ký: NGUYỄN NGỌC THANH; Sử dụng: NGUYỄN NGỌC
 THANH.</t>
  </si>
  <si>
    <t>Đăng ký: ĐỖ TỨ QUÝ (chết); Sử dụng: ĐỖ AN BÌNH 
(em đại diện).</t>
  </si>
  <si>
    <t>Đăng ký: HUỲNH THỊ 
KIM QUANG; Sử dụng: HUỲNH THỊ 
KIM QUANG.</t>
  </si>
  <si>
    <t>Đăng ký: PHAN NGỌC LÀNH; Sử dụng: PHAN NGỌC LÀNH.</t>
  </si>
  <si>
    <t>Đăng ký: PHAN VĂN SÀNG 
(già yếu); Sử dụng: LÂM THỊ KIM ANH 
(con dâu).</t>
  </si>
  <si>
    <t>Đăng ký: PHAN VĂN SÀNG 
(già yếu); Sử dụng: PHAN VĂN SANG
(con).</t>
  </si>
  <si>
    <t>Đăng ký: HUỲNH VĂN NHÀNH; Sử dụng: HUỲNH VĂN NHÀNH.</t>
  </si>
  <si>
    <t>Đăng ký: NGÔ VĂN TẤT; Sử dụng: NGÔ VĂN TẤT.</t>
  </si>
  <si>
    <t>Đăng ký: PHAN THIỆN TIẾT; Sử dụng: PHAN THIỆN TIẾT.</t>
  </si>
  <si>
    <t>Đăng ký: ĐỖ DUY QUANG; Sử dụng: ĐỖ DUY QUANG.</t>
  </si>
  <si>
    <t>Đăng ký: HỒ THỊ LUYẾN; Sử dụng: HỒ THỊ LUYẾN.</t>
  </si>
  <si>
    <t>Đăng ký: NGUYỄN VĂN HỢI; Sử dụng: NGUYỄN VĂN HỢI.</t>
  </si>
  <si>
    <t>Đăng ký: VŨ THỊ LỢI (mù); Sử dụng: ĐỖ PHƯỚC THANH 
(con).</t>
  </si>
  <si>
    <t>Đăng ký: PHAN VĂN LỢI; Sử dụng: PHAN VĂN LỢI.</t>
  </si>
  <si>
    <t>Đăng ký: HỒ VĂN LÀNH; Sử dụng: HỒ VĂN LÀNH.</t>
  </si>
  <si>
    <t>Đăng ký: NGUYỄN THẾ KHOA; Sử dụng: NGUYỄN THẾ KHOA.</t>
  </si>
  <si>
    <t>Đăng ký: CAO VĂN MINH (chết); Sử dụng: HUỲNH THỊ SANG
 (vợ).</t>
  </si>
  <si>
    <t>Đăng ký: VÕ THỊ HƯỜNG; Sử dụng: VÕ THỊ HƯỜNG.</t>
  </si>
  <si>
    <t>Đăng ký: NGUYỄN VĂN DỰ; Sử dụng: NGUYỄN VĂN DỰ.</t>
  </si>
  <si>
    <t>Đăng ký: NGUYỄN THỊ TẮT
(chết); Sử dụng: PHẠM NGỌC QUÝ
 (con).</t>
  </si>
  <si>
    <t>Đăng ký: NGUYỄN VĂN TẢNG; Sử dụng: NGUYỄN VĂN TẢNG.</t>
  </si>
  <si>
    <t>Đăng ký: PHẠM TUẤN KIỆT; Sử dụng: PHẠM TUẤN KIỆT.</t>
  </si>
  <si>
    <t>Đăng ký: NGUYỄN THỊ SÀNH -
ĐINH CÔNG HIỀN; Sử dụng: NGUYỄN THỊ SÀNH -
ĐINH CÔNG HIỀN.</t>
  </si>
  <si>
    <t>Đăng ký: LÊ VĂN LIÊU (chết); Sử dụng: TRƯƠNG THỊ HẢI
 (vợ).</t>
  </si>
  <si>
    <t>Đăng ký: LÊ HỮU PHƯỚC; Sử dụng: LÊ HỮU PHƯỚC.</t>
  </si>
  <si>
    <t>Đăng ký: PHẠM MINH XUÂN 
(chết); Sử dụng: PHẠM THỊ LANG 
(con).</t>
  </si>
  <si>
    <t>Đăng ký: NGUYỄN VĂN HAI 
(chết); Sử dụng: NGUYỄN NGỌC
 THANH (con).</t>
  </si>
  <si>
    <t>Đăng ký: NGUYỄN THỊ LANG; Sử dụng: NGUYỄN THỊ LANG.</t>
  </si>
  <si>
    <t>Đăng ký: NGUYỄN VĂN NHUNG
(CHẾT); Sử dụng: NGUYỄN THỊ 
TUYẾT HẠNH (con).</t>
  </si>
  <si>
    <t>Đăng ký: TRẦN VĂN LONG; Sử dụng: TRẦN VĂN LONG.</t>
  </si>
  <si>
    <t>Đăng ký: TRẦN THỊ TƯ; Sử dụng: TRẦN THỊ TƯ.</t>
  </si>
  <si>
    <t>Đăng ký: NGÔ QUỐC LONG; Sử dụng: NGÔ QUỐC LONG.</t>
  </si>
  <si>
    <t>Đăng ký: TRƯƠNG THỊ HẢI; Sử dụng: TRƯƠNG THỊ HẢI.</t>
  </si>
  <si>
    <t>Đăng ký: NGUYỄN THỊ NHẠN 
(già yếu); Sử dụng: ĐOÀN VIẾT THUẬN
(con).</t>
  </si>
  <si>
    <t>Đăng ký: TRẦN VĂN MẬU 
(chết); Sử dụng: TRẦN ĐỨC HIỆP 
(con).</t>
  </si>
  <si>
    <t>Đăng ký: TRẦN VĂN TÚ; Sử dụng: TRẦN VĂN TÚ.</t>
  </si>
  <si>
    <t>Đăng ký: LƯƠNG THÀNH SƠN
 (chết); Sử dụng: TRẦN THỊ HÓA (vợ).</t>
  </si>
  <si>
    <t>Đăng ký: DƯƠNG VĂN HOÀNG; Sử dụng: DƯƠNG VĂN 
HOÀNG.</t>
  </si>
  <si>
    <t>Đăng ký: BÙI ĐỨC TÀI; Sử dụng: BÙI ĐỨC TÀI.</t>
  </si>
  <si>
    <t>Đăng ký: NGUYỄN THỊ ĐẸP; Sử dụng: NGUYỄN THỊ ĐẸP.</t>
  </si>
  <si>
    <t>Đăng ký: NGUYỄN VĂN ĐỨC; Sử dụng: NGUYỄN VĂN ĐỨC.</t>
  </si>
  <si>
    <t>Đăng ký: HỘI PHỤ NỮ 
P. LONG HƯƠNG; Sử dụng: HỘI PHỤ NỮ 
P. LONG HƯƠNG.</t>
  </si>
  <si>
    <t>Đăng ký: ĐỖ ĐỨC HUYNH; Sử dụng: ĐỖ ĐỨC HUYNH.</t>
  </si>
  <si>
    <t>Đăng ký: HỘI CCB PHƯỜNG; Sử dụng: HỘI CCB PHƯỜNG.</t>
  </si>
  <si>
    <t>Đăng ký: NGUYỄN VĂN PHỦ; Sử dụng: NGUYỄN VĂN PHỦ.</t>
  </si>
  <si>
    <t>Đăng ký: DƯƠNG VĂN HƯƠNG; Sử dụng: DƯƠNG VĂN HƯƠNG.</t>
  </si>
  <si>
    <t>Đăng ký: CHI HỘI NÔNG DÂN; Sử dụng: CHI HỘI NÔNG DÂN.</t>
  </si>
  <si>
    <t>Đăng ký: PHAN  VĂN HÙNG; Sử dụng: PHAN  VĂN HÙNG.</t>
  </si>
  <si>
    <t>Đăng ký: PHAN ĐÌNH THẮNG; Sử dụng: PHAN ĐÌNH THẮNG.</t>
  </si>
  <si>
    <t>Đăng ký: NGUYỄN THỊ BÉ; Sử dụng: NGUYỄN THỊ BÉ.</t>
  </si>
  <si>
    <t>Đăng ký: NGUYỄN VĂN NHỊ; Sử dụng: NGUYỄN VĂN NHỊ.</t>
  </si>
  <si>
    <t>Đăng ký: ĐỖ VĂN TRỌNG; Sử dụng: ĐỖ VĂN TRỌNG.</t>
  </si>
  <si>
    <t>Đăng ký: LÊ THÀNH THUẬN; Sử dụng: LÊ THÀNH THUẬN.</t>
  </si>
  <si>
    <t>Đăng ký: NGUYỄN THỊ BÊ; Sử dụng: NGUYỄN THỊ BÊ.</t>
  </si>
  <si>
    <t>Đăng ký: NGUYỄN THANH KHIẾT; Sử dụng: NGUYỄN THANH 
KHIẾT.</t>
  </si>
  <si>
    <t>Đăng ký: NGUYỄN VĂN KHÁ; Sử dụng: NGUYỄN VĂN KHÁ.</t>
  </si>
  <si>
    <t>Đăng ký: NGUYỄN VĂN TỐT; Sử dụng: NGUYỄN VĂN TỐT.</t>
  </si>
  <si>
    <t>Đăng ký: TRẦN THỊ 
THANH PHƯƠNG; Sử dụng: TRẦN THỊ 
THANH PHƯƠNG.</t>
  </si>
  <si>
    <t>Đăng ký: TRẦN THỊ ĐẠT; Sử dụng: TRẦN THỊ ĐẠT.</t>
  </si>
  <si>
    <t>Đăng ký: NGUYỄN THỊ NỮ; Sử dụng: NGUYỄN THỊ NỮ.</t>
  </si>
  <si>
    <t>Đăng ký: NGUYỄN THỊ TƯ; Sử dụng: NGUYỄN THỊ TƯ.</t>
  </si>
  <si>
    <t>Đăng ký: NGUYỄN THỊ 
TUYẾT NGA; Sử dụng: NGUYỄN THỊ 
TUYẾT NGA.</t>
  </si>
  <si>
    <t>Đăng ký: NGUYỄN HUY QUỐC; Sử dụng: NGUYỄN HUY QUỐC.</t>
  </si>
  <si>
    <t>Đăng ký: NGUYỄN THỊ THU VÂN; Sử dụng: NGUYỄN THỊ 
THU VÂN.</t>
  </si>
  <si>
    <t>Đăng ký: HUỲNH THỊ NGỌC MAI; Sử dụng: HUỲNH THỊ 
NGỌC MAI.</t>
  </si>
  <si>
    <t>Đăng ký: NGUYỄN VĂN BÚP; Sử dụng: NGUYỄN VĂN BÚP.</t>
  </si>
  <si>
    <t>Đăng ký: LÊ THỊ NGA; Sử dụng: LÊ THỊ NGA.</t>
  </si>
  <si>
    <t>Đăng ký: VÕ NGỌC ẤN-
NGUYỄN THỊ HẠNH
VÕ NGỌC THẠCH; Sử dụng: VÕ NGỌC Ấn-
NGUYỄN THỊ HẠNH
VÕ NGỌC THẠCH.</t>
  </si>
  <si>
    <t>Đăng ký: PHAN NGỌC HUY; Sử dụng: PHAN NGỌC HUY.</t>
  </si>
  <si>
    <t>Đăng ký: LÊ THỊ CÚC - 
NGUYỄN LÊ THÚY VI; Sử dụng: LÊ THỊ CÚC - 
NGUYỄN LÊ THÚY VI.</t>
  </si>
  <si>
    <t>Đăng ký: NGUYỄN THỊ THANH NGUYỆT; Sử dụng: NGUYỄN THỊ THANH NGUYỆT.</t>
  </si>
  <si>
    <t>Đăng ký: ĐỖ THỊ NẶNG; Sử dụng: ĐỖ THỊ NẶNG.</t>
  </si>
  <si>
    <t>Đăng ký: HTX NN QUYẾT THẮNG; Sử dụng: HTX NN 
QUYẾT THẮNG.</t>
  </si>
  <si>
    <t>Đăng ký: HTX NN QUYẾT THẮNG; Sử dụng: HTX NN QUYẾT THẮNG.</t>
  </si>
  <si>
    <t>Đăng ký: HTX NN QUYẾT THẮNG; Sử dụng: HTX NN
 QUYẾT THẮNG.</t>
  </si>
  <si>
    <t>Đăng ký: NGUYỄN KIM HƯƠNG; Sử dụng: NGUYỄN KIM HƯƠNG.</t>
  </si>
  <si>
    <t>Đăng ký: ĐOÀN ANH KIỆT; Sử dụng: ĐOÀN ANH KIỆT.</t>
  </si>
  <si>
    <t>Đăng ký: ĐOÀN VĂN BA; Sử dụng: ĐOÀN VĂN BA.</t>
  </si>
  <si>
    <t>Đăng ký: VÕ THỊ KIM HƯƠNG; Sử dụng: VÕ THỊ KIM HƯƠNG.</t>
  </si>
  <si>
    <t>Đăng ký: ĐẶNG QUANG TẠO; Sử dụng: ĐẶNG QUANG TẠO.</t>
  </si>
  <si>
    <t>Đăng ký: ĐẶNG THỊ NGÔN - 
LÊ THỊ CÚC; Sử dụng: ĐẶNG THỊ NGÔN - 
LÊ THỊ CÚC.</t>
  </si>
  <si>
    <t>Đăng ký: BÙI VĂN BA; Sử dụng: BÙI VĂN BA.</t>
  </si>
  <si>
    <t>Đăng ký: NGUYỄN THỊ 
NGỌC NƯƠNG; Sử dụng: NGUYỄN THỊ 
NGỌC NƯƠNG.</t>
  </si>
  <si>
    <t>Đăng ký: BÙI THỊ HỬNG; Sử dụng: BÙI THỊ HỬNG.</t>
  </si>
  <si>
    <t>Đăng ký: ĐINH VĂN BẢY; Sử dụng: HTXNN
 QUYẾT THẮNG.</t>
  </si>
  <si>
    <t>Đăng ký: UBND PHƯỜNG; Sử dụng: UBND PHƯỜNG.</t>
  </si>
  <si>
    <t>Đăng ký: UBND PHƯỜNG; Sử dụng: UBND PHƯỜNG .</t>
  </si>
  <si>
    <t>Đăng ký: NGUYỄN VĂN MẦU; Sử dụng: NGUYỄN VĂN MẦU.</t>
  </si>
  <si>
    <t>Đăng ký: NGUYỄN KIM LANH
; Sử dụng: Tập đoàn Long Hòa.</t>
  </si>
  <si>
    <t>Đăng ký: NGUYỄN THÀNH BẰNG; Sử dụng: Tập đoàn Hương Sơn.</t>
  </si>
  <si>
    <t>Đăng ký: LÊ DUY THẾ-NGUYỄN THỊ HIỀN; Sử dụng: UBND PHƯỜNG.</t>
  </si>
  <si>
    <t>Đăng ký: LÊ THỊ TÍCH; Sử dụng: UBND PHƯỜNG.</t>
  </si>
  <si>
    <t>Đăng ký: NGUYỄN MINH KHANG-NGUYỄN THỊ CHÓT; Sử dụng: UBND PHƯỜNG.</t>
  </si>
  <si>
    <t>Đăng ký: NGUYỄN THỊ LOAN-PHẠM THẾ MỸ; Sử dụng: UBND PHƯỜNG.</t>
  </si>
  <si>
    <t>Đăng ký: NGUYỄN THỊ THU; Sử dụng: UBND PHƯỜNG.</t>
  </si>
  <si>
    <t>Đăng ký: NGUYỄN THỊ PHƯƠNG THÙY (CHỒNG CHẾT); Sử dụng: UBND PHƯỜNG.</t>
  </si>
  <si>
    <t>Đăng ký: NGUYỄN THỊ ƯỚC; Sử dụng: UBND PHƯỜNG.</t>
  </si>
  <si>
    <t>Đăng ký: NGUYỄN THỊ LÂN-TRẦN THẾ CHUẨN; Sử dụng: UBND PHƯỜNG.</t>
  </si>
  <si>
    <t>Đăng ký: TẠ QUANG KHẢI-NGUYỄN THỊ LAM; Sử dụng: UBND PHƯỜNG.</t>
  </si>
  <si>
    <t>Đăng ký: NGÔ ĐÌNH BÌNH-NGUYỄN THỊ BÌNH; Sử dụng: UBND PHƯỜNG.</t>
  </si>
  <si>
    <t>Đăng ký: ĐINH MẠNH HOẠCH-TRỊNH KHÁNH HÒA; Sử dụng: UBND PHƯỜNG.</t>
  </si>
  <si>
    <t>Đăng ký: NGUYỄN QUỐC TOẢN-PHẠM THỊ NHUẦN; Sử dụng: UBND PHƯỜNG.</t>
  </si>
  <si>
    <t>Đăng ký: NGUYỄN MINH LONG; Sử dụng: NGUYỄN MINH LONG.</t>
  </si>
  <si>
    <t>Đăng ký: NGUYỄN THỊ VÂN; Sử dụng: NGUYỄN THỊ VÂN.</t>
  </si>
  <si>
    <t>Đăng ký: DOÃN THỊ MINH; Sử dụng: DOÃN THỊ MINH.</t>
  </si>
  <si>
    <t>Đăng ký: ĐINH VĂN SỸ; Sử dụng: ĐINH VĂN SỸ.</t>
  </si>
  <si>
    <t>Đăng ký: NGUYỄN THỊ HOA; Sử dụng: NGUYỄN THỊ HOA.</t>
  </si>
  <si>
    <t>Đăng ký: NGUYỄN THỊ MINH; Sử dụng: NGUYỄN THỊ MINH.</t>
  </si>
  <si>
    <t>Đăng ký: ĐOÀN BẠCH TUYẾT; Sử dụng: ĐOÀN BẠCH TUYẾT.</t>
  </si>
  <si>
    <t>Đăng ký: PHAN KIM Ý; Sử dụng: PHAN KIM Ý.</t>
  </si>
  <si>
    <t>Đăng ký: NGUYỄN THỊ TUỒNG-
BÙI VĂN SANG; Sử dụng: NGUYỄN THỊ TUỒNG-
BÙI VĂN SANG.</t>
  </si>
  <si>
    <t>Đăng ký: HTX NN 
QUYẾT THẮNG; Sử dụng: HTX NN
 QUYẾT THẮNG.</t>
  </si>
  <si>
    <t>Đăng ký: Lê Thị Sâm (chết); Sử dụng: Nguyễn Thị 
Thanh.</t>
  </si>
  <si>
    <t>Đăng ký: Nguyễn Ngọc Anh ; Sử dụng: .</t>
  </si>
  <si>
    <t>Đăng ký: Võ Thị Hòang; Sử dụng:                                                                                                                                                                                                                                                                                                                                                                                .</t>
  </si>
  <si>
    <t>Đăng ký: Nguyễn Thị Đào
(chết) Lê Văn Ánh; Sử dụng: Lê Văn Ánh.</t>
  </si>
  <si>
    <t>Đăng ký: Nguyễn Minh 
Khanh(chết); Sử dụng: Lê Thị Ry.</t>
  </si>
  <si>
    <t>Đăng ký: Đào Thị Hoa; Sử dụng: .</t>
  </si>
  <si>
    <t>Đăng ký: Nguyễn Tấn Hòang; Sử dụng: .</t>
  </si>
  <si>
    <t>Đăng ký: Nguyễn Thị Kiều; Sử dụng: .</t>
  </si>
  <si>
    <t>Đăng ký: Lê Văn Minh ; Sử dụng: .</t>
  </si>
  <si>
    <t>Đăng ký: Lương Quang 
Thống(chết); Sử dụng: Lương Quang 
Nghĩa .</t>
  </si>
  <si>
    <t>Đăng ký: Trần Văn Nam; Sử dụng: .</t>
  </si>
  <si>
    <t>Đăng ký: Nguyễn Khắc Đớn; Sử dụng: .</t>
  </si>
  <si>
    <t>Đăng ký: Bùi Văn Trừ (chết); Sử dụng: Bùi Thanh 
Nhã.</t>
  </si>
  <si>
    <t>Đăng ký: Nguyễn Văn Chiều
(chết); Sử dụng: Nguyễn Văn 
Hòang.</t>
  </si>
  <si>
    <t>Đăng ký: Đặng Văn Phó; Sử dụng: Lê Minh Tâm.</t>
  </si>
  <si>
    <t>Đăng ký: Trần Thị Lựa; Sử dụng: Phạm Công
 Vách.</t>
  </si>
  <si>
    <t>Đăng ký: Nguyễn Thị Phe; Sử dụng: Trần An Hòa.</t>
  </si>
  <si>
    <t>Đăng ký: Nguyễn Thị Điền
(chết); Sử dụng: Lê Văn Út.</t>
  </si>
  <si>
    <t>Đăng ký: Phan Thị Bỉ; Sử dụng: Lê Văn Ngà.</t>
  </si>
  <si>
    <t>Đăng ký: Đỗ Thị Tuyết Mai; Sử dụng: Võ Chí Hòa.</t>
  </si>
  <si>
    <t>Đăng ký: Nguyễn Văn Đừng; Sử dụng: .</t>
  </si>
  <si>
    <t>Đăng ký: Trương Văn Kiên
 (chết)-Nguyễn Thị Xuân; Sử dụng: Vũ Thị Minh
 Nghĩa.</t>
  </si>
  <si>
    <t>Đăng ký: Trương Văn Riêu; Sử dụng: .</t>
  </si>
  <si>
    <t>Đăng ký: Hùynh Văn Thông; Sử dụng: .</t>
  </si>
  <si>
    <t>Đăng ký: Võ Văn Cuộc (chết); Sử dụng: Nguyễn Thị
 Hoa.</t>
  </si>
  <si>
    <t>Đăng ký: Lương Văn Nhờ; Sử dụng: .</t>
  </si>
  <si>
    <t>Đăng ký: Bùi Quang Phục; Sử dụng: .</t>
  </si>
  <si>
    <t>Đăng ký: Nguyễn Văn Nhẫn; Sử dụng: .</t>
  </si>
  <si>
    <t>Đăng ký: Đặng Thị Kim Sơn; Sử dụng: .</t>
  </si>
  <si>
    <t>Đăng ký: Đặng Thị Sinh; Sử dụng: .</t>
  </si>
  <si>
    <t>Đăng ký: Lê Minh Tâm; Sử dụng: .</t>
  </si>
  <si>
    <t>Đăng ký: La Văn Triều; Sử dụng: .</t>
  </si>
  <si>
    <t>Đăng ký: Trần Thị Yến; Sử dụng: .</t>
  </si>
  <si>
    <t>Đăng ký: HTX Hòa Thành; Sử dụng: Võ Dõan 
Thống.</t>
  </si>
  <si>
    <t>Đăng ký: UBND xã; Sử dụng: .</t>
  </si>
  <si>
    <t>Đăng ký: Nguyễn Thị Bông; Sử dụng: Bùi Thị
 Khương.</t>
  </si>
  <si>
    <t>Đăng ký: Hùynh Văn Mai; Sử dụng: Hùynh Văn 
Thông.</t>
  </si>
  <si>
    <t>Đăng ký: Võ Thị Ba (chết); Sử dụng: Nguyễn Thị 
Thanh.</t>
  </si>
  <si>
    <t>Đăng ký: Võ Văn Ca; Sử dụng: .</t>
  </si>
  <si>
    <t>Đăng ký: Mai Văn Hồng
 (chết) Nguyễn Thị Hương; Sử dụng: Lê Minh Tâm.</t>
  </si>
  <si>
    <t>Đăng ký: Nguyễn Văn Trung; Sử dụng: Nguyễn văn
 Chính.</t>
  </si>
  <si>
    <t>Đăng ký: Nguyễn Văn Minh; Sử dụng: Nguyễn Hữu 
Quỹnh.</t>
  </si>
  <si>
    <t>Đăng ký: Châu Thị Bình; Sử dụng: Nguyễn văn
Ngà.</t>
  </si>
  <si>
    <t>Đăng ký: Đặng Văn Tốt; Sử dụng: .</t>
  </si>
  <si>
    <t>Đăng ký: Trương Thị Nga; Sử dụng: .</t>
  </si>
  <si>
    <t>Đăng ký: Công Đòan xã 
Hòa Long; Sử dụng: .</t>
  </si>
  <si>
    <t>Đăng ký: Lê Trần Khoa; Sử dụng: .</t>
  </si>
  <si>
    <t>Đăng ký: Cty cổ phần Cao su 
Thống Nhất; Sử dụng: Nông trường 
cao su Phong Phú.</t>
  </si>
  <si>
    <t>Đăng ký: Nguyễn Văn Thông; Sử dụng: .</t>
  </si>
  <si>
    <t>Đăng ký: Lê Văn Bin (chết); Sử dụng: Mai Thị 
Chanh.</t>
  </si>
  <si>
    <t>Đăng ký: Trần Văn Phát 
(chết); Sử dụng: Lê Văn Ngà.</t>
  </si>
  <si>
    <t>Đăng ký: Ban CHỉ huy Quân
 sự Xã; Sử dụng: .</t>
  </si>
  <si>
    <t>Đăng ký: UBND xã; Sử dụng: Nguyễn Thị 
Phụng.</t>
  </si>
  <si>
    <t>Đăng ký: UBND xã; Sử dụng: Nguyễn Thành
 HƯng.</t>
  </si>
  <si>
    <t>Đăng ký: UBND xã; Sử dụng: Nguyễn Văn
 Thơm.</t>
  </si>
  <si>
    <t>Đăng ký: UBND xã; Sử dụng: Lê Thị Huỳnh Trang, Dương Đinh, Tống Thị Mỹ Linh, Nguyễn Thị Cậy, Nguyễn Văn Nở..</t>
  </si>
  <si>
    <t>Đăng ký: Nguyễn Thị Trắng; Sử dụng: .</t>
  </si>
  <si>
    <t>Đăng ký: Dương Đinh ; Sử dụng: .</t>
  </si>
  <si>
    <t>Đăng ký: Phạm Thị Cậy; Sử dụng: .</t>
  </si>
  <si>
    <t>Đăng ký: Lê Thị Huỳnh Trang ; Sử dụng: .</t>
  </si>
  <si>
    <t>Đăng ký: Nguyễn Thị Thanh; Sử dụng: .</t>
  </si>
  <si>
    <t>Đăng ký: Tống Thị Mỹ Linh ; Sử dụng: .</t>
  </si>
  <si>
    <t>Đăng ký: UBND xã Quản lý; Sử dụng: .</t>
  </si>
  <si>
    <t>Đăng ký: UBND phường; Sử dụng: Nguyễn Ngọc Xuân.</t>
  </si>
  <si>
    <t>Đăng ký: UBND phường; Sử dụng: Cao Ngọc Tài.</t>
  </si>
  <si>
    <t>Đăng ký: UBND phường; Sử dụng: Đoàn Bạch Tuyết.</t>
  </si>
  <si>
    <t>Đăng ký: UBND phường; Sử dụng: Đỗ Thị Mai.</t>
  </si>
  <si>
    <t>Đăng ký: UBND phường; Sử dụng: Nguyễn Thị Thương.</t>
  </si>
  <si>
    <t>Đăng ký: UBND phường; Sử dụng: Trương Đình Hằng.</t>
  </si>
  <si>
    <t>Đăng ký: UBND phường; Sử dụng: Trương Quang Huy.</t>
  </si>
  <si>
    <t>Đăng ký: UBND phường; Sử dụng: Phan Văn Tiến.</t>
  </si>
  <si>
    <t>Đăng ký: UBND phường; Sử dụng: Triệu Nghĩa.</t>
  </si>
  <si>
    <t>Đăng ký: UBND phường; Sử dụng: Lê Thị Kim Hoàn.</t>
  </si>
  <si>
    <t>Đăng ký: UBND phường; Sử dụng: Nguyễn Minh Ngàn.</t>
  </si>
  <si>
    <t>Đăng ký: UBND phường; Sử dụng: Ngô Thị Thanh Tuyền.</t>
  </si>
  <si>
    <t>Đăng ký: UBND phường; Sử dụng: .</t>
  </si>
  <si>
    <t>Đăng ký: UBND phường; Sử dụng: Lê Văn Suyền.</t>
  </si>
  <si>
    <t>Đăng ký: UBND phường; Sử dụng: Hoàng Thị Hương.</t>
  </si>
  <si>
    <t>Đăng ký: UBND phường; Sử dụng: Trần Thị Quang.</t>
  </si>
  <si>
    <t>Đăng ký: UBND phường; Sử dụng: Phạm Văn Tiếng.</t>
  </si>
  <si>
    <t>Đăng ký: UBND phường; Sử dụng: Nguyễn Trung Trực.</t>
  </si>
  <si>
    <t>Đăng ký: UBND phường; Sử dụng: Dương Thị Kim Hoàn.</t>
  </si>
  <si>
    <t>Đăng ký: UBND phường; Sử dụng: Nguyễn Thị Y.</t>
  </si>
  <si>
    <t>Đăng ký: UBND phường; Sử dụng: Đặng Ngọc Điệp .</t>
  </si>
  <si>
    <t>Đăng ký: UBND phường; Sử dụng: Bùi Thị Cúc.</t>
  </si>
  <si>
    <t>Đăng ký: UBND phường; Sử dụng: Hoàng Thị Thái.</t>
  </si>
  <si>
    <t>Đăng ký: UBND phường; Sử dụng: Vũ Thành Long.</t>
  </si>
  <si>
    <t>Đăng ký: UBND phường; Sử dụng: Trần Thị Kim Lanh.</t>
  </si>
  <si>
    <t>Đăng ký: Nguyễn Thị Yến; Sử dụng: Nguyễn Thị Yến.</t>
  </si>
  <si>
    <t>Đăng ký: Trần Văn Cải; Sử dụng: Trần Văn Cải.</t>
  </si>
  <si>
    <t>Đăng ký: Nguyễn Văn Thăng; Sử dụng: Nguyễn Văn Thăng.</t>
  </si>
  <si>
    <t>Đăng ký: Dương Thị Tùy; Sử dụng: Dương Thị Quang.</t>
  </si>
  <si>
    <t>Đăng ký: Dương Thị Quang; Sử dụng: Dương Thị Quang.</t>
  </si>
  <si>
    <t>Đăng ký: Mã Văn Thắng; Sử dụng: Mã Văn Thắng.</t>
  </si>
  <si>
    <t>Đăng ký: Đỗ Thị Sáu; Sử dụng: Đỗ Thị Sáu.</t>
  </si>
  <si>
    <t>Đăng ký: Nguyễn Hoàng Lâm; Sử dụng: Lê Văn Thành.</t>
  </si>
  <si>
    <t>Đăng ký: Nguyễn Lăng; Sử dụng: Nguyễn Lăng.</t>
  </si>
  <si>
    <t>Đăng ký: Đặng Thị Tỵ; Sử dụng: Đặng Thị Tỵ.</t>
  </si>
  <si>
    <t>Đăng ký: Trần Thị Tuyết Loan; Sử dụng: Trần Thị Tuyết Loan.</t>
  </si>
  <si>
    <t>Đăng ký: Võ Thị Thanh; Sử dụng: Võ Thị Thanh.</t>
  </si>
  <si>
    <t>Đăng ký: Võ Tuấn Hùng; Sử dụng: Võ Tuấn Hùng.</t>
  </si>
  <si>
    <t>Đăng ký: Trần Văn Nghĩa; Sử dụng: Trần Văn Nghĩa.</t>
  </si>
  <si>
    <t>Đăng ký: Phạm Văn Lập; Sử dụng: Phạm Văn Lập.</t>
  </si>
  <si>
    <t>Đăng ký: Lê Thị Minh; Sử dụng: Lê Thị Minh.</t>
  </si>
  <si>
    <t>Đăng ký: Ngô Thanh Sơn; Sử dụng: Nguyễn Hoàng Phong.</t>
  </si>
  <si>
    <t>Đăng ký: Nguyễn Văn Tấn; Sử dụng: Nguyễn Văn Tấn.</t>
  </si>
  <si>
    <t>Đăng ký: Phạm Văn Lùng; Sử dụng: Phạm Văn Kiếm.</t>
  </si>
  <si>
    <t>Đăng ký: Trần Ngọc Kháng; Sử dụng: Trần Ngọc Kháng.</t>
  </si>
  <si>
    <t>Đăng ký: Mã Thị Sáu; Sử dụng: Mã Thị Sáu.</t>
  </si>
  <si>
    <t>Đăng ký: Phạm Văn Xuyên; Sử dụng: Phạm Văn Xuyên.</t>
  </si>
  <si>
    <t>Đăng ký: Huỳnh Thanh Bình; Sử dụng: Huỳnh Thanh Bình.</t>
  </si>
  <si>
    <t>Đăng ký: Mã Thị Chẳng; Sử dụng: Mã Thị Chẳng.</t>
  </si>
  <si>
    <t>Đăng ký: Nguyễn Văn Ngọc; Sử dụng: Nguyễn Văn Ngọc.</t>
  </si>
  <si>
    <t>Đăng ký: Nguyễn Văn Châu; Sử dụng: Phaạm Thị Chủ.</t>
  </si>
  <si>
    <t>Đăng ký: Nguyễn Thị Bích Hải; Sử dụng: Trương Công Đậu.</t>
  </si>
  <si>
    <t>Đăng ký: Nguyễn Thị Lẹ; Sử dụng: Nguyễn Thị Lẹ.</t>
  </si>
  <si>
    <t>Đăng ký: Nguyễn Thị Sửu; Sử dụng: Nguyễn Thị Sửu.</t>
  </si>
  <si>
    <t>Đăng ký: Nguyễn Văn Vạn; Sử dụng: Nguyễn Văn Vạn.</t>
  </si>
  <si>
    <t>Đăng ký: Nguyễn Văn Rõ; Sử dụng: Nguyễn Văn Lắm.</t>
  </si>
  <si>
    <t>Đăng ký: Nguyễn Văn Minh; Sử dụng: Nguyễn Văn Minh.</t>
  </si>
  <si>
    <t>Đăng ký: Châu Văn Lực; Sử dụng: Châu Văn Lực.</t>
  </si>
  <si>
    <t>Đăng ký: Hà Văn Cảnh; Sử dụng: Hà Văn Cảnh.</t>
  </si>
  <si>
    <t>Đăng ký: Đỗ Ngọc Minh; Sử dụng: Đỗ Ngọc Minh.</t>
  </si>
  <si>
    <t>Đăng ký: Nguyễn Văn Long; Sử dụng: Nguyễn Văn Long.</t>
  </si>
  <si>
    <t>Đăng ký: Trần Thị Chuyền; Sử dụng: Trần Thị Chuyền.</t>
  </si>
  <si>
    <t>Đăng ký: Trần Thanh Dũng; Sử dụng: Trần Thanh Dũng.</t>
  </si>
  <si>
    <t>Đăng ký: Trần Thị Nga; Sử dụng: Trần Thị Nga.</t>
  </si>
  <si>
    <t>Đăng ký: Văn Thị Giác; Sử dụng: Văn Thị Giác.</t>
  </si>
  <si>
    <t>Đăng ký: Nguyễn Văn Hùng; Sử dụng: Nguyễn Văn Hùng.</t>
  </si>
  <si>
    <t>Đăng ký: Trần Minh Lập; Sử dụng: Trần Minh Lập.</t>
  </si>
  <si>
    <t>Đăng ký: Nguyễn Văn Trực; Sử dụng: Đỗ Văn Muộn.</t>
  </si>
  <si>
    <t>Đăng ký: Phạm Thị Viên; Sử dụng: Lê Quốc Dục.</t>
  </si>
  <si>
    <t>Đăng ký: Trần Văn Minh; Sử dụng: Trần Văn Minh.</t>
  </si>
  <si>
    <t>Đăng ký: Nguyễn Thị Nhỏ; Sử dụng: Trần Thanh Tuấn.</t>
  </si>
  <si>
    <t>Đăng ký: Nguyễn Văn Phương; Sử dụng: Trần Thị Chưởng.</t>
  </si>
  <si>
    <t>Đăng ký: Đặng Văn Đấu; Sử dụng: Đặng Văn Đấu.</t>
  </si>
  <si>
    <t>Đăng ký: Lê Văn Mạnh; Sử dụng: Lê Văn Mạnh.</t>
  </si>
  <si>
    <t>Đăng ký: Dương Văn Chạy; Sử dụng: Dương Văn Chạy.</t>
  </si>
  <si>
    <t>Đăng ký: Nguyễn Văn Nhân; Sử dụng: Nguyễn Văn Nhân.</t>
  </si>
  <si>
    <t>Đăng ký: Đỗ Phước Sĩ; Sử dụng: Đỗ Phước Sĩ.</t>
  </si>
  <si>
    <t>Đăng ký: Võ Thị Ngự; Sử dụng: Lê Thị Trinh.</t>
  </si>
  <si>
    <t>Đăng ký: Đặng Thị Khây; Sử dụng: Đặng Thị Khây.</t>
  </si>
  <si>
    <t>Đăng ký: Võ Văn Thắng; Sử dụng: Võ Văn Thắng.</t>
  </si>
  <si>
    <t>Đăng ký: Mã Tấn Hòa; Sử dụng: Mã Tấn Hòa.</t>
  </si>
  <si>
    <t>Đăng ký: Hồ Văn Hành; Sử dụng: Hồ Văn Hành.</t>
  </si>
  <si>
    <t>Đăng ký: Nguyễn Chín Tăng; Sử dụng: Nguyễn Chín Tăng.</t>
  </si>
  <si>
    <t>Đăng ký: Trần Thanh Bình; Sử dụng: Trần Thanh Bình.</t>
  </si>
  <si>
    <t>Đăng ký: Đỗ Văn Lụa; Sử dụng: Đỗ Văn Lụa.</t>
  </si>
  <si>
    <t>Đăng ký: Đỗ Phước Nông; Sử dụng: Đỗ Phước Nông.</t>
  </si>
  <si>
    <t>Đăng ký: Nguyễn Thị Phượng; Sử dụng: Nguyễn Thị Phượng.</t>
  </si>
  <si>
    <t>Đăng ký: Trương Văn Hiền; Sử dụng: Trương Văn Hiền.</t>
  </si>
  <si>
    <t>Đăng ký: Nguyễn Thanh Tùng; Sử dụng: Nguyễn Thanh Tùng.</t>
  </si>
  <si>
    <t>Đăng ký: Lê Văn Nở; Sử dụng: Lê Văn Nở.</t>
  </si>
  <si>
    <t>Đăng ký: Nguyễn Thị Mùi; Sử dụng: Nguyễn Thị Mùi.</t>
  </si>
  <si>
    <t>Đăng ký: Trần Thị Khuê; Sử dụng: Trần Thị Khuê.</t>
  </si>
  <si>
    <t>Đăng ký: Không có tên; Sử dụng: Trần Thanh Hà.</t>
  </si>
  <si>
    <t>Đăng ký: Nguyễn Văn Lợi; Sử dụng: Nguyễn Văn Lợi.</t>
  </si>
  <si>
    <t>Đăng ký: Lê Văn Năm; Sử dụng: Lê Thị Bé.</t>
  </si>
  <si>
    <t>Đăng ký: Phạm Văn Lâm; Sử dụng: Phạm Văn Lâm.</t>
  </si>
  <si>
    <t>Đăng ký: Nguyễn Văn Cẩu; Sử dụng: Nguyễn Văn Cẩu.</t>
  </si>
  <si>
    <t>Đăng ký: Võ Văn Hùng; Sử dụng: Võ Văn Hùng.</t>
  </si>
  <si>
    <t>Đăng ký: Phạm Thị Sáu; Sử dụng: Phạm Thị Sáu.</t>
  </si>
  <si>
    <t>Đăng ký: Nguyễn Văn Hàng; Sử dụng: Nguyễn Văn Hàng.</t>
  </si>
  <si>
    <t>Đăng ký: Đặng Hồng Thu; Sử dụng: Đặng Hồng Thu.</t>
  </si>
  <si>
    <t>Đăng ký: Trần Thị Buôn; Sử dụng: Trần Thị Thảo.</t>
  </si>
  <si>
    <t>Đăng ký: Trần Thị Thuyền; Sử dụng: Lâm Văn Điền.</t>
  </si>
  <si>
    <t>Đăng ký: Nguyễn Văn Lý; Sử dụng: Nguyễn Văn Lý.</t>
  </si>
  <si>
    <t>Đăng ký: Trần Thị Hai; Sử dụng: Đoàn Văn Công.</t>
  </si>
  <si>
    <t>Đăng ký: Trần Thị Tâm; Sử dụng: Nguyễn Văn Tòn.</t>
  </si>
  <si>
    <t>Đăng ký: Trần Thị Nhiều; Sử dụng: Trần Thị Nhiều.</t>
  </si>
  <si>
    <t>Đăng ký: Lữ Sĩ Son; Sử dụng: Văn Thị Lùng.</t>
  </si>
  <si>
    <t>Đăng ký: Trần Văn Bức; Sử dụng: Trần Văn Bức.</t>
  </si>
  <si>
    <t>Đăng ký: Nguyễn Thị Thiệt; Sử dụng: Nguyễn Thị Mỹ Bình.</t>
  </si>
  <si>
    <t>Đăng ký: Không có tên; Sử dụng: Hợp Tác xã Phước Lập.</t>
  </si>
  <si>
    <t>Đăng ký: Lê Trung Toán; Sử dụng: Lê Trung Tình.</t>
  </si>
  <si>
    <t>Đăng ký: Phạm Văn Hội; Sử dụng: Phạm Văn Hội.</t>
  </si>
  <si>
    <t>Đăng ký: Đoàn Thị Bé; Sử dụng: Nguyễn Văn Dân.</t>
  </si>
  <si>
    <t>Đăng ký: Phạm Văn Thanh; Sử dụng: Phạm Văn Thuận.</t>
  </si>
  <si>
    <t>Đăng ký: Nguyễn Văn Trung; Sử dụng: Nguyễn Văn Trung.</t>
  </si>
  <si>
    <t>Đăng ký: Nguyễn Văn Đẩu; Sử dụng: Nguyễn Văn Dũng.</t>
  </si>
  <si>
    <t>Đăng ký: Nguyễn Văn Đẩu; Sử dụng: Nguyễn Văn Mạnh.</t>
  </si>
  <si>
    <t>Đăng ký: Đỗ Văn Chương; Sử dụng: Đỗ Thị Yến.</t>
  </si>
  <si>
    <t>Đăng ký: Nguyễn Văn Thành; Sử dụng: Lê Thị Đắc.</t>
  </si>
  <si>
    <t>Đăng ký: Đào Văn Trừ; Sử dụng: Đào Văn Trừ.</t>
  </si>
  <si>
    <t>Đăng ký: Nguyễn Văn Đức; Sử dụng: Nguyễn Văn Đức.</t>
  </si>
  <si>
    <t>Đăng ký: Nguyễn Thị Hải; Sử dụng: Nguyễn Thị Hải.</t>
  </si>
  <si>
    <t>Đăng ký: Ngô Thị Hết; Sử dụng: Ngô Thị Hết.</t>
  </si>
  <si>
    <t>Đăng ký: Mã Văn Trường; Sử dụng: Mã Văn Trường.</t>
  </si>
  <si>
    <t>Đăng ký: Phạm Thị Nghĩa; Sử dụng: Mã Văn Trường.</t>
  </si>
  <si>
    <t>Đăng ký: Phạm Văn Hòa; Sử dụng: Phạm Văn Hòa.</t>
  </si>
  <si>
    <t>Đăng ký: Nguyễn Văn Bông; Sử dụng: Trần Thị Cưng.</t>
  </si>
  <si>
    <t>Đăng ký: Nguyễn Văn Riều; Sử dụng: Nguyễn Văn Riều.</t>
  </si>
  <si>
    <t>Đăng ký: Ngô Thị Huỳnh; Sử dụng: Ngô Thị Huỳnh.</t>
  </si>
  <si>
    <t>Đăng ký: Lê Thị Chắc; Sử dụng: Lê Thị Chắc.</t>
  </si>
  <si>
    <t>Đăng ký: Trần Ngọc Thắng; Sử dụng: Trần Ngọc Thắng.</t>
  </si>
  <si>
    <t>Đăng ký: Nguyễn Văn Đấu; Sử dụng: Nguyễn Văn Đấu.</t>
  </si>
  <si>
    <t>Đăng ký: Nguyễn Văn Cót; Sử dụng: Nguyễn Văn Cót.</t>
  </si>
  <si>
    <t>Đăng ký: Nguyễn Văn Lượm; Sử dụng: Nguyễn Văn Lượm.</t>
  </si>
  <si>
    <t>Đăng ký: Trần Ngọc Lợi; Sử dụng: Trần Ngọc Lợi.</t>
  </si>
  <si>
    <t>Đăng ký: Nguyễn Thị Nhỏ; Sử dụng: Nguyễn Thị Nhỏ.</t>
  </si>
  <si>
    <t>Đăng ký: Nguyễn Thị Tam; Sử dụng: Nguyễn Thị Tam.</t>
  </si>
  <si>
    <t>Đăng ký: Hồ Thị Lặng; Sử dụng: Hồ Thị Lặng.</t>
  </si>
  <si>
    <t>Đăng ký: Đỗ Thị Giỏi; Sử dụng: Đỗ Thị Giỏi.</t>
  </si>
  <si>
    <t>Đăng ký: Lê Thị Tất; Sử dụng: Nguyễn Văn Kiệm.</t>
  </si>
  <si>
    <t>Đăng ký: Trần Thị Ngũng; Sử dụng: Trần Thị Ngũng.</t>
  </si>
  <si>
    <t>Đăng ký: Trần Văn Quý; Sử dụng: Trần Văn Quý.</t>
  </si>
  <si>
    <t>Đăng ký: Trần Thị Thơ; Sử dụng: Trần Thị Thơ.</t>
  </si>
  <si>
    <t>Đăng ký: Cao Thị Hồng Liên; Sử dụng: Phạm Thị Phương.</t>
  </si>
  <si>
    <t>Đăng ký: Ngô Văn Đê; Sử dụng: Ngô Văn Phục.</t>
  </si>
  <si>
    <t>Đăng ký: Phạm Thị Hải; Sử dụng: Phạm Thị Hải.</t>
  </si>
  <si>
    <t>Đăng ký: Nguyễn Văn Ký; Sử dụng: Nguyễn Văn Ký.</t>
  </si>
  <si>
    <t>Đăng ký: Bùi Khắc Hùng; Sử dụng: Bùi Khắc Hùng.</t>
  </si>
  <si>
    <t>Đăng ký: Nguyễn Văn Chục; Sử dụng: Nguyễn Văn Chục.</t>
  </si>
  <si>
    <t>Đăng ký: Nguyễn Văn Hoàng; Sử dụng: Nguyễn Văn Hoàng.</t>
  </si>
  <si>
    <t>Đăng ký: Đặng Trung Tuyến; Sử dụng: Đặng Trung Tuyến.</t>
  </si>
  <si>
    <t>Đăng ký: Phạm Văn Cường; Sử dụng: Phạm Văn Cường.</t>
  </si>
  <si>
    <t>Đăng ký: Lê Thị Tứ; Sử dụng: Lê Thị Tứ.</t>
  </si>
  <si>
    <t>Đăng ký: UBND xã; Sử dụng: Nghĩa địa Gò Tiều.</t>
  </si>
  <si>
    <t>Đăng ký: UBND xã; Sử dụng: Đập Bà.</t>
  </si>
  <si>
    <t>Đăng ký: UBND xã; Sử dụng: Hồ Bàu Úc.</t>
  </si>
  <si>
    <t>Đăng ký: UBND xã; Sử dụng: Đào Thanh Hùng.</t>
  </si>
  <si>
    <t>Đăng ký: UBND xã ; Sử dụng: Đất bải rác.</t>
  </si>
  <si>
    <t>Đăng ký: Không có tên; Sử dụng: Nông trường Phong Phú.</t>
  </si>
  <si>
    <t>Đăng ký: Nông trường
 Phong Phú; Sử dụng: Trương Văn Rành.</t>
  </si>
  <si>
    <t>Đăng ký: Nông trường
 Phong Phú; Sử dụng: Ngô Xuân Diệm.</t>
  </si>
  <si>
    <t>Đăng ký: Không có tên; Sử dụng: Nguyễn Thị Lan.</t>
  </si>
  <si>
    <t>Đăng ký: UBND xã ; Sử dụng: Đào Văn Cường.</t>
  </si>
  <si>
    <t>Đăng ký: UBND xã ; Sử dụng: Dương Văn Long.</t>
  </si>
  <si>
    <t>Đăng ký: UBND xã ; Sử dụng: Phạm Văn Quyền.</t>
  </si>
  <si>
    <t>Đăng ký: UBND xã ; Sử dụng: Dương Thị Chép.</t>
  </si>
  <si>
    <t>Đăng ký: Phạm T. Hồng Hoa; Sử dụng: Phạm T. Hồng Hoa.</t>
  </si>
  <si>
    <t>Đăng ký: Ngô Ngọc Phước; Sử dụng: Ngô Ngọc Phước.</t>
  </si>
  <si>
    <t>Đăng ký: Ngô Xuân Thành; Sử dụng: Ngô Xuân Thành.</t>
  </si>
  <si>
    <t>Đăng ký: Chùa Phước Hưng; Sử dụng: Ngô Ngọc A.</t>
  </si>
  <si>
    <t>Đăng ký: Lê Văn Hoa; Sử dụng: Lương Văn Thử.</t>
  </si>
  <si>
    <t>Đăng ký: UBND xã
 (Hồ Bàu Úc); Sử dụng: Nguyễn Văn Hương.</t>
  </si>
  <si>
    <t>Đăng ký: Không có tên; Sử dụng: Nguyễn Thanh Diệp.</t>
  </si>
  <si>
    <t>Đăng ký: Phạm Văn Hào; Sử dụng: Nguyễn Văn Hương.</t>
  </si>
  <si>
    <t>Đăng ký: Phạm Văn Hào; Sử dụng: Trần Thị Tuyết.</t>
  </si>
  <si>
    <t>Đăng ký: Phạm Văn Hào; Sử dụng: Nguyễn T. Thanh Lan.</t>
  </si>
  <si>
    <t>Đăng ký: Lê Văn Hoa; Sử dụng: Hà Thị Bé.</t>
  </si>
  <si>
    <t>Đăng ký: UBND xã; Sử dụng: Nguyễn Quang Tuân.</t>
  </si>
  <si>
    <t>Đăng ký: UBND xã; Sử dụng: Phạm Văn Hồng.</t>
  </si>
  <si>
    <t>Đăng ký: UBND xã; Sử dụng: UBND xã.</t>
  </si>
  <si>
    <t>Đăng ký: Nguyễn Thị Tiễn; Sử dụng: Phan Thị Dung.</t>
  </si>
  <si>
    <t>Đăng ký: UBND xã; Sử dụng: Phạm Thị Liễn.</t>
  </si>
  <si>
    <r>
      <t xml:space="preserve">Do UBND Phường quản lý (sông Thủ Lựu) ông Đinh Huy Cường đang sử dụng, đất trống , </t>
    </r>
    <r>
      <rPr>
        <b/>
        <sz val="12"/>
        <color indexed="12"/>
        <rFont val="Times New Roman"/>
        <family val="1"/>
      </rPr>
      <t>kp2.</t>
    </r>
  </si>
  <si>
    <r>
      <t xml:space="preserve">Do UBND Phường quản lý, (đất trống)  </t>
    </r>
    <r>
      <rPr>
        <b/>
        <sz val="12"/>
        <color indexed="12"/>
        <rFont val="Times New Roman"/>
        <family val="1"/>
      </rPr>
      <t>kp7.</t>
    </r>
  </si>
  <si>
    <t>Đất công có thể khai thác, sử dụng vào các mục đích khác</t>
  </si>
  <si>
    <t>Stt</t>
  </si>
  <si>
    <t>Biểu</t>
  </si>
  <si>
    <t>Vị trí khu đất</t>
  </si>
  <si>
    <t>Phường, xã</t>
  </si>
  <si>
    <t>Số tờ 
bản đồ (mới)</t>
  </si>
  <si>
    <t>Số thửa (mới)</t>
  </si>
  <si>
    <t>Quy hoạch sử dụng đất</t>
  </si>
  <si>
    <t>Có khả năng Khai thác</t>
  </si>
  <si>
    <t>Đường Vi Ba (trong khu chùa Bồ Đề)</t>
  </si>
  <si>
    <t>Phường 1</t>
  </si>
  <si>
    <t>Đất không có lối vào</t>
  </si>
  <si>
    <t>42/1/3 Trần Phú</t>
  </si>
  <si>
    <t>5.2</t>
  </si>
  <si>
    <t>Cá nhân đang sử dụng</t>
  </si>
  <si>
    <t xml:space="preserve"> Sổ Mục kê 1993 ghi UBND P1, loại đất Hg (hoang)</t>
  </si>
  <si>
    <t>đường Vi Ba</t>
  </si>
  <si>
    <t>1p11</t>
  </si>
  <si>
    <t>Đất do UBND thành phố thu hồi</t>
  </si>
  <si>
    <t>21 Lê Lợi</t>
  </si>
  <si>
    <t>Nhà nước đang sử dụng</t>
  </si>
  <si>
    <t>Đất do UBND phường đăng ký</t>
  </si>
  <si>
    <t>19 Lê Lợi</t>
  </si>
  <si>
    <t>48 + 51</t>
  </si>
  <si>
    <t>Trạm Y tế phường 1</t>
  </si>
  <si>
    <t>Hẻm 42 Trần Phú</t>
  </si>
  <si>
    <t>17 Thủ Khoa Huân</t>
  </si>
  <si>
    <t>Trụ sở KP1</t>
  </si>
  <si>
    <t>94 Trần Hưng Đạo</t>
  </si>
  <si>
    <t xml:space="preserve">49 Trưng Nhị </t>
  </si>
  <si>
    <t>42/1/1 Trần Phú</t>
  </si>
  <si>
    <t>37 Lý Thường Kiệt</t>
  </si>
  <si>
    <t>122 Lý Tự Trọng (Rạp Măng Non)</t>
  </si>
  <si>
    <t>Làm Trung tâm VHHTCĐ và Trụ sở KP2</t>
  </si>
  <si>
    <t>21 Thống Nhất</t>
  </si>
  <si>
    <t>10 Thống Nhất</t>
  </si>
  <si>
    <t>10 + 7</t>
  </si>
  <si>
    <t>Trụ sở UBND Phường 1</t>
  </si>
  <si>
    <t>07 Trần Hưng Đạo</t>
  </si>
  <si>
    <t>Trụ sở Khu phố 4 + 5</t>
  </si>
  <si>
    <t>đường Trần Phú</t>
  </si>
  <si>
    <t>Đất có rừng trồng phòng hộ</t>
  </si>
  <si>
    <t>Đất chân núi Lớn và vỉa hè</t>
  </si>
  <si>
    <t>Đất nghĩa địa Nam Đồng</t>
  </si>
  <si>
    <t>Phường 10</t>
  </si>
  <si>
    <t> 127</t>
  </si>
  <si>
    <t>Cá nhân lấn, chiếm</t>
  </si>
  <si>
    <t>Đất trống và một số hộ dựng công trình chồng lấn, trồng hoa màu. Theo hồ sơ địa chính Phường 10 năm 1993 thì thửa đất do ông Phạm Anh Thân là cha xứ thuộc giáo xứ Nam Đồng thời điểm đó đứng tên đăng ký sử dụng.</t>
  </si>
  <si>
    <t>Hẻm 54 Hàn Thuyên (đã trừ khu phố 1)</t>
  </si>
  <si>
    <t>Công trình nhà cấp 4 (khu vui chơi, sân tập thể thao P.10) Đã có QĐịnh phê duyệt BCKTKT.</t>
  </si>
  <si>
    <t>Hẻm 54 Hàn Thuyên</t>
  </si>
  <si>
    <t>Một phần thửa 168 </t>
  </si>
  <si>
    <t>Công trình nhà cấp 4 (Trụ sở khu phố 1)</t>
  </si>
  <si>
    <t>935/7/25A đường Bình Giã</t>
  </si>
  <si>
    <t>47B</t>
  </si>
  <si>
    <t>Công trình nhà cấp 4 (Trụ sở khu phố 4)</t>
  </si>
  <si>
    <t>F16, Khu tái định cư 4,07Ha</t>
  </si>
  <si>
    <t> F16</t>
  </si>
  <si>
    <t>Công trình nhà cấp 4 (Trụ sở khu phố 2)</t>
  </si>
  <si>
    <t>219/28 Lưu Chí Hiếu</t>
  </si>
  <si>
    <t>Công trình nhà cấp 3 (Trụ sở UBND phường 10)</t>
  </si>
  <si>
    <t> Liền kề 367 Nguyễn Hữu Cảnh</t>
  </si>
  <si>
    <t>Công trình nhà cấp 4 (Trụ sở khu phố 3)</t>
  </si>
  <si>
    <t>935/1 đường Bình Giã</t>
  </si>
  <si>
    <t>36 </t>
  </si>
  <si>
    <t>194 </t>
  </si>
  <si>
    <t>Công trình nhà cấp 3 (Trạm y tế P.10)</t>
  </si>
  <si>
    <t>Hẻm 422 Đường Nguyễn Hữu Cảnh</t>
  </si>
  <si>
    <t>94 </t>
  </si>
  <si>
    <t> 95</t>
  </si>
  <si>
    <t>Công trình nhà cấp 4 (Trụ sở khu phố 3 cũ) Xây dựng lại sau bão số 9/2006. Đăng ký hồ sơ địa chính Phường 10 năm 1993 là ông Trần Văn Huôi. Hiện nay ông Trần Văn Huôi đang có đơn đề nghị trả lại phần đất này.</t>
  </si>
  <si>
    <t>1020 đường 30/4</t>
  </si>
  <si>
    <t>Phường 11</t>
  </si>
  <si>
    <t>Trụ sở UBND và Trạm YTế phường 11</t>
  </si>
  <si>
    <t>02 đường Đô Lương</t>
  </si>
  <si>
    <t>1126 Đường 30/4</t>
  </si>
  <si>
    <t>Dẫy kiốt trước Lữ đoàn 171 Hải Quân</t>
  </si>
  <si>
    <t>1043 đường 30/4</t>
  </si>
  <si>
    <t>Trung tâm văn hóa học tập cộng đồng phường 11</t>
  </si>
  <si>
    <t>Hẻm 36 Đô Lương</t>
  </si>
  <si>
    <r>
      <t xml:space="preserve">Đã cấp giấy diện tích </t>
    </r>
    <r>
      <rPr>
        <b/>
        <sz val="12"/>
        <rFont val="Times New Roman"/>
        <family val="1"/>
      </rPr>
      <t>287,3 m</t>
    </r>
    <r>
      <rPr>
        <b/>
        <vertAlign val="superscript"/>
        <sz val="12"/>
        <rFont val="Times New Roman"/>
        <family val="1"/>
      </rPr>
      <t xml:space="preserve">2 </t>
    </r>
    <r>
      <rPr>
        <sz val="12"/>
        <rFont val="Times New Roman"/>
        <family val="1"/>
      </rPr>
      <t>cho ông Nguyễn Văn Tổng, diện tích còn lại Ông Tổng đã sang nhượng giấy tay cho các hộ dân làm nhà ờ từ trước năm 2000 đến nay .</t>
    </r>
  </si>
  <si>
    <t>1199 đường 30/4</t>
  </si>
  <si>
    <t>Trụ sở thuế phường 11</t>
  </si>
  <si>
    <t>1201 đường 30/4</t>
  </si>
  <si>
    <t>1171 đường 30/4</t>
  </si>
  <si>
    <t>932, 933</t>
  </si>
  <si>
    <t>Chợ phường 11</t>
  </si>
  <si>
    <t>921 đường 30/4</t>
  </si>
  <si>
    <t>877 đường 30/4</t>
  </si>
  <si>
    <r>
      <t xml:space="preserve">Đã cấp giấy diện tích </t>
    </r>
    <r>
      <rPr>
        <b/>
        <sz val="12"/>
        <rFont val="Times New Roman"/>
        <family val="1"/>
      </rPr>
      <t>4.349,0 m</t>
    </r>
    <r>
      <rPr>
        <b/>
        <vertAlign val="superscript"/>
        <sz val="12"/>
        <rFont val="Times New Roman"/>
        <family val="1"/>
      </rPr>
      <t>2</t>
    </r>
    <r>
      <rPr>
        <sz val="12"/>
        <rFont val="Times New Roman"/>
        <family val="1"/>
      </rPr>
      <t xml:space="preserve"> cho ông Hoàng Thọ, diện tích còn lại Ông Thọ đang sử dụng cho thuê.</t>
    </r>
  </si>
  <si>
    <t>718 đường 30/4</t>
  </si>
  <si>
    <t>Cuối hẻm 65 Bắc Sơn</t>
  </si>
  <si>
    <t>UBND Phường đang quản lý.</t>
  </si>
  <si>
    <t>Hẻm 827 đường 30/4</t>
  </si>
  <si>
    <r>
      <t xml:space="preserve">Đã cấp giấy diện tích </t>
    </r>
    <r>
      <rPr>
        <b/>
        <sz val="12"/>
        <rFont val="Times New Roman"/>
        <family val="1"/>
      </rPr>
      <t>180,0m</t>
    </r>
    <r>
      <rPr>
        <b/>
        <vertAlign val="superscript"/>
        <sz val="12"/>
        <rFont val="Times New Roman"/>
        <family val="1"/>
      </rPr>
      <t xml:space="preserve">2 </t>
    </r>
    <r>
      <rPr>
        <sz val="12"/>
        <rFont val="Times New Roman"/>
        <family val="1"/>
      </rPr>
      <t>cho bà Trần Thị Điệu, diện tích còn lại Bà Điệu đã sang nhượng giấy tay cho các hộ dân làm nhà ờ từ trước năm 2000 đến nay .</t>
    </r>
  </si>
  <si>
    <t>Đầu hẻm 67 Bắc Sơn</t>
  </si>
  <si>
    <t>Sát kênh 3 thủy lợi (KP1)</t>
  </si>
  <si>
    <t>146 + 149</t>
  </si>
  <si>
    <t>Đất Hội cụ lão (đã cấp giấy cho Hội Cụ Lão)</t>
  </si>
  <si>
    <t>ông Lương Đức Canh đang tranh chấp với Hội cụ lão</t>
  </si>
  <si>
    <t>Đường 30/4</t>
  </si>
  <si>
    <t>Phường 12</t>
  </si>
  <si>
    <t>đường 30/4</t>
  </si>
  <si>
    <t>91; 92</t>
  </si>
  <si>
    <t>Nguyễn Gia 
Thiều</t>
  </si>
  <si>
    <t>1 số hộ chiếm phía đuôi nhà</t>
  </si>
  <si>
    <t>Đất mương ông Vũ Đình Phượng đã giao trả</t>
  </si>
  <si>
    <t>Trụ sở khu phố 2 cũ</t>
  </si>
  <si>
    <t>143; 180</t>
  </si>
  <si>
    <t>Trụ sở khu phố 1 cũ</t>
  </si>
  <si>
    <t>175; 176</t>
  </si>
  <si>
    <t>Trụ sở Hội chữ thập đỏ. UBND phường 12 đã có văn bản số 16/UBND-ĐC ngày 13/1/2016 gửi UBND TP Vũng Tàu</t>
  </si>
  <si>
    <t>làm trụ sở KP 1 và 2.</t>
  </si>
  <si>
    <t>Võ Nguyên 
Giáp</t>
  </si>
  <si>
    <t>/13</t>
  </si>
  <si>
    <t>Nhà nước đang quản lý</t>
  </si>
  <si>
    <t>Tượng đài phi công cũ</t>
  </si>
  <si>
    <t>Khu tưởng niệm</t>
  </si>
  <si>
    <t xml:space="preserve">89; 90; 91;
 92; 96; 97; </t>
  </si>
  <si>
    <t>đât nghĩa trang, Dân chiếm xây dựng nhà ở</t>
  </si>
  <si>
    <t>/20</t>
  </si>
  <si>
    <t>Ông On đã trả cho nhà nước, UBND phường đã giao cho khu phố 6 quản lý, dự kiến xây dựng khu phố</t>
  </si>
  <si>
    <t>Giáo xứ Nam Bình đang xin lại</t>
  </si>
  <si>
    <t>7; 26</t>
  </si>
  <si>
    <t>Nhà đã xuống cấp bà Nguyễn Thị Mỵ Linh con bà Khương Thị Vườn đang sử dụng. Giáo xứ Nam Bình đang xin lại</t>
  </si>
  <si>
    <t>Phước Thắng</t>
  </si>
  <si>
    <t>Trụ sở Công an cũ  .Trường mầm non Hoa Mai mượn</t>
  </si>
  <si>
    <t>Đất nghĩa địa.  bao gồm cả đất Miếu bà Cát Lở.</t>
  </si>
  <si>
    <t>Diện tích thửa đất là 1152m2, hiện trạng là đất trống, nằm giữa đất xưởng nước đá và ông Phạm Văn Long, chiếm khoảng 100m2 xây tường, đường giao thông khó khăn, được quy hoạch KDC</t>
  </si>
  <si>
    <t>142; 
146; 149</t>
  </si>
  <si>
    <t>Dự án của DIC</t>
  </si>
  <si>
    <t>đường 
ven biển</t>
  </si>
  <si>
    <t>/184</t>
  </si>
  <si>
    <t>DT dư cấp Cho ông Phan Văn Mánh. Hiện trạng một số hộ chiếm làm nhà tạm ở.</t>
  </si>
  <si>
    <t>Chi Lăng</t>
  </si>
  <si>
    <t>/49</t>
  </si>
  <si>
    <t>đường đi</t>
  </si>
  <si>
    <t>19; 20</t>
  </si>
  <si>
    <t>Hiện nay đã bị chiếm</t>
  </si>
  <si>
    <t>1 phần 38; 40</t>
  </si>
  <si>
    <t>Tổ chức lấn, chiếm</t>
  </si>
  <si>
    <t>96, 97,
 108, 112</t>
  </si>
  <si>
    <t>Hiện trạng ao, đất trống, QH Bến xe</t>
  </si>
  <si>
    <t>20; 21; 22</t>
  </si>
  <si>
    <t>Ông Trần Chi Lăng chiếm sử dụng. Khu đất bãi bồi đường Chi Lăng</t>
  </si>
  <si>
    <t>Gò ông Sầm</t>
  </si>
  <si>
    <t>10; 11; 13</t>
  </si>
  <si>
    <t>ông Thật đang sử dụng</t>
  </si>
  <si>
    <t>5.1</t>
  </si>
  <si>
    <t>Phần đất đang sử dụng 
của ông Hưng</t>
  </si>
  <si>
    <t>/142; 581</t>
  </si>
  <si>
    <t>Giáp đất bà Vũ Thu Hoài, 
hiện nay 1 số hộ chiếm làm nhà ở phía sau</t>
  </si>
  <si>
    <t>71; 79;
 80; 86</t>
  </si>
  <si>
    <t>Một số hộ chiếm làm nhà ở</t>
  </si>
  <si>
    <t>Là con rạch</t>
  </si>
  <si>
    <t>Vụ án 
bình giã</t>
  </si>
  <si>
    <t>/29</t>
  </si>
  <si>
    <t>101 tờ mới</t>
  </si>
  <si>
    <t>Đất nhà nước giao cho tổ sản xuất nuôi trồng thủy sản Hòa Bình sử dụng trong thời gian 10 năm (tại QĐ số 02/QĐ.UB ngày 18/1/1995). Ngày 18/9/2012 UBND TP Vũng Tàu đã có công văn số 2628/UBND-TNMT không gia hạn sử dụng đất nuôi trồng thủy sản. Tuy nhiên đến nay bà Phạm Thị Ngoc Anh đại diện cho tổ SXNTTS Hòa Bình chưa giao trả lại đất.</t>
  </si>
  <si>
    <t>Đô Lương</t>
  </si>
  <si>
    <t>hẻm 159</t>
  </si>
  <si>
    <t>Bà Huệ chiếm sử dụng</t>
  </si>
  <si>
    <t>Hải Đăng</t>
  </si>
  <si>
    <t>Mương, bờ đê</t>
  </si>
  <si>
    <t>Hoang ven sông</t>
  </si>
  <si>
    <t>Đất đùng vụ án Trịnh Vĩnh Bình. Hiện trạng 05 hộ đang thuê nhà nước để nuôi trồng thủy sản. Đề nghị giao cho UBND phường 12 quản lý hoặc đấu giá việc thuê đùng tránh lấn chiếm và thất thu thuế.</t>
  </si>
  <si>
    <t>đường Hạ Long</t>
  </si>
  <si>
    <t>Phường 2</t>
  </si>
  <si>
    <t>BIỂN</t>
  </si>
  <si>
    <t>Mặt nước, bãi đá, bãi cát, taluy đường Hạ Long</t>
  </si>
  <si>
    <t>đường Hạ Long (phía biển đối diện công viên Nghinh Phong)</t>
  </si>
  <si>
    <t>Taluy đường Hạ Long</t>
  </si>
  <si>
    <t>81/3 Thùy Vân</t>
  </si>
  <si>
    <t xml:space="preserve">145,9 </t>
  </si>
  <si>
    <t>Trụ sở Khu phố 7</t>
  </si>
  <si>
    <t>302 Phan Chu Trinh</t>
  </si>
  <si>
    <t>84 Hoàng Hoa Thám</t>
  </si>
  <si>
    <t>Trung tâm Văn hóa – Học tập Cộng đồng Phường 2</t>
  </si>
  <si>
    <t>Trạm biên phòng 518 (Mũi Nghinh Phong)</t>
  </si>
  <si>
    <t>Tổ chức đang sử dụng</t>
  </si>
  <si>
    <t>09 Hạ Long, phường 2</t>
  </si>
  <si>
    <t>Xí nghiệp Cảng tàu khách Vũng Tàu được UBND Tỉnh cấp GCN số 803818 ngày 19/4/2002 với diện tích 9.995m2, lấn chiếm 155.8m2</t>
  </si>
  <si>
    <t>130 Hạ Long</t>
  </si>
  <si>
    <t>/3</t>
  </si>
  <si>
    <t>Loại đất Hg. Bà Lĩnh đang lập thủ tục cấp giấy CNQSDĐ</t>
  </si>
  <si>
    <t xml:space="preserve"> 07 đường Hạ Long</t>
  </si>
  <si>
    <t>Hẻm 220 Phan Chu trinh</t>
  </si>
  <si>
    <t>461,6</t>
  </si>
  <si>
    <t>Cá nhân lấn chiến xây nhà</t>
  </si>
  <si>
    <t>220/11 Phan Chu Trinh</t>
  </si>
  <si>
    <t>/106</t>
  </si>
  <si>
    <t>259,6</t>
  </si>
  <si>
    <t>103,8</t>
  </si>
  <si>
    <t>292,2</t>
  </si>
  <si>
    <t>Hẻm 228/10 Phan Chu trinh</t>
  </si>
  <si>
    <t>93,9</t>
  </si>
  <si>
    <t>Hẻm 228 Phan Chu trinh</t>
  </si>
  <si>
    <t>102,8</t>
  </si>
  <si>
    <t>77,1</t>
  </si>
  <si>
    <t>Đã có thông báo trả hồ sơ do không đủ điều kiện cấp giấy năm 2014.</t>
  </si>
  <si>
    <t>185,8</t>
  </si>
  <si>
    <t>Đã có thông báo trả hồ sơ xin cấp giấy ngày 10-11-2014</t>
  </si>
  <si>
    <t>270,4</t>
  </si>
  <si>
    <t>73,7</t>
  </si>
  <si>
    <t>Đã có thông báo trả hồ sơ xin cấp giấy ngày 31-10-2014</t>
  </si>
  <si>
    <t>273,8</t>
  </si>
  <si>
    <t>20 Phan Chu Trinh</t>
  </si>
  <si>
    <t>TCS</t>
  </si>
  <si>
    <t>Trụ sở UBND Phường 2</t>
  </si>
  <si>
    <t>Cổng vào Giáo xứ Vũng Tàu</t>
  </si>
  <si>
    <t>8+9+12+13+14</t>
  </si>
  <si>
    <t>RPT</t>
  </si>
  <si>
    <t>Chân Tượng chúa</t>
  </si>
  <si>
    <t>Chưa đăng ký năm 2002. Nằm trong ranh QĐ 6271 của UBND Tỉnh</t>
  </si>
  <si>
    <t>Bậc tam cấp đi lên Tượng chúa Kitô</t>
  </si>
  <si>
    <t>Nằm trong ranh QĐ 6271 của UBND Tỉnh</t>
  </si>
  <si>
    <t>/19</t>
  </si>
  <si>
    <t>Phường 2 đăng ký 2002, đất giao thông (đường mòn lên đồi con heo)</t>
  </si>
  <si>
    <t>Phường 2 đăng ký 2002, Nằm trong ranh QĐ 6271 (Đồi con heo)</t>
  </si>
  <si>
    <t>Đường Hạ Long</t>
  </si>
  <si>
    <t>/27</t>
  </si>
  <si>
    <t>/1</t>
  </si>
  <si>
    <t>/2</t>
  </si>
  <si>
    <t>68 Hạ Long</t>
  </si>
  <si>
    <t>Trụ sở Khu phố 4</t>
  </si>
  <si>
    <t>01B Hạ Long (phía biển đối diện Dự án Cung điện Hoàng Gia)</t>
  </si>
  <si>
    <t>Đất trống, núi đá</t>
  </si>
  <si>
    <t>Diện tích thửa đất 15588.4m2. Nguyễn Hữu Tùng lấn chiếm 10915m2, Đồn Biên phòng 522 sử dụng 1000m2, còn lại 3673.4 m2 là taluy đường Hạ Long, núi đá .</t>
  </si>
  <si>
    <t>09 Ngô Văn Huyền</t>
  </si>
  <si>
    <t>/7</t>
  </si>
  <si>
    <t>296 Ba Cu,</t>
  </si>
  <si>
    <t>Phường 3</t>
  </si>
  <si>
    <t>01+192</t>
  </si>
  <si>
    <t>Chốt bảo vệ dân phố</t>
  </si>
  <si>
    <t>345 TCĐ</t>
  </si>
  <si>
    <t>13+135</t>
  </si>
  <si>
    <t>TTVH Phường3</t>
  </si>
  <si>
    <t>360 LHP</t>
  </si>
  <si>
    <t>Không có  số thửa</t>
  </si>
  <si>
    <t>Đã XD Nhà cố định 4 nhà</t>
  </si>
  <si>
    <t>208/6 Ba Cu</t>
  </si>
  <si>
    <t>174 Ba Cu</t>
  </si>
  <si>
    <t>Khu phố 4</t>
  </si>
  <si>
    <t>106 TCĐ</t>
  </si>
  <si>
    <t>708+203</t>
  </si>
  <si>
    <t>Khu phố 3</t>
  </si>
  <si>
    <t>157 Nam Kỳ Khởi Nghĩa</t>
  </si>
  <si>
    <t>Không có số thửa</t>
  </si>
  <si>
    <t>Chốt bảo vệ dân quân</t>
  </si>
  <si>
    <t>133 TCĐ</t>
  </si>
  <si>
    <t>Hẻm 39 TN</t>
  </si>
  <si>
    <t>Khu phố 5</t>
  </si>
  <si>
    <t>46 TCĐ</t>
  </si>
  <si>
    <t>UBND Phường 3</t>
  </si>
  <si>
    <t>27/1 NKKN</t>
  </si>
  <si>
    <t>Khu phố 2</t>
  </si>
  <si>
    <t>Trạm biên phòng 522, (Phía biển, ngã 3 Phan Chu Trinh-Hạ Long)</t>
  </si>
  <si>
    <t>Khu vực Tập đoàn số 1</t>
  </si>
  <si>
    <t>40/1 Lê Hồng Phong</t>
  </si>
  <si>
    <t>Phường 4</t>
  </si>
  <si>
    <t>Đất trụ sở cơ quan, công trình sự nghiệp nhà nước</t>
  </si>
  <si>
    <t>Trụ sở khu phố 3, khu phố 4</t>
  </si>
  <si>
    <t>23 Ký Con</t>
  </si>
  <si>
    <t>233 + 258</t>
  </si>
  <si>
    <t>Có căn nhà cấp 4, có kế hoạch xây dựng trạm y tế phường 4.</t>
  </si>
  <si>
    <t>68 Cô Giang</t>
  </si>
  <si>
    <t>502 + 509</t>
  </si>
  <si>
    <t>Trụ sở UBND phường 4</t>
  </si>
  <si>
    <t>60 Nguyễn Văn Trỗi</t>
  </si>
  <si>
    <t>182 + 183</t>
  </si>
  <si>
    <t>Trụ sở trung tâm VHHTCĐ phường 4</t>
  </si>
  <si>
    <t>117 Bà Triệu</t>
  </si>
  <si>
    <t>156 + 162</t>
  </si>
  <si>
    <t>Có nhà 2 tầng, giao cho công an phường làm trụ sở</t>
  </si>
  <si>
    <t>121/4 Ba Cu</t>
  </si>
  <si>
    <t xml:space="preserve">Khu giáp đường Vi Ba và Bộ Chỉ huy biên phòng tỉnh Bà Rịa – Vũng Tàu </t>
  </si>
  <si>
    <t>01 + 03</t>
  </si>
  <si>
    <t>không có thửa trên bản đồ</t>
  </si>
  <si>
    <t>Khu dân cư và một phần quy hoạch đường giao thông</t>
  </si>
  <si>
    <t xml:space="preserve">Hiện trạng trên đất có 1 dãy nhà trọ được xây dựng năm 2012 và 1 nhà tạm được xây dựng trước năm 2004, hiện UBND thành phố Vũng Tàu chưa có Quyết định </t>
  </si>
  <si>
    <t>246 Trẩn Phú</t>
  </si>
  <si>
    <t>Phường 5</t>
  </si>
  <si>
    <t>đất công trình sự nghiệp</t>
  </si>
  <si>
    <t>Đất đối diện nhà số 286 Trần Phú</t>
  </si>
  <si>
    <t>không có thửa đất</t>
  </si>
  <si>
    <t>đất cơ sở sản xuất kinh doanh</t>
  </si>
  <si>
    <t>Lấn chiếm, p5 quản lý theo Quyết định số 7231/QĐ-UBND ngày 30/12/2013 khu phố 2</t>
  </si>
  <si>
    <t>Đất đối diện nhà số 278-182-284 TP</t>
  </si>
  <si>
    <t>Lấn chiếm, p5 quản lý theo Quyết định số 7236/QĐ-UBND ngày 30/12/2013 khu phố 2</t>
  </si>
  <si>
    <t>Đất đối diện nhà số 288 Trần Phú</t>
  </si>
  <si>
    <t>Lấn chiếm, p5 quản lý theo Quyết định số 7230/QĐ-UBND ngày 30/12/2013 khu phố 2</t>
  </si>
  <si>
    <t>Đất đối diện nhà số 290 Trần Phú</t>
  </si>
  <si>
    <t>Lấn chiếm, p5 quản lý theo Quyết định số 7233/QĐ-UBND ngày 30/12/2013 khu phố 2</t>
  </si>
  <si>
    <t>Phía sau quán Tân Ký</t>
  </si>
  <si>
    <t>mặt nước biển</t>
  </si>
  <si>
    <t>Lấn chiếm, p5 quản lý theo Quyết định số 1033/QĐ-UBND ngày 10/4/2013 khu phố 2</t>
  </si>
  <si>
    <t>Đất tai 117 Trần Phú Thành Phát 1</t>
  </si>
  <si>
    <t>Lấn chiếm, p5 quản lý theo Quyết định số 1034/QĐ-UBND ngày 10/4/2013 khu phố 2</t>
  </si>
  <si>
    <t>Đất tại số 127A Trần Phú</t>
  </si>
  <si>
    <t>Lấn chiếm, p5 quản lý theo Quyết định số 7234/QĐ-UBND ngày 30/12/2013 khu phố 2</t>
  </si>
  <si>
    <t>Đất tai 121 Trần Phú Thành Phát 2</t>
  </si>
  <si>
    <t>Lấn chiếm, p5 quản lý theo Quyết định số 1037/QĐ-UBND ngày 10/4/2013 khu phố 2</t>
  </si>
  <si>
    <t>Đất phía sau nhà số 125 Trần Phú</t>
  </si>
  <si>
    <t>Lấn chiếm, p5 quản lý theo Quyết định số 7235/QĐ-UBND ngày 30/12/2013 khu phố 2</t>
  </si>
  <si>
    <t>151 Trần Phú</t>
  </si>
  <si>
    <t>đất cơ sở y tế</t>
  </si>
  <si>
    <t>Trạm y tế phường 5</t>
  </si>
  <si>
    <t>203+205 Trần Phú</t>
  </si>
  <si>
    <t>132+148+163</t>
  </si>
  <si>
    <t>đất ông trình sự nghiệp</t>
  </si>
  <si>
    <t>Trung tâm văn hóa-HTCĐ</t>
  </si>
  <si>
    <t>215 Trần Phú</t>
  </si>
  <si>
    <t>Kios 223 Trần Phú</t>
  </si>
  <si>
    <t>đường giao thông</t>
  </si>
  <si>
    <t>Khu phố 4 (3.5 + 11.6)</t>
  </si>
  <si>
    <t>Kios 225 Trần Phú</t>
  </si>
  <si>
    <t>Khu phố 4  (hộ ông Hoàng Anh Hoàng đang sử dụng)</t>
  </si>
  <si>
    <t>nhà đất tại hẻm 444 trần Phú</t>
  </si>
  <si>
    <t>đường giao thông hẻm 444</t>
  </si>
  <si>
    <t>dự kiến làm trạm gác</t>
  </si>
  <si>
    <t>482 Trần Phú</t>
  </si>
  <si>
    <t>đất an ninh</t>
  </si>
  <si>
    <t>Trụ sở UBND phường 5(cũ)</t>
  </si>
  <si>
    <t>Chợ Bến Đá</t>
  </si>
  <si>
    <t>chợ bến Đá</t>
  </si>
  <si>
    <t>261/25 Trần Phú</t>
  </si>
  <si>
    <t>Đất ở đô thị</t>
  </si>
  <si>
    <t>Kios chợ Bến Đá (Ông Nguyễn Tất Súng đang sử dụng) khu phố 5</t>
  </si>
  <si>
    <t>98/7 Bạch Đằng</t>
  </si>
  <si>
    <t>Đất chợ Bến Đá cũ (ông Nguyễn Công Viết đang sử dụng) khu phố 5</t>
  </si>
  <si>
    <t>hẻm 90 Bạch Đằng</t>
  </si>
  <si>
    <t>trụ sở khu phố 5 mới</t>
  </si>
  <si>
    <t>98/10 Bạch Đằng</t>
  </si>
  <si>
    <t>Đất chợ Bến Đá cũ (ông Lê Văn Linh đang sử dụng) khu phố 5</t>
  </si>
  <si>
    <t>98/12 Bạch Đằng</t>
  </si>
  <si>
    <t>Đất chợ Bến Đá cũ (ông Lê Duy Ánh đang sử dụng) khu phố 5</t>
  </si>
  <si>
    <t>261/5 Trần Phú</t>
  </si>
  <si>
    <t>Kios chợ Bến Đá (bà Lê Thị Hồng Nhi đang sử dụng) khu phố 5</t>
  </si>
  <si>
    <t>261/7 Trần Phú</t>
  </si>
  <si>
    <t>98/5 Bạch Đằng</t>
  </si>
  <si>
    <t>Đất chợ Bến Đá cũ (bà Lê Thị Xuân đang sử dụng) khu phố 5</t>
  </si>
  <si>
    <t>98/3 Bạch Đằng</t>
  </si>
  <si>
    <t>98/6 Bạch Đằng</t>
  </si>
  <si>
    <t>Đất chợ Bến Đá cũ (bà Đặng Thị Kim Oanh đang sử dụng) khu phố 5</t>
  </si>
  <si>
    <t>Đất chợ Bến Đá cũ (ông Hoàng Thanh Thủy đang sử dụng) khu phố 5</t>
  </si>
  <si>
    <t>261/3 Trần Phú</t>
  </si>
  <si>
    <t>Kios chợ Bến Đá (bà Nguyễn Thị Lài đang sử dụng) khu phố 5</t>
  </si>
  <si>
    <t>98/4 Bạch Đằng</t>
  </si>
  <si>
    <t>Đất chợ Bến Đá cũ (bà Phạm Thị Nghiêm đang sử dụng) khu phố 5</t>
  </si>
  <si>
    <t>139 Bạch Đằng</t>
  </si>
  <si>
    <t>123+124</t>
  </si>
  <si>
    <t>Kios chợ Bến Đá (bà Nguyễn Thị Minh Nguyệt đang sử dụng) khu phố 5</t>
  </si>
  <si>
    <t>526 Trần Phú</t>
  </si>
  <si>
    <t>402+414</t>
  </si>
  <si>
    <t>Trụ sở UBND phường 5</t>
  </si>
  <si>
    <t>153 Bạch Đằng</t>
  </si>
  <si>
    <t>66+68</t>
  </si>
  <si>
    <t>Kios chợ Bến Đá (ông Nguyễn Hữu Đăng đang sử dụng) khu phố 5</t>
  </si>
  <si>
    <t>151 Bạch Đằbng</t>
  </si>
  <si>
    <t>67+69</t>
  </si>
  <si>
    <t>Kios chợ Bến Đá (ông Phạm Văn Nghi đang sử dụng) khu phố 5</t>
  </si>
  <si>
    <t>149 Bạch Đằng</t>
  </si>
  <si>
    <t>91+93</t>
  </si>
  <si>
    <t>Kios chợ Bến Đá (ông Đỗ Khắc The đăng ký) khu phố 5</t>
  </si>
  <si>
    <t>147 Bạch Đằng</t>
  </si>
  <si>
    <t>92+94</t>
  </si>
  <si>
    <t>Kios chợ Bến Đá (ông Phạm Văn Nghi đang sử dụng)khu phố 5</t>
  </si>
  <si>
    <t>143+145 Bạch Đằng</t>
  </si>
  <si>
    <t>95+97+98</t>
  </si>
  <si>
    <t>Kios chợ Bến Đá (ông Lê Hùng Mạnh đang sử dụng) khu phố 5</t>
  </si>
  <si>
    <t>141 Bạch Đằng</t>
  </si>
  <si>
    <t>99+122</t>
  </si>
  <si>
    <t>Kios chợ Bến Đá ( ông Vũ Đình Mẫn đang sử dụng) khu phố 5</t>
  </si>
  <si>
    <t xml:space="preserve">Đất trống tại hẻm 40 Bạch Đằng </t>
  </si>
  <si>
    <t>1 phần 147 (đường mương)</t>
  </si>
  <si>
    <t>ở đô thị</t>
  </si>
  <si>
    <t>giáp ranh nhà ông Lê văn Núi nhà số 40/11/17/14 Bạch Đằng</t>
  </si>
  <si>
    <t xml:space="preserve">Trụ sở khu phố 8 </t>
  </si>
  <si>
    <t>Trạm gác dân phòng khu phố 8</t>
  </si>
  <si>
    <t>Cây xăng dầu bình lợi</t>
  </si>
  <si>
    <t>đất ở đô thị + đường giao thông</t>
  </si>
  <si>
    <t>54 Bạch Đằng</t>
  </si>
  <si>
    <t>100+101</t>
  </si>
  <si>
    <t>Trạn gác dân quân khu phố 6</t>
  </si>
  <si>
    <t>Đất trống tại hẻm 40 B.Đằng</t>
  </si>
  <si>
    <t>rạch Bến Đình</t>
  </si>
  <si>
    <t>đất ông trình sự nghiệp+ giao thông</t>
  </si>
  <si>
    <t>phía sau nhà ông Võ Văn Tấn (trước đây là lạch sông)</t>
  </si>
  <si>
    <t>562 Trần Phú</t>
  </si>
  <si>
    <t>Đã có công văn số 46/UBND-ĐC ngày 17/3/2008 Gửi phòng TNMT TP.VT khu phố 7</t>
  </si>
  <si>
    <t>339/3 Trần Phú</t>
  </si>
  <si>
    <t>bà Y đang sử dụng khu phố 7</t>
  </si>
  <si>
    <t>Bãi Đậu xe Thích Ca Phật Đài</t>
  </si>
  <si>
    <t>đất tôn giáo</t>
  </si>
  <si>
    <t>hẻm 335 Trần Phú</t>
  </si>
  <si>
    <t>1ph06</t>
  </si>
  <si>
    <t>Trạm gác dân phòng khu phố 7</t>
  </si>
  <si>
    <t>đất trống kế bên 107 trần phú</t>
  </si>
  <si>
    <t>Năm 1993 đăng ký là UBND p5, Không có người đăng ký năm 2002 (năm 2002 dt: 79,4m2)</t>
  </si>
  <si>
    <t>107 Trần Phú</t>
  </si>
  <si>
    <t>1ph18</t>
  </si>
  <si>
    <t>Lấn chiếm, xử phạt VPHC theo Quyết định số 951/QĐ-XPHC ngày 20/3/2008 khu phố 1</t>
  </si>
  <si>
    <t>kế nhà 103 Trần Phú</t>
  </si>
  <si>
    <t>1ph13</t>
  </si>
  <si>
    <t>Lấn chiếm, xử phạt VPHC theo Quyết định số 950/QĐ-XPHC ngày 20/3/2008 khu phố 1</t>
  </si>
  <si>
    <t>103 trần Phú</t>
  </si>
  <si>
    <t>Lấn chiếm, xử phạt VPHC theo Quyết định số 946/QĐ-XPHC ngày 20/3/2008 khu phố 1</t>
  </si>
  <si>
    <t>1ph21</t>
  </si>
  <si>
    <t>Lấn chiếm, xử phạt VPHC theo Quyết định số 949/QĐ-XPHC ngày 20/3/2008 khu phố 1</t>
  </si>
  <si>
    <t>93 Trần Phú</t>
  </si>
  <si>
    <t>1ph32</t>
  </si>
  <si>
    <t>Lấn chiếm, p5 quản lý theo Quyết định số 4384/QĐ-UBND ngày 21/9/2011 khu phố 1</t>
  </si>
  <si>
    <t>kế số 93 Trần Phú</t>
  </si>
  <si>
    <t>1ph33</t>
  </si>
  <si>
    <t>Lấn chiếm, xử phạt VPHC theo Quyết định số 945/QĐ-XPHC ngày 20/3/2008 khu phố 1</t>
  </si>
  <si>
    <t>91 Trần Phú</t>
  </si>
  <si>
    <t>1ph36</t>
  </si>
  <si>
    <t>Lấn chiếm, xử phạt VPHC theo Quyết định số 944/QĐ-XPHC ngày 20/3/2008 khu phố 1</t>
  </si>
  <si>
    <t>87 Trần Phú</t>
  </si>
  <si>
    <t>1ph42</t>
  </si>
  <si>
    <t>Lấn chiếm, xử phạt VPHC theo Quyết định số 964/QĐ-XPHC ngày 20/3/2008 khu phố 1</t>
  </si>
  <si>
    <t>85-87 Trần Phú</t>
  </si>
  <si>
    <t>1ph43</t>
  </si>
  <si>
    <t>Lấn chiếm, xử phạt VPHC theo Quyết định số 943/QĐ-XPHC ngày 20/3/2008 khu phố 1</t>
  </si>
  <si>
    <t>77-79 Trần Phú</t>
  </si>
  <si>
    <t>1ph10</t>
  </si>
  <si>
    <t>Lấn chiếm, xử phạt VPHC theo Quyết định số 940/QĐ-XPHC ngày 20/3/2008 khu phố 1</t>
  </si>
  <si>
    <t>81 Trần Phú</t>
  </si>
  <si>
    <t>1ph6</t>
  </si>
  <si>
    <t>Lấn chiếm, xử phạt VPHC theo Quyết định số 941/QĐ-XPHC ngày 20/3/2008 khu phố 1</t>
  </si>
  <si>
    <t>Đất trống tại hẻm 112 TP</t>
  </si>
  <si>
    <t>ở đô thị + đường giao thông</t>
  </si>
  <si>
    <t>Dự kiến xây dựng trụ sở khu phố 1 (đất trống)</t>
  </si>
  <si>
    <t>73 Trần Phú</t>
  </si>
  <si>
    <t>1ph19</t>
  </si>
  <si>
    <t>Lấn chiếm, xử phạt VPHC theo Quyết định số 939/QĐ-XPHC ngày 20/3/2008 khu phố 1</t>
  </si>
  <si>
    <t>71 Trần Phú</t>
  </si>
  <si>
    <t>1ph25</t>
  </si>
  <si>
    <t>Lấn chiếm, xử phạt VPHC theo Quyết định số 938/QĐ-XPHC ngày 20/3/2008 khu phố 1</t>
  </si>
  <si>
    <t>67 Trần Phú</t>
  </si>
  <si>
    <t>1ph29</t>
  </si>
  <si>
    <t>Lấn chiếm, xử phạt VPHC theo Quyết định số 937/QĐ-XPHC ngày 20/3/2008 khu phố 1</t>
  </si>
  <si>
    <t>kế 65 Trần Phú</t>
  </si>
  <si>
    <t>Lấn chiếm, xử phạt VPHC theo Quyết định số 936/QĐ-XPHC ngày 20/3/2008 khu phố 1</t>
  </si>
  <si>
    <t>1ph39+1ph42</t>
  </si>
  <si>
    <t>Lấn chiếm, xử phạt VPHC theo Quyết định số 935/QĐ-XPHC ngày 20/3/2008 khu phố 1</t>
  </si>
  <si>
    <t>63 Trần Phú</t>
  </si>
  <si>
    <t>1ph56</t>
  </si>
  <si>
    <t>Lấn chiếm, xử phạt VPHC theo Quyết định số 934/QĐ-XPHC ngày 20/3/2008 khu phố 1</t>
  </si>
  <si>
    <t>57 Trần Phú</t>
  </si>
  <si>
    <t>1ph61</t>
  </si>
  <si>
    <t>Lấn chiếm, xử phạt VPHC theo Quyết định số 933/QĐ-XPHC ngày 20/3/2008 khu phố 1</t>
  </si>
  <si>
    <t xml:space="preserve">Nhà số 55 Trần Phú </t>
  </si>
  <si>
    <t>Ông Bát đang sử dụng khu phố 1</t>
  </si>
  <si>
    <t xml:space="preserve">Nhà số 53 Trần Phú </t>
  </si>
  <si>
    <t>Ông Bốn đang sử dụng khu phố 1</t>
  </si>
  <si>
    <t>45 Trần Phú</t>
  </si>
  <si>
    <t>Lấn chiếm, xử phạt VPHC theo Quyết định số 932/QĐ-XPHC ngày 20/3/2008 khu phố 1</t>
  </si>
  <si>
    <t>33 Trần Phú</t>
  </si>
  <si>
    <t>1ph48 + lấn biển</t>
  </si>
  <si>
    <t>Lấn chiếm, p5 quản lý theo Quyết định số 4382/QĐ-UBND ngày 21/9/2011 khu phố 1</t>
  </si>
  <si>
    <t>21 Trần Phú</t>
  </si>
  <si>
    <t>1ph05</t>
  </si>
  <si>
    <t>Lấn chiếm, p5 quản lý theo Quyết định số 4385/QĐ-UBND ngày 21/9/2011 khu phố 1</t>
  </si>
  <si>
    <t>19 Trần Phú</t>
  </si>
  <si>
    <t>1ph09</t>
  </si>
  <si>
    <t>Lấn chiếm, p5 quản lý theo Quyết định số 4383/QĐ-UBND ngày 21/9/2011 khu phố 1</t>
  </si>
  <si>
    <t>17 Trần Phú</t>
  </si>
  <si>
    <t>1ph23</t>
  </si>
  <si>
    <t>Lấn chiếm, xử phạt VPHC theo Quyết định số 924/QĐ-XPHC ngày 20/3/2008 khu phố 1</t>
  </si>
  <si>
    <t>13 Trần Phú</t>
  </si>
  <si>
    <t>Lấn chiếm, xử phạt VPHC theo Quyết định số 925/QĐ-XPHC ngày 20/3/2008 khu phố 1</t>
  </si>
  <si>
    <t>11 Trần Phú</t>
  </si>
  <si>
    <t>1ph03</t>
  </si>
  <si>
    <t>Lấn chiếm, xử phạt VPHC theo Quyết định số 927/QĐ-XPHC ngày 20/3/2008 khu phố 1</t>
  </si>
  <si>
    <t>Quán Tre</t>
  </si>
  <si>
    <t>1ph14+lấn biển</t>
  </si>
  <si>
    <t>khu du lịch Bãi dâu</t>
  </si>
  <si>
    <t>Lấn chiếm, p5 quản lý theo Quyết định số 4386/QĐ-UBND ngày 21/9/2011 khu phố 1</t>
  </si>
  <si>
    <t>03Trần Phú</t>
  </si>
  <si>
    <t>Lấn chiếm, p5 quản lý theo Quyết định số 4387/QĐ-UBND ngày 21/9/2011 khu phố 1</t>
  </si>
  <si>
    <t>03 Trần Phú</t>
  </si>
  <si>
    <t>1ph10+lấn biển</t>
  </si>
  <si>
    <t>Lấn chiếm, p5 quản lý theo Quyết định số 4979/QĐ-UBND ngày 26/10/2011 khu phố 1</t>
  </si>
  <si>
    <t>1ph15+lấn biển</t>
  </si>
  <si>
    <t>Lấn chiếm, p5 quản lý theo Quyết định số 4978/QĐ-UBND ngày 26/10/2011 khu phố 1</t>
  </si>
  <si>
    <t>Bãi đậu xe Bãi Dâu</t>
  </si>
  <si>
    <t>25+26</t>
  </si>
  <si>
    <t>27+31</t>
  </si>
  <si>
    <t>Đất núi lờn</t>
  </si>
  <si>
    <t>không xác định được</t>
  </si>
  <si>
    <t>Đất trống, đồi núi</t>
  </si>
  <si>
    <t>P5 quản lý theo QĐ số 7459/QĐ/UBND ngày 31/12/2015 khu phố 2</t>
  </si>
  <si>
    <t xml:space="preserve"> hẻm 291/2 TP</t>
  </si>
  <si>
    <t>UBND phường quản lý</t>
  </si>
  <si>
    <t>705 Trương Công Định</t>
  </si>
  <si>
    <t>Phường 7</t>
  </si>
  <si>
    <t>238 Nguyễn An Ninh</t>
  </si>
  <si>
    <t>Trước đây do Đội thuế của phường 7 sử dụng, sau khi Đội thuế chuyển trụ sở mới, UBND phường cho Ban liên lạc Cựu tù đày mượn sử dụng, thời điểm đó ông Tôn Thất Thể là thành viên của Ban. Gia đình ông Thể sử dụng đến nay.</t>
  </si>
  <si>
    <t>701 Trương Công Định</t>
  </si>
  <si>
    <t>Trước đây là quầy bán hàng (quầy làm bằng cây, gỗ có diện tích khoảng 3m x 3m) của Hợp tác xã mua bán phường Thắng Nhì (cũ). Sau khi tách phường (khoảng năm 1989) Hợp tác xã mua bán giải thể và hóa giá (bằng hình thức đấu giá) cây gỗ cho các hộ dân có nhu cầu sử dụng.</t>
  </si>
  <si>
    <t>703 Trương Công Định</t>
  </si>
  <si>
    <t>53/57 Lê Hồng Phong</t>
  </si>
  <si>
    <t>Trụ sở KP 5</t>
  </si>
  <si>
    <t>213/2 Phạm Hồng Thái</t>
  </si>
  <si>
    <t>Trụ sở Công an p7</t>
  </si>
  <si>
    <t>406 Lê Lợi</t>
  </si>
  <si>
    <t>Trạm gác KP 1</t>
  </si>
  <si>
    <t>50 Nguyễn An Ninh</t>
  </si>
  <si>
    <t>TTVH p7</t>
  </si>
  <si>
    <t>02 Trương Văn Bang</t>
  </si>
  <si>
    <t>Trụ sở UBND p7</t>
  </si>
  <si>
    <t>40/16B Nguyễn Tri Phương</t>
  </si>
  <si>
    <t>Trụ sở KP 6</t>
  </si>
  <si>
    <t>Phạm Hồng Thái</t>
  </si>
  <si>
    <t>1 phần DGT và 1 phần ODT</t>
  </si>
  <si>
    <t>gia đình ông Bạch Ngọc sử dụng làm nơi rửa chén phục vụ quán ăn</t>
  </si>
  <si>
    <t>2A Phạm Hồng Thái</t>
  </si>
  <si>
    <t>Hiện là Kios. Trong tài liệu lưu trữ tại phường không thể hiện nguồn gốc đất. Hiện tại UBND phường quản lý trên cơ sở các báo cáo về đất công trước đây.</t>
  </si>
  <si>
    <t>2 Phạm Hồng Thái</t>
  </si>
  <si>
    <t>86/21 Nguyễn An Ninh</t>
  </si>
  <si>
    <t>Trụ sở KP 2</t>
  </si>
  <si>
    <t>27 Kha vạn Cân</t>
  </si>
  <si>
    <t>trụ sở khu phố 7. hiện tại đang sử dụng đất của trường mầm non Hoa Anh Đào</t>
  </si>
  <si>
    <t>96 Phạm Hồng Thái</t>
  </si>
  <si>
    <t>1 + 2</t>
  </si>
  <si>
    <t>Trụ sở KP 3</t>
  </si>
  <si>
    <t>09 Lê Hồng Phong</t>
  </si>
  <si>
    <t>1 phần 01</t>
  </si>
  <si>
    <t>Hiện là Kios. Đất của Bộ chỉ huy Quân sự tỉnh giao cho cán bộ Công nhân viên ở, sau đó Nhà nước mở đường Lê Hồng Phong, đã thu hồi và đền bù (tái định cư) cho các cán bộ Công nhân viên này. Diện tích còn lại sau khi thu hồi giao cho Công đoàn phường 7 quản lý.</t>
  </si>
  <si>
    <t>15 Lê Hồng Phong</t>
  </si>
  <si>
    <t>23 Lê Hồng Phong</t>
  </si>
  <si>
    <t>17 Lê Hồng Phong</t>
  </si>
  <si>
    <t>Đất của Bộ chỉ huy Quân sự tỉnh giao cho cán bộ Công nhân viên ở, sau đó Nhà nước mở đường Lê Hồng Phong, đã thu hồi và đền bù (tái định cư) cho các cán bộ Công nhân viên này. Diện tích còn lại sau khi thu hồi các hộ dân chưa giao trả cho phường 7 quản lý.</t>
  </si>
  <si>
    <t>21 Lê Hồng Phong</t>
  </si>
  <si>
    <t>209 Phạm Hồng Thái</t>
  </si>
  <si>
    <t>1 phần 174</t>
  </si>
  <si>
    <t>88 Nguyễn An Ninh</t>
  </si>
  <si>
    <t>1 phần 42</t>
  </si>
  <si>
    <t>Đội thuế phường 7</t>
  </si>
  <si>
    <t>Trạm gác KP 2</t>
  </si>
  <si>
    <t>707 Trương Công Định</t>
  </si>
  <si>
    <t>1 phần 7</t>
  </si>
  <si>
    <t>705A Trương Công Định</t>
  </si>
  <si>
    <t xml:space="preserve">1 phần 7 </t>
  </si>
  <si>
    <t>Hiện là Kios. Trước đây là đất trống (hẻm), khoảng năm 2002 Hội nông dân phường 7 san lấp, sử dụng và cho thuê.</t>
  </si>
  <si>
    <t>1/1 Lê Hồng Phong</t>
  </si>
  <si>
    <t>1 phần 75</t>
  </si>
  <si>
    <t>Trụ sở KP 1</t>
  </si>
  <si>
    <t>Hẻm 69 Lê Hồng Phong</t>
  </si>
  <si>
    <t>1p163</t>
  </si>
  <si>
    <t>khu tập dưỡng sinh của KP5</t>
  </si>
  <si>
    <t>42 Hàn Mạc Tử</t>
  </si>
  <si>
    <t>390+415</t>
  </si>
  <si>
    <r>
      <t>Trụ sở KP 8. (trong 118m</t>
    </r>
    <r>
      <rPr>
        <vertAlign val="superscript"/>
        <sz val="12"/>
        <rFont val="Times New Roman"/>
        <family val="1"/>
      </rPr>
      <t>2</t>
    </r>
    <r>
      <rPr>
        <sz val="12"/>
        <rFont val="Times New Roman"/>
        <family val="1"/>
      </rPr>
      <t xml:space="preserve"> có 1 trạm biến thế của điện lực)</t>
    </r>
  </si>
  <si>
    <t>Đường 3/2</t>
  </si>
  <si>
    <t>Phường 8</t>
  </si>
  <si>
    <t>1p211</t>
  </si>
  <si>
    <t>QH đường giao thông</t>
  </si>
  <si>
    <t>Hẻm 8 Đội Cấn</t>
  </si>
  <si>
    <t>Mương nước</t>
  </si>
  <si>
    <t>Hẻm 153 HTCC</t>
  </si>
  <si>
    <t>Khu dân cư</t>
  </si>
  <si>
    <t>làm đường giao thông</t>
  </si>
  <si>
    <t>hẻm 378 TCĐ</t>
  </si>
  <si>
    <t>một phần Trụ sở KP 1</t>
  </si>
  <si>
    <t>378/1/2 TCĐ</t>
  </si>
  <si>
    <t>Nhà trẻ đăng ký</t>
  </si>
  <si>
    <t>1p37</t>
  </si>
  <si>
    <t>117 HTCC</t>
  </si>
  <si>
    <t>hẻm 117 Huyển trân Công Chúa</t>
  </si>
  <si>
    <t>1p167</t>
  </si>
  <si>
    <t>139 CMT</t>
  </si>
  <si>
    <t>Trường Mẫu giáo P.8</t>
  </si>
  <si>
    <t>137 CMT</t>
  </si>
  <si>
    <t>Trụ sở UBND P.8</t>
  </si>
  <si>
    <t>135 CMT</t>
  </si>
  <si>
    <t>Trạm y tế P.8</t>
  </si>
  <si>
    <t>Hẻm 20 TBT</t>
  </si>
  <si>
    <t>230A</t>
  </si>
  <si>
    <t>410 Thống Nhất</t>
  </si>
  <si>
    <t>274 Thống Nhất</t>
  </si>
  <si>
    <t>Sân thể thao 51B</t>
  </si>
  <si>
    <t>hẻm 99CMT</t>
  </si>
  <si>
    <t>Hẻm 36 BG</t>
  </si>
  <si>
    <t>Trụ sở KP 4</t>
  </si>
  <si>
    <t>154/16 BG</t>
  </si>
  <si>
    <t>TTVH P.8</t>
  </si>
  <si>
    <t>Hẻm 170 BG</t>
  </si>
  <si>
    <t>141A</t>
  </si>
  <si>
    <t>Trụ sở KP 7</t>
  </si>
  <si>
    <t>170/5 BG</t>
  </si>
  <si>
    <t>1p141</t>
  </si>
  <si>
    <t>nhà tình nghĩa</t>
  </si>
  <si>
    <t>170/3 BG</t>
  </si>
  <si>
    <t>124/60A1 BG</t>
  </si>
  <si>
    <t>đất Trịnh Vĩnh Bình</t>
  </si>
  <si>
    <t>124/60A BG</t>
  </si>
  <si>
    <t>239/5 LHP</t>
  </si>
  <si>
    <t>01+44+154</t>
  </si>
  <si>
    <t>Khu nhà ở Bình Minh+ Đường GT</t>
  </si>
  <si>
    <t>662 NAN</t>
  </si>
  <si>
    <t>43/1/4 Phạm Ngọc Thạch</t>
  </si>
  <si>
    <t>Phường 9</t>
  </si>
  <si>
    <t>Ông Phan Bá Bính lấn chiếm sử dụng xây căn nhà cấp 4 và kê khai nộp thuế PNN</t>
  </si>
  <si>
    <t>Hẻm 35D 
đường 30/4
(tháp chuông khu 
tập thể thông tin)</t>
  </si>
  <si>
    <t>Một 
phần
 thửa
 4</t>
  </si>
  <si>
    <t>QH cây
 xanh</t>
  </si>
  <si>
    <t>Đề nghị TPVT  bố trí kinh phí để triển khai công trình theo QH đã được duyệt</t>
  </si>
  <si>
    <t>Đường bình giã giáp tường rào sân bay</t>
  </si>
  <si>
    <t>Một phần  thửa 
4</t>
  </si>
  <si>
    <t>Đường
LươngThế 
Vinh</t>
  </si>
  <si>
    <t>Một phần thửa 115</t>
  </si>
  <si>
    <t>Hẻm 
Nguyễn
 Văn
 Cừ</t>
  </si>
  <si>
    <t>Một phần thửa 17</t>
  </si>
  <si>
    <t>Hẻm 41
đường 30/4</t>
  </si>
  <si>
    <t>Một phần thửa 17+30</t>
  </si>
  <si>
    <t>01
 Nguyễn Trung
 Trực</t>
  </si>
  <si>
    <t>Một phần thửa 236</t>
  </si>
  <si>
    <t>01A 
LươngThế Vinh</t>
  </si>
  <si>
    <t>Nhà tình nghĩa (bà Cải sử dụng nhưng nay đã chết)</t>
  </si>
  <si>
    <t>35D 
đường 30/4</t>
  </si>
  <si>
    <t>Một phần thửa 25</t>
  </si>
  <si>
    <t>Trụ sở Phường  9</t>
  </si>
  <si>
    <t>Khu tập thể thông tin 3</t>
  </si>
  <si>
    <t>Một phần thửa 4, 21, 18</t>
  </si>
  <si>
    <t>6 căn nhà cấp 4 do các hộ dân đang sử dụng, sở xây dựng đang quản lý và tiếp tục bán hóa giá phần đất liền kề</t>
  </si>
  <si>
    <t>Giáp khu thông tin 3
 đường Trần Cao Vân nối dài</t>
  </si>
  <si>
    <t>Một phần
 thửa 15</t>
  </si>
  <si>
    <t>hẻm 04 Phạm Ngọc Thạch</t>
  </si>
  <si>
    <t>Thửa 216</t>
  </si>
  <si>
    <t>Nhà tình nghĩa (ông Lương sử dụng nhưng nay đã chết)</t>
  </si>
  <si>
    <t>Đường 
Nguyễn 
Thái 
Bình</t>
  </si>
  <si>
    <t>Thửa 220</t>
  </si>
  <si>
    <t>Đường 30/4 giáp sân bay</t>
  </si>
  <si>
    <t>Đã có quyết định bác đơn giải quyết khiếu nại của 6 hộ dân của UBND TP</t>
  </si>
  <si>
    <t>36 Nguyễn Hới</t>
  </si>
  <si>
    <t>Phường N.A.N</t>
  </si>
  <si>
    <t>khu dân cư</t>
  </si>
  <si>
    <t>Trụ sở KP2</t>
  </si>
  <si>
    <t>Mặt tiền Nguyễn An Ninh</t>
  </si>
  <si>
    <t>Khu phố báo cáo</t>
  </si>
  <si>
    <t>599 Nguyễn An Ninh</t>
  </si>
  <si>
    <t>1phần 90</t>
  </si>
  <si>
    <t>Trước đây là Trụ sở KP3</t>
  </si>
  <si>
    <t>Hẻm 360 Bình Giã</t>
  </si>
  <si>
    <t>Khu dân cư hạn chế phát triển</t>
  </si>
  <si>
    <t>Hẻm 1/31/2A Trần Bình Trọng</t>
  </si>
  <si>
    <t>Ngày 26/10/2015 UBND phường đã có báo cáo số 957/BC-UBND gửi UBND thành phố về các vướng mắc khó khăn trong quá trình xây dựng trụ sở khu phố 1 nhưng đến nay UBND phường vẫn chưa nhận được văn bản chỉ đạo của thành phố</t>
  </si>
  <si>
    <t>Hẻm 1/43/14B Trần Bình Trọng</t>
  </si>
  <si>
    <t>164/</t>
  </si>
  <si>
    <t>603A Nguyễn An Ninh</t>
  </si>
  <si>
    <t>22 + 23</t>
  </si>
  <si>
    <t>603 Nguyễn An Ninh</t>
  </si>
  <si>
    <t>26 + 34</t>
  </si>
  <si>
    <t>Trụ sở UBND phường</t>
  </si>
  <si>
    <t>Cạnh Giáo xứ Hải An</t>
  </si>
  <si>
    <t>Cuối hẻm 17B trần bình Trọng</t>
  </si>
  <si>
    <t>ông Đồng Đức Cảnh, xây dựng trên đất nhà nước hẻm 17B Trần Bình Trọng (đối diện nhà 17C12 Trần Bình Trọng). Đã lập biên bản VPHC ngày 05/8/2008 và ban hành quyết định xử phạt VPHC số 309/QĐ-UBND ngày 07/8/2008 của UBND phường Nguyễn An Ninh</t>
  </si>
  <si>
    <t>ông Võ Thành Phương, xây dựng trên đất nhà nước hẻm 17B Trần Bình Trọng, cạnh nhà ông Cảnh). Đã lập biên bản VPHC và ban hành quyết định xử phạt VPHC năm 2008 của UBND phường Nguyễn An Ninh.</t>
  </si>
  <si>
    <t>19/2 Trần Bình Trọng</t>
  </si>
  <si>
    <t>Trụ sở KP7</t>
  </si>
  <si>
    <t>Khu đô thị trung tâm Chí Linh</t>
  </si>
  <si>
    <t>1phần 275</t>
  </si>
  <si>
    <t>Trụ sở KP6</t>
  </si>
  <si>
    <t>Hẻm 468/8
BG</t>
  </si>
  <si>
    <t>Công viên VHTT Bàu Trũng</t>
  </si>
  <si>
    <t>hẻm 468 
BG</t>
  </si>
  <si>
    <t>hẻm 486 BG</t>
  </si>
  <si>
    <t>Thu hồi đất của ông Hoàng Văn Quang ko đồng ý giao mặt bằng (UBND phường có BC số 177/BC-UBND ngày 02/3/2017)</t>
  </si>
  <si>
    <t>Thu hồi đất của ông Hoàng Văn Sáng ko đồng ý giao mặt bằng (UBND phường có BC số 177/BC-UBND ngày 02/3/2017)</t>
  </si>
  <si>
    <t>136
+137</t>
  </si>
  <si>
    <t>Đất bằng</t>
  </si>
  <si>
    <t>1phần 132</t>
  </si>
  <si>
    <t>1phần 132
+135</t>
  </si>
  <si>
    <t>Công an tỉnh (Pc 16 cũ)</t>
  </si>
  <si>
    <t>hẻm 442/1BG, giáp trụ sở KP5</t>
  </si>
  <si>
    <t>1 phần 156</t>
  </si>
  <si>
    <t>Gạch Trường Xuân, giáp trụ sở KP5</t>
  </si>
  <si>
    <t>Cạnh Gạch Trường Xuân</t>
  </si>
  <si>
    <t>sau lò mổ heo cũ</t>
  </si>
  <si>
    <t>Cạnh 456/9Đ BG</t>
  </si>
  <si>
    <t>1 phần 32</t>
  </si>
  <si>
    <t>Ông Bùi Khắc Hổ chiếm dụng dựng nhà tạm để ở DT xây dựng 30 m2. UBND phường đã lập biên bản, qua nhiều lần vận động ông Hổ chưa chấp hành. Hiện nay UBND phường tiếp tục vận động, áp dụng biện pháp cưỡng chế thu hồi.</t>
  </si>
  <si>
    <t>Sau Trụ sở khu phố 5</t>
  </si>
  <si>
    <t>155 + 166 + 173</t>
  </si>
  <si>
    <t>Lò mổ heo cũ</t>
  </si>
  <si>
    <t>156/+138</t>
  </si>
  <si>
    <t xml:space="preserve">Hẻm 442/1BG </t>
  </si>
  <si>
    <t>179/</t>
  </si>
  <si>
    <t>Ngày 16/12/2015 UBND phường có báo cáo số 1069/BC-UBND về việc sơ đồ thửa đất trên giấy CN QSDĐ của ông Nguyễn Minh Hạnh (nay đã chuyển nhượng cho ông Nguyễn Bá Điệp và bà Nguyễn Thị Tâm) có chồng lấn lên phần diện tích đất Nhà nước( khoảng 170m2), tuy nhiên cho đến nay UBND phường chưa nhận được ý kiến của UBND TPVT.</t>
  </si>
  <si>
    <t>187/</t>
  </si>
  <si>
    <t>442/1 Bình Giã</t>
  </si>
  <si>
    <t>1phần156</t>
  </si>
  <si>
    <t>Trụ sở KP5</t>
  </si>
  <si>
    <t>23+24</t>
  </si>
  <si>
    <t>26+13</t>
  </si>
  <si>
    <t>cạnh 456/9Đ BG</t>
  </si>
  <si>
    <t>32+33</t>
  </si>
  <si>
    <t>1 phần 11</t>
  </si>
  <si>
    <t>7+15</t>
  </si>
  <si>
    <t>cạnh 444BG, giáp ao đầu hẻm 442BG (đường 2/9)</t>
  </si>
  <si>
    <t>Ông Nguyễn Văn Hùng đang đặt cây cảnh. Ngày 22/5/2017 UBND phường đã có báo cáo số 452/BC-UBND  về việc quản lý, sử dụng đất và tình trạng pháp lý của thửa đất này (vụ án trịnh Vĩnh Bình).</t>
  </si>
  <si>
    <t>Đối diện hẻm 442 BG (giáp sân bay)</t>
  </si>
  <si>
    <t>23/</t>
  </si>
  <si>
    <t>KP3</t>
  </si>
  <si>
    <t>Khu trại heo cũ mặt tiền đường 3/2</t>
  </si>
  <si>
    <t>1 phần 48</t>
  </si>
  <si>
    <t xml:space="preserve">  -Trụ sở KP 4 (khoảng 175 m2). Một phần diện tích do một số hộ dân lấn chiếm dụng làm nhà ở</t>
  </si>
  <si>
    <t>Mặt tiền đường 3/2</t>
  </si>
  <si>
    <t>1phần 48</t>
  </si>
  <si>
    <t>Trụ sở KP4</t>
  </si>
  <si>
    <t>57
+58</t>
  </si>
  <si>
    <t>711/16A đường 30/4</t>
  </si>
  <si>
    <t>Phường Rạch Dừa</t>
  </si>
  <si>
    <t>QH đường vận chuyển công nghiệp</t>
  </si>
  <si>
    <t>Trên bản đồ giải thửa năm 1993 thể hiện phần diện tích 41.5m2 thuộc đất nhà nước quản lý (đất Nhà thờ). Tuy nhiên đại diện Khu phố 1 có ý kiến đất ông Thiệu do Ban hành giáo nhượng lại</t>
  </si>
  <si>
    <t>711/13 đường 30/4</t>
  </si>
  <si>
    <t>Trên bản đồ giải thửa năm 1993 thể hiện phần diện tích 35m2 thuộc đất nhà nước quản lý (đất Nhà thờ). Tuy nhiên đại diện Khu phố 1 có ý kiến đất do ông Đoàn mua lại của ông Đức Thọ</t>
  </si>
  <si>
    <t>711/15 đường 30/4</t>
  </si>
  <si>
    <t>Trên bản đồ giải thửa năm 1993 thể hiện phần diện tích 21.5m2 thuộc đất nhà nước quản lý (đất Nhà thờ). Tuy nhiên đại diện Khu phố 1 có ý kiến đất do ông Lợi mua lại của ông Đức Thọ</t>
  </si>
  <si>
    <t>711/24 đường 30/4</t>
  </si>
  <si>
    <t>Trên bản đồ giải thửa năm 1993 thể hiện phần diện tích 34.5m2 thuộc đất nhà nước quản lý (đất Nhà thờ, bãi nghĩa địa cũ). Tuy nhiên đại diện Khu phố 1 có ý kiến đất do ông Hoàng mua lại của ông Đức Thọ</t>
  </si>
  <si>
    <t>711/14A đường 30/4</t>
  </si>
  <si>
    <t>thuộc QH đường vận chuyển công nghiệp</t>
  </si>
  <si>
    <t>Sân chơi khu phố 1. đất trước là bãi Nghĩa địa cũ, UBND phường 10 quản lý</t>
  </si>
  <si>
    <t>phù hợp quy hoạch</t>
  </si>
  <si>
    <t>trụ sở KP1. đất trước là bãi Nghĩa địa cũ, UBND phường 10 quản lý</t>
  </si>
  <si>
    <t>711/11/8 đường 30/4</t>
  </si>
  <si>
    <t>đất trước là bãi Nghĩa địa cũ, UBND phường 10 quản lý</t>
  </si>
  <si>
    <t>711/16 đường 30/4</t>
  </si>
  <si>
    <t>Trên bản đồ giải thửa năm 1993 thể hiện phần diện tích 42.4m2 thuộc đất nhà nước quản lý (đất Nhà thờ). Tuy nhiên đại diện Khu phố 1 có ý kiến đất ông Sỹ do Ban hành giáo nhượng lại</t>
  </si>
  <si>
    <t>01 Tôn Đản</t>
  </si>
  <si>
    <t>QH đường ray xe lửa</t>
  </si>
  <si>
    <t>Chưa hóa giá</t>
  </si>
  <si>
    <t>03 Tôn Đản</t>
  </si>
  <si>
    <t>29 Tôn Đản</t>
  </si>
  <si>
    <t>Ông Lê nhận chuyển nhượng của bà Hoàng Thị Bưởi, phần diện tích trên đã được nhà nước hóa giá cho bà Bưởi năm 1991</t>
  </si>
  <si>
    <t>702 đường 30/4</t>
  </si>
  <si>
    <t>124+125</t>
  </si>
  <si>
    <t>QH khu công viên hồ cầu Rạch Bà</t>
  </si>
  <si>
    <t>đất nhà nước quản lý,
trong HSĐC năm 1993 thể hiện do ông Trần Trường Thịnh kê đăng ký
trong HSĐC năm 2003 thẻ hiện ông Đặng Tiến Thành đăng ký</t>
  </si>
  <si>
    <t>Kế số 775 đường 30/4</t>
  </si>
  <si>
    <t>90+121</t>
  </si>
  <si>
    <t>Đất liền kề với nhà nhà nước, thuộc sở hữu nhà nước</t>
  </si>
  <si>
    <t>hẻm 87 phạm cự lạng</t>
  </si>
  <si>
    <t>trung tâm văn hóa học tập cộng đồng Phường</t>
  </si>
  <si>
    <t>87/8 Phạm Cự Lạng</t>
  </si>
  <si>
    <t>87/12 Phạm Cự Lạng</t>
  </si>
  <si>
    <t>Một phần thửa số 9</t>
  </si>
  <si>
    <t>87/10 Phạm Cự Lạng</t>
  </si>
  <si>
    <t>87/10 A Phạm cự lạng</t>
  </si>
  <si>
    <t>91/13 Phạm Cự Lạng</t>
  </si>
  <si>
    <t>87/14 Phạm Cự Lạng</t>
  </si>
  <si>
    <t>487/11/5 đường 30/4</t>
  </si>
  <si>
    <t>QH đường vận chuyển công nghiệp và đường ray xe lửa</t>
  </si>
  <si>
    <t>Số 576 đường 30/4</t>
  </si>
  <si>
    <t>Đã có QĐ giao cho UBND phường QL. Có nhà cấp 4 do Ông Điền sử dụng (có đơn xin giao đất). ông Vịnh đang xin lại.</t>
  </si>
  <si>
    <t>705 đường 30/4</t>
  </si>
  <si>
    <t>44+18</t>
  </si>
  <si>
    <t>Đất chưa được hóa giá</t>
  </si>
  <si>
    <t>646 đường 30/4</t>
  </si>
  <si>
    <t>trụ sở KP9</t>
  </si>
  <si>
    <t>Hẻm 682/6/1A</t>
  </si>
  <si>
    <t>QH công viên hồ cầu Rạch Bà</t>
  </si>
  <si>
    <t>Hẻm 682/6/1B</t>
  </si>
  <si>
    <t>Hẻm 682/6/3</t>
  </si>
  <si>
    <t>Hẻm 682/6/5</t>
  </si>
  <si>
    <t>Hẻm 682/6/14</t>
  </si>
  <si>
    <t>Kế số 93 Ngô Quyền</t>
  </si>
  <si>
    <t>27 Mai Thúc Loan</t>
  </si>
  <si>
    <t>Đất chưa hoá giá</t>
  </si>
  <si>
    <t>23/6A Mai Thúc Loan</t>
  </si>
  <si>
    <t xml:space="preserve">14+15 </t>
  </si>
  <si>
    <t>380/1 đường 30/4</t>
  </si>
  <si>
    <t>QH mở rộng hẻm 380 đường 30/4</t>
  </si>
  <si>
    <t>Bưu điện Thắng Nhất (cũ)</t>
  </si>
  <si>
    <t>Hẻm 415 đường 30/4</t>
  </si>
  <si>
    <t>36+51</t>
  </si>
  <si>
    <t>Dự án xây dựng tuyến đường nối QL51 và KCN Đông Xuyên, đã có QĐ thu hồi</t>
  </si>
  <si>
    <t>đất trống, UBND phường quản lý</t>
  </si>
  <si>
    <t>413 đường 30/4</t>
  </si>
  <si>
    <t>84+113</t>
  </si>
  <si>
    <t>trụ sở KP2</t>
  </si>
  <si>
    <t>20 Nơ Trang Long</t>
  </si>
  <si>
    <t>Trụ sở UBND Phường</t>
  </si>
  <si>
    <t>đường Nơ Trang Long</t>
  </si>
  <si>
    <t>QH đường Công Chánh, đã có QĐ thu hồi năm 2003</t>
  </si>
  <si>
    <t>đất trống phía trước cổng UBND Phường</t>
  </si>
  <si>
    <t>hẻm 484 đường 30/4</t>
  </si>
  <si>
    <t>trạm y tế KVI</t>
  </si>
  <si>
    <t>Hẻm 524/18</t>
  </si>
  <si>
    <t>lối thoát hiểm KP chợ</t>
  </si>
  <si>
    <t>Hẻm 484 đường 30/4</t>
  </si>
  <si>
    <t>264+235</t>
  </si>
  <si>
    <t>QH mở rộng hẻm 484 diện tích còn lại 123m2</t>
  </si>
  <si>
    <t>Do nhà nước quản lý là đất cống thoát nước</t>
  </si>
  <si>
    <t>Hẻm 524 đường 30/4</t>
  </si>
  <si>
    <t>Hẻm 524/34 và 524/18 đường 30/4</t>
  </si>
  <si>
    <t>Lối thoát hiểm, nhà KP chợ thuộc hẻm 524/34 và 524/18 đường 30/4. các hộ dân đang sử dụng (phần diện tích phía sau nhà của các hộ thuộc hẻm 524/34 và 524/18 đường 30/4)</t>
  </si>
  <si>
    <t>991 Bình Giã</t>
  </si>
  <si>
    <t>86+90</t>
  </si>
  <si>
    <t xml:space="preserve">Đất do UBND phường 10 giao cho HCB sử dụng </t>
  </si>
  <si>
    <t>Hẻm 842 Bình Giã</t>
  </si>
  <si>
    <t>78+79+59+60</t>
  </si>
  <si>
    <t xml:space="preserve">Do nhà nước quản lý các hộ trên lấn chiếm sử dụng từ năm 2000 và làm nhà ở từ đó đến nay </t>
  </si>
  <si>
    <t>hẻm 23 Mai Thúc Loan</t>
  </si>
  <si>
    <t>32/2/7 Cao Bá Quát</t>
  </si>
  <si>
    <t>Nhà 24 Quang trung 2 là nhà do nhà nước quản lý (chưa hóa giá)</t>
  </si>
  <si>
    <t>32/2/15 Cao Bá Quát</t>
  </si>
  <si>
    <t>Nhà 24 Quang Trung 2 là nhà do nhà nước quản lý (chưa hóa giá)</t>
  </si>
  <si>
    <t>32/2/17 Cao Bá Quát</t>
  </si>
  <si>
    <t>25 Cao Bá Quát</t>
  </si>
  <si>
    <t>22 Cao Bá Quát</t>
  </si>
  <si>
    <t>229/24/14 đường 30/4</t>
  </si>
  <si>
    <t>13 Cao Bá Quát</t>
  </si>
  <si>
    <t>247/16 đường 30/4</t>
  </si>
  <si>
    <t>247/8 đường 30/4</t>
  </si>
  <si>
    <t>9/1A Cao Bá Quát</t>
  </si>
  <si>
    <t>Kế số 9/22 Cao Bá Quát</t>
  </si>
  <si>
    <t>9/22 đường Cao Bá Quát</t>
  </si>
  <si>
    <t>210 đường 30/4</t>
  </si>
  <si>
    <t>241+00</t>
  </si>
  <si>
    <t>09 Cao Bá Quát
9/2 Cao Bá Quát</t>
  </si>
  <si>
    <t>64+65</t>
  </si>
  <si>
    <t>06 Mai Thúc Loan</t>
  </si>
  <si>
    <t>QH đường vận chuyển công nghiệp và mở rộng đường Mai Thúc Loan, diện tích còn lại 100m2</t>
  </si>
  <si>
    <t>Cty thương mại tổng hợp (cũ)</t>
  </si>
  <si>
    <t>322 đường 30/4</t>
  </si>
  <si>
    <t>trụ sở KP4</t>
  </si>
  <si>
    <t>Hẻm 310 đường 30/4</t>
  </si>
  <si>
    <t>317 đường 30/4</t>
  </si>
  <si>
    <t>292 đường 30/4</t>
  </si>
  <si>
    <t>một phần diện tích thuộc QH mở rộng hẻm 292 đường 30/4</t>
  </si>
  <si>
    <t>trụ sở KP3, điểm trực dân phòng</t>
  </si>
  <si>
    <t>hẻm 05 Lưu Chí Hiếu</t>
  </si>
  <si>
    <t>272+273+302</t>
  </si>
  <si>
    <t>QH đường Biệt Chính</t>
  </si>
  <si>
    <t>các hộ dân thuê nhà của nhà nước</t>
  </si>
  <si>
    <t>Hẻm 262 đường 30/4</t>
  </si>
  <si>
    <t>317+286+287+318+319+320+321+322+323</t>
  </si>
  <si>
    <t>QH chung cư cao tầng</t>
  </si>
  <si>
    <t>Hẻm 07 Mai Thúc Loan</t>
  </si>
  <si>
    <t>42+43</t>
  </si>
  <si>
    <t>một phần diện tích thuộc QH đường vận chuyển công nghiệp</t>
  </si>
  <si>
    <t>45+72</t>
  </si>
  <si>
    <t>công viên Rạch Dừa.</t>
  </si>
  <si>
    <t>102 Hải Thượng Lãn Ông</t>
  </si>
  <si>
    <t>QH đường giao thông, diện tích còn lại 96m2</t>
  </si>
  <si>
    <t>346/11 đường 30/4</t>
  </si>
  <si>
    <t>95 Hải Thượng Lãn Ông</t>
  </si>
  <si>
    <t>QH mở rộng đường Hải Thượng Lãn Ông, diện tích còn lại 17m2</t>
  </si>
  <si>
    <t>Ông Hiệp sử dụng từ năm 1995 sau đó chuyển nhượng bằng giấy viết tay cho hộ ông Huyên sử dụng</t>
  </si>
  <si>
    <t>97 Hải Thượng Lãn Ông</t>
  </si>
  <si>
    <t>QH mở rộng đường Hải Thượng Lãn Ông, diện tích còn lại 21m2</t>
  </si>
  <si>
    <t>Ông Hiệp sử dụng từ năm 1995 sau đó chuyển nhượng bằng giấy viết tay năm 1997 cho hộ bà Thuấn sử dụng</t>
  </si>
  <si>
    <t>98/7 Hải Thượng Lãn Ông</t>
  </si>
  <si>
    <t>QH đường giao thông, diện tích còn lại 68m2</t>
  </si>
  <si>
    <t>52 Nơ Trang Long</t>
  </si>
  <si>
    <t>37 Nơ Trang Long</t>
  </si>
  <si>
    <t>5+6</t>
  </si>
  <si>
    <t xml:space="preserve"> QH mở rộng đường Nơ Trang Long, QH trường mầm non Rạch Dừa, diện tích còn lại 64m2</t>
  </si>
  <si>
    <t>Nhà tập thể trường Bình Minh (chưa hóa giá)</t>
  </si>
  <si>
    <t>37A Nơ Trang Long</t>
  </si>
  <si>
    <t>Kế số 19 Lưu Hữu Phước</t>
  </si>
  <si>
    <t>Một phần thửa 192</t>
  </si>
  <si>
    <t>hẻm 55/2 Nơ trang long</t>
  </si>
  <si>
    <t>đất dự kiến làm trụ sở KP7</t>
  </si>
  <si>
    <t>Hẻm 55/2 Nơ Trang Long</t>
  </si>
  <si>
    <t>08 Lưu Chí Hiếu</t>
  </si>
  <si>
    <t>QH khu dân cư phường Thắng Nhất</t>
  </si>
  <si>
    <t>đất trước là khu nhà đòn phường 10</t>
  </si>
  <si>
    <t>05 Hải Thượng Lãn Ông</t>
  </si>
  <si>
    <t>khu nhà tập thể giáo viên cũ</t>
  </si>
  <si>
    <t>7 Hải Thượng Lãn Ông</t>
  </si>
  <si>
    <t>9 Hải Thượng Lãn Ông</t>
  </si>
  <si>
    <t>11 Hải Thượng Lãn Ông</t>
  </si>
  <si>
    <t>37 Lưu Chí Hiếu</t>
  </si>
  <si>
    <t>03 Hải Thượng Lãn Ông</t>
  </si>
  <si>
    <t>06 Hồ Tri Tân</t>
  </si>
  <si>
    <t>đường Hồ Tri Tân</t>
  </si>
  <si>
    <t>185 (cũ)</t>
  </si>
  <si>
    <t>trụ sở KP3</t>
  </si>
  <si>
    <t>01 Hải Thượng Lãn Ông</t>
  </si>
  <si>
    <t>70+71</t>
  </si>
  <si>
    <t>27 Lưu Hữu Phước</t>
  </si>
  <si>
    <t>kế số 11 Kim Đồng</t>
  </si>
  <si>
    <t>thuộc QH khu chung cư cao tầng, diện tích còn lại 64.6m2</t>
  </si>
  <si>
    <t>trụ sở KP5</t>
  </si>
  <si>
    <t>kế 109 Ngô Quyền</t>
  </si>
  <si>
    <t>QH vườn hoa, cây xanh</t>
  </si>
  <si>
    <t>đất do UBND Phường quản lý</t>
  </si>
  <si>
    <t>109 Ngô Quyền</t>
  </si>
  <si>
    <t>162+166</t>
  </si>
  <si>
    <t>trụ sở KP6</t>
  </si>
  <si>
    <t>86 Bến Nôm</t>
  </si>
  <si>
    <t>QH đường Biệt Chính 2</t>
  </si>
  <si>
    <t>53 Kim Đồng</t>
  </si>
  <si>
    <t>một phần thửa 14</t>
  </si>
  <si>
    <t>nhà tập thể cũ</t>
  </si>
  <si>
    <t>hẻm 32/2 Cao Bá Quát</t>
  </si>
  <si>
    <t>12+21</t>
  </si>
  <si>
    <t>một phần thửa 03</t>
  </si>
  <si>
    <t>05 hộ dân đang sử dụng</t>
  </si>
  <si>
    <t>Hẻm 32 đường Cao Bá Quát</t>
  </si>
  <si>
    <t>k có số tờ</t>
  </si>
  <si>
    <t>k có số thửa</t>
  </si>
  <si>
    <t>không quy hoạch</t>
  </si>
  <si>
    <t>đất bờ sông Dinh</t>
  </si>
  <si>
    <t xml:space="preserve">43 Kios chợ </t>
  </si>
  <si>
    <t>Phường Thắng Nhất</t>
  </si>
  <si>
    <t>828,301,303,305,307,308,309,310,311 THUỘC TỜ 5</t>
  </si>
  <si>
    <t>158 đường 30/4</t>
  </si>
  <si>
    <t>trụ sở KP1</t>
  </si>
  <si>
    <t>Nguyễn Thiện Thuật, đường 30/4</t>
  </si>
  <si>
    <t xml:space="preserve">Mở đường Nuyễn Thiện Thuật </t>
  </si>
  <si>
    <t>Cạnh số nhà 128A Lưu Hữu Phước</t>
  </si>
  <si>
    <t>một phần thửa 98</t>
  </si>
  <si>
    <t>01 Nguyễn Hữu Cảnh</t>
  </si>
  <si>
    <t>Cạnh UBND phường</t>
  </si>
  <si>
    <t>Nhà dân quân thường trực</t>
  </si>
  <si>
    <t>03 Nguyễn Hữu Cảnh</t>
  </si>
  <si>
    <t xml:space="preserve">Trạm y tế </t>
  </si>
  <si>
    <t>174 Nguyễn Thiện Thuật</t>
  </si>
  <si>
    <t>Sân Thể dực thể thao</t>
  </si>
  <si>
    <t>Trụ sở khu phố 9</t>
  </si>
  <si>
    <t>47A Nguyễn Hữu Cảnh</t>
  </si>
  <si>
    <t>Câu lạc bộ văn hóa phường</t>
  </si>
  <si>
    <t>Hẻm 112 Nguyễn Hữu Cảnh</t>
  </si>
  <si>
    <t>310A</t>
  </si>
  <si>
    <t>Trụ sở khu phố 12</t>
  </si>
  <si>
    <t>Cạnh nhà số 142 Lưu Hữu Phước</t>
  </si>
  <si>
    <t>Hồ Văn Hồng</t>
  </si>
  <si>
    <t>Cạnh nhà 87A Lưu Hữu Phước</t>
  </si>
  <si>
    <t>một phần thửa 28</t>
  </si>
  <si>
    <t>Ngóc đường Ngô Quyền - Lưu Chí Hiếu</t>
  </si>
  <si>
    <t>Mở đường Lưu Chí Hiếu</t>
  </si>
  <si>
    <t>Cạnh số nhà 39 Nguyễn Thiện Thuật</t>
  </si>
  <si>
    <t>39, 39A Nguyễn Thiện Thuật</t>
  </si>
  <si>
    <t>Nguyễn Phanh</t>
  </si>
  <si>
    <t>18 + 19 + 20</t>
  </si>
  <si>
    <t>952m2 đang sử dụng làm bãi tập kết rác, và 948m2 đất trống</t>
  </si>
  <si>
    <t>Hẻm 22 Ngô Quyền</t>
  </si>
  <si>
    <t>một phần thửa 110</t>
  </si>
  <si>
    <t>Khu vui chơi thể dục thể thao, công viên khu phố 10</t>
  </si>
  <si>
    <t>Hẻm 183 Nguyễn Hữu Cảnh</t>
  </si>
  <si>
    <t>Trụ sở khu phố 10</t>
  </si>
  <si>
    <t>Hẻm 128 Lưu Chí Hiếu</t>
  </si>
  <si>
    <t>80,98,99,100,101,106,108,109,116,117,118,119,120,122,132,128,129,130,131,132
2,4,5,6,7,18,21,23,25,30,31,32,58,60,94,96,một phần thửa 325 THUỘC TỜ 11</t>
  </si>
  <si>
    <t>Cạnh nhà số 183G105 Nguyễn Hữu Cảnh</t>
  </si>
  <si>
    <t>một phần thửa 105</t>
  </si>
  <si>
    <t>Hẻm 212 Nguyễn Hữu Cảnh</t>
  </si>
  <si>
    <t>một phần thửa 24</t>
  </si>
  <si>
    <t>Trụ sở khu phố 5 (cũ)</t>
  </si>
  <si>
    <t>Hẻm 217 Nguyễn Hữu Cảnh</t>
  </si>
  <si>
    <t>Công viên khu phố 10</t>
  </si>
  <si>
    <t>TPVT Giao nhà chính sách</t>
  </si>
  <si>
    <t>Cạnh số nhà 19 Đống Đa</t>
  </si>
  <si>
    <t>150/1</t>
  </si>
  <si>
    <t>Đường Lê Quang Định</t>
  </si>
  <si>
    <t>60,82</t>
  </si>
  <si>
    <t>Trụ sở khu phố 8</t>
  </si>
  <si>
    <t>04 Võ Văn Tần</t>
  </si>
  <si>
    <t>Hẻm 60 Lê Thánh Tông</t>
  </si>
  <si>
    <t>một phần thửa 72</t>
  </si>
  <si>
    <t>Từ số nhà 02 đến số nhà 24 Lê Thánh Tông</t>
  </si>
  <si>
    <t>11,12,13,14,34,35,36,37,57,58,59,60,61,78,79, 94</t>
  </si>
  <si>
    <t>Hẻm 135/12/4 Lê Quang Định</t>
  </si>
  <si>
    <t>Hiện có 07 hộ dân sử dụng</t>
  </si>
  <si>
    <t>Hẻm 135 Lê Quang Định</t>
  </si>
  <si>
    <t>122, 136, 153</t>
  </si>
  <si>
    <t>Công viên khu phố 8</t>
  </si>
  <si>
    <t>Từ số nhà 296 đến nhà 322 Nguyễn Hữu Cảnh</t>
  </si>
  <si>
    <t>một phần thửa 42</t>
  </si>
  <si>
    <t>Thuộc dựa án TT đô thị Chí Linh đang triển khai</t>
  </si>
  <si>
    <t>Cạnh trụ sở khu 4</t>
  </si>
  <si>
    <t>Góc đường Trần Anh Tông</t>
  </si>
  <si>
    <t>99A</t>
  </si>
  <si>
    <t>Đầu đường Trần Anh Tông</t>
  </si>
  <si>
    <t>một phần thửa 78</t>
  </si>
  <si>
    <t>Trụ sở khu phố 11 (cũ)</t>
  </si>
  <si>
    <t>Hẻm 225 Lê Quang Định</t>
  </si>
  <si>
    <t>Hẻm 212D; 212B Nguyễn Hữu Cảnh</t>
  </si>
  <si>
    <t>20 + 26</t>
  </si>
  <si>
    <t>259 + 275 + 1p08</t>
  </si>
  <si>
    <t>Mở đường Quân Sự</t>
  </si>
  <si>
    <t>Đường vành đai BĐ</t>
  </si>
  <si>
    <t>Phường Thắng Nhì</t>
  </si>
  <si>
    <t>Dự kiến XD trụ sở KP9</t>
  </si>
  <si>
    <t>Trần Xuân độ</t>
  </si>
  <si>
    <t>Nhà thuốc nam, hội đông y phường Thắng Nhì</t>
  </si>
  <si>
    <t>35 Trần Xuân Độ</t>
  </si>
  <si>
    <t>141+261</t>
  </si>
  <si>
    <t>Trụ sở Kp3</t>
  </si>
  <si>
    <t>02 Thắng Nhì</t>
  </si>
  <si>
    <t>hội nông dân làm nơi sinh hoạt</t>
  </si>
  <si>
    <t xml:space="preserve">231 Lê Lợi </t>
  </si>
  <si>
    <t xml:space="preserve">438 Lê Lợi </t>
  </si>
  <si>
    <t>BCHQS Phường</t>
  </si>
  <si>
    <t>436 Lê Lợi</t>
  </si>
  <si>
    <t>cho mượn làm Cơ sở dạy nghề miễn phí của Chùa Ngọc Đức</t>
  </si>
  <si>
    <t>430 Lê Lợi</t>
  </si>
  <si>
    <t>Trụ sở Kp6</t>
  </si>
  <si>
    <t>201 Lê Lợi</t>
  </si>
  <si>
    <t>Trụ sở Kp2</t>
  </si>
  <si>
    <t>251 Nguyễn AN Ninh</t>
  </si>
  <si>
    <t>Đang sử dụng cho CB 
CS CA phường mượn làm nhà ở</t>
  </si>
  <si>
    <t>171/25/37 Ng An Ninh</t>
  </si>
  <si>
    <t>07</t>
  </si>
  <si>
    <t>Trụ sở Kp8</t>
  </si>
  <si>
    <t>hẻm 105 Lê Lợi</t>
  </si>
  <si>
    <t>Trụ sở Kp1 cũ</t>
  </si>
  <si>
    <t>105/27D lê Lợi</t>
  </si>
  <si>
    <t>09+11</t>
  </si>
  <si>
    <t>Bờ kè Bến Đình</t>
  </si>
  <si>
    <t xml:space="preserve">đã cấp 2462.3m2 cho ông Phạm Công Lương </t>
  </si>
  <si>
    <t>Núi lớn</t>
  </si>
  <si>
    <t>Hẻm 413 Trần Phú</t>
  </si>
  <si>
    <t>01</t>
  </si>
  <si>
    <t>Cty Quyết Thắng đang 
sử dụng trạm cung cấp nước đá và nước ngọt</t>
  </si>
  <si>
    <t xml:space="preserve">648 Trần Phú </t>
  </si>
  <si>
    <t>HLHPN làm nơi sinh hoạt</t>
  </si>
  <si>
    <t>Cty Quyết Thắng đang 
sử dụng trạm cung cấp nhiên liệu cho tàu thuyền</t>
  </si>
  <si>
    <t>Cây xăng của cty quyết
 Thắng đang sử dụng</t>
  </si>
  <si>
    <t>90/1 Thắng NHì</t>
  </si>
  <si>
    <t>Trụ sở Kp4</t>
  </si>
  <si>
    <t>441/19 Trần Phú</t>
  </si>
  <si>
    <t xml:space="preserve">Nhà thi đấu thể 
thao của phường      
</t>
  </si>
  <si>
    <t xml:space="preserve">01 Ngư Phủ </t>
  </si>
  <si>
    <t>05</t>
  </si>
  <si>
    <t xml:space="preserve">Thắng Nhì </t>
  </si>
  <si>
    <t>Trụ sở Kp5</t>
  </si>
  <si>
    <t xml:space="preserve">296 Lê Lợi </t>
  </si>
  <si>
    <t>171+202</t>
  </si>
  <si>
    <t>hội chữ thập đỏ làm nơi sinh hoạt</t>
  </si>
  <si>
    <t>Ngư Phủ</t>
  </si>
  <si>
    <t>Nhà tình nghĩa</t>
  </si>
  <si>
    <t>hẻm 65 Nguyễn Bảo</t>
  </si>
  <si>
    <t>Trụ sở Kp7</t>
  </si>
  <si>
    <t>217 XVNT</t>
  </si>
  <si>
    <t>Phường Thắng Tam</t>
  </si>
  <si>
    <t>Đang có 01 hộ dân 
tạm sử dụng</t>
  </si>
  <si>
    <t>Lê Hồng Phong</t>
  </si>
  <si>
    <t>39,53,59</t>
  </si>
  <si>
    <t>148 XVNT</t>
  </si>
  <si>
    <t>Trụ sở UBND phường 
Thắng Tam</t>
  </si>
  <si>
    <t>Đầu hẻm 
100 XVNT</t>
  </si>
  <si>
    <t>126+127</t>
  </si>
  <si>
    <t>Đề nghị cho phép cải tạo, xây dựng làm Trụ sở khu phố 4 để tạm thời sử dụng trong lúc chưa mở đường</t>
  </si>
  <si>
    <t>89 Hoàng Hoa Thám</t>
  </si>
  <si>
    <t>Hẻm 06 XVNT</t>
  </si>
  <si>
    <t>Thuộc khu đất Tàu thuyền, thuộc đất Nhà nước quản lý, hiện đang có 14 hộ dân chiếm dụng</t>
  </si>
  <si>
    <t>Hẻm 167 VTS</t>
  </si>
  <si>
    <t>139 Hoàng H.Thám</t>
  </si>
  <si>
    <t>Chốt dân phòng KP2</t>
  </si>
  <si>
    <t>34 Phan Văn Trị</t>
  </si>
  <si>
    <t>Trung tâm Vân hóa-HTCĐ phường</t>
  </si>
  <si>
    <t>117 Thùy Vân</t>
  </si>
  <si>
    <t>Đường HQL</t>
  </si>
  <si>
    <t>Đề nghị cho phép xây dựng chốt dân phòng KP1</t>
  </si>
  <si>
    <t>Thôn 2</t>
  </si>
  <si>
    <t>Xã Long Sơn</t>
  </si>
  <si>
    <t>Bãi bồi ven sông</t>
  </si>
  <si>
    <t>Nhà máy du thuyền</t>
  </si>
  <si>
    <t>Không đường giao thông</t>
  </si>
  <si>
    <t>Đất công nghiệp</t>
  </si>
  <si>
    <t>Khu dịch vụ công cộng</t>
  </si>
  <si>
    <t>Ông Tài đang sử dụng 
 khoảng 0,1ha, ông 
Lý Đức Thắng sử
dụng khoảng 0,1ha và
1 số hộ khác sử dụng 
1 phần</t>
  </si>
  <si>
    <t>Khu công nghiệp địa phương</t>
  </si>
  <si>
    <t>không có đường giao thông</t>
  </si>
  <si>
    <t>Đặng Đăng Dung +
Đổ Thị Quy sử dụng</t>
  </si>
  <si>
    <t>Nhà máy thuyền buồm</t>
  </si>
  <si>
    <t>Thôn 1</t>
  </si>
  <si>
    <t>lâm viên cây xanh</t>
  </si>
  <si>
    <t>Ao, Lâm Minh Tùng</t>
  </si>
  <si>
    <t>Công viên cây xanh</t>
  </si>
  <si>
    <t>KDL Sông Rạng</t>
  </si>
  <si>
    <t>Thôn 10</t>
  </si>
  <si>
    <t>Công trình xây dựng mới</t>
  </si>
  <si>
    <t>Giao cho Phú Hải khoảng 3000 m2</t>
  </si>
  <si>
    <t xml:space="preserve">Ông Đổ Văn Giá sử dụng 1 phần </t>
  </si>
  <si>
    <t>Ông Nguyễn Văn Nhiều
sử dụng</t>
  </si>
  <si>
    <t>Thôn 8</t>
  </si>
  <si>
    <t>Sông</t>
  </si>
  <si>
    <t>Không có đường giao thông</t>
  </si>
  <si>
    <t>Thôn 9</t>
  </si>
  <si>
    <t>Khu TT giải trí trong rừng</t>
  </si>
  <si>
    <t>Sân golf</t>
  </si>
  <si>
    <t>Khu công trình XD mới</t>
  </si>
  <si>
    <t>Lâm viên Núi nứa</t>
  </si>
  <si>
    <t>Thôn 6</t>
  </si>
  <si>
    <t>1 phần đất Giao thông</t>
  </si>
  <si>
    <t>Suối</t>
  </si>
  <si>
    <t>1 phần Trường học</t>
  </si>
  <si>
    <t>Công viên Hồ mang cá</t>
  </si>
  <si>
    <t>Hồ mang cá</t>
  </si>
  <si>
    <t>Nghĩa trang Liệt sĩ</t>
  </si>
  <si>
    <t>Lâm viên núi Nứa</t>
  </si>
  <si>
    <t>Ông Mai Thanh Tùng
đang sử dụng</t>
  </si>
  <si>
    <t>Ông Phạm Văn Lưới đang sữ dụng</t>
  </si>
  <si>
    <t>Khu thuyền buồm</t>
  </si>
  <si>
    <t>Cảng dịch vụ</t>
  </si>
  <si>
    <t>Thôn BĐ</t>
  </si>
  <si>
    <t>Nhà máy lọc dầu số 03</t>
  </si>
  <si>
    <t>Thôn 5</t>
  </si>
  <si>
    <t>sông</t>
  </si>
  <si>
    <t>Thôn 4</t>
  </si>
  <si>
    <t>Nhà máy đóng tàu</t>
  </si>
  <si>
    <t>Hành lang kỹ thuật</t>
  </si>
  <si>
    <t>Sân bay</t>
  </si>
  <si>
    <t>Nhà cấp 4 bà Hồng Anh
lấn chiếm</t>
  </si>
  <si>
    <t>Kho ngầm</t>
  </si>
  <si>
    <t>Cảng chuyên dùng</t>
  </si>
  <si>
    <t>Cây xanh</t>
  </si>
  <si>
    <t>Sân Bay</t>
  </si>
  <si>
    <t>Đất dự trữ</t>
  </si>
  <si>
    <t>Rừng đước</t>
  </si>
  <si>
    <t>ông Vũ Văn Sinh sử dụng</t>
  </si>
  <si>
    <t>Rừng ngập mặn</t>
  </si>
  <si>
    <t xml:space="preserve">xã Long Sơn </t>
  </si>
  <si>
    <t>Không có</t>
  </si>
  <si>
    <t>Trụ sở BĐH Thôn 2</t>
  </si>
  <si>
    <t>Nghĩa trang Long Sơn.</t>
  </si>
  <si>
    <t>Trạm Y Tế Xã Long Sơn.</t>
  </si>
  <si>
    <t>Trụ sở UBND Xã Long Sơn.</t>
  </si>
  <si>
    <t>Nghĩa trang Liệt sĩ Long Sơn.</t>
  </si>
  <si>
    <t>Trụ sở BĐH Thôn 1</t>
  </si>
  <si>
    <t>Bãi trung chuyển rác</t>
  </si>
  <si>
    <t>Trụ sở BĐH Thôn 8</t>
  </si>
  <si>
    <t>Phân Trạm Y tế Gò găng</t>
  </si>
  <si>
    <t>142 + 144</t>
  </si>
  <si>
    <t>Trụ sở BĐH Thôn 9</t>
  </si>
  <si>
    <t>Thôn 7</t>
  </si>
  <si>
    <t>Trụ sở BĐH Thôn 7</t>
  </si>
  <si>
    <t>Trụ sở BĐH Thôn 6</t>
  </si>
  <si>
    <t>Trung Tâm Văn hóa Học tập Công đồng</t>
  </si>
  <si>
    <t>Trụ sở BĐH Thôn 5</t>
  </si>
  <si>
    <t>CÓ KHẢ NĂNG ĐƯA VÀO KHAI THÁC, SỬ DỤNG</t>
  </si>
  <si>
    <t>Long Sơn</t>
  </si>
  <si>
    <t>Đường Hoàng Sa, gần Cầu Long Sơn</t>
  </si>
  <si>
    <t>X</t>
  </si>
  <si>
    <t>Đường Trường Sa,đảo Gò Găng, thửa 116 giáp thửa 143</t>
  </si>
  <si>
    <t>01A Trần Phú</t>
  </si>
  <si>
    <t>Đối diện số 462 Nguyễn Hữu Cảnh </t>
  </si>
  <si>
    <t>414/15 Nguyễn Hữu Cảnh</t>
  </si>
  <si>
    <t>Đầu hẻm 65 Bắc Sơn</t>
  </si>
  <si>
    <r>
      <t>UBND Phường đang quản lý</t>
    </r>
    <r>
      <rPr>
        <i/>
        <sz val="12"/>
        <rFont val="Times New Roman"/>
        <family val="1"/>
      </rPr>
      <t xml:space="preserve"> (câu lạc bộ người cao tuổi khu phố 1 )</t>
    </r>
  </si>
  <si>
    <t>Đường đô Lương</t>
  </si>
  <si>
    <t>247, 248</t>
  </si>
  <si>
    <t xml:space="preserve">Phước Thắng </t>
  </si>
  <si>
    <t>Đất cá nhân lấn chiếm</t>
  </si>
  <si>
    <t>Đất trống (đường vào 4m) hộ Ông Phạm Văn Long lấn chiếm 100 m2 , còn lại 1,152 m2</t>
  </si>
  <si>
    <t>/30</t>
  </si>
  <si>
    <t>Hiện trạng là đất ao, vuông vắn, nằm sát mặt đường ven biển, có vị trí đẹp, giao thông thuận lơi, chưa đưa vào QH</t>
  </si>
  <si>
    <t>36; 37</t>
  </si>
  <si>
    <t>422; 588</t>
  </si>
  <si>
    <t>Hiện trạng công ty Phạm Anh đã xây tường rào kiên cố cao khoảng 2m bao quanh, không xác định được bên trong, vị trí thửa đất đẹp, nằm mặt đường Võ Nguyên Giáp</t>
  </si>
  <si>
    <t>101 + 103</t>
  </si>
  <si>
    <t>50,52
,54,64</t>
  </si>
  <si>
    <t>Hạ Long (gần dự án cung điện Hoàng Gia)</t>
  </si>
  <si>
    <t>Thỏa thuận địa điểm số 2192/SXD-KTQH ngày 13/12/2011 v/v gia hạn thỏa thuận địa điểm lập dự án đầu tư mở rộng Khách sạn Cung điện Hoàng Gia tại đường Hạ Long, Phường 2.</t>
  </si>
  <si>
    <t>98-100 Hạ Long</t>
  </si>
  <si>
    <t>/12 +16</t>
  </si>
  <si>
    <t>03 đường Hạ Long</t>
  </si>
  <si>
    <t>Ao cá Võ Thị Sáu</t>
  </si>
  <si>
    <r>
      <t xml:space="preserve">Phường 2 đăng ký năm 1993 với diện tích 31008.0m2, Năm 2002 ghi là Hồ với diện tích 23671.5m2. Theo QĐ 1888/QĐ-UBT ngày 25/11/1993 của UBND Tỉnh giao cho ông Huỳnh Minh Hiển tạm sử dụng 24637m2, phục hồi 1266m2 </t>
    </r>
    <r>
      <rPr>
        <i/>
        <sz val="12"/>
        <rFont val="Times New Roman"/>
        <family val="1"/>
      </rPr>
      <t>(đã cấp GCNQSDĐ)</t>
    </r>
    <r>
      <rPr>
        <sz val="12"/>
        <rFont val="Times New Roman"/>
        <family val="1"/>
      </rPr>
      <t xml:space="preserve">. Nay ông Hiển đã chết, ông Nguyễn Kim Hoàn đang quản lý theo sự ủy quyền của gia đình ông Hiển. </t>
    </r>
  </si>
  <si>
    <t>Phan Chu Trinh - Hạ Long</t>
  </si>
  <si>
    <t>/38+39+40</t>
  </si>
  <si>
    <t>Ông Nguyễn Văn Ba lập thủ tục xin cấp giấy từ 2014 với diện tích 351m2 UBND Thành phố đang giải quyết.</t>
  </si>
  <si>
    <t>01 Hạ Long</t>
  </si>
  <si>
    <t>1 phần 18</t>
  </si>
  <si>
    <t>Nhà hàng Ô Quắn (Cty Du lịch tỉnh BR-VT) lấn chiếm 1348.3 m2</t>
  </si>
  <si>
    <t>/15</t>
  </si>
  <si>
    <t>Ông Nguyễn Thanh Hải đang bao chiếm</t>
  </si>
  <si>
    <t>Hạ Long (phía trước dự án cung điện Hoàng Gia)</t>
  </si>
  <si>
    <t>Hẻm 228 Phan Chu Trinh (đường mòn đi lên Đồi con heo)</t>
  </si>
  <si>
    <t>đường mòn</t>
  </si>
  <si>
    <t>Diện tích thửa đất là 3804.7m2. Cá nhân lấn chiếm 1000m2, còn lại 2804.7m2 là đường giao thông</t>
  </si>
  <si>
    <t>Hẻm 228 Phan Chu Trinh (Khu vực Đồi con heo)</t>
  </si>
  <si>
    <t>Mũi Nghinh Phong</t>
  </si>
  <si>
    <t>Không có thửa</t>
  </si>
  <si>
    <t>Khu vực Mũi Nghinh Phong, không có thửa, không có ranh giới rõ ràng, xung quanh giáp với Đồn Biên phòng 518, Công ty Du lịch tỉnh BR-VT, Ông Lê Quang Tuấn.</t>
  </si>
  <si>
    <t>Taluy đường Hạ Long (đối diện số 04 Hạ Long)</t>
  </si>
  <si>
    <t>Ông Lê Quang Tuấn đang sử dụng</t>
  </si>
  <si>
    <t>Dự án Cung điện Hoàng Gia</t>
  </si>
  <si>
    <t>/16</t>
  </si>
  <si>
    <t>Đất trống tại hẻm 90 TP</t>
  </si>
  <si>
    <t>1ph62</t>
  </si>
  <si>
    <t>Khu phố 1 (đất trống)</t>
  </si>
  <si>
    <t>Đất cù lao bến đình</t>
  </si>
  <si>
    <t>Có nhiều hộ dân xây dựng nhà tạm lấn chiếm trên Cù Lao</t>
  </si>
  <si>
    <t>Cù lao Bến Đình</t>
  </si>
  <si>
    <t>Cá nhân SD</t>
  </si>
  <si>
    <t>Có QĐ thu hồi cảng Sao Mai Bến Đình năm 2008 (hiện 15 hộ dân đang lấn chiếm sử dụng nuôi trồng thủy sản tự nhiên) còn lại là đất trống</t>
  </si>
  <si>
    <t>Khu cù lao tàu (bãi ngửa)</t>
  </si>
  <si>
    <t>61+62+63+64+68+69</t>
  </si>
  <si>
    <t>1+2+3+4+5+6</t>
  </si>
  <si>
    <t>Đất trống, rừng ngập mặn</t>
  </si>
  <si>
    <t xml:space="preserve"> QH kho xăng dầu cù lao tàu, đã có QĐ thu hồi, diện tích 97.000m2</t>
  </si>
  <si>
    <t xml:space="preserve"> QH kho xăng dầu cù lao tàu, đã có QĐ thu hồi, diện tích 97.000m2, chủ yếu cây rừng ngập mặm , có 02 Doanh nghiệp xin đầu tư du lịch sinh thái , Cty MARINA đóng Tàu và Cty An Hiền. </t>
  </si>
  <si>
    <t>Khu vực đất cù lao tàu</t>
  </si>
  <si>
    <t>1,2,3,4,5,6,7 thuộc tờ 81
1,2,3,4,6 thuộc tờ 83</t>
  </si>
  <si>
    <t>Đã giao 97000m2 cho PVOil (đã cấp GCN), diện tích còn lại 214196 m2 nằm bên cạnh, hiện chưa có chủ trương QH, có 1 hộ dân lấn chiếm, còn lại là rừng ngập mặn, giao thông khó khăn, là khu vực khó đi lại</t>
  </si>
  <si>
    <t>Hẻm 61/30 đường 30/4</t>
  </si>
  <si>
    <t>96, 102</t>
  </si>
  <si>
    <t>14, 6</t>
  </si>
  <si>
    <t>Hiện trạng Cty Phú Lộc Hưng đang làm nhà xưởng, xây tường cao kiên cố bao quanh, nguồn gốc đất cần xác minh, trước của công ty An Phú lấn chiếm sau mua bán sang tay cho Cty Phú Lộc Hưng. Ngoài ra còn có 2 hộ GD đang lấn chiếm làm NTTS</t>
  </si>
  <si>
    <t>Phường cho cá nhân XD tạm để kinh doanh. Hiện nay đã có TB thu hồi, cá nhân đang tháo gở trả lại mặt bằng. Tại Thửa số 3 TBĐ số 6 dự kiến làm khu trung chuyển rác</t>
  </si>
  <si>
    <t xml:space="preserve">Cù lao Bến Đình </t>
  </si>
  <si>
    <t>Đất có một ít hộ đang lấn chiếm sử dụng nuôi trồng thủy sản, có một ít nhà tạm XD trái phép</t>
  </si>
  <si>
    <t>Đất có một ít hộ đang lấn chiếm sử dụng nuôi trồng thủy sản, có một ít nhà tạm XD trái phép. Có 01 xưởng sửa chửa tàu thuyền</t>
  </si>
  <si>
    <t>Hẻm 405 Trần Phú</t>
  </si>
  <si>
    <t>Mặt tiền Trần Phú</t>
  </si>
  <si>
    <t>08</t>
  </si>
  <si>
    <t>09</t>
  </si>
  <si>
    <t>227 VTS</t>
  </si>
  <si>
    <t>Thùy Vân - 
VTS - HHT</t>
  </si>
  <si>
    <t>N.C.Trinh</t>
  </si>
  <si>
    <t>Nguyễn Chí Thanh (2A)</t>
  </si>
  <si>
    <t>22,23,
24,25,26</t>
  </si>
  <si>
    <t>Dt thuộc khuôn viên đất UBND tỉnh giao cho TTPTQĐ tỉnh. Tượng đài ghi công</t>
  </si>
  <si>
    <t>Xưởng Việt Hùng 120B Chi Lăng. Hiện trạng là nhà xưởng Cty Việt Hùng đang lấn chiếm, nguồn gốc đất cần xem xét lại</t>
  </si>
  <si>
    <t>Sau khi có kết luận của UBND tỉnh BRVT đã đưa đất trên vào quản lý. (Vụ án bình giã)</t>
  </si>
  <si>
    <t>Cty TNHH JolieMod Việt Nam được cấp 767 m2, Lấn chiếm đất ven biển 197.1m2. Chỉ lấn chiếm phần đua ra phía trên. Đã xây dựng kiên cố</t>
  </si>
  <si>
    <r>
      <t xml:space="preserve"> Cá nhân lấn chiến xây nhà. Khu vực 1800m2 hẻm 220 Phan Chu Trinh (</t>
    </r>
    <r>
      <rPr>
        <i/>
        <sz val="12"/>
        <rFont val="Times New Roman"/>
        <family val="1"/>
      </rPr>
      <t>không có ranh giới cụ thể</t>
    </r>
    <r>
      <rPr>
        <sz val="12"/>
        <rFont val="Times New Roman"/>
        <family val="1"/>
      </rPr>
      <t xml:space="preserve">). Ngày 04/10/1996, UBND Thành phố có Thông báo số 64/TB-UB kết luận cuộc họp với nội dung thu hồi diện tích 1.800,0m2 giao cho UBND Phường 2, quản lý, chờ sử dụng theo quy hoạch. Tuy nhiên, trên thực tế Thông báo 64 chưa được thực hiện, các hộ dân vẫn sử dụng làm nhà ở ổn định.
</t>
    </r>
  </si>
  <si>
    <t>Chưa đăng ký 2002, Khu vực ven biển đường Hạ Long. Đối diện 1B Hạ Long</t>
  </si>
  <si>
    <t xml:space="preserve">Phường 2 đăng ký 2002, Khu vực ven biển đường Hạ Long. Đối diện Cung điện Hoàng Gia </t>
  </si>
  <si>
    <t>Phường 2 đăng ký 2002, Khu vực ven biển đường Hạ Long. Đối diện 1B Hạ Long</t>
  </si>
  <si>
    <t>Đã giao cho Công ty Thái Dương. Loại ra khỏi danh mục đất công</t>
  </si>
  <si>
    <t>Đã cấp GCNQSDĐ cho cá nhân (191 thửa). Đã cấp GCN, đề xuất loại khỏi danh mục đất công</t>
  </si>
  <si>
    <t>Dân đang sử dụng 9 thửa (chưa cấp GCNQSDĐ). Khu dân cư đông đúc. Phần lớn các hộ đã được cấp GCN. Còn 9 hộ chưa được cấp giấy. Đề xuất loại khỏi danh mục đất công</t>
  </si>
  <si>
    <t>Khu phố 6. Nằm phía trong Cty DV hậu cần thủy sản, không có đường vào.</t>
  </si>
  <si>
    <t>Khu phố 7. Hiện trạng đất Giao thông CTCC. Không phải các hộ đang sử dụng mà chỉ lấn chiếm bán hàng ăn, bán café vào buổi tối. Không xây dựng công trình</t>
  </si>
  <si>
    <t>Khu phố 1. Hiện trạng đất Giao thông CTCC. Không phải các hộ đang sử dụng mà chỉ lấn chiếm bán hàng ăn, bán café vào buổi tối. Không xây dựng công trình</t>
  </si>
  <si>
    <t>QH làm đường của Dự án Bình Minh. Thuộc đất Trịnh Vĩnh Bình</t>
  </si>
  <si>
    <t>Đất 327, Phòng ktế quản lý, thu hồi làm trường mẫu giáo. Đã có QĐ số 2416/QĐ-UBND ngày 28/8/2017 Vv điều chỉnh QH XD Trường Mầm non Nguyễn An Ninh DT Khoảng 3.283 M2</t>
  </si>
  <si>
    <t>Để tập kết cây cảnh tạo mảng xanh chống lấn chiếm. Đất ven đường Bình Giả</t>
  </si>
  <si>
    <t>Có 8 căn nhà 
cấp 4 lấn chiếm sử dụng đã kê khai nộp thuế đất PNN. Khu lấn chiếm từ C1 đến C9 (10 nhà). 9 nhà xây dựng cấp 4, 01 nhà đang xây dựng kiên cố. Gần trụ sở UBND phường</t>
  </si>
  <si>
    <t>Đã có quyết định bác đơn giải quyết khiếu nại của 6 hộ dân của UBND TP. Đất đang tranh chấp</t>
  </si>
  <si>
    <t xml:space="preserve">KV Công Viên Bàu Trũng. Ông Đào Quang Hùng tự ý san lấp một phần ao, dựng nhà tạm, UBND phường đã tổ chức cưỡng chế thu hồi đất, Ông Hùng tiếp tái chiếm dựng chòi nuôi heo, ngày 31/3/2017 sau khi nghe đoàn vận động Hùng đã đồng ý tháo dỡ trả lại mặt bằng . Tuy nhiên đến nay ông Hùng đang kéo cá, còn công trình tạm trên đất, UBND phường sẽ tổ chức tháo dỡ </t>
  </si>
  <si>
    <t>Công viên Bàu Sen</t>
  </si>
  <si>
    <t>Khu đất Tôm Càng Xanh cũ, thuộc QH công viên Bàu sen. Đang cho các hộ gia đình cá nhân thuê trồng cây hàng năm, nuôi gà, cá. Có 1 nhà bảo vệ và một số chòi lá</t>
  </si>
  <si>
    <t>Cuối hẻm 167 Vỏ Thị Sáu có 14 nhà tạm. Phía sau chung cư Vũng Tàu Melody</t>
  </si>
  <si>
    <t>Đất đồi núi , không có đường giao thông</t>
  </si>
  <si>
    <t xml:space="preserve"> Sổ Mục kê 1993 ghi đất nhà nước, loại đất Hg (hoang). Có xây bờ kè, có xây dựng trái phép (đã giải tỏa)
Đất Ven biển</t>
  </si>
  <si>
    <t>Lớp học tình thương, nhà đã sập do bão. Ngã 4 Nguyễn Hửu cảnh và đường 3/2 (Giáp đường vào KDL Long Cung), đất bằng phẳng </t>
  </si>
  <si>
    <t>Quy hoạch Dự án Trường THCS Hàn Thuyên, P.10. Đối diện khu vui chơi giải trí TTVH Cộng đồng. Đất trống bằng phảng, đang trồng rau.</t>
  </si>
  <si>
    <t>Dự án biệt thự và KS Ánh Tuyết 1. TB số 125/UBND-BBT Vũng Tàu 22/ 6/2011. Đất mặt tiền Hẻm 414 Nguyễn Hửu Cảnh, mặt tiền. Phía trong có đào ao và trồng cây. Đất không tranh chấp.</t>
  </si>
  <si>
    <t>Đất đoàn thanh niên (UBND Phường đang quản lý). Hiện trạng ao , đất trống</t>
  </si>
  <si>
    <t xml:space="preserve"> Công an đường thủy đang xin làm trụ sở và chốt biên phòng. Hiện trạng chỉ có 2 nhà cấp 4, diện tích 200m2 đang sử dụng làm chốt biên phòng, đối diện vị trí Cty Việt Hùng đang lấn chiếm, còn lại là đất trống, đang được QH làm khu đô thị</t>
  </si>
  <si>
    <t>Con đường, đối diện quán Nghĩa. Đất trống (đường 51A cũ) đang được dùng để tập kết vật liệu) có vị trí đẹp</t>
  </si>
  <si>
    <t>QĐ 616/QĐ-UBND ngày 08/6/1992 giao cho Công ty Du lịch Cựu Binh. Năm 1995, công ty giải thể, đất chưa được quản lý sử dụng để người dân lấn chiếm. Số 98 (Đất Trống) số 100 là Trạm Kiểm dịch thực vật</t>
  </si>
  <si>
    <t>Cty TNHH Hương Phong được cấp giấy chứng nhận  8751,8m2, Nhà hàng Lan Rừng thuê lại và lấn chiếm đất ven biển 1642.1 m2. KS Lan rừng đã XD bờ kè lấn biển, phục vụ ăn uống</t>
  </si>
  <si>
    <t>Diện tích thửa đất là 69779.6 m2. Cá nhân lấn chiếm khoảng 5000m2, đã cấp GCNQSDĐ cho cá nhân 2000m2, còn lại 62779.6 m2. Khu vực đất tương đối bằng phẳng. Phường đã xây dựng hàng rào</t>
  </si>
  <si>
    <t>Ông Phạm Đức Dương đang sử dụng 64423.5 m2. Một số hộ đang lấn chiếm sử dụng nuôi trồng thủy sản, có một ít nhà tạm XD trái phép</t>
  </si>
  <si>
    <t>Ông Đồng văn Dũng đang sử dụng 54000.8m2. Đất có một ít hộ đang lấn chiếm sử dụng nuôi trồng thủy sản, có một ít nhà tạm XD trái phép</t>
  </si>
  <si>
    <t>Bà Lý Thị Lượm đang  sử dụng 57025.5m2. Đất có một ít hộ đang lấn chiếm sử dụng nuôi trồng thủy sản, có một ít nhà tạm XD trái phép</t>
  </si>
  <si>
    <t>Đất có một ít hộ đang lấn chiếm sử dụng nuôi trồng thủy sản, có một ít nhà tạm XD trái phép. Có 01 xưởng sửa chửa tàu thuyền. Ông Phạm Đức Ghi đang  sử dụng 45.250m2</t>
  </si>
  <si>
    <t>cho cty TNHH Bạch Đằng Thuê diện tích 7922.3m2. Đất có một ít hộ đang lấn chiếm sử dụng nuôi trồng thủy sản, có một ít nhà tạm XD trái phép. Có 01 xưởng sửa chửa tàu thuyền</t>
  </si>
  <si>
    <t>Bà Lý thị Lượm hiện đang  sử dụng. Đất có một ít hộ đang lấn chiếm sử dụng nuôi trồng thủy sản, có một ít nhà tạm XD trái phép. Có 01 xưởng sửa chửa tàu thuyền</t>
  </si>
  <si>
    <t>Đất trống, mặt tiền đường Vỏ Thị Sáu có nhà XD tạm để dân quân coi tang vật Vi phạm Hành chính. Đất phường đang quản lý, thuộc QH công viên Bàu sen. Phường đề nghị sử dụng một phần diện tích đất để xây dựng Trụ sở Khu phố 2, phần diện tích còn lại làm sân vui chơi cho thiếu nhi hoặc sân tập dưỡng sinh</t>
  </si>
  <si>
    <t>Thuộc khu đất Fetival cũ, còn lại một phần diện tích đất tại hẻm 151 HHT - hẻm 72 VTS và hẻm 27 Phó Đức Chính. Có 3 nhà Tol, 2 mảnh lớn, 1 mảnh nhỏ (dân làm đường Ciment)</t>
  </si>
  <si>
    <t>Đất Giáp ranh chợ Du lịch, có đường đi ra vạn chài mắt đường khoảng 10m, đất để trống cỏ mọc , có một số cây cố. iĐất thuộc đường giao thông, đang có 01 hộ dân chiểm dụng trồng cây</t>
  </si>
  <si>
    <t>Một phần là Nhà khách Tỉnh ủy, một phần diện tích 909,8m2 ông Hường, bà Liên đang chiếm dụng xây dựng nhà cấp 4</t>
  </si>
  <si>
    <t>ĐẤT CÔNG</t>
  </si>
  <si>
    <t>Đăng ký: Nguyễn Trường Công
Đặng Thị Kim Liên; Sử dụng: Đặng Thị Kim Liên.</t>
  </si>
  <si>
    <t xml:space="preserve">Đăng ký: P. Long Tâm; </t>
  </si>
  <si>
    <t>Đăng ký: P. Long Tâm;</t>
  </si>
  <si>
    <t>Đăng ký: UBND P. Phước Trung;</t>
  </si>
  <si>
    <t>Đăng ký: TT.PTQ Đất tỉnh BRVT;</t>
  </si>
  <si>
    <t>Đăng ký: UBND xã;</t>
  </si>
  <si>
    <t>Đăng ký: Nguyễn Thị Trắng;</t>
  </si>
  <si>
    <t>Đăng ký: Dương Đinh ;</t>
  </si>
  <si>
    <t>Đăng ký: Phạm Thị Cậy;</t>
  </si>
  <si>
    <t>Đăng ký: Lê Thị Huỳnh Trang ;</t>
  </si>
  <si>
    <t>Đăng ký: Nguyễn Thị Thanh;</t>
  </si>
  <si>
    <t>Đăng ký: Tống Thị Mỹ Linh ;</t>
  </si>
  <si>
    <t>Đăng ký: UBND xã Quản lý;</t>
  </si>
  <si>
    <t>Đăng ký: UBND phường;</t>
  </si>
  <si>
    <t>Mã</t>
  </si>
  <si>
    <r>
      <t>Điều chỉnh QH đất trụ sở 421 m</t>
    </r>
    <r>
      <rPr>
        <vertAlign val="superscript"/>
        <sz val="12"/>
        <rFont val="Times New Roman"/>
        <family val="1"/>
      </rPr>
      <t>2</t>
    </r>
    <r>
      <rPr>
        <sz val="12"/>
        <rFont val="Times New Roman"/>
        <family val="1"/>
      </rPr>
      <t>, diện tích còn lại QH đất VHTDTT</t>
    </r>
  </si>
  <si>
    <t xml:space="preserve"> </t>
  </si>
  <si>
    <t>Phù hợp quy hoạch</t>
  </si>
  <si>
    <t>TP Vũng Tàu</t>
  </si>
  <si>
    <t>H Côn Đảo</t>
  </si>
  <si>
    <t>TP Bà Rịa</t>
  </si>
  <si>
    <t>H Đất Đỏ</t>
  </si>
  <si>
    <t>H Châu Đức</t>
  </si>
  <si>
    <t>H Long Điền</t>
  </si>
  <si>
    <t>H Tân Thành</t>
  </si>
  <si>
    <t>HUYỆN ĐẤT ĐỎ</t>
  </si>
  <si>
    <t>HUYỆN LONG ĐIỀN</t>
  </si>
  <si>
    <t>TP. BÀ RỊA</t>
  </si>
  <si>
    <t>HUYỆN XUYÊN MỘC</t>
  </si>
  <si>
    <t>HUYỆN CHÂU ĐỨC</t>
  </si>
  <si>
    <t>HUYỆN CÔN ĐẢO</t>
  </si>
  <si>
    <t>HUYỆN TÂN THÀNH</t>
  </si>
  <si>
    <t>TP. VŨNG TÀU</t>
  </si>
  <si>
    <t>IV</t>
  </si>
  <si>
    <t>V</t>
  </si>
  <si>
    <t>VI</t>
  </si>
  <si>
    <t>VII</t>
  </si>
  <si>
    <t>VIII</t>
  </si>
  <si>
    <t>BIỂU SỐ 3:  DANH MỤC CÁC LÔ ĐẤT CÔNG DỰ KIẾN ĐƯA VÀO ĐẤU GIÁ DO UBND CÁC HUYỆN, TP QUẢN LÝ</t>
  </si>
  <si>
    <t xml:space="preserve">xã Hòa Bình
</t>
  </si>
  <si>
    <t>xã Bình Châu</t>
  </si>
  <si>
    <t>Bình Tân, xã Bình Châu</t>
  </si>
  <si>
    <t>ấp Gò Cát, xã Phước Thuận</t>
  </si>
  <si>
    <t>ấp Ông Tô, xã Phước Thuận</t>
  </si>
  <si>
    <t>ấp T.Sơn 1A, xã Phước Thuận</t>
  </si>
  <si>
    <t>Xã Phước Thuận</t>
  </si>
  <si>
    <t xml:space="preserve">Ấp 5, xá Hòa Bình
</t>
  </si>
  <si>
    <t xml:space="preserve">Ấp 6, xã Hòa Bình
</t>
  </si>
  <si>
    <t>Ấp 6, xã Hòa Bình</t>
  </si>
  <si>
    <t>Ấp 4A, xã Hòa Hưng</t>
  </si>
  <si>
    <t>Ấp 1, xã Hòa Hưng</t>
  </si>
  <si>
    <t>Ấp 2, xã Hòa Hưng</t>
  </si>
  <si>
    <t>Ấp 3 , xã Hòa Hưng</t>
  </si>
  <si>
    <t>ấp 4B, xã Tân Lâm</t>
  </si>
  <si>
    <t>Khu vực ấp 1, xã Bưng Riềng</t>
  </si>
  <si>
    <t>ấp  2 đông, xã Bàu Lâm</t>
  </si>
  <si>
    <t>ấp 3, xã Bàu Lâm</t>
  </si>
  <si>
    <t>ấp 2 đông, xã Bàu Lâm</t>
  </si>
  <si>
    <t>ấp 1, xã Hòa Hội</t>
  </si>
  <si>
    <t>ấp 5, xã Hòa Hội</t>
  </si>
  <si>
    <t>Ấp TB2, xã Bình Châu</t>
  </si>
  <si>
    <t>L.Găng, xã Bình Châu</t>
  </si>
  <si>
    <t>Ấp B.Hòa, xã Bình Châu</t>
  </si>
  <si>
    <t>TB1, TB3, B.Trung, L.Găng, T.Nèo , xã Bình Châu</t>
  </si>
  <si>
    <t>B.Trung, xã Bình Châu</t>
  </si>
  <si>
    <t>KP Thạnh Sơn, TT Phước Bửu</t>
  </si>
  <si>
    <t>KP Phước Hòa, TT Phước Bửu</t>
  </si>
  <si>
    <t>TT Phước Bửu</t>
  </si>
  <si>
    <t>Thạnh Sơn, TT Phước Bửu</t>
  </si>
  <si>
    <t>HIỆN TRẠNG SỬ DỤNG ĐẤT  
( Đất sạch; Đất phải xử lý tranh chấp; phải giải phóng mặt bằng ; Đất chưa bàn giao được )</t>
  </si>
  <si>
    <t>Tổng số</t>
  </si>
  <si>
    <t>Đã sử dụng vào các mục đích TSCQ, ANQP, công cộng</t>
  </si>
  <si>
    <t>Đất bãi bồi</t>
  </si>
  <si>
    <t>Diện tích đất công (ha)</t>
  </si>
  <si>
    <t>Chợ Phước Bửu</t>
  </si>
  <si>
    <t>Nhà văn hóa</t>
  </si>
  <si>
    <t>Công an thành phố Vũng Tàu</t>
  </si>
  <si>
    <t>Công  viên Đồi Sứ</t>
  </si>
  <si>
    <t>Khu di tích Bạch Dinh</t>
  </si>
  <si>
    <t>Sở thể dục thể thao</t>
  </si>
  <si>
    <t>Sân quần vợt</t>
  </si>
  <si>
    <t>Sân vận động Lam Sơn</t>
  </si>
  <si>
    <t>Bệnh viện Lê Lợi + Hội đồng giám định y khoa</t>
  </si>
  <si>
    <t>Liên đoàn lao động tỉnh</t>
  </si>
  <si>
    <t>Hội nông dân</t>
  </si>
  <si>
    <t>Hội liên hiệp phụ nữ</t>
  </si>
  <si>
    <t>Sở giao thông vận tải</t>
  </si>
  <si>
    <t>Các tổ chức Vũng Tàu</t>
  </si>
  <si>
    <t>2, 3</t>
  </si>
  <si>
    <t>Sở khoa học công nghệ và môi trường</t>
  </si>
  <si>
    <t>160, 161</t>
  </si>
  <si>
    <t>Cục tiêu chuẩn đo lường chất lượng</t>
  </si>
  <si>
    <t>185, 186</t>
  </si>
  <si>
    <t>Rạp hát Duy Tân</t>
  </si>
  <si>
    <t>201, 182</t>
  </si>
  <si>
    <t>Bảo tàng tổng hợp tỉnh</t>
  </si>
  <si>
    <t>Bênh viện OSC</t>
  </si>
  <si>
    <t>Sân tennis</t>
  </si>
  <si>
    <t>6, 7</t>
  </si>
  <si>
    <t>Chợ phường 1</t>
  </si>
  <si>
    <t>Cục Hải quan Bà Rịa - Vũng Tàu</t>
  </si>
  <si>
    <t>15, 16</t>
  </si>
  <si>
    <t>Cục Hải quan BR-VT (Cơ sở cách mạng 18 Lê Lợi)</t>
  </si>
  <si>
    <t>Công an</t>
  </si>
  <si>
    <t>Sở văn hoá thông tin + Công ty văn hoá tổng hợp tỉnh</t>
  </si>
  <si>
    <t>4, 52</t>
  </si>
  <si>
    <t>Thư viện tổng hợp tỉnh</t>
  </si>
  <si>
    <t>Uỷ ban nhân dân thành phố Vũng Tàu</t>
  </si>
  <si>
    <t>84, 179, 136</t>
  </si>
  <si>
    <t>Phòng quản lý đô thị thành phố Vũng Tàu</t>
  </si>
  <si>
    <t>291, 292</t>
  </si>
  <si>
    <t>Hội chữ thập đỏ thành phố VT</t>
  </si>
  <si>
    <t>293, 295, 237</t>
  </si>
  <si>
    <t>Uỷ ban dân số kế hoạch hoá gia đình</t>
  </si>
  <si>
    <t>115, 155</t>
  </si>
  <si>
    <t>Viện kiểm sát nhân dân thành phố VT</t>
  </si>
  <si>
    <t>116, 117</t>
  </si>
  <si>
    <t>Trường tiểu học Đoàn Kết</t>
  </si>
  <si>
    <t>Nhà truyền thống thành phố Vũng Tàu (Di tích trụ sở uỷ ban Việt Minh)</t>
  </si>
  <si>
    <t>Công viên Bãi Trước</t>
  </si>
  <si>
    <t>Đội thuế khu phố 1</t>
  </si>
  <si>
    <t>83, 93</t>
  </si>
  <si>
    <t>Cục thuế nhà nước tỉnh BR-VT</t>
  </si>
  <si>
    <t>48, 67</t>
  </si>
  <si>
    <t>Công ty cổ phần thương mại tỉnh</t>
  </si>
  <si>
    <t>Ngân hàng nông nghiệp Việt Nam</t>
  </si>
  <si>
    <t>Ngân hàng công thương Việt Nam</t>
  </si>
  <si>
    <t>Hoa viên Trưng Vương</t>
  </si>
  <si>
    <t>109, 175, 74</t>
  </si>
  <si>
    <t>70,28…</t>
  </si>
  <si>
    <t>Ban quản lý dự án thành phố</t>
  </si>
  <si>
    <t>Đài truyền hình tỉnh</t>
  </si>
  <si>
    <t>y tế</t>
  </si>
  <si>
    <t>Sở tư pháp BR-VT</t>
  </si>
  <si>
    <t>Trường trung học cơ sở Châu Thành</t>
  </si>
  <si>
    <t>Trường trung học cơ sở Vũng Tàu</t>
  </si>
  <si>
    <t>Công an tỉnh Bà Rịa - Vũng Tàu</t>
  </si>
  <si>
    <t>5,9</t>
  </si>
  <si>
    <t>Kho bạc Nhà nước</t>
  </si>
  <si>
    <t>Nhà văn hóa thiếu nhi</t>
  </si>
  <si>
    <t>14,16,54</t>
  </si>
  <si>
    <t>Liên đoàn lao động tỉnh BR-VT(Quỹ trợ vốn)</t>
  </si>
  <si>
    <t>Tòa án nhân dân</t>
  </si>
  <si>
    <t>Văn phòng tỉnh ủy (Báo BR-VT)</t>
  </si>
  <si>
    <t>Văn phòng UBND tỉnh</t>
  </si>
  <si>
    <t>7,10</t>
  </si>
  <si>
    <t>4,11…</t>
  </si>
  <si>
    <t>Trường tiểu học Hạ Long</t>
  </si>
  <si>
    <t>Văn phòng tỉnh ủy</t>
  </si>
  <si>
    <t>Văn phòng Đại diện huyện Côn Đảo</t>
  </si>
  <si>
    <t>Sở công nghệ số 8</t>
  </si>
  <si>
    <t>Sở Xây dựng</t>
  </si>
  <si>
    <t>Cảng vụ Vũng Tàu</t>
  </si>
  <si>
    <t>Chi cục kiểm lâm</t>
  </si>
  <si>
    <t>Ủy ban mặt trận tổ quốc Việt Nam các đoàn thể (Trụ sở khối vận)</t>
  </si>
  <si>
    <t>Trung tâm bảo trợ Bà mẹ và trẻ em</t>
  </si>
  <si>
    <t>Nhà văn hóa thanh niên</t>
  </si>
  <si>
    <t>21, 22…</t>
  </si>
  <si>
    <t>Hội người khuyết tật</t>
  </si>
  <si>
    <t>một phần thửa 17</t>
  </si>
  <si>
    <t>Hội bảo trợ người tàn tật trẻ mồ côi và bệnh nhân nghèo</t>
  </si>
  <si>
    <t xml:space="preserve">Hội khoa học lịch sử </t>
  </si>
  <si>
    <t>Ban tài chính tỉnh ủy</t>
  </si>
  <si>
    <t>một phần thửa 12</t>
  </si>
  <si>
    <t>Chi cục thuế</t>
  </si>
  <si>
    <t>Trường trung học Thắng Tam</t>
  </si>
  <si>
    <t>Thông tấn xã</t>
  </si>
  <si>
    <t>Viện điều dưỡng trung ương</t>
  </si>
  <si>
    <t>Ban quản lý các khu du lịch</t>
  </si>
  <si>
    <t>Viện kiểm sát nhân dân</t>
  </si>
  <si>
    <t>Cục hành chính quản trị II</t>
  </si>
  <si>
    <t>Cục hải quan thành phố HCM</t>
  </si>
  <si>
    <t>21,15,…</t>
  </si>
  <si>
    <t>Kiểm soát hải quan</t>
  </si>
  <si>
    <t>Trạm kiểm dịch y tế thành phố Hồ Chí Minh</t>
  </si>
  <si>
    <t>Cảng vụ Sài Gòn</t>
  </si>
  <si>
    <t>30,36,37</t>
  </si>
  <si>
    <t>Kiểm dịch thực vật</t>
  </si>
  <si>
    <t>Đài truyền hình (Trạm thu phát sóng)</t>
  </si>
  <si>
    <t>21,24, 26</t>
  </si>
  <si>
    <t>Bảo tàng tỉnh Bà rịa - Vũng Tàu</t>
  </si>
  <si>
    <t>Phòng công chứng số 3</t>
  </si>
  <si>
    <t>Sở Tài nguyên và Môi trường tỉnh Bà Rịa - Vũng Tàu</t>
  </si>
  <si>
    <t xml:space="preserve">Trung tâm dịch vụ việc làm </t>
  </si>
  <si>
    <t>một phần thửa 95</t>
  </si>
  <si>
    <t>Trường bổ túc văn hóa Bàu Sen</t>
  </si>
  <si>
    <t>Đảm bảo an toàn hàng hải</t>
  </si>
  <si>
    <t>Phòng giáo dục và đào tạo thành phố Vũng Tàu</t>
  </si>
  <si>
    <t>Đội thuế số 3</t>
  </si>
  <si>
    <t>Trường đại học Bà Rịa - Vũng Tàu</t>
  </si>
  <si>
    <t>Trường cao đẳng nghề Bà Rịa - Vũng Tàu</t>
  </si>
  <si>
    <t>Trường tiểu học Bàu Sen</t>
  </si>
  <si>
    <t>Đảng ủy khối doanh nghiệp (Ban tài chính tỉnh ủy)</t>
  </si>
  <si>
    <t>5,84</t>
  </si>
  <si>
    <t>Công an tỉnh</t>
  </si>
  <si>
    <t>39,40</t>
  </si>
  <si>
    <t>Ban tuyên giao tỉnh ủy</t>
  </si>
  <si>
    <t>Hội người cao tuổi</t>
  </si>
  <si>
    <t>Ủy ban mặt trận tổ quốc tỉnh</t>
  </si>
  <si>
    <t>một phần thửa 63</t>
  </si>
  <si>
    <t>Sở ngoại vụ</t>
  </si>
  <si>
    <t>Tòa án tỉnh</t>
  </si>
  <si>
    <t>Công viên tượng đài Trần Hưng Đạo</t>
  </si>
  <si>
    <t>4,10</t>
  </si>
  <si>
    <t>Trường trung cấp kỹ thuật công đoàn (Trung tâm dịch vụ việc làm)</t>
  </si>
  <si>
    <t>Trường trung học cơ sở Duy Tân</t>
  </si>
  <si>
    <t>Trường tiểu học Bùi Thị Xuân</t>
  </si>
  <si>
    <t>Đội thuế số 4</t>
  </si>
  <si>
    <t>Bảo hiểm y tế tỉnh BR-VT</t>
  </si>
  <si>
    <t>Trung tâm giám định y khoa (Ủy ban kế hoạch hóa gia định)</t>
  </si>
  <si>
    <t>Hội chữ thập đỏ</t>
  </si>
  <si>
    <t>Trường tiểu học Lam Sơn (Trường mầm non Sao Mai)</t>
  </si>
  <si>
    <t>Trung tâm văn hóa thể dục thể thao phường 4</t>
  </si>
  <si>
    <t>Trường tiểu học Nguyễn Thái Học</t>
  </si>
  <si>
    <t>260, 317</t>
  </si>
  <si>
    <t>Sở Giáo dục và đào tạo tỉnh BR-VT</t>
  </si>
  <si>
    <t>Trung tâm xúc tiến việc làm (Sở lao động thương binh xã hội)</t>
  </si>
  <si>
    <t>Nhà trẻ 19-5</t>
  </si>
  <si>
    <t>Trung tâm phát triển quỹ đất thành phố Vũng Tàu</t>
  </si>
  <si>
    <t>Hội chữ thập đỏ phường 5</t>
  </si>
  <si>
    <t>Hội thanh niên phường 5 (phường đội)</t>
  </si>
  <si>
    <t xml:space="preserve">Nhà văn hóa </t>
  </si>
  <si>
    <t>Trường tiểu học Hòa Bình</t>
  </si>
  <si>
    <t>Bưu điện phường 5</t>
  </si>
  <si>
    <t>Trạm dân phòng khu phố 6</t>
  </si>
  <si>
    <t>Phòng cảnh sát giao thông đường thủy + Trạm trực dân phòng</t>
  </si>
  <si>
    <t>Ủy ban người Việt Nam tại nước ngoài</t>
  </si>
  <si>
    <t>Trung tâm cai nghiện ma túy</t>
  </si>
  <si>
    <t>Hội y học dân tộc</t>
  </si>
  <si>
    <t>Bảo đảm an toàn hàng hải (Đèn hải đăng)</t>
  </si>
  <si>
    <t>Di tích 6 khẩu pháo</t>
  </si>
  <si>
    <t>33,35</t>
  </si>
  <si>
    <t>Trường trung học cơ sở Võ Văn Kiệt</t>
  </si>
  <si>
    <t>Cục thuế tỉnh Bà Rịa - Vũng Tàu</t>
  </si>
  <si>
    <t>P Thắng Nhì</t>
  </si>
  <si>
    <t>Nhà thi đấu thể thao</t>
  </si>
  <si>
    <t>Chợ Bến Đình</t>
  </si>
  <si>
    <t>Trường tiểu học Thắng Nhì</t>
  </si>
  <si>
    <t>Trường phổ thông trung học Thắng Nhì</t>
  </si>
  <si>
    <t>Ban chỉ huy quân sự phường Thắng Nhì</t>
  </si>
  <si>
    <t>Trường mẫu giáo (cơ sở 4)</t>
  </si>
  <si>
    <t>Bưu điện Bến Đình</t>
  </si>
  <si>
    <t>Đất công viên</t>
  </si>
  <si>
    <t>Ủy ban mặt trận Tổ quốc phường 7</t>
  </si>
  <si>
    <t>Trung tâm y tế thành phố Vũng Tàu</t>
  </si>
  <si>
    <t xml:space="preserve">Trường tiểu học Lê Lợi </t>
  </si>
  <si>
    <t>Chợ phường 7</t>
  </si>
  <si>
    <t>Trung tâm khí tượng thủy văn</t>
  </si>
  <si>
    <t>Trường mẫu giáo 1-6</t>
  </si>
  <si>
    <t xml:space="preserve">Đội quản lý trật tự đô thị </t>
  </si>
  <si>
    <t>Chợ 5 tầng</t>
  </si>
  <si>
    <t>Phòng văn hóa thông tin</t>
  </si>
  <si>
    <t>Bảo hiểm xã hội tỉnh</t>
  </si>
  <si>
    <t>Nhà trẻ khuyết tật</t>
  </si>
  <si>
    <t>Chợ phường 8</t>
  </si>
  <si>
    <t>Trường mẫu giáo phường 8</t>
  </si>
  <si>
    <t>Chi cục biển và hải đảo</t>
  </si>
  <si>
    <t>Trường tiểu học Trương Công Định</t>
  </si>
  <si>
    <t>Sân thể thao phường 8</t>
  </si>
  <si>
    <t>27, 35</t>
  </si>
  <si>
    <t>246,322,..</t>
  </si>
  <si>
    <t>Trường THCS Nguyễn Văn Linh</t>
  </si>
  <si>
    <t>Hội cựu chiến binh</t>
  </si>
  <si>
    <t>312, 313,…</t>
  </si>
  <si>
    <t>Kiểm toán nhà nước khu vực XIII</t>
  </si>
  <si>
    <t>Chi cục quản lý thị trường</t>
  </si>
  <si>
    <t>Nhà trẻ</t>
  </si>
  <si>
    <t>Chi cục thuế thành phố Vũng Tàu</t>
  </si>
  <si>
    <t>Vũng Tàu radio</t>
  </si>
  <si>
    <t>Trường THPT Vũng Tàu</t>
  </si>
  <si>
    <t>Chợ phường 9</t>
  </si>
  <si>
    <t>Trung tâm nước sinh hoạt và vệ sinh môi trường - Sở nông nghiệp và PTNT</t>
  </si>
  <si>
    <t>3,4,27</t>
  </si>
  <si>
    <t>8,9,10</t>
  </si>
  <si>
    <t>Trường THPT Trần Nguyên Hãn</t>
  </si>
  <si>
    <t>Trường tiểu học bán trú Quang Trung</t>
  </si>
  <si>
    <t>154,177…</t>
  </si>
  <si>
    <t>Trường tiểu học Trưng Vương</t>
  </si>
  <si>
    <t>Trường THCS Nguyễn An Ninh</t>
  </si>
  <si>
    <t>Trường PTTH Nguyễn Thị Minh Khai</t>
  </si>
  <si>
    <t>Trường Đại học BR-VT</t>
  </si>
  <si>
    <t>1 phần thửa 194</t>
  </si>
  <si>
    <t>112, 113…</t>
  </si>
  <si>
    <t>Trường THCS Nguyễn Thái Bình</t>
  </si>
  <si>
    <t>Chợ Phước Thắng</t>
  </si>
  <si>
    <t>Đội thuế số 11</t>
  </si>
  <si>
    <t>Trường tiểu học Phước Thắng</t>
  </si>
  <si>
    <t>Trường THCS Phước Thắng</t>
  </si>
  <si>
    <t>Hội phụ lão</t>
  </si>
  <si>
    <t>Trung tâm trắc địa bản đồ biển</t>
  </si>
  <si>
    <t>DKH</t>
  </si>
  <si>
    <t>Đài thông tin duyên hải Vũng Tàu</t>
  </si>
  <si>
    <t>Truường chuyên Lê Quý Đôn</t>
  </si>
  <si>
    <t>64…</t>
  </si>
  <si>
    <t>Trường công nhân kỹ thuật</t>
  </si>
  <si>
    <t>25, 27…</t>
  </si>
  <si>
    <t>Trường cao đảng cộng đồng</t>
  </si>
  <si>
    <t>3…</t>
  </si>
  <si>
    <t>Phân viên nghiên cứu miền nam</t>
  </si>
  <si>
    <t>Trường tiểu học Nam Bình</t>
  </si>
  <si>
    <t>Trường tiểu học bán trú Hải Nam</t>
  </si>
  <si>
    <t>Trại giam Phước Cơ</t>
  </si>
  <si>
    <t>30, 32</t>
  </si>
  <si>
    <t>107120; 5</t>
  </si>
  <si>
    <t>Trường tiểu học Hải Nam</t>
  </si>
  <si>
    <t>Trung tâm VHHT Công đồng</t>
  </si>
  <si>
    <t>183, 172…</t>
  </si>
  <si>
    <t>Trường THCS phường 12</t>
  </si>
  <si>
    <t>153, 154…</t>
  </si>
  <si>
    <t xml:space="preserve">Nhà trẻ </t>
  </si>
  <si>
    <t>P Nguyễn An Ninh</t>
  </si>
  <si>
    <t>Đội thuế khu vực</t>
  </si>
  <si>
    <t>Trường tiểu học Nguyễn Viết Xuân</t>
  </si>
  <si>
    <t>1 phần thửa 123</t>
  </si>
  <si>
    <t>1 phần thửa 380</t>
  </si>
  <si>
    <t>Khu vui chơi</t>
  </si>
  <si>
    <t>P Rạch Dừa</t>
  </si>
  <si>
    <t>Bưu điện phường Rạch Dừa</t>
  </si>
  <si>
    <t>Nhà trẻ Kim Đồng</t>
  </si>
  <si>
    <t xml:space="preserve">Chợ Rạch Dừa </t>
  </si>
  <si>
    <t>Nhà thi đấu da năng</t>
  </si>
  <si>
    <t>45, 72</t>
  </si>
  <si>
    <t>Trường tiểu học Bình Minh</t>
  </si>
  <si>
    <t>Trường PTTH Ngô Sỹ Liên</t>
  </si>
  <si>
    <t xml:space="preserve">44, 75... </t>
  </si>
  <si>
    <t>Trường tiểu học bến nôm</t>
  </si>
  <si>
    <t>65, 293…</t>
  </si>
  <si>
    <t>Chợ phường Thắng Nhất</t>
  </si>
  <si>
    <t>P Thắng Nhất</t>
  </si>
  <si>
    <t>Trường THCS Thắng Nhất</t>
  </si>
  <si>
    <t>Trung tâm bảo trợ trẻ em Vũng Tàu</t>
  </si>
  <si>
    <t>20, 25…</t>
  </si>
  <si>
    <t>Trường tiểu học Chí Linh</t>
  </si>
  <si>
    <t>Nhà tạm giam</t>
  </si>
  <si>
    <t>40,41,46…</t>
  </si>
  <si>
    <t>Trụ sở Thi hành án</t>
  </si>
  <si>
    <t>Bưu điện Vũng Tàu</t>
  </si>
  <si>
    <t>P Thắng Tam</t>
  </si>
  <si>
    <t>Trạm giao dịch vườn quốc gia Côn Đảo</t>
  </si>
  <si>
    <t>Chi cục đăng kiểm</t>
  </si>
  <si>
    <t>Chợ Vũng Tàu</t>
  </si>
  <si>
    <t>Trường THPT Đinh Tiên Hoàng</t>
  </si>
  <si>
    <t>17,7,3,4</t>
  </si>
  <si>
    <t>Đình Thắng Tam</t>
  </si>
  <si>
    <t>Trường tiểu học Thắng Tam</t>
  </si>
  <si>
    <t>Trung tâm VH cộng đồng</t>
  </si>
  <si>
    <t>Ban quản lý khu du lịch Vũng Tàu</t>
  </si>
  <si>
    <t>44,54</t>
  </si>
  <si>
    <t>TT hoạt động thanh thiếu niên Vũng Tàu</t>
  </si>
  <si>
    <t>TT huấn luyện nghiệp vụ công an</t>
  </si>
  <si>
    <t>Tượng đài liệt sĩ</t>
  </si>
  <si>
    <t>TT quốc gia giống hải sản nam bộ</t>
  </si>
  <si>
    <t>Trạm quan trắc và quan sát môi trường</t>
  </si>
  <si>
    <t>2,41,42</t>
  </si>
  <si>
    <t>Trường PTCS Huỳnh Khương Ninh</t>
  </si>
  <si>
    <t>Khu sáng tác</t>
  </si>
  <si>
    <t>20,22,…</t>
  </si>
  <si>
    <t>xã Long Sơn</t>
  </si>
  <si>
    <t>Trường tiểu học Long Sơn 2</t>
  </si>
  <si>
    <t xml:space="preserve">Trường tiểu học Long Sơn </t>
  </si>
  <si>
    <t>46,67</t>
  </si>
  <si>
    <t>Chợ Long Sơn</t>
  </si>
  <si>
    <t>Khu di tích nhà lớn</t>
  </si>
  <si>
    <t>503,19…</t>
  </si>
  <si>
    <t>24,25,…</t>
  </si>
  <si>
    <t>Khu sinh hoạt cộng đồng</t>
  </si>
  <si>
    <t>Ngân hàng phát triển nông thôn</t>
  </si>
  <si>
    <t>Truường THCS Bạch Đằng</t>
  </si>
  <si>
    <t>BDV</t>
  </si>
  <si>
    <t>Trường TH Long Sơn 1</t>
  </si>
  <si>
    <t>94,69</t>
  </si>
  <si>
    <t>113,63</t>
  </si>
  <si>
    <t>419,17</t>
  </si>
  <si>
    <t>Phân trạm y tế Gò Găng</t>
  </si>
  <si>
    <t>Tên, địa chỉ các thửa đất</t>
  </si>
  <si>
    <t>Đơn vị đang quản lý</t>
  </si>
  <si>
    <t>Hiện trạng thửa đất</t>
  </si>
  <si>
    <t>Các công việc phải tiếp tục giải quyết</t>
  </si>
  <si>
    <t>1. TP VŨNG TÀU</t>
  </si>
  <si>
    <t>Hiện trạng còn tài sản của Doanh nghiệp</t>
  </si>
  <si>
    <t xml:space="preserve">Phải giải phóng mặt bằng </t>
  </si>
  <si>
    <t>2. TẠI HUYỆN LONG ĐIỀN</t>
  </si>
  <si>
    <t>Lô đất tại thị trấn Long Hải (Khu du lịch Bình Minh cũ do Công ty TNHH XD và SXVLXD Bình Minh làm chủ đầu tư)</t>
  </si>
  <si>
    <t>3. TẠI HUYỆN ĐẤT ĐỎ</t>
  </si>
  <si>
    <t>Khu đất thu hồi của Công ty Cổ phần Du Lịch Minh Đạm</t>
  </si>
  <si>
    <t xml:space="preserve"> - Phần lớn là đất đất trống chưa triển khai đầu tư.
 - Có nhà cấp 4 do công ty Minh Đạm xây dựng.
 </t>
  </si>
  <si>
    <t xml:space="preserve">Giải phóng mặt bằng nhà cấp 4 </t>
  </si>
  <si>
    <t>4. TẠI HUYỆN XUYÊN MỘC</t>
  </si>
  <si>
    <t xml:space="preserve"> Khu đất thu hồi của Cộng ty Cổ phần thương Mại Quảng Trọng</t>
  </si>
  <si>
    <t>Vườn thú safari (đã thu hồi)</t>
  </si>
  <si>
    <t>5. TẠI HUYỆN CÔN ĐẢO</t>
  </si>
  <si>
    <t>TỔNG</t>
  </si>
  <si>
    <t>2018</t>
  </si>
  <si>
    <t>23 khu đất có thể tiếp nhận nhà đầu tư</t>
  </si>
  <si>
    <t>TỔNG CỘNG</t>
  </si>
  <si>
    <t>Chi phí giải phóng mặt bằng, tạo đất sạch</t>
  </si>
  <si>
    <t>SỐ TIỀN DỰ KIẾN THU ĐƯỢC (theo bảng giá ) 
ĐVI: Triệu Đồng</t>
  </si>
  <si>
    <t>Công ty
 Dịch vụ Hậu cần 
Thuỷ sản</t>
  </si>
  <si>
    <t>Thanh toán BT (1)</t>
  </si>
  <si>
    <t>Chờ điều phối</t>
  </si>
  <si>
    <t>Trả địa phương</t>
  </si>
  <si>
    <t>2019-2020</t>
  </si>
  <si>
    <t>HIỆN TRẠNG SỬ DỤNG ĐẤT  
(Đất sạch; Đất phải xử lý tranh chấp; phải giải phóng mặt bằng ; Đất chưa bàn giao được )</t>
  </si>
  <si>
    <r>
      <t>Diện tích đất(m</t>
    </r>
    <r>
      <rPr>
        <b/>
        <vertAlign val="superscript"/>
        <sz val="12"/>
        <color theme="1"/>
        <rFont val="Times New Roman"/>
        <family val="1"/>
      </rPr>
      <t>2</t>
    </r>
    <r>
      <rPr>
        <b/>
        <sz val="12"/>
        <color theme="1"/>
        <rFont val="Times New Roman"/>
        <family val="1"/>
      </rPr>
      <t>)</t>
    </r>
  </si>
  <si>
    <t>Giải tỏa, giải phóng mặt bằng</t>
  </si>
  <si>
    <t>Điều chỉnh quy hoạch</t>
  </si>
  <si>
    <r>
      <t>Trong đó: Khu vực đất chưa được thống kê trong đất công do cấp huyện hoặc TTPTQĐ quản lý (m</t>
    </r>
    <r>
      <rPr>
        <b/>
        <vertAlign val="superscript"/>
        <sz val="12"/>
        <color theme="1"/>
        <rFont val="Times New Roman"/>
        <family val="1"/>
      </rPr>
      <t>2</t>
    </r>
    <r>
      <rPr>
        <b/>
        <sz val="12"/>
        <color theme="1"/>
        <rFont val="Times New Roman"/>
        <family val="1"/>
      </rPr>
      <t>)</t>
    </r>
  </si>
  <si>
    <t>Tranh chấp Lấn chiếm</t>
  </si>
  <si>
    <t>RSX</t>
  </si>
  <si>
    <t>ODT+BHK</t>
  </si>
  <si>
    <t xml:space="preserve">ODT </t>
  </si>
  <si>
    <t>RPH</t>
  </si>
  <si>
    <t>SON</t>
  </si>
  <si>
    <t>Mã HT</t>
  </si>
  <si>
    <t>Tên khu đất, dự án dự kiến</t>
  </si>
  <si>
    <t>Địa điểm</t>
  </si>
  <si>
    <t>Quy hoạch dự kiến</t>
  </si>
  <si>
    <t>Thời gian</t>
  </si>
  <si>
    <t>Đất sạch do NN quản lý</t>
  </si>
  <si>
    <t>Khu đất thuộc quy hoạch Khu Công trình công cộng và tái định cư phường 12</t>
  </si>
  <si>
    <t>Khu tái định cư 10 ha, phường 10</t>
  </si>
  <si>
    <t>Khu nhà ở xã  hội đường AIII, phường 11</t>
  </si>
  <si>
    <t>Chung cư cao &lt;=18 tầng</t>
  </si>
  <si>
    <t>Chung cư cao &lt;=12 tầng</t>
  </si>
  <si>
    <t>Tân Thành</t>
  </si>
  <si>
    <t>Khu đất 14,5 ha đã xây dựng hạ tầng kỹ thuật</t>
  </si>
  <si>
    <t>Chung cư cao &lt;=15 tầng</t>
  </si>
  <si>
    <t>Chung cư cao &lt;=7 tầng</t>
  </si>
  <si>
    <t>Khu đất (QH chung cư) thuộc quy hoạch khu đo thị mới Phú Mỹ</t>
  </si>
  <si>
    <t>Khu vực dọc đường Quy hoạch số 2 TT Phước Hải</t>
  </si>
  <si>
    <t>Đất Đỏ</t>
  </si>
  <si>
    <t>Chung cư cao 3-5 tầng</t>
  </si>
  <si>
    <t>Khu dân cư phố Phước An, TT Phước Hải</t>
  </si>
  <si>
    <t>Khu Gò Bưởi</t>
  </si>
  <si>
    <t>Khu tái định cư Cây Quéo</t>
  </si>
  <si>
    <t>Chung cư cao &lt;=5 tầng</t>
  </si>
  <si>
    <t>Khu tái định cư Long Hải</t>
  </si>
  <si>
    <t>Chung cư cao &lt;=9 tầng</t>
  </si>
  <si>
    <t>Châu Đức</t>
  </si>
  <si>
    <t>Khu nhà ở Hồ Tràm, xã Phước Thuận</t>
  </si>
  <si>
    <t>Xuyên Mộc</t>
  </si>
  <si>
    <t>Khu TDC Láng Sim, TT Phước Bửu</t>
  </si>
  <si>
    <t>Chung cư cao &lt;=20 tầng + Nhà liền kề</t>
  </si>
  <si>
    <t>Khu dân cư Bàu Mây tại xã Phước Thuận</t>
  </si>
  <si>
    <t>TỔNG SỐ</t>
  </si>
  <si>
    <t>Khu đất ký hiệu C1a.1 (Chung cư mới)</t>
  </si>
  <si>
    <t>Khu đất ký hiệu 1a.2 (Chung cư mới)</t>
  </si>
  <si>
    <t>Tên Dự án</t>
  </si>
  <si>
    <t>Quy mô dự án</t>
  </si>
  <si>
    <t>Mục tiêu</t>
  </si>
  <si>
    <t>Vốn đầu tư dự kiến
 (tỷ đồng)</t>
  </si>
  <si>
    <t>Đơn vị đầu mối thực hiện</t>
  </si>
  <si>
    <t>Chợ Phường 4</t>
  </si>
  <si>
    <t>Phường 4, thành phố Vũng Tàu</t>
  </si>
  <si>
    <t>Chợ hạng II</t>
  </si>
  <si>
    <t>do nhà đầu tư đề xuất</t>
  </si>
  <si>
    <t>Đầu tư xây dựng chợ hạng II</t>
  </si>
  <si>
    <t>UBND Tp.Vũng Tàu  giới thiệu địa điểm.</t>
  </si>
  <si>
    <t>UBND TP Vũng Tàu. Địa chỉ:  89 Lý Thường Kiệt, Phường 1, Thành phố Vũng Tàu, Tỉnh Bà Rịa - Vũng Tàu. Điện thoại 0254.3852677 - Fax: 0254.3857026</t>
  </si>
  <si>
    <t>Chợ Phường 7</t>
  </si>
  <si>
    <t>Phường 7, thành phố Vũng Tàu</t>
  </si>
  <si>
    <t>Chợ hạng III</t>
  </si>
  <si>
    <t>Đầu tư xây dựng chợ hạng III</t>
  </si>
  <si>
    <t>Phường Thắng Nhì, thành phố Vũng Tàu</t>
  </si>
  <si>
    <t>theo giới thiệu địa điểm UBND Tp. Vũng Tàu</t>
  </si>
  <si>
    <t>UBND Tp.Vũng Tàu khảo sát và giới thiệu địa điểm.</t>
  </si>
  <si>
    <t>UBND TP Vũng Tàu. Địa chỉ:  89 Lý Thường Kiệt, Phường 1, Thành phố Vũng Tàu, Tỉnh Bà Rịa - Vũng Tàu. Điện thoại 0254.3852677 - Fax: 0254.3857024</t>
  </si>
  <si>
    <t>Chợ phường 10</t>
  </si>
  <si>
    <t xml:space="preserve">Phường 10, thành phố Vũng Tàu </t>
  </si>
  <si>
    <t>0,3</t>
  </si>
  <si>
    <t>Chợ Phường 12</t>
  </si>
  <si>
    <t>Đầu tư xây dựng chợ hạng III (thay thế Chợ Ông Từ đã ngưng hoạt động)</t>
  </si>
  <si>
    <t xml:space="preserve">Phường Phước Hưng, thành phố Bà Rịa </t>
  </si>
  <si>
    <t>1,0</t>
  </si>
  <si>
    <t>UBND Tp. Bà Rịa khảo sát và giới thiệu địa điểm.</t>
  </si>
  <si>
    <t>UBND thành phố Bà Rịa, Địa chỉ: số 137 Đường 27/4 phường Phước Hiệp,Thành phố Bà Rịa,Tỉnh Bà Rịa-Vũng Tàu; Điện thoại: 0254.3825.105. Fax: 0254.3828.514</t>
  </si>
  <si>
    <t>Chợ Phước Lập</t>
  </si>
  <si>
    <t>Xã Mỹ Xuân, huyện Tân Thành</t>
  </si>
  <si>
    <t>5,0</t>
  </si>
  <si>
    <t>Đất nhà nước quản lý. Hiện giao cho UBND xã Mỹ Xuân quản lý, khu đất đã được đầu tư xây dựng hạ tầng, khu đất chưa đầu tư xây dựng công trình</t>
  </si>
  <si>
    <t>UBND huyện Tân Thành, Địa chỉ:  Trung tâm hành chính huyện, Quốc lộ 51, thị trấn Phú Mỹ, huyện Tân Thành, Điện thoại: 0254.3876.955, Fax: 0254.3876.955.</t>
  </si>
  <si>
    <t>Chợ đầu mối thủy sản</t>
  </si>
  <si>
    <t>Cảng Phước Hiệp, xã Phước Tỉnh, huyện Long Điền</t>
  </si>
  <si>
    <t>Chợ đầu mối hạng I</t>
  </si>
  <si>
    <t>3,0</t>
  </si>
  <si>
    <t>Đầu tư xây dựng chợ đầu mối hạng I</t>
  </si>
  <si>
    <t>UBND huyện Long Điền khảo sát và giới thiệu địa điểm thực hiện dự án</t>
  </si>
  <si>
    <t>UBND huyện Long Điền. Địa chỉ: số 310, Võ Thị Sáu, thị trấn Long Điền, huyện Long Điền. Điện thoại: 0254.3862.007. Fax: 0254.3862.814</t>
  </si>
  <si>
    <t>Thị trấn Phước Bửu, huyện Xuyên Mộc</t>
  </si>
  <si>
    <t>13,93</t>
  </si>
  <si>
    <t>UBND Huyện Xuyên Mộc khảo sát và giới thiệu địa điểm thực hiện dự án</t>
  </si>
  <si>
    <t>UBND huyện Xuyên Mộc. Địa chỉ: Quốc lộ 55, thị trấn Phước Bửu, huyện Xuyên Mộc. Điện thoại: 0254.3771667. Fax: 0254.3874165</t>
  </si>
  <si>
    <t>Chợ hải sản Bình Châu</t>
  </si>
  <si>
    <t xml:space="preserve">Ấp Thanh Bình 2, xã Bình Châu, huyện </t>
  </si>
  <si>
    <t>UBND huyện Xuyên Mộc. Địa chỉ: Quốc lộ 55, thị trấn Phước Bửu, huyện Xuyên Mộc. Điện thoại: 0254.3771667. Fax: 0254.3874166</t>
  </si>
  <si>
    <t>Chợ đầu mối nông sản Châu Đức</t>
  </si>
  <si>
    <t>xã Kim Long, huyện Châu Đức</t>
  </si>
  <si>
    <t>Chợ hạng I</t>
  </si>
  <si>
    <t>Đầu tư xây dựng chợ hạng I</t>
  </si>
  <si>
    <t>UBND Huyện Châu Đức khảo sát và giới thiệu địa điểm thực hiện dự án</t>
  </si>
  <si>
    <t>UBND huyện Châu Đức. Địa chỉ: số 70, Trần Hưng Đạo, thị trấn Ngãi Giao, huyện Châu Đức. Điện thoại: 0254.3961.753-0254.3883.158. Fax: 0254.3883.159</t>
  </si>
  <si>
    <t>Chợ Suối Nghệ</t>
  </si>
  <si>
    <t>Xã Suối Nghệ, huyện Châu Đức</t>
  </si>
  <si>
    <t>UBND huyện Châu Đức. Địa chỉ: số 70, Trần Hưng Đạo, thị trấn Ngãi Giao, huyện Châu Đức. Điện thoại: 0254.3961.753-0254.3883.158. Fax: 0254.3883.158</t>
  </si>
  <si>
    <t>Bến xe tỉnh</t>
  </si>
  <si>
    <t xml:space="preserve">Thành phố Vũng Tàu </t>
  </si>
  <si>
    <t>Quy mô đầu tư xây dựng do Sở Giao thông Vận tải đề xuất</t>
  </si>
  <si>
    <t>Đầu tư bến xe tỉnh</t>
  </si>
  <si>
    <t>UBND thành phố Vũng Tàu khảo sát và giới thiệu địa điểm</t>
  </si>
  <si>
    <t>Sở Giao thông Vận tải. Địa chỉ: Số 198 Bạch Đằng, phường Phước Trung, thành phố Bà Rịa. Điện thoại: 0254.3727.840. Fax: 0254.3727.828 
UBND TP Vũng Tàu. Địa chỉ:  89 Lý Thường Kiệt, Phường 1, Thành phố Vũng Tàu, Tỉnh Bà Rịa - Vũng Tàu. Điện thoại 0254.3852677 - Fax: 0254.3857021</t>
  </si>
  <si>
    <t>Bến xe huyện Đất Đỏ</t>
  </si>
  <si>
    <t>Quy mô đầu tư xây dựng do UBND huyện Đất Đỏ đề xuất</t>
  </si>
  <si>
    <t>theo giới thiệu địa điểm của UBND huyện Đất Đỏ</t>
  </si>
  <si>
    <t>Đầu tư bến xe huyện</t>
  </si>
  <si>
    <t xml:space="preserve">UBND huyện Đất Đỏ khảo sát và giới thiệu địa điểm thực hiện dự án </t>
  </si>
  <si>
    <t>Bến xe Tân Thành</t>
  </si>
  <si>
    <t>Thị trấn Phú Mỹ, huyện Tân Thành</t>
  </si>
  <si>
    <t>Xây dựng bến xe của huyện</t>
  </si>
  <si>
    <t>Đất công cộng cấp đô thị</t>
  </si>
  <si>
    <t>Trung tâm Đăng kiểm Xuyên Mộc</t>
  </si>
  <si>
    <t>02 dây chuyền kiểm định</t>
  </si>
  <si>
    <t>theo giới thiệu địa điểm của UBND Xuyên Mộc</t>
  </si>
  <si>
    <t>Xây dựng trung tâm đăng kiểm</t>
  </si>
  <si>
    <t>UBND huyện Xuyên Mộc khảo sát và giới thiệu địa điểm thực hiện dự án theo đề xuất của Sở Giao thông - Vận tải</t>
  </si>
  <si>
    <t>Sở Giao thông Vận tải. Địa chỉ: Số 198 Bạch Đằng, phường Phước Trung, thành phố Bà Rịa. Điện thoại: 0254.3727.840. Fax: 0254.3727.828 
UBND huyện Xuyên Mộc. Địa chỉ: Quốc lộ 55, thị trấn Phước Bửu, huyện Xuyên Mộc. Điện thoại: 0254.3771667. Fax: 0254.3874166</t>
  </si>
  <si>
    <t>Trung tâm Đăng kiểm Châu Đức</t>
  </si>
  <si>
    <t>theo giới thiệu địa điểm của UBND huyện Châu Đức</t>
  </si>
  <si>
    <t>UBND huyện Châu Đức  khảo sát và giới thiệu địa điểm thực hiện dự án theo để xuất của Sở Giao thông - Vận tải</t>
  </si>
  <si>
    <t xml:space="preserve">I/ Lĩnh vực giáo dục và đào tạo: 15 dự án </t>
  </si>
  <si>
    <t>Trường mầm non Phường 10</t>
  </si>
  <si>
    <t>06 nhóm lớp mầm non</t>
  </si>
  <si>
    <t xml:space="preserve">Theo giới thiệu địa điểm của UBND Tp.Vũng Tàu </t>
  </si>
  <si>
    <t>Đầu tư xây dựng trường mầm non chăm sóc, giữ trẻ, giáo dục mầm non</t>
  </si>
  <si>
    <t>UBND Tp.Vũng Tàu sẽ khảo sát và giới thiệu địa điểm.</t>
  </si>
  <si>
    <t>UBND TP Vũng Tàu. Địa chỉ:  89 Lý Thường Kiệt, Phường 1, Thành phố Vũng Tàu, Tỉnh Bà Rịa - Vũng Tàu. Điện thoại 0254.3852677 - Fax: 0254.3857021</t>
  </si>
  <si>
    <t>Trường mầm non phường 11</t>
  </si>
  <si>
    <t xml:space="preserve">Phường 11, thành phố Vũng Tàu </t>
  </si>
  <si>
    <t>Trường mầm non phường 12</t>
  </si>
  <si>
    <t xml:space="preserve">Phường 12, thành phố Vũng Tàu </t>
  </si>
  <si>
    <t>Trường mầm non phường Rạch Dừa</t>
  </si>
  <si>
    <t xml:space="preserve">Phường Rạch Dừa, thành phố Vũng Tàu </t>
  </si>
  <si>
    <t>Tổ hợp giáo dục đào tạo liên cấp quốc tế và đại học</t>
  </si>
  <si>
    <t>Cụm 3, thành phố Vũng Tàu</t>
  </si>
  <si>
    <t>Đầu tư xây dựng tổ hợp giáo dục đào tạo liên cấp và đại học</t>
  </si>
  <si>
    <t>Đất nhà nước quản lý</t>
  </si>
  <si>
    <t>Trường mầm non tư thục Long Tâm</t>
  </si>
  <si>
    <t>Phường Long Tâm, thành phố Bà Rịa</t>
  </si>
  <si>
    <t>19 phòng học</t>
  </si>
  <si>
    <t>Đất nhà nước</t>
  </si>
  <si>
    <t>UBND thành phố Bà Rịa, Địa chỉ: số 137 Đường 27/4 phường Phước Hiệp,Thành phố Bà Rịa,Tỉnh Bà Rịa-Vũng Tàu; Điện thoại: 0254.3825.105. Fax: 0254.3828.515</t>
  </si>
  <si>
    <t>Trường mầm non phục vụ cho Khu Công Nghiệp Mỹ Xuân A2</t>
  </si>
  <si>
    <t>Khu công nghiệp Mỹ Xuân A2, huyện Tân Thành</t>
  </si>
  <si>
    <t>20 nhóm lớp mầm non</t>
  </si>
  <si>
    <t>0,8</t>
  </si>
  <si>
    <t xml:space="preserve">Đất nhà nước </t>
  </si>
  <si>
    <t>Trường mầm non tại Khu Tái định cư 26,5ha Mỹ Xuân</t>
  </si>
  <si>
    <t>10 nhóm lớp mầm non</t>
  </si>
  <si>
    <t>0,6</t>
  </si>
  <si>
    <t>Trường mầm non Phú Mỹ 2</t>
  </si>
  <si>
    <t>11 nhóm lớp mầm non</t>
  </si>
  <si>
    <t>0,4</t>
  </si>
  <si>
    <t>Đất nhà nước tại vị trí Trường mẫu giáo Phú Mỹ cũ</t>
  </si>
  <si>
    <t>Trường mầm non Long Điền (cơ sở 2)</t>
  </si>
  <si>
    <t xml:space="preserve"> Huyện Long Điền</t>
  </si>
  <si>
    <t>0,1</t>
  </si>
  <si>
    <t>Đất nhà nước tại vị trí Trường Tân Dân cũ</t>
  </si>
  <si>
    <t>Trung tâm đào tạo, giáo dục, học tập cộng đồng</t>
  </si>
  <si>
    <t>Trung tâm đào tạo ngoại ngữ, tin học, môn năng khiếu (có kết hợp khu học tập tập luyện thể thao)</t>
  </si>
  <si>
    <t xml:space="preserve">theo giới thiệu địa điểm của UBND huyện Đất Đỏ </t>
  </si>
  <si>
    <t>Đầu tư xây dựng trung tâm đào tạo  ngoại ngữ, tin học, học tập cộng đồng</t>
  </si>
  <si>
    <t>UBND huyện Đất Đỏ sẽ khảo sát và giới thiệu địa điểm</t>
  </si>
  <si>
    <t xml:space="preserve">UBND huyện Đất Đỏ, địa chỉ: Khu phố Hoà Hội, thị trấn Đất Đỏ, huyện Đất Đỏ, tỉnh Bà Rịa - Vũng Tàu; Điện thoại: 0254. 3688244 
</t>
  </si>
  <si>
    <t>Trường mầm non Hòa Hiệp 3</t>
  </si>
  <si>
    <t>Xã Hòa Hiệp, huyện Xuyên Mộc</t>
  </si>
  <si>
    <t>15 nhóm lớp; 500 học sinh</t>
  </si>
  <si>
    <t xml:space="preserve">UBND huyện Xuyên Mộc. Địa chỉ: Quốc lộ 55, thị trấn Phước Bửu, huyện Xuyên Mộc. Điện thoại: 0254.3771667. Fax: 0254.3874165
</t>
  </si>
  <si>
    <t>Trường mầm non Phước Bửu 2</t>
  </si>
  <si>
    <t>Thị trấn Phước Bửu, huyện Xuyên Mộc (khu tái định cư)</t>
  </si>
  <si>
    <t>15 nhóm lớp</t>
  </si>
  <si>
    <t>theo giới thiệu địa điểm của UBND huyện Xuyên Mộc</t>
  </si>
  <si>
    <t>Đầu tư xây dựng trung tâm đào tạo nghề của tỉnh</t>
  </si>
  <si>
    <t>Trung tâm đào tạo nghề</t>
  </si>
  <si>
    <t xml:space="preserve"> Huyện Xuyên Mộc</t>
  </si>
  <si>
    <t>Quy mô trung tâm đào tạo nghề do Sở Lao động Thương binh và Xã hội đề xuất</t>
  </si>
  <si>
    <t>UBND huyện Xuyên Mộc sẽ khảo sát và giới thiệu địa điểm.</t>
  </si>
  <si>
    <t>Trường cao đẳng nghề chất lượng cao BR-VT</t>
  </si>
  <si>
    <t>Sở Lao động Thương binh và Xã hội sẽ thực hiện giới thiệu địa điểm và quy mô dự án cụ thể</t>
  </si>
  <si>
    <t>Tuyển sinh khoảng 1.000 học viên/năm</t>
  </si>
  <si>
    <t>4,9</t>
  </si>
  <si>
    <t>Đầu tư xây dựng trường cao đẳng nghề của tỉnh chất lượng cao</t>
  </si>
  <si>
    <t xml:space="preserve">Sở Lao động Thương binh và Xã hội sẽ khảo sát và giới thiệu địa điểm </t>
  </si>
  <si>
    <t>II/ Lĩnh vực văn hóa, thể dục thể thao:12 dự án</t>
  </si>
  <si>
    <t>Rạp chiếu phim Điện Biên</t>
  </si>
  <si>
    <t>Quy mô đầu tư do Sở Văn hóa Thể thao đề xuất</t>
  </si>
  <si>
    <t>0,15</t>
  </si>
  <si>
    <t>Đầu tư xây dựng cơ sở chiếu phim</t>
  </si>
  <si>
    <t>Đất nhà nước.
Vị trí Rạp chiếu phim Điện Biên cũ</t>
  </si>
  <si>
    <t>Sở Văn hóa - Thể thao - Số 1 Phạm văn Đồng, P. Phước Trung, Tp.Bà Rịa, tỉnh Bà Rịa – Vũng Tàu; Điện thoại: 0254.3852299, 0254. 38237908; Fax:0254.3510628</t>
  </si>
  <si>
    <t>Rạp chiếu phim Bà Rịa</t>
  </si>
  <si>
    <t>Thành phố Bà Rịa</t>
  </si>
  <si>
    <t>0,11</t>
  </si>
  <si>
    <t>Sở Văn hóa - Thể thao - Số 1 Phạm văn Đồng, P. Phước Trung, Tp.Bà Rịa, tỉnh Bà Rịa – Vũng Tàu; Điện thoại: 0254.3852299, 38237908; Fax:0254.3510629</t>
  </si>
  <si>
    <t>Sân vận động Bà Rịa</t>
  </si>
  <si>
    <t>Phường Phước Hưng, thành phố Bà Rịa</t>
  </si>
  <si>
    <t>2,75</t>
  </si>
  <si>
    <t>đầu tư nâng cấp sửa chửa sân vận động Bà Rịa cũ theo tiêu chuẩn quốc tế, kết hợp chỗ ăn ở cho các vận động viên</t>
  </si>
  <si>
    <t>Đất sạch, do nhà nước quản lý</t>
  </si>
  <si>
    <t>Khu văn hóa đa năng</t>
  </si>
  <si>
    <r>
      <t>Trung tâm văn hóa gồm: khối hoạt động quần chúng 1.300 m</t>
    </r>
    <r>
      <rPr>
        <vertAlign val="superscript"/>
        <sz val="12"/>
        <rFont val="Times New Roman"/>
        <family val="1"/>
      </rPr>
      <t>2</t>
    </r>
    <r>
      <rPr>
        <sz val="12"/>
        <rFont val="Times New Roman"/>
        <family val="1"/>
      </rPr>
      <t>,  sân nền:4.000m</t>
    </r>
    <r>
      <rPr>
        <vertAlign val="superscript"/>
        <sz val="12"/>
        <rFont val="Times New Roman"/>
        <family val="1"/>
      </rPr>
      <t>2</t>
    </r>
    <r>
      <rPr>
        <sz val="12"/>
        <rFont val="Times New Roman"/>
        <family val="1"/>
      </rPr>
      <t xml:space="preserve"> sân bãi, đường bộ: 5.000m</t>
    </r>
    <r>
      <rPr>
        <vertAlign val="superscript"/>
        <sz val="12"/>
        <rFont val="Times New Roman"/>
        <family val="1"/>
      </rPr>
      <t>2</t>
    </r>
  </si>
  <si>
    <t>Đầu tư xây dựng trung tâm văn hóa - thể thao; tổ chức nhiều loại hình văn hóa và các dịch vụ thể thao</t>
  </si>
  <si>
    <t>Đất nhà nước tại vị trí sân bóng đá Long Hải cũ</t>
  </si>
  <si>
    <t>Nhà tập luyện thể thao xã Hòa Bình</t>
  </si>
  <si>
    <t xml:space="preserve">xã Hòa Bình, huyện Xuyên Mộc </t>
  </si>
  <si>
    <r>
      <t>Quy mô mặt sân thi đấu khoảng 800 m</t>
    </r>
    <r>
      <rPr>
        <vertAlign val="superscript"/>
        <sz val="12"/>
        <rFont val="Times New Roman"/>
        <family val="1"/>
      </rPr>
      <t>2</t>
    </r>
  </si>
  <si>
    <t>Đầu tư xây dựng nhà thi đấu, phát triển các môn thể thao trong nhà</t>
  </si>
  <si>
    <t>Sân thể thao xã Hòa Bình</t>
  </si>
  <si>
    <t>Quy mô mặt sân vận động: 75 x 105 m</t>
  </si>
  <si>
    <t>1,6</t>
  </si>
  <si>
    <t>Đầu tư xây dựng sân vận động thể thao ngoài trời</t>
  </si>
  <si>
    <t>Sân thể thao xã Kim Long</t>
  </si>
  <si>
    <t>Đầu tư xây dựng sân  bóng đá mini và các hoạt động thể thao khác</t>
  </si>
  <si>
    <t>xã Bình Ba, huyện Châu Đức</t>
  </si>
  <si>
    <t>Theo giới thiệu địa điểm của UBND huyện Châu Đức</t>
  </si>
  <si>
    <t>Đầu tư xây dựng khu thể thao ngoài trời và trong nhà</t>
  </si>
  <si>
    <t>Sân thể thao xã Quảng Thành</t>
  </si>
  <si>
    <t>xã Quảng Thành, huyện Châu Đức</t>
  </si>
  <si>
    <t>Sân thể thao xã Nghĩa Thành</t>
  </si>
  <si>
    <t>xã Nghĩa Thành, huyện Châu Đức</t>
  </si>
  <si>
    <t>Đầu tư xây dựng khu thể thao</t>
  </si>
  <si>
    <t>UBND huyện Châu Đức sẽ khảo sát và giới thiệu địa điểm thực hiện dự án</t>
  </si>
  <si>
    <t>Sân thể thao huyện Châu Đức</t>
  </si>
  <si>
    <t>Thị trấn Ngãi Giao, huyện Châu Đức</t>
  </si>
  <si>
    <t>Đầu tư xây dựng sân vận động của huyện để tập thể thao và thi đấu</t>
  </si>
  <si>
    <t xml:space="preserve">III/ Lĩnh vực y tế: 06 dự án </t>
  </si>
  <si>
    <t>Bệnh viện đa khoa</t>
  </si>
  <si>
    <t>Phường Phước Hưng, Thành phố Bà Rịa
(vị trí bệnh viện Bà Rịa cũ)</t>
  </si>
  <si>
    <t xml:space="preserve"> bệnh viện đa khoa  với quy mô 200 giường bệnh</t>
  </si>
  <si>
    <t>Đầu tư xây dựng bệnh viện đa khoa đạt tiêu chuẩn quốc tế</t>
  </si>
  <si>
    <t xml:space="preserve">Đất Nhà nước quản lý. </t>
  </si>
  <si>
    <t xml:space="preserve">Sở Y tế. Địa chỉ: Số 01 Phạm Văn Đồng, phường Phước Trung, thành phố Bà Rịa. Điện thoại: 0254.3852.652. Fax: 0254.3807.182 </t>
  </si>
  <si>
    <t xml:space="preserve">Bênh viện đa khoa </t>
  </si>
  <si>
    <t>Phường 11, Thành phố Vũng Tàu
(Vị trí bệnh viện IMI đã thu hồi chủ trương)</t>
  </si>
  <si>
    <t xml:space="preserve"> bệnh viện đa khoa với quy mô từ 200 - 400 giường</t>
  </si>
  <si>
    <t>4,0</t>
  </si>
  <si>
    <t xml:space="preserve">Đất nhà nước quản lý </t>
  </si>
  <si>
    <t xml:space="preserve">Sở Kế hoạch và Đầu tư.
Địa chỉ: Số 198 Bạch Đằng, phường Phước Trung, thành phố Bà Rịa.
Điện thoại: 0254.33.526275
Fax: 02543.859080 </t>
  </si>
  <si>
    <t>phường Long Hương, thành phố Bà Rịa</t>
  </si>
  <si>
    <t xml:space="preserve"> bệnh viện đa khoa với quy mô 500 giường</t>
  </si>
  <si>
    <t>4,7</t>
  </si>
  <si>
    <t>Đầu tư xây dựng bệnh viện đa khoa theo tiêu chuẩn quốc tế</t>
  </si>
  <si>
    <t>Đất của hộ gia đình, cá nhân đang quản lý và sử dụng;
Đất nhà nước</t>
  </si>
  <si>
    <t>Viện dưỡng lão tỉnh Bà Rịa -  Vũng Tàu</t>
  </si>
  <si>
    <t>Nuôi dưỡng thường xuyên từ 150 đến 200 người cao tuổi</t>
  </si>
  <si>
    <t>2,0</t>
  </si>
  <si>
    <t>Đầu tư xây dựng cơ sở tư vấn, dịch vụ chăm sóc người cao tuổi</t>
  </si>
  <si>
    <t>UBND huyện Xuyên Mộc sẽ khảo sát và giới thiệu địa điểm theo quy mô đầu tư do Sở Lao động Thương binh và Xã hội đề xuất.</t>
  </si>
  <si>
    <t>Sở Lao động Thương binh và Xã hội - Số 11 đường Trường Chinh, thành phố Bà Rịa, tỉnh Bà Rịa - Vũng Tàu. Điện thoại: 0643852205, Fax: 0643 540705
UBND huyện Xuyên Mộc. Địa chỉ: Quốc lộ 55, thị trấn Phước Bửu, huyện Xuyên Mộc. Điện thoại: 0254.3771667. Fax: 0254.3874166</t>
  </si>
  <si>
    <t>Trung tâm điều trị nghiện ma túy</t>
  </si>
  <si>
    <t xml:space="preserve">Sở Lao động Thương binh và Xã hội đang khảo sát </t>
  </si>
  <si>
    <t xml:space="preserve">Điều trị thường xuyên 30 -50 học viên
</t>
  </si>
  <si>
    <t>Đầu tư xây dựng cơ sở tư vấn, điều trị cai nghiện ma túy của tỉnh</t>
  </si>
  <si>
    <t>Sở Lao động Thương binh và Xã hội - Số 11 đường Trường Chinh, thành phố Bà Rịa, tỉnh Bà Rịa - Vũng Tàu. Điện thoại: 0254.3852205, Fax: 02543. 540705</t>
  </si>
  <si>
    <t xml:space="preserve">IV/ Lĩnh vực thương mại: 13 dự án </t>
  </si>
  <si>
    <t>Phường 12, thành phố Vũng Tàu</t>
  </si>
  <si>
    <t xml:space="preserve">Trung tâm hội chợ triển lãm </t>
  </si>
  <si>
    <t>Nhóm B</t>
  </si>
  <si>
    <t>Đầu tư xây dựng trung tâm hội chợ triển lãm nhóm B</t>
  </si>
  <si>
    <t>V/ Lĩnh vực môi trường: 01 dự án</t>
  </si>
  <si>
    <t>Nhà máy xử lý rác tại huyện Côn Đảo</t>
  </si>
  <si>
    <t>Đầu tư xây dựng nhà máy rác để xử lý rác cho huyện Côn Đảo</t>
  </si>
  <si>
    <t>theo giới thiệu địa điểm của UBND huyện Côn Đảo</t>
  </si>
  <si>
    <t>Xử lý rác thải của huyện Côn Đảo</t>
  </si>
  <si>
    <t>UBND huyện Côn Đảo khảo sát và giới thiệu địa điểm thực hiện dự án</t>
  </si>
  <si>
    <t>theo đề xuất của nhà đầu tư</t>
  </si>
  <si>
    <t>UBND huyện Côn Đảo. Địa chỉ: Số 28 đường Tôn Đức Thắng, huyện Côn Đảo, Tỉnh Bà Rịa - Vũng Tàu
Điện thoại: (064) 3830.157 - Fax: 0254.3830206</t>
  </si>
  <si>
    <t xml:space="preserve">VI/ Trung tâm đăng kiểm và bến xe khách: 05 dự án </t>
  </si>
  <si>
    <t xml:space="preserve">UBND huyện Đất Đỏ, địa chỉ: Khu phố Hoà Hội, thị trấn Đất Đỏ, huyện Đất Đỏ, tỉnh Bà Rịa - Vũng Tàu; Điện thoại: 064 3688244 
</t>
  </si>
  <si>
    <t>Đơn vị QLNN chuyên ngành (địa phương)</t>
  </si>
  <si>
    <t>Tổng mức đầu tư dự kiến</t>
  </si>
  <si>
    <t>Quy mô đầu tư</t>
  </si>
  <si>
    <t>Thời gian đầu tư</t>
  </si>
  <si>
    <t>Hình thức đầu tư PPP</t>
  </si>
  <si>
    <t>DANH MỤC DỰ ÁN ĐỀ XUẤT ĐẦU TƯ THEO HÌNH THỨC ĐỐI TÁC CÔNG TƯ (PPP)</t>
  </si>
  <si>
    <t>Cầu Phước An</t>
  </si>
  <si>
    <t>Sở GTVT</t>
  </si>
  <si>
    <t>BOT</t>
  </si>
  <si>
    <t>Đường Bà Rịa - Châu Pha</t>
  </si>
  <si>
    <t>Bà Rịa, Tân Thành</t>
  </si>
  <si>
    <t>Chiều dàu 3.254 m</t>
  </si>
  <si>
    <t>12 km</t>
  </si>
  <si>
    <t>Đường Ngãi Giao - Hòa Bình - Bình Châu</t>
  </si>
  <si>
    <t>Châu Đức, Xuyên Mộc</t>
  </si>
  <si>
    <t>32 km</t>
  </si>
  <si>
    <t>Đường Cầu Cháy (từ đường 30/4 đến 51 C)</t>
  </si>
  <si>
    <t>Vũng Tàu</t>
  </si>
  <si>
    <t>UBND TP Vũng Tàu</t>
  </si>
  <si>
    <t>2,171 km</t>
  </si>
  <si>
    <t>Đường Hàng Điều</t>
  </si>
  <si>
    <t>2,135 km</t>
  </si>
  <si>
    <t>Đường Thống Nhất (đoạn LHP đến Quang Trung; Nhánh giao với Hồ B Sen)</t>
  </si>
  <si>
    <t>1,725 km</t>
  </si>
  <si>
    <t>Đường Biện Chính</t>
  </si>
  <si>
    <t>1,950 km</t>
  </si>
  <si>
    <t>Nạo vét kênh Bến Đình</t>
  </si>
  <si>
    <t>5,868n km</t>
  </si>
  <si>
    <t>Khu bàu Trũng</t>
  </si>
  <si>
    <t>145 ha</t>
  </si>
  <si>
    <t>Kè hai bờ sông Dinh đoạn còn lại</t>
  </si>
  <si>
    <t>Bà Rịa</t>
  </si>
  <si>
    <t>UBND TP Bà Rịa</t>
  </si>
  <si>
    <t>Chung cư lô A,B nhà ở xã hội khu Gò Cát 6</t>
  </si>
  <si>
    <t>Nhà ở xã hội phường 12</t>
  </si>
  <si>
    <t>Sở XD</t>
  </si>
  <si>
    <t>728 căn</t>
  </si>
  <si>
    <t>450 căn</t>
  </si>
  <si>
    <t>Nhà ở xã hội phường Long Tâm</t>
  </si>
  <si>
    <t>350 căn</t>
  </si>
  <si>
    <t>Trụ sở các đơn vị sự nghiệp (bao gồm 02 dự án: san nền+HTKT, kiến trúc</t>
  </si>
  <si>
    <t>5 ha</t>
  </si>
  <si>
    <t>2016-2020</t>
  </si>
  <si>
    <t>2017-2020</t>
  </si>
  <si>
    <t>Ban QLDA chuyên ngành Dân dụng và Công nghiệp tỉnh</t>
  </si>
  <si>
    <t>TT</t>
  </si>
  <si>
    <t>Tên dự án theo huy hoạch được phê duyệt</t>
  </si>
  <si>
    <t>Khu du lịch bãi Đầm Trầu (khu A)</t>
  </si>
  <si>
    <t>8 ha</t>
  </si>
  <si>
    <t>Bãi Đầm Trầu</t>
  </si>
  <si>
    <t>Đất Nhà nước quản lý</t>
  </si>
  <si>
    <t>Khu du lịch bãi Đầm Trầu (khu B)</t>
  </si>
  <si>
    <t>4,5 ha</t>
  </si>
  <si>
    <t>Khu du lịch Suối Ớt – Bãi Vông</t>
  </si>
  <si>
    <t>111 ha</t>
  </si>
  <si>
    <t>Suối Ớt – Bãi Vông</t>
  </si>
  <si>
    <t>Khu du lịch Suối Lò Vôi (ký hiệu RS 4.1)</t>
  </si>
  <si>
    <t>7,465 ha</t>
  </si>
  <si>
    <t> Đường Nguyễn Văn Cừ</t>
  </si>
  <si>
    <t>Đất Nhà nước quản lý và đất dân đang sử dụng</t>
  </si>
  <si>
    <t>Trung Tâm thương mại</t>
  </si>
  <si>
    <t>0,66 ha</t>
  </si>
  <si>
    <t>Giới hạn đường Phạm Văn Đồng- Trần Phú – Lê Duẩn – Võ Thị Sáu</t>
  </si>
  <si>
    <t> Đất Nhà nước quản lý và đất dân sử dụng</t>
  </si>
  <si>
    <t>Khách sạn Dịch vụ Trung Tâm Côn Sơn Khu vực 1 (bao gồm 06 lô)</t>
  </si>
  <si>
    <t>9,07 ha</t>
  </si>
  <si>
    <t>Giới hạn đường Nguyễn Văn Linh – Vũ Văn Hiếu – Ngô Gia Tự - Trần Phú</t>
  </si>
  <si>
    <t>Đất Nhà nước quản lý và đất tổ chức cá nhân đang sử dụng</t>
  </si>
  <si>
    <t> Khách sạn Dịch vụ Trung Tâm Côn Sơn Khu vực 2 (bao gồm 5 lô)</t>
  </si>
  <si>
    <t>9,08 ha</t>
  </si>
  <si>
    <t>Giới hạn đường Nguyễn Văn Linh – Phạm Hùng – Ngô Gia Tự - Trần Phú</t>
  </si>
  <si>
    <t>Khách sạn dịch vụ đường Nguyễn Văn Linh – Huỳnh Thúc Kháng</t>
  </si>
  <si>
    <t>3,84 ha</t>
  </si>
  <si>
    <t>Đường Nguyễn Văn Linh – Huỳnh Thúc Kháng</t>
  </si>
  <si>
    <t>Khu du lịch An Hải</t>
  </si>
  <si>
    <t>17,7 ha</t>
  </si>
  <si>
    <t>Đường Bến Đầm</t>
  </si>
  <si>
    <t>Đất Nhà nước quản lý và danh nghiệp đang sử dụng</t>
  </si>
  <si>
    <t>Khu du lịch Bến Đầm (11 vị trí)</t>
  </si>
  <si>
    <t>10,55 ha</t>
  </si>
  <si>
    <t>Cuối tuyến Bến Đầm</t>
  </si>
  <si>
    <t> Đất Nhà nước quản lý</t>
  </si>
  <si>
    <t>Khu nông nghiệp ứng dụng công nghệ cao</t>
  </si>
  <si>
    <t>2 ha</t>
  </si>
  <si>
    <t>Khu dân cư số 03</t>
  </si>
  <si>
    <t>Công viên năng lượng mặt trời và nông nghiệp sạch</t>
  </si>
  <si>
    <t>6 ha</t>
  </si>
  <si>
    <t>Khu dân cư 02</t>
  </si>
  <si>
    <t>Đất Nhà  nước quản lý và đất dân đang sử dụng</t>
  </si>
  <si>
    <t>DANH MỤC DỰ ÁN KÊU GỌI ĐẦU TƯ TẠI CÔN ĐẢO</t>
  </si>
  <si>
    <t>Quy hoạch phân khu  tỷ lệ 1/2000 Khu trung tâm Côn Đảo được UBND tỉnh Bà Rịa – Vũng Tàu phê duyệt tại Quyết định số 1010/QĐ –UBND ngày 28/4/2016 và Quy hoạch phân Khu tỷ lệ 1/2000 khu Bến Đầm – Côn Đảo được UBND  tỉnh Bà Rịa – Vũng Tàu phê duyệt tại Quyết định số 1009/QĐ –UBND ngày 28/4/2016, UBND huyện Côn Đảo đã đưa ra 12 dự án về du lịch kiêu gọi thu hút đầu tư</t>
  </si>
  <si>
    <t>Tên khu vực cho thuê</t>
  </si>
  <si>
    <t>Tên tiểu khu</t>
  </si>
  <si>
    <t>Tổng diện tích (ha)</t>
  </si>
  <si>
    <t>Diện tích tác động(ha)</t>
  </si>
  <si>
    <t>Trạng thái rừng tự nhiên</t>
  </si>
  <si>
    <t>Các loại hình du lịch sinh thái</t>
  </si>
  <si>
    <t>Diện tích xây dựng kiến trúc, cơ sở hạ tầng (5%)</t>
  </si>
  <si>
    <t>Diện tích làm đường mòn, điểm dừng chân,.. (từ 10 -15%)</t>
  </si>
  <si>
    <t>Đầm Tre</t>
  </si>
  <si>
    <t>55B</t>
  </si>
  <si>
    <t>IB, IC, IIB, IIIA1</t>
  </si>
  <si>
    <t>Du lịch nghỉ dưỡng; du lịch thể thao như tắm biển, chèo thuyền, bơi, lặn xem san hô; chèo thuyền tham quan rừng ngập mặn; đi bộ, leo núi khám phá thiên nhiên, quan sát động vật hoang dã, xem chim biển, xem yến làm tổ.</t>
  </si>
  <si>
    <t>Bãi Ông Cường</t>
  </si>
  <si>
    <t>IB, IIB, IIIA1</t>
  </si>
  <si>
    <t>Du lịch nghỉ dưỡng, ngắm cảnh; du lịch đi bộ, leo núi khám phá thiên nhiên, quan sát động vật hoang dã, xem rùa biển đẻ trứng; du lịch thể thao biển như chèo thuyền, bơi, lặn xem san hô.</t>
  </si>
  <si>
    <t>Suối Ớt</t>
  </si>
  <si>
    <t>56B</t>
  </si>
  <si>
    <t>IA, IB, IC, IIB</t>
  </si>
  <si>
    <t>Du lịch nghỉ dưỡng, ngắm mặt trời mọc; du lịch thể thao biển như chèo thuyền, lướt sóng, tắm biển, bơi, lặn xem san hô; đi xe đạp, đi bộ khám phá thiên nhiên, quan sát động vật hoang dã.</t>
  </si>
  <si>
    <t>Bãi Đầm Trầu Nhỏ</t>
  </si>
  <si>
    <t>IIB, IIIA1, IIIA2</t>
  </si>
  <si>
    <t>Du lịch nghỉ ngơi, ngắm cảnh; du lịch thể thao biển như bơi, lặn xem san hô, du lịch leo núi khám phá thiên nhiên, quan sát động vật hoang dã.</t>
  </si>
  <si>
    <t>Đất Thắm - Bãi Bàng</t>
  </si>
  <si>
    <t>Du lịch nghỉ dưỡng; du lịch thể thao biển như tắm biển, bơi, lặn xem san hô, chèo thuyền; du lịch đi bộ, leo núi quan sát động vật hoang dã; xem rùa đẻ trứng,...</t>
  </si>
  <si>
    <t>Bãi Ông Câu</t>
  </si>
  <si>
    <t>Du lịch nghỉ ngơi, thư giãn, ngắm mặt trời lặn; du lịch thể thao biển nhu tắm biển, bơi, lặn xem san hô, chèo thuyền, leo núi khám phá thiên nhiên, quan sát động vật hoang dã.</t>
  </si>
  <si>
    <t>Bãi Dài - Bãi Mới</t>
  </si>
  <si>
    <t>IIIA1, IIIA2</t>
  </si>
  <si>
    <t>Du lịch nghỉ ngơi, ngắm mặt trời lặn; du lịch thể thao biển như tắm biển, bơi lội, chèo thuyền, du lịch leo núi khám phá thiên nhiên, quan sát động vật hoang dã.</t>
  </si>
  <si>
    <t>Bãi Đá Cuội - Suối Thị</t>
  </si>
  <si>
    <t>IA, IB, IIB, IIIA1</t>
  </si>
  <si>
    <t>Du lịch nghỉ ngơi, ngắm cảnh; du lịch thể thao biển như chèo thuyền, dù lượn, dù kéo, thuyền buồm, lướt sóng, bơi lội, tắm biển; đi xe đạp, đi bộ, leo núi quan sát động, thực vật hoang dã.</t>
  </si>
  <si>
    <t>Bãi Nhát - Bến Đầm</t>
  </si>
  <si>
    <t>. 6,63</t>
  </si>
  <si>
    <t>IA, IC, IIIA1</t>
  </si>
  <si>
    <t>Du lịch nghỉ ngơi, ngắm mặt trời lặn; du lịch thể thao biển như tắm biển, bơi, chèo thuyền, dù lượn, thuyền buồm, lướt sóng; đi xe đạp, đi bộ, leo núi quan sát động, thực vật hoang dã.</t>
  </si>
  <si>
    <t>Đá Trắng</t>
  </si>
  <si>
    <t>IIB</t>
  </si>
  <si>
    <t>Du lịch nghỉ ngơi, ngắm cảnh; du lịch thể thao biển như tắm biển, bơi, lặn xem san hô, chèo thuyền, dù lượn, thuyền buồm; đi xe đạp, đi bộ, leo núi quan sát động, thực vật hoang dã,..</t>
  </si>
  <si>
    <t>Bãi Cát Lớn - Hòn Bà</t>
  </si>
  <si>
    <t>Hòn Bà</t>
  </si>
  <si>
    <t>IIIA1</t>
  </si>
  <si>
    <t>Du lịch nghỉ ngơi; du lịch đi bộ, leo núi quan sát động vật hoang dã, tham quan rừng ngập mặn; du lịch thể thao biển bơi lội, tắm biển, chèo thuyền, dù lượn, dù kéo; tìm hiểu di tích lịch sử, văn hóa trên đảo.</t>
  </si>
  <si>
    <t>ĐỀ ÁN CHO THUÊ MÔI TRƯỜNG RỪNG TẠI CÔN ĐẢO</t>
  </si>
  <si>
    <t>QUYẾT ĐỊNH SỐ QUYẾT ĐỊNH 625/QĐ-UBND NGÀY 28/3/2014
VỀ VIỆC PHÊ DUYỆT ĐỀ ÁN CHO THUÊ MÔI TRƯỜNG RỪNG ĐỂ KINH DOANH DU LỊCH SINH THÁI KẾT HỢP BẢO TỒN THIÊN NHIÊN TẠI VƯỜN QUỐC GIA CÔN ĐẢO GIAI ĐOẠN ĐẾN NĂM 2020</t>
  </si>
  <si>
    <r>
      <t>-</t>
    </r>
    <r>
      <rPr>
        <sz val="7"/>
        <color theme="1"/>
        <rFont val="Times New Roman"/>
        <family val="1"/>
      </rPr>
      <t xml:space="preserve">    </t>
    </r>
    <r>
      <rPr>
        <sz val="14"/>
        <color theme="1"/>
        <rFont val="Times New Roman"/>
        <family val="1"/>
      </rPr>
      <t>UBND tỉnh đã thu hồi giao cho Trung tâm Phát triển quỹ đất tỉnh quản lý tại Quyết định số 3751/QĐ-UBND ngày 30/12/2016.</t>
    </r>
  </si>
  <si>
    <t>Vùng nông nghiệp ứng dụng công nghệ cao sản xuất rau</t>
  </si>
  <si>
    <t>Tân Hải</t>
  </si>
  <si>
    <t>I.1.</t>
  </si>
  <si>
    <t>I.2</t>
  </si>
  <si>
    <t>Diện tích
(ha)</t>
  </si>
  <si>
    <t>Vùng nông nghiệp ứng dụng công nghệ cao sản xuất cây ăn quả (nhãn, mãng cầu…)</t>
  </si>
  <si>
    <t>I.3</t>
  </si>
  <si>
    <t>Vùng nông nghiệp ứng dụng công nghệ cao sản xuất hồ tiêu</t>
  </si>
  <si>
    <t>Vùng nông nghiệp ứng dụng công nghệ cao sản xuất hoa, cây cảnh</t>
  </si>
  <si>
    <t>I.4</t>
  </si>
  <si>
    <t>TP Bà Rịa - Tân Thành</t>
  </si>
  <si>
    <t>I.5</t>
  </si>
  <si>
    <t>Vùng nông nghiệp ứng dụng công nghệ cao sản giống NTTS</t>
  </si>
  <si>
    <t>TT Phước Hải</t>
  </si>
  <si>
    <t>I.6</t>
  </si>
  <si>
    <t>Vùng nuôi tôm công nghệ cao</t>
  </si>
  <si>
    <t>xã Phước Thuận</t>
  </si>
  <si>
    <t>Vùng nông nghiệp ứng dụng công nghệ cao</t>
  </si>
  <si>
    <t>Phát triển doanh nghiệp ứng dụng công nghệ cao</t>
  </si>
  <si>
    <t>Đã thu hồi</t>
  </si>
  <si>
    <t>xã Quảng Thành</t>
  </si>
  <si>
    <t>xã Cù Bị</t>
  </si>
  <si>
    <t>Vị trí 1: Khu vực đất trồng cao su của Công ty cao su Bà Rịa</t>
  </si>
  <si>
    <t>Vị trí 2: Khu vực đất trồng cao su của Công ty cao su Bà Rịa</t>
  </si>
  <si>
    <t>Vị trí 3: Khu vực đất trồng cao su của Công ty cao su Bà Rịa</t>
  </si>
  <si>
    <t>Vị trí 4: Khu vực đất trồng cao su của Công ty cao su Bà Rịa</t>
  </si>
  <si>
    <t>Vị trí 1: Khu vực đất rừng trồng của công ty TNHH 1 thành viên lâm nghiệp</t>
  </si>
  <si>
    <t>(1) Xã Hòa Hội</t>
  </si>
  <si>
    <t xml:space="preserve"> 138,86 ha rừng Giá Tỵ, 85 ha đất chưa có cây gỗ lớn, 21 ha đất trồng
tràm)</t>
  </si>
  <si>
    <t>(2) Xã Hòa Hội - Bông Trang</t>
  </si>
  <si>
    <t>Đất trồng tràm, cao su</t>
  </si>
  <si>
    <t>(5) Xã Hòa Hội</t>
  </si>
  <si>
    <t>Khu vực cầu 2,3</t>
  </si>
  <si>
    <t>(6) Bưng Riềng</t>
  </si>
  <si>
    <t>SX nông lâm kết hợp, dưa leo xuất khẩu</t>
  </si>
  <si>
    <t>(7) Bưng Riềng</t>
  </si>
  <si>
    <t>Vị trí 2: Đất trồng cao su của công ty  cao su Hoa Lâm</t>
  </si>
  <si>
    <t>xã Tân Lâm, xã Hòa Hiệp</t>
  </si>
  <si>
    <t>Đang triển khai thực hiện</t>
  </si>
  <si>
    <t>Vị trí 3: Dự án hạ tầng nuôi tôm bán công nghiệp</t>
  </si>
  <si>
    <t>xã Phước Hải</t>
  </si>
  <si>
    <t xml:space="preserve"> 13,8 ha thuộc
ấp Hội Mỹ;  13 ha khu vực HTX Phước Hội 
</t>
  </si>
  <si>
    <t>Vị trí tại khu vực xã Phước Hội</t>
  </si>
  <si>
    <t>xã Phước Hội</t>
  </si>
  <si>
    <t>Vị trí tại Khu hạ tầng tái định cư đồng bào dân tộc</t>
  </si>
  <si>
    <t>50-80 ha</t>
  </si>
  <si>
    <t>Châu Pha, Sông Xoài</t>
  </si>
  <si>
    <t>TT Đất Đỏ; Phước Long Thọ; Phước Hội; Long Mỹ</t>
  </si>
  <si>
    <t>(4) Xã Hòa Hiệp - Bình Châu</t>
  </si>
  <si>
    <t>(3) Xã Bình Châu, Bưng Riềng, Bông Trang</t>
  </si>
  <si>
    <t>Khu quy họach giống nuôi trồng thủy sản Phước Hải</t>
  </si>
  <si>
    <t>Nâng cấp mở rộng tỉnh lộ 52</t>
  </si>
  <si>
    <t>Tên huyện</t>
  </si>
  <si>
    <t>Văn bản PL</t>
  </si>
  <si>
    <t>Đối với 7 khu vực nằm ngoài khu vực phát triển rừng: số hóa, lồng ghép với bản đồ địa chính và cắm mốc ranh giới</t>
  </si>
  <si>
    <t>Khu lâm viên núi Dinh</t>
  </si>
  <si>
    <t>Phường Kim Dinh: 77,2 ha gồm 4 tờ bản đồ ở tỷ lệ 1:2000 là: 1, 2, 3, 6; Phường Long Hương: 29,7 ha gồm 1 tờ bản đồ số 1 tỷ lệ 1:2000</t>
  </si>
  <si>
    <t>Khu rừng di tích lịch sử xã Xà Bang 65,6 ha</t>
  </si>
  <si>
    <t xml:space="preserve"> Xã Mỹ Xuân</t>
  </si>
  <si>
    <t>Xã Tân Hòa</t>
  </si>
  <si>
    <t>Xã Câu Pha</t>
  </si>
  <si>
    <t>Xã An Ngãi</t>
  </si>
  <si>
    <t>Xã Tam Phước</t>
  </si>
  <si>
    <t>Xã Phước Hưng</t>
  </si>
  <si>
    <t xml:space="preserve"> Thị trấn Long Hải</t>
  </si>
  <si>
    <t>Khu vực huyện Long Điền (thị trấn Long Hải và xã Phước Hưng) đã quy hoạch chuyển khỏi lâm phần</t>
  </si>
  <si>
    <t>Thị trấn Phước Hải</t>
  </si>
  <si>
    <t>Xã Long Mỹ</t>
  </si>
  <si>
    <t>Xã Phước Hội</t>
  </si>
  <si>
    <t xml:space="preserve"> Lộc An</t>
  </si>
  <si>
    <t>Ngoài QH rừng</t>
  </si>
  <si>
    <t>KDC Hồ Tràm</t>
  </si>
  <si>
    <t>Diện tích 59,05 ha khu vực Phước Thuận đã có quyết định thu hồi: xử lý nội nghiệp.</t>
  </si>
  <si>
    <t>Phước Thuận</t>
  </si>
  <si>
    <t>Xã Bông Trang</t>
  </si>
  <si>
    <t>Xã Bưng Riềng</t>
  </si>
  <si>
    <t>Xã Bình Châu</t>
  </si>
  <si>
    <t xml:space="preserve">Ngoài Khu bảo tồn thiên nhiên Bình Châu – Phước Bửu </t>
  </si>
  <si>
    <t>Khu công nghiệp Mỹ xuân</t>
  </si>
  <si>
    <t>Đã được thu hồi theo quyết định 184/QĐ-UBND ngày 24/01/2017 của UBND tỉnh Bà Rịa – Vũng Tàu</t>
  </si>
  <si>
    <t>Đất đang GPMB</t>
  </si>
  <si>
    <t>Đất lâm nghiệp</t>
  </si>
  <si>
    <t>DỰ ÁN VEN BiỂN</t>
  </si>
  <si>
    <t>Đang sử dụng, thuê đatas, nuôi bò sữa</t>
  </si>
  <si>
    <t>155; 321</t>
  </si>
  <si>
    <t>Tên đơn vị</t>
  </si>
  <si>
    <t>Địa chỉ</t>
  </si>
  <si>
    <t>DT nhà (m2)</t>
  </si>
  <si>
    <t>Ghi chú (hiện trạng sử dụng)</t>
  </si>
  <si>
    <t>Liên hiệp các tổ chức hữu nghị</t>
  </si>
  <si>
    <t>96 Trần Hưng Đạo, phường 1</t>
  </si>
  <si>
    <t>Hội Liên hiệp Phụ nữ</t>
  </si>
  <si>
    <t>98 Trần Hưng Đạo, phường 1</t>
  </si>
  <si>
    <t>UBND tỉnh có Quyết định số 621/QĐ-UBND ngày 27/3/2015 thu hồi giao Sở VH-TT-DL quản lý, sử dụng. Cho ông Roberth Taylor mượn làm nơi trưng bày vũ khí cổ, thời hạn 5 năm</t>
  </si>
  <si>
    <t>Liên đoàn Lao động</t>
  </si>
  <si>
    <t>100 Trần Hưng Đạo, phường 1</t>
  </si>
  <si>
    <t>Liên đoàn lao động thành phố Vũng Tàu sử dụng làm trụ sở</t>
  </si>
  <si>
    <t>95 Lý Thường Kiệt, phường 1</t>
  </si>
  <si>
    <t>UBND tỉnh có Quyết định số 2126/QĐ-UBND ngày 05/8/2016 thu hồi và giao cho Trung tâm Quản lý và Phát triển nhà ở tỉnh quản lý</t>
  </si>
  <si>
    <t>Sở Giao thông vận tải</t>
  </si>
  <si>
    <t>93 Lý Thường Kiệt, phường 1</t>
  </si>
  <si>
    <t>Sở Giao thông vận tải tạm bố trí cho các đơn vị trực thuộc</t>
  </si>
  <si>
    <t>Thư viện tỉnh</t>
  </si>
  <si>
    <t>91 Lý Thường Kiệt, phường 1</t>
  </si>
  <si>
    <t>Quyết định điều chuyển của UBND tỉnh số 3046/QĐ-UBND ngày 31/12/2013 làm Thư viện thành phố Vũng Tàu</t>
  </si>
  <si>
    <t>Trụ sở Vungtauship (cũ)</t>
  </si>
  <si>
    <t>87 Lý Thường Kiệt, phường 1</t>
  </si>
  <si>
    <t>Quyết định của UBND tỉnh số 2327/QĐ-UBND ngày 15/10/2013 giao UBND TP VT để mở rộng trụ sở  làm việc</t>
  </si>
  <si>
    <t>89 Lý Thường Kiệt, phường 1</t>
  </si>
  <si>
    <t>UBND TP.Vũng Tàu đang quản lý, sử dụng. Sau khi di dời TTHC TP.Vũng Tàu thu hồi bán đấu giá</t>
  </si>
  <si>
    <t>UBND phường 1</t>
  </si>
  <si>
    <t xml:space="preserve"> Trần Hưng Đạo, phường 1</t>
  </si>
  <si>
    <t>Công an phường 1</t>
  </si>
  <si>
    <t>Thành ủy Vũng Tàu</t>
  </si>
  <si>
    <t>45 Ba Cu, phường 1</t>
  </si>
  <si>
    <t>Trường Chính trị tỉnh</t>
  </si>
  <si>
    <t>78 Trương Công Định, P3, VT</t>
  </si>
  <si>
    <t>Hội trường tỉnh ủy</t>
  </si>
  <si>
    <t>76 Trương Công Định, P3, VT</t>
  </si>
  <si>
    <t>Thành ủy Vũng Tàu đang sử dụng làm Hội trường</t>
  </si>
  <si>
    <t>Trụ sở Đảng Ủy khối dân chính Đảng</t>
  </si>
  <si>
    <t>76A Trương Công Định, P3, VT</t>
  </si>
  <si>
    <t>Trụ sở Đảng ủy khối Doanh nghiệp</t>
  </si>
  <si>
    <t>74 Trương Công Định, phường 3</t>
  </si>
  <si>
    <t>Khu đất 1000m2 của VP Tỉnh Ủy (phía sau Trường MN 20/10)</t>
  </si>
  <si>
    <t>68 Trương Công Định, phường 3</t>
  </si>
  <si>
    <t>Hiện đang bỏ trống</t>
  </si>
  <si>
    <t>Một phần khu đất của Tỉnh ủy</t>
  </si>
  <si>
    <t>76-78 Trương Công Định, phường 3</t>
  </si>
  <si>
    <t>Trường cao đẳng nghề đang sử dụng</t>
  </si>
  <si>
    <t>Khu đất của Bộ chỉ huy Quân sự tỉnh</t>
  </si>
  <si>
    <t>Đường Nguyễn Thái Học, phường 7</t>
  </si>
  <si>
    <t>Văn bản số 8181/UBND-VP ngày 27/9/2016: Bố trí trụ sở làm việc tạm cho Công an thành phố Vũng Tàu</t>
  </si>
  <si>
    <t>Nhà thiếu nhi tỉnh</t>
  </si>
  <si>
    <t>30 Quang Trung, phường 1</t>
  </si>
  <si>
    <t>Chủ trương bán đấu giá trong năm 2017 của Tỉnh ủy tại TB số 386-TB/TU ngày 13/9/2016</t>
  </si>
  <si>
    <t>Trụ sở Công An tỉnh</t>
  </si>
  <si>
    <t>2 Thống Nhất, phường 1</t>
  </si>
  <si>
    <t>Công an tỉnh - Cây xăng</t>
  </si>
  <si>
    <t xml:space="preserve"> 15 Trần Hưng Đạo, phường 1</t>
  </si>
  <si>
    <t>Trụ sở Công an TPVT</t>
  </si>
  <si>
    <t xml:space="preserve"> 17 Trần Hưng Đạo, phường 1</t>
  </si>
  <si>
    <t>Khu đất của Công an tỉnh (PA92, PA84, PA83)</t>
  </si>
  <si>
    <t>02-04 Trần Nguyên Hãn, phường 1</t>
  </si>
  <si>
    <t>Công an tỉnh - Căng tin</t>
  </si>
  <si>
    <t>11 Thống nhất, phường 1</t>
  </si>
  <si>
    <t>Tạm bàn giao cho Công an TPVT quản lý theo văn bản số 1799/UBND-VP ngày 30/3/2012</t>
  </si>
  <si>
    <t xml:space="preserve">Công an tỉnh - Phòng truyền thống </t>
  </si>
  <si>
    <t>13 Thống nhất, phường 1</t>
  </si>
  <si>
    <t>Công an tỉnh (PC 65)</t>
  </si>
  <si>
    <t>19 Trần Hưng Đạo, phường 1</t>
  </si>
  <si>
    <t>Cơ sở nhà, đất Công An tỉnh - PV 24</t>
  </si>
  <si>
    <t>Số 7 Trần Nguyên Hãn, phường 1</t>
  </si>
  <si>
    <t>Tạm giao cho Công An TPVT quản lý theo văn bản số 1799/UBND-VP ngày 30/3/2012</t>
  </si>
  <si>
    <t>Cơ sở nhà, đất Công An tỉnh - PA 72</t>
  </si>
  <si>
    <t>Trụ sở cũ Phòng CSGT - PC 67</t>
  </si>
  <si>
    <t>119 Lê Hồng Phong, phường 8</t>
  </si>
  <si>
    <t>Quyết định 1791/QĐ-BTC ngày 27/7/2011 Bộ Tài Chính điều chuyển về cho Tỉnh quản lý sử dụng, hiện đang bỏ trống</t>
  </si>
  <si>
    <t>Khu đất Công an Tỉnh</t>
  </si>
  <si>
    <t>Khu đất trống đường 30/4 phường 12</t>
  </si>
  <si>
    <t>Cơ sở nhà, đất Công an tỉnh - Trại tạm giam</t>
  </si>
  <si>
    <t>Phường 12, TPVT</t>
  </si>
  <si>
    <t>Quyết định 1791/QĐ-BTC ngày 27/7/2011 Bộ Tài Chính điều chuyển về cho Tỉnh quản lý sử dụng</t>
  </si>
  <si>
    <t>Trụ sở Phòng PC45</t>
  </si>
  <si>
    <t>14 Lê Lợi, phường 1</t>
  </si>
  <si>
    <t>Cho Cụm Trinh sát số 2 - Bộ Tư lệnh Cảnh sát biển VN mượn tạm làm trụ sở</t>
  </si>
  <si>
    <t>Trụ sở cũ Ban Tôn giáo (Sở Nội vụ)</t>
  </si>
  <si>
    <t>13 Lý Tự Trọng, phường 1</t>
  </si>
  <si>
    <t>Cơ sở nhà, đất của UBMT TQ tỉnh</t>
  </si>
  <si>
    <t>20 Trương Công Định, phường 3</t>
  </si>
  <si>
    <t>Căn nhà chính đang bỏ trống, phía sau có bố trí 02 hộ CBCNVC ở tạm</t>
  </si>
  <si>
    <t>Trụ sở cũ Chi cục tiêu chuẩn đo lường chất lượng</t>
  </si>
  <si>
    <t>128 Lý Thường Kiệt, phường 1</t>
  </si>
  <si>
    <t>Sở KHCN tạm bố trí cho các Hội sử dụng tạm</t>
  </si>
  <si>
    <t>Trụ sở cũ Sở Khoa học và CN</t>
  </si>
  <si>
    <t>130 Lý Thường Kiệt, phường 1</t>
  </si>
  <si>
    <t>Sở KHCN cho Liên hiệp các Hội khoa học kỹ thuật tỉnh mượn làm trụ sở làm việc</t>
  </si>
  <si>
    <t>UBMT tổ quốc VN Tỉnh</t>
  </si>
  <si>
    <t>10 Nguyễn Du, phường 1</t>
  </si>
  <si>
    <t>Tỉnh đã có văn bản 4821/UBND-VP ngày 01/6/2017 giao cho Trung tâm Quản lý phát triển nhà ở quản lý</t>
  </si>
  <si>
    <t>Sở Công Thương - Cơ sở 1</t>
  </si>
  <si>
    <t>08 Trần Hưng Đạo, phường 1</t>
  </si>
  <si>
    <t>Báo cáo 91/BC-UBND ngày 02/7/2013 của UBND tỉnh. Giữ lại làm trụ sở cho các đơn vị trực thuộc</t>
  </si>
  <si>
    <t>Sở Y Tế</t>
  </si>
  <si>
    <t>170 Ba Cu, phường 3</t>
  </si>
  <si>
    <t>Tỉnh đã có văn bản 5724 ngày 15/8/2013 tạm giao cho Trung tâm kiểm nghiệm dược phẩm và Mỹ phẩm làm trụ sở</t>
  </si>
  <si>
    <t>Cơ sở nhà, đất Ban tuyên giáo tỉnh Uỷ</t>
  </si>
  <si>
    <t>26 Trương Công Định, P3</t>
  </si>
  <si>
    <t>Tỉnh đã có văn bản 6679 ngày 16/10/2012 tạm giao cho Trung tâm kiểm định chất lượng xây dựng làm trụ sở</t>
  </si>
  <si>
    <t>Cơ sở nhà, đất của Văn phòng UBND tỉnh</t>
  </si>
  <si>
    <t>17 Lý Thường Kiệt, phường 1</t>
  </si>
  <si>
    <t xml:space="preserve">Tỉnh đã có văn bản 6291 ngày 03/10/2012 tạm giao cho Trung tâm quy hoạch xây dựng làm trụ sở </t>
  </si>
  <si>
    <t>Sở Tư Pháp - Cơ sở 1</t>
  </si>
  <si>
    <t>83 Đồ Chiểu, phường 3</t>
  </si>
  <si>
    <t>Báo cáo 91/BC-UBND ngày 02/7/2013 của UBND tỉnh. Giao Phòng công chứng số 01 và Trung tâm dịch vụ bán đấu giá làm trụ sở</t>
  </si>
  <si>
    <t>Sở Tài nguyên và Môi trường</t>
  </si>
  <si>
    <t>368 Lê Hồng Phong, phường 3</t>
  </si>
  <si>
    <t>Sở Tài nguyên và Môi trường tạm bố trí làm trụ sở cho các đơn vị trực thuộc</t>
  </si>
  <si>
    <t>Trung tâm văn hóa tỉnh</t>
  </si>
  <si>
    <t>97 Lê Lợi, phường Thắng Nhi</t>
  </si>
  <si>
    <t>Kết luận 51 - TB/TU ngày 7/3/2016; VB 1857/UBND-VP ngày 25/3/2016 cho TPVT mượn làm trung tâm văn hóa</t>
  </si>
  <si>
    <t>Sở Kế hoạch và Đầu tư</t>
  </si>
  <si>
    <t>01 Hồ Xuân Hương, P.Thắng Tam</t>
  </si>
  <si>
    <t>UBND tỉnh có QĐ số 2219/QĐ-UBND ngày 16/8/2016 thu hồi và giao TT Quản lý phát triển nhà quản lý tổ chức bán đấu giá</t>
  </si>
  <si>
    <t>Ban QL các khu Công Nghiệp</t>
  </si>
  <si>
    <t>124 Võ Thị Sáu, P. Thắng Tam</t>
  </si>
  <si>
    <t>UBND tỉnh có văn bản số 5711/UBND-VP ngày 22/6/2017 cho Hội chữ Thập đỏ mượn tạm 6 tháng</t>
  </si>
  <si>
    <t>Sở VH-TT-DL: Cơ sở 2</t>
  </si>
  <si>
    <t>126 Võ Thị Sáu, P. Thắng Tam</t>
  </si>
  <si>
    <t>UBND tỉnh có văn bản số 6670/UBND-VP ngày 17/8/2016 đồng ý cho Hiệp hội du lịch tạm thời sử dụng để làm văn phòng làm việc</t>
  </si>
  <si>
    <t>Rạp Măng non, thành phố Vũng Tàu - Sở VH-TT</t>
  </si>
  <si>
    <t>122 Lý Tự Trọng, phường 1</t>
  </si>
  <si>
    <t>TT Phước Hải, huyện Đất Đỏ (khu vực núi Minh Đạm)</t>
  </si>
  <si>
    <t>Diện tích đất rừng chuyển khỏi lâm phần</t>
  </si>
  <si>
    <t>Khu vực khu bảo tồn thiên nhiên Bình Châu - Phước Bửu</t>
  </si>
  <si>
    <t>Khu vực dự án Vườn thú Hoang dã Safari</t>
  </si>
  <si>
    <t>Khu vực phát triển du lịch khu vực từ  đường ven biển hướng xuống biển</t>
  </si>
  <si>
    <t>Khu vực ổn định sản xuất nông nghiệp của người dân</t>
  </si>
  <si>
    <t>Khu vực rừng phòng hộ</t>
  </si>
  <si>
    <t>Khu du lịch lâm viên Núi Dinh</t>
  </si>
  <si>
    <t>Khu du lịch núi Minh Đạm</t>
  </si>
  <si>
    <t>+</t>
  </si>
  <si>
    <t>Khu vực mũi Kỳ Vân</t>
  </si>
  <si>
    <t>Khu vực núi Minh Đạm</t>
  </si>
  <si>
    <t>HIỆN TRẠNG SỬ DỤNG ĐẤT</t>
  </si>
  <si>
    <t>Chi tiết</t>
  </si>
  <si>
    <t>CSK</t>
  </si>
  <si>
    <t>DSN</t>
  </si>
  <si>
    <t>LMU</t>
  </si>
  <si>
    <t>BiÓu 05/QH</t>
  </si>
  <si>
    <r>
      <t xml:space="preserve">ph­¬ng ¸n chu chuyÓn quü ®Êt trong kú quy ho¹ch ®Õn n¨m ... cña ... </t>
    </r>
    <r>
      <rPr>
        <b/>
        <vertAlign val="superscript"/>
        <sz val="10"/>
        <rFont val="Times New Roman"/>
        <family val="1"/>
      </rPr>
      <t>(*)</t>
    </r>
  </si>
  <si>
    <t>Thø tù</t>
  </si>
  <si>
    <t xml:space="preserve"> CHỈ TIÊU </t>
  </si>
  <si>
    <t xml:space="preserve"> TỔNG DIỆN TÍCH ĐẤT TỰ NHIÊN </t>
  </si>
  <si>
    <t>Nhóm đất nông nghiệp</t>
  </si>
  <si>
    <t>NNP</t>
  </si>
  <si>
    <t>1.1</t>
  </si>
  <si>
    <t>Đất sản xuất nông nghiệp</t>
  </si>
  <si>
    <t>SXN</t>
  </si>
  <si>
    <t>1.1.1</t>
  </si>
  <si>
    <t>Đất trồng cây hàng năm</t>
  </si>
  <si>
    <t>1.1.1.1</t>
  </si>
  <si>
    <t>Đất trồng lúa</t>
  </si>
  <si>
    <t>1.1.1.1.1</t>
  </si>
  <si>
    <t>Đất chuyên trồng lúa nước</t>
  </si>
  <si>
    <t>1.1.1.1.2</t>
  </si>
  <si>
    <t>Đất trồng lúa nước còn lại</t>
  </si>
  <si>
    <t>LUK</t>
  </si>
  <si>
    <t>1.1.1.1.3</t>
  </si>
  <si>
    <t>Đất trồng lúa nương</t>
  </si>
  <si>
    <t>LUN</t>
  </si>
  <si>
    <t>1.1.1.2</t>
  </si>
  <si>
    <t>Đất trồng cây hàng năm khác</t>
  </si>
  <si>
    <t>1.1.1.2.1</t>
  </si>
  <si>
    <t>Đất bằng trồng cây hàng năm khác</t>
  </si>
  <si>
    <t>1.1.1.2.2</t>
  </si>
  <si>
    <t>Đất nương rẫy trồng cây hàng năm khác</t>
  </si>
  <si>
    <t>NHK</t>
  </si>
  <si>
    <t>1.1.2</t>
  </si>
  <si>
    <t>1.2</t>
  </si>
  <si>
    <t>LNP</t>
  </si>
  <si>
    <t>1.2.1</t>
  </si>
  <si>
    <t>Đất rừng sản xuất</t>
  </si>
  <si>
    <t>1.2.2</t>
  </si>
  <si>
    <t>1.2.3</t>
  </si>
  <si>
    <t>Đất rừng đặc dụng</t>
  </si>
  <si>
    <t>RDD</t>
  </si>
  <si>
    <t>1.3</t>
  </si>
  <si>
    <t>Đất nuôi trồng thuỷ sản</t>
  </si>
  <si>
    <t>1.4</t>
  </si>
  <si>
    <t>1.5</t>
  </si>
  <si>
    <t>Đất nông nghiệp khác</t>
  </si>
  <si>
    <t>Nhóm đất phi nông nghiệp</t>
  </si>
  <si>
    <t>2.1</t>
  </si>
  <si>
    <t>OCT</t>
  </si>
  <si>
    <t>2.1.1</t>
  </si>
  <si>
    <t>Đất ở tại nông thôn</t>
  </si>
  <si>
    <t>2.1.2</t>
  </si>
  <si>
    <t>Đất ở tại đô thị</t>
  </si>
  <si>
    <t>2.2</t>
  </si>
  <si>
    <t>Đất chuyên dùng</t>
  </si>
  <si>
    <t>CDG</t>
  </si>
  <si>
    <t>2.2.1</t>
  </si>
  <si>
    <t>Đất xây dựng trụ sở cơ quan</t>
  </si>
  <si>
    <t>2.2.2</t>
  </si>
  <si>
    <t>2.2.3</t>
  </si>
  <si>
    <t>Đất an ninh</t>
  </si>
  <si>
    <t>2.2.4</t>
  </si>
  <si>
    <t>Đất xây dựng công trình sự nghiệp</t>
  </si>
  <si>
    <t>2.2.4.1</t>
  </si>
  <si>
    <t>Đất xây dựng trụ sở của tổ chức sự nghiệp</t>
  </si>
  <si>
    <t>2.2.4.2</t>
  </si>
  <si>
    <t>Đất xây dựng cơ sở văn hóa</t>
  </si>
  <si>
    <t>2.2.4.3</t>
  </si>
  <si>
    <t>Đất xây dựng cơ sở dịch vụ xã hội</t>
  </si>
  <si>
    <t>2.2.4.4</t>
  </si>
  <si>
    <t>Đất xây dựng cơ sở y tế</t>
  </si>
  <si>
    <t>2.2.4.5</t>
  </si>
  <si>
    <t>Đất xây dựng cơ sở giáo dục và đào tạo</t>
  </si>
  <si>
    <t>2.2.4.6</t>
  </si>
  <si>
    <t>Đất xây dựng cơ sở thể dục thể thao</t>
  </si>
  <si>
    <t>2.2.4.7</t>
  </si>
  <si>
    <t>Đất xây dựng cơ sở khoa học và công nghệ</t>
  </si>
  <si>
    <t>2.2.4.8</t>
  </si>
  <si>
    <t>Đất xây dựng cơ sở ngoại giao</t>
  </si>
  <si>
    <t>DNG</t>
  </si>
  <si>
    <t>2.2.4.9</t>
  </si>
  <si>
    <t>Đất xây dựng công trình sự nghiệp khác</t>
  </si>
  <si>
    <t>2.2.5</t>
  </si>
  <si>
    <t>Đất sản xuất, kinh doanh phi nông nghiệp</t>
  </si>
  <si>
    <t>2.2.5.1</t>
  </si>
  <si>
    <t>Đất khu công nghiệp</t>
  </si>
  <si>
    <t>SKK</t>
  </si>
  <si>
    <t>2.2.5.2</t>
  </si>
  <si>
    <t>Đất cụm công nghiệp</t>
  </si>
  <si>
    <t>SKN</t>
  </si>
  <si>
    <t>2.2.5.3</t>
  </si>
  <si>
    <t>Đất khu chế xuất</t>
  </si>
  <si>
    <t>SKT</t>
  </si>
  <si>
    <t>2.2.5.4</t>
  </si>
  <si>
    <t>Đất thương mại, dịch vụ</t>
  </si>
  <si>
    <t>2.2.5.5</t>
  </si>
  <si>
    <t>Đất cơ sở sản xuất phi nông nghiệp</t>
  </si>
  <si>
    <t>2.2.5.6</t>
  </si>
  <si>
    <t>Đất sử dụng cho hoạt động khoáng sản</t>
  </si>
  <si>
    <t>SKS</t>
  </si>
  <si>
    <t>2.2.5.7</t>
  </si>
  <si>
    <t>Đất sản xuất vật liệu xây dựng, làm đồ gốm</t>
  </si>
  <si>
    <t>2.2.6</t>
  </si>
  <si>
    <t>Đất sử dụng vào mục đích công cộng</t>
  </si>
  <si>
    <t>2.2.6.01</t>
  </si>
  <si>
    <t>2.2.6.02</t>
  </si>
  <si>
    <t>Đất thuỷ lợi</t>
  </si>
  <si>
    <t>2.2.6.03</t>
  </si>
  <si>
    <t>Đất có di tích lịch sử - văn hoá</t>
  </si>
  <si>
    <t>2.2.6.04</t>
  </si>
  <si>
    <t>Đất danh lam thắng cảnh</t>
  </si>
  <si>
    <t>DDL</t>
  </si>
  <si>
    <t>2.2.6.05</t>
  </si>
  <si>
    <t>Đất sinh hoạt cộng đồng</t>
  </si>
  <si>
    <t>2.2.6.06</t>
  </si>
  <si>
    <t>Đất khu vui chơi, giải trí công cộng</t>
  </si>
  <si>
    <t>2.2.6.07</t>
  </si>
  <si>
    <t>Đất công trình năng lượng</t>
  </si>
  <si>
    <t>2.2.6.08</t>
  </si>
  <si>
    <t>Đất công trình bưu chính, viễn thông</t>
  </si>
  <si>
    <t>2.2.6.09</t>
  </si>
  <si>
    <t>2.2.6.10</t>
  </si>
  <si>
    <t>Đất bãi thải, xử lý chất thải</t>
  </si>
  <si>
    <t>2.2.6.11</t>
  </si>
  <si>
    <t>Đất công trình công cộng khác</t>
  </si>
  <si>
    <t>DCK</t>
  </si>
  <si>
    <t>2.3</t>
  </si>
  <si>
    <t>Đất cơ sở tôn giáo</t>
  </si>
  <si>
    <t>2.4</t>
  </si>
  <si>
    <t>Đất cơ sở tín ngưỡng</t>
  </si>
  <si>
    <t>2.5</t>
  </si>
  <si>
    <t>Đất nghĩa trang, nghĩa địa, nhà tang lễ, nhà hỏa táng</t>
  </si>
  <si>
    <t>2.6</t>
  </si>
  <si>
    <t>Đất sông, ngòi, kênh, rạch, suối</t>
  </si>
  <si>
    <t>2.7</t>
  </si>
  <si>
    <t>Đất có mặt nước chuyên dùng</t>
  </si>
  <si>
    <t>2.8</t>
  </si>
  <si>
    <t>Nhóm đất chưa sử dụng</t>
  </si>
  <si>
    <t>CSD</t>
  </si>
  <si>
    <t>3.1</t>
  </si>
  <si>
    <t>Đất bằng chưa sử dụng</t>
  </si>
  <si>
    <t>3.2</t>
  </si>
  <si>
    <t>Đất đồi núi chưa sử dụng</t>
  </si>
  <si>
    <t>DCS</t>
  </si>
  <si>
    <t>3.3</t>
  </si>
  <si>
    <t>Núi đá không có rừng cây</t>
  </si>
  <si>
    <t>NCS</t>
  </si>
  <si>
    <t>Đất có mặt nước ven biển</t>
  </si>
  <si>
    <t>MVB</t>
  </si>
  <si>
    <t>4.1</t>
  </si>
  <si>
    <t>Đất mặt nước ven biển nuôi trồng thuỷ sản</t>
  </si>
  <si>
    <t>MVT</t>
  </si>
  <si>
    <t>4.2</t>
  </si>
  <si>
    <t>Đất mặt nước ven biển có rừng ngập mặn</t>
  </si>
  <si>
    <t>MVR</t>
  </si>
  <si>
    <t>4.3</t>
  </si>
  <si>
    <t>Đất mặt nước ven biển có mục đích khác</t>
  </si>
  <si>
    <t>MVK</t>
  </si>
  <si>
    <t xml:space="preserve">BHK </t>
  </si>
  <si>
    <t>Ban QLDA chuyên ngành Giao thông</t>
  </si>
  <si>
    <t>Khu vực xã Lộc An</t>
  </si>
  <si>
    <t>Khu vực huyện Long Điền</t>
  </si>
  <si>
    <t>Khu vực Hồ Tràm Phước Thuận</t>
  </si>
  <si>
    <t>Khu rừng di tích lịch sử xã Xà Bang</t>
  </si>
  <si>
    <t>Xây dựng Khu công nghiệp Mỹ Xuân</t>
  </si>
  <si>
    <t>Khu vực rừng sản xuất</t>
  </si>
  <si>
    <t>Khu tái định cư hồ Sông Ray</t>
  </si>
  <si>
    <t>Địa bàn</t>
  </si>
  <si>
    <t xml:space="preserve"> - Đất không đấu giá được do quy hoạch là công trình công cộng.               
- Đề nghị giao trả địa phương quản lý</t>
  </si>
  <si>
    <t xml:space="preserve"> - Trên đất vẩn còn 02 nhà xưởng xây dựng kiên cố
 </t>
  </si>
  <si>
    <t>Lô đất HTX quyết Tiến thuộc QĐ số 1225/QĐ-UBND</t>
  </si>
  <si>
    <t xml:space="preserve">Đất ở </t>
  </si>
  <si>
    <t>Đã tiếp nhận khu đất, đã thu thập thông tin quy hoạch,  đăng ký bổ sung KHSDĐ, đo đạc lập bản đồ địa chính khu đất đấu giá.</t>
  </si>
  <si>
    <t xml:space="preserve"> - Đất nuôi trồng thuỷ sản</t>
  </si>
  <si>
    <t xml:space="preserve"> - Hiện trạng đất mặt nước khai thác cát</t>
  </si>
  <si>
    <t>Công ty TNHH TM-DV-QC Đông Đông Bắc</t>
  </si>
  <si>
    <t xml:space="preserve"> - Đất Thể Thao</t>
  </si>
  <si>
    <t>Công ty TNHH 
Galatea</t>
  </si>
  <si>
    <t>Quyết định số: 2477/QĐ-UBND ngày 01/09/2017</t>
  </si>
  <si>
    <t xml:space="preserve">Đất nhận chuyển nhượng từ NHCTVN </t>
  </si>
  <si>
    <t>Quyết định số: 
3567/QĐ-UBND ngày 06/10/2005.</t>
  </si>
  <si>
    <t xml:space="preserve">Đất NHCT </t>
  </si>
  <si>
    <t>Còn các hộ khiếu nại, chưa 
đầu tư  đồng bộ hạ tầng, đang trình điều chỉnh quy hoạch chi tiết xây dựng</t>
  </si>
  <si>
    <t xml:space="preserve"> - Chủ đầu tư đang đề nghị xem xét trả lại giá trị đầu tư trên đất.
 - Có một số lô cốt đã bỏ hoang.
- Đất trên núi.</t>
  </si>
  <si>
    <t xml:space="preserve"> -  Dự kiến đưa vào lộ trình Đấu giá quyền sử dụng đất 2018-2020                    </t>
  </si>
  <si>
    <t xml:space="preserve"> - Đất ở + đất sản xuất, kinh doanh</t>
  </si>
  <si>
    <t xml:space="preserve"> - Có một số hộ dân đang sinh sống trong nhà
 - Đang thực hiện công tác giải phóng mặt bằng.</t>
  </si>
  <si>
    <t xml:space="preserve"> Khu Du Lịch Paradise</t>
  </si>
  <si>
    <t xml:space="preserve"> Chưa nhận bàn giao theo thư mời của CCQLĐĐ ngày 21/7/2017 (lần 2) do chủ đầu tư không có mặt tham dự.</t>
  </si>
  <si>
    <t>Công ty CP Du Lịch tỉnh BR-VT</t>
  </si>
  <si>
    <t>phường Thắng Nhì, thành phố Vũng Tàu</t>
  </si>
  <si>
    <t xml:space="preserve"> - Đã bàn giao đất, còn hộ bà Nguyễn Kim Liên đang tái chiếm sử dụng trên đất,</t>
  </si>
  <si>
    <t>Đất thương mại dịch vụ</t>
  </si>
  <si>
    <t xml:space="preserve"> - Lập phương án đấu giá 2018-2020
- Quy hoạch 1 phần công trình công cộng, 1 phần đất nhà chung cư, còn lại đường giao thông.</t>
  </si>
  <si>
    <t xml:space="preserve"> - Đất sản xuất, kinh doanh </t>
  </si>
  <si>
    <t xml:space="preserve"> - Tham dự theo thư mời CCQLĐĐ ngày 20/10/2017 chủ đầu tư vắng mặt  ( lần 2)</t>
  </si>
  <si>
    <t>Tổng Công ty Mía Đường</t>
  </si>
  <si>
    <t xml:space="preserve"> - Trên đất có chòi tạm, có tường rào xây dựng bao quanh khu đất</t>
  </si>
  <si>
    <t xml:space="preserve"> - Nhận bàn giao theo thư mời ngày 20/10/2017</t>
  </si>
  <si>
    <t>Công Ty Cổ Phần Xây Lắp Điện 2</t>
  </si>
  <si>
    <t>Quyết định số: 3044/QĐ-UBND ngày 25/10/2017</t>
  </si>
  <si>
    <t xml:space="preserve"> - Đã gửi VB nhắc nhở cho STNMT ngày 8/11/2017</t>
  </si>
  <si>
    <t xml:space="preserve"> - Đang còn tồn tại các công trình đầu tư của công ty Thanh Long.
</t>
  </si>
  <si>
    <t xml:space="preserve"> - Phần lớn là đất đất trống chưa triển khai đầu tư.
 - Có nhà cấp 4 do công ty Minh Đạm xây dựng.
</t>
  </si>
  <si>
    <t xml:space="preserve"> - Đã nhận bàn giao theo thư mời ngày 4/7/2017 của PTNMT huyện Đất Đỏ. 
- Điều chỉnh trừ diện tích đường vào chùa Hòn Một, hộ bà Lan, bà Yến.
- Đã nhận VB số 3101/UBND -VP ngày 17/4/2017 về việc lập dự án Trung tâm đào toạ thực hành du lịch, nhà hàng, khách sạn và thể thao biển
- Đã nhận công văn số 6803/UBND-VP ngày 25/7/2017 vê việc chủ trương dự án khu Du Lịch nghĩ dưỡng và Biệt thự cao cấp núi Minh Đạm; DT; 6.5 ha.
- Đã tiến hành kiểm kê tài sản trên đất ngày 6/11/2017 </t>
  </si>
  <si>
    <t xml:space="preserve">Đã tiếp nhận khu đất, Đã đăng ký KHSDĐ bổ sung </t>
  </si>
  <si>
    <t xml:space="preserve"> - Đất chưa đấu giá được do còn nhiều khiếu nại của chủ đầu tư trước đây, chưa bồi thường giá trị trên đất cho chủ đầu tư.  
- Đã gửi công văn số 193/TTPTQĐ-ĐTĐ ngày 12/6/2017 đề nghị phòng TNMT huện Đất Đỏ bàn giao khu đất theo quy định</t>
  </si>
  <si>
    <t xml:space="preserve"> - Đang lập thủ tục đấu giá theo kế hoạch 2017
Đã tiếp nhận khu đất, ranh giới khu đất rõ ràng, UBND tỉnh đã phê duyệt  phương án đấu giá,  Quyết định đấu giá, đã trình Sở Tài chính giá khởi điểm</t>
  </si>
  <si>
    <t>Ban Quản lý Dự án 85</t>
  </si>
  <si>
    <t>xã Phước Hoà, huyện Tân Thành</t>
  </si>
  <si>
    <t>Quyết định số: 2717/QĐ-UBND ngày 26/09/2017</t>
  </si>
  <si>
    <t xml:space="preserve"> - Hiện trạng trên đất là đất trống ( xung quanh là khu vực khai thác mỏ đá Phước Hoà Fisco )</t>
  </si>
  <si>
    <t>Ban Quản lý Rừng phòng hộ tỉnh BR-VT
(Cảng thủy nội địa Trung Hiếu)</t>
  </si>
  <si>
    <t>32;33;34;35</t>
  </si>
  <si>
    <t xml:space="preserve"> - Đất phát triển hạ tầng</t>
  </si>
  <si>
    <t xml:space="preserve">  - Hiện trạng là đất mặt nước có một số nhà bè nuôi cá, các mốc ngoài thực địa không còn</t>
  </si>
  <si>
    <t>157;114
17</t>
  </si>
  <si>
    <t>22;9;10</t>
  </si>
  <si>
    <t>Công ty Cổ Phần Công Trình Giao Thông</t>
  </si>
  <si>
    <t>Quyết định số: 811/QĐ-UBND ngày 04/04/2017</t>
  </si>
  <si>
    <t xml:space="preserve"> - Hiện trạng là đất mặt nước có nuôi trồng hải sản trên đùng, đất rừng.</t>
  </si>
  <si>
    <t>QUỸ ĐẤT DÀNH CHO XÃ HỘI HÓA</t>
  </si>
  <si>
    <t xml:space="preserve"> - Trên đất có nhà tạm vách gổ khoảng 10 m2.
</t>
  </si>
  <si>
    <t xml:space="preserve"> - Đã lập phương án đấu giá đất 2017 trình Sở TNMT và UBND tỉnh.
- Đang xem xét giao cho Bệnh viện Hồng Anh.
</t>
  </si>
  <si>
    <t xml:space="preserve"> - Đất Giáo dục</t>
  </si>
  <si>
    <t xml:space="preserve"> - Hiện trạng trên đất trồng tràm (đất trống) mốc ranh giới rõ ràng, 4 mặt tiếp giáp đường quy hoạch</t>
  </si>
  <si>
    <t xml:space="preserve"> - Tiếp nhận theo thư mời  ngày 14/9/2017 của CCQLĐĐ ( lần 3) </t>
  </si>
  <si>
    <t xml:space="preserve"> - Hiện trạng tường rào bao quanh ba mặt tiền đường, một mặt giáp biển 
 - Còn rất nhiều tài sản trên đất (nhà, vật kiến trúc, sân gôn, nhà hàng, quán café, sân bóng đá……..)</t>
  </si>
  <si>
    <t xml:space="preserve"> - Đất chưa đấu giá được cần phải xử lý việc bồi thường, giải quyết khiếu nại tranh chấp, xác định mốc ranh giới. 
 - Đang thuê đơn vị tư vấn tính toán giá trị bồi thường</t>
  </si>
  <si>
    <t>KiẾN NGHỊ VÀ ĐỀ XUẤT SỬ DỤNG</t>
  </si>
  <si>
    <t>KHU ĐẤT</t>
  </si>
  <si>
    <t>DIỆN
 TÍCH</t>
  </si>
  <si>
    <t>QUY HOẠCH</t>
  </si>
  <si>
    <t xml:space="preserve">TIẾN ĐỘ
 THỰC HIỆN </t>
  </si>
  <si>
    <t>CÔNG VIỆC PHẢI LÀM</t>
  </si>
  <si>
    <t>CƠ QUAN
 THỰC HIỆN</t>
  </si>
  <si>
    <t>THỜI GIAN 
THỰC HIỆN</t>
  </si>
  <si>
    <t xml:space="preserve">THỜI
ĐIỂM </t>
  </si>
  <si>
    <t>SỐ TIỀN 
(tỷ đồng)</t>
  </si>
  <si>
    <t>12/2017</t>
  </si>
  <si>
    <t>Khu đất thu hồi của Cty cổ phần TM&amp;DL Bình Dương</t>
  </si>
  <si>
    <t xml:space="preserve">Phường 5, TP.Vũng Tàu
</t>
  </si>
  <si>
    <t xml:space="preserve"> - Đất ở và Đất thương mại dịch vụ</t>
  </si>
  <si>
    <t>UBND tỉnh đã phê duyệt  phương án đấu giá,  Quyết định đấu giá, đã trình 
Sở Tài chính giá khởi điểm</t>
  </si>
  <si>
    <t>Trình giá khởi điểm</t>
  </si>
  <si>
    <t>Sở Tài chính</t>
  </si>
  <si>
    <t>Trước 20/11/2017</t>
  </si>
  <si>
    <t xml:space="preserve">Lô đất thu hồi của  DNTN Tuyết Minh </t>
  </si>
  <si>
    <t xml:space="preserve">TT Phước Hải,
 huyện Đất Đỏ, </t>
  </si>
  <si>
    <t>Đã tiếp nhận khu đất, ranh giới khu đất rõ ràng, UBND tỉnh đã phê duyệt  phương án đấu giá,  Quyết định đấu giá, đã trình Sở Tài chính giá khởi điểm</t>
  </si>
  <si>
    <t>Lô đất Kho Hải sản Long Hải cũ</t>
  </si>
  <si>
    <t>TT Long Hải 
huyện Long Điền</t>
  </si>
  <si>
    <t xml:space="preserve">UBND tỉnh đã phê duyệt  phương án đấu giá,  Quyết định đấu giá, đã tổ chức đấu giá nhưng do giá cao không có người tham gia.
UBND tỉnh giao cho Sở Tài chính xem xét lại giá khởi điểm đấu giá  </t>
  </si>
  <si>
    <t>Phường 10, 11, 
TP.Vũng Tàu</t>
  </si>
  <si>
    <t xml:space="preserve">Báo cáo xin ý kiến Thường vụ Tỉnh ủy và phê duyệt điều chỉnh quy hoạch. . </t>
  </si>
  <si>
    <t>UBND tỉnh</t>
  </si>
  <si>
    <t>01/2018</t>
  </si>
  <si>
    <t>P.Phước Trung. TP.Bà Rịa</t>
  </si>
  <si>
    <t>UBND tỉnh phê duyệt bổ sung KHSDĐ</t>
  </si>
  <si>
    <t>UBND TP Bà Rịa trình bổ sung KHSDĐ 2017</t>
  </si>
  <si>
    <t xml:space="preserve"> TT Phước Hải 
huyện Đất Đỏ</t>
  </si>
  <si>
    <t>UBND huyện Đất Đỏ trình bổ sung KHSDĐ 2017</t>
  </si>
  <si>
    <t>Khu đất thu hồi của Công ty Cổ phần Thành Chí</t>
  </si>
  <si>
    <t xml:space="preserve">Chưa nhận bàn giao đất ,
 đã đăng ký KHSDĐ bổ sung </t>
  </si>
  <si>
    <t xml:space="preserve">Tổ chức nhận bàn giao đất </t>
  </si>
  <si>
    <t xml:space="preserve">Sở TNMT </t>
  </si>
  <si>
    <t>Trước 22/11/2017</t>
  </si>
  <si>
    <t xml:space="preserve">Lô đất đấu giá tại xã Xà Bang, huyện châu Đức, tỉnh BR - VT </t>
  </si>
  <si>
    <t>Xã Xà Bang, huyện Châu Đức</t>
  </si>
  <si>
    <t>Đã nhận bàn giao đất, thu thập thông tin về quy hoạch, Đăng ký bổ sung KHSDĐ 2017</t>
  </si>
  <si>
    <t>UBND huyện Châu Đức trình bổ sung KHSDĐ 2017</t>
  </si>
  <si>
    <t>trước 22/11/2017</t>
  </si>
  <si>
    <t>Khu đất thu hồi của Cty TNHH Nhật Hoàng Minh</t>
  </si>
  <si>
    <t>Phước Hưng, Long Điền</t>
  </si>
  <si>
    <t>Trình KHSDĐ 2018</t>
  </si>
  <si>
    <t>Khu đất thu hồi của Cty Thanh Long</t>
  </si>
  <si>
    <t xml:space="preserve">Chưa nhận bàn giao đất, đã kiểm kê tài sản vắng chủ, đang thuê tư vấn xác định  giá trị tài sản của đơn vị </t>
  </si>
  <si>
    <t>Khu đất thu hồi của Cty TNHH ĐTXD-TM Sài Gòn</t>
  </si>
  <si>
    <t>Khu đất thu hồi của Tổng Công ty Mía đường</t>
  </si>
  <si>
    <t>Đã nhận bàn giao đất, trên đât còn một số hộ dân đang sử dụng (cuối đất).</t>
  </si>
  <si>
    <t>P10, P11, 
TP Vũng Tàu</t>
  </si>
  <si>
    <t xml:space="preserve"> Đất TMDV  và đất ở</t>
  </si>
  <si>
    <t>Giải quyết các khiếu nại về bồi thường, hỗ trợ tái định cư tồn tại từ năm 1996, phục hồi mốc giới khu đất, điều chỉnh quy hoạch, xây dựng hạ tầng.; Đăng ký KHSDĐ 2019 (lô 4, 5,6),</t>
  </si>
  <si>
    <t>Khu đất thu hồi của Cty DL Cáp Treo Núi Nhỏ</t>
  </si>
  <si>
    <t xml:space="preserve">Phường 2, TP.Vũng Tàu 
</t>
  </si>
  <si>
    <t xml:space="preserve"> Đất thương mại dịch vụ</t>
  </si>
  <si>
    <t>Đã nhận bàn giao đất. Còn khiếu nại về bồi thường trị đầu tư trên đất còn lại của người bị thu hồi đất</t>
  </si>
  <si>
    <t xml:space="preserve">Giải quyết dứt điểm về bồi thường giá trị đầu tư trên đất còn lại cho chủ đầu tư. Thu thập thông tin quy hoạch, đăng ký KHSDĐ 2020 và lập phương án đấu giá. </t>
  </si>
  <si>
    <t>Khu đất thu hồi của Công ty Vinaconex</t>
  </si>
  <si>
    <t xml:space="preserve">Đã nhận bàn giao đất. Hiện đang kiểm kê tài sản để bồi thường cho Đơn vị bị thu hồi đất;đang giải quyết 2 hộ khiếu nại </t>
  </si>
  <si>
    <t xml:space="preserve">Giải quyết dứt điểm về bồi thường giá trị đầu tư trên đất còn lại cho chủ đầu tư, 2 hộ khiếu nại, Thu thập thông tin quy hoạch, đăng ký KHSDĐ 2020 và lập phương án đấu giá. </t>
  </si>
  <si>
    <t>Chưa nhận bàn giao đất, UBND tỉnh chỉ đạo tạm ngưng việc thực hiện quyết định thu hồi đất</t>
  </si>
  <si>
    <t>Nhận bàn giao đất, đăng ký KHSDĐ 2020, thu thập thông tin quy hoạch và lập phương án đấu giá quyền sử dụng đất</t>
  </si>
  <si>
    <t>Nhà  đất 420-422 Trần Phú</t>
  </si>
  <si>
    <t>Chưa nhận bàn giao
 đất</t>
  </si>
  <si>
    <t>Giải quyết dứt điểm việc giải phóng mặt bằng, di dời các hộ dân đang cư ngụ. 
 - Xây dựng phương án tháo dỡ, đăng ký KHSDĐ 2020, và tổ chức đấu giá quyền sử dụng đất.</t>
  </si>
  <si>
    <t xml:space="preserve"> Đất sản xuất, kinh doanh  và đất ở</t>
  </si>
  <si>
    <t>Còn các hộ khiếu nại, chưa đầu tư  đồng bộ hạ tầng, đang trình điều chỉnh quy hoạch chi tiết xây dựng</t>
  </si>
  <si>
    <t>Giải quyết các khiếu nại về bồi thường, hỗ trợ tái định cư tồn tại từ năm 1996, phục hồi mốc giới khu đất, điều chỉnh quy hoạch, xây dựng hạ tầng, đăng ký KHSDĐ 2020</t>
  </si>
  <si>
    <t>Giải quyết dứt điểm việc chồng lấn đất.</t>
  </si>
  <si>
    <t>PHÂN LOẠI KHAI THÁC: ĐẤU GIÁ QUYỀN SỬ DỤNG ĐẤT</t>
  </si>
  <si>
    <t>KẾ HOẠCH NĂM 2019</t>
  </si>
  <si>
    <t>KẾ HOẠCH NĂM 2020</t>
  </si>
  <si>
    <t>KẾ HOẠCH GĐ 2021-2025</t>
  </si>
  <si>
    <t>Tiếp nhận bàn giao về ranh giới. 
Phải xử lý phần tài sản hiện có trên đất. 
Công ty đang thuê đơn vị thẩm định lại giá trị tài sản đầu tư trên đất  ( lần 1).</t>
  </si>
  <si>
    <t>Đã nhận bàn giao đất, thu  thập thông tin quy hoạch</t>
  </si>
  <si>
    <t xml:space="preserve"> - Hiện trạng trên đất có 3 căn nhà       
( cấp 4 và nhà lá ), có bãi tập kết vật liệu cát, trên đất có trồng tràm, mì, Các mốc ranh giới đã mất.</t>
  </si>
  <si>
    <t xml:space="preserve"> - Tiếp nhận theo thư mời  ngày 14/9/2017 của CCQLĐĐ</t>
  </si>
  <si>
    <t>KIẾN NGHỊ VÀ ĐỀ XUẤT SỬ DỤNG</t>
  </si>
  <si>
    <t xml:space="preserve">ỦY BAN NHÂN DÂN </t>
  </si>
  <si>
    <t>THÀNH PHỐ VŨNG TÀU</t>
  </si>
  <si>
    <t>DANH MỤC 1</t>
  </si>
  <si>
    <t>Đất đang sử dụng làm trụ sở UBND phường, xã, trụ sở khu phố, trung tâm văn hóa, công an, trạm y tế…</t>
  </si>
  <si>
    <t>(Kèm theo Tờ trình số 3616/TTr-UBND ngày 26 tháng 06 năm 2017 của UBND thành phố Vũng Tàu)</t>
  </si>
  <si>
    <t>Phân loại đất</t>
  </si>
  <si>
    <t>Đất công ổn định</t>
  </si>
  <si>
    <t>NN Quản lý</t>
  </si>
  <si>
    <t>To chức sử dụng</t>
  </si>
  <si>
    <t>To chức lấn chiếm</t>
  </si>
  <si>
    <t>Cá nhânlấn chiếm</t>
  </si>
  <si>
    <t xml:space="preserve"> Sổ Mục kê 1993 ghi đất nhà nước, loại đất Hg (hoang); Có xây bờ kè, có xây dựng trái phép (đã giải tỏa)
Đất Ven biển</t>
  </si>
  <si>
    <t>Đất Ven Biển</t>
  </si>
  <si>
    <t>Đất trống; Đất không có lối vào</t>
  </si>
  <si>
    <t>Đất Taluy chân Núi lớn, sát vỉa hè đường Trần Phú</t>
  </si>
  <si>
    <t>Trụ sở UBND tỉnh củ</t>
  </si>
  <si>
    <t>Đất mặt nước ven biển; đến cầu tàu cánh ngầm</t>
  </si>
  <si>
    <t>Diện tích thửa đất là 69779.6 m2. Cá nhân lấn chiếm khoảng 5000m2, đã cấp GCNQSDĐ cho cá nhân 2000m2, còn lại 62779.6 m2; Khu vực đất tương đối bằng phẳng. Phường đã xây dựng hàng rào</t>
  </si>
  <si>
    <t>Từ Hòn bà đi lên đến Đồn biên phòng 522 phía biển. Có hộ dân lấn chiếm bán cafe, có biên bản xử phạt; Diện tích thửa đất 15588.4m2. Nguyễn Hữu Tùng lấn chiếm 10915m2, Đồn Biên phòng 522 sử dụng 1000m2, còn lại 3673.4 m2 là taluy đường Hạ Long, núi đá .</t>
  </si>
  <si>
    <t xml:space="preserve">Khu phố 6 </t>
  </si>
  <si>
    <t>Đất núi lớn</t>
  </si>
  <si>
    <t>Đất trống, đồi núi; P5 quản lý theo QĐ số 7459/QĐ/UBND ngày 31/12/2015 khu phố 2</t>
  </si>
  <si>
    <t>Phần từ ngoài vỉa hè đường Bình Giã đã có một số cây kiểng của cá nhân để.</t>
  </si>
  <si>
    <t>Hiện tại có một cá nhân để nhờ cây cảnh.  Hiện tại đang chuẩn bị xây dựng công viên cây xanh theo đúng quy hoạch</t>
  </si>
  <si>
    <t>Có 03 hộ dân đang sử dụng. Nằm trong quy hoạch đường cao tốc. Theo sổ mục kê thì năm 1991 là đất của các hộ đăng ký; đã được cấp GCN nhưng đã thu hồi lại. Các hộ có khiếu nại, UBND TP đã bác đơn, cần xem xét giải quyết</t>
  </si>
  <si>
    <t>Cá nhân lấn chiếm</t>
  </si>
  <si>
    <t>Ngã 4 Nguyễn Hửu cảnh và đường 3/2 (Giáp đường vào KDL Long Cung), đất bằng phẳng</t>
  </si>
  <si>
    <t>Đối diện khu vui chơi giải trí TTVH Cộng đồng. Đất trống bằng phảng, đang trồng rau.</t>
  </si>
  <si>
    <t>Hiện trạng là đất trống, giáp ruộng lúa, 1 bên giáp CLN, không có lối đi riêng</t>
  </si>
  <si>
    <t>Đầu hẻm 65 Bắc Sơn</t>
  </si>
  <si>
    <t>Hiện trạng là trụ sở cũ,  tạm giao làm câu lạc bộ người cao tuổi khu phố 1, quy hoạch làm đất ở</t>
  </si>
  <si>
    <t>Hiện trạng laà đất trống, đối diện vị trí đầu hẻm 65 Bắc Sơn, quy hoạch làm đất ở</t>
  </si>
  <si>
    <t>Đất trống, nằm trong dự án đô thị D.I.C</t>
  </si>
  <si>
    <t>Vụ án bình giã</t>
  </si>
  <si>
    <t>Đất trống (đường 51A cũ) đang được dùng để tập kết vật liệu) có vị trí đẹp</t>
  </si>
  <si>
    <t>Hiện trạng chỉ có 2 nhà cấp 4, diện tích 200m2 đang sử dụng làm chốt biên phòng, đối diện vị trí Cty  Việt Hùng đang lán chiếm, còn lại là đất trống, đang được QH làm khu đô thị</t>
  </si>
  <si>
    <t>DGT (bến xe)</t>
  </si>
  <si>
    <t>Tượng đài ghi công</t>
  </si>
  <si>
    <t>Con rạch có hình dạng phức tạp</t>
  </si>
  <si>
    <t>DGT (Mở đường Nuyễn Thiện Thuật )</t>
  </si>
  <si>
    <t xml:space="preserve">DGT (Mở đường Quân Sự) </t>
  </si>
  <si>
    <t>DGT (Mở đường Lưu Chí Hiếu)</t>
  </si>
  <si>
    <t>Phần lớn diện tích đang NTTS</t>
  </si>
  <si>
    <t>Đã có thỏa thuận địa điểm xây dựng trường TH Thắng Nhì</t>
  </si>
  <si>
    <t>Ông Phạm Đức Dương đang sử dụng 64423.5 m2</t>
  </si>
  <si>
    <t>Ông Đồng văn Dũng đang sử dụng 54000.8m2</t>
  </si>
  <si>
    <t>Bà Lý Thị Lượm đang  sử dụng 57025.5m2.</t>
  </si>
  <si>
    <t>Ông Phạm Đức Ghi đang  sử dụng 45.250m2</t>
  </si>
  <si>
    <t>cho cty TNHH Bạch Đằng Thuê diện tích 7922.3m2</t>
  </si>
  <si>
    <t>Bà Lý thị Lượm hiện đang  sử dụng</t>
  </si>
  <si>
    <t>- Đường vào tại hẻm 105 Lê lợi (phía sau đất Quân đội, và hẻm 33 Trần Xuân Độ. Vách núi thẳng đứng;
- Có 02 mảnh đất tại Hẻm 36 Viba  khoảng 3000 m2 (Địa danh là Hang ông hổ) phía trước Chùa Chơn không. Thuộc đất 327 có 6 nhà cấp 4 Mái Tol của công nhân coi rừng ở tạm. 327</t>
  </si>
  <si>
    <t>Công viên VHTT Bàu Sen</t>
  </si>
  <si>
    <t>Có 01 nhà tôn</t>
  </si>
  <si>
    <t>Thu hồi đất của ông Hoàng Văn Quang ko đồng ý giao mặt bằng (UBND phường có BC số 177/BC-UBND ngày 02/3/2017) (Ao)</t>
  </si>
  <si>
    <t>Thu hồi đất của ông Hoàng Văn Sáng ko đồng ý giao mặt bằng (UBND phường có BC số 177/BC-UBND ngày 02/3/2017) (Ao)</t>
  </si>
  <si>
    <t>Có chồng lấn đất của hộ GĐ khoảng 170 m2</t>
  </si>
  <si>
    <t>Đất đã có chủ trương giao cho công ty An Hiền (theo công văn số7366/UBND-VP ngày 08/11/2012 của UBND tỉnh BRVT về chủ trương đầu tư xây dựng tổng kho tiếp nạp nhiên liệu và dịch vụ xăng dầu và công văn số 637/SXD-KTQH ngày 29/03/2016 của sở XD về thỏa thuận địa điểm..) Hiện trạng công ty Việt Sec đã xây dựng một phần để khai thác du lịch sinh thái, đã bị đình chỉ xây dựng theo báo cáo số 1353/BC-UBND ngày 11/09/2017 của UBND phường Rạch Dừa. Hiện cty Việt Sec đang xin chủ trương của Tp VT.</t>
  </si>
  <si>
    <t>Đất công của xã Long Sơn theo báo cáo có số lượng và diện tích lớn nhưng đều nằm trong các dự án xây dựng đô thị và nhà máy lọc dầu. Diện tích các thửa đất QH làm đất ở rất lớn (tổng khoảng 14 ha) tuy nhiên đều là các bãi bồi ven sông, có nền đất yếu, không có đường giao thông, diện tích và số tờ, số thửa được thống kê theo bản đồ chỉnh lý 1993 và 2003 không khớp với thực tế và bản đồ mới (đang yêu cầu chuyển đổi ) triển khai rà soát thực địa 3 vị trí: Vị trí 1, nằm ở thôn 9, giáp trụ sở thôn 9, giáp đường Trường Sa, diện tích khoảng 1000m2 tờ 134 thửa 187. Vị trí 2 nằm gần đối diện vị trí 1, mặt đường Trường Sa, hiện trạng là đất trống, tờ 134 thửa 116, 143. Vị trí 3: nằm 2 bên đường Hoàng Sa, thôn 10, thửa 55, 59 tờ 97, hiện trạng là đất trống</t>
  </si>
  <si>
    <t>Đã giao cho Công ty Thái Dương</t>
  </si>
  <si>
    <t>Đất ven biển</t>
  </si>
  <si>
    <t>Hiện nay Công ty Phạm Anh chiếm làm nhà.</t>
  </si>
  <si>
    <t>Hiện trạng là nhà xưởng Cty Việt Hùng đang lấn chiếm, nguồn gốc đất cần xem xét lại</t>
  </si>
  <si>
    <t>QH làm đường của Dự án Bình Minh</t>
  </si>
  <si>
    <t xml:space="preserve">Đất do UBND phường 10 giao cho HCCB sử dụng </t>
  </si>
  <si>
    <t>Đã cấp GCNQSDĐ cho cá nhân (191 thửa)</t>
  </si>
  <si>
    <t>Dân đang sử dụng 9 thửa (chưa cấp GCNQSDĐ)</t>
  </si>
  <si>
    <t>Diện tích thửa là 31.060 m2, đã cấp giấy cho hội Phụ Lão, còn lại 7000m2 đang tranh chấp với ông Lương Đức Canh, đang trồng bạch đàn, tiếp giáp 1 phần với bệnh viện đa khoa Vũng Tàu đang xây dựng, không có lối đi riêng</t>
  </si>
  <si>
    <t>Thuộc khu đất Fetival cũ, còn lại một phần diện tích đất tại hẻm 151 HHT - hẻm 72 VTS và hẻm 27 Phó Đức Chính</t>
  </si>
  <si>
    <t>487/11/3 đường 30/4</t>
  </si>
  <si>
    <t>487/11/5A đường 30/4</t>
  </si>
  <si>
    <t>Khu vực Ao cá trước kia, Ranh giới đường Vỏ Thị Sáu - Phan Chu Trinh và Phạm Đình Hổ có đất bằng phẳng ven hồ. Một số hộ dân lấn chiếm tại mặt đường Vỏ thị sáu</t>
  </si>
  <si>
    <t>Phường 2 đăng ký 2002, Khu vực ven biển đường Hạ Long</t>
  </si>
  <si>
    <t>Chưa đăng ký 2002, Khu vực ven biển đường Hạ Long</t>
  </si>
  <si>
    <t>QĐ 616/QĐ-UBND ngày 08/6/1992 giao cho Công ty Du lịch Cựu Binh. Năm 1995, công ty giải thể, đất chưa được quản lý sử dụng để người dân lấn chiếm</t>
  </si>
  <si>
    <t>Phường đang  lập các thủ tục để thu hồi  quản lý theo quy định</t>
  </si>
  <si>
    <t>Có 8 căn nhà 
cấp 4 lấn chiếm sử dụng đã kê khai nộp thuế đất PNN</t>
  </si>
  <si>
    <t>ông Phạm Văn Long chiếm khoảng 100m2</t>
  </si>
  <si>
    <t>Khu đất Tôm Càng Xanh cũ, thuộc QH công viên Bàu sen</t>
  </si>
  <si>
    <t>Đất thuộc đường giao thông, đang có 01 hộ dân chiểm dụng trồng cây</t>
  </si>
  <si>
    <t>Một phần là Nhà khách Tỉnh ủy, một phần diện tích 909,8m2 ông Hường, bà Liên đang chiếm dụng</t>
  </si>
  <si>
    <t>Đang có 14 hộ 
dân chiếm dụng</t>
  </si>
  <si>
    <t xml:space="preserve">ông Đào Quang Hùng tự ý san lấp một phần ao, dựng nhà tạm, UBND phường đã tổ chức cưỡng chế thu hồi đất, Ông Hùng tiếp tái chiếm dựng chòi nuôi heo, ngày 31/3/2017 sau khi nghe đoàn vận động Hùng đã đồng ý tháo dỡ trả lại mặt bằng . Tuy nhiên đến nay ông Hùng đang kéo cá, còn công trình tạm trên đất, UBND phường sẽ tổ chức tháo dỡ </t>
  </si>
  <si>
    <t>Đơn vị quản lý</t>
  </si>
  <si>
    <t>DAN</t>
  </si>
  <si>
    <t>Trụ sở Công an cũ . Trường mầm non Hoa Mai mượn</t>
  </si>
  <si>
    <t>Đất Hội người cao tuổi (đã cấp giấy cho Hội người cao tuổi)</t>
  </si>
  <si>
    <t>CQP+DNL</t>
  </si>
  <si>
    <t>ODT+CLN</t>
  </si>
  <si>
    <t>ODT+BHK; DGT</t>
  </si>
  <si>
    <t xml:space="preserve">TON </t>
  </si>
  <si>
    <t xml:space="preserve">RSX </t>
  </si>
  <si>
    <t>BHK+NTS</t>
  </si>
  <si>
    <t>CLN+BHK</t>
  </si>
  <si>
    <t>ODT+DGD</t>
  </si>
  <si>
    <t>DGT+ODT+BHK+ODT</t>
  </si>
  <si>
    <t>ODT+ BHK</t>
  </si>
  <si>
    <t>BHK + ODT(8)</t>
  </si>
  <si>
    <t>2NTS+BHK</t>
  </si>
  <si>
    <t>Mã QH</t>
  </si>
  <si>
    <r>
      <t>Trụ sở KP 8. (trong 118m</t>
    </r>
    <r>
      <rPr>
        <vertAlign val="superscript"/>
        <sz val="12"/>
        <color rgb="FFFF0000"/>
        <rFont val="Times New Roman"/>
        <family val="1"/>
      </rPr>
      <t>2</t>
    </r>
    <r>
      <rPr>
        <sz val="12"/>
        <color rgb="FFFF0000"/>
        <rFont val="Times New Roman"/>
        <family val="1"/>
      </rPr>
      <t xml:space="preserve"> có 1 trạm biến thế của điện lực)</t>
    </r>
  </si>
  <si>
    <r>
      <t>UBND Phường đang quản lý</t>
    </r>
    <r>
      <rPr>
        <i/>
        <sz val="12"/>
        <color rgb="FFFF0000"/>
        <rFont val="Times New Roman"/>
        <family val="1"/>
      </rPr>
      <t xml:space="preserve"> (câu lạc bộ người cao tuổi khu phố 1 )</t>
    </r>
  </si>
  <si>
    <t>TSC (chốt dân phòng KP 1)</t>
  </si>
  <si>
    <t>TSC (trụ sở KP 3 cũ)</t>
  </si>
  <si>
    <t>TSC (KP 7)</t>
  </si>
  <si>
    <t>KCN</t>
  </si>
  <si>
    <t>DANH MỤC CÁC KHU ĐẤT KÊU GỌI ĐẦU TƯ NHÀ Ở XÃ HỘI TRÊN ĐỊA BÀN TỈNH 
(Giai đoạn 2017 - 2020)</t>
  </si>
  <si>
    <t>Đất mặt tiền Hẻm 414 Nguyễn Hửu Cảnh, mặt tiền. Phía trong có đào ao và trồng cây. Dự án biệt thự và KS Ánh Tuyết 1. TB số 125/UBND-BBT Vũng Tàu 22/ 6/2011</t>
  </si>
  <si>
    <t>Đất trống. Đất đoàn thanh niên (UBND Phường đang quản lý).</t>
  </si>
  <si>
    <t>Dự án Trường THCS Hàn Thuyên, P.10</t>
  </si>
  <si>
    <t>ỔN ĐỊNH</t>
  </si>
  <si>
    <t>GIAO ĐỊA PHƯƠNG</t>
  </si>
  <si>
    <t>ĐẤU GIÁ</t>
  </si>
  <si>
    <t>Năm thực hiện</t>
  </si>
  <si>
    <t>2021-2025</t>
  </si>
  <si>
    <t>KẾ HOẠCH NĂM 2018</t>
  </si>
  <si>
    <t>DIỆN TÍCH 
(m²)</t>
  </si>
  <si>
    <r>
      <rPr>
        <sz val="7"/>
        <color theme="1"/>
        <rFont val="Times New Roman"/>
        <family val="1"/>
      </rPr>
      <t xml:space="preserve"> </t>
    </r>
    <r>
      <rPr>
        <sz val="14"/>
        <color theme="1"/>
        <rFont val="Times New Roman"/>
        <family val="1"/>
      </rPr>
      <t>UBND tỉnh đã thu hồi hủy bỏ quyết định thu hồi đất để thực hiện dự án tại Quyết định số 1164/QĐ-UBND ngày 04/5/2017 và giao diện tích đất này cho Trung tâm Phát triển quỹ đất quản lý tổ chức bán đấu giá.</t>
    </r>
  </si>
  <si>
    <t xml:space="preserve"> UBND tỉnh đã thu hồi hủy bỏ quyết định thu hồi đất để thực hiện dự án tại Quyết định số 1164/QĐ-UBND ngày 04/5/2017 và giao diện tích đất này cho Trung tâm Phát triển quỹ đất quản lý tổ chức bán đấu giá.</t>
  </si>
  <si>
    <t>TP Bà Rịa: 106,9 ha; Tân Thành: 581,1 ha.</t>
  </si>
  <si>
    <t>KẾ HOẠCH GIAI ĐOẠN 2021-2025</t>
  </si>
  <si>
    <t>Các công việc phải 
tiếp tục giải quyết</t>
  </si>
  <si>
    <t>Chuyển đổi mục đích sử dụng đất rừng và thu hồi đất giao Trung tâm Phát triển quỹ đất tỉnh quản lý, khai thác theo quy định của Luật Đất đai.</t>
  </si>
  <si>
    <t>Đất lâm nghiệp (chuyển khỏi lâm phần)</t>
  </si>
  <si>
    <t>BIỂU SỐ 3:  DANH MỤC DIỆN TÍCH ĐẤT RỪNG CHUYỂN RA KHỎI LÂM PHẦN TỈNH BÀ RỊA - VŨNG TÀU</t>
  </si>
  <si>
    <t>BIỂU SỐ 6:  DANH MỤC CÁC DỰ ÁN VEN BIỂN TỈNH BÀ RỊA - VŨNG TÀU</t>
  </si>
  <si>
    <t>BIỀU SỐ 11: DANH MỤC CÁC KHU ĐẤT KÊU GỌI ĐẦU TƯ NHÀ Ở XÃ HỘI TRÊN ĐỊA BÀN TỈNH (Giai đoạn 2017 - 2020)</t>
  </si>
  <si>
    <t>(Quyết định số 2027/QĐ-UBND ngày 21/7/2017 của UBND tỉnh)</t>
  </si>
  <si>
    <t>BIỀU SỐ 12. DANH MỤC DỰ ÁN XÃ HỘI HÓA TRÊN ĐỊA BÀN TỈNH BÀ RỊA - VŨNG TÀU</t>
  </si>
  <si>
    <t>Sở Giao thông Vận tải. Địa chỉ: Số 198 Bạch Đằng, phường Phước Trung, thành phố Bà Rịa. Điện thoại: 0254.3727.840. Fax: 0254.3727.828 
UBND huyện Châu Đức. Địa chỉ: số 70, Trần Hưng Đạo, thị trấn Ngãi Giao, huyện Châu Đức. Điện thoại: 0254.3961.753-0254.3883.158. Fax: 0254.3883.158</t>
  </si>
  <si>
    <t>Sở Lao động Thương binh và Xã hội - Số 11 đường Trường Chinh, thành phố Bà Rịa, tỉnh Bà Rịa - Vũng Tàu. Điện thoại: 0254.3852205, Fax: 0254.3 540705</t>
  </si>
  <si>
    <t>Khu đất QH thuộc TT Ngãi Giao</t>
  </si>
  <si>
    <t>BIỂU SỐ 3:  DANH MỤC DIỆN TÍCH ĐẤT RỪNG NẰM NGOÀI QUY HOẠCH BẢO VỆ VÀ PHÁT TRIỂN RỪNG TỈNH BÀ RỊA - VŨNG TÀU</t>
  </si>
  <si>
    <t>Phường Long Hương</t>
  </si>
  <si>
    <t>Đối với 7 khu vực nằm ngoài khu vực phát triển rừng</t>
  </si>
  <si>
    <t>Khu vực lâm viên Núi Dinh</t>
  </si>
  <si>
    <t>Phường Kim Dinh (Khu vực lâm viên Núi Dinh)</t>
  </si>
  <si>
    <t>Khu vực Gò Găng</t>
  </si>
  <si>
    <t>Ngoài QH rừng, chưa có QĐ</t>
  </si>
  <si>
    <t xml:space="preserve">Quyết định 6269/QĐ.UB ngày 05/8/2002 </t>
  </si>
  <si>
    <t>Đã có quyết định thu hồi</t>
  </si>
  <si>
    <t xml:space="preserve">Quyết định số 6271/QĐ-UBND ngày 05/8/2002 </t>
  </si>
  <si>
    <t>Điểm du lịch đường sông</t>
  </si>
  <si>
    <t>Trùng với mục XHH Phước Hưng</t>
  </si>
  <si>
    <t>TT Đất Đỏ</t>
  </si>
  <si>
    <t>Xã Láng Dài</t>
  </si>
  <si>
    <t>Xã Lộc An</t>
  </si>
  <si>
    <t>Xã Long Tân</t>
  </si>
  <si>
    <t>Xã Phước Long Thọ</t>
  </si>
  <si>
    <t>TT Long Hải</t>
  </si>
  <si>
    <t>Tranh chấp, lấn chiếm</t>
  </si>
  <si>
    <t>Không phải đất công</t>
  </si>
  <si>
    <t>Đấu giá đất ở kết hợp TMDV phường Long Hương</t>
  </si>
  <si>
    <t>Đấu giá đất ở kết hợp TMDV phường Phước Nguyên</t>
  </si>
  <si>
    <t>Đấu giá đất ở kết hợp TMDV phường Phước Trung</t>
  </si>
  <si>
    <t>Khu đất SXKD tại phường Long Hương</t>
  </si>
  <si>
    <t>Đấu giá SXKD</t>
  </si>
  <si>
    <t>Dự án SX bình ga</t>
  </si>
  <si>
    <t>Dự án SX gạch không nung</t>
  </si>
  <si>
    <t>57/</t>
  </si>
  <si>
    <t>Chung cư (Khu TDDC QL 56 mở rộng)</t>
  </si>
  <si>
    <t>Khu Gò Cát 6, phường Long Tâm</t>
  </si>
  <si>
    <t xml:space="preserve">   </t>
  </si>
  <si>
    <t>theo giới thiệu địa điểm của UBND huyện</t>
  </si>
  <si>
    <t>Đất sạch do NN quản lý 17,53 ha;</t>
  </si>
  <si>
    <t>Đấu giá QSDĐ</t>
  </si>
  <si>
    <t>Trường mầm non trong KCN - Đô thị Châu Đức</t>
  </si>
  <si>
    <t>Đầu tư xây dựng sân bóng đá mini</t>
  </si>
  <si>
    <t>Đấu giá mục đích đất ở và TMDV</t>
  </si>
  <si>
    <t>Điều chỉnh QH sang đất ở, đất MTDV</t>
  </si>
  <si>
    <t>DT đất
 (m2)</t>
  </si>
  <si>
    <t>2+3</t>
  </si>
  <si>
    <t>81+82</t>
  </si>
  <si>
    <t>18+19</t>
  </si>
  <si>
    <t>Kết luận của T.Tr Tỉnh ủy số 317-TB/TU ngày 31/10/2011, cho Trường cao đẳng nghề mượn tam làm cơ sở 2</t>
  </si>
  <si>
    <t>5+9</t>
  </si>
  <si>
    <t>1+3</t>
  </si>
  <si>
    <t>11+5</t>
  </si>
  <si>
    <t>22+23</t>
  </si>
  <si>
    <t>185+186</t>
  </si>
  <si>
    <t>160+161</t>
  </si>
  <si>
    <t>113+115</t>
  </si>
  <si>
    <t>4+42</t>
  </si>
  <si>
    <t>61+2</t>
  </si>
  <si>
    <t>Khu đất tại đường Thi Sách TP Vũng Tàu</t>
  </si>
  <si>
    <t>Phường 8, 
TP Vũng Tàu</t>
  </si>
  <si>
    <t xml:space="preserve">UBND phường 8 đã ban hành KH cưỡng chế 17 hộ, TTPTQĐ đã chuyển tiền để cưỡng chế, Sở TNMT đã có văn bản đề nghị UBND TP Vũng Tàu chỉ đạo cưỡng chế. </t>
  </si>
  <si>
    <t>Khu đất góc đường Thùy Vân-Hoàng Hoa Thám Phường Thắng Tam, TP Vũng Tàu</t>
  </si>
  <si>
    <t xml:space="preserve">Phường Thắng Tam, TP Vũng Tàu  </t>
  </si>
  <si>
    <t xml:space="preserve">Trên đất có Công trình của Công ty TNHH Thoát nước và Phát triển đô thị  tỉnh BRVT. UBND tỉnh đã có chỉ đạoSở TNMT rà soát tham mưu  thu hồi giao TTPTQĐ  </t>
  </si>
  <si>
    <t>Khu đất trụ sở cũ của UBND
 tỉnh tại đường Thống Nhất, TP Vũng Tàu</t>
  </si>
  <si>
    <t xml:space="preserve"> huyện Côn Đảo</t>
  </si>
  <si>
    <t>Sở  Tài nguyên và Môi trường tham mưu thủ tục thu hồi giao Trung tâm PTQĐ quản lý, lập quy hoạch chi tiết xây dựng, đầu tư xây dựng cơ sở hạ tầng, đấu giá quyền sử dụng đất</t>
  </si>
  <si>
    <t>Khu du lịch Bãi Đầm Trầu lớn</t>
  </si>
  <si>
    <t xml:space="preserve"> Đất sản xuất, kinh doanh </t>
  </si>
  <si>
    <t>Khu đất Chợ Du lịch Vũng Tàu</t>
  </si>
  <si>
    <t>Bổ sung cho TTPTQD</t>
  </si>
  <si>
    <t xml:space="preserve"> phường 1, TP Vũng Tàu</t>
  </si>
  <si>
    <t>Khu dân cư, dịch vụ đất 18,7 ha tại phường 11, TP Vũng Tàu</t>
  </si>
  <si>
    <t>P11, 
TP Vũng Tàu</t>
  </si>
  <si>
    <t>Lập thủ tục thu hồi và giao TTPTQĐ quản lý, đăng ký KHSDĐ và tổ chức đấu giá</t>
  </si>
  <si>
    <t>Huyện, TP</t>
  </si>
  <si>
    <t>Đất ở và TMDV</t>
  </si>
  <si>
    <t>Khu đất hẻm 414/15 Nguyễn Hữu Cảnh</t>
  </si>
  <si>
    <t>Phường 10, 
TP Vũng Tàu</t>
  </si>
  <si>
    <t>Phường 12, 
TP Vũng Tàu</t>
  </si>
  <si>
    <t>Điều chỉnh QH đất ở</t>
  </si>
  <si>
    <t>Khu Dốc Lết</t>
  </si>
  <si>
    <t>43 Trương Công Định, phường 1</t>
  </si>
  <si>
    <t>Địa phương quản lý theo quy hoạch</t>
  </si>
  <si>
    <t>(ha)</t>
  </si>
  <si>
    <t>BIỂU SỐ 1:  TỔNG HỢP DIỆN TÍCH ĐẤT CÔNG TRÊN ĐỊA  BÀN TỈNH BÀ RỊA - VŨNG TÀU</t>
  </si>
  <si>
    <t>Trung tâm Phát triển quỹ đất tỉnh</t>
  </si>
  <si>
    <t xml:space="preserve">Do cấp huyện quản lý hoặc giao, cho thuê các tổ chức, cá nhân quản lý, sử dụng </t>
  </si>
  <si>
    <t>Đã giao cho TTPTQĐ</t>
  </si>
  <si>
    <t>SỐ TIỀN DỰ KIẾN THU ĐƯỢC (theo bảng giá ) 
ĐV: Triệu Đồng</t>
  </si>
  <si>
    <t>Khu đất từ cầu Bà Đáp đến cầu Sông Ray (Khu 253 ha)</t>
  </si>
  <si>
    <t>Đấu giá TTPTQĐ</t>
  </si>
  <si>
    <t>Bổ sung cho TTPTQĐ</t>
  </si>
  <si>
    <t>Trả dịa phương</t>
  </si>
  <si>
    <t>BT</t>
  </si>
  <si>
    <t>XHH</t>
  </si>
  <si>
    <t>Phương án TTPTQĐ</t>
  </si>
  <si>
    <t>Cụm số 1</t>
  </si>
  <si>
    <t>Cụm số 2</t>
  </si>
  <si>
    <t>Cụm số 3</t>
  </si>
  <si>
    <t>Cụm số 4</t>
  </si>
  <si>
    <t>Cụm số 5A</t>
  </si>
  <si>
    <t>Cụm số 5B</t>
  </si>
  <si>
    <t>Các cơ sở nhà, đất nằm riêng lẻ</t>
  </si>
  <si>
    <t>20196,0</t>
  </si>
  <si>
    <t>Tổng cộng</t>
  </si>
  <si>
    <t>60093,1</t>
  </si>
  <si>
    <t>Tổng số</t>
  </si>
  <si>
    <t>Đề nghị điều chỉnh sang đất ở giai đoạn 2016-2020;</t>
  </si>
  <si>
    <t>BIỂU SỐ 08-01: DANH MỤC TRỤ SỞ CŨ CÁC CƠ QUAN ĐƠN VỊ TẠI THÀNH PHỐ VŨNG TÀU 
THU HỒI, BÁN ĐẤU GIÁ</t>
  </si>
  <si>
    <t>BIỂU SỐ 08-02:  PHƯƠNG ÁN KHAI THÁC QUỸ ĐẤT CÔNG DO UBND CÁC HUYỆN, TP QUẢN LÝ TẠI TỈNH BÀ RỊA - VŨNG TÀU</t>
  </si>
  <si>
    <t>Thanh toán BT</t>
  </si>
  <si>
    <t>huyện Đất Đỏ</t>
  </si>
  <si>
    <t>xã Tân Phước</t>
  </si>
  <si>
    <t>phường 12, TP Vũng Tàu</t>
  </si>
  <si>
    <t>Đất ở, lâm nghiệp, NTTS, giao thông</t>
  </si>
  <si>
    <t>Đất dân, doanh nghiệp, đất Trịnh Vĩnh Bình, Công An tỉnh quản lý. Tình trạng xây dựng trái phép phức tạp</t>
  </si>
  <si>
    <t>Đấu góa</t>
  </si>
  <si>
    <t>Tiếp nhận bàn giao về ranh giới. 
Phải xử lý phần tài sản hiện có trên đất. 
Công ty đang thuê đơn vị thẩm định lại giá trị tài sản đầu tư trên đất  (lần 1).</t>
  </si>
  <si>
    <t>Đất công do cấp huyện quản lý hoặc cho các tổ chức, cá nhân thuê đất</t>
  </si>
  <si>
    <t xml:space="preserve"> - Tiếp nhận bàn giao về ranh giới theo thư mời CCQLĐĐ ngày 16/2/2017 (chưa nhận biên bản  bàn giao từ CCQLĐĐ)</t>
  </si>
  <si>
    <t xml:space="preserve"> - Tiếp nhận bàn giao về ranh giới theo thư mời của CCQLĐĐ ngày 31/5/2017, (chưa nhận biên bản bàn giao chưa nhận bb bàn giao từ CCQLĐĐ) </t>
  </si>
  <si>
    <t>H Xuyên Mộc</t>
  </si>
  <si>
    <t>Nhà ở xã hội</t>
  </si>
  <si>
    <t>Xã hội hóa</t>
  </si>
  <si>
    <t>Điều chỉnh QHSDĐ TMDV</t>
  </si>
  <si>
    <t xml:space="preserve"> - Đất chưa đấu giá được do còn nhiều khiếu nại của chủ đầu tư trước đây, chưa bồi thường giá trị trên đất cho chủ đấu tư.
- Đã tiến hành kiểm kê vắng chủ ngày 6/9/2017.</t>
  </si>
  <si>
    <t xml:space="preserve"> - Đã có công văn số 4603/UBND-TNMT ngày 14/10/2016 về việc giao khu đất cho UBND TP Vũng tàu quản lý sử dụng.                   
- Đấu giá quyền sử dụng đất</t>
  </si>
  <si>
    <t xml:space="preserve"> - Không đấu giá được phải xử lý vướng mắc về hiện trạng giải phóng mặt bằng và diện tích phần lớn là đất công cộng không có đường giao thông.  
- Đấu giá quyền sử dụng đất</t>
  </si>
  <si>
    <t xml:space="preserve"> - Chưa thống nhất về quy hoạch sử dụng đất và quy hoạch xây dựng.
- Đấu giá quyền sử dụng đất</t>
  </si>
  <si>
    <t>- Đất chờ điều phối sử dụng của UBND tỉnh.
- Đang đề nghị lập thủ tục đấu giá QSD đất: QĐ: 1225; DT: 5830.0 m và  QĐ: 1206: DT 211.8 m 
- Đấu giá quyền sử dụng đất</t>
  </si>
  <si>
    <t xml:space="preserve"> - Đất chưa đấu giá được cần phải xử lý việc bồi thường, giải quyết khiếu nại tranh chấp, xác định mốc ranh giới.
- Thanh toán BT hoặc đấu giá</t>
  </si>
  <si>
    <t>- Đấu giá quyền sử dụng đất</t>
  </si>
  <si>
    <t xml:space="preserve"> - Nhận bàn giao theo thư mời CCQLĐĐ ngày 22/10/2017
- Đấu giá quyền sử dụng đất</t>
  </si>
  <si>
    <t>Đất chưa đấu gia được do phải giải quyết dứt điểm việc giải phóng mặt bằng, di dời các hộ dân đang cư ngụ. 
- Xây dựng phương án tháo dỡ, di dời.         
- Đấu giá quyền sử dụng đất</t>
  </si>
  <si>
    <t xml:space="preserve"> - Hiện trạng trên đất có 3 căn nhà (cấp 4 và nhà lá ), có bãi tập kết vật liệu cát, trên đất có trồng tràm, mì, Các mốc ranh giới đã mất.</t>
  </si>
  <si>
    <t>BIỂU SỐ 1:  HIỆN TRẠNG DIỆN TÍCH ĐẤT CÔNG TRÊN ĐỊA  BÀN TỈNH BÀ RỊA - VŨNG TÀU</t>
  </si>
  <si>
    <t>Cấp tỉnh quản lý
(Đã giao cho TTPTQĐ tỉnh quản lý, khai thác)</t>
  </si>
  <si>
    <t>Cấp huyện quản lý</t>
  </si>
  <si>
    <t>Trong đó</t>
  </si>
  <si>
    <t>Tăng (+)</t>
  </si>
  <si>
    <t>Giảm (-)</t>
  </si>
  <si>
    <t>BIỂU SỐ 2: PHƯƠNG ÁN GIAO QUẢN LÝ QUỸ ĐẤT CÔNG</t>
  </si>
  <si>
    <t>Đối tượng quản ý, khai thác</t>
  </si>
  <si>
    <t>Trung tâm PTQĐ tỉnh</t>
  </si>
  <si>
    <t>Đấu giá quyền sử dụng đất</t>
  </si>
  <si>
    <t>Sở Xây dựng (Nhà ở xã hội)</t>
  </si>
  <si>
    <t>CẤP TỈNH</t>
  </si>
  <si>
    <t>CẤP HUYỆN</t>
  </si>
  <si>
    <t xml:space="preserve">BIỂU SỐ 3: PHƯƠNG ÁN KHAI THÁC QUỸ ĐẤT CÔNG </t>
  </si>
  <si>
    <t>Trong đó:</t>
  </si>
  <si>
    <t>(3)=(4)+(5)</t>
  </si>
  <si>
    <t>(5)=(6)+..(9)</t>
  </si>
  <si>
    <t xml:space="preserve">Đất công ích (5%), đất công trình, trụ sở cũ, đất đã thu hồi nhưng chưa giao, đất chưa sử dụng… </t>
  </si>
  <si>
    <t>Đơn vị hành chính cấp huyện</t>
  </si>
  <si>
    <t>Tổng diện tích đất công</t>
  </si>
  <si>
    <t>Quỹ đất công tại cấp huyện</t>
  </si>
  <si>
    <t>Số khu đất</t>
  </si>
  <si>
    <t>Sở Tài chính (trụ sở cũ các cơ quan, đơn vị tại TP Vũng Tàu)</t>
  </si>
  <si>
    <t>Giao bổ sung TTPTQĐ tỉnh quản lý, khai thác</t>
  </si>
  <si>
    <t>Giao cấp huyện quản lý theo quy hoạch</t>
  </si>
  <si>
    <t>Quỹ đất đã có QĐ giao TTPTQĐ</t>
  </si>
  <si>
    <t>Nhận lại từ TTPTQĐ tỉnh</t>
  </si>
  <si>
    <t xml:space="preserve">Chuyển TTPTQDD tỉnh </t>
  </si>
  <si>
    <t>Hiện trạng</t>
  </si>
  <si>
    <t>Chuyển trụ sở cũ các cơ quan, đơn vị tại TP Vũng Tàu (sở TC)</t>
  </si>
  <si>
    <t>PHƯƠNG ÁN KHAI THÁC</t>
  </si>
  <si>
    <t>II.1</t>
  </si>
  <si>
    <t>Còn lại (khai thác sau năm 2025)</t>
  </si>
  <si>
    <t xml:space="preserve"> - Tiếp nhận bàn giao về ranh giới.                        
 - Phải xử lý phần tài sản hiện có trên đất.       
-  Công ty đang thuê đơn vị thẩm định lại giá trị tài sản đầu tư trên đất               ( lần 1).</t>
  </si>
  <si>
    <t>Khu Gò Găng</t>
  </si>
  <si>
    <t>Đất bãi bồi xã Bưng Riềng, H Xuyên Mộc</t>
  </si>
  <si>
    <t>BIỂU SỐ 1:  CHI TIẾT QUỸ ĐẤT CÔNG THEO ĐỊA BÀN
DO TRUNG TÂM PHÁT TRIỄN QUỸ ĐẤT QUẢN LÝ</t>
  </si>
  <si>
    <t>Tên, địa chỉ các
 thửa đất</t>
  </si>
  <si>
    <t>Bản đồ</t>
  </si>
  <si>
    <t>Diện tích đất
(Ha)</t>
  </si>
  <si>
    <t>Đơn vị đang
 quản lý</t>
  </si>
  <si>
    <t xml:space="preserve">Pháp lý </t>
  </si>
  <si>
    <t>Nguồn gốc đất</t>
  </si>
  <si>
    <t>Kế hoạch xử lý</t>
  </si>
  <si>
    <t>Xử lý</t>
  </si>
  <si>
    <t>QĐ/VB</t>
  </si>
  <si>
    <t>Văn bản</t>
  </si>
  <si>
    <t>Ven Biển</t>
  </si>
  <si>
    <t>Bãi bồi</t>
  </si>
  <si>
    <t>Khác</t>
  </si>
  <si>
    <t>Tên công trình</t>
  </si>
  <si>
    <t>Đấu giá 18-20</t>
  </si>
  <si>
    <t>Đấu giá 21-25</t>
  </si>
  <si>
    <t>Thanh toán XHH</t>
  </si>
  <si>
    <t>Giao địa phương</t>
  </si>
  <si>
    <t>VB</t>
  </si>
  <si>
    <t>BB</t>
  </si>
  <si>
    <t>Đã có QĐ giao</t>
  </si>
  <si>
    <t>Đã có chủ trương</t>
  </si>
  <si>
    <t>Có KN tiếp nhận NĐT</t>
  </si>
  <si>
    <t>Có trong KHSDĐ năm</t>
  </si>
  <si>
    <t>Bổ sung,chuyển tiếp KHSDĐ năm</t>
  </si>
  <si>
    <t>Năm ĐG</t>
  </si>
  <si>
    <t>ĐG 2017</t>
  </si>
  <si>
    <t>ĐG  18-20</t>
  </si>
  <si>
    <t>ĐG  21-25</t>
  </si>
  <si>
    <t>ĐP</t>
  </si>
  <si>
    <t>Chưa nhận BG</t>
  </si>
  <si>
    <t>Phường 10,11</t>
  </si>
  <si>
    <t>QĐ</t>
  </si>
  <si>
    <t>- Trên 83 hộ dân còn tranh chấp, khiếu nại từ 1996 đến nay vẫn chưa giải quyết được (DT: 13,8ha)
- Tình hình lấn chiếm, xây dựng trái phép rất phức tạp.
- Ranh mốc không rõ ràng.
- Các tuyến đường vào lô đất chưa được đầu tư</t>
  </si>
  <si>
    <t>Đất ở, dịch vụ du lịch tổng hợp và đất công cộng.</t>
  </si>
  <si>
    <t>Ngân hàng Công thương</t>
  </si>
  <si>
    <t>Phường 10,11 TP.Vũng Tàu (Dọc 2 bên Đường 3/2)</t>
  </si>
  <si>
    <t/>
  </si>
  <si>
    <t>Lô đất đấu giá DT 59,2 Ha  khu đô thị đường 3 tháng 2, TPVT</t>
  </si>
  <si>
    <t>Giải quyết Khiếu nại về bồi thường đất từ 1996, phục hồi mốc giới khu đất</t>
  </si>
  <si>
    <t>Đất ở, và đất TMDV</t>
  </si>
  <si>
    <t>- Đầu tư hạ tầng kỹ thuật;
- Cần tăng cường công tác bảo vệ ngăn lấn chiếm, xây dựng trái phép;</t>
  </si>
  <si>
    <t>ĐK 2018</t>
  </si>
  <si>
    <t>Lô đất đấu giá DT 54,395 Ha khu đô thị đường 3 tháng 2, TPVT</t>
  </si>
  <si>
    <t>QĐ số 3724/QĐ-UBND Ngày 27/12/2016 của UBND Tỉnh BRVT</t>
  </si>
  <si>
    <t>Đất đã bồi thường GPMB</t>
  </si>
  <si>
    <t>- Đã TB đấu giá 2 lần, nhưng không có người tham gia
- Làm thủ tục điều chỉnh quy hoạch để thuận lợi đấu giá</t>
  </si>
  <si>
    <t>Phường 10,11 TP.Vũng Tàu</t>
  </si>
  <si>
    <t>CT 2018</t>
  </si>
  <si>
    <t xml:space="preserve">Khu đất số 1 nhận chuyển giao từ Ngân hàng Công thương  </t>
  </si>
  <si>
    <t xml:space="preserve">Đang rà soát giải quyết khiếu nại về bồi thường </t>
  </si>
  <si>
    <t>Phường 10 TP.Vũng Tàu</t>
  </si>
  <si>
    <t xml:space="preserve">Khu đất số 2 nhận chuyển giao từ Ngân hàng Công thương  </t>
  </si>
  <si>
    <t>Đất TMDV</t>
  </si>
  <si>
    <t xml:space="preserve">Khu đất số 4,5,6 nhận chuyển giao từ Ngân hàng Công thương  </t>
  </si>
  <si>
    <t>1.6</t>
  </si>
  <si>
    <t>P.Thắng Tam</t>
  </si>
  <si>
    <t>Đất cơ sở sản xuất, kinh doanh</t>
  </si>
  <si>
    <t>- Giải quyết tranh chấp, khiếu nại của ông Lê Ân
- Đất chưa đấu giá được do phải giải quyết dứt điểm việc chồng lấn đất.</t>
  </si>
  <si>
    <t>Đất công trình công cộng</t>
  </si>
  <si>
    <t>- Đất không đấu giá được do quy hoạch là công trình công cộng.
- Đề nghị giao trả địa phương quản lý</t>
  </si>
  <si>
    <t>Phường 12, TP.Vũng Tàu (Chân cầu Cỏ May)</t>
  </si>
  <si>
    <t>Quyết định số: 9579/QĐ-UB ngày 15/11/2004</t>
  </si>
  <si>
    <t>Còn tồn tại chòi tạm trong quá trình tiếp nhận.</t>
  </si>
  <si>
    <t>Đất ở tại đô thị và sản xuất kinh doanh.</t>
  </si>
  <si>
    <t>- Đã có công văn số 4769/UBND-VP ngày 30/12/2015 về việc đầu tư dự án Chung cư tái định cư phường Thắng Tam;
- Đề nghị giao trả địa phương quản lý.</t>
  </si>
  <si>
    <t>- Chủ đầu tư đang đề nghị xem xét trả lại giá trị đầu tư trên đất.
- Có một số lô cốt đã bỏ hoang.
- Đất trên núi.</t>
  </si>
  <si>
    <t>- Bồi thường giá trị đầu tư còn lại cho nhà đầu tư bị thu hồi đất</t>
  </si>
  <si>
    <t>Phường 2, TP.Vũng Tàu (trên Núi Nhỏ)</t>
  </si>
  <si>
    <t>QĐ số 1426/QĐ-UBND Ngày 11/7/2014 của UBND Tỉnh BRVT</t>
  </si>
  <si>
    <t>- Còn hộ ông Nguyễn Lương Bằng trên đất (có nhà cấp 4) khoảng 302m²
- Tổng DT theo QĐ là 1.980m²</t>
  </si>
  <si>
    <t>- Đã lập phương án đấu giá lô A: 467.0 m, Lô B: 150 m²
- Công văn 2007/UBND-VP ngày 14/3/2017 về việc đầu tư xây dựng trụ sở cụm trinh sát số 2 Bộ tư lệnh cảnh sát biển (lô C): 1067.1 m²</t>
  </si>
  <si>
    <t>=1980m²-1369,1m²</t>
  </si>
  <si>
    <t>Phường 5, TP.Vũng Tàu (54/2 đến 54/2/2 Trần Phú)</t>
  </si>
  <si>
    <t>Lô đất thu hồi của Cty TNHH sáng Kiến Y tế Quốc tế VT tại đường 3 tháng 2</t>
  </si>
  <si>
    <t>Trên đất có nhà tạm vách gổ khoảng 10 m2.</t>
  </si>
  <si>
    <t>Đất Bệnh viện</t>
  </si>
  <si>
    <t>- Đất sạch, không phải giải phóng mặt bằng
- Đề nghị điều chỉnh sang đất ở hỗn hợp
- SXD có VB số 1987/SXD-QHKT  giữ nguyên đất Bệnh Viện</t>
  </si>
  <si>
    <t>Phường 11, TP.Vũng Tàu (Đối diện Trường CĐCĐ)</t>
  </si>
  <si>
    <t>Công ty khí Việt Nam</t>
  </si>
  <si>
    <t>- Đã có công văn số 4603/UBND-TNMT ngày 14/10/2016 về việc giao khu đất cho UBND TP Vũng tàu quản lý sử dụng tái định cư
-  Đề nghị giao trả địa phương quản lý.</t>
  </si>
  <si>
    <t>Phường 7 TP.Vũng Tàu (khu 240 Lê Lợi)</t>
  </si>
  <si>
    <t>Nhà đất 420-422 Trần Phú</t>
  </si>
  <si>
    <t>- Đất chưa đấu gia được do phải giải quyết dứt điểm việc giải phóng mặt bằng, di dời các hộ dân đang cư ngụ. 
- Xây dựng phương án tháo dỡ, di dời.</t>
  </si>
  <si>
    <t>Nhà nước giao đất</t>
  </si>
  <si>
    <t>HTX Hải Đăng (chợ phường 7)</t>
  </si>
  <si>
    <t>Đất công trình công cộng (đất chợ)</t>
  </si>
  <si>
    <t xml:space="preserve"> - Giải quyết dứt điểm khiếu nại của HTX Hải Đăng, điều chỉnh lại quy hoạch làm đường cho dân và phần diện tích còn lại không thể đấu giá được.               
- Sở TNMT có Văn bản số 4909/STNMT-CCQLĐĐ đề nghị hủy bỏ QĐ 2392/QĐ-UBND giao cho TP Vung Tàu quản lý, xem xét phương án XH hóa.</t>
  </si>
  <si>
    <t>Cty TNHH Cỏ May Hoà Bình</t>
  </si>
  <si>
    <t>Quyết định số 152/QĐ-UBND ngày 21/01/2016 Của UBND Tỉnh Bà Rịa - Vũng Tàu</t>
  </si>
  <si>
    <t xml:space="preserve"> - Trên đất vẩn còn 2 nhà xưởng xây dựng kiên cố, 1 căn nhà xây tường gạch ;
 - Đất chưa nhận bàn giao được;
- Theo BĐTL 1/1000 số T05-VT-09/BĐĐC STNMT xác nhận ngày 9/12/2009</t>
  </si>
  <si>
    <t xml:space="preserve">Đất sản xuất KD; Đất giao thông </t>
  </si>
  <si>
    <t>- Xử lý tài sản trên đất;
 - Không đấu giá được phải xử lý vướng mắc về hiện trạng giải phóng mặt bằng và diện tích phần lớn là đất công cộng không có đường giao thông.
- Xem xét việc cho thuê đất do quy hoạch là công trình công cộng.</t>
  </si>
  <si>
    <t>- Đất sạch không phải giải tỏa
- Chưa thống nhất về quy hoạch sử dụng đất và quy hoạch xây dựng.
- Giữ lại giao đất.</t>
  </si>
  <si>
    <t>Phường Thắng Tam, TP.Vũng Tàu</t>
  </si>
  <si>
    <t>Khu Du Lịch Paradis</t>
  </si>
  <si>
    <t>Phường 8,10</t>
  </si>
  <si>
    <t>- Hiện trạng tường rào bao quanh ba mặt tiền đường, một mặt giáp biển.
- Còn rất nhiều tài sản trên đất (nhà, vật kiến trúc, sân gol, nhà hàng, quán café, sân bóng đá...)</t>
  </si>
  <si>
    <t xml:space="preserve">- Tiếp nhận bàn giao về ranh giới.
- Phải xử lý phần tài sản hiện có trên đất.
-  Công ty đang thuê đơn vị thẩm định lại giá trị tài sản đầu tư trên đất  </t>
  </si>
  <si>
    <t>Phường 8, 10, thành phố Vũng Tàu</t>
  </si>
  <si>
    <t>- Trên đất còn tồn tại nhà hàng kinh doanh ăn uồng, nhà nghĩ và nhiều vật kiến trúc khác;
- Đất còn tranh chấp</t>
  </si>
  <si>
    <t>- Phải giải phóng mặt bằng 
- Xử lý tranh chấp, khiếu nại
- Chưa nhận bàn giao theo thư mời của CCQLĐĐ ngày 21/7/2017 (lần 2) do chủ đầu tư không có mặt tham dự.</t>
  </si>
  <si>
    <t>Số 83 Đường thuỳ Vân, phường 2, TPVT</t>
  </si>
  <si>
    <t>Khu đất của Công ty Du lịch Vũng Tàu</t>
  </si>
  <si>
    <t>QĐ số 2443/QĐ-UBND Ngày 28/8/2017 của UBND Tỉnh Bà Rịa - Vũng Tàu</t>
  </si>
  <si>
    <t>Gồm 2 lô đất: Lô 1: 193,8 m² tại 533 Trần Phú; Lô 2: 81,4 m² tại 535 Trần Phú;
Vị trí khi đất theo BĐ TL 1/500 số T20-VT-11/BĐ-ĐC ngày 26/11/11</t>
  </si>
  <si>
    <t>- Đất thu hồi của Cty Du Lịch Vũng Tàu theo QĐ cho thuê đất số 2806/QĐ-UBND ngày 09/12/2011;
- CCQLĐĐ chưa bàn giao.
- TTPTQĐ có VB số 295/TTPTQĐ-ĐTĐ ngày 5/9/2017 gửi Sở Tài nguyên và Môi trường.
- Ngày 26/9/2017 Cty Du lịch VT Có VB số 106/CV-CPDL V/v Xem xét thực hiện QĐ số 2449/QĐ-UBND</t>
  </si>
  <si>
    <t>Thu hồi của Công ty du Lịch Vũng Tàu</t>
  </si>
  <si>
    <t>Khu đất Cụm 5</t>
  </si>
  <si>
    <t>Phường 1 TP Vũng Tàu</t>
  </si>
  <si>
    <t>QĐ số 279/QĐ-UBND Ngày 13/2/2017
QĐ số 2712/QĐ-UBND Ngày 25/9/2017 của UBND Tỉnh BRVT</t>
  </si>
  <si>
    <t>- Cơ sở Nhà , Đất thuộc CA tỉnh; Trụ sở CA TP Vũng Tàu: DT Đất: 18.886,4 m²; DT Nhà 14.806,38m² và các TC Vật kiến trúc trên đất.
- Nhà Thiếu Nhi tỉnh D Đất 6.675,6 m²; Nhà 4.057,28 m² và các TS vật kiến trúc trên đất.
-- Công ty TNHH Du lịch SXTM Hương Phong 2545.2m²</t>
  </si>
  <si>
    <t>- Thanh lý tài sản, dọn dẹp mặt bằng
- Ban hành quyết định đấu giá
Công văn số 443/TTPTQĐ-ĐTĐ ngày 07/12/2017 về việc  Bàn giao đất</t>
  </si>
  <si>
    <t>Công an TPVT, Nhà thiếu nhi, Công ty Hương Phong</t>
  </si>
  <si>
    <t>18.1</t>
  </si>
  <si>
    <t>Đất thu hồi của Công ty TNHH Du lịch SXTM Hương Phong</t>
  </si>
  <si>
    <t>QĐ số 152/QĐ-UBND Ngày 20/1/2017 của UBND Tỉnh Bà Rịa - Vũng Tàu VV thu hồi đất;</t>
  </si>
  <si>
    <t>Nằm trong Cụm 5</t>
  </si>
  <si>
    <t>- Công văn số 409/TTPTQĐ-ĐTĐ ngày 14/11/2017 về việc  Bàn giao đất</t>
  </si>
  <si>
    <t>19</t>
  </si>
  <si>
    <t>Công ty TNHH Thuỷ sản Hùng Phát</t>
  </si>
  <si>
    <t>xã Long Sơn, TP.Vũng Tàu</t>
  </si>
  <si>
    <t xml:space="preserve">Quyết định số: 29/QĐ-UBND ngày 08/01/2018  </t>
  </si>
  <si>
    <t xml:space="preserve"> - Hiện trạng là đất mặt nước trên đó đang nuôi cá lồng bè, không xác định được ranh giới, mốc cụ thể.</t>
  </si>
  <si>
    <t xml:space="preserve"> Đất Sông</t>
  </si>
  <si>
    <t>Công ty TNHH XD TMSX Phước Ân</t>
  </si>
  <si>
    <t>Phước Cơ, phường 12, thành phố Vũng Tàu</t>
  </si>
  <si>
    <t xml:space="preserve">Quyết định số: 416/QĐ-UBND ngày 12/02/2018  </t>
  </si>
  <si>
    <t>Vị trí khi đất theo BĐ TL 1/500 số TH05-VT-05/BĐ-ĐC ngày 09/05/05</t>
  </si>
  <si>
    <t>Khu đất do BCH Quân sự tỉnh quản lý</t>
  </si>
  <si>
    <t xml:space="preserve">Quyết định số: 457/QĐ-UBND ngày 23/02/2018  </t>
  </si>
  <si>
    <t>Khu đất do Công ty CP Thủy sản và XNK Côn đảo quản lý  (lô số 1)</t>
  </si>
  <si>
    <t>Trần Phú, Phường 5, thành phố Vũng Tàu</t>
  </si>
  <si>
    <t xml:space="preserve">Quyết định số: 407/QĐ-UBND ngày 12/02/2018  </t>
  </si>
  <si>
    <t>Khu đất Trường Đại học Bà Rịa - Vũng Tàu</t>
  </si>
  <si>
    <t>Công văn số 3049/UBND-VP ngày 8/5/2015</t>
  </si>
  <si>
    <t>Đất cơ sở giáo dục - đào tạo</t>
  </si>
  <si>
    <t xml:space="preserve">Đất không đấu giá vì thực hiện các dự án xã hội hoá giáo dục. </t>
  </si>
  <si>
    <t>Phường 11 TP.Vũng Tàu</t>
  </si>
  <si>
    <t>Đất xây Trụ sở cơ quan (Tại đuờng Thi sách TP Vũng Tàu)</t>
  </si>
  <si>
    <t>Quyết định số 5129/QĐ-UBND ngày 30/12/2005 của UBND Tỉnh BRVT</t>
  </si>
  <si>
    <t xml:space="preserve"> - Còn một 17 hộ dân khiếu nại đang cư ngụ trên đất
 - UBND Phường 8 đã làm thủ tục cưỡng chế thu hồi đất</t>
  </si>
  <si>
    <t>- Công văn số 3461/STNMT-TTPTQĐ ngày 24/7/2017 về việc  cưởng chế bàn giao mặt bằng khu đất tại đường Thi Sách, phường 8;
- Chi cục QLĐĐ chưa bàn giao đất cho TTPTQĐ..</t>
  </si>
  <si>
    <t>P 8 TP Vũng Tàu</t>
  </si>
  <si>
    <t>Dự án hạ tầng khu đô thị 18,7 ha đường 3/2, phường 11, thành phố Vũng Tàu</t>
  </si>
  <si>
    <t xml:space="preserve">VB số 12575/UBND-VP ngày 21 tháng 12 năm 2017 của UBND tỉnh Bà Rịa – Vũng Tàu </t>
  </si>
  <si>
    <t>Đất lâm nghiệp 8,5ha, đất dân đang sử dụng 10,2ha</t>
  </si>
  <si>
    <t>Đất ở, đất SXKD (SKC), đật Giao phâng , dãy cây xanh</t>
  </si>
  <si>
    <t>Phải bồi thường giải phóng mặt bằng diện tích 10,5 ha</t>
  </si>
  <si>
    <t>UBND P.11 TPVT</t>
  </si>
  <si>
    <t>Khu đất Trại giam Công An tỉnh</t>
  </si>
  <si>
    <t>CV số 9259/UBND-VP ngày 29/9/2017.</t>
  </si>
  <si>
    <t>Đất nuôi trồng thủy sản, rừng ngập mặn, 2220 nhà cấp 4, nhà xưởng của tổ chức</t>
  </si>
  <si>
    <t>Đất ở; SXKD; Nuôi trồng thủy sản</t>
  </si>
  <si>
    <t>- Phải bồi thường giải phóng mặt bằng
- Rà soát hiện trạng đất</t>
  </si>
  <si>
    <t>Khu đất trụ sở UBND tỉnh củ - 21 Thống Nhất Phường 1 - TP Vũng Tàu</t>
  </si>
  <si>
    <t>Khu đất chợ du lịch Vũng Tàu</t>
  </si>
  <si>
    <t>CV số 9340/UBND-VP ngày 02/10/2017.</t>
  </si>
  <si>
    <t>Trên đất còn tài sản do Công ty TNHH Thoát nước và Phát triển đô thị đầu tư</t>
  </si>
  <si>
    <t>Công ty TNHH Thoát nước và Phát triển đô thị</t>
  </si>
  <si>
    <t>Phường TT TP Vũng Tàu</t>
  </si>
  <si>
    <t>Dự án Tổ hợp du lịch Dicstar Vũng Tàu</t>
  </si>
  <si>
    <t>Mũi Nghinh phong, P2, TP Vũng Tàu</t>
  </si>
  <si>
    <t xml:space="preserve">VB số 645/UBND-VP ngày 21 tháng 01 năm 2018 của UBND tỉnh Bà Rịa – Vũng Tàu </t>
  </si>
  <si>
    <t>- Đồn Biên phòng 522: 1000m²
- Đất Nhà nước quản bị bị dân chiếm:34.000m²
- Đất Miếu Hòn bà: 5m²
-Diện tích còn lại là đất liên và mặt biển</t>
  </si>
  <si>
    <t>Tiếp tục bồi thường giải phóng mặt bằng diện tích 82,5 ha</t>
  </si>
  <si>
    <t>UBND P.11,12 TPVT</t>
  </si>
  <si>
    <t>Đất có khả năng khai thác tại TP Vũng Tàu</t>
  </si>
  <si>
    <t>Hiện do UBND TP Vũng Tàu quản lý</t>
  </si>
  <si>
    <t>Theo KQ Khảo sát 9/10/2017</t>
  </si>
  <si>
    <t>Công ty Dịch vụ Hậu cần Thuỷ sản.</t>
  </si>
  <si>
    <t>Xem xét lên phương án xử lý di dời, giải tỏa khu tập thể.</t>
  </si>
  <si>
    <t>Phường Phước Trung, TP.Bà Rịa</t>
  </si>
  <si>
    <t>Đất trụ sở cơ quan, công trình sự nghiệp</t>
  </si>
  <si>
    <t>- Quản lý chờ điều phối sử dụng của UBND tỉnh, không đấu giá QSD đất.</t>
  </si>
  <si>
    <t xml:space="preserve">33 (cũ 16) </t>
  </si>
  <si>
    <t>8;11(cũ 12)</t>
  </si>
  <si>
    <t>- Diện tích không đủ để xây dựng chung cư theo quy hoạch</t>
  </si>
  <si>
    <t>Quỹ đất thu hồi của HTX Quyết Tiến (Tổng DT Là 90.844,2 m2)</t>
  </si>
  <si>
    <t xml:space="preserve"> - Đất chưa nhận bàn giao 
 - Còn tồn tại nhiều công trình trước đây của xã viên cần phải di dời.
 - Ranh, mốc giới không rõ ràng, chưa thực hiện bàn giao mốc ngoài thực địa;
 - Một số hộ dân vẫn còn canh tác trên đất.</t>
  </si>
  <si>
    <t>Đất ở tại đô thị; sản xuất kinh doanh; công trình công công; nông nghiệp…</t>
  </si>
  <si>
    <t xml:space="preserve">- UBND thành phố Bà Rịa giao địa phương quản lý.
- Đất chờ điều phối sử dụng của UBND tỉnh.
- Đang đề nghị lập thủ tục đấu giá QSD đất: QĐ: 1225; DT: 5830.0 m và  QĐ: 1206: DT 211.8 m </t>
  </si>
  <si>
    <t>QĐ số 1225/QĐ-UBND Ngày 24/04/2009 của UBND Tỉnh BRVT</t>
  </si>
  <si>
    <t>- Đăng ký KHSDĐ bổ sung;
- Lập phương án Đấu giá QSD đất.</t>
  </si>
  <si>
    <t>Bổ sung 
KHSDĐ</t>
  </si>
  <si>
    <t>Trường Mầm non Phước Nguyên TP.Bà Rịa</t>
  </si>
  <si>
    <t>Đất công trình công cộng (Giáo dục)</t>
  </si>
  <si>
    <t>- UBND tỉnh đã có VB 11551/UBND-VP ngày 26/12/2016 đầu tư dự án Trung tâm Thương mại tại TPBR;</t>
  </si>
  <si>
    <t xml:space="preserve"> Khu đất thu hồi của Công ty Vinaconex</t>
  </si>
  <si>
    <t xml:space="preserve"> - Chưa nhận bàn giao đất
- Ngoài thực địa còn khiếu nại một số hộ dân (Bà Nguyễn Kim Liên)</t>
  </si>
  <si>
    <t>- Đất chưa đấu giá được cần phải xử lý việc bồi thường, giải quyết khiếu nại tranh chấp, xác định mốc ranh giới.
- Đang thuê đơn vị tư vấn tính toán giá trị bồi thường</t>
  </si>
  <si>
    <t xml:space="preserve"> - Hiện nay vẫn còn một số hộ dân đang sinh sống canh tác sản xuất nông nghiệp</t>
  </si>
  <si>
    <t>Đất sản xuất nông nghiệp (CLN)</t>
  </si>
  <si>
    <t xml:space="preserve"> - Đất chưa đấu giá được cần phải xử lý việc bồi thường, giải quyết khiếu nại tranh chấp, xác định mốc ranh giới.
- Đề nghị giao lại cho địa phương quản lý.
- Chưa nhận bàn giao đất</t>
  </si>
  <si>
    <t>Khu đất Trường Lái xe Hải Vân</t>
  </si>
  <si>
    <t>Công văn số 1517/UBND-VP ngày 10/3/2015.</t>
  </si>
  <si>
    <t>Hiện trạng có các Công trình, hạ tầng của công ty  Hải Vân đang sử dụng</t>
  </si>
  <si>
    <t>Đất không đấu giá được vì quy hoạch là đất giáo dục;
Phải xử lý việc đầu tư trên đất của công ty Hải Vân.</t>
  </si>
  <si>
    <t>P.Kim Dinh, TP.Bà Rịa</t>
  </si>
  <si>
    <t>Cụm Công nghiệp - TTCN Long Hương 2</t>
  </si>
  <si>
    <t xml:space="preserve">Công văn số: 
4564/UBND-VP ngày 30/5/2017 của UBND tỉnh </t>
  </si>
  <si>
    <t>Nhà ở dân, cây lâu năm</t>
  </si>
  <si>
    <t>- Phải bồi thường giải phóng mặt bằng (Vb 03/STC ngày 31/1/18 của Sở Tài chính)
- Lập dự án khai thác</t>
  </si>
  <si>
    <t>P.Long Hương, TP.Bà Rịa</t>
  </si>
  <si>
    <t>QĐ số 1934/QĐ-UBND Ngày 23/08/2013 của UBND Tỉnh BRVT</t>
  </si>
  <si>
    <t>Kho và các công trình cũ của Công ty Hải sản.</t>
  </si>
  <si>
    <t>- Đã TB đấu giá 2 lần, nhưng không có người tham gia
- Làm thủ tục điều chỉnh giá đất để thuận lợi đấu giá</t>
  </si>
  <si>
    <t xml:space="preserve"> Thị trấn Long Hải 
huyện Long Điền</t>
  </si>
  <si>
    <t>Đã có quyết định đấu giá QSDĐ (QĐ số 2347/QĐ-UBND ngày 30/08/2016).</t>
  </si>
  <si>
    <t>VB số 10816/UBND-VP 7/11/17  Đồng ý xem xét lại giá khởi điểm</t>
  </si>
  <si>
    <t xml:space="preserve"> Khu đất thu hồi của Cty TNHH Nhật Hoàng Minh</t>
  </si>
  <si>
    <t>- Lập phương án đấu giá 2018-2020
- Quy hoạch 1 phần công trình công cộng, 1 phần đất nhà chung cư, còn lại đường giao thông.</t>
  </si>
  <si>
    <t>- Đã có quyết định đấu giá QSDĐ (QĐ số 1258/QĐ - UBND ngày 23/5/2016).
- Đã có QĐ số 1922/QĐ- UBND ngày 13/7/2017 về việc không công nhận KQ đấu giá</t>
  </si>
  <si>
    <t>QĐ số 2228/QĐ-UBND Ngày 9/8/2017 của UBND Tỉnh</t>
  </si>
  <si>
    <t>Hiện trạng còn tài sản của Doanh nghiệp
Vị trí khi đất theo BĐ TL 1/500 số GT24-LĐ-08/BĐ-ĐC ngày 5/11/08</t>
  </si>
  <si>
    <t>- Đất thu hồi của Cty CP Thành Chí theo QĐ cho thuê đất số 1799/QĐ-UBND ngày 31/08/2012;
- CCQLĐĐ chưa bàn giao</t>
  </si>
  <si>
    <t>Đất thu hồi của Cty CP Thành Chí</t>
  </si>
  <si>
    <t>TT Long Hải, H Long Điền</t>
  </si>
  <si>
    <t>Khu đất giao cho Tổng Cty Mía đường</t>
  </si>
  <si>
    <t>QĐ số 2339/QĐ-UBND Ngày 18/8/2017 của UBND Tỉnh</t>
  </si>
  <si>
    <t>Vị trí khi đất theo BĐ TL 1/500 số T03-LĐ-05/BĐ-ĐC ngày 25/1/05</t>
  </si>
  <si>
    <t>- Đất thu hồi của Tổng Cty Mía đường theo QĐ cho thuê đất số 519/QĐ-UBND ngày 03/02/2005;
- CCQLĐĐ đã bàn giao TTPTQĐ.</t>
  </si>
  <si>
    <t>Đất thu hồi của Tổng Cty Mía đường</t>
  </si>
  <si>
    <t>Khu đất Cty TNHH một thành viên xây lắp điện 2</t>
  </si>
  <si>
    <t>QĐ số 3044/QĐ-UBND Ngày 25/10/2017 của UBND Tỉnh Bà Rịa - Vũng Tàu</t>
  </si>
  <si>
    <t>Vị trí khi đất theo BĐ TL 1/500 số T29-LĐ-04/BĐ-ĐC ngày 06/2/04</t>
  </si>
  <si>
    <t>- Đất thu hồi của Cty TNHH một thành viên xây lắp điện 2- XN VLXD theo QĐ cho thuê đất số 4098/QĐ-UBND ngày 16/11/2007;
- CCQLĐĐ chưa bàn giao.
- TTPTQĐ có VB 399/TTPTQĐ-ĐTĐ ngày 08/11/2017</t>
  </si>
  <si>
    <t>Đất thu hồi của Cty TNHH một thành viên xây lắp điện 2</t>
  </si>
  <si>
    <t xml:space="preserve"> Lô đất tại thị trấn Long Hải (Khu du lịch Bình Minh cũ do Công ty TNHH XD và SXVLXD Bình Minh làm chủ đầu tư)</t>
  </si>
  <si>
    <t>Công văn số 5511/UBND-VP ngày 19/07/2015 của UBND tỉnh BRVT</t>
  </si>
  <si>
    <t xml:space="preserve">Ban quản lý rừng phòng hộ đang QL Bao gồm 3 khu: 
Khu A (đất sản xuất kinh doanh), 
Khu B, Khu C (đất rừng phòng hộ) </t>
  </si>
  <si>
    <t>- Bồi thường, giải tỏa 
- Xử lý tài sản trên đất
- Lập hồ sơ đấu giá trước 24.941,9 M2 theo VB số 5027/STNMT-CCQLĐĐ</t>
  </si>
  <si>
    <t xml:space="preserve"> - Còn tồn tại các công trình đầu tư.
 - Đất chưa nhận bàn giao </t>
  </si>
  <si>
    <t>- Đất chưa đấu giá được do còn nhiều khiếu nại của chủ đầu tư trước đây, chưa bồi thường giá trị trên đất cho chủ đấu tư;
- Ngày 9/8/2017 tiến hành kiểm kê tài sản theo thư mời TTPTQĐ huyện Đất Đỏ (không thực hiện được do vắng mặt chủ đầu tư)</t>
  </si>
  <si>
    <t>- Đã nhận bàn giao theo thư mời ngày 4/7/2017 của PTNMT huyện Đất Đỏ. 
- Điều chỉnh trừ diện tích đường vào chùa Hòn Một, hộ bà Lan, bà Yến.
- Đã nhận VB số 3101/UBND -VP ngày 17/4/2017 về việc lập dự án Trung tâm đào tạo thực hành du lịch, nhà hàng, khá</t>
  </si>
  <si>
    <t>DT giao cho ĐH Tôn Đức Thắng và Bà Yến Lan 152.619,5m2 - 73.000m2</t>
  </si>
  <si>
    <t>- Giải phóng mặt bằng, giải quyết khiếu nại
- Xử lý tài sản có trên đất.</t>
  </si>
  <si>
    <t>Đã trừ DT giao cho ĐH Tôn Đức Thắng và Bà Yến Lan 152.619,5m2 - 79.619,5m2</t>
  </si>
  <si>
    <t xml:space="preserve"> Khu đất thu hồi của Cty TNHH ĐTXD-TM Sài Gòn</t>
  </si>
  <si>
    <t>- Đất chưa đấu giá được do còn nhiều khiếu nại của chủ đầu tư trước đây, chưa bồi thường giá trị trên đất cho chủ đầu tư.  
- Đã gửi công văn số 193/TTPTQĐ-ĐTĐ ngày 12/6/2017 đề nghị phòng TNMT huyện Đất Đỏ bàn giao khu đất theo quy định</t>
  </si>
  <si>
    <t>Lô đất thu hồi của  DNTN Tuyết Minh tại thị trấn Phước Hải, huyện Đất Đỏ,</t>
  </si>
  <si>
    <t>Đất sản xuất kinh doanh (Du lịch)</t>
  </si>
  <si>
    <t>-Tổ chức đấu giá QSDĐ 2017;
'-QĐ số 3036/QĐ UBND Phê duyệt Phương án đấu giá</t>
  </si>
  <si>
    <t>Đất đã nhận bàn giao.</t>
  </si>
  <si>
    <t>Đất Thể Thao</t>
  </si>
  <si>
    <t>- Đã nhận bàn giao, chủ đầu tư không có mặt tham dự;
- Đang làm thủ tục điều chỉnh quy hoạch sang đất SX kinh doanh.</t>
  </si>
  <si>
    <t>Đất ven đường cầu Bà Đáp - Cầu Sông Ray</t>
  </si>
  <si>
    <t>QĐ 184/QĐ-UBND ngày 26/2/20147 của UBND tỉnh Bà Rịa - Vũng Tàu</t>
  </si>
  <si>
    <t>140ha (60 hộ khoán trồng rừng); Dân đang SD có đăng ký 73,5 ha (49 thửa); Đất dân 35,6 ha14 hộ (20 thửa); Sông suối, giuao thồng  4ha</t>
  </si>
  <si>
    <t>Đất Lâm nghiệp</t>
  </si>
  <si>
    <t>Điều chỉnh QH sang đất ở, dịch vụ Du lịch</t>
  </si>
  <si>
    <t>Đất trồng rừng phòng hộ</t>
  </si>
  <si>
    <t>VB 3450/STNMT-TTPTQĐ ngày 21/7/17</t>
  </si>
  <si>
    <t>Khu đất thu hồi của Cộng ty Cổ phần thương Mại Quảng Trọng</t>
  </si>
  <si>
    <t>QĐ số 3751/QĐ-UBND Ngày 30/12/2016 của UBND Tỉnh BRVT</t>
  </si>
  <si>
    <t>Trên đất có nhà tạm vách Tol 25M2, trên đất có cây dương ranh giới rỏ ràng</t>
  </si>
  <si>
    <t>- Đăng ký KHSDĐ bổ sung;
- Lập phương án Đấu giá QSD đất.
- Tiếp nhận theo thư mời ngày 8/3/2017 của CCQLĐĐ (lần 1) chưa nhận bàn giao vì chủ đầu tư không có mặt tham dự.
- Dự kiến chuyển sang đất Quốc phòng - Không đấu giá</t>
  </si>
  <si>
    <t>CV số 5312/STNMT-CCQLĐĐ 26/10/17 Không đấu giá</t>
  </si>
  <si>
    <t>Xã Phước Thuận, Huyện Xuyên Mộc</t>
  </si>
  <si>
    <t xml:space="preserve">Đất trồng cây lâu năm, không có đường vào </t>
  </si>
  <si>
    <t>- Đất không đấu giá được do phải xử lý ranh giới vì không có đường giao thông vào lô đất.
- Đất đề nghị giao trả địa phương quản lý làm quỹ đất công ích địa phương.</t>
  </si>
  <si>
    <t xml:space="preserve"> Xã Hoà Bình, Huyện Xuyên Mộc</t>
  </si>
  <si>
    <t>Khu đất giao cho Cty TNHH Một thành viên Du lịch Lữ hành An Lộc Sơn</t>
  </si>
  <si>
    <t>QĐ số 2265/QĐ-UBND Ngày 14/8/2017 của UBND Tỉnh Bà Rịa - Vũng Tàu;
QĐ số 2782/QĐ-UBND Ngày 03/10/2017 "Đ/c QĐ 2265"</t>
  </si>
  <si>
    <t>- Đất thu hồi của Cty TNHH Một thành viên Du lịch Lữ hành An Lộc Sơn theo QĐ giao đất số 2021/QĐ-UBND ngày 19/08/2010;
- TTPTQĐ chưa có VB</t>
  </si>
  <si>
    <t>Phước Thuận - Xuyên Mộc</t>
  </si>
  <si>
    <t xml:space="preserve">Khu đất dự kiến xây dựng khu du lịch Free Land </t>
  </si>
  <si>
    <t>Văn bản số 12446/UBND-VP ngày 18/12/2017 của UBND tỉnh BRVT
VB 1581 UBND/VP ngày 26-2-18 của UBND tỉnh Bà Rịa Vũng Tàu</t>
  </si>
  <si>
    <t>QĐ  42/QD-UBND ngày 10 /0 /2018 của UBND tinh BRVT ban hành Chương trinh hành động</t>
  </si>
  <si>
    <t>- Giải phóng mặt bằng
- Rà soát hiện trạng, lập PA đấu giá</t>
  </si>
  <si>
    <t>Công ty Cổ Phần Hoà Việt xã Xà Bang, huyện châu Đức</t>
  </si>
  <si>
    <t>QĐ số 1837/QĐ-UBND Ngày 08/07/2016 của UBND Tỉnh BRVT</t>
  </si>
  <si>
    <t>Đất đã bồi thường GPMB
- Trên khu đất có nhà ở là trạm thu mua thuốc lá xã Xà Bang, trồng bắp, điều;
- Mốc ranh giới rõ ràng</t>
  </si>
  <si>
    <t>Đất ở + đất giao thông</t>
  </si>
  <si>
    <t>- Đăng ký KHSDĐ bổ sung;
- Đang lập thủ tục đấu giá QSD đất theo kế hoạch 2017.</t>
  </si>
  <si>
    <t>Cty CP ĐT&amp;PT-XD Bê tông  Tân Thành</t>
  </si>
  <si>
    <t>Hiện có nhà xưởng và các công trình xây dựng trên Đất</t>
  </si>
  <si>
    <t>- Không đấu giá được do quy hoạch đất công cộng;
- Đang lập thủ tục cho thuê mặt bằng ngắn hạn</t>
  </si>
  <si>
    <t xml:space="preserve"> Xã Mỹ Xuân 
Huyện Tân Thành</t>
  </si>
  <si>
    <t>Khu đất thu hồi của Bộ Chỉ Huy Quân Sự tỉnh BR - VT</t>
  </si>
  <si>
    <t>Hiện trạng trên đất là đất đồi núi trống (xung quanh là khu vực khai thác mỏ đá Phước Hoà Fisco)</t>
  </si>
  <si>
    <t xml:space="preserve">Điều chỉnh QH từ đất quốc phòng sang đất SX kinh doanh đưa vào lộ trình Đấu giá quyền sử dụng đất 2018-2020                    </t>
  </si>
  <si>
    <t>Xã Tân Phước, Huyện Tân Thành</t>
  </si>
  <si>
    <t>\</t>
  </si>
  <si>
    <t>Khu đất thu hồi của Công ty TNHH Trung Kiên</t>
  </si>
  <si>
    <t>Hiện trạng trên đất trồng tràm (đất trống) mốc ranh giới rõ ràng, 4 mặt tiếp giáp đường quy hoạch</t>
  </si>
  <si>
    <t>Đã nhận bàn giao; chủ đầu tư không có mặt tham dự.</t>
  </si>
  <si>
    <t>Thị trấn Phú Mỹ, Huyện Tân Thành</t>
  </si>
  <si>
    <t>Hiện trạng là đất mặt nước có một số nhà bè nuôi cá, các mốc ngoài thực địa không còn</t>
  </si>
  <si>
    <t>Đất phát triển hạ tầng</t>
  </si>
  <si>
    <t>Đã nhận bàn giao.</t>
  </si>
  <si>
    <t>Cảng thủy nội địa Trung Hiếu</t>
  </si>
  <si>
    <t>Khu đất thu hồi của Công ty TNHH Tân Tỷ Hưng</t>
  </si>
  <si>
    <t>- Hiện trạng trên đất có 3 căn nhà (cấp 4 và nhà lá );
- Có bãi tập kết vật liệu cát, trên đất có trồng tràm, mì;
- Các mốc ranh giới đã mất.</t>
  </si>
  <si>
    <t>Xã Tân Hoà, Huyện Tân Thành</t>
  </si>
  <si>
    <t>Khu đất thu hồi của Công ty CP Công trình giao thông tỉnh BRVT</t>
  </si>
  <si>
    <t>Hiện trạng là đất mặt nước có nuôi trồng hải sản trên đùn, đất rừng.</t>
  </si>
  <si>
    <t>Tiếp nhận bàn giao về ranh giới theo thư mời của CCQLĐĐ ngày 31/5/2017;</t>
  </si>
  <si>
    <t>Xã Phước Hoà, Huyện Tân Thành</t>
  </si>
  <si>
    <t>Khu đất giao cho BQL Dự án 85</t>
  </si>
  <si>
    <t>QĐ số 2717/QĐ-UBND Ngày 26/9/2017 của UBND Tỉnh</t>
  </si>
  <si>
    <t>Vị trí khi đất theo BĐ TL 1/2000 số TH57-TT-06/BĐĐC ngày 07/08/2006</t>
  </si>
  <si>
    <t>- Đất thu hồi của Ban QLDA 85 theo QĐ cho thuê đất số 1965/QĐ-UBND ngày 06/06/2008;
- TTPTQĐ đã nhận bàn giao đất</t>
  </si>
  <si>
    <t>Công ty TNHH Lê Hoàn - Châu Pha</t>
  </si>
  <si>
    <t>QĐ số 2504/QĐ-UBND Ngày 05/9/2017 của UBND Tỉnh</t>
  </si>
  <si>
    <t>Hiện trạng trên đất là Văn phòng công ty đang hoạt động và nhà máy trộn Bê tông</t>
  </si>
  <si>
    <t>- Đất thu hồi của Cty TNHH Lê Hoàn theo QĐ cho thuê đất số 1531/QĐ-UBND ngày 14/06/2013;
- TTPTQĐ có VB 439/TTPTQĐ-ĐTĐ  6/12/17 V/v bàn giao đất</t>
  </si>
  <si>
    <t xml:space="preserve">Bàn giao ngày 30/1/2018 (lần 2) chủ đầu tư vắng mặt </t>
  </si>
  <si>
    <t>Xã Châu Pha, Huyện Tân Thành</t>
  </si>
  <si>
    <t>Khu đất giao cho công ty TNHH Galates</t>
  </si>
  <si>
    <t>QĐ số 2477/QĐ-UBND Ngày 1/9/2017 của UBND Tỉnh</t>
  </si>
  <si>
    <t>Vị trí khi đất theo BĐ TL 1/500 số TH02-CĐ-08/BĐĐC ngày 25/1/2008</t>
  </si>
  <si>
    <t>- Đất thu hồi của Cty TNHH Galates theo QĐ cho thuê đất số 1116/QĐ-UBND ngày 20/03/2008;
- Chi cục đã nhận BG, TTPTQĐ không có mặt</t>
  </si>
  <si>
    <t>STNMT</t>
  </si>
  <si>
    <t>GHI CHÚ:</t>
  </si>
  <si>
    <t>TỔNG CỘNG CẢ TP VŨNG TÀU</t>
  </si>
  <si>
    <t>Tổ chức lấn chiếm</t>
  </si>
  <si>
    <t>9. BỔ SUNG TP VŨNG TÀU</t>
  </si>
  <si>
    <t>- Rà soát hiện trạng, phân loại thửa đất
- Đo đạc hiện trạng
- Rà soát quy hoạch để xử lý.</t>
  </si>
  <si>
    <t>UBND H.Côn Đảo</t>
  </si>
  <si>
    <t>Đất công còn lại</t>
  </si>
  <si>
    <t>- Rà soát hiện trạng, phân loại thửa đất
- Đất sạch, không phải giải phóng mặt bằng</t>
  </si>
  <si>
    <t>Đất trống do Nhà nước quản lý</t>
  </si>
  <si>
    <t>Đất rừng có một số hộ dân sử dụng</t>
  </si>
  <si>
    <t>Khu vực từ Bãi Nhát kéo dài đến cuối tuyến đường Bến Đầm</t>
  </si>
  <si>
    <t>Đất rừng</t>
  </si>
  <si>
    <t>Đất rừng và một số hộ dân đang sử dụng</t>
  </si>
  <si>
    <t>Đất trống và một số hộ dân đang sử dụng</t>
  </si>
  <si>
    <t>111ha -30 ha đã giao cho Công ty Cổ phần Cam Ly</t>
  </si>
  <si>
    <t>8. HUYỆN CÔN ĐẢO</t>
  </si>
  <si>
    <t>- Rà soát hiện trạng, phân loại từng thửa đất.
- Rà soát quy hoạch đề xuất phương án xử lý</t>
  </si>
  <si>
    <t>UBND các xã, TT thuộc huyện quản lý, hiện đang cho thuê, cho mượn, để đất trống, tạm giao cho cơ quan đoàn thể của xã quản lý, sử dụng</t>
  </si>
  <si>
    <t>- Đất sạch, không phải giải phóng mặt bằng
- Diện tích theo số liệu khảo sát, chưa  đo đạc hiện trạng
- Rà soát hiện trạng, phân loại thửa đất.</t>
  </si>
  <si>
    <t>Đất sạch không phải giải tỏa</t>
  </si>
  <si>
    <t>Đang nuôi cá</t>
  </si>
  <si>
    <t>UBND Xã Sông Xoài</t>
  </si>
  <si>
    <t>- Đất sạch không phải giải tỏa
- Điều chỉnh quy hoạch sử dụng đất sang đất thương mại dịch vụ.</t>
  </si>
  <si>
    <t>UBND H.Tân Thành</t>
  </si>
  <si>
    <t>Đất nông nghiệp thuộc khu vực 3 con heo tại xã Phước Hòa, huyện Tân Thành (đất dự án 1892 giao lại)</t>
  </si>
  <si>
    <t>Đất ở; giao thông; nông nghiệp.</t>
  </si>
  <si>
    <t>Xây nhà tạm phục vụ tái định cư</t>
  </si>
  <si>
    <t>UBND TT.Phú Mỹ</t>
  </si>
  <si>
    <t>- Đất sạch không phải giải tỏa
- Điều chỉnh quy hoạch sử dụng đấ sang đất ở</t>
  </si>
  <si>
    <t>7. HUYỆN TÂN THÀNH</t>
  </si>
  <si>
    <t>- Rà soát hiện trạng, phân loại thửa đất
- Rà soát quy hoạch từng thửa đất</t>
  </si>
  <si>
    <t>UBND H.Châu Đức</t>
  </si>
  <si>
    <t>- Rà soát hiện trạng, phân loại thửa đất
- Phần lớn diện tích này dân đã sử dụng, phải giải phóng mặt bằng
- Diện tích theo số liệu khảo sát, chưa  đo đạc hiện trạng</t>
  </si>
  <si>
    <t>Bãi bồi tự nhiên ven suối tại các xã Bàu Chinh (0,4ha), Quảng Thành (0,6ha), Bình Trung (0,5ha) Suối Rao (0,5ha)</t>
  </si>
  <si>
    <t>- Không phải giải tỏa
- Điều chỉnh quy hoạch sử dụng đất sang đất ở.</t>
  </si>
  <si>
    <t>UBND Xã Xuân Sơn</t>
  </si>
  <si>
    <t xml:space="preserve"> Đất công ích xã Xuân Sơn</t>
  </si>
  <si>
    <t>Giếng nước 2 tại xã Xuân Sơn</t>
  </si>
  <si>
    <t>Khu đất Trạm y tế cũ tại xã Nghĩa Thành</t>
  </si>
  <si>
    <t>- Đất sạch không phải giải tỏa
- Điều chỉnh quy hoạch sử dụng đất sang đất ở.</t>
  </si>
  <si>
    <t>UBND Xã Đá Bạc</t>
  </si>
  <si>
    <t>Khu đất công ích tại xã Đá Bạc</t>
  </si>
  <si>
    <t>Khu đất quy hoạch xây dựng trường Mầm non tại thị trấn Ngãi Giao</t>
  </si>
  <si>
    <t>Khu đất đội thuế tại thị trấn Ngãi Giao</t>
  </si>
  <si>
    <t>Khu đất trạm y tế cũ tại xã Xà Bang</t>
  </si>
  <si>
    <t>Thửa đất giáp với đường Xà Bang - Láng Lớn tại xã Láng Lớn</t>
  </si>
  <si>
    <t>Khu đất Trạm dịch vụ cây trồng tại xã Láng Lớn</t>
  </si>
  <si>
    <t>Khu đất trường học Tân Giao (cũ) tại xã Láng Lớn</t>
  </si>
  <si>
    <t>- Không phải giải tỏa
- Xử lý việc di dời
- Điều chỉnh quy hoạch sử dụng đất sang đất ở.</t>
  </si>
  <si>
    <t>Khu đất nhà giáo viên cũ tại xã Suối Rao</t>
  </si>
  <si>
    <t>6. HUYỆN CHÂU ĐỨC</t>
  </si>
  <si>
    <t>- Rà soát, phân loại thửa đất 
- Rà soát quy hoạch khai thác.</t>
  </si>
  <si>
    <t>UBND H.Xuyên Mộc</t>
  </si>
  <si>
    <t>- Rà soát, phân loại thửa đất 
- Đất sạch, không phải giải phóng mặt bằng - Diện tích theo số liệu khảo sát, chưa  đo đạc hiện trạng</t>
  </si>
  <si>
    <t>Bãi bồi tự nhiên ven biển tại xã Bưng Riềng</t>
  </si>
  <si>
    <t>- Rà soát quy hoạch
- Bổ sung KHSD đất</t>
  </si>
  <si>
    <t>UBND TT.Phước Bửu</t>
  </si>
  <si>
    <t>Đất cơ sở văn hóa</t>
  </si>
  <si>
    <t>- Rà soát điều chỉnh quy hoạch
- Bổ sung KHSD đất</t>
  </si>
  <si>
    <t xml:space="preserve"> Khu hầm cát (hồ Sông Kinh)</t>
  </si>
  <si>
    <t>- Xử lý di dời
- Bổ sung KHSD đất</t>
  </si>
  <si>
    <t>- Rà soát lại từng thửa</t>
  </si>
  <si>
    <t>- Xử lý di dời
- Rà soát quy hoạch</t>
  </si>
  <si>
    <t>- Đất sạch
- Điều chỉnh QHSD đất sang đất ở. Bổ sung KHSD đất</t>
  </si>
  <si>
    <t>Đất công KP Thạnh Sơn</t>
  </si>
  <si>
    <t xml:space="preserve"> Xử lý tài sản trên đất</t>
  </si>
  <si>
    <t>UBND Xã Bình Châu</t>
  </si>
  <si>
    <t xml:space="preserve">- Đất sạch
- Điều chỉnh QH sang đất thương mại dịch vụ </t>
  </si>
  <si>
    <t>Rà soát hiện trạng, Quy hoạch</t>
  </si>
  <si>
    <t xml:space="preserve">- Xử lý tài sản
- Điều chỉnh QH đất giáo dục sang đất ở  </t>
  </si>
  <si>
    <t>- Đất sạch
- Điều chỉnh QH sang đất ở</t>
  </si>
  <si>
    <t>- Điều chỉnh QH sang đất ở. Bổ sung KHSD đất</t>
  </si>
  <si>
    <t>UBND Xã Hòa Hội</t>
  </si>
  <si>
    <t>- Điều chỉnh QH sang đất sản xuất kinh doanh. Bổ sung KHSD đất</t>
  </si>
  <si>
    <t>Nhà máy thức ăn gia súc</t>
  </si>
  <si>
    <t xml:space="preserve">- Xử lý tài sản
- Bổ sung KHSD đất </t>
  </si>
  <si>
    <t xml:space="preserve">- Xử lý tài sản
- Bổ sung KHSD đất làm cơ sở đấu giá </t>
  </si>
  <si>
    <t>UBND Xã Bàu Lâm</t>
  </si>
  <si>
    <t>- Xử lý tài sản
- Điều chỉnh QH đất  đất ở</t>
  </si>
  <si>
    <t>- Đất sạch
- Bổ sung KHSD đất đấu giá đất</t>
  </si>
  <si>
    <t>UBND Xã Bưng Riềng</t>
  </si>
  <si>
    <t>UBND Xã Tân Lâm</t>
  </si>
  <si>
    <t>- Xử lý  tài sản
- Điều chỉnh quy hoạch</t>
  </si>
  <si>
    <t>UBND Xã Hòa Hưng</t>
  </si>
  <si>
    <t>- Xử lý tài sản
- Quản lý theo Quyết định số 3654/QĐ-UBND huyện ngày 17/10/2005</t>
  </si>
  <si>
    <t>Đất thể dục thể thao</t>
  </si>
  <si>
    <t>- Bồi thường giải phóng mặt bằng
- Quản lý theo QĐ số: 1921/QĐ-UBND ngày 21/7/2008 của UBND huyện Xuyên Mộc. Tuy nhiên các hộ đang khiếu nại đòi lại đất</t>
  </si>
  <si>
    <t xml:space="preserve"> Khu cổng đá</t>
  </si>
  <si>
    <t xml:space="preserve">- Đất sạch
- Bổ sung KHSD đất làm cơ sở đấu giá </t>
  </si>
  <si>
    <t>UBND Xã Hòa Bình</t>
  </si>
  <si>
    <t xml:space="preserve">- Xử lý tài sản
- Điều chỉnh QH sang đất ở. Bổ sung KHSD đất làm cơ sở đấu giá </t>
  </si>
  <si>
    <t>Nhà sinh hoạt ấp 6</t>
  </si>
  <si>
    <t xml:space="preserve">- Đất sạch
- Bổ sung KHSD đất làm cơ sở đấu giá cho thuê  </t>
  </si>
  <si>
    <t>Bồi thường giải phóng mặt bằng</t>
  </si>
  <si>
    <t>UBND Xã Phước Thuận</t>
  </si>
  <si>
    <t>- Bồi thường giải phóng mặt bằng
- Bổ sung danh mục KHSD đất</t>
  </si>
  <si>
    <t>- Đất sạch
- Điều chỉnh QH sang đất SKC. Bổ sung danh mục KHSD đất</t>
  </si>
  <si>
    <t>- Xử lý tài sản
- Điều chỉnh QH sang đất trụ sở, bổ sung KHSD đất</t>
  </si>
  <si>
    <t>- Đất sạch
- Bổ sung KHSD đất</t>
  </si>
  <si>
    <t xml:space="preserve"> Đất trống trước Tụ điểm sinh hoạt</t>
  </si>
  <si>
    <t>- Xử lý tài sản
- Điều chỉnh QH sang đất ở, bổ sung KHSD đất</t>
  </si>
  <si>
    <t xml:space="preserve"> Đất trường mầm non (cũ)</t>
  </si>
  <si>
    <t>Hiện trạng rừng đặc dụng</t>
  </si>
  <si>
    <t>Rà soát hiện trạng</t>
  </si>
  <si>
    <t>- Giải phóng mặt bằng
- Rà soát hiện trạng
- Điều chỉnh quy hoạch thành đất thương mại dịch vụ</t>
  </si>
  <si>
    <t xml:space="preserve"> Khu đất 10 ha nuôi tôm</t>
  </si>
  <si>
    <t>5. HUYỆN XUYÊN MỘC</t>
  </si>
  <si>
    <t>- Rà soát, phân loại từng thửa đất
- Đo đạc, khảo sát lại hiện trạng</t>
  </si>
  <si>
    <t>UBND H.Đất Đỏ</t>
  </si>
  <si>
    <t>- Rà soát, phân loại từng thửa đất
- Đất sạch, không phải giải phóng mặt bằng
- Diện tích theo số liệu khảo sát, chưa  đo đạc hiện trạng</t>
  </si>
  <si>
    <t>Đất và tài sản trên đất thuộc sở hữu nhà nước</t>
  </si>
  <si>
    <t>Đất sạch không phải giải phóng mặt bằng</t>
  </si>
  <si>
    <t>- Không phải giải phóng mặt bằng
- Điều chỉnh quy hoạch sử dụng đất thành đất sản xuất kinh doanh</t>
  </si>
  <si>
    <t>Đất chưa giải phóng mặt bằng</t>
  </si>
  <si>
    <t>Cửa hàng xăng dầu</t>
  </si>
  <si>
    <t>UBND TT.Phước Hải</t>
  </si>
  <si>
    <t>Khu đất Giáp đường quy hoạch số 2 thị trấn Phước Hải</t>
  </si>
  <si>
    <t>4. HUYỆN ĐẤT ĐỎ</t>
  </si>
  <si>
    <t>- Rà soát, phân loại từng thửa đất
- Đo đạc bản đồ.</t>
  </si>
  <si>
    <t>UBND H.Long Điên</t>
  </si>
  <si>
    <t>- Đất sạch, không phải giải phóng mặt bằng
- Rà soát, phân loại từng thửa đất.
- Diện tích theo số liệu khảo sát, chưa  đo đạc hiện trạng</t>
  </si>
  <si>
    <t>Khu đất giáo đất ông Nguyễn Trính sử dụng tại xã Phước Tỉnh</t>
  </si>
  <si>
    <t>Khu đất giáp đất ông Nguyễn Mậu Tư sử dụng tại xã Tam Phước</t>
  </si>
  <si>
    <t>Có công trình trên đất</t>
  </si>
  <si>
    <t>3. HUYỆN LONG ĐIỀN</t>
  </si>
  <si>
    <t>- Rà soát, phân loại cụ thể từng thửa đất</t>
  </si>
  <si>
    <t>UBND Xã, phường và các tổ chức khác (Nông trường Phong phú, Hội phụ nữ, Hội cựu chiến binh, Nông dân,...) quản lý</t>
  </si>
  <si>
    <t>- Hầu hết diện tích này người dân đang sử dụng vào mục đích nuôi trồng thủy sản, phải giải phóng mặt bằng
- Rà soát lập phương án khai thác</t>
  </si>
  <si>
    <t>UBND P.Long Hương</t>
  </si>
  <si>
    <t>Khu đất tại phường Long Hương</t>
  </si>
  <si>
    <t>Đất giáo dục, đất y tế</t>
  </si>
  <si>
    <t>- không phải giải tỏa
- điều chỉnh sang đất thương mại dịch vụ</t>
  </si>
  <si>
    <t>UBND P.Phước Nguyên + TTPTQĐ</t>
  </si>
  <si>
    <t>Khu đất tại phường Phước Nguyên, thành phố Bà Rịa</t>
  </si>
  <si>
    <t>2. TP BÀ RỊA</t>
  </si>
  <si>
    <t>- Rà soát cụ thể lại địa điểm, lập phương án khai thác
- Phần lớn diện tich này là đất sạch, không phải giải phóng mặt bằng</t>
  </si>
  <si>
    <t xml:space="preserve"> - Giải quyết dứt điểm khiếu nại của HTX Hải Đăng;          
- Sở TNMT có Văn bản số 4909/STNMT-CCQLĐĐ đề nghị hủy bỏ QĐ 2392/QĐ-UBND giao cho TP Vung Tàu quản lý, xem xét phương án XH hóa.</t>
  </si>
  <si>
    <t xml:space="preserve"> - Giải quyết dứt điểm khiếu nại của HTX Hải Đăng, điều chỉnh lại quy hoạch làm đường cho dân và phần diện tích còn lại không thể đấu giá được.               
- Đề nghị XHH</t>
  </si>
  <si>
    <t>Cty CP ĐT&amp;PT-XD Bê tông Tân Thành</t>
  </si>
  <si>
    <t>Trả địa phương do quy hoạch đất công cộng</t>
  </si>
  <si>
    <t>SXKD</t>
  </si>
  <si>
    <t>Đất sông</t>
  </si>
  <si>
    <t>Đã tiếp nhận khu đất</t>
  </si>
  <si>
    <t xml:space="preserve"> - Nhận bàn giao theo thư mời của CCQLĐĐ ngày 20/10/2017
- Thanh toán BT</t>
  </si>
  <si>
    <t xml:space="preserve"> -  Điều chỉnh QH từ đất quốc phòng sang đất SX kinh doanh đưa vào lộ trình BT</t>
  </si>
  <si>
    <t>Điều chỉnh quy hoạch; Thanh toán BT</t>
  </si>
  <si>
    <t>Giao địa phương quản lý</t>
  </si>
  <si>
    <t>Điều chỉnh QH</t>
  </si>
  <si>
    <t>Phước Hòa, H Tân Thành</t>
  </si>
  <si>
    <t>Điều chỉnh QH TMDV</t>
  </si>
  <si>
    <r>
      <t>Diện tích đất
(m</t>
    </r>
    <r>
      <rPr>
        <b/>
        <vertAlign val="superscript"/>
        <sz val="12"/>
        <color indexed="8"/>
        <rFont val="Times New Roman"/>
        <family val="1"/>
      </rPr>
      <t>2</t>
    </r>
    <r>
      <rPr>
        <b/>
        <sz val="12"/>
        <color indexed="8"/>
        <rFont val="Times New Roman"/>
        <family val="1"/>
      </rPr>
      <t>)</t>
    </r>
  </si>
  <si>
    <r>
      <t>Đất đấu gíá nhưng phải thực hiện các công việc sau:</t>
    </r>
    <r>
      <rPr>
        <sz val="12"/>
        <rFont val="Times New Roman"/>
        <family val="1"/>
      </rPr>
      <t xml:space="preserve">
- Giải quyết khiếu nại 83 hộ;
-  Bồi thường, thu hồi các lô đất xen kẽ;
- Đầu tư hạ tầng kỹ thuật;
- Cần tăng cường công tác bảo vệ ngăn lấn chiếm, xây dựng trái phép;
- Điều chỉnh quy hoạch</t>
    </r>
  </si>
  <si>
    <t>Chủ thể quản lý</t>
  </si>
  <si>
    <t>Cấp tỉnh</t>
  </si>
  <si>
    <r>
      <t xml:space="preserve">Sở Tài chính </t>
    </r>
    <r>
      <rPr>
        <sz val="12"/>
        <color theme="1"/>
        <rFont val="Times New Roman"/>
        <family val="1"/>
      </rPr>
      <t>(trụ sở cũ các cơ quan, đơn vị tại thành phố Vũng Tàu)</t>
    </r>
  </si>
  <si>
    <t>Cấp huyện</t>
  </si>
  <si>
    <t xml:space="preserve"> -  Đã có công văn số 4769/UBND-VP ngày 30/12/2015 về việc đầu tư dự án Chung cư tái định cư phường Thắng Tam.
- Giao địa phương</t>
  </si>
  <si>
    <t>Diện tích đất công</t>
  </si>
  <si>
    <t>Tổng</t>
  </si>
  <si>
    <t>Tại cấp huyện</t>
  </si>
  <si>
    <t>Phương án khai thác</t>
  </si>
  <si>
    <t>Tại cấp Sở TC (trụ sở cũ các cơ quan, đơn vị tại TPVT)</t>
  </si>
  <si>
    <t>Thanh toán BT
(Trung tâm PTQĐ tỉnh)</t>
  </si>
  <si>
    <t>Kêu gọi xã hội hóa</t>
  </si>
  <si>
    <t>Đơn vị hành chính</t>
  </si>
  <si>
    <t>TT
PTQĐ</t>
  </si>
  <si>
    <t>Diện tích giao cấp huyện quản lý, xây dựng phương án khai thác theo quy hoạch</t>
  </si>
  <si>
    <r>
      <t>Đất lâm nghiệp</t>
    </r>
    <r>
      <rPr>
        <b/>
        <i/>
        <sz val="12"/>
        <color theme="1"/>
        <rFont val="Times New Roman"/>
        <family val="1"/>
      </rPr>
      <t xml:space="preserve"> (nằm ngoài quy hoạch BV&amp;PT rừng)</t>
    </r>
  </si>
  <si>
    <r>
      <t xml:space="preserve">Đất bãi bồi
</t>
    </r>
    <r>
      <rPr>
        <b/>
        <i/>
        <sz val="12"/>
        <color theme="1"/>
        <rFont val="Times New Roman"/>
        <family val="1"/>
      </rPr>
      <t xml:space="preserve">(đất mới hình thành)
</t>
    </r>
  </si>
  <si>
    <t>Thu hồi theo quyết định 184/QĐ-UBND ngày 24/01/2017 của UBND tỉnh Bà Rịa - Vũng Tàu</t>
  </si>
  <si>
    <t>KIẾN NGHỊ 
VÀ ĐỀ XUẤT SỬ DỤNG
(Đấu giá, không đấu giá phải xử lý vướng mắc, hiện trạng, giao địa phương quản lý đất công cộng)</t>
  </si>
  <si>
    <t>BIỂU SỐ 02-4:  PHƯƠNG ÁN KHAI THÁC QUỸ ĐẤT DO TRUNG TÂM PHÁT TRIỂN QUỸ ĐẤT QUẢN LÝ</t>
  </si>
  <si>
    <t>BIỂU SỐ 02-5:  PHƯƠNG ÁN KHAI THÁC QUỸ ĐẤT DO TRUNG TÂM PHÁT TRIỂN QUỸ ĐẤT QUẢN LÝ</t>
  </si>
  <si>
    <t>Công ty
 Dịch vụ Hậu cần Thuỷ sản.</t>
  </si>
  <si>
    <t>Bãi bồi xã Phước Hòa, huyện Tân Thành</t>
  </si>
  <si>
    <t>xã Phước Hòa, H Tân Thành</t>
  </si>
  <si>
    <r>
      <t xml:space="preserve">Quỹ đất công cấp tỉnh quản lý
</t>
    </r>
    <r>
      <rPr>
        <b/>
        <i/>
        <sz val="12"/>
        <color theme="1"/>
        <rFont val="Times New Roman"/>
        <family val="1"/>
      </rPr>
      <t>(Đã có QĐ giao TTPTQĐ tỉnh</t>
    </r>
    <r>
      <rPr>
        <b/>
        <sz val="12"/>
        <color theme="1"/>
        <rFont val="Times New Roman"/>
        <family val="1"/>
      </rPr>
      <t>)</t>
    </r>
  </si>
  <si>
    <t>QĐ số 2265/QĐ-UBND Ngày 14/8/2017 của UBND Tỉnh Bà Rịa - Vũng Tàu;
QĐ số 2782/QĐ-UBND Ngày 03/10/2017 của UBND Tỉnh Bà Rịa - Vũng Tàu "Đ/c QĐ 2265"</t>
  </si>
  <si>
    <t>Bãi bồi TT Long Hải</t>
  </si>
  <si>
    <t>Khu đất số 1 nhận chuyển nhượng từ ngân hàng Công thương</t>
  </si>
  <si>
    <t>Dự án Tổ hợp du lịch Mũi Nghinh phong</t>
  </si>
  <si>
    <t>Khu đất dự kiến xây dựng khu du lịch Free Land tại xã Bình Châu</t>
  </si>
  <si>
    <t>Khu đất số 3 nhận chuyển nhượng từ ngân hàng Công thương</t>
  </si>
  <si>
    <t xml:space="preserve">  - Quản lý chờ điều phối sử dụng của UBND tỉnh, không đấu giá QSD đất.
- Giao địa phương quản lý</t>
  </si>
  <si>
    <t>Phương án giao quản lý quỹ đất công</t>
  </si>
  <si>
    <t>Xây dựng nhà ở xã hội</t>
  </si>
  <si>
    <t>Dàng xã hội hóa</t>
  </si>
  <si>
    <t>Diện tích giao cấp huyện tiếp tục quản lý, xây dựng phương án khai thác theo quy hoạch</t>
  </si>
  <si>
    <t>BIỂU SỐ 02: PHƯƠNG ÁN QUẢN LÝ, KHAI THÁC QUỸ ĐẤT 
TẠI CẤP HUYỆN</t>
  </si>
  <si>
    <t>Diện tích đất công tại cấp huyện</t>
  </si>
  <si>
    <t xml:space="preserve">Diện tích </t>
  </si>
  <si>
    <t>BIỂU SỐ 03: DANH MỤC TRỤ SỞ CŨ CÁC CƠ QUAN ĐƠN VỊ TẠI THÀNH PHỐ VŨNG TÀU 
THU HỒI, BÁN ĐẤU GIÁ</t>
  </si>
  <si>
    <t>BQL</t>
  </si>
  <si>
    <t>Địa phuong</t>
  </si>
  <si>
    <t>BIỂU SỐ 01.3:  DANH MỤC DIỆN TÍCH ĐẤT RỪNG NẰM NGOÀI QUY HOẠCH BẢO VỆ 
VÀ PHÁT TRIỂN RỪNG TỈNH BÀ RỊA - VŨNG TÀU</t>
  </si>
  <si>
    <t>DANH MỤC DIỆN TÍCH ĐẤT RỪNG NẰM NGOÀI QUY HOẠCH BẢO VỆ VÀ PHÁT TRIỂN RỪNG
TỈNH BÀ RỊA - VŨNG TÀU</t>
  </si>
  <si>
    <t>Sở 
TN 
và MT</t>
  </si>
  <si>
    <t>Sở 
NN 
và
 PTNT</t>
  </si>
  <si>
    <t>Kết quả
KKR</t>
  </si>
  <si>
    <t>TT. Phước Hải</t>
  </si>
  <si>
    <t>Ngoài QH, nhưng trong ranh mốc 2002</t>
  </si>
  <si>
    <t>TT. Phước Hải (Núi Minh Đạm)</t>
  </si>
  <si>
    <t>Quyết định số 1318/QĐ-UBND ngày 10/6/2013 của UBND tỉnh BR-VT về việc Phê duyệt dự án quy hoạch đầu tư bảo vệ và phát triển rừng phòng hộ tỉnh BR-VT giai đoạn 2013-2015</t>
  </si>
  <si>
    <t>Chuyển ra khỏi rừng, PT du lịch, vẫn do BQLR ql, chưa có QĐ</t>
  </si>
  <si>
    <t>Quyết định số 6269/QĐ-UBND ngày 05/8/2002</t>
  </si>
  <si>
    <t>Xã Lộc án</t>
  </si>
  <si>
    <t>Thu hồi theo Quyết định số 184/QĐ-UBND ngày 24/01/2017 về thu hồi 253 ha đất rừng phòng hộ tại xã Lộc An giao cho UBND huyện quản lý</t>
  </si>
  <si>
    <t>Ngoài QH, nhưng trong ranh mốc 2002, trong đó có 7,17 ha nằm trong khu đưa ra khỏi rừng cùng với 93ha</t>
  </si>
  <si>
    <t>TT. Long Hải</t>
  </si>
  <si>
    <t>Ngoài QH, nhưng trong ranh mốc 2002, toàn bộ diện tích nằm trong khu đưa ra khỏi rừng cùng với 93ha</t>
  </si>
  <si>
    <t>TT. Long Hải và xã Phước Hưng đã quy hoạch chuyển khỏi lâm phần</t>
  </si>
  <si>
    <t>Công văn số 7216/UBND-VP ngày 31/8/2016 của UBND tỉnh về chuyển giao đất ngoài quy hoạch lâm nghiệp từ BQL Rừng phòng hộ cho UBND huyện Long Điền quản lý. Theo bản đồ đo vẽ của Trung tâm Kỹ thuật TN-MT, đã tính phần diện tích 7,17 ha và 30,76 ha ở trên.</t>
  </si>
  <si>
    <t>Phường Kim Dinh (khu vực lâm viên Núi Dinh)</t>
  </si>
  <si>
    <t>KDL Hồ Tràm</t>
  </si>
  <si>
    <t>Đã thu hồi theo Quyết định số 1734/QĐ-UBND ngày 22/05/2008 của UBND tỉnh BR-VT</t>
  </si>
  <si>
    <t>Huyện Quản lý, là rừng hay không do UB huyện</t>
  </si>
  <si>
    <t>BQL rung không giao quản lý</t>
  </si>
  <si>
    <t>Xã Xà Bang</t>
  </si>
  <si>
    <t>Khu rừng di tích lịch sử Xà Bang</t>
  </si>
  <si>
    <t>Giao cho Công ty Cây xanh và Đô thị Vũng Tàu</t>
  </si>
  <si>
    <t>Thuộc vườn quốc gia Côn Đảo không doBQL rừng phòng hộ</t>
  </si>
  <si>
    <t>TT. Phú Mỹ</t>
  </si>
  <si>
    <t>Xã Tóc Tiên</t>
  </si>
  <si>
    <t>có 300 ha quy hoạch lâm viên núi dinh theo Quyết định số 1318/QĐ-UBND ngày 10/6/2013 của UBND tỉnh BR-VT về việc Phê duyệt dự án quy hoạch đầu tư bảo vệ và phát triển rừng phòng hộ tỉnh BR-VT giai đoạn 2013-2015. Còn lại 5,34 ha rừng ngập mặn ngoài QH, nhưng trong ranh mốc 2002</t>
  </si>
  <si>
    <t>Xã Mỹ Xuân</t>
  </si>
  <si>
    <t>Ngoài QH, nhưng trong ranh mốc 2002, trong đó có 36,33 ha nằm trong dự án của Công ty Công trình giao thông, nhưng chưa có QĐ thu hồi đất</t>
  </si>
  <si>
    <t>có 102,1 ha quy hoạch lâm viên núi dinh theo Quyết định số 1318/QĐ-UBND ngày 10/6/2013 của UBND tỉnh BR-VT về việc Phê duyệt dự án quy hoạch đầu tư bảo vệ và phát triển rừng phòng hộ tỉnh BR-VT giai đoạn 2013-2015. Còn lại 213,83 ha rừng ngập mặn ngoài QH, nhưng trong ranh mốc 2002</t>
  </si>
  <si>
    <t>Xã Châu Pha</t>
  </si>
  <si>
    <t>có 177,4 ha quy hoạch lâm viên núi dinh theo Quyết định số 1318/QĐ-UBND ngày 10/6/2013 của UBND tỉnh BR-VT về việc Phê duyệt dự án quy hoạch đầu tư bảo vệ và phát triển rừng phòng hộ tỉnh BR-VT giai đoạn 2013-2015. Còn lại 88,4 ha ngoài QH, nhưng trong ranh mốc 2002</t>
  </si>
  <si>
    <t>KCN Mỹ Xuân</t>
  </si>
  <si>
    <t>Một số diện tích chưa có QĐ thu hồi của UBND tỉnh</t>
  </si>
  <si>
    <t>Đã có 1 số đã có thu hồi. UB có QĐ thu hồi chưa giao cho UB tỉnh . Một số diện tích chưa có QĐ</t>
  </si>
  <si>
    <t>Thành phố Vũng Tàu</t>
  </si>
  <si>
    <t>Quyết định số 6271/QĐ-UBND ngày 05/8/2002</t>
  </si>
  <si>
    <t>Phường 6 (Phường Thắng Nhì)</t>
  </si>
  <si>
    <t>Xã Long Sơn (Khu vực Gò Găng)</t>
  </si>
  <si>
    <t>Do BQL rừng 74,94 ha; phần còn lại do TP Vũng Tàu</t>
  </si>
  <si>
    <t>TỔNG CỘNG:</t>
  </si>
  <si>
    <t>Kết quả rà soát với sở NN về diện tích đất rừng nằm ngoài quy hoạch BV và PT rừng</t>
  </si>
  <si>
    <t>Địa phương</t>
  </si>
  <si>
    <t>BQL rừng phòng hộ</t>
  </si>
  <si>
    <t>Vườn quốc gia côn đảo</t>
  </si>
  <si>
    <t>Đã thu hồi theo Quyết định số 2567/QĐ-UBND ngày 07/11/2011 của UBND tỉnh BR-VT. Đã có QĐ của UBND tỉnh về cấp GCN cho dân. Không phải đất công</t>
  </si>
  <si>
    <t>BQL Khu Bảo Tồn Thiên Nhiên Bình Châu Phước Bửu</t>
  </si>
  <si>
    <t>Phương án</t>
  </si>
  <si>
    <t xml:space="preserve"> - Đất ở, đấtTMDV</t>
  </si>
  <si>
    <t>Sở Tài chính (trụ sở cũ các cơ quan, đơn vị tại thành phố Vũng Tàu)</t>
  </si>
  <si>
    <t>Ban Quản lý rừng phòng hộ</t>
  </si>
  <si>
    <t>Ban Quản lý khu bảo tồn thiên nhiên Bình Châu - Phước Bửu</t>
  </si>
  <si>
    <t>Tên dự án</t>
  </si>
  <si>
    <t>DT đất (m2)</t>
  </si>
  <si>
    <t>Chung cư 13 Lý Thường Kiệt, thành phố Vũng Tàu</t>
  </si>
  <si>
    <t>TT Quản lý &amp; PTNO</t>
  </si>
  <si>
    <t>Hoàn thành năm 2010, đã xét duyệt vào ở</t>
  </si>
  <si>
    <t>Chung cư lô B cho người có thu nhập thấp tại khu tái định cư Gò Cát 6 Bà Rịa</t>
  </si>
  <si>
    <t>UBND  Thành phố Bà Rịa</t>
  </si>
  <si>
    <t>Hoàn thành năm 2011, đã xét duyệt vào ở</t>
  </si>
  <si>
    <t>Khu nhà ở xã hội Chí Linh A, Phường Thắng Nhất, thành phố Vũng Tàu</t>
  </si>
  <si>
    <t>Hoàn thành năm 2013, đã xét duyệt vào ở</t>
  </si>
  <si>
    <t>Chung cư nhà ở xã hội huyện Côn Đảo</t>
  </si>
  <si>
    <t>Hoàn thành năm 2016, đang xét duyệt vào ở</t>
  </si>
  <si>
    <t>Khu nhà ở xã hội cho LLVT Bộ chỉ huy quân sự tỉnh</t>
  </si>
  <si>
    <t xml:space="preserve"> Bộ chỉ huy quân sự tỉnh</t>
  </si>
  <si>
    <t>Dự án siêu thị kết kợp chung cư 18 tầng khu Đô thị mới Phú Mỹ</t>
  </si>
  <si>
    <t>Hoàn thành năm 2015, đã xét duyệt vào ở. Các dự án nhà ở thương mại chuyển đổi  mua lại) làm NOXH</t>
  </si>
  <si>
    <t>150 căn tại Dự án Lan 1 và Lan Anh 4</t>
  </si>
  <si>
    <t>Kêu gọi đầu tư</t>
  </si>
  <si>
    <t>Chủ đầu tư</t>
  </si>
  <si>
    <t>Dịa điểm XD</t>
  </si>
  <si>
    <t xml:space="preserve">Tiến độ thực hiện </t>
  </si>
  <si>
    <t>UBND cấp huyện, cấp xã</t>
  </si>
  <si>
    <t>BIỂU SỐ 05-1:  PHƯƠNG ÁN KHAI THÁC QUỸ ĐẤT CÔNG TẠI CẤP HUYỆN</t>
  </si>
  <si>
    <t>BIỂU SỐ 02.1:  DANH MỤC CÁC LÔ  ĐẤT ĐÃ GIAO CHO TRUNG TÂM PHÁT TRIỂN QUỸ ĐẤT TỈNH QUẢN LÝ TRÊN ĐỊA BÀN TỈNH BÀ RỊA VŨNG TÀU</t>
  </si>
  <si>
    <t>Sở Nông nghiệp và PTNT Sở Nông nghiệp và Phát triển nông thôn (diện tích đất rừng rà soát nằm ngoài QH bảo vệ và phát triển rừng)</t>
  </si>
  <si>
    <t>BIỂU SỐ 04:  DANH MỤC CÁC DỰ ÁN NHÀ Ở XÃ HỘI ĐÃ XÂY DỰNG 
ĐƯỢC ĐẦU TƯ TỪ NGUỒN NGÂN SÁCH TỈNH (SỞ XÂY DỰNG QUẢN LÝ)</t>
  </si>
  <si>
    <t>HÌNH THỨC KHAI THÁC: ĐẤU GIÁ QUYỀN SỬ DỤNG ĐẤT</t>
  </si>
  <si>
    <t>Khu đất nhà ở giáo viên</t>
  </si>
  <si>
    <t>93 (337)</t>
  </si>
  <si>
    <t>Điều chỉnh đất ở hoặc TMDV</t>
  </si>
  <si>
    <t>Khu đất nhà nước thu hồi để thực hiện dự án nhà ở giáo viên từ năm 2005 nhưng không thực hiện</t>
  </si>
  <si>
    <t>Khu đất lò mổ</t>
  </si>
  <si>
    <t>23; 1075-1078</t>
  </si>
  <si>
    <t>Điều chỉnh đát ở trừ phần giao thông</t>
  </si>
  <si>
    <t>Khu 4 đất công an</t>
  </si>
  <si>
    <t>287; 296; 297; 299</t>
  </si>
  <si>
    <t>Đất ở, giao thông</t>
  </si>
  <si>
    <t>Khu đất trước cửa chùa Đại Tòng Lâm</t>
  </si>
  <si>
    <t>827; 897</t>
  </si>
  <si>
    <t>QH bãi đậu xe</t>
  </si>
  <si>
    <t>Đấu giá ODT hoặc TMDV</t>
  </si>
  <si>
    <t>Khu đất mới phía bắc nhà máy Thép Việt</t>
  </si>
  <si>
    <t>Khu đất dự án 1892 trả lại</t>
  </si>
  <si>
    <t>03; 56; 63</t>
  </si>
  <si>
    <t>HÌNH THỨC KHAI THÁC: DỰ KIẾN THANH TOÁN BT VÀ DÀNH CHO XÃ HỘI HÓA</t>
  </si>
  <si>
    <t>Lan chien</t>
  </si>
  <si>
    <t>Diện tích tranh chấp, lấn chiếm</t>
  </si>
  <si>
    <t>Lấn chiếm</t>
  </si>
  <si>
    <t>Huyện, Thành phố</t>
  </si>
  <si>
    <t xml:space="preserve">Phường 7 </t>
  </si>
  <si>
    <t xml:space="preserve">Phường 12   </t>
  </si>
  <si>
    <t xml:space="preserve">Phường 5   </t>
  </si>
  <si>
    <t xml:space="preserve">xã Lộc An  </t>
  </si>
  <si>
    <t xml:space="preserve"> Xã Phước Hưng
  </t>
  </si>
  <si>
    <t xml:space="preserve"> Xã Phước Hải 
  </t>
  </si>
  <si>
    <t xml:space="preserve">xã Phước Hoà   </t>
  </si>
  <si>
    <t xml:space="preserve">xã Tân Hoà  </t>
  </si>
  <si>
    <t xml:space="preserve">xã Phước Hoà  </t>
  </si>
  <si>
    <t xml:space="preserve"> Xã Mỹ Xuân 
  </t>
  </si>
  <si>
    <t xml:space="preserve">xã Long Sơn     </t>
  </si>
  <si>
    <t xml:space="preserve">TT Long Hải     </t>
  </si>
  <si>
    <t xml:space="preserve">Phường 12     </t>
  </si>
  <si>
    <t xml:space="preserve">Xã Tân Hưng     </t>
  </si>
  <si>
    <t xml:space="preserve">P.Phước Trung   </t>
  </si>
  <si>
    <t>Xã, Phường, 
Thị Trấn</t>
  </si>
  <si>
    <t>P.Phước Nguyên và 
P. Phước Trung</t>
  </si>
  <si>
    <t>Sở Khoa học và Công nghệ tỉnh BR-VT.
(Chân cầu Cỏ May)</t>
  </si>
  <si>
    <t xml:space="preserve">Phường 7  </t>
  </si>
  <si>
    <t>Cty khí Việt Nam
 (khu 240 Lê Lợi)</t>
  </si>
  <si>
    <t>Khu đất do Công ty CP Thủy sản và XNK Côn đảo quản lý  (lô số 1-Trần Phú)</t>
  </si>
  <si>
    <t xml:space="preserve">Phường 5     </t>
  </si>
  <si>
    <t>Công ty TNHH XD TMSX Phước Ân (Phước Cơ)</t>
  </si>
  <si>
    <t>Đất nhận chuyển nhượng từ NHCTVN 
(Dọc 2 bên Đường 3/2)</t>
  </si>
  <si>
    <t xml:space="preserve">Phường 2      
</t>
  </si>
  <si>
    <t>Cty DL Cáp Treo Núi Nhỏ
(trên núi Nhỏ)</t>
  </si>
  <si>
    <t>Cty cổ phần TM&amp;DL Bình Dương (Mặt tiền đường Trần Phú)</t>
  </si>
  <si>
    <t xml:space="preserve">Phường 5  </t>
  </si>
  <si>
    <t>Công ty Cổ phần In Trần Phú (số 83, Đường Thuỳ Vân )</t>
  </si>
  <si>
    <t xml:space="preserve">Phường 11    </t>
  </si>
  <si>
    <t>Cty TNHH Sáng kiến Y tế Quốc tế VT 
(Đối diện Trường CĐCĐ)</t>
  </si>
  <si>
    <t xml:space="preserve">TT Phú Mỹ   </t>
  </si>
  <si>
    <t xml:space="preserve">TT Long Hải 
  </t>
  </si>
  <si>
    <t>Quỹ đất thu hồi của HTX
Quyết Tiến</t>
  </si>
  <si>
    <t>PHÁP LÝ KHU ĐẤT (QUYẾT ĐỊNH, CÔNG VĂN)</t>
  </si>
  <si>
    <t xml:space="preserve">P.10 và P. 11     
</t>
  </si>
  <si>
    <t>xã Châu Pha</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</si>
  <si>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</si>
  <si>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</si>
  <si>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</si>
  <si>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</si>
  <si>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</si>
  <si>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</si>
  <si>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</si>
  <si>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</si>
  <si>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</si>
  <si>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</si>
  <si>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</si>
  <si>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</si>
  <si>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</si>
  <si>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</si>
  <si>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</si>
  <si>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</si>
  <si>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</si>
  <si>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</si>
  <si>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</si>
  <si>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</si>
  <si>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</si>
  <si>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</si>
  <si>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</si>
  <si>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</si>
  <si>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</si>
  <si>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</si>
  <si>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</si>
  <si>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</si>
  <si>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</si>
  <si>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</si>
  <si>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</si>
  <si>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</si>
  <si>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</si>
  <si>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</si>
  <si>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</si>
  <si>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</si>
  <si>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</si>
  <si>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</si>
  <si>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</si>
  <si>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</si>
  <si>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</si>
  <si>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</si>
  <si>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</si>
  <si>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</si>
  <si>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</si>
  <si>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</si>
  <si>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</si>
  <si>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</si>
  <si>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</si>
  <si>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</si>
  <si>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</si>
  <si>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</si>
  <si>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</si>
  <si>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</si>
  <si>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</si>
  <si>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1.77</t>
  </si>
  <si>
    <t>1.84</t>
  </si>
  <si>
    <t>1.85</t>
  </si>
  <si>
    <t>1.87</t>
  </si>
  <si>
    <t>1.88</t>
  </si>
  <si>
    <t>1.89</t>
  </si>
  <si>
    <t>1.90</t>
  </si>
  <si>
    <t>1.91</t>
  </si>
  <si>
    <t>1.92</t>
  </si>
  <si>
    <t>1.93</t>
  </si>
  <si>
    <t>1.94</t>
  </si>
  <si>
    <t>1.104</t>
  </si>
  <si>
    <t>1.106</t>
  </si>
  <si>
    <t>1.107</t>
  </si>
  <si>
    <t>1.108</t>
  </si>
  <si>
    <t>1.109</t>
  </si>
  <si>
    <t>1.110</t>
  </si>
  <si>
    <t>1.121</t>
  </si>
  <si>
    <t>1.122</t>
  </si>
  <si>
    <t>1.126</t>
  </si>
  <si>
    <t>1.127</t>
  </si>
  <si>
    <t>1.128</t>
  </si>
  <si>
    <t>1.131</t>
  </si>
  <si>
    <t>1.133</t>
  </si>
  <si>
    <t>1.134</t>
  </si>
  <si>
    <t>1.135</t>
  </si>
  <si>
    <t>1.138</t>
  </si>
  <si>
    <t>1.139</t>
  </si>
  <si>
    <t>1.141</t>
  </si>
  <si>
    <t>1.142</t>
  </si>
  <si>
    <t>1.146</t>
  </si>
  <si>
    <t>1.147</t>
  </si>
  <si>
    <t>1.148</t>
  </si>
  <si>
    <t>1.150</t>
  </si>
  <si>
    <t>1.151</t>
  </si>
  <si>
    <t>1.152</t>
  </si>
  <si>
    <t>1.154</t>
  </si>
  <si>
    <t>1.156</t>
  </si>
  <si>
    <t>1.158</t>
  </si>
  <si>
    <t>1.159</t>
  </si>
  <si>
    <t>1.163</t>
  </si>
  <si>
    <t>1.164</t>
  </si>
  <si>
    <t>1.165</t>
  </si>
  <si>
    <t>1.166</t>
  </si>
  <si>
    <t>1.167</t>
  </si>
  <si>
    <t>1.168</t>
  </si>
  <si>
    <t>1.169</t>
  </si>
  <si>
    <t>1.170</t>
  </si>
  <si>
    <t>1.171</t>
  </si>
  <si>
    <t>1.172</t>
  </si>
  <si>
    <t>1.173</t>
  </si>
  <si>
    <t>1.181</t>
  </si>
  <si>
    <t>1.184</t>
  </si>
  <si>
    <t>1.185</t>
  </si>
  <si>
    <t>1.187</t>
  </si>
  <si>
    <t>1.189</t>
  </si>
  <si>
    <t>1.190</t>
  </si>
  <si>
    <t>1.197</t>
  </si>
  <si>
    <t>1.198</t>
  </si>
  <si>
    <t>1.200</t>
  </si>
  <si>
    <t>1.204</t>
  </si>
  <si>
    <t>1.205</t>
  </si>
  <si>
    <t>1.208</t>
  </si>
  <si>
    <t>1.209</t>
  </si>
  <si>
    <t>1.210</t>
  </si>
  <si>
    <t>1.224</t>
  </si>
  <si>
    <t>Giếng nước (Thửa 653 và một phần thửa đất số 283)</t>
  </si>
  <si>
    <t>Khu đất sau Ngân hàng Công thương VN (một phần thửa 11)</t>
  </si>
  <si>
    <t>Chợ xã Tân Lâm (một phần thửa 41,54)</t>
  </si>
  <si>
    <t>BIỂU SỐ 01.1:  DANH MỤC CÁC LÔ ĐẤT ĐÃ SỬ DỤNG VÀO MỤC ĐÍCH TRỤ SỞ CƠ QUAN, AN NINH QUỐC PHÒNG, CÔNG CỘNG
TỈNH BÀ RỊA - VŨNG TÀU</t>
  </si>
  <si>
    <t>Đơn vị 
quản lý</t>
  </si>
  <si>
    <t>3.11</t>
  </si>
  <si>
    <t>3.15</t>
  </si>
  <si>
    <t>3.16</t>
  </si>
  <si>
    <t>3.17</t>
  </si>
  <si>
    <t>3.21</t>
  </si>
  <si>
    <t>3.33</t>
  </si>
  <si>
    <t>3.43</t>
  </si>
  <si>
    <t>3.51</t>
  </si>
  <si>
    <t>3.53</t>
  </si>
  <si>
    <t>3.57</t>
  </si>
  <si>
    <t>3.59</t>
  </si>
  <si>
    <t>3.62</t>
  </si>
  <si>
    <t>3.63</t>
  </si>
  <si>
    <t>3.64</t>
  </si>
  <si>
    <t>3.65</t>
  </si>
  <si>
    <t>3.66</t>
  </si>
  <si>
    <t>3.67</t>
  </si>
  <si>
    <t>3.68</t>
  </si>
  <si>
    <t>3.69</t>
  </si>
  <si>
    <t>3.72</t>
  </si>
  <si>
    <t>3.74</t>
  </si>
  <si>
    <t>3.76</t>
  </si>
  <si>
    <t>3.77</t>
  </si>
  <si>
    <t>3.80</t>
  </si>
  <si>
    <t>3.85</t>
  </si>
  <si>
    <t>3.86</t>
  </si>
  <si>
    <t>3.87</t>
  </si>
  <si>
    <t>3.91</t>
  </si>
  <si>
    <t>3.97</t>
  </si>
  <si>
    <t>3.102</t>
  </si>
  <si>
    <t>3.109</t>
  </si>
  <si>
    <t>3.113</t>
  </si>
  <si>
    <t>3.114</t>
  </si>
  <si>
    <t>3.115</t>
  </si>
  <si>
    <t>3.116</t>
  </si>
  <si>
    <t>3.117</t>
  </si>
  <si>
    <t>3.118</t>
  </si>
  <si>
    <t>3.119</t>
  </si>
  <si>
    <t>3.120</t>
  </si>
  <si>
    <t>3.122</t>
  </si>
  <si>
    <t>3.124</t>
  </si>
  <si>
    <t>3.125</t>
  </si>
  <si>
    <t>3.128</t>
  </si>
  <si>
    <t>3.129</t>
  </si>
  <si>
    <t>3.133</t>
  </si>
  <si>
    <t>3.134</t>
  </si>
  <si>
    <t>3.135</t>
  </si>
  <si>
    <t>3.136</t>
  </si>
  <si>
    <t>3.145</t>
  </si>
  <si>
    <t>3.147</t>
  </si>
  <si>
    <t>3.148</t>
  </si>
  <si>
    <t>3.153</t>
  </si>
  <si>
    <t>3.154</t>
  </si>
  <si>
    <t>3.156</t>
  </si>
  <si>
    <t>3.157</t>
  </si>
  <si>
    <t>3.158</t>
  </si>
  <si>
    <t>3.159</t>
  </si>
  <si>
    <t>3.160</t>
  </si>
  <si>
    <t>3.163</t>
  </si>
  <si>
    <t>3.164</t>
  </si>
  <si>
    <t>3.165</t>
  </si>
  <si>
    <t>3.166</t>
  </si>
  <si>
    <t>3.167</t>
  </si>
  <si>
    <t>3.168</t>
  </si>
  <si>
    <t>3.169</t>
  </si>
  <si>
    <t>3.170</t>
  </si>
  <si>
    <t>3.171</t>
  </si>
  <si>
    <t>3.172</t>
  </si>
  <si>
    <t>3.177</t>
  </si>
  <si>
    <t>3.180</t>
  </si>
  <si>
    <t>3.181</t>
  </si>
  <si>
    <t>3.183</t>
  </si>
  <si>
    <t>3.184</t>
  </si>
  <si>
    <t>3.185</t>
  </si>
  <si>
    <t>3.188</t>
  </si>
  <si>
    <t>3.190</t>
  </si>
  <si>
    <t>3.191</t>
  </si>
  <si>
    <t>3.192</t>
  </si>
  <si>
    <t>3.193</t>
  </si>
  <si>
    <t>3.194</t>
  </si>
  <si>
    <t>3.195</t>
  </si>
  <si>
    <t>3.435</t>
  </si>
  <si>
    <t>3.449</t>
  </si>
  <si>
    <t>3.451</t>
  </si>
  <si>
    <t>3.453</t>
  </si>
  <si>
    <t>3.454</t>
  </si>
  <si>
    <t>3.456</t>
  </si>
  <si>
    <t>3.457</t>
  </si>
  <si>
    <t>3.458</t>
  </si>
  <si>
    <t>3.459</t>
  </si>
  <si>
    <t>3.460</t>
  </si>
  <si>
    <t>3.461</t>
  </si>
  <si>
    <t>3.463</t>
  </si>
  <si>
    <t>3.466</t>
  </si>
  <si>
    <t>3.471</t>
  </si>
  <si>
    <t>3.472</t>
  </si>
  <si>
    <t>3.473</t>
  </si>
  <si>
    <t>3.474</t>
  </si>
  <si>
    <t>3.475</t>
  </si>
  <si>
    <t>3.476</t>
  </si>
  <si>
    <t>3.478</t>
  </si>
  <si>
    <t>3.480</t>
  </si>
  <si>
    <t>3.482</t>
  </si>
  <si>
    <t>3.483</t>
  </si>
  <si>
    <t>3.484</t>
  </si>
  <si>
    <t>3.485</t>
  </si>
  <si>
    <t>3.487</t>
  </si>
  <si>
    <t>3.488</t>
  </si>
  <si>
    <t>3.492</t>
  </si>
  <si>
    <t>3.494</t>
  </si>
  <si>
    <t>3.497</t>
  </si>
  <si>
    <t>3.499</t>
  </si>
  <si>
    <t>3.501</t>
  </si>
  <si>
    <t>3.508</t>
  </si>
  <si>
    <t>3.510</t>
  </si>
  <si>
    <t>3.513</t>
  </si>
  <si>
    <t>3.515</t>
  </si>
  <si>
    <t>3.516</t>
  </si>
  <si>
    <t>3.517</t>
  </si>
  <si>
    <t>3.518</t>
  </si>
  <si>
    <t>3.519</t>
  </si>
  <si>
    <t>3.520</t>
  </si>
  <si>
    <t>3.521</t>
  </si>
  <si>
    <t>3.522</t>
  </si>
  <si>
    <t>3.523</t>
  </si>
  <si>
    <t>3.524</t>
  </si>
  <si>
    <t>3.531</t>
  </si>
  <si>
    <t>3.532</t>
  </si>
  <si>
    <t>3.533</t>
  </si>
  <si>
    <t>3.534</t>
  </si>
  <si>
    <t>3.550</t>
  </si>
  <si>
    <t>3.552</t>
  </si>
  <si>
    <t>3.553</t>
  </si>
  <si>
    <t>3.560</t>
  </si>
  <si>
    <t>3.561</t>
  </si>
  <si>
    <t>3.562</t>
  </si>
  <si>
    <t>3.563</t>
  </si>
  <si>
    <t>3.564</t>
  </si>
  <si>
    <t>3.565</t>
  </si>
  <si>
    <t>3.566</t>
  </si>
  <si>
    <t>3.567</t>
  </si>
  <si>
    <t>3.568</t>
  </si>
  <si>
    <t>3.572</t>
  </si>
  <si>
    <t>3.573</t>
  </si>
  <si>
    <t>3.574</t>
  </si>
  <si>
    <t>3.577</t>
  </si>
  <si>
    <t>3.578</t>
  </si>
  <si>
    <t>3.579</t>
  </si>
  <si>
    <t>3.580</t>
  </si>
  <si>
    <t>3.581</t>
  </si>
  <si>
    <t>3.582</t>
  </si>
  <si>
    <t>3.583</t>
  </si>
  <si>
    <t>3.584</t>
  </si>
  <si>
    <t>3.587</t>
  </si>
  <si>
    <t>3.588</t>
  </si>
  <si>
    <t>3.589</t>
  </si>
  <si>
    <t>3.590</t>
  </si>
  <si>
    <t>3.592</t>
  </si>
  <si>
    <t>3.593</t>
  </si>
  <si>
    <t>3.595</t>
  </si>
  <si>
    <t>3.596</t>
  </si>
  <si>
    <t>3.597</t>
  </si>
  <si>
    <t>3.598</t>
  </si>
  <si>
    <t>3.599</t>
  </si>
  <si>
    <t>3.600</t>
  </si>
  <si>
    <t>3.601</t>
  </si>
  <si>
    <t>3.602</t>
  </si>
  <si>
    <t>3.603</t>
  </si>
  <si>
    <t>3.604</t>
  </si>
  <si>
    <t>3.605</t>
  </si>
  <si>
    <t>3.607</t>
  </si>
  <si>
    <t>3.608</t>
  </si>
  <si>
    <t>3.609</t>
  </si>
  <si>
    <t>3.610</t>
  </si>
  <si>
    <t>3.611</t>
  </si>
  <si>
    <t>3.612</t>
  </si>
  <si>
    <t>3.613</t>
  </si>
  <si>
    <t>3.615</t>
  </si>
  <si>
    <t>3.616</t>
  </si>
  <si>
    <t>3.617</t>
  </si>
  <si>
    <t>3.619</t>
  </si>
  <si>
    <t>3.620</t>
  </si>
  <si>
    <t>3.621</t>
  </si>
  <si>
    <t>3.622</t>
  </si>
  <si>
    <t>3.623</t>
  </si>
  <si>
    <t>3.624</t>
  </si>
  <si>
    <t>3.625</t>
  </si>
  <si>
    <t>3.626</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</si>
  <si>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</si>
  <si>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</si>
  <si>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</si>
  <si>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</si>
  <si>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</si>
  <si>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</si>
  <si>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</si>
  <si>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</si>
  <si>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</si>
  <si>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</si>
  <si>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</si>
  <si>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</si>
  <si>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</si>
  <si>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</si>
  <si>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</si>
  <si>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</si>
  <si>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</si>
  <si>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</si>
  <si>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</si>
  <si>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</si>
  <si>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</si>
  <si>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3.652</t>
  </si>
  <si>
    <t>3.654</t>
  </si>
  <si>
    <t>3.655</t>
  </si>
  <si>
    <t>3.656</t>
  </si>
  <si>
    <t>3.657</t>
  </si>
  <si>
    <t>3.658</t>
  </si>
  <si>
    <t>3.659</t>
  </si>
  <si>
    <t>3.660</t>
  </si>
  <si>
    <t>3.661</t>
  </si>
  <si>
    <t>3.675</t>
  </si>
  <si>
    <t>3.677</t>
  </si>
  <si>
    <t>3.682</t>
  </si>
  <si>
    <t>3.683</t>
  </si>
  <si>
    <t>3.685</t>
  </si>
  <si>
    <t>3.688</t>
  </si>
  <si>
    <t>3.691</t>
  </si>
  <si>
    <t>3.692</t>
  </si>
  <si>
    <t>3.693</t>
  </si>
  <si>
    <t>3.694</t>
  </si>
  <si>
    <t>3.698</t>
  </si>
  <si>
    <t>3.699</t>
  </si>
  <si>
    <t>3.700</t>
  </si>
  <si>
    <t>3.701</t>
  </si>
  <si>
    <t>3.702</t>
  </si>
  <si>
    <t>3.703</t>
  </si>
  <si>
    <t>3.704</t>
  </si>
  <si>
    <t>3.706</t>
  </si>
  <si>
    <t>3.707</t>
  </si>
  <si>
    <t>3.710</t>
  </si>
  <si>
    <t>3.711</t>
  </si>
  <si>
    <t>3.714</t>
  </si>
  <si>
    <t>3.715</t>
  </si>
  <si>
    <t>3.716</t>
  </si>
  <si>
    <t>3.717</t>
  </si>
  <si>
    <t>3.718</t>
  </si>
  <si>
    <t>3.720</t>
  </si>
  <si>
    <t>3.721</t>
  </si>
  <si>
    <t>3.724</t>
  </si>
  <si>
    <t>3.726</t>
  </si>
  <si>
    <t>3.727</t>
  </si>
  <si>
    <t>3.728</t>
  </si>
  <si>
    <t>3.729</t>
  </si>
  <si>
    <t>3.730</t>
  </si>
  <si>
    <t>3.732</t>
  </si>
  <si>
    <t>3.733</t>
  </si>
  <si>
    <t>3.734</t>
  </si>
  <si>
    <t>3.736</t>
  </si>
  <si>
    <t>3.737</t>
  </si>
  <si>
    <t>3.738</t>
  </si>
  <si>
    <t>3.740</t>
  </si>
  <si>
    <t>3.741</t>
  </si>
  <si>
    <t>3.1441</t>
  </si>
  <si>
    <t>3.1442</t>
  </si>
  <si>
    <t>3.1446</t>
  </si>
  <si>
    <t>3.1447</t>
  </si>
  <si>
    <t>3.1449</t>
  </si>
  <si>
    <t>3.1450</t>
  </si>
  <si>
    <t>3.1451</t>
  </si>
  <si>
    <t>3.1452</t>
  </si>
  <si>
    <t>3.1453</t>
  </si>
  <si>
    <t>3.1454</t>
  </si>
  <si>
    <t>3.1455</t>
  </si>
  <si>
    <t>3.1457</t>
  </si>
  <si>
    <t>3.1459</t>
  </si>
  <si>
    <t>3.1461</t>
  </si>
  <si>
    <t>3.1462</t>
  </si>
  <si>
    <t>3.1463</t>
  </si>
  <si>
    <t>3.1465</t>
  </si>
  <si>
    <t>3.1466</t>
  </si>
  <si>
    <t>3.1467</t>
  </si>
  <si>
    <t>3.1470</t>
  </si>
  <si>
    <t>3.1471</t>
  </si>
  <si>
    <t>3.1472</t>
  </si>
  <si>
    <t>3.1473</t>
  </si>
  <si>
    <t>3.1474</t>
  </si>
  <si>
    <t>3.1475</t>
  </si>
  <si>
    <t>3.1476</t>
  </si>
  <si>
    <t>3.1477</t>
  </si>
  <si>
    <t>3.1478</t>
  </si>
  <si>
    <t>3.1479</t>
  </si>
  <si>
    <t>3.1480</t>
  </si>
  <si>
    <t>3.1481</t>
  </si>
  <si>
    <t>3.1482</t>
  </si>
  <si>
    <t>3.1483</t>
  </si>
  <si>
    <t>3.1486</t>
  </si>
  <si>
    <t>3.1487</t>
  </si>
  <si>
    <t>3.1488</t>
  </si>
  <si>
    <t>3.1489</t>
  </si>
  <si>
    <t>3.1490</t>
  </si>
  <si>
    <t>3.1491</t>
  </si>
  <si>
    <t>3.1492</t>
  </si>
  <si>
    <t>3.1493</t>
  </si>
  <si>
    <t>3.1494</t>
  </si>
  <si>
    <t>3.1495</t>
  </si>
  <si>
    <t>3.1496</t>
  </si>
  <si>
    <t>3.1497</t>
  </si>
  <si>
    <t>3.1498</t>
  </si>
  <si>
    <t>3.1499</t>
  </si>
  <si>
    <t>3.1500</t>
  </si>
  <si>
    <t>3.1501</t>
  </si>
  <si>
    <t>3.1502</t>
  </si>
  <si>
    <t>3.1503</t>
  </si>
  <si>
    <t>3.1504</t>
  </si>
  <si>
    <t>3.1505</t>
  </si>
  <si>
    <t>3.1506</t>
  </si>
  <si>
    <t>3.1507</t>
  </si>
  <si>
    <t>3.1512</t>
  </si>
  <si>
    <t>3.1513</t>
  </si>
  <si>
    <t>3.1514</t>
  </si>
  <si>
    <t>3.1515</t>
  </si>
  <si>
    <t>3.1516</t>
  </si>
  <si>
    <t>3.1517</t>
  </si>
  <si>
    <t>3.1518</t>
  </si>
  <si>
    <t>3.1519</t>
  </si>
  <si>
    <t>3.1520</t>
  </si>
  <si>
    <t>3.1521</t>
  </si>
  <si>
    <t>3.1522</t>
  </si>
  <si>
    <t>3.1523</t>
  </si>
  <si>
    <t>3.1525</t>
  </si>
  <si>
    <t>3.1526</t>
  </si>
  <si>
    <t>3.1527</t>
  </si>
  <si>
    <t>3.1528</t>
  </si>
  <si>
    <t>3.1529</t>
  </si>
  <si>
    <t>3.1530</t>
  </si>
  <si>
    <t>3.1531</t>
  </si>
  <si>
    <t>3.1532</t>
  </si>
  <si>
    <t>3.1533</t>
  </si>
  <si>
    <t>3.1535</t>
  </si>
  <si>
    <t>3.1536</t>
  </si>
  <si>
    <t>3.1537</t>
  </si>
  <si>
    <t>3.1538</t>
  </si>
  <si>
    <t>3.1539</t>
  </si>
  <si>
    <t>3.1540</t>
  </si>
  <si>
    <t>3.1541</t>
  </si>
  <si>
    <t>3.1542</t>
  </si>
  <si>
    <t>3.1543</t>
  </si>
  <si>
    <t>3.1544</t>
  </si>
  <si>
    <t>3.1545</t>
  </si>
  <si>
    <t>3.1546</t>
  </si>
  <si>
    <t>3.1547</t>
  </si>
  <si>
    <t>3.1548</t>
  </si>
  <si>
    <t>3.1550</t>
  </si>
  <si>
    <t>3.1551</t>
  </si>
  <si>
    <t>3.1552</t>
  </si>
  <si>
    <t>3.1553</t>
  </si>
  <si>
    <t>3.1554</t>
  </si>
  <si>
    <t>3.1555</t>
  </si>
  <si>
    <t>3.1558</t>
  </si>
  <si>
    <t>3.1560</t>
  </si>
  <si>
    <t>3.1561</t>
  </si>
  <si>
    <t>3.1562</t>
  </si>
  <si>
    <t>3.1563</t>
  </si>
  <si>
    <t>3.1564</t>
  </si>
  <si>
    <t>3.1566</t>
  </si>
  <si>
    <t>3.1567</t>
  </si>
  <si>
    <t>3.1568</t>
  </si>
  <si>
    <t>3.1569</t>
  </si>
  <si>
    <t>3.1570</t>
  </si>
  <si>
    <t>3.1571</t>
  </si>
  <si>
    <t>3.1572</t>
  </si>
  <si>
    <t>3.1574</t>
  </si>
  <si>
    <t>3.1575</t>
  </si>
  <si>
    <t>3.1576</t>
  </si>
  <si>
    <t>3.1577</t>
  </si>
  <si>
    <t>3.1578</t>
  </si>
  <si>
    <t>3.1580</t>
  </si>
  <si>
    <t>3.1581</t>
  </si>
  <si>
    <t>3.1582</t>
  </si>
  <si>
    <t>3.1583</t>
  </si>
  <si>
    <t>3.1585</t>
  </si>
  <si>
    <t>3.1586</t>
  </si>
  <si>
    <t>3.1588</t>
  </si>
  <si>
    <t>3.1591</t>
  </si>
  <si>
    <t>3.1594</t>
  </si>
  <si>
    <t>3.1598</t>
  </si>
  <si>
    <t>3.1603</t>
  </si>
  <si>
    <t>3.1605</t>
  </si>
  <si>
    <t>3.1607</t>
  </si>
  <si>
    <t>3.1608</t>
  </si>
  <si>
    <t>3.1609</t>
  </si>
  <si>
    <t>3.1611</t>
  </si>
  <si>
    <t>3.1614</t>
  </si>
  <si>
    <t>3.1621</t>
  </si>
  <si>
    <t>3.1622</t>
  </si>
  <si>
    <t>3.1623</t>
  </si>
  <si>
    <t>3.1624</t>
  </si>
  <si>
    <t>3.1625</t>
  </si>
  <si>
    <t>3.1626</t>
  </si>
  <si>
    <t>3.1627</t>
  </si>
  <si>
    <t>3.1628</t>
  </si>
  <si>
    <t>3.1629</t>
  </si>
  <si>
    <t>3.1630</t>
  </si>
  <si>
    <t>3.1631</t>
  </si>
  <si>
    <t>3.1632</t>
  </si>
  <si>
    <t>3.1633</t>
  </si>
  <si>
    <t>3.1634</t>
  </si>
  <si>
    <t>3.1635</t>
  </si>
  <si>
    <t>3.1636</t>
  </si>
  <si>
    <t>3.1637</t>
  </si>
  <si>
    <t>3.1638</t>
  </si>
  <si>
    <t>3.1639</t>
  </si>
  <si>
    <t>3.1640</t>
  </si>
  <si>
    <t>3.1641</t>
  </si>
  <si>
    <t>3.1642</t>
  </si>
  <si>
    <t>3.1643</t>
  </si>
  <si>
    <t>3.1644</t>
  </si>
  <si>
    <t>3.1645</t>
  </si>
  <si>
    <t>3.1646</t>
  </si>
  <si>
    <t>3.1647</t>
  </si>
  <si>
    <t>3.1648</t>
  </si>
  <si>
    <t>3.1649</t>
  </si>
  <si>
    <t>3.1650</t>
  </si>
  <si>
    <t>3.1651</t>
  </si>
  <si>
    <t>3.1652</t>
  </si>
  <si>
    <t>3.1653</t>
  </si>
  <si>
    <t>3.1654</t>
  </si>
  <si>
    <t>3.1655</t>
  </si>
  <si>
    <t>3.1656</t>
  </si>
  <si>
    <t>3_11</t>
  </si>
  <si>
    <t>3_15</t>
  </si>
  <si>
    <t>3_16</t>
  </si>
  <si>
    <t>3_17</t>
  </si>
  <si>
    <t>3_21</t>
  </si>
  <si>
    <t>3_33</t>
  </si>
  <si>
    <t>3_43</t>
  </si>
  <si>
    <t>3_51</t>
  </si>
  <si>
    <t>3_53</t>
  </si>
  <si>
    <t>3_57</t>
  </si>
  <si>
    <t>3_59</t>
  </si>
  <si>
    <t>3_61</t>
  </si>
  <si>
    <t>3_62</t>
  </si>
  <si>
    <t>3_63</t>
  </si>
  <si>
    <t>3_64</t>
  </si>
  <si>
    <t>3_65</t>
  </si>
  <si>
    <t>3_67</t>
  </si>
  <si>
    <t>3_69</t>
  </si>
  <si>
    <t>3_70</t>
  </si>
  <si>
    <t>3_72</t>
  </si>
  <si>
    <t>3_76</t>
  </si>
  <si>
    <t>3_77</t>
  </si>
  <si>
    <t>3_80</t>
  </si>
  <si>
    <t>3_85</t>
  </si>
  <si>
    <t>3_87</t>
  </si>
  <si>
    <t>3_93</t>
  </si>
  <si>
    <t>3_95</t>
  </si>
  <si>
    <t>3_96</t>
  </si>
  <si>
    <t>3_97</t>
  </si>
  <si>
    <t>3_98</t>
  </si>
  <si>
    <t>3_99</t>
  </si>
  <si>
    <t>3_100</t>
  </si>
  <si>
    <t>3_101</t>
  </si>
  <si>
    <t>3_103</t>
  </si>
  <si>
    <t>3_105</t>
  </si>
  <si>
    <t>3_106</t>
  </si>
  <si>
    <t>3_109</t>
  </si>
  <si>
    <t>3_110</t>
  </si>
  <si>
    <t>3_113</t>
  </si>
  <si>
    <t>3_114</t>
  </si>
  <si>
    <t>3_115</t>
  </si>
  <si>
    <t>3_116</t>
  </si>
  <si>
    <t>3_121</t>
  </si>
  <si>
    <t>3_123</t>
  </si>
  <si>
    <t>3_124</t>
  </si>
  <si>
    <t>3_126</t>
  </si>
  <si>
    <t>3_127</t>
  </si>
  <si>
    <t>3_129</t>
  </si>
  <si>
    <t>3_130</t>
  </si>
  <si>
    <t>3_131</t>
  </si>
  <si>
    <t>3_132</t>
  </si>
  <si>
    <t>3_133</t>
  </si>
  <si>
    <t>3_135</t>
  </si>
  <si>
    <t>3_136</t>
  </si>
  <si>
    <t>3_137</t>
  </si>
  <si>
    <t>3_138</t>
  </si>
  <si>
    <t>3_143</t>
  </si>
  <si>
    <t>3_146</t>
  </si>
  <si>
    <t>3_147</t>
  </si>
  <si>
    <t>3_149</t>
  </si>
  <si>
    <t>3_150</t>
  </si>
  <si>
    <t>3_151</t>
  </si>
  <si>
    <t>3_154</t>
  </si>
  <si>
    <t>3_156</t>
  </si>
  <si>
    <t>3_157</t>
  </si>
  <si>
    <t>3_158</t>
  </si>
  <si>
    <t>3_159</t>
  </si>
  <si>
    <t>3_160</t>
  </si>
  <si>
    <t>3_161</t>
  </si>
  <si>
    <t>3_401</t>
  </si>
  <si>
    <t>3_402</t>
  </si>
  <si>
    <t>3_403</t>
  </si>
  <si>
    <t>3_415</t>
  </si>
  <si>
    <t>3_417</t>
  </si>
  <si>
    <t>3_419</t>
  </si>
  <si>
    <t>3_420</t>
  </si>
  <si>
    <t>3_422</t>
  </si>
  <si>
    <t>3_423</t>
  </si>
  <si>
    <t>3_424</t>
  </si>
  <si>
    <t>3_425</t>
  </si>
  <si>
    <t>3_426</t>
  </si>
  <si>
    <t>3_427</t>
  </si>
  <si>
    <t>3_429</t>
  </si>
  <si>
    <t>3_432</t>
  </si>
  <si>
    <t>3_437</t>
  </si>
  <si>
    <t>3_438</t>
  </si>
  <si>
    <t>3_439</t>
  </si>
  <si>
    <t>3_440</t>
  </si>
  <si>
    <t>3_441</t>
  </si>
  <si>
    <t>3_442</t>
  </si>
  <si>
    <t>3_444</t>
  </si>
  <si>
    <t>3_446</t>
  </si>
  <si>
    <t>3_448</t>
  </si>
  <si>
    <t>3_449</t>
  </si>
  <si>
    <t>3_450</t>
  </si>
  <si>
    <t>3_451</t>
  </si>
  <si>
    <t>3_453</t>
  </si>
  <si>
    <t>3_454</t>
  </si>
  <si>
    <t>3_458</t>
  </si>
  <si>
    <t>3_460</t>
  </si>
  <si>
    <t>3_463</t>
  </si>
  <si>
    <t>3_465</t>
  </si>
  <si>
    <t>3_467</t>
  </si>
  <si>
    <t>3_474</t>
  </si>
  <si>
    <t>3_476</t>
  </si>
  <si>
    <t>3_479</t>
  </si>
  <si>
    <t>3_481</t>
  </si>
  <si>
    <t>3_482</t>
  </si>
  <si>
    <t>3_483</t>
  </si>
  <si>
    <t>3_484</t>
  </si>
  <si>
    <t>3_485</t>
  </si>
  <si>
    <t>3_486</t>
  </si>
  <si>
    <t>3_487</t>
  </si>
  <si>
    <t>3_488</t>
  </si>
  <si>
    <t>3_489</t>
  </si>
  <si>
    <t>3_490</t>
  </si>
  <si>
    <t>3_497</t>
  </si>
  <si>
    <t>3_498</t>
  </si>
  <si>
    <t>3_499</t>
  </si>
  <si>
    <t>3_514</t>
  </si>
  <si>
    <t>3_516</t>
  </si>
  <si>
    <t>3_517</t>
  </si>
  <si>
    <t>3_524</t>
  </si>
  <si>
    <t>3_525</t>
  </si>
  <si>
    <t>3_526</t>
  </si>
  <si>
    <t>3_527</t>
  </si>
  <si>
    <t>3_528</t>
  </si>
  <si>
    <t>3_529</t>
  </si>
  <si>
    <t>3_530</t>
  </si>
  <si>
    <t>3_531</t>
  </si>
  <si>
    <t>3_532</t>
  </si>
  <si>
    <t>3_536</t>
  </si>
  <si>
    <t>3_537</t>
  </si>
  <si>
    <t>3_538</t>
  </si>
  <si>
    <t>3_541</t>
  </si>
  <si>
    <t>3_542</t>
  </si>
  <si>
    <t>3_543</t>
  </si>
  <si>
    <t>3_544</t>
  </si>
  <si>
    <t>3_545</t>
  </si>
  <si>
    <t>3_546</t>
  </si>
  <si>
    <t>3_547</t>
  </si>
  <si>
    <t>3_548</t>
  </si>
  <si>
    <t>3_551</t>
  </si>
  <si>
    <t>3_552</t>
  </si>
  <si>
    <t>3_553</t>
  </si>
  <si>
    <t>3_554</t>
  </si>
  <si>
    <t>3_556</t>
  </si>
  <si>
    <t>3_557</t>
  </si>
  <si>
    <t>3_559</t>
  </si>
  <si>
    <t>3_560</t>
  </si>
  <si>
    <t>3_561</t>
  </si>
  <si>
    <t>3_562</t>
  </si>
  <si>
    <t>3_563</t>
  </si>
  <si>
    <t>3_564</t>
  </si>
  <si>
    <t>3_565</t>
  </si>
  <si>
    <t>3_567</t>
  </si>
  <si>
    <t>3_568</t>
  </si>
  <si>
    <t>3_569</t>
  </si>
  <si>
    <t>3_570</t>
  </si>
  <si>
    <t>3_571</t>
  </si>
  <si>
    <t>3_572</t>
  </si>
  <si>
    <t>3_574</t>
  </si>
  <si>
    <t>3_575</t>
  </si>
  <si>
    <t>3_576</t>
  </si>
  <si>
    <t>3_578</t>
  </si>
  <si>
    <t>3_579</t>
  </si>
  <si>
    <t>3_580</t>
  </si>
  <si>
    <t>3_581</t>
  </si>
  <si>
    <t>3_582</t>
  </si>
  <si>
    <t>3_583</t>
  </si>
  <si>
    <t>3_584</t>
  </si>
  <si>
    <t>3_585</t>
  </si>
  <si>
    <t>3_589</t>
  </si>
  <si>
    <t>3_590</t>
  </si>
  <si>
    <t>3_591</t>
  </si>
  <si>
    <t>3_592</t>
  </si>
  <si>
    <t>3_593</t>
  </si>
  <si>
    <t>3_594</t>
  </si>
  <si>
    <t>3_595</t>
  </si>
  <si>
    <t>3_596</t>
  </si>
  <si>
    <t>3_597</t>
  </si>
  <si>
    <t>3_598</t>
  </si>
  <si>
    <t>3_599</t>
  </si>
  <si>
    <t>3_600</t>
  </si>
  <si>
    <t>3_601</t>
  </si>
  <si>
    <t>3_602</t>
  </si>
  <si>
    <t>3_603</t>
  </si>
  <si>
    <t>3_604</t>
  </si>
  <si>
    <t>3_605</t>
  </si>
  <si>
    <t>3_606</t>
  </si>
  <si>
    <t>3_607</t>
  </si>
  <si>
    <t>3_608</t>
  </si>
  <si>
    <t>3_610</t>
  </si>
  <si>
    <t>3_612</t>
  </si>
  <si>
    <t>3_613</t>
  </si>
  <si>
    <t>3_614</t>
  </si>
  <si>
    <t>3_615</t>
  </si>
  <si>
    <t>3_616</t>
  </si>
  <si>
    <t>3_617</t>
  </si>
  <si>
    <t>3_618</t>
  </si>
  <si>
    <t>3_619</t>
  </si>
  <si>
    <t>3_628</t>
  </si>
  <si>
    <t>3_630</t>
  </si>
  <si>
    <t>3_635</t>
  </si>
  <si>
    <t>3_636</t>
  </si>
  <si>
    <t>3_638</t>
  </si>
  <si>
    <t>3_641</t>
  </si>
  <si>
    <t>3_644</t>
  </si>
  <si>
    <t>3_645</t>
  </si>
  <si>
    <t>3_646</t>
  </si>
  <si>
    <t>3_647</t>
  </si>
  <si>
    <t>3_651</t>
  </si>
  <si>
    <t>3_653</t>
  </si>
  <si>
    <t>3_654</t>
  </si>
  <si>
    <t>3_657</t>
  </si>
  <si>
    <t>3_660</t>
  </si>
  <si>
    <t>3_661</t>
  </si>
  <si>
    <t>3_663</t>
  </si>
  <si>
    <t>3_664</t>
  </si>
  <si>
    <t>3_667</t>
  </si>
  <si>
    <t>3_668</t>
  </si>
  <si>
    <t>3_669</t>
  </si>
  <si>
    <t>3_670</t>
  </si>
  <si>
    <t>3_671</t>
  </si>
  <si>
    <t>3_673</t>
  </si>
  <si>
    <t>3_674</t>
  </si>
  <si>
    <t>3_676</t>
  </si>
  <si>
    <t>3_677</t>
  </si>
  <si>
    <t>3_678</t>
  </si>
  <si>
    <t>3_680</t>
  </si>
  <si>
    <t>3_681</t>
  </si>
  <si>
    <t>3_1579</t>
  </si>
  <si>
    <t>3_1580</t>
  </si>
  <si>
    <t>3_1584</t>
  </si>
  <si>
    <t>3_1585</t>
  </si>
  <si>
    <t>3_1587</t>
  </si>
  <si>
    <t>3_1588</t>
  </si>
  <si>
    <t>3_1589</t>
  </si>
  <si>
    <t>3_1590</t>
  </si>
  <si>
    <t>3_1591</t>
  </si>
  <si>
    <t>3_1592</t>
  </si>
  <si>
    <t>3_1593</t>
  </si>
  <si>
    <t>3_1595</t>
  </si>
  <si>
    <t>3_1597</t>
  </si>
  <si>
    <t>3_1599</t>
  </si>
  <si>
    <t>3_1600</t>
  </si>
  <si>
    <t>3_1601</t>
  </si>
  <si>
    <t>3_1603</t>
  </si>
  <si>
    <t>3_1604</t>
  </si>
  <si>
    <t>3_1605</t>
  </si>
  <si>
    <t>3_1608</t>
  </si>
  <si>
    <t>3_1609</t>
  </si>
  <si>
    <t>3_1610</t>
  </si>
  <si>
    <t>3_1611</t>
  </si>
  <si>
    <t>3_1612</t>
  </si>
  <si>
    <t>3_1613</t>
  </si>
  <si>
    <t>3_1614</t>
  </si>
  <si>
    <t>3_1615</t>
  </si>
  <si>
    <t>3_1616</t>
  </si>
  <si>
    <t>3_1617</t>
  </si>
  <si>
    <t>3_1618</t>
  </si>
  <si>
    <t>3_1619</t>
  </si>
  <si>
    <t>3_1620</t>
  </si>
  <si>
    <t>3_1621</t>
  </si>
  <si>
    <t>3_1624</t>
  </si>
  <si>
    <t>3_1625</t>
  </si>
  <si>
    <t>3_1626</t>
  </si>
  <si>
    <t>3_1627</t>
  </si>
  <si>
    <t>3_1628</t>
  </si>
  <si>
    <t>3_1629</t>
  </si>
  <si>
    <t>3_1630</t>
  </si>
  <si>
    <t>3_1631</t>
  </si>
  <si>
    <t>3_1632</t>
  </si>
  <si>
    <t>3_1633</t>
  </si>
  <si>
    <t>3_1634</t>
  </si>
  <si>
    <t>3_1635</t>
  </si>
  <si>
    <t>3_1636</t>
  </si>
  <si>
    <t>3_1637</t>
  </si>
  <si>
    <t>3_1638</t>
  </si>
  <si>
    <t>3_1639</t>
  </si>
  <si>
    <t>3_1640</t>
  </si>
  <si>
    <t>3_1641</t>
  </si>
  <si>
    <t>3_1642</t>
  </si>
  <si>
    <t>3_1643</t>
  </si>
  <si>
    <t>3_1644</t>
  </si>
  <si>
    <t>3_1649</t>
  </si>
  <si>
    <t>3_1650</t>
  </si>
  <si>
    <t>3_1651</t>
  </si>
  <si>
    <t>3_1652</t>
  </si>
  <si>
    <t>3_1653</t>
  </si>
  <si>
    <t>3_1654</t>
  </si>
  <si>
    <t>3_1655</t>
  </si>
  <si>
    <t>3_1656</t>
  </si>
  <si>
    <t>3_1657</t>
  </si>
  <si>
    <t>3_1658</t>
  </si>
  <si>
    <t>3_1659</t>
  </si>
  <si>
    <t>3_1660</t>
  </si>
  <si>
    <t>3_1662</t>
  </si>
  <si>
    <t>3_1663</t>
  </si>
  <si>
    <t>3_1664</t>
  </si>
  <si>
    <t>3_1665</t>
  </si>
  <si>
    <t>3_1666</t>
  </si>
  <si>
    <t>3_1667</t>
  </si>
  <si>
    <t>3_1668</t>
  </si>
  <si>
    <t>3_1669</t>
  </si>
  <si>
    <t>3_1670</t>
  </si>
  <si>
    <t>3_1672</t>
  </si>
  <si>
    <t>3_1673</t>
  </si>
  <si>
    <t>3_1674</t>
  </si>
  <si>
    <t>3_1675</t>
  </si>
  <si>
    <t>3_1676</t>
  </si>
  <si>
    <t>3_1677</t>
  </si>
  <si>
    <t>3_1678</t>
  </si>
  <si>
    <t>3_1679</t>
  </si>
  <si>
    <t>3_1680</t>
  </si>
  <si>
    <t>3_1681</t>
  </si>
  <si>
    <t>3_1682</t>
  </si>
  <si>
    <t>3_1683</t>
  </si>
  <si>
    <t>3_1684</t>
  </si>
  <si>
    <t>3_1685</t>
  </si>
  <si>
    <t>3_1686</t>
  </si>
  <si>
    <t>3_1689</t>
  </si>
  <si>
    <t>3_1691</t>
  </si>
  <si>
    <t>3_1692</t>
  </si>
  <si>
    <t>3_1693</t>
  </si>
  <si>
    <t>3_1694</t>
  </si>
  <si>
    <t>3_1695</t>
  </si>
  <si>
    <t>3_1697</t>
  </si>
  <si>
    <t>3_1698</t>
  </si>
  <si>
    <t>3_1699</t>
  </si>
  <si>
    <t>3_1700</t>
  </si>
  <si>
    <t>3_1701</t>
  </si>
  <si>
    <t>3_1702</t>
  </si>
  <si>
    <t>3_1703</t>
  </si>
  <si>
    <t>3_1705</t>
  </si>
  <si>
    <t>3_1706</t>
  </si>
  <si>
    <t>3_1707</t>
  </si>
  <si>
    <t>3_1708</t>
  </si>
  <si>
    <t>3_1709</t>
  </si>
  <si>
    <t>3_1711</t>
  </si>
  <si>
    <t>3_1712</t>
  </si>
  <si>
    <t>3_1713</t>
  </si>
  <si>
    <t>3_1714</t>
  </si>
  <si>
    <t>3_1716</t>
  </si>
  <si>
    <t>3_1717</t>
  </si>
  <si>
    <t>3_1719</t>
  </si>
  <si>
    <t>3_1722</t>
  </si>
  <si>
    <t>3_1725</t>
  </si>
  <si>
    <t>3_1729</t>
  </si>
  <si>
    <t>3_1734</t>
  </si>
  <si>
    <t>3_1736</t>
  </si>
  <si>
    <t>3_1738</t>
  </si>
  <si>
    <t>3_1739</t>
  </si>
  <si>
    <t>3_1740</t>
  </si>
  <si>
    <t>3_1742</t>
  </si>
  <si>
    <t>3_1745</t>
  </si>
  <si>
    <t>3_1752</t>
  </si>
  <si>
    <t>3_1753</t>
  </si>
  <si>
    <t>3_1754</t>
  </si>
  <si>
    <t>3_1755</t>
  </si>
  <si>
    <t>3_1756</t>
  </si>
  <si>
    <t>3_1757</t>
  </si>
  <si>
    <t>3_1758</t>
  </si>
  <si>
    <t>3_1759</t>
  </si>
  <si>
    <t>3_1760</t>
  </si>
  <si>
    <t>3_1761</t>
  </si>
  <si>
    <t>3_1762</t>
  </si>
  <si>
    <t>3_1763</t>
  </si>
  <si>
    <t>3_1764</t>
  </si>
  <si>
    <t>3_1765</t>
  </si>
  <si>
    <t>3_1766</t>
  </si>
  <si>
    <t>3_1767</t>
  </si>
  <si>
    <t>3_1768</t>
  </si>
  <si>
    <t>3_1769</t>
  </si>
  <si>
    <t>3_1770</t>
  </si>
  <si>
    <t>3_1771</t>
  </si>
  <si>
    <t>3_1772</t>
  </si>
  <si>
    <t>3_1773</t>
  </si>
  <si>
    <t>3_1774</t>
  </si>
  <si>
    <t>3_1775</t>
  </si>
  <si>
    <t>3_1776</t>
  </si>
  <si>
    <t>3_1777</t>
  </si>
  <si>
    <t>2_1</t>
  </si>
  <si>
    <t>2_2</t>
  </si>
  <si>
    <t>2_3</t>
  </si>
  <si>
    <t>2_4</t>
  </si>
  <si>
    <t>2_5</t>
  </si>
  <si>
    <t>2_6</t>
  </si>
  <si>
    <t>2_7</t>
  </si>
  <si>
    <t>2_8</t>
  </si>
  <si>
    <t>2_9</t>
  </si>
  <si>
    <t>2_10</t>
  </si>
  <si>
    <t>2_12</t>
  </si>
  <si>
    <t>2_13</t>
  </si>
  <si>
    <t>2_14</t>
  </si>
  <si>
    <t>2_16</t>
  </si>
  <si>
    <t>2_17</t>
  </si>
  <si>
    <t>2_18</t>
  </si>
  <si>
    <t>2_22</t>
  </si>
  <si>
    <t>2_23</t>
  </si>
  <si>
    <t>2_24</t>
  </si>
  <si>
    <t>2_26</t>
  </si>
  <si>
    <t>2_27</t>
  </si>
  <si>
    <t>2_28</t>
  </si>
  <si>
    <t>2_29</t>
  </si>
  <si>
    <t>2_30</t>
  </si>
  <si>
    <t>2_32</t>
  </si>
  <si>
    <t>2_34</t>
  </si>
  <si>
    <t>2_35</t>
  </si>
  <si>
    <t>2_36</t>
  </si>
  <si>
    <t>2_37</t>
  </si>
  <si>
    <t>2_38</t>
  </si>
  <si>
    <t>2_39</t>
  </si>
  <si>
    <t>2_40</t>
  </si>
  <si>
    <t>2_41</t>
  </si>
  <si>
    <t>2_43</t>
  </si>
  <si>
    <t>2_46</t>
  </si>
  <si>
    <t>2_47</t>
  </si>
  <si>
    <t>2_48</t>
  </si>
  <si>
    <t>2_49</t>
  </si>
  <si>
    <t>2_50</t>
  </si>
  <si>
    <t>2_51</t>
  </si>
  <si>
    <t>1_1</t>
  </si>
  <si>
    <t>1_8</t>
  </si>
  <si>
    <t>1_9</t>
  </si>
  <si>
    <t>1_11</t>
  </si>
  <si>
    <t>1_12</t>
  </si>
  <si>
    <t>1_13</t>
  </si>
  <si>
    <t>1_14</t>
  </si>
  <si>
    <t>1_15</t>
  </si>
  <si>
    <t>1_16</t>
  </si>
  <si>
    <t>1_17</t>
  </si>
  <si>
    <t>1_18</t>
  </si>
  <si>
    <t>1_21</t>
  </si>
  <si>
    <t>1_22</t>
  </si>
  <si>
    <t>1_23</t>
  </si>
  <si>
    <t>1_24</t>
  </si>
  <si>
    <t>1_33</t>
  </si>
  <si>
    <t>1_36</t>
  </si>
  <si>
    <t>1_37</t>
  </si>
  <si>
    <t>1_38</t>
  </si>
  <si>
    <t>1_41</t>
  </si>
  <si>
    <t>1_43</t>
  </si>
  <si>
    <t>1_44</t>
  </si>
  <si>
    <t>1_45</t>
  </si>
  <si>
    <t>1_48</t>
  </si>
  <si>
    <t>1_49</t>
  </si>
  <si>
    <t>1_51</t>
  </si>
  <si>
    <t>1_52</t>
  </si>
  <si>
    <t>1_56</t>
  </si>
  <si>
    <t>1_57</t>
  </si>
  <si>
    <t>1_58</t>
  </si>
  <si>
    <t>1_60</t>
  </si>
  <si>
    <t>1_61</t>
  </si>
  <si>
    <t>1_62</t>
  </si>
  <si>
    <t>1_63</t>
  </si>
  <si>
    <t>1_65</t>
  </si>
  <si>
    <t>1_67</t>
  </si>
  <si>
    <t>1_68</t>
  </si>
  <si>
    <t>1_72</t>
  </si>
  <si>
    <t>1_73</t>
  </si>
  <si>
    <t>1_74</t>
  </si>
  <si>
    <t>1_75</t>
  </si>
  <si>
    <t>1_76</t>
  </si>
  <si>
    <t>1_77</t>
  </si>
  <si>
    <t>1_78</t>
  </si>
  <si>
    <t>1_79</t>
  </si>
  <si>
    <t>1_80</t>
  </si>
  <si>
    <t>1_81</t>
  </si>
  <si>
    <t>1_88</t>
  </si>
  <si>
    <t>1_91</t>
  </si>
  <si>
    <t>1_92</t>
  </si>
  <si>
    <t>1_94</t>
  </si>
  <si>
    <t>1_97</t>
  </si>
  <si>
    <t>1_98</t>
  </si>
  <si>
    <t>1_105</t>
  </si>
  <si>
    <t>1_106</t>
  </si>
  <si>
    <t>1_108</t>
  </si>
  <si>
    <t>1_109</t>
  </si>
  <si>
    <t>1_111</t>
  </si>
  <si>
    <t>1_112</t>
  </si>
  <si>
    <t>1_115</t>
  </si>
  <si>
    <t>1_116</t>
  </si>
  <si>
    <t>1_117</t>
  </si>
  <si>
    <t>1_131</t>
  </si>
  <si>
    <t>Khu Bàu Bàng - đất trống (một phần thửa 193)</t>
  </si>
  <si>
    <t>01 Hạ Long ('1 phần 18)</t>
  </si>
  <si>
    <t>Võ Nguyên Giáp</t>
  </si>
  <si>
    <t>đường ven biển</t>
  </si>
  <si>
    <t>653\283</t>
  </si>
  <si>
    <t>Lò gạch cũ (Một phần thửa 71)</t>
  </si>
  <si>
    <t>\71</t>
  </si>
  <si>
    <t>\193</t>
  </si>
  <si>
    <t>\18</t>
  </si>
  <si>
    <t>THỬA ĐẤT CHƯA THỂ HIỆN TRÊN BẢN ĐỒ</t>
  </si>
  <si>
    <t>Chú ý: xem lại thủa này, thuộc TTHC, đường giao thông</t>
  </si>
  <si>
    <t xml:space="preserve">Phường 10    </t>
  </si>
  <si>
    <t xml:space="preserve">Phường 8 </t>
  </si>
  <si>
    <t>CHƯA THỂ HIỆN TRÊN BẢN ĐỒ ĐẤT CÔNG</t>
  </si>
  <si>
    <t>MÃ ĐƠN VỊ HÀNH CHÍNH CẤP XÃ</t>
  </si>
  <si>
    <t>152_152</t>
  </si>
  <si>
    <t>23_23</t>
  </si>
  <si>
    <t>Trụ sở Công an xã (ttvh cũ)##Thửa ban đầu
125, 126, 105, 106, 107, 294</t>
  </si>
  <si>
    <t>195_195_125_125</t>
  </si>
  <si>
    <t>\14</t>
  </si>
  <si>
    <t>\563</t>
  </si>
  <si>
    <t>\222</t>
  </si>
  <si>
    <t>xã Bàu Lâm</t>
  </si>
  <si>
    <t xml:space="preserve">Hòa Bình
</t>
  </si>
  <si>
    <t>xã Tân Lâm</t>
  </si>
  <si>
    <t>xã Hòa Hội</t>
  </si>
  <si>
    <t>xã Hòa Hưng</t>
  </si>
  <si>
    <t>Xã Phước Tân</t>
  </si>
  <si>
    <t>Xã Hòa Hiệp</t>
  </si>
  <si>
    <t>Xã Hòa Bình</t>
  </si>
  <si>
    <t>Xã Hòa Hưng</t>
  </si>
  <si>
    <t>Xã Tân Lâm</t>
  </si>
  <si>
    <t>Xã Xuyên Mộc</t>
  </si>
  <si>
    <t>Xã Bàu Lâm</t>
  </si>
  <si>
    <t>Xã Hòa Hội</t>
  </si>
  <si>
    <t>Thị trấn Phước Bửu</t>
  </si>
  <si>
    <t>Xã Bàu Chinh</t>
  </si>
  <si>
    <t>Xã Bình Ba</t>
  </si>
  <si>
    <t>Xã Bình Giã</t>
  </si>
  <si>
    <t>Xã Bình Trung</t>
  </si>
  <si>
    <t>Xã Cù Bị</t>
  </si>
  <si>
    <t>Xã Đá Bạc</t>
  </si>
  <si>
    <t>Xã Kim Long</t>
  </si>
  <si>
    <t>Xã Láng Lớn</t>
  </si>
  <si>
    <t>Thị trấn Ngãi Giao</t>
  </si>
  <si>
    <t>Xã Nghĩa Thành</t>
  </si>
  <si>
    <t>Xã Quảng Thành</t>
  </si>
  <si>
    <t>Xã Sơn Bình</t>
  </si>
  <si>
    <t>Xã Suối Nghệ</t>
  </si>
  <si>
    <t>Xã Suối Rao</t>
  </si>
  <si>
    <t>Xã Xuân Sơn</t>
  </si>
  <si>
    <t>Xã Phước Hoà</t>
  </si>
  <si>
    <t>Xã Hắc Dịch</t>
  </si>
  <si>
    <t>Thị trấn Phú Mỹ</t>
  </si>
  <si>
    <t>Xã Tân Hoà</t>
  </si>
  <si>
    <t>Phường Nguyễn An Ninh</t>
  </si>
  <si>
    <t>Thị trấn Long Hải</t>
  </si>
  <si>
    <t>Tỉnh Thành Phố</t>
  </si>
  <si>
    <t>Mã TP</t>
  </si>
  <si>
    <t>Quận Huyện</t>
  </si>
  <si>
    <t>Phường Xã</t>
  </si>
  <si>
    <t>Mã PX</t>
  </si>
  <si>
    <t>Cấp</t>
  </si>
  <si>
    <t>Tên Tiếng Anh</t>
  </si>
  <si>
    <t>Tỉnh Bà Rịa - Vũng Tàu</t>
  </si>
  <si>
    <t>Phường</t>
  </si>
  <si>
    <t>Thang Tam Commune</t>
  </si>
  <si>
    <t>Ninh An Nguyên Commune</t>
  </si>
  <si>
    <t>Rach Dua Commune</t>
  </si>
  <si>
    <t>Xã</t>
  </si>
  <si>
    <t>Phường Phước Hưng</t>
  </si>
  <si>
    <t>Phường Phước Hiệp</t>
  </si>
  <si>
    <t>Phường Phước Nguyên</t>
  </si>
  <si>
    <t>Phường Long Toàn</t>
  </si>
  <si>
    <t>Phường Long Tâm</t>
  </si>
  <si>
    <t>Long Tam precinct</t>
  </si>
  <si>
    <t>Phường Phước Trung</t>
  </si>
  <si>
    <t>Phường Kim Dinh</t>
  </si>
  <si>
    <t>Xã Tân Hưng</t>
  </si>
  <si>
    <t>Tan Hung commune</t>
  </si>
  <si>
    <t>Xã Long Phước</t>
  </si>
  <si>
    <t>Xã Hoà Long</t>
  </si>
  <si>
    <t>Thị trấn</t>
  </si>
  <si>
    <t>Thị trấn Long Điền</t>
  </si>
  <si>
    <t>Xã An Nhứt</t>
  </si>
  <si>
    <t>Xã Phước Tỉnh</t>
  </si>
  <si>
    <t>Thị trấn Đất Đỏ</t>
  </si>
  <si>
    <t>Bau Chinh Commune</t>
  </si>
  <si>
    <t>Tên xã</t>
  </si>
  <si>
    <t>xã Bưng Riềng</t>
  </si>
  <si>
    <t>\41</t>
  </si>
  <si>
    <t>Thửa đất này theo BĐĐC: ODT+CLN; Chênh diện tích</t>
  </si>
  <si>
    <t>Thửa đất này theo BĐĐC: ODT+CLN;</t>
  </si>
  <si>
    <t>x; kết hợp với BĐHT lấy diện tích</t>
  </si>
  <si>
    <t>- Sai hình thể;
- Diện tích theo BĐHTSDĐ</t>
  </si>
  <si>
    <t>Truy tách mã tờ thửa này; mã gốc 3_464_9_27 (xã Long Phước</t>
  </si>
  <si>
    <t>mã này thể hiện sai hình thể; XEM LAI SO VOI BĐHT</t>
  </si>
  <si>
    <t>Mã này sai vị trí so với BĐHT; BĐ XDCSDL</t>
  </si>
  <si>
    <t>Còn thiếu thửa 49, 60</t>
  </si>
  <si>
    <t>tách từ thửa 20</t>
  </si>
  <si>
    <t>DT theo BĐHT</t>
  </si>
  <si>
    <t>Chênh diện tích</t>
  </si>
  <si>
    <t>Thuộc tờ 05</t>
  </si>
  <si>
    <t>Tờ</t>
  </si>
  <si>
    <t>Thửa</t>
  </si>
  <si>
    <t>7_01</t>
  </si>
  <si>
    <t>7_02</t>
  </si>
  <si>
    <t>7_03</t>
  </si>
  <si>
    <t>7_04</t>
  </si>
  <si>
    <t>7_05</t>
  </si>
  <si>
    <t>7_06</t>
  </si>
  <si>
    <t>7_07</t>
  </si>
  <si>
    <t>7_08</t>
  </si>
  <si>
    <t>7_09</t>
  </si>
  <si>
    <t>7_10</t>
  </si>
  <si>
    <t>7_11</t>
  </si>
  <si>
    <t>8_2</t>
  </si>
  <si>
    <t>8_3</t>
  </si>
  <si>
    <t>1_132</t>
  </si>
  <si>
    <t>1_133</t>
  </si>
  <si>
    <t>1_134</t>
  </si>
  <si>
    <t>1_135</t>
  </si>
  <si>
    <t>1_136</t>
  </si>
  <si>
    <t>1_137</t>
  </si>
  <si>
    <t>1_138</t>
  </si>
  <si>
    <t>1_139</t>
  </si>
  <si>
    <t>1_140</t>
  </si>
  <si>
    <t>1_141</t>
  </si>
  <si>
    <t>1_142</t>
  </si>
  <si>
    <t>1_143</t>
  </si>
  <si>
    <t>1_144</t>
  </si>
  <si>
    <t>1_145</t>
  </si>
  <si>
    <t>1_146</t>
  </si>
  <si>
    <t>1_147</t>
  </si>
  <si>
    <t>1_148</t>
  </si>
  <si>
    <t>1_149</t>
  </si>
  <si>
    <t>1_150</t>
  </si>
  <si>
    <t>1_151</t>
  </si>
  <si>
    <t>1_152</t>
  </si>
  <si>
    <t>1_153</t>
  </si>
  <si>
    <t>1_154</t>
  </si>
  <si>
    <t>1_155</t>
  </si>
  <si>
    <t>1_156</t>
  </si>
  <si>
    <t>1_157</t>
  </si>
  <si>
    <t>1_158</t>
  </si>
  <si>
    <t>1_159</t>
  </si>
  <si>
    <t>1_160</t>
  </si>
  <si>
    <t>1_161</t>
  </si>
  <si>
    <t>1_162</t>
  </si>
  <si>
    <t>1_163</t>
  </si>
  <si>
    <t>1_164</t>
  </si>
  <si>
    <t>1_165</t>
  </si>
  <si>
    <t>1_166</t>
  </si>
  <si>
    <t>1_167</t>
  </si>
  <si>
    <t>1_168</t>
  </si>
  <si>
    <t>1_169</t>
  </si>
  <si>
    <t>1_170</t>
  </si>
  <si>
    <t>1_171</t>
  </si>
  <si>
    <t>1_172</t>
  </si>
  <si>
    <t>1_173</t>
  </si>
  <si>
    <t>1_174</t>
  </si>
  <si>
    <t>1_175</t>
  </si>
  <si>
    <t>1_176</t>
  </si>
  <si>
    <t>1_177</t>
  </si>
  <si>
    <t>1_178</t>
  </si>
  <si>
    <t>1_179</t>
  </si>
  <si>
    <t>1_180</t>
  </si>
  <si>
    <t>1_181</t>
  </si>
  <si>
    <t>1_182</t>
  </si>
  <si>
    <t>1_183</t>
  </si>
  <si>
    <t>1_184</t>
  </si>
  <si>
    <t>1_185</t>
  </si>
  <si>
    <t>1_186</t>
  </si>
  <si>
    <t>1_187</t>
  </si>
  <si>
    <t>1_188</t>
  </si>
  <si>
    <t>1_189</t>
  </si>
  <si>
    <t>1_190</t>
  </si>
  <si>
    <t>1_191</t>
  </si>
  <si>
    <t>1_192</t>
  </si>
  <si>
    <t xml:space="preserve"> TT Phước Hải</t>
  </si>
  <si>
    <t>Phường 10, 11</t>
  </si>
  <si>
    <t>xã Phước Hưng</t>
  </si>
  <si>
    <t>P10, P11</t>
  </si>
  <si>
    <t xml:space="preserve"> Phường Phước Trung</t>
  </si>
  <si>
    <t>thị trấn Phước Hải</t>
  </si>
  <si>
    <t>phường Thắng Nhì</t>
  </si>
  <si>
    <t>phường 8, 10</t>
  </si>
  <si>
    <t>phường 12</t>
  </si>
  <si>
    <t>xã Lộc An</t>
  </si>
  <si>
    <t>QUỸ ĐẤT DÀNH CHO THANH TOÁN BT</t>
  </si>
  <si>
    <t>Trùng với đất do TTPT Quỹ đất quản lý</t>
  </si>
  <si>
    <t>ok</t>
  </si>
  <si>
    <t>TRÙNG HÌNH THỂ VÀ DIỆN TÍCH SO VƠI BĐĐC HOẶC BĐHT</t>
  </si>
  <si>
    <t>Chên diện tích so với BĐ ĐC</t>
  </si>
  <si>
    <t>Chên diện tích so với BĐĐC</t>
  </si>
  <si>
    <t>Một phần trùng với đường Nguyễn Hữu Thọ</t>
  </si>
  <si>
    <t>- Chênh diện tích so với BĐĐC;
- Theo bản đồ địa chính đây là ODT+BHK</t>
  </si>
  <si>
    <t>- Theo bản đồ địa chính đây là QPH</t>
  </si>
  <si>
    <t>- Tên khu đất thì trùng;
- Diện tích và hình thể không trùng nhau. Xem lại HSPL đất công viên</t>
  </si>
  <si>
    <t>- Tên khu đất thì trùng; 
- Diện tích không trùng nhau. (Đúng diện tích thì bao gồm thửa 75+76)</t>
  </si>
  <si>
    <t>- Trùng vị trí; diện tích khác so với file excell; (DT thửa 79+80= 1013.3 m2)</t>
  </si>
  <si>
    <t>Trùng vị trí; Sai thông tin thuộc tính (đây là giáo sứ Bà Rịa)</t>
  </si>
  <si>
    <r>
      <t xml:space="preserve">1- Tách từ thửa 122m2 (Gồm 3 phần: </t>
    </r>
    <r>
      <rPr>
        <b/>
        <sz val="12"/>
        <rFont val="Times New Roman"/>
        <family val="1"/>
      </rPr>
      <t>Phần 1:</t>
    </r>
    <r>
      <rPr>
        <sz val="12"/>
        <rFont val="Times New Roman"/>
        <family val="1"/>
      </rPr>
      <t xml:space="preserve"> tính từ lớp 50 trở đến cuối ranh thửa đất dtich 85,76m2;  </t>
    </r>
    <r>
      <rPr>
        <b/>
        <sz val="12"/>
        <rFont val="Times New Roman"/>
        <family val="1"/>
      </rPr>
      <t>Phần 2:</t>
    </r>
    <r>
      <rPr>
        <sz val="12"/>
        <rFont val="Times New Roman"/>
        <family val="1"/>
      </rPr>
      <t xml:space="preserve"> giới hạn lớp 50 đến lớp 23 có diện tích 5,28m2;  Phần 3" có dtich 2, 37m2- phần này nằm trong đường giao thông có diện tích 2,37m2) </t>
    </r>
    <r>
      <rPr>
        <sz val="12"/>
        <color rgb="FFFF0000"/>
        <rFont val="Times New Roman"/>
        <family val="1"/>
      </rPr>
      <t>__Theo BĐHTSD đất năm 2014</t>
    </r>
  </si>
  <si>
    <t xml:space="preserve"> - Diên tích theo bản đồ HTSDĐ.
- Thửa 15 theo bản đồ địa chính nằm trong phần diện tích này.</t>
  </si>
  <si>
    <t>không tìm thấy vị trí đúng cho mã thửa này</t>
  </si>
  <si>
    <t>- Theo BDDHTSDĐ là đất công viên;
- Theo BĐĐC đây là đất của hộ gia đình cá nhân;
- Chưa thể hiện trên bản đồ.</t>
  </si>
  <si>
    <t>Chưa thực hiện chỉnh lý biến động; Sai diện tích (BĐĐC 1492.4 m2; BDHT: 1025.12</t>
  </si>
  <si>
    <t>Chưa thể hiện trên bản đồ đất công</t>
  </si>
  <si>
    <t>Diện tích theo BĐHT; Số thửa theo BĐĐC nhưng chưa tách thửa</t>
  </si>
  <si>
    <t>Diện tích theo BĐHT; Số thửa theo BĐĐC-- chưa thực hiện chỉnh lý biến động</t>
  </si>
  <si>
    <t>- Diện tích theo BĐHT;
- Số thửa theo BĐĐC-- chưa thực hiện chỉnh lý biến động.
- Chưa thể hiện trên bản đồ đất công.</t>
  </si>
  <si>
    <t>-Sai hình thể, một phần diện tích này đã thu hồi làm đường giao thông;
- Chưa chỉnh lý trên bản đồ địa chính;
- Hình thể theo BĐHTSDĐ.</t>
  </si>
  <si>
    <t>-Một phần nằm trong đường giao thông</t>
  </si>
  <si>
    <t>- Chênh diện tích so với BĐĐC;
- Kiểm tra lại công tác chỉnh lý biến động</t>
  </si>
  <si>
    <t>- Excell sai diện tích.
- Diện tích theo BĐHT; BĐĐC;
- Một phần nằm trong đường giao thông</t>
  </si>
  <si>
    <t>-Đất này là ODT+BHK</t>
  </si>
  <si>
    <t>Chuyển sang biểu ANI_CQP</t>
  </si>
  <si>
    <t>- Theo BĐC: ODT+LNQ;
- Thể hiện sai hình thể so với BDHT</t>
  </si>
  <si>
    <t xml:space="preserve"> - Thể hiện sai hình thể so với BDHT; Diện tích theo BĐHT</t>
  </si>
  <si>
    <t xml:space="preserve"> Excell lấy diện tích theo BĐHT;
- Một phần diện tích nằm trong đường giao thông.</t>
  </si>
  <si>
    <t xml:space="preserve"> - Excell lấy diện tích theo BĐHT;
- Sai hình thể</t>
  </si>
  <si>
    <t>Excell sai diện tích so với BDHT, BĐĐC</t>
  </si>
  <si>
    <t>- Excell sai diện tích;
- Thửa 122 đất ODT+ BHK;
- Thửa 89 đúng vị trí, thửa 122 nằm trong thửa 89</t>
  </si>
  <si>
    <t>- Đúng vị trí, Excell chênh diện tích so với BĐĐC và BĐHT</t>
  </si>
  <si>
    <t>- Đúng vị trí, Excell chênh diện tích so với BĐĐC;
- Thửa 176 xem lại</t>
  </si>
  <si>
    <t>Theo BĐ ĐC đây là đất của hộ gia đình; 
-Thu hồi 16, 17; tách 01 phần xây dựng chợ, một phần tách thành các thửa khác; chưa có số thửa mới</t>
  </si>
  <si>
    <t>Diện tích Excell theo BĐHT</t>
  </si>
  <si>
    <t>- Đây là thửa đất của hộ gia đình cá nhân có loại đất ODT+LNQ</t>
  </si>
  <si>
    <t>- Theo BĐĐC thửa đất này có loại đất NTD</t>
  </si>
  <si>
    <t>- Theo BĐĐC thửa đất này có loại đất LNK, LUK, một phần của thửa 24 có loại đất NTD</t>
  </si>
  <si>
    <t>- Theo BĐĐC thửa đất này có loại đất LUK(thua 75), và NTD</t>
  </si>
  <si>
    <t xml:space="preserve"> Thuộc một phần diện tích của thửa 59, có loại đất NTD</t>
  </si>
  <si>
    <t>Diện tích file excell theo BĐHT</t>
  </si>
  <si>
    <t>- Theo BĐĐC thửa đất này có loại đất TSN và TON</t>
  </si>
  <si>
    <t>- Theo BĐĐC thửa đất này có loại đất TON (một phần thửa 34)</t>
  </si>
  <si>
    <t xml:space="preserve"> Thửa 7, 8, 9, 12 chưa thực hiện chỉnh lý biến động.</t>
  </si>
  <si>
    <t>- Một phần là công viên Long Kiên;
- Thửa 8, 26, 27, 30 chưa thực hiện chỉnh lý biến động</t>
  </si>
  <si>
    <t>- Chưa thể hiện trên bản đồ đất công;
Chưa thực hiệnchỉnh lý biến động</t>
  </si>
  <si>
    <t>- Chưa thể hiện trên bản đồ đất công;
Chưa thực hiện chỉnh lý biến động</t>
  </si>
  <si>
    <t>- Đây là thửa đất của hộ gia đình cá nhân.</t>
  </si>
  <si>
    <t>- Một phần diện tích là trường Phước Nguyên cũ;
- Phần còn lại chưa thực hiện chỉnh lý biến động;
- Chưa thể hiện trên bản đồ</t>
  </si>
  <si>
    <t>- Đây là thửa đất của hộ gia đình cá nhân.
- Chưa thể hiện trên bản đồ</t>
  </si>
  <si>
    <t>- Thể hiện chưa đúng hình thể</t>
  </si>
  <si>
    <t>- Chưa thực hiện chỉnh lý biến động (chưa có số thửa mới)</t>
  </si>
  <si>
    <t>- Một phân diện tích thuộc thửa 93;
- Đây là thửa đất có loại đất TSN (theo BĐĐC)</t>
  </si>
  <si>
    <t>- Một phân diện tích thuộc thửa 44;
- Đây là thửa đất có loại đất BCS (theo BĐĐC)
- Chưa thực hiện chỉnh lý biến động (chưa có số thửa mới)</t>
  </si>
  <si>
    <t>- Một phân diện tích thuộc thửa 45;
- Đây là thửa đất có loại đất NTD (theo BĐĐC)
- Chưa thực hiện chỉnh lý biến động (chưa có số thửa mới)</t>
  </si>
  <si>
    <t xml:space="preserve"> Theo BĐĐC đây là đất GDO</t>
  </si>
  <si>
    <t xml:space="preserve"> Theo BĐĐC đây là đất GDO; có chú thích đất công do UBND xã quản lý</t>
  </si>
  <si>
    <t>Xem lại tên khu đất</t>
  </si>
  <si>
    <t>Đây là thửa đất có mã loại đất ODT+BHK</t>
  </si>
  <si>
    <t>- Chênh diện tích so với BĐĐC;
- Diện tích file excell = diện tích theo BĐHT; Tróng đó có 01 phần diện tích là đường giao thông theo BĐC.</t>
  </si>
  <si>
    <t>- Chênh diện tích so với BĐĐC;
- Diện tích file excell = diện tích theo BĐHT;</t>
  </si>
  <si>
    <t>- Diện tích file excell = diện tích theo BĐHT;</t>
  </si>
  <si>
    <t>- Diện tích file excell = diện tích theo BĐHT;
- Theo BĐ ĐC đây là đất của hộ gia đình cá nhân, chưa thực hiện chỉnh lý biến động.</t>
  </si>
  <si>
    <t>- Diện tích file excell = diện tích theo BĐHT;
- Chưa thực hiện chỉnh lý biến động</t>
  </si>
  <si>
    <t>- Diện tích file excell = diện tích theo BĐHT;
- Chưa thực hiện chỉnh lý biến động
- Một phần diện tích nằm trong đường giao thông</t>
  </si>
  <si>
    <t>- Chênh diện tích so với BĐĐC;
- Diện tích file excell = diện tích theo BĐHT; Trong đó có 01 phần diện tích là đường giao thông theo BĐC.</t>
  </si>
  <si>
    <t xml:space="preserve"> Chưa thể hiện trên bản đồ đất công</t>
  </si>
  <si>
    <t>- Trường mầm non Phước Trung - thửa 156 chưa thực hiện chỉnh lý biến động (một phần do mở đường giao thông-theo BĐHT)
- Chưa thực hiện chỉnh lý biến động các thửa 71, 80, 81…vào thửa 156)</t>
  </si>
  <si>
    <t>Trường THCS Nguyễn Du</t>
  </si>
  <si>
    <t>Sai thông tin thuộc tính</t>
  </si>
  <si>
    <t>Chưa thực hiện chỉnh lý biến động</t>
  </si>
  <si>
    <t>- Theo BĐĐC thửa 54, 61 là đất của hộ gia đình các nhân; loại đất ODT
- Theo BĐHT thửa 54: Đất sinh hoạt cộng đồng (DSH); thửa 61: DGD</t>
  </si>
  <si>
    <t>- Chưa thể hiện trên bản đồ đất công;
- Sai thông tin thuộc tính. Thông tin đúng: TT học tập cộng đồng;
- Sai số thửa</t>
  </si>
  <si>
    <t>- Chưa thể hiện trên bản đồ đất công;</t>
  </si>
  <si>
    <t>- Chưa thể hiện trên bản đồ đất công;
- Chưa thực hiện chỉnh lý biến động;</t>
  </si>
  <si>
    <t>- Sai thông tin thuộc tính (Trường mầm non Trần Văn Quang - BĐHT);
- File excell chênh diện tích so với BĐĐC; =diện tích theo BĐHT</t>
  </si>
  <si>
    <t>- Chưa thực hiện chỉnh lý biến động;
- Về hình thể, vị trí đúng</t>
  </si>
  <si>
    <t>- Theo BĐĐC thửa đất này là ONT+HNK</t>
  </si>
  <si>
    <t>- Được tách từ thửa 153, 137, 168;
- Chưa thực hiện chỉnh lý biến động</t>
  </si>
  <si>
    <t>9_17</t>
  </si>
  <si>
    <t>9_18</t>
  </si>
  <si>
    <t>stt</t>
  </si>
  <si>
    <t>tenkhudat</t>
  </si>
  <si>
    <t>masolo</t>
  </si>
  <si>
    <t>tam1</t>
  </si>
  <si>
    <t>tam2</t>
  </si>
  <si>
    <t>Tenhuyen</t>
  </si>
  <si>
    <t>tenxa</t>
  </si>
  <si>
    <t>coBD</t>
  </si>
  <si>
    <t>makvhc</t>
  </si>
  <si>
    <t>soto</t>
  </si>
  <si>
    <t>sothua</t>
  </si>
  <si>
    <t>dientichdat
 (m2)</t>
  </si>
  <si>
    <t>dientichnha (m2)</t>
  </si>
  <si>
    <t>diachi</t>
  </si>
  <si>
    <t>thửa</t>
  </si>
  <si>
    <t>Chưa thực hiện chỉnh lý biến động;</t>
  </si>
  <si>
    <t>Trùng mã tờ thửa</t>
  </si>
  <si>
    <t>-Chênh diện tích so với BĐĐC;
- Nếu thêm thửa 56 thì diện tích không đổi</t>
  </si>
  <si>
    <t>- Nếu đúng số tờ, số thửa thì đây là thửa đất có mã loại đất ODT;
Trường hợp sai số tờ, số thửa thì mã thửa đúng là thửa 248, tờ 25; diện tích 72,4m2</t>
  </si>
  <si>
    <t>Xem lại thửa này khai thác từ nguồn bản đồ nào</t>
  </si>
  <si>
    <t>Thửa này thuộc phường 3; sai số thửa; thửa đúng là 273, có diện tích =27,0 trùng vị trí trên bản đồ đât công</t>
  </si>
  <si>
    <t>Thửa này thuộc phường 3; trùng vị trí; chênh diện tích;
- Đường này đã thi công cần xem lại diện tích bị thu hồi.</t>
  </si>
  <si>
    <t>Thửa này thuộc phường 3; trùng vị trí; 
- Đường này đã thi công cần xem lại diện tích bị thu hồi.</t>
  </si>
  <si>
    <t>Thửa này thuộc phường 3; trùng vị trí;
- Đường này đã thi công cần xem lại diện tích bị thu hồi.</t>
  </si>
  <si>
    <t xml:space="preserve"> trùng vị trí;
- Đường này đã thi công cần xem lại diện tích bị thu hồi.</t>
  </si>
  <si>
    <t>Xem lại thửa này khai thác từ nguồn bản đồ nào; nếu đúng số thì số thửa là 18</t>
  </si>
  <si>
    <t>Thửa này có diện tích nằm trong phần đường giao thông</t>
  </si>
  <si>
    <t>Theo BDĐC thửa đất này có mã loại đất ODT</t>
  </si>
  <si>
    <t>- Thửa này có diện tích nằm trong phần đường giao thông
- Theo BDĐC thửa đất này có mã loại đất ODT</t>
  </si>
  <si>
    <t>Thửa này không có trên BĐĐC</t>
  </si>
  <si>
    <t>Xem lại thửa này; Nếu theo BĐĐC thì đất chợ chỉ có 1623.3m2</t>
  </si>
  <si>
    <t>- Thửa này đảo ngược mã tờ thửa;
- Chưa thể hiện trên bản đồ đất công</t>
  </si>
  <si>
    <t>'- Thửa này đảo ngược mã tờ thửa;</t>
  </si>
  <si>
    <t>- Thửa này đảo ngược mã tờ thửa;
- Không tìm thấy thửa này</t>
  </si>
  <si>
    <t>- Thửa này đảo ngược mã tờ thửa; Một phần diện tích nằm trong đường giao thông hiện trạng.</t>
  </si>
  <si>
    <t>- Thửa này đảo ngược mã tờ thửa; 
- Chưa thể hiện trên bản đồ đất công</t>
  </si>
  <si>
    <t>- Thửa này đảo ngược mã tờ thửa; 
- Chưa thể hiện trên bản đồ đất công; 
- Sai điện tích so với BĐHT</t>
  </si>
  <si>
    <t>- Thửa này đảo ngược mã tờ thửa;
- Chênh diện tích so với BĐĐC</t>
  </si>
  <si>
    <t>xem lại nguồn bản đồ đã khai thác</t>
  </si>
  <si>
    <t>Xem lại; trùng mã tờ thửa</t>
  </si>
  <si>
    <t>- Đúng vị trí; sai diện tích so với bản đồ địa chính</t>
  </si>
  <si>
    <t xml:space="preserve"> - Đúng về số tờ, số thửa; sai diện tích.</t>
  </si>
  <si>
    <t>- Thửa này đảo ngược mã tờ thửa; 
- Đã sửa thành tờ 76 thửa 216</t>
  </si>
  <si>
    <t>Chênh diện tích so với BĐĐC</t>
  </si>
  <si>
    <t>- Theo BDĐC thửa đất này có mã loại đất ODT.
- Một phần thửa đất nằm trong đường giao thông</t>
  </si>
  <si>
    <t>Xem lại diện tích và vị trí đã trừ khu phố 1</t>
  </si>
  <si>
    <t>Xem lại nguồn bản đồ đã khai thác</t>
  </si>
  <si>
    <t>- Xem lại diện tích của mã tờ thửa này. Tổng diện tích của hai thửa là 143.3m2</t>
  </si>
  <si>
    <t>- Xem lại diện tích của mã tờ thửa này. Tổng diện tích của hai thửa là 56.4m2</t>
  </si>
  <si>
    <t xml:space="preserve">Chênh diện tích so với BĐĐC. Diện tích này chỉ sử dụng một phần </t>
  </si>
  <si>
    <t>- BĐHT có diện tích 3186.02m2
- Chưa thể hiện trên bản đồ đất công</t>
  </si>
  <si>
    <t>Chênh diện tích so với BDDC( 98,6m2)</t>
  </si>
  <si>
    <t>Chưa thực hiện cập nhật chỉnh lý biến động; Thể hiện sai vị trí giữa BĐHT và Bản đồ đất công.</t>
  </si>
  <si>
    <t>Chênh diện tích so với BDĐC (175.1m2)</t>
  </si>
  <si>
    <t>Thửa này có một phàn diện tích nằm trong đường giao thông</t>
  </si>
  <si>
    <t>Xem lại mã tờ thửa này (có bị trùng hay không)</t>
  </si>
  <si>
    <t>Chênh diện tích so với BĐĐC (244,5m2)</t>
  </si>
  <si>
    <t>- Nằm trong đường giao thông;
-Xem lại thửa này</t>
  </si>
  <si>
    <t>- Excell sai diện tích</t>
  </si>
  <si>
    <t>- Excell chênh diện tích so với BDDC.
- Một phần thửa đất chồng lấn với đường giao thông</t>
  </si>
  <si>
    <t>- Một phần thửa đất chồng lấn với đường giao thông</t>
  </si>
  <si>
    <t>- Một phần diện tích chồng lấn với đường giao thông</t>
  </si>
  <si>
    <t>Excell chênh diện tích</t>
  </si>
  <si>
    <t>xem lại thửa này; Nếu theo BĐĐC thửa đất này có diện tích 785.7m2</t>
  </si>
  <si>
    <t>Chuẩn hóa lại vị trí; chênh diện tích so với BDDC  160 m2 (BDDC:211.4 m2)</t>
  </si>
  <si>
    <t xml:space="preserve">Chuẩn hóa lại vị trí; chênh diện tích so với BDDC  204.2 m2 </t>
  </si>
  <si>
    <t xml:space="preserve">chưa thực hiện cập nhật chỉnh lý biến động; </t>
  </si>
  <si>
    <t>- vị trí theo BĐHT;
- Excell chênh diện tích so với BDDC và BĐHT</t>
  </si>
  <si>
    <t>- Xem lại vị trí của 02 mã tờ thửa này;
- Trùng mã tờ thửa</t>
  </si>
  <si>
    <t>Chưa thể hiện trên bản đồ đất công;
- Trùng với loại đất công có khả năng đấu gia</t>
  </si>
  <si>
    <t>Chưa thể hiện trên bản đồ đất công;
- Một phần nằm trong đường giao thông (thửa 142)</t>
  </si>
  <si>
    <t>Chưa thể hiện trên bản đồ đất công; Mã tờ thửa này chênh diện tích so với BDDC</t>
  </si>
  <si>
    <t>Xem lại mã tờ thửa;
- bị trùng</t>
  </si>
  <si>
    <t>BẢNG NÀY CHƯA NHẬP DỮ LIỆU VÀO BẢN ĐỒ ĐẤT CÔNG.
NGUYÊN NHÂN: - HÌNH THỂ THỬA ĐẤT TRÊN BẢN ĐỒ ĐẤT CÔNG KHÔNG PHÙ HỢP HÌNH THỂ SO VỚI BẢN ĐỒ ĐỊA CHÍNH.
                               - CÒN THIẾU MÃ TỜ THỬA THEO BẢN ĐỒ ĐỊA CHÍNH.
                               - kHÔNG XÁC ĐỊNH ĐƯỢC VỊ TRÍ CỦA THỬA ĐÂT.</t>
  </si>
  <si>
    <t xml:space="preserve"> Kiểm tra tổng diện tích của mã tờ thửa này trước khi nhập</t>
  </si>
  <si>
    <t>Bị trùng với đất dành đấu giá</t>
  </si>
  <si>
    <t>Một phần là đường giao thông</t>
  </si>
  <si>
    <t>x; Chưa thực hiện chỉnh lý biến đông</t>
  </si>
  <si>
    <t>Xem lại công tác chính lý biến động</t>
  </si>
  <si>
    <t>Đây là trường tiểu học Long Tân (xem lại)</t>
  </si>
  <si>
    <t xml:space="preserve"> Chưa thực hiện chỉnh lý biến đông</t>
  </si>
  <si>
    <t>Đất có khả năng đấu giá</t>
  </si>
  <si>
    <t>x; Trùng mã tờ thửa</t>
  </si>
  <si>
    <t>Xem lại công tác chỉnh lý biến động</t>
  </si>
  <si>
    <t>Tách từ thửa 195 và 125</t>
  </si>
  <si>
    <t>675;650;704;649;766;705;648;748</t>
  </si>
  <si>
    <t>Theo BĐ ĐC thửa đất này có mã là ODT+CLN</t>
  </si>
  <si>
    <t>Không tìm thấy thửa dất này</t>
  </si>
  <si>
    <t>x; Đất nghĩa địa (theo BDDC)</t>
  </si>
  <si>
    <t>- Chưa thể hiện trên bản đồ;
- Theo BĐ ĐC đây là đất của hộ gia đình; 
- Thu hồi thửa 18, 19, chua có số thửa mới</t>
  </si>
  <si>
    <t>- Diện tich file excell = diện tich theo ĐĐC(không chồng lấn) và BĐHT;
-Bị chồng lấn với trường TH bán trú Phước Trung;
- Chênh diện tích giữa không gian và thuộc tính.</t>
  </si>
  <si>
    <t>Chưa thực hiện chỉnh lý biến động; Theo BDDC thửa đất này có mã loại đất ODT</t>
  </si>
  <si>
    <t>20</t>
  </si>
  <si>
    <t>27</t>
  </si>
  <si>
    <t>28</t>
  </si>
  <si>
    <t>Sai mã tờ thửa</t>
  </si>
  <si>
    <t>33</t>
  </si>
  <si>
    <t>35</t>
  </si>
  <si>
    <t>36</t>
  </si>
  <si>
    <t>38</t>
  </si>
  <si>
    <t>39</t>
  </si>
  <si>
    <t>40</t>
  </si>
  <si>
    <t>44</t>
  </si>
  <si>
    <t>46</t>
  </si>
  <si>
    <t>48</t>
  </si>
  <si>
    <t>49</t>
  </si>
  <si>
    <t>50</t>
  </si>
  <si>
    <t>51</t>
  </si>
  <si>
    <t>52</t>
  </si>
  <si>
    <t>54</t>
  </si>
  <si>
    <t>57</t>
  </si>
  <si>
    <t>58</t>
  </si>
  <si>
    <t>59</t>
  </si>
  <si>
    <t>60</t>
  </si>
  <si>
    <t>62</t>
  </si>
  <si>
    <t>65</t>
  </si>
  <si>
    <t>66</t>
  </si>
  <si>
    <t>67</t>
  </si>
  <si>
    <t>69</t>
  </si>
  <si>
    <t>70</t>
  </si>
  <si>
    <t>74</t>
  </si>
  <si>
    <t>75</t>
  </si>
  <si>
    <t>78</t>
  </si>
  <si>
    <t>79</t>
  </si>
  <si>
    <t>80</t>
  </si>
  <si>
    <t>81</t>
  </si>
  <si>
    <t>83</t>
  </si>
  <si>
    <t>84</t>
  </si>
  <si>
    <t>85</t>
  </si>
  <si>
    <t>86</t>
  </si>
  <si>
    <t>87</t>
  </si>
  <si>
    <t>91</t>
  </si>
  <si>
    <t>94</t>
  </si>
  <si>
    <t>96</t>
  </si>
  <si>
    <t>97</t>
  </si>
  <si>
    <t>98</t>
  </si>
  <si>
    <t>100</t>
  </si>
  <si>
    <t>101</t>
  </si>
  <si>
    <t>102</t>
  </si>
  <si>
    <t>103</t>
  </si>
  <si>
    <t>104</t>
  </si>
  <si>
    <t>105</t>
  </si>
  <si>
    <t>107</t>
  </si>
  <si>
    <t>108</t>
  </si>
  <si>
    <t>109</t>
  </si>
  <si>
    <t>110</t>
  </si>
  <si>
    <t>111</t>
  </si>
  <si>
    <t>112</t>
  </si>
  <si>
    <t>113</t>
  </si>
  <si>
    <t>114</t>
  </si>
  <si>
    <t>115</t>
  </si>
  <si>
    <t>116</t>
  </si>
  <si>
    <t>117</t>
  </si>
  <si>
    <t>123</t>
  </si>
  <si>
    <t>124</t>
  </si>
  <si>
    <t>125</t>
  </si>
  <si>
    <t>126</t>
  </si>
  <si>
    <t>127</t>
  </si>
  <si>
    <t>128</t>
  </si>
  <si>
    <t>129</t>
  </si>
  <si>
    <t>130</t>
  </si>
  <si>
    <t>131</t>
  </si>
  <si>
    <t>132</t>
  </si>
  <si>
    <t>133</t>
  </si>
  <si>
    <t>134</t>
  </si>
  <si>
    <t>135</t>
  </si>
  <si>
    <t>137</t>
  </si>
  <si>
    <t>138</t>
  </si>
  <si>
    <t>140</t>
  </si>
  <si>
    <t>141</t>
  </si>
  <si>
    <t>142</t>
  </si>
  <si>
    <t>143</t>
  </si>
  <si>
    <t>144</t>
  </si>
  <si>
    <t>147</t>
  </si>
  <si>
    <t>149</t>
  </si>
  <si>
    <t>150</t>
  </si>
  <si>
    <t>151</t>
  </si>
  <si>
    <t>153</t>
  </si>
  <si>
    <t>154</t>
  </si>
  <si>
    <t>155</t>
  </si>
  <si>
    <t>156</t>
  </si>
  <si>
    <t>157</t>
  </si>
  <si>
    <t>158</t>
  </si>
  <si>
    <t>159</t>
  </si>
  <si>
    <t>160</t>
  </si>
  <si>
    <t>162</t>
  </si>
  <si>
    <t>163</t>
  </si>
  <si>
    <t>164</t>
  </si>
  <si>
    <t>165</t>
  </si>
  <si>
    <t>166</t>
  </si>
  <si>
    <t>167</t>
  </si>
  <si>
    <t>169</t>
  </si>
  <si>
    <t>170</t>
  </si>
  <si>
    <t>171</t>
  </si>
  <si>
    <t>173</t>
  </si>
  <si>
    <t>174</t>
  </si>
  <si>
    <t>175</t>
  </si>
  <si>
    <t>176</t>
  </si>
  <si>
    <t>177</t>
  </si>
  <si>
    <t>178</t>
  </si>
  <si>
    <t>179</t>
  </si>
  <si>
    <t>180</t>
  </si>
  <si>
    <t>181</t>
  </si>
  <si>
    <t>182</t>
  </si>
  <si>
    <t>183</t>
  </si>
  <si>
    <t>184</t>
  </si>
  <si>
    <t>185</t>
  </si>
  <si>
    <t>186</t>
  </si>
  <si>
    <t>188</t>
  </si>
  <si>
    <t>189</t>
  </si>
  <si>
    <t>190</t>
  </si>
  <si>
    <t>191</t>
  </si>
  <si>
    <t>192</t>
  </si>
  <si>
    <t>193</t>
  </si>
  <si>
    <t>194</t>
  </si>
  <si>
    <t>195</t>
  </si>
  <si>
    <t>196</t>
  </si>
  <si>
    <t>197</t>
  </si>
  <si>
    <t>198</t>
  </si>
  <si>
    <t>199</t>
  </si>
  <si>
    <t>201</t>
  </si>
  <si>
    <t>202</t>
  </si>
  <si>
    <t>204</t>
  </si>
  <si>
    <t>205</t>
  </si>
  <si>
    <t>206</t>
  </si>
  <si>
    <t>207</t>
  </si>
  <si>
    <t>208</t>
  </si>
  <si>
    <t>209</t>
  </si>
  <si>
    <t>210</t>
  </si>
  <si>
    <t>211</t>
  </si>
  <si>
    <t>215</t>
  </si>
  <si>
    <t>218</t>
  </si>
  <si>
    <t>219</t>
  </si>
  <si>
    <t>220</t>
  </si>
  <si>
    <t>221</t>
  </si>
  <si>
    <t>222</t>
  </si>
  <si>
    <t>223</t>
  </si>
  <si>
    <t>224</t>
  </si>
  <si>
    <t>225</t>
  </si>
  <si>
    <t>226</t>
  </si>
  <si>
    <t>227</t>
  </si>
  <si>
    <t>228</t>
  </si>
  <si>
    <t>229</t>
  </si>
  <si>
    <t>230</t>
  </si>
  <si>
    <t>231</t>
  </si>
  <si>
    <t>232</t>
  </si>
  <si>
    <t>233</t>
  </si>
  <si>
    <t>234</t>
  </si>
  <si>
    <t>236</t>
  </si>
  <si>
    <t>237</t>
  </si>
  <si>
    <t>238</t>
  </si>
  <si>
    <t>239</t>
  </si>
  <si>
    <t>241</t>
  </si>
  <si>
    <t>242</t>
  </si>
  <si>
    <t>243</t>
  </si>
  <si>
    <t>244</t>
  </si>
  <si>
    <t>245</t>
  </si>
  <si>
    <t>246</t>
  </si>
  <si>
    <t>247</t>
  </si>
  <si>
    <t>248</t>
  </si>
  <si>
    <t>249</t>
  </si>
  <si>
    <t>250</t>
  </si>
  <si>
    <t>251</t>
  </si>
  <si>
    <t>252</t>
  </si>
  <si>
    <t>253</t>
  </si>
  <si>
    <t>255</t>
  </si>
  <si>
    <t>256</t>
  </si>
  <si>
    <t>257</t>
  </si>
  <si>
    <t>258</t>
  </si>
  <si>
    <t>259</t>
  </si>
  <si>
    <t>260</t>
  </si>
  <si>
    <t>261</t>
  </si>
  <si>
    <t>262</t>
  </si>
  <si>
    <t>263</t>
  </si>
  <si>
    <t>266</t>
  </si>
  <si>
    <t>268</t>
  </si>
  <si>
    <t>269</t>
  </si>
  <si>
    <t>270</t>
  </si>
  <si>
    <t>271</t>
  </si>
  <si>
    <t>272</t>
  </si>
  <si>
    <t>273</t>
  </si>
  <si>
    <t>274</t>
  </si>
  <si>
    <t>275</t>
  </si>
  <si>
    <t>276</t>
  </si>
  <si>
    <t>277</t>
  </si>
  <si>
    <t>278</t>
  </si>
  <si>
    <t>279</t>
  </si>
  <si>
    <t>280</t>
  </si>
  <si>
    <t>281</t>
  </si>
  <si>
    <t>282</t>
  </si>
  <si>
    <t>283</t>
  </si>
  <si>
    <t>287</t>
  </si>
  <si>
    <t>289</t>
  </si>
  <si>
    <t>290</t>
  </si>
  <si>
    <t>292</t>
  </si>
  <si>
    <t>293</t>
  </si>
  <si>
    <t>294</t>
  </si>
  <si>
    <t>295</t>
  </si>
  <si>
    <t>297</t>
  </si>
  <si>
    <t>298</t>
  </si>
  <si>
    <t>299</t>
  </si>
  <si>
    <t>300</t>
  </si>
  <si>
    <t>301</t>
  </si>
  <si>
    <t>302</t>
  </si>
  <si>
    <t>303</t>
  </si>
  <si>
    <t>307</t>
  </si>
  <si>
    <t>308</t>
  </si>
  <si>
    <t>309</t>
  </si>
  <si>
    <t>310</t>
  </si>
  <si>
    <t>311</t>
  </si>
  <si>
    <t>312</t>
  </si>
  <si>
    <t>313</t>
  </si>
  <si>
    <t>314</t>
  </si>
  <si>
    <t>315</t>
  </si>
  <si>
    <t>316</t>
  </si>
  <si>
    <t>317</t>
  </si>
  <si>
    <t>318</t>
  </si>
  <si>
    <t>319</t>
  </si>
  <si>
    <t>322</t>
  </si>
  <si>
    <t>324</t>
  </si>
  <si>
    <t>326</t>
  </si>
  <si>
    <t>327</t>
  </si>
  <si>
    <t>328</t>
  </si>
  <si>
    <t>329</t>
  </si>
  <si>
    <t>330</t>
  </si>
  <si>
    <t>331</t>
  </si>
  <si>
    <t>332</t>
  </si>
  <si>
    <t>333</t>
  </si>
  <si>
    <t>334</t>
  </si>
  <si>
    <t>335</t>
  </si>
  <si>
    <t>336</t>
  </si>
  <si>
    <t>337</t>
  </si>
  <si>
    <t>338</t>
  </si>
  <si>
    <t>339</t>
  </si>
  <si>
    <t>340</t>
  </si>
  <si>
    <t>341</t>
  </si>
  <si>
    <t>343</t>
  </si>
  <si>
    <t>344</t>
  </si>
  <si>
    <t>345</t>
  </si>
  <si>
    <t>346</t>
  </si>
  <si>
    <t>347</t>
  </si>
  <si>
    <t>350</t>
  </si>
  <si>
    <t>352</t>
  </si>
  <si>
    <t>353</t>
  </si>
  <si>
    <t>356</t>
  </si>
  <si>
    <t>357</t>
  </si>
  <si>
    <t>358</t>
  </si>
  <si>
    <t>359</t>
  </si>
  <si>
    <t>364</t>
  </si>
  <si>
    <t>365</t>
  </si>
  <si>
    <t>366</t>
  </si>
  <si>
    <t>367</t>
  </si>
  <si>
    <t>368</t>
  </si>
  <si>
    <t>369</t>
  </si>
  <si>
    <t>370</t>
  </si>
  <si>
    <t>372</t>
  </si>
  <si>
    <t>373</t>
  </si>
  <si>
    <t>374</t>
  </si>
  <si>
    <t>375</t>
  </si>
  <si>
    <t>376</t>
  </si>
  <si>
    <t>377</t>
  </si>
  <si>
    <t>378</t>
  </si>
  <si>
    <t>379</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</si>
</sst>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quot;* #,##0.00_);_(&quot;$&quot;* \(#,##0.00\);_(&quot;$&quot;* &quot;-&quot;??_);_(@_)"/>
    <numFmt numFmtId="43" formatCode="_(* #,##0.00_);_(* \(#,##0.00\);_(* &quot;-&quot;??_);_(@_)"/>
    <numFmt numFmtId="164" formatCode="_-* #,##0.00\ _₫_-;\-* #,##0.00\ _₫_-;_-* &quot;-&quot;??\ _₫_-;_-@_-"/>
    <numFmt numFmtId="165" formatCode="#,##0.00;[Red]#,##0.00"/>
    <numFmt numFmtId="166" formatCode="#,##0.0"/>
    <numFmt numFmtId="167" formatCode="0.0"/>
    <numFmt numFmtId="168" formatCode="_(* #,##0.0_);_(* \(#,##0.0\);_(* &quot;-&quot;??_);_(@_)"/>
    <numFmt numFmtId="169" formatCode="0.0000"/>
    <numFmt numFmtId="170" formatCode="00"/>
    <numFmt numFmtId="171" formatCode="\$#,##0\ ;\(\$#,##0\)"/>
    <numFmt numFmtId="172" formatCode="&quot;\&quot;#,##0;[Red]&quot;\&quot;&quot;\&quot;\-#,##0"/>
    <numFmt numFmtId="173" formatCode="&quot;\&quot;#,##0.00;[Red]&quot;\&quot;&quot;\&quot;&quot;\&quot;&quot;\&quot;&quot;\&quot;&quot;\&quot;\-#,##0.00"/>
    <numFmt numFmtId="174" formatCode="&quot;\&quot;#,##0.00;[Red]&quot;\&quot;\-#,##0.00"/>
    <numFmt numFmtId="175" formatCode="&quot;\&quot;#,##0;[Red]&quot;\&quot;\-#,##0"/>
    <numFmt numFmtId="176" formatCode="_(* #,##0_);_(* \(#,##0\);_(* &quot;-&quot;??_);_(@_)"/>
    <numFmt numFmtId="177" formatCode="_(* #,##0.0_);_(* \(#,##0.0\);_(* &quot;-&quot;?_);_(@_)"/>
    <numFmt numFmtId="178" formatCode="#,##0.0;[Red]#,##0.0"/>
    <numFmt numFmtId="179" formatCode="#,##0;[Red]#,##0"/>
    <numFmt numFmtId="180" formatCode="mm/yy"/>
    <numFmt numFmtId="181" formatCode="_(* #,##0.000_);_(* \(#,##0.000\);_(* &quot;-&quot;?_);_(@_)"/>
    <numFmt numFmtId="182" formatCode="0.000"/>
    <numFmt numFmtId="183" formatCode="0_);\(0\)"/>
    <numFmt numFmtId="184" formatCode="#,##0.000"/>
  </numFmts>
  <fonts count="152">
    <font>
      <sz val="11"/>
      <color theme="1"/>
      <name val="Calibri"/>
      <family val="2"/>
      <scheme val="minor"/>
    </font>
    <font>
      <sz val="12"/>
      <color theme="1"/>
      <name val="Times New Roman"/>
      <family val="2"/>
    </font>
    <font>
      <sz val="12"/>
      <color theme="1"/>
      <name val="Times New Roman"/>
      <family val="2"/>
    </font>
    <font>
      <sz val="10"/>
      <color indexed="8"/>
      <name val="Times New Roman"/>
      <family val="1"/>
    </font>
    <font>
      <b/>
      <sz val="10"/>
      <color indexed="8"/>
      <name val="Times New Roman"/>
      <family val="1"/>
    </font>
    <font>
      <b/>
      <i/>
      <sz val="10"/>
      <color indexed="8"/>
      <name val="Times New Roman"/>
      <family val="1"/>
    </font>
    <font>
      <i/>
      <sz val="10"/>
      <color indexed="8"/>
      <name val="Times New Roman"/>
      <family val="1"/>
    </font>
    <font>
      <sz val="10"/>
      <color indexed="10"/>
      <name val="Times New Roman"/>
      <family val="1"/>
    </font>
    <font>
      <sz val="11"/>
      <color indexed="8"/>
      <name val="Calibri"/>
      <family val="2"/>
    </font>
    <font>
      <sz val="10"/>
      <name val="Times New Roman"/>
      <family val="1"/>
    </font>
    <font>
      <b/>
      <i/>
      <sz val="10"/>
      <color rgb="FFFF0000"/>
      <name val="Times New Roman"/>
      <family val="1"/>
    </font>
    <font>
      <b/>
      <i/>
      <sz val="10"/>
      <color indexed="10"/>
      <name val="Times New Roman"/>
      <family val="1"/>
    </font>
    <font>
      <sz val="12"/>
      <color indexed="8"/>
      <name val="Times New Roman"/>
      <family val="1"/>
    </font>
    <font>
      <sz val="11"/>
      <color theme="1"/>
      <name val="Calibri"/>
      <family val="2"/>
      <scheme val="minor"/>
    </font>
    <font>
      <b/>
      <sz val="14"/>
      <color theme="1"/>
      <name val="Times New Roman"/>
      <family val="1"/>
    </font>
    <font>
      <b/>
      <sz val="6"/>
      <color theme="1"/>
      <name val="Times New Roman"/>
      <family val="1"/>
    </font>
    <font>
      <i/>
      <sz val="14"/>
      <color theme="1"/>
      <name val="Times New Roman"/>
      <family val="1"/>
    </font>
    <font>
      <sz val="10"/>
      <color theme="1"/>
      <name val="Times New Roman"/>
      <family val="1"/>
    </font>
    <font>
      <b/>
      <sz val="7"/>
      <color theme="1"/>
      <name val="Times New Roman"/>
      <family val="1"/>
    </font>
    <font>
      <sz val="14"/>
      <color theme="1"/>
      <name val="Times New Roman"/>
      <family val="1"/>
    </font>
    <font>
      <sz val="7"/>
      <color theme="1"/>
      <name val="Times New Roman"/>
      <family val="1"/>
    </font>
    <font>
      <sz val="11"/>
      <color theme="1"/>
      <name val="Times New Roman"/>
      <family val="1"/>
    </font>
    <font>
      <b/>
      <sz val="10"/>
      <color theme="1"/>
      <name val="Times New Roman"/>
      <family val="1"/>
    </font>
    <font>
      <sz val="9"/>
      <color theme="1"/>
      <name val="Times New Roman"/>
      <family val="1"/>
    </font>
    <font>
      <sz val="10"/>
      <color rgb="FFFF0000"/>
      <name val="Times New Roman"/>
      <family val="1"/>
    </font>
    <font>
      <sz val="12"/>
      <name val="Times New Roman"/>
      <family val="1"/>
    </font>
    <font>
      <sz val="10"/>
      <name val="Arial"/>
      <family val="2"/>
    </font>
    <font>
      <sz val="11"/>
      <name val="UVnTime"/>
    </font>
    <font>
      <b/>
      <sz val="10"/>
      <color rgb="FFFF0000"/>
      <name val="Times New Roman"/>
      <family val="1"/>
    </font>
    <font>
      <b/>
      <sz val="10"/>
      <name val="Times New Roman"/>
      <family val="1"/>
    </font>
    <font>
      <sz val="12"/>
      <name val="VNI-Times"/>
    </font>
    <font>
      <sz val="11"/>
      <name val="Times New Roman"/>
      <family val="1"/>
    </font>
    <font>
      <b/>
      <sz val="12"/>
      <name val="Times New Roman"/>
      <family val="1"/>
    </font>
    <font>
      <b/>
      <sz val="11"/>
      <name val="Times New Roman"/>
      <family val="1"/>
    </font>
    <font>
      <sz val="13"/>
      <name val="Times New Roman"/>
      <family val="1"/>
    </font>
    <font>
      <sz val="11"/>
      <name val="Times New Roman"/>
      <family val="1"/>
      <charset val="163"/>
    </font>
    <font>
      <sz val="12"/>
      <color rgb="FFFF0000"/>
      <name val="Times New Roman"/>
      <family val="1"/>
    </font>
    <font>
      <sz val="11"/>
      <color rgb="FFFF0000"/>
      <name val="Times New Roman"/>
      <family val="1"/>
    </font>
    <font>
      <b/>
      <sz val="12"/>
      <color rgb="FFFF0000"/>
      <name val="Times New Roman"/>
      <family val="1"/>
    </font>
    <font>
      <sz val="10"/>
      <color indexed="8"/>
      <name val="Arial"/>
      <family val="2"/>
    </font>
    <font>
      <sz val="11"/>
      <color indexed="8"/>
      <name val="Times New Roman"/>
      <family val="1"/>
    </font>
    <font>
      <sz val="12"/>
      <name val="Times New Roman"/>
      <family val="1"/>
      <charset val="163"/>
    </font>
    <font>
      <sz val="11"/>
      <color indexed="8"/>
      <name val="Times New Roman"/>
      <family val="1"/>
      <charset val="163"/>
    </font>
    <font>
      <sz val="12"/>
      <color indexed="8"/>
      <name val="Times New Roman"/>
      <family val="1"/>
      <charset val="163"/>
    </font>
    <font>
      <sz val="12"/>
      <color indexed="10"/>
      <name val="Times New Roman"/>
      <family val="1"/>
    </font>
    <font>
      <b/>
      <sz val="12"/>
      <color indexed="10"/>
      <name val="Times New Roman"/>
      <family val="1"/>
    </font>
    <font>
      <sz val="9"/>
      <name val="Times New Roman"/>
      <family val="1"/>
    </font>
    <font>
      <sz val="8"/>
      <name val="Times New Roman"/>
      <family val="1"/>
    </font>
    <font>
      <sz val="14"/>
      <name val="뼻뮝"/>
      <family val="3"/>
      <charset val="129"/>
    </font>
    <font>
      <sz val="12"/>
      <name val="뼻뮝"/>
      <family val="1"/>
      <charset val="129"/>
    </font>
    <font>
      <sz val="12"/>
      <name val="바탕체"/>
      <family val="1"/>
      <charset val="129"/>
    </font>
    <font>
      <sz val="10"/>
      <name val="굴림체"/>
      <family val="3"/>
      <charset val="129"/>
    </font>
    <font>
      <sz val="13"/>
      <color theme="1"/>
      <name val="Times New Roman"/>
      <family val="1"/>
    </font>
    <font>
      <sz val="12"/>
      <color theme="1"/>
      <name val="Times New Roman"/>
      <family val="1"/>
    </font>
    <font>
      <b/>
      <sz val="12"/>
      <color theme="1"/>
      <name val="Times New Roman"/>
      <family val="1"/>
    </font>
    <font>
      <vertAlign val="superscript"/>
      <sz val="12"/>
      <color theme="1"/>
      <name val="Times New Roman"/>
      <family val="1"/>
    </font>
    <font>
      <b/>
      <sz val="12"/>
      <color indexed="8"/>
      <name val="Times New Roman"/>
      <family val="1"/>
    </font>
    <font>
      <b/>
      <i/>
      <sz val="12"/>
      <color indexed="8"/>
      <name val="Times New Roman"/>
      <family val="1"/>
    </font>
    <font>
      <i/>
      <sz val="12"/>
      <color indexed="8"/>
      <name val="Times New Roman"/>
      <family val="1"/>
    </font>
    <font>
      <b/>
      <sz val="14"/>
      <name val="Times New Roman"/>
      <family val="1"/>
    </font>
    <font>
      <sz val="14"/>
      <name val="Times New Roman"/>
      <family val="1"/>
    </font>
    <font>
      <sz val="9"/>
      <color indexed="8"/>
      <name val="Times New Roman"/>
      <family val="1"/>
    </font>
    <font>
      <sz val="9"/>
      <color theme="1"/>
      <name val="Times New Roman"/>
      <family val="2"/>
    </font>
    <font>
      <sz val="12"/>
      <name val="Times New Roman"/>
      <family val="2"/>
    </font>
    <font>
      <sz val="9"/>
      <name val="Times New Roman"/>
      <family val="2"/>
    </font>
    <font>
      <sz val="10"/>
      <name val="Times New Roman"/>
      <family val="2"/>
    </font>
    <font>
      <sz val="12"/>
      <color rgb="FF000000"/>
      <name val="Times New Roman"/>
      <family val="1"/>
    </font>
    <font>
      <b/>
      <sz val="9"/>
      <name val="Times New Roman"/>
      <family val="1"/>
    </font>
    <font>
      <sz val="12"/>
      <name val="Arial"/>
      <family val="2"/>
      <charset val="163"/>
    </font>
    <font>
      <sz val="12"/>
      <color theme="1"/>
      <name val="Arial"/>
      <family val="2"/>
      <charset val="163"/>
    </font>
    <font>
      <sz val="10"/>
      <name val="Arial"/>
      <family val="2"/>
      <charset val="163"/>
    </font>
    <font>
      <sz val="12"/>
      <name val="Times New Roman"/>
      <family val="1"/>
    </font>
    <font>
      <u/>
      <sz val="11"/>
      <color indexed="8"/>
      <name val="Times New Roman"/>
      <family val="1"/>
    </font>
    <font>
      <b/>
      <u/>
      <sz val="11"/>
      <color indexed="8"/>
      <name val="Times New Roman"/>
      <family val="1"/>
    </font>
    <font>
      <i/>
      <sz val="11"/>
      <color indexed="8"/>
      <name val="Times New Roman"/>
      <family val="1"/>
    </font>
    <font>
      <b/>
      <sz val="14"/>
      <color indexed="8"/>
      <name val="Times New Roman"/>
      <family val="1"/>
    </font>
    <font>
      <b/>
      <sz val="11"/>
      <color indexed="8"/>
      <name val="Times New Roman"/>
      <family val="1"/>
    </font>
    <font>
      <sz val="11"/>
      <color indexed="10"/>
      <name val="Times New Roman"/>
      <family val="1"/>
    </font>
    <font>
      <i/>
      <sz val="11"/>
      <name val="Times New Roman"/>
      <family val="1"/>
    </font>
    <font>
      <sz val="7"/>
      <name val="Times New Roman"/>
      <family val="1"/>
    </font>
    <font>
      <sz val="11"/>
      <color rgb="FFFF0000"/>
      <name val="Calibri"/>
      <family val="2"/>
      <scheme val="minor"/>
    </font>
    <font>
      <u/>
      <sz val="11"/>
      <color theme="1"/>
      <name val="Times New Roman"/>
      <family val="1"/>
    </font>
    <font>
      <b/>
      <u/>
      <sz val="11"/>
      <color theme="1"/>
      <name val="Times New Roman"/>
      <family val="1"/>
    </font>
    <font>
      <i/>
      <sz val="11"/>
      <color theme="1"/>
      <name val="Times New Roman"/>
      <family val="1"/>
    </font>
    <font>
      <b/>
      <sz val="11"/>
      <color theme="1"/>
      <name val="Times New Roman"/>
      <family val="1"/>
    </font>
    <font>
      <b/>
      <sz val="11"/>
      <color theme="1"/>
      <name val="Calibri"/>
      <family val="2"/>
      <scheme val="minor"/>
    </font>
    <font>
      <sz val="10"/>
      <color indexed="63"/>
      <name val="Times New Roman"/>
      <family val="1"/>
    </font>
    <font>
      <b/>
      <u/>
      <sz val="10"/>
      <color indexed="8"/>
      <name val="Times New Roman"/>
      <family val="1"/>
    </font>
    <font>
      <b/>
      <vertAlign val="superscript"/>
      <sz val="10"/>
      <color indexed="8"/>
      <name val="Times New Roman"/>
      <family val="1"/>
    </font>
    <font>
      <sz val="10"/>
      <color indexed="12"/>
      <name val="Times New Roman"/>
      <family val="1"/>
    </font>
    <font>
      <b/>
      <sz val="10"/>
      <color indexed="12"/>
      <name val="Times New Roman"/>
      <family val="1"/>
    </font>
    <font>
      <b/>
      <sz val="10"/>
      <color indexed="63"/>
      <name val="Times New Roman"/>
      <family val="1"/>
    </font>
    <font>
      <sz val="10"/>
      <color indexed="60"/>
      <name val="Times New Roman"/>
      <family val="1"/>
    </font>
    <font>
      <sz val="10"/>
      <color indexed="63"/>
      <name val="Calibri"/>
      <family val="2"/>
    </font>
    <font>
      <sz val="10"/>
      <color indexed="8"/>
      <name val="Calibri"/>
      <family val="2"/>
    </font>
    <font>
      <sz val="10"/>
      <color indexed="10"/>
      <name val="Calibri"/>
      <family val="2"/>
    </font>
    <font>
      <i/>
      <sz val="10"/>
      <name val="Times New Roman"/>
      <family val="1"/>
    </font>
    <font>
      <i/>
      <sz val="10"/>
      <color indexed="63"/>
      <name val="Times New Roman"/>
      <family val="1"/>
    </font>
    <font>
      <sz val="9"/>
      <color rgb="FFFF0000"/>
      <name val="Times New Roman"/>
      <family val="1"/>
    </font>
    <font>
      <sz val="12"/>
      <color indexed="63"/>
      <name val="Times New Roman"/>
      <family val="1"/>
    </font>
    <font>
      <sz val="12"/>
      <color indexed="12"/>
      <name val="Times New Roman"/>
      <family val="1"/>
    </font>
    <font>
      <b/>
      <sz val="12"/>
      <color indexed="12"/>
      <name val="Times New Roman"/>
      <family val="1"/>
    </font>
    <font>
      <sz val="12"/>
      <color indexed="60"/>
      <name val="Times New Roman"/>
      <family val="1"/>
    </font>
    <font>
      <i/>
      <sz val="12"/>
      <name val="Times New Roman"/>
      <family val="1"/>
    </font>
    <font>
      <b/>
      <vertAlign val="superscript"/>
      <sz val="12"/>
      <name val="Times New Roman"/>
      <family val="1"/>
    </font>
    <font>
      <vertAlign val="superscript"/>
      <sz val="12"/>
      <name val="Times New Roman"/>
      <family val="1"/>
    </font>
    <font>
      <sz val="11"/>
      <color indexed="8"/>
      <name val="Calibri"/>
      <family val="2"/>
      <charset val="163"/>
    </font>
    <font>
      <sz val="11"/>
      <color indexed="8"/>
      <name val="Times New Roman"/>
      <family val="2"/>
    </font>
    <font>
      <sz val="12"/>
      <color rgb="FF00B050"/>
      <name val="Times New Roman"/>
      <family val="1"/>
    </font>
    <font>
      <b/>
      <sz val="12"/>
      <name val="Arial"/>
      <family val="2"/>
    </font>
    <font>
      <sz val="12"/>
      <color theme="1"/>
      <name val="Calibri"/>
      <family val="2"/>
      <scheme val="minor"/>
    </font>
    <font>
      <b/>
      <vertAlign val="superscript"/>
      <sz val="12"/>
      <color theme="1"/>
      <name val="Times New Roman"/>
      <family val="1"/>
    </font>
    <font>
      <sz val="9"/>
      <color rgb="FF333333"/>
      <name val="Arial"/>
      <family val="2"/>
    </font>
    <font>
      <b/>
      <sz val="9"/>
      <color rgb="FF333333"/>
      <name val="Arial"/>
      <family val="2"/>
    </font>
    <font>
      <b/>
      <i/>
      <sz val="12"/>
      <color theme="1"/>
      <name val="Times New Roman"/>
      <family val="1"/>
    </font>
    <font>
      <b/>
      <vertAlign val="superscript"/>
      <sz val="10"/>
      <name val="Times New Roman"/>
      <family val="1"/>
    </font>
    <font>
      <sz val="10"/>
      <color theme="1"/>
      <name val="Calibri"/>
      <family val="2"/>
      <scheme val="minor"/>
    </font>
    <font>
      <b/>
      <sz val="10"/>
      <color theme="1"/>
      <name val="Calibri"/>
      <family val="2"/>
      <scheme val="minor"/>
    </font>
    <font>
      <sz val="12"/>
      <name val="Calibri"/>
      <family val="2"/>
      <scheme val="minor"/>
    </font>
    <font>
      <b/>
      <u/>
      <sz val="12"/>
      <name val="Times New Roman"/>
      <family val="1"/>
    </font>
    <font>
      <vertAlign val="superscript"/>
      <sz val="12"/>
      <color rgb="FFFF0000"/>
      <name val="Times New Roman"/>
      <family val="1"/>
    </font>
    <font>
      <i/>
      <sz val="12"/>
      <color rgb="FFFF0000"/>
      <name val="Times New Roman"/>
      <family val="1"/>
    </font>
    <font>
      <b/>
      <i/>
      <sz val="14"/>
      <color theme="1"/>
      <name val="Times New Roman"/>
      <family val="1"/>
    </font>
    <font>
      <b/>
      <i/>
      <sz val="12"/>
      <name val="Times New Roman"/>
      <family val="1"/>
    </font>
    <font>
      <sz val="9"/>
      <color indexed="81"/>
      <name val="Tahoma"/>
      <family val="2"/>
    </font>
    <font>
      <b/>
      <sz val="9"/>
      <color indexed="81"/>
      <name val="Tahoma"/>
      <family val="2"/>
    </font>
    <font>
      <sz val="14"/>
      <color rgb="FFFF0000"/>
      <name val="Times New Roman"/>
      <family val="1"/>
    </font>
    <font>
      <sz val="10"/>
      <name val="VNI-Times"/>
    </font>
    <font>
      <sz val="12"/>
      <color indexed="8"/>
      <name val="Calibri"/>
      <family val="2"/>
    </font>
    <font>
      <b/>
      <vertAlign val="superscript"/>
      <sz val="12"/>
      <color indexed="8"/>
      <name val="Times New Roman"/>
      <family val="1"/>
    </font>
    <font>
      <b/>
      <sz val="12"/>
      <color indexed="16"/>
      <name val="Times New Roman"/>
      <family val="1"/>
    </font>
    <font>
      <b/>
      <sz val="12"/>
      <color indexed="60"/>
      <name val="Times New Roman"/>
      <family val="1"/>
    </font>
    <font>
      <sz val="12"/>
      <name val="Calibri"/>
      <family val="2"/>
    </font>
    <font>
      <sz val="12"/>
      <color rgb="FFFF0000"/>
      <name val="Calibri"/>
      <family val="2"/>
    </font>
    <font>
      <b/>
      <sz val="12"/>
      <color rgb="FF00B050"/>
      <name val="Times New Roman"/>
      <family val="1"/>
    </font>
    <font>
      <sz val="12"/>
      <color rgb="FF00B050"/>
      <name val="Calibri"/>
      <family val="2"/>
    </font>
    <font>
      <b/>
      <sz val="12"/>
      <name val="Calibri"/>
      <family val="2"/>
    </font>
    <font>
      <b/>
      <sz val="12"/>
      <color indexed="8"/>
      <name val="Calibri"/>
      <family val="2"/>
    </font>
    <font>
      <sz val="12"/>
      <color indexed="10"/>
      <name val="Calibri"/>
      <family val="2"/>
    </font>
    <font>
      <b/>
      <sz val="12"/>
      <color indexed="16"/>
      <name val="Calibri"/>
      <family val="2"/>
    </font>
    <font>
      <b/>
      <sz val="12"/>
      <color indexed="60"/>
      <name val="Calibri"/>
      <family val="2"/>
    </font>
    <font>
      <b/>
      <sz val="12"/>
      <color rgb="FF000000"/>
      <name val="Times New Roman"/>
      <family val="1"/>
    </font>
    <font>
      <b/>
      <sz val="14"/>
      <color rgb="FF000000"/>
      <name val="Times New Roman"/>
      <family val="1"/>
    </font>
    <font>
      <b/>
      <sz val="13"/>
      <color theme="1"/>
      <name val="Times New Roman"/>
      <family val="1"/>
    </font>
    <font>
      <sz val="13"/>
      <color rgb="FFFF0000"/>
      <name val="Times New Roman"/>
      <family val="1"/>
    </font>
    <font>
      <b/>
      <sz val="13"/>
      <name val="Times New Roman"/>
      <family val="1"/>
    </font>
    <font>
      <i/>
      <sz val="13"/>
      <name val="Times New Roman"/>
      <family val="1"/>
    </font>
    <font>
      <sz val="11"/>
      <name val="Calibri"/>
      <family val="2"/>
      <scheme val="minor"/>
    </font>
    <font>
      <b/>
      <sz val="9"/>
      <color indexed="81"/>
      <name val="Tahoma"/>
    </font>
    <font>
      <sz val="9"/>
      <color indexed="81"/>
      <name val="Tahoma"/>
    </font>
    <font>
      <sz val="12"/>
      <color rgb="FFFF0000"/>
      <name val="Calibri"/>
      <family val="2"/>
      <scheme val="minor"/>
    </font>
    <font>
      <sz val="11"/>
      <color indexed="63"/>
      <name val="Times New Roman"/>
      <family val="1"/>
    </font>
  </fonts>
  <fills count="22">
    <fill>
      <patternFill patternType="none"/>
    </fill>
    <fill>
      <patternFill patternType="gray125"/>
    </fill>
    <fill>
      <patternFill patternType="gray0625"/>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rgb="FFFFFFFF"/>
        <bgColor indexed="64"/>
      </patternFill>
    </fill>
    <fill>
      <patternFill patternType="solid">
        <fgColor rgb="FF92D050"/>
        <bgColor indexed="64"/>
      </patternFill>
    </fill>
    <fill>
      <patternFill patternType="solid">
        <fgColor theme="6" tint="0.59999389629810485"/>
        <bgColor indexed="64"/>
      </patternFill>
    </fill>
    <fill>
      <patternFill patternType="solid">
        <fgColor indexed="1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indexed="65"/>
        <bgColor indexed="64"/>
      </patternFill>
    </fill>
    <fill>
      <patternFill patternType="solid">
        <fgColor rgb="FF7030A0"/>
        <bgColor indexed="64"/>
      </patternFill>
    </fill>
    <fill>
      <patternFill patternType="solid">
        <fgColor theme="5"/>
        <bgColor indexed="64"/>
      </patternFill>
    </fill>
    <fill>
      <patternFill patternType="solid">
        <fgColor rgb="FFFF0000"/>
        <bgColor indexed="64"/>
      </patternFill>
    </fill>
    <fill>
      <patternFill patternType="solid">
        <fgColor theme="6"/>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theme="9" tint="-0.249977111117893"/>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thin">
        <color indexed="64"/>
      </right>
      <top style="dotted">
        <color indexed="64"/>
      </top>
      <bottom style="dotted">
        <color indexed="64"/>
      </bottom>
      <diagonal/>
    </border>
    <border>
      <left/>
      <right style="thin">
        <color indexed="64"/>
      </right>
      <top/>
      <bottom style="thin">
        <color indexed="64"/>
      </bottom>
      <diagonal/>
    </border>
    <border>
      <left style="thin">
        <color auto="1"/>
      </left>
      <right/>
      <top style="thin">
        <color auto="1"/>
      </top>
      <bottom/>
      <diagonal/>
    </border>
    <border>
      <left style="thin">
        <color indexed="64"/>
      </left>
      <right/>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2"/>
      </left>
      <right style="thin">
        <color indexed="62"/>
      </right>
      <top style="thin">
        <color indexed="62"/>
      </top>
      <bottom style="thin">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45">
    <xf numFmtId="0" fontId="0" fillId="0" borderId="0"/>
    <xf numFmtId="43" fontId="8" fillId="0" borderId="0" applyFont="0" applyFill="0" applyBorder="0" applyAlignment="0" applyProtection="0"/>
    <xf numFmtId="43" fontId="13" fillId="0" borderId="0" applyFont="0" applyFill="0" applyBorder="0" applyAlignment="0" applyProtection="0"/>
    <xf numFmtId="0" fontId="25" fillId="0" borderId="0"/>
    <xf numFmtId="0" fontId="26" fillId="0" borderId="0"/>
    <xf numFmtId="43" fontId="26" fillId="0" borderId="0" applyFont="0" applyFill="0" applyBorder="0" applyAlignment="0" applyProtection="0"/>
    <xf numFmtId="0" fontId="27" fillId="0" borderId="0"/>
    <xf numFmtId="0" fontId="30" fillId="0" borderId="0"/>
    <xf numFmtId="0" fontId="26" fillId="0" borderId="0"/>
    <xf numFmtId="0" fontId="39" fillId="0" borderId="0"/>
    <xf numFmtId="3" fontId="26" fillId="0" borderId="0" applyFont="0" applyFill="0" applyBorder="0" applyAlignment="0" applyProtection="0"/>
    <xf numFmtId="171" fontId="26" fillId="0" borderId="0" applyFont="0" applyFill="0" applyBorder="0" applyAlignment="0" applyProtection="0"/>
    <xf numFmtId="0" fontId="26" fillId="0" borderId="0" applyFont="0" applyFill="0" applyBorder="0" applyAlignment="0" applyProtection="0"/>
    <xf numFmtId="2" fontId="26" fillId="0" borderId="0" applyFont="0" applyFill="0" applyBorder="0" applyAlignment="0" applyProtection="0"/>
    <xf numFmtId="40" fontId="48" fillId="0" borderId="0" applyFont="0" applyFill="0" applyBorder="0" applyAlignment="0" applyProtection="0"/>
    <xf numFmtId="38"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0" fontId="26" fillId="0" borderId="0" applyFont="0" applyFill="0" applyBorder="0" applyAlignment="0" applyProtection="0"/>
    <xf numFmtId="0" fontId="49" fillId="0" borderId="0"/>
    <xf numFmtId="172" fontId="26" fillId="0" borderId="0" applyFont="0" applyFill="0" applyBorder="0" applyAlignment="0" applyProtection="0"/>
    <xf numFmtId="173" fontId="26" fillId="0" borderId="0" applyFont="0" applyFill="0" applyBorder="0" applyAlignment="0" applyProtection="0"/>
    <xf numFmtId="174" fontId="50" fillId="0" borderId="0" applyFont="0" applyFill="0" applyBorder="0" applyAlignment="0" applyProtection="0"/>
    <xf numFmtId="175" fontId="50" fillId="0" borderId="0" applyFont="0" applyFill="0" applyBorder="0" applyAlignment="0" applyProtection="0"/>
    <xf numFmtId="0" fontId="51" fillId="0" borderId="0"/>
    <xf numFmtId="0" fontId="25" fillId="0" borderId="0"/>
    <xf numFmtId="43" fontId="25" fillId="0" borderId="0" applyFont="0" applyFill="0" applyBorder="0" applyAlignment="0" applyProtection="0"/>
    <xf numFmtId="0" fontId="25" fillId="0" borderId="0"/>
    <xf numFmtId="0" fontId="26" fillId="0" borderId="0"/>
    <xf numFmtId="0" fontId="26" fillId="0" borderId="0"/>
    <xf numFmtId="0" fontId="26" fillId="0" borderId="0"/>
    <xf numFmtId="0" fontId="26" fillId="0" borderId="0"/>
    <xf numFmtId="0" fontId="41" fillId="0" borderId="0"/>
    <xf numFmtId="0" fontId="70" fillId="0" borderId="0"/>
    <xf numFmtId="0" fontId="41" fillId="0" borderId="0"/>
    <xf numFmtId="0" fontId="8" fillId="0" borderId="0"/>
    <xf numFmtId="0" fontId="71" fillId="0" borderId="0"/>
    <xf numFmtId="43" fontId="71" fillId="0" borderId="0" applyFont="0" applyFill="0" applyBorder="0" applyAlignment="0" applyProtection="0"/>
    <xf numFmtId="164" fontId="106" fillId="0" borderId="0" applyFont="0" applyFill="0" applyBorder="0" applyAlignment="0" applyProtection="0"/>
    <xf numFmtId="0" fontId="107" fillId="0" borderId="0"/>
    <xf numFmtId="0" fontId="107" fillId="0" borderId="0"/>
    <xf numFmtId="0" fontId="107" fillId="0" borderId="0"/>
    <xf numFmtId="44" fontId="13" fillId="0" borderId="0" applyFont="0" applyFill="0" applyBorder="0" applyAlignment="0" applyProtection="0"/>
    <xf numFmtId="0" fontId="127" fillId="0" borderId="0"/>
    <xf numFmtId="0" fontId="8" fillId="0" borderId="0"/>
  </cellStyleXfs>
  <cellXfs count="4332">
    <xf numFmtId="0" fontId="0" fillId="0" borderId="0" xfId="0"/>
    <xf numFmtId="0" fontId="3" fillId="0" borderId="0" xfId="0" applyFont="1"/>
    <xf numFmtId="0" fontId="4" fillId="0" borderId="0" xfId="0" applyFont="1" applyAlignment="1">
      <alignment horizontal="center"/>
    </xf>
    <xf numFmtId="165" fontId="3" fillId="0" borderId="0" xfId="0" applyNumberFormat="1" applyFont="1"/>
    <xf numFmtId="0" fontId="5" fillId="0" borderId="0" xfId="0" applyFont="1" applyAlignment="1">
      <alignment horizontal="center"/>
    </xf>
    <xf numFmtId="0" fontId="6" fillId="0" borderId="0" xfId="0" applyFont="1" applyBorder="1" applyAlignment="1">
      <alignment horizontal="right" vertical="top"/>
    </xf>
    <xf numFmtId="0" fontId="3" fillId="0" borderId="0" xfId="0" applyFont="1" applyAlignment="1">
      <alignment horizontal="center" vertical="center"/>
    </xf>
    <xf numFmtId="0" fontId="3" fillId="0" borderId="1" xfId="0" applyFont="1" applyBorder="1" applyAlignment="1">
      <alignment horizontal="center" vertical="center"/>
    </xf>
    <xf numFmtId="0" fontId="7" fillId="0" borderId="1" xfId="0" applyFont="1" applyBorder="1" applyAlignment="1">
      <alignment vertical="center" wrapText="1"/>
    </xf>
    <xf numFmtId="49" fontId="7" fillId="0" borderId="1" xfId="0" applyNumberFormat="1" applyFont="1" applyBorder="1" applyAlignment="1">
      <alignment horizontal="justify" vertical="center" wrapText="1"/>
    </xf>
    <xf numFmtId="0" fontId="7" fillId="0" borderId="1" xfId="0" quotePrefix="1" applyFont="1" applyBorder="1" applyAlignment="1">
      <alignment horizontal="left"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horizontal="justify" vertical="center" wrapText="1"/>
    </xf>
    <xf numFmtId="166" fontId="9" fillId="0" borderId="1" xfId="1" applyNumberFormat="1" applyFont="1" applyBorder="1" applyAlignment="1">
      <alignment vertical="center"/>
    </xf>
    <xf numFmtId="0" fontId="9" fillId="0" borderId="1" xfId="0" applyFont="1" applyBorder="1" applyAlignment="1">
      <alignment horizontal="justify" vertical="center" wrapText="1"/>
    </xf>
    <xf numFmtId="166" fontId="3" fillId="3" borderId="1" xfId="0" applyNumberFormat="1" applyFont="1" applyFill="1" applyBorder="1" applyAlignment="1">
      <alignment vertical="center"/>
    </xf>
    <xf numFmtId="0" fontId="9" fillId="0" borderId="1" xfId="0" applyFont="1" applyBorder="1" applyAlignment="1">
      <alignment vertical="center" wrapText="1"/>
    </xf>
    <xf numFmtId="166" fontId="9" fillId="0" borderId="1" xfId="0" applyNumberFormat="1" applyFont="1" applyBorder="1" applyAlignment="1">
      <alignment vertical="center"/>
    </xf>
    <xf numFmtId="0" fontId="3" fillId="0" borderId="1" xfId="0" applyFont="1" applyBorder="1" applyAlignment="1">
      <alignment vertical="center"/>
    </xf>
    <xf numFmtId="0" fontId="3" fillId="3" borderId="1" xfId="0" applyFont="1" applyFill="1" applyBorder="1" applyAlignment="1">
      <alignment vertical="center" wrapText="1"/>
    </xf>
    <xf numFmtId="0" fontId="3" fillId="3" borderId="1" xfId="0" applyFont="1" applyFill="1" applyBorder="1" applyAlignment="1">
      <alignment horizontal="left" vertical="center" wrapText="1"/>
    </xf>
    <xf numFmtId="0" fontId="3" fillId="3" borderId="1" xfId="0" applyFont="1" applyFill="1" applyBorder="1" applyAlignment="1">
      <alignment horizontal="justify" vertical="center" wrapText="1"/>
    </xf>
    <xf numFmtId="0" fontId="9" fillId="3" borderId="1" xfId="0" applyFont="1" applyFill="1" applyBorder="1" applyAlignment="1">
      <alignment vertical="center" wrapText="1"/>
    </xf>
    <xf numFmtId="166" fontId="9" fillId="3" borderId="1" xfId="0" applyNumberFormat="1" applyFont="1" applyFill="1" applyBorder="1" applyAlignment="1">
      <alignment vertical="center"/>
    </xf>
    <xf numFmtId="0" fontId="9" fillId="0" borderId="1" xfId="0" applyFont="1" applyBorder="1" applyAlignment="1">
      <alignment horizontal="left" vertical="center" wrapText="1"/>
    </xf>
    <xf numFmtId="0" fontId="9" fillId="3" borderId="1" xfId="0" applyFont="1" applyFill="1" applyBorder="1" applyAlignment="1">
      <alignment horizontal="left" vertical="center" wrapText="1"/>
    </xf>
    <xf numFmtId="0" fontId="9" fillId="0" borderId="1" xfId="0" applyFont="1" applyBorder="1" applyAlignment="1">
      <alignment horizontal="center" vertical="center" wrapText="1"/>
    </xf>
    <xf numFmtId="0" fontId="5" fillId="0" borderId="1" xfId="0" applyFont="1" applyBorder="1" applyAlignment="1">
      <alignment vertical="center" wrapText="1"/>
    </xf>
    <xf numFmtId="0" fontId="9" fillId="3" borderId="1" xfId="0" applyFont="1" applyFill="1" applyBorder="1" applyAlignment="1">
      <alignment horizontal="justify" vertical="center" wrapText="1"/>
    </xf>
    <xf numFmtId="0" fontId="9" fillId="0" borderId="1" xfId="0" applyFont="1" applyBorder="1" applyAlignment="1">
      <alignment horizontal="center" vertical="center"/>
    </xf>
    <xf numFmtId="166" fontId="9" fillId="0" borderId="1" xfId="0" applyNumberFormat="1" applyFont="1" applyBorder="1" applyAlignment="1">
      <alignment horizontal="right" vertical="center"/>
    </xf>
    <xf numFmtId="0" fontId="10" fillId="0" borderId="1" xfId="0" applyFont="1" applyBorder="1" applyAlignment="1">
      <alignment vertical="center" wrapText="1"/>
    </xf>
    <xf numFmtId="0" fontId="11" fillId="0" borderId="1" xfId="0" applyFont="1" applyBorder="1" applyAlignment="1">
      <alignment vertical="center" wrapText="1"/>
    </xf>
    <xf numFmtId="0" fontId="3" fillId="2" borderId="1" xfId="0" applyFont="1" applyFill="1" applyBorder="1" applyAlignment="1">
      <alignment horizontal="center" vertical="center"/>
    </xf>
    <xf numFmtId="0" fontId="4" fillId="0" borderId="0" xfId="0" applyFont="1" applyAlignment="1">
      <alignment horizontal="center"/>
    </xf>
    <xf numFmtId="0" fontId="4" fillId="0" borderId="0" xfId="0" applyFont="1" applyAlignment="1">
      <alignment horizontal="left"/>
    </xf>
    <xf numFmtId="0" fontId="15" fillId="0" borderId="0" xfId="0" applyFont="1" applyAlignment="1">
      <alignment horizontal="center"/>
    </xf>
    <xf numFmtId="0" fontId="16" fillId="0" borderId="0" xfId="0" applyFont="1" applyAlignment="1">
      <alignment horizontal="center"/>
    </xf>
    <xf numFmtId="0" fontId="17" fillId="0" borderId="0" xfId="0" applyFont="1" applyAlignment="1">
      <alignment horizontal="center"/>
    </xf>
    <xf numFmtId="0" fontId="14" fillId="0" borderId="4" xfId="0" applyFont="1" applyBorder="1" applyAlignment="1">
      <alignment horizontal="center" wrapText="1"/>
    </xf>
    <xf numFmtId="0" fontId="14" fillId="0" borderId="5" xfId="0" applyFont="1" applyBorder="1" applyAlignment="1">
      <alignment horizontal="center" wrapText="1"/>
    </xf>
    <xf numFmtId="0" fontId="14" fillId="0" borderId="7" xfId="0" applyFont="1" applyBorder="1" applyAlignment="1">
      <alignment horizontal="justify" vertical="top" wrapText="1"/>
    </xf>
    <xf numFmtId="0" fontId="3" fillId="0" borderId="0" xfId="0" applyFont="1" applyAlignment="1">
      <alignment vertical="center"/>
    </xf>
    <xf numFmtId="0" fontId="3" fillId="3" borderId="0" xfId="0" applyFont="1" applyFill="1" applyAlignment="1">
      <alignment vertical="center"/>
    </xf>
    <xf numFmtId="0" fontId="12" fillId="0" borderId="0" xfId="0" applyFont="1" applyAlignment="1">
      <alignment vertical="center"/>
    </xf>
    <xf numFmtId="0" fontId="4" fillId="0" borderId="1" xfId="0" applyFont="1" applyBorder="1" applyAlignment="1">
      <alignment horizontal="center" vertical="center"/>
    </xf>
    <xf numFmtId="4" fontId="4" fillId="0" borderId="1" xfId="0" applyNumberFormat="1" applyFont="1" applyBorder="1" applyAlignment="1">
      <alignment vertical="center"/>
    </xf>
    <xf numFmtId="0" fontId="3" fillId="0" borderId="1" xfId="0" applyFont="1" applyBorder="1" applyAlignment="1">
      <alignment horizontal="justify" vertical="center"/>
    </xf>
    <xf numFmtId="0" fontId="3" fillId="0" borderId="0" xfId="0" applyFont="1" applyAlignment="1">
      <alignment horizontal="center"/>
    </xf>
    <xf numFmtId="166" fontId="22" fillId="0" borderId="1" xfId="0" applyNumberFormat="1" applyFont="1" applyBorder="1" applyAlignment="1">
      <alignment horizontal="left" vertical="center" wrapText="1"/>
    </xf>
    <xf numFmtId="49" fontId="17" fillId="0" borderId="1" xfId="0" applyNumberFormat="1" applyFont="1" applyBorder="1" applyAlignment="1">
      <alignment horizontal="center" vertical="center" wrapText="1"/>
    </xf>
    <xf numFmtId="0" fontId="17" fillId="0" borderId="1" xfId="0" applyFont="1" applyFill="1" applyBorder="1" applyAlignment="1">
      <alignment horizontal="left" vertical="center" wrapText="1"/>
    </xf>
    <xf numFmtId="166" fontId="17" fillId="0" borderId="1" xfId="0" applyNumberFormat="1" applyFont="1" applyBorder="1" applyAlignment="1">
      <alignment horizontal="left" vertical="center" wrapText="1"/>
    </xf>
    <xf numFmtId="166" fontId="17" fillId="0" borderId="1" xfId="0" applyNumberFormat="1" applyFont="1" applyBorder="1" applyAlignment="1">
      <alignment horizontal="right" vertical="center" wrapText="1"/>
    </xf>
    <xf numFmtId="166" fontId="17" fillId="0" borderId="1" xfId="0" applyNumberFormat="1" applyFont="1" applyBorder="1" applyAlignment="1">
      <alignment horizontal="center" vertical="center" wrapText="1"/>
    </xf>
    <xf numFmtId="166" fontId="23" fillId="0" borderId="1" xfId="0" applyNumberFormat="1" applyFont="1" applyBorder="1" applyAlignment="1">
      <alignment horizontal="left" vertical="center" wrapText="1"/>
    </xf>
    <xf numFmtId="166" fontId="17" fillId="0" borderId="1" xfId="0" applyNumberFormat="1" applyFont="1" applyBorder="1" applyAlignment="1">
      <alignment vertical="center" wrapText="1"/>
    </xf>
    <xf numFmtId="166" fontId="24" fillId="0" borderId="1" xfId="0" applyNumberFormat="1" applyFont="1" applyBorder="1" applyAlignment="1">
      <alignment horizontal="right" vertical="center" wrapText="1"/>
    </xf>
    <xf numFmtId="166" fontId="24" fillId="0" borderId="1" xfId="0" applyNumberFormat="1" applyFont="1" applyBorder="1" applyAlignment="1">
      <alignment vertical="center" wrapText="1"/>
    </xf>
    <xf numFmtId="0" fontId="24" fillId="0" borderId="1" xfId="0" applyFont="1" applyBorder="1" applyAlignment="1">
      <alignment vertical="center" wrapText="1"/>
    </xf>
    <xf numFmtId="166" fontId="22" fillId="0" borderId="1" xfId="0" applyNumberFormat="1" applyFont="1" applyBorder="1" applyAlignment="1">
      <alignment vertical="center" wrapText="1"/>
    </xf>
    <xf numFmtId="166" fontId="9" fillId="0" borderId="1" xfId="0" applyNumberFormat="1" applyFont="1" applyFill="1" applyBorder="1" applyAlignment="1">
      <alignment horizontal="left" vertical="center" wrapText="1"/>
    </xf>
    <xf numFmtId="166" fontId="9" fillId="0" borderId="1" xfId="2" applyNumberFormat="1" applyFont="1" applyFill="1" applyBorder="1" applyAlignment="1">
      <alignment horizontal="right" vertical="center" wrapText="1"/>
    </xf>
    <xf numFmtId="166" fontId="24" fillId="0" borderId="1" xfId="2" applyNumberFormat="1" applyFont="1" applyFill="1" applyBorder="1" applyAlignment="1">
      <alignment horizontal="center" vertical="center" wrapText="1"/>
    </xf>
    <xf numFmtId="166" fontId="9" fillId="0" borderId="1" xfId="0" applyNumberFormat="1" applyFont="1" applyFill="1" applyBorder="1" applyAlignment="1">
      <alignment horizontal="center" vertical="center" wrapText="1"/>
    </xf>
    <xf numFmtId="166" fontId="9" fillId="0" borderId="1" xfId="2" applyNumberFormat="1" applyFont="1" applyFill="1" applyBorder="1" applyAlignment="1">
      <alignment horizontal="center" vertical="center" wrapText="1"/>
    </xf>
    <xf numFmtId="166" fontId="24" fillId="0" borderId="1" xfId="0" applyNumberFormat="1" applyFont="1" applyFill="1" applyBorder="1" applyAlignment="1">
      <alignment horizontal="center" vertical="center" wrapText="1"/>
    </xf>
    <xf numFmtId="166" fontId="24" fillId="0" borderId="1" xfId="2" applyNumberFormat="1" applyFont="1" applyFill="1" applyBorder="1" applyAlignment="1">
      <alignment horizontal="right" vertical="center" wrapText="1"/>
    </xf>
    <xf numFmtId="166" fontId="9" fillId="0" borderId="1" xfId="0" applyNumberFormat="1" applyFont="1" applyFill="1" applyBorder="1" applyAlignment="1">
      <alignment horizontal="right" vertical="center" wrapText="1"/>
    </xf>
    <xf numFmtId="166" fontId="9" fillId="0" borderId="1" xfId="0" quotePrefix="1" applyNumberFormat="1" applyFont="1" applyFill="1" applyBorder="1" applyAlignment="1">
      <alignment horizontal="left" vertical="center" wrapText="1"/>
    </xf>
    <xf numFmtId="166" fontId="24" fillId="0" borderId="1" xfId="0" applyNumberFormat="1"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4" fontId="17" fillId="0" borderId="1" xfId="0" applyNumberFormat="1" applyFont="1" applyBorder="1" applyAlignment="1">
      <alignment horizontal="right" vertical="center" wrapText="1"/>
    </xf>
    <xf numFmtId="165" fontId="3" fillId="0" borderId="1" xfId="0" applyNumberFormat="1" applyFont="1" applyBorder="1" applyAlignment="1">
      <alignment vertical="center"/>
    </xf>
    <xf numFmtId="166" fontId="24" fillId="0" borderId="1" xfId="3"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3" xfId="0" applyFont="1" applyFill="1" applyBorder="1" applyAlignment="1">
      <alignment horizontal="center" vertical="center" wrapText="1"/>
    </xf>
    <xf numFmtId="0" fontId="3" fillId="0" borderId="0" xfId="0" applyFont="1" applyAlignment="1">
      <alignment horizontal="left"/>
    </xf>
    <xf numFmtId="0" fontId="19" fillId="0" borderId="9" xfId="0" applyFont="1" applyBorder="1" applyAlignment="1">
      <alignment horizontal="center" vertical="center" wrapText="1"/>
    </xf>
    <xf numFmtId="0" fontId="19" fillId="0" borderId="9" xfId="0" applyFont="1" applyBorder="1" applyAlignment="1">
      <alignment horizontal="justify" vertical="center" wrapText="1"/>
    </xf>
    <xf numFmtId="0" fontId="0" fillId="0" borderId="0" xfId="0" applyAlignment="1">
      <alignment vertical="center"/>
    </xf>
    <xf numFmtId="0" fontId="16" fillId="0" borderId="9"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7" xfId="0" applyFont="1" applyBorder="1" applyAlignment="1">
      <alignment horizontal="justify" vertical="center" wrapText="1"/>
    </xf>
    <xf numFmtId="0" fontId="0" fillId="0" borderId="7" xfId="0" applyBorder="1" applyAlignment="1">
      <alignment vertical="center" wrapText="1"/>
    </xf>
    <xf numFmtId="0" fontId="0" fillId="0" borderId="9" xfId="0" applyBorder="1" applyAlignment="1">
      <alignment vertical="center" wrapText="1"/>
    </xf>
    <xf numFmtId="0" fontId="14" fillId="0" borderId="7" xfId="0" applyFont="1" applyBorder="1" applyAlignment="1">
      <alignment horizontal="justify" vertical="center" wrapText="1"/>
    </xf>
    <xf numFmtId="0" fontId="16" fillId="0" borderId="7" xfId="0" applyFont="1" applyBorder="1" applyAlignment="1">
      <alignment horizontal="center" vertical="center" wrapText="1"/>
    </xf>
    <xf numFmtId="0" fontId="21" fillId="0" borderId="0" xfId="0" applyFont="1" applyAlignment="1">
      <alignment horizontal="justify" vertical="center"/>
    </xf>
    <xf numFmtId="0" fontId="21" fillId="0" borderId="0" xfId="0" applyFont="1" applyAlignment="1">
      <alignment vertical="center"/>
    </xf>
    <xf numFmtId="0" fontId="5" fillId="0" borderId="0" xfId="0" applyFont="1" applyAlignment="1">
      <alignment horizontal="center"/>
    </xf>
    <xf numFmtId="0" fontId="4" fillId="0" borderId="0" xfId="0" applyFont="1" applyAlignment="1">
      <alignment horizontal="center"/>
    </xf>
    <xf numFmtId="0" fontId="4" fillId="0" borderId="0" xfId="0" applyFont="1" applyAlignment="1">
      <alignment horizontal="left"/>
    </xf>
    <xf numFmtId="0" fontId="3" fillId="2" borderId="1" xfId="0" applyFont="1" applyFill="1" applyBorder="1" applyAlignment="1">
      <alignment horizontal="center" vertical="center"/>
    </xf>
    <xf numFmtId="0" fontId="3" fillId="0" borderId="1" xfId="0" applyFont="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166" fontId="17" fillId="4" borderId="1" xfId="0" applyNumberFormat="1" applyFont="1" applyFill="1" applyBorder="1" applyAlignment="1">
      <alignment horizontal="left" vertical="center" wrapText="1"/>
    </xf>
    <xf numFmtId="166" fontId="17" fillId="4" borderId="1" xfId="0" applyNumberFormat="1" applyFont="1" applyFill="1" applyBorder="1" applyAlignment="1">
      <alignment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vertical="center" wrapText="1"/>
    </xf>
    <xf numFmtId="166" fontId="22" fillId="4" borderId="1" xfId="0" applyNumberFormat="1" applyFont="1" applyFill="1" applyBorder="1" applyAlignment="1">
      <alignment horizontal="left" vertical="center" wrapText="1"/>
    </xf>
    <xf numFmtId="166" fontId="24" fillId="4" borderId="1" xfId="0" applyNumberFormat="1" applyFont="1" applyFill="1" applyBorder="1" applyAlignment="1">
      <alignment vertical="center" wrapText="1"/>
    </xf>
    <xf numFmtId="166" fontId="24" fillId="4" borderId="1" xfId="0" applyNumberFormat="1" applyFont="1" applyFill="1" applyBorder="1" applyAlignment="1">
      <alignment horizontal="right" vertical="center" wrapText="1"/>
    </xf>
    <xf numFmtId="0" fontId="24" fillId="4" borderId="1" xfId="0" applyFont="1" applyFill="1" applyBorder="1" applyAlignment="1">
      <alignment vertical="center" wrapText="1"/>
    </xf>
    <xf numFmtId="1" fontId="3" fillId="0" borderId="0" xfId="0" applyNumberFormat="1" applyFont="1" applyAlignment="1">
      <alignment horizontal="center" wrapText="1"/>
    </xf>
    <xf numFmtId="0" fontId="3" fillId="0" borderId="0" xfId="0" applyFont="1" applyAlignment="1">
      <alignment wrapText="1"/>
    </xf>
    <xf numFmtId="165" fontId="3" fillId="0" borderId="0" xfId="0" applyNumberFormat="1" applyFont="1" applyAlignment="1">
      <alignment horizontal="right" wrapText="1"/>
    </xf>
    <xf numFmtId="1" fontId="4" fillId="0" borderId="0" xfId="0" applyNumberFormat="1" applyFont="1" applyAlignment="1">
      <alignment horizontal="center" wrapText="1"/>
    </xf>
    <xf numFmtId="1" fontId="5" fillId="0" borderId="0" xfId="0" applyNumberFormat="1" applyFont="1" applyAlignment="1">
      <alignment horizontal="center" wrapText="1"/>
    </xf>
    <xf numFmtId="0" fontId="4" fillId="0" borderId="0" xfId="0" applyFont="1" applyAlignment="1">
      <alignment horizontal="right" wrapText="1"/>
    </xf>
    <xf numFmtId="0" fontId="6" fillId="0" borderId="0" xfId="0" applyFont="1" applyBorder="1" applyAlignment="1">
      <alignment horizontal="right" vertical="top" wrapText="1"/>
    </xf>
    <xf numFmtId="0" fontId="4" fillId="4" borderId="1" xfId="0" applyFont="1" applyFill="1" applyBorder="1" applyAlignment="1">
      <alignment horizontal="center" vertical="center" wrapText="1"/>
    </xf>
    <xf numFmtId="0" fontId="3" fillId="4" borderId="1" xfId="0" applyFont="1" applyFill="1" applyBorder="1" applyAlignment="1">
      <alignment horizontal="justify" vertical="center" wrapText="1"/>
    </xf>
    <xf numFmtId="0" fontId="3" fillId="0" borderId="0" xfId="0" applyFont="1" applyAlignment="1">
      <alignment horizontal="left" wrapText="1"/>
    </xf>
    <xf numFmtId="0" fontId="3" fillId="4" borderId="1" xfId="0" applyFont="1" applyFill="1" applyBorder="1" applyAlignment="1">
      <alignment vertical="center"/>
    </xf>
    <xf numFmtId="0" fontId="4" fillId="0" borderId="0" xfId="0" applyFont="1" applyFill="1" applyAlignment="1">
      <alignment wrapText="1"/>
    </xf>
    <xf numFmtId="0" fontId="4" fillId="0" borderId="0" xfId="0" applyFont="1" applyFill="1" applyAlignment="1">
      <alignment horizontal="center" vertical="center" wrapText="1"/>
    </xf>
    <xf numFmtId="0" fontId="25" fillId="0" borderId="1" xfId="7" applyFont="1" applyBorder="1" applyAlignment="1">
      <alignment horizontal="center" vertical="center"/>
    </xf>
    <xf numFmtId="0" fontId="25" fillId="0" borderId="1" xfId="7" applyFont="1" applyBorder="1" applyAlignment="1">
      <alignment horizontal="left" vertical="center" wrapText="1"/>
    </xf>
    <xf numFmtId="0" fontId="25" fillId="0" borderId="1" xfId="7" applyFont="1" applyBorder="1" applyAlignment="1">
      <alignment horizontal="right" vertical="center" wrapText="1"/>
    </xf>
    <xf numFmtId="3" fontId="25" fillId="0" borderId="1" xfId="7" applyNumberFormat="1" applyFont="1" applyBorder="1" applyAlignment="1">
      <alignment horizontal="right" wrapText="1"/>
    </xf>
    <xf numFmtId="0" fontId="31" fillId="0" borderId="1" xfId="7" applyFont="1" applyBorder="1" applyAlignment="1">
      <alignment horizontal="center" vertical="center" wrapText="1"/>
    </xf>
    <xf numFmtId="0" fontId="35" fillId="6" borderId="1" xfId="8" applyFont="1" applyFill="1" applyBorder="1" applyAlignment="1">
      <alignment horizontal="center" vertical="center" wrapText="1"/>
    </xf>
    <xf numFmtId="0" fontId="9" fillId="3" borderId="1" xfId="7" applyFont="1" applyFill="1" applyBorder="1" applyAlignment="1">
      <alignment horizontal="center" vertical="center"/>
    </xf>
    <xf numFmtId="0" fontId="25" fillId="0" borderId="1" xfId="7" applyFont="1" applyFill="1" applyBorder="1" applyAlignment="1">
      <alignment horizontal="left" vertical="center" wrapText="1"/>
    </xf>
    <xf numFmtId="0" fontId="25" fillId="3" borderId="1" xfId="7" applyFont="1" applyFill="1" applyBorder="1" applyAlignment="1">
      <alignment horizontal="center" vertical="center"/>
    </xf>
    <xf numFmtId="0" fontId="36" fillId="0" borderId="1" xfId="7" applyFont="1" applyBorder="1" applyAlignment="1">
      <alignment horizontal="center" vertical="center"/>
    </xf>
    <xf numFmtId="0" fontId="36" fillId="0" borderId="1" xfId="7" applyFont="1" applyFill="1" applyBorder="1" applyAlignment="1">
      <alignment horizontal="left" vertical="center" wrapText="1"/>
    </xf>
    <xf numFmtId="0" fontId="36" fillId="0" borderId="1" xfId="7" applyFont="1" applyBorder="1" applyAlignment="1">
      <alignment horizontal="right" vertical="center" wrapText="1"/>
    </xf>
    <xf numFmtId="0" fontId="37" fillId="6" borderId="1" xfId="8" applyFont="1" applyFill="1" applyBorder="1" applyAlignment="1">
      <alignment horizontal="center" vertical="center" wrapText="1"/>
    </xf>
    <xf numFmtId="0" fontId="31" fillId="3" borderId="1" xfId="7" applyFont="1" applyFill="1" applyBorder="1" applyAlignment="1">
      <alignment horizontal="justify" vertical="center" wrapText="1"/>
    </xf>
    <xf numFmtId="0" fontId="25" fillId="0" borderId="1" xfId="7" applyFont="1" applyBorder="1" applyAlignment="1">
      <alignment horizontal="left" vertical="top" wrapText="1"/>
    </xf>
    <xf numFmtId="3" fontId="25" fillId="0" borderId="1" xfId="7" applyNumberFormat="1" applyFont="1" applyBorder="1" applyAlignment="1">
      <alignment horizontal="right" vertical="center" wrapText="1"/>
    </xf>
    <xf numFmtId="0" fontId="40" fillId="0" borderId="1" xfId="9" applyFont="1" applyFill="1" applyBorder="1" applyAlignment="1">
      <alignment horizontal="center" vertical="center" wrapText="1"/>
    </xf>
    <xf numFmtId="0" fontId="12" fillId="0" borderId="1" xfId="9" applyFont="1" applyFill="1" applyBorder="1" applyAlignment="1">
      <alignment horizontal="right" vertical="center" wrapText="1"/>
    </xf>
    <xf numFmtId="0" fontId="25" fillId="0" borderId="1" xfId="7" quotePrefix="1" applyFont="1" applyBorder="1" applyAlignment="1">
      <alignment horizontal="center" vertical="center" wrapText="1"/>
    </xf>
    <xf numFmtId="0" fontId="25" fillId="0" borderId="1" xfId="7" applyFont="1" applyBorder="1" applyAlignment="1">
      <alignment horizontal="center"/>
    </xf>
    <xf numFmtId="0" fontId="36" fillId="0" borderId="1" xfId="7" applyFont="1" applyBorder="1" applyAlignment="1">
      <alignment horizontal="left" wrapText="1"/>
    </xf>
    <xf numFmtId="1" fontId="25" fillId="3" borderId="1" xfId="7" applyNumberFormat="1" applyFont="1" applyFill="1" applyBorder="1" applyAlignment="1">
      <alignment horizontal="right" vertical="center" wrapText="1"/>
    </xf>
    <xf numFmtId="0" fontId="25" fillId="6" borderId="1" xfId="7" applyFont="1" applyFill="1" applyBorder="1" applyAlignment="1">
      <alignment horizontal="center"/>
    </xf>
    <xf numFmtId="1" fontId="25" fillId="6" borderId="1" xfId="7" applyNumberFormat="1" applyFont="1" applyFill="1" applyBorder="1" applyAlignment="1">
      <alignment horizontal="right" vertical="center" wrapText="1"/>
    </xf>
    <xf numFmtId="1" fontId="25" fillId="0" borderId="1" xfId="7" applyNumberFormat="1" applyFont="1" applyFill="1" applyBorder="1" applyAlignment="1">
      <alignment horizontal="right" vertical="center" wrapText="1"/>
    </xf>
    <xf numFmtId="0" fontId="25" fillId="0" borderId="1" xfId="7" applyFont="1" applyFill="1" applyBorder="1" applyAlignment="1">
      <alignment horizontal="right" vertical="center" wrapText="1"/>
    </xf>
    <xf numFmtId="0" fontId="25" fillId="3" borderId="1" xfId="7" applyFont="1" applyFill="1" applyBorder="1" applyAlignment="1">
      <alignment horizontal="right" vertical="center" wrapText="1"/>
    </xf>
    <xf numFmtId="0" fontId="25" fillId="0" borderId="1" xfId="7" applyFont="1" applyBorder="1" applyAlignment="1">
      <alignment vertical="center" wrapText="1"/>
    </xf>
    <xf numFmtId="0" fontId="41" fillId="0" borderId="1" xfId="7" applyFont="1" applyBorder="1" applyAlignment="1">
      <alignment horizontal="left" vertical="center" wrapText="1"/>
    </xf>
    <xf numFmtId="0" fontId="41" fillId="0" borderId="1" xfId="7" applyFont="1" applyBorder="1" applyAlignment="1">
      <alignment horizontal="center" vertical="center" wrapText="1"/>
    </xf>
    <xf numFmtId="0" fontId="35" fillId="0" borderId="1" xfId="8" applyFont="1" applyBorder="1" applyAlignment="1">
      <alignment horizontal="center" vertical="center" wrapText="1"/>
    </xf>
    <xf numFmtId="0" fontId="35" fillId="0" borderId="1" xfId="7" applyFont="1" applyBorder="1" applyAlignment="1">
      <alignment horizontal="center" vertical="center" wrapText="1"/>
    </xf>
    <xf numFmtId="0" fontId="41" fillId="0" borderId="1" xfId="7" applyFont="1" applyBorder="1" applyAlignment="1">
      <alignment horizontal="center" vertical="center"/>
    </xf>
    <xf numFmtId="0" fontId="42" fillId="0" borderId="1" xfId="9" applyFont="1" applyFill="1" applyBorder="1" applyAlignment="1">
      <alignment horizontal="center" vertical="center" wrapText="1"/>
    </xf>
    <xf numFmtId="0" fontId="35" fillId="6" borderId="1" xfId="7" applyFont="1" applyFill="1" applyBorder="1" applyAlignment="1">
      <alignment horizontal="center" vertical="center" wrapText="1"/>
    </xf>
    <xf numFmtId="0" fontId="42" fillId="6" borderId="1" xfId="9" applyFont="1" applyFill="1" applyBorder="1" applyAlignment="1">
      <alignment horizontal="center" vertical="center" wrapText="1"/>
    </xf>
    <xf numFmtId="0" fontId="9" fillId="0" borderId="1" xfId="7" applyFont="1" applyBorder="1" applyAlignment="1">
      <alignment horizontal="center" vertical="center" wrapText="1"/>
    </xf>
    <xf numFmtId="0" fontId="41" fillId="0" borderId="1" xfId="8" applyFont="1" applyBorder="1" applyAlignment="1">
      <alignment horizontal="center" vertical="center" wrapText="1"/>
    </xf>
    <xf numFmtId="0" fontId="43" fillId="0" borderId="1" xfId="9" applyFont="1" applyFill="1" applyBorder="1" applyAlignment="1">
      <alignment horizontal="center" vertical="center" wrapText="1"/>
    </xf>
    <xf numFmtId="0" fontId="41" fillId="0" borderId="1" xfId="8" applyFont="1" applyBorder="1" applyAlignment="1">
      <alignment horizontal="left" vertical="center" wrapText="1"/>
    </xf>
    <xf numFmtId="0" fontId="25" fillId="0" borderId="1" xfId="7" applyFont="1" applyBorder="1" applyAlignment="1">
      <alignment horizontal="left" wrapText="1"/>
    </xf>
    <xf numFmtId="0" fontId="25" fillId="0" borderId="1" xfId="7" applyFont="1" applyBorder="1" applyAlignment="1">
      <alignment horizontal="right" wrapText="1"/>
    </xf>
    <xf numFmtId="0" fontId="25" fillId="0" borderId="1" xfId="7" applyFont="1" applyBorder="1" applyAlignment="1">
      <alignment horizontal="center" wrapText="1"/>
    </xf>
    <xf numFmtId="0" fontId="31" fillId="0" borderId="1" xfId="7" applyFont="1" applyBorder="1" applyAlignment="1">
      <alignment horizontal="right" wrapText="1"/>
    </xf>
    <xf numFmtId="0" fontId="25" fillId="3" borderId="1" xfId="7" applyFont="1" applyFill="1" applyBorder="1" applyAlignment="1">
      <alignment horizontal="left" vertical="center" wrapText="1"/>
    </xf>
    <xf numFmtId="0" fontId="44" fillId="3" borderId="1" xfId="7" applyFont="1" applyFill="1" applyBorder="1" applyAlignment="1">
      <alignment horizontal="center" vertical="center"/>
    </xf>
    <xf numFmtId="0" fontId="44" fillId="3" borderId="1" xfId="7" applyFont="1" applyFill="1" applyBorder="1" applyAlignment="1">
      <alignment horizontal="right" vertical="center" wrapText="1"/>
    </xf>
    <xf numFmtId="0" fontId="44" fillId="0" borderId="1" xfId="7" applyFont="1" applyBorder="1" applyAlignment="1">
      <alignment horizontal="right" vertical="center" wrapText="1"/>
    </xf>
    <xf numFmtId="0" fontId="44" fillId="0" borderId="1" xfId="7" applyFont="1" applyBorder="1" applyAlignment="1">
      <alignment horizontal="center" vertical="center" wrapText="1"/>
    </xf>
    <xf numFmtId="0" fontId="9" fillId="6" borderId="1" xfId="7" applyFont="1" applyFill="1" applyBorder="1" applyAlignment="1">
      <alignment horizontal="center" vertical="center" wrapText="1"/>
    </xf>
    <xf numFmtId="0" fontId="25" fillId="3" borderId="1" xfId="7" applyFont="1" applyFill="1" applyBorder="1" applyAlignment="1">
      <alignment horizontal="center"/>
    </xf>
    <xf numFmtId="0" fontId="31" fillId="3" borderId="1" xfId="7" applyFont="1" applyFill="1" applyBorder="1" applyAlignment="1">
      <alignment horizontal="right" wrapText="1"/>
    </xf>
    <xf numFmtId="0" fontId="40" fillId="0" borderId="1" xfId="7" applyFont="1" applyBorder="1" applyAlignment="1">
      <alignment horizontal="right" wrapText="1"/>
    </xf>
    <xf numFmtId="0" fontId="31" fillId="6" borderId="1" xfId="7" applyFont="1" applyFill="1" applyBorder="1" applyAlignment="1">
      <alignment horizontal="center" vertical="center" wrapText="1"/>
    </xf>
    <xf numFmtId="0" fontId="40" fillId="0" borderId="1" xfId="7" applyFont="1" applyFill="1" applyBorder="1" applyAlignment="1">
      <alignment horizontal="center"/>
    </xf>
    <xf numFmtId="0" fontId="9" fillId="0" borderId="1" xfId="7" applyFont="1" applyBorder="1" applyAlignment="1">
      <alignment horizontal="left" vertical="center" wrapText="1"/>
    </xf>
    <xf numFmtId="0" fontId="25" fillId="0" borderId="1" xfId="7" applyFont="1" applyBorder="1" applyAlignment="1">
      <alignment horizontal="center" vertical="center" wrapText="1"/>
    </xf>
    <xf numFmtId="0" fontId="46" fillId="0" borderId="1" xfId="7" applyFont="1" applyBorder="1" applyAlignment="1">
      <alignment horizontal="right" vertical="center" wrapText="1"/>
    </xf>
    <xf numFmtId="0" fontId="31" fillId="0" borderId="1" xfId="9" applyFont="1" applyFill="1" applyBorder="1" applyAlignment="1">
      <alignment horizontal="center" vertical="center" wrapText="1"/>
    </xf>
    <xf numFmtId="0" fontId="9" fillId="0" borderId="1" xfId="7" applyFont="1" applyFill="1" applyBorder="1" applyAlignment="1">
      <alignment horizontal="left" vertical="center" wrapText="1"/>
    </xf>
    <xf numFmtId="0" fontId="31" fillId="0" borderId="1" xfId="7" applyFont="1" applyFill="1" applyBorder="1" applyAlignment="1">
      <alignment horizontal="left" vertical="center" wrapText="1"/>
    </xf>
    <xf numFmtId="0" fontId="9" fillId="0" borderId="1" xfId="9" applyFont="1" applyFill="1" applyBorder="1" applyAlignment="1">
      <alignment horizontal="center" vertical="center" wrapText="1"/>
    </xf>
    <xf numFmtId="0" fontId="31" fillId="0" borderId="1" xfId="7" applyFont="1" applyFill="1" applyBorder="1" applyAlignment="1">
      <alignment horizontal="right" wrapText="1"/>
    </xf>
    <xf numFmtId="0" fontId="25" fillId="0" borderId="1" xfId="7" applyFont="1" applyBorder="1" applyAlignment="1">
      <alignment horizontal="justify" vertical="center" wrapText="1"/>
    </xf>
    <xf numFmtId="49" fontId="9" fillId="0" borderId="1" xfId="7" applyNumberFormat="1" applyFont="1" applyFill="1" applyBorder="1" applyAlignment="1">
      <alignment horizontal="justify" vertical="center" wrapText="1"/>
    </xf>
    <xf numFmtId="0" fontId="9" fillId="3" borderId="1" xfId="7" applyFont="1" applyFill="1" applyBorder="1" applyAlignment="1">
      <alignment horizontal="center" vertical="center" wrapText="1"/>
    </xf>
    <xf numFmtId="43" fontId="25" fillId="0" borderId="1" xfId="7" applyNumberFormat="1" applyFont="1" applyFill="1" applyBorder="1" applyAlignment="1">
      <alignment horizontal="right" vertical="center" wrapText="1"/>
    </xf>
    <xf numFmtId="2" fontId="25" fillId="0" borderId="1" xfId="7" applyNumberFormat="1" applyFont="1" applyFill="1" applyBorder="1" applyAlignment="1">
      <alignment horizontal="left" vertical="center" wrapText="1"/>
    </xf>
    <xf numFmtId="0" fontId="47" fillId="0" borderId="1" xfId="7" applyFont="1" applyBorder="1" applyAlignment="1">
      <alignment horizontal="right" vertical="center" wrapText="1"/>
    </xf>
    <xf numFmtId="3" fontId="9" fillId="0" borderId="1" xfId="7" applyNumberFormat="1" applyFont="1" applyBorder="1" applyAlignment="1">
      <alignment horizontal="right" vertical="center" wrapText="1"/>
    </xf>
    <xf numFmtId="0" fontId="9" fillId="0" borderId="1" xfId="7" applyFont="1" applyBorder="1" applyAlignment="1">
      <alignment horizontal="right" vertical="center" wrapText="1"/>
    </xf>
    <xf numFmtId="0" fontId="9" fillId="0" borderId="1" xfId="7" applyFont="1" applyBorder="1" applyAlignment="1">
      <alignment horizontal="justify" vertical="center" wrapText="1"/>
    </xf>
    <xf numFmtId="0" fontId="9" fillId="6" borderId="1" xfId="7" applyFont="1" applyFill="1" applyBorder="1" applyAlignment="1">
      <alignment horizontal="justify" vertical="center" wrapText="1"/>
    </xf>
    <xf numFmtId="0" fontId="25" fillId="3" borderId="1" xfId="7" applyFont="1" applyFill="1" applyBorder="1" applyAlignment="1">
      <alignment horizontal="center" vertical="center" wrapText="1"/>
    </xf>
    <xf numFmtId="0" fontId="9" fillId="3" borderId="1" xfId="7" applyFont="1" applyFill="1" applyBorder="1" applyAlignment="1">
      <alignment horizontal="justify" vertical="center" wrapText="1"/>
    </xf>
    <xf numFmtId="0" fontId="25" fillId="0" borderId="1" xfId="7" quotePrefix="1" applyFont="1" applyBorder="1" applyAlignment="1">
      <alignment horizontal="left" vertical="center" wrapText="1"/>
    </xf>
    <xf numFmtId="0" fontId="25" fillId="3" borderId="1" xfId="7" applyFont="1" applyFill="1" applyBorder="1" applyAlignment="1">
      <alignment horizontal="left" wrapText="1"/>
    </xf>
    <xf numFmtId="0" fontId="44" fillId="0" borderId="1" xfId="7" applyFont="1" applyBorder="1" applyAlignment="1">
      <alignment horizontal="left" wrapText="1"/>
    </xf>
    <xf numFmtId="0" fontId="40" fillId="0" borderId="1" xfId="7" applyFont="1" applyBorder="1" applyAlignment="1">
      <alignment horizontal="left" vertical="center" wrapText="1"/>
    </xf>
    <xf numFmtId="0" fontId="31" fillId="0" borderId="1" xfId="7" applyFont="1" applyBorder="1" applyAlignment="1">
      <alignment horizontal="left" wrapText="1"/>
    </xf>
    <xf numFmtId="0" fontId="40" fillId="0" borderId="1" xfId="7" applyFont="1" applyBorder="1" applyAlignment="1">
      <alignment horizontal="left" wrapText="1"/>
    </xf>
    <xf numFmtId="0" fontId="40" fillId="0" borderId="1" xfId="7" applyFont="1" applyFill="1" applyBorder="1" applyAlignment="1">
      <alignment horizontal="left" wrapText="1"/>
    </xf>
    <xf numFmtId="0" fontId="31" fillId="3" borderId="1" xfId="7" applyFont="1" applyFill="1" applyBorder="1" applyAlignment="1">
      <alignment horizontal="left" vertical="center" wrapText="1"/>
    </xf>
    <xf numFmtId="0" fontId="36" fillId="4" borderId="1" xfId="7" applyFont="1" applyFill="1" applyBorder="1" applyAlignment="1">
      <alignment horizontal="center" vertical="center"/>
    </xf>
    <xf numFmtId="0" fontId="36" fillId="4" borderId="1" xfId="7" applyFont="1" applyFill="1" applyBorder="1" applyAlignment="1">
      <alignment horizontal="left" vertical="center" wrapText="1"/>
    </xf>
    <xf numFmtId="0" fontId="36" fillId="4" borderId="1" xfId="7" applyFont="1" applyFill="1" applyBorder="1" applyAlignment="1">
      <alignment horizontal="right" vertical="center" wrapText="1"/>
    </xf>
    <xf numFmtId="0" fontId="37" fillId="4" borderId="1" xfId="7" applyFont="1" applyFill="1" applyBorder="1" applyAlignment="1">
      <alignment horizontal="center" vertical="center" wrapText="1"/>
    </xf>
    <xf numFmtId="0" fontId="37" fillId="4" borderId="1" xfId="8" applyFont="1" applyFill="1" applyBorder="1" applyAlignment="1">
      <alignment horizontal="center" vertical="center" wrapText="1"/>
    </xf>
    <xf numFmtId="0" fontId="32" fillId="3" borderId="1" xfId="7" applyFont="1" applyFill="1" applyBorder="1" applyAlignment="1">
      <alignment vertical="center" wrapText="1"/>
    </xf>
    <xf numFmtId="0" fontId="9" fillId="3" borderId="1" xfId="7" applyFont="1" applyFill="1" applyBorder="1" applyAlignment="1">
      <alignment vertical="justify" wrapText="1"/>
    </xf>
    <xf numFmtId="0" fontId="24" fillId="3" borderId="1" xfId="7" applyFont="1" applyFill="1" applyBorder="1" applyAlignment="1">
      <alignment vertical="justify" wrapText="1"/>
    </xf>
    <xf numFmtId="0" fontId="36" fillId="3" borderId="1" xfId="7" applyFont="1" applyFill="1" applyBorder="1" applyAlignment="1">
      <alignment horizontal="center" vertical="center" wrapText="1"/>
    </xf>
    <xf numFmtId="0" fontId="25" fillId="6" borderId="1" xfId="7" applyFont="1" applyFill="1" applyBorder="1" applyAlignment="1">
      <alignment horizontal="center" vertical="center" wrapText="1"/>
    </xf>
    <xf numFmtId="0" fontId="44" fillId="3" borderId="1" xfId="7" applyFont="1" applyFill="1" applyBorder="1" applyAlignment="1">
      <alignment horizontal="center" vertical="center" wrapText="1"/>
    </xf>
    <xf numFmtId="0" fontId="24" fillId="4" borderId="1" xfId="7" applyFont="1" applyFill="1" applyBorder="1" applyAlignment="1">
      <alignment horizontal="center" vertical="center" wrapText="1"/>
    </xf>
    <xf numFmtId="0" fontId="25" fillId="3" borderId="1" xfId="7" applyFont="1" applyFill="1" applyBorder="1" applyAlignment="1">
      <alignment horizontal="center" wrapText="1"/>
    </xf>
    <xf numFmtId="0" fontId="9" fillId="0" borderId="1" xfId="7" applyFont="1" applyBorder="1" applyAlignment="1">
      <alignment horizontal="center" vertical="justify" wrapText="1"/>
    </xf>
    <xf numFmtId="0" fontId="9" fillId="0" borderId="1" xfId="7" applyFont="1" applyBorder="1" applyAlignment="1">
      <alignment wrapText="1"/>
    </xf>
    <xf numFmtId="0" fontId="3" fillId="0" borderId="1" xfId="7" applyFont="1" applyBorder="1" applyAlignment="1">
      <alignment horizontal="center" vertical="center" wrapText="1"/>
    </xf>
    <xf numFmtId="2" fontId="9" fillId="6" borderId="1" xfId="7" applyNumberFormat="1" applyFont="1" applyFill="1" applyBorder="1" applyAlignment="1">
      <alignment horizontal="justify" vertical="center" wrapText="1"/>
    </xf>
    <xf numFmtId="0" fontId="31" fillId="3" borderId="1" xfId="7" applyFont="1" applyFill="1" applyBorder="1" applyAlignment="1">
      <alignment horizontal="center" vertical="center" wrapText="1"/>
    </xf>
    <xf numFmtId="0" fontId="36" fillId="6" borderId="1" xfId="7" applyFont="1" applyFill="1" applyBorder="1" applyAlignment="1">
      <alignment horizontal="center" vertical="center" wrapText="1"/>
    </xf>
    <xf numFmtId="0" fontId="25" fillId="3" borderId="1" xfId="7" quotePrefix="1" applyFont="1" applyFill="1" applyBorder="1" applyAlignment="1">
      <alignment horizontal="center" vertical="center" wrapText="1"/>
    </xf>
    <xf numFmtId="0" fontId="40" fillId="0" borderId="1" xfId="7" applyFont="1" applyBorder="1" applyAlignment="1">
      <alignment horizontal="justify" vertical="center" wrapText="1"/>
    </xf>
    <xf numFmtId="166" fontId="36" fillId="0" borderId="1" xfId="7" applyNumberFormat="1" applyFont="1" applyBorder="1" applyAlignment="1">
      <alignment horizontal="right" wrapText="1"/>
    </xf>
    <xf numFmtId="166" fontId="12" fillId="0" borderId="1" xfId="9" applyNumberFormat="1" applyFont="1" applyFill="1" applyBorder="1" applyAlignment="1">
      <alignment horizontal="right" vertical="center" wrapText="1"/>
    </xf>
    <xf numFmtId="166" fontId="41" fillId="0" borderId="1" xfId="7" applyNumberFormat="1" applyFont="1" applyBorder="1" applyAlignment="1">
      <alignment horizontal="right" vertical="center" wrapText="1"/>
    </xf>
    <xf numFmtId="166" fontId="41" fillId="0" borderId="1" xfId="8" applyNumberFormat="1" applyFont="1" applyBorder="1" applyAlignment="1">
      <alignment horizontal="right" vertical="center" wrapText="1"/>
    </xf>
    <xf numFmtId="166" fontId="25" fillId="0" borderId="1" xfId="7" applyNumberFormat="1" applyFont="1" applyBorder="1" applyAlignment="1">
      <alignment horizontal="right" wrapText="1"/>
    </xf>
    <xf numFmtId="166" fontId="25" fillId="0" borderId="1" xfId="7" applyNumberFormat="1" applyFont="1" applyFill="1" applyBorder="1" applyAlignment="1">
      <alignment horizontal="right" vertical="center" wrapText="1"/>
    </xf>
    <xf numFmtId="166" fontId="36" fillId="4" borderId="1" xfId="7" applyNumberFormat="1" applyFont="1" applyFill="1" applyBorder="1" applyAlignment="1">
      <alignment horizontal="right" vertical="center" wrapText="1"/>
    </xf>
    <xf numFmtId="166" fontId="25" fillId="0" borderId="1" xfId="7" applyNumberFormat="1" applyFont="1" applyBorder="1" applyAlignment="1">
      <alignment horizontal="right" vertical="center" wrapText="1"/>
    </xf>
    <xf numFmtId="0" fontId="3" fillId="0" borderId="0" xfId="0" applyFont="1" applyAlignment="1">
      <alignment horizontal="center" wrapText="1"/>
    </xf>
    <xf numFmtId="0" fontId="4" fillId="0" borderId="0" xfId="0" applyFont="1" applyAlignment="1">
      <alignment horizontal="center" wrapText="1"/>
    </xf>
    <xf numFmtId="0" fontId="4" fillId="0" borderId="1" xfId="0" applyFont="1" applyFill="1" applyBorder="1" applyAlignment="1">
      <alignment horizontal="center" vertical="center" wrapText="1"/>
    </xf>
    <xf numFmtId="0" fontId="4" fillId="0" borderId="0" xfId="0" applyFont="1" applyAlignment="1">
      <alignment horizontal="left" wrapText="1"/>
    </xf>
    <xf numFmtId="1" fontId="3" fillId="0" borderId="1" xfId="0" applyNumberFormat="1" applyFont="1" applyBorder="1" applyAlignment="1">
      <alignment horizontal="center" wrapText="1"/>
    </xf>
    <xf numFmtId="0" fontId="3" fillId="0" borderId="1" xfId="0" applyFont="1" applyBorder="1" applyAlignment="1">
      <alignment horizontal="left" wrapText="1"/>
    </xf>
    <xf numFmtId="0" fontId="3" fillId="0" borderId="1" xfId="0" applyFont="1" applyBorder="1" applyAlignment="1">
      <alignment wrapText="1"/>
    </xf>
    <xf numFmtId="0" fontId="3" fillId="0" borderId="1" xfId="0" applyFont="1" applyBorder="1" applyAlignment="1">
      <alignment horizontal="center" wrapText="1"/>
    </xf>
    <xf numFmtId="165" fontId="3" fillId="0" borderId="1" xfId="0" applyNumberFormat="1" applyFont="1" applyBorder="1" applyAlignment="1">
      <alignment horizontal="right" wrapText="1"/>
    </xf>
    <xf numFmtId="0" fontId="52" fillId="0" borderId="0" xfId="0" applyFont="1"/>
    <xf numFmtId="165" fontId="24" fillId="0" borderId="1" xfId="0" applyNumberFormat="1" applyFont="1" applyBorder="1" applyAlignment="1">
      <alignment horizontal="right" wrapText="1"/>
    </xf>
    <xf numFmtId="1" fontId="24" fillId="0" borderId="1" xfId="0" applyNumberFormat="1" applyFont="1" applyBorder="1" applyAlignment="1">
      <alignment horizontal="center" wrapText="1"/>
    </xf>
    <xf numFmtId="0" fontId="24" fillId="0" borderId="1" xfId="0" applyFont="1" applyBorder="1" applyAlignment="1">
      <alignment horizontal="left" wrapText="1"/>
    </xf>
    <xf numFmtId="0" fontId="24" fillId="0" borderId="1" xfId="0" applyFont="1" applyBorder="1" applyAlignment="1">
      <alignment wrapText="1"/>
    </xf>
    <xf numFmtId="0" fontId="24" fillId="0" borderId="1" xfId="0" applyFont="1" applyBorder="1" applyAlignment="1">
      <alignment horizontal="center" wrapText="1"/>
    </xf>
    <xf numFmtId="0" fontId="24" fillId="0" borderId="0" xfId="0" applyFont="1" applyAlignment="1">
      <alignment wrapText="1"/>
    </xf>
    <xf numFmtId="0" fontId="56" fillId="0" borderId="0" xfId="0" applyFont="1" applyFill="1" applyAlignment="1">
      <alignment horizontal="center" vertical="center" wrapText="1"/>
    </xf>
    <xf numFmtId="0" fontId="12" fillId="0" borderId="1" xfId="0" applyFont="1" applyBorder="1" applyAlignment="1">
      <alignment vertical="center" wrapText="1"/>
    </xf>
    <xf numFmtId="0" fontId="12" fillId="0" borderId="0" xfId="0" applyFont="1" applyAlignment="1">
      <alignment vertical="center" wrapText="1"/>
    </xf>
    <xf numFmtId="0" fontId="60" fillId="0" borderId="0" xfId="25" applyFont="1"/>
    <xf numFmtId="0" fontId="25" fillId="0" borderId="0" xfId="25"/>
    <xf numFmtId="0" fontId="32" fillId="4" borderId="18" xfId="25" applyFont="1" applyFill="1" applyBorder="1" applyAlignment="1">
      <alignment horizontal="center" vertical="center" wrapText="1"/>
    </xf>
    <xf numFmtId="0" fontId="29" fillId="4" borderId="18" xfId="25" applyFont="1" applyFill="1" applyBorder="1" applyAlignment="1">
      <alignment horizontal="center" vertical="center" wrapText="1"/>
    </xf>
    <xf numFmtId="0" fontId="32" fillId="4" borderId="1" xfId="25" applyFont="1" applyFill="1" applyBorder="1" applyAlignment="1">
      <alignment horizontal="center" vertical="center" wrapText="1"/>
    </xf>
    <xf numFmtId="0" fontId="25" fillId="4" borderId="0" xfId="25" applyFill="1"/>
    <xf numFmtId="0" fontId="25" fillId="0" borderId="1" xfId="25" applyFont="1" applyFill="1" applyBorder="1" applyAlignment="1">
      <alignment horizontal="center" vertical="center" wrapText="1"/>
    </xf>
    <xf numFmtId="43" fontId="25" fillId="0" borderId="1" xfId="26" applyFont="1" applyFill="1" applyBorder="1" applyAlignment="1">
      <alignment horizontal="center" vertical="center" wrapText="1"/>
    </xf>
    <xf numFmtId="0" fontId="46" fillId="0" borderId="1" xfId="25" applyFont="1" applyFill="1" applyBorder="1" applyAlignment="1">
      <alignment horizontal="center" vertical="center" wrapText="1"/>
    </xf>
    <xf numFmtId="0" fontId="25" fillId="0" borderId="1" xfId="25" applyFont="1" applyBorder="1" applyAlignment="1">
      <alignment horizontal="center" vertical="center" wrapText="1"/>
    </xf>
    <xf numFmtId="0" fontId="46" fillId="0" borderId="1" xfId="25" applyFont="1" applyBorder="1" applyAlignment="1">
      <alignment horizontal="center" vertical="center" wrapText="1"/>
    </xf>
    <xf numFmtId="43" fontId="25" fillId="0" borderId="1" xfId="26" quotePrefix="1" applyFont="1" applyFill="1" applyBorder="1" applyAlignment="1">
      <alignment horizontal="center" vertical="center" wrapText="1"/>
    </xf>
    <xf numFmtId="0" fontId="25" fillId="0" borderId="1" xfId="25" quotePrefix="1" applyFont="1" applyFill="1" applyBorder="1" applyAlignment="1">
      <alignment horizontal="center" vertical="center" wrapText="1"/>
    </xf>
    <xf numFmtId="43" fontId="25" fillId="0" borderId="1" xfId="26" applyFont="1" applyBorder="1" applyAlignment="1">
      <alignment horizontal="center" vertical="center" wrapText="1"/>
    </xf>
    <xf numFmtId="0" fontId="12" fillId="0" borderId="1" xfId="25" applyFont="1" applyFill="1" applyBorder="1" applyAlignment="1">
      <alignment horizontal="center" vertical="center" wrapText="1"/>
    </xf>
    <xf numFmtId="43" fontId="12" fillId="0" borderId="1" xfId="26" applyFont="1" applyFill="1" applyBorder="1" applyAlignment="1">
      <alignment horizontal="center" vertical="center" wrapText="1"/>
    </xf>
    <xf numFmtId="0" fontId="61" fillId="0" borderId="1" xfId="25" applyFont="1" applyFill="1" applyBorder="1" applyAlignment="1">
      <alignment horizontal="center" vertical="center" wrapText="1"/>
    </xf>
    <xf numFmtId="0" fontId="12" fillId="0" borderId="1" xfId="25" applyFont="1" applyBorder="1" applyAlignment="1">
      <alignment horizontal="center" vertical="center" wrapText="1"/>
    </xf>
    <xf numFmtId="0" fontId="61" fillId="0" borderId="1" xfId="25" applyFont="1" applyBorder="1" applyAlignment="1">
      <alignment horizontal="center" vertical="center" wrapText="1"/>
    </xf>
    <xf numFmtId="0" fontId="12" fillId="0" borderId="0" xfId="25" applyFont="1"/>
    <xf numFmtId="0" fontId="25" fillId="0" borderId="18" xfId="25" applyFont="1" applyFill="1" applyBorder="1" applyAlignment="1">
      <alignment horizontal="center" vertical="center" wrapText="1"/>
    </xf>
    <xf numFmtId="43" fontId="25" fillId="0" borderId="18" xfId="26" applyFont="1" applyFill="1" applyBorder="1" applyAlignment="1">
      <alignment horizontal="center" vertical="center" wrapText="1"/>
    </xf>
    <xf numFmtId="0" fontId="46" fillId="0" borderId="18" xfId="25" applyFont="1" applyFill="1" applyBorder="1" applyAlignment="1">
      <alignment horizontal="center" vertical="center" wrapText="1"/>
    </xf>
    <xf numFmtId="0" fontId="25" fillId="0" borderId="18" xfId="25" applyFont="1" applyBorder="1" applyAlignment="1">
      <alignment horizontal="center" vertical="center" wrapText="1"/>
    </xf>
    <xf numFmtId="0" fontId="46" fillId="0" borderId="18" xfId="25" applyFont="1" applyBorder="1" applyAlignment="1">
      <alignment horizontal="center" vertical="center" wrapText="1"/>
    </xf>
    <xf numFmtId="0" fontId="53" fillId="0" borderId="1" xfId="25" applyFont="1" applyBorder="1" applyAlignment="1">
      <alignment horizontal="center" vertical="center" wrapText="1"/>
    </xf>
    <xf numFmtId="0" fontId="53" fillId="0" borderId="1" xfId="25" applyFont="1" applyBorder="1" applyAlignment="1">
      <alignment horizontal="justify" vertical="center" wrapText="1"/>
    </xf>
    <xf numFmtId="43" fontId="53" fillId="0" borderId="1" xfId="26" applyFont="1" applyBorder="1" applyAlignment="1">
      <alignment horizontal="center" vertical="center" wrapText="1"/>
    </xf>
    <xf numFmtId="43" fontId="25" fillId="0" borderId="0" xfId="25" applyNumberFormat="1"/>
    <xf numFmtId="0" fontId="23" fillId="0" borderId="1" xfId="25" applyFont="1" applyBorder="1" applyAlignment="1">
      <alignment horizontal="justify" vertical="center" wrapText="1"/>
    </xf>
    <xf numFmtId="0" fontId="25" fillId="0" borderId="1" xfId="25" applyBorder="1" applyAlignment="1">
      <alignment horizontal="center" vertical="center"/>
    </xf>
    <xf numFmtId="0" fontId="25" fillId="0" borderId="1" xfId="25" applyBorder="1" applyAlignment="1">
      <alignment horizontal="center" vertical="center" wrapText="1"/>
    </xf>
    <xf numFmtId="43" fontId="2" fillId="0" borderId="1" xfId="26" applyFont="1" applyBorder="1" applyAlignment="1">
      <alignment horizontal="center" vertical="center" wrapText="1"/>
    </xf>
    <xf numFmtId="0" fontId="62" fillId="0" borderId="1" xfId="25" applyFont="1" applyBorder="1" applyAlignment="1">
      <alignment horizontal="center" vertical="center" wrapText="1"/>
    </xf>
    <xf numFmtId="0" fontId="54" fillId="0" borderId="1" xfId="25" applyFont="1" applyBorder="1" applyAlignment="1">
      <alignment horizontal="center" vertical="center" wrapText="1"/>
    </xf>
    <xf numFmtId="0" fontId="25" fillId="0" borderId="1" xfId="27" applyFont="1" applyBorder="1" applyAlignment="1">
      <alignment horizontal="center" vertical="center"/>
    </xf>
    <xf numFmtId="0" fontId="25" fillId="0" borderId="1" xfId="28" applyFont="1" applyBorder="1" applyAlignment="1">
      <alignment horizontal="center" vertical="center" wrapText="1"/>
    </xf>
    <xf numFmtId="43" fontId="25" fillId="0" borderId="1" xfId="26" applyFont="1" applyBorder="1" applyAlignment="1">
      <alignment horizontal="center" vertical="center"/>
    </xf>
    <xf numFmtId="0" fontId="25" fillId="0" borderId="1" xfId="28" applyFont="1" applyBorder="1" applyAlignment="1">
      <alignment horizontal="center" vertical="center"/>
    </xf>
    <xf numFmtId="0" fontId="46" fillId="0" borderId="1" xfId="28" applyFont="1" applyBorder="1" applyAlignment="1">
      <alignment horizontal="center" vertical="center" wrapText="1"/>
    </xf>
    <xf numFmtId="0" fontId="53" fillId="0" borderId="1" xfId="25" applyFont="1" applyBorder="1" applyAlignment="1">
      <alignment horizontal="center" vertical="center" wrapText="1" readingOrder="1"/>
    </xf>
    <xf numFmtId="0" fontId="25" fillId="0" borderId="1" xfId="28" applyFont="1" applyFill="1" applyBorder="1" applyAlignment="1">
      <alignment horizontal="center" vertical="center"/>
    </xf>
    <xf numFmtId="0" fontId="46" fillId="0" borderId="1" xfId="29" applyFont="1" applyBorder="1" applyAlignment="1">
      <alignment horizontal="center" vertical="center" wrapText="1"/>
    </xf>
    <xf numFmtId="0" fontId="25" fillId="0" borderId="1" xfId="29" applyFont="1" applyBorder="1" applyAlignment="1">
      <alignment horizontal="center" vertical="center" wrapText="1"/>
    </xf>
    <xf numFmtId="0" fontId="25" fillId="0" borderId="1" xfId="29" applyFont="1" applyBorder="1" applyAlignment="1">
      <alignment horizontal="center" vertical="center"/>
    </xf>
    <xf numFmtId="0" fontId="25" fillId="0" borderId="1" xfId="29" applyFont="1" applyFill="1" applyBorder="1" applyAlignment="1">
      <alignment horizontal="center" vertical="center"/>
    </xf>
    <xf numFmtId="0" fontId="25" fillId="0" borderId="1" xfId="25" applyFont="1" applyBorder="1" applyAlignment="1">
      <alignment horizontal="center" vertical="center" wrapText="1" readingOrder="1"/>
    </xf>
    <xf numFmtId="0" fontId="63" fillId="0" borderId="1" xfId="25" applyFont="1" applyBorder="1" applyAlignment="1">
      <alignment horizontal="center" vertical="center" wrapText="1" readingOrder="1"/>
    </xf>
    <xf numFmtId="43" fontId="63" fillId="0" borderId="1" xfId="26" applyNumberFormat="1" applyFont="1" applyFill="1" applyBorder="1" applyAlignment="1">
      <alignment horizontal="center" vertical="center" wrapText="1" readingOrder="1"/>
    </xf>
    <xf numFmtId="0" fontId="63" fillId="0" borderId="1" xfId="25" applyFont="1" applyFill="1" applyBorder="1" applyAlignment="1">
      <alignment horizontal="center" vertical="center" wrapText="1" readingOrder="1"/>
    </xf>
    <xf numFmtId="0" fontId="64" fillId="0" borderId="1" xfId="25" applyFont="1" applyFill="1" applyBorder="1" applyAlignment="1">
      <alignment horizontal="center" vertical="center" wrapText="1" readingOrder="1"/>
    </xf>
    <xf numFmtId="43" fontId="63" fillId="0" borderId="1" xfId="25" applyNumberFormat="1" applyFont="1" applyBorder="1" applyAlignment="1">
      <alignment horizontal="center" vertical="center" wrapText="1" readingOrder="1"/>
    </xf>
    <xf numFmtId="43" fontId="63" fillId="0" borderId="1" xfId="25" applyNumberFormat="1" applyFont="1" applyFill="1" applyBorder="1" applyAlignment="1">
      <alignment horizontal="center" vertical="center" wrapText="1" readingOrder="1"/>
    </xf>
    <xf numFmtId="0" fontId="65" fillId="0" borderId="1" xfId="25" applyFont="1" applyFill="1" applyBorder="1" applyAlignment="1">
      <alignment horizontal="center" vertical="center" wrapText="1" readingOrder="1"/>
    </xf>
    <xf numFmtId="0" fontId="12" fillId="0" borderId="1" xfId="25" applyFont="1" applyBorder="1" applyAlignment="1">
      <alignment horizontal="justify" vertical="center" wrapText="1"/>
    </xf>
    <xf numFmtId="4" fontId="12" fillId="0" borderId="1" xfId="25" applyNumberFormat="1" applyFont="1" applyBorder="1" applyAlignment="1">
      <alignment horizontal="center" vertical="center" wrapText="1"/>
    </xf>
    <xf numFmtId="0" fontId="61" fillId="0" borderId="1" xfId="25" applyFont="1" applyBorder="1" applyAlignment="1">
      <alignment horizontal="justify" vertical="center" wrapText="1"/>
    </xf>
    <xf numFmtId="0" fontId="25" fillId="0" borderId="17" xfId="30" applyFont="1" applyFill="1" applyBorder="1" applyAlignment="1">
      <alignment horizontal="left" vertical="center" wrapText="1"/>
    </xf>
    <xf numFmtId="0" fontId="25" fillId="0" borderId="1" xfId="30" applyFont="1" applyFill="1" applyBorder="1" applyAlignment="1">
      <alignment horizontal="center" vertical="center" wrapText="1"/>
    </xf>
    <xf numFmtId="0" fontId="25" fillId="0" borderId="17" xfId="31" applyFont="1" applyFill="1" applyBorder="1" applyAlignment="1">
      <alignment horizontal="center" vertical="center" wrapText="1"/>
    </xf>
    <xf numFmtId="0" fontId="25" fillId="0" borderId="1" xfId="30" applyFont="1" applyFill="1" applyBorder="1" applyAlignment="1">
      <alignment horizontal="left" vertical="center" wrapText="1"/>
    </xf>
    <xf numFmtId="0" fontId="25" fillId="0" borderId="1" xfId="27" applyFont="1" applyFill="1" applyBorder="1" applyAlignment="1">
      <alignment horizontal="center" vertical="center" wrapText="1"/>
    </xf>
    <xf numFmtId="0" fontId="25" fillId="0" borderId="1" xfId="31" applyFont="1" applyFill="1" applyBorder="1" applyAlignment="1">
      <alignment horizontal="center" vertical="center" wrapText="1"/>
    </xf>
    <xf numFmtId="0" fontId="25" fillId="0" borderId="1" xfId="31" applyFont="1" applyFill="1" applyBorder="1" applyAlignment="1">
      <alignment vertical="center" wrapText="1"/>
    </xf>
    <xf numFmtId="0" fontId="53" fillId="0" borderId="1" xfId="30" applyFont="1" applyFill="1" applyBorder="1" applyAlignment="1">
      <alignment horizontal="left" vertical="center" wrapText="1"/>
    </xf>
    <xf numFmtId="43" fontId="53" fillId="0" borderId="1" xfId="26" applyFont="1" applyFill="1" applyBorder="1" applyAlignment="1">
      <alignment horizontal="center" vertical="center" wrapText="1"/>
    </xf>
    <xf numFmtId="0" fontId="53" fillId="0" borderId="1" xfId="30" applyFont="1" applyFill="1" applyBorder="1" applyAlignment="1">
      <alignment horizontal="center" vertical="center" wrapText="1"/>
    </xf>
    <xf numFmtId="0" fontId="53" fillId="0" borderId="19" xfId="30" applyFont="1" applyFill="1" applyBorder="1" applyAlignment="1">
      <alignment vertical="center" wrapText="1"/>
    </xf>
    <xf numFmtId="43" fontId="53" fillId="0" borderId="16" xfId="26" applyFont="1" applyFill="1" applyBorder="1" applyAlignment="1">
      <alignment horizontal="center" vertical="center" wrapText="1"/>
    </xf>
    <xf numFmtId="0" fontId="53" fillId="0" borderId="20" xfId="30" applyFont="1" applyFill="1" applyBorder="1" applyAlignment="1">
      <alignment vertical="center" wrapText="1"/>
    </xf>
    <xf numFmtId="0" fontId="25" fillId="0" borderId="16" xfId="31" applyFont="1" applyFill="1" applyBorder="1" applyAlignment="1">
      <alignment vertical="center" wrapText="1"/>
    </xf>
    <xf numFmtId="0" fontId="25" fillId="0" borderId="16" xfId="27" applyFont="1" applyFill="1" applyBorder="1" applyAlignment="1">
      <alignment horizontal="center" vertical="center" wrapText="1"/>
    </xf>
    <xf numFmtId="0" fontId="25" fillId="0" borderId="16" xfId="30" applyFont="1" applyFill="1" applyBorder="1" applyAlignment="1">
      <alignment horizontal="left" vertical="center" wrapText="1"/>
    </xf>
    <xf numFmtId="43" fontId="25" fillId="0" borderId="16" xfId="26" applyFont="1" applyFill="1" applyBorder="1" applyAlignment="1">
      <alignment horizontal="center" vertical="center" wrapText="1"/>
    </xf>
    <xf numFmtId="0" fontId="25" fillId="0" borderId="16" xfId="30" applyFont="1" applyFill="1" applyBorder="1" applyAlignment="1">
      <alignment horizontal="center" vertical="center" wrapText="1"/>
    </xf>
    <xf numFmtId="0" fontId="25" fillId="0" borderId="16" xfId="31" applyFont="1" applyFill="1" applyBorder="1" applyAlignment="1">
      <alignment horizontal="center" vertical="center" wrapText="1"/>
    </xf>
    <xf numFmtId="0" fontId="25" fillId="0" borderId="16" xfId="30" applyFont="1" applyFill="1" applyBorder="1" applyAlignment="1">
      <alignment vertical="center" wrapText="1"/>
    </xf>
    <xf numFmtId="0" fontId="25" fillId="0" borderId="21" xfId="30" applyFont="1" applyFill="1" applyBorder="1" applyAlignment="1">
      <alignment vertical="center" wrapText="1"/>
    </xf>
    <xf numFmtId="0" fontId="25" fillId="0" borderId="20" xfId="30" applyFont="1" applyFill="1" applyBorder="1" applyAlignment="1">
      <alignment vertical="center" wrapText="1"/>
    </xf>
    <xf numFmtId="0" fontId="53" fillId="0" borderId="16" xfId="27" applyFont="1" applyFill="1" applyBorder="1" applyAlignment="1">
      <alignment vertical="center" wrapText="1"/>
    </xf>
    <xf numFmtId="0" fontId="25" fillId="0" borderId="16" xfId="32" applyFont="1" applyFill="1" applyBorder="1" applyAlignment="1">
      <alignment horizontal="center" vertical="center" wrapText="1"/>
    </xf>
    <xf numFmtId="0" fontId="53" fillId="0" borderId="16" xfId="25" applyFont="1" applyFill="1" applyBorder="1" applyAlignment="1">
      <alignment horizontal="center" vertical="center" wrapText="1"/>
    </xf>
    <xf numFmtId="0" fontId="25" fillId="0" borderId="17" xfId="31" applyFont="1" applyFill="1" applyBorder="1" applyAlignment="1">
      <alignment vertical="center" wrapText="1"/>
    </xf>
    <xf numFmtId="0" fontId="53" fillId="0" borderId="16" xfId="25" applyFont="1" applyFill="1" applyBorder="1" applyAlignment="1">
      <alignment vertical="center" wrapText="1"/>
    </xf>
    <xf numFmtId="0" fontId="53" fillId="0" borderId="13" xfId="27" applyFont="1" applyFill="1" applyBorder="1" applyAlignment="1">
      <alignment vertical="center" wrapText="1"/>
    </xf>
    <xf numFmtId="43" fontId="25" fillId="0" borderId="13" xfId="26" applyFont="1" applyFill="1" applyBorder="1" applyAlignment="1">
      <alignment horizontal="center" vertical="center" wrapText="1"/>
    </xf>
    <xf numFmtId="0" fontId="25" fillId="0" borderId="13" xfId="27" applyFont="1" applyFill="1" applyBorder="1" applyAlignment="1">
      <alignment horizontal="center" vertical="center" wrapText="1"/>
    </xf>
    <xf numFmtId="0" fontId="53" fillId="0" borderId="13" xfId="25" applyFont="1" applyFill="1" applyBorder="1" applyAlignment="1">
      <alignment horizontal="center" vertical="center" wrapText="1"/>
    </xf>
    <xf numFmtId="0" fontId="25" fillId="0" borderId="16" xfId="25" applyFont="1" applyBorder="1" applyAlignment="1">
      <alignment horizontal="center" vertical="center" wrapText="1"/>
    </xf>
    <xf numFmtId="0" fontId="46" fillId="0" borderId="16" xfId="25" applyFont="1" applyBorder="1" applyAlignment="1">
      <alignment horizontal="center" vertical="center" wrapText="1"/>
    </xf>
    <xf numFmtId="0" fontId="25" fillId="0" borderId="16" xfId="25" applyFont="1" applyFill="1" applyBorder="1" applyAlignment="1">
      <alignment horizontal="center" vertical="center" wrapText="1"/>
    </xf>
    <xf numFmtId="3" fontId="25" fillId="0" borderId="16" xfId="25" applyNumberFormat="1" applyFont="1" applyFill="1" applyBorder="1" applyAlignment="1">
      <alignment horizontal="center" vertical="center" wrapText="1"/>
    </xf>
    <xf numFmtId="0" fontId="32" fillId="4" borderId="16" xfId="25" applyFont="1" applyFill="1" applyBorder="1" applyAlignment="1">
      <alignment horizontal="center" vertical="center" wrapText="1"/>
    </xf>
    <xf numFmtId="0" fontId="46" fillId="0" borderId="16" xfId="25" applyFont="1" applyFill="1" applyBorder="1" applyAlignment="1">
      <alignment horizontal="center" vertical="center" wrapText="1"/>
    </xf>
    <xf numFmtId="0" fontId="53" fillId="0" borderId="16" xfId="25" applyFont="1" applyBorder="1" applyAlignment="1">
      <alignment horizontal="center" vertical="center" wrapText="1"/>
    </xf>
    <xf numFmtId="0" fontId="53" fillId="0" borderId="16" xfId="25" applyFont="1" applyBorder="1" applyAlignment="1">
      <alignment horizontal="justify" vertical="center" wrapText="1"/>
    </xf>
    <xf numFmtId="43" fontId="53" fillId="0" borderId="16" xfId="26" applyFont="1" applyBorder="1" applyAlignment="1">
      <alignment horizontal="center" vertical="center" wrapText="1"/>
    </xf>
    <xf numFmtId="0" fontId="23" fillId="0" borderId="16" xfId="25" applyFont="1" applyBorder="1" applyAlignment="1">
      <alignment horizontal="center" vertical="center" wrapText="1"/>
    </xf>
    <xf numFmtId="43" fontId="66" fillId="0" borderId="16" xfId="26" applyFont="1" applyBorder="1" applyAlignment="1">
      <alignment horizontal="center" vertical="center" wrapText="1"/>
    </xf>
    <xf numFmtId="0" fontId="66" fillId="0" borderId="16" xfId="25" applyFont="1" applyBorder="1" applyAlignment="1">
      <alignment horizontal="center" vertical="center" wrapText="1"/>
    </xf>
    <xf numFmtId="0" fontId="53" fillId="0" borderId="16" xfId="25" applyFont="1" applyBorder="1" applyAlignment="1">
      <alignment vertical="center" wrapText="1"/>
    </xf>
    <xf numFmtId="0" fontId="25" fillId="0" borderId="16" xfId="25" applyBorder="1" applyAlignment="1">
      <alignment horizontal="center" vertical="center" wrapText="1"/>
    </xf>
    <xf numFmtId="43" fontId="2" fillId="0" borderId="16" xfId="26" applyFont="1" applyBorder="1" applyAlignment="1">
      <alignment horizontal="center" vertical="center" wrapText="1"/>
    </xf>
    <xf numFmtId="0" fontId="25" fillId="0" borderId="16" xfId="27" applyFont="1" applyBorder="1" applyAlignment="1">
      <alignment horizontal="center" vertical="center" wrapText="1"/>
    </xf>
    <xf numFmtId="0" fontId="25" fillId="0" borderId="16" xfId="28" applyFont="1" applyBorder="1" applyAlignment="1">
      <alignment horizontal="center" vertical="center" wrapText="1"/>
    </xf>
    <xf numFmtId="43" fontId="25" fillId="0" borderId="16" xfId="26" applyFont="1" applyBorder="1" applyAlignment="1">
      <alignment horizontal="center" vertical="center" wrapText="1"/>
    </xf>
    <xf numFmtId="0" fontId="25" fillId="0" borderId="16" xfId="28" applyFont="1" applyFill="1" applyBorder="1" applyAlignment="1">
      <alignment horizontal="center" vertical="center" wrapText="1"/>
    </xf>
    <xf numFmtId="0" fontId="46" fillId="0" borderId="16" xfId="28" applyFont="1" applyFill="1" applyBorder="1" applyAlignment="1">
      <alignment horizontal="center" vertical="center" wrapText="1"/>
    </xf>
    <xf numFmtId="0" fontId="46" fillId="0" borderId="16" xfId="28" applyFont="1" applyBorder="1" applyAlignment="1">
      <alignment horizontal="center" vertical="center" wrapText="1"/>
    </xf>
    <xf numFmtId="0" fontId="47" fillId="0" borderId="16" xfId="28" applyFont="1" applyBorder="1" applyAlignment="1">
      <alignment horizontal="center" vertical="center" wrapText="1"/>
    </xf>
    <xf numFmtId="0" fontId="63" fillId="0" borderId="16" xfId="25" applyFont="1" applyBorder="1" applyAlignment="1">
      <alignment horizontal="center" vertical="center"/>
    </xf>
    <xf numFmtId="0" fontId="63" fillId="0" borderId="16" xfId="25" applyFont="1" applyFill="1" applyBorder="1" applyAlignment="1">
      <alignment horizontal="center" vertical="center" wrapText="1"/>
    </xf>
    <xf numFmtId="0" fontId="63" fillId="0" borderId="16" xfId="25" applyFont="1" applyBorder="1" applyAlignment="1">
      <alignment horizontal="center" vertical="center" wrapText="1" readingOrder="1"/>
    </xf>
    <xf numFmtId="43" fontId="63" fillId="0" borderId="16" xfId="26" applyNumberFormat="1" applyFont="1" applyFill="1" applyBorder="1" applyAlignment="1">
      <alignment horizontal="center" vertical="center" wrapText="1"/>
    </xf>
    <xf numFmtId="43" fontId="63" fillId="0" borderId="16" xfId="25" applyNumberFormat="1" applyFont="1" applyFill="1" applyBorder="1" applyAlignment="1">
      <alignment horizontal="center" vertical="center" wrapText="1"/>
    </xf>
    <xf numFmtId="0" fontId="63" fillId="0" borderId="16" xfId="25" applyFont="1" applyBorder="1" applyAlignment="1">
      <alignment horizontal="center" vertical="center" wrapText="1"/>
    </xf>
    <xf numFmtId="43" fontId="63" fillId="0" borderId="16" xfId="25" applyNumberFormat="1" applyFont="1" applyBorder="1" applyAlignment="1">
      <alignment horizontal="center" vertical="center" wrapText="1"/>
    </xf>
    <xf numFmtId="3" fontId="25" fillId="0" borderId="16" xfId="25" applyNumberFormat="1" applyFont="1" applyFill="1" applyBorder="1" applyAlignment="1">
      <alignment horizontal="center" vertical="center" wrapText="1" readingOrder="1"/>
    </xf>
    <xf numFmtId="4" fontId="25" fillId="0" borderId="16" xfId="25" applyNumberFormat="1" applyFont="1" applyFill="1" applyBorder="1" applyAlignment="1">
      <alignment horizontal="center" vertical="center" wrapText="1" readingOrder="1"/>
    </xf>
    <xf numFmtId="0" fontId="12" fillId="0" borderId="16" xfId="25" applyFont="1" applyBorder="1" applyAlignment="1">
      <alignment horizontal="justify" vertical="center" wrapText="1"/>
    </xf>
    <xf numFmtId="4" fontId="46" fillId="0" borderId="16" xfId="25" applyNumberFormat="1" applyFont="1" applyFill="1" applyBorder="1" applyAlignment="1">
      <alignment horizontal="center" vertical="center" wrapText="1" readingOrder="1"/>
    </xf>
    <xf numFmtId="4" fontId="46" fillId="0" borderId="16" xfId="25" applyNumberFormat="1" applyFont="1" applyFill="1" applyBorder="1" applyAlignment="1">
      <alignment horizontal="center" vertical="center"/>
    </xf>
    <xf numFmtId="4" fontId="25" fillId="0" borderId="16" xfId="25" applyNumberFormat="1" applyFont="1" applyFill="1" applyBorder="1" applyAlignment="1">
      <alignment horizontal="center" vertical="center" wrapText="1"/>
    </xf>
    <xf numFmtId="4" fontId="46" fillId="0" borderId="16" xfId="25" applyNumberFormat="1" applyFont="1" applyFill="1" applyBorder="1" applyAlignment="1">
      <alignment horizontal="center" vertical="center" wrapText="1"/>
    </xf>
    <xf numFmtId="0" fontId="25" fillId="0" borderId="16" xfId="32" applyFont="1" applyFill="1" applyBorder="1" applyAlignment="1">
      <alignment horizontal="left" vertical="center" wrapText="1"/>
    </xf>
    <xf numFmtId="0" fontId="53" fillId="0" borderId="16" xfId="32" applyFont="1" applyFill="1" applyBorder="1" applyAlignment="1">
      <alignment horizontal="left" vertical="center" wrapText="1"/>
    </xf>
    <xf numFmtId="0" fontId="53" fillId="0" borderId="16" xfId="32" applyFont="1" applyFill="1" applyBorder="1" applyAlignment="1">
      <alignment horizontal="center" vertical="center" wrapText="1"/>
    </xf>
    <xf numFmtId="0" fontId="53" fillId="0" borderId="16" xfId="32" applyFont="1" applyFill="1" applyBorder="1" applyAlignment="1">
      <alignment vertical="center" wrapText="1"/>
    </xf>
    <xf numFmtId="0" fontId="53" fillId="0" borderId="21" xfId="32" applyFont="1" applyFill="1" applyBorder="1" applyAlignment="1">
      <alignment vertical="center" wrapText="1"/>
    </xf>
    <xf numFmtId="0" fontId="25" fillId="0" borderId="16" xfId="32" applyFont="1" applyFill="1" applyBorder="1" applyAlignment="1">
      <alignment vertical="center" wrapText="1"/>
    </xf>
    <xf numFmtId="0" fontId="25" fillId="0" borderId="13" xfId="32" applyFont="1" applyFill="1" applyBorder="1" applyAlignment="1">
      <alignment horizontal="center" vertical="center" wrapText="1"/>
    </xf>
    <xf numFmtId="0" fontId="25" fillId="0" borderId="18" xfId="32" applyFont="1" applyFill="1" applyBorder="1" applyAlignment="1">
      <alignment horizontal="center" vertical="center" wrapText="1"/>
    </xf>
    <xf numFmtId="0" fontId="68" fillId="0" borderId="16" xfId="25" applyFont="1" applyFill="1" applyBorder="1" applyAlignment="1">
      <alignment vertical="center" wrapText="1"/>
    </xf>
    <xf numFmtId="0" fontId="68" fillId="0" borderId="16" xfId="25" applyFont="1" applyFill="1" applyBorder="1" applyAlignment="1">
      <alignment horizontal="center" vertical="center" wrapText="1"/>
    </xf>
    <xf numFmtId="0" fontId="25" fillId="0" borderId="16" xfId="25" applyFont="1" applyFill="1" applyBorder="1" applyAlignment="1">
      <alignment vertical="center" wrapText="1"/>
    </xf>
    <xf numFmtId="0" fontId="69" fillId="0" borderId="16" xfId="25" applyFont="1" applyFill="1" applyBorder="1" applyAlignment="1">
      <alignment horizontal="center" vertical="center" wrapText="1"/>
    </xf>
    <xf numFmtId="0" fontId="12" fillId="0" borderId="16" xfId="30" applyFont="1" applyBorder="1" applyAlignment="1">
      <alignment horizontal="center" vertical="center" wrapText="1"/>
    </xf>
    <xf numFmtId="43" fontId="12" fillId="0" borderId="16" xfId="26" applyFont="1" applyBorder="1" applyAlignment="1">
      <alignment horizontal="center" vertical="center" wrapText="1"/>
    </xf>
    <xf numFmtId="0" fontId="12" fillId="0" borderId="16" xfId="30" applyNumberFormat="1" applyFont="1" applyBorder="1" applyAlignment="1">
      <alignment horizontal="center" vertical="center" wrapText="1"/>
    </xf>
    <xf numFmtId="0" fontId="25" fillId="0" borderId="16" xfId="25" applyFont="1" applyBorder="1" applyAlignment="1">
      <alignment wrapText="1"/>
    </xf>
    <xf numFmtId="0" fontId="25" fillId="0" borderId="16" xfId="27" applyFont="1" applyBorder="1" applyAlignment="1">
      <alignment horizontal="center" vertical="center"/>
    </xf>
    <xf numFmtId="43" fontId="25" fillId="0" borderId="16" xfId="26" applyFont="1" applyBorder="1" applyAlignment="1">
      <alignment horizontal="center" vertical="center"/>
    </xf>
    <xf numFmtId="0" fontId="25" fillId="0" borderId="16" xfId="28" applyFont="1" applyBorder="1" applyAlignment="1">
      <alignment horizontal="center" vertical="center"/>
    </xf>
    <xf numFmtId="0" fontId="25" fillId="0" borderId="16" xfId="29" applyFont="1" applyBorder="1" applyAlignment="1">
      <alignment horizontal="center" vertical="center" wrapText="1"/>
    </xf>
    <xf numFmtId="0" fontId="25" fillId="0" borderId="16" xfId="29" applyFont="1" applyBorder="1" applyAlignment="1">
      <alignment horizontal="center" vertical="center"/>
    </xf>
    <xf numFmtId="0" fontId="25" fillId="0" borderId="16" xfId="29" applyFont="1" applyFill="1" applyBorder="1" applyAlignment="1">
      <alignment horizontal="center" vertical="center" wrapText="1"/>
    </xf>
    <xf numFmtId="0" fontId="25" fillId="0" borderId="16" xfId="30" applyFont="1" applyBorder="1" applyAlignment="1">
      <alignment horizontal="center" vertical="center" wrapText="1"/>
    </xf>
    <xf numFmtId="0" fontId="25" fillId="0" borderId="16" xfId="30" applyFont="1" applyBorder="1" applyAlignment="1">
      <alignment horizontal="center" vertical="center"/>
    </xf>
    <xf numFmtId="0" fontId="25" fillId="0" borderId="16" xfId="25" applyFont="1" applyBorder="1" applyAlignment="1">
      <alignment horizontal="center" vertical="center"/>
    </xf>
    <xf numFmtId="4" fontId="25" fillId="0" borderId="16" xfId="25" applyNumberFormat="1" applyFont="1" applyBorder="1" applyAlignment="1">
      <alignment horizontal="center" vertical="center"/>
    </xf>
    <xf numFmtId="0" fontId="62" fillId="0" borderId="16" xfId="25" applyFont="1" applyBorder="1" applyAlignment="1">
      <alignment horizontal="center" vertical="center" wrapText="1"/>
    </xf>
    <xf numFmtId="0" fontId="12" fillId="0" borderId="16" xfId="25" applyFont="1" applyFill="1" applyBorder="1" applyAlignment="1">
      <alignment horizontal="center" vertical="center" wrapText="1" readingOrder="1"/>
    </xf>
    <xf numFmtId="0" fontId="12" fillId="0" borderId="16" xfId="25" applyFont="1" applyFill="1" applyBorder="1" applyAlignment="1">
      <alignment horizontal="justify" vertical="center" wrapText="1" readingOrder="1"/>
    </xf>
    <xf numFmtId="4" fontId="12" fillId="0" borderId="16" xfId="25" applyNumberFormat="1" applyFont="1" applyFill="1" applyBorder="1" applyAlignment="1">
      <alignment horizontal="right" vertical="center" wrapText="1" readingOrder="1"/>
    </xf>
    <xf numFmtId="0" fontId="12" fillId="0" borderId="16" xfId="25" applyFont="1" applyFill="1" applyBorder="1" applyAlignment="1">
      <alignment horizontal="right" vertical="center" wrapText="1" readingOrder="1"/>
    </xf>
    <xf numFmtId="0" fontId="61" fillId="0" borderId="16" xfId="25" applyFont="1" applyFill="1" applyBorder="1" applyAlignment="1">
      <alignment horizontal="center" vertical="center" wrapText="1" readingOrder="1"/>
    </xf>
    <xf numFmtId="4" fontId="12" fillId="0" borderId="16" xfId="25" applyNumberFormat="1" applyFont="1" applyFill="1" applyBorder="1" applyAlignment="1">
      <alignment horizontal="center" vertical="center" wrapText="1" readingOrder="1"/>
    </xf>
    <xf numFmtId="0" fontId="12" fillId="0" borderId="18" xfId="25" applyFont="1" applyFill="1" applyBorder="1" applyAlignment="1">
      <alignment horizontal="center" vertical="center" wrapText="1" readingOrder="1"/>
    </xf>
    <xf numFmtId="0" fontId="12" fillId="0" borderId="17" xfId="25" applyFont="1" applyFill="1" applyBorder="1" applyAlignment="1">
      <alignment horizontal="center" vertical="center" wrapText="1" readingOrder="1"/>
    </xf>
    <xf numFmtId="0" fontId="12" fillId="0" borderId="17" xfId="25" applyFont="1" applyFill="1" applyBorder="1" applyAlignment="1">
      <alignment horizontal="justify" vertical="center" wrapText="1" readingOrder="1"/>
    </xf>
    <xf numFmtId="4" fontId="12" fillId="0" borderId="17" xfId="25" applyNumberFormat="1" applyFont="1" applyFill="1" applyBorder="1" applyAlignment="1">
      <alignment horizontal="right" vertical="center" wrapText="1" readingOrder="1"/>
    </xf>
    <xf numFmtId="0" fontId="12" fillId="0" borderId="17" xfId="25" applyFont="1" applyFill="1" applyBorder="1" applyAlignment="1">
      <alignment horizontal="right" vertical="center" wrapText="1" readingOrder="1"/>
    </xf>
    <xf numFmtId="0" fontId="61" fillId="0" borderId="17" xfId="25" applyFont="1" applyFill="1" applyBorder="1" applyAlignment="1">
      <alignment horizontal="center" vertical="center" wrapText="1" readingOrder="1"/>
    </xf>
    <xf numFmtId="4" fontId="12" fillId="0" borderId="17" xfId="25" applyNumberFormat="1" applyFont="1" applyFill="1" applyBorder="1" applyAlignment="1">
      <alignment horizontal="center" vertical="center" wrapText="1" readingOrder="1"/>
    </xf>
    <xf numFmtId="0" fontId="12" fillId="0" borderId="16" xfId="25" applyFont="1" applyFill="1" applyBorder="1" applyAlignment="1">
      <alignment vertical="center" wrapText="1" readingOrder="1"/>
    </xf>
    <xf numFmtId="4" fontId="12" fillId="0" borderId="16" xfId="25" applyNumberFormat="1" applyFont="1" applyFill="1" applyBorder="1" applyAlignment="1">
      <alignment vertical="center" wrapText="1" readingOrder="1"/>
    </xf>
    <xf numFmtId="0" fontId="12" fillId="0" borderId="20" xfId="25" applyFont="1" applyFill="1" applyBorder="1" applyAlignment="1">
      <alignment vertical="center" wrapText="1" readingOrder="1"/>
    </xf>
    <xf numFmtId="0" fontId="25" fillId="0" borderId="16" xfId="31" applyFont="1" applyFill="1" applyBorder="1" applyAlignment="1">
      <alignment wrapText="1"/>
    </xf>
    <xf numFmtId="43" fontId="25" fillId="0" borderId="16" xfId="26" applyFont="1" applyFill="1" applyBorder="1" applyAlignment="1">
      <alignment horizontal="center" wrapText="1"/>
    </xf>
    <xf numFmtId="0" fontId="25" fillId="0" borderId="16" xfId="31" applyFont="1" applyFill="1" applyBorder="1" applyAlignment="1">
      <alignment horizontal="center" wrapText="1"/>
    </xf>
    <xf numFmtId="0" fontId="25" fillId="0" borderId="16" xfId="28" applyFont="1" applyFill="1" applyBorder="1" applyAlignment="1">
      <alignment horizontal="left" vertical="center" wrapText="1"/>
    </xf>
    <xf numFmtId="0" fontId="25" fillId="0" borderId="17" xfId="31" applyFont="1" applyFill="1" applyBorder="1" applyAlignment="1">
      <alignment horizontal="center" wrapText="1"/>
    </xf>
    <xf numFmtId="0" fontId="25" fillId="0" borderId="16" xfId="32" applyFont="1" applyFill="1" applyBorder="1" applyAlignment="1">
      <alignment horizontal="center" wrapText="1"/>
    </xf>
    <xf numFmtId="0" fontId="25" fillId="0" borderId="13" xfId="32" applyFont="1" applyFill="1" applyBorder="1" applyAlignment="1">
      <alignment horizontal="center" wrapText="1"/>
    </xf>
    <xf numFmtId="0" fontId="25" fillId="0" borderId="16" xfId="27" applyFont="1" applyFill="1" applyBorder="1" applyAlignment="1">
      <alignment horizontal="center" wrapText="1"/>
    </xf>
    <xf numFmtId="43" fontId="25" fillId="0" borderId="13" xfId="26" applyFont="1" applyFill="1" applyBorder="1" applyAlignment="1">
      <alignment horizontal="center" wrapText="1"/>
    </xf>
    <xf numFmtId="0" fontId="3" fillId="2" borderId="1" xfId="0" applyFont="1" applyFill="1" applyBorder="1" applyAlignment="1">
      <alignment horizontal="center" vertical="center" wrapText="1"/>
    </xf>
    <xf numFmtId="0" fontId="56" fillId="0" borderId="1" xfId="0" applyFont="1" applyFill="1" applyBorder="1" applyAlignment="1">
      <alignment horizontal="center" vertical="center" wrapText="1"/>
    </xf>
    <xf numFmtId="0" fontId="54" fillId="0" borderId="1" xfId="0" applyFont="1" applyBorder="1" applyAlignment="1">
      <alignment vertical="center" wrapText="1"/>
    </xf>
    <xf numFmtId="1" fontId="56" fillId="0" borderId="1" xfId="0" applyNumberFormat="1" applyFont="1" applyFill="1" applyBorder="1" applyAlignment="1">
      <alignment horizontal="center" vertical="center" wrapText="1"/>
    </xf>
    <xf numFmtId="0" fontId="54" fillId="0" borderId="1" xfId="0" applyFont="1" applyBorder="1" applyAlignment="1">
      <alignment horizontal="center" vertical="center" wrapText="1"/>
    </xf>
    <xf numFmtId="1" fontId="56" fillId="4" borderId="1" xfId="0" applyNumberFormat="1" applyFont="1" applyFill="1" applyBorder="1" applyAlignment="1">
      <alignment horizontal="center" vertical="center" wrapText="1"/>
    </xf>
    <xf numFmtId="0" fontId="54" fillId="4" borderId="1" xfId="0" applyFont="1" applyFill="1" applyBorder="1" applyAlignment="1">
      <alignment horizontal="left" vertical="center" wrapText="1"/>
    </xf>
    <xf numFmtId="0" fontId="54" fillId="4" borderId="1" xfId="0" applyFont="1" applyFill="1" applyBorder="1" applyAlignment="1">
      <alignment vertical="center" wrapText="1"/>
    </xf>
    <xf numFmtId="0" fontId="54" fillId="4" borderId="1" xfId="0" applyFont="1" applyFill="1" applyBorder="1" applyAlignment="1">
      <alignment horizontal="center" vertical="center" wrapText="1"/>
    </xf>
    <xf numFmtId="0" fontId="56" fillId="4" borderId="1" xfId="0" applyFont="1" applyFill="1" applyBorder="1" applyAlignment="1">
      <alignment horizontal="center" vertical="center" wrapText="1"/>
    </xf>
    <xf numFmtId="0" fontId="56" fillId="4" borderId="0" xfId="0" applyFont="1" applyFill="1" applyAlignment="1">
      <alignment horizontal="center" vertical="center" wrapText="1"/>
    </xf>
    <xf numFmtId="0" fontId="56" fillId="0" borderId="0" xfId="0" applyFont="1" applyAlignment="1">
      <alignment vertical="center" wrapText="1"/>
    </xf>
    <xf numFmtId="0" fontId="12" fillId="0" borderId="0" xfId="0" applyFont="1" applyAlignment="1">
      <alignment horizontal="center" vertical="center" wrapText="1"/>
    </xf>
    <xf numFmtId="0" fontId="12" fillId="0" borderId="1" xfId="0" applyFont="1" applyBorder="1" applyAlignment="1">
      <alignment horizontal="center" vertical="center" wrapText="1"/>
    </xf>
    <xf numFmtId="49" fontId="53" fillId="0" borderId="1" xfId="0" applyNumberFormat="1" applyFont="1" applyBorder="1" applyAlignment="1">
      <alignment horizontal="center" vertical="center" wrapText="1"/>
    </xf>
    <xf numFmtId="166" fontId="53" fillId="0" borderId="1" xfId="0" applyNumberFormat="1" applyFont="1" applyBorder="1" applyAlignment="1">
      <alignment horizontal="left" vertical="center" wrapText="1"/>
    </xf>
    <xf numFmtId="166" fontId="53" fillId="0" borderId="1" xfId="0" applyNumberFormat="1" applyFont="1" applyBorder="1" applyAlignment="1">
      <alignment horizontal="center" vertical="center" wrapText="1"/>
    </xf>
    <xf numFmtId="4" fontId="36" fillId="0" borderId="1" xfId="0" applyNumberFormat="1" applyFont="1" applyBorder="1" applyAlignment="1">
      <alignment horizontal="center" vertical="center" wrapText="1"/>
    </xf>
    <xf numFmtId="166" fontId="54" fillId="4" borderId="1" xfId="0" applyNumberFormat="1" applyFont="1" applyFill="1" applyBorder="1" applyAlignment="1">
      <alignment horizontal="center" vertical="center" wrapText="1"/>
    </xf>
    <xf numFmtId="0" fontId="53" fillId="7" borderId="1" xfId="0" applyFont="1" applyFill="1" applyBorder="1" applyAlignment="1">
      <alignment vertical="center" wrapText="1"/>
    </xf>
    <xf numFmtId="0" fontId="53" fillId="0" borderId="1" xfId="0" applyFont="1" applyBorder="1" applyAlignment="1">
      <alignment vertical="center"/>
    </xf>
    <xf numFmtId="0" fontId="53" fillId="7" borderId="1" xfId="0" applyFont="1" applyFill="1" applyBorder="1" applyAlignment="1">
      <alignment horizontal="center" vertical="center" wrapText="1"/>
    </xf>
    <xf numFmtId="166" fontId="53" fillId="7" borderId="1" xfId="0" applyNumberFormat="1" applyFont="1" applyFill="1" applyBorder="1" applyAlignment="1">
      <alignment horizontal="center" vertical="center" wrapText="1"/>
    </xf>
    <xf numFmtId="3" fontId="53" fillId="7" borderId="1" xfId="0" applyNumberFormat="1" applyFont="1" applyFill="1" applyBorder="1" applyAlignment="1">
      <alignment horizontal="center" vertical="center" wrapText="1"/>
    </xf>
    <xf numFmtId="0" fontId="36" fillId="7" borderId="1" xfId="0" applyFont="1" applyFill="1" applyBorder="1" applyAlignment="1">
      <alignment horizontal="center" vertical="center" wrapText="1"/>
    </xf>
    <xf numFmtId="0" fontId="56" fillId="0" borderId="1" xfId="0" applyFont="1" applyBorder="1" applyAlignment="1">
      <alignment vertical="center" wrapText="1"/>
    </xf>
    <xf numFmtId="0" fontId="53" fillId="7" borderId="1" xfId="0" applyNumberFormat="1" applyFont="1" applyFill="1" applyBorder="1" applyAlignment="1">
      <alignment horizontal="center" vertical="center" wrapText="1"/>
    </xf>
    <xf numFmtId="4" fontId="53" fillId="7" borderId="1" xfId="0" applyNumberFormat="1" applyFont="1" applyFill="1" applyBorder="1" applyAlignment="1">
      <alignment horizontal="center" vertical="center" wrapText="1"/>
    </xf>
    <xf numFmtId="0" fontId="53" fillId="0" borderId="1" xfId="0" applyFont="1" applyBorder="1" applyAlignment="1">
      <alignment horizontal="center" vertical="center"/>
    </xf>
    <xf numFmtId="3" fontId="53" fillId="0" borderId="1" xfId="0" applyNumberFormat="1" applyFont="1" applyBorder="1" applyAlignment="1">
      <alignment horizontal="center" vertical="center" wrapText="1"/>
    </xf>
    <xf numFmtId="1" fontId="12" fillId="0" borderId="0" xfId="0" applyNumberFormat="1" applyFont="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166" fontId="12" fillId="0" borderId="0" xfId="0" applyNumberFormat="1" applyFont="1" applyAlignment="1">
      <alignment horizontal="right" vertical="center" wrapText="1"/>
    </xf>
    <xf numFmtId="1" fontId="56" fillId="0" borderId="0" xfId="0" applyNumberFormat="1" applyFont="1" applyAlignment="1">
      <alignment horizontal="center" vertical="center" wrapText="1"/>
    </xf>
    <xf numFmtId="1" fontId="57" fillId="0" borderId="0" xfId="0" applyNumberFormat="1" applyFont="1" applyAlignment="1">
      <alignment horizontal="center" vertical="center" wrapText="1"/>
    </xf>
    <xf numFmtId="166" fontId="56" fillId="0" borderId="0" xfId="0" applyNumberFormat="1" applyFont="1" applyAlignment="1">
      <alignment horizontal="right" vertical="center" wrapText="1"/>
    </xf>
    <xf numFmtId="0" fontId="58" fillId="0" borderId="0" xfId="0" applyFont="1" applyBorder="1" applyAlignment="1">
      <alignment horizontal="right" vertical="center" wrapText="1"/>
    </xf>
    <xf numFmtId="0" fontId="56" fillId="0" borderId="0" xfId="0" applyFont="1" applyFill="1" applyAlignment="1">
      <alignment vertical="center" wrapText="1"/>
    </xf>
    <xf numFmtId="0" fontId="56" fillId="0" borderId="1" xfId="0" applyFont="1" applyBorder="1" applyAlignment="1">
      <alignment horizontal="center" vertical="center" wrapText="1"/>
    </xf>
    <xf numFmtId="166" fontId="56" fillId="0" borderId="1" xfId="0" applyNumberFormat="1" applyFont="1" applyBorder="1" applyAlignment="1">
      <alignment horizontal="right" vertical="center" wrapText="1"/>
    </xf>
    <xf numFmtId="3" fontId="12" fillId="0" borderId="0" xfId="0" applyNumberFormat="1" applyFont="1" applyAlignment="1">
      <alignment horizontal="center" vertical="center" wrapText="1"/>
    </xf>
    <xf numFmtId="0" fontId="12" fillId="0" borderId="0" xfId="0" applyFont="1" applyAlignment="1">
      <alignment horizontal="left" vertical="center" wrapText="1"/>
    </xf>
    <xf numFmtId="166" fontId="54" fillId="0" borderId="1" xfId="0" applyNumberFormat="1" applyFont="1" applyBorder="1" applyAlignment="1">
      <alignment horizontal="center" vertical="center" wrapText="1"/>
    </xf>
    <xf numFmtId="0" fontId="3" fillId="0" borderId="0" xfId="0" applyFont="1" applyBorder="1" applyAlignment="1">
      <alignment wrapText="1"/>
    </xf>
    <xf numFmtId="0" fontId="4" fillId="0" borderId="0" xfId="0" applyFont="1" applyBorder="1" applyAlignment="1">
      <alignment horizontal="left" wrapText="1"/>
    </xf>
    <xf numFmtId="0" fontId="4" fillId="0" borderId="0" xfId="0" applyFont="1" applyBorder="1" applyAlignment="1">
      <alignment horizontal="center"/>
    </xf>
    <xf numFmtId="0" fontId="5" fillId="0" borderId="0" xfId="0" applyFont="1" applyBorder="1" applyAlignment="1">
      <alignment horizontal="center"/>
    </xf>
    <xf numFmtId="0" fontId="4" fillId="0" borderId="0" xfId="0" applyFont="1" applyBorder="1" applyAlignment="1">
      <alignment horizontal="center" wrapText="1"/>
    </xf>
    <xf numFmtId="0" fontId="3" fillId="4" borderId="0" xfId="0" applyFont="1" applyFill="1" applyBorder="1" applyAlignment="1">
      <alignment vertical="center" wrapText="1"/>
    </xf>
    <xf numFmtId="0" fontId="3" fillId="0" borderId="0" xfId="0" applyFont="1" applyBorder="1" applyAlignment="1">
      <alignment horizontal="left" wrapText="1"/>
    </xf>
    <xf numFmtId="166" fontId="3" fillId="0" borderId="0" xfId="0" applyNumberFormat="1" applyFont="1" applyBorder="1" applyAlignment="1">
      <alignment wrapText="1"/>
    </xf>
    <xf numFmtId="166" fontId="4" fillId="0" borderId="0" xfId="0" applyNumberFormat="1" applyFont="1" applyBorder="1" applyAlignment="1">
      <alignment horizontal="center" wrapText="1"/>
    </xf>
    <xf numFmtId="0" fontId="3" fillId="0" borderId="0" xfId="0" applyFont="1" applyBorder="1" applyAlignment="1">
      <alignment horizontal="center" vertical="center" wrapText="1"/>
    </xf>
    <xf numFmtId="0" fontId="3" fillId="0" borderId="0" xfId="0" applyFont="1" applyBorder="1" applyAlignment="1">
      <alignment horizontal="center" wrapText="1"/>
    </xf>
    <xf numFmtId="0" fontId="24" fillId="4" borderId="0" xfId="0" applyFont="1" applyFill="1" applyBorder="1" applyAlignment="1">
      <alignment wrapText="1"/>
    </xf>
    <xf numFmtId="4" fontId="4" fillId="4" borderId="1" xfId="0" applyNumberFormat="1" applyFont="1" applyFill="1" applyBorder="1" applyAlignment="1">
      <alignment vertical="center" wrapText="1"/>
    </xf>
    <xf numFmtId="166" fontId="3" fillId="4" borderId="1" xfId="0" applyNumberFormat="1" applyFont="1" applyFill="1" applyBorder="1" applyAlignment="1">
      <alignment vertical="center" wrapText="1"/>
    </xf>
    <xf numFmtId="166" fontId="32" fillId="3" borderId="1" xfId="7" applyNumberFormat="1" applyFont="1" applyFill="1" applyBorder="1" applyAlignment="1">
      <alignment horizontal="right" vertical="center" wrapText="1"/>
    </xf>
    <xf numFmtId="0" fontId="33" fillId="3" borderId="1" xfId="7" applyFont="1" applyFill="1" applyBorder="1" applyAlignment="1">
      <alignment horizontal="center" vertical="center" wrapText="1"/>
    </xf>
    <xf numFmtId="0" fontId="29" fillId="3" borderId="1" xfId="7" applyFont="1" applyFill="1" applyBorder="1" applyAlignment="1">
      <alignment horizontal="left" vertical="center" wrapText="1"/>
    </xf>
    <xf numFmtId="0" fontId="34" fillId="3" borderId="1" xfId="7" applyFont="1" applyFill="1" applyBorder="1" applyAlignment="1">
      <alignment wrapText="1"/>
    </xf>
    <xf numFmtId="0" fontId="25" fillId="3" borderId="1" xfId="7" applyFont="1" applyFill="1" applyBorder="1" applyAlignment="1">
      <alignment wrapText="1"/>
    </xf>
    <xf numFmtId="49" fontId="25" fillId="0" borderId="1" xfId="7" applyNumberFormat="1" applyFont="1" applyBorder="1" applyAlignment="1">
      <alignment horizontal="right" vertical="center" wrapText="1"/>
    </xf>
    <xf numFmtId="0" fontId="37" fillId="3" borderId="1" xfId="7" applyFont="1" applyFill="1" applyBorder="1" applyAlignment="1">
      <alignment horizontal="center" vertical="center" wrapText="1"/>
    </xf>
    <xf numFmtId="0" fontId="38" fillId="3" borderId="1" xfId="7" applyFont="1" applyFill="1" applyBorder="1" applyAlignment="1">
      <alignment vertical="center" wrapText="1"/>
    </xf>
    <xf numFmtId="166" fontId="25" fillId="3" borderId="1" xfId="7" applyNumberFormat="1" applyFont="1" applyFill="1" applyBorder="1" applyAlignment="1">
      <alignment horizontal="right" vertical="center" wrapText="1"/>
    </xf>
    <xf numFmtId="0" fontId="9" fillId="3" borderId="1" xfId="7" applyFont="1" applyFill="1" applyBorder="1" applyAlignment="1">
      <alignment horizontal="center" vertical="justify" wrapText="1"/>
    </xf>
    <xf numFmtId="0" fontId="25" fillId="3" borderId="1" xfId="7" applyFont="1" applyFill="1" applyBorder="1" applyAlignment="1">
      <alignment horizontal="justify" vertical="center" wrapText="1"/>
    </xf>
    <xf numFmtId="166" fontId="32" fillId="0" borderId="1" xfId="7" applyNumberFormat="1" applyFont="1" applyBorder="1" applyAlignment="1">
      <alignment horizontal="right" vertical="center" wrapText="1"/>
    </xf>
    <xf numFmtId="0" fontId="36" fillId="0" borderId="1" xfId="7" applyFont="1" applyBorder="1" applyAlignment="1">
      <alignment horizontal="right" wrapText="1"/>
    </xf>
    <xf numFmtId="0" fontId="25" fillId="6" borderId="1" xfId="7" applyFont="1" applyFill="1" applyBorder="1" applyAlignment="1">
      <alignment horizontal="left" vertical="top" wrapText="1"/>
    </xf>
    <xf numFmtId="0" fontId="25" fillId="6" borderId="1" xfId="7" applyFont="1" applyFill="1" applyBorder="1" applyAlignment="1">
      <alignment horizontal="right" vertical="center" wrapText="1"/>
    </xf>
    <xf numFmtId="166" fontId="25" fillId="6" borderId="1" xfId="7" applyNumberFormat="1" applyFont="1" applyFill="1" applyBorder="1" applyAlignment="1">
      <alignment horizontal="right" wrapText="1"/>
    </xf>
    <xf numFmtId="0" fontId="32" fillId="6" borderId="1" xfId="7" applyFont="1" applyFill="1" applyBorder="1" applyAlignment="1">
      <alignment vertical="center" wrapText="1"/>
    </xf>
    <xf numFmtId="169" fontId="25" fillId="0" borderId="1" xfId="7" applyNumberFormat="1" applyFont="1" applyFill="1" applyBorder="1" applyAlignment="1">
      <alignment horizontal="right" vertical="center" wrapText="1"/>
    </xf>
    <xf numFmtId="166" fontId="36" fillId="0" borderId="1" xfId="7" applyNumberFormat="1" applyFont="1" applyFill="1" applyBorder="1" applyAlignment="1">
      <alignment horizontal="right" vertical="center" wrapText="1"/>
    </xf>
    <xf numFmtId="0" fontId="25" fillId="3" borderId="1" xfId="7" applyFont="1" applyFill="1" applyBorder="1" applyAlignment="1">
      <alignment horizontal="right" wrapText="1"/>
    </xf>
    <xf numFmtId="0" fontId="36" fillId="3" borderId="1" xfId="7" applyFont="1" applyFill="1" applyBorder="1" applyAlignment="1">
      <alignment horizontal="right" wrapText="1"/>
    </xf>
    <xf numFmtId="0" fontId="41" fillId="3" borderId="1" xfId="7" applyFont="1" applyFill="1" applyBorder="1" applyAlignment="1">
      <alignment horizontal="center" vertical="center" wrapText="1"/>
    </xf>
    <xf numFmtId="166" fontId="41" fillId="3" borderId="1" xfId="7" applyNumberFormat="1" applyFont="1" applyFill="1" applyBorder="1" applyAlignment="1">
      <alignment horizontal="right" vertical="center" wrapText="1"/>
    </xf>
    <xf numFmtId="166" fontId="44" fillId="0" borderId="1" xfId="7" applyNumberFormat="1" applyFont="1" applyBorder="1" applyAlignment="1">
      <alignment horizontal="right" wrapText="1"/>
    </xf>
    <xf numFmtId="0" fontId="45" fillId="3" borderId="1" xfId="7" applyFont="1" applyFill="1" applyBorder="1" applyAlignment="1">
      <alignment vertical="center" wrapText="1"/>
    </xf>
    <xf numFmtId="166" fontId="44" fillId="3" borderId="1" xfId="7" applyNumberFormat="1" applyFont="1" applyFill="1" applyBorder="1" applyAlignment="1">
      <alignment horizontal="right" vertical="center" wrapText="1"/>
    </xf>
    <xf numFmtId="0" fontId="24" fillId="4" borderId="1" xfId="0" applyFont="1" applyFill="1" applyBorder="1" applyAlignment="1">
      <alignment wrapText="1"/>
    </xf>
    <xf numFmtId="0" fontId="46" fillId="3" borderId="1" xfId="7" applyFont="1" applyFill="1" applyBorder="1" applyAlignment="1">
      <alignment horizontal="right" wrapText="1"/>
    </xf>
    <xf numFmtId="0" fontId="44" fillId="3" borderId="1" xfId="7" applyFont="1" applyFill="1" applyBorder="1" applyAlignment="1">
      <alignment horizontal="right" wrapText="1"/>
    </xf>
    <xf numFmtId="166" fontId="25" fillId="3" borderId="1" xfId="7" applyNumberFormat="1" applyFont="1" applyFill="1" applyBorder="1" applyAlignment="1">
      <alignment horizontal="right" wrapText="1"/>
    </xf>
    <xf numFmtId="166" fontId="31" fillId="0" borderId="1" xfId="7" applyNumberFormat="1" applyFont="1" applyBorder="1" applyAlignment="1">
      <alignment horizontal="right" vertical="center" wrapText="1"/>
    </xf>
    <xf numFmtId="0" fontId="12" fillId="0" borderId="1" xfId="7" applyFont="1" applyBorder="1" applyAlignment="1">
      <alignment horizontal="justify" vertical="center" wrapText="1"/>
    </xf>
    <xf numFmtId="0" fontId="40" fillId="0" borderId="1" xfId="7" applyFont="1" applyFill="1" applyBorder="1" applyAlignment="1">
      <alignment horizontal="right" wrapText="1"/>
    </xf>
    <xf numFmtId="166" fontId="40" fillId="0" borderId="1" xfId="7" applyNumberFormat="1" applyFont="1" applyBorder="1" applyAlignment="1">
      <alignment horizontal="right" vertical="center" wrapText="1"/>
    </xf>
    <xf numFmtId="166" fontId="31" fillId="0" borderId="1" xfId="7" applyNumberFormat="1" applyFont="1" applyBorder="1" applyAlignment="1">
      <alignment horizontal="right" wrapText="1"/>
    </xf>
    <xf numFmtId="0" fontId="31" fillId="3" borderId="1" xfId="7" applyFont="1" applyFill="1" applyBorder="1" applyAlignment="1">
      <alignment horizontal="right" vertical="center" wrapText="1"/>
    </xf>
    <xf numFmtId="166" fontId="31" fillId="3" borderId="1" xfId="7" applyNumberFormat="1" applyFont="1" applyFill="1" applyBorder="1" applyAlignment="1">
      <alignment horizontal="right" vertical="center" wrapText="1"/>
    </xf>
    <xf numFmtId="0" fontId="31" fillId="0" borderId="1" xfId="7" applyFont="1" applyBorder="1" applyAlignment="1">
      <alignment wrapText="1"/>
    </xf>
    <xf numFmtId="166" fontId="40" fillId="0" borderId="1" xfId="7" applyNumberFormat="1" applyFont="1" applyBorder="1" applyAlignment="1">
      <alignment horizontal="right" wrapText="1"/>
    </xf>
    <xf numFmtId="0" fontId="40" fillId="0" borderId="1" xfId="7" applyFont="1" applyBorder="1" applyAlignment="1">
      <alignment horizontal="center" vertical="center" wrapText="1"/>
    </xf>
    <xf numFmtId="166" fontId="40" fillId="0" borderId="1" xfId="7" applyNumberFormat="1" applyFont="1" applyFill="1" applyBorder="1" applyAlignment="1">
      <alignment horizontal="right" wrapText="1"/>
    </xf>
    <xf numFmtId="2" fontId="25" fillId="0" borderId="1" xfId="7" applyNumberFormat="1" applyFont="1" applyBorder="1" applyAlignment="1">
      <alignment horizontal="right" wrapText="1"/>
    </xf>
    <xf numFmtId="170" fontId="25" fillId="0" borderId="1" xfId="7" applyNumberFormat="1" applyFont="1" applyBorder="1" applyAlignment="1">
      <alignment horizontal="right" vertical="center" wrapText="1"/>
    </xf>
    <xf numFmtId="0" fontId="9" fillId="0" borderId="1" xfId="7" applyFont="1" applyBorder="1" applyAlignment="1">
      <alignment horizontal="right" wrapText="1"/>
    </xf>
    <xf numFmtId="170" fontId="31" fillId="0" borderId="1" xfId="7" applyNumberFormat="1" applyFont="1" applyFill="1" applyBorder="1" applyAlignment="1">
      <alignment horizontal="right" wrapText="1"/>
    </xf>
    <xf numFmtId="0" fontId="31" fillId="0" borderId="1" xfId="7" applyFont="1" applyFill="1" applyBorder="1" applyAlignment="1">
      <alignment horizontal="right" vertical="center" wrapText="1"/>
    </xf>
    <xf numFmtId="170" fontId="31" fillId="0" borderId="1" xfId="7" applyNumberFormat="1" applyFont="1" applyFill="1" applyBorder="1" applyAlignment="1">
      <alignment horizontal="right" vertical="center" wrapText="1"/>
    </xf>
    <xf numFmtId="166" fontId="25" fillId="3" borderId="1" xfId="7" applyNumberFormat="1" applyFont="1" applyFill="1" applyBorder="1" applyAlignment="1">
      <alignment wrapText="1"/>
    </xf>
    <xf numFmtId="0" fontId="31" fillId="3" borderId="1" xfId="7" quotePrefix="1" applyFont="1" applyFill="1" applyBorder="1" applyAlignment="1">
      <alignment horizontal="center" vertical="center" wrapText="1"/>
    </xf>
    <xf numFmtId="166" fontId="25" fillId="0" borderId="1" xfId="7" applyNumberFormat="1" applyFont="1" applyFill="1" applyBorder="1" applyAlignment="1">
      <alignment horizontal="right" wrapText="1"/>
    </xf>
    <xf numFmtId="0" fontId="31" fillId="3" borderId="1" xfId="7" applyFont="1" applyFill="1" applyBorder="1" applyAlignment="1">
      <alignment vertical="center" wrapText="1"/>
    </xf>
    <xf numFmtId="0" fontId="3" fillId="0" borderId="0" xfId="0" applyFont="1" applyBorder="1" applyAlignment="1"/>
    <xf numFmtId="49" fontId="17" fillId="4" borderId="1" xfId="0" applyNumberFormat="1" applyFont="1" applyFill="1" applyBorder="1" applyAlignment="1">
      <alignment horizontal="center" vertical="center"/>
    </xf>
    <xf numFmtId="0" fontId="3" fillId="0" borderId="1" xfId="0" applyFont="1" applyFill="1" applyBorder="1" applyAlignment="1">
      <alignment horizontal="center" wrapText="1"/>
    </xf>
    <xf numFmtId="0" fontId="3" fillId="0" borderId="1" xfId="0" applyFont="1" applyFill="1" applyBorder="1" applyAlignment="1">
      <alignment wrapText="1"/>
    </xf>
    <xf numFmtId="166" fontId="3" fillId="0" borderId="1" xfId="0" applyNumberFormat="1" applyFont="1" applyFill="1" applyBorder="1" applyAlignment="1">
      <alignment wrapText="1"/>
    </xf>
    <xf numFmtId="0" fontId="3" fillId="0" borderId="0" xfId="0" applyFont="1" applyFill="1" applyBorder="1" applyAlignment="1">
      <alignment wrapText="1"/>
    </xf>
    <xf numFmtId="167" fontId="25" fillId="0" borderId="1" xfId="7" applyNumberFormat="1" applyFont="1" applyBorder="1" applyAlignment="1">
      <alignment horizontal="right" vertical="center" wrapText="1"/>
    </xf>
    <xf numFmtId="0" fontId="41" fillId="0" borderId="1" xfId="7" applyFont="1" applyBorder="1" applyAlignment="1">
      <alignment horizontal="center" vertical="center"/>
    </xf>
    <xf numFmtId="0" fontId="41" fillId="0" borderId="1" xfId="7" applyFont="1" applyBorder="1" applyAlignment="1">
      <alignment horizontal="left" vertical="center" wrapText="1"/>
    </xf>
    <xf numFmtId="0" fontId="41" fillId="0" borderId="1" xfId="7" applyFont="1" applyBorder="1" applyAlignment="1">
      <alignment horizontal="center" vertical="center" wrapText="1"/>
    </xf>
    <xf numFmtId="166" fontId="25" fillId="0" borderId="1" xfId="7" applyNumberFormat="1" applyFont="1" applyBorder="1" applyAlignment="1">
      <alignment horizontal="center" vertical="center" wrapText="1"/>
    </xf>
    <xf numFmtId="0" fontId="9" fillId="6" borderId="1" xfId="7" applyFont="1" applyFill="1" applyBorder="1" applyAlignment="1">
      <alignment horizontal="center" vertical="center" wrapText="1"/>
    </xf>
    <xf numFmtId="0" fontId="31" fillId="3" borderId="1" xfId="7" applyFont="1" applyFill="1" applyBorder="1" applyAlignment="1">
      <alignment horizontal="center" vertical="center" wrapText="1"/>
    </xf>
    <xf numFmtId="0" fontId="25" fillId="0" borderId="1" xfId="7" applyFont="1" applyBorder="1" applyAlignment="1">
      <alignment horizontal="left" vertical="center" wrapText="1"/>
    </xf>
    <xf numFmtId="0" fontId="25" fillId="3" borderId="1" xfId="7" applyFont="1" applyFill="1" applyBorder="1" applyAlignment="1">
      <alignment horizontal="center" vertical="center"/>
    </xf>
    <xf numFmtId="0" fontId="25" fillId="0" borderId="1" xfId="7" applyFont="1" applyBorder="1" applyAlignment="1">
      <alignment horizontal="center" vertical="center"/>
    </xf>
    <xf numFmtId="0" fontId="25" fillId="3" borderId="1" xfId="7" applyFont="1" applyFill="1" applyBorder="1" applyAlignment="1">
      <alignment horizontal="left" vertical="center" wrapText="1"/>
    </xf>
    <xf numFmtId="0" fontId="25" fillId="0" borderId="1" xfId="7" applyFont="1" applyBorder="1" applyAlignment="1">
      <alignment horizontal="left" wrapText="1"/>
    </xf>
    <xf numFmtId="0" fontId="3" fillId="0" borderId="0" xfId="0" applyFont="1" applyBorder="1" applyAlignment="1">
      <alignment horizontal="center" wrapText="1"/>
    </xf>
    <xf numFmtId="0" fontId="4" fillId="0" borderId="0" xfId="0" applyFont="1" applyBorder="1" applyAlignment="1">
      <alignment horizontal="center" wrapText="1"/>
    </xf>
    <xf numFmtId="0" fontId="25" fillId="0" borderId="17" xfId="30" applyFont="1" applyFill="1" applyBorder="1" applyAlignment="1">
      <alignment horizontal="center" vertical="center" wrapText="1"/>
    </xf>
    <xf numFmtId="0" fontId="25" fillId="0" borderId="17" xfId="30" applyFont="1" applyFill="1" applyBorder="1" applyAlignment="1">
      <alignment horizontal="left" vertical="center" wrapText="1"/>
    </xf>
    <xf numFmtId="0" fontId="25" fillId="0" borderId="13" xfId="30" applyFont="1" applyFill="1" applyBorder="1" applyAlignment="1">
      <alignment horizontal="left" vertical="center" wrapText="1"/>
    </xf>
    <xf numFmtId="0" fontId="25" fillId="0" borderId="16" xfId="32" applyFont="1" applyFill="1" applyBorder="1" applyAlignment="1">
      <alignment horizontal="center" vertical="center" wrapText="1"/>
    </xf>
    <xf numFmtId="0" fontId="12" fillId="0" borderId="16" xfId="30" applyFont="1" applyBorder="1" applyAlignment="1">
      <alignment horizontal="center" vertical="center" wrapText="1"/>
    </xf>
    <xf numFmtId="0" fontId="25" fillId="0" borderId="17" xfId="31" applyFont="1" applyFill="1" applyBorder="1" applyAlignment="1">
      <alignment horizontal="center" vertical="center" wrapText="1"/>
    </xf>
    <xf numFmtId="0" fontId="53" fillId="0" borderId="16" xfId="32" applyFont="1" applyFill="1" applyBorder="1" applyAlignment="1">
      <alignment horizontal="left" vertical="center" wrapText="1"/>
    </xf>
    <xf numFmtId="0" fontId="12" fillId="0" borderId="1" xfId="0" applyFont="1" applyBorder="1" applyAlignment="1">
      <alignment horizontal="center" vertical="center" wrapText="1"/>
    </xf>
    <xf numFmtId="166" fontId="53" fillId="0" borderId="1" xfId="0" applyNumberFormat="1" applyFont="1" applyBorder="1" applyAlignment="1">
      <alignment horizontal="center" vertical="center" wrapText="1"/>
    </xf>
    <xf numFmtId="166" fontId="17" fillId="4" borderId="1" xfId="0" applyNumberFormat="1" applyFont="1" applyFill="1" applyBorder="1" applyAlignment="1">
      <alignment horizontal="center" vertical="center" wrapText="1"/>
    </xf>
    <xf numFmtId="2" fontId="9" fillId="3" borderId="1" xfId="7" applyNumberFormat="1" applyFont="1" applyFill="1" applyBorder="1" applyAlignment="1">
      <alignment horizontal="center" vertical="center" wrapText="1"/>
    </xf>
    <xf numFmtId="0" fontId="25" fillId="0" borderId="16" xfId="7" applyFont="1" applyBorder="1" applyAlignment="1">
      <alignment horizontal="center" vertical="center"/>
    </xf>
    <xf numFmtId="0" fontId="25" fillId="0" borderId="16" xfId="7" applyFont="1" applyBorder="1" applyAlignment="1">
      <alignment horizontal="left" vertical="center" wrapText="1"/>
    </xf>
    <xf numFmtId="0" fontId="25" fillId="3" borderId="16" xfId="7" applyFont="1" applyFill="1" applyBorder="1" applyAlignment="1">
      <alignment horizontal="left" vertical="center" wrapText="1"/>
    </xf>
    <xf numFmtId="0" fontId="25" fillId="0" borderId="16" xfId="7" applyFont="1" applyBorder="1" applyAlignment="1">
      <alignment horizontal="right" vertical="center" wrapText="1"/>
    </xf>
    <xf numFmtId="166" fontId="32" fillId="0" borderId="16" xfId="7" applyNumberFormat="1" applyFont="1" applyBorder="1" applyAlignment="1">
      <alignment horizontal="right" vertical="center" wrapText="1"/>
    </xf>
    <xf numFmtId="167" fontId="25" fillId="0" borderId="16" xfId="7" applyNumberFormat="1" applyFont="1" applyBorder="1" applyAlignment="1">
      <alignment horizontal="right" vertical="center" wrapText="1"/>
    </xf>
    <xf numFmtId="166" fontId="25" fillId="0" borderId="16" xfId="7" applyNumberFormat="1" applyFont="1" applyBorder="1" applyAlignment="1">
      <alignment horizontal="right" vertical="center" wrapText="1"/>
    </xf>
    <xf numFmtId="0" fontId="32" fillId="3" borderId="16" xfId="7" applyFont="1" applyFill="1" applyBorder="1" applyAlignment="1">
      <alignment vertical="center" wrapText="1"/>
    </xf>
    <xf numFmtId="0" fontId="25" fillId="3" borderId="16" xfId="7" applyFont="1" applyFill="1" applyBorder="1" applyAlignment="1">
      <alignment horizontal="center" vertical="center"/>
    </xf>
    <xf numFmtId="0" fontId="25" fillId="3" borderId="16" xfId="7" applyFont="1" applyFill="1" applyBorder="1" applyAlignment="1">
      <alignment horizontal="right" vertical="center" wrapText="1"/>
    </xf>
    <xf numFmtId="0" fontId="25" fillId="0" borderId="16" xfId="7" applyFont="1" applyBorder="1" applyAlignment="1">
      <alignment horizontal="center" vertical="center" wrapText="1"/>
    </xf>
    <xf numFmtId="3" fontId="25" fillId="0" borderId="16" xfId="7" applyNumberFormat="1" applyFont="1" applyBorder="1" applyAlignment="1">
      <alignment horizontal="right" vertical="center" wrapText="1"/>
    </xf>
    <xf numFmtId="170" fontId="25" fillId="0" borderId="16" xfId="7" applyNumberFormat="1" applyFont="1" applyBorder="1" applyAlignment="1">
      <alignment horizontal="right" vertical="center" wrapText="1"/>
    </xf>
    <xf numFmtId="0" fontId="25" fillId="0" borderId="16" xfId="7" quotePrefix="1" applyFont="1" applyBorder="1" applyAlignment="1">
      <alignment horizontal="center" vertical="center" wrapText="1"/>
    </xf>
    <xf numFmtId="0" fontId="25" fillId="0" borderId="16" xfId="7" applyFont="1" applyFill="1" applyBorder="1" applyAlignment="1">
      <alignment horizontal="right" vertical="center" wrapText="1"/>
    </xf>
    <xf numFmtId="166" fontId="25" fillId="0" borderId="16" xfId="7" applyNumberFormat="1" applyFont="1" applyFill="1" applyBorder="1" applyAlignment="1">
      <alignment horizontal="right" vertical="center" wrapText="1"/>
    </xf>
    <xf numFmtId="0" fontId="25" fillId="0" borderId="16" xfId="7" applyFont="1" applyFill="1" applyBorder="1" applyAlignment="1">
      <alignment horizontal="left" vertical="center" wrapText="1"/>
    </xf>
    <xf numFmtId="166" fontId="25" fillId="0" borderId="16" xfId="7" applyNumberFormat="1" applyFont="1" applyBorder="1" applyAlignment="1">
      <alignment horizontal="center" vertical="center" wrapText="1"/>
    </xf>
    <xf numFmtId="169" fontId="25" fillId="0" borderId="16" xfId="7" applyNumberFormat="1" applyFont="1" applyFill="1" applyBorder="1" applyAlignment="1">
      <alignment horizontal="right" vertical="center" wrapText="1"/>
    </xf>
    <xf numFmtId="49" fontId="25" fillId="0" borderId="16" xfId="7" applyNumberFormat="1" applyFont="1" applyBorder="1" applyAlignment="1">
      <alignment horizontal="right" vertical="center" wrapText="1"/>
    </xf>
    <xf numFmtId="0" fontId="25" fillId="0" borderId="16" xfId="7" quotePrefix="1" applyFont="1" applyBorder="1" applyAlignment="1">
      <alignment horizontal="left" vertical="center" wrapText="1"/>
    </xf>
    <xf numFmtId="166" fontId="25" fillId="3" borderId="16" xfId="7" applyNumberFormat="1" applyFont="1" applyFill="1" applyBorder="1" applyAlignment="1">
      <alignment horizontal="right" vertical="center" wrapText="1"/>
    </xf>
    <xf numFmtId="0" fontId="25" fillId="6" borderId="16" xfId="7" applyFont="1" applyFill="1" applyBorder="1" applyAlignment="1">
      <alignment horizontal="center" vertical="center" wrapText="1"/>
    </xf>
    <xf numFmtId="0" fontId="25" fillId="3" borderId="16" xfId="7" applyFont="1" applyFill="1" applyBorder="1" applyAlignment="1">
      <alignment horizontal="center" vertical="center" wrapText="1"/>
    </xf>
    <xf numFmtId="0" fontId="36" fillId="3" borderId="16" xfId="7" applyFont="1" applyFill="1" applyBorder="1" applyAlignment="1">
      <alignment horizontal="center" vertical="center" wrapText="1"/>
    </xf>
    <xf numFmtId="0" fontId="38" fillId="3" borderId="16" xfId="7" applyFont="1" applyFill="1" applyBorder="1" applyAlignment="1">
      <alignment vertical="center" wrapText="1"/>
    </xf>
    <xf numFmtId="1" fontId="25" fillId="3" borderId="16" xfId="7" applyNumberFormat="1" applyFont="1" applyFill="1" applyBorder="1" applyAlignment="1">
      <alignment horizontal="right" vertical="center" wrapText="1"/>
    </xf>
    <xf numFmtId="1" fontId="25" fillId="6" borderId="16" xfId="7" applyNumberFormat="1" applyFont="1" applyFill="1" applyBorder="1" applyAlignment="1">
      <alignment horizontal="right" vertical="center" wrapText="1"/>
    </xf>
    <xf numFmtId="0" fontId="25" fillId="6" borderId="16" xfId="7" applyFont="1" applyFill="1" applyBorder="1" applyAlignment="1">
      <alignment horizontal="right" vertical="center" wrapText="1"/>
    </xf>
    <xf numFmtId="0" fontId="32" fillId="6" borderId="16" xfId="7" applyFont="1" applyFill="1" applyBorder="1" applyAlignment="1">
      <alignment vertical="center" wrapText="1"/>
    </xf>
    <xf numFmtId="1" fontId="25" fillId="0" borderId="16" xfId="7" applyNumberFormat="1" applyFont="1" applyFill="1" applyBorder="1" applyAlignment="1">
      <alignment horizontal="right" vertical="center" wrapText="1"/>
    </xf>
    <xf numFmtId="166" fontId="36" fillId="0" borderId="16" xfId="7" applyNumberFormat="1" applyFont="1" applyFill="1" applyBorder="1" applyAlignment="1">
      <alignment horizontal="right" vertical="center" wrapText="1"/>
    </xf>
    <xf numFmtId="0" fontId="36" fillId="0" borderId="16" xfId="7" applyFont="1" applyBorder="1" applyAlignment="1">
      <alignment horizontal="right" vertical="center" wrapText="1"/>
    </xf>
    <xf numFmtId="0" fontId="25" fillId="0" borderId="16" xfId="7" applyFont="1" applyBorder="1" applyAlignment="1">
      <alignment vertical="center" wrapText="1"/>
    </xf>
    <xf numFmtId="0" fontId="25" fillId="3" borderId="16" xfId="7" quotePrefix="1" applyFont="1" applyFill="1" applyBorder="1" applyAlignment="1">
      <alignment horizontal="center" vertical="center" wrapText="1"/>
    </xf>
    <xf numFmtId="0" fontId="25" fillId="0" borderId="16" xfId="7" applyFont="1" applyBorder="1" applyAlignment="1">
      <alignment horizontal="justify" vertical="center" wrapText="1"/>
    </xf>
    <xf numFmtId="0" fontId="44" fillId="3" borderId="16" xfId="7" applyFont="1" applyFill="1" applyBorder="1" applyAlignment="1">
      <alignment horizontal="center" vertical="center"/>
    </xf>
    <xf numFmtId="0" fontId="44" fillId="3" borderId="16" xfId="7" applyFont="1" applyFill="1" applyBorder="1" applyAlignment="1">
      <alignment horizontal="right" vertical="center" wrapText="1"/>
    </xf>
    <xf numFmtId="0" fontId="45" fillId="3" borderId="16" xfId="7" applyFont="1" applyFill="1" applyBorder="1" applyAlignment="1">
      <alignment vertical="center" wrapText="1"/>
    </xf>
    <xf numFmtId="0" fontId="44" fillId="0" borderId="16" xfId="7" applyFont="1" applyBorder="1" applyAlignment="1">
      <alignment horizontal="right" vertical="center" wrapText="1"/>
    </xf>
    <xf numFmtId="166" fontId="44" fillId="3" borderId="16" xfId="7" applyNumberFormat="1" applyFont="1" applyFill="1" applyBorder="1" applyAlignment="1">
      <alignment horizontal="right" vertical="center" wrapText="1"/>
    </xf>
    <xf numFmtId="0" fontId="44" fillId="3" borderId="16" xfId="7" applyFont="1" applyFill="1" applyBorder="1" applyAlignment="1">
      <alignment horizontal="center" vertical="center" wrapText="1"/>
    </xf>
    <xf numFmtId="0" fontId="44" fillId="0" borderId="16" xfId="7" applyFont="1" applyBorder="1" applyAlignment="1">
      <alignment horizontal="center" vertical="center" wrapText="1"/>
    </xf>
    <xf numFmtId="43" fontId="25" fillId="0" borderId="16" xfId="7" applyNumberFormat="1" applyFont="1" applyFill="1" applyBorder="1" applyAlignment="1">
      <alignment horizontal="right" vertical="center" wrapText="1"/>
    </xf>
    <xf numFmtId="2" fontId="25" fillId="0" borderId="16" xfId="7" applyNumberFormat="1" applyFont="1" applyFill="1" applyBorder="1" applyAlignment="1">
      <alignment horizontal="left" vertical="center" wrapText="1"/>
    </xf>
    <xf numFmtId="0" fontId="25" fillId="6" borderId="16" xfId="7" applyFont="1" applyFill="1" applyBorder="1" applyAlignment="1">
      <alignment horizontal="center" vertical="center"/>
    </xf>
    <xf numFmtId="0" fontId="36" fillId="0" borderId="16" xfId="7" applyFont="1" applyBorder="1" applyAlignment="1">
      <alignment horizontal="center" vertical="center"/>
    </xf>
    <xf numFmtId="0" fontId="36" fillId="0" borderId="16" xfId="7" applyFont="1" applyFill="1" applyBorder="1" applyAlignment="1">
      <alignment horizontal="left" vertical="center" wrapText="1"/>
    </xf>
    <xf numFmtId="0" fontId="36" fillId="6" borderId="16" xfId="7" applyFont="1" applyFill="1" applyBorder="1" applyAlignment="1">
      <alignment horizontal="center" vertical="center" wrapText="1"/>
    </xf>
    <xf numFmtId="0" fontId="25" fillId="3" borderId="16" xfId="7" applyFont="1" applyFill="1" applyBorder="1" applyAlignment="1">
      <alignment horizontal="justify" vertical="center" wrapText="1"/>
    </xf>
    <xf numFmtId="0" fontId="12" fillId="0" borderId="16" xfId="9" applyFont="1" applyFill="1" applyBorder="1" applyAlignment="1">
      <alignment horizontal="right" vertical="center" wrapText="1"/>
    </xf>
    <xf numFmtId="166" fontId="12" fillId="0" borderId="16" xfId="9" applyNumberFormat="1" applyFont="1" applyFill="1" applyBorder="1" applyAlignment="1">
      <alignment horizontal="right" vertical="center" wrapText="1"/>
    </xf>
    <xf numFmtId="0" fontId="12" fillId="0" borderId="16" xfId="7" applyFont="1" applyBorder="1" applyAlignment="1">
      <alignment horizontal="left" vertical="center" wrapText="1"/>
    </xf>
    <xf numFmtId="0" fontId="12" fillId="0" borderId="16" xfId="7" applyFont="1" applyBorder="1" applyAlignment="1">
      <alignment horizontal="justify" vertical="center" wrapText="1"/>
    </xf>
    <xf numFmtId="166" fontId="25" fillId="3" borderId="16" xfId="7" applyNumberFormat="1" applyFont="1" applyFill="1" applyBorder="1" applyAlignment="1">
      <alignment horizontal="center" vertical="center" wrapText="1"/>
    </xf>
    <xf numFmtId="0" fontId="36" fillId="4" borderId="16" xfId="7" applyFont="1" applyFill="1" applyBorder="1" applyAlignment="1">
      <alignment horizontal="center" vertical="center"/>
    </xf>
    <xf numFmtId="0" fontId="36" fillId="4" borderId="16" xfId="7" applyFont="1" applyFill="1" applyBorder="1" applyAlignment="1">
      <alignment horizontal="left" vertical="center" wrapText="1"/>
    </xf>
    <xf numFmtId="0" fontId="36" fillId="4" borderId="16" xfId="7" applyFont="1" applyFill="1" applyBorder="1" applyAlignment="1">
      <alignment horizontal="right" vertical="center" wrapText="1"/>
    </xf>
    <xf numFmtId="166" fontId="36" fillId="4" borderId="16" xfId="7" applyNumberFormat="1" applyFont="1" applyFill="1" applyBorder="1" applyAlignment="1">
      <alignment horizontal="right" vertical="center" wrapText="1"/>
    </xf>
    <xf numFmtId="166" fontId="32" fillId="4" borderId="16" xfId="7" applyNumberFormat="1" applyFont="1" applyFill="1" applyBorder="1" applyAlignment="1">
      <alignment horizontal="right" vertical="center" wrapText="1"/>
    </xf>
    <xf numFmtId="167" fontId="25" fillId="4" borderId="16" xfId="7" applyNumberFormat="1" applyFont="1" applyFill="1" applyBorder="1" applyAlignment="1">
      <alignment horizontal="right" vertical="center" wrapText="1"/>
    </xf>
    <xf numFmtId="0" fontId="25" fillId="4" borderId="16" xfId="7" applyFont="1" applyFill="1" applyBorder="1" applyAlignment="1">
      <alignment horizontal="center" vertical="center" wrapText="1"/>
    </xf>
    <xf numFmtId="0" fontId="32" fillId="4" borderId="16" xfId="7" applyFont="1" applyFill="1" applyBorder="1" applyAlignment="1">
      <alignment vertical="center" wrapText="1"/>
    </xf>
    <xf numFmtId="0" fontId="12" fillId="0" borderId="16" xfId="0" applyFont="1" applyBorder="1" applyAlignment="1">
      <alignment horizontal="center" vertical="center" wrapText="1"/>
    </xf>
    <xf numFmtId="0" fontId="12" fillId="0" borderId="0" xfId="0" applyFont="1" applyBorder="1" applyAlignment="1">
      <alignment horizontal="center" vertical="center" wrapText="1"/>
    </xf>
    <xf numFmtId="0" fontId="56" fillId="4" borderId="16" xfId="0" applyFont="1" applyFill="1" applyBorder="1" applyAlignment="1">
      <alignment horizontal="center" vertical="center" wrapText="1"/>
    </xf>
    <xf numFmtId="0" fontId="12" fillId="4" borderId="16" xfId="0" applyFont="1" applyFill="1" applyBorder="1" applyAlignment="1">
      <alignment vertical="center" wrapText="1"/>
    </xf>
    <xf numFmtId="0" fontId="36" fillId="4" borderId="16" xfId="0" applyFont="1" applyFill="1" applyBorder="1" applyAlignment="1">
      <alignment vertical="center" wrapText="1"/>
    </xf>
    <xf numFmtId="0" fontId="12" fillId="4" borderId="0" xfId="0" applyFont="1" applyFill="1" applyBorder="1" applyAlignment="1">
      <alignment vertical="center" wrapText="1"/>
    </xf>
    <xf numFmtId="0" fontId="32" fillId="3" borderId="16" xfId="7" applyFont="1" applyFill="1" applyBorder="1" applyAlignment="1">
      <alignment horizontal="center" vertical="center" wrapText="1"/>
    </xf>
    <xf numFmtId="0" fontId="25" fillId="0" borderId="16" xfId="9" applyFont="1" applyFill="1" applyBorder="1" applyAlignment="1">
      <alignment horizontal="center" vertical="center" wrapText="1"/>
    </xf>
    <xf numFmtId="49" fontId="25" fillId="0" borderId="16" xfId="7" applyNumberFormat="1" applyFont="1" applyFill="1" applyBorder="1" applyAlignment="1">
      <alignment horizontal="justify" vertical="center" wrapText="1"/>
    </xf>
    <xf numFmtId="0" fontId="25" fillId="3" borderId="0" xfId="7" applyFont="1" applyFill="1" applyBorder="1" applyAlignment="1">
      <alignment horizontal="justify" vertical="center" wrapText="1"/>
    </xf>
    <xf numFmtId="0" fontId="25" fillId="6" borderId="16" xfId="7" applyFont="1" applyFill="1" applyBorder="1" applyAlignment="1">
      <alignment horizontal="justify" vertical="center" wrapText="1"/>
    </xf>
    <xf numFmtId="2" fontId="25" fillId="3" borderId="16" xfId="7" applyNumberFormat="1" applyFont="1" applyFill="1" applyBorder="1" applyAlignment="1">
      <alignment horizontal="center" vertical="center" wrapText="1"/>
    </xf>
    <xf numFmtId="0" fontId="12" fillId="0" borderId="16" xfId="9" applyFont="1" applyFill="1" applyBorder="1" applyAlignment="1">
      <alignment horizontal="center" vertical="center" wrapText="1"/>
    </xf>
    <xf numFmtId="0" fontId="25" fillId="0" borderId="16" xfId="8" applyFont="1" applyBorder="1" applyAlignment="1">
      <alignment horizontal="center" vertical="center" wrapText="1"/>
    </xf>
    <xf numFmtId="0" fontId="25" fillId="0" borderId="16" xfId="8" applyFont="1" applyBorder="1" applyAlignment="1">
      <alignment horizontal="left" vertical="center" wrapText="1"/>
    </xf>
    <xf numFmtId="166" fontId="25" fillId="0" borderId="16" xfId="8" applyNumberFormat="1" applyFont="1" applyBorder="1" applyAlignment="1">
      <alignment horizontal="right" vertical="center" wrapText="1"/>
    </xf>
    <xf numFmtId="0" fontId="25" fillId="6" borderId="16" xfId="8" applyFont="1" applyFill="1" applyBorder="1" applyAlignment="1">
      <alignment horizontal="center" vertical="center" wrapText="1"/>
    </xf>
    <xf numFmtId="0" fontId="25" fillId="3" borderId="16" xfId="7" applyFont="1" applyFill="1" applyBorder="1" applyAlignment="1">
      <alignment vertical="center" wrapText="1"/>
    </xf>
    <xf numFmtId="0" fontId="32" fillId="4" borderId="16" xfId="7" applyFont="1" applyFill="1" applyBorder="1" applyAlignment="1">
      <alignment horizontal="left" vertical="center" wrapText="1"/>
    </xf>
    <xf numFmtId="0" fontId="32" fillId="4" borderId="16" xfId="7" applyFont="1" applyFill="1" applyBorder="1" applyAlignment="1">
      <alignment horizontal="center" vertical="center" wrapText="1"/>
    </xf>
    <xf numFmtId="170" fontId="25" fillId="0" borderId="16" xfId="7" applyNumberFormat="1" applyFont="1" applyFill="1" applyBorder="1" applyAlignment="1">
      <alignment horizontal="right" vertical="center" wrapText="1"/>
    </xf>
    <xf numFmtId="2" fontId="25" fillId="6" borderId="16" xfId="7" applyNumberFormat="1" applyFont="1" applyFill="1" applyBorder="1" applyAlignment="1">
      <alignment horizontal="center" vertical="center" wrapText="1"/>
    </xf>
    <xf numFmtId="2" fontId="25" fillId="6" borderId="16" xfId="7" applyNumberFormat="1" applyFont="1" applyFill="1" applyBorder="1" applyAlignment="1">
      <alignment horizontal="justify" vertical="center" wrapText="1"/>
    </xf>
    <xf numFmtId="0" fontId="36" fillId="6" borderId="16" xfId="8" applyFont="1" applyFill="1" applyBorder="1" applyAlignment="1">
      <alignment horizontal="center" vertical="center" wrapText="1"/>
    </xf>
    <xf numFmtId="0" fontId="12" fillId="6" borderId="16" xfId="9" applyFont="1" applyFill="1" applyBorder="1" applyAlignment="1">
      <alignment horizontal="center" vertical="center" wrapText="1"/>
    </xf>
    <xf numFmtId="166" fontId="12" fillId="0" borderId="16" xfId="7" applyNumberFormat="1" applyFont="1" applyBorder="1" applyAlignment="1">
      <alignment horizontal="right" vertical="center" wrapText="1"/>
    </xf>
    <xf numFmtId="0" fontId="12" fillId="0" borderId="16" xfId="7" applyFont="1" applyBorder="1" applyAlignment="1">
      <alignment horizontal="center" vertical="center" wrapText="1"/>
    </xf>
    <xf numFmtId="0" fontId="36" fillId="4" borderId="16" xfId="7" applyFont="1" applyFill="1" applyBorder="1" applyAlignment="1">
      <alignment horizontal="center" vertical="center" wrapText="1"/>
    </xf>
    <xf numFmtId="0" fontId="36" fillId="4" borderId="16" xfId="8" applyFont="1" applyFill="1" applyBorder="1" applyAlignment="1">
      <alignment horizontal="center" vertical="center" wrapText="1"/>
    </xf>
    <xf numFmtId="0" fontId="56" fillId="4" borderId="16" xfId="0" applyFont="1" applyFill="1" applyBorder="1" applyAlignment="1">
      <alignment vertical="center" wrapText="1"/>
    </xf>
    <xf numFmtId="0" fontId="25" fillId="0" borderId="16" xfId="0" applyFont="1" applyFill="1" applyBorder="1" applyAlignment="1">
      <alignment horizontal="center" vertical="center" wrapText="1"/>
    </xf>
    <xf numFmtId="166" fontId="25" fillId="3" borderId="16" xfId="0" applyNumberFormat="1" applyFont="1" applyFill="1" applyBorder="1" applyAlignment="1">
      <alignment horizontal="right" vertical="center" wrapText="1"/>
    </xf>
    <xf numFmtId="0" fontId="12" fillId="0" borderId="16" xfId="0" applyFont="1" applyBorder="1" applyAlignment="1">
      <alignment horizontal="center" vertical="center"/>
    </xf>
    <xf numFmtId="0" fontId="25" fillId="0" borderId="16" xfId="0" applyFont="1" applyFill="1" applyBorder="1" applyAlignment="1">
      <alignment horizontal="left" vertical="center" wrapText="1"/>
    </xf>
    <xf numFmtId="0" fontId="38" fillId="4" borderId="16" xfId="0" applyFont="1" applyFill="1" applyBorder="1" applyAlignment="1">
      <alignment horizontal="center" vertical="center" wrapText="1"/>
    </xf>
    <xf numFmtId="0" fontId="56" fillId="0" borderId="0" xfId="0" applyFont="1" applyBorder="1" applyAlignment="1">
      <alignment horizontal="center" vertical="center" wrapText="1"/>
    </xf>
    <xf numFmtId="0" fontId="56" fillId="0" borderId="16"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57" fillId="0" borderId="0" xfId="0" applyFont="1" applyBorder="1" applyAlignment="1">
      <alignment horizontal="center" vertical="center"/>
    </xf>
    <xf numFmtId="0" fontId="56" fillId="0" borderId="0" xfId="0" applyFont="1" applyBorder="1" applyAlignment="1">
      <alignment horizontal="left" vertical="center" wrapText="1"/>
    </xf>
    <xf numFmtId="166" fontId="56" fillId="0" borderId="0" xfId="0" applyNumberFormat="1" applyFont="1" applyBorder="1" applyAlignment="1">
      <alignment horizontal="center" vertical="center" wrapText="1"/>
    </xf>
    <xf numFmtId="0" fontId="12" fillId="0" borderId="0" xfId="0" applyFont="1" applyBorder="1" applyAlignment="1">
      <alignment vertical="center" wrapText="1"/>
    </xf>
    <xf numFmtId="0" fontId="56" fillId="0" borderId="0" xfId="0" applyFont="1" applyFill="1" applyBorder="1" applyAlignment="1">
      <alignment vertical="center" wrapText="1"/>
    </xf>
    <xf numFmtId="0" fontId="38" fillId="4" borderId="16" xfId="0" applyFont="1" applyFill="1" applyBorder="1" applyAlignment="1">
      <alignment vertical="center" wrapText="1"/>
    </xf>
    <xf numFmtId="166" fontId="38" fillId="4" borderId="16" xfId="0" applyNumberFormat="1" applyFont="1" applyFill="1" applyBorder="1" applyAlignment="1">
      <alignment vertical="center" wrapText="1"/>
    </xf>
    <xf numFmtId="0" fontId="38" fillId="4" borderId="0" xfId="0" applyFont="1" applyFill="1" applyBorder="1" applyAlignment="1">
      <alignment vertical="center" wrapText="1"/>
    </xf>
    <xf numFmtId="0" fontId="12" fillId="0" borderId="16" xfId="0" applyFont="1" applyBorder="1" applyAlignment="1">
      <alignment vertical="center" wrapText="1"/>
    </xf>
    <xf numFmtId="2" fontId="25" fillId="0" borderId="16" xfId="7" applyNumberFormat="1" applyFont="1" applyBorder="1" applyAlignment="1">
      <alignment horizontal="right" vertical="center" wrapText="1"/>
    </xf>
    <xf numFmtId="0" fontId="36" fillId="0" borderId="16" xfId="7" applyFont="1" applyBorder="1" applyAlignment="1">
      <alignment horizontal="left" vertical="center" wrapText="1"/>
    </xf>
    <xf numFmtId="166" fontId="36" fillId="0" borderId="16" xfId="7" applyNumberFormat="1" applyFont="1" applyBorder="1" applyAlignment="1">
      <alignment horizontal="right" vertical="center" wrapText="1"/>
    </xf>
    <xf numFmtId="0" fontId="25" fillId="6" borderId="16" xfId="7" applyFont="1" applyFill="1" applyBorder="1" applyAlignment="1">
      <alignment horizontal="left" vertical="center" wrapText="1"/>
    </xf>
    <xf numFmtId="166" fontId="25" fillId="6" borderId="16" xfId="7" applyNumberFormat="1" applyFont="1" applyFill="1" applyBorder="1" applyAlignment="1">
      <alignment horizontal="right" vertical="center" wrapText="1"/>
    </xf>
    <xf numFmtId="0" fontId="36" fillId="3" borderId="16" xfId="7" applyFont="1" applyFill="1" applyBorder="1" applyAlignment="1">
      <alignment horizontal="right" vertical="center" wrapText="1"/>
    </xf>
    <xf numFmtId="0" fontId="12" fillId="0" borderId="16" xfId="7" applyFont="1" applyFill="1" applyBorder="1" applyAlignment="1">
      <alignment horizontal="center" vertical="center"/>
    </xf>
    <xf numFmtId="0" fontId="12" fillId="0" borderId="16" xfId="7" applyFont="1" applyFill="1" applyBorder="1" applyAlignment="1">
      <alignment horizontal="right" vertical="center" wrapText="1"/>
    </xf>
    <xf numFmtId="166" fontId="44" fillId="0" borderId="16" xfId="7" applyNumberFormat="1" applyFont="1" applyBorder="1" applyAlignment="1">
      <alignment horizontal="right" vertical="center" wrapText="1"/>
    </xf>
    <xf numFmtId="0" fontId="44" fillId="0" borderId="16" xfId="7" applyFont="1" applyBorder="1" applyAlignment="1">
      <alignment horizontal="left" vertical="center" wrapText="1"/>
    </xf>
    <xf numFmtId="166" fontId="25" fillId="3" borderId="16" xfId="7" applyNumberFormat="1" applyFont="1" applyFill="1" applyBorder="1" applyAlignment="1">
      <alignment vertical="center" wrapText="1"/>
    </xf>
    <xf numFmtId="0" fontId="36" fillId="3" borderId="16" xfId="7" applyFont="1" applyFill="1" applyBorder="1" applyAlignment="1">
      <alignment vertical="center" wrapText="1"/>
    </xf>
    <xf numFmtId="0" fontId="36" fillId="4" borderId="0" xfId="0" applyFont="1" applyFill="1" applyBorder="1" applyAlignment="1">
      <alignment vertical="center" wrapText="1"/>
    </xf>
    <xf numFmtId="0" fontId="12" fillId="0" borderId="16" xfId="7" applyFont="1" applyBorder="1" applyAlignment="1">
      <alignment horizontal="right" vertical="center" wrapText="1"/>
    </xf>
    <xf numFmtId="0" fontId="12" fillId="0" borderId="16" xfId="7" applyFont="1" applyBorder="1" applyAlignment="1">
      <alignment horizontal="center" vertical="center"/>
    </xf>
    <xf numFmtId="0" fontId="12" fillId="0" borderId="16" xfId="7" applyFont="1" applyFill="1" applyBorder="1" applyAlignment="1">
      <alignment horizontal="left" vertical="center" wrapText="1"/>
    </xf>
    <xf numFmtId="166" fontId="12" fillId="0" borderId="16" xfId="7" applyNumberFormat="1" applyFont="1" applyFill="1" applyBorder="1" applyAlignment="1">
      <alignment horizontal="right" vertical="center" wrapText="1"/>
    </xf>
    <xf numFmtId="0" fontId="56" fillId="4" borderId="16" xfId="0" applyFont="1" applyFill="1" applyBorder="1" applyAlignment="1">
      <alignment vertical="center"/>
    </xf>
    <xf numFmtId="0" fontId="56" fillId="4" borderId="16" xfId="0" applyFont="1" applyFill="1" applyBorder="1" applyAlignment="1">
      <alignment horizontal="left" vertical="center" wrapText="1"/>
    </xf>
    <xf numFmtId="166" fontId="56" fillId="4" borderId="16" xfId="0" applyNumberFormat="1" applyFont="1" applyFill="1" applyBorder="1" applyAlignment="1">
      <alignment vertical="center" wrapText="1"/>
    </xf>
    <xf numFmtId="0" fontId="56" fillId="4" borderId="0" xfId="0" applyFont="1" applyFill="1" applyBorder="1" applyAlignment="1">
      <alignment vertical="center" wrapText="1"/>
    </xf>
    <xf numFmtId="0" fontId="12" fillId="0" borderId="0" xfId="0" applyFont="1" applyBorder="1" applyAlignment="1">
      <alignment vertical="center"/>
    </xf>
    <xf numFmtId="0" fontId="12" fillId="0" borderId="0" xfId="0" applyFont="1" applyBorder="1" applyAlignment="1">
      <alignment horizontal="left" vertical="center" wrapText="1"/>
    </xf>
    <xf numFmtId="166" fontId="12" fillId="0" borderId="0" xfId="0" applyNumberFormat="1" applyFont="1" applyBorder="1" applyAlignment="1">
      <alignment vertical="center" wrapText="1"/>
    </xf>
    <xf numFmtId="0" fontId="56" fillId="8" borderId="21" xfId="0" applyFont="1" applyFill="1" applyBorder="1" applyAlignment="1">
      <alignment horizontal="center" vertical="center"/>
    </xf>
    <xf numFmtId="0" fontId="56" fillId="8" borderId="20" xfId="0" applyFont="1" applyFill="1" applyBorder="1" applyAlignment="1">
      <alignment horizontal="center" vertical="center" wrapText="1"/>
    </xf>
    <xf numFmtId="0" fontId="56" fillId="8" borderId="16" xfId="0" applyFont="1" applyFill="1" applyBorder="1" applyAlignment="1">
      <alignment horizontal="center" vertical="center" wrapText="1"/>
    </xf>
    <xf numFmtId="166" fontId="56" fillId="8" borderId="16" xfId="0" applyNumberFormat="1" applyFont="1" applyFill="1" applyBorder="1" applyAlignment="1">
      <alignment horizontal="center" vertical="center" wrapText="1"/>
    </xf>
    <xf numFmtId="0" fontId="56" fillId="8" borderId="0" xfId="0" applyFont="1" applyFill="1" applyBorder="1" applyAlignment="1">
      <alignment horizontal="center" vertical="center" wrapText="1"/>
    </xf>
    <xf numFmtId="0" fontId="32" fillId="4" borderId="18" xfId="36" applyFont="1" applyFill="1" applyBorder="1" applyAlignment="1">
      <alignment horizontal="center" vertical="center" wrapText="1"/>
    </xf>
    <xf numFmtId="0" fontId="32" fillId="4" borderId="18" xfId="36" applyFont="1" applyFill="1" applyBorder="1" applyAlignment="1">
      <alignment horizontal="left" vertical="center" wrapText="1"/>
    </xf>
    <xf numFmtId="0" fontId="32" fillId="4" borderId="16" xfId="36" applyFont="1" applyFill="1" applyBorder="1" applyAlignment="1">
      <alignment horizontal="center" vertical="center" wrapText="1"/>
    </xf>
    <xf numFmtId="0" fontId="25" fillId="0" borderId="16" xfId="36" applyFont="1" applyFill="1" applyBorder="1" applyAlignment="1">
      <alignment horizontal="center" vertical="center" wrapText="1"/>
    </xf>
    <xf numFmtId="0" fontId="25" fillId="0" borderId="16" xfId="36" applyFont="1" applyFill="1" applyBorder="1" applyAlignment="1">
      <alignment horizontal="left" vertical="center" wrapText="1"/>
    </xf>
    <xf numFmtId="43" fontId="25" fillId="0" borderId="16" xfId="37" applyFont="1" applyFill="1" applyBorder="1" applyAlignment="1">
      <alignment horizontal="center" vertical="center" wrapText="1"/>
    </xf>
    <xf numFmtId="0" fontId="25" fillId="0" borderId="16" xfId="36" applyFont="1" applyBorder="1" applyAlignment="1">
      <alignment horizontal="center" vertical="center" wrapText="1"/>
    </xf>
    <xf numFmtId="43" fontId="25" fillId="0" borderId="16" xfId="37" quotePrefix="1" applyFont="1" applyFill="1" applyBorder="1" applyAlignment="1">
      <alignment horizontal="center" vertical="center" wrapText="1"/>
    </xf>
    <xf numFmtId="0" fontId="25" fillId="0" borderId="16" xfId="36" quotePrefix="1" applyFont="1" applyFill="1" applyBorder="1" applyAlignment="1">
      <alignment horizontal="center" vertical="center" wrapText="1"/>
    </xf>
    <xf numFmtId="43" fontId="25" fillId="0" borderId="16" xfId="37" applyFont="1" applyBorder="1" applyAlignment="1">
      <alignment horizontal="center" vertical="center" wrapText="1"/>
    </xf>
    <xf numFmtId="0" fontId="12" fillId="0" borderId="16" xfId="36" applyFont="1" applyFill="1" applyBorder="1" applyAlignment="1">
      <alignment horizontal="left" vertical="center" wrapText="1"/>
    </xf>
    <xf numFmtId="43" fontId="12" fillId="0" borderId="16" xfId="37" applyFont="1" applyFill="1" applyBorder="1" applyAlignment="1">
      <alignment horizontal="center" vertical="center" wrapText="1"/>
    </xf>
    <xf numFmtId="0" fontId="12" fillId="0" borderId="16" xfId="36" applyFont="1" applyFill="1" applyBorder="1" applyAlignment="1">
      <alignment horizontal="center" vertical="center" wrapText="1"/>
    </xf>
    <xf numFmtId="0" fontId="12" fillId="0" borderId="16" xfId="36" applyFont="1" applyBorder="1" applyAlignment="1">
      <alignment horizontal="center" vertical="center" wrapText="1"/>
    </xf>
    <xf numFmtId="0" fontId="25" fillId="0" borderId="18" xfId="36" applyFont="1" applyFill="1" applyBorder="1" applyAlignment="1">
      <alignment horizontal="left" vertical="center" wrapText="1"/>
    </xf>
    <xf numFmtId="43" fontId="25" fillId="0" borderId="18" xfId="37" applyFont="1" applyFill="1" applyBorder="1" applyAlignment="1">
      <alignment horizontal="center" vertical="center" wrapText="1"/>
    </xf>
    <xf numFmtId="0" fontId="25" fillId="0" borderId="18" xfId="36" applyFont="1" applyFill="1" applyBorder="1" applyAlignment="1">
      <alignment horizontal="center" vertical="center" wrapText="1"/>
    </xf>
    <xf numFmtId="0" fontId="25" fillId="0" borderId="18" xfId="36" applyFont="1" applyBorder="1" applyAlignment="1">
      <alignment horizontal="center" vertical="center" wrapText="1"/>
    </xf>
    <xf numFmtId="0" fontId="53" fillId="0" borderId="16" xfId="36" applyFont="1" applyBorder="1" applyAlignment="1">
      <alignment horizontal="center" vertical="center" wrapText="1"/>
    </xf>
    <xf numFmtId="0" fontId="53" fillId="0" borderId="16" xfId="36" applyFont="1" applyBorder="1" applyAlignment="1">
      <alignment horizontal="left" vertical="center" wrapText="1"/>
    </xf>
    <xf numFmtId="43" fontId="53" fillId="0" borderId="16" xfId="37" applyFont="1" applyBorder="1" applyAlignment="1">
      <alignment horizontal="center" vertical="center" wrapText="1"/>
    </xf>
    <xf numFmtId="43" fontId="1" fillId="0" borderId="16" xfId="37" applyFont="1" applyBorder="1" applyAlignment="1">
      <alignment horizontal="center" vertical="center" wrapText="1"/>
    </xf>
    <xf numFmtId="0" fontId="25" fillId="0" borderId="16" xfId="28" applyFont="1" applyBorder="1" applyAlignment="1">
      <alignment horizontal="left" vertical="center" wrapText="1"/>
    </xf>
    <xf numFmtId="43" fontId="25" fillId="0" borderId="16" xfId="37" applyFont="1" applyBorder="1" applyAlignment="1">
      <alignment horizontal="center" vertical="center"/>
    </xf>
    <xf numFmtId="0" fontId="25" fillId="0" borderId="16" xfId="29" applyFont="1" applyBorder="1" applyAlignment="1">
      <alignment horizontal="left" vertical="center" wrapText="1"/>
    </xf>
    <xf numFmtId="0" fontId="63" fillId="0" borderId="16" xfId="36" applyFont="1" applyBorder="1" applyAlignment="1">
      <alignment horizontal="left" vertical="center" wrapText="1" readingOrder="1"/>
    </xf>
    <xf numFmtId="0" fontId="63" fillId="0" borderId="16" xfId="36" applyFont="1" applyBorder="1" applyAlignment="1">
      <alignment horizontal="center" vertical="center" wrapText="1" readingOrder="1"/>
    </xf>
    <xf numFmtId="43" fontId="63" fillId="0" borderId="16" xfId="37" applyNumberFormat="1" applyFont="1" applyFill="1" applyBorder="1" applyAlignment="1">
      <alignment horizontal="center" vertical="center" wrapText="1" readingOrder="1"/>
    </xf>
    <xf numFmtId="0" fontId="63" fillId="0" borderId="16" xfId="36" applyFont="1" applyFill="1" applyBorder="1" applyAlignment="1">
      <alignment horizontal="center" vertical="center" wrapText="1" readingOrder="1"/>
    </xf>
    <xf numFmtId="0" fontId="63" fillId="0" borderId="16" xfId="36" applyFont="1" applyFill="1" applyBorder="1" applyAlignment="1">
      <alignment horizontal="left" vertical="center" wrapText="1" readingOrder="1"/>
    </xf>
    <xf numFmtId="0" fontId="12" fillId="0" borderId="16" xfId="36" applyFont="1" applyBorder="1" applyAlignment="1">
      <alignment horizontal="left" vertical="center" wrapText="1"/>
    </xf>
    <xf numFmtId="4" fontId="12" fillId="0" borderId="16" xfId="36" applyNumberFormat="1" applyFont="1" applyBorder="1" applyAlignment="1">
      <alignment horizontal="center" vertical="center" wrapText="1"/>
    </xf>
    <xf numFmtId="0" fontId="53" fillId="0" borderId="16" xfId="30" applyFont="1" applyFill="1" applyBorder="1" applyAlignment="1">
      <alignment horizontal="left" vertical="center" wrapText="1"/>
    </xf>
    <xf numFmtId="43" fontId="53" fillId="0" borderId="16" xfId="37" applyFont="1" applyFill="1" applyBorder="1" applyAlignment="1">
      <alignment horizontal="center" vertical="center" wrapText="1"/>
    </xf>
    <xf numFmtId="0" fontId="53" fillId="0" borderId="16" xfId="30" applyFont="1" applyFill="1" applyBorder="1" applyAlignment="1">
      <alignment horizontal="center" vertical="center" wrapText="1"/>
    </xf>
    <xf numFmtId="0" fontId="53" fillId="0" borderId="19" xfId="30" applyFont="1" applyFill="1" applyBorder="1" applyAlignment="1">
      <alignment horizontal="center" vertical="center" wrapText="1"/>
    </xf>
    <xf numFmtId="0" fontId="25" fillId="0" borderId="16" xfId="31" applyFont="1" applyFill="1" applyBorder="1" applyAlignment="1">
      <alignment horizontal="left" vertical="center" wrapText="1"/>
    </xf>
    <xf numFmtId="0" fontId="53" fillId="0" borderId="16" xfId="27" applyFont="1" applyFill="1" applyBorder="1" applyAlignment="1">
      <alignment horizontal="left" vertical="center" wrapText="1"/>
    </xf>
    <xf numFmtId="0" fontId="53" fillId="0" borderId="16" xfId="36" applyFont="1" applyFill="1" applyBorder="1" applyAlignment="1">
      <alignment horizontal="center" vertical="center" wrapText="1"/>
    </xf>
    <xf numFmtId="0" fontId="53" fillId="0" borderId="13" xfId="27" applyFont="1" applyFill="1" applyBorder="1" applyAlignment="1">
      <alignment horizontal="left" vertical="center" wrapText="1"/>
    </xf>
    <xf numFmtId="43" fontId="25" fillId="0" borderId="13" xfId="37" applyFont="1" applyFill="1" applyBorder="1" applyAlignment="1">
      <alignment horizontal="center" vertical="center" wrapText="1"/>
    </xf>
    <xf numFmtId="0" fontId="53" fillId="0" borderId="13" xfId="27" applyFont="1" applyFill="1" applyBorder="1" applyAlignment="1">
      <alignment horizontal="center" vertical="center" wrapText="1"/>
    </xf>
    <xf numFmtId="0" fontId="25" fillId="0" borderId="16" xfId="36" applyFont="1" applyBorder="1" applyAlignment="1">
      <alignment horizontal="left" vertical="center" wrapText="1"/>
    </xf>
    <xf numFmtId="0" fontId="12" fillId="0" borderId="17" xfId="36" applyFont="1" applyFill="1" applyBorder="1" applyAlignment="1">
      <alignment horizontal="center" vertical="center" wrapText="1" readingOrder="1"/>
    </xf>
    <xf numFmtId="0" fontId="12" fillId="0" borderId="16" xfId="36" applyFont="1" applyFill="1" applyBorder="1" applyAlignment="1">
      <alignment horizontal="left" vertical="center" wrapText="1" readingOrder="1"/>
    </xf>
    <xf numFmtId="4" fontId="12" fillId="0" borderId="16" xfId="36" applyNumberFormat="1" applyFont="1" applyFill="1" applyBorder="1" applyAlignment="1">
      <alignment vertical="center" wrapText="1" readingOrder="1"/>
    </xf>
    <xf numFmtId="0" fontId="12" fillId="0" borderId="16" xfId="36" applyFont="1" applyFill="1" applyBorder="1" applyAlignment="1">
      <alignment vertical="center" wrapText="1" readingOrder="1"/>
    </xf>
    <xf numFmtId="0" fontId="12" fillId="0" borderId="16" xfId="36" applyFont="1" applyFill="1" applyBorder="1" applyAlignment="1">
      <alignment horizontal="center" vertical="center" wrapText="1" readingOrder="1"/>
    </xf>
    <xf numFmtId="0" fontId="12" fillId="0" borderId="20" xfId="36" applyFont="1" applyFill="1" applyBorder="1" applyAlignment="1">
      <alignment horizontal="left" vertical="center" wrapText="1" readingOrder="1"/>
    </xf>
    <xf numFmtId="0" fontId="25" fillId="0" borderId="16" xfId="31" applyFont="1" applyFill="1" applyBorder="1" applyAlignment="1">
      <alignment horizontal="left" wrapText="1"/>
    </xf>
    <xf numFmtId="43" fontId="25" fillId="0" borderId="16" xfId="37" applyFont="1" applyFill="1" applyBorder="1" applyAlignment="1">
      <alignment horizontal="center" wrapText="1"/>
    </xf>
    <xf numFmtId="43" fontId="66" fillId="0" borderId="16" xfId="37" applyFont="1" applyBorder="1" applyAlignment="1">
      <alignment horizontal="center" vertical="center" wrapText="1"/>
    </xf>
    <xf numFmtId="0" fontId="66" fillId="0" borderId="16" xfId="36" applyFont="1" applyBorder="1" applyAlignment="1">
      <alignment horizontal="center" vertical="center" wrapText="1"/>
    </xf>
    <xf numFmtId="0" fontId="53" fillId="0" borderId="16" xfId="36" applyFont="1" applyBorder="1" applyAlignment="1">
      <alignment vertical="center" wrapText="1"/>
    </xf>
    <xf numFmtId="0" fontId="63" fillId="0" borderId="16" xfId="36" applyFont="1" applyBorder="1" applyAlignment="1">
      <alignment horizontal="center" vertical="center"/>
    </xf>
    <xf numFmtId="0" fontId="63" fillId="0" borderId="16" xfId="36" applyFont="1" applyFill="1" applyBorder="1" applyAlignment="1">
      <alignment horizontal="left" vertical="center" wrapText="1"/>
    </xf>
    <xf numFmtId="43" fontId="63" fillId="0" borderId="16" xfId="37" applyNumberFormat="1" applyFont="1" applyFill="1" applyBorder="1" applyAlignment="1">
      <alignment horizontal="center" vertical="center" wrapText="1"/>
    </xf>
    <xf numFmtId="0" fontId="63" fillId="0" borderId="16" xfId="36" applyFont="1" applyFill="1" applyBorder="1" applyAlignment="1">
      <alignment horizontal="center" vertical="center" wrapText="1"/>
    </xf>
    <xf numFmtId="0" fontId="63" fillId="0" borderId="16" xfId="36" applyFont="1" applyBorder="1" applyAlignment="1">
      <alignment horizontal="center" vertical="center" wrapText="1"/>
    </xf>
    <xf numFmtId="3" fontId="25" fillId="0" borderId="16" xfId="36" applyNumberFormat="1" applyFont="1" applyFill="1" applyBorder="1" applyAlignment="1">
      <alignment horizontal="center" vertical="center" wrapText="1" readingOrder="1"/>
    </xf>
    <xf numFmtId="4" fontId="25" fillId="0" borderId="16" xfId="36" applyNumberFormat="1" applyFont="1" applyFill="1" applyBorder="1" applyAlignment="1">
      <alignment horizontal="left" vertical="center" wrapText="1" readingOrder="1"/>
    </xf>
    <xf numFmtId="4" fontId="25" fillId="0" borderId="16" xfId="36" applyNumberFormat="1" applyFont="1" applyFill="1" applyBorder="1" applyAlignment="1">
      <alignment horizontal="center" vertical="center" wrapText="1" readingOrder="1"/>
    </xf>
    <xf numFmtId="4" fontId="25" fillId="0" borderId="16" xfId="36" applyNumberFormat="1" applyFont="1" applyFill="1" applyBorder="1" applyAlignment="1">
      <alignment horizontal="left" vertical="center" wrapText="1"/>
    </xf>
    <xf numFmtId="4" fontId="25" fillId="0" borderId="16" xfId="36" applyNumberFormat="1" applyFont="1" applyFill="1" applyBorder="1" applyAlignment="1">
      <alignment horizontal="center" vertical="center" wrapText="1"/>
    </xf>
    <xf numFmtId="3" fontId="25" fillId="0" borderId="16" xfId="36" applyNumberFormat="1" applyFont="1" applyFill="1" applyBorder="1" applyAlignment="1">
      <alignment horizontal="center" vertical="center" wrapText="1"/>
    </xf>
    <xf numFmtId="0" fontId="68" fillId="0" borderId="16" xfId="36" applyFont="1" applyFill="1" applyBorder="1" applyAlignment="1">
      <alignment horizontal="left" vertical="center" wrapText="1"/>
    </xf>
    <xf numFmtId="0" fontId="68" fillId="0" borderId="16" xfId="36" applyFont="1" applyFill="1" applyBorder="1" applyAlignment="1">
      <alignment horizontal="center" vertical="center" wrapText="1"/>
    </xf>
    <xf numFmtId="0" fontId="69" fillId="0" borderId="16" xfId="36" applyFont="1" applyFill="1" applyBorder="1" applyAlignment="1">
      <alignment horizontal="center" vertical="center" wrapText="1"/>
    </xf>
    <xf numFmtId="43" fontId="12" fillId="0" borderId="16" xfId="37" applyFont="1" applyBorder="1" applyAlignment="1">
      <alignment horizontal="center" vertical="center" wrapText="1"/>
    </xf>
    <xf numFmtId="0" fontId="12" fillId="0" borderId="16" xfId="30" applyNumberFormat="1" applyFont="1" applyBorder="1" applyAlignment="1">
      <alignment horizontal="left" vertical="center" wrapText="1"/>
    </xf>
    <xf numFmtId="0" fontId="12" fillId="0" borderId="16" xfId="30" applyFont="1" applyBorder="1" applyAlignment="1">
      <alignment horizontal="left" vertical="center" wrapText="1"/>
    </xf>
    <xf numFmtId="0" fontId="25" fillId="0" borderId="16" xfId="30" applyFont="1" applyBorder="1" applyAlignment="1">
      <alignment horizontal="left" vertical="center" wrapText="1"/>
    </xf>
    <xf numFmtId="4" fontId="12" fillId="0" borderId="16" xfId="36" applyNumberFormat="1" applyFont="1" applyFill="1" applyBorder="1" applyAlignment="1">
      <alignment horizontal="right" vertical="center" wrapText="1" readingOrder="1"/>
    </xf>
    <xf numFmtId="0" fontId="12" fillId="0" borderId="16" xfId="36" applyFont="1" applyFill="1" applyBorder="1" applyAlignment="1">
      <alignment horizontal="right" vertical="center" wrapText="1" readingOrder="1"/>
    </xf>
    <xf numFmtId="0" fontId="12" fillId="0" borderId="18" xfId="36" applyFont="1" applyFill="1" applyBorder="1" applyAlignment="1">
      <alignment horizontal="center" vertical="center" wrapText="1" readingOrder="1"/>
    </xf>
    <xf numFmtId="0" fontId="12" fillId="0" borderId="17" xfId="36" applyFont="1" applyFill="1" applyBorder="1" applyAlignment="1">
      <alignment horizontal="left" vertical="center" wrapText="1" readingOrder="1"/>
    </xf>
    <xf numFmtId="4" fontId="12" fillId="0" borderId="17" xfId="36" applyNumberFormat="1" applyFont="1" applyFill="1" applyBorder="1" applyAlignment="1">
      <alignment horizontal="right" vertical="center" wrapText="1" readingOrder="1"/>
    </xf>
    <xf numFmtId="0" fontId="12" fillId="0" borderId="17" xfId="36" applyFont="1" applyFill="1" applyBorder="1" applyAlignment="1">
      <alignment horizontal="right" vertical="center" wrapText="1" readingOrder="1"/>
    </xf>
    <xf numFmtId="43" fontId="25" fillId="0" borderId="13" xfId="37" applyFont="1" applyFill="1" applyBorder="1" applyAlignment="1">
      <alignment horizontal="center" wrapText="1"/>
    </xf>
    <xf numFmtId="0" fontId="53" fillId="0" borderId="17" xfId="36" applyFont="1" applyBorder="1" applyAlignment="1">
      <alignment horizontal="left" vertical="center" wrapText="1"/>
    </xf>
    <xf numFmtId="0" fontId="53" fillId="0" borderId="18" xfId="36" applyFont="1" applyBorder="1" applyAlignment="1">
      <alignment horizontal="left" vertical="center" wrapText="1"/>
    </xf>
    <xf numFmtId="0" fontId="63" fillId="0" borderId="17" xfId="36" applyFont="1" applyFill="1" applyBorder="1" applyAlignment="1">
      <alignment horizontal="left" vertical="center" wrapText="1" readingOrder="1"/>
    </xf>
    <xf numFmtId="0" fontId="63" fillId="0" borderId="13" xfId="36" applyFont="1" applyFill="1" applyBorder="1" applyAlignment="1">
      <alignment horizontal="left" vertical="center" wrapText="1" readingOrder="1"/>
    </xf>
    <xf numFmtId="0" fontId="63" fillId="0" borderId="18" xfId="36" applyFont="1" applyFill="1" applyBorder="1" applyAlignment="1">
      <alignment horizontal="left" vertical="center" wrapText="1" readingOrder="1"/>
    </xf>
    <xf numFmtId="0" fontId="53" fillId="0" borderId="17" xfId="30" applyFont="1" applyFill="1" applyBorder="1" applyAlignment="1">
      <alignment horizontal="left" vertical="center" wrapText="1"/>
    </xf>
    <xf numFmtId="0" fontId="25" fillId="0" borderId="17" xfId="31" applyFont="1" applyFill="1" applyBorder="1" applyAlignment="1">
      <alignment horizontal="left" vertical="center" wrapText="1"/>
    </xf>
    <xf numFmtId="0" fontId="53" fillId="0" borderId="17" xfId="27" applyFont="1" applyFill="1" applyBorder="1" applyAlignment="1">
      <alignment horizontal="left" vertical="center" wrapText="1"/>
    </xf>
    <xf numFmtId="0" fontId="25" fillId="0" borderId="17" xfId="32" applyFont="1" applyFill="1" applyBorder="1" applyAlignment="1">
      <alignment horizontal="left" vertical="center" wrapText="1"/>
    </xf>
    <xf numFmtId="0" fontId="25" fillId="0" borderId="17" xfId="31" applyFont="1" applyFill="1" applyBorder="1" applyAlignment="1">
      <alignment horizontal="left" wrapText="1"/>
    </xf>
    <xf numFmtId="0" fontId="66" fillId="0" borderId="16" xfId="36" applyFont="1" applyBorder="1" applyAlignment="1">
      <alignment horizontal="left" vertical="center" wrapText="1"/>
    </xf>
    <xf numFmtId="0" fontId="53" fillId="0" borderId="17" xfId="32" applyFont="1" applyFill="1" applyBorder="1" applyAlignment="1">
      <alignment horizontal="left" vertical="center" wrapText="1"/>
    </xf>
    <xf numFmtId="0" fontId="68" fillId="0" borderId="17" xfId="36" applyFont="1" applyFill="1" applyBorder="1" applyAlignment="1">
      <alignment horizontal="left" vertical="center" wrapText="1"/>
    </xf>
    <xf numFmtId="0" fontId="25" fillId="0" borderId="17" xfId="36" applyFont="1" applyFill="1" applyBorder="1" applyAlignment="1">
      <alignment horizontal="left" vertical="center" wrapText="1"/>
    </xf>
    <xf numFmtId="0" fontId="25" fillId="0" borderId="13" xfId="36" applyFont="1" applyFill="1" applyBorder="1" applyAlignment="1">
      <alignment horizontal="left" vertical="center" wrapText="1"/>
    </xf>
    <xf numFmtId="0" fontId="12" fillId="0" borderId="17" xfId="30" applyNumberFormat="1" applyFont="1" applyBorder="1" applyAlignment="1">
      <alignment horizontal="left" vertical="center" wrapText="1"/>
    </xf>
    <xf numFmtId="0" fontId="12" fillId="0" borderId="18" xfId="30" applyNumberFormat="1" applyFont="1" applyBorder="1" applyAlignment="1">
      <alignment horizontal="left" vertical="center" wrapText="1"/>
    </xf>
    <xf numFmtId="43" fontId="53" fillId="0" borderId="17" xfId="37" applyFont="1" applyBorder="1" applyAlignment="1">
      <alignment horizontal="center" vertical="center" wrapText="1"/>
    </xf>
    <xf numFmtId="43" fontId="53" fillId="0" borderId="18" xfId="37" applyFont="1" applyBorder="1" applyAlignment="1">
      <alignment horizontal="center" vertical="center" wrapText="1"/>
    </xf>
    <xf numFmtId="43" fontId="25" fillId="0" borderId="17" xfId="37" applyFont="1" applyFill="1" applyBorder="1" applyAlignment="1">
      <alignment horizontal="center" vertical="center" wrapText="1"/>
    </xf>
    <xf numFmtId="43" fontId="53" fillId="0" borderId="19" xfId="37" applyFont="1" applyFill="1" applyBorder="1" applyAlignment="1">
      <alignment horizontal="center" vertical="center" wrapText="1"/>
    </xf>
    <xf numFmtId="43" fontId="53" fillId="0" borderId="13" xfId="37" applyFont="1" applyBorder="1" applyAlignment="1">
      <alignment horizontal="center" vertical="center" wrapText="1"/>
    </xf>
    <xf numFmtId="43" fontId="12" fillId="0" borderId="17" xfId="37" applyFont="1" applyBorder="1" applyAlignment="1">
      <alignment horizontal="center" vertical="center" wrapText="1"/>
    </xf>
    <xf numFmtId="43" fontId="12" fillId="0" borderId="18" xfId="37" applyFont="1" applyBorder="1" applyAlignment="1">
      <alignment horizontal="center" vertical="center" wrapText="1"/>
    </xf>
    <xf numFmtId="0" fontId="12" fillId="0" borderId="0" xfId="0" applyFont="1"/>
    <xf numFmtId="0" fontId="56" fillId="0" borderId="0" xfId="0" applyFont="1" applyAlignment="1">
      <alignment horizontal="left"/>
    </xf>
    <xf numFmtId="0" fontId="56" fillId="0" borderId="0" xfId="0" applyFont="1" applyAlignment="1">
      <alignment horizontal="center"/>
    </xf>
    <xf numFmtId="0" fontId="57" fillId="0" borderId="0" xfId="0" applyFont="1" applyAlignment="1">
      <alignment horizontal="center"/>
    </xf>
    <xf numFmtId="0" fontId="58" fillId="0" borderId="0" xfId="0" applyFont="1" applyBorder="1" applyAlignment="1">
      <alignment horizontal="right" vertical="top"/>
    </xf>
    <xf numFmtId="0" fontId="25" fillId="0" borderId="16" xfId="36" applyFont="1" applyBorder="1" applyAlignment="1">
      <alignment horizontal="center" vertical="center"/>
    </xf>
    <xf numFmtId="0" fontId="1" fillId="0" borderId="16" xfId="36" applyFont="1" applyBorder="1" applyAlignment="1">
      <alignment horizontal="center" vertical="center" wrapText="1"/>
    </xf>
    <xf numFmtId="0" fontId="25" fillId="0" borderId="16" xfId="36" applyFont="1" applyBorder="1" applyAlignment="1">
      <alignment horizontal="center" vertical="center" wrapText="1" readingOrder="1"/>
    </xf>
    <xf numFmtId="166" fontId="54" fillId="0" borderId="1" xfId="0" applyNumberFormat="1" applyFont="1" applyBorder="1" applyAlignment="1">
      <alignment horizontal="left" vertical="center" wrapText="1"/>
    </xf>
    <xf numFmtId="166" fontId="36" fillId="0" borderId="1" xfId="0" applyNumberFormat="1" applyFont="1" applyBorder="1" applyAlignment="1">
      <alignment vertical="center" wrapText="1"/>
    </xf>
    <xf numFmtId="0" fontId="56" fillId="0" borderId="1" xfId="0" applyFont="1" applyBorder="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vertical="center"/>
    </xf>
    <xf numFmtId="4" fontId="56" fillId="0" borderId="1" xfId="0" applyNumberFormat="1" applyFont="1" applyBorder="1" applyAlignment="1">
      <alignment vertical="center"/>
    </xf>
    <xf numFmtId="166" fontId="36" fillId="0" borderId="1" xfId="0" applyNumberFormat="1" applyFont="1" applyBorder="1" applyAlignment="1">
      <alignment horizontal="right" vertical="center" wrapText="1"/>
    </xf>
    <xf numFmtId="0" fontId="12" fillId="0" borderId="1" xfId="0" applyFont="1" applyBorder="1" applyAlignment="1">
      <alignment horizontal="justify" vertical="center"/>
    </xf>
    <xf numFmtId="166" fontId="53" fillId="0" borderId="1" xfId="0" applyNumberFormat="1" applyFont="1" applyBorder="1" applyAlignment="1">
      <alignment vertical="center" wrapText="1"/>
    </xf>
    <xf numFmtId="4" fontId="25" fillId="0" borderId="16" xfId="36" applyNumberFormat="1" applyFont="1" applyBorder="1" applyAlignment="1">
      <alignment horizontal="center" vertical="center"/>
    </xf>
    <xf numFmtId="166" fontId="53" fillId="0" borderId="1" xfId="0" applyNumberFormat="1" applyFont="1" applyBorder="1" applyAlignment="1">
      <alignment horizontal="right" vertical="center" wrapText="1"/>
    </xf>
    <xf numFmtId="0" fontId="12" fillId="0" borderId="0" xfId="0" applyFont="1" applyAlignment="1">
      <alignment horizontal="left"/>
    </xf>
    <xf numFmtId="0" fontId="12" fillId="0" borderId="0" xfId="0" applyFont="1" applyAlignment="1">
      <alignment horizontal="center"/>
    </xf>
    <xf numFmtId="0" fontId="12" fillId="0" borderId="0" xfId="0" applyFont="1" applyFill="1"/>
    <xf numFmtId="0" fontId="12" fillId="0" borderId="1" xfId="0" applyFont="1" applyFill="1" applyBorder="1" applyAlignment="1">
      <alignment horizontal="center" vertical="center"/>
    </xf>
    <xf numFmtId="0" fontId="12" fillId="0" borderId="0" xfId="0" applyFont="1" applyFill="1" applyAlignment="1">
      <alignment horizontal="center" vertical="center"/>
    </xf>
    <xf numFmtId="0" fontId="12" fillId="4" borderId="0" xfId="0" applyFont="1" applyFill="1"/>
    <xf numFmtId="43" fontId="32" fillId="4" borderId="18" xfId="25" applyNumberFormat="1" applyFont="1" applyFill="1" applyBorder="1" applyAlignment="1">
      <alignment horizontal="center" vertical="center" wrapText="1"/>
    </xf>
    <xf numFmtId="165" fontId="12" fillId="0" borderId="0" xfId="0" applyNumberFormat="1" applyFont="1" applyAlignment="1">
      <alignment horizontal="right"/>
    </xf>
    <xf numFmtId="0" fontId="56" fillId="0" borderId="0" xfId="0" applyFont="1" applyAlignment="1">
      <alignment horizontal="right"/>
    </xf>
    <xf numFmtId="43" fontId="32" fillId="4" borderId="18" xfId="36" applyNumberFormat="1" applyFont="1" applyFill="1" applyBorder="1" applyAlignment="1">
      <alignment horizontal="right" vertical="center" wrapText="1"/>
    </xf>
    <xf numFmtId="43" fontId="25" fillId="0" borderId="16" xfId="37" applyFont="1" applyFill="1" applyBorder="1" applyAlignment="1">
      <alignment horizontal="right" vertical="center" wrapText="1"/>
    </xf>
    <xf numFmtId="43" fontId="25" fillId="0" borderId="16" xfId="37" quotePrefix="1" applyFont="1" applyFill="1" applyBorder="1" applyAlignment="1">
      <alignment horizontal="right" vertical="center" wrapText="1"/>
    </xf>
    <xf numFmtId="43" fontId="12" fillId="0" borderId="16" xfId="37" applyFont="1" applyFill="1" applyBorder="1" applyAlignment="1">
      <alignment horizontal="right" vertical="center" wrapText="1"/>
    </xf>
    <xf numFmtId="43" fontId="25" fillId="0" borderId="18" xfId="37" applyFont="1" applyFill="1" applyBorder="1" applyAlignment="1">
      <alignment horizontal="right" vertical="center" wrapText="1"/>
    </xf>
    <xf numFmtId="43" fontId="53" fillId="0" borderId="16" xfId="37" applyFont="1" applyBorder="1" applyAlignment="1">
      <alignment horizontal="right" vertical="center" wrapText="1"/>
    </xf>
    <xf numFmtId="43" fontId="1" fillId="0" borderId="16" xfId="37" applyFont="1" applyBorder="1" applyAlignment="1">
      <alignment horizontal="right" vertical="center" wrapText="1"/>
    </xf>
    <xf numFmtId="43" fontId="25" fillId="0" borderId="16" xfId="37" applyFont="1" applyBorder="1" applyAlignment="1">
      <alignment horizontal="right" vertical="center"/>
    </xf>
    <xf numFmtId="43" fontId="63" fillId="0" borderId="16" xfId="37" applyNumberFormat="1" applyFont="1" applyFill="1" applyBorder="1" applyAlignment="1">
      <alignment horizontal="right" vertical="center" wrapText="1" readingOrder="1"/>
    </xf>
    <xf numFmtId="4" fontId="12" fillId="0" borderId="16" xfId="36" applyNumberFormat="1" applyFont="1" applyBorder="1" applyAlignment="1">
      <alignment horizontal="right" vertical="center" wrapText="1"/>
    </xf>
    <xf numFmtId="43" fontId="53" fillId="0" borderId="16" xfId="37" applyFont="1" applyFill="1" applyBorder="1" applyAlignment="1">
      <alignment horizontal="right" vertical="center" wrapText="1"/>
    </xf>
    <xf numFmtId="43" fontId="25" fillId="0" borderId="13" xfId="37" applyFont="1" applyFill="1" applyBorder="1" applyAlignment="1">
      <alignment horizontal="right" vertical="center" wrapText="1"/>
    </xf>
    <xf numFmtId="0" fontId="25" fillId="0" borderId="16" xfId="36" applyFont="1" applyBorder="1" applyAlignment="1">
      <alignment horizontal="right" vertical="center" wrapText="1"/>
    </xf>
    <xf numFmtId="43" fontId="25" fillId="0" borderId="16" xfId="37" applyFont="1" applyFill="1" applyBorder="1" applyAlignment="1">
      <alignment horizontal="right" wrapText="1"/>
    </xf>
    <xf numFmtId="43" fontId="66" fillId="0" borderId="16" xfId="37" applyFont="1" applyBorder="1" applyAlignment="1">
      <alignment horizontal="right" vertical="center" wrapText="1"/>
    </xf>
    <xf numFmtId="43" fontId="25" fillId="0" borderId="16" xfId="37" applyFont="1" applyBorder="1" applyAlignment="1">
      <alignment horizontal="right" vertical="center" wrapText="1"/>
    </xf>
    <xf numFmtId="43" fontId="63" fillId="0" borderId="16" xfId="37" applyNumberFormat="1" applyFont="1" applyFill="1" applyBorder="1" applyAlignment="1">
      <alignment horizontal="right" vertical="center" wrapText="1"/>
    </xf>
    <xf numFmtId="4" fontId="25" fillId="0" borderId="16" xfId="36" applyNumberFormat="1" applyFont="1" applyBorder="1" applyAlignment="1">
      <alignment horizontal="right" vertical="center"/>
    </xf>
    <xf numFmtId="4" fontId="25" fillId="0" borderId="16" xfId="36" applyNumberFormat="1" applyFont="1" applyFill="1" applyBorder="1" applyAlignment="1">
      <alignment horizontal="right" vertical="center" wrapText="1" readingOrder="1"/>
    </xf>
    <xf numFmtId="4" fontId="25" fillId="0" borderId="16" xfId="36" applyNumberFormat="1" applyFont="1" applyFill="1" applyBorder="1" applyAlignment="1">
      <alignment horizontal="right" vertical="center" wrapText="1"/>
    </xf>
    <xf numFmtId="43" fontId="25" fillId="0" borderId="13" xfId="37" applyFont="1" applyFill="1" applyBorder="1" applyAlignment="1">
      <alignment horizontal="right" wrapText="1"/>
    </xf>
    <xf numFmtId="43" fontId="12" fillId="0" borderId="16" xfId="37" applyFont="1" applyBorder="1" applyAlignment="1">
      <alignment horizontal="right" vertical="center" wrapText="1"/>
    </xf>
    <xf numFmtId="166" fontId="32" fillId="4" borderId="18" xfId="36" applyNumberFormat="1" applyFont="1" applyFill="1" applyBorder="1" applyAlignment="1">
      <alignment horizontal="right" vertical="center" wrapText="1"/>
    </xf>
    <xf numFmtId="0" fontId="58" fillId="0" borderId="0" xfId="0" applyFont="1" applyBorder="1" applyAlignment="1">
      <alignment horizontal="center" vertical="top"/>
    </xf>
    <xf numFmtId="0" fontId="36" fillId="0" borderId="1" xfId="0" applyFont="1" applyBorder="1" applyAlignment="1">
      <alignment horizontal="center" vertical="center" wrapText="1"/>
    </xf>
    <xf numFmtId="0" fontId="53" fillId="0" borderId="21" xfId="32" applyFont="1" applyFill="1" applyBorder="1" applyAlignment="1">
      <alignment horizontal="center" vertical="center" wrapText="1"/>
    </xf>
    <xf numFmtId="0" fontId="56" fillId="9" borderId="18" xfId="0" applyFont="1" applyFill="1" applyBorder="1" applyAlignment="1">
      <alignment horizontal="center" vertical="center"/>
    </xf>
    <xf numFmtId="0" fontId="56" fillId="9" borderId="18" xfId="0" applyFont="1" applyFill="1" applyBorder="1" applyAlignment="1">
      <alignment horizontal="center" vertical="center" wrapText="1"/>
    </xf>
    <xf numFmtId="165" fontId="56" fillId="9" borderId="18" xfId="0" applyNumberFormat="1" applyFont="1" applyFill="1" applyBorder="1" applyAlignment="1">
      <alignment horizontal="right" vertical="center" wrapText="1"/>
    </xf>
    <xf numFmtId="0" fontId="56" fillId="9" borderId="16" xfId="0" applyFont="1" applyFill="1" applyBorder="1" applyAlignment="1">
      <alignment horizontal="center" vertical="center" wrapText="1"/>
    </xf>
    <xf numFmtId="0" fontId="56" fillId="9" borderId="0" xfId="0" applyFont="1" applyFill="1" applyBorder="1" applyAlignment="1">
      <alignment horizontal="center" vertical="center" wrapText="1"/>
    </xf>
    <xf numFmtId="0" fontId="56" fillId="9" borderId="0" xfId="0" applyFont="1" applyFill="1" applyAlignment="1">
      <alignment horizontal="center" vertical="center"/>
    </xf>
    <xf numFmtId="0" fontId="0" fillId="0" borderId="0" xfId="0" applyFill="1" applyAlignment="1">
      <alignment horizontal="center"/>
    </xf>
    <xf numFmtId="0" fontId="0" fillId="0" borderId="0" xfId="0" applyFill="1"/>
    <xf numFmtId="0" fontId="0" fillId="0" borderId="0" xfId="0" applyFill="1" applyBorder="1" applyAlignment="1">
      <alignment horizontal="center"/>
    </xf>
    <xf numFmtId="0" fontId="0" fillId="0" borderId="0" xfId="0" applyFill="1" applyBorder="1"/>
    <xf numFmtId="0" fontId="40" fillId="0" borderId="0" xfId="0" applyFont="1" applyAlignment="1">
      <alignment horizontal="center"/>
    </xf>
    <xf numFmtId="0" fontId="40" fillId="0" borderId="0" xfId="0" applyFont="1"/>
    <xf numFmtId="0" fontId="40" fillId="0" borderId="0" xfId="0" applyFont="1" applyAlignment="1">
      <alignment horizontal="center" wrapText="1"/>
    </xf>
    <xf numFmtId="0" fontId="75" fillId="0" borderId="0" xfId="0" applyFont="1" applyAlignment="1">
      <alignment horizontal="center"/>
    </xf>
    <xf numFmtId="0" fontId="76" fillId="0" borderId="16" xfId="0" applyFont="1" applyBorder="1" applyAlignment="1">
      <alignment horizontal="center" vertical="center" wrapText="1"/>
    </xf>
    <xf numFmtId="0" fontId="76" fillId="0" borderId="16" xfId="0" applyFont="1" applyFill="1" applyBorder="1" applyAlignment="1">
      <alignment horizontal="center" vertical="center" wrapText="1"/>
    </xf>
    <xf numFmtId="0" fontId="0" fillId="0" borderId="16" xfId="0" applyFill="1" applyBorder="1" applyAlignment="1">
      <alignment horizontal="center" vertical="center"/>
    </xf>
    <xf numFmtId="0" fontId="0" fillId="0" borderId="16" xfId="0" applyFill="1" applyBorder="1" applyAlignment="1">
      <alignment horizontal="left" wrapText="1"/>
    </xf>
    <xf numFmtId="0" fontId="0" fillId="0" borderId="16" xfId="0" applyFill="1" applyBorder="1" applyAlignment="1">
      <alignment horizontal="center"/>
    </xf>
    <xf numFmtId="0" fontId="0" fillId="0" borderId="16" xfId="0" applyFill="1" applyBorder="1" applyAlignment="1">
      <alignment horizontal="right" vertical="center" wrapText="1"/>
    </xf>
    <xf numFmtId="1" fontId="0" fillId="0" borderId="16" xfId="0" applyNumberFormat="1" applyFill="1" applyBorder="1" applyAlignment="1">
      <alignment horizontal="right" vertical="center"/>
    </xf>
    <xf numFmtId="0" fontId="0" fillId="0" borderId="16" xfId="0" applyFont="1" applyFill="1" applyBorder="1" applyAlignment="1">
      <alignment horizontal="center" vertical="center"/>
    </xf>
    <xf numFmtId="0" fontId="0" fillId="0" borderId="16" xfId="0" applyFill="1" applyBorder="1" applyAlignment="1">
      <alignment horizontal="right" vertical="center"/>
    </xf>
    <xf numFmtId="0" fontId="0" fillId="0" borderId="16" xfId="0" applyFill="1" applyBorder="1"/>
    <xf numFmtId="0" fontId="8" fillId="0" borderId="16" xfId="0" applyFont="1" applyFill="1" applyBorder="1" applyAlignment="1">
      <alignment horizontal="left" wrapText="1"/>
    </xf>
    <xf numFmtId="0" fontId="0" fillId="0" borderId="16" xfId="0" applyFill="1" applyBorder="1" applyAlignment="1">
      <alignment horizontal="left" vertical="center" wrapText="1"/>
    </xf>
    <xf numFmtId="0" fontId="0" fillId="0" borderId="16" xfId="0" applyFont="1" applyFill="1" applyBorder="1" applyAlignment="1">
      <alignment horizontal="center"/>
    </xf>
    <xf numFmtId="0" fontId="0" fillId="0" borderId="16" xfId="0" applyFont="1" applyFill="1" applyBorder="1" applyAlignment="1">
      <alignment horizontal="center" vertical="center" wrapText="1"/>
    </xf>
    <xf numFmtId="0" fontId="0" fillId="0" borderId="16" xfId="0" applyFont="1" applyFill="1" applyBorder="1" applyAlignment="1">
      <alignment horizontal="right" vertical="center"/>
    </xf>
    <xf numFmtId="0" fontId="0" fillId="0" borderId="16" xfId="0" applyFont="1" applyFill="1" applyBorder="1" applyAlignment="1">
      <alignment horizontal="right" vertical="center" wrapText="1"/>
    </xf>
    <xf numFmtId="1" fontId="0" fillId="0" borderId="16" xfId="0" applyNumberFormat="1" applyFont="1" applyFill="1" applyBorder="1" applyAlignment="1">
      <alignment horizontal="right" vertical="center" wrapText="1"/>
    </xf>
    <xf numFmtId="0" fontId="0" fillId="0" borderId="16" xfId="0" applyFont="1" applyFill="1" applyBorder="1"/>
    <xf numFmtId="0" fontId="0" fillId="0" borderId="0" xfId="0" applyFont="1" applyFill="1"/>
    <xf numFmtId="0" fontId="0" fillId="0" borderId="16" xfId="0" applyFill="1" applyBorder="1" applyAlignment="1">
      <alignment horizontal="right" wrapText="1"/>
    </xf>
    <xf numFmtId="1" fontId="0" fillId="0" borderId="16" xfId="0" applyNumberFormat="1" applyFill="1" applyBorder="1" applyAlignment="1">
      <alignment horizontal="right"/>
    </xf>
    <xf numFmtId="0" fontId="0" fillId="0" borderId="16" xfId="0" applyFill="1" applyBorder="1" applyAlignment="1">
      <alignment horizontal="right"/>
    </xf>
    <xf numFmtId="0" fontId="0" fillId="8" borderId="0" xfId="0" applyFill="1"/>
    <xf numFmtId="0" fontId="8" fillId="0" borderId="16" xfId="0" applyFont="1" applyFill="1" applyBorder="1" applyAlignment="1">
      <alignment horizontal="left" vertical="center" wrapText="1"/>
    </xf>
    <xf numFmtId="3" fontId="0" fillId="0" borderId="16" xfId="0" applyNumberFormat="1" applyFill="1" applyBorder="1" applyAlignment="1">
      <alignment horizontal="right" wrapText="1"/>
    </xf>
    <xf numFmtId="0" fontId="0" fillId="0" borderId="16" xfId="0" applyFill="1" applyBorder="1" applyAlignment="1">
      <alignment horizontal="center" vertical="center" wrapText="1"/>
    </xf>
    <xf numFmtId="1" fontId="0" fillId="0" borderId="16" xfId="0" applyNumberFormat="1" applyFill="1" applyBorder="1" applyAlignment="1">
      <alignment horizontal="right" vertical="center" wrapText="1"/>
    </xf>
    <xf numFmtId="0" fontId="0" fillId="0" borderId="0" xfId="0" applyFill="1" applyAlignment="1">
      <alignment vertical="center" wrapText="1"/>
    </xf>
    <xf numFmtId="1" fontId="0" fillId="0" borderId="16" xfId="0" applyNumberFormat="1" applyFont="1" applyFill="1" applyBorder="1" applyAlignment="1">
      <alignment horizontal="center" vertical="center" wrapText="1"/>
    </xf>
    <xf numFmtId="0" fontId="0" fillId="0" borderId="16" xfId="0" applyFill="1" applyBorder="1" applyAlignment="1">
      <alignment horizontal="center" wrapText="1"/>
    </xf>
    <xf numFmtId="1" fontId="0" fillId="0" borderId="16" xfId="0" applyNumberFormat="1" applyFill="1" applyBorder="1" applyAlignment="1">
      <alignment horizontal="center"/>
    </xf>
    <xf numFmtId="1" fontId="0" fillId="0" borderId="17" xfId="0" applyNumberFormat="1" applyFill="1" applyBorder="1" applyAlignment="1"/>
    <xf numFmtId="1" fontId="0" fillId="0" borderId="18" xfId="0" applyNumberFormat="1" applyFill="1" applyBorder="1" applyAlignment="1"/>
    <xf numFmtId="0" fontId="0" fillId="0" borderId="16" xfId="0" applyFill="1" applyBorder="1" applyAlignment="1">
      <alignment vertical="center"/>
    </xf>
    <xf numFmtId="0" fontId="0" fillId="0" borderId="0" xfId="0" applyFill="1" applyAlignment="1">
      <alignment vertical="center"/>
    </xf>
    <xf numFmtId="0" fontId="0" fillId="0" borderId="16" xfId="0" applyBorder="1" applyAlignment="1">
      <alignment horizontal="center" vertical="center" wrapText="1"/>
    </xf>
    <xf numFmtId="1" fontId="0" fillId="0" borderId="16" xfId="0" applyNumberFormat="1" applyFill="1" applyBorder="1" applyAlignment="1">
      <alignment horizontal="center" vertical="center" wrapText="1"/>
    </xf>
    <xf numFmtId="0" fontId="0" fillId="0" borderId="0" xfId="0" applyFont="1" applyFill="1" applyAlignment="1">
      <alignment horizontal="center"/>
    </xf>
    <xf numFmtId="0" fontId="0" fillId="0" borderId="0" xfId="0" applyFill="1" applyAlignment="1">
      <alignment horizontal="center" vertical="center"/>
    </xf>
    <xf numFmtId="1" fontId="0" fillId="0" borderId="16" xfId="0" applyNumberFormat="1" applyFill="1" applyBorder="1" applyAlignment="1">
      <alignment horizontal="center" vertical="center"/>
    </xf>
    <xf numFmtId="0" fontId="0" fillId="0" borderId="22" xfId="0" applyFill="1" applyBorder="1" applyAlignment="1">
      <alignment horizontal="center" vertical="center" wrapText="1"/>
    </xf>
    <xf numFmtId="0" fontId="0" fillId="10" borderId="16" xfId="0" applyFont="1" applyFill="1" applyBorder="1" applyAlignment="1">
      <alignment horizontal="center"/>
    </xf>
    <xf numFmtId="0" fontId="8" fillId="10" borderId="16" xfId="0" applyFont="1" applyFill="1" applyBorder="1" applyAlignment="1">
      <alignment horizontal="left" vertical="center" wrapText="1"/>
    </xf>
    <xf numFmtId="0" fontId="0" fillId="10" borderId="16" xfId="0" applyFont="1" applyFill="1" applyBorder="1" applyAlignment="1">
      <alignment horizontal="center" vertical="center" wrapText="1"/>
    </xf>
    <xf numFmtId="0" fontId="0" fillId="10" borderId="16" xfId="0" applyFont="1" applyFill="1" applyBorder="1" applyAlignment="1">
      <alignment horizontal="right" vertical="center" wrapText="1"/>
    </xf>
    <xf numFmtId="1" fontId="0" fillId="10" borderId="16" xfId="0" applyNumberFormat="1" applyFill="1" applyBorder="1" applyAlignment="1">
      <alignment horizontal="right" vertical="center" wrapText="1"/>
    </xf>
    <xf numFmtId="0" fontId="0" fillId="10" borderId="16" xfId="0" applyFont="1" applyFill="1" applyBorder="1" applyAlignment="1">
      <alignment horizontal="center" vertical="center"/>
    </xf>
    <xf numFmtId="0" fontId="0" fillId="10" borderId="16" xfId="0" applyFill="1" applyBorder="1"/>
    <xf numFmtId="0" fontId="0" fillId="10" borderId="0" xfId="0" applyFont="1" applyFill="1"/>
    <xf numFmtId="0" fontId="0" fillId="10" borderId="16" xfId="0" applyFill="1" applyBorder="1" applyAlignment="1">
      <alignment horizontal="right" vertical="center" wrapText="1"/>
    </xf>
    <xf numFmtId="0" fontId="0" fillId="10" borderId="16" xfId="0" applyFill="1" applyBorder="1" applyAlignment="1">
      <alignment horizontal="center"/>
    </xf>
    <xf numFmtId="0" fontId="0" fillId="10" borderId="0" xfId="0" applyFill="1"/>
    <xf numFmtId="167" fontId="0" fillId="0" borderId="16" xfId="0" applyNumberFormat="1" applyFill="1" applyBorder="1" applyAlignment="1">
      <alignment horizontal="right" vertical="center" wrapText="1"/>
    </xf>
    <xf numFmtId="0" fontId="0" fillId="0" borderId="0" xfId="0" applyFill="1" applyAlignment="1">
      <alignment horizontal="center" wrapText="1"/>
    </xf>
    <xf numFmtId="1" fontId="0" fillId="0" borderId="0" xfId="0" applyNumberFormat="1" applyFill="1" applyAlignment="1">
      <alignment horizontal="center"/>
    </xf>
    <xf numFmtId="0" fontId="73" fillId="0" borderId="0" xfId="0" applyFont="1" applyAlignment="1">
      <alignment horizontal="center"/>
    </xf>
    <xf numFmtId="0" fontId="76" fillId="0" borderId="17" xfId="0" applyFont="1" applyBorder="1" applyAlignment="1">
      <alignment horizontal="center" vertical="center" wrapText="1"/>
    </xf>
    <xf numFmtId="0" fontId="76" fillId="0" borderId="18" xfId="0" applyFont="1" applyBorder="1" applyAlignment="1">
      <alignment horizontal="center" vertical="center" wrapText="1"/>
    </xf>
    <xf numFmtId="0" fontId="0" fillId="0" borderId="16" xfId="0" applyBorder="1" applyAlignment="1">
      <alignment horizontal="left" vertical="center"/>
    </xf>
    <xf numFmtId="0" fontId="56" fillId="9" borderId="16" xfId="0" applyFont="1" applyFill="1" applyBorder="1" applyAlignment="1">
      <alignment horizontal="center" vertical="center"/>
    </xf>
    <xf numFmtId="165" fontId="56" fillId="9" borderId="16" xfId="0" applyNumberFormat="1" applyFont="1" applyFill="1" applyBorder="1" applyAlignment="1">
      <alignment horizontal="right" vertical="center" wrapText="1"/>
    </xf>
    <xf numFmtId="0" fontId="32" fillId="4" borderId="16" xfId="36" applyFont="1" applyFill="1" applyBorder="1" applyAlignment="1">
      <alignment horizontal="left" vertical="center" wrapText="1"/>
    </xf>
    <xf numFmtId="0" fontId="12" fillId="0" borderId="16" xfId="0" applyFont="1" applyBorder="1"/>
    <xf numFmtId="0" fontId="12" fillId="0" borderId="16" xfId="0" applyFont="1" applyBorder="1" applyAlignment="1">
      <alignment horizontal="center"/>
    </xf>
    <xf numFmtId="0" fontId="12" fillId="0" borderId="16" xfId="0" applyFont="1" applyBorder="1" applyAlignment="1">
      <alignment horizontal="left"/>
    </xf>
    <xf numFmtId="165" fontId="12" fillId="0" borderId="16" xfId="0" applyNumberFormat="1" applyFont="1" applyBorder="1" applyAlignment="1">
      <alignment horizontal="right"/>
    </xf>
    <xf numFmtId="0" fontId="53" fillId="0" borderId="16" xfId="0" applyFont="1" applyFill="1" applyBorder="1" applyAlignment="1">
      <alignment horizontal="left" wrapText="1"/>
    </xf>
    <xf numFmtId="0" fontId="12" fillId="0" borderId="16" xfId="0" applyFont="1" applyFill="1" applyBorder="1" applyAlignment="1">
      <alignment horizontal="left" wrapText="1"/>
    </xf>
    <xf numFmtId="0" fontId="53" fillId="0" borderId="16" xfId="0" applyFont="1" applyFill="1" applyBorder="1" applyAlignment="1">
      <alignment horizontal="center" wrapText="1"/>
    </xf>
    <xf numFmtId="0" fontId="53" fillId="10" borderId="16" xfId="0" applyFont="1" applyFill="1" applyBorder="1" applyAlignment="1">
      <alignment horizontal="center"/>
    </xf>
    <xf numFmtId="0" fontId="12" fillId="10" borderId="16" xfId="0" applyFont="1" applyFill="1" applyBorder="1" applyAlignment="1">
      <alignment horizontal="left" vertical="center" wrapText="1"/>
    </xf>
    <xf numFmtId="0" fontId="53" fillId="10" borderId="16" xfId="0" applyFont="1" applyFill="1" applyBorder="1" applyAlignment="1">
      <alignment horizontal="center" vertical="center" wrapText="1"/>
    </xf>
    <xf numFmtId="3" fontId="53" fillId="0" borderId="16" xfId="0" applyNumberFormat="1" applyFont="1" applyFill="1" applyBorder="1" applyAlignment="1">
      <alignment horizontal="center" wrapText="1"/>
    </xf>
    <xf numFmtId="0" fontId="12" fillId="10" borderId="16" xfId="0" applyFont="1" applyFill="1" applyBorder="1" applyAlignment="1">
      <alignment horizontal="center" vertical="center" wrapText="1"/>
    </xf>
    <xf numFmtId="0" fontId="0" fillId="0" borderId="16" xfId="0" applyFill="1" applyBorder="1" applyAlignment="1">
      <alignment horizontal="center"/>
    </xf>
    <xf numFmtId="0" fontId="31" fillId="0" borderId="0" xfId="0" applyFont="1"/>
    <xf numFmtId="0" fontId="33" fillId="0" borderId="16" xfId="0" applyFont="1" applyBorder="1" applyAlignment="1">
      <alignment horizontal="center" vertical="center"/>
    </xf>
    <xf numFmtId="0" fontId="33" fillId="0" borderId="16" xfId="0" applyFont="1" applyBorder="1" applyAlignment="1">
      <alignment horizontal="center" vertical="center" wrapText="1"/>
    </xf>
    <xf numFmtId="49" fontId="31" fillId="0" borderId="16" xfId="0" applyNumberFormat="1" applyFont="1" applyBorder="1" applyAlignment="1">
      <alignment horizontal="center" vertical="center"/>
    </xf>
    <xf numFmtId="49" fontId="31" fillId="0" borderId="16" xfId="0" applyNumberFormat="1" applyFont="1" applyBorder="1" applyAlignment="1">
      <alignment vertical="center"/>
    </xf>
    <xf numFmtId="49" fontId="31" fillId="0" borderId="16" xfId="0" applyNumberFormat="1" applyFont="1" applyBorder="1" applyAlignment="1">
      <alignment horizontal="left" vertical="center"/>
    </xf>
    <xf numFmtId="49" fontId="31" fillId="0" borderId="16" xfId="0" applyNumberFormat="1" applyFont="1" applyBorder="1" applyAlignment="1">
      <alignment horizontal="right" vertical="center"/>
    </xf>
    <xf numFmtId="49" fontId="31" fillId="0" borderId="16" xfId="0" applyNumberFormat="1" applyFont="1" applyBorder="1" applyAlignment="1">
      <alignment horizontal="center"/>
    </xf>
    <xf numFmtId="0" fontId="31" fillId="0" borderId="16" xfId="0" applyFont="1" applyBorder="1" applyAlignment="1">
      <alignment horizontal="center" vertical="center"/>
    </xf>
    <xf numFmtId="0" fontId="31" fillId="0" borderId="16" xfId="0" applyFont="1" applyBorder="1" applyAlignment="1">
      <alignment vertical="center" wrapText="1"/>
    </xf>
    <xf numFmtId="0" fontId="31" fillId="0" borderId="16" xfId="0" applyFont="1" applyBorder="1" applyAlignment="1">
      <alignment horizontal="left" vertical="center"/>
    </xf>
    <xf numFmtId="0" fontId="31" fillId="0" borderId="16" xfId="0" applyFont="1" applyFill="1" applyBorder="1" applyAlignment="1">
      <alignment horizontal="right" vertical="center" wrapText="1"/>
    </xf>
    <xf numFmtId="0" fontId="31" fillId="0" borderId="16" xfId="0" applyFont="1" applyFill="1" applyBorder="1" applyAlignment="1">
      <alignment horizontal="left" vertical="center" wrapText="1"/>
    </xf>
    <xf numFmtId="166" fontId="31" fillId="0" borderId="16" xfId="0" applyNumberFormat="1" applyFont="1" applyFill="1" applyBorder="1" applyAlignment="1">
      <alignment horizontal="right" vertical="center" wrapText="1"/>
    </xf>
    <xf numFmtId="0" fontId="31" fillId="0" borderId="16" xfId="0" applyFont="1" applyBorder="1" applyAlignment="1">
      <alignment horizontal="left" vertical="center" wrapText="1"/>
    </xf>
    <xf numFmtId="0" fontId="31" fillId="0" borderId="16" xfId="0" applyFont="1" applyBorder="1" applyAlignment="1">
      <alignment vertical="center"/>
    </xf>
    <xf numFmtId="0" fontId="31" fillId="0" borderId="16" xfId="0" applyFont="1" applyBorder="1" applyAlignment="1">
      <alignment horizontal="right" vertical="center"/>
    </xf>
    <xf numFmtId="3" fontId="31" fillId="0" borderId="16" xfId="0" applyNumberFormat="1" applyFont="1" applyBorder="1" applyAlignment="1">
      <alignment horizontal="right" vertical="center"/>
    </xf>
    <xf numFmtId="0" fontId="31" fillId="0" borderId="16" xfId="0" applyFont="1" applyBorder="1"/>
    <xf numFmtId="0" fontId="31" fillId="0" borderId="16" xfId="0" applyNumberFormat="1" applyFont="1" applyBorder="1" applyAlignment="1">
      <alignment horizontal="center" vertical="center"/>
    </xf>
    <xf numFmtId="0" fontId="33" fillId="0" borderId="16" xfId="0" applyFont="1" applyBorder="1"/>
    <xf numFmtId="0" fontId="31" fillId="0" borderId="16" xfId="0" applyFont="1" applyBorder="1" applyAlignment="1">
      <alignment horizontal="center" vertical="center" wrapText="1"/>
    </xf>
    <xf numFmtId="0" fontId="31" fillId="0" borderId="16" xfId="0" applyFont="1" applyBorder="1" applyAlignment="1">
      <alignment horizontal="right" vertical="center" wrapText="1"/>
    </xf>
    <xf numFmtId="3" fontId="31" fillId="0" borderId="16" xfId="0" applyNumberFormat="1" applyFont="1" applyBorder="1" applyAlignment="1">
      <alignment horizontal="right" vertical="center" wrapText="1"/>
    </xf>
    <xf numFmtId="3" fontId="31" fillId="0" borderId="16" xfId="0" applyNumberFormat="1" applyFont="1" applyBorder="1" applyAlignment="1">
      <alignment horizontal="center" vertical="center" wrapText="1"/>
    </xf>
    <xf numFmtId="0" fontId="31" fillId="0" borderId="20" xfId="0" applyFont="1" applyBorder="1" applyAlignment="1">
      <alignment horizontal="right" vertical="center"/>
    </xf>
    <xf numFmtId="3" fontId="31" fillId="0" borderId="16" xfId="0" applyNumberFormat="1" applyFont="1" applyBorder="1" applyAlignment="1">
      <alignment vertical="center"/>
    </xf>
    <xf numFmtId="0" fontId="31" fillId="0" borderId="0" xfId="0" applyFont="1" applyAlignment="1">
      <alignment horizontal="left" vertical="center"/>
    </xf>
    <xf numFmtId="0" fontId="78" fillId="0" borderId="0" xfId="0" applyFont="1" applyAlignment="1">
      <alignment horizontal="right"/>
    </xf>
    <xf numFmtId="0" fontId="31" fillId="0" borderId="0" xfId="0" applyFont="1" applyAlignment="1">
      <alignment horizontal="center" vertical="center"/>
    </xf>
    <xf numFmtId="0" fontId="31" fillId="0" borderId="0" xfId="0" applyFont="1" applyAlignment="1">
      <alignment vertical="center"/>
    </xf>
    <xf numFmtId="0" fontId="31" fillId="0" borderId="0" xfId="0" applyFont="1" applyAlignment="1">
      <alignment horizontal="right" vertical="center"/>
    </xf>
    <xf numFmtId="49" fontId="33" fillId="4" borderId="16" xfId="0" applyNumberFormat="1" applyFont="1" applyFill="1" applyBorder="1" applyAlignment="1">
      <alignment horizontal="center" vertical="center"/>
    </xf>
    <xf numFmtId="49" fontId="33" fillId="4" borderId="16" xfId="0" applyNumberFormat="1" applyFont="1" applyFill="1" applyBorder="1" applyAlignment="1">
      <alignment horizontal="left" vertical="center"/>
    </xf>
    <xf numFmtId="49" fontId="33" fillId="4" borderId="16" xfId="0" applyNumberFormat="1" applyFont="1" applyFill="1" applyBorder="1" applyAlignment="1">
      <alignment horizontal="right" vertical="center"/>
    </xf>
    <xf numFmtId="49" fontId="33" fillId="4" borderId="16" xfId="0" applyNumberFormat="1" applyFont="1" applyFill="1" applyBorder="1" applyAlignment="1">
      <alignment horizontal="center"/>
    </xf>
    <xf numFmtId="0" fontId="33" fillId="4" borderId="0" xfId="0" applyFont="1" applyFill="1"/>
    <xf numFmtId="167" fontId="9" fillId="0" borderId="0" xfId="0" applyNumberFormat="1" applyFont="1" applyFill="1" applyBorder="1" applyAlignment="1">
      <alignment horizontal="center"/>
    </xf>
    <xf numFmtId="167" fontId="9" fillId="0" borderId="24" xfId="0" applyNumberFormat="1" applyFont="1" applyFill="1" applyBorder="1" applyAlignment="1">
      <alignment horizontal="center"/>
    </xf>
    <xf numFmtId="0" fontId="21" fillId="0" borderId="16" xfId="0" applyFont="1" applyBorder="1" applyAlignment="1">
      <alignment horizontal="center" vertical="center"/>
    </xf>
    <xf numFmtId="0" fontId="21" fillId="0" borderId="16" xfId="0" applyFont="1" applyBorder="1" applyAlignment="1">
      <alignment horizontal="left" vertical="center"/>
    </xf>
    <xf numFmtId="0" fontId="21" fillId="0" borderId="16" xfId="0" applyFont="1" applyBorder="1" applyAlignment="1">
      <alignment horizontal="center"/>
    </xf>
    <xf numFmtId="0" fontId="21" fillId="0" borderId="16" xfId="0" applyFont="1" applyBorder="1"/>
    <xf numFmtId="0" fontId="21" fillId="0" borderId="16" xfId="0" applyFont="1" applyBorder="1" applyAlignment="1">
      <alignment horizontal="right"/>
    </xf>
    <xf numFmtId="0" fontId="21" fillId="0" borderId="0" xfId="0" applyFont="1"/>
    <xf numFmtId="0" fontId="9" fillId="0" borderId="16" xfId="0" applyFont="1" applyBorder="1" applyAlignment="1">
      <alignment vertical="center"/>
    </xf>
    <xf numFmtId="0" fontId="0" fillId="0" borderId="16" xfId="0" applyBorder="1"/>
    <xf numFmtId="0" fontId="0" fillId="0" borderId="16" xfId="0" applyBorder="1" applyAlignment="1">
      <alignment horizontal="center"/>
    </xf>
    <xf numFmtId="0" fontId="0" fillId="0" borderId="16" xfId="0" applyBorder="1" applyAlignment="1">
      <alignment wrapText="1"/>
    </xf>
    <xf numFmtId="0" fontId="0" fillId="0" borderId="16" xfId="0" applyBorder="1" applyAlignment="1">
      <alignment horizontal="right"/>
    </xf>
    <xf numFmtId="0" fontId="80" fillId="0" borderId="16" xfId="0" applyFont="1" applyBorder="1" applyAlignment="1">
      <alignment horizontal="center"/>
    </xf>
    <xf numFmtId="0" fontId="80" fillId="0" borderId="16" xfId="0" applyFont="1" applyBorder="1" applyAlignment="1">
      <alignment wrapText="1"/>
    </xf>
    <xf numFmtId="0" fontId="80" fillId="0" borderId="16" xfId="0" applyFont="1" applyBorder="1"/>
    <xf numFmtId="0" fontId="80" fillId="0" borderId="0" xfId="0" applyFont="1"/>
    <xf numFmtId="0" fontId="37" fillId="0" borderId="0" xfId="0" applyFont="1"/>
    <xf numFmtId="0" fontId="36" fillId="0" borderId="16" xfId="0" applyFont="1" applyBorder="1" applyAlignment="1">
      <alignment horizontal="center"/>
    </xf>
    <xf numFmtId="0" fontId="36" fillId="0" borderId="16" xfId="0" applyFont="1" applyBorder="1" applyAlignment="1">
      <alignment wrapText="1"/>
    </xf>
    <xf numFmtId="0" fontId="36" fillId="0" borderId="16" xfId="0" applyFont="1" applyBorder="1"/>
    <xf numFmtId="0" fontId="36" fillId="0" borderId="16" xfId="0" applyFont="1" applyFill="1" applyBorder="1" applyAlignment="1">
      <alignment horizontal="center"/>
    </xf>
    <xf numFmtId="0" fontId="21" fillId="0" borderId="16" xfId="0" applyFont="1" applyBorder="1" applyAlignment="1">
      <alignment horizontal="left" vertical="center" wrapText="1"/>
    </xf>
    <xf numFmtId="0" fontId="26" fillId="0" borderId="16" xfId="0" applyFont="1" applyBorder="1"/>
    <xf numFmtId="0" fontId="26" fillId="0" borderId="16" xfId="0" applyFont="1" applyBorder="1" applyAlignment="1">
      <alignment horizontal="center" vertical="center"/>
    </xf>
    <xf numFmtId="0" fontId="26" fillId="0" borderId="16" xfId="0" applyFont="1" applyBorder="1" applyAlignment="1">
      <alignment wrapText="1"/>
    </xf>
    <xf numFmtId="0" fontId="0" fillId="0" borderId="16" xfId="0" applyBorder="1" applyAlignment="1">
      <alignment horizontal="right" wrapText="1"/>
    </xf>
    <xf numFmtId="0" fontId="77" fillId="0" borderId="0" xfId="0" applyFont="1"/>
    <xf numFmtId="3" fontId="31" fillId="0" borderId="16" xfId="0" applyNumberFormat="1" applyFont="1" applyBorder="1" applyAlignment="1">
      <alignment horizontal="center" vertical="center"/>
    </xf>
    <xf numFmtId="0" fontId="0" fillId="0" borderId="16" xfId="0" applyBorder="1" applyAlignment="1">
      <alignment horizontal="left" vertical="center" wrapText="1"/>
    </xf>
    <xf numFmtId="0" fontId="33" fillId="0" borderId="16" xfId="0" applyFont="1" applyBorder="1" applyAlignment="1">
      <alignment horizontal="center"/>
    </xf>
    <xf numFmtId="0" fontId="25" fillId="0" borderId="0" xfId="0" applyFont="1"/>
    <xf numFmtId="0" fontId="25" fillId="0" borderId="0" xfId="0" applyFont="1" applyAlignment="1">
      <alignment horizontal="center"/>
    </xf>
    <xf numFmtId="0" fontId="40" fillId="0" borderId="16" xfId="0" applyFont="1" applyBorder="1" applyAlignment="1">
      <alignment horizontal="left" vertical="center"/>
    </xf>
    <xf numFmtId="3" fontId="33" fillId="0" borderId="16" xfId="0" applyNumberFormat="1" applyFont="1" applyBorder="1"/>
    <xf numFmtId="0" fontId="25" fillId="0" borderId="0" xfId="0" applyFont="1" applyAlignment="1">
      <alignment horizontal="center" wrapText="1"/>
    </xf>
    <xf numFmtId="0" fontId="33" fillId="0" borderId="16" xfId="0" applyFont="1" applyBorder="1" applyAlignment="1">
      <alignment horizontal="center" wrapText="1"/>
    </xf>
    <xf numFmtId="1" fontId="9" fillId="0" borderId="16" xfId="0" applyNumberFormat="1" applyFont="1" applyFill="1" applyBorder="1" applyAlignment="1">
      <alignment horizontal="center"/>
    </xf>
    <xf numFmtId="0" fontId="9" fillId="0" borderId="25" xfId="0" applyFont="1" applyBorder="1" applyAlignment="1">
      <alignment horizontal="center" vertical="center"/>
    </xf>
    <xf numFmtId="0" fontId="21" fillId="0" borderId="23" xfId="0" applyFont="1" applyBorder="1" applyAlignment="1">
      <alignment horizontal="center" vertical="center"/>
    </xf>
    <xf numFmtId="0" fontId="0" fillId="0" borderId="25" xfId="0" applyBorder="1" applyAlignment="1">
      <alignment horizontal="center"/>
    </xf>
    <xf numFmtId="0" fontId="21" fillId="0" borderId="25" xfId="0" applyFont="1" applyBorder="1" applyAlignment="1">
      <alignment horizontal="center" vertical="center"/>
    </xf>
    <xf numFmtId="0" fontId="36" fillId="0" borderId="25" xfId="0" applyFont="1" applyBorder="1" applyAlignment="1">
      <alignment horizontal="center"/>
    </xf>
    <xf numFmtId="0" fontId="80" fillId="0" borderId="25" xfId="0" applyFont="1" applyBorder="1" applyAlignment="1">
      <alignment horizontal="center"/>
    </xf>
    <xf numFmtId="167" fontId="9" fillId="0" borderId="16" xfId="0" applyNumberFormat="1" applyFont="1" applyFill="1" applyBorder="1" applyAlignment="1">
      <alignment horizontal="left"/>
    </xf>
    <xf numFmtId="0" fontId="9" fillId="0" borderId="23" xfId="0" applyFont="1" applyBorder="1" applyAlignment="1">
      <alignment vertical="center"/>
    </xf>
    <xf numFmtId="0" fontId="9" fillId="0" borderId="25" xfId="0" applyFont="1" applyBorder="1" applyAlignment="1">
      <alignment vertical="center"/>
    </xf>
    <xf numFmtId="0" fontId="31" fillId="0" borderId="23" xfId="0" applyFont="1" applyBorder="1" applyAlignment="1">
      <alignment horizontal="left" vertical="center"/>
    </xf>
    <xf numFmtId="0" fontId="21" fillId="0" borderId="23" xfId="0" applyFont="1" applyBorder="1" applyAlignment="1">
      <alignment horizontal="left" vertical="center" wrapText="1"/>
    </xf>
    <xf numFmtId="0" fontId="0" fillId="0" borderId="25" xfId="0" applyBorder="1"/>
    <xf numFmtId="0" fontId="21" fillId="0" borderId="23" xfId="0" applyFont="1" applyBorder="1" applyAlignment="1">
      <alignment horizontal="left" vertical="center"/>
    </xf>
    <xf numFmtId="0" fontId="21" fillId="0" borderId="25" xfId="0" applyFont="1" applyBorder="1" applyAlignment="1">
      <alignment horizontal="left" vertical="center"/>
    </xf>
    <xf numFmtId="0" fontId="0" fillId="0" borderId="25" xfId="0" applyBorder="1" applyAlignment="1">
      <alignment wrapText="1"/>
    </xf>
    <xf numFmtId="0" fontId="36" fillId="0" borderId="25" xfId="0" applyFont="1" applyBorder="1" applyAlignment="1">
      <alignment wrapText="1"/>
    </xf>
    <xf numFmtId="0" fontId="9" fillId="0" borderId="25" xfId="0" applyFont="1" applyBorder="1" applyAlignment="1">
      <alignment vertical="center" wrapText="1"/>
    </xf>
    <xf numFmtId="0" fontId="80" fillId="0" borderId="25" xfId="0" applyFont="1" applyBorder="1" applyAlignment="1">
      <alignment wrapText="1"/>
    </xf>
    <xf numFmtId="0" fontId="40" fillId="0" borderId="16" xfId="0" applyFont="1" applyBorder="1"/>
    <xf numFmtId="167" fontId="9" fillId="0" borderId="16" xfId="0" applyNumberFormat="1" applyFont="1" applyFill="1" applyBorder="1" applyAlignment="1">
      <alignment horizontal="center"/>
    </xf>
    <xf numFmtId="0" fontId="9" fillId="0" borderId="16" xfId="0" applyNumberFormat="1" applyFont="1" applyBorder="1" applyAlignment="1">
      <alignment horizontal="center"/>
    </xf>
    <xf numFmtId="0" fontId="21" fillId="0" borderId="23" xfId="0" applyFont="1" applyBorder="1" applyAlignment="1">
      <alignment horizontal="center"/>
    </xf>
    <xf numFmtId="0" fontId="0" fillId="0" borderId="26" xfId="0" applyFill="1" applyBorder="1" applyAlignment="1">
      <alignment horizontal="center"/>
    </xf>
    <xf numFmtId="0" fontId="21" fillId="0" borderId="25" xfId="0" applyFont="1" applyFill="1" applyBorder="1" applyAlignment="1">
      <alignment horizontal="center"/>
    </xf>
    <xf numFmtId="0" fontId="0" fillId="0" borderId="26" xfId="0" applyBorder="1" applyAlignment="1">
      <alignment horizontal="center"/>
    </xf>
    <xf numFmtId="0" fontId="21" fillId="0" borderId="25" xfId="0" applyFont="1" applyBorder="1" applyAlignment="1">
      <alignment horizontal="center"/>
    </xf>
    <xf numFmtId="0" fontId="9" fillId="0" borderId="25" xfId="0" applyFont="1" applyBorder="1" applyAlignment="1">
      <alignment horizontal="center" vertical="center" wrapText="1"/>
    </xf>
    <xf numFmtId="0" fontId="9" fillId="0" borderId="26" xfId="0" applyFont="1" applyBorder="1" applyAlignment="1">
      <alignment horizontal="center" vertical="center"/>
    </xf>
    <xf numFmtId="0" fontId="9" fillId="0" borderId="16" xfId="0" quotePrefix="1" applyNumberFormat="1" applyFont="1" applyBorder="1" applyAlignment="1">
      <alignment horizontal="right"/>
    </xf>
    <xf numFmtId="0" fontId="21" fillId="0" borderId="23" xfId="0" applyFont="1" applyBorder="1" applyAlignment="1">
      <alignment horizontal="right"/>
    </xf>
    <xf numFmtId="0" fontId="0" fillId="0" borderId="26" xfId="0" applyFill="1" applyBorder="1"/>
    <xf numFmtId="0" fontId="21" fillId="0" borderId="25" xfId="0" applyFont="1" applyFill="1" applyBorder="1"/>
    <xf numFmtId="0" fontId="0" fillId="0" borderId="26" xfId="0" applyBorder="1"/>
    <xf numFmtId="0" fontId="21" fillId="0" borderId="23" xfId="0" applyFont="1" applyBorder="1"/>
    <xf numFmtId="0" fontId="21" fillId="0" borderId="25" xfId="0" applyFont="1" applyBorder="1" applyAlignment="1">
      <alignment horizontal="right"/>
    </xf>
    <xf numFmtId="0" fontId="0" fillId="0" borderId="25" xfId="0" applyFill="1" applyBorder="1"/>
    <xf numFmtId="0" fontId="21" fillId="0" borderId="25" xfId="0" applyFont="1" applyBorder="1"/>
    <xf numFmtId="0" fontId="21" fillId="0" borderId="23" xfId="0" applyFont="1" applyBorder="1" applyAlignment="1">
      <alignment horizontal="right" wrapText="1"/>
    </xf>
    <xf numFmtId="0" fontId="21" fillId="0" borderId="25" xfId="0" applyFont="1" applyBorder="1" applyAlignment="1">
      <alignment horizontal="right" wrapText="1"/>
    </xf>
    <xf numFmtId="0" fontId="9" fillId="0" borderId="16" xfId="0" applyNumberFormat="1" applyFont="1" applyBorder="1" applyAlignment="1">
      <alignment horizontal="right"/>
    </xf>
    <xf numFmtId="0" fontId="46" fillId="0" borderId="25" xfId="0" applyFont="1" applyBorder="1" applyAlignment="1">
      <alignment vertical="center" wrapText="1"/>
    </xf>
    <xf numFmtId="3" fontId="9" fillId="0" borderId="16" xfId="0" quotePrefix="1" applyNumberFormat="1" applyFont="1" applyBorder="1" applyAlignment="1">
      <alignment horizontal="right"/>
    </xf>
    <xf numFmtId="0" fontId="21" fillId="0" borderId="25" xfId="0" applyFont="1" applyFill="1" applyBorder="1" applyAlignment="1">
      <alignment horizontal="right" wrapText="1"/>
    </xf>
    <xf numFmtId="0" fontId="0" fillId="0" borderId="26" xfId="0" applyBorder="1" applyAlignment="1">
      <alignment horizontal="right"/>
    </xf>
    <xf numFmtId="166" fontId="9" fillId="0" borderId="16" xfId="0" quotePrefix="1" applyNumberFormat="1" applyFont="1" applyBorder="1" applyAlignment="1">
      <alignment horizontal="right"/>
    </xf>
    <xf numFmtId="0" fontId="21" fillId="0" borderId="25" xfId="0" applyFont="1" applyFill="1" applyBorder="1" applyAlignment="1">
      <alignment horizontal="right"/>
    </xf>
    <xf numFmtId="49" fontId="9" fillId="0" borderId="16" xfId="0" applyNumberFormat="1" applyFont="1" applyFill="1" applyBorder="1" applyAlignment="1">
      <alignment horizontal="center"/>
    </xf>
    <xf numFmtId="0" fontId="9" fillId="0" borderId="16" xfId="0" applyFont="1" applyBorder="1" applyAlignment="1">
      <alignment horizontal="center"/>
    </xf>
    <xf numFmtId="167" fontId="9" fillId="0" borderId="16" xfId="0" applyNumberFormat="1" applyFont="1" applyBorder="1" applyAlignment="1">
      <alignment horizontal="center"/>
    </xf>
    <xf numFmtId="49" fontId="9" fillId="0" borderId="16" xfId="0" applyNumberFormat="1" applyFont="1" applyBorder="1" applyAlignment="1">
      <alignment horizontal="center"/>
    </xf>
    <xf numFmtId="0" fontId="79" fillId="0" borderId="25" xfId="0" applyFont="1" applyBorder="1" applyAlignment="1">
      <alignment vertical="center" wrapText="1"/>
    </xf>
    <xf numFmtId="0" fontId="79" fillId="0" borderId="25" xfId="0" applyFont="1" applyBorder="1" applyAlignment="1">
      <alignment vertical="center"/>
    </xf>
    <xf numFmtId="167" fontId="9" fillId="0" borderId="0" xfId="0" applyNumberFormat="1" applyFont="1" applyFill="1" applyAlignment="1">
      <alignment horizontal="center"/>
    </xf>
    <xf numFmtId="0" fontId="0" fillId="0" borderId="0" xfId="0" applyBorder="1"/>
    <xf numFmtId="0" fontId="21" fillId="0" borderId="24" xfId="0" applyFont="1" applyBorder="1"/>
    <xf numFmtId="0" fontId="21" fillId="0" borderId="0" xfId="0" applyFont="1" applyBorder="1"/>
    <xf numFmtId="0" fontId="31" fillId="0" borderId="0" xfId="0" applyFont="1" applyBorder="1"/>
    <xf numFmtId="0" fontId="21" fillId="0" borderId="16" xfId="0" applyFont="1" applyBorder="1" applyAlignment="1">
      <alignment wrapText="1"/>
    </xf>
    <xf numFmtId="0" fontId="37" fillId="0" borderId="16" xfId="0" applyFont="1" applyBorder="1" applyAlignment="1">
      <alignment wrapText="1"/>
    </xf>
    <xf numFmtId="0" fontId="9" fillId="0" borderId="16" xfId="0" applyFont="1" applyBorder="1"/>
    <xf numFmtId="0" fontId="21" fillId="0" borderId="23" xfId="0" applyFont="1" applyBorder="1" applyAlignment="1">
      <alignment wrapText="1"/>
    </xf>
    <xf numFmtId="0" fontId="37" fillId="0" borderId="23" xfId="0" applyFont="1" applyBorder="1" applyAlignment="1">
      <alignment wrapText="1"/>
    </xf>
    <xf numFmtId="0" fontId="36" fillId="0" borderId="27" xfId="0" applyFont="1" applyBorder="1" applyAlignment="1">
      <alignment horizontal="center"/>
    </xf>
    <xf numFmtId="0" fontId="31" fillId="0" borderId="19" xfId="0" applyFont="1" applyBorder="1" applyAlignment="1">
      <alignment vertical="center" wrapText="1"/>
    </xf>
    <xf numFmtId="0" fontId="36" fillId="0" borderId="27" xfId="0" applyFont="1" applyBorder="1" applyAlignment="1">
      <alignment wrapText="1"/>
    </xf>
    <xf numFmtId="0" fontId="31" fillId="0" borderId="0" xfId="0" applyFont="1" applyAlignment="1">
      <alignment horizontal="left" vertical="center" wrapText="1"/>
    </xf>
    <xf numFmtId="0" fontId="36" fillId="0" borderId="26" xfId="0" applyFont="1" applyBorder="1" applyAlignment="1">
      <alignment horizontal="center"/>
    </xf>
    <xf numFmtId="0" fontId="80" fillId="0" borderId="26" xfId="0" applyFont="1" applyBorder="1" applyAlignment="1">
      <alignment horizontal="center"/>
    </xf>
    <xf numFmtId="0" fontId="80" fillId="0" borderId="26" xfId="0" applyFont="1" applyBorder="1"/>
    <xf numFmtId="0" fontId="36" fillId="0" borderId="27" xfId="0" applyFont="1" applyFill="1" applyBorder="1" applyAlignment="1">
      <alignment horizontal="center"/>
    </xf>
    <xf numFmtId="0" fontId="0" fillId="0" borderId="13" xfId="0" applyBorder="1" applyAlignment="1">
      <alignment horizontal="right"/>
    </xf>
    <xf numFmtId="0" fontId="36" fillId="0" borderId="26" xfId="0" applyFont="1" applyBorder="1"/>
    <xf numFmtId="0" fontId="9" fillId="0" borderId="0" xfId="0" quotePrefix="1" applyNumberFormat="1" applyFont="1" applyAlignment="1">
      <alignment horizontal="right"/>
    </xf>
    <xf numFmtId="0" fontId="36" fillId="0" borderId="27" xfId="0" applyFont="1" applyBorder="1"/>
    <xf numFmtId="166" fontId="9" fillId="0" borderId="0" xfId="0" quotePrefix="1" applyNumberFormat="1" applyFont="1" applyAlignment="1">
      <alignment horizontal="right"/>
    </xf>
    <xf numFmtId="49" fontId="9" fillId="0" borderId="0" xfId="0" applyNumberFormat="1" applyFont="1" applyAlignment="1">
      <alignment horizontal="center"/>
    </xf>
    <xf numFmtId="0" fontId="37" fillId="0" borderId="16" xfId="0" applyFont="1" applyBorder="1" applyAlignment="1">
      <alignment horizontal="right" vertical="center"/>
    </xf>
    <xf numFmtId="3" fontId="37" fillId="0" borderId="16" xfId="0" applyNumberFormat="1" applyFont="1" applyBorder="1" applyAlignment="1">
      <alignment horizontal="right" vertical="center"/>
    </xf>
    <xf numFmtId="3" fontId="37" fillId="0" borderId="16" xfId="0" applyNumberFormat="1" applyFont="1" applyBorder="1" applyAlignment="1">
      <alignment horizontal="right" vertical="center" wrapText="1"/>
    </xf>
    <xf numFmtId="166" fontId="37" fillId="0" borderId="16" xfId="0" applyNumberFormat="1" applyFont="1" applyFill="1" applyBorder="1" applyAlignment="1">
      <alignment horizontal="right" vertical="center" wrapText="1"/>
    </xf>
    <xf numFmtId="3" fontId="37" fillId="0" borderId="16" xfId="0" applyNumberFormat="1" applyFont="1" applyBorder="1" applyAlignment="1">
      <alignment vertical="center"/>
    </xf>
    <xf numFmtId="2" fontId="33" fillId="4" borderId="16" xfId="0" applyNumberFormat="1" applyFont="1" applyFill="1" applyBorder="1" applyAlignment="1">
      <alignment horizontal="right" vertical="center"/>
    </xf>
    <xf numFmtId="0" fontId="3" fillId="0" borderId="1" xfId="0" applyFont="1" applyBorder="1" applyAlignment="1">
      <alignment horizontal="center" vertical="center" wrapText="1"/>
    </xf>
    <xf numFmtId="49" fontId="31" fillId="4" borderId="16" xfId="0" applyNumberFormat="1" applyFont="1" applyFill="1" applyBorder="1" applyAlignment="1">
      <alignment horizontal="center" vertical="center"/>
    </xf>
    <xf numFmtId="3" fontId="31" fillId="4" borderId="16" xfId="0" applyNumberFormat="1" applyFont="1" applyFill="1" applyBorder="1" applyAlignment="1">
      <alignment horizontal="right" vertical="center"/>
    </xf>
    <xf numFmtId="0" fontId="3" fillId="0" borderId="16"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21" fillId="0" borderId="0" xfId="0" applyFont="1" applyAlignment="1">
      <alignment wrapText="1"/>
    </xf>
    <xf numFmtId="0" fontId="84" fillId="0" borderId="16" xfId="0" applyFont="1" applyBorder="1" applyAlignment="1">
      <alignment horizontal="center" vertical="center" wrapText="1"/>
    </xf>
    <xf numFmtId="0" fontId="84" fillId="0" borderId="16" xfId="0" applyFont="1" applyFill="1" applyBorder="1" applyAlignment="1">
      <alignment horizontal="center" vertical="center" wrapText="1"/>
    </xf>
    <xf numFmtId="0" fontId="0" fillId="0" borderId="21"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0" fillId="0" borderId="0" xfId="0" applyFill="1" applyBorder="1" applyAlignment="1">
      <alignment horizontal="right"/>
    </xf>
    <xf numFmtId="3" fontId="0" fillId="0" borderId="0" xfId="0" applyNumberFormat="1"/>
    <xf numFmtId="0" fontId="0" fillId="0" borderId="0" xfId="0" applyAlignment="1">
      <alignment horizontal="center" vertical="center" wrapText="1"/>
    </xf>
    <xf numFmtId="0" fontId="0" fillId="0" borderId="0" xfId="0" applyAlignment="1">
      <alignment horizontal="center" vertical="center"/>
    </xf>
    <xf numFmtId="0" fontId="14" fillId="0" borderId="28" xfId="0" applyFont="1" applyBorder="1" applyAlignment="1">
      <alignment horizontal="center" vertical="center" wrapText="1"/>
    </xf>
    <xf numFmtId="4" fontId="14" fillId="0" borderId="28" xfId="0" applyNumberFormat="1" applyFont="1" applyBorder="1" applyAlignment="1">
      <alignment horizontal="center" vertical="center" wrapText="1"/>
    </xf>
    <xf numFmtId="0" fontId="19" fillId="0" borderId="28" xfId="0" applyFont="1" applyBorder="1" applyAlignment="1">
      <alignment horizontal="center" vertical="center" wrapText="1"/>
    </xf>
    <xf numFmtId="0" fontId="85" fillId="0" borderId="0" xfId="0" applyFont="1" applyAlignment="1">
      <alignment horizontal="center" vertical="center"/>
    </xf>
    <xf numFmtId="2" fontId="19" fillId="0" borderId="28" xfId="0" applyNumberFormat="1" applyFont="1" applyBorder="1" applyAlignment="1">
      <alignment horizontal="center" vertical="center" wrapText="1"/>
    </xf>
    <xf numFmtId="0" fontId="14" fillId="0" borderId="28" xfId="0" applyFont="1" applyBorder="1" applyAlignment="1">
      <alignment horizontal="left" vertical="center" wrapText="1"/>
    </xf>
    <xf numFmtId="0" fontId="19" fillId="0" borderId="28" xfId="0" applyFont="1" applyBorder="1" applyAlignment="1">
      <alignment horizontal="left" vertical="center" wrapText="1"/>
    </xf>
    <xf numFmtId="2" fontId="14" fillId="0" borderId="28" xfId="0" applyNumberFormat="1" applyFont="1" applyBorder="1" applyAlignment="1">
      <alignment horizontal="center" vertical="center" wrapText="1"/>
    </xf>
    <xf numFmtId="0" fontId="84" fillId="0" borderId="16" xfId="0" applyFont="1" applyBorder="1" applyAlignment="1">
      <alignment horizontal="center" vertical="center" wrapText="1"/>
    </xf>
    <xf numFmtId="0" fontId="84" fillId="0" borderId="16" xfId="0" applyFont="1" applyBorder="1" applyAlignment="1">
      <alignment horizontal="center" vertical="center"/>
    </xf>
    <xf numFmtId="0" fontId="84" fillId="0" borderId="21" xfId="0" applyFont="1" applyBorder="1" applyAlignment="1">
      <alignment horizontal="center" vertical="center" wrapText="1"/>
    </xf>
    <xf numFmtId="0" fontId="36" fillId="4" borderId="0" xfId="0" applyFont="1" applyFill="1"/>
    <xf numFmtId="0" fontId="12" fillId="0" borderId="0" xfId="0" applyFont="1" applyAlignment="1">
      <alignment wrapText="1"/>
    </xf>
    <xf numFmtId="0" fontId="56" fillId="0" borderId="0" xfId="0" applyFont="1" applyAlignment="1">
      <alignment horizontal="left" wrapText="1"/>
    </xf>
    <xf numFmtId="0" fontId="58" fillId="0" borderId="0" xfId="0" applyFont="1" applyBorder="1" applyAlignment="1">
      <alignment horizontal="right" vertical="top" wrapText="1"/>
    </xf>
    <xf numFmtId="0" fontId="12" fillId="0" borderId="16" xfId="0" applyFont="1" applyBorder="1" applyAlignment="1">
      <alignment wrapText="1"/>
    </xf>
    <xf numFmtId="0" fontId="12" fillId="4" borderId="16" xfId="0" applyFont="1" applyFill="1" applyBorder="1"/>
    <xf numFmtId="0" fontId="36" fillId="4" borderId="16" xfId="0" applyFont="1" applyFill="1" applyBorder="1"/>
    <xf numFmtId="0" fontId="36" fillId="4" borderId="16" xfId="0" applyFont="1" applyFill="1" applyBorder="1" applyAlignment="1">
      <alignment horizontal="center"/>
    </xf>
    <xf numFmtId="165" fontId="36" fillId="4" borderId="16" xfId="0" applyNumberFormat="1" applyFont="1" applyFill="1" applyBorder="1" applyAlignment="1">
      <alignment horizontal="right"/>
    </xf>
    <xf numFmtId="0" fontId="12" fillId="4" borderId="16" xfId="0" applyFont="1" applyFill="1" applyBorder="1" applyAlignment="1">
      <alignment horizontal="center"/>
    </xf>
    <xf numFmtId="0" fontId="36" fillId="4" borderId="16" xfId="0" applyFont="1" applyFill="1" applyBorder="1" applyAlignment="1">
      <alignment wrapText="1"/>
    </xf>
    <xf numFmtId="165" fontId="12" fillId="4" borderId="16" xfId="0" applyNumberFormat="1" applyFont="1" applyFill="1" applyBorder="1" applyAlignment="1">
      <alignment horizontal="right"/>
    </xf>
    <xf numFmtId="0" fontId="12" fillId="4" borderId="16" xfId="0" applyFont="1" applyFill="1" applyBorder="1" applyAlignment="1">
      <alignment wrapText="1"/>
    </xf>
    <xf numFmtId="0" fontId="12" fillId="0" borderId="16" xfId="0" applyFont="1" applyFill="1" applyBorder="1"/>
    <xf numFmtId="0" fontId="12" fillId="0" borderId="16" xfId="0" applyFont="1" applyFill="1" applyBorder="1" applyAlignment="1">
      <alignment horizontal="center"/>
    </xf>
    <xf numFmtId="165" fontId="12" fillId="0" borderId="16" xfId="0" applyNumberFormat="1" applyFont="1" applyFill="1" applyBorder="1" applyAlignment="1">
      <alignment horizontal="right"/>
    </xf>
    <xf numFmtId="0" fontId="12" fillId="0" borderId="16" xfId="0" applyFont="1" applyFill="1" applyBorder="1" applyAlignment="1">
      <alignment wrapText="1"/>
    </xf>
    <xf numFmtId="0" fontId="36" fillId="0" borderId="16" xfId="0" applyFont="1" applyFill="1" applyBorder="1" applyAlignment="1">
      <alignment wrapText="1"/>
    </xf>
    <xf numFmtId="0" fontId="32" fillId="0" borderId="16" xfId="36" applyFont="1" applyFill="1" applyBorder="1" applyAlignment="1">
      <alignment horizontal="center" vertical="center" wrapText="1"/>
    </xf>
    <xf numFmtId="0" fontId="32" fillId="0" borderId="16" xfId="36" applyFont="1" applyFill="1" applyBorder="1" applyAlignment="1">
      <alignment horizontal="left" vertical="center" wrapText="1"/>
    </xf>
    <xf numFmtId="0" fontId="86" fillId="0" borderId="0" xfId="0" applyFont="1" applyAlignment="1">
      <alignment wrapText="1"/>
    </xf>
    <xf numFmtId="0" fontId="4" fillId="0" borderId="16" xfId="9" applyFont="1" applyBorder="1" applyAlignment="1">
      <alignment horizontal="center" vertical="center" wrapText="1"/>
    </xf>
    <xf numFmtId="49" fontId="6" fillId="0" borderId="16" xfId="9" applyNumberFormat="1" applyFont="1" applyBorder="1" applyAlignment="1">
      <alignment horizontal="center" wrapText="1"/>
    </xf>
    <xf numFmtId="49" fontId="6" fillId="0" borderId="16" xfId="9" applyNumberFormat="1" applyFont="1" applyBorder="1" applyAlignment="1">
      <alignment horizontal="center" vertical="center" wrapText="1"/>
    </xf>
    <xf numFmtId="0" fontId="3" fillId="0" borderId="23" xfId="9" applyFont="1" applyBorder="1" applyAlignment="1">
      <alignment horizontal="center" vertical="center" wrapText="1"/>
    </xf>
    <xf numFmtId="0" fontId="3" fillId="0" borderId="25" xfId="9" applyFont="1" applyBorder="1" applyAlignment="1">
      <alignment horizontal="center" vertical="center" wrapText="1"/>
    </xf>
    <xf numFmtId="0" fontId="3" fillId="0" borderId="27" xfId="9" applyFont="1" applyBorder="1" applyAlignment="1">
      <alignment horizontal="center" vertical="center" wrapText="1"/>
    </xf>
    <xf numFmtId="0" fontId="3" fillId="0" borderId="23" xfId="9" applyFont="1" applyFill="1" applyBorder="1" applyAlignment="1">
      <alignment horizontal="center" vertical="center" wrapText="1"/>
    </xf>
    <xf numFmtId="0" fontId="3" fillId="0" borderId="16" xfId="9" applyFont="1" applyBorder="1" applyAlignment="1">
      <alignment wrapText="1"/>
    </xf>
    <xf numFmtId="0" fontId="3" fillId="0" borderId="16" xfId="9" applyFont="1" applyBorder="1" applyAlignment="1">
      <alignment vertical="center" wrapText="1"/>
    </xf>
    <xf numFmtId="0" fontId="3" fillId="0" borderId="18" xfId="9" applyFont="1" applyBorder="1" applyAlignment="1">
      <alignment vertical="center" wrapText="1"/>
    </xf>
    <xf numFmtId="0" fontId="3" fillId="0" borderId="16" xfId="9" applyFont="1" applyFill="1" applyBorder="1" applyAlignment="1">
      <alignment horizontal="center" vertical="center" wrapText="1"/>
    </xf>
    <xf numFmtId="0" fontId="3" fillId="0" borderId="26" xfId="9" applyFont="1" applyBorder="1" applyAlignment="1">
      <alignment horizontal="center" vertical="center" wrapText="1"/>
    </xf>
    <xf numFmtId="0" fontId="3" fillId="0" borderId="16" xfId="9" applyFont="1" applyBorder="1" applyAlignment="1">
      <alignment horizontal="center" wrapText="1"/>
    </xf>
    <xf numFmtId="0" fontId="9" fillId="0" borderId="25" xfId="9" applyFont="1" applyBorder="1" applyAlignment="1">
      <alignment horizontal="center" vertical="center" wrapText="1"/>
    </xf>
    <xf numFmtId="0" fontId="3" fillId="0" borderId="33" xfId="9" applyFont="1" applyBorder="1" applyAlignment="1">
      <alignment horizontal="center" vertical="center" wrapText="1"/>
    </xf>
    <xf numFmtId="0" fontId="9" fillId="0" borderId="16" xfId="9" applyFont="1" applyBorder="1" applyAlignment="1">
      <alignment horizontal="left" vertical="center" wrapText="1"/>
    </xf>
    <xf numFmtId="0" fontId="29" fillId="0" borderId="23" xfId="0" applyFont="1" applyBorder="1" applyAlignment="1">
      <alignment horizontal="center" vertical="center" wrapText="1"/>
    </xf>
    <xf numFmtId="0" fontId="9" fillId="0" borderId="23" xfId="0" applyFont="1" applyFill="1" applyBorder="1" applyAlignment="1">
      <alignment horizontal="left" vertical="center" wrapText="1"/>
    </xf>
    <xf numFmtId="0" fontId="3" fillId="0" borderId="23" xfId="0" applyFont="1" applyBorder="1" applyAlignment="1">
      <alignment horizontal="center" vertical="center" wrapText="1"/>
    </xf>
    <xf numFmtId="0" fontId="29" fillId="0" borderId="25" xfId="0" applyFont="1" applyBorder="1" applyAlignment="1">
      <alignment horizontal="center" vertical="center" wrapText="1"/>
    </xf>
    <xf numFmtId="0" fontId="3" fillId="0" borderId="27" xfId="0" applyFont="1" applyBorder="1" applyAlignment="1">
      <alignment horizontal="center" vertical="center" wrapText="1"/>
    </xf>
    <xf numFmtId="0" fontId="89" fillId="0" borderId="16" xfId="0" applyFont="1" applyBorder="1" applyAlignment="1">
      <alignment horizontal="center" vertical="center" wrapText="1"/>
    </xf>
    <xf numFmtId="0" fontId="89" fillId="0" borderId="2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7" xfId="0" applyFont="1" applyBorder="1" applyAlignment="1">
      <alignment horizontal="center" vertical="center" wrapText="1"/>
    </xf>
    <xf numFmtId="0" fontId="3" fillId="0" borderId="16" xfId="0" applyFont="1" applyBorder="1" applyAlignment="1">
      <alignment horizontal="center" wrapText="1"/>
    </xf>
    <xf numFmtId="0" fontId="7" fillId="0" borderId="16" xfId="0" applyFont="1" applyBorder="1" applyAlignment="1">
      <alignment horizontal="center" wrapText="1"/>
    </xf>
    <xf numFmtId="0" fontId="7" fillId="0" borderId="16" xfId="0" applyFont="1" applyBorder="1" applyAlignment="1">
      <alignment wrapText="1"/>
    </xf>
    <xf numFmtId="0" fontId="4" fillId="0" borderId="16" xfId="0" applyFont="1" applyBorder="1" applyAlignment="1">
      <alignment wrapText="1"/>
    </xf>
    <xf numFmtId="0" fontId="86" fillId="0" borderId="16" xfId="0" applyFont="1" applyBorder="1" applyAlignment="1">
      <alignment wrapText="1"/>
    </xf>
    <xf numFmtId="0" fontId="86" fillId="0" borderId="16" xfId="0" applyFont="1" applyBorder="1" applyAlignment="1">
      <alignment horizontal="center" wrapText="1"/>
    </xf>
    <xf numFmtId="2" fontId="3" fillId="0" borderId="16" xfId="0" applyNumberFormat="1" applyFont="1" applyBorder="1" applyAlignment="1">
      <alignment horizontal="left" wrapText="1"/>
    </xf>
    <xf numFmtId="1" fontId="3" fillId="0" borderId="16" xfId="0" applyNumberFormat="1" applyFont="1" applyBorder="1" applyAlignment="1">
      <alignment horizontal="center" vertical="center" wrapText="1"/>
    </xf>
    <xf numFmtId="0" fontId="9" fillId="3" borderId="16"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89" fillId="10" borderId="16" xfId="0" applyFont="1" applyFill="1" applyBorder="1" applyAlignment="1">
      <alignment horizontal="center" vertical="center" wrapText="1"/>
    </xf>
    <xf numFmtId="0" fontId="9" fillId="0" borderId="16" xfId="0" applyFont="1" applyBorder="1" applyAlignment="1">
      <alignment horizontal="center" wrapText="1"/>
    </xf>
    <xf numFmtId="0" fontId="9" fillId="0" borderId="16" xfId="0" applyFont="1" applyBorder="1" applyAlignment="1">
      <alignment horizontal="left" wrapText="1"/>
    </xf>
    <xf numFmtId="0" fontId="9" fillId="0" borderId="16" xfId="0" quotePrefix="1" applyFont="1" applyBorder="1" applyAlignment="1">
      <alignment horizontal="center" vertical="center" wrapText="1"/>
    </xf>
    <xf numFmtId="0" fontId="92" fillId="10" borderId="16" xfId="0" applyFont="1" applyFill="1" applyBorder="1" applyAlignment="1">
      <alignment horizontal="center" vertical="center" wrapText="1"/>
    </xf>
    <xf numFmtId="2" fontId="9" fillId="3" borderId="16" xfId="1" applyNumberFormat="1" applyFont="1" applyFill="1" applyBorder="1" applyAlignment="1">
      <alignment horizontal="center" vertical="center" wrapText="1"/>
    </xf>
    <xf numFmtId="0" fontId="9" fillId="3" borderId="16" xfId="1" applyNumberFormat="1" applyFont="1" applyFill="1" applyBorder="1" applyAlignment="1">
      <alignment horizontal="center" vertical="center" wrapText="1"/>
    </xf>
    <xf numFmtId="0" fontId="9" fillId="0" borderId="16" xfId="1" applyNumberFormat="1" applyFont="1" applyBorder="1" applyAlignment="1">
      <alignment horizontal="center" vertical="center"/>
    </xf>
    <xf numFmtId="168" fontId="9" fillId="0" borderId="16" xfId="1" applyNumberFormat="1" applyFont="1" applyBorder="1" applyAlignment="1">
      <alignment horizontal="center" vertical="center"/>
    </xf>
    <xf numFmtId="176" fontId="9" fillId="0" borderId="16" xfId="1" applyNumberFormat="1" applyFont="1" applyBorder="1" applyAlignment="1">
      <alignment horizontal="center" vertical="center"/>
    </xf>
    <xf numFmtId="0" fontId="7" fillId="0" borderId="16" xfId="0" applyFont="1" applyBorder="1" applyAlignment="1">
      <alignment horizontal="left" vertical="center" wrapText="1"/>
    </xf>
    <xf numFmtId="0" fontId="9" fillId="0" borderId="13" xfId="0" applyFont="1" applyFill="1" applyBorder="1" applyAlignment="1">
      <alignment horizontal="left" vertical="center" wrapText="1"/>
    </xf>
    <xf numFmtId="0" fontId="9" fillId="0" borderId="13" xfId="0" applyFont="1" applyFill="1" applyBorder="1" applyAlignment="1">
      <alignment wrapText="1"/>
    </xf>
    <xf numFmtId="0" fontId="86" fillId="0" borderId="16" xfId="0" applyFont="1" applyBorder="1" applyAlignment="1">
      <alignment horizontal="center" vertical="center" wrapText="1"/>
    </xf>
    <xf numFmtId="0" fontId="7" fillId="0" borderId="16" xfId="0" applyFont="1" applyFill="1" applyBorder="1" applyAlignment="1">
      <alignment horizontal="left" vertical="center" wrapText="1"/>
    </xf>
    <xf numFmtId="0" fontId="89" fillId="0" borderId="16" xfId="0" applyFont="1" applyBorder="1" applyAlignment="1">
      <alignment horizontal="left" vertical="center" wrapText="1"/>
    </xf>
    <xf numFmtId="0" fontId="7" fillId="0" borderId="16" xfId="0" applyFont="1" applyBorder="1" applyAlignment="1">
      <alignment horizontal="center" vertical="center" wrapText="1"/>
    </xf>
    <xf numFmtId="0" fontId="9" fillId="3" borderId="16" xfId="0" applyFont="1" applyFill="1" applyBorder="1" applyAlignment="1">
      <alignment horizontal="left" vertical="center" wrapText="1"/>
    </xf>
    <xf numFmtId="0" fontId="7" fillId="3" borderId="16" xfId="0" applyFont="1" applyFill="1" applyBorder="1" applyAlignment="1">
      <alignment horizontal="left" vertical="center" wrapText="1"/>
    </xf>
    <xf numFmtId="3" fontId="9" fillId="0" borderId="16" xfId="0" applyNumberFormat="1" applyFont="1" applyBorder="1" applyAlignment="1">
      <alignment horizontal="center" vertical="center" wrapText="1"/>
    </xf>
    <xf numFmtId="0" fontId="9" fillId="0" borderId="16" xfId="0" applyFont="1" applyFill="1" applyBorder="1" applyAlignment="1">
      <alignment wrapText="1"/>
    </xf>
    <xf numFmtId="0" fontId="9" fillId="0" borderId="16" xfId="0" applyFont="1" applyFill="1" applyBorder="1" applyAlignment="1">
      <alignment horizontal="center" wrapText="1"/>
    </xf>
    <xf numFmtId="0" fontId="9" fillId="0" borderId="17" xfId="0" applyFont="1" applyFill="1" applyBorder="1" applyAlignment="1">
      <alignment wrapText="1"/>
    </xf>
    <xf numFmtId="0" fontId="9" fillId="0" borderId="17" xfId="0" applyFont="1" applyFill="1" applyBorder="1" applyAlignment="1">
      <alignment horizontal="center" wrapText="1"/>
    </xf>
    <xf numFmtId="14" fontId="9" fillId="0" borderId="17" xfId="0" applyNumberFormat="1" applyFont="1" applyFill="1" applyBorder="1" applyAlignment="1">
      <alignment wrapText="1"/>
    </xf>
    <xf numFmtId="0" fontId="9" fillId="0" borderId="0" xfId="0" applyFont="1" applyFill="1" applyAlignment="1">
      <alignment wrapText="1"/>
    </xf>
    <xf numFmtId="0" fontId="9" fillId="0" borderId="13" xfId="0" applyFont="1" applyBorder="1" applyAlignment="1">
      <alignment horizontal="center" wrapText="1"/>
    </xf>
    <xf numFmtId="0" fontId="9" fillId="0" borderId="0" xfId="0" applyFont="1" applyAlignment="1">
      <alignment wrapText="1"/>
    </xf>
    <xf numFmtId="0" fontId="7" fillId="0" borderId="16" xfId="0" applyFont="1" applyFill="1" applyBorder="1" applyAlignment="1">
      <alignment horizontal="center" wrapText="1"/>
    </xf>
    <xf numFmtId="0" fontId="3" fillId="0" borderId="16" xfId="0" applyFont="1" applyFill="1" applyBorder="1" applyAlignment="1">
      <alignment horizontal="center" wrapText="1"/>
    </xf>
    <xf numFmtId="0" fontId="9" fillId="0" borderId="16" xfId="0" applyNumberFormat="1" applyFont="1" applyFill="1" applyBorder="1" applyAlignment="1">
      <alignment horizontal="center" vertical="center" wrapText="1"/>
    </xf>
    <xf numFmtId="0" fontId="7" fillId="0" borderId="16" xfId="0" applyNumberFormat="1" applyFont="1" applyFill="1" applyBorder="1" applyAlignment="1">
      <alignment horizontal="center" vertical="center" wrapText="1"/>
    </xf>
    <xf numFmtId="0" fontId="3" fillId="0" borderId="16" xfId="0" applyNumberFormat="1" applyFont="1" applyFill="1" applyBorder="1" applyAlignment="1">
      <alignment horizontal="center" vertical="center" wrapText="1"/>
    </xf>
    <xf numFmtId="0" fontId="86" fillId="0" borderId="16" xfId="0" applyFont="1" applyFill="1" applyBorder="1" applyAlignment="1">
      <alignment wrapText="1"/>
    </xf>
    <xf numFmtId="0" fontId="3" fillId="0" borderId="16" xfId="0" applyFont="1" applyFill="1" applyBorder="1" applyAlignment="1">
      <alignment horizontal="left" vertical="center" wrapText="1"/>
    </xf>
    <xf numFmtId="0" fontId="93" fillId="0" borderId="16" xfId="0" applyFont="1" applyBorder="1" applyAlignment="1">
      <alignment horizontal="center" vertical="center" wrapText="1"/>
    </xf>
    <xf numFmtId="0" fontId="95" fillId="0" borderId="16" xfId="0" applyFont="1" applyBorder="1" applyAlignment="1">
      <alignment horizontal="center" vertical="center" wrapText="1"/>
    </xf>
    <xf numFmtId="167" fontId="9" fillId="0" borderId="16" xfId="0" applyNumberFormat="1" applyFont="1" applyBorder="1" applyAlignment="1">
      <alignment horizontal="center" vertical="center" wrapText="1"/>
    </xf>
    <xf numFmtId="167" fontId="3" fillId="0" borderId="16" xfId="0" applyNumberFormat="1" applyFont="1" applyFill="1" applyBorder="1" applyAlignment="1">
      <alignment horizontal="center" vertical="center" wrapText="1"/>
    </xf>
    <xf numFmtId="0" fontId="94" fillId="0" borderId="16" xfId="0" applyFont="1" applyBorder="1" applyAlignment="1">
      <alignment wrapText="1"/>
    </xf>
    <xf numFmtId="0" fontId="94" fillId="0" borderId="16" xfId="0" applyFont="1" applyBorder="1" applyAlignment="1">
      <alignment horizontal="center" wrapText="1"/>
    </xf>
    <xf numFmtId="0" fontId="93" fillId="0" borderId="16" xfId="0" applyFont="1" applyBorder="1" applyAlignment="1">
      <alignment wrapText="1"/>
    </xf>
    <xf numFmtId="0" fontId="93" fillId="0" borderId="16" xfId="0" applyFont="1" applyBorder="1" applyAlignment="1">
      <alignment horizontal="center" wrapText="1"/>
    </xf>
    <xf numFmtId="167" fontId="9" fillId="0" borderId="16"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6" fillId="0" borderId="16" xfId="0" quotePrefix="1" applyFont="1" applyBorder="1" applyAlignment="1">
      <alignment horizontal="center" vertical="center"/>
    </xf>
    <xf numFmtId="0" fontId="96" fillId="0" borderId="23" xfId="0" quotePrefix="1" applyFont="1" applyBorder="1" applyAlignment="1">
      <alignment horizontal="center" vertical="center" wrapText="1"/>
    </xf>
    <xf numFmtId="0" fontId="7" fillId="0" borderId="16" xfId="0" applyFont="1" applyBorder="1" applyAlignment="1">
      <alignment horizontal="center" vertical="center"/>
    </xf>
    <xf numFmtId="3" fontId="3" fillId="0" borderId="16" xfId="0" applyNumberFormat="1" applyFont="1" applyBorder="1" applyAlignment="1">
      <alignment horizontal="center" vertical="center"/>
    </xf>
    <xf numFmtId="0" fontId="89" fillId="0" borderId="16" xfId="0" applyFont="1" applyBorder="1" applyAlignment="1">
      <alignment horizontal="center" vertical="center"/>
    </xf>
    <xf numFmtId="0" fontId="3" fillId="0" borderId="25" xfId="0" applyFont="1" applyBorder="1" applyAlignment="1">
      <alignment horizontal="center" vertical="center"/>
    </xf>
    <xf numFmtId="0" fontId="7" fillId="0" borderId="25" xfId="0" applyFont="1" applyBorder="1" applyAlignment="1">
      <alignment horizontal="center" vertical="center"/>
    </xf>
    <xf numFmtId="0" fontId="3" fillId="0" borderId="27" xfId="0" applyFont="1" applyBorder="1" applyAlignment="1">
      <alignment horizontal="center" vertical="center"/>
    </xf>
    <xf numFmtId="0" fontId="12" fillId="0" borderId="16" xfId="0" applyFont="1" applyFill="1" applyBorder="1" applyAlignment="1">
      <alignment horizont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horizontal="center" vertical="center"/>
    </xf>
    <xf numFmtId="0" fontId="57" fillId="0" borderId="0" xfId="0" applyFont="1" applyAlignment="1">
      <alignment horizontal="center"/>
    </xf>
    <xf numFmtId="0" fontId="56" fillId="0" borderId="0" xfId="0" applyFont="1" applyAlignment="1">
      <alignment horizontal="center"/>
    </xf>
    <xf numFmtId="0" fontId="56" fillId="0" borderId="0" xfId="0" applyFont="1" applyAlignment="1">
      <alignment horizontal="left"/>
    </xf>
    <xf numFmtId="0" fontId="53" fillId="0" borderId="16" xfId="0" applyFont="1" applyFill="1" applyBorder="1" applyAlignment="1">
      <alignment horizontal="left" vertical="center" wrapText="1"/>
    </xf>
    <xf numFmtId="0" fontId="53" fillId="0" borderId="16" xfId="0" applyFont="1" applyFill="1" applyBorder="1" applyAlignment="1">
      <alignment horizontal="center" vertical="center" wrapText="1"/>
    </xf>
    <xf numFmtId="0" fontId="53" fillId="0" borderId="16" xfId="0" applyFont="1" applyFill="1" applyBorder="1" applyAlignment="1">
      <alignment horizontal="center" vertical="center"/>
    </xf>
    <xf numFmtId="0" fontId="12" fillId="0" borderId="16" xfId="0" applyFont="1" applyFill="1" applyBorder="1" applyAlignment="1">
      <alignment horizontal="left" vertical="center" wrapText="1"/>
    </xf>
    <xf numFmtId="0" fontId="53" fillId="0" borderId="16" xfId="0" applyFont="1" applyBorder="1" applyAlignment="1">
      <alignment horizontal="center" vertical="center" wrapText="1"/>
    </xf>
    <xf numFmtId="0" fontId="53" fillId="0" borderId="16" xfId="0" applyFont="1" applyFill="1" applyBorder="1" applyAlignment="1">
      <alignment horizontal="center"/>
    </xf>
    <xf numFmtId="0" fontId="53" fillId="0" borderId="16" xfId="0" applyFont="1" applyBorder="1" applyAlignment="1">
      <alignment horizontal="left" vertical="center"/>
    </xf>
    <xf numFmtId="0" fontId="9" fillId="0" borderId="25" xfId="0" applyFont="1" applyBorder="1" applyAlignment="1">
      <alignment horizontal="center" vertical="center" wrapText="1"/>
    </xf>
    <xf numFmtId="0" fontId="91" fillId="0" borderId="0" xfId="0" applyFont="1" applyAlignment="1">
      <alignment horizontal="center" wrapText="1"/>
    </xf>
    <xf numFmtId="0" fontId="86" fillId="0" borderId="0" xfId="0" applyFont="1" applyAlignment="1">
      <alignment horizontal="center" wrapText="1"/>
    </xf>
    <xf numFmtId="0" fontId="9" fillId="0" borderId="23"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3" xfId="0" applyFont="1" applyBorder="1" applyAlignment="1">
      <alignment horizontal="center" vertical="center" wrapText="1"/>
    </xf>
    <xf numFmtId="0" fontId="3" fillId="0" borderId="17" xfId="0" applyFont="1" applyBorder="1" applyAlignment="1">
      <alignment horizontal="center" vertical="center"/>
    </xf>
    <xf numFmtId="0" fontId="94"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3" fillId="0" borderId="17" xfId="9" applyFont="1" applyBorder="1" applyAlignment="1">
      <alignment horizontal="center" vertical="center" wrapText="1"/>
    </xf>
    <xf numFmtId="0" fontId="3" fillId="0" borderId="13" xfId="9" applyFont="1" applyBorder="1" applyAlignment="1">
      <alignment horizontal="center" vertical="center" wrapText="1"/>
    </xf>
    <xf numFmtId="0" fontId="3" fillId="0" borderId="18" xfId="9" applyFont="1" applyBorder="1" applyAlignment="1">
      <alignment horizontal="center" vertical="center" wrapText="1"/>
    </xf>
    <xf numFmtId="0" fontId="3" fillId="0" borderId="17" xfId="9" applyFont="1" applyBorder="1" applyAlignment="1">
      <alignment horizontal="left" vertical="center" wrapText="1"/>
    </xf>
    <xf numFmtId="0" fontId="3" fillId="0" borderId="16" xfId="9" applyFont="1" applyBorder="1" applyAlignment="1">
      <alignment horizontal="center" vertical="center" wrapText="1"/>
    </xf>
    <xf numFmtId="0" fontId="3" fillId="0" borderId="31" xfId="9" applyFont="1" applyBorder="1" applyAlignment="1">
      <alignment horizontal="center" vertical="center" wrapText="1"/>
    </xf>
    <xf numFmtId="0" fontId="3" fillId="0" borderId="32" xfId="9" applyFont="1" applyBorder="1" applyAlignment="1">
      <alignment horizontal="center" vertical="center" wrapText="1"/>
    </xf>
    <xf numFmtId="0" fontId="3" fillId="0" borderId="16" xfId="9" applyFont="1" applyBorder="1" applyAlignment="1">
      <alignment horizontal="left" vertical="center" wrapText="1"/>
    </xf>
    <xf numFmtId="0" fontId="4" fillId="0" borderId="18" xfId="9" applyFont="1" applyBorder="1" applyAlignment="1">
      <alignment horizontal="center" vertical="center" wrapText="1"/>
    </xf>
    <xf numFmtId="0" fontId="4" fillId="0" borderId="30" xfId="9" applyFont="1" applyBorder="1" applyAlignment="1">
      <alignment horizontal="center" vertical="center" wrapText="1"/>
    </xf>
    <xf numFmtId="0" fontId="9" fillId="0" borderId="17" xfId="0" applyFont="1" applyBorder="1" applyAlignment="1">
      <alignment vertical="center" wrapText="1"/>
    </xf>
    <xf numFmtId="0" fontId="9" fillId="0" borderId="16" xfId="0" applyFont="1" applyBorder="1" applyAlignment="1">
      <alignment wrapText="1"/>
    </xf>
    <xf numFmtId="0" fontId="9" fillId="0" borderId="17" xfId="0" applyFont="1" applyBorder="1" applyAlignment="1">
      <alignment wrapText="1"/>
    </xf>
    <xf numFmtId="0" fontId="9" fillId="0" borderId="13" xfId="0" applyFont="1" applyBorder="1" applyAlignment="1">
      <alignment wrapText="1"/>
    </xf>
    <xf numFmtId="0" fontId="9" fillId="0" borderId="16" xfId="0" applyFont="1" applyBorder="1" applyAlignment="1">
      <alignment vertical="top" wrapText="1"/>
    </xf>
    <xf numFmtId="0" fontId="3" fillId="0" borderId="23" xfId="0" applyFont="1" applyBorder="1" applyAlignment="1">
      <alignment vertical="center" wrapText="1"/>
    </xf>
    <xf numFmtId="0" fontId="3" fillId="0" borderId="25" xfId="0" applyFont="1" applyBorder="1" applyAlignment="1">
      <alignment vertical="center" wrapText="1"/>
    </xf>
    <xf numFmtId="0" fontId="3" fillId="0" borderId="26" xfId="0" applyFont="1" applyBorder="1" applyAlignment="1">
      <alignment vertical="center" wrapText="1"/>
    </xf>
    <xf numFmtId="0" fontId="3" fillId="0" borderId="27" xfId="0" applyFont="1" applyBorder="1" applyAlignment="1">
      <alignment vertical="center" wrapText="1"/>
    </xf>
    <xf numFmtId="0" fontId="89" fillId="0" borderId="16" xfId="0" applyFont="1" applyBorder="1" applyAlignment="1">
      <alignment vertical="center" wrapText="1"/>
    </xf>
    <xf numFmtId="0" fontId="29" fillId="3" borderId="23" xfId="0" applyFont="1" applyFill="1" applyBorder="1" applyAlignment="1">
      <alignment vertical="center" wrapText="1"/>
    </xf>
    <xf numFmtId="0" fontId="29" fillId="3" borderId="25" xfId="0" applyFont="1" applyFill="1" applyBorder="1" applyAlignment="1">
      <alignment vertical="center" wrapText="1"/>
    </xf>
    <xf numFmtId="0" fontId="3" fillId="0" borderId="20" xfId="0" applyFont="1" applyBorder="1" applyAlignment="1">
      <alignment wrapText="1"/>
    </xf>
    <xf numFmtId="0" fontId="6" fillId="0" borderId="16" xfId="0" applyFont="1" applyBorder="1" applyAlignment="1">
      <alignment wrapText="1"/>
    </xf>
    <xf numFmtId="0" fontId="5" fillId="0" borderId="16" xfId="0" applyFont="1" applyBorder="1" applyAlignment="1">
      <alignment wrapText="1"/>
    </xf>
    <xf numFmtId="0" fontId="3" fillId="0" borderId="16" xfId="0" applyFont="1" applyBorder="1" applyAlignment="1">
      <alignment vertical="center" wrapText="1"/>
    </xf>
    <xf numFmtId="0" fontId="9" fillId="0" borderId="26" xfId="0" applyFont="1" applyBorder="1" applyAlignment="1">
      <alignment vertical="center" wrapText="1"/>
    </xf>
    <xf numFmtId="0" fontId="9" fillId="3" borderId="16" xfId="0" applyFont="1" applyFill="1" applyBorder="1" applyAlignment="1">
      <alignment vertical="center" wrapText="1"/>
    </xf>
    <xf numFmtId="0" fontId="29" fillId="0" borderId="16" xfId="0" applyFont="1" applyBorder="1" applyAlignment="1">
      <alignment vertical="center" wrapText="1"/>
    </xf>
    <xf numFmtId="0" fontId="29" fillId="0" borderId="16" xfId="0" applyFont="1" applyFill="1" applyBorder="1" applyAlignment="1">
      <alignment vertical="center" wrapText="1"/>
    </xf>
    <xf numFmtId="0" fontId="7" fillId="0" borderId="16" xfId="0" applyFont="1" applyBorder="1" applyAlignment="1">
      <alignment vertical="center" wrapText="1"/>
    </xf>
    <xf numFmtId="0" fontId="29" fillId="0" borderId="16" xfId="0" applyNumberFormat="1" applyFont="1" applyFill="1" applyBorder="1" applyAlignment="1">
      <alignment vertical="center" wrapText="1"/>
    </xf>
    <xf numFmtId="0" fontId="29" fillId="0" borderId="23" xfId="0" applyFont="1" applyBorder="1" applyAlignment="1">
      <alignment vertical="center" wrapText="1"/>
    </xf>
    <xf numFmtId="0" fontId="29" fillId="0" borderId="25" xfId="0" applyFont="1" applyBorder="1" applyAlignment="1">
      <alignment vertical="center" wrapText="1"/>
    </xf>
    <xf numFmtId="0" fontId="7" fillId="0" borderId="25" xfId="0" applyFont="1" applyBorder="1" applyAlignment="1">
      <alignment vertical="center" wrapText="1"/>
    </xf>
    <xf numFmtId="0" fontId="29" fillId="0" borderId="27" xfId="0" applyFont="1" applyBorder="1" applyAlignment="1">
      <alignment vertical="center" wrapText="1"/>
    </xf>
    <xf numFmtId="166" fontId="98" fillId="0" borderId="16" xfId="0" applyNumberFormat="1" applyFont="1" applyBorder="1" applyAlignment="1">
      <alignment horizontal="center" vertical="top" wrapText="1"/>
    </xf>
    <xf numFmtId="0" fontId="3" fillId="0" borderId="16" xfId="0" applyFont="1" applyBorder="1" applyAlignment="1">
      <alignment horizontal="left" vertical="center" wrapText="1"/>
    </xf>
    <xf numFmtId="0" fontId="9" fillId="0" borderId="16" xfId="0" applyFont="1" applyBorder="1" applyAlignment="1">
      <alignment vertical="center" wrapText="1"/>
    </xf>
    <xf numFmtId="0" fontId="9" fillId="0" borderId="16" xfId="0" applyFont="1" applyBorder="1" applyAlignment="1">
      <alignment horizontal="left" vertical="center" wrapText="1"/>
    </xf>
    <xf numFmtId="0" fontId="9" fillId="0" borderId="16" xfId="0" applyFont="1" applyBorder="1" applyAlignment="1">
      <alignment horizontal="center" vertical="center" wrapText="1"/>
    </xf>
    <xf numFmtId="0" fontId="3" fillId="0" borderId="0" xfId="0" applyFont="1" applyAlignment="1">
      <alignment horizontal="center"/>
    </xf>
    <xf numFmtId="0" fontId="3" fillId="0" borderId="16" xfId="0" applyFont="1" applyBorder="1" applyAlignment="1">
      <alignment horizontal="center" vertical="center" wrapText="1"/>
    </xf>
    <xf numFmtId="0" fontId="4" fillId="0" borderId="0" xfId="0" applyFont="1" applyAlignment="1">
      <alignment horizontal="center" wrapText="1"/>
    </xf>
    <xf numFmtId="0" fontId="3" fillId="0" borderId="16" xfId="0" applyFont="1" applyBorder="1" applyAlignment="1">
      <alignment horizontal="left" wrapText="1"/>
    </xf>
    <xf numFmtId="0" fontId="3" fillId="0" borderId="16" xfId="0" applyFont="1" applyBorder="1" applyAlignment="1">
      <alignment wrapText="1"/>
    </xf>
    <xf numFmtId="0" fontId="24" fillId="0" borderId="16" xfId="0" applyFont="1" applyBorder="1" applyAlignment="1">
      <alignment horizontal="center" vertical="center" wrapText="1"/>
    </xf>
    <xf numFmtId="0" fontId="24" fillId="3" borderId="16" xfId="0" applyFont="1" applyFill="1" applyBorder="1" applyAlignment="1">
      <alignment horizontal="center" vertical="center" wrapText="1"/>
    </xf>
    <xf numFmtId="0" fontId="99" fillId="0" borderId="16" xfId="0" applyFont="1" applyBorder="1" applyAlignment="1">
      <alignment wrapText="1"/>
    </xf>
    <xf numFmtId="0" fontId="12" fillId="0" borderId="16" xfId="9" applyFont="1" applyBorder="1" applyAlignment="1">
      <alignment horizontal="left" vertical="center" wrapText="1"/>
    </xf>
    <xf numFmtId="0" fontId="12" fillId="0" borderId="16" xfId="9" applyFont="1" applyBorder="1" applyAlignment="1">
      <alignment horizontal="center" vertical="center" wrapText="1"/>
    </xf>
    <xf numFmtId="0" fontId="12" fillId="0" borderId="16" xfId="9" applyFont="1" applyBorder="1" applyAlignment="1">
      <alignment vertical="center" wrapText="1"/>
    </xf>
    <xf numFmtId="0" fontId="25" fillId="0" borderId="16" xfId="0" applyFont="1" applyBorder="1" applyAlignment="1">
      <alignment horizontal="center" vertical="center" wrapText="1"/>
    </xf>
    <xf numFmtId="0" fontId="25" fillId="0" borderId="16" xfId="0" applyFont="1" applyBorder="1" applyAlignment="1">
      <alignment vertical="center" wrapText="1"/>
    </xf>
    <xf numFmtId="0" fontId="12" fillId="0" borderId="16" xfId="9" applyFont="1" applyBorder="1" applyAlignment="1">
      <alignment wrapText="1"/>
    </xf>
    <xf numFmtId="0" fontId="25" fillId="0" borderId="16" xfId="0" applyFont="1" applyBorder="1" applyAlignment="1">
      <alignment wrapText="1"/>
    </xf>
    <xf numFmtId="0" fontId="25" fillId="0" borderId="16" xfId="9" applyFont="1" applyBorder="1" applyAlignment="1">
      <alignment horizontal="left" vertical="center" wrapText="1"/>
    </xf>
    <xf numFmtId="0" fontId="100" fillId="0" borderId="16" xfId="0" applyFont="1" applyBorder="1" applyAlignment="1">
      <alignment horizontal="center" vertical="center" wrapText="1"/>
    </xf>
    <xf numFmtId="0" fontId="44" fillId="0" borderId="16" xfId="0" applyFont="1" applyBorder="1" applyAlignment="1">
      <alignment horizontal="center" vertical="center" wrapText="1"/>
    </xf>
    <xf numFmtId="0" fontId="12" fillId="0" borderId="16" xfId="0" applyFont="1" applyBorder="1" applyAlignment="1">
      <alignment horizontal="center" wrapText="1"/>
    </xf>
    <xf numFmtId="0" fontId="44" fillId="0" borderId="16" xfId="0" applyFont="1" applyBorder="1" applyAlignment="1">
      <alignment horizontal="center" wrapText="1"/>
    </xf>
    <xf numFmtId="0" fontId="99" fillId="0" borderId="16" xfId="0" applyFont="1" applyBorder="1" applyAlignment="1">
      <alignment horizontal="center" wrapText="1"/>
    </xf>
    <xf numFmtId="0" fontId="12" fillId="0" borderId="16" xfId="0" applyFont="1" applyBorder="1" applyAlignment="1">
      <alignment horizontal="left" wrapText="1"/>
    </xf>
    <xf numFmtId="0" fontId="12" fillId="0" borderId="16" xfId="0" applyFont="1" applyBorder="1" applyAlignment="1">
      <alignment horizontal="left" vertical="center" wrapText="1"/>
    </xf>
    <xf numFmtId="0" fontId="25" fillId="3" borderId="16" xfId="0" applyFont="1" applyFill="1" applyBorder="1" applyAlignment="1">
      <alignment horizontal="center" vertical="center" wrapText="1"/>
    </xf>
    <xf numFmtId="0" fontId="25" fillId="0" borderId="16" xfId="0" applyFont="1" applyBorder="1" applyAlignment="1">
      <alignment horizontal="center" wrapText="1"/>
    </xf>
    <xf numFmtId="0" fontId="25" fillId="0" borderId="16" xfId="0" applyFont="1" applyBorder="1" applyAlignment="1">
      <alignment horizontal="left" wrapText="1"/>
    </xf>
    <xf numFmtId="0" fontId="25" fillId="0" borderId="16" xfId="0" applyFont="1" applyBorder="1" applyAlignment="1">
      <alignment horizontal="left" vertical="center" wrapText="1"/>
    </xf>
    <xf numFmtId="0" fontId="44" fillId="0" borderId="16" xfId="0" applyFont="1" applyBorder="1" applyAlignment="1">
      <alignment horizontal="left" vertical="center" wrapText="1"/>
    </xf>
    <xf numFmtId="0" fontId="25" fillId="0" borderId="16" xfId="0" applyFont="1" applyFill="1" applyBorder="1" applyAlignment="1">
      <alignment wrapText="1"/>
    </xf>
    <xf numFmtId="0" fontId="44" fillId="0" borderId="16" xfId="0" applyFont="1" applyFill="1" applyBorder="1" applyAlignment="1">
      <alignment horizontal="left" vertical="center" wrapText="1"/>
    </xf>
    <xf numFmtId="0" fontId="44" fillId="3" borderId="16" xfId="0" applyFont="1" applyFill="1" applyBorder="1" applyAlignment="1">
      <alignment horizontal="left" vertical="center" wrapText="1"/>
    </xf>
    <xf numFmtId="0" fontId="44" fillId="3" borderId="16" xfId="0" applyFont="1" applyFill="1" applyBorder="1" applyAlignment="1">
      <alignment horizontal="center" vertical="center" wrapText="1"/>
    </xf>
    <xf numFmtId="3" fontId="25" fillId="0" borderId="16" xfId="0" applyNumberFormat="1" applyFont="1" applyBorder="1" applyAlignment="1">
      <alignment horizontal="center" vertical="center" wrapText="1"/>
    </xf>
    <xf numFmtId="0" fontId="25" fillId="0" borderId="16" xfId="0" applyFont="1" applyFill="1" applyBorder="1" applyAlignment="1">
      <alignment horizontal="center" wrapText="1"/>
    </xf>
    <xf numFmtId="0" fontId="44" fillId="0" borderId="16" xfId="0" applyFont="1" applyFill="1" applyBorder="1" applyAlignment="1">
      <alignment horizontal="center" wrapText="1"/>
    </xf>
    <xf numFmtId="0" fontId="25" fillId="0" borderId="16" xfId="0" applyNumberFormat="1" applyFont="1" applyFill="1" applyBorder="1" applyAlignment="1">
      <alignment horizontal="center" vertical="center" wrapText="1"/>
    </xf>
    <xf numFmtId="0" fontId="44" fillId="0" borderId="16" xfId="0" applyNumberFormat="1" applyFont="1" applyFill="1" applyBorder="1" applyAlignment="1">
      <alignment horizontal="center" vertical="center" wrapText="1"/>
    </xf>
    <xf numFmtId="0" fontId="99" fillId="0" borderId="16" xfId="0" applyFont="1" applyBorder="1" applyAlignment="1">
      <alignment horizontal="center" vertical="center" wrapText="1"/>
    </xf>
    <xf numFmtId="0" fontId="58" fillId="0" borderId="16" xfId="0" quotePrefix="1" applyFont="1" applyBorder="1" applyAlignment="1">
      <alignment horizontal="center" vertical="center"/>
    </xf>
    <xf numFmtId="0" fontId="44" fillId="0" borderId="16" xfId="0" applyFont="1" applyBorder="1" applyAlignment="1">
      <alignment horizontal="center" vertical="center"/>
    </xf>
    <xf numFmtId="3" fontId="12" fillId="0" borderId="16" xfId="0" applyNumberFormat="1" applyFont="1" applyBorder="1" applyAlignment="1">
      <alignment horizontal="center" vertical="center"/>
    </xf>
    <xf numFmtId="0" fontId="100" fillId="0" borderId="16" xfId="0" applyFont="1" applyBorder="1" applyAlignment="1">
      <alignment horizontal="center" vertical="center"/>
    </xf>
    <xf numFmtId="0" fontId="12" fillId="0" borderId="16" xfId="0" applyFont="1" applyBorder="1" applyAlignment="1">
      <alignment horizontal="center" vertical="center" wrapText="1"/>
    </xf>
    <xf numFmtId="0" fontId="53" fillId="0" borderId="0" xfId="0" applyFont="1"/>
    <xf numFmtId="0" fontId="32" fillId="3" borderId="16" xfId="0" applyFont="1" applyFill="1" applyBorder="1" applyAlignment="1">
      <alignment horizontal="center" vertical="center"/>
    </xf>
    <xf numFmtId="0" fontId="32" fillId="3" borderId="16" xfId="0" applyFont="1" applyFill="1" applyBorder="1" applyAlignment="1">
      <alignment horizontal="center" vertical="center" wrapText="1"/>
    </xf>
    <xf numFmtId="166" fontId="32" fillId="3" borderId="16" xfId="0" applyNumberFormat="1" applyFont="1" applyFill="1" applyBorder="1" applyAlignment="1">
      <alignment horizontal="center" vertical="center" wrapText="1"/>
    </xf>
    <xf numFmtId="49" fontId="32" fillId="3" borderId="16" xfId="0" applyNumberFormat="1"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hidden="1"/>
    </xf>
    <xf numFmtId="49" fontId="25" fillId="3" borderId="16" xfId="0" applyNumberFormat="1" applyFont="1" applyFill="1" applyBorder="1" applyAlignment="1">
      <alignment horizontal="center" vertical="center" wrapText="1"/>
    </xf>
    <xf numFmtId="0" fontId="25" fillId="3" borderId="16" xfId="0" applyFont="1" applyFill="1" applyBorder="1" applyAlignment="1">
      <alignment horizontal="center" vertical="center"/>
    </xf>
    <xf numFmtId="166" fontId="25" fillId="3" borderId="16" xfId="0" applyNumberFormat="1" applyFont="1" applyFill="1" applyBorder="1" applyAlignment="1">
      <alignment horizontal="center" vertical="center" wrapText="1"/>
    </xf>
    <xf numFmtId="0" fontId="25" fillId="3" borderId="16" xfId="9" applyFont="1" applyFill="1" applyBorder="1" applyAlignment="1">
      <alignment horizontal="center" vertical="center" wrapText="1"/>
    </xf>
    <xf numFmtId="166" fontId="25" fillId="3" borderId="16" xfId="9" applyNumberFormat="1" applyFont="1" applyFill="1" applyBorder="1" applyAlignment="1">
      <alignment horizontal="right" vertical="center" wrapText="1"/>
    </xf>
    <xf numFmtId="166" fontId="25" fillId="3" borderId="16" xfId="0" applyNumberFormat="1" applyFont="1" applyFill="1" applyBorder="1" applyAlignment="1">
      <alignment horizontal="right" vertical="center"/>
    </xf>
    <xf numFmtId="0" fontId="25" fillId="4" borderId="16" xfId="0" applyFont="1" applyFill="1" applyBorder="1" applyAlignment="1">
      <alignment horizontal="center" vertical="center" wrapText="1"/>
    </xf>
    <xf numFmtId="166" fontId="25" fillId="4" borderId="16" xfId="0" applyNumberFormat="1" applyFont="1" applyFill="1" applyBorder="1" applyAlignment="1">
      <alignment horizontal="right" vertical="center" wrapText="1"/>
    </xf>
    <xf numFmtId="49" fontId="25" fillId="4" borderId="16" xfId="0" applyNumberFormat="1" applyFont="1" applyFill="1" applyBorder="1" applyAlignment="1">
      <alignment horizontal="center" vertical="center" wrapText="1"/>
    </xf>
    <xf numFmtId="0" fontId="25" fillId="3" borderId="16" xfId="0" applyFont="1" applyFill="1" applyBorder="1" applyAlignment="1">
      <alignment horizontal="left" vertical="center" wrapText="1"/>
    </xf>
    <xf numFmtId="0" fontId="25" fillId="3" borderId="16" xfId="0" quotePrefix="1" applyFont="1" applyFill="1" applyBorder="1" applyAlignment="1">
      <alignment horizontal="center" vertical="center" wrapText="1"/>
    </xf>
    <xf numFmtId="166" fontId="25" fillId="3" borderId="16" xfId="0" quotePrefix="1" applyNumberFormat="1" applyFont="1" applyFill="1" applyBorder="1" applyAlignment="1">
      <alignment horizontal="right" vertical="center" wrapText="1"/>
    </xf>
    <xf numFmtId="167" fontId="25" fillId="3" borderId="16" xfId="0" applyNumberFormat="1" applyFont="1" applyFill="1" applyBorder="1" applyAlignment="1">
      <alignment horizontal="right" vertical="center" wrapText="1"/>
    </xf>
    <xf numFmtId="0" fontId="25" fillId="3" borderId="16" xfId="0" applyFont="1" applyFill="1" applyBorder="1" applyAlignment="1">
      <alignment vertical="center" wrapText="1"/>
    </xf>
    <xf numFmtId="167" fontId="25" fillId="3" borderId="16" xfId="0" applyNumberFormat="1" applyFont="1" applyFill="1" applyBorder="1" applyAlignment="1">
      <alignment horizontal="right" vertical="center"/>
    </xf>
    <xf numFmtId="49" fontId="25" fillId="3" borderId="16" xfId="9" applyNumberFormat="1" applyFont="1" applyFill="1" applyBorder="1" applyAlignment="1">
      <alignment horizontal="center" vertical="center" wrapText="1"/>
    </xf>
    <xf numFmtId="1" fontId="25" fillId="3" borderId="16" xfId="38" applyNumberFormat="1" applyFont="1" applyFill="1" applyBorder="1" applyAlignment="1">
      <alignment horizontal="center" vertical="center" wrapText="1"/>
    </xf>
    <xf numFmtId="49" fontId="25" fillId="3" borderId="16" xfId="38" applyNumberFormat="1" applyFont="1" applyFill="1" applyBorder="1" applyAlignment="1">
      <alignment horizontal="center" vertical="center" wrapText="1"/>
    </xf>
    <xf numFmtId="0" fontId="25" fillId="3" borderId="16" xfId="0" applyFont="1" applyFill="1" applyBorder="1" applyAlignment="1">
      <alignment horizontal="center" wrapText="1"/>
    </xf>
    <xf numFmtId="0" fontId="25" fillId="3" borderId="16" xfId="9" applyFont="1" applyFill="1" applyBorder="1" applyAlignment="1">
      <alignment horizontal="center" wrapText="1"/>
    </xf>
    <xf numFmtId="0" fontId="53" fillId="4" borderId="0" xfId="0" applyFont="1" applyFill="1"/>
    <xf numFmtId="0" fontId="25" fillId="3" borderId="16" xfId="39" applyFont="1" applyFill="1" applyBorder="1" applyAlignment="1">
      <alignment horizontal="center" vertical="center" wrapText="1"/>
    </xf>
    <xf numFmtId="0" fontId="25" fillId="3" borderId="16" xfId="40" applyFont="1" applyFill="1" applyBorder="1" applyAlignment="1">
      <alignment horizontal="center" vertical="center" wrapText="1"/>
    </xf>
    <xf numFmtId="166" fontId="25" fillId="3" borderId="16" xfId="39" applyNumberFormat="1" applyFont="1" applyFill="1" applyBorder="1" applyAlignment="1">
      <alignment horizontal="right" vertical="center" wrapText="1"/>
    </xf>
    <xf numFmtId="166" fontId="25" fillId="3" borderId="16" xfId="40" applyNumberFormat="1" applyFont="1" applyFill="1" applyBorder="1" applyAlignment="1">
      <alignment vertical="center" wrapText="1"/>
    </xf>
    <xf numFmtId="0" fontId="25" fillId="4" borderId="16" xfId="40" applyFont="1" applyFill="1" applyBorder="1" applyAlignment="1">
      <alignment horizontal="center" vertical="center" wrapText="1"/>
    </xf>
    <xf numFmtId="166" fontId="25" fillId="4" borderId="16" xfId="40" applyNumberFormat="1" applyFont="1" applyFill="1" applyBorder="1" applyAlignment="1">
      <alignment horizontal="right" vertical="center" wrapText="1"/>
    </xf>
    <xf numFmtId="0" fontId="25" fillId="4" borderId="16" xfId="39" applyFont="1" applyFill="1" applyBorder="1" applyAlignment="1">
      <alignment horizontal="center" vertical="center" wrapText="1"/>
    </xf>
    <xf numFmtId="166" fontId="25" fillId="4" borderId="16" xfId="0" applyNumberFormat="1" applyFont="1" applyFill="1" applyBorder="1" applyAlignment="1">
      <alignment horizontal="center" vertical="center" wrapText="1"/>
    </xf>
    <xf numFmtId="166" fontId="25" fillId="4" borderId="16" xfId="39" applyNumberFormat="1" applyFont="1" applyFill="1" applyBorder="1" applyAlignment="1">
      <alignment horizontal="right" vertical="center" wrapText="1"/>
    </xf>
    <xf numFmtId="167" fontId="25" fillId="3" borderId="16" xfId="0" applyNumberFormat="1" applyFont="1" applyFill="1" applyBorder="1" applyAlignment="1">
      <alignment horizontal="center" vertical="center" wrapText="1"/>
    </xf>
    <xf numFmtId="0" fontId="25" fillId="3" borderId="16" xfId="0" applyFont="1" applyFill="1" applyBorder="1" applyAlignment="1">
      <alignment horizontal="center"/>
    </xf>
    <xf numFmtId="166" fontId="25" fillId="3" borderId="16" xfId="0" applyNumberFormat="1" applyFont="1" applyFill="1" applyBorder="1" applyAlignment="1">
      <alignment horizontal="right"/>
    </xf>
    <xf numFmtId="166" fontId="25" fillId="3" borderId="16" xfId="9" applyNumberFormat="1" applyFont="1" applyFill="1" applyBorder="1" applyAlignment="1">
      <alignment vertical="center" wrapText="1"/>
    </xf>
    <xf numFmtId="166" fontId="25" fillId="3" borderId="16" xfId="0" applyNumberFormat="1" applyFont="1" applyFill="1" applyBorder="1" applyAlignment="1">
      <alignment vertical="center" wrapText="1"/>
    </xf>
    <xf numFmtId="49" fontId="25" fillId="3" borderId="16" xfId="0" applyNumberFormat="1" applyFont="1" applyFill="1" applyBorder="1" applyAlignment="1" applyProtection="1">
      <alignment horizontal="center" vertical="center" wrapText="1"/>
      <protection locked="0"/>
    </xf>
    <xf numFmtId="0" fontId="25" fillId="3" borderId="16" xfId="41" applyFont="1" applyFill="1" applyBorder="1" applyAlignment="1">
      <alignment horizontal="center" vertical="center" wrapText="1"/>
    </xf>
    <xf numFmtId="166" fontId="25" fillId="3" borderId="16" xfId="41" applyNumberFormat="1" applyFont="1" applyFill="1" applyBorder="1" applyAlignment="1">
      <alignment horizontal="right" vertical="center" wrapText="1"/>
    </xf>
    <xf numFmtId="49" fontId="25" fillId="3" borderId="16" xfId="40" applyNumberFormat="1" applyFont="1" applyFill="1" applyBorder="1" applyAlignment="1">
      <alignment horizontal="center" vertical="center" wrapText="1"/>
    </xf>
    <xf numFmtId="166" fontId="25" fillId="3" borderId="16" xfId="40" applyNumberFormat="1" applyFont="1" applyFill="1" applyBorder="1" applyAlignment="1">
      <alignment horizontal="right" vertical="center" wrapText="1"/>
    </xf>
    <xf numFmtId="49" fontId="25" fillId="3" borderId="16" xfId="39" applyNumberFormat="1" applyFont="1" applyFill="1" applyBorder="1" applyAlignment="1">
      <alignment horizontal="center" vertical="center" wrapText="1"/>
    </xf>
    <xf numFmtId="1" fontId="25" fillId="3" borderId="16" xfId="2" applyNumberFormat="1" applyFont="1" applyFill="1" applyBorder="1" applyAlignment="1">
      <alignment horizontal="center" vertical="center" wrapText="1"/>
    </xf>
    <xf numFmtId="49" fontId="25" fillId="3" borderId="16" xfId="0" applyNumberFormat="1" applyFont="1" applyFill="1" applyBorder="1" applyAlignment="1">
      <alignment horizontal="center" vertical="center"/>
    </xf>
    <xf numFmtId="49" fontId="25" fillId="3" borderId="16" xfId="0" quotePrefix="1" applyNumberFormat="1" applyFont="1" applyFill="1" applyBorder="1" applyAlignment="1">
      <alignment horizontal="center" vertical="center" wrapText="1"/>
    </xf>
    <xf numFmtId="3" fontId="25" fillId="3" borderId="16" xfId="0" applyNumberFormat="1" applyFont="1" applyFill="1" applyBorder="1" applyAlignment="1">
      <alignment horizontal="center" vertical="center" wrapText="1"/>
    </xf>
    <xf numFmtId="49" fontId="25" fillId="3" borderId="16" xfId="0" applyNumberFormat="1" applyFont="1" applyFill="1" applyBorder="1" applyAlignment="1">
      <alignment vertical="center" wrapText="1"/>
    </xf>
    <xf numFmtId="166" fontId="12" fillId="0" borderId="16" xfId="0" applyNumberFormat="1" applyFont="1" applyBorder="1" applyAlignment="1">
      <alignment horizontal="right" vertical="center"/>
    </xf>
    <xf numFmtId="0" fontId="12" fillId="0" borderId="16" xfId="0" applyFont="1" applyBorder="1" applyAlignment="1">
      <alignment vertical="center"/>
    </xf>
    <xf numFmtId="0" fontId="12" fillId="0" borderId="16" xfId="0" applyFont="1" applyBorder="1" applyAlignment="1" applyProtection="1">
      <alignment horizontal="center" vertical="center"/>
      <protection hidden="1"/>
    </xf>
    <xf numFmtId="0" fontId="25" fillId="3" borderId="16" xfId="40" applyFont="1" applyFill="1" applyBorder="1" applyAlignment="1" applyProtection="1">
      <alignment horizontal="center" vertical="center" wrapText="1"/>
      <protection hidden="1"/>
    </xf>
    <xf numFmtId="166" fontId="12" fillId="0" borderId="16" xfId="0" applyNumberFormat="1" applyFont="1" applyBorder="1" applyAlignment="1" applyProtection="1">
      <alignment horizontal="right" vertical="center"/>
      <protection hidden="1"/>
    </xf>
    <xf numFmtId="49" fontId="25" fillId="3" borderId="16" xfId="0" applyNumberFormat="1" applyFont="1" applyFill="1" applyBorder="1" applyAlignment="1" applyProtection="1">
      <alignment horizontal="center" vertical="center" wrapText="1"/>
      <protection hidden="1"/>
    </xf>
    <xf numFmtId="0" fontId="12" fillId="0" borderId="16" xfId="0" applyFont="1" applyBorder="1" applyAlignment="1" applyProtection="1">
      <alignment vertical="center"/>
      <protection hidden="1"/>
    </xf>
    <xf numFmtId="0" fontId="12" fillId="0" borderId="16" xfId="0" applyFont="1" applyBorder="1" applyAlignment="1" applyProtection="1">
      <alignment horizontal="center" vertical="center" wrapText="1"/>
      <protection hidden="1"/>
    </xf>
    <xf numFmtId="166" fontId="25" fillId="3" borderId="16" xfId="0" applyNumberFormat="1" applyFont="1" applyFill="1" applyBorder="1" applyAlignment="1" applyProtection="1">
      <alignment horizontal="right" vertical="center" wrapText="1"/>
      <protection hidden="1"/>
    </xf>
    <xf numFmtId="0" fontId="25" fillId="4" borderId="16" xfId="0" applyFont="1" applyFill="1" applyBorder="1" applyAlignment="1" applyProtection="1">
      <alignment horizontal="center" vertical="center" wrapText="1"/>
      <protection hidden="1"/>
    </xf>
    <xf numFmtId="166" fontId="25" fillId="4" borderId="16" xfId="0" applyNumberFormat="1" applyFont="1" applyFill="1" applyBorder="1" applyAlignment="1" applyProtection="1">
      <alignment horizontal="right" vertical="center" wrapText="1"/>
      <protection hidden="1"/>
    </xf>
    <xf numFmtId="49" fontId="25" fillId="4" borderId="16" xfId="0" applyNumberFormat="1" applyFont="1" applyFill="1" applyBorder="1" applyAlignment="1" applyProtection="1">
      <alignment horizontal="center" vertical="center" wrapText="1"/>
      <protection hidden="1"/>
    </xf>
    <xf numFmtId="49" fontId="25" fillId="3" borderId="16" xfId="0" applyNumberFormat="1" applyFont="1" applyFill="1" applyBorder="1" applyAlignment="1" applyProtection="1">
      <alignment horizontal="center" vertical="center"/>
      <protection hidden="1"/>
    </xf>
    <xf numFmtId="0" fontId="25" fillId="3" borderId="16" xfId="0" quotePrefix="1" applyFont="1" applyFill="1" applyBorder="1" applyAlignment="1" applyProtection="1">
      <alignment horizontal="center" vertical="center" wrapText="1"/>
      <protection hidden="1"/>
    </xf>
    <xf numFmtId="167" fontId="25" fillId="3" borderId="16" xfId="0" applyNumberFormat="1" applyFont="1" applyFill="1" applyBorder="1" applyAlignment="1" applyProtection="1">
      <alignment horizontal="right" vertical="center" wrapText="1"/>
      <protection hidden="1"/>
    </xf>
    <xf numFmtId="0" fontId="25" fillId="3" borderId="16" xfId="0" applyFont="1" applyFill="1" applyBorder="1" applyAlignment="1" applyProtection="1">
      <alignment horizontal="center" vertical="center" wrapText="1" shrinkToFit="1"/>
      <protection hidden="1"/>
    </xf>
    <xf numFmtId="0" fontId="25" fillId="3" borderId="16" xfId="0" applyFont="1" applyFill="1" applyBorder="1" applyAlignment="1" applyProtection="1">
      <alignment vertical="center" wrapText="1"/>
      <protection hidden="1"/>
    </xf>
    <xf numFmtId="166" fontId="25" fillId="3" borderId="16" xfId="0" applyNumberFormat="1" applyFont="1" applyFill="1" applyBorder="1" applyAlignment="1" applyProtection="1">
      <alignment vertical="center"/>
      <protection hidden="1"/>
    </xf>
    <xf numFmtId="0" fontId="44" fillId="3" borderId="16" xfId="41" applyFont="1" applyFill="1" applyBorder="1" applyAlignment="1">
      <alignment horizontal="center" vertical="center" wrapText="1"/>
    </xf>
    <xf numFmtId="0" fontId="25" fillId="3" borderId="16" xfId="0" applyFont="1" applyFill="1" applyBorder="1" applyAlignment="1" applyProtection="1">
      <alignment horizontal="center" vertical="center"/>
      <protection hidden="1"/>
    </xf>
    <xf numFmtId="0" fontId="53" fillId="0" borderId="0" xfId="0" applyFont="1" applyAlignment="1"/>
    <xf numFmtId="0" fontId="12" fillId="0" borderId="16" xfId="0" applyFont="1" applyBorder="1" applyAlignment="1">
      <alignment horizontal="center" vertical="center" wrapText="1"/>
    </xf>
    <xf numFmtId="0" fontId="25" fillId="4" borderId="16" xfId="0" applyFont="1" applyFill="1" applyBorder="1" applyAlignment="1">
      <alignment horizontal="left" vertical="center" wrapText="1"/>
    </xf>
    <xf numFmtId="0" fontId="32" fillId="4" borderId="16" xfId="0" applyFont="1" applyFill="1" applyBorder="1" applyAlignment="1">
      <alignment horizontal="center" vertical="center" wrapText="1"/>
    </xf>
    <xf numFmtId="0" fontId="36" fillId="3" borderId="16" xfId="0" applyFont="1" applyFill="1" applyBorder="1" applyAlignment="1">
      <alignment horizontal="center" vertical="center" wrapText="1"/>
    </xf>
    <xf numFmtId="0" fontId="32" fillId="4" borderId="16" xfId="0" applyFont="1" applyFill="1" applyBorder="1" applyAlignment="1" applyProtection="1">
      <alignment horizontal="center" vertical="center" wrapText="1"/>
      <protection hidden="1"/>
    </xf>
    <xf numFmtId="0" fontId="25" fillId="4" borderId="16" xfId="0" applyFont="1" applyFill="1" applyBorder="1" applyAlignment="1" applyProtection="1">
      <alignment horizontal="center" vertical="center"/>
      <protection hidden="1"/>
    </xf>
    <xf numFmtId="0" fontId="56" fillId="0" borderId="0" xfId="0" applyFont="1" applyAlignment="1">
      <alignment horizontal="center"/>
    </xf>
    <xf numFmtId="0" fontId="53" fillId="0" borderId="0" xfId="0" applyFont="1" applyAlignment="1">
      <alignment wrapText="1"/>
    </xf>
    <xf numFmtId="165" fontId="12" fillId="0" borderId="0" xfId="0" applyNumberFormat="1" applyFont="1" applyAlignment="1">
      <alignment horizontal="center"/>
    </xf>
    <xf numFmtId="0" fontId="54" fillId="4" borderId="16" xfId="0" applyFont="1" applyFill="1" applyBorder="1"/>
    <xf numFmtId="0" fontId="56" fillId="4" borderId="16" xfId="0" applyFont="1" applyFill="1" applyBorder="1" applyAlignment="1">
      <alignment horizontal="center" vertical="center"/>
    </xf>
    <xf numFmtId="0" fontId="54" fillId="4" borderId="16" xfId="0" applyFont="1" applyFill="1" applyBorder="1" applyAlignment="1">
      <alignment wrapText="1"/>
    </xf>
    <xf numFmtId="0" fontId="54" fillId="4" borderId="16" xfId="0" applyFont="1" applyFill="1" applyBorder="1" applyAlignment="1"/>
    <xf numFmtId="0" fontId="54" fillId="4" borderId="0" xfId="0" applyFont="1" applyFill="1"/>
    <xf numFmtId="0" fontId="32" fillId="4" borderId="16" xfId="0" applyFont="1" applyFill="1" applyBorder="1" applyAlignment="1">
      <alignment horizontal="center" vertical="center"/>
    </xf>
    <xf numFmtId="166" fontId="32" fillId="4" borderId="16" xfId="0" applyNumberFormat="1" applyFont="1" applyFill="1" applyBorder="1" applyAlignment="1">
      <alignment horizontal="center" vertical="center" wrapText="1"/>
    </xf>
    <xf numFmtId="49" fontId="32" fillId="4" borderId="16" xfId="0" applyNumberFormat="1" applyFont="1" applyFill="1" applyBorder="1" applyAlignment="1">
      <alignment horizontal="center" vertical="center" wrapText="1"/>
    </xf>
    <xf numFmtId="0" fontId="4" fillId="0" borderId="0" xfId="0" applyFont="1" applyAlignment="1">
      <alignment horizontal="center"/>
    </xf>
    <xf numFmtId="0" fontId="3" fillId="0" borderId="1" xfId="0" applyFont="1" applyBorder="1" applyAlignment="1">
      <alignment horizontal="center" vertical="center" wrapText="1"/>
    </xf>
    <xf numFmtId="0" fontId="12" fillId="0" borderId="16" xfId="0" applyFont="1" applyFill="1" applyBorder="1" applyAlignment="1">
      <alignment horizontal="center" vertical="center"/>
    </xf>
    <xf numFmtId="0" fontId="57" fillId="0" borderId="0" xfId="0" applyFont="1" applyAlignment="1">
      <alignment horizontal="center"/>
    </xf>
    <xf numFmtId="0" fontId="56" fillId="0" borderId="0" xfId="0" applyFont="1" applyAlignment="1">
      <alignment horizontal="center"/>
    </xf>
    <xf numFmtId="0" fontId="12" fillId="0" borderId="0" xfId="0" applyFont="1" applyAlignment="1">
      <alignment horizontal="center" wrapText="1"/>
    </xf>
    <xf numFmtId="0" fontId="56" fillId="0" borderId="0" xfId="0" applyFont="1" applyAlignment="1">
      <alignment horizontal="center" wrapText="1"/>
    </xf>
    <xf numFmtId="0" fontId="56" fillId="0" borderId="0" xfId="0" applyFont="1" applyAlignment="1">
      <alignment horizontal="left"/>
    </xf>
    <xf numFmtId="0" fontId="53" fillId="0" borderId="16" xfId="0" applyFont="1" applyFill="1" applyBorder="1" applyAlignment="1">
      <alignment horizontal="center"/>
    </xf>
    <xf numFmtId="0" fontId="12" fillId="0" borderId="1" xfId="0" applyFont="1" applyFill="1" applyBorder="1" applyAlignment="1">
      <alignment horizontal="center" vertical="center" wrapText="1"/>
    </xf>
    <xf numFmtId="165" fontId="12" fillId="0" borderId="1" xfId="0" applyNumberFormat="1" applyFont="1" applyFill="1" applyBorder="1" applyAlignment="1">
      <alignment horizontal="right" vertical="center" wrapText="1"/>
    </xf>
    <xf numFmtId="0" fontId="56"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166" fontId="53" fillId="0" borderId="1" xfId="0" applyNumberFormat="1" applyFont="1" applyBorder="1" applyAlignment="1">
      <alignment horizontal="center" vertical="center" wrapText="1"/>
    </xf>
    <xf numFmtId="49" fontId="9" fillId="0" borderId="1" xfId="0" applyNumberFormat="1" applyFont="1" applyBorder="1" applyAlignment="1">
      <alignment horizontal="justify" vertical="center" wrapText="1"/>
    </xf>
    <xf numFmtId="0" fontId="9" fillId="0" borderId="1" xfId="0" quotePrefix="1" applyFont="1" applyBorder="1" applyAlignment="1">
      <alignment horizontal="left" vertical="center" wrapText="1"/>
    </xf>
    <xf numFmtId="166" fontId="56" fillId="9" borderId="16" xfId="0" applyNumberFormat="1" applyFont="1" applyFill="1" applyBorder="1" applyAlignment="1">
      <alignment horizontal="center" vertical="center" wrapText="1"/>
    </xf>
    <xf numFmtId="166" fontId="32" fillId="4" borderId="16" xfId="36" applyNumberFormat="1" applyFont="1" applyFill="1" applyBorder="1" applyAlignment="1">
      <alignment horizontal="center" vertical="center" wrapText="1"/>
    </xf>
    <xf numFmtId="166" fontId="53" fillId="0" borderId="16" xfId="0" applyNumberFormat="1" applyFont="1" applyFill="1" applyBorder="1" applyAlignment="1">
      <alignment horizontal="center" vertical="center"/>
    </xf>
    <xf numFmtId="166" fontId="53" fillId="0" borderId="16" xfId="0" applyNumberFormat="1" applyFont="1" applyFill="1" applyBorder="1" applyAlignment="1">
      <alignment horizontal="center" vertical="center" wrapText="1"/>
    </xf>
    <xf numFmtId="166" fontId="53" fillId="0" borderId="16" xfId="0" applyNumberFormat="1" applyFont="1" applyFill="1" applyBorder="1" applyAlignment="1">
      <alignment horizontal="center"/>
    </xf>
    <xf numFmtId="166" fontId="53" fillId="10" borderId="16" xfId="0" applyNumberFormat="1" applyFont="1" applyFill="1" applyBorder="1" applyAlignment="1">
      <alignment horizontal="center" vertical="center" wrapText="1"/>
    </xf>
    <xf numFmtId="166" fontId="12" fillId="0" borderId="16" xfId="9" applyNumberFormat="1" applyFont="1" applyBorder="1" applyAlignment="1">
      <alignment horizontal="center" vertical="center" wrapText="1"/>
    </xf>
    <xf numFmtId="166" fontId="12" fillId="0" borderId="16" xfId="9" applyNumberFormat="1" applyFont="1" applyFill="1" applyBorder="1" applyAlignment="1">
      <alignment horizontal="center" vertical="center" wrapText="1"/>
    </xf>
    <xf numFmtId="166" fontId="12" fillId="0" borderId="16" xfId="9" applyNumberFormat="1" applyFont="1" applyBorder="1" applyAlignment="1">
      <alignment horizontal="center" wrapText="1"/>
    </xf>
    <xf numFmtId="166" fontId="25" fillId="0" borderId="16" xfId="9" applyNumberFormat="1" applyFont="1" applyBorder="1" applyAlignment="1">
      <alignment horizontal="center" vertical="center" wrapText="1"/>
    </xf>
    <xf numFmtId="166" fontId="12" fillId="0" borderId="16" xfId="0" applyNumberFormat="1" applyFont="1" applyBorder="1" applyAlignment="1">
      <alignment horizontal="center" vertical="center" wrapText="1"/>
    </xf>
    <xf numFmtId="166" fontId="100" fillId="0" borderId="16" xfId="0" applyNumberFormat="1" applyFont="1" applyBorder="1" applyAlignment="1">
      <alignment horizontal="center" vertical="center" wrapText="1"/>
    </xf>
    <xf numFmtId="166" fontId="25" fillId="0" borderId="16" xfId="0" applyNumberFormat="1" applyFont="1" applyBorder="1" applyAlignment="1">
      <alignment horizontal="center" vertical="center" wrapText="1"/>
    </xf>
    <xf numFmtId="166" fontId="12" fillId="0" borderId="16" xfId="0" applyNumberFormat="1" applyFont="1" applyBorder="1" applyAlignment="1">
      <alignment horizontal="center" wrapText="1"/>
    </xf>
    <xf numFmtId="166" fontId="44" fillId="0" borderId="16" xfId="0" applyNumberFormat="1" applyFont="1" applyBorder="1" applyAlignment="1">
      <alignment horizontal="center" wrapText="1"/>
    </xf>
    <xf numFmtId="166" fontId="99" fillId="0" borderId="16" xfId="0" applyNumberFormat="1" applyFont="1" applyBorder="1" applyAlignment="1">
      <alignment horizontal="center" wrapText="1"/>
    </xf>
    <xf numFmtId="166" fontId="25" fillId="0" borderId="16" xfId="0" applyNumberFormat="1" applyFont="1" applyFill="1" applyBorder="1" applyAlignment="1">
      <alignment horizontal="center" vertical="center" wrapText="1"/>
    </xf>
    <xf numFmtId="166" fontId="100" fillId="10" borderId="16" xfId="0" applyNumberFormat="1" applyFont="1" applyFill="1" applyBorder="1" applyAlignment="1">
      <alignment horizontal="center" vertical="center" wrapText="1"/>
    </xf>
    <xf numFmtId="166" fontId="25" fillId="0" borderId="16" xfId="0" quotePrefix="1" applyNumberFormat="1" applyFont="1" applyBorder="1" applyAlignment="1">
      <alignment horizontal="center" vertical="center" wrapText="1"/>
    </xf>
    <xf numFmtId="166" fontId="102" fillId="10" borderId="16" xfId="0" applyNumberFormat="1" applyFont="1" applyFill="1" applyBorder="1" applyAlignment="1">
      <alignment horizontal="center" vertical="center" wrapText="1"/>
    </xf>
    <xf numFmtId="166" fontId="25" fillId="3" borderId="16" xfId="1" applyNumberFormat="1" applyFont="1" applyFill="1" applyBorder="1" applyAlignment="1">
      <alignment horizontal="center" vertical="center" wrapText="1"/>
    </xf>
    <xf numFmtId="166" fontId="25" fillId="0" borderId="16" xfId="1" applyNumberFormat="1" applyFont="1" applyBorder="1" applyAlignment="1">
      <alignment horizontal="center" vertical="center"/>
    </xf>
    <xf numFmtId="166" fontId="44" fillId="0" borderId="16" xfId="0" applyNumberFormat="1" applyFont="1" applyBorder="1" applyAlignment="1">
      <alignment horizontal="center" vertical="center" wrapText="1"/>
    </xf>
    <xf numFmtId="166" fontId="44" fillId="0" borderId="16" xfId="0" applyNumberFormat="1" applyFont="1" applyFill="1" applyBorder="1" applyAlignment="1">
      <alignment horizontal="center" vertical="center" wrapText="1"/>
    </xf>
    <xf numFmtId="166" fontId="44" fillId="3" borderId="16" xfId="0" applyNumberFormat="1" applyFont="1" applyFill="1" applyBorder="1" applyAlignment="1">
      <alignment horizontal="center" vertical="center" wrapText="1"/>
    </xf>
    <xf numFmtId="166" fontId="25" fillId="0" borderId="16" xfId="0" applyNumberFormat="1" applyFont="1" applyBorder="1" applyAlignment="1">
      <alignment horizontal="center" wrapText="1"/>
    </xf>
    <xf numFmtId="166" fontId="25" fillId="0" borderId="16" xfId="0" applyNumberFormat="1" applyFont="1" applyFill="1" applyBorder="1" applyAlignment="1">
      <alignment horizontal="center" wrapText="1"/>
    </xf>
    <xf numFmtId="166" fontId="99" fillId="0" borderId="16" xfId="0" applyNumberFormat="1" applyFont="1" applyBorder="1" applyAlignment="1">
      <alignment horizontal="center" vertical="center" wrapText="1"/>
    </xf>
    <xf numFmtId="166" fontId="12" fillId="0" borderId="16" xfId="0" applyNumberFormat="1" applyFont="1" applyFill="1" applyBorder="1" applyAlignment="1">
      <alignment horizontal="center" vertical="center" wrapText="1"/>
    </xf>
    <xf numFmtId="166" fontId="58" fillId="0" borderId="16" xfId="0" quotePrefix="1" applyNumberFormat="1" applyFont="1" applyBorder="1" applyAlignment="1">
      <alignment horizontal="center" vertical="center"/>
    </xf>
    <xf numFmtId="166" fontId="12" fillId="0" borderId="16" xfId="0" applyNumberFormat="1" applyFont="1" applyBorder="1" applyAlignment="1">
      <alignment horizontal="center" vertical="center"/>
    </xf>
    <xf numFmtId="166" fontId="44" fillId="0" borderId="16" xfId="0" applyNumberFormat="1" applyFont="1" applyBorder="1" applyAlignment="1">
      <alignment horizontal="center" vertical="center"/>
    </xf>
    <xf numFmtId="166" fontId="100" fillId="0" borderId="16" xfId="0" applyNumberFormat="1" applyFont="1" applyBorder="1" applyAlignment="1">
      <alignment horizontal="center" vertical="center"/>
    </xf>
    <xf numFmtId="166" fontId="12" fillId="0" borderId="16" xfId="0" applyNumberFormat="1" applyFont="1" applyBorder="1" applyAlignment="1">
      <alignment horizontal="center"/>
    </xf>
    <xf numFmtId="0" fontId="4" fillId="4" borderId="0" xfId="0" applyFont="1" applyFill="1" applyAlignment="1">
      <alignment horizontal="center" vertical="center"/>
    </xf>
    <xf numFmtId="0" fontId="3" fillId="4" borderId="0" xfId="0" applyFont="1" applyFill="1" applyAlignment="1">
      <alignment vertical="center"/>
    </xf>
    <xf numFmtId="0" fontId="56" fillId="4" borderId="0" xfId="0" applyFont="1" applyFill="1" applyAlignment="1">
      <alignment horizontal="center" vertical="center"/>
    </xf>
    <xf numFmtId="0" fontId="12" fillId="4" borderId="0" xfId="0" applyFont="1" applyFill="1" applyAlignment="1">
      <alignment horizontal="center" vertical="center"/>
    </xf>
    <xf numFmtId="0" fontId="56" fillId="4" borderId="0" xfId="0" applyFont="1" applyFill="1" applyBorder="1" applyAlignment="1">
      <alignment horizontal="center" vertical="center" wrapText="1"/>
    </xf>
    <xf numFmtId="0" fontId="31" fillId="4" borderId="0" xfId="0" applyFont="1" applyFill="1"/>
    <xf numFmtId="0" fontId="12" fillId="4" borderId="0" xfId="0" applyFont="1" applyFill="1" applyAlignment="1">
      <alignment vertical="center" wrapText="1"/>
    </xf>
    <xf numFmtId="0" fontId="12" fillId="4" borderId="0" xfId="0" applyFont="1" applyFill="1" applyAlignment="1">
      <alignment horizontal="center" vertical="center" wrapText="1"/>
    </xf>
    <xf numFmtId="0" fontId="54" fillId="0" borderId="16" xfId="0" applyFont="1" applyBorder="1" applyAlignment="1">
      <alignment horizontal="center" vertical="center" wrapText="1"/>
    </xf>
    <xf numFmtId="0" fontId="6" fillId="0" borderId="1" xfId="0" applyFont="1" applyBorder="1" applyAlignment="1">
      <alignment vertical="center" wrapText="1"/>
    </xf>
    <xf numFmtId="0" fontId="3" fillId="0" borderId="0" xfId="0" applyFont="1" applyBorder="1" applyAlignment="1">
      <alignment horizontal="center" vertical="top"/>
    </xf>
    <xf numFmtId="0" fontId="53" fillId="0" borderId="16" xfId="0" applyFont="1" applyBorder="1" applyAlignment="1">
      <alignment horizontal="center"/>
    </xf>
    <xf numFmtId="0" fontId="53" fillId="0" borderId="16" xfId="0" applyFont="1" applyBorder="1"/>
    <xf numFmtId="0" fontId="53" fillId="0" borderId="16" xfId="0" applyFont="1" applyBorder="1" applyAlignment="1">
      <alignment horizontal="right"/>
    </xf>
    <xf numFmtId="0" fontId="53" fillId="0" borderId="16" xfId="0" applyFont="1" applyFill="1" applyBorder="1" applyAlignment="1">
      <alignment horizontal="right"/>
    </xf>
    <xf numFmtId="1" fontId="12" fillId="0" borderId="0" xfId="0" applyNumberFormat="1" applyFont="1" applyAlignment="1">
      <alignment horizontal="center" wrapText="1"/>
    </xf>
    <xf numFmtId="165" fontId="12" fillId="0" borderId="0" xfId="0" applyNumberFormat="1" applyFont="1" applyAlignment="1">
      <alignment horizontal="right" wrapText="1"/>
    </xf>
    <xf numFmtId="1" fontId="56" fillId="0" borderId="0" xfId="0" applyNumberFormat="1" applyFont="1" applyAlignment="1">
      <alignment horizontal="center" wrapText="1"/>
    </xf>
    <xf numFmtId="1" fontId="57" fillId="0" borderId="0" xfId="0" applyNumberFormat="1" applyFont="1" applyAlignment="1">
      <alignment horizontal="center" wrapText="1"/>
    </xf>
    <xf numFmtId="0" fontId="56" fillId="0" borderId="0" xfId="0" applyFont="1" applyAlignment="1">
      <alignment horizontal="right" wrapText="1"/>
    </xf>
    <xf numFmtId="0" fontId="56" fillId="0" borderId="0" xfId="0" applyFont="1" applyFill="1" applyAlignment="1">
      <alignment wrapText="1"/>
    </xf>
    <xf numFmtId="1" fontId="12" fillId="0" borderId="1"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165" fontId="12" fillId="0" borderId="1" xfId="0" applyNumberFormat="1" applyFont="1" applyFill="1" applyBorder="1" applyAlignment="1">
      <alignment horizontal="center" vertical="center" wrapText="1"/>
    </xf>
    <xf numFmtId="0" fontId="12" fillId="0" borderId="0" xfId="0" applyFont="1" applyFill="1" applyAlignment="1">
      <alignment horizontal="center" vertical="center" wrapText="1"/>
    </xf>
    <xf numFmtId="1" fontId="53" fillId="4" borderId="1" xfId="0" applyNumberFormat="1" applyFont="1" applyFill="1" applyBorder="1" applyAlignment="1">
      <alignment horizontal="center" vertical="center" wrapText="1"/>
    </xf>
    <xf numFmtId="166" fontId="53" fillId="4" borderId="1" xfId="0" applyNumberFormat="1" applyFont="1" applyFill="1" applyBorder="1" applyAlignment="1">
      <alignment horizontal="left" vertical="center" wrapText="1"/>
    </xf>
    <xf numFmtId="0" fontId="12" fillId="4" borderId="1" xfId="0" applyFont="1" applyFill="1" applyBorder="1" applyAlignment="1">
      <alignment vertical="center" wrapText="1"/>
    </xf>
    <xf numFmtId="0" fontId="12"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4" fontId="53" fillId="4" borderId="1" xfId="0" applyNumberFormat="1" applyFont="1" applyFill="1" applyBorder="1" applyAlignment="1">
      <alignment horizontal="right" vertical="center" wrapText="1"/>
    </xf>
    <xf numFmtId="0" fontId="25" fillId="4" borderId="1" xfId="0" applyFont="1" applyFill="1" applyBorder="1" applyAlignment="1">
      <alignment vertical="center" wrapText="1"/>
    </xf>
    <xf numFmtId="166" fontId="53" fillId="4" borderId="1" xfId="0" applyNumberFormat="1" applyFont="1" applyFill="1" applyBorder="1" applyAlignment="1">
      <alignment vertical="center" wrapText="1"/>
    </xf>
    <xf numFmtId="0" fontId="12" fillId="5" borderId="0" xfId="0" applyFont="1" applyFill="1" applyAlignment="1">
      <alignment horizontal="center" vertical="center" wrapText="1"/>
    </xf>
    <xf numFmtId="1" fontId="53" fillId="5" borderId="1" xfId="0" applyNumberFormat="1" applyFont="1" applyFill="1" applyBorder="1" applyAlignment="1">
      <alignment horizontal="center" vertical="center" wrapText="1"/>
    </xf>
    <xf numFmtId="166" fontId="53" fillId="5" borderId="1" xfId="0" applyNumberFormat="1" applyFont="1" applyFill="1" applyBorder="1" applyAlignment="1">
      <alignment horizontal="left" vertical="center" wrapText="1"/>
    </xf>
    <xf numFmtId="0" fontId="12" fillId="5" borderId="1" xfId="0" applyFont="1" applyFill="1" applyBorder="1" applyAlignment="1">
      <alignment vertical="center" wrapText="1"/>
    </xf>
    <xf numFmtId="0" fontId="12" fillId="5"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4" fontId="53" fillId="5" borderId="1" xfId="0" applyNumberFormat="1" applyFont="1" applyFill="1" applyBorder="1" applyAlignment="1">
      <alignment horizontal="right" vertical="center" wrapText="1"/>
    </xf>
    <xf numFmtId="0" fontId="25" fillId="5" borderId="1" xfId="0" applyFont="1" applyFill="1" applyBorder="1" applyAlignment="1">
      <alignment vertical="center" wrapText="1"/>
    </xf>
    <xf numFmtId="166" fontId="53" fillId="5" borderId="1" xfId="0" applyNumberFormat="1" applyFont="1" applyFill="1" applyBorder="1" applyAlignment="1">
      <alignment vertical="center" wrapText="1"/>
    </xf>
    <xf numFmtId="0" fontId="12" fillId="5" borderId="0" xfId="0" applyFont="1" applyFill="1" applyAlignment="1">
      <alignment vertical="center" wrapText="1"/>
    </xf>
    <xf numFmtId="166" fontId="54" fillId="4" borderId="1" xfId="0" applyNumberFormat="1" applyFont="1" applyFill="1" applyBorder="1" applyAlignment="1">
      <alignment horizontal="left" vertical="center" wrapText="1"/>
    </xf>
    <xf numFmtId="166" fontId="36" fillId="4" borderId="1" xfId="0" applyNumberFormat="1" applyFont="1" applyFill="1" applyBorder="1" applyAlignment="1">
      <alignment horizontal="right" vertical="center" wrapText="1"/>
    </xf>
    <xf numFmtId="0" fontId="12" fillId="4" borderId="1" xfId="0" applyFont="1" applyFill="1" applyBorder="1" applyAlignment="1">
      <alignment horizontal="justify" vertical="center" wrapText="1"/>
    </xf>
    <xf numFmtId="166" fontId="36" fillId="4" borderId="1" xfId="0" applyNumberFormat="1" applyFont="1" applyFill="1" applyBorder="1" applyAlignment="1">
      <alignment vertical="center" wrapText="1"/>
    </xf>
    <xf numFmtId="0" fontId="36" fillId="4" borderId="1" xfId="0" applyFont="1" applyFill="1" applyBorder="1" applyAlignment="1">
      <alignment vertical="center" wrapText="1"/>
    </xf>
    <xf numFmtId="1" fontId="12" fillId="4" borderId="1" xfId="0" applyNumberFormat="1" applyFont="1" applyFill="1" applyBorder="1" applyAlignment="1">
      <alignment horizontal="center" vertical="center" wrapText="1"/>
    </xf>
    <xf numFmtId="166" fontId="53" fillId="4" borderId="1" xfId="0" applyNumberFormat="1" applyFont="1" applyFill="1" applyBorder="1" applyAlignment="1">
      <alignment horizontal="right" vertical="center" wrapText="1"/>
    </xf>
    <xf numFmtId="0" fontId="36" fillId="4" borderId="0" xfId="0" applyFont="1" applyFill="1" applyAlignment="1">
      <alignment horizontal="center" wrapText="1"/>
    </xf>
    <xf numFmtId="0" fontId="38" fillId="4" borderId="1" xfId="0" applyFont="1" applyFill="1" applyBorder="1" applyAlignment="1">
      <alignment vertical="center" wrapText="1"/>
    </xf>
    <xf numFmtId="0" fontId="38" fillId="4" borderId="1" xfId="0" applyFont="1" applyFill="1" applyBorder="1" applyAlignment="1">
      <alignment horizontal="center" vertical="center" wrapText="1"/>
    </xf>
    <xf numFmtId="165" fontId="38" fillId="4" borderId="1" xfId="0" applyNumberFormat="1" applyFont="1" applyFill="1" applyBorder="1" applyAlignment="1">
      <alignment horizontal="right" vertical="center" wrapText="1"/>
    </xf>
    <xf numFmtId="0" fontId="38" fillId="4" borderId="0" xfId="0" applyFont="1" applyFill="1" applyAlignment="1">
      <alignment wrapText="1"/>
    </xf>
    <xf numFmtId="0" fontId="12" fillId="4" borderId="0" xfId="0" applyFont="1" applyFill="1" applyAlignment="1">
      <alignment horizontal="center" wrapText="1"/>
    </xf>
    <xf numFmtId="1" fontId="32" fillId="0" borderId="1" xfId="4" applyNumberFormat="1" applyFont="1" applyFill="1" applyBorder="1" applyAlignment="1">
      <alignment horizontal="center" vertical="center" wrapText="1"/>
    </xf>
    <xf numFmtId="0" fontId="32" fillId="0" borderId="1" xfId="4" applyFont="1" applyFill="1" applyBorder="1" applyAlignment="1">
      <alignment horizontal="left" vertical="center" wrapText="1"/>
    </xf>
    <xf numFmtId="0" fontId="32" fillId="0" borderId="1" xfId="4" applyFont="1" applyFill="1" applyBorder="1" applyAlignment="1">
      <alignment horizontal="center" vertical="center" wrapText="1"/>
    </xf>
    <xf numFmtId="167" fontId="32" fillId="0" borderId="1" xfId="4" applyNumberFormat="1" applyFont="1" applyFill="1" applyBorder="1" applyAlignment="1">
      <alignment horizontal="right" vertical="center" wrapText="1"/>
    </xf>
    <xf numFmtId="0" fontId="25" fillId="0" borderId="1" xfId="4" applyFont="1" applyFill="1" applyBorder="1" applyAlignment="1">
      <alignment horizontal="center" vertical="center" wrapText="1"/>
    </xf>
    <xf numFmtId="1" fontId="25" fillId="0" borderId="1" xfId="4" applyNumberFormat="1" applyFont="1" applyFill="1" applyBorder="1" applyAlignment="1">
      <alignment horizontal="center" vertical="center" wrapText="1"/>
    </xf>
    <xf numFmtId="0" fontId="53" fillId="0" borderId="1" xfId="0" applyFont="1" applyBorder="1" applyAlignment="1">
      <alignment horizontal="center" vertical="center" wrapText="1"/>
    </xf>
    <xf numFmtId="0" fontId="53" fillId="0" borderId="1" xfId="0" applyFont="1" applyBorder="1" applyAlignment="1">
      <alignment vertical="center" wrapText="1"/>
    </xf>
    <xf numFmtId="49" fontId="53" fillId="0" borderId="1" xfId="4" applyNumberFormat="1" applyFont="1" applyFill="1" applyBorder="1" applyAlignment="1">
      <alignment horizontal="center" vertical="center" wrapText="1"/>
    </xf>
    <xf numFmtId="168" fontId="53" fillId="0" borderId="1" xfId="5" applyNumberFormat="1" applyFont="1" applyFill="1" applyBorder="1" applyAlignment="1">
      <alignment horizontal="right" vertical="center" wrapText="1"/>
    </xf>
    <xf numFmtId="0" fontId="53" fillId="0" borderId="1" xfId="4" applyFont="1" applyFill="1" applyBorder="1" applyAlignment="1">
      <alignment horizontal="center" vertical="center" wrapText="1"/>
    </xf>
    <xf numFmtId="168" fontId="53" fillId="0" borderId="1" xfId="5" applyNumberFormat="1" applyFont="1" applyFill="1" applyBorder="1" applyAlignment="1">
      <alignment horizontal="center" vertical="center" wrapText="1"/>
    </xf>
    <xf numFmtId="1" fontId="53" fillId="0" borderId="1" xfId="0" applyNumberFormat="1" applyFont="1" applyBorder="1" applyAlignment="1">
      <alignment horizontal="center" vertical="center" wrapText="1"/>
    </xf>
    <xf numFmtId="0" fontId="25" fillId="0" borderId="1" xfId="4" applyFont="1" applyFill="1" applyBorder="1" applyAlignment="1">
      <alignment horizontal="left" vertical="center" wrapText="1"/>
    </xf>
    <xf numFmtId="49" fontId="25" fillId="0" borderId="1" xfId="4" applyNumberFormat="1" applyFont="1" applyFill="1" applyBorder="1" applyAlignment="1">
      <alignment horizontal="center" vertical="center" wrapText="1"/>
    </xf>
    <xf numFmtId="168" fontId="25" fillId="0" borderId="1" xfId="5" applyNumberFormat="1" applyFont="1" applyFill="1" applyBorder="1" applyAlignment="1">
      <alignment horizontal="right" vertical="center" wrapText="1"/>
    </xf>
    <xf numFmtId="168" fontId="25" fillId="0" borderId="1" xfId="5" applyNumberFormat="1" applyFont="1" applyFill="1" applyBorder="1" applyAlignment="1">
      <alignment horizontal="center" vertical="center" wrapText="1"/>
    </xf>
    <xf numFmtId="1" fontId="36" fillId="0" borderId="1" xfId="0" applyNumberFormat="1" applyFont="1" applyBorder="1" applyAlignment="1">
      <alignment horizontal="center" vertical="center" wrapText="1"/>
    </xf>
    <xf numFmtId="0" fontId="36" fillId="0" borderId="1" xfId="4" applyFont="1" applyFill="1" applyBorder="1" applyAlignment="1">
      <alignment horizontal="left" vertical="center" wrapText="1"/>
    </xf>
    <xf numFmtId="0" fontId="36" fillId="0" borderId="1" xfId="4" applyFont="1" applyFill="1" applyBorder="1" applyAlignment="1">
      <alignment horizontal="center" vertical="center" wrapText="1"/>
    </xf>
    <xf numFmtId="3" fontId="25" fillId="0" borderId="1" xfId="4" applyNumberFormat="1" applyFont="1" applyFill="1" applyBorder="1" applyAlignment="1">
      <alignment horizontal="center" vertical="center" wrapText="1"/>
    </xf>
    <xf numFmtId="168" fontId="36" fillId="0" borderId="1" xfId="5" applyNumberFormat="1" applyFont="1" applyFill="1" applyBorder="1" applyAlignment="1">
      <alignment horizontal="center" vertical="center" wrapText="1"/>
    </xf>
    <xf numFmtId="0" fontId="25" fillId="0" borderId="1" xfId="3" applyFont="1" applyFill="1" applyBorder="1" applyAlignment="1">
      <alignment horizontal="center" vertical="center" wrapText="1"/>
    </xf>
    <xf numFmtId="0" fontId="36" fillId="0" borderId="1" xfId="3" applyFont="1" applyFill="1" applyBorder="1" applyAlignment="1">
      <alignment horizontal="center" vertical="center" wrapText="1"/>
    </xf>
    <xf numFmtId="168" fontId="36" fillId="0" borderId="1" xfId="5" applyNumberFormat="1" applyFont="1" applyFill="1" applyBorder="1" applyAlignment="1">
      <alignment horizontal="right" vertical="center" wrapText="1"/>
    </xf>
    <xf numFmtId="49" fontId="36" fillId="0" borderId="1" xfId="4" applyNumberFormat="1" applyFont="1" applyFill="1" applyBorder="1" applyAlignment="1">
      <alignment horizontal="center" vertical="center" wrapText="1"/>
    </xf>
    <xf numFmtId="49" fontId="25" fillId="0" borderId="1" xfId="4" applyNumberFormat="1" applyFont="1" applyFill="1" applyBorder="1" applyAlignment="1">
      <alignment vertical="center" wrapText="1"/>
    </xf>
    <xf numFmtId="49" fontId="25" fillId="0" borderId="1" xfId="4" applyNumberFormat="1" applyFont="1" applyFill="1" applyBorder="1" applyAlignment="1">
      <alignment horizontal="left" vertical="center" wrapText="1"/>
    </xf>
    <xf numFmtId="49" fontId="38" fillId="0" borderId="1" xfId="4" applyNumberFormat="1" applyFont="1" applyFill="1" applyBorder="1" applyAlignment="1">
      <alignment horizontal="left" vertical="center" wrapText="1"/>
    </xf>
    <xf numFmtId="0" fontId="25" fillId="0" borderId="1" xfId="4" applyFont="1" applyFill="1" applyBorder="1" applyAlignment="1">
      <alignment vertical="center" wrapText="1"/>
    </xf>
    <xf numFmtId="167" fontId="25" fillId="0" borderId="1" xfId="4" applyNumberFormat="1" applyFont="1" applyFill="1" applyBorder="1" applyAlignment="1">
      <alignment horizontal="right" vertical="center" wrapText="1"/>
    </xf>
    <xf numFmtId="49" fontId="36" fillId="0" borderId="1" xfId="4" applyNumberFormat="1" applyFont="1" applyFill="1" applyBorder="1" applyAlignment="1">
      <alignment horizontal="left" vertical="center" wrapText="1"/>
    </xf>
    <xf numFmtId="49" fontId="12" fillId="0" borderId="1" xfId="4" applyNumberFormat="1" applyFont="1" applyFill="1" applyBorder="1" applyAlignment="1">
      <alignment horizontal="left" vertical="center" wrapText="1"/>
    </xf>
    <xf numFmtId="49" fontId="12" fillId="0" borderId="1" xfId="4" applyNumberFormat="1" applyFont="1" applyFill="1" applyBorder="1" applyAlignment="1">
      <alignment horizontal="center" vertical="center" wrapText="1"/>
    </xf>
    <xf numFmtId="1" fontId="12" fillId="0" borderId="1" xfId="4" applyNumberFormat="1" applyFont="1" applyFill="1" applyBorder="1" applyAlignment="1">
      <alignment horizontal="right" vertical="center" wrapText="1"/>
    </xf>
    <xf numFmtId="49" fontId="32" fillId="0" borderId="1" xfId="4" applyNumberFormat="1" applyFont="1" applyFill="1" applyBorder="1" applyAlignment="1">
      <alignment horizontal="left" vertical="center" wrapText="1"/>
    </xf>
    <xf numFmtId="49" fontId="25" fillId="0" borderId="1" xfId="6" applyNumberFormat="1" applyFont="1" applyFill="1" applyBorder="1" applyAlignment="1">
      <alignment horizontal="left" vertical="center" wrapText="1"/>
    </xf>
    <xf numFmtId="49" fontId="25" fillId="0" borderId="1" xfId="4" applyNumberFormat="1" applyFont="1" applyFill="1" applyBorder="1" applyAlignment="1">
      <alignment horizontal="right" vertical="center" wrapText="1"/>
    </xf>
    <xf numFmtId="49" fontId="25" fillId="0" borderId="1" xfId="4" quotePrefix="1" applyNumberFormat="1" applyFont="1" applyFill="1" applyBorder="1" applyAlignment="1">
      <alignment horizontal="left" vertical="center" wrapText="1"/>
    </xf>
    <xf numFmtId="49" fontId="25" fillId="0" borderId="1" xfId="4" quotePrefix="1" applyNumberFormat="1" applyFont="1" applyFill="1" applyBorder="1" applyAlignment="1">
      <alignment horizontal="center" vertical="center" wrapText="1"/>
    </xf>
    <xf numFmtId="49" fontId="25" fillId="0" borderId="1" xfId="4" quotePrefix="1" applyNumberFormat="1" applyFont="1" applyFill="1" applyBorder="1" applyAlignment="1">
      <alignment vertical="center" wrapText="1"/>
    </xf>
    <xf numFmtId="167" fontId="25" fillId="0" borderId="1" xfId="5" applyNumberFormat="1" applyFont="1" applyFill="1" applyBorder="1" applyAlignment="1">
      <alignment horizontal="right" vertical="center" wrapText="1"/>
    </xf>
    <xf numFmtId="167" fontId="36" fillId="0" borderId="1" xfId="5" applyNumberFormat="1" applyFont="1" applyFill="1" applyBorder="1" applyAlignment="1">
      <alignment horizontal="right" vertical="center" wrapText="1"/>
    </xf>
    <xf numFmtId="167" fontId="25" fillId="0" borderId="1" xfId="4" applyNumberFormat="1" applyFont="1" applyFill="1" applyBorder="1" applyAlignment="1">
      <alignment horizontal="left" vertical="center" wrapText="1"/>
    </xf>
    <xf numFmtId="167" fontId="25" fillId="0" borderId="1" xfId="4" applyNumberFormat="1" applyFont="1" applyFill="1" applyBorder="1" applyAlignment="1">
      <alignment horizontal="center" vertical="center" wrapText="1"/>
    </xf>
    <xf numFmtId="1" fontId="25" fillId="0" borderId="1" xfId="4" applyNumberFormat="1" applyFont="1" applyFill="1" applyBorder="1" applyAlignment="1">
      <alignment horizontal="right" vertical="center" wrapText="1"/>
    </xf>
    <xf numFmtId="167" fontId="36" fillId="0" borderId="1" xfId="4" applyNumberFormat="1" applyFont="1" applyFill="1" applyBorder="1" applyAlignment="1">
      <alignment horizontal="right" vertical="center" wrapText="1"/>
    </xf>
    <xf numFmtId="167" fontId="36" fillId="0" borderId="1" xfId="4" applyNumberFormat="1" applyFont="1" applyFill="1" applyBorder="1" applyAlignment="1">
      <alignment horizontal="center" vertical="center" wrapText="1"/>
    </xf>
    <xf numFmtId="165" fontId="12" fillId="4" borderId="1" xfId="0" applyNumberFormat="1" applyFont="1" applyFill="1" applyBorder="1" applyAlignment="1">
      <alignment horizontal="right" vertical="center" wrapText="1"/>
    </xf>
    <xf numFmtId="0" fontId="12" fillId="4" borderId="0" xfId="0" applyFont="1" applyFill="1" applyAlignment="1">
      <alignment wrapText="1"/>
    </xf>
    <xf numFmtId="1" fontId="32" fillId="0" borderId="1" xfId="4" applyNumberFormat="1" applyFont="1" applyFill="1" applyBorder="1" applyAlignment="1">
      <alignment horizontal="left" vertical="center" wrapText="1"/>
    </xf>
    <xf numFmtId="0" fontId="12" fillId="0" borderId="1" xfId="0" applyFont="1" applyFill="1" applyBorder="1" applyAlignment="1">
      <alignment vertical="center" wrapText="1"/>
    </xf>
    <xf numFmtId="1" fontId="32" fillId="0" borderId="1" xfId="4" applyNumberFormat="1" applyFont="1" applyFill="1" applyBorder="1" applyAlignment="1">
      <alignment horizontal="right" vertical="center" wrapText="1"/>
    </xf>
    <xf numFmtId="0" fontId="12" fillId="0" borderId="0" xfId="0" applyFont="1" applyFill="1" applyAlignment="1">
      <alignment wrapText="1"/>
    </xf>
    <xf numFmtId="49" fontId="32" fillId="0" borderId="1" xfId="4" applyNumberFormat="1" applyFont="1" applyFill="1" applyBorder="1" applyAlignment="1">
      <alignment horizontal="center" vertical="center" wrapText="1"/>
    </xf>
    <xf numFmtId="49" fontId="44" fillId="0" borderId="1" xfId="4" applyNumberFormat="1" applyFont="1" applyFill="1" applyBorder="1" applyAlignment="1">
      <alignment horizontal="center" vertical="center" wrapText="1"/>
    </xf>
    <xf numFmtId="0" fontId="53" fillId="0" borderId="1" xfId="3" applyFont="1" applyFill="1" applyBorder="1" applyAlignment="1">
      <alignment horizontal="center" vertical="center" wrapText="1"/>
    </xf>
    <xf numFmtId="0" fontId="53" fillId="0" borderId="1" xfId="4" applyFont="1" applyFill="1" applyBorder="1" applyAlignment="1">
      <alignment horizontal="left" vertical="center" wrapText="1"/>
    </xf>
    <xf numFmtId="0" fontId="32" fillId="0" borderId="1" xfId="4" applyFont="1" applyFill="1" applyBorder="1" applyAlignment="1">
      <alignment vertical="center" wrapText="1"/>
    </xf>
    <xf numFmtId="49" fontId="54" fillId="0" borderId="1" xfId="4" applyNumberFormat="1" applyFont="1" applyFill="1" applyBorder="1" applyAlignment="1">
      <alignment horizontal="center" vertical="center" wrapText="1"/>
    </xf>
    <xf numFmtId="0" fontId="56" fillId="0" borderId="0" xfId="0" applyFont="1" applyAlignment="1">
      <alignment wrapText="1"/>
    </xf>
    <xf numFmtId="167" fontId="53" fillId="0" borderId="1" xfId="4" applyNumberFormat="1" applyFont="1" applyFill="1" applyBorder="1" applyAlignment="1">
      <alignment horizontal="center" vertical="center" wrapText="1"/>
    </xf>
    <xf numFmtId="0" fontId="53" fillId="0" borderId="1" xfId="4" applyFont="1" applyFill="1" applyBorder="1" applyAlignment="1">
      <alignment vertical="center" wrapText="1"/>
    </xf>
    <xf numFmtId="0" fontId="12" fillId="0" borderId="0" xfId="0" applyFont="1" applyAlignment="1">
      <alignment horizontal="left" wrapText="1"/>
    </xf>
    <xf numFmtId="0" fontId="25" fillId="0" borderId="17" xfId="30" applyFont="1" applyFill="1" applyBorder="1" applyAlignment="1">
      <alignment horizontal="center" vertical="center" wrapText="1"/>
    </xf>
    <xf numFmtId="0" fontId="25" fillId="0" borderId="17" xfId="30" applyFont="1" applyFill="1" applyBorder="1" applyAlignment="1">
      <alignment horizontal="left" vertical="center" wrapText="1"/>
    </xf>
    <xf numFmtId="0" fontId="25" fillId="0" borderId="13" xfId="30" applyFont="1" applyFill="1" applyBorder="1" applyAlignment="1">
      <alignment horizontal="left" vertical="center" wrapText="1"/>
    </xf>
    <xf numFmtId="0" fontId="25" fillId="0" borderId="16" xfId="32" applyFont="1" applyFill="1" applyBorder="1" applyAlignment="1">
      <alignment horizontal="center" vertical="center" wrapText="1"/>
    </xf>
    <xf numFmtId="0" fontId="12" fillId="0" borderId="16" xfId="30" applyFont="1" applyBorder="1" applyAlignment="1">
      <alignment horizontal="center" vertical="center" wrapText="1"/>
    </xf>
    <xf numFmtId="0" fontId="25" fillId="0" borderId="17" xfId="31" applyFont="1" applyFill="1" applyBorder="1" applyAlignment="1">
      <alignment horizontal="center" vertical="center" wrapText="1"/>
    </xf>
    <xf numFmtId="0" fontId="53" fillId="0" borderId="16" xfId="32" applyFont="1" applyFill="1" applyBorder="1" applyAlignment="1">
      <alignment horizontal="left" vertical="center" wrapText="1"/>
    </xf>
    <xf numFmtId="0" fontId="5" fillId="0" borderId="0" xfId="0" applyFont="1" applyAlignment="1">
      <alignment horizontal="center"/>
    </xf>
    <xf numFmtId="0" fontId="4" fillId="0" borderId="0" xfId="0" applyFont="1" applyAlignment="1">
      <alignment horizontal="center"/>
    </xf>
    <xf numFmtId="0" fontId="4" fillId="0" borderId="0" xfId="0" applyFont="1" applyAlignment="1">
      <alignment horizontal="left"/>
    </xf>
    <xf numFmtId="0" fontId="3" fillId="2" borderId="1" xfId="0" applyFont="1" applyFill="1" applyBorder="1" applyAlignment="1">
      <alignment horizontal="center" vertical="center"/>
    </xf>
    <xf numFmtId="0" fontId="12" fillId="0" borderId="16" xfId="0" applyFont="1" applyFill="1" applyBorder="1" applyAlignment="1">
      <alignment horizontal="center" vertical="center"/>
    </xf>
    <xf numFmtId="0" fontId="57" fillId="0" borderId="0" xfId="0" applyFont="1" applyAlignment="1">
      <alignment horizontal="center"/>
    </xf>
    <xf numFmtId="0" fontId="56" fillId="0" borderId="0" xfId="0" applyFont="1" applyAlignment="1">
      <alignment horizontal="center"/>
    </xf>
    <xf numFmtId="0" fontId="56" fillId="0" borderId="0" xfId="0" applyFont="1" applyAlignment="1">
      <alignment horizontal="center" wrapText="1"/>
    </xf>
    <xf numFmtId="0" fontId="56" fillId="0" borderId="0" xfId="0" applyFont="1" applyAlignment="1">
      <alignment horizontal="left"/>
    </xf>
    <xf numFmtId="0" fontId="12" fillId="0" borderId="16" xfId="0" applyFont="1" applyBorder="1" applyAlignment="1">
      <alignment horizontal="center" vertical="center" wrapText="1"/>
    </xf>
    <xf numFmtId="0" fontId="25" fillId="0" borderId="16" xfId="0" applyFont="1" applyBorder="1" applyAlignment="1">
      <alignment horizontal="left" vertical="center" wrapText="1"/>
    </xf>
    <xf numFmtId="0" fontId="12" fillId="0" borderId="16" xfId="0" applyFont="1" applyFill="1" applyBorder="1" applyAlignment="1">
      <alignment horizontal="left" vertical="center" wrapText="1"/>
    </xf>
    <xf numFmtId="0" fontId="12" fillId="0" borderId="16" xfId="36" applyFont="1" applyFill="1" applyBorder="1" applyAlignment="1">
      <alignment horizontal="center" vertical="center" wrapText="1" readingOrder="1"/>
    </xf>
    <xf numFmtId="0" fontId="12" fillId="0" borderId="16" xfId="36" applyFont="1" applyFill="1" applyBorder="1" applyAlignment="1">
      <alignment horizontal="left" vertical="center" wrapText="1" readingOrder="1"/>
    </xf>
    <xf numFmtId="0" fontId="12" fillId="0" borderId="16" xfId="36" applyFont="1" applyFill="1" applyBorder="1" applyAlignment="1">
      <alignment horizontal="right" vertical="center" wrapText="1" readingOrder="1"/>
    </xf>
    <xf numFmtId="4" fontId="12" fillId="0" borderId="16" xfId="36" applyNumberFormat="1" applyFont="1" applyFill="1" applyBorder="1" applyAlignment="1">
      <alignment horizontal="right" vertical="center" wrapText="1" readingOrder="1"/>
    </xf>
    <xf numFmtId="0" fontId="25" fillId="0" borderId="16" xfId="32" applyFont="1" applyFill="1" applyBorder="1" applyAlignment="1">
      <alignment horizontal="left" vertical="center" wrapText="1"/>
    </xf>
    <xf numFmtId="43" fontId="25" fillId="0" borderId="16" xfId="37" applyFont="1" applyFill="1" applyBorder="1" applyAlignment="1">
      <alignment horizontal="right" vertical="center" wrapText="1"/>
    </xf>
    <xf numFmtId="0" fontId="25" fillId="0" borderId="18" xfId="36" applyFont="1" applyFill="1" applyBorder="1" applyAlignment="1">
      <alignment horizontal="center" vertical="center" wrapText="1"/>
    </xf>
    <xf numFmtId="0" fontId="12" fillId="0" borderId="16" xfId="30" applyFont="1" applyBorder="1" applyAlignment="1">
      <alignment horizontal="left" vertical="center" wrapText="1"/>
    </xf>
    <xf numFmtId="0" fontId="25" fillId="0" borderId="18" xfId="36" applyFont="1" applyBorder="1" applyAlignment="1">
      <alignment horizontal="center" vertical="center" wrapText="1"/>
    </xf>
    <xf numFmtId="0" fontId="12" fillId="0" borderId="17" xfId="30" applyNumberFormat="1" applyFont="1" applyBorder="1" applyAlignment="1">
      <alignment horizontal="left" vertical="center" wrapText="1"/>
    </xf>
    <xf numFmtId="0" fontId="12" fillId="0" borderId="18" xfId="30" applyNumberFormat="1" applyFont="1" applyBorder="1" applyAlignment="1">
      <alignment horizontal="left" vertical="center" wrapText="1"/>
    </xf>
    <xf numFmtId="0" fontId="25" fillId="0" borderId="17" xfId="36" applyFont="1" applyFill="1" applyBorder="1" applyAlignment="1">
      <alignment horizontal="left" vertical="center" wrapText="1"/>
    </xf>
    <xf numFmtId="0" fontId="25" fillId="0" borderId="13" xfId="36" applyFont="1" applyFill="1" applyBorder="1" applyAlignment="1">
      <alignment horizontal="left" vertical="center" wrapText="1"/>
    </xf>
    <xf numFmtId="0" fontId="25" fillId="0" borderId="18" xfId="36" applyFont="1" applyFill="1" applyBorder="1" applyAlignment="1">
      <alignment horizontal="left" vertical="center" wrapText="1"/>
    </xf>
    <xf numFmtId="43" fontId="25" fillId="0" borderId="13" xfId="37" applyFont="1" applyFill="1" applyBorder="1" applyAlignment="1">
      <alignment horizontal="right" vertical="center" wrapText="1"/>
    </xf>
    <xf numFmtId="43" fontId="25" fillId="0" borderId="18" xfId="37" applyFont="1" applyFill="1" applyBorder="1" applyAlignment="1">
      <alignment horizontal="right" vertical="center" wrapText="1"/>
    </xf>
    <xf numFmtId="0" fontId="53" fillId="0" borderId="16" xfId="36" applyFont="1" applyBorder="1" applyAlignment="1">
      <alignment horizontal="center" vertical="center" wrapText="1"/>
    </xf>
    <xf numFmtId="0" fontId="53" fillId="0" borderId="16" xfId="36" applyFont="1" applyBorder="1" applyAlignment="1">
      <alignment horizontal="left" vertical="center" wrapText="1"/>
    </xf>
    <xf numFmtId="43" fontId="53" fillId="0" borderId="16" xfId="37" applyFont="1" applyBorder="1" applyAlignment="1">
      <alignment horizontal="right" vertical="center" wrapText="1"/>
    </xf>
    <xf numFmtId="0" fontId="66" fillId="0" borderId="16" xfId="36" applyFont="1" applyBorder="1" applyAlignment="1">
      <alignment horizontal="center" vertical="center" wrapText="1"/>
    </xf>
    <xf numFmtId="0" fontId="66" fillId="0" borderId="16" xfId="36" applyFont="1" applyBorder="1" applyAlignment="1">
      <alignment horizontal="left" vertical="center" wrapText="1"/>
    </xf>
    <xf numFmtId="0" fontId="63" fillId="0" borderId="17" xfId="36" applyFont="1" applyFill="1" applyBorder="1" applyAlignment="1">
      <alignment horizontal="left" vertical="center" wrapText="1" readingOrder="1"/>
    </xf>
    <xf numFmtId="0" fontId="63" fillId="0" borderId="13" xfId="36" applyFont="1" applyFill="1" applyBorder="1" applyAlignment="1">
      <alignment horizontal="left" vertical="center" wrapText="1" readingOrder="1"/>
    </xf>
    <xf numFmtId="0" fontId="63" fillId="0" borderId="18" xfId="36" applyFont="1" applyFill="1" applyBorder="1" applyAlignment="1">
      <alignment horizontal="left" vertical="center" wrapText="1" readingOrder="1"/>
    </xf>
    <xf numFmtId="0" fontId="12" fillId="0" borderId="1" xfId="0" applyFont="1" applyFill="1" applyBorder="1" applyAlignment="1">
      <alignment horizontal="center" vertical="center"/>
    </xf>
    <xf numFmtId="0" fontId="53" fillId="0" borderId="17" xfId="36" applyFont="1" applyBorder="1" applyAlignment="1">
      <alignment horizontal="left" vertical="center" wrapText="1"/>
    </xf>
    <xf numFmtId="0" fontId="53" fillId="0" borderId="18" xfId="36" applyFont="1" applyBorder="1" applyAlignment="1">
      <alignment horizontal="left" vertical="center" wrapText="1"/>
    </xf>
    <xf numFmtId="0" fontId="78" fillId="0" borderId="0" xfId="0" applyFont="1" applyAlignment="1">
      <alignment horizontal="left"/>
    </xf>
    <xf numFmtId="0" fontId="53" fillId="0" borderId="0" xfId="0" applyFont="1" applyAlignment="1">
      <alignment wrapText="1"/>
    </xf>
    <xf numFmtId="0" fontId="56" fillId="0" borderId="0" xfId="0" applyFont="1" applyAlignment="1">
      <alignment horizontal="left" wrapText="1"/>
    </xf>
    <xf numFmtId="0" fontId="53" fillId="7" borderId="1" xfId="0" applyFont="1" applyFill="1" applyBorder="1" applyAlignment="1">
      <alignment vertical="center" wrapText="1"/>
    </xf>
    <xf numFmtId="0" fontId="12" fillId="0" borderId="1" xfId="0" applyFont="1" applyBorder="1" applyAlignment="1">
      <alignment horizontal="center" vertical="center" wrapText="1"/>
    </xf>
    <xf numFmtId="166" fontId="53"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2" fillId="0" borderId="16" xfId="0" applyFont="1" applyBorder="1" applyAlignment="1">
      <alignment horizontal="center" vertical="center" wrapText="1"/>
    </xf>
    <xf numFmtId="0" fontId="21" fillId="0" borderId="33" xfId="0" applyFont="1" applyBorder="1" applyAlignment="1">
      <alignment horizontal="left" vertical="center"/>
    </xf>
    <xf numFmtId="0" fontId="9" fillId="0" borderId="33" xfId="0" applyFont="1" applyBorder="1" applyAlignment="1">
      <alignment vertical="center"/>
    </xf>
    <xf numFmtId="0" fontId="9" fillId="0" borderId="33" xfId="0" applyFont="1" applyBorder="1" applyAlignment="1">
      <alignment vertical="center" wrapText="1"/>
    </xf>
    <xf numFmtId="0" fontId="0" fillId="0" borderId="33" xfId="0" applyBorder="1" applyAlignment="1">
      <alignment wrapText="1"/>
    </xf>
    <xf numFmtId="0" fontId="0" fillId="0" borderId="33" xfId="0" applyBorder="1"/>
    <xf numFmtId="0" fontId="80" fillId="0" borderId="33" xfId="0" applyFont="1" applyBorder="1" applyAlignment="1">
      <alignment wrapText="1"/>
    </xf>
    <xf numFmtId="0" fontId="36" fillId="0" borderId="33" xfId="0" applyFont="1" applyBorder="1" applyAlignment="1">
      <alignment wrapText="1"/>
    </xf>
    <xf numFmtId="0" fontId="36" fillId="0" borderId="13" xfId="0" applyFont="1" applyBorder="1" applyAlignment="1">
      <alignment wrapText="1"/>
    </xf>
    <xf numFmtId="0" fontId="31" fillId="0" borderId="17" xfId="0" applyFont="1" applyBorder="1" applyAlignment="1">
      <alignment horizontal="left" vertical="center" wrapText="1"/>
    </xf>
    <xf numFmtId="0" fontId="31" fillId="0" borderId="17" xfId="0" applyFont="1" applyBorder="1" applyAlignment="1">
      <alignment vertical="center"/>
    </xf>
    <xf numFmtId="0" fontId="31" fillId="0" borderId="17" xfId="0" applyFont="1" applyBorder="1" applyAlignment="1">
      <alignment vertical="center" wrapText="1"/>
    </xf>
    <xf numFmtId="0" fontId="21" fillId="0" borderId="17" xfId="0" applyFont="1" applyBorder="1" applyAlignment="1">
      <alignment horizontal="center"/>
    </xf>
    <xf numFmtId="0" fontId="12" fillId="0" borderId="0" xfId="0" applyFont="1" applyFill="1" applyBorder="1" applyAlignment="1">
      <alignment horizontal="center" vertical="center" wrapText="1"/>
    </xf>
    <xf numFmtId="0" fontId="56" fillId="0" borderId="16" xfId="0" applyFont="1" applyFill="1" applyBorder="1" applyAlignment="1">
      <alignment horizontal="left" vertical="center" wrapText="1"/>
    </xf>
    <xf numFmtId="0" fontId="54" fillId="0" borderId="16" xfId="0" applyFont="1" applyBorder="1" applyAlignment="1">
      <alignment horizontal="left" vertical="center" wrapText="1"/>
    </xf>
    <xf numFmtId="166" fontId="53" fillId="4" borderId="16" xfId="0" applyNumberFormat="1" applyFont="1" applyFill="1" applyBorder="1" applyAlignment="1">
      <alignment horizontal="left" vertical="center" wrapText="1"/>
    </xf>
    <xf numFmtId="166" fontId="53" fillId="5" borderId="16" xfId="0" applyNumberFormat="1" applyFont="1" applyFill="1" applyBorder="1" applyAlignment="1">
      <alignment horizontal="left" vertical="center" wrapText="1"/>
    </xf>
    <xf numFmtId="166" fontId="54" fillId="4" borderId="16" xfId="0" applyNumberFormat="1" applyFont="1" applyFill="1" applyBorder="1" applyAlignment="1">
      <alignment horizontal="left" vertical="center" wrapText="1"/>
    </xf>
    <xf numFmtId="0" fontId="38" fillId="4" borderId="20" xfId="0" applyFont="1" applyFill="1" applyBorder="1" applyAlignment="1">
      <alignment horizontal="left" vertical="center" wrapText="1"/>
    </xf>
    <xf numFmtId="0" fontId="32" fillId="0" borderId="16" xfId="4" applyFont="1" applyFill="1" applyBorder="1" applyAlignment="1">
      <alignment horizontal="left" vertical="center" wrapText="1"/>
    </xf>
    <xf numFmtId="0" fontId="53" fillId="0" borderId="16" xfId="4" applyFont="1" applyFill="1" applyBorder="1" applyAlignment="1">
      <alignment horizontal="left" vertical="center" wrapText="1"/>
    </xf>
    <xf numFmtId="0" fontId="53" fillId="0" borderId="16" xfId="0" applyFont="1" applyBorder="1" applyAlignment="1">
      <alignment horizontal="left" vertical="center" wrapText="1"/>
    </xf>
    <xf numFmtId="0" fontId="25" fillId="0" borderId="16" xfId="4" applyFont="1" applyFill="1" applyBorder="1" applyAlignment="1">
      <alignment horizontal="left" vertical="center" wrapText="1"/>
    </xf>
    <xf numFmtId="0" fontId="36" fillId="0" borderId="16" xfId="4" applyFont="1" applyFill="1" applyBorder="1" applyAlignment="1">
      <alignment horizontal="left" vertical="center" wrapText="1"/>
    </xf>
    <xf numFmtId="0" fontId="36" fillId="0" borderId="16" xfId="0" applyFont="1" applyBorder="1" applyAlignment="1">
      <alignment horizontal="left" vertical="center" wrapText="1"/>
    </xf>
    <xf numFmtId="49" fontId="25" fillId="0" borderId="16" xfId="4" applyNumberFormat="1" applyFont="1" applyFill="1" applyBorder="1" applyAlignment="1">
      <alignment horizontal="left" vertical="center" wrapText="1"/>
    </xf>
    <xf numFmtId="49" fontId="108" fillId="0" borderId="16" xfId="4" applyNumberFormat="1" applyFont="1" applyFill="1" applyBorder="1" applyAlignment="1">
      <alignment horizontal="left" vertical="center" wrapText="1"/>
    </xf>
    <xf numFmtId="0" fontId="108" fillId="0" borderId="16" xfId="0" applyFont="1" applyBorder="1" applyAlignment="1">
      <alignment horizontal="left" vertical="center" wrapText="1"/>
    </xf>
    <xf numFmtId="49" fontId="38" fillId="0" borderId="16" xfId="4" applyNumberFormat="1" applyFont="1" applyFill="1" applyBorder="1" applyAlignment="1">
      <alignment horizontal="left" vertical="center" wrapText="1"/>
    </xf>
    <xf numFmtId="49" fontId="36" fillId="0" borderId="16" xfId="4" applyNumberFormat="1" applyFont="1" applyFill="1" applyBorder="1" applyAlignment="1">
      <alignment horizontal="left" vertical="center" wrapText="1"/>
    </xf>
    <xf numFmtId="49" fontId="12" fillId="0" borderId="16" xfId="4" applyNumberFormat="1" applyFont="1" applyFill="1" applyBorder="1" applyAlignment="1">
      <alignment horizontal="left" vertical="center" wrapText="1"/>
    </xf>
    <xf numFmtId="49" fontId="32" fillId="0" borderId="16" xfId="4" applyNumberFormat="1" applyFont="1" applyFill="1" applyBorder="1" applyAlignment="1">
      <alignment horizontal="left" vertical="center" wrapText="1"/>
    </xf>
    <xf numFmtId="49" fontId="25" fillId="0" borderId="16" xfId="6" applyNumberFormat="1" applyFont="1" applyFill="1" applyBorder="1" applyAlignment="1">
      <alignment horizontal="left" vertical="center" wrapText="1"/>
    </xf>
    <xf numFmtId="49" fontId="36" fillId="0" borderId="16" xfId="4" quotePrefix="1" applyNumberFormat="1" applyFont="1" applyFill="1" applyBorder="1" applyAlignment="1">
      <alignment horizontal="left" vertical="center" wrapText="1"/>
    </xf>
    <xf numFmtId="49" fontId="25" fillId="0" borderId="16" xfId="4" quotePrefix="1" applyNumberFormat="1" applyFont="1" applyFill="1" applyBorder="1" applyAlignment="1">
      <alignment horizontal="left" vertical="center" wrapText="1"/>
    </xf>
    <xf numFmtId="167" fontId="25" fillId="0" borderId="16" xfId="4" applyNumberFormat="1" applyFont="1" applyFill="1" applyBorder="1" applyAlignment="1">
      <alignment horizontal="left" vertical="center" wrapText="1"/>
    </xf>
    <xf numFmtId="1" fontId="12" fillId="4" borderId="20" xfId="0" applyNumberFormat="1" applyFont="1" applyFill="1" applyBorder="1" applyAlignment="1">
      <alignment horizontal="center" vertical="center" wrapText="1"/>
    </xf>
    <xf numFmtId="1" fontId="32" fillId="0" borderId="16" xfId="4" applyNumberFormat="1" applyFont="1" applyFill="1" applyBorder="1" applyAlignment="1">
      <alignment horizontal="left" vertical="center" wrapText="1"/>
    </xf>
    <xf numFmtId="49" fontId="44" fillId="0" borderId="16" xfId="4" applyNumberFormat="1" applyFont="1" applyFill="1" applyBorder="1" applyAlignment="1">
      <alignment horizontal="left" vertical="center" wrapText="1"/>
    </xf>
    <xf numFmtId="1" fontId="12" fillId="4" borderId="16" xfId="0" applyNumberFormat="1" applyFont="1" applyFill="1" applyBorder="1" applyAlignment="1">
      <alignment horizontal="left" vertical="center" wrapText="1"/>
    </xf>
    <xf numFmtId="49" fontId="25" fillId="0" borderId="17" xfId="4" applyNumberFormat="1" applyFont="1" applyFill="1" applyBorder="1" applyAlignment="1">
      <alignment horizontal="center" vertical="center" wrapText="1"/>
    </xf>
    <xf numFmtId="49" fontId="25" fillId="0" borderId="18" xfId="4" applyNumberFormat="1" applyFont="1" applyFill="1" applyBorder="1" applyAlignment="1">
      <alignment horizontal="center" vertical="center" wrapText="1"/>
    </xf>
    <xf numFmtId="0" fontId="25" fillId="0" borderId="17" xfId="4" applyFont="1" applyFill="1" applyBorder="1" applyAlignment="1">
      <alignment horizontal="left" vertical="center" wrapText="1"/>
    </xf>
    <xf numFmtId="0" fontId="25" fillId="0" borderId="18" xfId="4" applyFont="1" applyFill="1" applyBorder="1" applyAlignment="1">
      <alignment horizontal="left" vertical="center" wrapText="1"/>
    </xf>
    <xf numFmtId="0" fontId="25" fillId="0" borderId="17" xfId="4" applyFont="1" applyFill="1" applyBorder="1" applyAlignment="1">
      <alignment horizontal="center" vertical="center" wrapText="1"/>
    </xf>
    <xf numFmtId="0" fontId="25" fillId="0" borderId="18" xfId="4" applyFont="1" applyFill="1" applyBorder="1" applyAlignment="1">
      <alignment horizontal="center" vertical="center" wrapText="1"/>
    </xf>
    <xf numFmtId="0" fontId="12" fillId="9" borderId="16" xfId="0" applyFont="1" applyFill="1" applyBorder="1" applyAlignment="1">
      <alignment horizontal="center" vertical="center"/>
    </xf>
    <xf numFmtId="0" fontId="53" fillId="0" borderId="16" xfId="0" applyFont="1" applyBorder="1" applyAlignment="1">
      <alignment wrapText="1"/>
    </xf>
    <xf numFmtId="0" fontId="53" fillId="0" borderId="16" xfId="0" applyFont="1" applyFill="1" applyBorder="1" applyAlignment="1">
      <alignment wrapText="1"/>
    </xf>
    <xf numFmtId="0" fontId="12" fillId="4" borderId="16" xfId="0" applyFont="1" applyFill="1" applyBorder="1" applyAlignment="1">
      <alignment horizontal="left" wrapText="1"/>
    </xf>
    <xf numFmtId="0" fontId="36" fillId="4" borderId="16" xfId="0" applyFont="1" applyFill="1" applyBorder="1" applyAlignment="1">
      <alignment horizontal="left" wrapText="1"/>
    </xf>
    <xf numFmtId="0" fontId="12" fillId="11" borderId="0" xfId="0" applyFont="1" applyFill="1" applyBorder="1" applyAlignment="1">
      <alignment vertical="center" wrapText="1"/>
    </xf>
    <xf numFmtId="0" fontId="12" fillId="11" borderId="16" xfId="0" applyFont="1" applyFill="1" applyBorder="1" applyAlignment="1">
      <alignment horizontal="center" vertical="center"/>
    </xf>
    <xf numFmtId="0" fontId="25" fillId="11" borderId="16" xfId="33" applyFont="1" applyFill="1" applyBorder="1" applyAlignment="1">
      <alignment horizontal="left" vertical="center" wrapText="1"/>
    </xf>
    <xf numFmtId="0" fontId="12" fillId="11" borderId="16" xfId="0" applyFont="1" applyFill="1" applyBorder="1" applyAlignment="1">
      <alignment horizontal="center" vertical="center" wrapText="1"/>
    </xf>
    <xf numFmtId="0" fontId="25" fillId="11" borderId="16" xfId="7" applyFont="1" applyFill="1" applyBorder="1" applyAlignment="1">
      <alignment horizontal="left" vertical="center" wrapText="1"/>
    </xf>
    <xf numFmtId="0" fontId="25" fillId="11" borderId="16" xfId="0" applyFont="1" applyFill="1" applyBorder="1" applyAlignment="1">
      <alignment horizontal="center" vertical="center" wrapText="1"/>
    </xf>
    <xf numFmtId="166" fontId="25" fillId="11" borderId="16" xfId="0" applyNumberFormat="1" applyFont="1" applyFill="1" applyBorder="1" applyAlignment="1">
      <alignment horizontal="right" vertical="center"/>
    </xf>
    <xf numFmtId="0" fontId="12" fillId="11" borderId="0" xfId="0" applyFont="1" applyFill="1" applyBorder="1" applyAlignment="1">
      <alignment horizontal="center" vertical="center" wrapText="1"/>
    </xf>
    <xf numFmtId="0" fontId="38" fillId="11" borderId="0" xfId="0" applyFont="1" applyFill="1" applyBorder="1" applyAlignment="1">
      <alignment vertical="center" wrapText="1"/>
    </xf>
    <xf numFmtId="0" fontId="25" fillId="11" borderId="16" xfId="0" applyFont="1" applyFill="1" applyBorder="1" applyAlignment="1">
      <alignment horizontal="left" vertical="center" wrapText="1"/>
    </xf>
    <xf numFmtId="0" fontId="25" fillId="11" borderId="16" xfId="34" applyFont="1" applyFill="1" applyBorder="1" applyAlignment="1">
      <alignment horizontal="center" vertical="center" wrapText="1"/>
    </xf>
    <xf numFmtId="0" fontId="12" fillId="11" borderId="16" xfId="0" applyFont="1" applyFill="1" applyBorder="1" applyAlignment="1">
      <alignment horizontal="left" vertical="center" wrapText="1"/>
    </xf>
    <xf numFmtId="166" fontId="25" fillId="11" borderId="16" xfId="0" applyNumberFormat="1" applyFont="1" applyFill="1" applyBorder="1" applyAlignment="1">
      <alignment horizontal="right" vertical="center" wrapText="1"/>
    </xf>
    <xf numFmtId="0" fontId="25" fillId="11" borderId="16" xfId="35" applyFont="1" applyFill="1" applyBorder="1" applyAlignment="1">
      <alignment horizontal="center" vertical="center" wrapText="1"/>
    </xf>
    <xf numFmtId="0" fontId="25" fillId="11" borderId="16" xfId="0" applyFont="1" applyFill="1" applyBorder="1" applyAlignment="1">
      <alignment horizontal="right" vertical="center" wrapText="1"/>
    </xf>
    <xf numFmtId="167" fontId="25" fillId="11" borderId="16" xfId="0" applyNumberFormat="1" applyFont="1" applyFill="1" applyBorder="1" applyAlignment="1">
      <alignment horizontal="right" vertical="center" wrapText="1"/>
    </xf>
    <xf numFmtId="166" fontId="53" fillId="4" borderId="0" xfId="0" applyNumberFormat="1" applyFont="1" applyFill="1" applyBorder="1" applyAlignment="1">
      <alignment horizontal="left" vertical="center" wrapText="1"/>
    </xf>
    <xf numFmtId="166" fontId="53" fillId="5" borderId="0" xfId="0" applyNumberFormat="1" applyFont="1" applyFill="1" applyBorder="1" applyAlignment="1">
      <alignment horizontal="left" vertical="center" wrapText="1"/>
    </xf>
    <xf numFmtId="166" fontId="36" fillId="4" borderId="0" xfId="0" applyNumberFormat="1" applyFont="1" applyFill="1" applyBorder="1" applyAlignment="1">
      <alignment vertical="center" wrapText="1"/>
    </xf>
    <xf numFmtId="166" fontId="53" fillId="4" borderId="0" xfId="0" applyNumberFormat="1" applyFont="1" applyFill="1" applyBorder="1" applyAlignment="1">
      <alignment vertical="center" wrapText="1"/>
    </xf>
    <xf numFmtId="0" fontId="25" fillId="0" borderId="0" xfId="4" applyFont="1" applyFill="1" applyBorder="1" applyAlignment="1">
      <alignment horizontal="center" vertical="center" wrapText="1"/>
    </xf>
    <xf numFmtId="0" fontId="53" fillId="0" borderId="0" xfId="4" applyFont="1" applyFill="1" applyBorder="1" applyAlignment="1">
      <alignment horizontal="center" vertical="center" wrapText="1"/>
    </xf>
    <xf numFmtId="0" fontId="36" fillId="0" borderId="0" xfId="4" applyFont="1" applyFill="1" applyBorder="1" applyAlignment="1">
      <alignment horizontal="center" vertical="center" wrapText="1"/>
    </xf>
    <xf numFmtId="168" fontId="36" fillId="0" borderId="0" xfId="5" applyNumberFormat="1" applyFont="1" applyFill="1" applyBorder="1" applyAlignment="1">
      <alignment horizontal="center" vertical="center" wrapText="1"/>
    </xf>
    <xf numFmtId="168" fontId="25" fillId="0" borderId="0" xfId="5" applyNumberFormat="1" applyFont="1" applyFill="1" applyBorder="1" applyAlignment="1">
      <alignment horizontal="center" vertical="center" wrapText="1"/>
    </xf>
    <xf numFmtId="168" fontId="53" fillId="0" borderId="0" xfId="5" applyNumberFormat="1" applyFont="1" applyFill="1" applyBorder="1" applyAlignment="1">
      <alignment horizontal="center" vertical="center" wrapText="1"/>
    </xf>
    <xf numFmtId="49" fontId="25" fillId="0" borderId="0" xfId="4" applyNumberFormat="1" applyFont="1" applyFill="1" applyBorder="1" applyAlignment="1">
      <alignment horizontal="center" vertical="center" wrapText="1"/>
    </xf>
    <xf numFmtId="49" fontId="36" fillId="0" borderId="0" xfId="4" applyNumberFormat="1" applyFont="1" applyFill="1" applyBorder="1" applyAlignment="1">
      <alignment horizontal="center" vertical="center" wrapText="1"/>
    </xf>
    <xf numFmtId="49" fontId="36" fillId="0" borderId="0" xfId="4" quotePrefix="1" applyNumberFormat="1" applyFont="1" applyFill="1" applyBorder="1" applyAlignment="1">
      <alignment horizontal="center" vertical="center" wrapText="1"/>
    </xf>
    <xf numFmtId="167" fontId="25" fillId="0" borderId="0" xfId="4" applyNumberFormat="1" applyFont="1" applyFill="1" applyBorder="1" applyAlignment="1">
      <alignment horizontal="center" vertical="center" wrapText="1"/>
    </xf>
    <xf numFmtId="167" fontId="36" fillId="0" borderId="0" xfId="4" applyNumberFormat="1" applyFont="1" applyFill="1" applyBorder="1" applyAlignment="1">
      <alignment horizontal="center" vertical="center" wrapText="1"/>
    </xf>
    <xf numFmtId="0" fontId="25" fillId="0" borderId="0" xfId="4" applyFont="1" applyFill="1" applyBorder="1" applyAlignment="1">
      <alignment vertical="center" wrapText="1"/>
    </xf>
    <xf numFmtId="49" fontId="44" fillId="0" borderId="0" xfId="4" applyNumberFormat="1" applyFont="1" applyFill="1" applyBorder="1" applyAlignment="1">
      <alignment horizontal="center" vertical="center" wrapText="1"/>
    </xf>
    <xf numFmtId="49" fontId="53" fillId="0" borderId="0" xfId="4" applyNumberFormat="1" applyFont="1" applyFill="1" applyBorder="1" applyAlignment="1">
      <alignment horizontal="center" vertical="center" wrapText="1"/>
    </xf>
    <xf numFmtId="49" fontId="54" fillId="0" borderId="0" xfId="4" applyNumberFormat="1" applyFont="1" applyFill="1" applyBorder="1" applyAlignment="1">
      <alignment horizontal="center" vertical="center" wrapText="1"/>
    </xf>
    <xf numFmtId="167" fontId="53" fillId="0" borderId="0" xfId="4" applyNumberFormat="1" applyFont="1" applyFill="1" applyBorder="1" applyAlignment="1">
      <alignment horizontal="center" vertical="center" wrapText="1"/>
    </xf>
    <xf numFmtId="0" fontId="56" fillId="11" borderId="0" xfId="0" applyFont="1" applyFill="1"/>
    <xf numFmtId="0" fontId="54" fillId="11" borderId="16" xfId="0" applyFont="1" applyFill="1" applyBorder="1" applyAlignment="1">
      <alignment horizontal="center" vertical="center" wrapText="1"/>
    </xf>
    <xf numFmtId="0" fontId="56" fillId="11" borderId="16" xfId="0" applyFont="1" applyFill="1" applyBorder="1"/>
    <xf numFmtId="0" fontId="56" fillId="11" borderId="16" xfId="0" applyFont="1" applyFill="1" applyBorder="1" applyAlignment="1">
      <alignment horizontal="center"/>
    </xf>
    <xf numFmtId="0" fontId="56" fillId="11" borderId="16" xfId="0" applyFont="1" applyFill="1" applyBorder="1" applyAlignment="1">
      <alignment wrapText="1"/>
    </xf>
    <xf numFmtId="0" fontId="54" fillId="11" borderId="16" xfId="0" applyFont="1" applyFill="1" applyBorder="1" applyAlignment="1">
      <alignment horizontal="center"/>
    </xf>
    <xf numFmtId="0" fontId="54" fillId="11" borderId="16" xfId="0" applyFont="1" applyFill="1" applyBorder="1"/>
    <xf numFmtId="0" fontId="54" fillId="11" borderId="16" xfId="0" applyFont="1" applyFill="1" applyBorder="1" applyAlignment="1">
      <alignment horizontal="right"/>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xf>
    <xf numFmtId="0" fontId="4" fillId="0" borderId="0" xfId="0" applyFont="1" applyAlignment="1">
      <alignment horizontal="center"/>
    </xf>
    <xf numFmtId="0" fontId="4" fillId="0" borderId="0" xfId="0" applyFont="1" applyAlignment="1">
      <alignment horizontal="left"/>
    </xf>
    <xf numFmtId="0" fontId="5" fillId="0" borderId="0" xfId="0" applyFont="1" applyAlignment="1">
      <alignment horizontal="center"/>
    </xf>
    <xf numFmtId="0" fontId="56" fillId="0" borderId="0" xfId="0" applyFont="1" applyAlignment="1">
      <alignment horizontal="center" wrapText="1"/>
    </xf>
    <xf numFmtId="0" fontId="56" fillId="0" borderId="0" xfId="0" applyFont="1" applyAlignment="1">
      <alignment horizontal="center"/>
    </xf>
    <xf numFmtId="0" fontId="12" fillId="0" borderId="16" xfId="0" applyFont="1" applyFill="1" applyBorder="1" applyAlignment="1">
      <alignment horizontal="center" vertical="center"/>
    </xf>
    <xf numFmtId="0" fontId="25" fillId="0" borderId="16" xfId="0" applyFont="1" applyBorder="1" applyAlignment="1">
      <alignment horizontal="center" vertical="center" wrapText="1"/>
    </xf>
    <xf numFmtId="0" fontId="25" fillId="0" borderId="16" xfId="0" applyFont="1" applyBorder="1" applyAlignment="1">
      <alignment horizontal="left" vertical="center" wrapText="1"/>
    </xf>
    <xf numFmtId="0" fontId="25" fillId="0" borderId="1" xfId="4" applyFont="1" applyFill="1" applyBorder="1" applyAlignment="1">
      <alignment horizontal="left" vertical="center" wrapText="1"/>
    </xf>
    <xf numFmtId="0" fontId="25" fillId="0" borderId="1" xfId="4" applyFont="1" applyFill="1" applyBorder="1" applyAlignment="1">
      <alignment horizontal="center" vertical="center" wrapText="1"/>
    </xf>
    <xf numFmtId="49" fontId="25" fillId="0" borderId="1" xfId="4" quotePrefix="1" applyNumberFormat="1" applyFont="1" applyFill="1" applyBorder="1" applyAlignment="1">
      <alignment horizontal="left" vertical="center" wrapText="1"/>
    </xf>
    <xf numFmtId="49" fontId="25" fillId="0" borderId="1" xfId="4" applyNumberFormat="1" applyFont="1" applyFill="1" applyBorder="1" applyAlignment="1">
      <alignment horizontal="center" vertical="center" wrapText="1"/>
    </xf>
    <xf numFmtId="49" fontId="25" fillId="0" borderId="1" xfId="4" applyNumberFormat="1" applyFont="1" applyFill="1" applyBorder="1" applyAlignment="1">
      <alignment horizontal="left" vertical="center" wrapText="1"/>
    </xf>
    <xf numFmtId="0" fontId="53" fillId="0" borderId="1" xfId="0" applyFont="1" applyBorder="1" applyAlignment="1">
      <alignment vertical="center" wrapText="1"/>
    </xf>
    <xf numFmtId="167" fontId="25" fillId="0" borderId="1" xfId="4" applyNumberFormat="1" applyFont="1" applyFill="1" applyBorder="1" applyAlignment="1">
      <alignment horizontal="center" vertical="center" wrapText="1"/>
    </xf>
    <xf numFmtId="0" fontId="53" fillId="0" borderId="1" xfId="0" applyFont="1" applyBorder="1" applyAlignment="1">
      <alignment horizontal="center" vertical="center" wrapText="1"/>
    </xf>
    <xf numFmtId="0" fontId="36" fillId="0" borderId="1" xfId="4" applyFont="1" applyFill="1" applyBorder="1" applyAlignment="1">
      <alignment horizontal="center" vertical="center" wrapText="1"/>
    </xf>
    <xf numFmtId="49" fontId="36" fillId="0" borderId="1" xfId="4" applyNumberFormat="1" applyFont="1" applyFill="1" applyBorder="1" applyAlignment="1">
      <alignment horizontal="center" vertical="center" wrapText="1"/>
    </xf>
    <xf numFmtId="167" fontId="36" fillId="0" borderId="1" xfId="4" applyNumberFormat="1" applyFont="1" applyFill="1" applyBorder="1" applyAlignment="1">
      <alignment horizontal="center" vertical="center" wrapText="1"/>
    </xf>
    <xf numFmtId="0" fontId="53" fillId="0" borderId="1" xfId="4" applyFont="1" applyFill="1" applyBorder="1" applyAlignment="1">
      <alignment horizontal="center" vertical="center" wrapText="1"/>
    </xf>
    <xf numFmtId="168" fontId="36" fillId="0" borderId="1" xfId="5" applyNumberFormat="1" applyFont="1" applyFill="1" applyBorder="1" applyAlignment="1">
      <alignment horizontal="center" vertical="center" wrapText="1"/>
    </xf>
    <xf numFmtId="168" fontId="53" fillId="0" borderId="1" xfId="5" applyNumberFormat="1" applyFont="1" applyFill="1" applyBorder="1" applyAlignment="1">
      <alignment horizontal="center" vertical="center" wrapText="1"/>
    </xf>
    <xf numFmtId="167" fontId="25" fillId="0" borderId="1" xfId="4" applyNumberFormat="1" applyFont="1" applyFill="1" applyBorder="1" applyAlignment="1">
      <alignment horizontal="right" vertical="center" wrapText="1"/>
    </xf>
    <xf numFmtId="168" fontId="53" fillId="0" borderId="1" xfId="5" applyNumberFormat="1" applyFont="1" applyFill="1" applyBorder="1" applyAlignment="1">
      <alignment horizontal="right" vertical="center" wrapText="1"/>
    </xf>
    <xf numFmtId="168" fontId="25" fillId="0" borderId="1" xfId="5" applyNumberFormat="1" applyFont="1" applyFill="1" applyBorder="1" applyAlignment="1">
      <alignment horizontal="right" vertical="center" wrapText="1"/>
    </xf>
    <xf numFmtId="0" fontId="53" fillId="0" borderId="1" xfId="4" applyFont="1" applyFill="1" applyBorder="1" applyAlignment="1">
      <alignment horizontal="left" vertical="center" wrapText="1"/>
    </xf>
    <xf numFmtId="0" fontId="36" fillId="0" borderId="1" xfId="4" applyFont="1" applyFill="1" applyBorder="1" applyAlignment="1">
      <alignment horizontal="left" vertical="center" wrapText="1"/>
    </xf>
    <xf numFmtId="49" fontId="53" fillId="0" borderId="1" xfId="4" applyNumberFormat="1" applyFont="1" applyFill="1" applyBorder="1" applyAlignment="1">
      <alignment horizontal="center" vertical="center" wrapText="1"/>
    </xf>
    <xf numFmtId="49" fontId="25" fillId="0" borderId="1" xfId="4" quotePrefix="1" applyNumberFormat="1" applyFont="1" applyFill="1" applyBorder="1" applyAlignment="1">
      <alignment horizontal="center" vertical="center" wrapText="1"/>
    </xf>
    <xf numFmtId="0" fontId="56" fillId="0" borderId="0" xfId="0" applyFont="1" applyAlignment="1">
      <alignment horizontal="left" wrapText="1"/>
    </xf>
    <xf numFmtId="0" fontId="53" fillId="7" borderId="1" xfId="0" applyFont="1" applyFill="1" applyBorder="1" applyAlignment="1">
      <alignment horizontal="center" vertical="center" wrapText="1"/>
    </xf>
    <xf numFmtId="0" fontId="53" fillId="7" borderId="1" xfId="0" applyFont="1" applyFill="1" applyBorder="1" applyAlignment="1">
      <alignment vertical="center" wrapText="1"/>
    </xf>
    <xf numFmtId="166" fontId="53" fillId="7"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166" fontId="53"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25" fillId="4" borderId="0" xfId="0" applyFont="1" applyFill="1"/>
    <xf numFmtId="0" fontId="25" fillId="0" borderId="16" xfId="0" applyFont="1" applyBorder="1"/>
    <xf numFmtId="0" fontId="25" fillId="0" borderId="16" xfId="0" applyFont="1" applyBorder="1" applyAlignment="1">
      <alignment horizontal="center" vertical="center"/>
    </xf>
    <xf numFmtId="167" fontId="25" fillId="0" borderId="16" xfId="0" applyNumberFormat="1" applyFont="1" applyFill="1" applyBorder="1" applyAlignment="1">
      <alignment horizontal="center"/>
    </xf>
    <xf numFmtId="0" fontId="25" fillId="0" borderId="16" xfId="0" applyFont="1" applyBorder="1" applyAlignment="1">
      <alignment horizontal="left" vertical="center"/>
    </xf>
    <xf numFmtId="0" fontId="32" fillId="4" borderId="0" xfId="0" applyFont="1" applyFill="1"/>
    <xf numFmtId="1" fontId="25" fillId="0" borderId="16" xfId="4" applyNumberFormat="1" applyFont="1" applyFill="1" applyBorder="1" applyAlignment="1">
      <alignment horizontal="center" vertical="center" wrapText="1"/>
    </xf>
    <xf numFmtId="0" fontId="53" fillId="0" borderId="16" xfId="4" applyFont="1" applyFill="1" applyBorder="1" applyAlignment="1">
      <alignment horizontal="left" vertical="center" wrapText="1"/>
    </xf>
    <xf numFmtId="1" fontId="53" fillId="0" borderId="16" xfId="0" applyNumberFormat="1" applyFont="1" applyBorder="1" applyAlignment="1">
      <alignment horizontal="center" vertical="center" wrapText="1"/>
    </xf>
    <xf numFmtId="0" fontId="53" fillId="0" borderId="16" xfId="0" applyFont="1" applyBorder="1" applyAlignment="1">
      <alignment horizontal="left" vertical="center" wrapText="1"/>
    </xf>
    <xf numFmtId="0" fontId="36" fillId="0" borderId="16" xfId="4" applyFont="1" applyFill="1" applyBorder="1" applyAlignment="1">
      <alignment horizontal="left" vertical="center" wrapText="1"/>
    </xf>
    <xf numFmtId="49" fontId="25" fillId="0" borderId="16" xfId="4" applyNumberFormat="1" applyFont="1" applyFill="1" applyBorder="1" applyAlignment="1">
      <alignment horizontal="left" vertical="center" wrapText="1"/>
    </xf>
    <xf numFmtId="0" fontId="25" fillId="0" borderId="16" xfId="4" applyFont="1" applyFill="1" applyBorder="1" applyAlignment="1">
      <alignment vertical="center" wrapText="1"/>
    </xf>
    <xf numFmtId="49" fontId="25" fillId="0" borderId="16" xfId="4" quotePrefix="1" applyNumberFormat="1" applyFont="1" applyFill="1" applyBorder="1" applyAlignment="1">
      <alignment horizontal="left" vertical="center" wrapText="1"/>
    </xf>
    <xf numFmtId="0" fontId="25" fillId="0" borderId="16" xfId="4" applyFont="1" applyFill="1" applyBorder="1" applyAlignment="1">
      <alignment horizontal="left" vertical="center" wrapText="1"/>
    </xf>
    <xf numFmtId="0" fontId="53" fillId="0" borderId="16" xfId="0" applyFont="1" applyFill="1" applyBorder="1" applyAlignment="1">
      <alignment horizontal="right" wrapText="1"/>
    </xf>
    <xf numFmtId="0" fontId="25" fillId="0" borderId="16" xfId="0" applyFont="1" applyBorder="1" applyAlignment="1">
      <alignment vertical="center"/>
    </xf>
    <xf numFmtId="0" fontId="12" fillId="0" borderId="16" xfId="0" applyFont="1" applyBorder="1" applyAlignment="1">
      <alignment horizontal="center" vertical="center" wrapText="1"/>
    </xf>
    <xf numFmtId="4" fontId="25" fillId="0" borderId="16" xfId="4" applyNumberFormat="1" applyFont="1" applyFill="1" applyBorder="1" applyAlignment="1">
      <alignment horizontal="right" vertical="center" wrapText="1"/>
    </xf>
    <xf numFmtId="49" fontId="25" fillId="0" borderId="16" xfId="4" applyNumberFormat="1" applyFont="1" applyFill="1" applyBorder="1" applyAlignment="1">
      <alignment horizontal="center" vertical="center" wrapText="1"/>
    </xf>
    <xf numFmtId="49" fontId="25" fillId="0" borderId="16" xfId="4" applyNumberFormat="1" applyFont="1" applyFill="1" applyBorder="1" applyAlignment="1">
      <alignment horizontal="left" vertical="center" wrapText="1"/>
    </xf>
    <xf numFmtId="167" fontId="25" fillId="0" borderId="16" xfId="4" applyNumberFormat="1" applyFont="1" applyFill="1" applyBorder="1" applyAlignment="1">
      <alignment horizontal="center" vertical="center" wrapText="1"/>
    </xf>
    <xf numFmtId="166" fontId="54" fillId="11" borderId="16" xfId="0" applyNumberFormat="1" applyFont="1" applyFill="1" applyBorder="1" applyAlignment="1">
      <alignment horizontal="right"/>
    </xf>
    <xf numFmtId="166" fontId="54" fillId="11" borderId="16" xfId="0" applyNumberFormat="1" applyFont="1" applyFill="1" applyBorder="1" applyAlignment="1">
      <alignment horizontal="center" vertical="center" wrapText="1"/>
    </xf>
    <xf numFmtId="3" fontId="54" fillId="11" borderId="16" xfId="0" applyNumberFormat="1" applyFont="1" applyFill="1" applyBorder="1" applyAlignment="1">
      <alignment horizontal="right"/>
    </xf>
    <xf numFmtId="165" fontId="54" fillId="11" borderId="16" xfId="0" applyNumberFormat="1" applyFont="1" applyFill="1" applyBorder="1" applyAlignment="1">
      <alignment horizontal="right"/>
    </xf>
    <xf numFmtId="3" fontId="25" fillId="3" borderId="16" xfId="0" applyNumberFormat="1" applyFont="1" applyFill="1" applyBorder="1" applyAlignment="1" applyProtection="1">
      <alignment horizontal="center" vertical="center" wrapText="1"/>
      <protection hidden="1"/>
    </xf>
    <xf numFmtId="0" fontId="109" fillId="11" borderId="1" xfId="0" applyFont="1" applyFill="1" applyBorder="1" applyAlignment="1">
      <alignment horizontal="center" vertical="center" wrapText="1"/>
    </xf>
    <xf numFmtId="1" fontId="25" fillId="0" borderId="16" xfId="0" applyNumberFormat="1" applyFont="1" applyBorder="1" applyAlignment="1">
      <alignment horizontal="center" vertical="center"/>
    </xf>
    <xf numFmtId="0" fontId="25" fillId="0" borderId="0" xfId="0" applyFont="1" applyAlignment="1">
      <alignment horizontal="left" vertical="center" wrapText="1"/>
    </xf>
    <xf numFmtId="0" fontId="53" fillId="0" borderId="23" xfId="0" applyFont="1" applyBorder="1" applyAlignment="1">
      <alignment horizontal="left" vertical="center"/>
    </xf>
    <xf numFmtId="0" fontId="25" fillId="0" borderId="16" xfId="0" applyFont="1" applyBorder="1" applyAlignment="1">
      <alignment horizontal="right" vertical="center" wrapText="1"/>
    </xf>
    <xf numFmtId="0" fontId="25" fillId="0" borderId="16" xfId="0" applyFont="1" applyBorder="1" applyAlignment="1">
      <alignment horizontal="right" vertical="center"/>
    </xf>
    <xf numFmtId="3" fontId="36" fillId="0" borderId="16" xfId="0" applyNumberFormat="1" applyFont="1" applyBorder="1" applyAlignment="1">
      <alignment horizontal="right" vertical="center" wrapText="1"/>
    </xf>
    <xf numFmtId="0" fontId="110" fillId="0" borderId="0" xfId="0" applyFont="1"/>
    <xf numFmtId="166" fontId="36" fillId="0" borderId="16" xfId="0" applyNumberFormat="1" applyFont="1" applyFill="1" applyBorder="1" applyAlignment="1">
      <alignment horizontal="right" vertical="center" wrapText="1"/>
    </xf>
    <xf numFmtId="3" fontId="36" fillId="0" borderId="16" xfId="0" applyNumberFormat="1" applyFont="1" applyBorder="1" applyAlignment="1">
      <alignment vertical="center"/>
    </xf>
    <xf numFmtId="0" fontId="12" fillId="0" borderId="16" xfId="0" applyFont="1" applyBorder="1" applyAlignment="1">
      <alignment horizontal="left" vertical="center"/>
    </xf>
    <xf numFmtId="3" fontId="36" fillId="0" borderId="16" xfId="0" applyNumberFormat="1" applyFont="1" applyBorder="1" applyAlignment="1">
      <alignment horizontal="right" vertical="center"/>
    </xf>
    <xf numFmtId="0" fontId="56" fillId="0" borderId="0" xfId="0" applyFont="1" applyAlignment="1"/>
    <xf numFmtId="168" fontId="54" fillId="11" borderId="16" xfId="0" applyNumberFormat="1" applyFont="1" applyFill="1" applyBorder="1" applyAlignment="1">
      <alignment horizontal="right"/>
    </xf>
    <xf numFmtId="4" fontId="0" fillId="0" borderId="0" xfId="0" applyNumberFormat="1" applyAlignment="1">
      <alignment horizontal="center" vertical="center"/>
    </xf>
    <xf numFmtId="0" fontId="25" fillId="0" borderId="16" xfId="0" applyFont="1" applyBorder="1" applyAlignment="1">
      <alignment horizontal="center" vertical="center" wrapText="1"/>
    </xf>
    <xf numFmtId="4" fontId="54" fillId="0" borderId="16" xfId="0" applyNumberFormat="1" applyFont="1" applyBorder="1" applyAlignment="1">
      <alignment horizontal="right" vertical="center" wrapText="1"/>
    </xf>
    <xf numFmtId="0" fontId="19" fillId="0" borderId="0" xfId="0" applyFont="1" applyAlignment="1">
      <alignment horizontal="center" vertical="center"/>
    </xf>
    <xf numFmtId="0" fontId="19" fillId="0" borderId="0" xfId="0" applyFont="1" applyAlignment="1">
      <alignment horizontal="center" vertical="center" wrapText="1"/>
    </xf>
    <xf numFmtId="4" fontId="53" fillId="0" borderId="16" xfId="0" applyNumberFormat="1" applyFont="1" applyBorder="1" applyAlignment="1">
      <alignment horizontal="center" vertical="center"/>
    </xf>
    <xf numFmtId="4" fontId="19" fillId="0" borderId="0" xfId="0" applyNumberFormat="1" applyFont="1" applyAlignment="1">
      <alignment horizontal="center" vertical="center"/>
    </xf>
    <xf numFmtId="0" fontId="4" fillId="0" borderId="16" xfId="0" applyFont="1" applyBorder="1" applyAlignment="1">
      <alignment horizontal="center" vertical="center" wrapText="1"/>
    </xf>
    <xf numFmtId="0" fontId="4" fillId="0" borderId="0" xfId="0" applyFont="1" applyAlignment="1">
      <alignment horizontal="center"/>
    </xf>
    <xf numFmtId="0" fontId="4" fillId="0" borderId="0" xfId="0" applyFont="1" applyAlignment="1">
      <alignment horizontal="left"/>
    </xf>
    <xf numFmtId="0" fontId="56" fillId="0" borderId="0" xfId="0" applyFont="1" applyAlignment="1">
      <alignment horizontal="center"/>
    </xf>
    <xf numFmtId="0" fontId="12" fillId="0" borderId="16" xfId="0" applyFont="1" applyBorder="1" applyAlignment="1">
      <alignment horizontal="center" vertical="center" wrapText="1"/>
    </xf>
    <xf numFmtId="0" fontId="25" fillId="0" borderId="16" xfId="0" applyFont="1" applyBorder="1" applyAlignment="1">
      <alignment horizontal="center" vertical="center" wrapText="1"/>
    </xf>
    <xf numFmtId="49" fontId="25" fillId="0" borderId="1" xfId="4" applyNumberFormat="1" applyFont="1" applyFill="1" applyBorder="1" applyAlignment="1">
      <alignment horizontal="center" vertical="center" wrapText="1"/>
    </xf>
    <xf numFmtId="49" fontId="53" fillId="0" borderId="1" xfId="4" applyNumberFormat="1" applyFont="1" applyFill="1" applyBorder="1" applyAlignment="1">
      <alignment horizontal="center" vertical="center" wrapText="1"/>
    </xf>
    <xf numFmtId="0" fontId="53" fillId="0" borderId="1" xfId="0" applyFont="1" applyBorder="1" applyAlignment="1">
      <alignment horizontal="center" vertical="center" wrapText="1"/>
    </xf>
    <xf numFmtId="0" fontId="25" fillId="0" borderId="1" xfId="4" applyFont="1" applyFill="1" applyBorder="1" applyAlignment="1">
      <alignment horizontal="center" vertical="center" wrapText="1"/>
    </xf>
    <xf numFmtId="49" fontId="36" fillId="0" borderId="1" xfId="4" applyNumberFormat="1" applyFont="1" applyFill="1" applyBorder="1" applyAlignment="1">
      <alignment horizontal="center" vertical="center" wrapText="1"/>
    </xf>
    <xf numFmtId="168" fontId="25" fillId="0" borderId="1" xfId="5" applyNumberFormat="1" applyFont="1" applyFill="1" applyBorder="1" applyAlignment="1">
      <alignment horizontal="center" vertical="center" wrapText="1"/>
    </xf>
    <xf numFmtId="168" fontId="36" fillId="0" borderId="1" xfId="5" applyNumberFormat="1" applyFont="1" applyFill="1" applyBorder="1" applyAlignment="1">
      <alignment horizontal="center" vertical="center" wrapText="1"/>
    </xf>
    <xf numFmtId="167" fontId="25" fillId="0" borderId="1" xfId="4" applyNumberFormat="1" applyFont="1" applyFill="1" applyBorder="1" applyAlignment="1">
      <alignment horizontal="center" vertical="center" wrapText="1"/>
    </xf>
    <xf numFmtId="0" fontId="12" fillId="0" borderId="1" xfId="0" applyFont="1" applyBorder="1" applyAlignment="1">
      <alignment horizontal="center" vertical="center" wrapText="1"/>
    </xf>
    <xf numFmtId="166" fontId="53" fillId="0" borderId="1" xfId="0" applyNumberFormat="1" applyFont="1" applyBorder="1" applyAlignment="1">
      <alignment horizontal="center" vertical="center" wrapText="1"/>
    </xf>
    <xf numFmtId="0" fontId="53" fillId="7" borderId="1" xfId="0" applyFont="1" applyFill="1" applyBorder="1" applyAlignment="1">
      <alignment horizontal="center" vertical="center" wrapText="1"/>
    </xf>
    <xf numFmtId="0" fontId="56" fillId="11" borderId="16" xfId="0" applyFont="1" applyFill="1" applyBorder="1"/>
    <xf numFmtId="167" fontId="25" fillId="0" borderId="16" xfId="4" applyNumberFormat="1" applyFont="1" applyFill="1" applyBorder="1" applyAlignment="1">
      <alignment horizontal="center" vertical="center" wrapText="1"/>
    </xf>
    <xf numFmtId="49" fontId="25" fillId="0" borderId="16" xfId="4" applyNumberFormat="1" applyFont="1" applyFill="1" applyBorder="1" applyAlignment="1">
      <alignment horizontal="center" vertical="center" wrapText="1"/>
    </xf>
    <xf numFmtId="49" fontId="36" fillId="0" borderId="16" xfId="4" applyNumberFormat="1" applyFont="1" applyFill="1" applyBorder="1" applyAlignment="1">
      <alignment horizontal="center" vertical="center" wrapText="1"/>
    </xf>
    <xf numFmtId="2" fontId="12" fillId="0" borderId="1" xfId="0" applyNumberFormat="1" applyFont="1" applyBorder="1" applyAlignment="1">
      <alignment vertical="center"/>
    </xf>
    <xf numFmtId="177" fontId="12" fillId="0" borderId="1" xfId="0" applyNumberFormat="1" applyFont="1" applyBorder="1" applyAlignment="1">
      <alignment vertical="center"/>
    </xf>
    <xf numFmtId="177" fontId="12" fillId="0" borderId="0" xfId="0" applyNumberFormat="1" applyFont="1" applyAlignment="1">
      <alignment wrapText="1"/>
    </xf>
    <xf numFmtId="166" fontId="12" fillId="0" borderId="1" xfId="0" applyNumberFormat="1" applyFont="1" applyBorder="1" applyAlignment="1">
      <alignment vertical="center"/>
    </xf>
    <xf numFmtId="4" fontId="12" fillId="0" borderId="1" xfId="0" applyNumberFormat="1" applyFont="1" applyBorder="1" applyAlignment="1">
      <alignment vertical="center"/>
    </xf>
    <xf numFmtId="4" fontId="12" fillId="0" borderId="1" xfId="0" applyNumberFormat="1" applyFont="1" applyBorder="1" applyAlignment="1">
      <alignment horizontal="center" vertical="center"/>
    </xf>
    <xf numFmtId="165" fontId="4" fillId="0" borderId="0" xfId="0" applyNumberFormat="1" applyFont="1" applyAlignment="1">
      <alignment horizontal="center" vertical="center"/>
    </xf>
    <xf numFmtId="43" fontId="12" fillId="0" borderId="0" xfId="0" applyNumberFormat="1" applyFont="1" applyFill="1"/>
    <xf numFmtId="165" fontId="56" fillId="9" borderId="16" xfId="0" applyNumberFormat="1" applyFont="1" applyFill="1" applyBorder="1" applyAlignment="1">
      <alignment horizontal="center" vertical="center" wrapText="1"/>
    </xf>
    <xf numFmtId="0" fontId="12" fillId="0" borderId="17"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8" xfId="0" applyFont="1" applyBorder="1" applyAlignment="1">
      <alignment horizontal="center" vertical="center" wrapText="1"/>
    </xf>
    <xf numFmtId="0" fontId="3" fillId="0" borderId="16" xfId="0" applyFont="1" applyBorder="1" applyAlignment="1">
      <alignment vertical="center"/>
    </xf>
    <xf numFmtId="0" fontId="25" fillId="11" borderId="16" xfId="7" applyFont="1" applyFill="1" applyBorder="1" applyAlignment="1">
      <alignment horizontal="center" vertical="center" wrapText="1"/>
    </xf>
    <xf numFmtId="0" fontId="53" fillId="0" borderId="23" xfId="0" applyFont="1" applyBorder="1" applyAlignment="1">
      <alignment horizontal="center" vertical="center"/>
    </xf>
    <xf numFmtId="0" fontId="53" fillId="0" borderId="16" xfId="0" applyFont="1" applyBorder="1" applyAlignment="1">
      <alignment horizontal="center" vertical="center" wrapText="1"/>
    </xf>
    <xf numFmtId="166" fontId="53" fillId="0" borderId="16" xfId="0" applyNumberFormat="1" applyFont="1" applyBorder="1" applyAlignment="1">
      <alignment horizontal="center" vertical="center" wrapText="1"/>
    </xf>
    <xf numFmtId="0" fontId="25" fillId="0" borderId="16" xfId="0" applyFont="1" applyBorder="1" applyAlignment="1">
      <alignment horizontal="left" vertical="center" wrapText="1"/>
    </xf>
    <xf numFmtId="0" fontId="12" fillId="0" borderId="16" xfId="0" applyFont="1" applyBorder="1" applyAlignment="1">
      <alignment horizontal="center" vertical="center" wrapText="1"/>
    </xf>
    <xf numFmtId="0" fontId="12" fillId="0" borderId="16" xfId="0" applyFont="1" applyBorder="1" applyAlignment="1">
      <alignment horizontal="left" vertical="center" wrapText="1"/>
    </xf>
    <xf numFmtId="0" fontId="54" fillId="0" borderId="16" xfId="0" applyFont="1" applyBorder="1" applyAlignment="1">
      <alignment horizontal="center" vertical="center" wrapText="1"/>
    </xf>
    <xf numFmtId="0" fontId="53" fillId="0" borderId="16" xfId="0" applyFont="1" applyBorder="1" applyAlignment="1">
      <alignment horizontal="left" vertical="center" wrapText="1"/>
    </xf>
    <xf numFmtId="4" fontId="53" fillId="0" borderId="16" xfId="0" applyNumberFormat="1" applyFont="1" applyBorder="1" applyAlignment="1">
      <alignment horizontal="right" vertical="center" wrapText="1"/>
    </xf>
    <xf numFmtId="0" fontId="53" fillId="0" borderId="16" xfId="0" applyFont="1" applyFill="1" applyBorder="1" applyAlignment="1">
      <alignment horizontal="right" vertical="center"/>
    </xf>
    <xf numFmtId="0" fontId="53" fillId="0" borderId="16" xfId="0" applyFont="1" applyFill="1" applyBorder="1" applyAlignment="1">
      <alignment horizontal="right" vertical="center" wrapText="1"/>
    </xf>
    <xf numFmtId="1" fontId="53" fillId="0" borderId="16" xfId="0" applyNumberFormat="1" applyFont="1" applyFill="1" applyBorder="1" applyAlignment="1">
      <alignment horizontal="right"/>
    </xf>
    <xf numFmtId="1" fontId="53" fillId="0" borderId="16" xfId="0" applyNumberFormat="1" applyFont="1" applyFill="1" applyBorder="1" applyAlignment="1">
      <alignment horizontal="right" vertical="center"/>
    </xf>
    <xf numFmtId="3" fontId="53" fillId="0" borderId="16" xfId="0" applyNumberFormat="1" applyFont="1" applyFill="1" applyBorder="1" applyAlignment="1">
      <alignment horizontal="right" wrapText="1"/>
    </xf>
    <xf numFmtId="3" fontId="53" fillId="0" borderId="16" xfId="0" applyNumberFormat="1" applyFont="1" applyFill="1" applyBorder="1" applyAlignment="1">
      <alignment horizontal="right" vertical="center" wrapText="1"/>
    </xf>
    <xf numFmtId="1" fontId="53" fillId="0" borderId="16" xfId="0" applyNumberFormat="1" applyFont="1" applyFill="1" applyBorder="1" applyAlignment="1">
      <alignment horizontal="right" vertical="center" wrapText="1"/>
    </xf>
    <xf numFmtId="0" fontId="54" fillId="0" borderId="16" xfId="0" applyFont="1" applyBorder="1" applyAlignment="1">
      <alignment horizontal="left" vertical="center"/>
    </xf>
    <xf numFmtId="0" fontId="54" fillId="0" borderId="16" xfId="0" applyFont="1" applyBorder="1" applyAlignment="1">
      <alignment vertical="center"/>
    </xf>
    <xf numFmtId="0" fontId="56" fillId="0" borderId="16" xfId="0" applyFont="1" applyBorder="1" applyAlignment="1">
      <alignment horizontal="center" vertical="center" wrapText="1"/>
    </xf>
    <xf numFmtId="0" fontId="56" fillId="0" borderId="0" xfId="0" applyFont="1" applyFill="1" applyAlignment="1">
      <alignment horizontal="left" wrapText="1"/>
    </xf>
    <xf numFmtId="0" fontId="12" fillId="0" borderId="0" xfId="0" applyFont="1" applyFill="1" applyAlignment="1">
      <alignment horizontal="center"/>
    </xf>
    <xf numFmtId="4" fontId="12" fillId="0" borderId="0" xfId="0" applyNumberFormat="1" applyFont="1" applyFill="1" applyAlignment="1">
      <alignment horizontal="right"/>
    </xf>
    <xf numFmtId="4" fontId="56" fillId="0" borderId="0" xfId="0" applyNumberFormat="1" applyFont="1" applyFill="1" applyAlignment="1">
      <alignment horizontal="right"/>
    </xf>
    <xf numFmtId="0" fontId="58" fillId="0" borderId="0" xfId="0" applyFont="1" applyFill="1" applyBorder="1" applyAlignment="1">
      <alignment horizontal="center" vertical="top"/>
    </xf>
    <xf numFmtId="0" fontId="56" fillId="0" borderId="0" xfId="0" applyFont="1" applyFill="1"/>
    <xf numFmtId="0" fontId="32" fillId="0" borderId="16" xfId="0" applyFont="1" applyFill="1" applyBorder="1" applyAlignment="1">
      <alignment horizontal="center" vertical="center" wrapText="1"/>
    </xf>
    <xf numFmtId="0" fontId="56" fillId="0" borderId="16" xfId="0" applyFont="1" applyFill="1" applyBorder="1" applyAlignment="1">
      <alignment horizontal="center"/>
    </xf>
    <xf numFmtId="0" fontId="54" fillId="0" borderId="16" xfId="0" applyFont="1" applyFill="1" applyBorder="1" applyAlignment="1">
      <alignment horizontal="center"/>
    </xf>
    <xf numFmtId="0" fontId="54" fillId="0" borderId="16" xfId="0" applyFont="1" applyFill="1" applyBorder="1" applyAlignment="1">
      <alignment horizontal="right"/>
    </xf>
    <xf numFmtId="4" fontId="54" fillId="0" borderId="16" xfId="0" applyNumberFormat="1" applyFont="1" applyFill="1" applyBorder="1" applyAlignment="1">
      <alignment horizontal="right"/>
    </xf>
    <xf numFmtId="0" fontId="25" fillId="0" borderId="16" xfId="7" applyFont="1" applyFill="1" applyBorder="1" applyAlignment="1">
      <alignment horizontal="center" vertical="center" wrapText="1"/>
    </xf>
    <xf numFmtId="0" fontId="53" fillId="0" borderId="0" xfId="0" applyFont="1" applyFill="1"/>
    <xf numFmtId="0" fontId="25" fillId="0" borderId="16" xfId="0" applyFont="1" applyFill="1" applyBorder="1" applyAlignment="1">
      <alignment horizontal="center" vertical="center"/>
    </xf>
    <xf numFmtId="4" fontId="25" fillId="0" borderId="16" xfId="0" applyNumberFormat="1" applyFont="1" applyFill="1" applyBorder="1" applyAlignment="1">
      <alignment horizontal="right" vertical="center"/>
    </xf>
    <xf numFmtId="0" fontId="32" fillId="0" borderId="0" xfId="0" applyFont="1" applyFill="1"/>
    <xf numFmtId="0" fontId="36" fillId="0" borderId="16" xfId="0" applyFont="1" applyFill="1" applyBorder="1" applyAlignment="1">
      <alignment horizontal="center" vertical="center" wrapText="1"/>
    </xf>
    <xf numFmtId="0" fontId="54" fillId="0" borderId="0" xfId="0" applyFont="1" applyFill="1"/>
    <xf numFmtId="4" fontId="25" fillId="0" borderId="16" xfId="0" applyNumberFormat="1" applyFont="1" applyFill="1" applyBorder="1" applyAlignment="1">
      <alignment horizontal="right" vertical="center" wrapText="1"/>
    </xf>
    <xf numFmtId="166" fontId="25" fillId="0" borderId="16" xfId="0" applyNumberFormat="1" applyFont="1" applyFill="1" applyBorder="1" applyAlignment="1">
      <alignment horizontal="right" vertical="center" wrapText="1"/>
    </xf>
    <xf numFmtId="49" fontId="25" fillId="0" borderId="16" xfId="0" applyNumberFormat="1" applyFont="1" applyFill="1" applyBorder="1" applyAlignment="1">
      <alignment horizontal="center" vertical="center" wrapText="1"/>
    </xf>
    <xf numFmtId="4" fontId="25" fillId="0" borderId="16" xfId="9" applyNumberFormat="1" applyFont="1" applyFill="1" applyBorder="1" applyAlignment="1">
      <alignment horizontal="right" vertical="center" wrapText="1"/>
    </xf>
    <xf numFmtId="166" fontId="25" fillId="0" borderId="16" xfId="9" applyNumberFormat="1" applyFont="1" applyFill="1" applyBorder="1" applyAlignment="1">
      <alignment horizontal="right" vertical="center" wrapText="1"/>
    </xf>
    <xf numFmtId="166" fontId="25" fillId="0" borderId="16" xfId="0" applyNumberFormat="1" applyFont="1" applyFill="1" applyBorder="1" applyAlignment="1">
      <alignment horizontal="right" vertical="center"/>
    </xf>
    <xf numFmtId="0" fontId="25" fillId="0" borderId="16" xfId="0" quotePrefix="1" applyFont="1" applyFill="1" applyBorder="1" applyAlignment="1">
      <alignment horizontal="center" vertical="center" wrapText="1"/>
    </xf>
    <xf numFmtId="1" fontId="25" fillId="0" borderId="16" xfId="38" applyNumberFormat="1" applyFont="1" applyFill="1" applyBorder="1" applyAlignment="1">
      <alignment horizontal="center" vertical="center" wrapText="1"/>
    </xf>
    <xf numFmtId="49" fontId="25" fillId="0" borderId="16" xfId="9" applyNumberFormat="1" applyFont="1" applyFill="1" applyBorder="1" applyAlignment="1">
      <alignment horizontal="center" vertical="center" wrapText="1"/>
    </xf>
    <xf numFmtId="0" fontId="25" fillId="0" borderId="16" xfId="40" applyFont="1" applyFill="1" applyBorder="1" applyAlignment="1">
      <alignment horizontal="center" vertical="center" wrapText="1"/>
    </xf>
    <xf numFmtId="4" fontId="25" fillId="0" borderId="16" xfId="40" applyNumberFormat="1" applyFont="1" applyFill="1" applyBorder="1" applyAlignment="1">
      <alignment vertical="center" wrapText="1"/>
    </xf>
    <xf numFmtId="166" fontId="25" fillId="0" borderId="16" xfId="40" applyNumberFormat="1" applyFont="1" applyFill="1" applyBorder="1" applyAlignment="1">
      <alignment vertical="center" wrapText="1"/>
    </xf>
    <xf numFmtId="4" fontId="25" fillId="0" borderId="16" xfId="40" applyNumberFormat="1" applyFont="1" applyFill="1" applyBorder="1" applyAlignment="1">
      <alignment horizontal="right" vertical="center" wrapText="1"/>
    </xf>
    <xf numFmtId="166" fontId="25" fillId="0" borderId="16" xfId="40" applyNumberFormat="1" applyFont="1" applyFill="1" applyBorder="1" applyAlignment="1">
      <alignment horizontal="right" vertical="center" wrapText="1"/>
    </xf>
    <xf numFmtId="4" fontId="25" fillId="0" borderId="16" xfId="0" applyNumberFormat="1" applyFont="1" applyFill="1" applyBorder="1" applyAlignment="1">
      <alignment vertical="center" wrapText="1"/>
    </xf>
    <xf numFmtId="166" fontId="25" fillId="0" borderId="16" xfId="0" applyNumberFormat="1" applyFont="1" applyFill="1" applyBorder="1" applyAlignment="1">
      <alignment vertical="center" wrapText="1"/>
    </xf>
    <xf numFmtId="49" fontId="25" fillId="0" borderId="16" xfId="0" applyNumberFormat="1" applyFont="1" applyFill="1" applyBorder="1" applyAlignment="1" applyProtection="1">
      <alignment horizontal="center" vertical="center" wrapText="1"/>
      <protection locked="0"/>
    </xf>
    <xf numFmtId="0" fontId="25" fillId="0" borderId="16" xfId="41" applyFont="1" applyFill="1" applyBorder="1" applyAlignment="1">
      <alignment horizontal="center" vertical="center" wrapText="1"/>
    </xf>
    <xf numFmtId="4" fontId="25" fillId="0" borderId="16" xfId="41" applyNumberFormat="1" applyFont="1" applyFill="1" applyBorder="1" applyAlignment="1">
      <alignment horizontal="right" vertical="center" wrapText="1"/>
    </xf>
    <xf numFmtId="166" fontId="25" fillId="0" borderId="16" xfId="41" applyNumberFormat="1" applyFont="1" applyFill="1" applyBorder="1" applyAlignment="1">
      <alignment horizontal="right" vertical="center" wrapText="1"/>
    </xf>
    <xf numFmtId="0" fontId="25" fillId="0" borderId="16" xfId="39" applyFont="1" applyFill="1" applyBorder="1" applyAlignment="1">
      <alignment horizontal="center" vertical="center" wrapText="1"/>
    </xf>
    <xf numFmtId="4" fontId="25" fillId="0" borderId="16" xfId="39" applyNumberFormat="1" applyFont="1" applyFill="1" applyBorder="1" applyAlignment="1">
      <alignment horizontal="right" vertical="center" wrapText="1"/>
    </xf>
    <xf numFmtId="166" fontId="25" fillId="0" borderId="16" xfId="39" applyNumberFormat="1" applyFont="1" applyFill="1" applyBorder="1" applyAlignment="1">
      <alignment horizontal="right" vertical="center" wrapText="1"/>
    </xf>
    <xf numFmtId="4" fontId="12" fillId="0" borderId="16" xfId="0" applyNumberFormat="1" applyFont="1" applyFill="1" applyBorder="1" applyAlignment="1">
      <alignment horizontal="right" vertical="center"/>
    </xf>
    <xf numFmtId="166" fontId="12" fillId="0" borderId="16" xfId="0" applyNumberFormat="1" applyFont="1" applyFill="1" applyBorder="1" applyAlignment="1">
      <alignment horizontal="right" vertical="center"/>
    </xf>
    <xf numFmtId="0" fontId="12" fillId="0" borderId="16" xfId="0" applyFont="1" applyFill="1" applyBorder="1" applyAlignment="1">
      <alignment vertical="center"/>
    </xf>
    <xf numFmtId="0" fontId="12" fillId="0" borderId="0" xfId="0" applyFont="1" applyFill="1" applyAlignment="1">
      <alignment horizontal="left" wrapText="1"/>
    </xf>
    <xf numFmtId="3" fontId="25" fillId="0" borderId="16" xfId="0" applyNumberFormat="1" applyFont="1" applyFill="1" applyBorder="1" applyAlignment="1">
      <alignment horizontal="center" vertical="center" wrapText="1"/>
    </xf>
    <xf numFmtId="0" fontId="36" fillId="0" borderId="16" xfId="0" applyFont="1" applyFill="1" applyBorder="1" applyAlignment="1">
      <alignment horizontal="left" wrapText="1"/>
    </xf>
    <xf numFmtId="49" fontId="25" fillId="0" borderId="16" xfId="0" applyNumberFormat="1" applyFont="1" applyFill="1" applyBorder="1" applyAlignment="1">
      <alignment vertical="center" wrapText="1"/>
    </xf>
    <xf numFmtId="167" fontId="25" fillId="0" borderId="16" xfId="0" applyNumberFormat="1" applyFont="1" applyFill="1" applyBorder="1" applyAlignment="1">
      <alignment horizontal="center" vertical="center" wrapText="1"/>
    </xf>
    <xf numFmtId="166" fontId="54" fillId="0" borderId="16" xfId="0" applyNumberFormat="1" applyFont="1" applyBorder="1" applyAlignment="1">
      <alignment horizontal="center" vertical="center" wrapText="1"/>
    </xf>
    <xf numFmtId="166" fontId="54" fillId="0" borderId="16" xfId="0" applyNumberFormat="1" applyFont="1" applyBorder="1" applyAlignment="1">
      <alignment horizontal="left" vertical="center" wrapText="1"/>
    </xf>
    <xf numFmtId="166" fontId="53" fillId="0" borderId="16" xfId="0" applyNumberFormat="1" applyFont="1" applyBorder="1" applyAlignment="1">
      <alignment horizontal="left" vertical="center" wrapText="1"/>
    </xf>
    <xf numFmtId="166" fontId="32" fillId="0" borderId="16" xfId="0" applyNumberFormat="1" applyFont="1" applyBorder="1" applyAlignment="1">
      <alignment horizontal="left" vertical="center" wrapText="1"/>
    </xf>
    <xf numFmtId="166" fontId="25" fillId="0" borderId="16" xfId="0" applyNumberFormat="1" applyFont="1" applyBorder="1" applyAlignment="1">
      <alignment horizontal="left" vertical="center" wrapText="1"/>
    </xf>
    <xf numFmtId="0" fontId="54" fillId="0" borderId="0" xfId="0" applyFont="1"/>
    <xf numFmtId="166" fontId="54" fillId="0" borderId="16" xfId="0" applyNumberFormat="1" applyFont="1" applyBorder="1" applyAlignment="1">
      <alignment horizontal="right" vertical="center" wrapText="1"/>
    </xf>
    <xf numFmtId="49" fontId="53" fillId="0" borderId="16" xfId="0" applyNumberFormat="1" applyFont="1" applyBorder="1" applyAlignment="1">
      <alignment horizontal="center" vertical="center" wrapText="1"/>
    </xf>
    <xf numFmtId="166" fontId="25" fillId="0" borderId="16" xfId="0" applyNumberFormat="1" applyFont="1" applyBorder="1" applyAlignment="1">
      <alignment horizontal="right" vertical="center"/>
    </xf>
    <xf numFmtId="166" fontId="53" fillId="0" borderId="16" xfId="0" applyNumberFormat="1" applyFont="1" applyBorder="1" applyAlignment="1">
      <alignment horizontal="right" vertical="center" wrapText="1"/>
    </xf>
    <xf numFmtId="4" fontId="32" fillId="0" borderId="16" xfId="0" applyNumberFormat="1" applyFont="1" applyBorder="1" applyAlignment="1">
      <alignment horizontal="right" vertical="center" wrapText="1"/>
    </xf>
    <xf numFmtId="165" fontId="32" fillId="0" borderId="16" xfId="0" applyNumberFormat="1" applyFont="1" applyBorder="1" applyAlignment="1">
      <alignment horizontal="right" vertical="center"/>
    </xf>
    <xf numFmtId="165" fontId="25" fillId="0" borderId="16" xfId="0" applyNumberFormat="1" applyFont="1" applyBorder="1" applyAlignment="1">
      <alignment horizontal="right" vertical="center"/>
    </xf>
    <xf numFmtId="166" fontId="53" fillId="0" borderId="16" xfId="0" applyNumberFormat="1" applyFont="1" applyBorder="1" applyAlignment="1">
      <alignment vertical="center" wrapText="1"/>
    </xf>
    <xf numFmtId="0" fontId="54" fillId="0" borderId="0" xfId="0" applyFont="1" applyAlignment="1">
      <alignment vertical="center"/>
    </xf>
    <xf numFmtId="0" fontId="53" fillId="0" borderId="0" xfId="0" applyFont="1" applyAlignment="1">
      <alignment vertical="center"/>
    </xf>
    <xf numFmtId="166" fontId="54" fillId="0" borderId="16" xfId="0" applyNumberFormat="1" applyFont="1" applyBorder="1" applyAlignment="1">
      <alignment horizontal="right" vertical="center"/>
    </xf>
    <xf numFmtId="0" fontId="53" fillId="0" borderId="0" xfId="0" applyFont="1" applyAlignment="1">
      <alignment horizontal="left"/>
    </xf>
    <xf numFmtId="4" fontId="53" fillId="0" borderId="0" xfId="0" applyNumberFormat="1" applyFont="1" applyAlignment="1">
      <alignment horizontal="right"/>
    </xf>
    <xf numFmtId="0" fontId="53" fillId="0" borderId="0" xfId="0" applyFont="1" applyAlignment="1">
      <alignment horizontal="right"/>
    </xf>
    <xf numFmtId="166" fontId="53" fillId="0" borderId="0" xfId="0" applyNumberFormat="1" applyFont="1" applyAlignment="1">
      <alignment horizontal="right"/>
    </xf>
    <xf numFmtId="0" fontId="25" fillId="0" borderId="16" xfId="33" applyFont="1" applyFill="1" applyBorder="1" applyAlignment="1">
      <alignment horizontal="left" vertical="center" wrapText="1"/>
    </xf>
    <xf numFmtId="0" fontId="25" fillId="0" borderId="16" xfId="0" applyFont="1" applyFill="1" applyBorder="1" applyAlignment="1">
      <alignment horizontal="right" vertical="center" wrapText="1"/>
    </xf>
    <xf numFmtId="0" fontId="25" fillId="0" borderId="0" xfId="0" applyFont="1" applyFill="1" applyAlignment="1">
      <alignment wrapText="1"/>
    </xf>
    <xf numFmtId="0" fontId="32" fillId="0" borderId="0" xfId="0" applyFont="1" applyFill="1" applyAlignment="1">
      <alignment wrapText="1"/>
    </xf>
    <xf numFmtId="0" fontId="56" fillId="0" borderId="0" xfId="0" applyFont="1" applyAlignment="1">
      <alignment horizontal="center"/>
    </xf>
    <xf numFmtId="0" fontId="57" fillId="0" borderId="0" xfId="0" applyFont="1" applyAlignment="1">
      <alignment horizontal="center"/>
    </xf>
    <xf numFmtId="1" fontId="12" fillId="0" borderId="16" xfId="0" applyNumberFormat="1" applyFont="1" applyBorder="1" applyAlignment="1">
      <alignment horizontal="center"/>
    </xf>
    <xf numFmtId="0" fontId="53" fillId="0" borderId="16" xfId="0" applyFont="1" applyBorder="1" applyAlignment="1">
      <alignment horizontal="center" vertical="center" wrapText="1"/>
    </xf>
    <xf numFmtId="0" fontId="53" fillId="0" borderId="0" xfId="0" applyFont="1" applyAlignment="1">
      <alignment wrapText="1"/>
    </xf>
    <xf numFmtId="0" fontId="53" fillId="0" borderId="0" xfId="0" applyFont="1" applyAlignment="1">
      <alignment horizontal="center" wrapText="1"/>
    </xf>
    <xf numFmtId="3" fontId="54" fillId="0" borderId="16" xfId="0" applyNumberFormat="1" applyFont="1" applyBorder="1" applyAlignment="1">
      <alignment horizontal="center" vertical="center" wrapText="1"/>
    </xf>
    <xf numFmtId="0" fontId="53" fillId="0" borderId="16" xfId="0" applyFont="1" applyBorder="1" applyAlignment="1">
      <alignment vertical="center" wrapText="1"/>
    </xf>
    <xf numFmtId="3" fontId="53" fillId="0" borderId="16" xfId="0" applyNumberFormat="1" applyFont="1" applyBorder="1" applyAlignment="1">
      <alignment vertical="center" wrapText="1"/>
    </xf>
    <xf numFmtId="0" fontId="54" fillId="0" borderId="0" xfId="0" applyFont="1" applyAlignment="1">
      <alignment horizontal="center"/>
    </xf>
    <xf numFmtId="0" fontId="25" fillId="0" borderId="16" xfId="0" applyNumberFormat="1" applyFont="1" applyFill="1" applyBorder="1" applyAlignment="1">
      <alignment horizontal="left" vertical="center" wrapText="1"/>
    </xf>
    <xf numFmtId="0" fontId="25" fillId="0" borderId="16" xfId="0" applyNumberFormat="1" applyFont="1" applyFill="1" applyBorder="1" applyAlignment="1">
      <alignment vertical="center" wrapText="1"/>
    </xf>
    <xf numFmtId="2" fontId="25" fillId="0" borderId="16" xfId="0" applyNumberFormat="1" applyFont="1" applyFill="1" applyBorder="1" applyAlignment="1">
      <alignment horizontal="center" vertical="center" wrapText="1"/>
    </xf>
    <xf numFmtId="3" fontId="25" fillId="0" borderId="19" xfId="0" applyNumberFormat="1" applyFont="1" applyFill="1" applyBorder="1" applyAlignment="1">
      <alignment horizontal="center" vertical="center" wrapText="1"/>
    </xf>
    <xf numFmtId="0" fontId="25" fillId="0" borderId="16" xfId="0" applyFont="1" applyFill="1" applyBorder="1" applyAlignment="1">
      <alignment vertical="top" wrapText="1"/>
    </xf>
    <xf numFmtId="0" fontId="25" fillId="0" borderId="19" xfId="0" applyNumberFormat="1" applyFont="1" applyFill="1" applyBorder="1" applyAlignment="1">
      <alignment horizontal="left" vertical="center" wrapText="1"/>
    </xf>
    <xf numFmtId="0" fontId="25" fillId="0" borderId="19" xfId="0" applyNumberFormat="1" applyFont="1" applyFill="1" applyBorder="1" applyAlignment="1">
      <alignment horizontal="center" vertical="center" wrapText="1"/>
    </xf>
    <xf numFmtId="0" fontId="25" fillId="0" borderId="18" xfId="0" applyNumberFormat="1" applyFont="1" applyFill="1" applyBorder="1" applyAlignment="1">
      <alignment horizontal="center" vertical="center" wrapText="1"/>
    </xf>
    <xf numFmtId="1" fontId="25" fillId="0" borderId="16" xfId="0" applyNumberFormat="1"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19" xfId="0" applyFont="1" applyFill="1" applyBorder="1" applyAlignment="1">
      <alignment horizontal="center" vertical="center" wrapText="1"/>
    </xf>
    <xf numFmtId="3" fontId="25" fillId="0" borderId="16" xfId="0" applyNumberFormat="1" applyFont="1" applyFill="1" applyBorder="1" applyAlignment="1">
      <alignment horizontal="right" vertical="center" wrapText="1"/>
    </xf>
    <xf numFmtId="0" fontId="53" fillId="0" borderId="0" xfId="0" applyFont="1" applyAlignment="1">
      <alignment horizontal="center" vertical="center" wrapText="1"/>
    </xf>
    <xf numFmtId="0" fontId="53" fillId="0" borderId="16" xfId="0" applyFont="1" applyBorder="1" applyAlignment="1">
      <alignment horizontal="center" vertical="center" wrapText="1"/>
    </xf>
    <xf numFmtId="0" fontId="53" fillId="0" borderId="0" xfId="0" applyFont="1" applyAlignment="1">
      <alignment vertical="center" wrapText="1"/>
    </xf>
    <xf numFmtId="0" fontId="54" fillId="0" borderId="0" xfId="0" applyFont="1" applyAlignment="1">
      <alignment horizontal="center" wrapText="1"/>
    </xf>
    <xf numFmtId="0" fontId="54" fillId="0" borderId="16" xfId="0" applyFont="1" applyBorder="1" applyAlignment="1">
      <alignment horizontal="center" vertical="center" wrapText="1"/>
    </xf>
    <xf numFmtId="0" fontId="113" fillId="7" borderId="28" xfId="0" applyFont="1" applyFill="1" applyBorder="1" applyAlignment="1">
      <alignment horizontal="center" vertical="center" wrapText="1"/>
    </xf>
    <xf numFmtId="0" fontId="112" fillId="7" borderId="28" xfId="0" applyFont="1" applyFill="1" applyBorder="1" applyAlignment="1">
      <alignment horizontal="center" vertical="center" wrapText="1"/>
    </xf>
    <xf numFmtId="0" fontId="112" fillId="7" borderId="28" xfId="0" applyFont="1" applyFill="1" applyBorder="1" applyAlignment="1">
      <alignment vertical="center" wrapText="1"/>
    </xf>
    <xf numFmtId="0" fontId="54" fillId="7" borderId="16" xfId="0" applyFont="1" applyFill="1" applyBorder="1" applyAlignment="1">
      <alignment horizontal="center" vertical="center" wrapText="1"/>
    </xf>
    <xf numFmtId="0" fontId="53" fillId="7" borderId="16" xfId="0" applyFont="1" applyFill="1" applyBorder="1" applyAlignment="1">
      <alignment horizontal="center" vertical="center" wrapText="1"/>
    </xf>
    <xf numFmtId="0" fontId="53" fillId="7" borderId="16" xfId="0" applyFont="1" applyFill="1" applyBorder="1" applyAlignment="1">
      <alignment vertical="center" wrapText="1"/>
    </xf>
    <xf numFmtId="0" fontId="14" fillId="0" borderId="16" xfId="0" applyFont="1" applyBorder="1" applyAlignment="1">
      <alignment horizontal="center" vertical="center" wrapText="1"/>
    </xf>
    <xf numFmtId="0" fontId="14" fillId="0" borderId="16" xfId="0" applyFont="1" applyBorder="1" applyAlignment="1">
      <alignment horizontal="justify" vertical="center" wrapText="1"/>
    </xf>
    <xf numFmtId="0" fontId="19" fillId="0" borderId="16" xfId="0" applyFont="1" applyBorder="1" applyAlignment="1">
      <alignment horizontal="justify" vertical="center" wrapText="1"/>
    </xf>
    <xf numFmtId="0" fontId="19" fillId="0" borderId="17" xfId="0" applyFont="1" applyBorder="1" applyAlignment="1">
      <alignment horizontal="center" vertical="center" wrapText="1"/>
    </xf>
    <xf numFmtId="0" fontId="19" fillId="0" borderId="17" xfId="0" applyFont="1" applyBorder="1" applyAlignment="1">
      <alignment horizontal="justify" vertical="center" wrapText="1"/>
    </xf>
    <xf numFmtId="0" fontId="16" fillId="0" borderId="13" xfId="0" applyFont="1" applyBorder="1" applyAlignment="1">
      <alignment horizontal="center" vertical="center" wrapText="1"/>
    </xf>
    <xf numFmtId="0" fontId="19" fillId="0" borderId="13" xfId="0" applyFont="1" applyBorder="1" applyAlignment="1">
      <alignment horizontal="justify" vertical="center" wrapText="1"/>
    </xf>
    <xf numFmtId="0" fontId="0" fillId="0" borderId="18" xfId="0" applyBorder="1" applyAlignment="1">
      <alignment vertical="center" wrapText="1"/>
    </xf>
    <xf numFmtId="0" fontId="19" fillId="0" borderId="18" xfId="0" applyFont="1" applyBorder="1" applyAlignment="1">
      <alignment horizontal="justify" vertical="center" wrapText="1"/>
    </xf>
    <xf numFmtId="0" fontId="16" fillId="0" borderId="18"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13" xfId="0" applyFont="1" applyBorder="1" applyAlignment="1">
      <alignment horizontal="center" vertical="center" wrapText="1"/>
    </xf>
    <xf numFmtId="0" fontId="0" fillId="0" borderId="13" xfId="0" applyBorder="1" applyAlignment="1">
      <alignment vertical="center" wrapText="1"/>
    </xf>
    <xf numFmtId="0" fontId="54" fillId="0" borderId="16" xfId="0" applyFont="1" applyBorder="1" applyAlignment="1">
      <alignment vertical="center" wrapText="1"/>
    </xf>
    <xf numFmtId="0" fontId="54" fillId="0" borderId="0" xfId="0" applyFont="1" applyAlignment="1">
      <alignment vertical="center" wrapText="1"/>
    </xf>
    <xf numFmtId="0" fontId="114" fillId="0" borderId="16" xfId="0" applyFont="1" applyBorder="1" applyAlignment="1">
      <alignment vertical="center" wrapText="1"/>
    </xf>
    <xf numFmtId="0" fontId="114" fillId="0" borderId="16" xfId="0" applyFont="1" applyBorder="1" applyAlignment="1">
      <alignment horizontal="center" vertical="center" wrapText="1"/>
    </xf>
    <xf numFmtId="4" fontId="114" fillId="0" borderId="16" xfId="0" applyNumberFormat="1" applyFont="1" applyBorder="1" applyAlignment="1">
      <alignment horizontal="right" vertical="center" wrapText="1"/>
    </xf>
    <xf numFmtId="0" fontId="114" fillId="0" borderId="0" xfId="0" applyFont="1" applyAlignment="1">
      <alignment vertical="center" wrapText="1"/>
    </xf>
    <xf numFmtId="0" fontId="53" fillId="0" borderId="18" xfId="0" applyFont="1" applyBorder="1" applyAlignment="1">
      <alignment horizontal="center" vertical="center" wrapText="1"/>
    </xf>
    <xf numFmtId="4" fontId="53" fillId="0" borderId="18" xfId="0" applyNumberFormat="1" applyFont="1" applyBorder="1" applyAlignment="1">
      <alignment horizontal="right" vertical="center" wrapText="1"/>
    </xf>
    <xf numFmtId="4" fontId="53" fillId="0" borderId="0" xfId="0" applyNumberFormat="1" applyFont="1" applyAlignment="1">
      <alignment vertical="center" wrapText="1"/>
    </xf>
    <xf numFmtId="4" fontId="54" fillId="0" borderId="0" xfId="0" applyNumberFormat="1" applyFont="1" applyAlignment="1">
      <alignment vertical="center" wrapText="1"/>
    </xf>
    <xf numFmtId="0" fontId="19" fillId="0" borderId="16" xfId="0" applyFont="1" applyBorder="1" applyAlignment="1">
      <alignment horizontal="justify" vertical="top" wrapText="1"/>
    </xf>
    <xf numFmtId="0" fontId="19" fillId="7" borderId="16" xfId="0" applyFont="1" applyFill="1" applyBorder="1" applyAlignment="1">
      <alignment horizontal="justify" vertical="top" wrapText="1"/>
    </xf>
    <xf numFmtId="0" fontId="53" fillId="0" borderId="16" xfId="0" applyFont="1" applyBorder="1" applyAlignment="1">
      <alignment horizontal="justify" vertical="top" wrapText="1"/>
    </xf>
    <xf numFmtId="0" fontId="53" fillId="7" borderId="16" xfId="0" applyFont="1" applyFill="1" applyBorder="1" applyAlignment="1">
      <alignment horizontal="justify" vertical="top" wrapText="1"/>
    </xf>
    <xf numFmtId="0" fontId="32" fillId="0" borderId="16" xfId="0" applyFont="1" applyFill="1" applyBorder="1" applyAlignment="1">
      <alignment horizontal="left" vertical="center" wrapText="1"/>
    </xf>
    <xf numFmtId="0" fontId="54" fillId="0" borderId="16" xfId="0" applyFont="1" applyBorder="1" applyAlignment="1">
      <alignment wrapText="1"/>
    </xf>
    <xf numFmtId="0" fontId="19" fillId="0" borderId="16" xfId="0" applyFont="1" applyBorder="1" applyAlignment="1">
      <alignment horizontal="justify" wrapText="1"/>
    </xf>
    <xf numFmtId="0" fontId="19" fillId="0" borderId="16" xfId="0" applyFont="1" applyBorder="1" applyAlignment="1">
      <alignment wrapText="1"/>
    </xf>
    <xf numFmtId="0" fontId="53" fillId="0" borderId="0" xfId="0" applyFont="1" applyAlignment="1">
      <alignment horizontal="center" vertical="center"/>
    </xf>
    <xf numFmtId="0" fontId="36" fillId="7" borderId="16" xfId="0" applyFont="1" applyFill="1" applyBorder="1" applyAlignment="1">
      <alignment horizontal="center" vertical="center" wrapText="1"/>
    </xf>
    <xf numFmtId="4" fontId="36" fillId="0" borderId="16" xfId="0" applyNumberFormat="1" applyFont="1" applyFill="1" applyBorder="1" applyAlignment="1">
      <alignment horizontal="right" wrapText="1"/>
    </xf>
    <xf numFmtId="0" fontId="36" fillId="0" borderId="0" xfId="0" applyFont="1"/>
    <xf numFmtId="0" fontId="25" fillId="0" borderId="18" xfId="0" applyNumberFormat="1" applyFont="1" applyFill="1" applyBorder="1" applyAlignment="1">
      <alignment horizontal="left" vertical="center" wrapText="1"/>
    </xf>
    <xf numFmtId="0" fontId="0" fillId="0" borderId="19" xfId="0" applyBorder="1" applyAlignment="1"/>
    <xf numFmtId="0" fontId="0" fillId="0" borderId="20" xfId="0" applyBorder="1" applyAlignment="1"/>
    <xf numFmtId="0" fontId="53" fillId="0" borderId="0" xfId="0" applyFont="1" applyAlignment="1">
      <alignment vertical="center" wrapText="1"/>
    </xf>
    <xf numFmtId="4" fontId="53" fillId="0" borderId="0" xfId="0" applyNumberFormat="1" applyFont="1" applyAlignment="1">
      <alignment horizontal="center"/>
    </xf>
    <xf numFmtId="4" fontId="54" fillId="7" borderId="16" xfId="0" applyNumberFormat="1" applyFont="1" applyFill="1" applyBorder="1" applyAlignment="1">
      <alignment horizontal="right" vertical="center" wrapText="1"/>
    </xf>
    <xf numFmtId="4" fontId="19" fillId="0" borderId="16" xfId="0" applyNumberFormat="1" applyFont="1" applyBorder="1" applyAlignment="1">
      <alignment horizontal="right" vertical="top" wrapText="1"/>
    </xf>
    <xf numFmtId="4" fontId="19" fillId="7" borderId="16" xfId="0" applyNumberFormat="1" applyFont="1" applyFill="1" applyBorder="1" applyAlignment="1">
      <alignment horizontal="right" vertical="top" wrapText="1"/>
    </xf>
    <xf numFmtId="4" fontId="53" fillId="7" borderId="16" xfId="0" applyNumberFormat="1" applyFont="1" applyFill="1" applyBorder="1" applyAlignment="1">
      <alignment horizontal="right" vertical="center" wrapText="1"/>
    </xf>
    <xf numFmtId="4" fontId="53" fillId="0" borderId="16" xfId="0" applyNumberFormat="1" applyFont="1" applyBorder="1" applyAlignment="1">
      <alignment horizontal="right" vertical="top" wrapText="1"/>
    </xf>
    <xf numFmtId="4" fontId="53" fillId="7" borderId="16" xfId="0" applyNumberFormat="1" applyFont="1" applyFill="1" applyBorder="1" applyAlignment="1">
      <alignment horizontal="right" vertical="top" wrapText="1"/>
    </xf>
    <xf numFmtId="0" fontId="53" fillId="0" borderId="16" xfId="0" applyFont="1" applyFill="1" applyBorder="1" applyAlignment="1">
      <alignment horizontal="center"/>
    </xf>
    <xf numFmtId="0" fontId="53" fillId="0" borderId="16"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horizontal="center" vertical="center"/>
    </xf>
    <xf numFmtId="0" fontId="53" fillId="0" borderId="16" xfId="0" applyFont="1" applyFill="1" applyBorder="1" applyAlignment="1">
      <alignment horizontal="center" vertical="center"/>
    </xf>
    <xf numFmtId="0" fontId="53" fillId="0" borderId="16" xfId="0" applyFont="1" applyFill="1" applyBorder="1" applyAlignment="1">
      <alignment horizontal="left" vertical="center" wrapText="1"/>
    </xf>
    <xf numFmtId="0" fontId="56" fillId="0" borderId="16" xfId="0" applyFont="1" applyFill="1" applyBorder="1"/>
    <xf numFmtId="0" fontId="53" fillId="0" borderId="16" xfId="0" applyFont="1" applyFill="1" applyBorder="1"/>
    <xf numFmtId="0" fontId="53" fillId="0" borderId="16" xfId="0" applyFont="1" applyFill="1" applyBorder="1" applyAlignment="1">
      <alignment horizontal="left" vertical="center"/>
    </xf>
    <xf numFmtId="0" fontId="56" fillId="0" borderId="0" xfId="0" applyFont="1" applyFill="1" applyAlignment="1">
      <alignment horizontal="center"/>
    </xf>
    <xf numFmtId="0" fontId="56" fillId="0" borderId="16" xfId="0" applyFont="1" applyFill="1" applyBorder="1" applyAlignment="1">
      <alignment horizontal="center" vertical="center"/>
    </xf>
    <xf numFmtId="0" fontId="53" fillId="0" borderId="17" xfId="0" applyFont="1" applyFill="1" applyBorder="1" applyAlignment="1">
      <alignment horizontal="center" vertical="center" wrapText="1"/>
    </xf>
    <xf numFmtId="0" fontId="53" fillId="0" borderId="18"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0" fillId="0" borderId="16" xfId="0" applyBorder="1" applyAlignment="1"/>
    <xf numFmtId="0" fontId="25" fillId="0" borderId="17" xfId="0" applyFont="1" applyFill="1" applyBorder="1" applyAlignment="1">
      <alignment horizontal="center" vertical="center" wrapText="1"/>
    </xf>
    <xf numFmtId="0" fontId="53" fillId="0" borderId="18" xfId="0" applyFont="1" applyFill="1" applyBorder="1" applyAlignment="1">
      <alignment horizontal="center" wrapText="1"/>
    </xf>
    <xf numFmtId="0" fontId="53" fillId="0" borderId="17" xfId="0" applyFont="1" applyFill="1" applyBorder="1" applyAlignment="1">
      <alignment horizontal="center" wrapText="1"/>
    </xf>
    <xf numFmtId="0" fontId="25" fillId="0" borderId="13" xfId="40" applyFont="1" applyFill="1" applyBorder="1" applyAlignment="1">
      <alignment horizontal="center" vertical="center" wrapText="1"/>
    </xf>
    <xf numFmtId="49" fontId="25" fillId="0" borderId="13" xfId="0" applyNumberFormat="1" applyFont="1" applyFill="1" applyBorder="1" applyAlignment="1">
      <alignment horizontal="center" vertical="center" wrapText="1"/>
    </xf>
    <xf numFmtId="0" fontId="12" fillId="4" borderId="16" xfId="0" applyFont="1" applyFill="1" applyBorder="1" applyAlignment="1">
      <alignment horizontal="center" vertical="center"/>
    </xf>
    <xf numFmtId="4" fontId="25" fillId="4" borderId="16" xfId="0" applyNumberFormat="1" applyFont="1" applyFill="1" applyBorder="1" applyAlignment="1">
      <alignment horizontal="right" vertical="center" wrapText="1"/>
    </xf>
    <xf numFmtId="0" fontId="53" fillId="4" borderId="16" xfId="0" applyFont="1" applyFill="1" applyBorder="1" applyAlignment="1">
      <alignment horizontal="center"/>
    </xf>
    <xf numFmtId="0" fontId="53" fillId="4" borderId="16" xfId="0" applyFont="1" applyFill="1" applyBorder="1" applyAlignment="1">
      <alignment horizontal="left" vertical="center" wrapText="1"/>
    </xf>
    <xf numFmtId="0" fontId="53" fillId="4" borderId="16" xfId="0" applyFont="1" applyFill="1" applyBorder="1" applyAlignment="1">
      <alignment horizontal="center" vertical="center" wrapText="1"/>
    </xf>
    <xf numFmtId="0" fontId="53" fillId="4" borderId="16" xfId="0" applyFont="1" applyFill="1" applyBorder="1" applyAlignment="1">
      <alignment horizontal="center" vertical="center"/>
    </xf>
    <xf numFmtId="0" fontId="53" fillId="4" borderId="16" xfId="0" applyFont="1" applyFill="1" applyBorder="1" applyAlignment="1">
      <alignment horizontal="right" vertical="center" wrapText="1"/>
    </xf>
    <xf numFmtId="0" fontId="53" fillId="4" borderId="16" xfId="0" applyFont="1" applyFill="1" applyBorder="1" applyAlignment="1">
      <alignment horizontal="right" vertical="center"/>
    </xf>
    <xf numFmtId="166" fontId="12" fillId="4" borderId="16" xfId="0" applyNumberFormat="1" applyFont="1" applyFill="1" applyBorder="1" applyAlignment="1">
      <alignment horizontal="right" vertical="center"/>
    </xf>
    <xf numFmtId="0" fontId="53" fillId="4" borderId="16" xfId="0" applyFont="1" applyFill="1" applyBorder="1" applyAlignment="1">
      <alignment horizontal="center" wrapText="1"/>
    </xf>
    <xf numFmtId="0" fontId="53" fillId="4" borderId="16" xfId="0" applyFont="1" applyFill="1" applyBorder="1" applyAlignment="1">
      <alignment horizontal="right" wrapText="1"/>
    </xf>
    <xf numFmtId="1" fontId="53" fillId="4" borderId="16" xfId="0" applyNumberFormat="1" applyFont="1" applyFill="1" applyBorder="1" applyAlignment="1">
      <alignment horizontal="right"/>
    </xf>
    <xf numFmtId="0" fontId="36" fillId="4" borderId="16" xfId="0" applyFont="1" applyFill="1" applyBorder="1" applyAlignment="1">
      <alignment horizontal="center" vertical="center" wrapText="1"/>
    </xf>
    <xf numFmtId="0" fontId="36" fillId="4" borderId="16" xfId="0" applyFont="1" applyFill="1" applyBorder="1" applyAlignment="1">
      <alignment horizontal="center" vertical="center"/>
    </xf>
    <xf numFmtId="4" fontId="36" fillId="4" borderId="16" xfId="0" applyNumberFormat="1" applyFont="1" applyFill="1" applyBorder="1" applyAlignment="1">
      <alignment horizontal="right" vertical="center" wrapText="1"/>
    </xf>
    <xf numFmtId="166" fontId="36" fillId="4" borderId="16" xfId="0" applyNumberFormat="1" applyFont="1" applyFill="1" applyBorder="1" applyAlignment="1">
      <alignment horizontal="right" vertical="center" wrapText="1"/>
    </xf>
    <xf numFmtId="49" fontId="36" fillId="4" borderId="16" xfId="0" applyNumberFormat="1" applyFont="1" applyFill="1" applyBorder="1" applyAlignment="1">
      <alignment horizontal="center" vertical="center" wrapText="1"/>
    </xf>
    <xf numFmtId="0" fontId="38" fillId="4" borderId="0" xfId="0" applyFont="1" applyFill="1"/>
    <xf numFmtId="0" fontId="36" fillId="0" borderId="0" xfId="0" applyFont="1" applyAlignment="1">
      <alignment horizontal="center" vertical="center" wrapText="1"/>
    </xf>
    <xf numFmtId="0" fontId="54" fillId="7" borderId="0" xfId="0" applyFont="1" applyFill="1" applyBorder="1" applyAlignment="1">
      <alignment horizontal="center" vertical="center" wrapText="1"/>
    </xf>
    <xf numFmtId="0" fontId="53" fillId="7" borderId="0" xfId="0" applyFont="1" applyFill="1" applyBorder="1" applyAlignment="1">
      <alignment horizontal="center" vertical="center" wrapText="1"/>
    </xf>
    <xf numFmtId="0" fontId="54" fillId="0" borderId="0" xfId="0" applyFont="1" applyBorder="1" applyAlignment="1">
      <alignment wrapText="1"/>
    </xf>
    <xf numFmtId="0" fontId="53" fillId="0" borderId="0" xfId="0" applyFont="1" applyBorder="1" applyAlignment="1">
      <alignment wrapText="1"/>
    </xf>
    <xf numFmtId="0" fontId="19" fillId="0" borderId="0" xfId="0" applyFont="1" applyBorder="1" applyAlignment="1">
      <alignment horizontal="justify" wrapText="1"/>
    </xf>
    <xf numFmtId="0" fontId="19" fillId="0" borderId="0" xfId="0" applyFont="1" applyBorder="1" applyAlignment="1">
      <alignment wrapText="1"/>
    </xf>
    <xf numFmtId="0" fontId="36" fillId="0" borderId="0" xfId="0" applyFont="1" applyBorder="1" applyAlignment="1">
      <alignment wrapText="1"/>
    </xf>
    <xf numFmtId="43" fontId="29" fillId="0" borderId="0" xfId="0" applyNumberFormat="1" applyFont="1" applyFill="1" applyAlignment="1">
      <alignment horizontal="left"/>
    </xf>
    <xf numFmtId="43" fontId="9" fillId="0" borderId="0" xfId="0" applyNumberFormat="1" applyFont="1" applyFill="1"/>
    <xf numFmtId="43" fontId="29" fillId="0" borderId="0" xfId="0" applyNumberFormat="1" applyFont="1" applyFill="1"/>
    <xf numFmtId="43" fontId="29" fillId="0" borderId="0" xfId="0" applyNumberFormat="1" applyFont="1" applyFill="1" applyBorder="1" applyAlignment="1">
      <alignment horizontal="center" vertical="center"/>
    </xf>
    <xf numFmtId="43" fontId="9" fillId="0" borderId="0" xfId="0" applyNumberFormat="1" applyFont="1" applyFill="1" applyAlignment="1">
      <alignment horizontal="center" vertical="center"/>
    </xf>
    <xf numFmtId="176" fontId="9" fillId="0" borderId="16" xfId="0" applyNumberFormat="1" applyFont="1" applyFill="1" applyBorder="1" applyAlignment="1">
      <alignment vertical="center"/>
    </xf>
    <xf numFmtId="176" fontId="9" fillId="0" borderId="0" xfId="0" applyNumberFormat="1" applyFont="1" applyFill="1" applyAlignment="1">
      <alignment vertical="center"/>
    </xf>
    <xf numFmtId="43" fontId="29" fillId="0" borderId="16" xfId="0" applyNumberFormat="1" applyFont="1" applyFill="1" applyBorder="1" applyAlignment="1">
      <alignment vertical="center"/>
    </xf>
    <xf numFmtId="43" fontId="29" fillId="0" borderId="16" xfId="0" applyNumberFormat="1" applyFont="1" applyFill="1" applyBorder="1" applyAlignment="1">
      <alignment horizontal="center" vertical="center"/>
    </xf>
    <xf numFmtId="0" fontId="116" fillId="4" borderId="28" xfId="0" applyFont="1" applyFill="1" applyBorder="1" applyAlignment="1">
      <alignment wrapText="1"/>
    </xf>
    <xf numFmtId="43" fontId="9" fillId="4" borderId="0" xfId="0" applyNumberFormat="1" applyFont="1" applyFill="1"/>
    <xf numFmtId="0" fontId="116" fillId="0" borderId="28" xfId="0" applyFont="1" applyBorder="1" applyAlignment="1">
      <alignment wrapText="1"/>
    </xf>
    <xf numFmtId="43" fontId="96" fillId="0" borderId="0" xfId="0" applyNumberFormat="1" applyFont="1" applyFill="1"/>
    <xf numFmtId="43" fontId="9" fillId="12" borderId="0" xfId="0" applyNumberFormat="1" applyFont="1" applyFill="1"/>
    <xf numFmtId="43" fontId="9" fillId="0" borderId="35" xfId="0" applyNumberFormat="1" applyFont="1" applyFill="1" applyBorder="1" applyAlignment="1">
      <alignment vertical="center"/>
    </xf>
    <xf numFmtId="0" fontId="117" fillId="4" borderId="28" xfId="0" applyFont="1" applyFill="1" applyBorder="1" applyAlignment="1">
      <alignment wrapText="1"/>
    </xf>
    <xf numFmtId="43" fontId="9" fillId="0" borderId="35" xfId="0" applyNumberFormat="1" applyFont="1" applyFill="1" applyBorder="1"/>
    <xf numFmtId="43" fontId="9" fillId="0" borderId="0" xfId="0" applyNumberFormat="1" applyFont="1" applyFill="1" applyBorder="1"/>
    <xf numFmtId="0" fontId="25" fillId="0" borderId="16" xfId="0" applyFont="1" applyFill="1" applyBorder="1" applyAlignment="1">
      <alignment horizontal="justify" vertical="center" wrapText="1"/>
    </xf>
    <xf numFmtId="0" fontId="25" fillId="0" borderId="21" xfId="0" applyFont="1" applyFill="1" applyBorder="1" applyAlignment="1">
      <alignment horizontal="center" vertical="center" wrapText="1"/>
    </xf>
    <xf numFmtId="0" fontId="32" fillId="0" borderId="16" xfId="0" applyFont="1" applyFill="1" applyBorder="1" applyAlignment="1">
      <alignment vertical="center" wrapText="1"/>
    </xf>
    <xf numFmtId="165" fontId="25" fillId="0" borderId="0" xfId="0" applyNumberFormat="1" applyFont="1" applyFill="1" applyBorder="1" applyAlignment="1">
      <alignment vertical="center"/>
    </xf>
    <xf numFmtId="178" fontId="25" fillId="0" borderId="0" xfId="0" applyNumberFormat="1" applyFont="1" applyFill="1" applyBorder="1" applyAlignment="1">
      <alignment vertical="center"/>
    </xf>
    <xf numFmtId="165" fontId="25" fillId="0" borderId="16" xfId="1" applyNumberFormat="1" applyFont="1" applyFill="1" applyBorder="1" applyAlignment="1">
      <alignment vertical="center" wrapText="1"/>
    </xf>
    <xf numFmtId="165" fontId="25" fillId="0" borderId="16" xfId="0" applyNumberFormat="1" applyFont="1" applyFill="1" applyBorder="1" applyAlignment="1">
      <alignment vertical="center" wrapText="1"/>
    </xf>
    <xf numFmtId="0" fontId="25" fillId="0" borderId="0" xfId="0" applyFont="1" applyFill="1" applyAlignment="1">
      <alignment vertical="top" wrapText="1"/>
    </xf>
    <xf numFmtId="178" fontId="25" fillId="0" borderId="16" xfId="0" applyNumberFormat="1" applyFont="1" applyFill="1" applyBorder="1" applyAlignment="1">
      <alignment vertical="center" wrapText="1"/>
    </xf>
    <xf numFmtId="3" fontId="32" fillId="0" borderId="16" xfId="0" applyNumberFormat="1" applyFont="1" applyFill="1" applyBorder="1" applyAlignment="1">
      <alignment horizontal="center" vertical="center" wrapText="1"/>
    </xf>
    <xf numFmtId="43" fontId="25" fillId="0" borderId="16" xfId="1" applyFont="1" applyFill="1" applyBorder="1" applyAlignment="1">
      <alignment horizontal="left" vertical="center" wrapText="1"/>
    </xf>
    <xf numFmtId="166" fontId="32" fillId="0" borderId="16" xfId="0" applyNumberFormat="1" applyFont="1" applyFill="1" applyBorder="1" applyAlignment="1">
      <alignment horizontal="right" vertical="center" wrapText="1"/>
    </xf>
    <xf numFmtId="0" fontId="32" fillId="0" borderId="0" xfId="0" applyFont="1" applyFill="1" applyAlignment="1">
      <alignment vertical="center"/>
    </xf>
    <xf numFmtId="0" fontId="25" fillId="0" borderId="0" xfId="0" applyFont="1" applyFill="1" applyAlignment="1">
      <alignment vertical="center" wrapText="1"/>
    </xf>
    <xf numFmtId="0" fontId="32" fillId="0" borderId="0" xfId="0" applyFont="1" applyFill="1" applyAlignment="1">
      <alignment vertical="center" wrapText="1"/>
    </xf>
    <xf numFmtId="0" fontId="38" fillId="0" borderId="16" xfId="0" applyFont="1" applyFill="1" applyBorder="1" applyAlignment="1">
      <alignment horizontal="center" vertical="center" wrapText="1"/>
    </xf>
    <xf numFmtId="0" fontId="32" fillId="3" borderId="0" xfId="0" applyFont="1" applyFill="1" applyBorder="1" applyAlignment="1"/>
    <xf numFmtId="0" fontId="32" fillId="3" borderId="0" xfId="0" applyFont="1" applyFill="1" applyBorder="1" applyAlignment="1">
      <alignment vertical="center"/>
    </xf>
    <xf numFmtId="0" fontId="32" fillId="4" borderId="0" xfId="0" applyFont="1" applyFill="1" applyBorder="1" applyAlignment="1"/>
    <xf numFmtId="0" fontId="119" fillId="3" borderId="0" xfId="0" applyFont="1" applyFill="1" applyBorder="1" applyAlignment="1">
      <alignment vertical="center"/>
    </xf>
    <xf numFmtId="0" fontId="32" fillId="3" borderId="0" xfId="0" applyFont="1" applyFill="1" applyBorder="1" applyAlignment="1">
      <alignment horizontal="center" vertical="center"/>
    </xf>
    <xf numFmtId="0" fontId="32" fillId="3" borderId="0" xfId="0" applyFont="1" applyFill="1" applyBorder="1" applyAlignment="1">
      <alignment horizontal="center" vertical="center" wrapText="1"/>
    </xf>
    <xf numFmtId="166" fontId="32" fillId="3" borderId="0" xfId="0" applyNumberFormat="1" applyFont="1" applyFill="1" applyBorder="1" applyAlignment="1">
      <alignment horizontal="center" vertical="center"/>
    </xf>
    <xf numFmtId="0" fontId="119" fillId="3" borderId="0" xfId="0" applyFont="1" applyFill="1" applyBorder="1" applyAlignment="1">
      <alignment horizontal="center" vertical="center" wrapText="1"/>
    </xf>
    <xf numFmtId="0" fontId="119" fillId="3" borderId="0" xfId="0" applyFont="1" applyFill="1" applyBorder="1" applyAlignment="1">
      <alignment horizontal="center" vertical="center"/>
    </xf>
    <xf numFmtId="0" fontId="25" fillId="3" borderId="0" xfId="0" applyFont="1" applyFill="1"/>
    <xf numFmtId="0" fontId="32" fillId="3" borderId="0" xfId="0" applyFont="1" applyFill="1" applyAlignment="1">
      <alignment vertical="center"/>
    </xf>
    <xf numFmtId="0" fontId="32" fillId="3" borderId="0" xfId="0" applyFont="1" applyFill="1" applyAlignment="1">
      <alignment horizontal="center" vertical="center" wrapText="1"/>
    </xf>
    <xf numFmtId="0" fontId="32" fillId="4" borderId="0" xfId="0" applyFont="1" applyFill="1" applyAlignment="1">
      <alignment horizontal="center" vertical="center" wrapText="1"/>
    </xf>
    <xf numFmtId="0" fontId="32" fillId="3" borderId="0" xfId="0" applyFont="1" applyFill="1" applyAlignment="1">
      <alignment vertical="center" wrapText="1"/>
    </xf>
    <xf numFmtId="0" fontId="25" fillId="3" borderId="0" xfId="0" applyFont="1" applyFill="1" applyAlignment="1">
      <alignment vertical="center"/>
    </xf>
    <xf numFmtId="0" fontId="32" fillId="4" borderId="0" xfId="0" applyFont="1" applyFill="1" applyAlignment="1">
      <alignment vertical="center"/>
    </xf>
    <xf numFmtId="0" fontId="25" fillId="4" borderId="0" xfId="0" applyFont="1" applyFill="1" applyAlignment="1">
      <alignment vertical="center"/>
    </xf>
    <xf numFmtId="0" fontId="25" fillId="3" borderId="16" xfId="0" applyFont="1" applyFill="1" applyBorder="1" applyAlignment="1">
      <alignment horizontal="center" vertical="center" wrapText="1"/>
    </xf>
    <xf numFmtId="0" fontId="36" fillId="3" borderId="0" xfId="0" applyFont="1" applyFill="1"/>
    <xf numFmtId="0" fontId="36" fillId="3" borderId="16" xfId="0" applyFont="1" applyFill="1" applyBorder="1" applyAlignment="1">
      <alignment horizontal="center" vertical="center"/>
    </xf>
    <xf numFmtId="166" fontId="36" fillId="3" borderId="16" xfId="0" applyNumberFormat="1" applyFont="1" applyFill="1" applyBorder="1" applyAlignment="1">
      <alignment horizontal="right" vertical="center" wrapText="1"/>
    </xf>
    <xf numFmtId="49" fontId="36" fillId="3" borderId="16" xfId="0" applyNumberFormat="1" applyFont="1" applyFill="1" applyBorder="1" applyAlignment="1">
      <alignment horizontal="center" vertical="center" wrapText="1"/>
    </xf>
    <xf numFmtId="2" fontId="44" fillId="3" borderId="16" xfId="0" applyNumberFormat="1" applyFont="1" applyFill="1" applyBorder="1" applyAlignment="1">
      <alignment horizontal="center" vertical="center" wrapText="1"/>
    </xf>
    <xf numFmtId="0" fontId="25" fillId="3" borderId="17" xfId="0" applyFont="1" applyFill="1" applyBorder="1" applyAlignment="1" applyProtection="1">
      <alignment horizontal="center" vertical="center"/>
      <protection hidden="1"/>
    </xf>
    <xf numFmtId="0" fontId="25" fillId="3" borderId="18" xfId="0" applyFont="1" applyFill="1" applyBorder="1" applyAlignment="1" applyProtection="1">
      <alignment horizontal="center" vertical="center" wrapText="1"/>
      <protection hidden="1"/>
    </xf>
    <xf numFmtId="166" fontId="25" fillId="3" borderId="18" xfId="0" applyNumberFormat="1" applyFont="1" applyFill="1" applyBorder="1" applyAlignment="1" applyProtection="1">
      <alignment horizontal="right" vertical="center" wrapText="1"/>
      <protection hidden="1"/>
    </xf>
    <xf numFmtId="166" fontId="44" fillId="3" borderId="16" xfId="0" applyNumberFormat="1" applyFont="1" applyFill="1" applyBorder="1" applyAlignment="1">
      <alignment horizontal="right" vertical="center" wrapText="1"/>
    </xf>
    <xf numFmtId="49" fontId="44" fillId="3" borderId="16" xfId="0" applyNumberFormat="1" applyFont="1" applyFill="1" applyBorder="1" applyAlignment="1">
      <alignment horizontal="center" vertical="center" wrapText="1"/>
    </xf>
    <xf numFmtId="2" fontId="25" fillId="3" borderId="16" xfId="0" quotePrefix="1" applyNumberFormat="1" applyFont="1" applyFill="1" applyBorder="1" applyAlignment="1">
      <alignment horizontal="center" vertical="center" wrapText="1"/>
    </xf>
    <xf numFmtId="0" fontId="44" fillId="3" borderId="16" xfId="0" applyFont="1" applyFill="1" applyBorder="1" applyAlignment="1">
      <alignment vertical="center" wrapText="1"/>
    </xf>
    <xf numFmtId="49" fontId="25" fillId="3" borderId="17" xfId="0" applyNumberFormat="1" applyFont="1" applyFill="1" applyBorder="1" applyAlignment="1">
      <alignment horizontal="center" vertical="center" wrapText="1"/>
    </xf>
    <xf numFmtId="0" fontId="25" fillId="3" borderId="0" xfId="0" applyFont="1" applyFill="1" applyAlignment="1">
      <alignment wrapText="1"/>
    </xf>
    <xf numFmtId="166" fontId="25" fillId="3" borderId="0" xfId="0" applyNumberFormat="1" applyFont="1" applyFill="1"/>
    <xf numFmtId="0" fontId="25" fillId="3" borderId="0" xfId="0" applyFont="1" applyFill="1" applyAlignment="1">
      <alignment horizontal="center" wrapText="1"/>
    </xf>
    <xf numFmtId="166" fontId="25" fillId="3" borderId="17" xfId="0" applyNumberFormat="1" applyFont="1" applyFill="1" applyBorder="1" applyAlignment="1">
      <alignment horizontal="right" vertical="center" wrapText="1"/>
    </xf>
    <xf numFmtId="166" fontId="25" fillId="3" borderId="13" xfId="0" applyNumberFormat="1" applyFont="1" applyFill="1" applyBorder="1" applyAlignment="1">
      <alignment horizontal="right" vertical="center" wrapText="1"/>
    </xf>
    <xf numFmtId="166" fontId="25" fillId="3" borderId="18" xfId="0" applyNumberFormat="1" applyFont="1" applyFill="1" applyBorder="1" applyAlignment="1">
      <alignment horizontal="right" vertical="center" wrapText="1"/>
    </xf>
    <xf numFmtId="166" fontId="36" fillId="3" borderId="16" xfId="0" applyNumberFormat="1" applyFont="1" applyFill="1" applyBorder="1" applyAlignment="1">
      <alignment vertical="center" wrapText="1"/>
    </xf>
    <xf numFmtId="166" fontId="25" fillId="3" borderId="16" xfId="9" applyNumberFormat="1" applyFont="1" applyFill="1" applyBorder="1" applyAlignment="1">
      <alignment horizontal="center" vertical="center" wrapText="1"/>
    </xf>
    <xf numFmtId="166" fontId="25" fillId="3" borderId="16" xfId="40" applyNumberFormat="1" applyFont="1" applyFill="1" applyBorder="1" applyAlignment="1">
      <alignment horizontal="center" vertical="center" wrapText="1"/>
    </xf>
    <xf numFmtId="166" fontId="25" fillId="3" borderId="16" xfId="41" applyNumberFormat="1" applyFont="1" applyFill="1" applyBorder="1" applyAlignment="1">
      <alignment horizontal="center" vertical="center" wrapText="1"/>
    </xf>
    <xf numFmtId="166" fontId="25" fillId="3" borderId="16" xfId="39" applyNumberFormat="1" applyFont="1" applyFill="1" applyBorder="1" applyAlignment="1">
      <alignment horizontal="center" vertical="center" wrapText="1"/>
    </xf>
    <xf numFmtId="166" fontId="25" fillId="3" borderId="16" xfId="0" applyNumberFormat="1" applyFont="1" applyFill="1" applyBorder="1" applyAlignment="1" applyProtection="1">
      <alignment horizontal="center" vertical="center" wrapText="1"/>
      <protection hidden="1"/>
    </xf>
    <xf numFmtId="166" fontId="36" fillId="3" borderId="16" xfId="0" applyNumberFormat="1" applyFont="1" applyFill="1" applyBorder="1" applyAlignment="1">
      <alignment horizontal="center" vertical="center" wrapText="1"/>
    </xf>
    <xf numFmtId="167" fontId="25" fillId="3" borderId="16" xfId="0" applyNumberFormat="1" applyFont="1" applyFill="1" applyBorder="1" applyAlignment="1">
      <alignment horizontal="center" vertical="center"/>
    </xf>
    <xf numFmtId="166" fontId="25" fillId="3" borderId="18" xfId="0" applyNumberFormat="1" applyFont="1" applyFill="1" applyBorder="1" applyAlignment="1" applyProtection="1">
      <alignment horizontal="center" vertical="center" wrapText="1"/>
      <protection hidden="1"/>
    </xf>
    <xf numFmtId="166" fontId="25" fillId="3" borderId="17" xfId="0" applyNumberFormat="1" applyFont="1" applyFill="1" applyBorder="1" applyAlignment="1">
      <alignment horizontal="center" vertical="center" wrapText="1"/>
    </xf>
    <xf numFmtId="166" fontId="25" fillId="3" borderId="13" xfId="0" applyNumberFormat="1" applyFont="1" applyFill="1" applyBorder="1" applyAlignment="1">
      <alignment horizontal="center" vertical="center" wrapText="1"/>
    </xf>
    <xf numFmtId="166" fontId="25" fillId="3" borderId="18" xfId="0" applyNumberFormat="1" applyFont="1" applyFill="1" applyBorder="1" applyAlignment="1">
      <alignment horizontal="center" vertical="center" wrapText="1"/>
    </xf>
    <xf numFmtId="166" fontId="25" fillId="3" borderId="0" xfId="0" applyNumberFormat="1" applyFont="1" applyFill="1" applyAlignment="1">
      <alignment horizontal="center"/>
    </xf>
    <xf numFmtId="2" fontId="25" fillId="3" borderId="16" xfId="0" applyNumberFormat="1" applyFont="1" applyFill="1" applyBorder="1" applyAlignment="1">
      <alignment horizontal="center" vertical="center" wrapText="1"/>
    </xf>
    <xf numFmtId="166" fontId="36" fillId="3" borderId="16" xfId="0" applyNumberFormat="1" applyFont="1" applyFill="1" applyBorder="1" applyAlignment="1">
      <alignment horizontal="right" vertical="center"/>
    </xf>
    <xf numFmtId="166" fontId="36" fillId="3" borderId="16" xfId="0" applyNumberFormat="1" applyFont="1" applyFill="1" applyBorder="1" applyAlignment="1">
      <alignment horizontal="center" vertical="center"/>
    </xf>
    <xf numFmtId="2" fontId="36" fillId="3" borderId="16" xfId="0" applyNumberFormat="1" applyFont="1" applyFill="1" applyBorder="1" applyAlignment="1">
      <alignment horizontal="center" vertical="center" wrapText="1"/>
    </xf>
    <xf numFmtId="0" fontId="38" fillId="3" borderId="16" xfId="0" applyFont="1" applyFill="1" applyBorder="1" applyAlignment="1">
      <alignment horizontal="center" vertical="center" wrapText="1"/>
    </xf>
    <xf numFmtId="0" fontId="36" fillId="3" borderId="0" xfId="0" applyFont="1" applyFill="1" applyAlignment="1">
      <alignment vertical="center"/>
    </xf>
    <xf numFmtId="0" fontId="38" fillId="4" borderId="0" xfId="0" applyFont="1" applyFill="1" applyAlignment="1">
      <alignment vertical="center"/>
    </xf>
    <xf numFmtId="0" fontId="36" fillId="4" borderId="0" xfId="0" applyFont="1" applyFill="1" applyAlignment="1">
      <alignment vertical="center"/>
    </xf>
    <xf numFmtId="0" fontId="36" fillId="3" borderId="16" xfId="9" applyFont="1" applyFill="1" applyBorder="1" applyAlignment="1">
      <alignment horizontal="center" vertical="center" wrapText="1"/>
    </xf>
    <xf numFmtId="166" fontId="36" fillId="3" borderId="16" xfId="9" applyNumberFormat="1" applyFont="1" applyFill="1" applyBorder="1" applyAlignment="1">
      <alignment horizontal="right" vertical="center" wrapText="1"/>
    </xf>
    <xf numFmtId="0" fontId="36" fillId="3" borderId="0" xfId="0" applyFont="1" applyFill="1" applyAlignment="1">
      <alignment vertical="center" wrapText="1"/>
    </xf>
    <xf numFmtId="0" fontId="36" fillId="4" borderId="0" xfId="0" applyFont="1" applyFill="1" applyAlignment="1">
      <alignment vertical="center" wrapText="1"/>
    </xf>
    <xf numFmtId="0" fontId="36" fillId="3" borderId="16" xfId="0" quotePrefix="1" applyFont="1" applyFill="1" applyBorder="1" applyAlignment="1">
      <alignment horizontal="center" vertical="center" wrapText="1"/>
    </xf>
    <xf numFmtId="0" fontId="36" fillId="3" borderId="0" xfId="0" applyFont="1" applyFill="1" applyBorder="1" applyAlignment="1">
      <alignment vertical="center"/>
    </xf>
    <xf numFmtId="0" fontId="36" fillId="4" borderId="0" xfId="0" applyFont="1" applyFill="1" applyBorder="1" applyAlignment="1">
      <alignment vertical="center"/>
    </xf>
    <xf numFmtId="0" fontId="38" fillId="3" borderId="0" xfId="0" applyFont="1" applyFill="1" applyAlignment="1">
      <alignment vertical="center"/>
    </xf>
    <xf numFmtId="1" fontId="36" fillId="3" borderId="16" xfId="38" applyNumberFormat="1" applyFont="1" applyFill="1" applyBorder="1" applyAlignment="1">
      <alignment horizontal="center" vertical="center" wrapText="1"/>
    </xf>
    <xf numFmtId="49" fontId="36" fillId="3" borderId="16" xfId="9" applyNumberFormat="1" applyFont="1" applyFill="1" applyBorder="1" applyAlignment="1">
      <alignment horizontal="center" vertical="center" wrapText="1"/>
    </xf>
    <xf numFmtId="166" fontId="36" fillId="3" borderId="16" xfId="9" applyNumberFormat="1" applyFont="1" applyFill="1" applyBorder="1" applyAlignment="1">
      <alignment horizontal="center" vertical="center" wrapText="1"/>
    </xf>
    <xf numFmtId="0" fontId="36" fillId="3" borderId="0" xfId="0" applyFont="1" applyFill="1" applyAlignment="1">
      <alignment horizontal="center" vertical="center"/>
    </xf>
    <xf numFmtId="0" fontId="36" fillId="4" borderId="0" xfId="0" applyFont="1" applyFill="1" applyAlignment="1">
      <alignment horizontal="center" vertical="center"/>
    </xf>
    <xf numFmtId="0" fontId="36" fillId="3" borderId="16" xfId="40" applyFont="1" applyFill="1" applyBorder="1" applyAlignment="1">
      <alignment horizontal="center" vertical="center" wrapText="1"/>
    </xf>
    <xf numFmtId="166" fontId="36" fillId="3" borderId="16" xfId="40" applyNumberFormat="1" applyFont="1" applyFill="1" applyBorder="1" applyAlignment="1">
      <alignment horizontal="right" vertical="center" wrapText="1"/>
    </xf>
    <xf numFmtId="2" fontId="36" fillId="3" borderId="16" xfId="40" applyNumberFormat="1" applyFont="1" applyFill="1" applyBorder="1" applyAlignment="1">
      <alignment horizontal="center" vertical="center" wrapText="1"/>
    </xf>
    <xf numFmtId="0" fontId="36" fillId="3" borderId="16" xfId="41" applyFont="1" applyFill="1" applyBorder="1" applyAlignment="1">
      <alignment horizontal="center" vertical="center" wrapText="1"/>
    </xf>
    <xf numFmtId="166" fontId="36" fillId="3" borderId="16" xfId="41" applyNumberFormat="1" applyFont="1" applyFill="1" applyBorder="1" applyAlignment="1">
      <alignment horizontal="right" vertical="center" wrapText="1"/>
    </xf>
    <xf numFmtId="0" fontId="36" fillId="3" borderId="16" xfId="39" applyFont="1" applyFill="1" applyBorder="1" applyAlignment="1">
      <alignment horizontal="center" vertical="center" wrapText="1"/>
    </xf>
    <xf numFmtId="166" fontId="36" fillId="3" borderId="16" xfId="39" applyNumberFormat="1" applyFont="1" applyFill="1" applyBorder="1" applyAlignment="1">
      <alignment horizontal="right" vertical="center" wrapText="1"/>
    </xf>
    <xf numFmtId="166" fontId="36" fillId="3" borderId="16" xfId="40" applyNumberFormat="1" applyFont="1" applyFill="1" applyBorder="1" applyAlignment="1">
      <alignment vertical="center" wrapText="1"/>
    </xf>
    <xf numFmtId="166" fontId="36" fillId="3" borderId="16" xfId="40" applyNumberFormat="1" applyFont="1" applyFill="1" applyBorder="1" applyAlignment="1">
      <alignment horizontal="center" vertical="center" wrapText="1"/>
    </xf>
    <xf numFmtId="0" fontId="36" fillId="0" borderId="16" xfId="0" applyFont="1" applyBorder="1" applyAlignment="1">
      <alignment horizontal="center" vertical="center"/>
    </xf>
    <xf numFmtId="0" fontId="36" fillId="0" borderId="16" xfId="0" applyFont="1" applyBorder="1" applyAlignment="1">
      <alignment horizontal="center" vertical="center" wrapText="1"/>
    </xf>
    <xf numFmtId="166" fontId="36" fillId="0" borderId="16" xfId="0" applyNumberFormat="1" applyFont="1" applyBorder="1" applyAlignment="1">
      <alignment horizontal="right" vertical="center"/>
    </xf>
    <xf numFmtId="0" fontId="36" fillId="0" borderId="0" xfId="0" applyFont="1" applyAlignment="1">
      <alignment vertical="center"/>
    </xf>
    <xf numFmtId="166" fontId="53" fillId="0" borderId="16" xfId="0" applyNumberFormat="1" applyFont="1" applyBorder="1" applyAlignment="1">
      <alignment horizontal="center" vertical="center" wrapText="1"/>
    </xf>
    <xf numFmtId="0" fontId="12" fillId="0" borderId="16" xfId="0" applyFont="1" applyBorder="1" applyAlignment="1">
      <alignment horizontal="center" vertical="center" wrapText="1"/>
    </xf>
    <xf numFmtId="0" fontId="19" fillId="0" borderId="17" xfId="0" applyFont="1" applyBorder="1" applyAlignment="1">
      <alignment horizontal="justify" vertical="center" wrapText="1"/>
    </xf>
    <xf numFmtId="0" fontId="19" fillId="0" borderId="18" xfId="0" applyFont="1" applyBorder="1" applyAlignment="1">
      <alignment horizontal="justify" vertical="center" wrapText="1"/>
    </xf>
    <xf numFmtId="0" fontId="25" fillId="3" borderId="16" xfId="0" applyFont="1" applyFill="1" applyBorder="1" applyAlignment="1">
      <alignment horizontal="center" vertical="center" wrapText="1"/>
    </xf>
    <xf numFmtId="49" fontId="25" fillId="3" borderId="16" xfId="0" applyNumberFormat="1" applyFont="1" applyFill="1" applyBorder="1" applyAlignment="1" applyProtection="1">
      <alignment horizontal="center" vertical="center" wrapText="1"/>
      <protection hidden="1"/>
    </xf>
    <xf numFmtId="0" fontId="44" fillId="3" borderId="16" xfId="0" applyFont="1" applyFill="1" applyBorder="1" applyAlignment="1">
      <alignment horizontal="center" vertical="center" wrapText="1"/>
    </xf>
    <xf numFmtId="2" fontId="25" fillId="4" borderId="16" xfId="0" applyNumberFormat="1" applyFont="1" applyFill="1" applyBorder="1" applyAlignment="1">
      <alignment horizontal="center" vertical="center" wrapText="1"/>
    </xf>
    <xf numFmtId="0" fontId="25" fillId="0" borderId="16" xfId="0" applyFont="1" applyBorder="1" applyAlignment="1">
      <alignment horizontal="center" vertical="center" wrapText="1"/>
    </xf>
    <xf numFmtId="0" fontId="12" fillId="0" borderId="16" xfId="0" applyFont="1" applyBorder="1" applyAlignment="1">
      <alignment horizontal="center" vertical="center" wrapText="1"/>
    </xf>
    <xf numFmtId="0" fontId="53" fillId="0" borderId="16" xfId="0" applyFont="1" applyFill="1" applyBorder="1" applyAlignment="1">
      <alignment horizontal="center" vertical="center" wrapText="1"/>
    </xf>
    <xf numFmtId="166" fontId="53" fillId="0" borderId="16" xfId="0" applyNumberFormat="1" applyFont="1" applyBorder="1" applyAlignment="1">
      <alignment horizontal="center" vertical="center" wrapText="1"/>
    </xf>
    <xf numFmtId="0" fontId="53" fillId="0" borderId="16"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16" xfId="0" applyFont="1" applyBorder="1" applyAlignment="1">
      <alignment horizontal="center" vertical="center"/>
    </xf>
    <xf numFmtId="4" fontId="53" fillId="0" borderId="16" xfId="0" applyNumberFormat="1" applyFont="1" applyFill="1" applyBorder="1" applyAlignment="1">
      <alignment horizontal="center" vertical="center" wrapText="1"/>
    </xf>
    <xf numFmtId="166" fontId="54" fillId="0" borderId="16" xfId="0" applyNumberFormat="1" applyFont="1" applyBorder="1" applyAlignment="1">
      <alignment horizontal="center" vertical="center" wrapText="1"/>
    </xf>
    <xf numFmtId="0" fontId="36" fillId="0" borderId="16" xfId="0" applyFont="1" applyBorder="1" applyAlignment="1">
      <alignment vertical="center" wrapText="1"/>
    </xf>
    <xf numFmtId="3" fontId="53" fillId="4" borderId="16" xfId="0" applyNumberFormat="1" applyFont="1" applyFill="1" applyBorder="1" applyAlignment="1">
      <alignment horizontal="center" vertical="center" wrapText="1"/>
    </xf>
    <xf numFmtId="0" fontId="53" fillId="4" borderId="0" xfId="0" applyFont="1" applyFill="1" applyAlignment="1">
      <alignment horizontal="center" vertical="center" wrapText="1"/>
    </xf>
    <xf numFmtId="0" fontId="25" fillId="11" borderId="16" xfId="0" applyFont="1" applyFill="1" applyBorder="1" applyAlignment="1" applyProtection="1">
      <alignment horizontal="center" vertical="center" wrapText="1"/>
      <protection hidden="1"/>
    </xf>
    <xf numFmtId="166" fontId="25" fillId="11" borderId="16" xfId="0" applyNumberFormat="1" applyFont="1" applyFill="1" applyBorder="1" applyAlignment="1" applyProtection="1">
      <alignment horizontal="right" vertical="center" wrapText="1"/>
      <protection hidden="1"/>
    </xf>
    <xf numFmtId="166" fontId="25" fillId="11" borderId="16" xfId="0" applyNumberFormat="1" applyFont="1" applyFill="1" applyBorder="1" applyAlignment="1" applyProtection="1">
      <alignment horizontal="center" vertical="center" wrapText="1"/>
      <protection hidden="1"/>
    </xf>
    <xf numFmtId="49" fontId="25" fillId="11" borderId="16" xfId="0" applyNumberFormat="1" applyFont="1" applyFill="1" applyBorder="1" applyAlignment="1" applyProtection="1">
      <alignment horizontal="center" vertical="center" wrapText="1"/>
      <protection hidden="1"/>
    </xf>
    <xf numFmtId="2" fontId="25" fillId="11" borderId="16" xfId="0" applyNumberFormat="1" applyFont="1" applyFill="1" applyBorder="1" applyAlignment="1">
      <alignment horizontal="center" vertical="center" wrapText="1"/>
    </xf>
    <xf numFmtId="49" fontId="25" fillId="11" borderId="16" xfId="0" applyNumberFormat="1" applyFont="1" applyFill="1" applyBorder="1" applyAlignment="1">
      <alignment horizontal="center" vertical="center" wrapText="1"/>
    </xf>
    <xf numFmtId="0" fontId="25" fillId="11" borderId="0" xfId="0" applyFont="1" applyFill="1"/>
    <xf numFmtId="0" fontId="25" fillId="11" borderId="16" xfId="0" quotePrefix="1" applyFont="1" applyFill="1" applyBorder="1" applyAlignment="1" applyProtection="1">
      <alignment horizontal="center" vertical="center" wrapText="1"/>
      <protection hidden="1"/>
    </xf>
    <xf numFmtId="49" fontId="25" fillId="11" borderId="16" xfId="0" applyNumberFormat="1" applyFont="1" applyFill="1" applyBorder="1" applyAlignment="1" applyProtection="1">
      <alignment horizontal="center" vertical="center"/>
      <protection hidden="1"/>
    </xf>
    <xf numFmtId="167" fontId="25" fillId="11" borderId="16" xfId="0" applyNumberFormat="1" applyFont="1" applyFill="1" applyBorder="1" applyAlignment="1" applyProtection="1">
      <alignment horizontal="right" vertical="center" wrapText="1"/>
      <protection hidden="1"/>
    </xf>
    <xf numFmtId="167" fontId="25" fillId="11" borderId="16" xfId="0" applyNumberFormat="1" applyFont="1" applyFill="1" applyBorder="1" applyAlignment="1">
      <alignment horizontal="center" vertical="center"/>
    </xf>
    <xf numFmtId="0" fontId="44" fillId="11" borderId="16" xfId="0" applyFont="1" applyFill="1" applyBorder="1" applyAlignment="1">
      <alignment horizontal="center" vertical="center" wrapText="1"/>
    </xf>
    <xf numFmtId="0" fontId="12" fillId="11" borderId="16" xfId="0" applyFont="1" applyFill="1" applyBorder="1" applyAlignment="1" applyProtection="1">
      <alignment horizontal="center" vertical="center"/>
      <protection hidden="1"/>
    </xf>
    <xf numFmtId="166" fontId="12" fillId="11" borderId="16" xfId="0" applyNumberFormat="1" applyFont="1" applyFill="1" applyBorder="1" applyAlignment="1" applyProtection="1">
      <alignment horizontal="right" vertical="center"/>
      <protection hidden="1"/>
    </xf>
    <xf numFmtId="166" fontId="12" fillId="11" borderId="16" xfId="0" applyNumberFormat="1" applyFont="1" applyFill="1" applyBorder="1" applyAlignment="1" applyProtection="1">
      <alignment horizontal="center" vertical="center"/>
      <protection hidden="1"/>
    </xf>
    <xf numFmtId="0" fontId="25" fillId="11" borderId="16" xfId="0" applyFont="1" applyFill="1" applyBorder="1" applyAlignment="1" applyProtection="1">
      <alignment horizontal="center" vertical="center"/>
      <protection hidden="1"/>
    </xf>
    <xf numFmtId="0" fontId="12" fillId="11" borderId="16" xfId="0" applyFont="1" applyFill="1" applyBorder="1" applyAlignment="1" applyProtection="1">
      <alignment vertical="center"/>
      <protection hidden="1"/>
    </xf>
    <xf numFmtId="0" fontId="25" fillId="11" borderId="16" xfId="0" applyFont="1" applyFill="1" applyBorder="1" applyAlignment="1">
      <alignment horizontal="center" vertical="center"/>
    </xf>
    <xf numFmtId="0" fontId="25" fillId="11" borderId="16" xfId="0" quotePrefix="1" applyFont="1" applyFill="1" applyBorder="1" applyAlignment="1">
      <alignment horizontal="center" vertical="center" wrapText="1"/>
    </xf>
    <xf numFmtId="166" fontId="25" fillId="11" borderId="16" xfId="0" applyNumberFormat="1" applyFont="1" applyFill="1" applyBorder="1" applyAlignment="1">
      <alignment horizontal="center" vertical="center" wrapText="1"/>
    </xf>
    <xf numFmtId="0" fontId="25" fillId="11" borderId="16" xfId="41" applyFont="1" applyFill="1" applyBorder="1" applyAlignment="1">
      <alignment horizontal="center" vertical="center" wrapText="1"/>
    </xf>
    <xf numFmtId="0" fontId="25" fillId="11" borderId="16" xfId="40" applyFont="1" applyFill="1" applyBorder="1" applyAlignment="1">
      <alignment horizontal="center" vertical="center" wrapText="1"/>
    </xf>
    <xf numFmtId="0" fontId="44" fillId="11" borderId="16" xfId="41" applyFont="1" applyFill="1" applyBorder="1" applyAlignment="1">
      <alignment horizontal="center" vertical="center" wrapText="1"/>
    </xf>
    <xf numFmtId="49" fontId="25" fillId="11" borderId="16" xfId="0" quotePrefix="1" applyNumberFormat="1" applyFont="1" applyFill="1" applyBorder="1" applyAlignment="1">
      <alignment horizontal="center" vertical="center" wrapText="1"/>
    </xf>
    <xf numFmtId="166" fontId="25" fillId="11" borderId="16" xfId="0" quotePrefix="1" applyNumberFormat="1" applyFont="1" applyFill="1" applyBorder="1" applyAlignment="1">
      <alignment horizontal="right" vertical="center" wrapText="1"/>
    </xf>
    <xf numFmtId="0" fontId="32" fillId="3" borderId="0" xfId="0" applyFont="1" applyFill="1" applyAlignment="1">
      <alignment vertical="center" wrapText="1" shrinkToFit="1"/>
    </xf>
    <xf numFmtId="0" fontId="12" fillId="11" borderId="0" xfId="0" applyFont="1" applyFill="1"/>
    <xf numFmtId="0" fontId="12" fillId="11" borderId="16" xfId="0" applyFont="1" applyFill="1" applyBorder="1"/>
    <xf numFmtId="0" fontId="12" fillId="11" borderId="16" xfId="0" applyFont="1" applyFill="1" applyBorder="1" applyAlignment="1">
      <alignment horizontal="left" wrapText="1"/>
    </xf>
    <xf numFmtId="0" fontId="12" fillId="11" borderId="16" xfId="0" applyFont="1" applyFill="1" applyBorder="1" applyAlignment="1">
      <alignment horizontal="center"/>
    </xf>
    <xf numFmtId="0" fontId="12" fillId="11" borderId="16" xfId="0" applyFont="1" applyFill="1" applyBorder="1" applyAlignment="1">
      <alignment wrapText="1"/>
    </xf>
    <xf numFmtId="49" fontId="36" fillId="0" borderId="16" xfId="0" applyNumberFormat="1" applyFont="1" applyBorder="1" applyAlignment="1">
      <alignment horizontal="center" vertical="center" wrapText="1"/>
    </xf>
    <xf numFmtId="166" fontId="36" fillId="0" borderId="16" xfId="0" applyNumberFormat="1" applyFont="1" applyBorder="1" applyAlignment="1">
      <alignment horizontal="left" vertical="center" wrapText="1"/>
    </xf>
    <xf numFmtId="166" fontId="36" fillId="0" borderId="16" xfId="0" applyNumberFormat="1" applyFont="1" applyBorder="1" applyAlignment="1">
      <alignment horizontal="right" vertical="center" wrapText="1"/>
    </xf>
    <xf numFmtId="166" fontId="36" fillId="0" borderId="16" xfId="0" applyNumberFormat="1" applyFont="1" applyBorder="1" applyAlignment="1">
      <alignment horizontal="center" vertical="center" wrapText="1"/>
    </xf>
    <xf numFmtId="166" fontId="19" fillId="0" borderId="0" xfId="0" applyNumberFormat="1" applyFont="1" applyAlignment="1">
      <alignment horizontal="center" vertical="center"/>
    </xf>
    <xf numFmtId="0" fontId="25" fillId="0" borderId="0" xfId="0" applyFont="1" applyFill="1" applyAlignment="1">
      <alignment vertical="center"/>
    </xf>
    <xf numFmtId="0" fontId="25" fillId="0" borderId="16" xfId="0" applyFont="1" applyFill="1" applyBorder="1" applyAlignment="1" applyProtection="1">
      <alignment horizontal="center" vertical="center" wrapText="1"/>
      <protection hidden="1"/>
    </xf>
    <xf numFmtId="166" fontId="25" fillId="0" borderId="16" xfId="0" applyNumberFormat="1" applyFont="1" applyFill="1" applyBorder="1" applyAlignment="1" applyProtection="1">
      <alignment horizontal="right" vertical="center" wrapText="1"/>
      <protection hidden="1"/>
    </xf>
    <xf numFmtId="166" fontId="25" fillId="0" borderId="16" xfId="0" applyNumberFormat="1" applyFont="1" applyFill="1" applyBorder="1" applyAlignment="1" applyProtection="1">
      <alignment horizontal="center" vertical="center" wrapText="1"/>
      <protection hidden="1"/>
    </xf>
    <xf numFmtId="167" fontId="25" fillId="0" borderId="16" xfId="0" applyNumberFormat="1" applyFont="1" applyFill="1" applyBorder="1" applyAlignment="1" applyProtection="1">
      <alignment horizontal="right" vertical="center" wrapText="1"/>
      <protection hidden="1"/>
    </xf>
    <xf numFmtId="0" fontId="25" fillId="0" borderId="0" xfId="0" applyFont="1" applyFill="1" applyAlignment="1">
      <alignment horizontal="center" vertical="center"/>
    </xf>
    <xf numFmtId="0" fontId="25" fillId="0" borderId="0" xfId="0" applyFont="1" applyFill="1" applyAlignment="1">
      <alignment horizontal="center" vertical="center" wrapText="1"/>
    </xf>
    <xf numFmtId="166" fontId="25" fillId="0" borderId="16" xfId="40" applyNumberFormat="1" applyFont="1" applyFill="1" applyBorder="1" applyAlignment="1">
      <alignment horizontal="center" vertical="center" wrapText="1"/>
    </xf>
    <xf numFmtId="1" fontId="25" fillId="0" borderId="16" xfId="0" applyNumberFormat="1" applyFont="1" applyFill="1" applyBorder="1" applyAlignment="1">
      <alignment horizontal="right" vertical="center" wrapText="1"/>
    </xf>
    <xf numFmtId="0" fontId="32" fillId="0" borderId="0" xfId="0" applyFont="1" applyFill="1" applyAlignment="1">
      <alignment horizontal="left" vertical="center" wrapText="1"/>
    </xf>
    <xf numFmtId="4" fontId="25" fillId="0" borderId="0" xfId="0" applyNumberFormat="1" applyFont="1" applyFill="1" applyAlignment="1">
      <alignment horizontal="right" vertical="center"/>
    </xf>
    <xf numFmtId="0" fontId="25" fillId="0" borderId="0" xfId="0" applyFont="1" applyFill="1" applyAlignment="1">
      <alignment horizontal="left" vertical="center" wrapText="1"/>
    </xf>
    <xf numFmtId="0" fontId="53" fillId="0" borderId="0" xfId="0" applyFont="1" applyAlignment="1">
      <alignment horizontal="center"/>
    </xf>
    <xf numFmtId="0" fontId="53" fillId="7" borderId="21" xfId="0" applyFont="1" applyFill="1" applyBorder="1" applyAlignment="1">
      <alignment horizontal="center" vertical="center" wrapText="1"/>
    </xf>
    <xf numFmtId="0" fontId="53" fillId="0" borderId="21" xfId="0" applyFont="1" applyBorder="1" applyAlignment="1">
      <alignment horizontal="justify" wrapText="1"/>
    </xf>
    <xf numFmtId="3" fontId="54" fillId="0" borderId="16" xfId="0" applyNumberFormat="1" applyFont="1" applyBorder="1" applyAlignment="1">
      <alignment vertical="center"/>
    </xf>
    <xf numFmtId="3" fontId="53" fillId="0" borderId="16" xfId="0" applyNumberFormat="1" applyFont="1" applyBorder="1" applyAlignment="1">
      <alignment horizontal="center" vertical="center" wrapText="1"/>
    </xf>
    <xf numFmtId="4" fontId="54" fillId="0" borderId="16" xfId="0" applyNumberFormat="1" applyFont="1" applyBorder="1" applyAlignment="1">
      <alignment horizontal="center" vertical="center" wrapText="1"/>
    </xf>
    <xf numFmtId="4" fontId="53" fillId="0" borderId="16" xfId="0" applyNumberFormat="1" applyFont="1" applyBorder="1" applyAlignment="1">
      <alignment horizontal="center" vertical="center" wrapText="1"/>
    </xf>
    <xf numFmtId="0" fontId="36" fillId="0" borderId="0" xfId="0" applyFont="1" applyAlignment="1">
      <alignment wrapText="1"/>
    </xf>
    <xf numFmtId="49" fontId="53" fillId="0" borderId="0" xfId="0" applyNumberFormat="1" applyFont="1" applyAlignment="1">
      <alignment horizontal="right"/>
    </xf>
    <xf numFmtId="2" fontId="32" fillId="0" borderId="0" xfId="0" applyNumberFormat="1" applyFont="1" applyFill="1" applyAlignment="1">
      <alignment vertical="center"/>
    </xf>
    <xf numFmtId="0" fontId="53" fillId="0" borderId="16" xfId="0" applyFont="1" applyBorder="1" applyAlignment="1">
      <alignment horizontal="center" vertical="center" wrapText="1"/>
    </xf>
    <xf numFmtId="0" fontId="54" fillId="7" borderId="16" xfId="0" applyFont="1" applyFill="1" applyBorder="1" applyAlignment="1">
      <alignment horizontal="center" vertical="center" wrapText="1"/>
    </xf>
    <xf numFmtId="0" fontId="54" fillId="0" borderId="0" xfId="0" applyFont="1" applyAlignment="1">
      <alignment horizontal="center" vertical="center" wrapText="1"/>
    </xf>
    <xf numFmtId="0" fontId="54" fillId="0" borderId="16" xfId="0" applyFont="1" applyBorder="1" applyAlignment="1">
      <alignment horizontal="center" vertical="center" wrapText="1"/>
    </xf>
    <xf numFmtId="0" fontId="54" fillId="0" borderId="16" xfId="0" applyFont="1" applyBorder="1" applyAlignment="1">
      <alignment horizontal="center" vertical="center"/>
    </xf>
    <xf numFmtId="0" fontId="25" fillId="0" borderId="16" xfId="0" applyFont="1" applyFill="1" applyBorder="1" applyAlignment="1">
      <alignment horizontal="left" vertical="center" wrapText="1"/>
    </xf>
    <xf numFmtId="0" fontId="54" fillId="7" borderId="21" xfId="0" applyFont="1" applyFill="1" applyBorder="1" applyAlignment="1">
      <alignment horizontal="center" vertical="center" wrapText="1"/>
    </xf>
    <xf numFmtId="182" fontId="122" fillId="0" borderId="4" xfId="0" applyNumberFormat="1" applyFont="1" applyBorder="1" applyAlignment="1">
      <alignment horizontal="justify" vertical="top" wrapText="1"/>
    </xf>
    <xf numFmtId="182" fontId="122" fillId="0" borderId="5" xfId="0" applyNumberFormat="1" applyFont="1" applyBorder="1" applyAlignment="1">
      <alignment horizontal="justify" vertical="top" wrapText="1"/>
    </xf>
    <xf numFmtId="182" fontId="53" fillId="0" borderId="0" xfId="0" applyNumberFormat="1" applyFont="1" applyAlignment="1">
      <alignment horizontal="center" vertical="center" wrapText="1"/>
    </xf>
    <xf numFmtId="166" fontId="25" fillId="0" borderId="16" xfId="0" applyNumberFormat="1" applyFont="1" applyFill="1" applyBorder="1" applyAlignment="1">
      <alignment horizontal="left" vertical="center" wrapText="1"/>
    </xf>
    <xf numFmtId="177" fontId="25" fillId="0" borderId="16" xfId="0" applyNumberFormat="1" applyFont="1" applyFill="1" applyBorder="1" applyAlignment="1">
      <alignment vertical="center" wrapText="1"/>
    </xf>
    <xf numFmtId="0" fontId="25" fillId="0" borderId="16" xfId="36" applyFont="1" applyFill="1" applyBorder="1" applyAlignment="1">
      <alignment horizontal="center" vertical="center" wrapText="1"/>
    </xf>
    <xf numFmtId="0" fontId="36" fillId="0" borderId="16" xfId="0" applyFont="1" applyFill="1" applyBorder="1" applyAlignment="1">
      <alignment horizontal="left" vertical="center" wrapText="1"/>
    </xf>
    <xf numFmtId="4" fontId="25" fillId="0" borderId="16" xfId="0" applyNumberFormat="1" applyFont="1" applyFill="1" applyBorder="1" applyAlignment="1">
      <alignment horizontal="left" vertical="center" wrapText="1"/>
    </xf>
    <xf numFmtId="0" fontId="36" fillId="0" borderId="16" xfId="0" applyFont="1" applyBorder="1" applyAlignment="1">
      <alignment horizontal="right" vertical="center" wrapText="1"/>
    </xf>
    <xf numFmtId="3" fontId="25" fillId="0" borderId="16" xfId="0" applyNumberFormat="1" applyFont="1" applyBorder="1" applyAlignment="1">
      <alignment horizontal="right" vertical="center" wrapText="1"/>
    </xf>
    <xf numFmtId="166" fontId="25" fillId="0" borderId="16" xfId="0" applyNumberFormat="1" applyFont="1" applyBorder="1" applyAlignment="1">
      <alignment horizontal="right" vertical="center" wrapText="1"/>
    </xf>
    <xf numFmtId="0" fontId="25" fillId="0" borderId="16" xfId="0" applyFont="1" applyBorder="1" applyAlignment="1">
      <alignment horizontal="justify" vertical="center" wrapText="1"/>
    </xf>
    <xf numFmtId="0" fontId="53" fillId="4" borderId="16" xfId="0" applyFont="1" applyFill="1" applyBorder="1" applyAlignment="1">
      <alignment vertical="center" wrapText="1"/>
    </xf>
    <xf numFmtId="3" fontId="53" fillId="4" borderId="16" xfId="0" applyNumberFormat="1" applyFont="1" applyFill="1" applyBorder="1" applyAlignment="1">
      <alignment vertical="center" wrapText="1"/>
    </xf>
    <xf numFmtId="0" fontId="32" fillId="0" borderId="0" xfId="0" applyFont="1" applyFill="1" applyAlignment="1">
      <alignment horizontal="left" wrapText="1"/>
    </xf>
    <xf numFmtId="0" fontId="103" fillId="0" borderId="0" xfId="0" applyFont="1" applyFill="1" applyBorder="1" applyAlignment="1">
      <alignment horizontal="right" vertical="center" wrapText="1"/>
    </xf>
    <xf numFmtId="0" fontId="25" fillId="0" borderId="0" xfId="0" applyFont="1" applyFill="1" applyAlignment="1">
      <alignment horizontal="left" wrapText="1"/>
    </xf>
    <xf numFmtId="166" fontId="25" fillId="0" borderId="16" xfId="5" applyNumberFormat="1" applyFont="1" applyFill="1" applyBorder="1" applyAlignment="1">
      <alignment horizontal="right" vertical="center" wrapText="1"/>
    </xf>
    <xf numFmtId="166" fontId="53" fillId="0" borderId="16" xfId="0" applyNumberFormat="1" applyFont="1" applyBorder="1" applyAlignment="1">
      <alignment horizontal="center" vertical="center" wrapText="1"/>
    </xf>
    <xf numFmtId="0" fontId="53" fillId="0" borderId="16" xfId="0" applyFont="1" applyBorder="1" applyAlignment="1">
      <alignment horizontal="center" vertical="center" wrapText="1"/>
    </xf>
    <xf numFmtId="0" fontId="54" fillId="0" borderId="16" xfId="0" applyFont="1" applyBorder="1" applyAlignment="1">
      <alignment horizontal="center" vertical="center" wrapText="1"/>
    </xf>
    <xf numFmtId="0" fontId="25" fillId="0" borderId="16" xfId="0" applyFont="1" applyBorder="1" applyAlignment="1">
      <alignment horizontal="center" wrapText="1"/>
    </xf>
    <xf numFmtId="0" fontId="32" fillId="0" borderId="16" xfId="0" applyFont="1" applyBorder="1" applyAlignment="1">
      <alignment horizontal="center" vertical="center"/>
    </xf>
    <xf numFmtId="0" fontId="32" fillId="0" borderId="16" xfId="0" applyFont="1" applyBorder="1" applyAlignment="1">
      <alignment horizontal="center" vertical="center" wrapText="1"/>
    </xf>
    <xf numFmtId="3" fontId="32" fillId="0" borderId="16" xfId="0" applyNumberFormat="1" applyFont="1" applyBorder="1" applyAlignment="1">
      <alignment horizontal="center" vertical="center" wrapText="1"/>
    </xf>
    <xf numFmtId="0" fontId="32" fillId="0" borderId="16" xfId="0" applyFont="1" applyBorder="1" applyAlignment="1">
      <alignment vertical="center" wrapText="1"/>
    </xf>
    <xf numFmtId="166" fontId="25" fillId="0" borderId="16" xfId="0" applyNumberFormat="1" applyFont="1" applyBorder="1" applyAlignment="1">
      <alignment vertical="center" wrapText="1"/>
    </xf>
    <xf numFmtId="3" fontId="25" fillId="0" borderId="16" xfId="0" applyNumberFormat="1" applyFont="1" applyBorder="1" applyAlignment="1">
      <alignment vertical="center" wrapText="1"/>
    </xf>
    <xf numFmtId="0" fontId="25" fillId="0" borderId="0" xfId="0" applyFont="1" applyAlignment="1">
      <alignment wrapText="1"/>
    </xf>
    <xf numFmtId="166" fontId="32" fillId="0" borderId="16" xfId="0" applyNumberFormat="1" applyFont="1" applyBorder="1" applyAlignment="1">
      <alignment horizontal="right" vertical="center" wrapText="1"/>
    </xf>
    <xf numFmtId="0" fontId="25" fillId="0" borderId="0" xfId="0" applyFont="1" applyAlignment="1">
      <alignment horizontal="center" vertical="center"/>
    </xf>
    <xf numFmtId="0" fontId="36" fillId="0" borderId="16" xfId="0" applyFont="1" applyFill="1" applyBorder="1" applyAlignment="1">
      <alignment vertical="center" wrapText="1"/>
    </xf>
    <xf numFmtId="49" fontId="32" fillId="0" borderId="16" xfId="0" applyNumberFormat="1" applyFont="1" applyFill="1" applyBorder="1" applyAlignment="1">
      <alignment horizontal="center" vertical="center" wrapText="1"/>
    </xf>
    <xf numFmtId="43" fontId="36" fillId="0" borderId="16" xfId="1" applyFont="1" applyFill="1" applyBorder="1" applyAlignment="1">
      <alignment horizontal="left" vertical="center" wrapText="1"/>
    </xf>
    <xf numFmtId="0" fontId="25" fillId="0" borderId="16" xfId="0" applyFont="1" applyFill="1" applyBorder="1" applyAlignment="1" applyProtection="1">
      <alignment horizontal="left" vertical="center" wrapText="1"/>
      <protection hidden="1"/>
    </xf>
    <xf numFmtId="0" fontId="53" fillId="0" borderId="16" xfId="0" applyFont="1" applyBorder="1" applyAlignment="1">
      <alignment horizontal="center" vertical="center" wrapText="1"/>
    </xf>
    <xf numFmtId="0" fontId="53" fillId="0" borderId="16" xfId="0" applyFont="1" applyBorder="1" applyAlignment="1">
      <alignment horizontal="center" vertical="center"/>
    </xf>
    <xf numFmtId="0" fontId="54" fillId="0" borderId="0" xfId="0" applyFont="1" applyAlignment="1">
      <alignment horizontal="center" vertical="center"/>
    </xf>
    <xf numFmtId="0" fontId="54" fillId="0" borderId="16" xfId="0" applyFont="1" applyBorder="1" applyAlignment="1">
      <alignment horizontal="center" vertical="center" wrapText="1"/>
    </xf>
    <xf numFmtId="0" fontId="25" fillId="0" borderId="16" xfId="0" applyFont="1" applyFill="1" applyBorder="1" applyAlignment="1">
      <alignment horizontal="left" vertical="center" wrapText="1"/>
    </xf>
    <xf numFmtId="0" fontId="25" fillId="3" borderId="16" xfId="0" applyFont="1" applyFill="1" applyBorder="1" applyAlignment="1">
      <alignment horizontal="justify" vertical="center" wrapText="1"/>
    </xf>
    <xf numFmtId="0" fontId="25" fillId="4" borderId="16" xfId="0" applyFont="1" applyFill="1" applyBorder="1" applyAlignment="1">
      <alignment horizontal="right" vertical="center" wrapText="1"/>
    </xf>
    <xf numFmtId="166" fontId="12" fillId="0" borderId="16" xfId="0" applyNumberFormat="1" applyFont="1" applyBorder="1" applyAlignment="1">
      <alignment horizontal="right" vertical="center" wrapText="1"/>
    </xf>
    <xf numFmtId="0" fontId="53" fillId="0" borderId="16" xfId="0" applyFont="1" applyBorder="1" applyAlignment="1">
      <alignment horizontal="right" vertical="center" wrapText="1"/>
    </xf>
    <xf numFmtId="0" fontId="114" fillId="0" borderId="16" xfId="0" applyFont="1" applyBorder="1" applyAlignment="1">
      <alignment horizontal="right" vertical="center" wrapText="1"/>
    </xf>
    <xf numFmtId="0" fontId="114" fillId="0" borderId="16" xfId="0" applyFont="1" applyBorder="1" applyAlignment="1">
      <alignment horizontal="left" vertical="center" wrapText="1"/>
    </xf>
    <xf numFmtId="166" fontId="25" fillId="0" borderId="16" xfId="0" applyNumberFormat="1" applyFont="1" applyFill="1" applyBorder="1" applyAlignment="1">
      <alignment horizontal="center" vertical="center" wrapText="1"/>
    </xf>
    <xf numFmtId="0" fontId="54" fillId="0" borderId="16" xfId="0" applyFont="1" applyFill="1" applyBorder="1" applyAlignment="1">
      <alignment horizontal="center" vertical="center" wrapText="1"/>
    </xf>
    <xf numFmtId="4" fontId="54" fillId="0" borderId="16" xfId="0" applyNumberFormat="1" applyFont="1" applyFill="1" applyBorder="1" applyAlignment="1">
      <alignment horizontal="center" vertical="center" wrapText="1"/>
    </xf>
    <xf numFmtId="4" fontId="53" fillId="0" borderId="16" xfId="0" applyNumberFormat="1" applyFont="1" applyFill="1" applyBorder="1" applyAlignment="1">
      <alignment horizontal="center" vertical="center"/>
    </xf>
    <xf numFmtId="0" fontId="19" fillId="0" borderId="0" xfId="0" applyFont="1" applyFill="1" applyAlignment="1">
      <alignment horizontal="center" vertical="center"/>
    </xf>
    <xf numFmtId="0" fontId="53" fillId="0" borderId="0" xfId="0" applyFont="1" applyFill="1" applyAlignment="1">
      <alignment horizontal="center" vertical="center"/>
    </xf>
    <xf numFmtId="4" fontId="54" fillId="0" borderId="16" xfId="0" applyNumberFormat="1" applyFont="1" applyBorder="1" applyAlignment="1">
      <alignment horizontal="center" vertical="center"/>
    </xf>
    <xf numFmtId="4" fontId="54" fillId="0" borderId="0" xfId="0" applyNumberFormat="1" applyFont="1" applyAlignment="1">
      <alignment horizontal="center" vertical="center"/>
    </xf>
    <xf numFmtId="4" fontId="53" fillId="0" borderId="0" xfId="0" applyNumberFormat="1" applyFont="1" applyAlignment="1">
      <alignment horizontal="center" vertical="center"/>
    </xf>
    <xf numFmtId="0" fontId="25" fillId="0" borderId="0" xfId="0" applyFont="1" applyFill="1" applyAlignment="1">
      <alignment horizontal="right" wrapText="1"/>
    </xf>
    <xf numFmtId="181" fontId="32" fillId="0" borderId="16" xfId="0" applyNumberFormat="1" applyFont="1" applyFill="1" applyBorder="1" applyAlignment="1">
      <alignment horizontal="center" vertical="center" wrapText="1"/>
    </xf>
    <xf numFmtId="165" fontId="32" fillId="0" borderId="16" xfId="0" applyNumberFormat="1" applyFont="1" applyFill="1" applyBorder="1" applyAlignment="1">
      <alignment horizontal="center" vertical="center" wrapText="1"/>
    </xf>
    <xf numFmtId="177" fontId="32" fillId="0" borderId="16" xfId="0" applyNumberFormat="1" applyFont="1" applyFill="1" applyBorder="1" applyAlignment="1">
      <alignment horizontal="right" vertical="center" wrapText="1"/>
    </xf>
    <xf numFmtId="0" fontId="32" fillId="5" borderId="0" xfId="0" applyFont="1" applyFill="1" applyAlignment="1">
      <alignment horizontal="center" vertical="center" wrapText="1"/>
    </xf>
    <xf numFmtId="0" fontId="32" fillId="5" borderId="16" xfId="0" applyFont="1" applyFill="1" applyBorder="1" applyAlignment="1">
      <alignment horizontal="center" vertical="center" wrapText="1"/>
    </xf>
    <xf numFmtId="0" fontId="25" fillId="5" borderId="16" xfId="0" applyFont="1" applyFill="1" applyBorder="1" applyAlignment="1">
      <alignment horizontal="center" vertical="center" wrapText="1"/>
    </xf>
    <xf numFmtId="166" fontId="32" fillId="5" borderId="16" xfId="0" applyNumberFormat="1" applyFont="1" applyFill="1" applyBorder="1" applyAlignment="1">
      <alignment horizontal="right" vertical="center" wrapText="1"/>
    </xf>
    <xf numFmtId="165" fontId="32" fillId="5" borderId="16" xfId="0" applyNumberFormat="1" applyFont="1" applyFill="1" applyBorder="1" applyAlignment="1">
      <alignment horizontal="center" vertical="center" wrapText="1"/>
    </xf>
    <xf numFmtId="177" fontId="32" fillId="5" borderId="16" xfId="0" applyNumberFormat="1" applyFont="1" applyFill="1" applyBorder="1" applyAlignment="1">
      <alignment horizontal="right" vertical="center" wrapText="1"/>
    </xf>
    <xf numFmtId="2" fontId="25" fillId="0" borderId="16" xfId="0" applyNumberFormat="1" applyFont="1" applyFill="1" applyBorder="1" applyAlignment="1">
      <alignment vertical="center" wrapText="1"/>
    </xf>
    <xf numFmtId="0" fontId="118" fillId="0" borderId="0" xfId="0" applyFont="1" applyFill="1" applyAlignment="1">
      <alignment wrapText="1"/>
    </xf>
    <xf numFmtId="166" fontId="25" fillId="0" borderId="16" xfId="0" applyNumberFormat="1" applyFont="1" applyFill="1" applyBorder="1" applyAlignment="1">
      <alignment horizontal="right" vertical="center" wrapText="1" readingOrder="1"/>
    </xf>
    <xf numFmtId="0" fontId="25" fillId="0" borderId="23" xfId="0" applyFont="1" applyFill="1" applyBorder="1" applyAlignment="1">
      <alignment horizontal="center" vertical="center" wrapText="1"/>
    </xf>
    <xf numFmtId="0" fontId="25" fillId="0" borderId="0" xfId="0" applyFont="1" applyFill="1" applyAlignment="1">
      <alignment horizontal="center" wrapText="1"/>
    </xf>
    <xf numFmtId="166" fontId="25" fillId="0" borderId="0" xfId="0" applyNumberFormat="1" applyFont="1" applyFill="1" applyAlignment="1">
      <alignment horizontal="right" wrapText="1"/>
    </xf>
    <xf numFmtId="0" fontId="123" fillId="0" borderId="0" xfId="0" applyFont="1" applyFill="1" applyAlignment="1">
      <alignment horizontal="center" vertical="center" wrapText="1"/>
    </xf>
    <xf numFmtId="166" fontId="32" fillId="0" borderId="0" xfId="0" applyNumberFormat="1" applyFont="1" applyFill="1" applyAlignment="1">
      <alignment horizontal="right" vertical="center" wrapText="1"/>
    </xf>
    <xf numFmtId="0" fontId="25" fillId="0" borderId="0" xfId="0" applyFont="1" applyAlignment="1">
      <alignment horizontal="center"/>
    </xf>
    <xf numFmtId="0" fontId="53" fillId="0" borderId="16" xfId="0" applyFont="1" applyBorder="1" applyAlignment="1">
      <alignment horizontal="center" vertical="center" wrapText="1"/>
    </xf>
    <xf numFmtId="0" fontId="53" fillId="0" borderId="0" xfId="0" applyFont="1" applyAlignment="1">
      <alignment vertical="center" wrapText="1"/>
    </xf>
    <xf numFmtId="0" fontId="54" fillId="0" borderId="0" xfId="0" applyFont="1" applyAlignment="1">
      <alignment horizontal="center" wrapText="1"/>
    </xf>
    <xf numFmtId="0" fontId="32" fillId="0" borderId="16" xfId="0" applyNumberFormat="1" applyFont="1" applyFill="1" applyBorder="1" applyAlignment="1">
      <alignment horizontal="center" vertical="center" wrapText="1"/>
    </xf>
    <xf numFmtId="0" fontId="54" fillId="0" borderId="16" xfId="0" applyFont="1" applyBorder="1" applyAlignment="1">
      <alignment horizontal="center"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left" vertical="center" wrapText="1"/>
    </xf>
    <xf numFmtId="0" fontId="25" fillId="0" borderId="16" xfId="0" applyFont="1" applyFill="1" applyBorder="1" applyAlignment="1">
      <alignment vertical="center" wrapText="1"/>
    </xf>
    <xf numFmtId="0" fontId="32" fillId="0" borderId="19" xfId="0" applyNumberFormat="1" applyFont="1" applyFill="1" applyBorder="1" applyAlignment="1">
      <alignment horizontal="left" vertical="center" wrapText="1"/>
    </xf>
    <xf numFmtId="0" fontId="32" fillId="0" borderId="18" xfId="0" applyNumberFormat="1" applyFont="1" applyFill="1" applyBorder="1" applyAlignment="1">
      <alignment horizontal="center" vertical="center" wrapText="1"/>
    </xf>
    <xf numFmtId="0" fontId="32" fillId="0" borderId="20" xfId="0" applyNumberFormat="1" applyFont="1" applyFill="1" applyBorder="1" applyAlignment="1">
      <alignment horizontal="left" vertical="center" wrapText="1"/>
    </xf>
    <xf numFmtId="0" fontId="53" fillId="5" borderId="0" xfId="0" applyFont="1" applyFill="1" applyAlignment="1">
      <alignment horizontal="center" vertical="center"/>
    </xf>
    <xf numFmtId="166" fontId="32" fillId="0" borderId="16" xfId="0" applyNumberFormat="1" applyFont="1" applyBorder="1" applyAlignment="1">
      <alignment vertical="center" wrapText="1"/>
    </xf>
    <xf numFmtId="3" fontId="32" fillId="0" borderId="16" xfId="0" applyNumberFormat="1" applyFont="1" applyBorder="1" applyAlignment="1">
      <alignment vertical="center" wrapText="1"/>
    </xf>
    <xf numFmtId="0" fontId="32" fillId="0" borderId="0" xfId="0" applyFont="1" applyAlignment="1">
      <alignment wrapText="1"/>
    </xf>
    <xf numFmtId="0" fontId="32" fillId="0" borderId="16" xfId="0" applyFont="1" applyBorder="1" applyAlignment="1">
      <alignment horizontal="right" vertical="center" wrapText="1"/>
    </xf>
    <xf numFmtId="4" fontId="25" fillId="0" borderId="0" xfId="0" applyNumberFormat="1" applyFont="1" applyAlignment="1">
      <alignment wrapText="1"/>
    </xf>
    <xf numFmtId="167" fontId="25" fillId="0" borderId="0" xfId="0" applyNumberFormat="1" applyFont="1" applyAlignment="1">
      <alignment wrapText="1"/>
    </xf>
    <xf numFmtId="0" fontId="36" fillId="0" borderId="0" xfId="0" applyFont="1" applyAlignment="1">
      <alignment horizontal="center" vertical="center"/>
    </xf>
    <xf numFmtId="0" fontId="36" fillId="5" borderId="0" xfId="0" applyFont="1" applyFill="1" applyAlignment="1">
      <alignment horizontal="center" vertical="center"/>
    </xf>
    <xf numFmtId="4" fontId="38" fillId="0" borderId="0" xfId="0" applyNumberFormat="1" applyFont="1" applyAlignment="1">
      <alignment horizontal="center" vertical="center"/>
    </xf>
    <xf numFmtId="4" fontId="36" fillId="0" borderId="0" xfId="0" applyNumberFormat="1" applyFont="1" applyAlignment="1">
      <alignment horizontal="center" vertical="center"/>
    </xf>
    <xf numFmtId="0" fontId="25" fillId="0" borderId="16" xfId="0" applyFont="1" applyFill="1" applyBorder="1" applyAlignment="1">
      <alignment horizontal="left" vertical="center" wrapText="1"/>
    </xf>
    <xf numFmtId="4" fontId="25" fillId="0" borderId="16" xfId="0" applyNumberFormat="1" applyFont="1" applyFill="1" applyBorder="1" applyAlignment="1">
      <alignment horizontal="right" vertical="center" wrapText="1"/>
    </xf>
    <xf numFmtId="0" fontId="103" fillId="0" borderId="0" xfId="0" applyFont="1" applyFill="1" applyBorder="1" applyAlignment="1">
      <alignment horizontal="center" vertical="center" wrapText="1"/>
    </xf>
    <xf numFmtId="0" fontId="32" fillId="7" borderId="16" xfId="0" applyFont="1" applyFill="1" applyBorder="1" applyAlignment="1">
      <alignment horizontal="center" vertical="center" wrapText="1"/>
    </xf>
    <xf numFmtId="4" fontId="32" fillId="7" borderId="16" xfId="0" applyNumberFormat="1" applyFont="1" applyFill="1" applyBorder="1" applyAlignment="1">
      <alignment horizontal="right" vertical="center" wrapText="1"/>
    </xf>
    <xf numFmtId="4" fontId="32" fillId="7" borderId="16" xfId="0" applyNumberFormat="1" applyFont="1" applyFill="1" applyBorder="1" applyAlignment="1">
      <alignment horizontal="center" vertical="center" wrapText="1"/>
    </xf>
    <xf numFmtId="0" fontId="32" fillId="0" borderId="0" xfId="0" applyFont="1" applyAlignment="1">
      <alignment vertical="center"/>
    </xf>
    <xf numFmtId="0" fontId="60" fillId="0" borderId="16" xfId="0" applyFont="1" applyBorder="1" applyAlignment="1">
      <alignment horizontal="justify" vertical="center" wrapText="1"/>
    </xf>
    <xf numFmtId="4" fontId="60" fillId="0" borderId="16" xfId="0" applyNumberFormat="1" applyFont="1" applyBorder="1" applyAlignment="1">
      <alignment horizontal="right" vertical="center" wrapText="1"/>
    </xf>
    <xf numFmtId="0" fontId="25" fillId="7" borderId="16" xfId="0" applyFont="1" applyFill="1" applyBorder="1" applyAlignment="1">
      <alignment horizontal="center" vertical="center" wrapText="1"/>
    </xf>
    <xf numFmtId="0" fontId="25" fillId="0" borderId="0" xfId="0" applyFont="1" applyAlignment="1">
      <alignment vertical="center"/>
    </xf>
    <xf numFmtId="0" fontId="25" fillId="7" borderId="16" xfId="0" applyFont="1" applyFill="1" applyBorder="1" applyAlignment="1">
      <alignment horizontal="justify" vertical="center" wrapText="1"/>
    </xf>
    <xf numFmtId="0" fontId="60" fillId="7" borderId="16" xfId="0" applyFont="1" applyFill="1" applyBorder="1" applyAlignment="1">
      <alignment horizontal="justify" vertical="center" wrapText="1"/>
    </xf>
    <xf numFmtId="4" fontId="60" fillId="7" borderId="16" xfId="0" applyNumberFormat="1" applyFont="1" applyFill="1" applyBorder="1" applyAlignment="1">
      <alignment horizontal="right" vertical="center" wrapText="1"/>
    </xf>
    <xf numFmtId="4" fontId="25" fillId="7" borderId="16" xfId="0" applyNumberFormat="1" applyFont="1" applyFill="1" applyBorder="1" applyAlignment="1">
      <alignment horizontal="right" vertical="center" wrapText="1"/>
    </xf>
    <xf numFmtId="0" fontId="25" fillId="0" borderId="16" xfId="0" applyFont="1" applyBorder="1" applyAlignment="1">
      <alignment horizontal="justify" vertical="top" wrapText="1"/>
    </xf>
    <xf numFmtId="4" fontId="25" fillId="0" borderId="16" xfId="0" applyNumberFormat="1" applyFont="1" applyBorder="1" applyAlignment="1">
      <alignment horizontal="right" vertical="top" wrapText="1"/>
    </xf>
    <xf numFmtId="0" fontId="25" fillId="7" borderId="16" xfId="0" applyFont="1" applyFill="1" applyBorder="1" applyAlignment="1">
      <alignment horizontal="justify" vertical="top" wrapText="1"/>
    </xf>
    <xf numFmtId="4" fontId="25" fillId="7" borderId="16" xfId="0" applyNumberFormat="1" applyFont="1" applyFill="1" applyBorder="1" applyAlignment="1">
      <alignment horizontal="right" vertical="top" wrapText="1"/>
    </xf>
    <xf numFmtId="0" fontId="32" fillId="0" borderId="16" xfId="0" applyFont="1" applyBorder="1" applyAlignment="1">
      <alignment wrapText="1"/>
    </xf>
    <xf numFmtId="0" fontId="60" fillId="0" borderId="16" xfId="0" applyFont="1" applyBorder="1" applyAlignment="1">
      <alignment horizontal="justify" wrapText="1"/>
    </xf>
    <xf numFmtId="0" fontId="60" fillId="0" borderId="16" xfId="0" applyFont="1" applyBorder="1" applyAlignment="1">
      <alignment horizontal="justify" vertical="top" wrapText="1"/>
    </xf>
    <xf numFmtId="4" fontId="60" fillId="0" borderId="16" xfId="0" applyNumberFormat="1" applyFont="1" applyBorder="1" applyAlignment="1">
      <alignment horizontal="right" vertical="top" wrapText="1"/>
    </xf>
    <xf numFmtId="0" fontId="60" fillId="7" borderId="16" xfId="0" applyFont="1" applyFill="1" applyBorder="1" applyAlignment="1">
      <alignment horizontal="justify" vertical="top" wrapText="1"/>
    </xf>
    <xf numFmtId="4" fontId="60" fillId="7" borderId="16" xfId="0" applyNumberFormat="1" applyFont="1" applyFill="1" applyBorder="1" applyAlignment="1">
      <alignment horizontal="right" vertical="top" wrapText="1"/>
    </xf>
    <xf numFmtId="0" fontId="59" fillId="0" borderId="16" xfId="0" applyFont="1" applyBorder="1"/>
    <xf numFmtId="4" fontId="25" fillId="0" borderId="0" xfId="0" applyNumberFormat="1" applyFont="1" applyAlignment="1">
      <alignment horizontal="center"/>
    </xf>
    <xf numFmtId="0" fontId="32" fillId="0" borderId="16"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left" vertical="center" wrapText="1"/>
    </xf>
    <xf numFmtId="0" fontId="32" fillId="0" borderId="0" xfId="0" applyFont="1" applyFill="1" applyAlignment="1">
      <alignment horizontal="center" vertical="center" wrapText="1"/>
    </xf>
    <xf numFmtId="0" fontId="25" fillId="0" borderId="16" xfId="0" applyFont="1" applyFill="1" applyBorder="1" applyAlignment="1">
      <alignment vertical="center" wrapText="1"/>
    </xf>
    <xf numFmtId="0" fontId="32" fillId="0" borderId="0" xfId="0" applyFont="1" applyFill="1" applyAlignment="1">
      <alignment horizontal="center" wrapText="1"/>
    </xf>
    <xf numFmtId="166" fontId="25" fillId="0" borderId="16" xfId="0" applyNumberFormat="1" applyFont="1" applyFill="1" applyBorder="1" applyAlignment="1">
      <alignment horizontal="right" vertical="center" wrapText="1"/>
    </xf>
    <xf numFmtId="0" fontId="38" fillId="0" borderId="16" xfId="0" applyFont="1" applyBorder="1" applyAlignment="1">
      <alignment horizontal="center" vertical="center" wrapText="1"/>
    </xf>
    <xf numFmtId="166" fontId="38" fillId="0" borderId="16" xfId="0" applyNumberFormat="1" applyFont="1" applyBorder="1" applyAlignment="1">
      <alignment vertical="center" wrapText="1"/>
    </xf>
    <xf numFmtId="3" fontId="38" fillId="0" borderId="16" xfId="0" applyNumberFormat="1" applyFont="1" applyBorder="1" applyAlignment="1">
      <alignment vertical="center" wrapText="1"/>
    </xf>
    <xf numFmtId="0" fontId="38" fillId="0" borderId="16" xfId="0" applyFont="1" applyBorder="1" applyAlignment="1">
      <alignment vertical="center" wrapText="1"/>
    </xf>
    <xf numFmtId="0" fontId="38" fillId="0" borderId="0" xfId="0" applyFont="1" applyAlignment="1">
      <alignment wrapText="1"/>
    </xf>
    <xf numFmtId="166" fontId="36" fillId="0" borderId="16" xfId="0" applyNumberFormat="1" applyFont="1" applyBorder="1" applyAlignment="1">
      <alignment vertical="center" wrapText="1"/>
    </xf>
    <xf numFmtId="3" fontId="36" fillId="0" borderId="16" xfId="0" applyNumberFormat="1" applyFont="1" applyBorder="1" applyAlignment="1">
      <alignment vertical="center" wrapText="1"/>
    </xf>
    <xf numFmtId="0" fontId="36" fillId="0" borderId="16" xfId="0" applyFont="1" applyBorder="1" applyAlignment="1">
      <alignment horizontal="center" wrapText="1"/>
    </xf>
    <xf numFmtId="0" fontId="32" fillId="0" borderId="0" xfId="0" applyFont="1" applyFill="1" applyBorder="1" applyAlignment="1">
      <alignment horizontal="left" vertical="center" wrapText="1"/>
    </xf>
    <xf numFmtId="0" fontId="25" fillId="0" borderId="0" xfId="0" applyFont="1" applyFill="1" applyBorder="1" applyAlignment="1">
      <alignment horizontal="left" vertical="center" wrapText="1"/>
    </xf>
    <xf numFmtId="165" fontId="36" fillId="0" borderId="16" xfId="0" applyNumberFormat="1" applyFont="1" applyFill="1" applyBorder="1" applyAlignment="1">
      <alignment horizontal="right"/>
    </xf>
    <xf numFmtId="165" fontId="36" fillId="11" borderId="16" xfId="0" applyNumberFormat="1" applyFont="1" applyFill="1" applyBorder="1" applyAlignment="1">
      <alignment horizontal="right"/>
    </xf>
    <xf numFmtId="0" fontId="25" fillId="0" borderId="16" xfId="0" applyFont="1" applyBorder="1" applyAlignment="1">
      <alignment horizontal="center" vertical="center" wrapText="1"/>
    </xf>
    <xf numFmtId="0" fontId="25" fillId="0" borderId="16" xfId="0" applyFont="1" applyBorder="1" applyAlignment="1">
      <alignment horizontal="left" vertical="center" wrapText="1"/>
    </xf>
    <xf numFmtId="0" fontId="32" fillId="0" borderId="0" xfId="0" applyFont="1" applyAlignment="1">
      <alignment horizontal="center" vertical="center"/>
    </xf>
    <xf numFmtId="0" fontId="32" fillId="0" borderId="20" xfId="0" applyFont="1" applyBorder="1" applyAlignment="1">
      <alignment vertical="center" wrapText="1"/>
    </xf>
    <xf numFmtId="0" fontId="32" fillId="0" borderId="16" xfId="0" applyFont="1" applyBorder="1" applyAlignment="1">
      <alignment horizontal="left" wrapText="1"/>
    </xf>
    <xf numFmtId="0" fontId="32" fillId="0" borderId="16" xfId="0" applyFont="1" applyBorder="1" applyAlignment="1">
      <alignment horizontal="center" wrapText="1"/>
    </xf>
    <xf numFmtId="0" fontId="38" fillId="0" borderId="20" xfId="0" applyFont="1" applyBorder="1" applyAlignment="1">
      <alignment vertical="center" wrapText="1"/>
    </xf>
    <xf numFmtId="2" fontId="32" fillId="0" borderId="0" xfId="0" applyNumberFormat="1" applyFont="1" applyFill="1" applyAlignment="1">
      <alignment vertical="center" wrapText="1"/>
    </xf>
    <xf numFmtId="4" fontId="25" fillId="0" borderId="18" xfId="0" applyNumberFormat="1" applyFont="1" applyFill="1" applyBorder="1" applyAlignment="1">
      <alignment vertical="center" wrapText="1"/>
    </xf>
    <xf numFmtId="0" fontId="25" fillId="0" borderId="19" xfId="0" applyFont="1" applyFill="1" applyBorder="1" applyAlignment="1">
      <alignment vertical="center" wrapText="1"/>
    </xf>
    <xf numFmtId="0" fontId="25" fillId="0" borderId="0" xfId="0" applyFont="1" applyFill="1" applyBorder="1" applyAlignment="1">
      <alignment vertical="top"/>
    </xf>
    <xf numFmtId="0" fontId="32" fillId="0" borderId="0" xfId="0" applyFont="1" applyFill="1" applyBorder="1" applyAlignment="1">
      <alignment horizontal="center" vertical="top"/>
    </xf>
    <xf numFmtId="165" fontId="32" fillId="0" borderId="0" xfId="0" applyNumberFormat="1" applyFont="1" applyFill="1" applyBorder="1" applyAlignment="1">
      <alignment vertical="top"/>
    </xf>
    <xf numFmtId="0" fontId="25" fillId="0" borderId="0" xfId="0" applyFont="1" applyFill="1" applyAlignment="1">
      <alignment vertical="top"/>
    </xf>
    <xf numFmtId="0" fontId="25" fillId="0" borderId="16" xfId="0" applyFont="1" applyFill="1" applyBorder="1" applyAlignment="1">
      <alignment horizontal="left" vertical="center" wrapText="1"/>
    </xf>
    <xf numFmtId="0" fontId="54" fillId="0" borderId="16" xfId="0" applyFont="1" applyFill="1" applyBorder="1" applyAlignment="1">
      <alignment horizontal="center" vertical="center" wrapText="1"/>
    </xf>
    <xf numFmtId="0" fontId="53" fillId="0" borderId="16" xfId="0" applyFont="1" applyBorder="1" applyAlignment="1">
      <alignment horizontal="center" vertical="center" wrapText="1"/>
    </xf>
    <xf numFmtId="0" fontId="53" fillId="0" borderId="16" xfId="0" applyFont="1" applyBorder="1" applyAlignment="1">
      <alignment horizontal="center" vertical="center"/>
    </xf>
    <xf numFmtId="0" fontId="54" fillId="0" borderId="0" xfId="0" applyFont="1" applyAlignment="1">
      <alignment horizontal="center" vertical="center"/>
    </xf>
    <xf numFmtId="0" fontId="54" fillId="0" borderId="16" xfId="0" applyFont="1" applyBorder="1" applyAlignment="1">
      <alignment horizontal="center" vertical="center" wrapText="1"/>
    </xf>
    <xf numFmtId="0" fontId="25" fillId="0" borderId="16" xfId="0" applyFont="1" applyFill="1" applyBorder="1" applyAlignment="1">
      <alignment horizontal="left" vertical="center" wrapText="1"/>
    </xf>
    <xf numFmtId="0" fontId="53" fillId="0" borderId="16" xfId="0" applyFont="1" applyBorder="1" applyAlignment="1">
      <alignment horizontal="center" vertical="center" wrapText="1"/>
    </xf>
    <xf numFmtId="0" fontId="53" fillId="0" borderId="16" xfId="0" applyFont="1" applyBorder="1" applyAlignment="1">
      <alignment horizontal="center" vertical="center"/>
    </xf>
    <xf numFmtId="0" fontId="54" fillId="0" borderId="0" xfId="0" applyFont="1" applyAlignment="1">
      <alignment horizontal="center" vertical="center"/>
    </xf>
    <xf numFmtId="0" fontId="54" fillId="0" borderId="16" xfId="0" applyFont="1" applyBorder="1" applyAlignment="1">
      <alignment horizontal="center" vertical="center" wrapText="1"/>
    </xf>
    <xf numFmtId="0" fontId="54" fillId="0" borderId="16" xfId="0" applyFont="1" applyBorder="1" applyAlignment="1">
      <alignment horizontal="center" vertical="center"/>
    </xf>
    <xf numFmtId="0" fontId="32" fillId="0" borderId="16" xfId="0" applyFont="1" applyFill="1" applyBorder="1" applyAlignment="1">
      <alignment horizontal="center" vertical="center" wrapText="1"/>
    </xf>
    <xf numFmtId="0" fontId="25" fillId="0" borderId="16" xfId="0" applyFont="1" applyFill="1" applyBorder="1" applyAlignment="1">
      <alignment horizontal="left" vertical="center" wrapText="1"/>
    </xf>
    <xf numFmtId="0" fontId="32" fillId="4" borderId="29" xfId="0" applyFont="1" applyFill="1" applyBorder="1" applyAlignment="1">
      <alignment horizontal="center" vertical="center"/>
    </xf>
    <xf numFmtId="0" fontId="118" fillId="0" borderId="0" xfId="0" applyFont="1" applyFill="1" applyAlignment="1">
      <alignment vertical="center"/>
    </xf>
    <xf numFmtId="0" fontId="118" fillId="0" borderId="0" xfId="0" applyFont="1" applyFill="1" applyBorder="1" applyAlignment="1">
      <alignment vertical="center"/>
    </xf>
    <xf numFmtId="0" fontId="25" fillId="0" borderId="0" xfId="0" applyFont="1" applyFill="1" applyAlignment="1">
      <alignment horizontal="right" vertical="center"/>
    </xf>
    <xf numFmtId="180" fontId="25" fillId="0" borderId="0" xfId="0" applyNumberFormat="1" applyFont="1" applyFill="1" applyAlignment="1">
      <alignment vertical="center"/>
    </xf>
    <xf numFmtId="3" fontId="25" fillId="0" borderId="0" xfId="0" applyNumberFormat="1" applyFont="1" applyFill="1" applyAlignment="1">
      <alignment horizontal="right" vertical="center"/>
    </xf>
    <xf numFmtId="0" fontId="118" fillId="0" borderId="0" xfId="0" applyFont="1" applyFill="1" applyAlignment="1">
      <alignment horizontal="center" vertical="center"/>
    </xf>
    <xf numFmtId="0" fontId="118" fillId="0" borderId="0" xfId="0" applyFont="1" applyFill="1" applyAlignment="1">
      <alignment horizontal="right" vertical="center"/>
    </xf>
    <xf numFmtId="180" fontId="118" fillId="0" borderId="0" xfId="0" applyNumberFormat="1" applyFont="1" applyFill="1" applyAlignment="1">
      <alignment vertical="center"/>
    </xf>
    <xf numFmtId="3" fontId="118" fillId="0" borderId="0" xfId="0" applyNumberFormat="1" applyFont="1" applyFill="1" applyAlignment="1">
      <alignment horizontal="right" vertical="center"/>
    </xf>
    <xf numFmtId="0" fontId="25" fillId="0" borderId="0" xfId="0" applyFont="1" applyFill="1"/>
    <xf numFmtId="0" fontId="32" fillId="0" borderId="18" xfId="0" applyFont="1" applyFill="1" applyBorder="1" applyAlignment="1">
      <alignment horizontal="center" vertical="center"/>
    </xf>
    <xf numFmtId="4" fontId="32" fillId="0" borderId="16" xfId="0" applyNumberFormat="1" applyFont="1" applyFill="1" applyBorder="1" applyAlignment="1">
      <alignment horizontal="center" vertical="center"/>
    </xf>
    <xf numFmtId="0" fontId="32" fillId="0" borderId="18" xfId="0" applyFont="1" applyFill="1" applyBorder="1" applyAlignment="1">
      <alignment horizontal="center" vertical="center" wrapText="1"/>
    </xf>
    <xf numFmtId="165" fontId="25" fillId="0" borderId="0" xfId="0" applyNumberFormat="1" applyFont="1" applyFill="1" applyBorder="1" applyAlignment="1">
      <alignment horizontal="right" vertical="center"/>
    </xf>
    <xf numFmtId="165" fontId="25" fillId="0" borderId="0" xfId="0" applyNumberFormat="1" applyFont="1" applyFill="1" applyBorder="1" applyAlignment="1">
      <alignment horizontal="justify" vertical="top"/>
    </xf>
    <xf numFmtId="0" fontId="25" fillId="0" borderId="0" xfId="0" applyFont="1" applyFill="1" applyBorder="1" applyAlignment="1">
      <alignment horizontal="justify" vertical="top"/>
    </xf>
    <xf numFmtId="165" fontId="25" fillId="0" borderId="0" xfId="0" applyNumberFormat="1" applyFont="1" applyFill="1"/>
    <xf numFmtId="49" fontId="25" fillId="0" borderId="18" xfId="0" applyNumberFormat="1" applyFont="1" applyFill="1" applyBorder="1" applyAlignment="1">
      <alignment vertical="center" wrapText="1"/>
    </xf>
    <xf numFmtId="0" fontId="126" fillId="0" borderId="16" xfId="0" applyFont="1" applyBorder="1" applyAlignment="1">
      <alignment horizontal="justify" vertical="center" wrapText="1"/>
    </xf>
    <xf numFmtId="4" fontId="36" fillId="7" borderId="16" xfId="0" applyNumberFormat="1" applyFont="1" applyFill="1" applyBorder="1" applyAlignment="1">
      <alignment horizontal="right" vertical="center" wrapText="1"/>
    </xf>
    <xf numFmtId="0" fontId="54" fillId="0" borderId="18" xfId="0" applyFont="1" applyBorder="1" applyAlignment="1">
      <alignment horizontal="center" vertical="center" wrapText="1"/>
    </xf>
    <xf numFmtId="166" fontId="53" fillId="0" borderId="16" xfId="0" applyNumberFormat="1" applyFont="1" applyBorder="1" applyAlignment="1">
      <alignment horizontal="center" vertical="center"/>
    </xf>
    <xf numFmtId="166" fontId="54" fillId="0" borderId="16" xfId="0" applyNumberFormat="1" applyFont="1" applyBorder="1" applyAlignment="1">
      <alignment horizontal="center" vertical="center"/>
    </xf>
    <xf numFmtId="183" fontId="53" fillId="0" borderId="16" xfId="0" applyNumberFormat="1" applyFont="1" applyBorder="1" applyAlignment="1">
      <alignment horizontal="center" vertical="center" wrapText="1"/>
    </xf>
    <xf numFmtId="1" fontId="32" fillId="0" borderId="16" xfId="0" applyNumberFormat="1" applyFont="1" applyFill="1" applyBorder="1" applyAlignment="1">
      <alignment horizontal="center" vertical="center" wrapText="1"/>
    </xf>
    <xf numFmtId="0" fontId="38" fillId="0" borderId="16" xfId="0" applyFont="1" applyFill="1" applyBorder="1" applyAlignment="1">
      <alignment horizontal="left" vertical="center" wrapText="1"/>
    </xf>
    <xf numFmtId="166" fontId="38" fillId="0" borderId="16" xfId="0" applyNumberFormat="1" applyFont="1" applyBorder="1" applyAlignment="1">
      <alignment horizontal="center" vertical="center"/>
    </xf>
    <xf numFmtId="0" fontId="38" fillId="0" borderId="16" xfId="0" applyFont="1" applyBorder="1" applyAlignment="1">
      <alignment horizontal="center" vertical="center"/>
    </xf>
    <xf numFmtId="0" fontId="38" fillId="0" borderId="0" xfId="0" applyFont="1" applyAlignment="1">
      <alignment horizontal="center" vertical="center"/>
    </xf>
    <xf numFmtId="166" fontId="36" fillId="0" borderId="16" xfId="0" applyNumberFormat="1" applyFont="1" applyBorder="1" applyAlignment="1">
      <alignment horizontal="center" vertical="center"/>
    </xf>
    <xf numFmtId="166" fontId="53" fillId="0" borderId="0" xfId="0" applyNumberFormat="1" applyFont="1" applyAlignment="1">
      <alignment horizontal="center" vertical="center"/>
    </xf>
    <xf numFmtId="166" fontId="12" fillId="0" borderId="16" xfId="0" applyNumberFormat="1" applyFont="1" applyBorder="1" applyAlignment="1">
      <alignment horizontal="center" vertical="center" wrapText="1"/>
    </xf>
    <xf numFmtId="0" fontId="25" fillId="0" borderId="16" xfId="0" applyFont="1" applyBorder="1" applyAlignment="1">
      <alignment horizontal="left" vertical="center" wrapText="1"/>
    </xf>
    <xf numFmtId="0" fontId="25" fillId="0" borderId="16" xfId="0" applyFont="1" applyBorder="1" applyAlignment="1">
      <alignment horizontal="center" vertical="center" wrapText="1"/>
    </xf>
    <xf numFmtId="49" fontId="25" fillId="3" borderId="16" xfId="0" applyNumberFormat="1" applyFont="1" applyFill="1" applyBorder="1" applyAlignment="1">
      <alignment horizontal="center" vertical="center" wrapText="1"/>
    </xf>
    <xf numFmtId="0" fontId="25" fillId="3" borderId="16" xfId="0" applyFont="1" applyFill="1" applyBorder="1" applyAlignment="1">
      <alignment horizontal="center" vertical="center" wrapText="1"/>
    </xf>
    <xf numFmtId="0" fontId="44" fillId="3" borderId="16" xfId="0" applyFont="1" applyFill="1" applyBorder="1" applyAlignment="1">
      <alignment horizontal="center" vertical="center" wrapText="1"/>
    </xf>
    <xf numFmtId="0" fontId="36" fillId="3" borderId="16"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left" vertical="center" wrapText="1"/>
    </xf>
    <xf numFmtId="0" fontId="25" fillId="0" borderId="16" xfId="0" applyFont="1" applyFill="1" applyBorder="1" applyAlignment="1">
      <alignment vertical="center" wrapText="1"/>
    </xf>
    <xf numFmtId="4" fontId="25" fillId="0" borderId="16" xfId="0" applyNumberFormat="1" applyFont="1" applyFill="1" applyBorder="1" applyAlignment="1">
      <alignment horizontal="right" vertical="center" wrapText="1"/>
    </xf>
    <xf numFmtId="166" fontId="25" fillId="0" borderId="16" xfId="0" applyNumberFormat="1" applyFont="1" applyBorder="1" applyAlignment="1">
      <alignment horizontal="center" vertical="center" wrapText="1"/>
    </xf>
    <xf numFmtId="0" fontId="25" fillId="3" borderId="16" xfId="0" applyFont="1" applyFill="1" applyBorder="1" applyAlignment="1">
      <alignment horizontal="left" vertical="center" wrapText="1"/>
    </xf>
    <xf numFmtId="166" fontId="32" fillId="0" borderId="16" xfId="0" applyNumberFormat="1" applyFont="1" applyBorder="1" applyAlignment="1">
      <alignment horizontal="center" vertical="center" wrapText="1"/>
    </xf>
    <xf numFmtId="0" fontId="25" fillId="0" borderId="21" xfId="0" applyFont="1" applyBorder="1" applyAlignment="1">
      <alignment horizontal="center" vertical="center" wrapText="1"/>
    </xf>
    <xf numFmtId="165" fontId="25" fillId="3" borderId="16" xfId="0" applyNumberFormat="1" applyFont="1" applyFill="1" applyBorder="1" applyAlignment="1">
      <alignment horizontal="right" vertical="center" wrapText="1"/>
    </xf>
    <xf numFmtId="179" fontId="25" fillId="3" borderId="16" xfId="0" applyNumberFormat="1" applyFont="1" applyFill="1" applyBorder="1" applyAlignment="1">
      <alignment horizontal="right" vertical="center" wrapText="1"/>
    </xf>
    <xf numFmtId="49" fontId="25" fillId="3" borderId="16" xfId="0" applyNumberFormat="1" applyFont="1" applyFill="1" applyBorder="1" applyAlignment="1">
      <alignment horizontal="left" vertical="center" wrapText="1"/>
    </xf>
    <xf numFmtId="165" fontId="25" fillId="0" borderId="16" xfId="0" applyNumberFormat="1" applyFont="1" applyBorder="1" applyAlignment="1">
      <alignment horizontal="right" vertical="center" wrapText="1"/>
    </xf>
    <xf numFmtId="0" fontId="25" fillId="3" borderId="16" xfId="0" quotePrefix="1" applyFont="1" applyFill="1" applyBorder="1" applyAlignment="1">
      <alignment horizontal="justify" vertical="center" wrapText="1"/>
    </xf>
    <xf numFmtId="0" fontId="12" fillId="3" borderId="16" xfId="0" applyFont="1" applyFill="1" applyBorder="1" applyAlignment="1">
      <alignment horizontal="center" vertical="center" wrapText="1"/>
    </xf>
    <xf numFmtId="165" fontId="12" fillId="3" borderId="16" xfId="0" applyNumberFormat="1" applyFont="1" applyFill="1" applyBorder="1" applyAlignment="1">
      <alignment horizontal="right" vertical="center" wrapText="1"/>
    </xf>
    <xf numFmtId="0" fontId="36" fillId="0" borderId="21" xfId="0" applyFont="1" applyBorder="1" applyAlignment="1">
      <alignment horizontal="center" vertical="center" wrapText="1"/>
    </xf>
    <xf numFmtId="49" fontId="25" fillId="0" borderId="16" xfId="0" applyNumberFormat="1" applyFont="1" applyBorder="1" applyAlignment="1">
      <alignment horizontal="center" vertical="center" wrapText="1"/>
    </xf>
    <xf numFmtId="49" fontId="36" fillId="3" borderId="16" xfId="0" quotePrefix="1" applyNumberFormat="1" applyFont="1" applyFill="1" applyBorder="1" applyAlignment="1">
      <alignment horizontal="center" vertical="center" wrapText="1"/>
    </xf>
    <xf numFmtId="165" fontId="36" fillId="3" borderId="16" xfId="0" applyNumberFormat="1" applyFont="1" applyFill="1" applyBorder="1" applyAlignment="1">
      <alignment horizontal="right" vertical="center" wrapText="1"/>
    </xf>
    <xf numFmtId="165" fontId="36" fillId="0" borderId="16" xfId="0" applyNumberFormat="1" applyFont="1" applyBorder="1" applyAlignment="1">
      <alignment horizontal="right" vertical="center" wrapText="1"/>
    </xf>
    <xf numFmtId="0" fontId="36" fillId="3" borderId="16" xfId="0" quotePrefix="1" applyFont="1" applyFill="1" applyBorder="1" applyAlignment="1">
      <alignment horizontal="justify" vertical="center" wrapText="1"/>
    </xf>
    <xf numFmtId="0" fontId="108" fillId="0" borderId="16" xfId="0" applyFont="1" applyBorder="1" applyAlignment="1">
      <alignment vertical="center" wrapText="1"/>
    </xf>
    <xf numFmtId="0" fontId="108" fillId="0" borderId="21" xfId="0" applyFont="1" applyBorder="1" applyAlignment="1">
      <alignment horizontal="center" vertical="center" wrapText="1"/>
    </xf>
    <xf numFmtId="0" fontId="108" fillId="3" borderId="16" xfId="0" applyFont="1" applyFill="1" applyBorder="1" applyAlignment="1">
      <alignment horizontal="center" vertical="center" wrapText="1"/>
    </xf>
    <xf numFmtId="0" fontId="108" fillId="3" borderId="16" xfId="0" quotePrefix="1" applyFont="1" applyFill="1" applyBorder="1" applyAlignment="1">
      <alignment horizontal="justify" vertical="center" wrapText="1"/>
    </xf>
    <xf numFmtId="0" fontId="108" fillId="0" borderId="16" xfId="0" applyFont="1" applyBorder="1" applyAlignment="1">
      <alignment horizontal="center" vertical="center" wrapText="1"/>
    </xf>
    <xf numFmtId="0" fontId="108" fillId="4" borderId="18" xfId="0" applyFont="1" applyFill="1" applyBorder="1" applyAlignment="1">
      <alignment horizontal="center" vertical="center"/>
    </xf>
    <xf numFmtId="0" fontId="108" fillId="4" borderId="20" xfId="0" applyFont="1" applyFill="1" applyBorder="1" applyAlignment="1">
      <alignment horizontal="justify" vertical="center" wrapText="1"/>
    </xf>
    <xf numFmtId="0" fontId="108" fillId="4" borderId="16" xfId="0" applyFont="1" applyFill="1" applyBorder="1" applyAlignment="1">
      <alignment horizontal="center" vertical="center" wrapText="1"/>
    </xf>
    <xf numFmtId="0" fontId="108" fillId="4" borderId="16" xfId="0" applyFont="1" applyFill="1" applyBorder="1" applyAlignment="1">
      <alignment horizontal="justify" vertical="center" wrapText="1"/>
    </xf>
    <xf numFmtId="179" fontId="25" fillId="4" borderId="16" xfId="0" applyNumberFormat="1" applyFont="1" applyFill="1" applyBorder="1" applyAlignment="1">
      <alignment horizontal="right" vertical="center" wrapText="1"/>
    </xf>
    <xf numFmtId="165" fontId="25" fillId="4" borderId="16" xfId="0" applyNumberFormat="1" applyFont="1" applyFill="1" applyBorder="1" applyAlignment="1">
      <alignment horizontal="right" vertical="center" wrapText="1"/>
    </xf>
    <xf numFmtId="0" fontId="25" fillId="4" borderId="16" xfId="0" applyFont="1" applyFill="1" applyBorder="1" applyAlignment="1">
      <alignment horizontal="justify" vertical="center" wrapText="1"/>
    </xf>
    <xf numFmtId="0" fontId="25" fillId="4" borderId="21" xfId="0" applyFont="1" applyFill="1" applyBorder="1" applyAlignment="1">
      <alignment horizontal="center" vertical="center" wrapText="1"/>
    </xf>
    <xf numFmtId="0" fontId="128" fillId="0" borderId="0" xfId="0" applyFont="1" applyProtection="1">
      <protection hidden="1"/>
    </xf>
    <xf numFmtId="0" fontId="128" fillId="0" borderId="0" xfId="0" applyNumberFormat="1" applyFont="1" applyProtection="1">
      <protection hidden="1"/>
    </xf>
    <xf numFmtId="0" fontId="128" fillId="0" borderId="16" xfId="0" applyFont="1" applyBorder="1" applyProtection="1">
      <protection hidden="1"/>
    </xf>
    <xf numFmtId="0" fontId="56" fillId="13" borderId="16" xfId="0" applyFont="1" applyFill="1" applyBorder="1" applyAlignment="1">
      <alignment horizontal="center" vertical="center"/>
    </xf>
    <xf numFmtId="166" fontId="56" fillId="0" borderId="13" xfId="0" applyNumberFormat="1" applyFont="1" applyBorder="1" applyAlignment="1" applyProtection="1">
      <alignment horizontal="center" vertical="center" wrapText="1"/>
      <protection hidden="1"/>
    </xf>
    <xf numFmtId="166" fontId="56" fillId="0" borderId="13" xfId="0" applyNumberFormat="1" applyFont="1" applyBorder="1" applyAlignment="1" applyProtection="1">
      <alignment horizontal="center" vertical="center"/>
      <protection hidden="1"/>
    </xf>
    <xf numFmtId="166" fontId="56" fillId="0" borderId="17" xfId="0" applyNumberFormat="1" applyFont="1" applyBorder="1" applyAlignment="1" applyProtection="1">
      <alignment horizontal="center" vertical="center" wrapText="1"/>
      <protection hidden="1"/>
    </xf>
    <xf numFmtId="166" fontId="101" fillId="0" borderId="13" xfId="0" applyNumberFormat="1" applyFont="1" applyBorder="1" applyAlignment="1" applyProtection="1">
      <alignment horizontal="center" vertical="center" wrapText="1"/>
      <protection hidden="1"/>
    </xf>
    <xf numFmtId="166" fontId="45" fillId="0" borderId="13" xfId="0" applyNumberFormat="1" applyFont="1" applyBorder="1" applyAlignment="1" applyProtection="1">
      <alignment horizontal="center" vertical="center" wrapText="1"/>
      <protection hidden="1"/>
    </xf>
    <xf numFmtId="166" fontId="130" fillId="0" borderId="13" xfId="0" applyNumberFormat="1" applyFont="1" applyBorder="1" applyAlignment="1" applyProtection="1">
      <alignment horizontal="center" vertical="center" wrapText="1"/>
      <protection hidden="1"/>
    </xf>
    <xf numFmtId="166" fontId="131" fillId="0" borderId="13" xfId="0" applyNumberFormat="1" applyFont="1" applyBorder="1" applyAlignment="1" applyProtection="1">
      <alignment horizontal="center" vertical="center" wrapText="1"/>
      <protection hidden="1"/>
    </xf>
    <xf numFmtId="0" fontId="56" fillId="0" borderId="13" xfId="0" applyNumberFormat="1" applyFont="1" applyBorder="1" applyAlignment="1" applyProtection="1">
      <alignment horizontal="center" vertical="center" wrapText="1"/>
      <protection hidden="1"/>
    </xf>
    <xf numFmtId="49" fontId="32" fillId="0" borderId="16" xfId="0" applyNumberFormat="1" applyFont="1" applyBorder="1" applyAlignment="1" applyProtection="1">
      <alignment horizontal="center" vertical="center" wrapText="1"/>
      <protection hidden="1"/>
    </xf>
    <xf numFmtId="166" fontId="32" fillId="0" borderId="16" xfId="0" applyNumberFormat="1" applyFont="1" applyBorder="1" applyAlignment="1" applyProtection="1">
      <alignment horizontal="center" vertical="center" wrapText="1"/>
      <protection hidden="1"/>
    </xf>
    <xf numFmtId="4" fontId="32" fillId="0" borderId="16" xfId="0" applyNumberFormat="1" applyFont="1" applyBorder="1" applyAlignment="1" applyProtection="1">
      <alignment horizontal="center" vertical="center" wrapText="1"/>
      <protection hidden="1"/>
    </xf>
    <xf numFmtId="0" fontId="132" fillId="0" borderId="16" xfId="0" applyFont="1" applyBorder="1" applyProtection="1">
      <protection hidden="1"/>
    </xf>
    <xf numFmtId="0" fontId="132" fillId="0" borderId="0" xfId="0" applyFont="1" applyProtection="1">
      <protection hidden="1"/>
    </xf>
    <xf numFmtId="0" fontId="32" fillId="0" borderId="16" xfId="0" applyNumberFormat="1" applyFont="1" applyBorder="1" applyAlignment="1" applyProtection="1">
      <alignment horizontal="center" vertical="center" wrapText="1"/>
      <protection hidden="1"/>
    </xf>
    <xf numFmtId="49" fontId="56" fillId="0" borderId="38" xfId="0" applyNumberFormat="1" applyFont="1" applyBorder="1" applyAlignment="1">
      <alignment horizontal="left" vertical="center"/>
    </xf>
    <xf numFmtId="49" fontId="56" fillId="0" borderId="29" xfId="0" applyNumberFormat="1" applyFont="1" applyBorder="1" applyAlignment="1">
      <alignment horizontal="left" vertical="center"/>
    </xf>
    <xf numFmtId="49" fontId="56" fillId="0" borderId="36" xfId="0" applyNumberFormat="1" applyFont="1" applyBorder="1" applyAlignment="1">
      <alignment horizontal="left" vertical="center"/>
    </xf>
    <xf numFmtId="4" fontId="56" fillId="0" borderId="18" xfId="0" applyNumberFormat="1" applyFont="1" applyBorder="1" applyAlignment="1">
      <alignment horizontal="right" vertical="center" wrapText="1"/>
    </xf>
    <xf numFmtId="4" fontId="56" fillId="0" borderId="18" xfId="0" applyNumberFormat="1" applyFont="1" applyBorder="1" applyAlignment="1">
      <alignment horizontal="center" vertical="center" wrapText="1"/>
    </xf>
    <xf numFmtId="166" fontId="56" fillId="0" borderId="18" xfId="0" applyNumberFormat="1" applyFont="1" applyBorder="1" applyAlignment="1">
      <alignment vertical="center" wrapText="1"/>
    </xf>
    <xf numFmtId="166" fontId="56" fillId="0" borderId="18" xfId="0" applyNumberFormat="1" applyFont="1" applyBorder="1" applyAlignment="1">
      <alignment horizontal="left" vertical="center" wrapText="1"/>
    </xf>
    <xf numFmtId="4" fontId="56" fillId="0" borderId="18" xfId="0" applyNumberFormat="1" applyFont="1" applyBorder="1" applyAlignment="1">
      <alignment vertical="center" wrapText="1"/>
    </xf>
    <xf numFmtId="166" fontId="56" fillId="0" borderId="18" xfId="0" applyNumberFormat="1" applyFont="1" applyBorder="1" applyAlignment="1">
      <alignment horizontal="center" vertical="center" wrapText="1"/>
    </xf>
    <xf numFmtId="4" fontId="56" fillId="0" borderId="13" xfId="0" applyNumberFormat="1" applyFont="1" applyBorder="1" applyAlignment="1">
      <alignment horizontal="left" vertical="center" wrapText="1"/>
    </xf>
    <xf numFmtId="166" fontId="56" fillId="0" borderId="16" xfId="0" applyNumberFormat="1" applyFont="1" applyBorder="1" applyAlignment="1">
      <alignment horizontal="center" vertical="center" wrapText="1"/>
    </xf>
    <xf numFmtId="0" fontId="56" fillId="0" borderId="16" xfId="0" applyNumberFormat="1" applyFont="1" applyBorder="1" applyAlignment="1">
      <alignment horizontal="center" vertical="center" wrapText="1"/>
    </xf>
    <xf numFmtId="49" fontId="25" fillId="0" borderId="16" xfId="0" applyNumberFormat="1" applyFont="1" applyBorder="1" applyAlignment="1">
      <alignment horizontal="center" vertical="center"/>
    </xf>
    <xf numFmtId="49" fontId="32" fillId="0" borderId="18" xfId="0" applyNumberFormat="1" applyFont="1" applyBorder="1" applyAlignment="1">
      <alignment horizontal="center" vertical="center" wrapText="1"/>
    </xf>
    <xf numFmtId="4" fontId="32" fillId="0" borderId="18" xfId="0" applyNumberFormat="1" applyFont="1" applyBorder="1" applyAlignment="1">
      <alignment horizontal="right" vertical="center" wrapText="1"/>
    </xf>
    <xf numFmtId="4" fontId="25" fillId="0" borderId="16" xfId="0" applyNumberFormat="1" applyFont="1" applyBorder="1" applyAlignment="1">
      <alignment horizontal="right" vertical="center" wrapText="1"/>
    </xf>
    <xf numFmtId="0" fontId="32" fillId="0" borderId="16" xfId="0" applyNumberFormat="1" applyFont="1" applyBorder="1" applyAlignment="1">
      <alignment horizontal="center" vertical="center" wrapText="1"/>
    </xf>
    <xf numFmtId="0" fontId="25" fillId="3" borderId="21" xfId="0" applyFont="1" applyFill="1" applyBorder="1" applyAlignment="1">
      <alignment horizontal="center" vertical="center" wrapText="1"/>
    </xf>
    <xf numFmtId="49" fontId="25" fillId="0" borderId="18" xfId="0" quotePrefix="1" applyNumberFormat="1" applyFont="1" applyBorder="1" applyAlignment="1">
      <alignment horizontal="center" vertical="center" wrapText="1"/>
    </xf>
    <xf numFmtId="4" fontId="25" fillId="3" borderId="16" xfId="0" applyNumberFormat="1" applyFont="1" applyFill="1" applyBorder="1" applyAlignment="1">
      <alignment horizontal="right" vertical="center" wrapText="1"/>
    </xf>
    <xf numFmtId="0" fontId="25" fillId="0" borderId="16" xfId="0" quotePrefix="1" applyFont="1" applyBorder="1" applyAlignment="1">
      <alignment vertical="center" wrapText="1"/>
    </xf>
    <xf numFmtId="0" fontId="132" fillId="0" borderId="0" xfId="0" applyFont="1"/>
    <xf numFmtId="0" fontId="25" fillId="0" borderId="16" xfId="0" applyNumberFormat="1" applyFont="1" applyBorder="1" applyAlignment="1">
      <alignment horizontal="center" vertical="center" wrapText="1"/>
    </xf>
    <xf numFmtId="4" fontId="25" fillId="0" borderId="16" xfId="0" applyNumberFormat="1" applyFont="1" applyBorder="1" applyAlignment="1">
      <alignment horizontal="right" vertical="center"/>
    </xf>
    <xf numFmtId="4" fontId="36" fillId="0" borderId="16" xfId="1" applyNumberFormat="1" applyFont="1" applyBorder="1" applyAlignment="1">
      <alignment horizontal="right" vertical="center"/>
    </xf>
    <xf numFmtId="49" fontId="36" fillId="3" borderId="16" xfId="0" quotePrefix="1" applyNumberFormat="1" applyFont="1" applyFill="1" applyBorder="1" applyAlignment="1">
      <alignment horizontal="left" vertical="center" wrapText="1"/>
    </xf>
    <xf numFmtId="0" fontId="36" fillId="0" borderId="16" xfId="0" quotePrefix="1" applyFont="1" applyBorder="1" applyAlignment="1">
      <alignment vertical="center" wrapText="1"/>
    </xf>
    <xf numFmtId="4" fontId="36" fillId="0" borderId="16" xfId="0" applyNumberFormat="1" applyFont="1" applyBorder="1" applyAlignment="1">
      <alignment horizontal="right" vertical="center" wrapText="1"/>
    </xf>
    <xf numFmtId="4" fontId="38" fillId="0" borderId="16" xfId="0" applyNumberFormat="1" applyFont="1" applyBorder="1" applyAlignment="1">
      <alignment horizontal="right" vertical="center" wrapText="1"/>
    </xf>
    <xf numFmtId="0" fontId="38" fillId="0" borderId="16" xfId="0" applyFont="1" applyBorder="1" applyAlignment="1">
      <alignment horizontal="right" vertical="center" wrapText="1"/>
    </xf>
    <xf numFmtId="0" fontId="133" fillId="0" borderId="0" xfId="0" applyFont="1"/>
    <xf numFmtId="0" fontId="38" fillId="0" borderId="16" xfId="0" applyNumberFormat="1" applyFont="1" applyBorder="1" applyAlignment="1">
      <alignment horizontal="center" vertical="center" wrapText="1"/>
    </xf>
    <xf numFmtId="0" fontId="36" fillId="3" borderId="16" xfId="0" applyFont="1" applyFill="1" applyBorder="1" applyAlignment="1">
      <alignment horizontal="justify" vertical="center" wrapText="1"/>
    </xf>
    <xf numFmtId="4" fontId="36" fillId="3" borderId="16" xfId="0" applyNumberFormat="1" applyFont="1" applyFill="1" applyBorder="1" applyAlignment="1">
      <alignment horizontal="right" vertical="center"/>
    </xf>
    <xf numFmtId="165" fontId="36" fillId="3" borderId="16" xfId="0" quotePrefix="1" applyNumberFormat="1" applyFont="1" applyFill="1" applyBorder="1" applyAlignment="1">
      <alignment horizontal="center" vertical="center" wrapText="1"/>
    </xf>
    <xf numFmtId="0" fontId="36" fillId="0" borderId="16" xfId="0" applyNumberFormat="1" applyFont="1" applyBorder="1" applyAlignment="1">
      <alignment horizontal="center" vertical="center" wrapText="1"/>
    </xf>
    <xf numFmtId="49" fontId="25" fillId="13" borderId="16" xfId="0" applyNumberFormat="1" applyFont="1" applyFill="1" applyBorder="1" applyAlignment="1">
      <alignment horizontal="center" vertical="center" wrapText="1"/>
    </xf>
    <xf numFmtId="0" fontId="36" fillId="0" borderId="18" xfId="0" quotePrefix="1" applyFont="1" applyBorder="1" applyAlignment="1">
      <alignment vertical="center" wrapText="1"/>
    </xf>
    <xf numFmtId="4" fontId="36" fillId="0" borderId="16" xfId="0" applyNumberFormat="1" applyFont="1" applyBorder="1" applyAlignment="1">
      <alignment horizontal="right" vertical="center"/>
    </xf>
    <xf numFmtId="0" fontId="36" fillId="3" borderId="16" xfId="0" applyFont="1" applyFill="1" applyBorder="1" applyAlignment="1">
      <alignment horizontal="left" vertical="center" wrapText="1"/>
    </xf>
    <xf numFmtId="0" fontId="36" fillId="3" borderId="16" xfId="0" applyFont="1" applyFill="1" applyBorder="1" applyAlignment="1">
      <alignment vertical="center" wrapText="1"/>
    </xf>
    <xf numFmtId="0" fontId="36" fillId="3" borderId="18" xfId="0" applyFont="1" applyFill="1" applyBorder="1" applyAlignment="1">
      <alignment vertical="center" wrapText="1"/>
    </xf>
    <xf numFmtId="0" fontId="36" fillId="0" borderId="16" xfId="0" quotePrefix="1" applyFont="1" applyBorder="1" applyAlignment="1">
      <alignment horizontal="left" vertical="center" wrapText="1"/>
    </xf>
    <xf numFmtId="0" fontId="36" fillId="0" borderId="16" xfId="0" quotePrefix="1" applyFont="1" applyFill="1" applyBorder="1" applyAlignment="1">
      <alignment horizontal="center" vertical="center" wrapText="1"/>
    </xf>
    <xf numFmtId="0" fontId="36" fillId="0" borderId="16" xfId="0" applyFont="1" applyBorder="1" applyAlignment="1">
      <alignment horizontal="justify" vertical="center" wrapText="1"/>
    </xf>
    <xf numFmtId="0" fontId="36" fillId="0" borderId="16" xfId="0" quotePrefix="1" applyFont="1" applyBorder="1" applyAlignment="1">
      <alignment horizontal="justify" vertical="center" wrapText="1"/>
    </xf>
    <xf numFmtId="0" fontId="36" fillId="0" borderId="18" xfId="0" applyFont="1" applyFill="1" applyBorder="1" applyAlignment="1">
      <alignment horizontal="center" vertical="center" wrapText="1"/>
    </xf>
    <xf numFmtId="0" fontId="36" fillId="3" borderId="18" xfId="0" applyFont="1" applyFill="1" applyBorder="1" applyAlignment="1">
      <alignment horizontal="center" vertical="center" wrapText="1"/>
    </xf>
    <xf numFmtId="49" fontId="36" fillId="0" borderId="18" xfId="0" applyNumberFormat="1" applyFont="1" applyBorder="1" applyAlignment="1">
      <alignment horizontal="left" vertical="center"/>
    </xf>
    <xf numFmtId="49" fontId="36" fillId="0" borderId="18" xfId="0" applyNumberFormat="1" applyFont="1" applyBorder="1" applyAlignment="1">
      <alignment horizontal="center" vertical="center" wrapText="1"/>
    </xf>
    <xf numFmtId="49" fontId="36" fillId="0" borderId="18" xfId="0" applyNumberFormat="1" applyFont="1" applyBorder="1" applyAlignment="1">
      <alignment horizontal="center" vertical="center"/>
    </xf>
    <xf numFmtId="4" fontId="36" fillId="0" borderId="18" xfId="0" applyNumberFormat="1" applyFont="1" applyBorder="1" applyAlignment="1">
      <alignment horizontal="right" vertical="center"/>
    </xf>
    <xf numFmtId="0" fontId="36" fillId="0" borderId="18" xfId="0" applyFont="1" applyBorder="1" applyAlignment="1">
      <alignment horizontal="center" vertical="center" wrapText="1"/>
    </xf>
    <xf numFmtId="4" fontId="38" fillId="0" borderId="16" xfId="0" applyNumberFormat="1" applyFont="1" applyFill="1" applyBorder="1" applyAlignment="1">
      <alignment horizontal="right" vertical="center" wrapText="1"/>
    </xf>
    <xf numFmtId="0" fontId="36" fillId="0" borderId="18" xfId="0" applyNumberFormat="1" applyFont="1" applyBorder="1" applyAlignment="1">
      <alignment horizontal="left" vertical="center" wrapText="1"/>
    </xf>
    <xf numFmtId="0" fontId="25" fillId="0" borderId="16" xfId="0" quotePrefix="1" applyFont="1" applyBorder="1" applyAlignment="1">
      <alignment horizontal="justify" vertical="center" wrapText="1"/>
    </xf>
    <xf numFmtId="0" fontId="25" fillId="0" borderId="18" xfId="0" applyFont="1" applyBorder="1" applyAlignment="1">
      <alignment horizontal="center" vertical="center" wrapText="1"/>
    </xf>
    <xf numFmtId="49" fontId="108" fillId="0" borderId="16" xfId="0" applyNumberFormat="1" applyFont="1" applyBorder="1" applyAlignment="1">
      <alignment horizontal="center" vertical="center" wrapText="1"/>
    </xf>
    <xf numFmtId="0" fontId="108" fillId="0" borderId="16" xfId="0" applyFont="1" applyBorder="1" applyAlignment="1">
      <alignment horizontal="justify" vertical="center" wrapText="1"/>
    </xf>
    <xf numFmtId="165" fontId="108" fillId="0" borderId="16" xfId="0" applyNumberFormat="1" applyFont="1" applyBorder="1" applyAlignment="1">
      <alignment horizontal="right" vertical="center" wrapText="1"/>
    </xf>
    <xf numFmtId="165" fontId="108" fillId="3" borderId="16" xfId="0" applyNumberFormat="1" applyFont="1" applyFill="1" applyBorder="1" applyAlignment="1">
      <alignment horizontal="right" vertical="center" wrapText="1"/>
    </xf>
    <xf numFmtId="0" fontId="108" fillId="0" borderId="18" xfId="0" applyFont="1" applyBorder="1" applyAlignment="1">
      <alignment horizontal="center" vertical="center" wrapText="1"/>
    </xf>
    <xf numFmtId="166" fontId="108" fillId="0" borderId="16" xfId="0" applyNumberFormat="1" applyFont="1" applyBorder="1" applyAlignment="1">
      <alignment horizontal="right" vertical="center" wrapText="1"/>
    </xf>
    <xf numFmtId="166" fontId="108" fillId="0" borderId="16" xfId="0" applyNumberFormat="1" applyFont="1" applyBorder="1" applyAlignment="1">
      <alignment vertical="center" wrapText="1"/>
    </xf>
    <xf numFmtId="4" fontId="108" fillId="0" borderId="16" xfId="0" applyNumberFormat="1" applyFont="1" applyBorder="1" applyAlignment="1">
      <alignment horizontal="right" vertical="center" wrapText="1"/>
    </xf>
    <xf numFmtId="0" fontId="108" fillId="0" borderId="16" xfId="0" applyFont="1" applyBorder="1" applyAlignment="1">
      <alignment horizontal="right" vertical="center" wrapText="1"/>
    </xf>
    <xf numFmtId="4" fontId="134" fillId="0" borderId="16" xfId="0" applyNumberFormat="1" applyFont="1" applyBorder="1" applyAlignment="1">
      <alignment horizontal="right" vertical="center" wrapText="1"/>
    </xf>
    <xf numFmtId="0" fontId="134" fillId="0" borderId="16" xfId="0" applyFont="1" applyBorder="1" applyAlignment="1">
      <alignment horizontal="right" vertical="center" wrapText="1"/>
    </xf>
    <xf numFmtId="0" fontId="135" fillId="0" borderId="0" xfId="0" applyFont="1"/>
    <xf numFmtId="166" fontId="108" fillId="0" borderId="16" xfId="0" applyNumberFormat="1" applyFont="1" applyBorder="1" applyAlignment="1">
      <alignment horizontal="center" vertical="center" wrapText="1"/>
    </xf>
    <xf numFmtId="0" fontId="108" fillId="0" borderId="16" xfId="0" applyNumberFormat="1" applyFont="1" applyBorder="1" applyAlignment="1">
      <alignment horizontal="center" vertical="center" wrapText="1"/>
    </xf>
    <xf numFmtId="0" fontId="134" fillId="0" borderId="16" xfId="0" applyNumberFormat="1" applyFont="1" applyBorder="1" applyAlignment="1">
      <alignment horizontal="center" vertical="center" wrapText="1"/>
    </xf>
    <xf numFmtId="49" fontId="108" fillId="4" borderId="16" xfId="0" applyNumberFormat="1" applyFont="1" applyFill="1" applyBorder="1" applyAlignment="1">
      <alignment horizontal="center" vertical="center" wrapText="1"/>
    </xf>
    <xf numFmtId="49" fontId="108" fillId="4" borderId="18" xfId="0" applyNumberFormat="1" applyFont="1" applyFill="1" applyBorder="1" applyAlignment="1">
      <alignment horizontal="center" vertical="center"/>
    </xf>
    <xf numFmtId="0" fontId="108" fillId="4" borderId="18" xfId="0" applyFont="1" applyFill="1" applyBorder="1" applyAlignment="1">
      <alignment horizontal="center" vertical="center" wrapText="1"/>
    </xf>
    <xf numFmtId="165" fontId="108" fillId="4" borderId="16" xfId="0" applyNumberFormat="1" applyFont="1" applyFill="1" applyBorder="1" applyAlignment="1">
      <alignment horizontal="right" vertical="center" wrapText="1"/>
    </xf>
    <xf numFmtId="166" fontId="108" fillId="4" borderId="16" xfId="0" applyNumberFormat="1" applyFont="1" applyFill="1" applyBorder="1" applyAlignment="1">
      <alignment horizontal="right" vertical="center" wrapText="1"/>
    </xf>
    <xf numFmtId="166" fontId="108" fillId="4" borderId="16" xfId="0" applyNumberFormat="1" applyFont="1" applyFill="1" applyBorder="1" applyAlignment="1">
      <alignment vertical="center" wrapText="1"/>
    </xf>
    <xf numFmtId="4" fontId="108" fillId="4" borderId="16" xfId="0" applyNumberFormat="1" applyFont="1" applyFill="1" applyBorder="1" applyAlignment="1">
      <alignment horizontal="right" vertical="center" wrapText="1"/>
    </xf>
    <xf numFmtId="4" fontId="134" fillId="4" borderId="16" xfId="0" applyNumberFormat="1" applyFont="1" applyFill="1" applyBorder="1" applyAlignment="1">
      <alignment horizontal="right" vertical="center" wrapText="1"/>
    </xf>
    <xf numFmtId="0" fontId="134" fillId="4" borderId="16" xfId="0" applyFont="1" applyFill="1" applyBorder="1" applyAlignment="1">
      <alignment horizontal="right" vertical="center" wrapText="1"/>
    </xf>
    <xf numFmtId="165" fontId="134" fillId="4" borderId="16" xfId="0" applyNumberFormat="1" applyFont="1" applyFill="1" applyBorder="1" applyAlignment="1">
      <alignment horizontal="right" vertical="center" wrapText="1"/>
    </xf>
    <xf numFmtId="0" fontId="135" fillId="4" borderId="0" xfId="0" applyFont="1" applyFill="1"/>
    <xf numFmtId="166" fontId="108" fillId="4" borderId="16" xfId="0" applyNumberFormat="1" applyFont="1" applyFill="1" applyBorder="1" applyAlignment="1">
      <alignment horizontal="center" vertical="center" wrapText="1"/>
    </xf>
    <xf numFmtId="0" fontId="134" fillId="4" borderId="16" xfId="0" applyNumberFormat="1" applyFont="1" applyFill="1" applyBorder="1" applyAlignment="1">
      <alignment horizontal="center" vertical="center" wrapText="1"/>
    </xf>
    <xf numFmtId="166" fontId="25" fillId="0" borderId="16" xfId="0" quotePrefix="1" applyNumberFormat="1" applyFont="1" applyBorder="1" applyAlignment="1">
      <alignment vertical="center" wrapText="1"/>
    </xf>
    <xf numFmtId="0" fontId="41" fillId="3" borderId="16" xfId="0" applyFont="1" applyFill="1" applyBorder="1" applyAlignment="1">
      <alignment horizontal="left" vertical="center" wrapText="1"/>
    </xf>
    <xf numFmtId="0" fontId="25" fillId="4" borderId="16" xfId="0" applyNumberFormat="1" applyFont="1" applyFill="1" applyBorder="1" applyAlignment="1">
      <alignment horizontal="center" vertical="center" wrapText="1"/>
    </xf>
    <xf numFmtId="0" fontId="25" fillId="4" borderId="16" xfId="0" quotePrefix="1" applyFont="1" applyFill="1" applyBorder="1" applyAlignment="1">
      <alignment horizontal="justify" vertical="center" wrapText="1"/>
    </xf>
    <xf numFmtId="0" fontId="25" fillId="4" borderId="16" xfId="0" applyFont="1" applyFill="1" applyBorder="1" applyAlignment="1">
      <alignment vertical="center" wrapText="1"/>
    </xf>
    <xf numFmtId="166" fontId="25" fillId="4" borderId="16" xfId="0" applyNumberFormat="1" applyFont="1" applyFill="1" applyBorder="1" applyAlignment="1">
      <alignment vertical="center" wrapText="1"/>
    </xf>
    <xf numFmtId="3" fontId="32" fillId="4" borderId="16" xfId="0" applyNumberFormat="1" applyFont="1" applyFill="1" applyBorder="1" applyAlignment="1">
      <alignment horizontal="right" vertical="center" wrapText="1"/>
    </xf>
    <xf numFmtId="4" fontId="32" fillId="4" borderId="16" xfId="0" applyNumberFormat="1" applyFont="1" applyFill="1" applyBorder="1" applyAlignment="1">
      <alignment horizontal="right" vertical="center" wrapText="1"/>
    </xf>
    <xf numFmtId="0" fontId="32" fillId="4" borderId="16" xfId="0" applyFont="1" applyFill="1" applyBorder="1" applyAlignment="1">
      <alignment horizontal="right" vertical="center" wrapText="1"/>
    </xf>
    <xf numFmtId="0" fontId="132" fillId="4" borderId="0" xfId="0" applyFont="1" applyFill="1"/>
    <xf numFmtId="0" fontId="32" fillId="4" borderId="16" xfId="0" applyNumberFormat="1" applyFont="1" applyFill="1" applyBorder="1" applyAlignment="1">
      <alignment horizontal="center" vertical="center" wrapText="1"/>
    </xf>
    <xf numFmtId="166" fontId="25" fillId="4" borderId="16" xfId="0" applyNumberFormat="1" applyFont="1" applyFill="1" applyBorder="1" applyAlignment="1">
      <alignment horizontal="left" vertical="center" wrapText="1"/>
    </xf>
    <xf numFmtId="165" fontId="32" fillId="3" borderId="16" xfId="0" applyNumberFormat="1" applyFont="1" applyFill="1" applyBorder="1" applyAlignment="1">
      <alignment horizontal="right" vertical="center" wrapText="1"/>
    </xf>
    <xf numFmtId="0" fontId="136" fillId="0" borderId="0" xfId="0" applyFont="1"/>
    <xf numFmtId="49" fontId="25" fillId="0" borderId="16" xfId="0" applyNumberFormat="1" applyFont="1" applyBorder="1" applyAlignment="1">
      <alignment horizontal="left" vertical="center" wrapText="1"/>
    </xf>
    <xf numFmtId="166" fontId="12" fillId="0" borderId="16" xfId="0" applyNumberFormat="1" applyFont="1" applyBorder="1" applyAlignment="1">
      <alignment vertical="center" wrapText="1"/>
    </xf>
    <xf numFmtId="0" fontId="12" fillId="0" borderId="16" xfId="0" applyFont="1" applyBorder="1" applyAlignment="1">
      <alignment horizontal="right" vertical="center" wrapText="1"/>
    </xf>
    <xf numFmtId="4" fontId="12" fillId="0" borderId="16" xfId="0" applyNumberFormat="1" applyFont="1" applyBorder="1" applyAlignment="1">
      <alignment horizontal="right" vertical="center" wrapText="1"/>
    </xf>
    <xf numFmtId="0" fontId="56" fillId="0" borderId="29" xfId="0" applyFont="1" applyBorder="1" applyAlignment="1">
      <alignment horizontal="left"/>
    </xf>
    <xf numFmtId="4" fontId="137" fillId="0" borderId="16" xfId="0" applyNumberFormat="1" applyFont="1" applyBorder="1" applyAlignment="1">
      <alignment horizontal="center" vertical="center"/>
    </xf>
    <xf numFmtId="0" fontId="137" fillId="0" borderId="16" xfId="0" applyFont="1" applyBorder="1" applyAlignment="1">
      <alignment vertical="center" wrapText="1"/>
    </xf>
    <xf numFmtId="0" fontId="137" fillId="0" borderId="16" xfId="0" applyFont="1" applyBorder="1" applyAlignment="1">
      <alignment horizontal="left" vertical="center" wrapText="1"/>
    </xf>
    <xf numFmtId="0" fontId="137" fillId="0" borderId="16" xfId="0" applyFont="1" applyBorder="1" applyAlignment="1">
      <alignment vertical="center"/>
    </xf>
    <xf numFmtId="0" fontId="137" fillId="0" borderId="16" xfId="0" applyFont="1" applyBorder="1"/>
    <xf numFmtId="4" fontId="56" fillId="0" borderId="16" xfId="0" applyNumberFormat="1" applyFont="1" applyBorder="1" applyAlignment="1">
      <alignment vertical="center"/>
    </xf>
    <xf numFmtId="0" fontId="128" fillId="0" borderId="0" xfId="0" applyFont="1"/>
    <xf numFmtId="166" fontId="36" fillId="0" borderId="16" xfId="0" applyNumberFormat="1" applyFont="1" applyFill="1" applyBorder="1" applyAlignment="1">
      <alignment vertical="center" wrapText="1"/>
    </xf>
    <xf numFmtId="49" fontId="108" fillId="3" borderId="16" xfId="0" applyNumberFormat="1" applyFont="1" applyFill="1" applyBorder="1" applyAlignment="1">
      <alignment horizontal="center" vertical="center" wrapText="1"/>
    </xf>
    <xf numFmtId="49" fontId="108" fillId="3" borderId="16" xfId="0" quotePrefix="1" applyNumberFormat="1" applyFont="1" applyFill="1" applyBorder="1" applyAlignment="1">
      <alignment horizontal="center" vertical="center" wrapText="1"/>
    </xf>
    <xf numFmtId="0" fontId="108" fillId="0" borderId="16" xfId="0" quotePrefix="1" applyFont="1" applyBorder="1" applyAlignment="1">
      <alignment vertical="center" wrapText="1"/>
    </xf>
    <xf numFmtId="165" fontId="135" fillId="0" borderId="0" xfId="0" applyNumberFormat="1" applyFont="1"/>
    <xf numFmtId="4" fontId="108" fillId="0" borderId="16" xfId="1" applyNumberFormat="1" applyFont="1" applyBorder="1" applyAlignment="1">
      <alignment horizontal="right" vertical="center"/>
    </xf>
    <xf numFmtId="4" fontId="36" fillId="3" borderId="16" xfId="0" applyNumberFormat="1" applyFont="1" applyFill="1" applyBorder="1" applyAlignment="1">
      <alignment vertical="center"/>
    </xf>
    <xf numFmtId="0" fontId="25" fillId="4" borderId="16" xfId="0" quotePrefix="1" applyFont="1" applyFill="1" applyBorder="1" applyAlignment="1">
      <alignment vertical="center" wrapText="1"/>
    </xf>
    <xf numFmtId="4" fontId="25" fillId="4" borderId="16" xfId="0" applyNumberFormat="1" applyFont="1" applyFill="1" applyBorder="1" applyAlignment="1">
      <alignment horizontal="right" vertical="center"/>
    </xf>
    <xf numFmtId="166" fontId="25" fillId="0" borderId="16" xfId="0" quotePrefix="1" applyNumberFormat="1" applyFont="1" applyBorder="1" applyAlignment="1">
      <alignment horizontal="left" vertical="center" wrapText="1"/>
    </xf>
    <xf numFmtId="166" fontId="25" fillId="0" borderId="16" xfId="0" applyNumberFormat="1" applyFont="1" applyBorder="1" applyAlignment="1">
      <alignment vertical="top" wrapText="1"/>
    </xf>
    <xf numFmtId="166" fontId="25" fillId="0" borderId="16" xfId="0" applyNumberFormat="1" applyFont="1" applyBorder="1" applyAlignment="1">
      <alignment wrapText="1"/>
    </xf>
    <xf numFmtId="0" fontId="56" fillId="0" borderId="0" xfId="0" applyFont="1" applyBorder="1" applyAlignment="1">
      <alignment horizontal="left" vertical="center"/>
    </xf>
    <xf numFmtId="4" fontId="128" fillId="0" borderId="16" xfId="0" applyNumberFormat="1" applyFont="1" applyBorder="1" applyAlignment="1">
      <alignment horizontal="center" vertical="center"/>
    </xf>
    <xf numFmtId="0" fontId="128" fillId="0" borderId="16" xfId="0" applyFont="1" applyBorder="1" applyAlignment="1">
      <alignment vertical="center" wrapText="1"/>
    </xf>
    <xf numFmtId="0" fontId="128" fillId="0" borderId="16" xfId="0" applyFont="1" applyBorder="1" applyAlignment="1">
      <alignment horizontal="left" vertical="center" wrapText="1"/>
    </xf>
    <xf numFmtId="0" fontId="128" fillId="0" borderId="16" xfId="0" applyFont="1" applyBorder="1" applyAlignment="1">
      <alignment vertical="center"/>
    </xf>
    <xf numFmtId="0" fontId="36" fillId="0" borderId="18" xfId="0" applyNumberFormat="1" applyFont="1" applyBorder="1" applyAlignment="1">
      <alignment horizontal="center" vertical="center" wrapText="1"/>
    </xf>
    <xf numFmtId="49" fontId="25" fillId="3" borderId="16" xfId="0" quotePrefix="1" applyNumberFormat="1" applyFont="1" applyFill="1" applyBorder="1" applyAlignment="1">
      <alignment horizontal="left" vertical="center" wrapText="1"/>
    </xf>
    <xf numFmtId="0" fontId="25" fillId="0" borderId="16" xfId="0" quotePrefix="1" applyFont="1" applyFill="1" applyBorder="1" applyAlignment="1">
      <alignment vertical="center" wrapText="1"/>
    </xf>
    <xf numFmtId="0" fontId="56" fillId="0" borderId="0" xfId="0" applyFont="1" applyBorder="1" applyAlignment="1">
      <alignment horizontal="left"/>
    </xf>
    <xf numFmtId="0" fontId="12" fillId="0" borderId="16" xfId="0" applyNumberFormat="1" applyFont="1" applyBorder="1" applyAlignment="1">
      <alignment horizontal="center" vertical="center" wrapText="1"/>
    </xf>
    <xf numFmtId="43" fontId="25" fillId="0" borderId="16" xfId="1" applyFont="1" applyFill="1" applyBorder="1" applyAlignment="1">
      <alignment horizontal="center" vertical="center" wrapText="1"/>
    </xf>
    <xf numFmtId="43" fontId="36" fillId="0" borderId="16" xfId="1" applyFont="1" applyFill="1" applyBorder="1" applyAlignment="1">
      <alignment horizontal="center" vertical="center" wrapText="1"/>
    </xf>
    <xf numFmtId="4" fontId="36" fillId="0" borderId="16" xfId="0" applyNumberFormat="1" applyFont="1" applyBorder="1" applyAlignment="1">
      <alignment horizontal="center" vertical="center" wrapText="1"/>
    </xf>
    <xf numFmtId="0" fontId="36" fillId="0" borderId="16" xfId="0" quotePrefix="1" applyFont="1" applyBorder="1" applyAlignment="1">
      <alignment horizontal="center" vertical="center" wrapText="1"/>
    </xf>
    <xf numFmtId="166" fontId="36" fillId="0" borderId="16" xfId="0" applyNumberFormat="1" applyFont="1" applyBorder="1" applyAlignment="1" applyProtection="1">
      <alignment horizontal="center" vertical="center" wrapText="1"/>
      <protection hidden="1"/>
    </xf>
    <xf numFmtId="0" fontId="133" fillId="0" borderId="0" xfId="0" applyFont="1" applyProtection="1">
      <protection hidden="1"/>
    </xf>
    <xf numFmtId="3" fontId="32" fillId="0" borderId="16" xfId="0" applyNumberFormat="1" applyFont="1" applyBorder="1" applyAlignment="1">
      <alignment horizontal="right" vertical="center" wrapText="1"/>
    </xf>
    <xf numFmtId="0" fontId="128" fillId="0" borderId="16" xfId="0" applyFont="1" applyBorder="1"/>
    <xf numFmtId="4" fontId="25" fillId="3" borderId="16" xfId="0" applyNumberFormat="1" applyFont="1" applyFill="1" applyBorder="1" applyAlignment="1">
      <alignment horizontal="right" vertical="center"/>
    </xf>
    <xf numFmtId="166" fontId="44" fillId="0" borderId="16" xfId="0" applyNumberFormat="1" applyFont="1" applyBorder="1" applyAlignment="1">
      <alignment horizontal="left" vertical="center" wrapText="1"/>
    </xf>
    <xf numFmtId="4" fontId="44" fillId="0" borderId="16" xfId="0" applyNumberFormat="1" applyFont="1" applyBorder="1" applyAlignment="1">
      <alignment horizontal="right" vertical="center" wrapText="1"/>
    </xf>
    <xf numFmtId="166" fontId="44" fillId="0" borderId="16" xfId="0" applyNumberFormat="1" applyFont="1" applyBorder="1" applyAlignment="1">
      <alignment vertical="center" wrapText="1"/>
    </xf>
    <xf numFmtId="166" fontId="44" fillId="0" borderId="16" xfId="0" quotePrefix="1" applyNumberFormat="1" applyFont="1" applyBorder="1" applyAlignment="1">
      <alignment vertical="center" wrapText="1"/>
    </xf>
    <xf numFmtId="166" fontId="44" fillId="0" borderId="16" xfId="0" applyNumberFormat="1" applyFont="1" applyBorder="1" applyAlignment="1">
      <alignment vertical="top" wrapText="1"/>
    </xf>
    <xf numFmtId="166" fontId="44" fillId="0" borderId="16" xfId="0" applyNumberFormat="1" applyFont="1" applyBorder="1" applyAlignment="1">
      <alignment horizontal="right" vertical="center" wrapText="1"/>
    </xf>
    <xf numFmtId="0" fontId="44" fillId="0" borderId="16" xfId="0" applyFont="1" applyBorder="1" applyAlignment="1">
      <alignment horizontal="right" vertical="center" wrapText="1"/>
    </xf>
    <xf numFmtId="0" fontId="138" fillId="0" borderId="0" xfId="0" applyFont="1"/>
    <xf numFmtId="166" fontId="12" fillId="0" borderId="16" xfId="0" applyNumberFormat="1" applyFont="1" applyBorder="1" applyAlignment="1">
      <alignment horizontal="left" vertical="center" wrapText="1"/>
    </xf>
    <xf numFmtId="0" fontId="12" fillId="3" borderId="16" xfId="0" applyFont="1" applyFill="1" applyBorder="1" applyAlignment="1">
      <alignment vertical="center" wrapText="1"/>
    </xf>
    <xf numFmtId="166" fontId="12" fillId="0" borderId="16" xfId="0" quotePrefix="1" applyNumberFormat="1" applyFont="1" applyBorder="1" applyAlignment="1">
      <alignment vertical="center" wrapText="1"/>
    </xf>
    <xf numFmtId="166" fontId="12" fillId="0" borderId="16" xfId="0" applyNumberFormat="1" applyFont="1" applyBorder="1" applyAlignment="1">
      <alignment vertical="top" wrapText="1"/>
    </xf>
    <xf numFmtId="0" fontId="12" fillId="4" borderId="16" xfId="0" applyNumberFormat="1" applyFont="1" applyFill="1" applyBorder="1" applyAlignment="1">
      <alignment horizontal="center" vertical="center" wrapText="1"/>
    </xf>
    <xf numFmtId="166" fontId="12" fillId="4" borderId="16" xfId="0" applyNumberFormat="1" applyFont="1" applyFill="1" applyBorder="1" applyAlignment="1">
      <alignment horizontal="left" vertical="center" wrapText="1"/>
    </xf>
    <xf numFmtId="0" fontId="12" fillId="4" borderId="16" xfId="0" applyFont="1" applyFill="1" applyBorder="1" applyAlignment="1">
      <alignment horizontal="center" vertical="center" wrapText="1"/>
    </xf>
    <xf numFmtId="4" fontId="12" fillId="4" borderId="16" xfId="0" applyNumberFormat="1" applyFont="1" applyFill="1" applyBorder="1" applyAlignment="1">
      <alignment horizontal="right" vertical="center" wrapText="1"/>
    </xf>
    <xf numFmtId="165" fontId="12" fillId="4" borderId="16" xfId="0" applyNumberFormat="1" applyFont="1" applyFill="1" applyBorder="1" applyAlignment="1">
      <alignment horizontal="right" vertical="center" wrapText="1"/>
    </xf>
    <xf numFmtId="166" fontId="12" fillId="4" borderId="16" xfId="0" applyNumberFormat="1" applyFont="1" applyFill="1" applyBorder="1" applyAlignment="1">
      <alignment horizontal="center" vertical="center" wrapText="1"/>
    </xf>
    <xf numFmtId="166" fontId="12" fillId="4" borderId="16" xfId="0" applyNumberFormat="1" applyFont="1" applyFill="1" applyBorder="1" applyAlignment="1">
      <alignment vertical="center" wrapText="1"/>
    </xf>
    <xf numFmtId="166" fontId="44" fillId="4" borderId="16" xfId="0" quotePrefix="1" applyNumberFormat="1" applyFont="1" applyFill="1" applyBorder="1" applyAlignment="1">
      <alignment vertical="center" wrapText="1"/>
    </xf>
    <xf numFmtId="166" fontId="12" fillId="4" borderId="16" xfId="0" quotePrefix="1" applyNumberFormat="1" applyFont="1" applyFill="1" applyBorder="1" applyAlignment="1">
      <alignment vertical="center" wrapText="1"/>
    </xf>
    <xf numFmtId="166" fontId="12" fillId="4" borderId="16" xfId="0" applyNumberFormat="1" applyFont="1" applyFill="1" applyBorder="1" applyAlignment="1">
      <alignment vertical="top" wrapText="1"/>
    </xf>
    <xf numFmtId="166" fontId="12" fillId="4" borderId="16" xfId="0" applyNumberFormat="1" applyFont="1" applyFill="1" applyBorder="1" applyAlignment="1">
      <alignment horizontal="right" vertical="center" wrapText="1"/>
    </xf>
    <xf numFmtId="0" fontId="12" fillId="4" borderId="16" xfId="0" applyFont="1" applyFill="1" applyBorder="1" applyAlignment="1">
      <alignment horizontal="right" vertical="center" wrapText="1"/>
    </xf>
    <xf numFmtId="4" fontId="44" fillId="4" borderId="16" xfId="0" applyNumberFormat="1" applyFont="1" applyFill="1" applyBorder="1" applyAlignment="1">
      <alignment horizontal="right" vertical="center" wrapText="1"/>
    </xf>
    <xf numFmtId="0" fontId="128" fillId="4" borderId="0" xfId="0" applyFont="1" applyFill="1"/>
    <xf numFmtId="0" fontId="56" fillId="4" borderId="16" xfId="0" applyNumberFormat="1" applyFont="1" applyFill="1" applyBorder="1" applyAlignment="1">
      <alignment horizontal="center" vertical="center" wrapText="1"/>
    </xf>
    <xf numFmtId="4" fontId="25" fillId="0" borderId="16" xfId="1" applyNumberFormat="1" applyFont="1" applyFill="1" applyBorder="1" applyAlignment="1">
      <alignment horizontal="right" vertical="center" wrapText="1"/>
    </xf>
    <xf numFmtId="166" fontId="25" fillId="0" borderId="16" xfId="1" applyNumberFormat="1" applyFont="1" applyFill="1" applyBorder="1" applyAlignment="1">
      <alignment vertical="center" wrapText="1"/>
    </xf>
    <xf numFmtId="166" fontId="25" fillId="0" borderId="16" xfId="0" quotePrefix="1" applyNumberFormat="1" applyFont="1" applyFill="1" applyBorder="1" applyAlignment="1">
      <alignment vertical="center" wrapText="1"/>
    </xf>
    <xf numFmtId="166" fontId="25" fillId="0" borderId="16" xfId="3" applyNumberFormat="1" applyFont="1" applyFill="1" applyBorder="1" applyAlignment="1">
      <alignment vertical="center" wrapText="1"/>
    </xf>
    <xf numFmtId="166" fontId="44" fillId="0" borderId="16" xfId="0" applyNumberFormat="1" applyFont="1" applyFill="1" applyBorder="1" applyAlignment="1">
      <alignment horizontal="left" vertical="center" wrapText="1"/>
    </xf>
    <xf numFmtId="49" fontId="56" fillId="0" borderId="24" xfId="0" applyNumberFormat="1" applyFont="1" applyBorder="1" applyAlignment="1">
      <alignment horizontal="left" vertical="center"/>
    </xf>
    <xf numFmtId="49" fontId="56" fillId="0" borderId="0" xfId="0" applyNumberFormat="1" applyFont="1" applyBorder="1" applyAlignment="1">
      <alignment horizontal="left" wrapText="1"/>
    </xf>
    <xf numFmtId="166" fontId="12" fillId="0" borderId="0" xfId="0" applyNumberFormat="1" applyFont="1" applyAlignment="1">
      <alignment wrapText="1"/>
    </xf>
    <xf numFmtId="166" fontId="36" fillId="0" borderId="16" xfId="0" quotePrefix="1" applyNumberFormat="1" applyFont="1" applyBorder="1" applyAlignment="1">
      <alignment vertical="center" wrapText="1"/>
    </xf>
    <xf numFmtId="49" fontId="36" fillId="0" borderId="16" xfId="0" applyNumberFormat="1" applyFont="1" applyBorder="1" applyAlignment="1" applyProtection="1">
      <alignment horizontal="center" vertical="center" wrapText="1"/>
      <protection hidden="1"/>
    </xf>
    <xf numFmtId="166" fontId="36" fillId="0" borderId="16" xfId="0" applyNumberFormat="1" applyFont="1" applyBorder="1" applyAlignment="1" applyProtection="1">
      <alignment horizontal="left" vertical="center" wrapText="1"/>
      <protection hidden="1"/>
    </xf>
    <xf numFmtId="166" fontId="36" fillId="0" borderId="16" xfId="0" applyNumberFormat="1" applyFont="1" applyBorder="1" applyAlignment="1" applyProtection="1">
      <alignment vertical="center" wrapText="1"/>
      <protection hidden="1"/>
    </xf>
    <xf numFmtId="166" fontId="36" fillId="0" borderId="16" xfId="0" applyNumberFormat="1" applyFont="1" applyBorder="1" applyAlignment="1" applyProtection="1">
      <alignment horizontal="right" vertical="center" wrapText="1"/>
      <protection hidden="1"/>
    </xf>
    <xf numFmtId="0" fontId="36" fillId="0" borderId="16" xfId="0" applyFont="1" applyBorder="1" applyAlignment="1" applyProtection="1">
      <alignment horizontal="right" vertical="center" wrapText="1"/>
      <protection hidden="1"/>
    </xf>
    <xf numFmtId="4" fontId="36" fillId="0" borderId="16" xfId="0" applyNumberFormat="1" applyFont="1" applyBorder="1" applyAlignment="1" applyProtection="1">
      <alignment horizontal="right" vertical="center" wrapText="1"/>
      <protection hidden="1"/>
    </xf>
    <xf numFmtId="4" fontId="38" fillId="0" borderId="16" xfId="0" applyNumberFormat="1" applyFont="1" applyBorder="1" applyAlignment="1" applyProtection="1">
      <alignment horizontal="right" vertical="center" wrapText="1"/>
      <protection hidden="1"/>
    </xf>
    <xf numFmtId="0" fontId="38" fillId="0" borderId="16" xfId="0" applyFont="1" applyBorder="1" applyAlignment="1" applyProtection="1">
      <alignment horizontal="right" vertical="center" wrapText="1"/>
      <protection hidden="1"/>
    </xf>
    <xf numFmtId="49" fontId="12" fillId="0" borderId="16" xfId="0" applyNumberFormat="1" applyFont="1" applyBorder="1" applyAlignment="1" applyProtection="1">
      <alignment horizontal="center" vertical="center" wrapText="1"/>
      <protection hidden="1"/>
    </xf>
    <xf numFmtId="166" fontId="12" fillId="0" borderId="16" xfId="0" applyNumberFormat="1" applyFont="1" applyBorder="1" applyAlignment="1" applyProtection="1">
      <alignment horizontal="left" vertical="center" wrapText="1"/>
      <protection hidden="1"/>
    </xf>
    <xf numFmtId="4" fontId="12" fillId="0" borderId="16" xfId="0" applyNumberFormat="1" applyFont="1" applyBorder="1" applyAlignment="1" applyProtection="1">
      <alignment horizontal="right" vertical="center" wrapText="1"/>
      <protection hidden="1"/>
    </xf>
    <xf numFmtId="166" fontId="12" fillId="0" borderId="16" xfId="0" applyNumberFormat="1" applyFont="1" applyBorder="1" applyAlignment="1" applyProtection="1">
      <alignment horizontal="center" vertical="center" wrapText="1"/>
      <protection hidden="1"/>
    </xf>
    <xf numFmtId="166" fontId="12" fillId="0" borderId="16" xfId="0" applyNumberFormat="1" applyFont="1" applyBorder="1" applyAlignment="1" applyProtection="1">
      <alignment vertical="center" wrapText="1"/>
      <protection hidden="1"/>
    </xf>
    <xf numFmtId="166" fontId="12" fillId="0" borderId="16" xfId="0" applyNumberFormat="1" applyFont="1" applyBorder="1" applyAlignment="1" applyProtection="1">
      <alignment horizontal="right" vertical="center" wrapText="1"/>
      <protection hidden="1"/>
    </xf>
    <xf numFmtId="0" fontId="12" fillId="0" borderId="16" xfId="0" applyFont="1" applyBorder="1" applyAlignment="1" applyProtection="1">
      <alignment horizontal="right" vertical="center" wrapText="1"/>
      <protection hidden="1"/>
    </xf>
    <xf numFmtId="4" fontId="101" fillId="0" borderId="16" xfId="0" applyNumberFormat="1" applyFont="1" applyBorder="1" applyAlignment="1" applyProtection="1">
      <alignment horizontal="right" vertical="center" wrapText="1"/>
      <protection hidden="1"/>
    </xf>
    <xf numFmtId="166" fontId="12" fillId="0" borderId="16" xfId="0" applyNumberFormat="1" applyFont="1" applyBorder="1" applyAlignment="1" applyProtection="1">
      <alignment wrapText="1"/>
      <protection hidden="1"/>
    </xf>
    <xf numFmtId="49" fontId="25" fillId="0" borderId="16" xfId="0" applyNumberFormat="1" applyFont="1" applyBorder="1" applyAlignment="1" applyProtection="1">
      <alignment horizontal="left" vertical="center" wrapText="1"/>
      <protection hidden="1"/>
    </xf>
    <xf numFmtId="166" fontId="25" fillId="0" borderId="16" xfId="0" applyNumberFormat="1" applyFont="1" applyBorder="1" applyAlignment="1" applyProtection="1">
      <alignment horizontal="left" vertical="center" wrapText="1"/>
      <protection hidden="1"/>
    </xf>
    <xf numFmtId="4" fontId="25" fillId="0" borderId="16" xfId="0" applyNumberFormat="1" applyFont="1" applyBorder="1" applyAlignment="1" applyProtection="1">
      <alignment horizontal="right" vertical="center" wrapText="1"/>
      <protection hidden="1"/>
    </xf>
    <xf numFmtId="166" fontId="25" fillId="0" borderId="16" xfId="0" applyNumberFormat="1" applyFont="1" applyBorder="1" applyAlignment="1" applyProtection="1">
      <alignment horizontal="center" vertical="center" wrapText="1"/>
      <protection hidden="1"/>
    </xf>
    <xf numFmtId="166" fontId="25" fillId="0" borderId="16" xfId="0" applyNumberFormat="1" applyFont="1" applyBorder="1" applyAlignment="1" applyProtection="1">
      <alignment vertical="center" wrapText="1"/>
      <protection hidden="1"/>
    </xf>
    <xf numFmtId="0" fontId="25" fillId="0" borderId="16" xfId="0" quotePrefix="1" applyFont="1" applyBorder="1" applyAlignment="1" applyProtection="1">
      <alignment vertical="center" wrapText="1"/>
      <protection hidden="1"/>
    </xf>
    <xf numFmtId="166" fontId="25" fillId="0" borderId="16" xfId="0" applyNumberFormat="1" applyFont="1" applyBorder="1" applyAlignment="1" applyProtection="1">
      <alignment wrapText="1"/>
      <protection hidden="1"/>
    </xf>
    <xf numFmtId="0" fontId="56" fillId="0" borderId="16" xfId="0" applyFont="1" applyBorder="1" applyAlignment="1">
      <alignment horizontal="center"/>
    </xf>
    <xf numFmtId="4" fontId="56" fillId="0" borderId="16" xfId="0" applyNumberFormat="1" applyFont="1" applyBorder="1" applyAlignment="1">
      <alignment horizontal="right" vertical="center"/>
    </xf>
    <xf numFmtId="0" fontId="56" fillId="0" borderId="16" xfId="0" applyFont="1" applyBorder="1" applyAlignment="1">
      <alignment horizontal="center" vertical="center"/>
    </xf>
    <xf numFmtId="0" fontId="56" fillId="0" borderId="16" xfId="0" applyFont="1" applyBorder="1" applyAlignment="1">
      <alignment vertical="center" wrapText="1"/>
    </xf>
    <xf numFmtId="0" fontId="56" fillId="0" borderId="16" xfId="0" applyFont="1" applyBorder="1" applyAlignment="1">
      <alignment horizontal="left"/>
    </xf>
    <xf numFmtId="0" fontId="56" fillId="0" borderId="16" xfId="0" applyFont="1" applyBorder="1" applyAlignment="1">
      <alignment vertical="center"/>
    </xf>
    <xf numFmtId="0" fontId="56" fillId="0" borderId="16" xfId="0" applyFont="1" applyBorder="1"/>
    <xf numFmtId="0" fontId="12" fillId="0" borderId="24" xfId="0" applyFont="1" applyBorder="1" applyAlignment="1">
      <alignment horizontal="center"/>
    </xf>
    <xf numFmtId="0" fontId="12" fillId="0" borderId="24" xfId="0" applyFont="1" applyBorder="1" applyAlignment="1">
      <alignment horizontal="left"/>
    </xf>
    <xf numFmtId="4" fontId="12" fillId="0" borderId="18" xfId="0" applyNumberFormat="1" applyFont="1" applyBorder="1" applyAlignment="1">
      <alignment horizontal="right" vertical="center"/>
    </xf>
    <xf numFmtId="0" fontId="12" fillId="0" borderId="16" xfId="0" applyFont="1" applyBorder="1" applyAlignment="1"/>
    <xf numFmtId="4" fontId="12" fillId="0" borderId="16" xfId="0" applyNumberFormat="1" applyFont="1" applyBorder="1" applyAlignment="1">
      <alignment vertical="center"/>
    </xf>
    <xf numFmtId="0" fontId="12" fillId="0" borderId="0" xfId="0" applyFont="1" applyAlignment="1"/>
    <xf numFmtId="0" fontId="12" fillId="0" borderId="16" xfId="0" applyNumberFormat="1" applyFont="1" applyBorder="1" applyAlignment="1">
      <alignment horizontal="center" vertical="center"/>
    </xf>
    <xf numFmtId="0" fontId="56" fillId="0" borderId="24" xfId="0" applyFont="1" applyBorder="1" applyAlignment="1">
      <alignment horizontal="center"/>
    </xf>
    <xf numFmtId="0" fontId="32" fillId="0" borderId="0" xfId="0" applyFont="1" applyAlignment="1" applyProtection="1">
      <alignment vertical="center"/>
      <protection hidden="1"/>
    </xf>
    <xf numFmtId="0" fontId="25" fillId="0" borderId="0" xfId="0" applyFont="1" applyProtection="1">
      <protection hidden="1"/>
    </xf>
    <xf numFmtId="4" fontId="25" fillId="0" borderId="0" xfId="0" applyNumberFormat="1" applyFont="1" applyAlignment="1" applyProtection="1">
      <alignment horizontal="right" vertical="center"/>
      <protection hidden="1"/>
    </xf>
    <xf numFmtId="0" fontId="25" fillId="0" borderId="0" xfId="0" applyFont="1" applyAlignment="1" applyProtection="1">
      <alignment vertical="center"/>
      <protection hidden="1"/>
    </xf>
    <xf numFmtId="0" fontId="25" fillId="0" borderId="0" xfId="0" applyFont="1" applyAlignment="1" applyProtection="1">
      <protection hidden="1"/>
    </xf>
    <xf numFmtId="0" fontId="25" fillId="0" borderId="0" xfId="0" applyFont="1" applyAlignment="1" applyProtection="1">
      <alignment horizontal="left"/>
      <protection hidden="1"/>
    </xf>
    <xf numFmtId="4" fontId="56" fillId="0" borderId="18" xfId="0" applyNumberFormat="1" applyFont="1" applyBorder="1" applyAlignment="1">
      <alignment horizontal="right" vertical="center"/>
    </xf>
    <xf numFmtId="166" fontId="56" fillId="0" borderId="16" xfId="0" applyNumberFormat="1" applyFont="1" applyBorder="1" applyAlignment="1">
      <alignment horizontal="center" vertical="center"/>
    </xf>
    <xf numFmtId="0" fontId="56" fillId="0" borderId="16" xfId="0" applyNumberFormat="1" applyFont="1" applyBorder="1" applyAlignment="1">
      <alignment horizontal="center" vertical="center"/>
    </xf>
    <xf numFmtId="0" fontId="56" fillId="0" borderId="24" xfId="0" applyFont="1" applyBorder="1" applyAlignment="1">
      <alignment horizontal="left"/>
    </xf>
    <xf numFmtId="0" fontId="128" fillId="0" borderId="0" xfId="0" applyFont="1" applyAlignment="1"/>
    <xf numFmtId="0" fontId="132" fillId="0" borderId="0" xfId="0" applyFont="1" applyAlignment="1" applyProtection="1">
      <alignment vertical="center"/>
      <protection hidden="1"/>
    </xf>
    <xf numFmtId="4" fontId="132" fillId="0" borderId="0" xfId="0" applyNumberFormat="1" applyFont="1" applyAlignment="1" applyProtection="1">
      <alignment horizontal="right" vertical="center"/>
      <protection hidden="1"/>
    </xf>
    <xf numFmtId="0" fontId="132" fillId="0" borderId="0" xfId="0" applyFont="1" applyAlignment="1" applyProtection="1">
      <protection hidden="1"/>
    </xf>
    <xf numFmtId="0" fontId="132" fillId="0" borderId="0" xfId="0" applyFont="1" applyAlignment="1" applyProtection="1">
      <alignment horizontal="left"/>
      <protection hidden="1"/>
    </xf>
    <xf numFmtId="0" fontId="136" fillId="0" borderId="0" xfId="0" applyFont="1" applyProtection="1">
      <protection hidden="1"/>
    </xf>
    <xf numFmtId="0" fontId="132" fillId="0" borderId="0" xfId="0" applyNumberFormat="1" applyFont="1" applyProtection="1">
      <protection hidden="1"/>
    </xf>
    <xf numFmtId="4" fontId="132" fillId="0" borderId="0" xfId="0" applyNumberFormat="1" applyFont="1" applyProtection="1">
      <protection hidden="1"/>
    </xf>
    <xf numFmtId="4" fontId="136" fillId="0" borderId="0" xfId="0" applyNumberFormat="1" applyFont="1" applyProtection="1">
      <protection hidden="1"/>
    </xf>
    <xf numFmtId="0" fontId="128" fillId="0" borderId="0" xfId="0" applyFont="1" applyAlignment="1" applyProtection="1">
      <alignment vertical="center"/>
      <protection hidden="1"/>
    </xf>
    <xf numFmtId="0" fontId="128" fillId="0" borderId="0" xfId="0" applyFont="1" applyAlignment="1" applyProtection="1">
      <protection hidden="1"/>
    </xf>
    <xf numFmtId="0" fontId="128" fillId="0" borderId="0" xfId="0" applyFont="1" applyAlignment="1" applyProtection="1">
      <alignment horizontal="left"/>
      <protection hidden="1"/>
    </xf>
    <xf numFmtId="0" fontId="139" fillId="0" borderId="0" xfId="0" applyFont="1" applyProtection="1">
      <protection hidden="1"/>
    </xf>
    <xf numFmtId="0" fontId="140" fillId="0" borderId="0" xfId="0" applyFont="1" applyProtection="1">
      <protection hidden="1"/>
    </xf>
    <xf numFmtId="0" fontId="137" fillId="0" borderId="0" xfId="0" applyFont="1" applyProtection="1">
      <protection hidden="1"/>
    </xf>
    <xf numFmtId="0" fontId="132" fillId="0" borderId="0" xfId="0" applyFont="1" applyAlignment="1">
      <alignment vertical="center"/>
    </xf>
    <xf numFmtId="0" fontId="132" fillId="0" borderId="0" xfId="0" applyFont="1" applyAlignment="1"/>
    <xf numFmtId="0" fontId="132" fillId="0" borderId="0" xfId="0" applyFont="1" applyAlignment="1">
      <alignment horizontal="left"/>
    </xf>
    <xf numFmtId="0" fontId="139" fillId="0" borderId="0" xfId="0" applyFont="1"/>
    <xf numFmtId="0" fontId="140" fillId="0" borderId="0" xfId="0" applyFont="1"/>
    <xf numFmtId="0" fontId="137" fillId="0" borderId="0" xfId="0" applyFont="1"/>
    <xf numFmtId="0" fontId="132" fillId="0" borderId="0" xfId="0" applyNumberFormat="1" applyFont="1"/>
    <xf numFmtId="0" fontId="0" fillId="0" borderId="0" xfId="0" applyAlignment="1">
      <alignment wrapText="1"/>
    </xf>
    <xf numFmtId="0" fontId="141" fillId="0" borderId="16" xfId="0" applyFont="1" applyBorder="1" applyAlignment="1">
      <alignment horizontal="center" wrapText="1"/>
    </xf>
    <xf numFmtId="4" fontId="141" fillId="0" borderId="16" xfId="0" applyNumberFormat="1" applyFont="1" applyBorder="1" applyAlignment="1">
      <alignment horizontal="right" wrapText="1"/>
    </xf>
    <xf numFmtId="0" fontId="141" fillId="0" borderId="16" xfId="0" applyFont="1" applyBorder="1" applyAlignment="1">
      <alignment horizontal="left" wrapText="1"/>
    </xf>
    <xf numFmtId="4" fontId="141" fillId="0" borderId="16" xfId="0" applyNumberFormat="1" applyFont="1" applyBorder="1" applyAlignment="1">
      <alignment horizontal="right"/>
    </xf>
    <xf numFmtId="0" fontId="66" fillId="0" borderId="16" xfId="0" applyFont="1" applyBorder="1" applyAlignment="1">
      <alignment horizontal="left" wrapText="1"/>
    </xf>
    <xf numFmtId="0" fontId="36" fillId="0" borderId="16" xfId="0" applyFont="1" applyBorder="1" applyAlignment="1">
      <alignment horizontal="left" wrapText="1"/>
    </xf>
    <xf numFmtId="4" fontId="36" fillId="0" borderId="16" xfId="0" applyNumberFormat="1" applyFont="1" applyBorder="1" applyAlignment="1">
      <alignment horizontal="right"/>
    </xf>
    <xf numFmtId="0" fontId="54" fillId="0" borderId="16" xfId="0" applyFont="1" applyBorder="1" applyAlignment="1">
      <alignment horizontal="left" wrapText="1"/>
    </xf>
    <xf numFmtId="4" fontId="0" fillId="0" borderId="0" xfId="0" applyNumberFormat="1" applyAlignment="1">
      <alignment wrapText="1"/>
    </xf>
    <xf numFmtId="0" fontId="36" fillId="4" borderId="16" xfId="0" applyFont="1" applyFill="1" applyBorder="1" applyAlignment="1">
      <alignment horizontal="left" vertical="center" wrapText="1"/>
    </xf>
    <xf numFmtId="0" fontId="36" fillId="4" borderId="21" xfId="0" applyFont="1" applyFill="1" applyBorder="1" applyAlignment="1">
      <alignment horizontal="center" vertical="center" wrapText="1"/>
    </xf>
    <xf numFmtId="4" fontId="36" fillId="4" borderId="16" xfId="1" applyNumberFormat="1" applyFont="1" applyFill="1" applyBorder="1" applyAlignment="1">
      <alignment horizontal="right" vertical="center"/>
    </xf>
    <xf numFmtId="165" fontId="36" fillId="4" borderId="16" xfId="0" applyNumberFormat="1" applyFont="1" applyFill="1" applyBorder="1" applyAlignment="1">
      <alignment horizontal="right" vertical="center" wrapText="1"/>
    </xf>
    <xf numFmtId="49" fontId="36" fillId="4" borderId="16" xfId="0" quotePrefix="1" applyNumberFormat="1" applyFont="1" applyFill="1" applyBorder="1" applyAlignment="1">
      <alignment horizontal="left" vertical="center" wrapText="1"/>
    </xf>
    <xf numFmtId="0" fontId="36" fillId="4" borderId="16" xfId="0" quotePrefix="1" applyFont="1" applyFill="1" applyBorder="1" applyAlignment="1">
      <alignment vertical="center" wrapText="1"/>
    </xf>
    <xf numFmtId="166" fontId="36" fillId="4" borderId="16" xfId="0" applyNumberFormat="1" applyFont="1" applyFill="1" applyBorder="1" applyAlignment="1">
      <alignment vertical="center" wrapText="1"/>
    </xf>
    <xf numFmtId="4" fontId="38" fillId="4" borderId="16" xfId="0" applyNumberFormat="1" applyFont="1" applyFill="1" applyBorder="1" applyAlignment="1">
      <alignment horizontal="right" vertical="center" wrapText="1"/>
    </xf>
    <xf numFmtId="0" fontId="38" fillId="4" borderId="16" xfId="0" applyFont="1" applyFill="1" applyBorder="1" applyAlignment="1">
      <alignment horizontal="right" vertical="center" wrapText="1"/>
    </xf>
    <xf numFmtId="0" fontId="133" fillId="4" borderId="0" xfId="0" applyFont="1" applyFill="1"/>
    <xf numFmtId="166" fontId="36" fillId="4" borderId="16" xfId="0" applyNumberFormat="1" applyFont="1" applyFill="1" applyBorder="1" applyAlignment="1">
      <alignment horizontal="center" vertical="center" wrapText="1"/>
    </xf>
    <xf numFmtId="0" fontId="38" fillId="4" borderId="16" xfId="0" applyNumberFormat="1" applyFont="1" applyFill="1" applyBorder="1" applyAlignment="1">
      <alignment horizontal="center" vertical="center" wrapText="1"/>
    </xf>
    <xf numFmtId="0" fontId="53" fillId="0" borderId="16" xfId="0" applyFont="1" applyBorder="1" applyAlignment="1">
      <alignment horizontal="center" vertical="center" wrapText="1"/>
    </xf>
    <xf numFmtId="0" fontId="54" fillId="0" borderId="0" xfId="0" applyFont="1" applyAlignment="1">
      <alignment horizontal="center" vertical="center" wrapText="1"/>
    </xf>
    <xf numFmtId="0" fontId="54" fillId="0" borderId="16" xfId="0" applyFont="1" applyBorder="1" applyAlignment="1">
      <alignment horizontal="center" vertical="center" wrapText="1"/>
    </xf>
    <xf numFmtId="0" fontId="25" fillId="0" borderId="16" xfId="0" applyFont="1" applyFill="1" applyBorder="1" applyAlignment="1">
      <alignment horizontal="left" vertical="center" wrapText="1"/>
    </xf>
    <xf numFmtId="4" fontId="25" fillId="0" borderId="16" xfId="0" applyNumberFormat="1" applyFont="1" applyFill="1" applyBorder="1" applyAlignment="1">
      <alignment horizontal="right" vertical="center" wrapText="1"/>
    </xf>
    <xf numFmtId="165" fontId="25" fillId="0" borderId="0" xfId="0" applyNumberFormat="1" applyFont="1" applyFill="1" applyBorder="1" applyAlignment="1">
      <alignment vertical="top"/>
    </xf>
    <xf numFmtId="0" fontId="53" fillId="0" borderId="16" xfId="0" applyFont="1" applyBorder="1" applyAlignment="1">
      <alignment horizontal="center" vertical="center" wrapText="1"/>
    </xf>
    <xf numFmtId="0" fontId="54" fillId="0" borderId="0" xfId="0" applyFont="1" applyAlignment="1">
      <alignment horizontal="center" vertical="center" wrapText="1"/>
    </xf>
    <xf numFmtId="0" fontId="54" fillId="0" borderId="16" xfId="0" applyFont="1" applyBorder="1" applyAlignment="1">
      <alignment horizontal="center" vertical="center" wrapText="1"/>
    </xf>
    <xf numFmtId="0" fontId="25" fillId="0" borderId="16" xfId="0" applyFont="1" applyFill="1" applyBorder="1" applyAlignment="1">
      <alignment horizontal="left" vertical="center" wrapText="1"/>
    </xf>
    <xf numFmtId="0" fontId="54" fillId="0" borderId="16" xfId="0" applyFont="1" applyFill="1" applyBorder="1" applyAlignment="1">
      <alignment horizontal="center" vertical="center" wrapText="1"/>
    </xf>
    <xf numFmtId="0" fontId="54" fillId="0" borderId="16" xfId="0" applyNumberFormat="1" applyFont="1" applyBorder="1" applyAlignment="1">
      <alignment horizontal="center" vertical="center" wrapText="1"/>
    </xf>
    <xf numFmtId="4" fontId="32" fillId="0" borderId="0" xfId="0" applyNumberFormat="1" applyFont="1" applyFill="1" applyAlignment="1">
      <alignment vertical="center"/>
    </xf>
    <xf numFmtId="1" fontId="118" fillId="0" borderId="0" xfId="0" applyNumberFormat="1" applyFont="1" applyFill="1" applyAlignment="1">
      <alignment horizontal="center" vertical="center"/>
    </xf>
    <xf numFmtId="0" fontId="25" fillId="0" borderId="18" xfId="0" applyFont="1" applyFill="1" applyBorder="1" applyAlignment="1">
      <alignment vertical="center" wrapText="1"/>
    </xf>
    <xf numFmtId="0" fontId="25" fillId="0" borderId="16" xfId="0" quotePrefix="1" applyFont="1" applyFill="1" applyBorder="1" applyAlignment="1">
      <alignment horizontal="justify" vertical="center" wrapText="1"/>
    </xf>
    <xf numFmtId="0" fontId="25" fillId="0" borderId="21" xfId="0" applyFont="1" applyFill="1" applyBorder="1" applyAlignment="1">
      <alignment vertical="center" wrapText="1"/>
    </xf>
    <xf numFmtId="0" fontId="25" fillId="0" borderId="21" xfId="0" applyFont="1" applyFill="1" applyBorder="1" applyAlignment="1">
      <alignment vertical="top" wrapText="1"/>
    </xf>
    <xf numFmtId="49" fontId="25" fillId="0" borderId="18" xfId="0" applyNumberFormat="1" applyFont="1" applyFill="1" applyBorder="1" applyAlignment="1">
      <alignment horizontal="justify" vertical="center" wrapText="1"/>
    </xf>
    <xf numFmtId="0" fontId="25" fillId="0" borderId="18" xfId="0" quotePrefix="1" applyFont="1" applyFill="1" applyBorder="1" applyAlignment="1">
      <alignment horizontal="left" vertical="center" wrapText="1"/>
    </xf>
    <xf numFmtId="4" fontId="25" fillId="0" borderId="0" xfId="0" applyNumberFormat="1" applyFont="1" applyFill="1" applyAlignment="1">
      <alignment vertical="top" wrapText="1"/>
    </xf>
    <xf numFmtId="0" fontId="32" fillId="0" borderId="0" xfId="0" applyFont="1" applyFill="1" applyAlignment="1">
      <alignment vertical="top" wrapText="1"/>
    </xf>
    <xf numFmtId="4" fontId="25" fillId="0" borderId="0" xfId="0" applyNumberFormat="1" applyFont="1" applyFill="1" applyBorder="1" applyAlignment="1">
      <alignment vertical="top"/>
    </xf>
    <xf numFmtId="0" fontId="32" fillId="0" borderId="16" xfId="0" applyFont="1" applyFill="1" applyBorder="1" applyAlignment="1">
      <alignment horizontal="center" vertical="center"/>
    </xf>
    <xf numFmtId="0" fontId="32" fillId="0" borderId="16"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left" vertical="center" wrapText="1"/>
    </xf>
    <xf numFmtId="0" fontId="32" fillId="0" borderId="0" xfId="0" applyFont="1" applyFill="1" applyAlignment="1">
      <alignment horizontal="center" vertical="center"/>
    </xf>
    <xf numFmtId="0" fontId="25" fillId="0" borderId="16" xfId="4" applyFont="1" applyFill="1" applyBorder="1" applyAlignment="1">
      <alignment horizontal="center" vertical="center" wrapText="1"/>
    </xf>
    <xf numFmtId="0" fontId="25" fillId="0" borderId="16" xfId="0" applyFont="1" applyFill="1" applyBorder="1" applyAlignment="1">
      <alignment vertical="center" wrapText="1"/>
    </xf>
    <xf numFmtId="3" fontId="25" fillId="0" borderId="16" xfId="0" applyNumberFormat="1" applyFont="1" applyFill="1" applyBorder="1" applyAlignment="1">
      <alignment horizontal="center" vertical="center" wrapText="1"/>
    </xf>
    <xf numFmtId="165" fontId="36" fillId="0" borderId="16" xfId="0" applyNumberFormat="1" applyFont="1" applyFill="1" applyBorder="1" applyAlignment="1">
      <alignment vertical="center" wrapText="1"/>
    </xf>
    <xf numFmtId="0" fontId="53" fillId="0" borderId="16" xfId="0" applyFont="1" applyBorder="1" applyAlignment="1">
      <alignment horizontal="center" vertical="center" wrapText="1"/>
    </xf>
    <xf numFmtId="0" fontId="54" fillId="0" borderId="0" xfId="0" applyFont="1" applyAlignment="1">
      <alignment horizontal="center" vertical="center" wrapText="1"/>
    </xf>
    <xf numFmtId="0" fontId="54" fillId="0" borderId="16" xfId="0" applyFont="1" applyBorder="1" applyAlignment="1">
      <alignment horizontal="center" vertical="center" wrapText="1"/>
    </xf>
    <xf numFmtId="0" fontId="25" fillId="0" borderId="16" xfId="0" applyFont="1" applyFill="1" applyBorder="1" applyAlignment="1">
      <alignment horizontal="left" vertical="center" wrapText="1"/>
    </xf>
    <xf numFmtId="4" fontId="25" fillId="0" borderId="16" xfId="0" applyNumberFormat="1" applyFont="1" applyFill="1" applyBorder="1" applyAlignment="1">
      <alignment horizontal="right" vertical="center" wrapText="1"/>
    </xf>
    <xf numFmtId="0" fontId="54" fillId="0" borderId="16" xfId="0" applyNumberFormat="1" applyFont="1" applyBorder="1" applyAlignment="1">
      <alignment horizontal="center" vertical="center" wrapText="1"/>
    </xf>
    <xf numFmtId="0" fontId="25" fillId="0" borderId="16" xfId="44" applyFont="1" applyBorder="1" applyAlignment="1">
      <alignment horizontal="center" vertical="center" wrapText="1"/>
    </xf>
    <xf numFmtId="49" fontId="12" fillId="3" borderId="16" xfId="44" applyNumberFormat="1" applyFont="1" applyFill="1" applyBorder="1" applyAlignment="1">
      <alignment horizontal="center" vertical="center" wrapText="1"/>
    </xf>
    <xf numFmtId="0" fontId="25" fillId="3" borderId="16" xfId="44" applyFont="1" applyFill="1" applyBorder="1" applyAlignment="1">
      <alignment horizontal="center" vertical="center" wrapText="1"/>
    </xf>
    <xf numFmtId="0" fontId="25" fillId="0" borderId="16" xfId="44" applyFont="1" applyBorder="1" applyAlignment="1">
      <alignment vertical="center" wrapText="1"/>
    </xf>
    <xf numFmtId="166" fontId="118" fillId="0" borderId="0" xfId="0" applyNumberFormat="1" applyFont="1" applyFill="1" applyAlignment="1">
      <alignment vertical="center"/>
    </xf>
    <xf numFmtId="4" fontId="118" fillId="0" borderId="0" xfId="0" applyNumberFormat="1" applyFont="1" applyFill="1" applyAlignment="1">
      <alignment vertical="center"/>
    </xf>
    <xf numFmtId="0" fontId="36" fillId="0" borderId="18" xfId="0" applyFont="1" applyFill="1" applyBorder="1" applyAlignment="1">
      <alignment vertical="center" wrapText="1"/>
    </xf>
    <xf numFmtId="0" fontId="36" fillId="0" borderId="0" xfId="0" applyFont="1" applyFill="1" applyAlignment="1">
      <alignment vertical="top" wrapText="1"/>
    </xf>
    <xf numFmtId="4" fontId="0" fillId="0" borderId="0" xfId="0" applyNumberFormat="1"/>
    <xf numFmtId="184" fontId="53" fillId="0" borderId="16" xfId="0" applyNumberFormat="1" applyFont="1" applyBorder="1" applyAlignment="1">
      <alignment horizontal="center" vertical="center"/>
    </xf>
    <xf numFmtId="4" fontId="53" fillId="0" borderId="0" xfId="0" applyNumberFormat="1" applyFont="1" applyAlignment="1">
      <alignment horizontal="center" vertical="center" wrapText="1"/>
    </xf>
    <xf numFmtId="4" fontId="54" fillId="0" borderId="0" xfId="0" applyNumberFormat="1" applyFont="1" applyAlignment="1">
      <alignment horizontal="center" vertical="center" wrapText="1"/>
    </xf>
    <xf numFmtId="166" fontId="25" fillId="0" borderId="0" xfId="0" applyNumberFormat="1" applyFont="1" applyFill="1" applyAlignment="1">
      <alignment vertical="center" wrapText="1"/>
    </xf>
    <xf numFmtId="4" fontId="25" fillId="0" borderId="0" xfId="0" applyNumberFormat="1" applyFont="1" applyAlignment="1">
      <alignment vertical="center"/>
    </xf>
    <xf numFmtId="4" fontId="142" fillId="0" borderId="7" xfId="0" applyNumberFormat="1" applyFont="1" applyBorder="1" applyAlignment="1">
      <alignment horizontal="right" wrapText="1"/>
    </xf>
    <xf numFmtId="0" fontId="54" fillId="0" borderId="21" xfId="0" applyNumberFormat="1" applyFont="1" applyBorder="1" applyAlignment="1">
      <alignment vertical="center" wrapText="1"/>
    </xf>
    <xf numFmtId="0" fontId="54" fillId="0" borderId="19" xfId="0" applyNumberFormat="1" applyFont="1" applyBorder="1" applyAlignment="1">
      <alignment vertical="center" wrapText="1"/>
    </xf>
    <xf numFmtId="0" fontId="54" fillId="0" borderId="20" xfId="0" applyNumberFormat="1" applyFont="1" applyBorder="1" applyAlignment="1">
      <alignment vertical="center" wrapText="1"/>
    </xf>
    <xf numFmtId="0" fontId="54" fillId="0" borderId="17" xfId="0" applyFont="1" applyBorder="1" applyAlignment="1">
      <alignment vertical="center" wrapText="1"/>
    </xf>
    <xf numFmtId="0" fontId="54" fillId="0" borderId="18" xfId="0" applyFont="1" applyBorder="1" applyAlignment="1">
      <alignment vertical="center" wrapText="1"/>
    </xf>
    <xf numFmtId="0" fontId="52" fillId="0" borderId="0" xfId="0" applyFont="1" applyAlignment="1">
      <alignment vertical="center" wrapText="1"/>
    </xf>
    <xf numFmtId="0" fontId="52" fillId="0" borderId="0" xfId="0" applyFont="1" applyAlignment="1">
      <alignment vertical="center"/>
    </xf>
    <xf numFmtId="0" fontId="143" fillId="0" borderId="0" xfId="0" applyFont="1" applyAlignment="1">
      <alignment vertical="center" wrapText="1"/>
    </xf>
    <xf numFmtId="0" fontId="143" fillId="0" borderId="0" xfId="0" applyFont="1" applyAlignment="1">
      <alignment vertical="center"/>
    </xf>
    <xf numFmtId="4" fontId="143" fillId="0" borderId="16" xfId="0" applyNumberFormat="1" applyFont="1" applyBorder="1" applyAlignment="1">
      <alignment horizontal="center" vertical="center" wrapText="1"/>
    </xf>
    <xf numFmtId="0" fontId="143" fillId="0" borderId="31" xfId="0" applyFont="1" applyBorder="1" applyAlignment="1">
      <alignment horizontal="center" vertical="center"/>
    </xf>
    <xf numFmtId="0" fontId="143" fillId="0" borderId="31" xfId="0" applyFont="1" applyBorder="1" applyAlignment="1">
      <alignment vertical="center"/>
    </xf>
    <xf numFmtId="4" fontId="143" fillId="0" borderId="31" xfId="0" applyNumberFormat="1" applyFont="1" applyBorder="1" applyAlignment="1">
      <alignment vertical="center"/>
    </xf>
    <xf numFmtId="0" fontId="52" fillId="0" borderId="35" xfId="0" applyFont="1" applyBorder="1" applyAlignment="1">
      <alignment vertical="center" wrapText="1"/>
    </xf>
    <xf numFmtId="0" fontId="52" fillId="0" borderId="35" xfId="0" applyFont="1" applyBorder="1" applyAlignment="1">
      <alignment horizontal="center" vertical="center"/>
    </xf>
    <xf numFmtId="4" fontId="52" fillId="0" borderId="35" xfId="0" applyNumberFormat="1" applyFont="1" applyBorder="1" applyAlignment="1">
      <alignment vertical="center"/>
    </xf>
    <xf numFmtId="0" fontId="52" fillId="4" borderId="35" xfId="0" applyFont="1" applyFill="1" applyBorder="1" applyAlignment="1">
      <alignment horizontal="center" vertical="center"/>
    </xf>
    <xf numFmtId="0" fontId="52" fillId="4" borderId="35" xfId="0" applyFont="1" applyFill="1" applyBorder="1" applyAlignment="1">
      <alignment vertical="center" wrapText="1"/>
    </xf>
    <xf numFmtId="4" fontId="52" fillId="4" borderId="35" xfId="0" applyNumberFormat="1" applyFont="1" applyFill="1" applyBorder="1" applyAlignment="1">
      <alignment vertical="center"/>
    </xf>
    <xf numFmtId="0" fontId="143" fillId="0" borderId="35" xfId="0" applyFont="1" applyBorder="1" applyAlignment="1">
      <alignment horizontal="center" vertical="center"/>
    </xf>
    <xf numFmtId="0" fontId="143" fillId="0" borderId="35" xfId="0" applyFont="1" applyBorder="1" applyAlignment="1">
      <alignment vertical="center"/>
    </xf>
    <xf numFmtId="4" fontId="143" fillId="0" borderId="35" xfId="0" applyNumberFormat="1" applyFont="1" applyBorder="1" applyAlignment="1">
      <alignment vertical="center"/>
    </xf>
    <xf numFmtId="0" fontId="52" fillId="0" borderId="32" xfId="0" applyFont="1" applyBorder="1" applyAlignment="1">
      <alignment horizontal="center" vertical="center"/>
    </xf>
    <xf numFmtId="4" fontId="52" fillId="0" borderId="32" xfId="0" applyNumberFormat="1" applyFont="1" applyBorder="1" applyAlignment="1">
      <alignment vertical="center"/>
    </xf>
    <xf numFmtId="0" fontId="143" fillId="0" borderId="16" xfId="0" applyFont="1" applyBorder="1" applyAlignment="1">
      <alignment horizontal="left" vertical="center"/>
    </xf>
    <xf numFmtId="0" fontId="143" fillId="0" borderId="16" xfId="0" applyFont="1" applyBorder="1" applyAlignment="1">
      <alignment vertical="center"/>
    </xf>
    <xf numFmtId="4" fontId="143" fillId="0" borderId="16" xfId="0" applyNumberFormat="1" applyFont="1" applyBorder="1" applyAlignment="1">
      <alignment vertical="center"/>
    </xf>
    <xf numFmtId="0" fontId="52" fillId="0" borderId="0" xfId="0" applyFont="1" applyAlignment="1">
      <alignment horizontal="center" vertical="center"/>
    </xf>
    <xf numFmtId="4" fontId="52" fillId="0" borderId="0" xfId="0" applyNumberFormat="1" applyFont="1" applyAlignment="1">
      <alignment vertical="center"/>
    </xf>
    <xf numFmtId="4" fontId="143" fillId="9" borderId="16" xfId="0" applyNumberFormat="1" applyFont="1" applyFill="1" applyBorder="1" applyAlignment="1">
      <alignment horizontal="center" vertical="center" wrapText="1"/>
    </xf>
    <xf numFmtId="4" fontId="143" fillId="9" borderId="39" xfId="0" applyNumberFormat="1" applyFont="1" applyFill="1" applyBorder="1" applyAlignment="1">
      <alignment vertical="center"/>
    </xf>
    <xf numFmtId="4" fontId="52" fillId="9" borderId="35" xfId="0" applyNumberFormat="1" applyFont="1" applyFill="1" applyBorder="1" applyAlignment="1">
      <alignment vertical="center"/>
    </xf>
    <xf numFmtId="4" fontId="143" fillId="9" borderId="35" xfId="0" applyNumberFormat="1" applyFont="1" applyFill="1" applyBorder="1" applyAlignment="1">
      <alignment vertical="center"/>
    </xf>
    <xf numFmtId="4" fontId="52" fillId="9" borderId="40" xfId="0" applyNumberFormat="1" applyFont="1" applyFill="1" applyBorder="1" applyAlignment="1">
      <alignment vertical="center"/>
    </xf>
    <xf numFmtId="4" fontId="143" fillId="9" borderId="16" xfId="0" applyNumberFormat="1" applyFont="1" applyFill="1" applyBorder="1" applyAlignment="1">
      <alignment vertical="center"/>
    </xf>
    <xf numFmtId="4" fontId="52" fillId="9" borderId="0" xfId="0" applyNumberFormat="1" applyFont="1" applyFill="1" applyAlignment="1">
      <alignment vertical="center"/>
    </xf>
    <xf numFmtId="4" fontId="144" fillId="9" borderId="35" xfId="0" applyNumberFormat="1" applyFont="1" applyFill="1" applyBorder="1" applyAlignment="1">
      <alignment vertical="center"/>
    </xf>
    <xf numFmtId="0" fontId="144" fillId="0" borderId="35" xfId="0" applyFont="1" applyBorder="1" applyAlignment="1">
      <alignment horizontal="center" vertical="center"/>
    </xf>
    <xf numFmtId="0" fontId="144" fillId="0" borderId="35" xfId="0" applyFont="1" applyBorder="1" applyAlignment="1">
      <alignment vertical="center" wrapText="1"/>
    </xf>
    <xf numFmtId="4" fontId="144" fillId="0" borderId="35" xfId="0" applyNumberFormat="1" applyFont="1" applyBorder="1" applyAlignment="1">
      <alignment vertical="center"/>
    </xf>
    <xf numFmtId="0" fontId="144" fillId="0" borderId="0" xfId="0" applyFont="1" applyAlignment="1">
      <alignment vertical="center" wrapText="1"/>
    </xf>
    <xf numFmtId="0" fontId="144" fillId="0" borderId="0" xfId="0" applyFont="1" applyAlignment="1">
      <alignment vertical="center"/>
    </xf>
    <xf numFmtId="4" fontId="144" fillId="4" borderId="40" xfId="0" applyNumberFormat="1" applyFont="1" applyFill="1" applyBorder="1" applyAlignment="1">
      <alignment vertical="center"/>
    </xf>
    <xf numFmtId="4" fontId="144" fillId="9" borderId="40" xfId="0" applyNumberFormat="1" applyFont="1" applyFill="1" applyBorder="1" applyAlignment="1">
      <alignment vertical="center"/>
    </xf>
    <xf numFmtId="0" fontId="53" fillId="0" borderId="16" xfId="0" applyFont="1" applyBorder="1" applyAlignment="1">
      <alignment horizontal="center" vertical="center" wrapText="1"/>
    </xf>
    <xf numFmtId="0" fontId="54" fillId="0" borderId="16" xfId="0" applyFont="1" applyBorder="1" applyAlignment="1">
      <alignment horizontal="center" vertical="center" wrapText="1"/>
    </xf>
    <xf numFmtId="166" fontId="54" fillId="0" borderId="0" xfId="0" applyNumberFormat="1" applyFont="1" applyAlignment="1">
      <alignment horizontal="center" vertical="center"/>
    </xf>
    <xf numFmtId="4" fontId="53" fillId="0" borderId="16" xfId="0" applyNumberFormat="1" applyFont="1" applyBorder="1" applyAlignment="1">
      <alignment horizontal="right" vertical="center"/>
    </xf>
    <xf numFmtId="4" fontId="53" fillId="0" borderId="16" xfId="0" applyNumberFormat="1" applyFont="1" applyBorder="1" applyAlignment="1">
      <alignment vertical="center" wrapText="1"/>
    </xf>
    <xf numFmtId="4" fontId="53" fillId="0" borderId="16" xfId="0" applyNumberFormat="1" applyFont="1" applyBorder="1" applyAlignment="1">
      <alignment vertical="center"/>
    </xf>
    <xf numFmtId="0" fontId="54" fillId="0" borderId="16" xfId="0" applyFont="1" applyBorder="1" applyAlignment="1">
      <alignment horizontal="center" vertical="center" wrapText="1"/>
    </xf>
    <xf numFmtId="0" fontId="25" fillId="0" borderId="16" xfId="0" applyFont="1" applyFill="1" applyBorder="1" applyAlignment="1">
      <alignment horizontal="left" vertical="center" wrapText="1"/>
    </xf>
    <xf numFmtId="0" fontId="34" fillId="0" borderId="0" xfId="0" applyFont="1" applyAlignment="1">
      <alignment vertical="center"/>
    </xf>
    <xf numFmtId="0" fontId="145" fillId="0" borderId="0" xfId="0" applyFont="1" applyBorder="1" applyAlignment="1">
      <alignment horizontal="center" vertical="center" wrapText="1"/>
    </xf>
    <xf numFmtId="0" fontId="34" fillId="0" borderId="0" xfId="0" applyFont="1" applyAlignment="1">
      <alignment vertical="center" wrapText="1"/>
    </xf>
    <xf numFmtId="0" fontId="145" fillId="0" borderId="16" xfId="0" applyFont="1" applyBorder="1" applyAlignment="1">
      <alignment horizontal="center" vertical="center" wrapText="1"/>
    </xf>
    <xf numFmtId="0" fontId="34" fillId="0" borderId="16" xfId="0" applyFont="1" applyBorder="1" applyAlignment="1">
      <alignment horizontal="center" vertical="center" wrapText="1"/>
    </xf>
    <xf numFmtId="0" fontId="145" fillId="0" borderId="16" xfId="0" applyFont="1" applyBorder="1" applyAlignment="1">
      <alignment horizontal="center" vertical="center"/>
    </xf>
    <xf numFmtId="3" fontId="145" fillId="0" borderId="16" xfId="0" applyNumberFormat="1" applyFont="1" applyBorder="1" applyAlignment="1">
      <alignment horizontal="right" vertical="center" wrapText="1"/>
    </xf>
    <xf numFmtId="0" fontId="34" fillId="0" borderId="16" xfId="0" applyFont="1" applyBorder="1" applyAlignment="1">
      <alignment vertical="center" wrapText="1"/>
    </xf>
    <xf numFmtId="0" fontId="34" fillId="0" borderId="16" xfId="0" applyFont="1" applyBorder="1" applyAlignment="1">
      <alignment horizontal="center" vertical="center"/>
    </xf>
    <xf numFmtId="3" fontId="34" fillId="0" borderId="16" xfId="0" applyNumberFormat="1" applyFont="1" applyBorder="1" applyAlignment="1">
      <alignment horizontal="right" vertical="center" wrapText="1"/>
    </xf>
    <xf numFmtId="0" fontId="145" fillId="0" borderId="16" xfId="0" applyFont="1" applyBorder="1" applyAlignment="1">
      <alignment horizontal="center" vertical="center" wrapText="1"/>
    </xf>
    <xf numFmtId="0" fontId="34" fillId="0" borderId="0" xfId="0" applyFont="1" applyAlignment="1">
      <alignment horizontal="center" vertical="center"/>
    </xf>
    <xf numFmtId="0" fontId="146" fillId="0" borderId="0" xfId="0" applyFont="1" applyAlignment="1">
      <alignment horizontal="center" vertical="center" wrapText="1"/>
    </xf>
    <xf numFmtId="3" fontId="34" fillId="3" borderId="16" xfId="0" applyNumberFormat="1" applyFont="1" applyFill="1" applyBorder="1" applyAlignment="1">
      <alignment horizontal="right" vertical="center" wrapText="1"/>
    </xf>
    <xf numFmtId="0" fontId="34" fillId="0" borderId="16" xfId="0" applyFont="1" applyFill="1" applyBorder="1" applyAlignment="1">
      <alignment horizontal="center" vertical="center" wrapText="1"/>
    </xf>
    <xf numFmtId="0" fontId="34" fillId="0" borderId="16" xfId="0" applyFont="1" applyFill="1" applyBorder="1" applyAlignment="1">
      <alignment horizontal="left" vertical="center" wrapText="1"/>
    </xf>
    <xf numFmtId="0" fontId="0" fillId="0" borderId="38" xfId="0" applyBorder="1" applyAlignment="1">
      <alignment horizontal="center" vertical="center" wrapText="1"/>
    </xf>
    <xf numFmtId="0" fontId="0" fillId="0" borderId="29" xfId="0" applyBorder="1" applyAlignment="1">
      <alignment horizontal="center" vertical="center" wrapText="1"/>
    </xf>
    <xf numFmtId="0" fontId="0" fillId="0" borderId="36" xfId="0" applyBorder="1" applyAlignment="1">
      <alignment horizontal="center" vertical="center" wrapText="1"/>
    </xf>
    <xf numFmtId="0" fontId="25" fillId="0" borderId="16" xfId="0" applyFont="1" applyFill="1" applyBorder="1" applyAlignment="1">
      <alignment horizontal="center" vertical="center"/>
    </xf>
    <xf numFmtId="166" fontId="25" fillId="0" borderId="16" xfId="4" applyNumberFormat="1" applyFont="1" applyFill="1" applyBorder="1" applyAlignment="1">
      <alignment horizontal="right" vertical="center" wrapText="1"/>
    </xf>
    <xf numFmtId="166" fontId="36" fillId="0" borderId="16" xfId="0" applyNumberFormat="1" applyFont="1" applyFill="1" applyBorder="1" applyAlignment="1">
      <alignment horizontal="center" vertical="center" wrapText="1"/>
    </xf>
    <xf numFmtId="0" fontId="25" fillId="0" borderId="0" xfId="0" applyFont="1" applyFill="1" applyAlignment="1">
      <alignment wrapText="1"/>
    </xf>
    <xf numFmtId="0" fontId="53" fillId="0" borderId="16" xfId="0" applyFont="1" applyBorder="1" applyAlignment="1">
      <alignment horizontal="center" vertical="center" wrapText="1"/>
    </xf>
    <xf numFmtId="0" fontId="53" fillId="0" borderId="16" xfId="0" applyFont="1" applyBorder="1" applyAlignment="1">
      <alignment horizontal="center" vertical="center"/>
    </xf>
    <xf numFmtId="0" fontId="54" fillId="0" borderId="0" xfId="0" applyFont="1" applyAlignment="1">
      <alignment horizontal="center" vertical="center"/>
    </xf>
    <xf numFmtId="0" fontId="54" fillId="0" borderId="16" xfId="0" applyFont="1" applyBorder="1" applyAlignment="1">
      <alignment horizontal="center" vertical="center" wrapText="1"/>
    </xf>
    <xf numFmtId="0" fontId="25" fillId="0" borderId="16" xfId="0" applyFont="1" applyFill="1" applyBorder="1" applyAlignment="1">
      <alignment horizontal="left" vertical="center" wrapText="1"/>
    </xf>
    <xf numFmtId="4" fontId="25" fillId="0" borderId="0" xfId="0" applyNumberFormat="1" applyFont="1" applyFill="1" applyAlignment="1">
      <alignment wrapText="1"/>
    </xf>
    <xf numFmtId="167" fontId="25" fillId="0" borderId="0" xfId="0" applyNumberFormat="1" applyFont="1" applyFill="1" applyAlignment="1">
      <alignment wrapText="1"/>
    </xf>
    <xf numFmtId="0" fontId="54" fillId="0" borderId="16" xfId="0" applyFont="1" applyBorder="1" applyAlignment="1">
      <alignment horizontal="center" vertical="center" wrapText="1"/>
    </xf>
    <xf numFmtId="168" fontId="36" fillId="0" borderId="0" xfId="4" applyNumberFormat="1" applyFont="1" applyFill="1" applyBorder="1" applyAlignment="1">
      <alignment horizontal="center" vertical="center" wrapText="1"/>
    </xf>
    <xf numFmtId="0" fontId="32" fillId="8" borderId="0" xfId="0" applyFont="1" applyFill="1" applyBorder="1" applyAlignment="1"/>
    <xf numFmtId="0" fontId="25" fillId="8" borderId="0" xfId="0" applyFont="1" applyFill="1"/>
    <xf numFmtId="0" fontId="32" fillId="8" borderId="0" xfId="0" applyFont="1" applyFill="1" applyAlignment="1">
      <alignment vertical="center"/>
    </xf>
    <xf numFmtId="0" fontId="32" fillId="8" borderId="0" xfId="0" applyFont="1" applyFill="1" applyAlignment="1">
      <alignment horizontal="center" vertical="center"/>
    </xf>
    <xf numFmtId="0" fontId="25" fillId="8" borderId="0" xfId="0" applyFont="1" applyFill="1" applyAlignment="1">
      <alignment vertical="top" wrapText="1"/>
    </xf>
    <xf numFmtId="0" fontId="36" fillId="8" borderId="0" xfId="0" applyFont="1" applyFill="1" applyAlignment="1">
      <alignment vertical="top" wrapText="1"/>
    </xf>
    <xf numFmtId="0" fontId="32" fillId="8" borderId="0" xfId="0" applyFont="1" applyFill="1" applyAlignment="1">
      <alignment vertical="top" wrapText="1"/>
    </xf>
    <xf numFmtId="0" fontId="25" fillId="8" borderId="0" xfId="0" applyFont="1" applyFill="1" applyAlignment="1">
      <alignment vertical="top"/>
    </xf>
    <xf numFmtId="165" fontId="25" fillId="8" borderId="0" xfId="0" applyNumberFormat="1" applyFont="1" applyFill="1" applyAlignment="1">
      <alignment vertical="top" wrapText="1"/>
    </xf>
    <xf numFmtId="0" fontId="25" fillId="0" borderId="16"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25" fillId="0" borderId="0" xfId="0" applyFont="1" applyFill="1" applyBorder="1" applyAlignment="1">
      <alignment horizontal="center" vertical="center"/>
    </xf>
    <xf numFmtId="49" fontId="25" fillId="0" borderId="16" xfId="0" applyNumberFormat="1" applyFont="1" applyFill="1" applyBorder="1" applyAlignment="1">
      <alignment horizontal="center" vertical="center" wrapText="1"/>
    </xf>
    <xf numFmtId="0" fontId="25" fillId="0" borderId="18" xfId="0" applyFont="1" applyFill="1" applyBorder="1" applyAlignment="1">
      <alignment horizontal="center" vertical="center" wrapText="1"/>
    </xf>
    <xf numFmtId="0" fontId="32" fillId="0" borderId="0" xfId="0" applyFont="1" applyFill="1" applyBorder="1" applyAlignment="1">
      <alignment horizontal="center" vertical="center"/>
    </xf>
    <xf numFmtId="0" fontId="25" fillId="0" borderId="0" xfId="0" applyFont="1" applyFill="1" applyAlignment="1">
      <alignment wrapText="1"/>
    </xf>
    <xf numFmtId="0" fontId="25" fillId="0" borderId="16" xfId="0" applyFont="1" applyFill="1" applyBorder="1" applyAlignment="1">
      <alignment horizontal="center" vertical="center" wrapText="1"/>
    </xf>
    <xf numFmtId="0" fontId="25" fillId="8" borderId="0" xfId="0" applyFont="1" applyFill="1" applyAlignment="1">
      <alignment wrapText="1"/>
    </xf>
    <xf numFmtId="0" fontId="25" fillId="8" borderId="0" xfId="0" applyFont="1" applyFill="1" applyAlignment="1">
      <alignment horizontal="center" vertical="center" wrapText="1"/>
    </xf>
    <xf numFmtId="166" fontId="25" fillId="0" borderId="16" xfId="44" applyNumberFormat="1" applyFont="1" applyBorder="1" applyAlignment="1">
      <alignment horizontal="center" vertical="center" wrapText="1"/>
    </xf>
    <xf numFmtId="0" fontId="25" fillId="0" borderId="0" xfId="0" applyFont="1" applyFill="1" applyBorder="1" applyAlignment="1">
      <alignment horizontal="center" vertical="top"/>
    </xf>
    <xf numFmtId="0" fontId="25" fillId="0" borderId="0" xfId="0" applyFont="1" applyFill="1" applyAlignment="1">
      <alignment horizontal="center"/>
    </xf>
    <xf numFmtId="0" fontId="25" fillId="0" borderId="16" xfId="0" applyFont="1" applyFill="1" applyBorder="1" applyAlignment="1">
      <alignment horizontal="center" vertical="center" wrapText="1"/>
    </xf>
    <xf numFmtId="0" fontId="25" fillId="0" borderId="16" xfId="4" applyFont="1" applyFill="1" applyBorder="1" applyAlignment="1">
      <alignment horizontal="center" vertical="center" wrapText="1"/>
    </xf>
    <xf numFmtId="0" fontId="32" fillId="0" borderId="0" xfId="0" applyFont="1" applyFill="1" applyAlignment="1">
      <alignment horizontal="center" vertical="center"/>
    </xf>
    <xf numFmtId="0" fontId="32" fillId="0" borderId="16" xfId="0" applyFont="1" applyFill="1" applyBorder="1" applyAlignment="1">
      <alignment horizontal="center" vertical="center" wrapText="1"/>
    </xf>
    <xf numFmtId="0" fontId="25" fillId="0" borderId="0" xfId="0" applyFont="1" applyFill="1" applyBorder="1" applyAlignment="1">
      <alignment horizontal="center" vertical="center"/>
    </xf>
    <xf numFmtId="166" fontId="25" fillId="0" borderId="16" xfId="44" applyNumberFormat="1" applyFont="1" applyFill="1" applyBorder="1" applyAlignment="1">
      <alignment horizontal="center" vertical="center" wrapText="1"/>
    </xf>
    <xf numFmtId="0" fontId="25" fillId="3" borderId="16" xfId="44" applyFont="1" applyFill="1" applyBorder="1" applyAlignment="1">
      <alignment horizontal="left" vertical="center" wrapText="1"/>
    </xf>
    <xf numFmtId="0" fontId="32" fillId="0" borderId="0" xfId="0" applyFont="1" applyFill="1" applyBorder="1" applyAlignment="1">
      <alignment horizontal="left" vertical="top"/>
    </xf>
    <xf numFmtId="0" fontId="25" fillId="0" borderId="0" xfId="0" applyFont="1" applyFill="1" applyAlignment="1">
      <alignment horizontal="left"/>
    </xf>
    <xf numFmtId="165" fontId="32" fillId="0" borderId="18" xfId="0" applyNumberFormat="1" applyFont="1" applyFill="1" applyBorder="1" applyAlignment="1">
      <alignment vertical="center" wrapText="1"/>
    </xf>
    <xf numFmtId="179" fontId="25" fillId="0" borderId="16" xfId="0" applyNumberFormat="1" applyFont="1" applyFill="1" applyBorder="1" applyAlignment="1">
      <alignment vertical="center" wrapText="1"/>
    </xf>
    <xf numFmtId="165" fontId="25" fillId="3" borderId="16" xfId="44" applyNumberFormat="1" applyFont="1" applyFill="1" applyBorder="1" applyAlignment="1">
      <alignment vertical="center" wrapText="1"/>
    </xf>
    <xf numFmtId="165" fontId="25" fillId="0" borderId="0" xfId="0" applyNumberFormat="1" applyFont="1" applyFill="1" applyAlignment="1"/>
    <xf numFmtId="49" fontId="25" fillId="0" borderId="0" xfId="0" applyNumberFormat="1" applyFont="1" applyFill="1" applyAlignment="1">
      <alignment vertical="center"/>
    </xf>
    <xf numFmtId="49" fontId="32" fillId="0" borderId="16" xfId="0" applyNumberFormat="1" applyFont="1" applyFill="1" applyBorder="1" applyAlignment="1">
      <alignment horizontal="center" vertical="center"/>
    </xf>
    <xf numFmtId="49" fontId="32" fillId="0" borderId="21" xfId="0" applyNumberFormat="1" applyFont="1" applyFill="1" applyBorder="1" applyAlignment="1">
      <alignment horizontal="center" vertical="center" wrapText="1"/>
    </xf>
    <xf numFmtId="49" fontId="32" fillId="0" borderId="18" xfId="0" applyNumberFormat="1" applyFont="1" applyFill="1" applyBorder="1" applyAlignment="1">
      <alignment horizontal="center" vertical="center"/>
    </xf>
    <xf numFmtId="49" fontId="32" fillId="0" borderId="0" xfId="0" applyNumberFormat="1" applyFont="1" applyFill="1" applyBorder="1" applyAlignment="1">
      <alignment horizontal="left" vertical="top"/>
    </xf>
    <xf numFmtId="49" fontId="25" fillId="0" borderId="0" xfId="0" applyNumberFormat="1" applyFont="1" applyFill="1" applyAlignment="1">
      <alignment horizontal="left"/>
    </xf>
    <xf numFmtId="49" fontId="25" fillId="14" borderId="17" xfId="0" applyNumberFormat="1" applyFont="1" applyFill="1" applyBorder="1" applyAlignment="1">
      <alignment horizontal="center" vertical="center" wrapText="1"/>
    </xf>
    <xf numFmtId="49" fontId="25" fillId="14" borderId="13" xfId="0" applyNumberFormat="1" applyFont="1" applyFill="1" applyBorder="1" applyAlignment="1">
      <alignment horizontal="center" vertical="center" wrapText="1"/>
    </xf>
    <xf numFmtId="49" fontId="25" fillId="14" borderId="18" xfId="0" applyNumberFormat="1" applyFont="1" applyFill="1" applyBorder="1" applyAlignment="1">
      <alignment horizontal="center" vertical="center" wrapText="1"/>
    </xf>
    <xf numFmtId="49" fontId="25" fillId="0" borderId="0" xfId="0" applyNumberFormat="1" applyFont="1" applyFill="1" applyAlignment="1">
      <alignment horizontal="center" vertical="center"/>
    </xf>
    <xf numFmtId="49" fontId="118" fillId="0" borderId="0" xfId="0" applyNumberFormat="1" applyFont="1" applyFill="1" applyAlignment="1">
      <alignment horizontal="center" vertical="center"/>
    </xf>
    <xf numFmtId="49" fontId="32" fillId="4" borderId="29" xfId="0" applyNumberFormat="1" applyFont="1" applyFill="1" applyBorder="1" applyAlignment="1">
      <alignment horizontal="center" vertical="center"/>
    </xf>
    <xf numFmtId="49" fontId="32" fillId="0" borderId="0" xfId="0" applyNumberFormat="1" applyFont="1" applyFill="1" applyBorder="1" applyAlignment="1">
      <alignment horizontal="center" vertical="top"/>
    </xf>
    <xf numFmtId="49" fontId="25" fillId="0" borderId="0" xfId="0" applyNumberFormat="1" applyFont="1" applyFill="1" applyAlignment="1">
      <alignment horizontal="center"/>
    </xf>
    <xf numFmtId="0" fontId="25" fillId="16" borderId="16" xfId="0" applyFont="1" applyFill="1" applyBorder="1" applyAlignment="1">
      <alignment horizontal="left" vertical="center" wrapText="1"/>
    </xf>
    <xf numFmtId="4" fontId="25" fillId="0" borderId="16" xfId="0" applyNumberFormat="1" applyFont="1" applyFill="1" applyBorder="1" applyAlignment="1">
      <alignment horizontal="center" vertical="center" wrapText="1"/>
    </xf>
    <xf numFmtId="0" fontId="0" fillId="16" borderId="16" xfId="0" applyFill="1" applyBorder="1"/>
    <xf numFmtId="0" fontId="25" fillId="0" borderId="17" xfId="0" applyFont="1" applyFill="1" applyBorder="1" applyAlignment="1">
      <alignment vertical="center" wrapText="1" readingOrder="1"/>
    </xf>
    <xf numFmtId="0" fontId="25" fillId="8" borderId="16" xfId="0" applyFont="1" applyFill="1" applyBorder="1" applyAlignment="1">
      <alignment horizontal="center" vertical="center" wrapText="1"/>
    </xf>
    <xf numFmtId="0" fontId="0" fillId="8" borderId="16" xfId="0" applyFill="1" applyBorder="1"/>
    <xf numFmtId="0" fontId="25" fillId="0" borderId="17" xfId="30" applyFont="1" applyFill="1" applyBorder="1" applyAlignment="1">
      <alignment vertical="center" wrapText="1"/>
    </xf>
    <xf numFmtId="0" fontId="25" fillId="0" borderId="16" xfId="32" applyFont="1" applyFill="1" applyBorder="1" applyAlignment="1">
      <alignment horizontal="center" vertical="center" wrapText="1"/>
    </xf>
    <xf numFmtId="0" fontId="25" fillId="0" borderId="16" xfId="0" applyFont="1" applyFill="1" applyBorder="1" applyAlignment="1">
      <alignment horizontal="center" vertical="center" wrapText="1"/>
    </xf>
    <xf numFmtId="3" fontId="25" fillId="0" borderId="16" xfId="0" applyNumberFormat="1" applyFont="1" applyFill="1" applyBorder="1" applyAlignment="1">
      <alignment horizontal="center" vertical="center" wrapText="1"/>
    </xf>
    <xf numFmtId="49" fontId="25" fillId="0" borderId="16" xfId="0" applyNumberFormat="1" applyFont="1" applyFill="1" applyBorder="1" applyAlignment="1">
      <alignment horizontal="center" vertical="center" wrapText="1"/>
    </xf>
    <xf numFmtId="0" fontId="25" fillId="0" borderId="16" xfId="39" applyFont="1" applyFill="1" applyBorder="1" applyAlignment="1">
      <alignment horizontal="center" vertical="center" wrapText="1"/>
    </xf>
    <xf numFmtId="0" fontId="25" fillId="0" borderId="16" xfId="40" applyFont="1" applyFill="1" applyBorder="1" applyAlignment="1">
      <alignment horizontal="center" vertical="center" wrapText="1"/>
    </xf>
    <xf numFmtId="0" fontId="25" fillId="0" borderId="16" xfId="0" applyFont="1" applyFill="1" applyBorder="1" applyAlignment="1">
      <alignment horizontal="center" vertical="center" wrapText="1" readingOrder="1"/>
    </xf>
    <xf numFmtId="2" fontId="25" fillId="0" borderId="16" xfId="0" applyNumberFormat="1" applyFont="1" applyFill="1" applyBorder="1" applyAlignment="1">
      <alignment horizontal="center" vertical="center" wrapText="1"/>
    </xf>
    <xf numFmtId="166" fontId="25" fillId="0" borderId="16" xfId="0" applyNumberFormat="1" applyFont="1" applyFill="1" applyBorder="1" applyAlignment="1">
      <alignment horizontal="center" vertical="center" wrapText="1"/>
    </xf>
    <xf numFmtId="0" fontId="32" fillId="0" borderId="16" xfId="0" applyFont="1" applyFill="1" applyBorder="1" applyAlignment="1">
      <alignment horizontal="center" vertical="center" wrapText="1"/>
    </xf>
    <xf numFmtId="0" fontId="32" fillId="0" borderId="16" xfId="0" applyFont="1" applyFill="1" applyBorder="1" applyAlignment="1">
      <alignment horizontal="center" vertical="center"/>
    </xf>
    <xf numFmtId="0" fontId="32" fillId="0" borderId="0" xfId="0" applyFont="1" applyFill="1" applyAlignment="1">
      <alignment horizontal="center" vertical="center"/>
    </xf>
    <xf numFmtId="166" fontId="25" fillId="0" borderId="16" xfId="0" applyNumberFormat="1" applyFont="1" applyFill="1" applyBorder="1" applyAlignment="1">
      <alignment horizontal="right" vertical="center" wrapText="1"/>
    </xf>
    <xf numFmtId="0" fontId="32" fillId="0" borderId="16" xfId="0" applyFont="1" applyFill="1" applyBorder="1" applyAlignment="1">
      <alignment horizontal="center" vertical="center" wrapText="1"/>
    </xf>
    <xf numFmtId="0" fontId="32" fillId="0" borderId="17" xfId="0" applyFont="1" applyFill="1" applyBorder="1" applyAlignment="1">
      <alignment horizontal="center" vertical="center" wrapText="1"/>
    </xf>
    <xf numFmtId="0" fontId="32" fillId="0" borderId="18" xfId="0" applyFont="1" applyFill="1" applyBorder="1" applyAlignment="1">
      <alignment horizontal="center" vertical="center" wrapText="1"/>
    </xf>
    <xf numFmtId="49" fontId="32" fillId="4" borderId="0" xfId="0" applyNumberFormat="1" applyFont="1" applyFill="1" applyAlignment="1">
      <alignment horizontal="left" vertical="center" wrapText="1"/>
    </xf>
    <xf numFmtId="4" fontId="32" fillId="0" borderId="16" xfId="0" applyNumberFormat="1" applyFont="1" applyFill="1" applyBorder="1" applyAlignment="1">
      <alignment horizontal="right" vertical="center" wrapText="1"/>
    </xf>
    <xf numFmtId="4" fontId="32" fillId="0" borderId="16" xfId="0" applyNumberFormat="1" applyFont="1" applyFill="1" applyBorder="1" applyAlignment="1">
      <alignment horizontal="center" vertical="center" wrapText="1"/>
    </xf>
    <xf numFmtId="0" fontId="32" fillId="0" borderId="16" xfId="0" applyFont="1" applyFill="1" applyBorder="1" applyAlignment="1">
      <alignment vertical="center"/>
    </xf>
    <xf numFmtId="43" fontId="25" fillId="0" borderId="16" xfId="2" applyFont="1" applyFill="1" applyBorder="1" applyAlignment="1">
      <alignment horizontal="center" vertical="center" wrapText="1"/>
    </xf>
    <xf numFmtId="0" fontId="25" fillId="0" borderId="0" xfId="0" applyFont="1" applyFill="1" applyAlignment="1">
      <alignment vertical="center" wrapText="1" readingOrder="1"/>
    </xf>
    <xf numFmtId="43" fontId="25" fillId="0" borderId="16" xfId="2" applyFont="1" applyFill="1" applyBorder="1" applyAlignment="1">
      <alignment horizontal="center" vertical="center"/>
    </xf>
    <xf numFmtId="0" fontId="25" fillId="0" borderId="16" xfId="29" applyFont="1" applyFill="1" applyBorder="1" applyAlignment="1">
      <alignment horizontal="center" vertical="center"/>
    </xf>
    <xf numFmtId="43" fontId="25" fillId="0" borderId="16" xfId="2" applyNumberFormat="1" applyFont="1" applyFill="1" applyBorder="1" applyAlignment="1">
      <alignment horizontal="center" vertical="center" wrapText="1" readingOrder="1"/>
    </xf>
    <xf numFmtId="0" fontId="32" fillId="0" borderId="16" xfId="0" applyFont="1" applyFill="1" applyBorder="1" applyAlignment="1">
      <alignment horizontal="right" vertical="center"/>
    </xf>
    <xf numFmtId="4" fontId="32" fillId="0" borderId="16" xfId="0" applyNumberFormat="1" applyFont="1" applyFill="1" applyBorder="1" applyAlignment="1">
      <alignment horizontal="right" vertical="center"/>
    </xf>
    <xf numFmtId="49" fontId="25" fillId="0" borderId="16" xfId="0" applyNumberFormat="1" applyFont="1" applyFill="1" applyBorder="1" applyAlignment="1">
      <alignment horizontal="center" vertical="center"/>
    </xf>
    <xf numFmtId="0" fontId="25" fillId="0" borderId="16" xfId="0" applyFont="1" applyFill="1" applyBorder="1" applyAlignment="1">
      <alignment horizontal="right" vertical="center"/>
    </xf>
    <xf numFmtId="4" fontId="25" fillId="0" borderId="16" xfId="0" applyNumberFormat="1" applyFont="1" applyFill="1" applyBorder="1" applyAlignment="1">
      <alignment horizontal="center" vertical="center"/>
    </xf>
    <xf numFmtId="0" fontId="25" fillId="0" borderId="16" xfId="0" applyNumberFormat="1" applyFont="1" applyFill="1" applyBorder="1" applyAlignment="1">
      <alignment horizontal="center" vertical="center"/>
    </xf>
    <xf numFmtId="166" fontId="25" fillId="0" borderId="16" xfId="0" applyNumberFormat="1" applyFont="1" applyFill="1" applyBorder="1" applyAlignment="1">
      <alignment horizontal="center" vertical="center"/>
    </xf>
    <xf numFmtId="0" fontId="25" fillId="0" borderId="0" xfId="0" applyFont="1" applyFill="1" applyBorder="1" applyAlignment="1">
      <alignment vertical="center"/>
    </xf>
    <xf numFmtId="0" fontId="25" fillId="0" borderId="16" xfId="40" applyFont="1" applyFill="1" applyBorder="1" applyAlignment="1">
      <alignment horizontal="left" vertical="center" wrapText="1"/>
    </xf>
    <xf numFmtId="2" fontId="25" fillId="0" borderId="16" xfId="40" applyNumberFormat="1" applyFont="1" applyFill="1" applyBorder="1" applyAlignment="1">
      <alignment horizontal="center" vertical="center" wrapText="1"/>
    </xf>
    <xf numFmtId="1" fontId="25" fillId="0" borderId="16" xfId="0" applyNumberFormat="1" applyFont="1" applyFill="1" applyBorder="1" applyAlignment="1">
      <alignment horizontal="right" vertical="center"/>
    </xf>
    <xf numFmtId="49" fontId="25" fillId="4" borderId="0" xfId="0" applyNumberFormat="1" applyFont="1" applyFill="1" applyAlignment="1">
      <alignment horizontal="left"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left" vertical="center" wrapText="1"/>
    </xf>
    <xf numFmtId="4" fontId="25" fillId="0" borderId="16" xfId="0" applyNumberFormat="1" applyFont="1" applyFill="1" applyBorder="1" applyAlignment="1">
      <alignment horizontal="center" vertical="center" wrapText="1"/>
    </xf>
    <xf numFmtId="0" fontId="25" fillId="0" borderId="16" xfId="0" applyFont="1" applyFill="1" applyBorder="1" applyAlignment="1">
      <alignment horizontal="center" vertical="center"/>
    </xf>
    <xf numFmtId="4" fontId="25" fillId="0" borderId="16" xfId="0" applyNumberFormat="1" applyFont="1" applyFill="1" applyBorder="1" applyAlignment="1">
      <alignment horizontal="center" vertical="center"/>
    </xf>
    <xf numFmtId="0" fontId="25" fillId="0" borderId="16" xfId="0" applyFont="1" applyFill="1" applyBorder="1" applyAlignment="1">
      <alignment horizontal="left" vertical="center"/>
    </xf>
    <xf numFmtId="0" fontId="25" fillId="0" borderId="16" xfId="0" applyFont="1" applyFill="1" applyBorder="1" applyAlignment="1">
      <alignment horizontal="left" vertical="center" wrapText="1" readingOrder="1"/>
    </xf>
    <xf numFmtId="0" fontId="25" fillId="0" borderId="16" xfId="30" applyFont="1" applyFill="1" applyBorder="1" applyAlignment="1">
      <alignment horizontal="left" vertical="center" wrapText="1"/>
    </xf>
    <xf numFmtId="43" fontId="25" fillId="0" borderId="16" xfId="2" applyFont="1" applyFill="1" applyBorder="1" applyAlignment="1">
      <alignment horizontal="center" vertical="center" wrapText="1"/>
    </xf>
    <xf numFmtId="0" fontId="32" fillId="0" borderId="16" xfId="0" applyFont="1" applyFill="1" applyBorder="1" applyAlignment="1">
      <alignment horizontal="center" vertical="center" wrapText="1"/>
    </xf>
    <xf numFmtId="0" fontId="32" fillId="0" borderId="16" xfId="0" applyFont="1" applyFill="1" applyBorder="1" applyAlignment="1">
      <alignment horizontal="center" vertical="center"/>
    </xf>
    <xf numFmtId="0" fontId="32" fillId="0" borderId="17" xfId="0" applyFont="1" applyFill="1" applyBorder="1" applyAlignment="1">
      <alignment horizontal="center" vertical="center" wrapText="1"/>
    </xf>
    <xf numFmtId="0" fontId="32" fillId="0" borderId="18" xfId="0" applyFont="1" applyFill="1" applyBorder="1" applyAlignment="1">
      <alignment horizontal="center" vertical="center" wrapText="1"/>
    </xf>
    <xf numFmtId="49" fontId="25" fillId="0" borderId="16" xfId="0" applyNumberFormat="1" applyFont="1" applyFill="1" applyBorder="1" applyAlignment="1">
      <alignment horizontal="center" vertical="center" wrapText="1"/>
    </xf>
    <xf numFmtId="0" fontId="25" fillId="0" borderId="16" xfId="40" applyFont="1" applyFill="1" applyBorder="1" applyAlignment="1">
      <alignment horizontal="center" vertical="center" wrapText="1"/>
    </xf>
    <xf numFmtId="2" fontId="25" fillId="0" borderId="16" xfId="0" applyNumberFormat="1" applyFont="1" applyFill="1" applyBorder="1" applyAlignment="1">
      <alignment horizontal="center" vertical="center" wrapText="1"/>
    </xf>
    <xf numFmtId="166" fontId="25" fillId="0" borderId="16" xfId="0" applyNumberFormat="1"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32" fillId="0" borderId="21" xfId="0" applyFont="1" applyFill="1" applyBorder="1" applyAlignment="1">
      <alignment horizontal="center" vertical="center" wrapText="1"/>
    </xf>
    <xf numFmtId="166" fontId="25" fillId="0" borderId="16" xfId="0" applyNumberFormat="1" applyFont="1" applyFill="1" applyBorder="1" applyAlignment="1">
      <alignment horizontal="right" vertical="center" wrapText="1"/>
    </xf>
    <xf numFmtId="0" fontId="36" fillId="0" borderId="0" xfId="0" applyFont="1" applyFill="1" applyAlignment="1">
      <alignment vertical="center"/>
    </xf>
    <xf numFmtId="0" fontId="36" fillId="0" borderId="16" xfId="0" applyFont="1" applyFill="1" applyBorder="1" applyAlignment="1">
      <alignment horizontal="center" vertical="center"/>
    </xf>
    <xf numFmtId="49" fontId="25" fillId="5" borderId="16" xfId="0" applyNumberFormat="1" applyFont="1" applyFill="1" applyBorder="1" applyAlignment="1">
      <alignment horizontal="center" vertical="center" wrapText="1"/>
    </xf>
    <xf numFmtId="0" fontId="0" fillId="5" borderId="16" xfId="0" applyFill="1" applyBorder="1"/>
    <xf numFmtId="0" fontId="32" fillId="0" borderId="0" xfId="0" applyFont="1" applyFill="1" applyAlignment="1">
      <alignment horizontal="left" vertical="center"/>
    </xf>
    <xf numFmtId="0" fontId="25" fillId="0" borderId="0" xfId="0" applyFont="1" applyFill="1" applyAlignment="1">
      <alignment horizontal="left" vertical="center"/>
    </xf>
    <xf numFmtId="0" fontId="32" fillId="0" borderId="21" xfId="0" applyFont="1" applyFill="1" applyBorder="1" applyAlignment="1">
      <alignment horizontal="center" vertical="center"/>
    </xf>
    <xf numFmtId="49" fontId="25" fillId="8" borderId="16" xfId="0" applyNumberFormat="1" applyFont="1" applyFill="1" applyBorder="1" applyAlignment="1">
      <alignment horizontal="center" vertical="center" wrapText="1"/>
    </xf>
    <xf numFmtId="0" fontId="32" fillId="4" borderId="0" xfId="0" applyFont="1" applyFill="1" applyAlignment="1">
      <alignment horizontal="left" vertical="center"/>
    </xf>
    <xf numFmtId="0" fontId="32" fillId="4" borderId="17" xfId="0" applyFont="1" applyFill="1" applyBorder="1" applyAlignment="1">
      <alignment horizontal="center" vertical="center"/>
    </xf>
    <xf numFmtId="0" fontId="32" fillId="4" borderId="18" xfId="0" applyFont="1" applyFill="1" applyBorder="1" applyAlignment="1">
      <alignment horizontal="center" vertical="center"/>
    </xf>
    <xf numFmtId="0" fontId="0" fillId="4" borderId="16" xfId="0" applyFill="1" applyBorder="1"/>
    <xf numFmtId="0" fontId="25" fillId="4" borderId="0" xfId="0" applyFont="1" applyFill="1" applyAlignment="1">
      <alignment horizontal="left" vertical="center"/>
    </xf>
    <xf numFmtId="166" fontId="36" fillId="0" borderId="16" xfId="0" applyNumberFormat="1" applyFont="1" applyFill="1" applyBorder="1" applyAlignment="1">
      <alignment horizontal="left" vertical="center" wrapText="1"/>
    </xf>
    <xf numFmtId="0" fontId="36" fillId="0" borderId="0" xfId="0" applyFont="1" applyFill="1" applyAlignment="1">
      <alignment wrapText="1"/>
    </xf>
    <xf numFmtId="177" fontId="36" fillId="0" borderId="16" xfId="0" applyNumberFormat="1" applyFont="1" applyFill="1" applyBorder="1" applyAlignment="1">
      <alignment vertical="center" wrapText="1"/>
    </xf>
    <xf numFmtId="0" fontId="150" fillId="0" borderId="0" xfId="0" applyFont="1" applyFill="1" applyAlignment="1">
      <alignment wrapText="1"/>
    </xf>
    <xf numFmtId="49" fontId="36" fillId="0" borderId="16" xfId="0" applyNumberFormat="1" applyFont="1" applyFill="1" applyBorder="1" applyAlignment="1">
      <alignment horizontal="center" vertical="center" wrapText="1"/>
    </xf>
    <xf numFmtId="0" fontId="36" fillId="0" borderId="16" xfId="0" applyFont="1" applyFill="1" applyBorder="1" applyAlignment="1">
      <alignment horizontal="left" vertical="center" wrapText="1" readingOrder="1"/>
    </xf>
    <xf numFmtId="0" fontId="36" fillId="0" borderId="16" xfId="0" applyFont="1" applyFill="1" applyBorder="1" applyAlignment="1">
      <alignment horizontal="center" vertical="center" wrapText="1" readingOrder="1"/>
    </xf>
    <xf numFmtId="49" fontId="25" fillId="16" borderId="16" xfId="0" applyNumberFormat="1" applyFont="1" applyFill="1" applyBorder="1" applyAlignment="1">
      <alignment horizontal="center" vertical="center" wrapText="1"/>
    </xf>
    <xf numFmtId="167" fontId="36" fillId="0" borderId="16" xfId="4" applyNumberFormat="1" applyFont="1" applyFill="1" applyBorder="1" applyAlignment="1">
      <alignment horizontal="center" vertical="center" wrapText="1"/>
    </xf>
    <xf numFmtId="1" fontId="36" fillId="0" borderId="16" xfId="4" applyNumberFormat="1"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vertical="center" wrapText="1"/>
    </xf>
    <xf numFmtId="0" fontId="25" fillId="0" borderId="21" xfId="0" applyFont="1" applyFill="1" applyBorder="1" applyAlignment="1">
      <alignment horizontal="center" vertical="center" wrapText="1"/>
    </xf>
    <xf numFmtId="0" fontId="36" fillId="0" borderId="17"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36" fillId="0" borderId="17" xfId="0" applyFont="1" applyFill="1" applyBorder="1" applyAlignment="1">
      <alignment horizontal="left" vertical="center" wrapText="1"/>
    </xf>
    <xf numFmtId="0" fontId="25" fillId="0" borderId="18" xfId="0" applyFont="1" applyFill="1" applyBorder="1" applyAlignment="1">
      <alignment vertical="center" wrapText="1"/>
    </xf>
    <xf numFmtId="0" fontId="36" fillId="0" borderId="16" xfId="0" applyFont="1" applyFill="1" applyBorder="1" applyAlignment="1">
      <alignment horizontal="center" vertical="center" wrapText="1"/>
    </xf>
    <xf numFmtId="0" fontId="25" fillId="5" borderId="16" xfId="0" applyFont="1" applyFill="1" applyBorder="1" applyAlignment="1">
      <alignment horizontal="center" vertical="center" wrapText="1"/>
    </xf>
    <xf numFmtId="0" fontId="25" fillId="5" borderId="16" xfId="0" applyFont="1" applyFill="1" applyBorder="1" applyAlignment="1">
      <alignment vertical="center" wrapText="1"/>
    </xf>
    <xf numFmtId="0" fontId="36" fillId="0" borderId="17" xfId="0" applyFont="1" applyFill="1" applyBorder="1" applyAlignment="1">
      <alignment horizontal="center" vertical="center" wrapText="1"/>
    </xf>
    <xf numFmtId="0" fontId="36" fillId="0" borderId="17" xfId="0" applyFont="1" applyFill="1" applyBorder="1" applyAlignment="1">
      <alignment horizontal="left" vertical="center" wrapText="1"/>
    </xf>
    <xf numFmtId="0" fontId="36" fillId="0" borderId="16" xfId="0" applyFont="1" applyFill="1" applyBorder="1" applyAlignment="1">
      <alignment horizontal="center" vertical="center" wrapText="1"/>
    </xf>
    <xf numFmtId="0" fontId="36" fillId="0" borderId="13" xfId="0" applyFont="1" applyFill="1" applyBorder="1" applyAlignment="1">
      <alignment horizontal="left" vertical="center" wrapText="1"/>
    </xf>
    <xf numFmtId="0" fontId="25" fillId="3" borderId="17" xfId="44" applyFont="1" applyFill="1" applyBorder="1" applyAlignment="1">
      <alignment horizontal="left" vertical="center" wrapText="1"/>
    </xf>
    <xf numFmtId="49" fontId="36" fillId="14" borderId="17" xfId="0" applyNumberFormat="1" applyFont="1" applyFill="1" applyBorder="1" applyAlignment="1">
      <alignment horizontal="center" vertical="center" wrapText="1"/>
    </xf>
    <xf numFmtId="0" fontId="38" fillId="0" borderId="0" xfId="0" applyFont="1" applyFill="1" applyAlignment="1">
      <alignment horizontal="center" vertical="center"/>
    </xf>
    <xf numFmtId="0" fontId="38" fillId="8" borderId="0" xfId="0" applyFont="1" applyFill="1" applyAlignment="1">
      <alignment horizontal="center" vertical="center"/>
    </xf>
    <xf numFmtId="49" fontId="36" fillId="14" borderId="13" xfId="0" applyNumberFormat="1" applyFont="1" applyFill="1" applyBorder="1" applyAlignment="1">
      <alignment horizontal="center" vertical="center" wrapText="1"/>
    </xf>
    <xf numFmtId="165" fontId="36" fillId="8" borderId="0" xfId="0" applyNumberFormat="1" applyFont="1" applyFill="1" applyAlignment="1">
      <alignment vertical="top" wrapText="1"/>
    </xf>
    <xf numFmtId="49" fontId="36" fillId="14" borderId="18" xfId="0" applyNumberFormat="1" applyFont="1" applyFill="1" applyBorder="1" applyAlignment="1">
      <alignment horizontal="center" vertical="center" wrapText="1"/>
    </xf>
    <xf numFmtId="0" fontId="25" fillId="16" borderId="17" xfId="0" applyFont="1" applyFill="1" applyBorder="1" applyAlignment="1">
      <alignment horizontal="left" vertical="center" wrapText="1"/>
    </xf>
    <xf numFmtId="0" fontId="36" fillId="0" borderId="21" xfId="0" applyFont="1" applyFill="1" applyBorder="1" applyAlignment="1">
      <alignment horizontal="center" vertical="center" wrapText="1"/>
    </xf>
    <xf numFmtId="4" fontId="36" fillId="0" borderId="0" xfId="0" applyNumberFormat="1" applyFont="1" applyFill="1" applyAlignment="1">
      <alignment vertical="top" wrapText="1"/>
    </xf>
    <xf numFmtId="0" fontId="25" fillId="0" borderId="16"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3" xfId="0" applyFont="1" applyFill="1" applyBorder="1" applyAlignment="1">
      <alignment horizontal="left" vertical="center" wrapText="1"/>
    </xf>
    <xf numFmtId="179" fontId="36" fillId="0" borderId="16" xfId="0" applyNumberFormat="1" applyFont="1" applyFill="1" applyBorder="1" applyAlignment="1">
      <alignment vertical="center" wrapText="1"/>
    </xf>
    <xf numFmtId="49" fontId="25" fillId="5" borderId="17" xfId="0" applyNumberFormat="1" applyFont="1" applyFill="1" applyBorder="1" applyAlignment="1">
      <alignment horizontal="center" vertical="center" wrapText="1"/>
    </xf>
    <xf numFmtId="0" fontId="25" fillId="5" borderId="16" xfId="0" applyFont="1" applyFill="1" applyBorder="1" applyAlignment="1">
      <alignment horizontal="left" vertical="center" wrapText="1"/>
    </xf>
    <xf numFmtId="0" fontId="25" fillId="5" borderId="17" xfId="0" applyFont="1" applyFill="1" applyBorder="1" applyAlignment="1">
      <alignment horizontal="left" vertical="center" wrapText="1"/>
    </xf>
    <xf numFmtId="0" fontId="25" fillId="5" borderId="17" xfId="0" applyFont="1" applyFill="1" applyBorder="1" applyAlignment="1">
      <alignment horizontal="center" vertical="center" wrapText="1"/>
    </xf>
    <xf numFmtId="49" fontId="25" fillId="5" borderId="13" xfId="0" applyNumberFormat="1" applyFont="1" applyFill="1" applyBorder="1" applyAlignment="1">
      <alignment horizontal="center" vertical="center" wrapText="1"/>
    </xf>
    <xf numFmtId="0" fontId="25" fillId="5" borderId="0" xfId="0" applyFont="1" applyFill="1" applyAlignment="1">
      <alignment vertical="top" wrapText="1"/>
    </xf>
    <xf numFmtId="49" fontId="25" fillId="5" borderId="18" xfId="0" applyNumberFormat="1" applyFont="1" applyFill="1" applyBorder="1" applyAlignment="1">
      <alignment horizontal="center" vertical="center" wrapText="1"/>
    </xf>
    <xf numFmtId="165" fontId="25" fillId="5" borderId="16" xfId="0" applyNumberFormat="1" applyFont="1" applyFill="1" applyBorder="1" applyAlignment="1">
      <alignment vertical="center" wrapText="1"/>
    </xf>
    <xf numFmtId="49" fontId="25" fillId="0" borderId="13" xfId="4" quotePrefix="1" applyNumberFormat="1" applyFont="1" applyFill="1" applyBorder="1" applyAlignment="1">
      <alignment horizontal="center" vertical="center" wrapText="1"/>
    </xf>
    <xf numFmtId="0" fontId="25" fillId="0" borderId="17" xfId="0" applyFont="1" applyFill="1" applyBorder="1" applyAlignment="1" applyProtection="1">
      <alignment horizontal="center" vertical="center" wrapText="1"/>
      <protection hidden="1"/>
    </xf>
    <xf numFmtId="166" fontId="25" fillId="0" borderId="17" xfId="0" applyNumberFormat="1" applyFont="1" applyFill="1" applyBorder="1" applyAlignment="1">
      <alignment horizontal="left" vertical="center" wrapText="1"/>
    </xf>
    <xf numFmtId="0" fontId="25" fillId="0" borderId="17" xfId="33" applyFont="1" applyFill="1" applyBorder="1" applyAlignment="1">
      <alignment horizontal="left" vertical="center" wrapText="1"/>
    </xf>
    <xf numFmtId="49" fontId="25" fillId="0" borderId="17" xfId="4" applyNumberFormat="1" applyFont="1" applyFill="1" applyBorder="1" applyAlignment="1">
      <alignment horizontal="left" vertical="center" wrapText="1"/>
    </xf>
    <xf numFmtId="49" fontId="36" fillId="0" borderId="17" xfId="4" applyNumberFormat="1" applyFont="1" applyFill="1" applyBorder="1" applyAlignment="1">
      <alignment horizontal="left" vertical="center" wrapText="1"/>
    </xf>
    <xf numFmtId="0" fontId="25" fillId="0" borderId="17" xfId="0" applyFont="1" applyFill="1" applyBorder="1" applyAlignment="1" applyProtection="1">
      <alignment horizontal="left" vertical="center" wrapText="1"/>
      <protection hidden="1"/>
    </xf>
    <xf numFmtId="4" fontId="25" fillId="0" borderId="17" xfId="0" applyNumberFormat="1" applyFont="1" applyFill="1" applyBorder="1" applyAlignment="1">
      <alignment horizontal="left" vertical="center" wrapText="1"/>
    </xf>
    <xf numFmtId="0" fontId="25" fillId="0" borderId="17" xfId="0" applyFont="1" applyFill="1" applyBorder="1" applyAlignment="1">
      <alignment horizontal="left" vertical="center" wrapText="1" readingOrder="1"/>
    </xf>
    <xf numFmtId="49" fontId="25" fillId="0" borderId="17" xfId="4" quotePrefix="1" applyNumberFormat="1" applyFont="1" applyFill="1" applyBorder="1" applyAlignment="1">
      <alignment horizontal="left" vertical="center" wrapText="1"/>
    </xf>
    <xf numFmtId="0" fontId="25" fillId="0" borderId="13" xfId="0" applyFont="1" applyFill="1" applyBorder="1" applyAlignment="1" applyProtection="1">
      <alignment horizontal="center" vertical="center" wrapText="1"/>
      <protection hidden="1"/>
    </xf>
    <xf numFmtId="0" fontId="25" fillId="8" borderId="17" xfId="0" applyFont="1" applyFill="1" applyBorder="1" applyAlignment="1">
      <alignment horizontal="left" vertical="center" wrapText="1"/>
    </xf>
    <xf numFmtId="0" fontId="25" fillId="0" borderId="18" xfId="0" applyFont="1" applyFill="1" applyBorder="1" applyAlignment="1">
      <alignment horizontal="center" vertical="center"/>
    </xf>
    <xf numFmtId="0" fontId="25" fillId="5" borderId="16" xfId="0" applyFont="1" applyFill="1" applyBorder="1" applyAlignment="1">
      <alignment horizontal="center" vertical="center" wrapText="1"/>
    </xf>
    <xf numFmtId="0" fontId="80" fillId="4" borderId="16" xfId="0" applyFont="1" applyFill="1" applyBorder="1"/>
    <xf numFmtId="43" fontId="25" fillId="5" borderId="16" xfId="2" applyFont="1" applyFill="1" applyBorder="1" applyAlignment="1">
      <alignment horizontal="center" vertical="center" wrapText="1"/>
    </xf>
    <xf numFmtId="0" fontId="25" fillId="5" borderId="0" xfId="0" applyFont="1" applyFill="1"/>
    <xf numFmtId="0" fontId="36" fillId="0" borderId="0" xfId="0" applyFont="1" applyFill="1" applyAlignment="1">
      <alignment vertical="center" wrapText="1" readingOrder="1"/>
    </xf>
    <xf numFmtId="0" fontId="25" fillId="16" borderId="0" xfId="0" applyFont="1" applyFill="1" applyAlignment="1">
      <alignment vertical="center" wrapText="1" readingOrder="1"/>
    </xf>
    <xf numFmtId="43" fontId="25" fillId="16" borderId="16" xfId="2"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16" borderId="16" xfId="0" applyFont="1" applyFill="1" applyBorder="1" applyAlignment="1">
      <alignment horizontal="center" vertical="center" wrapText="1"/>
    </xf>
    <xf numFmtId="49" fontId="25" fillId="0" borderId="16" xfId="0" applyNumberFormat="1"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16" borderId="0" xfId="0" applyFont="1" applyFill="1"/>
    <xf numFmtId="0" fontId="53" fillId="0" borderId="16" xfId="0" applyFont="1" applyFill="1" applyBorder="1" applyAlignment="1">
      <alignment horizontal="center" vertical="center" wrapText="1"/>
    </xf>
    <xf numFmtId="0" fontId="25" fillId="5" borderId="16" xfId="0" applyFont="1" applyFill="1" applyBorder="1" applyAlignment="1">
      <alignment horizontal="center" vertical="center" wrapText="1"/>
    </xf>
    <xf numFmtId="43" fontId="25" fillId="0" borderId="16" xfId="2" applyFont="1" applyFill="1" applyBorder="1" applyAlignment="1">
      <alignment horizontal="center" vertical="center" wrapText="1"/>
    </xf>
    <xf numFmtId="0" fontId="36" fillId="0" borderId="17" xfId="0" applyFont="1" applyFill="1" applyBorder="1" applyAlignment="1">
      <alignment horizontal="left" vertical="center" wrapText="1"/>
    </xf>
    <xf numFmtId="0" fontId="36" fillId="0" borderId="16" xfId="0" applyFont="1" applyFill="1" applyBorder="1" applyAlignment="1">
      <alignment horizontal="center" vertical="center" wrapText="1"/>
    </xf>
    <xf numFmtId="0" fontId="25" fillId="5" borderId="16" xfId="0" applyFont="1" applyFill="1" applyBorder="1" applyAlignment="1">
      <alignment horizontal="center" vertical="center" wrapText="1"/>
    </xf>
    <xf numFmtId="0" fontId="0" fillId="4" borderId="16" xfId="0" applyFont="1" applyFill="1" applyBorder="1"/>
    <xf numFmtId="0" fontId="53" fillId="0" borderId="17" xfId="0" applyFont="1" applyFill="1" applyBorder="1" applyAlignment="1">
      <alignment horizontal="left" vertical="center" wrapText="1"/>
    </xf>
    <xf numFmtId="0" fontId="0" fillId="0" borderId="16" xfId="0" applyFont="1" applyBorder="1"/>
    <xf numFmtId="49" fontId="53" fillId="4" borderId="16" xfId="0" applyNumberFormat="1" applyFont="1" applyFill="1" applyBorder="1" applyAlignment="1">
      <alignment horizontal="center" vertical="center" wrapText="1"/>
    </xf>
    <xf numFmtId="43" fontId="53" fillId="0" borderId="16" xfId="2" applyFont="1" applyFill="1" applyBorder="1" applyAlignment="1">
      <alignment horizontal="center" vertical="center" wrapText="1"/>
    </xf>
    <xf numFmtId="0" fontId="36" fillId="0" borderId="16" xfId="28" applyFont="1" applyFill="1" applyBorder="1" applyAlignment="1">
      <alignment horizontal="center" vertical="center" wrapText="1"/>
    </xf>
    <xf numFmtId="43" fontId="36" fillId="0" borderId="16" xfId="2" applyFont="1" applyFill="1" applyBorder="1" applyAlignment="1">
      <alignment horizontal="center" vertical="center"/>
    </xf>
    <xf numFmtId="0" fontId="36" fillId="0" borderId="16" xfId="29" applyFont="1" applyFill="1" applyBorder="1" applyAlignment="1">
      <alignment horizontal="center" vertical="center"/>
    </xf>
    <xf numFmtId="0" fontId="25" fillId="5" borderId="16" xfId="28" applyFont="1" applyFill="1" applyBorder="1" applyAlignment="1">
      <alignment horizontal="center" vertical="center" wrapText="1"/>
    </xf>
    <xf numFmtId="0" fontId="25" fillId="5" borderId="16" xfId="28" applyFont="1" applyFill="1" applyBorder="1" applyAlignment="1">
      <alignment horizontal="center" vertical="center"/>
    </xf>
    <xf numFmtId="43" fontId="25" fillId="5" borderId="16" xfId="2" applyFont="1" applyFill="1" applyBorder="1" applyAlignment="1">
      <alignment horizontal="center" vertical="center"/>
    </xf>
    <xf numFmtId="0" fontId="25" fillId="5" borderId="0" xfId="0" applyFont="1" applyFill="1" applyAlignment="1">
      <alignment vertical="center" wrapText="1" readingOrder="1"/>
    </xf>
    <xf numFmtId="43" fontId="36" fillId="0" borderId="16" xfId="2" applyNumberFormat="1" applyFont="1" applyFill="1" applyBorder="1" applyAlignment="1">
      <alignment horizontal="center" vertical="center" wrapText="1" readingOrder="1"/>
    </xf>
    <xf numFmtId="0" fontId="25" fillId="5" borderId="16" xfId="0" applyFont="1" applyFill="1" applyBorder="1" applyAlignment="1">
      <alignment horizontal="center" vertical="center" wrapText="1"/>
    </xf>
    <xf numFmtId="0" fontId="25" fillId="16" borderId="16" xfId="0" applyFont="1" applyFill="1" applyBorder="1" applyAlignment="1">
      <alignment horizontal="center" vertical="center" wrapText="1"/>
    </xf>
    <xf numFmtId="4" fontId="25" fillId="5" borderId="16" xfId="0" applyNumberFormat="1" applyFont="1" applyFill="1" applyBorder="1" applyAlignment="1">
      <alignment horizontal="center" vertical="center" wrapText="1"/>
    </xf>
    <xf numFmtId="0" fontId="53" fillId="0" borderId="16" xfId="0" applyFont="1" applyFill="1" applyBorder="1" applyAlignment="1">
      <alignment horizontal="left" vertical="center" wrapText="1"/>
    </xf>
    <xf numFmtId="0" fontId="32" fillId="0" borderId="16" xfId="0" applyFont="1" applyFill="1" applyBorder="1" applyAlignment="1">
      <alignment horizontal="center" vertical="center" wrapText="1"/>
    </xf>
    <xf numFmtId="0" fontId="25" fillId="0" borderId="16" xfId="0" applyFont="1" applyFill="1" applyBorder="1" applyAlignment="1">
      <alignment horizontal="center" vertical="center" wrapText="1"/>
    </xf>
    <xf numFmtId="43" fontId="25" fillId="0" borderId="16" xfId="2" applyFont="1" applyFill="1" applyBorder="1" applyAlignment="1">
      <alignment horizontal="center" vertical="center" wrapText="1"/>
    </xf>
    <xf numFmtId="0" fontId="25" fillId="5" borderId="16" xfId="0" applyFont="1" applyFill="1" applyBorder="1" applyAlignment="1">
      <alignment horizontal="center" vertical="center" wrapText="1"/>
    </xf>
    <xf numFmtId="49" fontId="25" fillId="0" borderId="16" xfId="0" applyNumberFormat="1"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6" xfId="0" applyFont="1" applyFill="1" applyBorder="1" applyAlignment="1">
      <alignment horizontal="left" vertical="center" wrapText="1"/>
    </xf>
    <xf numFmtId="4" fontId="25" fillId="16" borderId="16" xfId="0" applyNumberFormat="1" applyFont="1" applyFill="1" applyBorder="1" applyAlignment="1">
      <alignment horizontal="center" vertical="center" wrapText="1"/>
    </xf>
    <xf numFmtId="0" fontId="36" fillId="0" borderId="16" xfId="29" applyFont="1" applyFill="1" applyBorder="1" applyAlignment="1">
      <alignment horizontal="left" vertical="center" wrapText="1"/>
    </xf>
    <xf numFmtId="0" fontId="25" fillId="0" borderId="16" xfId="29" applyFont="1" applyFill="1" applyBorder="1" applyAlignment="1">
      <alignment horizontal="left" vertical="center" wrapText="1"/>
    </xf>
    <xf numFmtId="0" fontId="25" fillId="5" borderId="16" xfId="28" applyFont="1" applyFill="1" applyBorder="1" applyAlignment="1">
      <alignment horizontal="left" vertical="center" wrapText="1"/>
    </xf>
    <xf numFmtId="0" fontId="25" fillId="5" borderId="17" xfId="0" applyFont="1" applyFill="1" applyBorder="1" applyAlignment="1">
      <alignment vertical="center" wrapText="1"/>
    </xf>
    <xf numFmtId="0" fontId="25" fillId="0" borderId="16" xfId="27" applyFont="1" applyFill="1" applyBorder="1" applyAlignment="1">
      <alignment horizontal="left" vertical="center" wrapText="1"/>
    </xf>
    <xf numFmtId="0" fontId="25" fillId="0" borderId="16" xfId="9" applyFont="1" applyFill="1" applyBorder="1" applyAlignment="1">
      <alignment horizontal="left" vertical="center" wrapText="1"/>
    </xf>
    <xf numFmtId="0" fontId="25" fillId="0" borderId="16" xfId="41" applyFont="1" applyFill="1" applyBorder="1" applyAlignment="1">
      <alignment horizontal="left" vertical="center" wrapText="1"/>
    </xf>
    <xf numFmtId="0" fontId="25" fillId="0" borderId="16" xfId="39" applyFont="1" applyFill="1" applyBorder="1" applyAlignment="1">
      <alignment horizontal="left" vertical="center" wrapText="1"/>
    </xf>
    <xf numFmtId="0" fontId="25" fillId="5" borderId="16" xfId="0" applyFont="1" applyFill="1" applyBorder="1" applyAlignment="1">
      <alignment horizontal="center" vertical="center" wrapText="1"/>
    </xf>
    <xf numFmtId="0" fontId="25" fillId="16" borderId="16" xfId="0" applyFont="1" applyFill="1" applyBorder="1" applyAlignment="1">
      <alignment horizontal="center" vertical="center"/>
    </xf>
    <xf numFmtId="49" fontId="25" fillId="5" borderId="16" xfId="0" applyNumberFormat="1" applyFont="1" applyFill="1" applyBorder="1" applyAlignment="1">
      <alignment horizontal="center" vertical="center"/>
    </xf>
    <xf numFmtId="0" fontId="25" fillId="5" borderId="16" xfId="0" applyFont="1" applyFill="1" applyBorder="1" applyAlignment="1">
      <alignment horizontal="right" vertical="center"/>
    </xf>
    <xf numFmtId="166" fontId="25" fillId="5" borderId="16" xfId="0" applyNumberFormat="1" applyFont="1" applyFill="1" applyBorder="1" applyAlignment="1">
      <alignment horizontal="right" vertical="center"/>
    </xf>
    <xf numFmtId="0" fontId="25" fillId="5" borderId="16" xfId="0" applyFont="1" applyFill="1" applyBorder="1" applyAlignment="1">
      <alignment horizontal="center" vertical="center"/>
    </xf>
    <xf numFmtId="0" fontId="36" fillId="0" borderId="17" xfId="0" applyFont="1" applyFill="1" applyBorder="1" applyAlignment="1">
      <alignment horizontal="left" vertical="center" wrapText="1"/>
    </xf>
    <xf numFmtId="0" fontId="36" fillId="0" borderId="16" xfId="0" applyFont="1" applyFill="1" applyBorder="1" applyAlignment="1">
      <alignment horizontal="center" vertical="center" wrapText="1"/>
    </xf>
    <xf numFmtId="0" fontId="25" fillId="5" borderId="16" xfId="0" applyFont="1" applyFill="1" applyBorder="1" applyAlignment="1">
      <alignment horizontal="right" vertical="center" wrapText="1"/>
    </xf>
    <xf numFmtId="0" fontId="25" fillId="0" borderId="0" xfId="0" applyFont="1" applyFill="1" applyBorder="1" applyAlignment="1">
      <alignment horizontal="center" vertical="center"/>
    </xf>
    <xf numFmtId="0" fontId="25" fillId="0" borderId="16" xfId="0" applyFont="1" applyFill="1" applyBorder="1" applyAlignment="1">
      <alignment vertical="center" wrapText="1"/>
    </xf>
    <xf numFmtId="0" fontId="25" fillId="0" borderId="21" xfId="0" applyFont="1" applyFill="1" applyBorder="1" applyAlignment="1">
      <alignment horizontal="center" vertical="center" wrapText="1"/>
    </xf>
    <xf numFmtId="4" fontId="36" fillId="0" borderId="16" xfId="0" applyNumberFormat="1" applyFont="1" applyFill="1" applyBorder="1" applyAlignment="1">
      <alignment horizontal="center" vertical="center"/>
    </xf>
    <xf numFmtId="0" fontId="25" fillId="5" borderId="16" xfId="0" applyFont="1" applyFill="1" applyBorder="1" applyAlignment="1">
      <alignment horizontal="left" vertical="center" wrapText="1"/>
    </xf>
    <xf numFmtId="0" fontId="32" fillId="0" borderId="0" xfId="0" applyFont="1" applyFill="1" applyAlignment="1">
      <alignment horizontal="center" vertical="center"/>
    </xf>
    <xf numFmtId="0" fontId="25" fillId="0" borderId="16" xfId="30" applyNumberFormat="1" applyFont="1" applyFill="1" applyBorder="1" applyAlignment="1">
      <alignment horizontal="center" vertical="center" wrapText="1"/>
    </xf>
    <xf numFmtId="0" fontId="32" fillId="0" borderId="18" xfId="0" applyFont="1" applyFill="1" applyBorder="1" applyAlignment="1">
      <alignment vertical="center" wrapText="1"/>
    </xf>
    <xf numFmtId="0" fontId="25" fillId="0" borderId="43" xfId="0" applyFont="1" applyFill="1" applyBorder="1" applyAlignment="1">
      <alignment vertical="center" wrapText="1"/>
    </xf>
    <xf numFmtId="0" fontId="25" fillId="0" borderId="43" xfId="0" applyFont="1" applyFill="1" applyBorder="1" applyAlignment="1">
      <alignment vertical="top" wrapText="1"/>
    </xf>
    <xf numFmtId="0" fontId="25" fillId="0" borderId="43" xfId="0" applyFont="1" applyFill="1" applyBorder="1" applyAlignment="1">
      <alignment horizontal="left" vertical="top" wrapText="1"/>
    </xf>
    <xf numFmtId="0" fontId="25" fillId="0" borderId="41" xfId="0" applyFont="1" applyBorder="1" applyAlignment="1"/>
    <xf numFmtId="0" fontId="25" fillId="0" borderId="41" xfId="0" applyFont="1" applyFill="1" applyBorder="1" applyAlignment="1"/>
    <xf numFmtId="0" fontId="25" fillId="0" borderId="38" xfId="0" applyFont="1" applyFill="1" applyBorder="1" applyAlignment="1">
      <alignment vertical="center" wrapText="1"/>
    </xf>
    <xf numFmtId="0" fontId="25" fillId="0" borderId="42" xfId="0" applyNumberFormat="1" applyFont="1" applyFill="1" applyBorder="1" applyAlignment="1" applyProtection="1">
      <alignment vertical="center" wrapText="1"/>
    </xf>
    <xf numFmtId="0" fontId="25" fillId="0" borderId="42" xfId="0" applyNumberFormat="1" applyFont="1" applyFill="1" applyBorder="1" applyAlignment="1" applyProtection="1">
      <alignment horizontal="right" vertical="center" wrapText="1"/>
    </xf>
    <xf numFmtId="0" fontId="25" fillId="0" borderId="44" xfId="0" applyFont="1" applyFill="1" applyBorder="1" applyAlignment="1">
      <alignment horizontal="center" vertical="center" wrapText="1"/>
    </xf>
    <xf numFmtId="0" fontId="32" fillId="0" borderId="44" xfId="0" applyFont="1" applyFill="1" applyBorder="1" applyAlignment="1">
      <alignment horizontal="center" vertical="center" wrapText="1"/>
    </xf>
    <xf numFmtId="49" fontId="25" fillId="0" borderId="43" xfId="4" quotePrefix="1" applyNumberFormat="1" applyFont="1" applyFill="1" applyBorder="1" applyAlignment="1">
      <alignment vertical="center" wrapText="1"/>
    </xf>
    <xf numFmtId="0" fontId="25" fillId="0" borderId="16" xfId="36" applyNumberFormat="1" applyFont="1" applyFill="1" applyBorder="1" applyAlignment="1">
      <alignment horizontal="center" vertical="center" wrapText="1"/>
    </xf>
    <xf numFmtId="0" fontId="25" fillId="0" borderId="16" xfId="35" applyNumberFormat="1" applyFont="1" applyFill="1" applyBorder="1" applyAlignment="1">
      <alignment horizontal="center" vertical="center" wrapText="1"/>
    </xf>
    <xf numFmtId="0" fontId="36" fillId="0" borderId="16" xfId="4" applyNumberFormat="1" applyFont="1" applyFill="1" applyBorder="1" applyAlignment="1">
      <alignment horizontal="center" vertical="center" wrapText="1"/>
    </xf>
    <xf numFmtId="0" fontId="36" fillId="0" borderId="16" xfId="4" quotePrefix="1" applyNumberFormat="1" applyFont="1" applyFill="1" applyBorder="1" applyAlignment="1">
      <alignment horizontal="center" vertical="center" wrapText="1"/>
    </xf>
    <xf numFmtId="0" fontId="36" fillId="0" borderId="16" xfId="0" applyNumberFormat="1" applyFont="1" applyFill="1" applyBorder="1" applyAlignment="1">
      <alignment horizontal="center" vertical="center" wrapText="1"/>
    </xf>
    <xf numFmtId="0" fontId="25" fillId="0" borderId="16" xfId="0" applyNumberFormat="1" applyFont="1" applyFill="1" applyBorder="1" applyAlignment="1">
      <alignment horizontal="center" wrapText="1"/>
    </xf>
    <xf numFmtId="0" fontId="25" fillId="0" borderId="16" xfId="0" applyNumberFormat="1" applyFont="1" applyFill="1" applyBorder="1" applyAlignment="1" applyProtection="1">
      <alignment horizontal="center" vertical="center" wrapText="1"/>
      <protection hidden="1"/>
    </xf>
    <xf numFmtId="0" fontId="25" fillId="0" borderId="16" xfId="0" applyNumberFormat="1" applyFont="1" applyFill="1" applyBorder="1" applyAlignment="1">
      <alignment horizontal="center" vertical="center" wrapText="1" readingOrder="1"/>
    </xf>
    <xf numFmtId="0" fontId="36" fillId="0" borderId="16" xfId="0" applyNumberFormat="1" applyFont="1" applyFill="1" applyBorder="1" applyAlignment="1">
      <alignment horizontal="center" vertical="center" wrapText="1" readingOrder="1"/>
    </xf>
    <xf numFmtId="0" fontId="25" fillId="8" borderId="16" xfId="0" applyNumberFormat="1" applyFont="1" applyFill="1" applyBorder="1" applyAlignment="1">
      <alignment horizontal="center" vertical="center" wrapText="1"/>
    </xf>
    <xf numFmtId="0" fontId="25" fillId="0" borderId="43" xfId="0" applyFont="1" applyFill="1" applyBorder="1" applyAlignment="1" applyProtection="1">
      <alignment vertical="center" wrapText="1"/>
      <protection hidden="1"/>
    </xf>
    <xf numFmtId="0" fontId="25" fillId="5" borderId="16" xfId="0" applyNumberFormat="1" applyFont="1" applyFill="1" applyBorder="1" applyAlignment="1">
      <alignment horizontal="center" vertical="center" wrapText="1"/>
    </xf>
    <xf numFmtId="0" fontId="25" fillId="16" borderId="16" xfId="0" applyNumberFormat="1" applyFont="1" applyFill="1" applyBorder="1" applyAlignment="1">
      <alignment horizontal="center" vertical="center" wrapText="1"/>
    </xf>
    <xf numFmtId="0" fontId="53" fillId="0" borderId="16" xfId="0" applyNumberFormat="1" applyFont="1" applyFill="1" applyBorder="1" applyAlignment="1">
      <alignment horizontal="center" vertical="center" wrapText="1"/>
    </xf>
    <xf numFmtId="0" fontId="36" fillId="0" borderId="16" xfId="28" applyNumberFormat="1" applyFont="1" applyFill="1" applyBorder="1" applyAlignment="1">
      <alignment horizontal="center" vertical="center" wrapText="1"/>
    </xf>
    <xf numFmtId="0" fontId="25" fillId="0" borderId="16" xfId="28" applyNumberFormat="1" applyFont="1" applyFill="1" applyBorder="1" applyAlignment="1">
      <alignment horizontal="center" vertical="center" wrapText="1"/>
    </xf>
    <xf numFmtId="0" fontId="25" fillId="5" borderId="16" xfId="28" applyNumberFormat="1" applyFont="1" applyFill="1" applyBorder="1" applyAlignment="1">
      <alignment horizontal="center" vertical="center" wrapText="1"/>
    </xf>
    <xf numFmtId="0" fontId="25" fillId="0" borderId="16" xfId="9" applyNumberFormat="1" applyFont="1" applyFill="1" applyBorder="1" applyAlignment="1">
      <alignment horizontal="center" vertical="center" wrapText="1"/>
    </xf>
    <xf numFmtId="0" fontId="25" fillId="0" borderId="16" xfId="40" applyNumberFormat="1" applyFont="1" applyFill="1" applyBorder="1" applyAlignment="1">
      <alignment horizontal="center" vertical="center" wrapText="1"/>
    </xf>
    <xf numFmtId="49" fontId="32" fillId="0" borderId="44" xfId="0" applyNumberFormat="1" applyFont="1" applyFill="1" applyBorder="1" applyAlignment="1">
      <alignment horizontal="center" vertical="center"/>
    </xf>
    <xf numFmtId="0" fontId="32" fillId="4" borderId="44" xfId="0" applyFont="1" applyFill="1" applyBorder="1" applyAlignment="1">
      <alignment horizontal="center" vertical="center"/>
    </xf>
    <xf numFmtId="49" fontId="32" fillId="4" borderId="44" xfId="0" applyNumberFormat="1" applyFont="1" applyFill="1" applyBorder="1" applyAlignment="1">
      <alignment horizontal="center" vertical="center" wrapText="1"/>
    </xf>
    <xf numFmtId="0" fontId="32" fillId="0" borderId="44" xfId="0" applyFont="1" applyFill="1" applyBorder="1" applyAlignment="1">
      <alignment horizontal="center" vertical="center"/>
    </xf>
    <xf numFmtId="0" fontId="25" fillId="0" borderId="44" xfId="0" applyFont="1" applyFill="1" applyBorder="1" applyAlignment="1">
      <alignment horizontal="center" vertical="center"/>
    </xf>
    <xf numFmtId="4" fontId="32" fillId="0" borderId="44" xfId="0" applyNumberFormat="1" applyFont="1" applyFill="1" applyBorder="1" applyAlignment="1">
      <alignment horizontal="right" vertical="center" wrapText="1"/>
    </xf>
    <xf numFmtId="0" fontId="25" fillId="0" borderId="43" xfId="4" applyFont="1" applyFill="1" applyBorder="1" applyAlignment="1">
      <alignment vertical="center" wrapText="1"/>
    </xf>
    <xf numFmtId="0" fontId="25" fillId="0" borderId="44" xfId="0" applyFont="1" applyFill="1" applyBorder="1" applyAlignment="1">
      <alignment horizontal="left" vertical="center" wrapText="1"/>
    </xf>
    <xf numFmtId="0" fontId="0" fillId="4" borderId="44" xfId="0" applyFill="1" applyBorder="1"/>
    <xf numFmtId="0" fontId="25" fillId="0" borderId="43" xfId="0" applyFont="1" applyFill="1" applyBorder="1" applyAlignment="1">
      <alignment horizontal="left" vertical="center" wrapText="1"/>
    </xf>
    <xf numFmtId="0" fontId="0" fillId="0" borderId="44" xfId="0" applyBorder="1"/>
    <xf numFmtId="49" fontId="25" fillId="4" borderId="44" xfId="0" applyNumberFormat="1" applyFont="1" applyFill="1" applyBorder="1" applyAlignment="1">
      <alignment horizontal="center" vertical="center" wrapText="1"/>
    </xf>
    <xf numFmtId="0" fontId="31" fillId="0" borderId="0" xfId="0" applyNumberFormat="1" applyFont="1" applyFill="1" applyBorder="1" applyAlignment="1" applyProtection="1">
      <alignment horizontal="left" vertical="center" wrapText="1"/>
    </xf>
    <xf numFmtId="0" fontId="25" fillId="0" borderId="44" xfId="0" applyNumberFormat="1" applyFont="1" applyFill="1" applyBorder="1" applyAlignment="1">
      <alignment horizontal="center" vertical="center" wrapText="1"/>
    </xf>
    <xf numFmtId="0" fontId="25" fillId="0" borderId="44" xfId="0" applyFont="1" applyFill="1" applyBorder="1" applyAlignment="1">
      <alignment vertical="center" wrapText="1"/>
    </xf>
    <xf numFmtId="49" fontId="25" fillId="0" borderId="44" xfId="0" applyNumberFormat="1" applyFont="1" applyFill="1" applyBorder="1" applyAlignment="1">
      <alignment horizontal="center" vertical="center" wrapText="1"/>
    </xf>
    <xf numFmtId="0" fontId="31" fillId="0" borderId="0" xfId="0" applyFont="1" applyAlignment="1">
      <alignment wrapText="1"/>
    </xf>
    <xf numFmtId="0" fontId="25" fillId="0" borderId="21" xfId="0" applyNumberFormat="1" applyFont="1" applyFill="1" applyBorder="1" applyAlignment="1">
      <alignment horizontal="center" vertical="center" wrapText="1"/>
    </xf>
    <xf numFmtId="2" fontId="25" fillId="0" borderId="44" xfId="0" applyNumberFormat="1" applyFont="1" applyFill="1" applyBorder="1" applyAlignment="1">
      <alignment horizontal="center" vertical="center" wrapText="1"/>
    </xf>
    <xf numFmtId="166" fontId="25" fillId="0" borderId="44" xfId="0" applyNumberFormat="1" applyFont="1" applyFill="1" applyBorder="1" applyAlignment="1">
      <alignment horizontal="right" vertical="center" wrapText="1"/>
    </xf>
    <xf numFmtId="0" fontId="25" fillId="0" borderId="0" xfId="0" applyNumberFormat="1" applyFont="1" applyFill="1" applyBorder="1" applyAlignment="1">
      <alignment horizontal="center" vertical="center" wrapText="1"/>
    </xf>
    <xf numFmtId="166" fontId="25" fillId="0" borderId="44" xfId="0" applyNumberFormat="1" applyFont="1" applyFill="1" applyBorder="1" applyAlignment="1">
      <alignment horizontal="center" vertical="center" wrapText="1"/>
    </xf>
    <xf numFmtId="0" fontId="25" fillId="0" borderId="44" xfId="9" applyFont="1" applyFill="1" applyBorder="1" applyAlignment="1">
      <alignment horizontal="left" vertical="center" wrapText="1"/>
    </xf>
    <xf numFmtId="1" fontId="25" fillId="0" borderId="44" xfId="38" applyNumberFormat="1" applyFont="1" applyFill="1" applyBorder="1" applyAlignment="1">
      <alignment horizontal="center" vertical="center" wrapText="1"/>
    </xf>
    <xf numFmtId="0" fontId="25" fillId="0" borderId="44" xfId="9" applyFont="1" applyFill="1" applyBorder="1" applyAlignment="1">
      <alignment horizontal="center" vertical="center" wrapText="1"/>
    </xf>
    <xf numFmtId="166" fontId="25" fillId="0" borderId="44" xfId="9" applyNumberFormat="1" applyFont="1" applyFill="1" applyBorder="1" applyAlignment="1">
      <alignment horizontal="right" vertical="center" wrapText="1"/>
    </xf>
    <xf numFmtId="166" fontId="25" fillId="0" borderId="44" xfId="9" applyNumberFormat="1" applyFont="1" applyFill="1" applyBorder="1" applyAlignment="1">
      <alignment horizontal="center" vertical="center" wrapText="1"/>
    </xf>
    <xf numFmtId="49" fontId="25" fillId="0" borderId="44" xfId="9" applyNumberFormat="1" applyFont="1" applyFill="1" applyBorder="1" applyAlignment="1">
      <alignment horizontal="center" vertical="center" wrapText="1"/>
    </xf>
    <xf numFmtId="0" fontId="25" fillId="0" borderId="21" xfId="40" applyNumberFormat="1" applyFont="1" applyFill="1" applyBorder="1" applyAlignment="1">
      <alignment horizontal="center" vertical="center" wrapText="1"/>
    </xf>
    <xf numFmtId="0" fontId="25" fillId="0" borderId="44" xfId="39" applyFont="1" applyFill="1" applyBorder="1" applyAlignment="1">
      <alignment horizontal="left" vertical="center" wrapText="1"/>
    </xf>
    <xf numFmtId="0" fontId="25" fillId="0" borderId="44" xfId="40" applyNumberFormat="1" applyFont="1" applyFill="1" applyBorder="1" applyAlignment="1">
      <alignment horizontal="center" vertical="center" wrapText="1"/>
    </xf>
    <xf numFmtId="0" fontId="25" fillId="0" borderId="44" xfId="39" applyFont="1" applyFill="1" applyBorder="1" applyAlignment="1">
      <alignment horizontal="center" vertical="center" wrapText="1"/>
    </xf>
    <xf numFmtId="166" fontId="25" fillId="0" borderId="44" xfId="39" applyNumberFormat="1" applyFont="1" applyFill="1" applyBorder="1" applyAlignment="1">
      <alignment horizontal="right" vertical="center" wrapText="1"/>
    </xf>
    <xf numFmtId="2" fontId="25" fillId="0" borderId="44" xfId="40" applyNumberFormat="1" applyFont="1" applyFill="1" applyBorder="1" applyAlignment="1">
      <alignment horizontal="center" vertical="center" wrapText="1"/>
    </xf>
    <xf numFmtId="0" fontId="31" fillId="0" borderId="44" xfId="0" applyFont="1" applyBorder="1" applyAlignment="1">
      <alignment wrapText="1"/>
    </xf>
    <xf numFmtId="0" fontId="25" fillId="0" borderId="44" xfId="40" applyFont="1" applyFill="1" applyBorder="1" applyAlignment="1">
      <alignment horizontal="left" vertical="center" wrapText="1"/>
    </xf>
    <xf numFmtId="0" fontId="25" fillId="0" borderId="0" xfId="40" applyNumberFormat="1" applyFont="1" applyFill="1" applyBorder="1" applyAlignment="1">
      <alignment horizontal="center" vertical="center" wrapText="1"/>
    </xf>
    <xf numFmtId="0" fontId="25" fillId="0" borderId="44" xfId="40" applyFont="1" applyFill="1" applyBorder="1" applyAlignment="1">
      <alignment horizontal="center" vertical="center" wrapText="1"/>
    </xf>
    <xf numFmtId="166" fontId="25" fillId="0" borderId="44" xfId="40" applyNumberFormat="1" applyFont="1" applyFill="1" applyBorder="1" applyAlignment="1">
      <alignment horizontal="right" vertical="center" wrapText="1"/>
    </xf>
    <xf numFmtId="166" fontId="25" fillId="0" borderId="44" xfId="40" applyNumberFormat="1" applyFont="1" applyFill="1" applyBorder="1" applyAlignment="1">
      <alignment horizontal="center" vertical="center" wrapText="1"/>
    </xf>
    <xf numFmtId="49" fontId="36" fillId="0" borderId="16" xfId="4" applyNumberFormat="1" applyFont="1" applyFill="1" applyBorder="1" applyAlignment="1">
      <alignment horizontal="left" vertical="center" wrapText="1"/>
    </xf>
    <xf numFmtId="0" fontId="31" fillId="0" borderId="0" xfId="0" applyFont="1" applyFill="1" applyAlignment="1">
      <alignment wrapText="1"/>
    </xf>
    <xf numFmtId="0" fontId="151" fillId="0" borderId="45" xfId="0" applyNumberFormat="1" applyFont="1" applyFill="1" applyBorder="1" applyAlignment="1" applyProtection="1">
      <alignment horizontal="center" vertical="center" wrapText="1"/>
    </xf>
    <xf numFmtId="0" fontId="31" fillId="0" borderId="45" xfId="0" applyFont="1" applyBorder="1" applyAlignment="1">
      <alignment wrapText="1"/>
    </xf>
    <xf numFmtId="0" fontId="31" fillId="0" borderId="45" xfId="0" applyNumberFormat="1" applyFont="1" applyBorder="1" applyAlignment="1">
      <alignment wrapText="1"/>
    </xf>
    <xf numFmtId="0" fontId="31" fillId="0" borderId="45" xfId="0" applyNumberFormat="1" applyFont="1" applyFill="1" applyBorder="1" applyAlignment="1" applyProtection="1">
      <alignment horizontal="left" vertical="center" wrapText="1"/>
    </xf>
    <xf numFmtId="0" fontId="31" fillId="0" borderId="45" xfId="0" applyNumberFormat="1" applyFont="1" applyFill="1" applyBorder="1" applyAlignment="1" applyProtection="1">
      <alignment horizontal="right" vertical="center" wrapText="1"/>
    </xf>
    <xf numFmtId="0" fontId="25" fillId="0" borderId="45" xfId="0" applyFont="1" applyFill="1" applyBorder="1" applyAlignment="1">
      <alignment vertical="center" wrapText="1"/>
    </xf>
    <xf numFmtId="0" fontId="32" fillId="0" borderId="44" xfId="0" applyFont="1" applyFill="1" applyBorder="1" applyAlignment="1">
      <alignment vertical="center" wrapText="1"/>
    </xf>
    <xf numFmtId="0" fontId="31" fillId="0" borderId="42" xfId="0" applyNumberFormat="1" applyFont="1" applyFill="1" applyBorder="1" applyAlignment="1" applyProtection="1">
      <alignment vertical="center" wrapText="1"/>
    </xf>
    <xf numFmtId="0" fontId="25" fillId="0" borderId="0" xfId="0" applyFont="1" applyFill="1" applyBorder="1" applyAlignment="1">
      <alignment horizontal="left" wrapText="1"/>
    </xf>
    <xf numFmtId="0" fontId="36" fillId="0" borderId="45" xfId="0" applyFont="1" applyFill="1" applyBorder="1" applyAlignment="1">
      <alignment vertical="center" wrapText="1"/>
    </xf>
    <xf numFmtId="1" fontId="32" fillId="0" borderId="0" xfId="0" applyNumberFormat="1" applyFont="1" applyFill="1" applyAlignment="1">
      <alignment horizontal="center" wrapText="1"/>
    </xf>
    <xf numFmtId="1" fontId="32" fillId="0" borderId="0" xfId="0" applyNumberFormat="1" applyFont="1" applyFill="1" applyAlignment="1">
      <alignment horizontal="center" vertical="center" wrapText="1"/>
    </xf>
    <xf numFmtId="1" fontId="36" fillId="0" borderId="16" xfId="0" applyNumberFormat="1" applyFont="1" applyFill="1" applyBorder="1" applyAlignment="1">
      <alignment horizontal="center" vertical="center" wrapText="1"/>
    </xf>
    <xf numFmtId="1" fontId="36" fillId="0" borderId="16" xfId="4" quotePrefix="1" applyNumberFormat="1" applyFont="1" applyFill="1" applyBorder="1" applyAlignment="1">
      <alignment horizontal="center" vertical="center" wrapText="1"/>
    </xf>
    <xf numFmtId="1" fontId="25" fillId="0" borderId="16" xfId="0" quotePrefix="1" applyNumberFormat="1" applyFont="1" applyFill="1" applyBorder="1" applyAlignment="1" applyProtection="1">
      <alignment horizontal="center" vertical="center" wrapText="1"/>
      <protection hidden="1"/>
    </xf>
    <xf numFmtId="1" fontId="25" fillId="0" borderId="16" xfId="0" applyNumberFormat="1" applyFont="1" applyFill="1" applyBorder="1" applyAlignment="1" applyProtection="1">
      <alignment horizontal="center" vertical="center" wrapText="1"/>
      <protection hidden="1"/>
    </xf>
    <xf numFmtId="1" fontId="25" fillId="0" borderId="16" xfId="0" applyNumberFormat="1" applyFont="1" applyFill="1" applyBorder="1" applyAlignment="1">
      <alignment horizontal="right" vertical="center" wrapText="1" readingOrder="1"/>
    </xf>
    <xf numFmtId="1" fontId="25" fillId="0" borderId="16" xfId="4" quotePrefix="1" applyNumberFormat="1" applyFont="1" applyFill="1" applyBorder="1" applyAlignment="1">
      <alignment horizontal="center" vertical="center" wrapText="1"/>
    </xf>
    <xf numFmtId="1" fontId="25" fillId="0" borderId="16" xfId="0" quotePrefix="1" applyNumberFormat="1" applyFont="1" applyFill="1" applyBorder="1" applyAlignment="1">
      <alignment horizontal="center" vertical="center" wrapText="1"/>
    </xf>
    <xf numFmtId="1" fontId="25" fillId="0" borderId="0" xfId="0" applyNumberFormat="1" applyFont="1" applyFill="1" applyAlignment="1">
      <alignment horizontal="center" wrapText="1"/>
    </xf>
    <xf numFmtId="0" fontId="36" fillId="0" borderId="45" xfId="0" applyFont="1" applyFill="1" applyBorder="1" applyAlignment="1">
      <alignment horizontal="center" vertical="center" wrapText="1"/>
    </xf>
    <xf numFmtId="1" fontId="36" fillId="0" borderId="45" xfId="4" applyNumberFormat="1" applyFont="1" applyFill="1" applyBorder="1" applyAlignment="1">
      <alignment horizontal="center" vertical="center" wrapText="1"/>
    </xf>
    <xf numFmtId="166" fontId="36" fillId="0" borderId="45" xfId="0" applyNumberFormat="1" applyFont="1" applyFill="1" applyBorder="1" applyAlignment="1">
      <alignment horizontal="right" vertical="center" wrapText="1"/>
    </xf>
    <xf numFmtId="177" fontId="36" fillId="0" borderId="45" xfId="0" applyNumberFormat="1" applyFont="1" applyFill="1" applyBorder="1" applyAlignment="1">
      <alignment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left" vertical="center" wrapText="1"/>
    </xf>
    <xf numFmtId="0" fontId="25" fillId="0" borderId="16" xfId="0" applyNumberFormat="1" applyFont="1" applyFill="1" applyBorder="1" applyAlignment="1">
      <alignment horizontal="center" vertical="center" wrapText="1"/>
    </xf>
    <xf numFmtId="0" fontId="25" fillId="0" borderId="17" xfId="0" applyFont="1" applyFill="1" applyBorder="1" applyAlignment="1">
      <alignment horizontal="left" vertical="center" wrapText="1"/>
    </xf>
    <xf numFmtId="0" fontId="147" fillId="4" borderId="16" xfId="0" applyFont="1" applyFill="1" applyBorder="1"/>
    <xf numFmtId="0" fontId="147" fillId="0" borderId="16" xfId="0" applyFont="1" applyBorder="1"/>
    <xf numFmtId="0" fontId="36" fillId="0" borderId="46" xfId="0" applyFont="1" applyFill="1" applyBorder="1" applyAlignment="1">
      <alignment horizontal="left" vertical="center"/>
    </xf>
    <xf numFmtId="0" fontId="36" fillId="0" borderId="46" xfId="0" applyFont="1" applyFill="1" applyBorder="1" applyAlignment="1">
      <alignment horizontal="center" vertical="center" wrapText="1"/>
    </xf>
    <xf numFmtId="0" fontId="36" fillId="0" borderId="46" xfId="0" applyFont="1" applyFill="1" applyBorder="1" applyAlignment="1">
      <alignment horizontal="center" vertical="center"/>
    </xf>
    <xf numFmtId="4" fontId="25" fillId="0" borderId="16" xfId="0" applyNumberFormat="1" applyFont="1" applyFill="1" applyBorder="1" applyAlignment="1">
      <alignment horizontal="center" vertical="center"/>
    </xf>
    <xf numFmtId="0" fontId="36" fillId="0" borderId="17" xfId="0" applyFont="1" applyFill="1" applyBorder="1" applyAlignment="1">
      <alignment horizontal="left" vertical="center" wrapText="1"/>
    </xf>
    <xf numFmtId="0" fontId="36" fillId="0" borderId="16"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center" vertical="center"/>
    </xf>
    <xf numFmtId="0" fontId="25" fillId="0" borderId="16" xfId="0" applyFont="1" applyFill="1" applyBorder="1" applyAlignment="1">
      <alignment horizontal="left" vertical="center" wrapText="1"/>
    </xf>
    <xf numFmtId="0" fontId="25" fillId="0" borderId="16" xfId="0" applyNumberFormat="1" applyFont="1" applyFill="1" applyBorder="1" applyAlignment="1">
      <alignment horizontal="center" vertical="center" wrapText="1"/>
    </xf>
    <xf numFmtId="0" fontId="25" fillId="0" borderId="17" xfId="0" applyFont="1" applyFill="1" applyBorder="1" applyAlignment="1">
      <alignment horizontal="left" vertical="center" wrapText="1"/>
    </xf>
    <xf numFmtId="0" fontId="36" fillId="0" borderId="17" xfId="0" applyFont="1" applyFill="1" applyBorder="1" applyAlignment="1">
      <alignment horizontal="left" vertical="center" wrapText="1"/>
    </xf>
    <xf numFmtId="0" fontId="36" fillId="0" borderId="16" xfId="0" applyFont="1" applyFill="1" applyBorder="1" applyAlignment="1">
      <alignment horizontal="center" vertical="center" wrapText="1"/>
    </xf>
    <xf numFmtId="0" fontId="25" fillId="0" borderId="16" xfId="0" quotePrefix="1" applyFont="1" applyFill="1" applyBorder="1" applyAlignment="1">
      <alignment horizontal="left" vertical="center" wrapText="1"/>
    </xf>
    <xf numFmtId="0" fontId="25" fillId="0" borderId="16" xfId="0" applyNumberFormat="1"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center" vertical="center"/>
    </xf>
    <xf numFmtId="0" fontId="25" fillId="16" borderId="16"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46" xfId="0" applyFont="1" applyFill="1" applyBorder="1" applyAlignment="1">
      <alignment horizontal="left" vertical="center" wrapText="1"/>
    </xf>
    <xf numFmtId="0" fontId="25" fillId="0" borderId="46" xfId="0" applyFont="1" applyFill="1" applyBorder="1" applyAlignment="1">
      <alignment horizontal="left" vertical="center"/>
    </xf>
    <xf numFmtId="0" fontId="25" fillId="0" borderId="46" xfId="0" applyFont="1" applyFill="1" applyBorder="1" applyAlignment="1">
      <alignment horizontal="center" vertical="center"/>
    </xf>
    <xf numFmtId="0" fontId="25" fillId="0" borderId="46" xfId="0" applyFont="1" applyFill="1" applyBorder="1" applyAlignment="1">
      <alignment horizontal="center" vertical="center" wrapText="1"/>
    </xf>
    <xf numFmtId="4" fontId="25" fillId="0" borderId="46" xfId="0" applyNumberFormat="1" applyFont="1" applyFill="1" applyBorder="1" applyAlignment="1">
      <alignment horizontal="center" vertical="center"/>
    </xf>
    <xf numFmtId="49" fontId="25" fillId="0" borderId="46" xfId="0" applyNumberFormat="1" applyFont="1" applyFill="1" applyBorder="1" applyAlignment="1">
      <alignment horizontal="center" vertical="center" wrapText="1"/>
    </xf>
    <xf numFmtId="0" fontId="32" fillId="0" borderId="29" xfId="0" applyFont="1" applyFill="1" applyBorder="1" applyAlignment="1">
      <alignment horizontal="center" vertical="center"/>
    </xf>
    <xf numFmtId="0" fontId="25" fillId="0" borderId="46" xfId="0" applyFont="1" applyFill="1" applyBorder="1" applyAlignment="1">
      <alignment horizontal="center" vertical="center" wrapText="1"/>
    </xf>
    <xf numFmtId="0" fontId="53" fillId="0" borderId="16" xfId="0" applyFont="1" applyFill="1" applyBorder="1" applyAlignment="1">
      <alignment horizontal="left" vertical="center" wrapText="1"/>
    </xf>
    <xf numFmtId="0" fontId="25" fillId="0" borderId="16" xfId="0" applyFont="1" applyFill="1" applyBorder="1" applyAlignment="1">
      <alignment horizontal="left" vertical="center" wrapText="1"/>
    </xf>
    <xf numFmtId="0" fontId="25" fillId="0" borderId="18" xfId="0" applyFont="1" applyFill="1" applyBorder="1" applyAlignment="1">
      <alignment horizontal="center" vertical="center" wrapText="1"/>
    </xf>
    <xf numFmtId="0" fontId="25" fillId="16" borderId="43" xfId="0" applyFont="1" applyFill="1" applyBorder="1" applyAlignment="1">
      <alignment horizontal="center" vertical="center" wrapText="1"/>
    </xf>
    <xf numFmtId="0" fontId="25" fillId="16" borderId="13" xfId="0" applyFont="1" applyFill="1" applyBorder="1" applyAlignment="1">
      <alignment horizontal="center" vertical="center" wrapText="1"/>
    </xf>
    <xf numFmtId="0" fontId="25" fillId="16" borderId="18" xfId="0" applyFont="1" applyFill="1" applyBorder="1" applyAlignment="1">
      <alignment horizontal="center" vertical="center" wrapText="1"/>
    </xf>
    <xf numFmtId="0" fontId="25" fillId="0" borderId="46"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32" fillId="0" borderId="0" xfId="0" applyFont="1" applyFill="1" applyAlignment="1">
      <alignment horizontal="center" vertical="center" wrapText="1"/>
    </xf>
    <xf numFmtId="0" fontId="29" fillId="0" borderId="13"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32" fillId="0" borderId="18" xfId="0" applyFont="1" applyFill="1" applyBorder="1" applyAlignment="1">
      <alignment horizontal="center" vertical="center" wrapText="1"/>
    </xf>
    <xf numFmtId="0" fontId="32" fillId="0" borderId="29" xfId="0" applyFont="1" applyFill="1" applyBorder="1" applyAlignment="1">
      <alignment horizontal="center" vertical="center"/>
    </xf>
    <xf numFmtId="0" fontId="32" fillId="0" borderId="0" xfId="0" applyFont="1" applyFill="1" applyBorder="1" applyAlignment="1">
      <alignment horizontal="center" vertical="center"/>
    </xf>
    <xf numFmtId="0" fontId="25" fillId="0" borderId="13" xfId="0" applyFont="1" applyFill="1" applyBorder="1" applyAlignment="1">
      <alignment vertical="center" wrapText="1"/>
    </xf>
    <xf numFmtId="0" fontId="25" fillId="0" borderId="18" xfId="0" applyFont="1" applyFill="1" applyBorder="1" applyAlignment="1">
      <alignment vertical="center" wrapText="1"/>
    </xf>
    <xf numFmtId="0" fontId="32" fillId="0" borderId="43" xfId="0" applyFont="1" applyFill="1" applyBorder="1" applyAlignment="1">
      <alignment horizontal="center" vertical="center" wrapText="1"/>
    </xf>
    <xf numFmtId="0" fontId="32" fillId="0" borderId="46" xfId="0" applyFont="1" applyFill="1" applyBorder="1" applyAlignment="1">
      <alignment horizontal="center" vertical="center" wrapText="1"/>
    </xf>
    <xf numFmtId="49" fontId="32" fillId="0" borderId="46" xfId="0" applyNumberFormat="1" applyFont="1" applyFill="1" applyBorder="1" applyAlignment="1">
      <alignment horizontal="center" vertical="center" wrapText="1"/>
    </xf>
    <xf numFmtId="1" fontId="32" fillId="0" borderId="46" xfId="0" applyNumberFormat="1" applyFont="1" applyFill="1" applyBorder="1" applyAlignment="1">
      <alignment horizontal="center" vertical="center" wrapText="1"/>
    </xf>
    <xf numFmtId="167" fontId="32" fillId="0" borderId="46" xfId="0" applyNumberFormat="1" applyFont="1" applyFill="1" applyBorder="1" applyAlignment="1">
      <alignment horizontal="center" vertical="center" wrapText="1"/>
    </xf>
    <xf numFmtId="180" fontId="32" fillId="0" borderId="46" xfId="0" applyNumberFormat="1" applyFont="1" applyFill="1" applyBorder="1" applyAlignment="1">
      <alignment horizontal="center" vertical="center" wrapText="1"/>
    </xf>
    <xf numFmtId="3" fontId="32" fillId="0" borderId="46" xfId="0" applyNumberFormat="1" applyFont="1" applyFill="1" applyBorder="1" applyAlignment="1">
      <alignment horizontal="center" vertical="center" wrapText="1"/>
    </xf>
    <xf numFmtId="49" fontId="32" fillId="0" borderId="46" xfId="0" applyNumberFormat="1" applyFont="1" applyFill="1" applyBorder="1" applyAlignment="1">
      <alignment horizontal="left" vertical="center" wrapText="1"/>
    </xf>
    <xf numFmtId="167" fontId="32" fillId="0" borderId="46" xfId="0" applyNumberFormat="1" applyFont="1" applyFill="1" applyBorder="1" applyAlignment="1">
      <alignment horizontal="right" vertical="center" wrapText="1"/>
    </xf>
    <xf numFmtId="0" fontId="32" fillId="0" borderId="46" xfId="0" applyFont="1" applyFill="1" applyBorder="1" applyAlignment="1">
      <alignment horizontal="left" vertical="center" wrapText="1"/>
    </xf>
    <xf numFmtId="1" fontId="25" fillId="0" borderId="46" xfId="0" applyNumberFormat="1" applyFont="1" applyFill="1" applyBorder="1" applyAlignment="1">
      <alignment horizontal="center" vertical="center" wrapText="1"/>
    </xf>
    <xf numFmtId="2" fontId="25" fillId="0" borderId="46" xfId="0" applyNumberFormat="1" applyFont="1" applyFill="1" applyBorder="1" applyAlignment="1">
      <alignment horizontal="left" vertical="center" wrapText="1"/>
    </xf>
    <xf numFmtId="49" fontId="25" fillId="15" borderId="46" xfId="0" applyNumberFormat="1" applyFont="1" applyFill="1" applyBorder="1" applyAlignment="1">
      <alignment horizontal="center" vertical="center" wrapText="1"/>
    </xf>
    <xf numFmtId="2" fontId="25" fillId="0" borderId="46" xfId="0" applyNumberFormat="1" applyFont="1" applyFill="1" applyBorder="1" applyAlignment="1">
      <alignment horizontal="center" vertical="center" wrapText="1"/>
    </xf>
    <xf numFmtId="167" fontId="25" fillId="0" borderId="46" xfId="0" applyNumberFormat="1" applyFont="1" applyFill="1" applyBorder="1" applyAlignment="1">
      <alignment horizontal="right" vertical="center" wrapText="1"/>
    </xf>
    <xf numFmtId="4" fontId="25" fillId="0" borderId="46" xfId="0" applyNumberFormat="1" applyFont="1" applyFill="1" applyBorder="1" applyAlignment="1">
      <alignment vertical="center" wrapText="1"/>
    </xf>
    <xf numFmtId="49" fontId="25" fillId="0" borderId="46" xfId="0" applyNumberFormat="1" applyFont="1" applyFill="1" applyBorder="1" applyAlignment="1">
      <alignment horizontal="left" vertical="center" wrapText="1"/>
    </xf>
    <xf numFmtId="166" fontId="25" fillId="0" borderId="46" xfId="0" applyNumberFormat="1" applyFont="1" applyFill="1" applyBorder="1" applyAlignment="1">
      <alignment horizontal="right" vertical="center" wrapText="1"/>
    </xf>
    <xf numFmtId="0" fontId="25" fillId="0" borderId="47" xfId="0" applyFont="1" applyFill="1" applyBorder="1" applyAlignment="1">
      <alignment horizontal="center" vertical="center" wrapText="1"/>
    </xf>
    <xf numFmtId="43" fontId="25" fillId="0" borderId="46" xfId="1" applyFont="1" applyFill="1" applyBorder="1" applyAlignment="1">
      <alignment horizontal="left" vertical="center" wrapText="1"/>
    </xf>
    <xf numFmtId="49" fontId="25" fillId="15" borderId="46" xfId="1" applyNumberFormat="1" applyFont="1" applyFill="1" applyBorder="1" applyAlignment="1">
      <alignment horizontal="center" vertical="center" wrapText="1"/>
    </xf>
    <xf numFmtId="43" fontId="25" fillId="0" borderId="46" xfId="1" applyFont="1" applyFill="1" applyBorder="1" applyAlignment="1">
      <alignment horizontal="center" vertical="center" wrapText="1"/>
    </xf>
    <xf numFmtId="44" fontId="25" fillId="0" borderId="46" xfId="42" applyFont="1" applyFill="1" applyBorder="1" applyAlignment="1">
      <alignment horizontal="center" vertical="center" wrapText="1"/>
    </xf>
    <xf numFmtId="0" fontId="25" fillId="0" borderId="46" xfId="0" applyFont="1" applyFill="1" applyBorder="1" applyAlignment="1">
      <alignment vertical="center" wrapText="1"/>
    </xf>
    <xf numFmtId="49" fontId="25" fillId="0" borderId="46" xfId="0" applyNumberFormat="1" applyFont="1" applyFill="1" applyBorder="1" applyAlignment="1">
      <alignment vertical="center" wrapText="1"/>
    </xf>
    <xf numFmtId="167" fontId="25" fillId="0" borderId="46" xfId="1" applyNumberFormat="1" applyFont="1" applyFill="1" applyBorder="1" applyAlignment="1">
      <alignment horizontal="right" vertical="center" wrapText="1"/>
    </xf>
    <xf numFmtId="0" fontId="25" fillId="5" borderId="46" xfId="0" applyFont="1" applyFill="1" applyBorder="1" applyAlignment="1">
      <alignment horizontal="center" vertical="center" wrapText="1"/>
    </xf>
    <xf numFmtId="180" fontId="25" fillId="0" borderId="46" xfId="0" applyNumberFormat="1" applyFont="1" applyFill="1" applyBorder="1" applyAlignment="1">
      <alignment horizontal="center" vertical="center" wrapText="1"/>
    </xf>
    <xf numFmtId="0" fontId="25" fillId="0" borderId="46" xfId="0" applyFont="1" applyFill="1" applyBorder="1" applyAlignment="1">
      <alignment horizontal="justify" vertical="center" wrapText="1"/>
    </xf>
    <xf numFmtId="2" fontId="25" fillId="0" borderId="46" xfId="1" applyNumberFormat="1" applyFont="1" applyFill="1" applyBorder="1" applyAlignment="1">
      <alignment horizontal="left" vertical="center" wrapText="1"/>
    </xf>
    <xf numFmtId="4" fontId="25" fillId="0" borderId="46" xfId="0" applyNumberFormat="1" applyFont="1" applyFill="1" applyBorder="1" applyAlignment="1">
      <alignment horizontal="right" vertical="center" wrapText="1"/>
    </xf>
    <xf numFmtId="166" fontId="25" fillId="0" borderId="46" xfId="0" applyNumberFormat="1" applyFont="1" applyFill="1" applyBorder="1" applyAlignment="1">
      <alignment horizontal="center" vertical="center" wrapText="1"/>
    </xf>
    <xf numFmtId="0" fontId="25" fillId="0" borderId="46" xfId="0" applyNumberFormat="1" applyFont="1" applyFill="1" applyBorder="1" applyAlignment="1">
      <alignment horizontal="left" vertical="center" wrapText="1"/>
    </xf>
    <xf numFmtId="49" fontId="32" fillId="15" borderId="46" xfId="0" applyNumberFormat="1" applyFont="1" applyFill="1" applyBorder="1" applyAlignment="1">
      <alignment horizontal="center" vertical="center" wrapText="1"/>
    </xf>
    <xf numFmtId="49" fontId="32" fillId="0" borderId="46" xfId="0" applyNumberFormat="1" applyFont="1" applyFill="1" applyBorder="1" applyAlignment="1">
      <alignment vertical="center" wrapText="1"/>
    </xf>
    <xf numFmtId="166" fontId="32" fillId="0" borderId="46" xfId="0" applyNumberFormat="1" applyFont="1" applyFill="1" applyBorder="1" applyAlignment="1">
      <alignment horizontal="left" vertical="center" wrapText="1"/>
    </xf>
    <xf numFmtId="166" fontId="25" fillId="0" borderId="46" xfId="0" applyNumberFormat="1" applyFont="1" applyFill="1" applyBorder="1" applyAlignment="1">
      <alignment horizontal="left" vertical="center" wrapText="1"/>
    </xf>
    <xf numFmtId="0" fontId="25" fillId="0" borderId="46" xfId="0" applyFont="1" applyFill="1" applyBorder="1" applyAlignment="1">
      <alignment vertical="center"/>
    </xf>
    <xf numFmtId="167" fontId="25" fillId="0" borderId="46" xfId="0" applyNumberFormat="1" applyFont="1" applyFill="1" applyBorder="1" applyAlignment="1">
      <alignment vertical="center" wrapText="1"/>
    </xf>
    <xf numFmtId="0" fontId="25" fillId="3" borderId="46" xfId="44" applyFont="1" applyFill="1" applyBorder="1" applyAlignment="1">
      <alignment horizontal="justify" vertical="center" wrapText="1"/>
    </xf>
    <xf numFmtId="166" fontId="25" fillId="0" borderId="46" xfId="44" applyNumberFormat="1" applyFont="1" applyBorder="1" applyAlignment="1">
      <alignment horizontal="left" vertical="center" wrapText="1"/>
    </xf>
    <xf numFmtId="167" fontId="25" fillId="3" borderId="46" xfId="44" applyNumberFormat="1" applyFont="1" applyFill="1" applyBorder="1" applyAlignment="1">
      <alignment horizontal="right" vertical="center" wrapText="1"/>
    </xf>
    <xf numFmtId="167" fontId="25" fillId="0" borderId="46" xfId="0" applyNumberFormat="1" applyFont="1" applyFill="1" applyBorder="1" applyAlignment="1" applyProtection="1">
      <alignment horizontal="right" vertical="center" wrapText="1"/>
      <protection hidden="1"/>
    </xf>
    <xf numFmtId="0" fontId="25" fillId="0" borderId="46" xfId="0" applyFont="1" applyFill="1" applyBorder="1" applyAlignment="1" applyProtection="1">
      <alignment horizontal="left" vertical="center" wrapText="1"/>
      <protection hidden="1"/>
    </xf>
    <xf numFmtId="0" fontId="25" fillId="0" borderId="46" xfId="0" applyFont="1" applyFill="1" applyBorder="1" applyAlignment="1" applyProtection="1">
      <alignment horizontal="center" vertical="center" wrapText="1"/>
      <protection hidden="1"/>
    </xf>
    <xf numFmtId="0" fontId="25" fillId="0" borderId="46" xfId="0" applyNumberFormat="1" applyFont="1" applyBorder="1" applyAlignment="1">
      <alignment horizontal="left" vertical="center" wrapText="1"/>
    </xf>
    <xf numFmtId="0" fontId="25" fillId="0" borderId="46" xfId="44" applyFont="1" applyBorder="1" applyAlignment="1">
      <alignment horizontal="center" vertical="center" wrapText="1"/>
    </xf>
    <xf numFmtId="0" fontId="25" fillId="3" borderId="46" xfId="44" applyFont="1" applyFill="1" applyBorder="1" applyAlignment="1">
      <alignment horizontal="center" vertical="center" wrapText="1"/>
    </xf>
    <xf numFmtId="1" fontId="25" fillId="0" borderId="0" xfId="0" applyNumberFormat="1" applyFont="1" applyFill="1" applyAlignment="1">
      <alignment horizontal="center" vertical="center"/>
    </xf>
    <xf numFmtId="167" fontId="25" fillId="0" borderId="0" xfId="0" applyNumberFormat="1" applyFont="1" applyFill="1" applyAlignment="1">
      <alignment horizontal="right" vertical="center"/>
    </xf>
    <xf numFmtId="167" fontId="118" fillId="0" borderId="0" xfId="0" applyNumberFormat="1" applyFont="1" applyFill="1" applyAlignment="1">
      <alignment horizontal="right" vertical="center"/>
    </xf>
    <xf numFmtId="0" fontId="32" fillId="0" borderId="46" xfId="0" applyFont="1" applyFill="1" applyBorder="1" applyAlignment="1">
      <alignment horizontal="center" vertical="center"/>
    </xf>
    <xf numFmtId="165" fontId="32" fillId="0" borderId="46" xfId="0" applyNumberFormat="1" applyFont="1" applyFill="1" applyBorder="1" applyAlignment="1">
      <alignment horizontal="center" vertical="center" wrapText="1"/>
    </xf>
    <xf numFmtId="0" fontId="32" fillId="0" borderId="46" xfId="0" applyFont="1" applyFill="1" applyBorder="1" applyAlignment="1">
      <alignment horizontal="center" vertical="center" wrapText="1"/>
    </xf>
    <xf numFmtId="0" fontId="32" fillId="0" borderId="46" xfId="0" applyFont="1" applyFill="1" applyBorder="1" applyAlignment="1">
      <alignment vertical="center" wrapText="1"/>
    </xf>
    <xf numFmtId="165" fontId="32" fillId="0" borderId="46" xfId="0" applyNumberFormat="1" applyFont="1" applyFill="1" applyBorder="1" applyAlignment="1">
      <alignment horizontal="right" vertical="center" wrapText="1"/>
    </xf>
    <xf numFmtId="49" fontId="25" fillId="18" borderId="46" xfId="0" applyNumberFormat="1" applyFont="1" applyFill="1" applyBorder="1" applyAlignment="1">
      <alignment horizontal="center" vertical="center" wrapText="1"/>
    </xf>
    <xf numFmtId="0" fontId="25" fillId="0" borderId="46" xfId="4" applyFont="1" applyFill="1" applyBorder="1" applyAlignment="1">
      <alignment horizontal="center" vertical="center" wrapText="1"/>
    </xf>
    <xf numFmtId="165" fontId="25" fillId="0" borderId="46" xfId="0" applyNumberFormat="1" applyFont="1" applyFill="1" applyBorder="1" applyAlignment="1">
      <alignment horizontal="right" vertical="center" wrapText="1"/>
    </xf>
    <xf numFmtId="178" fontId="25" fillId="0" borderId="46" xfId="0" applyNumberFormat="1" applyFont="1" applyBorder="1" applyAlignment="1">
      <alignment horizontal="right" vertical="center" wrapText="1"/>
    </xf>
    <xf numFmtId="165" fontId="25" fillId="0" borderId="46" xfId="0" applyNumberFormat="1" applyFont="1" applyFill="1" applyBorder="1" applyAlignment="1">
      <alignment vertical="center" wrapText="1"/>
    </xf>
    <xf numFmtId="49" fontId="25" fillId="19" borderId="46" xfId="0" applyNumberFormat="1"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center" vertical="center"/>
    </xf>
    <xf numFmtId="0" fontId="25" fillId="0" borderId="46" xfId="0" applyFont="1" applyFill="1" applyBorder="1" applyAlignment="1">
      <alignment horizontal="center" vertical="center"/>
    </xf>
    <xf numFmtId="0" fontId="25" fillId="0" borderId="46" xfId="0" applyFont="1" applyFill="1" applyBorder="1" applyAlignment="1">
      <alignment horizontal="center" vertical="center" wrapText="1"/>
    </xf>
    <xf numFmtId="0" fontId="25" fillId="0" borderId="16" xfId="0" applyFont="1" applyFill="1" applyBorder="1" applyAlignment="1">
      <alignment horizontal="left" vertical="center" wrapText="1"/>
    </xf>
    <xf numFmtId="0" fontId="25" fillId="0" borderId="16" xfId="0" applyNumberFormat="1"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16" borderId="46" xfId="0" applyFont="1" applyFill="1" applyBorder="1" applyAlignment="1">
      <alignment horizontal="left" vertical="center" wrapText="1"/>
    </xf>
    <xf numFmtId="0" fontId="36" fillId="0" borderId="46" xfId="0" applyFont="1" applyFill="1" applyBorder="1" applyAlignment="1">
      <alignment vertical="center" wrapText="1"/>
    </xf>
    <xf numFmtId="0" fontId="36" fillId="0" borderId="46" xfId="0" applyFont="1" applyFill="1" applyBorder="1" applyAlignment="1">
      <alignment horizontal="left" vertical="center" wrapText="1"/>
    </xf>
    <xf numFmtId="0" fontId="25" fillId="15" borderId="46" xfId="1" applyNumberFormat="1" applyFont="1" applyFill="1" applyBorder="1" applyAlignment="1">
      <alignment horizontal="center" vertical="center" wrapText="1"/>
    </xf>
    <xf numFmtId="0" fontId="25" fillId="15" borderId="46" xfId="0" applyNumberFormat="1" applyFont="1" applyFill="1" applyBorder="1" applyAlignment="1">
      <alignment horizontal="center" vertical="center" wrapText="1"/>
    </xf>
    <xf numFmtId="0" fontId="32" fillId="0" borderId="47" xfId="0" applyFont="1" applyFill="1" applyBorder="1" applyAlignment="1">
      <alignment horizontal="center" vertical="center" wrapText="1"/>
    </xf>
    <xf numFmtId="0" fontId="29" fillId="0" borderId="43" xfId="0" applyFont="1" applyFill="1" applyBorder="1" applyAlignment="1">
      <alignment horizontal="center" vertical="center" wrapText="1"/>
    </xf>
    <xf numFmtId="0" fontId="25" fillId="5" borderId="46" xfId="0" applyFont="1" applyFill="1" applyBorder="1" applyAlignment="1">
      <alignment horizontal="left" vertical="center"/>
    </xf>
    <xf numFmtId="0" fontId="25" fillId="16" borderId="46" xfId="0" applyFont="1" applyFill="1" applyBorder="1" applyAlignment="1">
      <alignment horizontal="left" vertical="center"/>
    </xf>
    <xf numFmtId="0" fontId="53" fillId="0" borderId="46" xfId="0" applyFont="1" applyFill="1" applyBorder="1" applyAlignment="1">
      <alignment horizontal="left" vertical="center"/>
    </xf>
    <xf numFmtId="0" fontId="36" fillId="0" borderId="46" xfId="29" applyFont="1" applyFill="1" applyBorder="1" applyAlignment="1">
      <alignment horizontal="left" vertical="center"/>
    </xf>
    <xf numFmtId="0" fontId="25" fillId="0" borderId="46" xfId="29" applyFont="1" applyFill="1" applyBorder="1" applyAlignment="1">
      <alignment horizontal="left" vertical="center"/>
    </xf>
    <xf numFmtId="0" fontId="25" fillId="5" borderId="46" xfId="28" applyFont="1" applyFill="1" applyBorder="1" applyAlignment="1">
      <alignment horizontal="left" vertical="center"/>
    </xf>
    <xf numFmtId="0" fontId="36" fillId="0" borderId="46" xfId="0" applyFont="1" applyFill="1" applyBorder="1" applyAlignment="1">
      <alignment horizontal="left" vertical="center" readingOrder="1"/>
    </xf>
    <xf numFmtId="0" fontId="25" fillId="0" borderId="46" xfId="0" applyFont="1" applyFill="1" applyBorder="1" applyAlignment="1">
      <alignment horizontal="left" vertical="center" readingOrder="1"/>
    </xf>
    <xf numFmtId="0" fontId="25" fillId="5" borderId="43" xfId="0" applyFont="1" applyFill="1" applyBorder="1" applyAlignment="1">
      <alignment horizontal="center" vertical="center"/>
    </xf>
    <xf numFmtId="0" fontId="25" fillId="0" borderId="46" xfId="30" applyFont="1" applyFill="1" applyBorder="1" applyAlignment="1">
      <alignment horizontal="left" vertical="center"/>
    </xf>
    <xf numFmtId="0" fontId="25" fillId="0" borderId="46" xfId="31" applyFont="1" applyFill="1" applyBorder="1" applyAlignment="1">
      <alignment horizontal="left" vertical="center"/>
    </xf>
    <xf numFmtId="0" fontId="25" fillId="0" borderId="46" xfId="27" applyFont="1" applyFill="1" applyBorder="1" applyAlignment="1">
      <alignment horizontal="left" vertical="center"/>
    </xf>
    <xf numFmtId="0" fontId="32" fillId="0" borderId="46" xfId="0" applyFont="1" applyFill="1" applyBorder="1" applyAlignment="1">
      <alignment horizontal="left" vertical="center"/>
    </xf>
    <xf numFmtId="0" fontId="25" fillId="0" borderId="46" xfId="0" quotePrefix="1" applyFont="1" applyFill="1" applyBorder="1" applyAlignment="1">
      <alignment horizontal="left" vertical="center" wrapText="1"/>
    </xf>
    <xf numFmtId="0" fontId="25" fillId="0" borderId="43" xfId="0" applyFont="1" applyFill="1" applyBorder="1" applyAlignment="1">
      <alignment horizontal="center" vertical="center"/>
    </xf>
    <xf numFmtId="0" fontId="25" fillId="0" borderId="46" xfId="9" applyFont="1" applyFill="1" applyBorder="1" applyAlignment="1">
      <alignment horizontal="left" vertical="center"/>
    </xf>
    <xf numFmtId="0" fontId="25" fillId="0" borderId="46" xfId="40" applyFont="1" applyFill="1" applyBorder="1" applyAlignment="1">
      <alignment horizontal="left" vertical="center"/>
    </xf>
    <xf numFmtId="0" fontId="25" fillId="0" borderId="46" xfId="41" applyFont="1" applyFill="1" applyBorder="1" applyAlignment="1">
      <alignment horizontal="left" vertical="center"/>
    </xf>
    <xf numFmtId="0" fontId="25" fillId="0" borderId="46" xfId="39" applyFont="1" applyFill="1" applyBorder="1" applyAlignment="1">
      <alignment horizontal="left" vertical="center"/>
    </xf>
    <xf numFmtId="0" fontId="36" fillId="20" borderId="0" xfId="0" applyFont="1" applyFill="1" applyAlignment="1">
      <alignment vertical="center"/>
    </xf>
    <xf numFmtId="0" fontId="36" fillId="20" borderId="46" xfId="0" applyFont="1" applyFill="1" applyBorder="1" applyAlignment="1">
      <alignment horizontal="left" vertical="center" wrapText="1"/>
    </xf>
    <xf numFmtId="0" fontId="80" fillId="20" borderId="46" xfId="0" applyFont="1" applyFill="1" applyBorder="1"/>
    <xf numFmtId="0" fontId="36" fillId="20" borderId="43" xfId="0" applyFont="1" applyFill="1" applyBorder="1" applyAlignment="1">
      <alignment horizontal="left" vertical="center" wrapText="1"/>
    </xf>
    <xf numFmtId="49" fontId="36" fillId="20" borderId="46" xfId="0" applyNumberFormat="1" applyFont="1" applyFill="1" applyBorder="1" applyAlignment="1">
      <alignment horizontal="center" vertical="center" wrapText="1"/>
    </xf>
    <xf numFmtId="0" fontId="36" fillId="20" borderId="46" xfId="0" applyFont="1" applyFill="1" applyBorder="1" applyAlignment="1">
      <alignment horizontal="center" vertical="center"/>
    </xf>
    <xf numFmtId="0" fontId="36" fillId="20" borderId="46" xfId="0" applyNumberFormat="1" applyFont="1" applyFill="1" applyBorder="1" applyAlignment="1">
      <alignment horizontal="center" vertical="center" wrapText="1"/>
    </xf>
    <xf numFmtId="0" fontId="36" fillId="20" borderId="46" xfId="0" applyFont="1" applyFill="1" applyBorder="1" applyAlignment="1">
      <alignment horizontal="center" vertical="center" wrapText="1"/>
    </xf>
    <xf numFmtId="4" fontId="36" fillId="20" borderId="46" xfId="0" applyNumberFormat="1" applyFont="1" applyFill="1" applyBorder="1" applyAlignment="1">
      <alignment horizontal="center" vertical="center"/>
    </xf>
    <xf numFmtId="0" fontId="54" fillId="20" borderId="46" xfId="0" applyFont="1" applyFill="1" applyBorder="1" applyAlignment="1">
      <alignment horizontal="left" vertical="center" wrapText="1"/>
    </xf>
    <xf numFmtId="0" fontId="25" fillId="16" borderId="0" xfId="0" applyFont="1" applyFill="1" applyAlignment="1">
      <alignment vertical="center"/>
    </xf>
    <xf numFmtId="0" fontId="25" fillId="8" borderId="46" xfId="0" applyFont="1" applyFill="1" applyBorder="1" applyAlignment="1">
      <alignment horizontal="left" vertical="center"/>
    </xf>
    <xf numFmtId="0" fontId="25" fillId="8" borderId="0" xfId="0" applyFont="1" applyFill="1" applyAlignment="1">
      <alignment vertical="center"/>
    </xf>
    <xf numFmtId="0" fontId="25" fillId="8" borderId="43" xfId="0" applyFont="1" applyFill="1" applyBorder="1" applyAlignment="1">
      <alignment vertical="center" wrapText="1"/>
    </xf>
    <xf numFmtId="0" fontId="25" fillId="0" borderId="16" xfId="0" applyFont="1" applyFill="1" applyBorder="1" applyAlignment="1">
      <alignment horizontal="left" vertical="center" wrapText="1"/>
    </xf>
    <xf numFmtId="0" fontId="25" fillId="16" borderId="16" xfId="0" applyFont="1" applyFill="1" applyBorder="1" applyAlignment="1">
      <alignment horizontal="center" vertical="center" wrapText="1"/>
    </xf>
    <xf numFmtId="0" fontId="25" fillId="0" borderId="16" xfId="0" applyFont="1" applyFill="1" applyBorder="1" applyAlignment="1">
      <alignment horizontal="center" vertical="center"/>
    </xf>
    <xf numFmtId="0" fontId="25" fillId="0" borderId="16" xfId="0" applyNumberFormat="1"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left" vertical="center" wrapText="1"/>
    </xf>
    <xf numFmtId="4" fontId="25" fillId="0" borderId="16" xfId="0" applyNumberFormat="1"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6" xfId="0" applyNumberFormat="1" applyFont="1" applyFill="1" applyBorder="1" applyAlignment="1">
      <alignment horizontal="center" vertical="center" wrapText="1"/>
    </xf>
    <xf numFmtId="0" fontId="25" fillId="0" borderId="16" xfId="0" applyFont="1" applyFill="1" applyBorder="1" applyAlignment="1">
      <alignment horizontal="left"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center" vertical="center"/>
    </xf>
    <xf numFmtId="0" fontId="25" fillId="0" borderId="46" xfId="0" applyFont="1" applyFill="1" applyBorder="1" applyAlignment="1">
      <alignment horizontal="center" vertical="center"/>
    </xf>
    <xf numFmtId="0" fontId="25" fillId="0" borderId="46"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8" borderId="16" xfId="0" applyFont="1" applyFill="1" applyBorder="1" applyAlignment="1">
      <alignment horizontal="center" vertical="center"/>
    </xf>
    <xf numFmtId="0" fontId="25" fillId="0" borderId="16" xfId="0" applyNumberFormat="1" applyFont="1" applyFill="1" applyBorder="1" applyAlignment="1">
      <alignment horizontal="center" vertical="center" wrapText="1"/>
    </xf>
    <xf numFmtId="0" fontId="25" fillId="0" borderId="16" xfId="0" applyFont="1" applyFill="1" applyBorder="1" applyAlignment="1">
      <alignment horizontal="left" vertical="center" wrapText="1"/>
    </xf>
    <xf numFmtId="0" fontId="9" fillId="0" borderId="16" xfId="0" quotePrefix="1" applyFont="1" applyFill="1" applyBorder="1" applyAlignment="1">
      <alignment horizontal="left" vertical="center" wrapText="1"/>
    </xf>
    <xf numFmtId="4" fontId="25" fillId="0" borderId="43" xfId="0" applyNumberFormat="1" applyFont="1" applyFill="1" applyBorder="1" applyAlignment="1">
      <alignment vertical="center" wrapText="1"/>
    </xf>
    <xf numFmtId="0" fontId="25" fillId="8" borderId="16" xfId="0" quotePrefix="1" applyFont="1" applyFill="1" applyBorder="1" applyAlignment="1">
      <alignment horizontal="left" vertical="center" wrapText="1"/>
    </xf>
    <xf numFmtId="4" fontId="25" fillId="8" borderId="18" xfId="0" applyNumberFormat="1" applyFont="1" applyFill="1" applyBorder="1" applyAlignment="1">
      <alignment vertical="center" wrapText="1"/>
    </xf>
    <xf numFmtId="0" fontId="25" fillId="0" borderId="0" xfId="0" applyFont="1" applyFill="1" applyAlignment="1">
      <alignment wrapText="1"/>
    </xf>
    <xf numFmtId="0" fontId="36" fillId="17" borderId="17" xfId="0" applyFont="1" applyFill="1" applyBorder="1" applyAlignment="1">
      <alignment horizontal="center" vertical="center" wrapText="1"/>
    </xf>
    <xf numFmtId="3" fontId="36" fillId="0" borderId="16" xfId="0" applyNumberFormat="1" applyFont="1" applyFill="1" applyBorder="1" applyAlignment="1">
      <alignment vertical="center" wrapText="1"/>
    </xf>
    <xf numFmtId="0" fontId="32" fillId="0" borderId="0" xfId="0" applyFont="1" applyFill="1" applyAlignment="1">
      <alignment horizontal="center" vertical="center"/>
    </xf>
    <xf numFmtId="0" fontId="103" fillId="0" borderId="0" xfId="0" applyFont="1" applyFill="1" applyAlignment="1">
      <alignment horizontal="center" vertical="center"/>
    </xf>
    <xf numFmtId="0" fontId="36" fillId="0" borderId="16" xfId="0" applyFont="1" applyFill="1" applyBorder="1" applyAlignment="1">
      <alignment horizontal="center" vertical="center" wrapText="1"/>
    </xf>
    <xf numFmtId="0" fontId="25" fillId="0" borderId="0" xfId="0" applyFont="1" applyFill="1" applyAlignment="1">
      <alignment wrapText="1"/>
    </xf>
    <xf numFmtId="0" fontId="36" fillId="0" borderId="49" xfId="0" applyFont="1" applyFill="1" applyBorder="1" applyAlignment="1">
      <alignment vertical="center" wrapText="1"/>
    </xf>
    <xf numFmtId="0" fontId="54" fillId="0" borderId="0" xfId="0" applyFont="1" applyFill="1" applyAlignment="1">
      <alignment horizontal="center" vertical="center"/>
    </xf>
    <xf numFmtId="0" fontId="53" fillId="0" borderId="0" xfId="0" applyFont="1" applyFill="1" applyAlignment="1">
      <alignment wrapText="1"/>
    </xf>
    <xf numFmtId="0" fontId="54" fillId="0" borderId="49" xfId="0" applyFont="1" applyFill="1" applyBorder="1" applyAlignment="1">
      <alignment horizontal="center" vertical="center" wrapText="1"/>
    </xf>
    <xf numFmtId="0" fontId="54" fillId="0" borderId="46" xfId="0" applyFont="1" applyFill="1" applyBorder="1" applyAlignment="1">
      <alignment horizontal="center" vertical="center" wrapText="1"/>
    </xf>
    <xf numFmtId="3" fontId="54" fillId="0" borderId="16" xfId="0" applyNumberFormat="1" applyFont="1" applyFill="1" applyBorder="1" applyAlignment="1">
      <alignment horizontal="center" vertical="center" wrapText="1"/>
    </xf>
    <xf numFmtId="0" fontId="53" fillId="0" borderId="49" xfId="0" applyFont="1" applyFill="1" applyBorder="1" applyAlignment="1">
      <alignment vertical="center" wrapText="1"/>
    </xf>
    <xf numFmtId="0" fontId="53" fillId="0" borderId="45" xfId="0" applyFont="1" applyFill="1" applyBorder="1" applyAlignment="1">
      <alignment vertical="center" wrapText="1"/>
    </xf>
    <xf numFmtId="0" fontId="54" fillId="0" borderId="16" xfId="0" applyFont="1" applyFill="1" applyBorder="1" applyAlignment="1">
      <alignment horizontal="center" wrapText="1"/>
    </xf>
    <xf numFmtId="166" fontId="54" fillId="0" borderId="16" xfId="0" applyNumberFormat="1" applyFont="1" applyFill="1" applyBorder="1" applyAlignment="1">
      <alignment horizontal="right" vertical="center" wrapText="1"/>
    </xf>
    <xf numFmtId="0" fontId="54" fillId="0" borderId="16" xfId="0" applyFont="1" applyFill="1" applyBorder="1" applyAlignment="1">
      <alignment horizontal="right" vertical="center" wrapText="1"/>
    </xf>
    <xf numFmtId="0" fontId="54" fillId="0" borderId="49" xfId="0" applyFont="1" applyFill="1" applyBorder="1" applyAlignment="1">
      <alignment horizontal="center" wrapText="1"/>
    </xf>
    <xf numFmtId="0" fontId="54" fillId="0" borderId="46" xfId="0" applyFont="1" applyFill="1" applyBorder="1" applyAlignment="1">
      <alignment horizontal="center" wrapText="1"/>
    </xf>
    <xf numFmtId="0" fontId="36" fillId="0" borderId="43" xfId="0" applyFont="1" applyFill="1" applyBorder="1" applyAlignment="1">
      <alignment horizontal="center" vertical="center" wrapText="1"/>
    </xf>
    <xf numFmtId="0" fontId="25" fillId="0" borderId="16" xfId="0" applyNumberFormat="1" applyFont="1" applyFill="1" applyBorder="1" applyAlignment="1">
      <alignment horizontal="center" vertical="center" wrapText="1"/>
    </xf>
    <xf numFmtId="0" fontId="25" fillId="0" borderId="21" xfId="0" applyNumberFormat="1" applyFont="1" applyFill="1" applyBorder="1" applyAlignment="1">
      <alignment horizontal="center" vertical="center" wrapText="1"/>
    </xf>
    <xf numFmtId="0" fontId="25" fillId="0" borderId="16" xfId="0" applyFont="1" applyFill="1" applyBorder="1" applyAlignment="1">
      <alignment horizontal="left" vertical="center" wrapText="1"/>
    </xf>
    <xf numFmtId="0" fontId="25" fillId="0" borderId="16"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49" xfId="0" applyFont="1" applyFill="1" applyBorder="1" applyAlignment="1">
      <alignment horizontal="left" vertical="center" wrapText="1"/>
    </xf>
    <xf numFmtId="0" fontId="25" fillId="0" borderId="49" xfId="0" applyFont="1" applyFill="1" applyBorder="1" applyAlignment="1">
      <alignment horizontal="left" vertical="center"/>
    </xf>
    <xf numFmtId="0" fontId="25" fillId="0" borderId="49" xfId="0" applyFont="1" applyFill="1" applyBorder="1" applyAlignment="1">
      <alignment horizontal="center" vertical="center" wrapText="1"/>
    </xf>
    <xf numFmtId="0" fontId="25" fillId="0" borderId="49" xfId="9" applyFont="1" applyFill="1" applyBorder="1" applyAlignment="1">
      <alignment horizontal="center" vertical="center" wrapText="1"/>
    </xf>
    <xf numFmtId="166" fontId="25" fillId="0" borderId="49" xfId="9" applyNumberFormat="1" applyFont="1" applyFill="1" applyBorder="1" applyAlignment="1">
      <alignment horizontal="right" vertical="center" wrapText="1"/>
    </xf>
    <xf numFmtId="166" fontId="25" fillId="0" borderId="49" xfId="0" applyNumberFormat="1" applyFont="1" applyFill="1" applyBorder="1" applyAlignment="1">
      <alignment horizontal="center" vertical="center"/>
    </xf>
    <xf numFmtId="49" fontId="25" fillId="0" borderId="49" xfId="0" applyNumberFormat="1" applyFont="1" applyFill="1" applyBorder="1" applyAlignment="1">
      <alignment horizontal="center" vertical="center" wrapText="1"/>
    </xf>
    <xf numFmtId="2" fontId="25" fillId="0" borderId="49" xfId="0" applyNumberFormat="1" applyFont="1" applyFill="1" applyBorder="1" applyAlignment="1">
      <alignment horizontal="center" vertical="center" wrapText="1"/>
    </xf>
    <xf numFmtId="0" fontId="25" fillId="5" borderId="0" xfId="0" applyFont="1" applyFill="1" applyAlignment="1">
      <alignment vertical="center"/>
    </xf>
    <xf numFmtId="0" fontId="25" fillId="5" borderId="21" xfId="0" applyNumberFormat="1" applyFont="1" applyFill="1" applyBorder="1" applyAlignment="1">
      <alignment horizontal="center" vertical="center" wrapText="1"/>
    </xf>
    <xf numFmtId="166" fontId="25" fillId="5" borderId="16" xfId="0" applyNumberFormat="1" applyFont="1" applyFill="1" applyBorder="1" applyAlignment="1">
      <alignment horizontal="right" vertical="center" wrapText="1"/>
    </xf>
    <xf numFmtId="166" fontId="25" fillId="5" borderId="16" xfId="0" applyNumberFormat="1" applyFont="1" applyFill="1" applyBorder="1" applyAlignment="1">
      <alignment horizontal="center" vertical="center"/>
    </xf>
    <xf numFmtId="2" fontId="25" fillId="5" borderId="16" xfId="0" applyNumberFormat="1" applyFont="1" applyFill="1" applyBorder="1" applyAlignment="1">
      <alignment horizontal="center" vertical="center" wrapText="1"/>
    </xf>
    <xf numFmtId="0" fontId="25" fillId="5" borderId="16" xfId="9" applyFont="1" applyFill="1" applyBorder="1" applyAlignment="1">
      <alignment horizontal="center" vertical="center" wrapText="1"/>
    </xf>
    <xf numFmtId="166" fontId="25" fillId="5" borderId="16" xfId="9" applyNumberFormat="1" applyFont="1" applyFill="1" applyBorder="1" applyAlignment="1">
      <alignment horizontal="right" vertical="center" wrapText="1"/>
    </xf>
    <xf numFmtId="166" fontId="25" fillId="0" borderId="49" xfId="0" applyNumberFormat="1" applyFont="1" applyFill="1" applyBorder="1" applyAlignment="1">
      <alignment horizontal="right" vertical="center" wrapText="1"/>
    </xf>
    <xf numFmtId="0" fontId="25" fillId="0" borderId="49" xfId="0" applyFont="1" applyFill="1" applyBorder="1" applyAlignment="1">
      <alignment horizontal="center" vertical="center"/>
    </xf>
    <xf numFmtId="0" fontId="25" fillId="0" borderId="16" xfId="0" applyNumberFormat="1"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left" vertical="center" wrapText="1"/>
    </xf>
    <xf numFmtId="0" fontId="25" fillId="0" borderId="17" xfId="0" applyFont="1" applyFill="1" applyBorder="1" applyAlignment="1">
      <alignment horizontal="left" vertical="center" wrapText="1"/>
    </xf>
    <xf numFmtId="0" fontId="25" fillId="0" borderId="49" xfId="0" applyFont="1" applyFill="1" applyBorder="1" applyAlignment="1">
      <alignment vertical="center" wrapText="1"/>
    </xf>
    <xf numFmtId="166" fontId="25" fillId="0" borderId="49" xfId="0" applyNumberFormat="1" applyFont="1" applyFill="1" applyBorder="1" applyAlignment="1">
      <alignment horizontal="center" vertical="center" wrapText="1"/>
    </xf>
    <xf numFmtId="0" fontId="32" fillId="21" borderId="0" xfId="0" applyFont="1" applyFill="1" applyAlignment="1">
      <alignment vertical="center"/>
    </xf>
    <xf numFmtId="0" fontId="32" fillId="21" borderId="16" xfId="0" applyFont="1" applyFill="1" applyBorder="1" applyAlignment="1">
      <alignment horizontal="left" vertical="center" wrapText="1"/>
    </xf>
    <xf numFmtId="0" fontId="32" fillId="21" borderId="46" xfId="0" applyFont="1" applyFill="1" applyBorder="1" applyAlignment="1">
      <alignment horizontal="left" vertical="center"/>
    </xf>
    <xf numFmtId="0" fontId="0" fillId="21" borderId="16" xfId="0" applyFill="1" applyBorder="1"/>
    <xf numFmtId="0" fontId="25" fillId="21" borderId="16" xfId="4" applyFont="1" applyFill="1" applyBorder="1" applyAlignment="1">
      <alignment horizontal="left" vertical="center" wrapText="1"/>
    </xf>
    <xf numFmtId="49" fontId="25" fillId="21" borderId="16" xfId="0" applyNumberFormat="1" applyFont="1" applyFill="1" applyBorder="1" applyAlignment="1">
      <alignment horizontal="center" vertical="center" wrapText="1"/>
    </xf>
    <xf numFmtId="0" fontId="32" fillId="21" borderId="16" xfId="0" applyFont="1" applyFill="1" applyBorder="1" applyAlignment="1">
      <alignment horizontal="center" vertical="center"/>
    </xf>
    <xf numFmtId="0" fontId="31" fillId="21" borderId="0" xfId="0" applyFont="1" applyFill="1" applyAlignment="1">
      <alignment wrapText="1"/>
    </xf>
    <xf numFmtId="0" fontId="25" fillId="21" borderId="45" xfId="0" applyFont="1" applyFill="1" applyBorder="1" applyAlignment="1">
      <alignment vertical="center" wrapText="1"/>
    </xf>
    <xf numFmtId="0" fontId="32" fillId="21" borderId="16" xfId="0" applyFont="1" applyFill="1" applyBorder="1" applyAlignment="1">
      <alignment horizontal="right" vertical="center"/>
    </xf>
    <xf numFmtId="4" fontId="32" fillId="21" borderId="16" xfId="0" applyNumberFormat="1" applyFont="1" applyFill="1" applyBorder="1" applyAlignment="1">
      <alignment horizontal="right" vertical="center"/>
    </xf>
    <xf numFmtId="0" fontId="32" fillId="21" borderId="16" xfId="0" applyFont="1" applyFill="1" applyBorder="1" applyAlignment="1">
      <alignment vertical="center"/>
    </xf>
    <xf numFmtId="0" fontId="25" fillId="21" borderId="16" xfId="0" applyFont="1" applyFill="1" applyBorder="1" applyAlignment="1">
      <alignment horizontal="center" vertical="center" wrapText="1"/>
    </xf>
    <xf numFmtId="0" fontId="25" fillId="0" borderId="16" xfId="9" quotePrefix="1" applyFont="1" applyFill="1" applyBorder="1" applyAlignment="1">
      <alignment horizontal="left" vertical="center" wrapText="1"/>
    </xf>
    <xf numFmtId="0" fontId="25" fillId="5" borderId="16" xfId="9" applyFont="1" applyFill="1" applyBorder="1" applyAlignment="1">
      <alignment horizontal="left" vertical="center" wrapText="1"/>
    </xf>
    <xf numFmtId="0" fontId="25" fillId="5" borderId="46" xfId="9" applyFont="1" applyFill="1" applyBorder="1" applyAlignment="1">
      <alignment horizontal="left" vertical="center"/>
    </xf>
    <xf numFmtId="0" fontId="25" fillId="5" borderId="16" xfId="9" applyNumberFormat="1" applyFont="1" applyFill="1" applyBorder="1" applyAlignment="1">
      <alignment horizontal="center" vertical="center" wrapText="1"/>
    </xf>
    <xf numFmtId="0" fontId="25" fillId="5" borderId="45" xfId="0" applyFont="1" applyFill="1" applyBorder="1" applyAlignment="1">
      <alignment vertical="center" wrapText="1"/>
    </xf>
    <xf numFmtId="1" fontId="25" fillId="5" borderId="16" xfId="38" applyNumberFormat="1" applyFont="1" applyFill="1" applyBorder="1" applyAlignment="1">
      <alignment horizontal="center" vertical="center" wrapText="1"/>
    </xf>
    <xf numFmtId="49" fontId="25" fillId="5" borderId="16" xfId="9" applyNumberFormat="1" applyFont="1" applyFill="1" applyBorder="1" applyAlignment="1">
      <alignment horizontal="center" vertical="center" wrapText="1"/>
    </xf>
    <xf numFmtId="166" fontId="25" fillId="5" borderId="16" xfId="9" applyNumberFormat="1" applyFont="1" applyFill="1" applyBorder="1" applyAlignment="1">
      <alignment horizontal="center" vertical="center" wrapText="1"/>
    </xf>
    <xf numFmtId="0" fontId="25" fillId="0" borderId="16" xfId="0" applyFont="1" applyFill="1" applyBorder="1" applyAlignment="1">
      <alignment horizontal="left" vertical="center" wrapText="1"/>
    </xf>
    <xf numFmtId="0" fontId="25" fillId="0" borderId="16"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49" xfId="41" applyFont="1" applyFill="1" applyBorder="1" applyAlignment="1">
      <alignment horizontal="center" vertical="center" wrapText="1"/>
    </xf>
    <xf numFmtId="166" fontId="25" fillId="0" borderId="49" xfId="41" applyNumberFormat="1" applyFont="1" applyFill="1" applyBorder="1" applyAlignment="1">
      <alignment horizontal="right" vertical="center" wrapText="1"/>
    </xf>
    <xf numFmtId="2" fontId="25" fillId="0" borderId="49" xfId="40" applyNumberFormat="1" applyFont="1" applyFill="1" applyBorder="1" applyAlignment="1">
      <alignment horizontal="center" vertical="center" wrapText="1"/>
    </xf>
    <xf numFmtId="0" fontId="25" fillId="0" borderId="49" xfId="40" applyFont="1" applyFill="1" applyBorder="1" applyAlignment="1">
      <alignment horizontal="center" vertical="center" wrapText="1"/>
    </xf>
    <xf numFmtId="0" fontId="25" fillId="0" borderId="16" xfId="0" applyNumberFormat="1" applyFont="1" applyFill="1" applyBorder="1" applyAlignment="1">
      <alignment horizontal="center" vertical="center" wrapText="1"/>
    </xf>
    <xf numFmtId="0" fontId="25" fillId="0" borderId="21" xfId="0" applyNumberFormat="1" applyFont="1" applyFill="1" applyBorder="1" applyAlignment="1">
      <alignment horizontal="center" vertical="center" wrapText="1"/>
    </xf>
    <xf numFmtId="0" fontId="25" fillId="0" borderId="16" xfId="0" applyFont="1" applyFill="1" applyBorder="1" applyAlignment="1">
      <alignment horizontal="left" vertical="center" wrapText="1"/>
    </xf>
    <xf numFmtId="0" fontId="25" fillId="0" borderId="16"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6" xfId="0" applyFont="1" applyFill="1" applyBorder="1" applyAlignment="1">
      <alignment horizontal="left" vertical="center" wrapText="1"/>
    </xf>
    <xf numFmtId="0" fontId="25" fillId="0" borderId="16" xfId="40" quotePrefix="1" applyFont="1" applyFill="1" applyBorder="1" applyAlignment="1">
      <alignment horizontal="left" vertical="center" wrapText="1"/>
    </xf>
    <xf numFmtId="0" fontId="25" fillId="0" borderId="16" xfId="0" applyFont="1" applyFill="1" applyBorder="1" applyAlignment="1">
      <alignment horizontal="left" vertical="center" wrapText="1"/>
    </xf>
    <xf numFmtId="0" fontId="32" fillId="0" borderId="16" xfId="0" applyNumberFormat="1" applyFont="1" applyFill="1" applyBorder="1" applyAlignment="1">
      <alignment horizontal="center" vertical="center" wrapText="1"/>
    </xf>
    <xf numFmtId="0" fontId="32" fillId="0" borderId="16" xfId="0" applyFont="1" applyFill="1" applyBorder="1" applyAlignment="1">
      <alignment horizontal="center" vertical="center" wrapText="1"/>
    </xf>
    <xf numFmtId="0" fontId="32" fillId="0" borderId="0" xfId="0" applyFont="1" applyFill="1" applyAlignment="1">
      <alignment horizontal="center" vertical="center" wrapText="1"/>
    </xf>
    <xf numFmtId="0" fontId="32" fillId="0" borderId="17" xfId="0" applyFont="1" applyFill="1" applyBorder="1" applyAlignment="1">
      <alignment horizontal="center" vertical="center" wrapText="1"/>
    </xf>
    <xf numFmtId="0" fontId="32" fillId="0" borderId="18" xfId="0" applyFont="1" applyFill="1" applyBorder="1" applyAlignment="1">
      <alignment horizontal="center" vertical="center" wrapText="1"/>
    </xf>
    <xf numFmtId="0" fontId="25" fillId="0" borderId="16" xfId="0" applyFont="1" applyFill="1" applyBorder="1" applyAlignment="1">
      <alignment horizontal="center" vertical="center"/>
    </xf>
    <xf numFmtId="0" fontId="25" fillId="0" borderId="16" xfId="4" applyNumberFormat="1" applyFont="1" applyFill="1" applyBorder="1" applyAlignment="1">
      <alignment horizontal="center" vertical="center" wrapText="1"/>
    </xf>
    <xf numFmtId="0" fontId="25" fillId="0" borderId="16" xfId="0" applyNumberFormat="1" applyFont="1" applyFill="1" applyBorder="1" applyAlignment="1">
      <alignment horizontal="center" vertical="center" wrapText="1"/>
    </xf>
    <xf numFmtId="49" fontId="25" fillId="0" borderId="16" xfId="4" applyNumberFormat="1" applyFont="1" applyFill="1" applyBorder="1" applyAlignment="1">
      <alignment horizontal="center" vertical="center" wrapText="1"/>
    </xf>
    <xf numFmtId="0" fontId="25" fillId="0" borderId="16" xfId="0" applyFont="1" applyFill="1" applyBorder="1" applyAlignment="1">
      <alignment vertical="center" wrapText="1"/>
    </xf>
    <xf numFmtId="4" fontId="25" fillId="0" borderId="16" xfId="0" applyNumberFormat="1" applyFont="1" applyFill="1" applyBorder="1" applyAlignment="1">
      <alignment horizontal="right" vertical="center" wrapText="1"/>
    </xf>
    <xf numFmtId="0" fontId="25" fillId="0" borderId="16" xfId="4" applyFont="1" applyFill="1" applyBorder="1" applyAlignment="1">
      <alignment horizontal="center" vertical="center" wrapText="1"/>
    </xf>
    <xf numFmtId="168" fontId="25" fillId="0" borderId="16" xfId="5" applyNumberFormat="1" applyFont="1" applyFill="1" applyBorder="1" applyAlignment="1">
      <alignment horizontal="center" vertical="center" wrapText="1"/>
    </xf>
    <xf numFmtId="0" fontId="25" fillId="0" borderId="16" xfId="0" applyFont="1" applyFill="1" applyBorder="1" applyAlignment="1">
      <alignment horizontal="center" vertical="center" wrapText="1"/>
    </xf>
    <xf numFmtId="49" fontId="25" fillId="0" borderId="16" xfId="4" applyNumberFormat="1" applyFont="1" applyFill="1" applyBorder="1" applyAlignment="1">
      <alignment horizontal="left" vertical="center" wrapText="1"/>
    </xf>
    <xf numFmtId="0" fontId="25" fillId="0" borderId="16" xfId="0" applyFont="1" applyFill="1" applyBorder="1" applyAlignment="1">
      <alignment horizontal="left" vertical="center" wrapText="1"/>
    </xf>
    <xf numFmtId="0" fontId="25" fillId="0" borderId="16" xfId="4" applyFont="1" applyFill="1" applyBorder="1" applyAlignment="1">
      <alignment horizontal="left" vertical="center" wrapText="1"/>
    </xf>
    <xf numFmtId="0" fontId="25" fillId="0" borderId="16" xfId="4" quotePrefix="1" applyNumberFormat="1" applyFont="1" applyFill="1" applyBorder="1" applyAlignment="1">
      <alignment horizontal="center" vertical="center" wrapText="1"/>
    </xf>
    <xf numFmtId="4" fontId="25" fillId="0" borderId="16" xfId="0" applyNumberFormat="1" applyFont="1" applyFill="1" applyBorder="1" applyAlignment="1">
      <alignment horizontal="center" vertical="center" wrapText="1"/>
    </xf>
    <xf numFmtId="0" fontId="25" fillId="5" borderId="16" xfId="0" applyNumberFormat="1" applyFont="1" applyFill="1" applyBorder="1" applyAlignment="1">
      <alignment horizontal="center" vertical="center" wrapText="1"/>
    </xf>
    <xf numFmtId="0" fontId="25" fillId="0" borderId="46" xfId="0" applyFont="1" applyFill="1" applyBorder="1" applyAlignment="1">
      <alignment horizontal="center" vertical="center"/>
    </xf>
    <xf numFmtId="4" fontId="25" fillId="0" borderId="16" xfId="0" applyNumberFormat="1" applyFont="1" applyFill="1" applyBorder="1" applyAlignment="1">
      <alignment horizontal="center" vertical="center"/>
    </xf>
    <xf numFmtId="0" fontId="25" fillId="0" borderId="46"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6" xfId="0" applyFont="1" applyFill="1" applyBorder="1" applyAlignment="1">
      <alignment horizontal="center" vertical="center" wrapText="1" readingOrder="1"/>
    </xf>
    <xf numFmtId="0" fontId="25" fillId="16" borderId="43" xfId="0" applyFont="1" applyFill="1" applyBorder="1" applyAlignment="1">
      <alignment horizontal="center" vertical="center" wrapText="1"/>
    </xf>
    <xf numFmtId="0" fontId="25" fillId="16" borderId="13" xfId="0" applyFont="1" applyFill="1" applyBorder="1" applyAlignment="1">
      <alignment horizontal="center" vertical="center" wrapText="1"/>
    </xf>
    <xf numFmtId="0" fontId="25" fillId="16" borderId="18" xfId="0" applyFont="1" applyFill="1" applyBorder="1" applyAlignment="1">
      <alignment horizontal="center" vertical="center" wrapText="1"/>
    </xf>
    <xf numFmtId="0" fontId="25" fillId="0" borderId="21" xfId="0" applyFont="1" applyFill="1" applyBorder="1" applyAlignment="1">
      <alignment horizontal="center" vertical="center" wrapText="1"/>
    </xf>
    <xf numFmtId="166" fontId="25" fillId="0" borderId="16" xfId="0" applyNumberFormat="1" applyFont="1" applyFill="1" applyBorder="1" applyAlignment="1">
      <alignment horizontal="center" vertical="center" wrapText="1"/>
    </xf>
    <xf numFmtId="2" fontId="25" fillId="0" borderId="16" xfId="0" applyNumberFormat="1"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6" xfId="30" applyFont="1" applyFill="1" applyBorder="1" applyAlignment="1">
      <alignment horizontal="center" vertical="center" wrapText="1"/>
    </xf>
    <xf numFmtId="0" fontId="25" fillId="0" borderId="16" xfId="30" applyNumberFormat="1" applyFont="1" applyFill="1" applyBorder="1" applyAlignment="1">
      <alignment horizontal="center" vertical="center" wrapText="1"/>
    </xf>
    <xf numFmtId="49" fontId="25" fillId="0" borderId="16" xfId="0" applyNumberFormat="1" applyFont="1" applyFill="1" applyBorder="1" applyAlignment="1">
      <alignment horizontal="center" vertical="center" wrapText="1"/>
    </xf>
    <xf numFmtId="49" fontId="25" fillId="0" borderId="16" xfId="0" applyNumberFormat="1" applyFont="1" applyFill="1" applyBorder="1" applyAlignment="1" applyProtection="1">
      <alignment horizontal="center" vertical="center" wrapText="1"/>
      <protection hidden="1"/>
    </xf>
    <xf numFmtId="3" fontId="25" fillId="0" borderId="16" xfId="0" applyNumberFormat="1" applyFont="1" applyFill="1" applyBorder="1" applyAlignment="1">
      <alignment horizontal="center" vertical="center" wrapText="1"/>
    </xf>
    <xf numFmtId="166" fontId="25" fillId="0" borderId="13" xfId="0" applyNumberFormat="1"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36" fillId="0" borderId="17" xfId="0" applyFont="1" applyFill="1" applyBorder="1" applyAlignment="1">
      <alignment horizontal="center" vertical="center" wrapText="1"/>
    </xf>
    <xf numFmtId="0" fontId="36" fillId="0" borderId="17" xfId="0" applyFont="1" applyFill="1" applyBorder="1" applyAlignment="1">
      <alignment horizontal="left" vertical="center" wrapText="1"/>
    </xf>
    <xf numFmtId="0" fontId="32" fillId="0" borderId="0" xfId="0" applyFont="1" applyFill="1" applyAlignment="1">
      <alignment horizontal="center" wrapText="1"/>
    </xf>
    <xf numFmtId="165" fontId="32" fillId="0" borderId="16" xfId="0" applyNumberFormat="1" applyFont="1" applyFill="1" applyBorder="1" applyAlignment="1">
      <alignment horizontal="center" vertical="center" wrapText="1"/>
    </xf>
    <xf numFmtId="49" fontId="36" fillId="0" borderId="16" xfId="4" applyNumberFormat="1" applyFont="1" applyFill="1" applyBorder="1" applyAlignment="1">
      <alignment horizontal="center" vertical="center" wrapText="1"/>
    </xf>
    <xf numFmtId="166" fontId="36" fillId="0" borderId="16" xfId="0" applyNumberFormat="1" applyFont="1" applyFill="1" applyBorder="1" applyAlignment="1">
      <alignment horizontal="right" vertical="center" wrapText="1"/>
    </xf>
    <xf numFmtId="166" fontId="25" fillId="0" borderId="16" xfId="0" applyNumberFormat="1" applyFont="1" applyFill="1" applyBorder="1" applyAlignment="1">
      <alignment horizontal="right" vertical="center" wrapText="1"/>
    </xf>
    <xf numFmtId="1" fontId="32" fillId="0" borderId="16" xfId="0" applyNumberFormat="1" applyFont="1" applyFill="1" applyBorder="1" applyAlignment="1">
      <alignment horizontal="center" vertical="center" wrapText="1"/>
    </xf>
    <xf numFmtId="166" fontId="36" fillId="0" borderId="16" xfId="4" applyNumberFormat="1" applyFont="1" applyFill="1" applyBorder="1" applyAlignment="1">
      <alignment horizontal="right" vertical="center" wrapText="1"/>
    </xf>
    <xf numFmtId="0" fontId="36" fillId="0" borderId="16" xfId="0" applyFont="1" applyFill="1" applyBorder="1" applyAlignment="1">
      <alignment horizontal="center" vertical="center" wrapText="1"/>
    </xf>
    <xf numFmtId="177" fontId="25" fillId="0" borderId="16" xfId="0" applyNumberFormat="1" applyFont="1" applyFill="1" applyBorder="1" applyAlignment="1">
      <alignment vertical="center" wrapText="1"/>
    </xf>
    <xf numFmtId="0" fontId="25" fillId="0" borderId="0" xfId="0" applyFont="1" applyFill="1" applyAlignment="1">
      <alignment horizontal="center" wrapText="1"/>
    </xf>
    <xf numFmtId="0" fontId="25" fillId="0" borderId="0" xfId="0" applyFont="1" applyFill="1" applyAlignment="1">
      <alignment wrapText="1"/>
    </xf>
    <xf numFmtId="49" fontId="32" fillId="0" borderId="0" xfId="0" applyNumberFormat="1" applyFont="1" applyFill="1" applyAlignment="1">
      <alignment horizontal="center" vertical="center" wrapText="1"/>
    </xf>
    <xf numFmtId="49" fontId="32" fillId="0" borderId="17" xfId="0" applyNumberFormat="1" applyFont="1" applyFill="1" applyBorder="1" applyAlignment="1">
      <alignment horizontal="center" vertical="center" wrapText="1"/>
    </xf>
    <xf numFmtId="49" fontId="32" fillId="0" borderId="18" xfId="0" applyNumberFormat="1" applyFont="1" applyFill="1" applyBorder="1" applyAlignment="1">
      <alignment horizontal="center" vertical="center" wrapText="1"/>
    </xf>
    <xf numFmtId="49" fontId="36" fillId="0" borderId="45" xfId="4" applyNumberFormat="1" applyFont="1" applyFill="1" applyBorder="1" applyAlignment="1">
      <alignment horizontal="center" vertical="center" wrapText="1"/>
    </xf>
    <xf numFmtId="0" fontId="31" fillId="0" borderId="0" xfId="0" applyNumberFormat="1" applyFont="1" applyFill="1" applyAlignment="1">
      <alignment wrapText="1"/>
    </xf>
    <xf numFmtId="49" fontId="118" fillId="0" borderId="16" xfId="0" applyNumberFormat="1" applyFont="1" applyFill="1" applyBorder="1" applyAlignment="1">
      <alignment horizontal="center" vertical="center" wrapText="1"/>
    </xf>
    <xf numFmtId="49" fontId="25" fillId="0" borderId="0" xfId="0" applyNumberFormat="1" applyFont="1" applyFill="1" applyAlignment="1">
      <alignment horizontal="center" vertical="center" wrapText="1"/>
    </xf>
    <xf numFmtId="166" fontId="25" fillId="0" borderId="43" xfId="0" applyNumberFormat="1" applyFont="1" applyFill="1" applyBorder="1" applyAlignment="1">
      <alignment vertical="center" wrapText="1"/>
    </xf>
    <xf numFmtId="0" fontId="25" fillId="9" borderId="29" xfId="0" applyFont="1" applyFill="1" applyBorder="1" applyAlignment="1">
      <alignment vertical="center"/>
    </xf>
    <xf numFmtId="49" fontId="25" fillId="0" borderId="17" xfId="0" applyNumberFormat="1" applyFont="1" applyFill="1" applyBorder="1" applyAlignment="1">
      <alignment horizontal="center" vertical="center" wrapText="1"/>
    </xf>
    <xf numFmtId="49" fontId="25" fillId="0" borderId="18" xfId="0" applyNumberFormat="1" applyFont="1" applyFill="1" applyBorder="1" applyAlignment="1">
      <alignment horizontal="center" vertical="center" wrapText="1"/>
    </xf>
    <xf numFmtId="0" fontId="147" fillId="0" borderId="16" xfId="0" applyFont="1" applyFill="1" applyBorder="1"/>
    <xf numFmtId="0" fontId="25" fillId="0" borderId="16" xfId="27" applyFont="1" applyFill="1" applyBorder="1" applyAlignment="1">
      <alignment vertical="center" wrapText="1"/>
    </xf>
    <xf numFmtId="0" fontId="25" fillId="16" borderId="43" xfId="0" applyFont="1" applyFill="1" applyBorder="1" applyAlignment="1">
      <alignment vertical="center" wrapText="1"/>
    </xf>
    <xf numFmtId="1" fontId="25" fillId="5" borderId="16" xfId="0" applyNumberFormat="1" applyFont="1" applyFill="1" applyBorder="1" applyAlignment="1">
      <alignment horizontal="right" vertical="center"/>
    </xf>
    <xf numFmtId="0" fontId="25" fillId="0" borderId="17" xfId="31" applyFont="1" applyFill="1" applyBorder="1" applyAlignment="1">
      <alignment horizontal="center" vertical="center" wrapText="1"/>
    </xf>
    <xf numFmtId="0" fontId="25" fillId="0" borderId="13" xfId="31" applyFont="1" applyFill="1" applyBorder="1" applyAlignment="1">
      <alignment horizontal="center" vertical="center" wrapText="1"/>
    </xf>
    <xf numFmtId="0" fontId="25" fillId="0" borderId="18" xfId="31" applyFont="1" applyFill="1" applyBorder="1" applyAlignment="1">
      <alignment horizontal="center" vertical="center" wrapText="1"/>
    </xf>
    <xf numFmtId="0" fontId="53" fillId="0" borderId="16" xfId="32" applyFont="1" applyFill="1" applyBorder="1" applyAlignment="1">
      <alignment horizontal="left" vertical="center" wrapText="1"/>
    </xf>
    <xf numFmtId="49" fontId="25" fillId="0" borderId="17" xfId="31" applyNumberFormat="1" applyFont="1" applyFill="1" applyBorder="1" applyAlignment="1">
      <alignment horizontal="left" vertical="center" wrapText="1"/>
    </xf>
    <xf numFmtId="0" fontId="25" fillId="0" borderId="13" xfId="31" applyFont="1" applyFill="1" applyBorder="1" applyAlignment="1">
      <alignment horizontal="left" vertical="center" wrapText="1"/>
    </xf>
    <xf numFmtId="0" fontId="25" fillId="0" borderId="18" xfId="31" applyFont="1" applyFill="1" applyBorder="1" applyAlignment="1">
      <alignment horizontal="left" vertical="center" wrapText="1"/>
    </xf>
    <xf numFmtId="0" fontId="61" fillId="0" borderId="16" xfId="25" applyFont="1" applyFill="1" applyBorder="1" applyAlignment="1">
      <alignment horizontal="center" vertical="center" wrapText="1" readingOrder="1"/>
    </xf>
    <xf numFmtId="0" fontId="12" fillId="0" borderId="16" xfId="25" applyFont="1" applyFill="1" applyBorder="1" applyAlignment="1">
      <alignment horizontal="center" vertical="center" wrapText="1" readingOrder="1"/>
    </xf>
    <xf numFmtId="4" fontId="12" fillId="0" borderId="16" xfId="25" applyNumberFormat="1" applyFont="1" applyFill="1" applyBorder="1" applyAlignment="1">
      <alignment horizontal="center" vertical="center" wrapText="1" readingOrder="1"/>
    </xf>
    <xf numFmtId="0" fontId="12" fillId="0" borderId="16" xfId="25" applyFont="1" applyFill="1" applyBorder="1" applyAlignment="1">
      <alignment horizontal="justify" vertical="center" wrapText="1" readingOrder="1"/>
    </xf>
    <xf numFmtId="4" fontId="12" fillId="0" borderId="16" xfId="25" applyNumberFormat="1" applyFont="1" applyFill="1" applyBorder="1" applyAlignment="1">
      <alignment horizontal="right" vertical="center" wrapText="1" readingOrder="1"/>
    </xf>
    <xf numFmtId="0" fontId="12" fillId="0" borderId="16" xfId="25" applyFont="1" applyFill="1" applyBorder="1" applyAlignment="1">
      <alignment horizontal="right" vertical="center" wrapText="1" readingOrder="1"/>
    </xf>
    <xf numFmtId="0" fontId="12" fillId="0" borderId="16" xfId="30" applyFont="1" applyBorder="1" applyAlignment="1">
      <alignment horizontal="center" vertical="center" wrapText="1"/>
    </xf>
    <xf numFmtId="0" fontId="25" fillId="0" borderId="16" xfId="25" applyFont="1" applyBorder="1" applyAlignment="1">
      <alignment horizontal="center" wrapText="1"/>
    </xf>
    <xf numFmtId="0" fontId="25" fillId="0" borderId="16" xfId="25" applyFont="1" applyBorder="1" applyAlignment="1">
      <alignment horizontal="center" vertical="center" wrapText="1"/>
    </xf>
    <xf numFmtId="0" fontId="61" fillId="0" borderId="16" xfId="30" applyFont="1" applyBorder="1" applyAlignment="1">
      <alignment horizontal="center" vertical="center" wrapText="1"/>
    </xf>
    <xf numFmtId="0" fontId="25" fillId="0" borderId="17" xfId="25" applyFont="1" applyBorder="1" applyAlignment="1">
      <alignment horizontal="center" vertical="center" wrapText="1"/>
    </xf>
    <xf numFmtId="0" fontId="25" fillId="0" borderId="18" xfId="25" applyFont="1" applyBorder="1" applyAlignment="1">
      <alignment horizontal="center" vertical="center" wrapText="1"/>
    </xf>
    <xf numFmtId="0" fontId="12" fillId="0" borderId="17" xfId="30" applyNumberFormat="1" applyFont="1" applyBorder="1" applyAlignment="1">
      <alignment horizontal="center" vertical="center" wrapText="1"/>
    </xf>
    <xf numFmtId="0" fontId="12" fillId="0" borderId="18" xfId="30" applyNumberFormat="1" applyFont="1" applyBorder="1" applyAlignment="1">
      <alignment horizontal="center" vertical="center" wrapText="1"/>
    </xf>
    <xf numFmtId="0" fontId="25" fillId="0" borderId="17" xfId="25" applyFont="1" applyBorder="1" applyAlignment="1">
      <alignment horizontal="center" wrapText="1"/>
    </xf>
    <xf numFmtId="0" fontId="25" fillId="0" borderId="18" xfId="25" applyFont="1" applyBorder="1" applyAlignment="1">
      <alignment horizontal="center" wrapText="1"/>
    </xf>
    <xf numFmtId="0" fontId="61" fillId="0" borderId="17" xfId="30" applyFont="1" applyBorder="1" applyAlignment="1">
      <alignment horizontal="center" vertical="center" wrapText="1"/>
    </xf>
    <xf numFmtId="0" fontId="61" fillId="0" borderId="18" xfId="30" applyFont="1" applyBorder="1" applyAlignment="1">
      <alignment horizontal="center" vertical="center" wrapText="1"/>
    </xf>
    <xf numFmtId="0" fontId="25" fillId="0" borderId="17" xfId="32" applyFont="1" applyFill="1" applyBorder="1" applyAlignment="1">
      <alignment horizontal="center" vertical="center" wrapText="1"/>
    </xf>
    <xf numFmtId="0" fontId="25" fillId="0" borderId="13" xfId="32" applyFont="1" applyFill="1" applyBorder="1" applyAlignment="1">
      <alignment horizontal="center" vertical="center" wrapText="1"/>
    </xf>
    <xf numFmtId="0" fontId="25" fillId="0" borderId="18" xfId="32" applyFont="1" applyFill="1" applyBorder="1" applyAlignment="1">
      <alignment horizontal="center" vertical="center" wrapText="1"/>
    </xf>
    <xf numFmtId="0" fontId="25" fillId="0" borderId="17" xfId="25" applyFont="1" applyFill="1" applyBorder="1" applyAlignment="1">
      <alignment horizontal="left" vertical="center" wrapText="1"/>
    </xf>
    <xf numFmtId="0" fontId="25" fillId="0" borderId="13" xfId="25" applyFont="1" applyFill="1" applyBorder="1" applyAlignment="1">
      <alignment horizontal="left" vertical="center" wrapText="1"/>
    </xf>
    <xf numFmtId="0" fontId="25" fillId="0" borderId="18" xfId="25" applyFont="1" applyFill="1" applyBorder="1" applyAlignment="1">
      <alignment horizontal="left" vertical="center" wrapText="1"/>
    </xf>
    <xf numFmtId="0" fontId="25" fillId="0" borderId="16" xfId="32" applyFont="1" applyFill="1" applyBorder="1" applyAlignment="1">
      <alignment horizontal="center" vertical="center" wrapText="1"/>
    </xf>
    <xf numFmtId="43" fontId="25" fillId="0" borderId="17" xfId="26" applyFont="1" applyFill="1" applyBorder="1" applyAlignment="1">
      <alignment horizontal="center" vertical="center" wrapText="1"/>
    </xf>
    <xf numFmtId="43" fontId="25" fillId="0" borderId="13" xfId="26" applyFont="1" applyFill="1" applyBorder="1" applyAlignment="1">
      <alignment horizontal="center" vertical="center" wrapText="1"/>
    </xf>
    <xf numFmtId="43" fontId="25" fillId="0" borderId="18" xfId="26" applyFont="1" applyFill="1" applyBorder="1" applyAlignment="1">
      <alignment horizontal="center" vertical="center" wrapText="1"/>
    </xf>
    <xf numFmtId="43" fontId="25" fillId="0" borderId="16" xfId="26" applyFont="1" applyFill="1" applyBorder="1" applyAlignment="1">
      <alignment horizontal="center" vertical="center" wrapText="1"/>
    </xf>
    <xf numFmtId="0" fontId="23" fillId="0" borderId="16" xfId="25" applyFont="1" applyBorder="1" applyAlignment="1">
      <alignment horizontal="center" vertical="center" wrapText="1"/>
    </xf>
    <xf numFmtId="0" fontId="25" fillId="0" borderId="13" xfId="25" applyFont="1" applyFill="1" applyBorder="1" applyAlignment="1">
      <alignment horizontal="center" vertical="center" wrapText="1"/>
    </xf>
    <xf numFmtId="0" fontId="25" fillId="0" borderId="18" xfId="25" applyFont="1" applyFill="1" applyBorder="1" applyAlignment="1">
      <alignment horizontal="center" vertical="center" wrapText="1"/>
    </xf>
    <xf numFmtId="0" fontId="53" fillId="0" borderId="16" xfId="25" applyFont="1" applyBorder="1" applyAlignment="1">
      <alignment horizontal="center" vertical="center" wrapText="1"/>
    </xf>
    <xf numFmtId="0" fontId="53" fillId="0" borderId="16" xfId="25" applyFont="1" applyBorder="1" applyAlignment="1">
      <alignment horizontal="justify" vertical="center" wrapText="1"/>
    </xf>
    <xf numFmtId="0" fontId="53" fillId="0" borderId="17" xfId="25" applyFont="1" applyBorder="1" applyAlignment="1">
      <alignment horizontal="center" vertical="center" wrapText="1"/>
    </xf>
    <xf numFmtId="0" fontId="53" fillId="0" borderId="13" xfId="25" applyFont="1" applyBorder="1" applyAlignment="1">
      <alignment horizontal="center" vertical="center" wrapText="1"/>
    </xf>
    <xf numFmtId="0" fontId="53" fillId="0" borderId="18" xfId="25" applyFont="1" applyBorder="1" applyAlignment="1">
      <alignment horizontal="center" vertical="center" wrapText="1"/>
    </xf>
    <xf numFmtId="43" fontId="53" fillId="0" borderId="16" xfId="26" applyFont="1" applyBorder="1" applyAlignment="1">
      <alignment horizontal="center" vertical="center" wrapText="1"/>
    </xf>
    <xf numFmtId="0" fontId="25" fillId="0" borderId="17" xfId="30" applyFont="1" applyFill="1" applyBorder="1" applyAlignment="1">
      <alignment horizontal="center" vertical="center" wrapText="1"/>
    </xf>
    <xf numFmtId="0" fontId="25" fillId="0" borderId="13" xfId="30" applyFont="1" applyFill="1" applyBorder="1" applyAlignment="1">
      <alignment horizontal="center" vertical="center" wrapText="1"/>
    </xf>
    <xf numFmtId="0" fontId="25" fillId="0" borderId="18" xfId="30" applyFont="1" applyFill="1" applyBorder="1" applyAlignment="1">
      <alignment horizontal="center" vertical="center" wrapText="1"/>
    </xf>
    <xf numFmtId="0" fontId="66" fillId="0" borderId="16" xfId="25" applyFont="1" applyBorder="1" applyAlignment="1">
      <alignment horizontal="center" vertical="center" wrapText="1"/>
    </xf>
    <xf numFmtId="0" fontId="66" fillId="0" borderId="16" xfId="25" applyFont="1" applyBorder="1" applyAlignment="1">
      <alignment horizontal="justify" vertical="center" wrapText="1"/>
    </xf>
    <xf numFmtId="0" fontId="63" fillId="0" borderId="1" xfId="25" applyFont="1" applyFill="1" applyBorder="1" applyAlignment="1">
      <alignment horizontal="center" vertical="center" wrapText="1" readingOrder="1"/>
    </xf>
    <xf numFmtId="0" fontId="64" fillId="0" borderId="1" xfId="25" applyFont="1" applyFill="1" applyBorder="1" applyAlignment="1">
      <alignment horizontal="center" vertical="center" wrapText="1" readingOrder="1"/>
    </xf>
    <xf numFmtId="0" fontId="25" fillId="0" borderId="17" xfId="30" applyFont="1" applyFill="1" applyBorder="1" applyAlignment="1">
      <alignment horizontal="left" vertical="center" wrapText="1"/>
    </xf>
    <xf numFmtId="0" fontId="25" fillId="0" borderId="13" xfId="30" applyFont="1" applyFill="1" applyBorder="1" applyAlignment="1">
      <alignment horizontal="left" vertical="center" wrapText="1"/>
    </xf>
    <xf numFmtId="0" fontId="25" fillId="0" borderId="18" xfId="30" applyFont="1" applyFill="1" applyBorder="1" applyAlignment="1">
      <alignment horizontal="left" vertical="center" wrapText="1"/>
    </xf>
    <xf numFmtId="43" fontId="25" fillId="0" borderId="1" xfId="26" applyFont="1" applyFill="1" applyBorder="1" applyAlignment="1">
      <alignment horizontal="center" vertical="center" wrapText="1"/>
    </xf>
    <xf numFmtId="0" fontId="53" fillId="0" borderId="1" xfId="25" applyFont="1" applyBorder="1" applyAlignment="1">
      <alignment horizontal="center" vertical="center" wrapText="1"/>
    </xf>
    <xf numFmtId="0" fontId="53" fillId="0" borderId="1" xfId="25" applyFont="1" applyBorder="1" applyAlignment="1">
      <alignment horizontal="justify" vertical="center" wrapText="1"/>
    </xf>
    <xf numFmtId="0" fontId="32" fillId="0" borderId="17" xfId="25" applyFont="1" applyFill="1" applyBorder="1" applyAlignment="1">
      <alignment horizontal="center" vertical="center" wrapText="1"/>
    </xf>
    <xf numFmtId="0" fontId="32" fillId="0" borderId="18" xfId="25" applyFont="1" applyFill="1" applyBorder="1" applyAlignment="1">
      <alignment horizontal="center" vertical="center" wrapText="1"/>
    </xf>
    <xf numFmtId="0" fontId="29" fillId="0" borderId="17" xfId="25" applyFont="1" applyFill="1" applyBorder="1" applyAlignment="1">
      <alignment horizontal="center" vertical="center" wrapText="1"/>
    </xf>
    <xf numFmtId="0" fontId="29" fillId="0" borderId="18" xfId="25" applyFont="1" applyFill="1" applyBorder="1" applyAlignment="1">
      <alignment horizontal="center" vertical="center" wrapText="1"/>
    </xf>
    <xf numFmtId="0" fontId="59" fillId="0" borderId="0" xfId="25" applyFont="1" applyAlignment="1">
      <alignment horizontal="center"/>
    </xf>
    <xf numFmtId="0" fontId="60" fillId="0" borderId="0" xfId="25" applyFont="1" applyAlignment="1">
      <alignment horizontal="center"/>
    </xf>
    <xf numFmtId="0" fontId="32" fillId="0" borderId="1" xfId="25" applyFont="1" applyBorder="1" applyAlignment="1">
      <alignment horizontal="center"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0" borderId="0" xfId="0" applyFont="1" applyAlignment="1">
      <alignment horizontal="center" wrapText="1"/>
    </xf>
    <xf numFmtId="0" fontId="4" fillId="0" borderId="0" xfId="0" applyFont="1" applyAlignment="1">
      <alignment horizontal="center" wrapText="1"/>
    </xf>
    <xf numFmtId="0" fontId="4" fillId="0" borderId="0" xfId="0" applyFont="1" applyAlignment="1">
      <alignment horizontal="center"/>
    </xf>
    <xf numFmtId="0" fontId="4" fillId="0" borderId="0" xfId="0" applyFont="1" applyAlignment="1">
      <alignment horizontal="left"/>
    </xf>
    <xf numFmtId="0" fontId="5" fillId="0" borderId="0" xfId="0" applyFont="1" applyAlignment="1">
      <alignment horizontal="center"/>
    </xf>
    <xf numFmtId="0" fontId="3" fillId="4" borderId="34" xfId="0" applyFont="1" applyFill="1" applyBorder="1" applyAlignment="1">
      <alignment horizont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1" xfId="0" applyFont="1" applyBorder="1" applyAlignment="1">
      <alignment horizontal="center" vertical="center" wrapText="1"/>
    </xf>
    <xf numFmtId="165" fontId="3" fillId="2" borderId="1" xfId="0" applyNumberFormat="1" applyFont="1" applyFill="1" applyBorder="1" applyAlignment="1">
      <alignment horizontal="center" vertical="center" wrapText="1"/>
    </xf>
    <xf numFmtId="0" fontId="83" fillId="0" borderId="0" xfId="0" applyFont="1" applyAlignment="1">
      <alignment horizontal="center"/>
    </xf>
    <xf numFmtId="0" fontId="21" fillId="0" borderId="0" xfId="0" applyFont="1" applyAlignment="1">
      <alignment horizontal="center"/>
    </xf>
    <xf numFmtId="0" fontId="81" fillId="0" borderId="0" xfId="0" applyFont="1" applyAlignment="1">
      <alignment horizontal="center"/>
    </xf>
    <xf numFmtId="0" fontId="82" fillId="0" borderId="0" xfId="0" applyFont="1" applyAlignment="1">
      <alignment horizontal="center"/>
    </xf>
    <xf numFmtId="0" fontId="14" fillId="0" borderId="0" xfId="0" applyFont="1" applyAlignment="1">
      <alignment horizontal="center"/>
    </xf>
    <xf numFmtId="0" fontId="84" fillId="0" borderId="21" xfId="0" applyFont="1" applyBorder="1" applyAlignment="1">
      <alignment horizontal="center" vertical="center" wrapText="1"/>
    </xf>
    <xf numFmtId="0" fontId="84" fillId="0" borderId="16" xfId="0" applyFont="1" applyBorder="1" applyAlignment="1">
      <alignment horizontal="center" vertical="center" wrapText="1"/>
    </xf>
    <xf numFmtId="0" fontId="0" fillId="0" borderId="0" xfId="0" applyFill="1" applyBorder="1" applyAlignment="1">
      <alignment horizontal="center"/>
    </xf>
    <xf numFmtId="0" fontId="0" fillId="0" borderId="0" xfId="0" applyAlignment="1">
      <alignment horizontal="center"/>
    </xf>
    <xf numFmtId="0" fontId="84" fillId="0" borderId="16" xfId="0" applyFont="1" applyBorder="1" applyAlignment="1">
      <alignment horizontal="center" vertical="center"/>
    </xf>
    <xf numFmtId="2" fontId="9" fillId="6" borderId="17" xfId="7" applyNumberFormat="1" applyFont="1" applyFill="1" applyBorder="1" applyAlignment="1">
      <alignment horizontal="center" vertical="center" wrapText="1"/>
    </xf>
    <xf numFmtId="2" fontId="9" fillId="6" borderId="13" xfId="7" applyNumberFormat="1" applyFont="1" applyFill="1" applyBorder="1" applyAlignment="1">
      <alignment horizontal="center" vertical="center" wrapText="1"/>
    </xf>
    <xf numFmtId="2" fontId="9" fillId="6" borderId="18" xfId="7" applyNumberFormat="1" applyFont="1" applyFill="1" applyBorder="1" applyAlignment="1">
      <alignment horizontal="center" vertical="center" wrapText="1"/>
    </xf>
    <xf numFmtId="0" fontId="25" fillId="6" borderId="17" xfId="7" applyFont="1" applyFill="1" applyBorder="1" applyAlignment="1">
      <alignment horizontal="center" vertical="center"/>
    </xf>
    <xf numFmtId="0" fontId="25" fillId="6" borderId="13" xfId="7" applyFont="1" applyFill="1" applyBorder="1" applyAlignment="1">
      <alignment horizontal="center" vertical="center"/>
    </xf>
    <xf numFmtId="0" fontId="25" fillId="6" borderId="18" xfId="7" applyFont="1" applyFill="1" applyBorder="1" applyAlignment="1">
      <alignment horizontal="center" vertical="center"/>
    </xf>
    <xf numFmtId="0" fontId="25" fillId="0" borderId="17" xfId="7" applyFont="1" applyBorder="1" applyAlignment="1">
      <alignment horizontal="center" vertical="center" wrapText="1"/>
    </xf>
    <xf numFmtId="0" fontId="25" fillId="0" borderId="13" xfId="7" applyFont="1" applyBorder="1" applyAlignment="1">
      <alignment horizontal="center" vertical="center" wrapText="1"/>
    </xf>
    <xf numFmtId="0" fontId="25" fillId="0" borderId="18" xfId="7" applyFont="1" applyBorder="1" applyAlignment="1">
      <alignment horizontal="center" vertical="center" wrapText="1"/>
    </xf>
    <xf numFmtId="166" fontId="25" fillId="0" borderId="17" xfId="7" applyNumberFormat="1" applyFont="1" applyBorder="1" applyAlignment="1">
      <alignment horizontal="center" vertical="center" wrapText="1"/>
    </xf>
    <xf numFmtId="166" fontId="25" fillId="0" borderId="13" xfId="7" applyNumberFormat="1" applyFont="1" applyBorder="1" applyAlignment="1">
      <alignment horizontal="center" vertical="center" wrapText="1"/>
    </xf>
    <xf numFmtId="166" fontId="25" fillId="0" borderId="18" xfId="7" applyNumberFormat="1" applyFont="1" applyBorder="1" applyAlignment="1">
      <alignment horizontal="center" vertical="center" wrapText="1"/>
    </xf>
    <xf numFmtId="0" fontId="9" fillId="6" borderId="1" xfId="7" applyFont="1" applyFill="1" applyBorder="1" applyAlignment="1">
      <alignment horizontal="center" vertical="center" wrapText="1"/>
    </xf>
    <xf numFmtId="166" fontId="25" fillId="0" borderId="1" xfId="7" applyNumberFormat="1" applyFont="1" applyBorder="1" applyAlignment="1">
      <alignment horizontal="center" vertical="center" wrapText="1"/>
    </xf>
    <xf numFmtId="0" fontId="31" fillId="3" borderId="1" xfId="7" applyFont="1" applyFill="1" applyBorder="1" applyAlignment="1">
      <alignment horizontal="center" vertical="center" wrapText="1"/>
    </xf>
    <xf numFmtId="0" fontId="9" fillId="0" borderId="17" xfId="7" applyFont="1" applyBorder="1" applyAlignment="1">
      <alignment horizontal="center" vertical="center" wrapText="1"/>
    </xf>
    <xf numFmtId="0" fontId="9" fillId="0" borderId="13" xfId="7" applyFont="1" applyBorder="1" applyAlignment="1">
      <alignment horizontal="center" vertical="center" wrapText="1"/>
    </xf>
    <xf numFmtId="0" fontId="9" fillId="0" borderId="18" xfId="7" applyFont="1" applyBorder="1" applyAlignment="1">
      <alignment horizontal="center" vertical="center" wrapText="1"/>
    </xf>
    <xf numFmtId="0" fontId="9" fillId="6" borderId="17" xfId="7" applyFont="1" applyFill="1" applyBorder="1" applyAlignment="1">
      <alignment horizontal="center" vertical="center" wrapText="1"/>
    </xf>
    <xf numFmtId="0" fontId="9" fillId="6" borderId="13" xfId="7" applyFont="1" applyFill="1" applyBorder="1" applyAlignment="1">
      <alignment horizontal="center" vertical="center" wrapText="1"/>
    </xf>
    <xf numFmtId="0" fontId="9" fillId="6" borderId="18" xfId="7" applyFont="1" applyFill="1" applyBorder="1" applyAlignment="1">
      <alignment horizontal="center" vertical="center" wrapText="1"/>
    </xf>
    <xf numFmtId="0" fontId="40" fillId="0" borderId="1" xfId="7" applyFont="1" applyBorder="1" applyAlignment="1">
      <alignment horizontal="center"/>
    </xf>
    <xf numFmtId="0" fontId="12" fillId="0" borderId="1" xfId="7" applyFont="1" applyBorder="1" applyAlignment="1">
      <alignment horizontal="left" vertical="center" wrapText="1"/>
    </xf>
    <xf numFmtId="0" fontId="40" fillId="0" borderId="1" xfId="7" applyFont="1" applyBorder="1" applyAlignment="1">
      <alignment horizontal="left" vertical="center" wrapText="1"/>
    </xf>
    <xf numFmtId="0" fontId="25" fillId="3" borderId="1" xfId="7" applyFont="1" applyFill="1" applyBorder="1" applyAlignment="1">
      <alignment horizontal="center" vertical="center"/>
    </xf>
    <xf numFmtId="0" fontId="25" fillId="0" borderId="1" xfId="7" applyFont="1" applyBorder="1" applyAlignment="1">
      <alignment horizontal="left" vertical="center" wrapText="1"/>
    </xf>
    <xf numFmtId="166" fontId="25" fillId="3" borderId="1" xfId="7" applyNumberFormat="1" applyFont="1" applyFill="1" applyBorder="1" applyAlignment="1">
      <alignment horizontal="center" vertical="center" wrapText="1"/>
    </xf>
    <xf numFmtId="2" fontId="31" fillId="3" borderId="1" xfId="7" applyNumberFormat="1" applyFont="1" applyFill="1" applyBorder="1" applyAlignment="1">
      <alignment horizontal="center" vertical="center" wrapText="1"/>
    </xf>
    <xf numFmtId="0" fontId="41" fillId="0" borderId="1" xfId="7" applyFont="1" applyBorder="1" applyAlignment="1">
      <alignment horizontal="center" vertical="center"/>
    </xf>
    <xf numFmtId="0" fontId="41" fillId="0" borderId="1" xfId="7" applyFont="1" applyBorder="1" applyAlignment="1">
      <alignment horizontal="left" vertical="center" wrapText="1"/>
    </xf>
    <xf numFmtId="0" fontId="41" fillId="0" borderId="1" xfId="7" applyFont="1" applyBorder="1" applyAlignment="1">
      <alignment horizontal="center" vertical="center" wrapText="1"/>
    </xf>
    <xf numFmtId="0" fontId="25" fillId="0" borderId="1" xfId="7" applyFont="1" applyBorder="1" applyAlignment="1">
      <alignment horizontal="center" vertical="center"/>
    </xf>
    <xf numFmtId="0" fontId="28" fillId="0" borderId="21"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25" fillId="3" borderId="1" xfId="7" applyFont="1" applyFill="1" applyBorder="1" applyAlignment="1">
      <alignment horizontal="left" vertical="center" wrapText="1"/>
    </xf>
    <xf numFmtId="0" fontId="25" fillId="0" borderId="1" xfId="7" applyFont="1" applyBorder="1" applyAlignment="1">
      <alignment horizontal="left" wrapText="1"/>
    </xf>
    <xf numFmtId="0" fontId="29" fillId="3" borderId="1" xfId="7"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0" fontId="5" fillId="0" borderId="0" xfId="0" applyFont="1" applyBorder="1" applyAlignment="1">
      <alignment horizontal="center" wrapText="1"/>
    </xf>
    <xf numFmtId="0" fontId="4" fillId="0" borderId="0" xfId="0" applyFont="1" applyBorder="1" applyAlignment="1">
      <alignment horizontal="center" wrapText="1"/>
    </xf>
    <xf numFmtId="0" fontId="3" fillId="0" borderId="0" xfId="0" applyFont="1" applyBorder="1" applyAlignment="1">
      <alignment horizontal="center" wrapText="1"/>
    </xf>
    <xf numFmtId="0" fontId="4" fillId="0" borderId="0" xfId="0" applyFont="1" applyBorder="1" applyAlignment="1">
      <alignment horizontal="left" wrapText="1"/>
    </xf>
    <xf numFmtId="0" fontId="75" fillId="0" borderId="0" xfId="0" applyFont="1" applyAlignment="1">
      <alignment horizontal="center"/>
    </xf>
    <xf numFmtId="0" fontId="40" fillId="0" borderId="0" xfId="0" applyFont="1" applyAlignment="1">
      <alignment horizontal="center"/>
    </xf>
    <xf numFmtId="0" fontId="72" fillId="0" borderId="0" xfId="0" applyFont="1" applyAlignment="1">
      <alignment horizontal="center"/>
    </xf>
    <xf numFmtId="0" fontId="73" fillId="0" borderId="0" xfId="0" applyFont="1" applyAlignment="1">
      <alignment horizontal="center"/>
    </xf>
    <xf numFmtId="0" fontId="74" fillId="0" borderId="0" xfId="0" applyFont="1" applyAlignment="1">
      <alignment horizontal="center"/>
    </xf>
    <xf numFmtId="0" fontId="76" fillId="0" borderId="16" xfId="0" applyFont="1" applyBorder="1" applyAlignment="1">
      <alignment horizontal="center" vertical="center"/>
    </xf>
    <xf numFmtId="0" fontId="76" fillId="0" borderId="16" xfId="0" applyFont="1" applyBorder="1" applyAlignment="1">
      <alignment horizontal="center" vertical="center" wrapText="1"/>
    </xf>
    <xf numFmtId="0" fontId="76" fillId="0" borderId="17" xfId="0" applyFont="1" applyBorder="1" applyAlignment="1">
      <alignment horizontal="center" vertical="center" wrapText="1"/>
    </xf>
    <xf numFmtId="0" fontId="76" fillId="0" borderId="18" xfId="0" applyFont="1" applyBorder="1" applyAlignment="1">
      <alignment horizontal="center" vertical="center" wrapText="1"/>
    </xf>
    <xf numFmtId="0" fontId="0" fillId="0" borderId="17" xfId="0" applyFill="1" applyBorder="1" applyAlignment="1">
      <alignment horizontal="center"/>
    </xf>
    <xf numFmtId="0" fontId="0" fillId="0" borderId="18" xfId="0" applyFill="1" applyBorder="1" applyAlignment="1">
      <alignment horizontal="center"/>
    </xf>
    <xf numFmtId="0" fontId="0" fillId="0" borderId="16" xfId="0" applyFill="1" applyBorder="1" applyAlignment="1">
      <alignment horizontal="center"/>
    </xf>
    <xf numFmtId="0" fontId="8" fillId="0" borderId="16" xfId="0" applyFont="1" applyFill="1" applyBorder="1" applyAlignment="1">
      <alignment horizontal="left" vertical="center" wrapText="1"/>
    </xf>
    <xf numFmtId="0" fontId="0" fillId="0" borderId="16" xfId="0" applyBorder="1" applyAlignment="1">
      <alignment horizontal="left" vertical="center"/>
    </xf>
    <xf numFmtId="0" fontId="0" fillId="0" borderId="16" xfId="0" applyFill="1" applyBorder="1" applyAlignment="1">
      <alignment horizontal="center" vertical="center" wrapText="1"/>
    </xf>
    <xf numFmtId="0" fontId="0" fillId="0" borderId="16" xfId="0" applyBorder="1" applyAlignment="1">
      <alignment horizontal="center" vertical="center"/>
    </xf>
    <xf numFmtId="0" fontId="0" fillId="0" borderId="17" xfId="0" applyFont="1" applyFill="1" applyBorder="1" applyAlignment="1">
      <alignment horizontal="center"/>
    </xf>
    <xf numFmtId="0" fontId="0" fillId="0" borderId="18" xfId="0" applyFont="1" applyFill="1" applyBorder="1" applyAlignment="1">
      <alignment horizontal="center"/>
    </xf>
    <xf numFmtId="0" fontId="0" fillId="0" borderId="16" xfId="0" applyBorder="1" applyAlignment="1">
      <alignment horizontal="center" vertical="center" wrapText="1"/>
    </xf>
    <xf numFmtId="0" fontId="0" fillId="0" borderId="16" xfId="0" applyFont="1" applyFill="1" applyBorder="1" applyAlignment="1">
      <alignment horizontal="center" vertical="center"/>
    </xf>
    <xf numFmtId="0" fontId="0" fillId="0" borderId="16" xfId="0" applyFill="1" applyBorder="1" applyAlignment="1">
      <alignment horizontal="center" vertical="center"/>
    </xf>
    <xf numFmtId="1" fontId="0" fillId="0" borderId="16" xfId="0" applyNumberFormat="1" applyFill="1" applyBorder="1" applyAlignment="1">
      <alignment horizontal="right" vertical="center" wrapText="1"/>
    </xf>
    <xf numFmtId="0" fontId="0" fillId="0" borderId="17"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16" xfId="0" applyFill="1" applyBorder="1" applyAlignment="1">
      <alignment horizontal="left" vertical="center" wrapText="1"/>
    </xf>
    <xf numFmtId="1" fontId="0" fillId="0" borderId="16" xfId="0" applyNumberFormat="1" applyFill="1" applyBorder="1" applyAlignment="1">
      <alignment horizontal="center" vertical="center"/>
    </xf>
    <xf numFmtId="1" fontId="0" fillId="0" borderId="16" xfId="0" applyNumberFormat="1" applyFill="1" applyBorder="1" applyAlignment="1">
      <alignment horizontal="right" vertical="center"/>
    </xf>
    <xf numFmtId="0" fontId="0" fillId="0" borderId="16" xfId="0" applyFont="1" applyFill="1" applyBorder="1" applyAlignment="1">
      <alignment horizontal="center" vertical="center" wrapText="1"/>
    </xf>
    <xf numFmtId="1" fontId="0" fillId="0" borderId="17" xfId="0" applyNumberFormat="1" applyFill="1" applyBorder="1" applyAlignment="1">
      <alignment horizontal="center"/>
    </xf>
    <xf numFmtId="1" fontId="0" fillId="0" borderId="18" xfId="0" applyNumberFormat="1" applyFill="1" applyBorder="1" applyAlignment="1">
      <alignment horizontal="center"/>
    </xf>
    <xf numFmtId="1" fontId="0" fillId="0" borderId="16" xfId="0" applyNumberFormat="1" applyFill="1" applyBorder="1" applyAlignment="1">
      <alignment horizontal="right"/>
    </xf>
    <xf numFmtId="1" fontId="0" fillId="0" borderId="16" xfId="0" applyNumberFormat="1" applyBorder="1" applyAlignment="1">
      <alignment horizontal="right" vertical="center" wrapText="1"/>
    </xf>
    <xf numFmtId="0" fontId="6" fillId="0" borderId="0" xfId="0" applyFont="1" applyAlignment="1">
      <alignment wrapText="1"/>
    </xf>
    <xf numFmtId="0" fontId="3" fillId="0" borderId="17" xfId="9" applyFont="1" applyBorder="1" applyAlignment="1">
      <alignment horizontal="left" vertical="center" wrapText="1"/>
    </xf>
    <xf numFmtId="0" fontId="3" fillId="0" borderId="13" xfId="9" applyFont="1" applyBorder="1" applyAlignment="1">
      <alignment horizontal="left" vertical="center" wrapText="1"/>
    </xf>
    <xf numFmtId="0" fontId="3" fillId="0" borderId="18" xfId="9" applyFont="1" applyBorder="1" applyAlignment="1">
      <alignment horizontal="left" vertical="center" wrapText="1"/>
    </xf>
    <xf numFmtId="0" fontId="9" fillId="0" borderId="17" xfId="0" applyFont="1" applyBorder="1" applyAlignment="1">
      <alignment vertical="center" wrapText="1"/>
    </xf>
    <xf numFmtId="0" fontId="9" fillId="0" borderId="13" xfId="0" applyFont="1" applyBorder="1" applyAlignment="1">
      <alignment vertical="center" wrapText="1"/>
    </xf>
    <xf numFmtId="0" fontId="9" fillId="0" borderId="18" xfId="0" applyFont="1" applyBorder="1" applyAlignment="1">
      <alignment vertical="center" wrapText="1"/>
    </xf>
    <xf numFmtId="0" fontId="29" fillId="0" borderId="17" xfId="0" applyFont="1" applyBorder="1" applyAlignment="1">
      <alignment vertical="center" wrapText="1"/>
    </xf>
    <xf numFmtId="0" fontId="29" fillId="0" borderId="13" xfId="0" applyFont="1" applyBorder="1" applyAlignment="1">
      <alignment vertical="center" wrapText="1"/>
    </xf>
    <xf numFmtId="0" fontId="3" fillId="0" borderId="17" xfId="9" applyFont="1" applyBorder="1" applyAlignment="1">
      <alignment horizontal="center" vertical="center" wrapText="1"/>
    </xf>
    <xf numFmtId="0" fontId="3" fillId="0" borderId="13" xfId="9" applyFont="1" applyBorder="1" applyAlignment="1">
      <alignment horizontal="center" vertical="center" wrapText="1"/>
    </xf>
    <xf numFmtId="0" fontId="3" fillId="0" borderId="18" xfId="9" applyFont="1" applyBorder="1" applyAlignment="1">
      <alignment horizontal="center" vertical="center" wrapText="1"/>
    </xf>
    <xf numFmtId="49" fontId="4" fillId="0" borderId="0" xfId="0" applyNumberFormat="1" applyFont="1" applyAlignment="1">
      <alignment horizontal="center" wrapText="1"/>
    </xf>
    <xf numFmtId="0" fontId="6" fillId="0" borderId="29" xfId="0" applyFont="1" applyBorder="1" applyAlignment="1">
      <alignment horizontal="center" wrapText="1"/>
    </xf>
    <xf numFmtId="0" fontId="4" fillId="0" borderId="17" xfId="9" applyFont="1" applyBorder="1" applyAlignment="1">
      <alignment horizontal="center" vertical="center" wrapText="1"/>
    </xf>
    <xf numFmtId="0" fontId="4" fillId="0" borderId="18" xfId="9" applyFont="1" applyBorder="1" applyAlignment="1">
      <alignment horizontal="center" vertical="center" wrapText="1"/>
    </xf>
    <xf numFmtId="0" fontId="4" fillId="0" borderId="21" xfId="9" applyFont="1" applyBorder="1" applyAlignment="1">
      <alignment horizontal="center" vertical="center" wrapText="1"/>
    </xf>
    <xf numFmtId="0" fontId="4" fillId="0" borderId="19" xfId="9" applyFont="1" applyBorder="1" applyAlignment="1">
      <alignment horizontal="center" vertical="center" wrapText="1"/>
    </xf>
    <xf numFmtId="0" fontId="4" fillId="0" borderId="20" xfId="9" applyFont="1" applyBorder="1" applyAlignment="1">
      <alignment horizontal="center" vertical="center" wrapText="1"/>
    </xf>
    <xf numFmtId="0" fontId="9" fillId="0" borderId="17" xfId="0" applyFont="1" applyBorder="1" applyAlignment="1">
      <alignment wrapText="1"/>
    </xf>
    <xf numFmtId="0" fontId="9" fillId="0" borderId="18" xfId="0" applyFont="1" applyBorder="1" applyAlignment="1">
      <alignment wrapText="1"/>
    </xf>
    <xf numFmtId="0" fontId="9" fillId="0" borderId="13" xfId="0" applyFont="1" applyBorder="1" applyAlignment="1">
      <alignment wrapText="1"/>
    </xf>
    <xf numFmtId="0" fontId="9" fillId="0" borderId="17" xfId="0" applyFont="1" applyBorder="1" applyAlignment="1">
      <alignment vertical="top" wrapText="1"/>
    </xf>
    <xf numFmtId="0" fontId="9" fillId="0" borderId="18" xfId="0" applyFont="1" applyBorder="1" applyAlignment="1">
      <alignment vertical="top" wrapText="1"/>
    </xf>
    <xf numFmtId="0" fontId="9" fillId="0" borderId="26"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33"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26" xfId="0" applyFont="1" applyBorder="1" applyAlignment="1">
      <alignment vertical="center" wrapText="1"/>
    </xf>
    <xf numFmtId="0" fontId="3" fillId="0" borderId="13" xfId="0" applyFont="1" applyBorder="1" applyAlignment="1">
      <alignment vertical="center" wrapText="1"/>
    </xf>
    <xf numFmtId="0" fontId="3" fillId="0" borderId="33" xfId="0" applyFont="1" applyBorder="1" applyAlignment="1">
      <alignment vertical="center" wrapText="1"/>
    </xf>
    <xf numFmtId="0" fontId="9" fillId="0" borderId="18" xfId="0" applyFont="1" applyBorder="1" applyAlignment="1">
      <alignment horizontal="center" vertical="center" wrapText="1"/>
    </xf>
    <xf numFmtId="0" fontId="29" fillId="3" borderId="26" xfId="0" applyFont="1" applyFill="1" applyBorder="1" applyAlignment="1">
      <alignment vertical="center" wrapText="1"/>
    </xf>
    <xf numFmtId="0" fontId="29" fillId="3" borderId="13" xfId="0" applyFont="1" applyFill="1" applyBorder="1" applyAlignment="1">
      <alignment vertical="center" wrapText="1"/>
    </xf>
    <xf numFmtId="0" fontId="29" fillId="3" borderId="18" xfId="0" applyFont="1" applyFill="1" applyBorder="1" applyAlignment="1">
      <alignment vertical="center" wrapText="1"/>
    </xf>
    <xf numFmtId="0" fontId="9" fillId="0" borderId="17" xfId="0" applyFont="1" applyBorder="1" applyAlignment="1">
      <alignment horizontal="center" vertical="center" wrapText="1"/>
    </xf>
    <xf numFmtId="0" fontId="9" fillId="0" borderId="17" xfId="0" applyFont="1" applyBorder="1" applyAlignment="1">
      <alignment horizontal="left" vertical="center" wrapText="1"/>
    </xf>
    <xf numFmtId="0" fontId="9" fillId="0" borderId="18" xfId="0" applyFont="1" applyBorder="1" applyAlignment="1">
      <alignment horizontal="left" vertical="center" wrapText="1"/>
    </xf>
    <xf numFmtId="0" fontId="9" fillId="0" borderId="13" xfId="0" applyFont="1" applyBorder="1" applyAlignment="1">
      <alignment horizontal="left" vertical="center" wrapText="1"/>
    </xf>
    <xf numFmtId="0" fontId="3" fillId="0" borderId="17" xfId="0" applyFont="1" applyBorder="1" applyAlignment="1">
      <alignment horizontal="left" vertical="center" wrapText="1"/>
    </xf>
    <xf numFmtId="0" fontId="3" fillId="0" borderId="13" xfId="0" applyFont="1" applyBorder="1" applyAlignment="1">
      <alignment horizontal="left" vertical="center" wrapText="1"/>
    </xf>
    <xf numFmtId="0" fontId="3" fillId="0" borderId="18" xfId="0" applyFont="1" applyBorder="1" applyAlignment="1">
      <alignment horizontal="left" vertical="center" wrapText="1"/>
    </xf>
    <xf numFmtId="0" fontId="86" fillId="0" borderId="1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8"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94" fillId="0" borderId="1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8" xfId="0" applyFont="1" applyBorder="1" applyAlignment="1">
      <alignment horizontal="center" vertical="center" wrapText="1"/>
    </xf>
    <xf numFmtId="0" fontId="7" fillId="0" borderId="17" xfId="0" applyFont="1" applyBorder="1" applyAlignment="1">
      <alignment horizontal="left" vertical="center" wrapText="1"/>
    </xf>
    <xf numFmtId="0" fontId="7" fillId="0" borderId="13" xfId="0" applyFont="1" applyBorder="1" applyAlignment="1">
      <alignment horizontal="left" vertical="center" wrapText="1"/>
    </xf>
    <xf numFmtId="0" fontId="7" fillId="0" borderId="18" xfId="0" applyFont="1" applyBorder="1" applyAlignment="1">
      <alignment horizontal="left" vertical="center" wrapText="1"/>
    </xf>
    <xf numFmtId="0" fontId="7" fillId="0" borderId="17" xfId="0" applyFont="1" applyBorder="1" applyAlignment="1">
      <alignment vertical="center" wrapText="1"/>
    </xf>
    <xf numFmtId="0" fontId="7" fillId="0" borderId="13" xfId="0" applyFont="1" applyBorder="1" applyAlignment="1">
      <alignment vertical="center" wrapText="1"/>
    </xf>
    <xf numFmtId="0" fontId="7" fillId="0" borderId="18" xfId="0" applyFont="1" applyBorder="1" applyAlignment="1">
      <alignment vertical="center" wrapText="1"/>
    </xf>
    <xf numFmtId="0" fontId="89" fillId="0" borderId="17" xfId="0" applyFont="1" applyBorder="1" applyAlignment="1">
      <alignment horizontal="center" vertical="center" wrapText="1"/>
    </xf>
    <xf numFmtId="0" fontId="89" fillId="0" borderId="18" xfId="0" applyFont="1" applyBorder="1" applyAlignment="1">
      <alignment horizontal="center" vertical="center" wrapText="1"/>
    </xf>
    <xf numFmtId="0" fontId="97" fillId="0" borderId="24" xfId="0" applyFont="1" applyBorder="1" applyAlignment="1">
      <alignment horizontal="center" wrapText="1"/>
    </xf>
    <xf numFmtId="0" fontId="91" fillId="0" borderId="0" xfId="0" applyFont="1" applyAlignment="1">
      <alignment horizontal="center" wrapText="1"/>
    </xf>
    <xf numFmtId="0" fontId="86" fillId="0" borderId="0" xfId="0" applyFont="1" applyAlignment="1">
      <alignment horizont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12" fillId="0" borderId="1" xfId="0" applyFont="1" applyFill="1" applyBorder="1" applyAlignment="1">
      <alignment horizontal="center" vertical="center" wrapText="1"/>
    </xf>
    <xf numFmtId="0" fontId="12" fillId="4" borderId="34" xfId="0" applyFont="1" applyFill="1" applyBorder="1" applyAlignment="1">
      <alignment horizontal="center"/>
    </xf>
    <xf numFmtId="0" fontId="12" fillId="0" borderId="1"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0" xfId="0" applyFont="1" applyAlignment="1">
      <alignment horizontal="center" wrapText="1"/>
    </xf>
    <xf numFmtId="0" fontId="56" fillId="0" borderId="0" xfId="0" applyFont="1" applyAlignment="1">
      <alignment horizontal="center" wrapText="1"/>
    </xf>
    <xf numFmtId="0" fontId="56" fillId="0" borderId="0" xfId="0" applyFont="1" applyAlignment="1">
      <alignment horizontal="center"/>
    </xf>
    <xf numFmtId="0" fontId="56" fillId="0" borderId="0" xfId="0" applyFont="1" applyAlignment="1">
      <alignment horizontal="left"/>
    </xf>
    <xf numFmtId="0" fontId="57" fillId="0" borderId="0" xfId="0" applyFont="1" applyAlignment="1">
      <alignment horizontal="center"/>
    </xf>
    <xf numFmtId="0" fontId="63" fillId="0" borderId="17" xfId="36" applyFont="1" applyFill="1" applyBorder="1" applyAlignment="1">
      <alignment horizontal="left" vertical="center" wrapText="1" readingOrder="1"/>
    </xf>
    <xf numFmtId="0" fontId="63" fillId="0" borderId="13" xfId="36" applyFont="1" applyFill="1" applyBorder="1" applyAlignment="1">
      <alignment horizontal="left" vertical="center" wrapText="1" readingOrder="1"/>
    </xf>
    <xf numFmtId="0" fontId="63" fillId="0" borderId="18" xfId="36" applyFont="1" applyFill="1" applyBorder="1" applyAlignment="1">
      <alignment horizontal="left" vertical="center" wrapText="1" readingOrder="1"/>
    </xf>
    <xf numFmtId="43" fontId="25" fillId="0" borderId="17" xfId="37" applyFont="1" applyFill="1" applyBorder="1" applyAlignment="1">
      <alignment horizontal="right" vertical="center" wrapText="1"/>
    </xf>
    <xf numFmtId="43" fontId="25" fillId="0" borderId="13" xfId="37" applyFont="1" applyFill="1" applyBorder="1" applyAlignment="1">
      <alignment horizontal="right" vertical="center" wrapText="1"/>
    </xf>
    <xf numFmtId="43" fontId="25" fillId="0" borderId="18" xfId="37" applyFont="1" applyFill="1" applyBorder="1" applyAlignment="1">
      <alignment horizontal="right" vertical="center" wrapText="1"/>
    </xf>
    <xf numFmtId="0" fontId="12" fillId="0" borderId="22" xfId="0" applyFont="1" applyFill="1" applyBorder="1" applyAlignment="1">
      <alignment horizontal="center" wrapText="1"/>
    </xf>
    <xf numFmtId="0" fontId="12" fillId="0" borderId="0" xfId="0" applyFont="1" applyFill="1" applyAlignment="1">
      <alignment horizontal="center" wrapText="1"/>
    </xf>
    <xf numFmtId="0" fontId="53" fillId="0" borderId="17" xfId="36" applyFont="1" applyBorder="1" applyAlignment="1">
      <alignment horizontal="center" vertical="center" wrapText="1"/>
    </xf>
    <xf numFmtId="0" fontId="53" fillId="0" borderId="18" xfId="36" applyFont="1" applyBorder="1" applyAlignment="1">
      <alignment horizontal="center" vertical="center" wrapText="1"/>
    </xf>
    <xf numFmtId="0" fontId="53" fillId="0" borderId="17" xfId="36" applyFont="1" applyBorder="1" applyAlignment="1">
      <alignment horizontal="left" vertical="center" wrapText="1"/>
    </xf>
    <xf numFmtId="0" fontId="53" fillId="0" borderId="18" xfId="36" applyFont="1" applyBorder="1" applyAlignment="1">
      <alignment horizontal="left" vertical="center" wrapText="1"/>
    </xf>
    <xf numFmtId="165" fontId="12" fillId="0" borderId="1" xfId="0" applyNumberFormat="1" applyFont="1" applyFill="1" applyBorder="1" applyAlignment="1">
      <alignment horizontal="right" vertical="center" wrapText="1"/>
    </xf>
    <xf numFmtId="0" fontId="66" fillId="0" borderId="16" xfId="36" applyFont="1" applyBorder="1" applyAlignment="1">
      <alignment horizontal="center" vertical="center" wrapText="1"/>
    </xf>
    <xf numFmtId="0" fontId="66" fillId="0" borderId="16" xfId="36" applyFont="1" applyBorder="1" applyAlignment="1">
      <alignment horizontal="left" vertical="center" wrapText="1"/>
    </xf>
    <xf numFmtId="0" fontId="53" fillId="0" borderId="16" xfId="36" applyFont="1" applyBorder="1" applyAlignment="1">
      <alignment horizontal="center" vertical="center" wrapText="1"/>
    </xf>
    <xf numFmtId="0" fontId="53" fillId="0" borderId="16" xfId="36" applyFont="1" applyBorder="1" applyAlignment="1">
      <alignment horizontal="left" vertical="center" wrapText="1"/>
    </xf>
    <xf numFmtId="43" fontId="53" fillId="0" borderId="16" xfId="37" applyFont="1" applyBorder="1" applyAlignment="1">
      <alignment horizontal="right" vertical="center" wrapText="1"/>
    </xf>
    <xf numFmtId="0" fontId="53" fillId="0" borderId="13" xfId="36" applyFont="1" applyBorder="1" applyAlignment="1">
      <alignment horizontal="center" vertical="center" wrapText="1"/>
    </xf>
    <xf numFmtId="0" fontId="12" fillId="0" borderId="16" xfId="36" applyFont="1" applyFill="1" applyBorder="1" applyAlignment="1">
      <alignment horizontal="center" vertical="center" wrapText="1" readingOrder="1"/>
    </xf>
    <xf numFmtId="0" fontId="12" fillId="0" borderId="16" xfId="36" applyFont="1" applyFill="1" applyBorder="1" applyAlignment="1">
      <alignment horizontal="left" vertical="center" wrapText="1" readingOrder="1"/>
    </xf>
    <xf numFmtId="0" fontId="12" fillId="0" borderId="16" xfId="36" applyFont="1" applyFill="1" applyBorder="1" applyAlignment="1">
      <alignment horizontal="right" vertical="center" wrapText="1" readingOrder="1"/>
    </xf>
    <xf numFmtId="4" fontId="12" fillId="0" borderId="16" xfId="36" applyNumberFormat="1" applyFont="1" applyFill="1" applyBorder="1" applyAlignment="1">
      <alignment horizontal="right" vertical="center" wrapText="1" readingOrder="1"/>
    </xf>
    <xf numFmtId="0" fontId="25" fillId="0" borderId="16" xfId="32" applyFont="1" applyFill="1" applyBorder="1" applyAlignment="1">
      <alignment horizontal="left" vertical="center" wrapText="1"/>
    </xf>
    <xf numFmtId="43" fontId="25" fillId="0" borderId="16" xfId="37" applyFont="1" applyFill="1" applyBorder="1" applyAlignment="1">
      <alignment horizontal="right" vertical="center" wrapText="1"/>
    </xf>
    <xf numFmtId="0" fontId="25" fillId="0" borderId="13" xfId="36" applyFont="1" applyFill="1" applyBorder="1" applyAlignment="1">
      <alignment horizontal="center" vertical="center" wrapText="1"/>
    </xf>
    <xf numFmtId="0" fontId="25" fillId="0" borderId="18" xfId="36" applyFont="1" applyFill="1" applyBorder="1" applyAlignment="1">
      <alignment horizontal="center" vertical="center" wrapText="1"/>
    </xf>
    <xf numFmtId="0" fontId="25" fillId="0" borderId="17" xfId="36" applyFont="1" applyFill="1" applyBorder="1" applyAlignment="1">
      <alignment horizontal="left" vertical="center" wrapText="1"/>
    </xf>
    <xf numFmtId="0" fontId="25" fillId="0" borderId="13" xfId="36" applyFont="1" applyFill="1" applyBorder="1" applyAlignment="1">
      <alignment horizontal="left" vertical="center" wrapText="1"/>
    </xf>
    <xf numFmtId="0" fontId="25" fillId="0" borderId="18" xfId="36" applyFont="1" applyFill="1" applyBorder="1" applyAlignment="1">
      <alignment horizontal="left" vertical="center" wrapText="1"/>
    </xf>
    <xf numFmtId="0" fontId="12" fillId="0" borderId="17" xfId="30" applyNumberFormat="1" applyFont="1" applyBorder="1" applyAlignment="1">
      <alignment horizontal="left" vertical="center" wrapText="1"/>
    </xf>
    <xf numFmtId="0" fontId="12" fillId="0" borderId="18" xfId="30" applyNumberFormat="1" applyFont="1" applyBorder="1" applyAlignment="1">
      <alignment horizontal="left" vertical="center" wrapText="1"/>
    </xf>
    <xf numFmtId="0" fontId="12" fillId="0" borderId="16" xfId="30" applyFont="1" applyBorder="1" applyAlignment="1">
      <alignment horizontal="left" vertical="center" wrapText="1"/>
    </xf>
    <xf numFmtId="0" fontId="25" fillId="0" borderId="17" xfId="36" applyFont="1" applyBorder="1" applyAlignment="1">
      <alignment horizontal="center" vertical="center" wrapText="1"/>
    </xf>
    <xf numFmtId="0" fontId="25" fillId="0" borderId="18" xfId="36" applyFont="1" applyBorder="1" applyAlignment="1">
      <alignment horizontal="center" vertical="center" wrapText="1"/>
    </xf>
    <xf numFmtId="0" fontId="78" fillId="0" borderId="0" xfId="0" applyFont="1" applyAlignment="1">
      <alignment horizontal="left"/>
    </xf>
    <xf numFmtId="0" fontId="33" fillId="0" borderId="0" xfId="0" applyFont="1" applyAlignment="1">
      <alignment horizontal="center"/>
    </xf>
    <xf numFmtId="0" fontId="31" fillId="0" borderId="0" xfId="0" applyFont="1" applyAlignment="1">
      <alignment horizontal="center"/>
    </xf>
    <xf numFmtId="0" fontId="32" fillId="0" borderId="0" xfId="0" applyFont="1" applyAlignment="1">
      <alignment horizontal="center" wrapText="1"/>
    </xf>
    <xf numFmtId="0" fontId="32" fillId="0" borderId="0" xfId="0" applyFont="1" applyAlignment="1">
      <alignment horizontal="center"/>
    </xf>
    <xf numFmtId="0" fontId="25" fillId="0" borderId="0" xfId="0" applyFont="1" applyAlignment="1">
      <alignment horizontal="center"/>
    </xf>
    <xf numFmtId="0" fontId="33" fillId="0" borderId="16" xfId="0" applyFont="1" applyBorder="1" applyAlignment="1">
      <alignment horizontal="center"/>
    </xf>
    <xf numFmtId="0" fontId="53" fillId="0" borderId="16" xfId="0" applyFont="1" applyFill="1" applyBorder="1" applyAlignment="1">
      <alignment horizontal="center"/>
    </xf>
    <xf numFmtId="0" fontId="12" fillId="0" borderId="16" xfId="0" applyFont="1" applyFill="1" applyBorder="1" applyAlignment="1">
      <alignment horizontal="left" vertical="center" wrapText="1"/>
    </xf>
    <xf numFmtId="166" fontId="53" fillId="0" borderId="16" xfId="0" applyNumberFormat="1" applyFont="1" applyFill="1" applyBorder="1" applyAlignment="1">
      <alignment horizontal="center"/>
    </xf>
    <xf numFmtId="0" fontId="53" fillId="0" borderId="16" xfId="0" applyFont="1" applyFill="1" applyBorder="1" applyAlignment="1">
      <alignment horizontal="center" vertical="center" wrapText="1"/>
    </xf>
    <xf numFmtId="0" fontId="53" fillId="0" borderId="16" xfId="0" applyFont="1" applyBorder="1" applyAlignment="1">
      <alignment horizontal="center" vertical="center" wrapText="1"/>
    </xf>
    <xf numFmtId="0" fontId="12" fillId="0" borderId="16" xfId="0" applyFont="1" applyFill="1" applyBorder="1" applyAlignment="1">
      <alignment horizont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horizontal="center" vertical="center"/>
    </xf>
    <xf numFmtId="165" fontId="12" fillId="0" borderId="16" xfId="0" applyNumberFormat="1" applyFont="1" applyFill="1" applyBorder="1" applyAlignment="1">
      <alignment horizontal="center" vertical="center" wrapText="1"/>
    </xf>
    <xf numFmtId="166" fontId="53" fillId="0" borderId="16" xfId="0" applyNumberFormat="1" applyFont="1" applyFill="1" applyBorder="1" applyAlignment="1">
      <alignment horizontal="center" vertical="center" wrapText="1"/>
    </xf>
    <xf numFmtId="166" fontId="53" fillId="0" borderId="16" xfId="0" applyNumberFormat="1" applyFont="1" applyBorder="1" applyAlignment="1">
      <alignment horizontal="center" vertical="center" wrapText="1"/>
    </xf>
    <xf numFmtId="0" fontId="53" fillId="0" borderId="16" xfId="0" applyFont="1" applyBorder="1" applyAlignment="1">
      <alignment horizontal="left" vertical="center"/>
    </xf>
    <xf numFmtId="0" fontId="53" fillId="0" borderId="16" xfId="0" applyFont="1" applyBorder="1" applyAlignment="1">
      <alignment horizontal="center" vertical="center"/>
    </xf>
    <xf numFmtId="0" fontId="53" fillId="0" borderId="16" xfId="0" applyFont="1" applyFill="1" applyBorder="1" applyAlignment="1">
      <alignment horizontal="center" vertical="center"/>
    </xf>
    <xf numFmtId="0" fontId="53" fillId="0" borderId="16" xfId="0" applyFont="1" applyFill="1" applyBorder="1" applyAlignment="1">
      <alignment horizontal="left" vertical="center" wrapText="1"/>
    </xf>
    <xf numFmtId="166" fontId="53" fillId="0" borderId="16" xfId="0" applyNumberFormat="1" applyFont="1" applyFill="1" applyBorder="1" applyAlignment="1">
      <alignment horizontal="center" vertical="center"/>
    </xf>
    <xf numFmtId="166" fontId="12" fillId="0" borderId="16" xfId="0" applyNumberFormat="1" applyFont="1" applyBorder="1" applyAlignment="1">
      <alignment horizontal="center" vertical="center" wrapText="1"/>
    </xf>
    <xf numFmtId="0" fontId="12" fillId="0" borderId="16" xfId="9" applyFont="1" applyBorder="1" applyAlignment="1">
      <alignment horizontal="left" vertical="center" wrapText="1"/>
    </xf>
    <xf numFmtId="0" fontId="12" fillId="0" borderId="16" xfId="9" applyFont="1" applyBorder="1" applyAlignment="1">
      <alignment horizontal="center" vertical="center" wrapText="1"/>
    </xf>
    <xf numFmtId="0" fontId="25" fillId="0" borderId="16" xfId="0" applyFont="1" applyBorder="1" applyAlignment="1">
      <alignment horizontal="left" vertical="center" wrapText="1"/>
    </xf>
    <xf numFmtId="0" fontId="12" fillId="0" borderId="16" xfId="0" applyFont="1" applyBorder="1" applyAlignment="1">
      <alignment horizontal="center" vertical="center" wrapText="1"/>
    </xf>
    <xf numFmtId="0" fontId="25" fillId="0" borderId="16" xfId="0" applyFont="1" applyBorder="1" applyAlignment="1">
      <alignment horizontal="center" vertical="center" wrapText="1"/>
    </xf>
    <xf numFmtId="0" fontId="12" fillId="0" borderId="16" xfId="0" applyFont="1" applyBorder="1" applyAlignment="1">
      <alignment horizontal="left" vertical="center" wrapText="1"/>
    </xf>
    <xf numFmtId="0" fontId="44" fillId="0" borderId="16" xfId="0" applyFont="1" applyBorder="1" applyAlignment="1">
      <alignment horizontal="center" vertical="center" wrapText="1"/>
    </xf>
    <xf numFmtId="0" fontId="44" fillId="0" borderId="16" xfId="0" applyFont="1" applyBorder="1" applyAlignment="1">
      <alignment horizontal="left" vertical="center" wrapText="1"/>
    </xf>
    <xf numFmtId="0" fontId="12" fillId="0" borderId="1" xfId="0" applyFont="1" applyBorder="1" applyAlignment="1">
      <alignment horizontal="center" vertical="center" wrapText="1"/>
    </xf>
    <xf numFmtId="166" fontId="53" fillId="0" borderId="1" xfId="0" applyNumberFormat="1" applyFont="1" applyBorder="1" applyAlignment="1">
      <alignment horizontal="center" vertical="center" wrapText="1"/>
    </xf>
    <xf numFmtId="0" fontId="57" fillId="0" borderId="0" xfId="0" applyFont="1" applyAlignment="1">
      <alignment horizontal="center" vertical="center" wrapText="1"/>
    </xf>
    <xf numFmtId="0" fontId="53" fillId="0" borderId="0" xfId="0" applyFont="1" applyAlignment="1">
      <alignment vertical="center" wrapText="1"/>
    </xf>
    <xf numFmtId="0" fontId="12" fillId="0" borderId="0" xfId="0" applyFont="1" applyAlignment="1">
      <alignment horizontal="center" vertical="center" wrapText="1"/>
    </xf>
    <xf numFmtId="0" fontId="56" fillId="0" borderId="0" xfId="0" applyFont="1" applyAlignment="1">
      <alignment horizontal="center" vertical="center" wrapText="1"/>
    </xf>
    <xf numFmtId="0" fontId="56" fillId="0" borderId="0" xfId="0" applyFont="1" applyAlignment="1">
      <alignment horizontal="left" vertical="center" wrapText="1"/>
    </xf>
    <xf numFmtId="0" fontId="56" fillId="0" borderId="1" xfId="0" applyFont="1" applyFill="1" applyBorder="1" applyAlignment="1">
      <alignment horizontal="center" vertical="center" wrapText="1"/>
    </xf>
    <xf numFmtId="0" fontId="54" fillId="0" borderId="1" xfId="0" applyFont="1" applyBorder="1" applyAlignment="1">
      <alignment vertical="center" wrapText="1"/>
    </xf>
    <xf numFmtId="1" fontId="56" fillId="0" borderId="1" xfId="0" applyNumberFormat="1" applyFont="1" applyFill="1" applyBorder="1" applyAlignment="1">
      <alignment horizontal="center" vertical="center" wrapText="1"/>
    </xf>
    <xf numFmtId="0" fontId="56" fillId="0" borderId="1" xfId="0" applyFont="1" applyFill="1" applyBorder="1" applyAlignment="1">
      <alignment horizontal="left" vertical="center" wrapText="1"/>
    </xf>
    <xf numFmtId="0" fontId="54" fillId="0" borderId="1" xfId="0" applyFont="1" applyBorder="1" applyAlignment="1">
      <alignment horizontal="left" vertical="center" wrapText="1"/>
    </xf>
    <xf numFmtId="0" fontId="54" fillId="0" borderId="1" xfId="0" applyFont="1" applyBorder="1" applyAlignment="1">
      <alignment horizontal="center" vertical="center" wrapText="1"/>
    </xf>
    <xf numFmtId="0" fontId="53" fillId="7" borderId="1" xfId="0" applyFont="1" applyFill="1" applyBorder="1" applyAlignment="1">
      <alignment vertical="center" wrapText="1"/>
    </xf>
    <xf numFmtId="166" fontId="53" fillId="7" borderId="1" xfId="0" applyNumberFormat="1" applyFont="1" applyFill="1" applyBorder="1" applyAlignment="1">
      <alignment horizontal="center" vertical="center" wrapText="1"/>
    </xf>
    <xf numFmtId="166" fontId="56" fillId="0" borderId="1" xfId="0" applyNumberFormat="1" applyFont="1" applyFill="1" applyBorder="1" applyAlignment="1">
      <alignment horizontal="center" vertical="center" wrapText="1"/>
    </xf>
    <xf numFmtId="166" fontId="54" fillId="0" borderId="1" xfId="0" applyNumberFormat="1" applyFont="1" applyBorder="1" applyAlignment="1">
      <alignment horizontal="center" vertical="center" wrapText="1"/>
    </xf>
    <xf numFmtId="0" fontId="53" fillId="7" borderId="1" xfId="0" applyFont="1" applyFill="1" applyBorder="1" applyAlignment="1">
      <alignment horizontal="left" vertical="center" wrapText="1"/>
    </xf>
    <xf numFmtId="0" fontId="53" fillId="7" borderId="1" xfId="0" applyFont="1" applyFill="1" applyBorder="1" applyAlignment="1">
      <alignment horizontal="center" vertical="center" wrapText="1"/>
    </xf>
    <xf numFmtId="0" fontId="12" fillId="4" borderId="34" xfId="0" applyFont="1" applyFill="1" applyBorder="1" applyAlignment="1">
      <alignment horizontal="center" vertical="center" wrapText="1"/>
    </xf>
    <xf numFmtId="0" fontId="54" fillId="0" borderId="0" xfId="0" applyFont="1" applyAlignment="1">
      <alignment horizontal="center" wrapText="1"/>
    </xf>
    <xf numFmtId="0" fontId="54" fillId="0" borderId="0" xfId="0" applyFont="1" applyAlignment="1">
      <alignment horizontal="center" vertical="center"/>
    </xf>
    <xf numFmtId="0" fontId="32" fillId="0" borderId="16" xfId="0" applyNumberFormat="1" applyFont="1" applyFill="1" applyBorder="1" applyAlignment="1">
      <alignment horizontal="center" vertical="center" wrapText="1"/>
    </xf>
    <xf numFmtId="167" fontId="32" fillId="0" borderId="16" xfId="0" applyNumberFormat="1" applyFont="1" applyFill="1" applyBorder="1" applyAlignment="1">
      <alignment horizontal="center" vertical="center" wrapText="1"/>
    </xf>
    <xf numFmtId="0" fontId="0" fillId="0" borderId="0" xfId="0" applyAlignment="1">
      <alignment horizontal="center" wrapText="1"/>
    </xf>
    <xf numFmtId="0" fontId="54" fillId="7" borderId="17" xfId="0" applyFont="1" applyFill="1" applyBorder="1" applyAlignment="1">
      <alignment horizontal="center" vertical="center" wrapText="1"/>
    </xf>
    <xf numFmtId="0" fontId="54" fillId="7" borderId="18" xfId="0" applyFont="1" applyFill="1" applyBorder="1" applyAlignment="1">
      <alignment horizontal="center" vertical="center" wrapText="1"/>
    </xf>
    <xf numFmtId="0" fontId="54" fillId="7" borderId="16" xfId="0" applyFont="1" applyFill="1" applyBorder="1" applyAlignment="1">
      <alignment horizontal="center" vertical="center" wrapText="1"/>
    </xf>
    <xf numFmtId="0" fontId="19" fillId="0" borderId="17" xfId="0" applyFont="1" applyBorder="1" applyAlignment="1">
      <alignment horizontal="justify" vertical="center" wrapText="1"/>
    </xf>
    <xf numFmtId="0" fontId="19" fillId="0" borderId="13" xfId="0" applyFont="1" applyBorder="1" applyAlignment="1">
      <alignment horizontal="justify" vertical="center" wrapText="1"/>
    </xf>
    <xf numFmtId="0" fontId="19" fillId="0" borderId="18" xfId="0" applyFont="1" applyBorder="1" applyAlignment="1">
      <alignment horizontal="justify" vertical="center" wrapText="1"/>
    </xf>
    <xf numFmtId="0" fontId="19" fillId="0" borderId="16" xfId="0" applyFont="1" applyBorder="1" applyAlignment="1">
      <alignment horizontal="justify" vertical="center" wrapText="1"/>
    </xf>
    <xf numFmtId="0" fontId="19" fillId="0" borderId="17" xfId="0" applyFont="1" applyBorder="1" applyAlignment="1">
      <alignment horizontal="center" vertical="center" wrapText="1"/>
    </xf>
    <xf numFmtId="0" fontId="19" fillId="0" borderId="18" xfId="0" applyFont="1" applyBorder="1" applyAlignment="1">
      <alignment horizontal="center" vertical="center" wrapText="1"/>
    </xf>
    <xf numFmtId="0" fontId="14" fillId="0" borderId="16" xfId="0" applyFont="1" applyBorder="1" applyAlignment="1">
      <alignment horizontal="justify" vertical="center" wrapText="1"/>
    </xf>
    <xf numFmtId="0" fontId="19" fillId="0" borderId="13" xfId="0" applyFont="1" applyBorder="1" applyAlignment="1">
      <alignment horizontal="center" vertical="center" wrapText="1"/>
    </xf>
    <xf numFmtId="0" fontId="19" fillId="0" borderId="16" xfId="0" applyFont="1" applyBorder="1" applyAlignment="1">
      <alignment horizontal="center" vertical="center" wrapText="1"/>
    </xf>
    <xf numFmtId="0" fontId="0" fillId="0" borderId="0" xfId="0" applyAlignment="1">
      <alignment horizontal="center" vertical="center"/>
    </xf>
    <xf numFmtId="49" fontId="25" fillId="11" borderId="16" xfId="0" applyNumberFormat="1" applyFont="1" applyFill="1" applyBorder="1" applyAlignment="1" applyProtection="1">
      <alignment horizontal="center" vertical="center" wrapText="1"/>
      <protection hidden="1"/>
    </xf>
    <xf numFmtId="0" fontId="25" fillId="11" borderId="17" xfId="0" applyFont="1" applyFill="1" applyBorder="1" applyAlignment="1">
      <alignment horizontal="center" vertical="center" wrapText="1"/>
    </xf>
    <xf numFmtId="0" fontId="25" fillId="11" borderId="13" xfId="0" applyFont="1" applyFill="1" applyBorder="1" applyAlignment="1">
      <alignment horizontal="center" vertical="center" wrapText="1"/>
    </xf>
    <xf numFmtId="0" fontId="25" fillId="11" borderId="18" xfId="0" applyFont="1" applyFill="1" applyBorder="1" applyAlignment="1">
      <alignment horizontal="center" vertical="center" wrapText="1"/>
    </xf>
    <xf numFmtId="49" fontId="25" fillId="3" borderId="16" xfId="0" applyNumberFormat="1" applyFont="1" applyFill="1" applyBorder="1" applyAlignment="1">
      <alignment horizontal="center" vertical="center" wrapText="1"/>
    </xf>
    <xf numFmtId="0" fontId="25" fillId="3" borderId="16" xfId="0" applyFont="1" applyFill="1" applyBorder="1" applyAlignment="1">
      <alignment horizontal="center" vertical="center" wrapText="1"/>
    </xf>
    <xf numFmtId="0" fontId="25" fillId="3" borderId="16" xfId="40" applyFont="1" applyFill="1" applyBorder="1" applyAlignment="1">
      <alignment horizontal="center" vertical="center" wrapText="1"/>
    </xf>
    <xf numFmtId="0" fontId="44" fillId="3" borderId="16" xfId="0" applyFont="1" applyFill="1" applyBorder="1" applyAlignment="1">
      <alignment horizontal="center" vertical="center" wrapText="1"/>
    </xf>
    <xf numFmtId="0" fontId="25" fillId="3" borderId="17"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5" fillId="3" borderId="18" xfId="0" applyFont="1" applyFill="1" applyBorder="1" applyAlignment="1">
      <alignment horizontal="center" vertical="center" wrapText="1"/>
    </xf>
    <xf numFmtId="0" fontId="25" fillId="3" borderId="16" xfId="39" applyFont="1" applyFill="1" applyBorder="1" applyAlignment="1">
      <alignment horizontal="center" vertical="center" wrapText="1"/>
    </xf>
    <xf numFmtId="49" fontId="25" fillId="3" borderId="17" xfId="0" applyNumberFormat="1" applyFont="1" applyFill="1" applyBorder="1" applyAlignment="1">
      <alignment horizontal="center" vertical="center" wrapText="1"/>
    </xf>
    <xf numFmtId="49" fontId="25" fillId="3" borderId="13" xfId="0" applyNumberFormat="1" applyFont="1" applyFill="1" applyBorder="1" applyAlignment="1">
      <alignment horizontal="center" vertical="center" wrapText="1"/>
    </xf>
    <xf numFmtId="49" fontId="25" fillId="3" borderId="18" xfId="0" applyNumberFormat="1" applyFont="1" applyFill="1" applyBorder="1" applyAlignment="1">
      <alignment horizontal="center" vertical="center" wrapText="1"/>
    </xf>
    <xf numFmtId="0" fontId="25" fillId="3" borderId="17" xfId="7" applyFont="1" applyFill="1" applyBorder="1" applyAlignment="1">
      <alignment horizontal="center" vertical="center" wrapText="1"/>
    </xf>
    <xf numFmtId="0" fontId="25" fillId="3" borderId="13" xfId="7" applyFont="1" applyFill="1" applyBorder="1" applyAlignment="1">
      <alignment horizontal="center" vertical="center" wrapText="1"/>
    </xf>
    <xf numFmtId="0" fontId="25" fillId="3" borderId="18" xfId="7" applyFont="1" applyFill="1" applyBorder="1" applyAlignment="1">
      <alignment horizontal="center" vertical="center" wrapText="1"/>
    </xf>
    <xf numFmtId="0" fontId="32" fillId="3" borderId="0" xfId="0" applyFont="1" applyFill="1" applyAlignment="1">
      <alignment horizontal="center" vertical="center"/>
    </xf>
    <xf numFmtId="0" fontId="103" fillId="3" borderId="29" xfId="0" applyFont="1" applyFill="1" applyBorder="1" applyAlignment="1">
      <alignment horizontal="center" vertical="center"/>
    </xf>
    <xf numFmtId="0" fontId="36" fillId="3" borderId="16"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119" fillId="3" borderId="0" xfId="0" applyFont="1" applyFill="1" applyBorder="1" applyAlignment="1">
      <alignment horizontal="center" vertical="center"/>
    </xf>
    <xf numFmtId="0" fontId="119" fillId="3" borderId="0" xfId="0" applyFont="1" applyFill="1" applyBorder="1" applyAlignment="1">
      <alignment horizontal="center" vertical="center" wrapText="1"/>
    </xf>
    <xf numFmtId="0" fontId="32" fillId="3" borderId="0" xfId="0" applyFont="1" applyFill="1" applyAlignment="1">
      <alignment horizontal="center"/>
    </xf>
    <xf numFmtId="0" fontId="56" fillId="0" borderId="17" xfId="0" applyFont="1" applyFill="1" applyBorder="1" applyAlignment="1">
      <alignment horizontal="center" vertical="center" wrapText="1"/>
    </xf>
    <xf numFmtId="0" fontId="56" fillId="0" borderId="18" xfId="0" applyFont="1" applyFill="1" applyBorder="1" applyAlignment="1">
      <alignment horizontal="center" vertical="center" wrapText="1"/>
    </xf>
    <xf numFmtId="0" fontId="56" fillId="0" borderId="0" xfId="0" applyFont="1" applyFill="1" applyAlignment="1">
      <alignment horizontal="center"/>
    </xf>
    <xf numFmtId="0" fontId="12" fillId="0" borderId="34" xfId="0" applyFont="1" applyFill="1" applyBorder="1" applyAlignment="1">
      <alignment horizontal="center"/>
    </xf>
    <xf numFmtId="0" fontId="56" fillId="0" borderId="17" xfId="0" applyFont="1" applyFill="1" applyBorder="1" applyAlignment="1">
      <alignment horizontal="center" vertical="center"/>
    </xf>
    <xf numFmtId="0" fontId="56" fillId="0" borderId="18" xfId="0" applyFont="1" applyFill="1" applyBorder="1" applyAlignment="1">
      <alignment horizontal="center" vertical="center"/>
    </xf>
    <xf numFmtId="0" fontId="56" fillId="0" borderId="21" xfId="0" applyFont="1" applyFill="1" applyBorder="1" applyAlignment="1">
      <alignment horizontal="center" vertical="center"/>
    </xf>
    <xf numFmtId="0" fontId="56" fillId="0" borderId="20" xfId="0" applyFont="1" applyFill="1" applyBorder="1" applyAlignment="1">
      <alignment horizontal="center" vertical="center"/>
    </xf>
    <xf numFmtId="4" fontId="56" fillId="0" borderId="17" xfId="0" applyNumberFormat="1" applyFont="1" applyFill="1" applyBorder="1" applyAlignment="1">
      <alignment horizontal="right" vertical="center" wrapText="1"/>
    </xf>
    <xf numFmtId="4" fontId="56" fillId="0" borderId="18" xfId="0" applyNumberFormat="1" applyFont="1" applyFill="1" applyBorder="1" applyAlignment="1">
      <alignment horizontal="right" vertical="center" wrapText="1"/>
    </xf>
    <xf numFmtId="43" fontId="29" fillId="0" borderId="0" xfId="0" applyNumberFormat="1" applyFont="1" applyFill="1" applyAlignment="1">
      <alignment horizontal="left"/>
    </xf>
    <xf numFmtId="43" fontId="29" fillId="0" borderId="0" xfId="0" applyNumberFormat="1" applyFont="1" applyFill="1" applyAlignment="1">
      <alignment horizontal="center"/>
    </xf>
    <xf numFmtId="43" fontId="9" fillId="0" borderId="16" xfId="0" applyNumberFormat="1" applyFont="1" applyFill="1" applyBorder="1" applyAlignment="1">
      <alignment horizontal="center" vertical="center"/>
    </xf>
    <xf numFmtId="43" fontId="29" fillId="0" borderId="16" xfId="0" applyNumberFormat="1" applyFont="1" applyFill="1" applyBorder="1" applyAlignment="1">
      <alignment horizontal="center" vertical="center"/>
    </xf>
    <xf numFmtId="0" fontId="56" fillId="0" borderId="34" xfId="0" applyFont="1" applyFill="1" applyBorder="1" applyAlignment="1">
      <alignment horizontal="center" vertical="center" wrapText="1"/>
    </xf>
    <xf numFmtId="0" fontId="32" fillId="4" borderId="21" xfId="7" applyFont="1" applyFill="1" applyBorder="1" applyAlignment="1">
      <alignment horizontal="center" vertical="center" wrapText="1"/>
    </xf>
    <xf numFmtId="0" fontId="32" fillId="4" borderId="20" xfId="7" applyFont="1" applyFill="1" applyBorder="1" applyAlignment="1">
      <alignment horizontal="center" vertical="center" wrapText="1"/>
    </xf>
    <xf numFmtId="0" fontId="38" fillId="4" borderId="21" xfId="0" applyFont="1" applyFill="1" applyBorder="1" applyAlignment="1">
      <alignment horizontal="center" vertical="center" wrapText="1"/>
    </xf>
    <xf numFmtId="0" fontId="38" fillId="4" borderId="20" xfId="0" applyFont="1" applyFill="1" applyBorder="1" applyAlignment="1">
      <alignment horizontal="center" vertical="center" wrapText="1"/>
    </xf>
    <xf numFmtId="0" fontId="56" fillId="0" borderId="21" xfId="0" applyFont="1" applyFill="1" applyBorder="1" applyAlignment="1">
      <alignment horizontal="center" vertical="center" wrapText="1"/>
    </xf>
    <xf numFmtId="0" fontId="56" fillId="0" borderId="20" xfId="0" applyFont="1" applyFill="1" applyBorder="1" applyAlignment="1">
      <alignment horizontal="center" vertical="center" wrapText="1"/>
    </xf>
    <xf numFmtId="166" fontId="56" fillId="0" borderId="17" xfId="0" applyNumberFormat="1" applyFont="1" applyFill="1" applyBorder="1" applyAlignment="1">
      <alignment horizontal="center" vertical="center" wrapText="1"/>
    </xf>
    <xf numFmtId="166" fontId="56" fillId="0" borderId="18" xfId="0" applyNumberFormat="1" applyFont="1" applyFill="1" applyBorder="1" applyAlignment="1">
      <alignment horizontal="center" vertical="center" wrapText="1"/>
    </xf>
    <xf numFmtId="0" fontId="54" fillId="0" borderId="0" xfId="0" applyFont="1" applyAlignment="1">
      <alignment horizontal="center" vertical="center" wrapText="1"/>
    </xf>
    <xf numFmtId="0" fontId="54" fillId="0" borderId="16" xfId="0" applyFont="1" applyBorder="1" applyAlignment="1">
      <alignment horizontal="center" vertical="center" wrapText="1"/>
    </xf>
    <xf numFmtId="0" fontId="54" fillId="0" borderId="16" xfId="0" applyFont="1" applyBorder="1" applyAlignment="1">
      <alignment horizontal="center" vertical="center"/>
    </xf>
    <xf numFmtId="49" fontId="25" fillId="0" borderId="3" xfId="4" applyNumberFormat="1" applyFont="1" applyFill="1" applyBorder="1" applyAlignment="1">
      <alignment horizontal="center" vertical="center" wrapText="1"/>
    </xf>
    <xf numFmtId="49" fontId="25" fillId="0" borderId="2" xfId="4" applyNumberFormat="1" applyFont="1" applyFill="1" applyBorder="1" applyAlignment="1">
      <alignment horizontal="center" vertical="center" wrapText="1"/>
    </xf>
    <xf numFmtId="0" fontId="57" fillId="0" borderId="0" xfId="0" applyFont="1" applyAlignment="1">
      <alignment horizontal="center" wrapText="1"/>
    </xf>
    <xf numFmtId="0" fontId="53" fillId="0" borderId="0" xfId="0" applyFont="1" applyAlignment="1">
      <alignment wrapText="1"/>
    </xf>
    <xf numFmtId="0" fontId="56" fillId="0" borderId="0" xfId="0" applyFont="1" applyAlignment="1">
      <alignment horizontal="left" wrapText="1"/>
    </xf>
    <xf numFmtId="165" fontId="56" fillId="0" borderId="3" xfId="0" applyNumberFormat="1" applyFont="1" applyFill="1" applyBorder="1" applyAlignment="1">
      <alignment horizontal="center" vertical="center" wrapText="1"/>
    </xf>
    <xf numFmtId="0" fontId="54" fillId="0" borderId="2" xfId="0" applyFont="1" applyBorder="1" applyAlignment="1">
      <alignment horizontal="center" vertical="center" wrapText="1"/>
    </xf>
    <xf numFmtId="49" fontId="25" fillId="0" borderId="1" xfId="4" quotePrefix="1" applyNumberFormat="1" applyFont="1" applyFill="1" applyBorder="1" applyAlignment="1">
      <alignment horizontal="left" vertical="center" wrapText="1"/>
    </xf>
    <xf numFmtId="0" fontId="53" fillId="0" borderId="1" xfId="0" applyFont="1" applyBorder="1" applyAlignment="1">
      <alignment horizontal="left" vertical="center" wrapText="1"/>
    </xf>
    <xf numFmtId="0" fontId="53" fillId="0" borderId="1" xfId="4" applyFont="1" applyFill="1" applyBorder="1" applyAlignment="1">
      <alignment horizontal="left" vertical="center" wrapText="1"/>
    </xf>
    <xf numFmtId="0" fontId="36" fillId="0" borderId="1" xfId="4" applyFont="1" applyFill="1" applyBorder="1" applyAlignment="1">
      <alignment horizontal="left" vertical="center" wrapText="1"/>
    </xf>
    <xf numFmtId="0" fontId="36" fillId="0" borderId="1" xfId="0" applyFont="1" applyBorder="1" applyAlignment="1">
      <alignment horizontal="left" vertical="center" wrapText="1"/>
    </xf>
    <xf numFmtId="49" fontId="25" fillId="0" borderId="1" xfId="4" applyNumberFormat="1" applyFont="1" applyFill="1" applyBorder="1" applyAlignment="1">
      <alignment horizontal="center" vertical="center" wrapText="1"/>
    </xf>
    <xf numFmtId="0" fontId="53" fillId="0" borderId="1" xfId="0" applyFont="1" applyBorder="1" applyAlignment="1">
      <alignment vertical="center" wrapText="1"/>
    </xf>
    <xf numFmtId="49" fontId="53" fillId="0" borderId="1" xfId="4" applyNumberFormat="1" applyFont="1" applyFill="1" applyBorder="1" applyAlignment="1">
      <alignment horizontal="center" vertical="center" wrapText="1"/>
    </xf>
    <xf numFmtId="3" fontId="25" fillId="0" borderId="1" xfId="4" applyNumberFormat="1" applyFont="1" applyFill="1" applyBorder="1" applyAlignment="1">
      <alignment horizontal="center" vertical="center" wrapText="1"/>
    </xf>
    <xf numFmtId="49" fontId="25" fillId="0" borderId="1" xfId="4" applyNumberFormat="1" applyFont="1" applyFill="1" applyBorder="1" applyAlignment="1">
      <alignment horizontal="left" vertical="center" wrapText="1"/>
    </xf>
    <xf numFmtId="49" fontId="36" fillId="0" borderId="1" xfId="4" quotePrefix="1" applyNumberFormat="1" applyFont="1" applyFill="1" applyBorder="1" applyAlignment="1">
      <alignment horizontal="left" vertical="center" wrapText="1"/>
    </xf>
    <xf numFmtId="0" fontId="25" fillId="0" borderId="1" xfId="0" applyFont="1" applyBorder="1" applyAlignment="1">
      <alignment horizontal="left" vertical="center" wrapText="1"/>
    </xf>
    <xf numFmtId="49" fontId="108" fillId="0" borderId="1" xfId="4" applyNumberFormat="1" applyFont="1" applyFill="1" applyBorder="1" applyAlignment="1">
      <alignment horizontal="left" vertical="center" wrapText="1"/>
    </xf>
    <xf numFmtId="0" fontId="108" fillId="0" borderId="1" xfId="0" applyFont="1" applyBorder="1" applyAlignment="1">
      <alignment horizontal="left" vertical="center" wrapText="1"/>
    </xf>
    <xf numFmtId="49" fontId="25" fillId="0" borderId="1" xfId="4" quotePrefix="1" applyNumberFormat="1" applyFont="1" applyFill="1" applyBorder="1" applyAlignment="1">
      <alignment horizontal="center" vertical="center" wrapText="1"/>
    </xf>
    <xf numFmtId="0" fontId="53" fillId="0" borderId="1" xfId="0" applyFont="1" applyBorder="1" applyAlignment="1">
      <alignment horizontal="center" vertical="center" wrapText="1"/>
    </xf>
    <xf numFmtId="0" fontId="53" fillId="0" borderId="1" xfId="4" applyFont="1" applyFill="1" applyBorder="1" applyAlignment="1">
      <alignment horizontal="center" vertical="center" wrapText="1"/>
    </xf>
    <xf numFmtId="0" fontId="25" fillId="0" borderId="1" xfId="4" applyFont="1" applyFill="1" applyBorder="1" applyAlignment="1">
      <alignment horizontal="center" vertical="center" wrapText="1"/>
    </xf>
    <xf numFmtId="0" fontId="25" fillId="0" borderId="1" xfId="4" applyFont="1" applyFill="1" applyBorder="1" applyAlignment="1">
      <alignment horizontal="left" vertical="center" wrapText="1"/>
    </xf>
    <xf numFmtId="0" fontId="25" fillId="0" borderId="1" xfId="3" applyFont="1" applyFill="1" applyBorder="1" applyAlignment="1">
      <alignment horizontal="center" vertical="center" wrapText="1"/>
    </xf>
    <xf numFmtId="49" fontId="36" fillId="0" borderId="1" xfId="4" applyNumberFormat="1" applyFont="1" applyFill="1" applyBorder="1" applyAlignment="1">
      <alignment horizontal="center" vertical="center" wrapText="1"/>
    </xf>
    <xf numFmtId="0" fontId="25" fillId="0" borderId="1" xfId="3" applyFont="1" applyFill="1" applyBorder="1" applyAlignment="1">
      <alignment horizontal="right" vertical="center" wrapText="1"/>
    </xf>
    <xf numFmtId="0" fontId="53" fillId="0" borderId="1" xfId="0" applyFont="1" applyBorder="1" applyAlignment="1">
      <alignment horizontal="right" vertical="center" wrapText="1"/>
    </xf>
    <xf numFmtId="167" fontId="36" fillId="0" borderId="1" xfId="4" applyNumberFormat="1" applyFont="1" applyFill="1" applyBorder="1" applyAlignment="1">
      <alignment horizontal="right" vertical="center" wrapText="1"/>
    </xf>
    <xf numFmtId="0" fontId="36" fillId="0" borderId="1" xfId="0" applyFont="1" applyBorder="1" applyAlignment="1">
      <alignment horizontal="right" vertical="center" wrapText="1"/>
    </xf>
    <xf numFmtId="168" fontId="53" fillId="0" borderId="1" xfId="5" applyNumberFormat="1" applyFont="1" applyFill="1" applyBorder="1" applyAlignment="1">
      <alignment horizontal="right" vertical="center" wrapText="1"/>
    </xf>
    <xf numFmtId="168" fontId="25" fillId="0" borderId="1" xfId="5" applyNumberFormat="1" applyFont="1" applyFill="1" applyBorder="1" applyAlignment="1">
      <alignment horizontal="right" vertical="center" wrapText="1"/>
    </xf>
    <xf numFmtId="168" fontId="53" fillId="0" borderId="1" xfId="5" applyNumberFormat="1" applyFont="1" applyFill="1" applyBorder="1" applyAlignment="1">
      <alignment horizontal="center" vertical="center" wrapText="1"/>
    </xf>
    <xf numFmtId="49" fontId="36" fillId="0" borderId="1" xfId="4" quotePrefix="1" applyNumberFormat="1" applyFont="1" applyFill="1" applyBorder="1" applyAlignment="1">
      <alignment horizontal="center" vertical="center" wrapText="1"/>
    </xf>
    <xf numFmtId="167" fontId="36" fillId="0" borderId="1" xfId="4" applyNumberFormat="1" applyFont="1" applyFill="1" applyBorder="1" applyAlignment="1">
      <alignment horizontal="center" vertical="center" wrapText="1"/>
    </xf>
    <xf numFmtId="0" fontId="36" fillId="0" borderId="1" xfId="4" applyFont="1" applyFill="1" applyBorder="1" applyAlignment="1">
      <alignment horizontal="center" vertical="center" wrapText="1"/>
    </xf>
    <xf numFmtId="168" fontId="25" fillId="0" borderId="1" xfId="5" applyNumberFormat="1" applyFont="1" applyFill="1" applyBorder="1" applyAlignment="1">
      <alignment horizontal="center" vertical="center" wrapText="1"/>
    </xf>
    <xf numFmtId="168" fontId="36" fillId="0" borderId="1" xfId="5" applyNumberFormat="1" applyFont="1" applyFill="1" applyBorder="1" applyAlignment="1">
      <alignment horizontal="center" vertical="center" wrapText="1"/>
    </xf>
    <xf numFmtId="167" fontId="25" fillId="0" borderId="1" xfId="4" applyNumberFormat="1" applyFont="1" applyFill="1" applyBorder="1" applyAlignment="1">
      <alignment horizontal="center" vertical="center" wrapText="1"/>
    </xf>
    <xf numFmtId="0" fontId="12" fillId="4" borderId="34" xfId="0" applyFont="1" applyFill="1" applyBorder="1" applyAlignment="1">
      <alignment horizontal="center" wrapText="1"/>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49" fontId="53" fillId="0" borderId="3" xfId="4" applyNumberFormat="1" applyFont="1" applyFill="1" applyBorder="1" applyAlignment="1">
      <alignment horizontal="center" vertical="center" wrapText="1"/>
    </xf>
    <xf numFmtId="49" fontId="53" fillId="0" borderId="2" xfId="4" applyNumberFormat="1" applyFont="1" applyFill="1" applyBorder="1" applyAlignment="1">
      <alignment horizontal="center" vertical="center" wrapText="1"/>
    </xf>
    <xf numFmtId="0" fontId="25" fillId="0" borderId="3" xfId="4" applyFont="1" applyFill="1" applyBorder="1" applyAlignment="1">
      <alignment horizontal="center" vertical="center" wrapText="1"/>
    </xf>
    <xf numFmtId="0" fontId="25" fillId="0" borderId="2" xfId="4" applyFont="1" applyFill="1" applyBorder="1" applyAlignment="1">
      <alignment horizontal="center" vertical="center" wrapText="1"/>
    </xf>
    <xf numFmtId="0" fontId="53" fillId="0" borderId="3" xfId="4" applyFont="1" applyFill="1" applyBorder="1" applyAlignment="1">
      <alignment horizontal="center" vertical="center" wrapText="1"/>
    </xf>
    <xf numFmtId="0" fontId="53" fillId="0" borderId="2" xfId="4" applyFont="1" applyFill="1" applyBorder="1" applyAlignment="1">
      <alignment horizontal="center" vertical="center" wrapText="1"/>
    </xf>
    <xf numFmtId="167" fontId="25" fillId="0" borderId="3" xfId="4" applyNumberFormat="1" applyFont="1" applyFill="1" applyBorder="1" applyAlignment="1">
      <alignment horizontal="center" vertical="center" wrapText="1"/>
    </xf>
    <xf numFmtId="167" fontId="25" fillId="0" borderId="2" xfId="4" applyNumberFormat="1" applyFont="1" applyFill="1" applyBorder="1" applyAlignment="1">
      <alignment horizontal="center" vertical="center" wrapText="1"/>
    </xf>
    <xf numFmtId="1" fontId="12" fillId="4" borderId="14" xfId="0" applyNumberFormat="1" applyFont="1" applyFill="1" applyBorder="1" applyAlignment="1">
      <alignment horizontal="center" vertical="center" wrapText="1"/>
    </xf>
    <xf numFmtId="1" fontId="12" fillId="4" borderId="15" xfId="0" applyNumberFormat="1" applyFont="1" applyFill="1" applyBorder="1" applyAlignment="1">
      <alignment horizontal="center" vertical="center" wrapText="1"/>
    </xf>
    <xf numFmtId="0" fontId="38" fillId="4" borderId="14" xfId="0" applyFont="1" applyFill="1" applyBorder="1" applyAlignment="1">
      <alignment horizontal="left" vertical="center" wrapText="1"/>
    </xf>
    <xf numFmtId="0" fontId="38" fillId="4" borderId="15" xfId="0" applyFont="1" applyFill="1" applyBorder="1" applyAlignment="1">
      <alignment horizontal="left" vertical="center" wrapText="1"/>
    </xf>
    <xf numFmtId="49" fontId="44" fillId="0" borderId="1" xfId="4" applyNumberFormat="1" applyFont="1" applyFill="1" applyBorder="1" applyAlignment="1">
      <alignment horizontal="left" vertical="center" wrapText="1"/>
    </xf>
    <xf numFmtId="1" fontId="12" fillId="4" borderId="1" xfId="0" applyNumberFormat="1" applyFont="1" applyFill="1" applyBorder="1" applyAlignment="1">
      <alignment horizontal="left" vertical="center" wrapText="1"/>
    </xf>
    <xf numFmtId="0" fontId="25" fillId="0" borderId="16" xfId="3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32" fillId="0" borderId="0" xfId="0" applyFont="1" applyFill="1" applyAlignment="1">
      <alignment horizontal="center" vertical="center" wrapText="1"/>
    </xf>
    <xf numFmtId="0" fontId="32" fillId="0" borderId="0" xfId="0" applyFont="1" applyFill="1" applyAlignment="1">
      <alignment horizontal="center" vertical="center"/>
    </xf>
    <xf numFmtId="0" fontId="25" fillId="0" borderId="0" xfId="0" applyFont="1" applyFill="1" applyBorder="1" applyAlignment="1">
      <alignment horizontal="center" vertical="center"/>
    </xf>
    <xf numFmtId="49" fontId="32" fillId="0" borderId="16" xfId="0" applyNumberFormat="1" applyFont="1" applyFill="1" applyBorder="1" applyAlignment="1">
      <alignment horizontal="center" vertical="center"/>
    </xf>
    <xf numFmtId="49" fontId="32" fillId="4" borderId="17" xfId="0" applyNumberFormat="1" applyFont="1" applyFill="1" applyBorder="1" applyAlignment="1">
      <alignment horizontal="center" vertical="center" wrapText="1"/>
    </xf>
    <xf numFmtId="49" fontId="32" fillId="4" borderId="18" xfId="0" applyNumberFormat="1" applyFont="1" applyFill="1" applyBorder="1" applyAlignment="1">
      <alignment horizontal="center" vertical="center" wrapText="1"/>
    </xf>
    <xf numFmtId="0" fontId="32" fillId="0" borderId="16" xfId="0" applyFont="1" applyFill="1" applyBorder="1" applyAlignment="1">
      <alignment horizontal="center" vertical="center"/>
    </xf>
    <xf numFmtId="4" fontId="32" fillId="0" borderId="16" xfId="0" applyNumberFormat="1"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32" fillId="0" borderId="17" xfId="0" applyFont="1" applyFill="1" applyBorder="1" applyAlignment="1">
      <alignment horizontal="center" vertical="center" wrapText="1"/>
    </xf>
    <xf numFmtId="0" fontId="32" fillId="0" borderId="18" xfId="0" applyFont="1" applyFill="1" applyBorder="1" applyAlignment="1">
      <alignment horizontal="center" vertical="center" wrapText="1"/>
    </xf>
    <xf numFmtId="0" fontId="25" fillId="0" borderId="16" xfId="0" applyFont="1" applyFill="1" applyBorder="1" applyAlignment="1">
      <alignment horizontal="center" vertical="center"/>
    </xf>
    <xf numFmtId="0" fontId="25" fillId="0" borderId="46" xfId="0" applyFont="1" applyFill="1" applyBorder="1" applyAlignment="1">
      <alignment horizontal="center" vertical="center"/>
    </xf>
    <xf numFmtId="4" fontId="25" fillId="0" borderId="16" xfId="0" applyNumberFormat="1" applyFont="1" applyFill="1" applyBorder="1" applyAlignment="1">
      <alignment horizontal="center" vertical="center"/>
    </xf>
    <xf numFmtId="0" fontId="25" fillId="0" borderId="16" xfId="0" applyFont="1" applyFill="1" applyBorder="1" applyAlignment="1">
      <alignment horizontal="center" vertical="center" wrapText="1"/>
    </xf>
    <xf numFmtId="0" fontId="25" fillId="0" borderId="46" xfId="0" applyFont="1" applyFill="1" applyBorder="1" applyAlignment="1">
      <alignment horizontal="center" vertical="center" wrapText="1"/>
    </xf>
    <xf numFmtId="0" fontId="25" fillId="0" borderId="16" xfId="0" applyFont="1" applyFill="1" applyBorder="1" applyAlignment="1">
      <alignment horizontal="left" vertical="center" wrapText="1"/>
    </xf>
    <xf numFmtId="43" fontId="25" fillId="0" borderId="16" xfId="2" applyFont="1" applyFill="1" applyBorder="1" applyAlignment="1">
      <alignment horizontal="center" vertical="center" wrapText="1"/>
    </xf>
    <xf numFmtId="4" fontId="25" fillId="0" borderId="16" xfId="0" applyNumberFormat="1" applyFont="1" applyFill="1" applyBorder="1" applyAlignment="1">
      <alignment horizontal="center" vertical="center" wrapText="1"/>
    </xf>
    <xf numFmtId="4" fontId="36" fillId="0" borderId="43" xfId="0" applyNumberFormat="1" applyFont="1" applyFill="1" applyBorder="1" applyAlignment="1">
      <alignment horizontal="center" vertical="center"/>
    </xf>
    <xf numFmtId="4" fontId="36" fillId="0" borderId="13" xfId="0" applyNumberFormat="1" applyFont="1" applyFill="1" applyBorder="1" applyAlignment="1">
      <alignment horizontal="center" vertical="center"/>
    </xf>
    <xf numFmtId="4" fontId="36" fillId="0" borderId="18" xfId="0" applyNumberFormat="1" applyFont="1" applyFill="1" applyBorder="1" applyAlignment="1">
      <alignment horizontal="center" vertical="center"/>
    </xf>
    <xf numFmtId="0" fontId="25" fillId="16" borderId="43" xfId="0" applyFont="1" applyFill="1" applyBorder="1" applyAlignment="1">
      <alignment horizontal="center" vertical="center" wrapText="1"/>
    </xf>
    <xf numFmtId="0" fontId="25" fillId="16" borderId="13" xfId="0" applyFont="1" applyFill="1" applyBorder="1" applyAlignment="1">
      <alignment horizontal="center" vertical="center" wrapText="1"/>
    </xf>
    <xf numFmtId="0" fontId="25" fillId="16" borderId="18" xfId="0" applyFont="1" applyFill="1" applyBorder="1" applyAlignment="1">
      <alignment horizontal="center" vertical="center" wrapText="1"/>
    </xf>
    <xf numFmtId="4" fontId="25" fillId="0" borderId="43" xfId="0" applyNumberFormat="1" applyFont="1" applyFill="1" applyBorder="1" applyAlignment="1">
      <alignment horizontal="center" vertical="center"/>
    </xf>
    <xf numFmtId="4" fontId="25" fillId="0" borderId="13" xfId="0" applyNumberFormat="1" applyFont="1" applyFill="1" applyBorder="1" applyAlignment="1">
      <alignment horizontal="center" vertical="center"/>
    </xf>
    <xf numFmtId="4" fontId="25" fillId="0" borderId="18" xfId="0" applyNumberFormat="1" applyFont="1" applyFill="1" applyBorder="1" applyAlignment="1">
      <alignment horizontal="center" vertical="center"/>
    </xf>
    <xf numFmtId="0" fontId="25" fillId="0" borderId="43"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8" xfId="0" applyFont="1" applyFill="1" applyBorder="1" applyAlignment="1">
      <alignment horizontal="center" vertical="center" wrapText="1"/>
    </xf>
    <xf numFmtId="165" fontId="12" fillId="0" borderId="16" xfId="0" applyNumberFormat="1" applyFont="1" applyFill="1" applyBorder="1" applyAlignment="1">
      <alignment horizontal="right" vertical="center" wrapText="1"/>
    </xf>
    <xf numFmtId="0" fontId="32" fillId="7" borderId="16" xfId="0" applyFont="1" applyFill="1" applyBorder="1" applyAlignment="1">
      <alignment horizontal="center" vertical="center" wrapText="1"/>
    </xf>
    <xf numFmtId="4" fontId="32" fillId="7" borderId="16" xfId="0" applyNumberFormat="1" applyFont="1" applyFill="1" applyBorder="1" applyAlignment="1">
      <alignment horizontal="center" vertical="center" wrapText="1"/>
    </xf>
    <xf numFmtId="0" fontId="32" fillId="0" borderId="29" xfId="0" applyFont="1" applyBorder="1" applyAlignment="1">
      <alignment horizontal="center" vertical="center" wrapText="1"/>
    </xf>
    <xf numFmtId="0" fontId="143" fillId="0" borderId="0" xfId="0" applyFont="1" applyAlignment="1">
      <alignment horizontal="center" vertical="center" wrapText="1"/>
    </xf>
    <xf numFmtId="0" fontId="143" fillId="0" borderId="0" xfId="0" applyFont="1" applyAlignment="1">
      <alignment horizontal="center" vertical="center"/>
    </xf>
    <xf numFmtId="0" fontId="143" fillId="0" borderId="16" xfId="0" applyFont="1" applyBorder="1" applyAlignment="1">
      <alignment horizontal="center" vertical="center"/>
    </xf>
    <xf numFmtId="4" fontId="143" fillId="0" borderId="16" xfId="0" applyNumberFormat="1" applyFont="1" applyBorder="1" applyAlignment="1">
      <alignment horizontal="center" vertical="center"/>
    </xf>
    <xf numFmtId="4" fontId="143" fillId="9" borderId="21" xfId="0" applyNumberFormat="1" applyFont="1" applyFill="1" applyBorder="1" applyAlignment="1">
      <alignment horizontal="center" vertical="center" wrapText="1" shrinkToFit="1"/>
    </xf>
    <xf numFmtId="4" fontId="143" fillId="9" borderId="19" xfId="0" applyNumberFormat="1" applyFont="1" applyFill="1" applyBorder="1" applyAlignment="1">
      <alignment horizontal="center" vertical="center" wrapText="1" shrinkToFit="1"/>
    </xf>
    <xf numFmtId="4" fontId="143" fillId="9" borderId="20" xfId="0" applyNumberFormat="1" applyFont="1" applyFill="1" applyBorder="1" applyAlignment="1">
      <alignment horizontal="center" vertical="center" wrapText="1" shrinkToFit="1"/>
    </xf>
    <xf numFmtId="4" fontId="143" fillId="9" borderId="17" xfId="0" applyNumberFormat="1" applyFont="1" applyFill="1" applyBorder="1" applyAlignment="1">
      <alignment horizontal="center" vertical="center" wrapText="1" shrinkToFit="1"/>
    </xf>
    <xf numFmtId="4" fontId="143" fillId="9" borderId="18" xfId="0" applyNumberFormat="1" applyFont="1" applyFill="1" applyBorder="1" applyAlignment="1">
      <alignment horizontal="center" vertical="center" wrapText="1" shrinkToFit="1"/>
    </xf>
    <xf numFmtId="0" fontId="53" fillId="4" borderId="22" xfId="0" applyFont="1" applyFill="1" applyBorder="1" applyAlignment="1">
      <alignment horizontal="center" vertical="center"/>
    </xf>
    <xf numFmtId="0" fontId="53" fillId="4" borderId="0" xfId="0" applyFont="1" applyFill="1" applyAlignment="1">
      <alignment horizontal="center" vertical="center"/>
    </xf>
    <xf numFmtId="0" fontId="54" fillId="0" borderId="37"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30" xfId="0" applyFont="1" applyBorder="1" applyAlignment="1">
      <alignment horizontal="center" vertical="center" wrapText="1"/>
    </xf>
    <xf numFmtId="0" fontId="54" fillId="0" borderId="17" xfId="0" applyNumberFormat="1" applyFont="1" applyBorder="1" applyAlignment="1">
      <alignment horizontal="center" vertical="center" wrapText="1"/>
    </xf>
    <xf numFmtId="0" fontId="54" fillId="0" borderId="18" xfId="0" applyNumberFormat="1" applyFont="1" applyBorder="1" applyAlignment="1">
      <alignment horizontal="center" vertical="center" wrapText="1"/>
    </xf>
    <xf numFmtId="0" fontId="25" fillId="0" borderId="17" xfId="0" applyFont="1" applyFill="1" applyBorder="1" applyAlignment="1">
      <alignment horizontal="center" vertical="center" wrapText="1"/>
    </xf>
    <xf numFmtId="165" fontId="25" fillId="0" borderId="17" xfId="0" applyNumberFormat="1" applyFont="1" applyFill="1" applyBorder="1" applyAlignment="1">
      <alignment vertical="center" wrapText="1"/>
    </xf>
    <xf numFmtId="165" fontId="25" fillId="0" borderId="18" xfId="0" applyNumberFormat="1" applyFont="1" applyFill="1" applyBorder="1" applyAlignment="1">
      <alignment vertical="center" wrapText="1"/>
    </xf>
    <xf numFmtId="165" fontId="25" fillId="0" borderId="13" xfId="0" applyNumberFormat="1" applyFont="1" applyFill="1" applyBorder="1" applyAlignment="1">
      <alignment vertical="center" wrapText="1"/>
    </xf>
    <xf numFmtId="0" fontId="25" fillId="0" borderId="17" xfId="0" quotePrefix="1" applyFont="1" applyFill="1" applyBorder="1" applyAlignment="1">
      <alignment horizontal="center" vertical="center" wrapText="1"/>
    </xf>
    <xf numFmtId="0" fontId="25" fillId="0" borderId="18" xfId="0" quotePrefix="1"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8" xfId="0" applyFont="1" applyFill="1" applyBorder="1" applyAlignment="1">
      <alignment horizontal="left" vertical="center" wrapText="1"/>
    </xf>
    <xf numFmtId="0" fontId="36" fillId="0" borderId="17" xfId="0" applyFont="1" applyFill="1" applyBorder="1" applyAlignment="1">
      <alignment horizontal="center" vertical="center" wrapText="1"/>
    </xf>
    <xf numFmtId="0" fontId="36" fillId="0" borderId="18" xfId="0" applyFont="1" applyFill="1" applyBorder="1" applyAlignment="1">
      <alignment horizontal="center" vertical="center" wrapText="1"/>
    </xf>
    <xf numFmtId="165" fontId="25" fillId="0" borderId="17" xfId="1" applyNumberFormat="1" applyFont="1" applyFill="1" applyBorder="1" applyAlignment="1">
      <alignment vertical="center" wrapText="1"/>
    </xf>
    <xf numFmtId="165" fontId="25" fillId="0" borderId="13" xfId="1" applyNumberFormat="1" applyFont="1" applyFill="1" applyBorder="1" applyAlignment="1">
      <alignment vertical="center" wrapText="1"/>
    </xf>
    <xf numFmtId="165" fontId="25" fillId="0" borderId="18" xfId="1" applyNumberFormat="1" applyFont="1" applyFill="1" applyBorder="1" applyAlignment="1">
      <alignment vertical="center" wrapText="1"/>
    </xf>
    <xf numFmtId="0" fontId="0" fillId="0" borderId="13" xfId="0" applyBorder="1"/>
    <xf numFmtId="0" fontId="0" fillId="0" borderId="18" xfId="0" applyBorder="1"/>
    <xf numFmtId="0" fontId="25" fillId="0" borderId="13" xfId="0" applyFont="1" applyFill="1" applyBorder="1" applyAlignment="1">
      <alignment horizontal="left" vertical="center" wrapText="1"/>
    </xf>
    <xf numFmtId="165" fontId="36" fillId="0" borderId="17" xfId="0" applyNumberFormat="1" applyFont="1" applyFill="1" applyBorder="1" applyAlignment="1">
      <alignment vertical="center" wrapText="1"/>
    </xf>
    <xf numFmtId="165" fontId="36" fillId="0" borderId="18" xfId="0" applyNumberFormat="1" applyFont="1" applyFill="1" applyBorder="1" applyAlignment="1">
      <alignment vertical="center" wrapText="1"/>
    </xf>
    <xf numFmtId="0" fontId="36" fillId="0" borderId="17" xfId="0" applyFont="1" applyFill="1" applyBorder="1" applyAlignment="1">
      <alignment horizontal="left" vertical="center" wrapText="1"/>
    </xf>
    <xf numFmtId="0" fontId="36" fillId="0" borderId="18" xfId="0" applyFont="1" applyFill="1" applyBorder="1" applyAlignment="1">
      <alignment horizontal="left" vertical="center" wrapText="1"/>
    </xf>
    <xf numFmtId="0" fontId="32" fillId="0" borderId="29" xfId="0" applyFont="1" applyFill="1" applyBorder="1" applyAlignment="1">
      <alignment horizontal="center" vertical="center"/>
    </xf>
    <xf numFmtId="165" fontId="32" fillId="0" borderId="17" xfId="0" applyNumberFormat="1" applyFont="1" applyFill="1" applyBorder="1" applyAlignment="1">
      <alignment horizontal="center" vertical="center" wrapText="1"/>
    </xf>
    <xf numFmtId="165" fontId="32" fillId="0" borderId="18" xfId="0" applyNumberFormat="1" applyFont="1" applyFill="1" applyBorder="1" applyAlignment="1">
      <alignment horizontal="center" vertical="center" wrapText="1"/>
    </xf>
    <xf numFmtId="0" fontId="32" fillId="0" borderId="21" xfId="0" applyFont="1" applyFill="1" applyBorder="1" applyAlignment="1">
      <alignment horizontal="center" vertical="center" wrapText="1"/>
    </xf>
    <xf numFmtId="0" fontId="85" fillId="0" borderId="20" xfId="0" applyFont="1" applyFill="1" applyBorder="1" applyAlignment="1">
      <alignment horizontal="center" vertical="center" wrapText="1"/>
    </xf>
    <xf numFmtId="0" fontId="32" fillId="0" borderId="13" xfId="0" applyFont="1" applyFill="1" applyBorder="1" applyAlignment="1">
      <alignment horizontal="center" vertical="center" wrapText="1"/>
    </xf>
    <xf numFmtId="178" fontId="25" fillId="0" borderId="17" xfId="0" applyNumberFormat="1" applyFont="1" applyFill="1" applyBorder="1" applyAlignment="1">
      <alignment vertical="center" wrapText="1"/>
    </xf>
    <xf numFmtId="178" fontId="25" fillId="0" borderId="13" xfId="0" applyNumberFormat="1" applyFont="1" applyFill="1" applyBorder="1" applyAlignment="1">
      <alignment vertical="center" wrapText="1"/>
    </xf>
    <xf numFmtId="178" fontId="25" fillId="0" borderId="18" xfId="0" applyNumberFormat="1" applyFont="1" applyFill="1" applyBorder="1" applyAlignment="1">
      <alignment vertical="center" wrapText="1"/>
    </xf>
    <xf numFmtId="0" fontId="32" fillId="9" borderId="29" xfId="0" applyFont="1" applyFill="1" applyBorder="1" applyAlignment="1">
      <alignment horizontal="left" vertical="center" wrapText="1"/>
    </xf>
    <xf numFmtId="0" fontId="32" fillId="9" borderId="29" xfId="0" applyFont="1" applyFill="1" applyBorder="1" applyAlignment="1">
      <alignment horizontal="left" vertical="center"/>
    </xf>
    <xf numFmtId="0" fontId="103" fillId="0" borderId="0" xfId="0" applyFont="1" applyFill="1" applyAlignment="1">
      <alignment horizontal="center" vertical="center"/>
    </xf>
    <xf numFmtId="0" fontId="145" fillId="0" borderId="0" xfId="0" applyFont="1" applyAlignment="1">
      <alignment horizontal="center" vertical="center" wrapText="1"/>
    </xf>
    <xf numFmtId="0" fontId="34" fillId="0" borderId="16" xfId="0" applyFont="1" applyBorder="1" applyAlignment="1">
      <alignment horizontal="center" vertical="center" wrapText="1"/>
    </xf>
    <xf numFmtId="0" fontId="145" fillId="0" borderId="16" xfId="0" applyFont="1" applyBorder="1" applyAlignment="1">
      <alignment horizontal="center" vertical="center" wrapText="1"/>
    </xf>
    <xf numFmtId="0" fontId="145" fillId="0" borderId="17" xfId="0" applyFont="1" applyBorder="1" applyAlignment="1">
      <alignment horizontal="center" vertical="center" wrapText="1"/>
    </xf>
    <xf numFmtId="0" fontId="145" fillId="0" borderId="13" xfId="0" applyFont="1" applyBorder="1" applyAlignment="1">
      <alignment horizontal="center" vertical="center" wrapText="1"/>
    </xf>
    <xf numFmtId="0" fontId="145" fillId="0" borderId="18" xfId="0" applyFont="1" applyBorder="1" applyAlignment="1">
      <alignment horizontal="center" vertical="center" wrapText="1"/>
    </xf>
    <xf numFmtId="1" fontId="32" fillId="0" borderId="16" xfId="0" applyNumberFormat="1" applyFont="1" applyFill="1" applyBorder="1" applyAlignment="1">
      <alignment horizontal="center" vertical="center" wrapText="1"/>
    </xf>
    <xf numFmtId="166" fontId="25" fillId="0" borderId="16" xfId="0" applyNumberFormat="1" applyFont="1" applyFill="1" applyBorder="1" applyAlignment="1">
      <alignment horizontal="right" vertical="center" wrapText="1"/>
    </xf>
    <xf numFmtId="166" fontId="32" fillId="0" borderId="17" xfId="0" applyNumberFormat="1" applyFont="1" applyFill="1" applyBorder="1" applyAlignment="1">
      <alignment horizontal="center" vertical="center" wrapText="1"/>
    </xf>
    <xf numFmtId="166" fontId="32" fillId="0" borderId="18" xfId="0" applyNumberFormat="1" applyFont="1" applyFill="1" applyBorder="1" applyAlignment="1">
      <alignment horizontal="center" vertical="center" wrapText="1"/>
    </xf>
    <xf numFmtId="0" fontId="32" fillId="0" borderId="43" xfId="0" applyFont="1" applyFill="1" applyBorder="1" applyAlignment="1">
      <alignment horizontal="center" vertical="center" wrapText="1"/>
    </xf>
    <xf numFmtId="49" fontId="25" fillId="0" borderId="13" xfId="4" applyNumberFormat="1" applyFont="1" applyFill="1" applyBorder="1" applyAlignment="1">
      <alignment horizontal="center" vertical="center" wrapText="1"/>
    </xf>
    <xf numFmtId="49" fontId="25" fillId="0" borderId="18" xfId="4" applyNumberFormat="1" applyFont="1" applyFill="1" applyBorder="1" applyAlignment="1">
      <alignment horizontal="center" vertical="center" wrapText="1"/>
    </xf>
    <xf numFmtId="177" fontId="25" fillId="0" borderId="16" xfId="0" applyNumberFormat="1" applyFont="1" applyFill="1" applyBorder="1" applyAlignment="1">
      <alignment horizontal="center" vertical="center" wrapText="1"/>
    </xf>
    <xf numFmtId="166" fontId="25" fillId="0" borderId="13" xfId="0" applyNumberFormat="1" applyFont="1" applyFill="1" applyBorder="1" applyAlignment="1">
      <alignment horizontal="center" vertical="center" wrapText="1"/>
    </xf>
    <xf numFmtId="166" fontId="25" fillId="0" borderId="18" xfId="0" applyNumberFormat="1" applyFont="1" applyFill="1" applyBorder="1" applyAlignment="1">
      <alignment horizontal="center" vertical="center" wrapText="1"/>
    </xf>
    <xf numFmtId="166" fontId="36" fillId="0" borderId="43" xfId="4" applyNumberFormat="1" applyFont="1" applyFill="1" applyBorder="1" applyAlignment="1">
      <alignment horizontal="center" vertical="center" wrapText="1"/>
    </xf>
    <xf numFmtId="166" fontId="36" fillId="0" borderId="18" xfId="4" applyNumberFormat="1" applyFont="1" applyFill="1" applyBorder="1" applyAlignment="1">
      <alignment horizontal="center" vertical="center" wrapText="1"/>
    </xf>
    <xf numFmtId="49" fontId="25" fillId="0" borderId="16" xfId="0" applyNumberFormat="1" applyFont="1" applyFill="1" applyBorder="1" applyAlignment="1" applyProtection="1">
      <alignment horizontal="center" vertical="center" wrapText="1"/>
      <protection hidden="1"/>
    </xf>
    <xf numFmtId="0" fontId="141" fillId="0" borderId="16" xfId="0" applyFont="1" applyBorder="1" applyAlignment="1">
      <alignment horizontal="center" vertical="center" wrapText="1"/>
    </xf>
    <xf numFmtId="0" fontId="54" fillId="0" borderId="21" xfId="0" applyFont="1" applyBorder="1" applyAlignment="1">
      <alignment horizontal="center" vertical="center"/>
    </xf>
    <xf numFmtId="0" fontId="54" fillId="0" borderId="19" xfId="0" applyFont="1" applyBorder="1" applyAlignment="1">
      <alignment horizontal="center" vertical="center"/>
    </xf>
    <xf numFmtId="0" fontId="54" fillId="0" borderId="17" xfId="0" applyFont="1" applyBorder="1" applyAlignment="1">
      <alignment horizontal="center" vertical="center" wrapText="1"/>
    </xf>
    <xf numFmtId="0" fontId="54" fillId="0" borderId="18" xfId="0" applyFont="1" applyBorder="1" applyAlignment="1">
      <alignment horizontal="center" vertical="center" wrapText="1"/>
    </xf>
    <xf numFmtId="0" fontId="54" fillId="0" borderId="21" xfId="0" applyFont="1" applyBorder="1" applyAlignment="1">
      <alignment horizontal="center" vertical="center" wrapText="1"/>
    </xf>
    <xf numFmtId="0" fontId="54" fillId="0" borderId="19" xfId="0" applyFont="1" applyBorder="1" applyAlignment="1">
      <alignment horizontal="center" vertical="center" wrapText="1"/>
    </xf>
    <xf numFmtId="0" fontId="54" fillId="0" borderId="20" xfId="0" applyFont="1" applyBorder="1" applyAlignment="1">
      <alignment horizontal="center" vertical="center" wrapText="1"/>
    </xf>
    <xf numFmtId="166" fontId="56" fillId="0" borderId="21" xfId="0" applyNumberFormat="1" applyFont="1" applyBorder="1" applyAlignment="1" applyProtection="1">
      <alignment horizontal="center" vertical="center"/>
      <protection hidden="1"/>
    </xf>
    <xf numFmtId="166" fontId="56" fillId="0" borderId="19" xfId="0" applyNumberFormat="1" applyFont="1" applyBorder="1" applyAlignment="1" applyProtection="1">
      <alignment horizontal="center" vertical="center"/>
      <protection hidden="1"/>
    </xf>
    <xf numFmtId="0" fontId="56" fillId="0" borderId="19" xfId="0" applyNumberFormat="1" applyFont="1" applyBorder="1" applyAlignment="1" applyProtection="1">
      <alignment horizontal="center" vertical="center"/>
      <protection hidden="1"/>
    </xf>
    <xf numFmtId="166" fontId="56" fillId="0" borderId="20" xfId="0" applyNumberFormat="1" applyFont="1" applyBorder="1" applyAlignment="1" applyProtection="1">
      <alignment horizontal="center" vertical="center"/>
      <protection hidden="1"/>
    </xf>
    <xf numFmtId="166" fontId="56" fillId="0" borderId="16" xfId="0" applyNumberFormat="1" applyFont="1" applyBorder="1" applyAlignment="1" applyProtection="1">
      <alignment horizontal="center" vertical="center"/>
      <protection hidden="1"/>
    </xf>
    <xf numFmtId="4" fontId="56" fillId="0" borderId="17" xfId="0" applyNumberFormat="1" applyFont="1" applyBorder="1" applyAlignment="1" applyProtection="1">
      <alignment horizontal="center" vertical="center" wrapText="1"/>
      <protection hidden="1"/>
    </xf>
    <xf numFmtId="4" fontId="56" fillId="0" borderId="13" xfId="0" applyNumberFormat="1" applyFont="1" applyBorder="1" applyAlignment="1" applyProtection="1">
      <alignment horizontal="center" vertical="center" wrapText="1"/>
      <protection hidden="1"/>
    </xf>
    <xf numFmtId="166" fontId="56" fillId="0" borderId="17" xfId="0" applyNumberFormat="1" applyFont="1" applyBorder="1" applyAlignment="1" applyProtection="1">
      <alignment horizontal="center" vertical="center" wrapText="1"/>
      <protection hidden="1"/>
    </xf>
    <xf numFmtId="166" fontId="56" fillId="0" borderId="13" xfId="0" applyNumberFormat="1" applyFont="1" applyBorder="1" applyAlignment="1" applyProtection="1">
      <alignment horizontal="center" vertical="center" wrapText="1"/>
      <protection hidden="1"/>
    </xf>
    <xf numFmtId="0" fontId="56" fillId="0" borderId="24" xfId="0" applyFont="1" applyBorder="1" applyAlignment="1">
      <alignment horizontal="left"/>
    </xf>
    <xf numFmtId="0" fontId="25" fillId="0" borderId="0" xfId="0" applyFont="1" applyAlignment="1" applyProtection="1">
      <alignment horizontal="justify" vertical="center" wrapText="1"/>
      <protection hidden="1"/>
    </xf>
    <xf numFmtId="0" fontId="12" fillId="0" borderId="0" xfId="0" applyFont="1" applyAlignment="1" applyProtection="1">
      <alignment horizontal="justify" vertical="center" wrapText="1"/>
      <protection hidden="1"/>
    </xf>
    <xf numFmtId="0" fontId="56" fillId="0" borderId="16" xfId="0" applyFont="1" applyBorder="1" applyAlignment="1">
      <alignment horizontal="center"/>
    </xf>
    <xf numFmtId="49" fontId="56" fillId="0" borderId="29" xfId="0" applyNumberFormat="1" applyFont="1" applyBorder="1" applyAlignment="1" applyProtection="1">
      <alignment horizontal="center" vertical="center" wrapText="1"/>
      <protection hidden="1"/>
    </xf>
    <xf numFmtId="0" fontId="56" fillId="13" borderId="16" xfId="0" applyFont="1" applyFill="1" applyBorder="1" applyAlignment="1">
      <alignment horizontal="center" vertical="center"/>
    </xf>
    <xf numFmtId="49" fontId="56" fillId="0" borderId="17" xfId="0" applyNumberFormat="1" applyFont="1" applyBorder="1" applyAlignment="1" applyProtection="1">
      <alignment horizontal="center" vertical="center" wrapText="1"/>
      <protection hidden="1"/>
    </xf>
    <xf numFmtId="49" fontId="56" fillId="0" borderId="13" xfId="0" applyNumberFormat="1" applyFont="1" applyBorder="1" applyAlignment="1" applyProtection="1">
      <alignment horizontal="center" vertical="center" wrapText="1"/>
      <protection hidden="1"/>
    </xf>
    <xf numFmtId="0" fontId="56" fillId="0" borderId="24" xfId="0" applyFont="1" applyBorder="1" applyAlignment="1">
      <alignment horizontal="left" vertical="center"/>
    </xf>
    <xf numFmtId="0" fontId="56" fillId="0" borderId="19" xfId="0" applyFont="1" applyBorder="1" applyAlignment="1">
      <alignment horizontal="left"/>
    </xf>
    <xf numFmtId="0" fontId="53" fillId="5" borderId="22" xfId="0" applyFont="1" applyFill="1" applyBorder="1" applyAlignment="1">
      <alignment horizontal="center" vertical="center"/>
    </xf>
    <xf numFmtId="0" fontId="53" fillId="5" borderId="0" xfId="0" applyFont="1" applyFill="1" applyAlignment="1">
      <alignment horizontal="center" vertical="center"/>
    </xf>
    <xf numFmtId="0" fontId="25" fillId="0" borderId="34" xfId="0" applyFont="1" applyFill="1" applyBorder="1" applyAlignment="1">
      <alignment horizontal="center" vertical="center" wrapText="1"/>
    </xf>
    <xf numFmtId="166" fontId="25" fillId="0" borderId="17" xfId="0" applyNumberFormat="1" applyFont="1" applyFill="1" applyBorder="1" applyAlignment="1">
      <alignment horizontal="center" vertical="center" wrapText="1"/>
    </xf>
    <xf numFmtId="0" fontId="25" fillId="0" borderId="16" xfId="0" applyFont="1" applyFill="1" applyBorder="1" applyAlignment="1">
      <alignment vertical="center" wrapText="1"/>
    </xf>
    <xf numFmtId="177" fontId="25" fillId="0" borderId="16" xfId="0" applyNumberFormat="1" applyFont="1" applyFill="1" applyBorder="1" applyAlignment="1">
      <alignment vertical="center" wrapText="1"/>
    </xf>
    <xf numFmtId="0" fontId="25" fillId="0" borderId="0" xfId="0" applyFont="1" applyFill="1" applyAlignment="1">
      <alignment horizontal="center" wrapText="1"/>
    </xf>
    <xf numFmtId="0" fontId="25" fillId="0" borderId="0" xfId="0" applyFont="1" applyFill="1" applyAlignment="1">
      <alignment wrapText="1"/>
    </xf>
    <xf numFmtId="0" fontId="54" fillId="0" borderId="29" xfId="0" applyFont="1" applyBorder="1" applyAlignment="1">
      <alignment horizontal="center" wrapText="1"/>
    </xf>
    <xf numFmtId="0" fontId="54" fillId="0" borderId="0" xfId="0" applyFont="1" applyBorder="1" applyAlignment="1">
      <alignment horizontal="center" vertical="center" wrapText="1"/>
    </xf>
    <xf numFmtId="4" fontId="54" fillId="7" borderId="16" xfId="0" applyNumberFormat="1" applyFont="1" applyFill="1" applyBorder="1" applyAlignment="1">
      <alignment horizontal="center" vertical="center" wrapText="1"/>
    </xf>
    <xf numFmtId="0" fontId="54" fillId="7" borderId="21" xfId="0" applyFont="1" applyFill="1" applyBorder="1" applyAlignment="1">
      <alignment horizontal="center" vertical="center" wrapText="1"/>
    </xf>
    <xf numFmtId="0" fontId="32" fillId="0" borderId="21" xfId="0" applyFont="1" applyBorder="1" applyAlignment="1">
      <alignment vertical="center" wrapText="1"/>
    </xf>
    <xf numFmtId="0" fontId="32" fillId="0" borderId="20" xfId="0" applyFont="1" applyBorder="1" applyAlignment="1">
      <alignment vertical="center" wrapText="1"/>
    </xf>
    <xf numFmtId="0" fontId="32" fillId="0" borderId="0" xfId="0" applyFont="1" applyAlignment="1">
      <alignment horizontal="center" vertical="center" wrapText="1"/>
    </xf>
    <xf numFmtId="0" fontId="32" fillId="0" borderId="0" xfId="0" applyFont="1" applyAlignment="1">
      <alignment horizontal="center" vertical="center"/>
    </xf>
    <xf numFmtId="0" fontId="103" fillId="0" borderId="0" xfId="0" applyFont="1" applyAlignment="1">
      <alignment horizontal="center" vertical="center"/>
    </xf>
    <xf numFmtId="0" fontId="25" fillId="0" borderId="17" xfId="0" applyFont="1" applyBorder="1" applyAlignment="1">
      <alignment vertical="center" wrapText="1"/>
    </xf>
    <xf numFmtId="0" fontId="25" fillId="0" borderId="13" xfId="0" applyFont="1" applyBorder="1" applyAlignment="1">
      <alignment vertical="center" wrapText="1"/>
    </xf>
    <xf numFmtId="0" fontId="25" fillId="0" borderId="18" xfId="0" applyFont="1" applyBorder="1" applyAlignment="1">
      <alignment vertical="center" wrapText="1"/>
    </xf>
    <xf numFmtId="0" fontId="32" fillId="0" borderId="16" xfId="0" applyFont="1" applyBorder="1" applyAlignment="1">
      <alignment horizontal="center" wrapText="1"/>
    </xf>
    <xf numFmtId="0" fontId="38" fillId="0" borderId="21" xfId="0" applyFont="1" applyBorder="1" applyAlignment="1">
      <alignment vertical="center" wrapText="1"/>
    </xf>
    <xf numFmtId="0" fontId="38" fillId="0" borderId="20" xfId="0" applyFont="1" applyBorder="1" applyAlignment="1">
      <alignment vertical="center" wrapText="1"/>
    </xf>
    <xf numFmtId="0" fontId="36" fillId="0" borderId="17" xfId="0" applyFont="1" applyBorder="1" applyAlignment="1">
      <alignment vertical="center" wrapText="1"/>
    </xf>
    <xf numFmtId="0" fontId="36" fillId="0" borderId="13" xfId="0" applyFont="1" applyBorder="1" applyAlignment="1">
      <alignment vertical="center" wrapText="1"/>
    </xf>
    <xf numFmtId="0" fontId="36" fillId="0" borderId="18" xfId="0" applyFont="1" applyBorder="1" applyAlignment="1">
      <alignment vertical="center" wrapText="1"/>
    </xf>
    <xf numFmtId="0" fontId="36" fillId="0" borderId="17" xfId="0" applyFont="1" applyBorder="1" applyAlignment="1">
      <alignment horizontal="left" vertical="center" wrapText="1"/>
    </xf>
    <xf numFmtId="0" fontId="36" fillId="0" borderId="13" xfId="0" applyFont="1" applyBorder="1" applyAlignment="1">
      <alignment horizontal="left" vertical="center" wrapText="1"/>
    </xf>
    <xf numFmtId="0" fontId="36" fillId="0" borderId="18" xfId="0" applyFont="1" applyBorder="1" applyAlignment="1">
      <alignment horizontal="left" vertical="center" wrapText="1"/>
    </xf>
    <xf numFmtId="0" fontId="32" fillId="0" borderId="16" xfId="0" applyFont="1" applyBorder="1" applyAlignment="1">
      <alignment horizontal="left" wrapText="1"/>
    </xf>
    <xf numFmtId="0" fontId="32" fillId="0" borderId="21" xfId="0" applyNumberFormat="1" applyFont="1" applyFill="1" applyBorder="1" applyAlignment="1">
      <alignment horizontal="left" vertical="center" wrapText="1"/>
    </xf>
    <xf numFmtId="0" fontId="32" fillId="0" borderId="19" xfId="0" applyNumberFormat="1" applyFont="1" applyFill="1" applyBorder="1" applyAlignment="1">
      <alignment horizontal="left" vertical="center" wrapText="1"/>
    </xf>
    <xf numFmtId="0" fontId="32" fillId="0" borderId="20" xfId="0" applyNumberFormat="1" applyFont="1" applyFill="1" applyBorder="1" applyAlignment="1">
      <alignment horizontal="left" vertical="center" wrapText="1"/>
    </xf>
    <xf numFmtId="3" fontId="32" fillId="0" borderId="21" xfId="0" applyNumberFormat="1" applyFont="1" applyFill="1" applyBorder="1" applyAlignment="1">
      <alignment horizontal="left" vertical="center" wrapText="1"/>
    </xf>
    <xf numFmtId="0" fontId="32" fillId="0" borderId="19" xfId="0" applyFont="1" applyBorder="1" applyAlignment="1">
      <alignment horizontal="left" vertical="center" wrapText="1"/>
    </xf>
    <xf numFmtId="0" fontId="32" fillId="0" borderId="17" xfId="0" applyNumberFormat="1" applyFont="1" applyFill="1" applyBorder="1" applyAlignment="1">
      <alignment horizontal="center" vertical="center" wrapText="1"/>
    </xf>
    <xf numFmtId="0" fontId="32" fillId="0" borderId="18" xfId="0" applyNumberFormat="1" applyFont="1" applyFill="1" applyBorder="1" applyAlignment="1">
      <alignment horizontal="center" vertical="center" wrapText="1"/>
    </xf>
    <xf numFmtId="167" fontId="32" fillId="0" borderId="17" xfId="0" applyNumberFormat="1" applyFont="1" applyFill="1" applyBorder="1" applyAlignment="1">
      <alignment horizontal="center" vertical="center" wrapText="1"/>
    </xf>
    <xf numFmtId="167" fontId="32" fillId="0" borderId="18" xfId="0" applyNumberFormat="1" applyFont="1" applyFill="1" applyBorder="1" applyAlignment="1">
      <alignment horizontal="center" vertical="center" wrapText="1"/>
    </xf>
    <xf numFmtId="49" fontId="54" fillId="0" borderId="16" xfId="0" applyNumberFormat="1" applyFont="1" applyBorder="1" applyAlignment="1">
      <alignment horizontal="center" vertical="center" wrapText="1"/>
    </xf>
    <xf numFmtId="166" fontId="54" fillId="0" borderId="16"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166" fontId="12" fillId="0" borderId="17" xfId="0" applyNumberFormat="1" applyFont="1" applyBorder="1" applyAlignment="1">
      <alignment horizontal="center" vertical="center"/>
    </xf>
    <xf numFmtId="166" fontId="12" fillId="0" borderId="13" xfId="0" applyNumberFormat="1" applyFont="1" applyBorder="1" applyAlignment="1">
      <alignment horizontal="center" vertical="center"/>
    </xf>
    <xf numFmtId="166" fontId="12" fillId="0" borderId="18" xfId="0" applyNumberFormat="1" applyFont="1" applyBorder="1" applyAlignment="1">
      <alignment horizontal="center" vertical="center"/>
    </xf>
    <xf numFmtId="177" fontId="12" fillId="0" borderId="17" xfId="0" applyNumberFormat="1" applyFont="1" applyBorder="1" applyAlignment="1">
      <alignment horizontal="center" vertical="center"/>
    </xf>
    <xf numFmtId="177" fontId="12" fillId="0" borderId="13" xfId="0" applyNumberFormat="1" applyFont="1" applyBorder="1" applyAlignment="1">
      <alignment horizontal="center" vertical="center"/>
    </xf>
    <xf numFmtId="177" fontId="12" fillId="0" borderId="18" xfId="0" applyNumberFormat="1" applyFont="1" applyBorder="1" applyAlignment="1">
      <alignment horizontal="center" vertical="center"/>
    </xf>
    <xf numFmtId="0" fontId="12" fillId="0" borderId="17"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2" fillId="0" borderId="1" xfId="0" applyFont="1" applyBorder="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22" fillId="0" borderId="1" xfId="0" applyFont="1" applyBorder="1" applyAlignment="1">
      <alignment horizontal="left" vertical="center" wrapText="1"/>
    </xf>
    <xf numFmtId="0" fontId="22" fillId="0" borderId="1" xfId="0" applyFont="1" applyBorder="1" applyAlignment="1">
      <alignment horizontal="center" vertical="center" wrapText="1"/>
    </xf>
    <xf numFmtId="165" fontId="4" fillId="0" borderId="3" xfId="0" applyNumberFormat="1" applyFont="1" applyFill="1" applyBorder="1" applyAlignment="1">
      <alignment horizontal="center" vertical="center" wrapText="1"/>
    </xf>
    <xf numFmtId="0" fontId="22" fillId="0" borderId="2" xfId="0" applyFont="1" applyBorder="1" applyAlignment="1">
      <alignment horizontal="center" vertical="center" wrapText="1"/>
    </xf>
    <xf numFmtId="0" fontId="5" fillId="0" borderId="0" xfId="0" applyFont="1" applyAlignment="1">
      <alignment horizontal="center" wrapText="1"/>
    </xf>
    <xf numFmtId="0" fontId="17" fillId="0" borderId="0" xfId="0" applyFont="1" applyAlignment="1">
      <alignment wrapText="1"/>
    </xf>
    <xf numFmtId="0" fontId="4" fillId="0" borderId="0" xfId="0" applyFont="1" applyAlignment="1">
      <alignment horizontal="left" wrapText="1"/>
    </xf>
    <xf numFmtId="0" fontId="21" fillId="0" borderId="0" xfId="0" applyFont="1" applyAlignment="1">
      <alignment horizontal="center" vertical="center"/>
    </xf>
    <xf numFmtId="0" fontId="19" fillId="0" borderId="12"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2" xfId="0" applyFont="1" applyBorder="1" applyAlignment="1">
      <alignment horizontal="justify" vertical="center" wrapText="1"/>
    </xf>
    <xf numFmtId="0" fontId="19" fillId="0" borderId="8" xfId="0" applyFont="1" applyBorder="1" applyAlignment="1">
      <alignment horizontal="justify" vertical="center" wrapText="1"/>
    </xf>
    <xf numFmtId="0" fontId="19" fillId="0" borderId="6" xfId="0" applyFont="1" applyBorder="1" applyAlignment="1">
      <alignment horizontal="justify" vertical="center" wrapText="1"/>
    </xf>
    <xf numFmtId="0" fontId="14" fillId="0" borderId="10" xfId="0" applyFont="1" applyBorder="1" applyAlignment="1">
      <alignment horizontal="justify" wrapText="1"/>
    </xf>
    <xf numFmtId="0" fontId="14" fillId="0" borderId="11" xfId="0" applyFont="1" applyBorder="1" applyAlignment="1">
      <alignment horizontal="justify" wrapText="1"/>
    </xf>
    <xf numFmtId="0" fontId="14" fillId="0" borderId="5" xfId="0" applyFont="1" applyBorder="1" applyAlignment="1">
      <alignment horizontal="justify" wrapText="1"/>
    </xf>
    <xf numFmtId="0" fontId="14" fillId="0" borderId="10" xfId="0" applyFont="1" applyBorder="1" applyAlignment="1">
      <alignment horizontal="justify" vertical="center" wrapText="1"/>
    </xf>
    <xf numFmtId="0" fontId="14" fillId="0" borderId="11" xfId="0" applyFont="1" applyBorder="1" applyAlignment="1">
      <alignment horizontal="justify" vertical="center" wrapText="1"/>
    </xf>
    <xf numFmtId="0" fontId="14" fillId="0" borderId="5" xfId="0" applyFont="1" applyBorder="1" applyAlignment="1">
      <alignment horizontal="justify" vertical="center" wrapText="1"/>
    </xf>
    <xf numFmtId="0" fontId="32" fillId="0" borderId="0" xfId="0" applyFont="1" applyFill="1" applyAlignment="1">
      <alignment horizontal="center"/>
    </xf>
    <xf numFmtId="0" fontId="32" fillId="0" borderId="0" xfId="0" applyFont="1" applyFill="1" applyBorder="1" applyAlignment="1">
      <alignment horizontal="center" vertical="center"/>
    </xf>
    <xf numFmtId="0" fontId="32" fillId="0" borderId="47" xfId="0" applyFont="1" applyFill="1" applyBorder="1" applyAlignment="1">
      <alignment horizontal="center" vertical="center" wrapText="1"/>
    </xf>
    <xf numFmtId="0" fontId="32" fillId="0" borderId="48" xfId="0" applyFont="1" applyFill="1" applyBorder="1" applyAlignment="1">
      <alignment horizontal="center" vertical="center" wrapText="1"/>
    </xf>
  </cellXfs>
  <cellStyles count="45">
    <cellStyle name="Comma" xfId="2" builtinId="3"/>
    <cellStyle name="Comma 2" xfId="1"/>
    <cellStyle name="Comma 3" xfId="5"/>
    <cellStyle name="Comma 4" xfId="26"/>
    <cellStyle name="Comma 5" xfId="37"/>
    <cellStyle name="Comma_Sheet1" xfId="38"/>
    <cellStyle name="Comma0" xfId="10"/>
    <cellStyle name="Currency" xfId="42" builtinId="4"/>
    <cellStyle name="Currency0" xfId="11"/>
    <cellStyle name="Date" xfId="12"/>
    <cellStyle name="Fixed" xfId="13"/>
    <cellStyle name="Normal" xfId="0" builtinId="0"/>
    <cellStyle name="Normal 165" xfId="33"/>
    <cellStyle name="Normal 166" xfId="34"/>
    <cellStyle name="Normal 2" xfId="4"/>
    <cellStyle name="Normal 2 2" xfId="27"/>
    <cellStyle name="Normal 2_2- RA SOAT QDC TP VUNG TAU" xfId="43"/>
    <cellStyle name="Normal 3" xfId="7"/>
    <cellStyle name="Normal 4" xfId="25"/>
    <cellStyle name="Normal 4 2" xfId="31"/>
    <cellStyle name="Normal 5" xfId="36"/>
    <cellStyle name="Normal_1- QUY THEO DỎI DỰ ÁN QUY DAT CONG TINH BRVT 2018" xfId="44"/>
    <cellStyle name="Normal_bieu1_Đất công" xfId="3"/>
    <cellStyle name="Normal_danhmuckhsddat2016-LONG DIEN (Tong hop cho UBND huyen - ban rut gon)-Tong6.10" xfId="35"/>
    <cellStyle name="Normal_DS các thửa đất công là trụ sở" xfId="40"/>
    <cellStyle name="Normal_DS đất công không lấy lại được" xfId="39"/>
    <cellStyle name="Normal_Mỹ An" xfId="29"/>
    <cellStyle name="Normal_Mỹ Hòa" xfId="28"/>
    <cellStyle name="Normal_Sheet1" xfId="9"/>
    <cellStyle name="Normal_Sheet1 2" xfId="30"/>
    <cellStyle name="Normal_Sheet1 2 2" xfId="32"/>
    <cellStyle name="Normal_Sheet2" xfId="6"/>
    <cellStyle name="Normal_Sheet3" xfId="41"/>
    <cellStyle name="Normal_TK Dat Cong huyen_1" xfId="8"/>
    <cellStyle name="똿뗦먛귟 [0.00]_PRODUCT DETAIL Q1" xfId="14"/>
    <cellStyle name="똿뗦먛귟_PRODUCT DETAIL Q1" xfId="15"/>
    <cellStyle name="믅됞 [0.00]_PRODUCT DETAIL Q1" xfId="16"/>
    <cellStyle name="믅됞_PRODUCT DETAIL Q1" xfId="17"/>
    <cellStyle name="백분율_HOBONG" xfId="18"/>
    <cellStyle name="뷭?_BOOKSHIP" xfId="19"/>
    <cellStyle name="콤마 [0]_1202" xfId="20"/>
    <cellStyle name="콤마_1202" xfId="21"/>
    <cellStyle name="통화 [0]_1202" xfId="22"/>
    <cellStyle name="통화_1202" xfId="23"/>
    <cellStyle name="표준_(정보부문)월별인원계획" xfId="24"/>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ranbaquan/Downloads/Du%20lieu%20ban%20do/file%20du%20lieu/file%20tong%20hop/Vung%20Ta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111DT,%20HSDH%20BR-VT%20(20.10)/R&#192;%20SO&#193;T%20QU4Y%20&#272;&#7844;T%20C&#212;NG%20TP%20V&#360;NG%20T&#192;U%20(BC%20So%20TNM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ranbaquan/Downloads/1.%20TL%20Lam%20viec%20tai%20huyen/Xuyen%20Moc/bao%20cao%20thuong%20vu%20HuyenU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ang%20bieu%20kem%20theo%20BCTH%2015.8_FILE%20GOC_BOSU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vuongtu2312/Desktop/T&#237;nh%20to&#225;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QUY%20THEO%20D&#7886;I%20D&#7920;%20&#193;N%20QUY%20DAT%20CONG%20TINH%20BRVT%2020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1-%20D&#7920;%20&#193;N%20QUY%20&#272;&#7844;T%20C&#212;NG\CH&#7880;NH%20S&#7916;A%2016-3-18\New%20folder\2-%20RA%20SOAT%20QDC%20TP%20VUNG%20TA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 cong dat do"/>
      <sheetName val="Con dao (CTCC)"/>
      <sheetName val="Long Dien (Ok)"/>
      <sheetName val="TP Ba Ria (goc)"/>
      <sheetName val="Sheet2"/>
      <sheetName val="TP Vung Tau"/>
      <sheetName val="Dau gia (Chau Duc)"/>
      <sheetName val="Tan Thanh (Long)"/>
      <sheetName val="Ma huyen"/>
    </sheetNames>
    <sheetDataSet>
      <sheetData sheetId="0" refreshError="1"/>
      <sheetData sheetId="1" refreshError="1"/>
      <sheetData sheetId="2" refreshError="1"/>
      <sheetData sheetId="3" refreshError="1"/>
      <sheetData sheetId="4" refreshError="1"/>
      <sheetData sheetId="5" refreshError="1">
        <row r="6">
          <cell r="A6">
            <v>2</v>
          </cell>
          <cell r="B6" t="str">
            <v>Đường Vi Ba (trong khu chùa Bồ Đề)</v>
          </cell>
          <cell r="C6">
            <v>2</v>
          </cell>
          <cell r="D6" t="str">
            <v>Phường 1</v>
          </cell>
          <cell r="E6">
            <v>1</v>
          </cell>
          <cell r="F6">
            <v>14</v>
          </cell>
          <cell r="G6">
            <v>82.9</v>
          </cell>
        </row>
        <row r="7">
          <cell r="A7">
            <v>3</v>
          </cell>
          <cell r="B7" t="str">
            <v>42/1/3 Trần Phú</v>
          </cell>
          <cell r="C7" t="str">
            <v>5.2</v>
          </cell>
          <cell r="D7" t="str">
            <v>Phường 1</v>
          </cell>
          <cell r="E7">
            <v>3</v>
          </cell>
          <cell r="F7">
            <v>19</v>
          </cell>
          <cell r="G7">
            <v>448</v>
          </cell>
          <cell r="H7" t="str">
            <v>ODT</v>
          </cell>
        </row>
        <row r="8">
          <cell r="A8">
            <v>4</v>
          </cell>
          <cell r="B8" t="str">
            <v>đường Vi Ba</v>
          </cell>
          <cell r="C8">
            <v>2</v>
          </cell>
          <cell r="D8" t="str">
            <v>Phường 1</v>
          </cell>
          <cell r="E8">
            <v>7</v>
          </cell>
          <cell r="F8" t="str">
            <v>1p11</v>
          </cell>
          <cell r="G8">
            <v>100</v>
          </cell>
        </row>
        <row r="9">
          <cell r="A9">
            <v>5</v>
          </cell>
          <cell r="B9" t="str">
            <v>21 Lê Lợi</v>
          </cell>
          <cell r="C9">
            <v>1</v>
          </cell>
          <cell r="D9" t="str">
            <v>Phường 1</v>
          </cell>
          <cell r="E9">
            <v>8</v>
          </cell>
          <cell r="F9">
            <v>51</v>
          </cell>
          <cell r="G9">
            <v>252.1</v>
          </cell>
          <cell r="H9" t="str">
            <v>TSC</v>
          </cell>
        </row>
        <row r="10">
          <cell r="A10">
            <v>6</v>
          </cell>
          <cell r="B10" t="str">
            <v>19 Lê Lợi</v>
          </cell>
          <cell r="C10">
            <v>1</v>
          </cell>
          <cell r="D10" t="str">
            <v>Phường 1</v>
          </cell>
          <cell r="E10">
            <v>8</v>
          </cell>
          <cell r="F10" t="str">
            <v>48 + 51</v>
          </cell>
          <cell r="G10">
            <v>339</v>
          </cell>
          <cell r="H10" t="str">
            <v>TSC</v>
          </cell>
        </row>
        <row r="11">
          <cell r="A11">
            <v>7</v>
          </cell>
          <cell r="B11" t="str">
            <v>Hẻm 42 Trần Phú</v>
          </cell>
          <cell r="C11" t="str">
            <v>5.2</v>
          </cell>
          <cell r="D11" t="str">
            <v>Phường 1</v>
          </cell>
          <cell r="E11">
            <v>11</v>
          </cell>
          <cell r="F11">
            <v>4</v>
          </cell>
          <cell r="G11">
            <v>2837.4</v>
          </cell>
          <cell r="H11" t="str">
            <v>ODT</v>
          </cell>
        </row>
        <row r="12">
          <cell r="A12">
            <v>8</v>
          </cell>
          <cell r="B12" t="str">
            <v>17 Thủ Khoa Huân</v>
          </cell>
          <cell r="C12">
            <v>1</v>
          </cell>
          <cell r="D12" t="str">
            <v>Phường 1</v>
          </cell>
          <cell r="E12">
            <v>13</v>
          </cell>
          <cell r="F12">
            <v>174</v>
          </cell>
          <cell r="G12">
            <v>240.3</v>
          </cell>
          <cell r="H12" t="str">
            <v>TSC</v>
          </cell>
        </row>
        <row r="13">
          <cell r="A13">
            <v>9</v>
          </cell>
          <cell r="B13" t="str">
            <v>Hẻm 42 Trần Phú</v>
          </cell>
          <cell r="C13" t="str">
            <v>5.2</v>
          </cell>
          <cell r="D13" t="str">
            <v>Phường 1</v>
          </cell>
          <cell r="E13">
            <v>16</v>
          </cell>
          <cell r="F13">
            <v>4</v>
          </cell>
          <cell r="G13">
            <v>382.4</v>
          </cell>
          <cell r="H13" t="str">
            <v>ODT</v>
          </cell>
        </row>
        <row r="14">
          <cell r="A14">
            <v>10</v>
          </cell>
          <cell r="B14" t="str">
            <v>94 Trần Hưng Đạo</v>
          </cell>
          <cell r="C14">
            <v>1</v>
          </cell>
          <cell r="D14" t="str">
            <v>Phường 1</v>
          </cell>
          <cell r="E14">
            <v>19</v>
          </cell>
          <cell r="F14">
            <v>9</v>
          </cell>
          <cell r="G14">
            <v>2128</v>
          </cell>
          <cell r="H14" t="str">
            <v>TSC</v>
          </cell>
        </row>
        <row r="15">
          <cell r="A15">
            <v>11</v>
          </cell>
          <cell r="B15" t="str">
            <v xml:space="preserve">49 Trưng Nhị </v>
          </cell>
          <cell r="C15">
            <v>1</v>
          </cell>
          <cell r="D15" t="str">
            <v>Phường 1</v>
          </cell>
          <cell r="E15">
            <v>24</v>
          </cell>
          <cell r="F15">
            <v>71</v>
          </cell>
          <cell r="G15">
            <v>62.4</v>
          </cell>
          <cell r="H15" t="str">
            <v>TSC</v>
          </cell>
        </row>
        <row r="16">
          <cell r="A16">
            <v>12</v>
          </cell>
          <cell r="B16" t="str">
            <v>42/1/1 Trần Phú</v>
          </cell>
          <cell r="C16">
            <v>0</v>
          </cell>
          <cell r="D16" t="str">
            <v>Phường 1</v>
          </cell>
          <cell r="E16">
            <v>25</v>
          </cell>
          <cell r="F16">
            <v>4</v>
          </cell>
          <cell r="G16">
            <v>149.6</v>
          </cell>
          <cell r="H16" t="str">
            <v>ODT</v>
          </cell>
        </row>
        <row r="17">
          <cell r="A17">
            <v>13</v>
          </cell>
          <cell r="B17" t="str">
            <v>37 Lý Thường Kiệt</v>
          </cell>
          <cell r="C17">
            <v>1</v>
          </cell>
          <cell r="D17" t="str">
            <v>Phường 1</v>
          </cell>
          <cell r="E17">
            <v>25</v>
          </cell>
          <cell r="F17">
            <v>281</v>
          </cell>
          <cell r="G17">
            <v>72.7</v>
          </cell>
          <cell r="H17" t="str">
            <v>TSC</v>
          </cell>
        </row>
        <row r="18">
          <cell r="A18">
            <v>14</v>
          </cell>
          <cell r="B18" t="str">
            <v>122 Lý Tự Trọng (Rạp Măng Non)</v>
          </cell>
          <cell r="C18">
            <v>1</v>
          </cell>
          <cell r="D18" t="str">
            <v>Phường 1</v>
          </cell>
          <cell r="E18">
            <v>26</v>
          </cell>
          <cell r="F18">
            <v>38</v>
          </cell>
          <cell r="G18">
            <v>781.6</v>
          </cell>
          <cell r="H18" t="str">
            <v>TSC</v>
          </cell>
        </row>
        <row r="19">
          <cell r="A19">
            <v>15</v>
          </cell>
          <cell r="B19" t="str">
            <v>21 Thống Nhất</v>
          </cell>
          <cell r="C19">
            <v>2</v>
          </cell>
          <cell r="D19" t="str">
            <v>Phường 1</v>
          </cell>
          <cell r="E19">
            <v>26</v>
          </cell>
          <cell r="F19">
            <v>132</v>
          </cell>
          <cell r="G19">
            <v>11420</v>
          </cell>
          <cell r="H19" t="str">
            <v>DVH</v>
          </cell>
        </row>
        <row r="20">
          <cell r="A20">
            <v>16</v>
          </cell>
          <cell r="B20" t="str">
            <v>10 Thống Nhất</v>
          </cell>
          <cell r="C20">
            <v>1</v>
          </cell>
          <cell r="D20" t="str">
            <v>Phường 1</v>
          </cell>
          <cell r="E20">
            <v>30</v>
          </cell>
          <cell r="F20" t="str">
            <v>10 + 7</v>
          </cell>
          <cell r="G20">
            <v>2350.6999999999998</v>
          </cell>
          <cell r="H20" t="str">
            <v>TSC</v>
          </cell>
        </row>
        <row r="21">
          <cell r="A21">
            <v>17</v>
          </cell>
          <cell r="B21" t="str">
            <v>07 Trần Hưng Đạo</v>
          </cell>
          <cell r="C21">
            <v>1</v>
          </cell>
          <cell r="D21" t="str">
            <v>Phường 1</v>
          </cell>
          <cell r="E21">
            <v>32</v>
          </cell>
          <cell r="F21">
            <v>55</v>
          </cell>
          <cell r="G21">
            <v>218.6</v>
          </cell>
          <cell r="H21" t="str">
            <v>TSC</v>
          </cell>
        </row>
        <row r="22">
          <cell r="A22">
            <v>18</v>
          </cell>
          <cell r="B22" t="str">
            <v>đường Trần Phú</v>
          </cell>
          <cell r="C22">
            <v>2</v>
          </cell>
          <cell r="D22" t="str">
            <v>Phường 1</v>
          </cell>
          <cell r="E22">
            <v>54</v>
          </cell>
          <cell r="F22">
            <v>9</v>
          </cell>
          <cell r="G22">
            <v>1952.7</v>
          </cell>
          <cell r="H22" t="str">
            <v>CLN</v>
          </cell>
        </row>
        <row r="23">
          <cell r="A23">
            <v>19</v>
          </cell>
          <cell r="B23" t="str">
            <v>đường Trần Phú</v>
          </cell>
          <cell r="C23">
            <v>2</v>
          </cell>
          <cell r="D23" t="str">
            <v>Phường 1</v>
          </cell>
          <cell r="E23">
            <v>54</v>
          </cell>
          <cell r="F23">
            <v>19</v>
          </cell>
          <cell r="G23">
            <v>4041.9</v>
          </cell>
          <cell r="H23" t="str">
            <v>CLN</v>
          </cell>
        </row>
        <row r="24">
          <cell r="A24">
            <v>20</v>
          </cell>
          <cell r="B24" t="str">
            <v>Đất nghĩa địa Nam Đồng</v>
          </cell>
          <cell r="C24">
            <v>6</v>
          </cell>
          <cell r="D24" t="str">
            <v>Phường 10</v>
          </cell>
          <cell r="E24">
            <v>15</v>
          </cell>
          <cell r="F24" t="str">
            <v> 127</v>
          </cell>
          <cell r="G24">
            <v>2375</v>
          </cell>
          <cell r="H24" t="str">
            <v>NTD</v>
          </cell>
        </row>
        <row r="25">
          <cell r="A25">
            <v>21</v>
          </cell>
          <cell r="B25" t="str">
            <v>Hẻm 54 Hàn Thuyên (đã trừ khu phố 1)</v>
          </cell>
          <cell r="C25">
            <v>1</v>
          </cell>
          <cell r="D25" t="str">
            <v>Phường 10</v>
          </cell>
          <cell r="E25">
            <v>41</v>
          </cell>
          <cell r="F25">
            <v>168</v>
          </cell>
          <cell r="G25">
            <v>2249.6999999999998</v>
          </cell>
          <cell r="H25" t="str">
            <v>TCS</v>
          </cell>
        </row>
        <row r="26">
          <cell r="A26">
            <v>22</v>
          </cell>
          <cell r="B26" t="str">
            <v>Hẻm 54 Hàn Thuyên</v>
          </cell>
          <cell r="C26">
            <v>1</v>
          </cell>
          <cell r="D26" t="str">
            <v>Phường 10</v>
          </cell>
          <cell r="E26">
            <v>41</v>
          </cell>
          <cell r="F26" t="str">
            <v>Một phần thửa 168 </v>
          </cell>
          <cell r="G26">
            <v>255</v>
          </cell>
          <cell r="H26" t="str">
            <v>TCS</v>
          </cell>
        </row>
        <row r="27">
          <cell r="A27">
            <v>23</v>
          </cell>
          <cell r="B27" t="str">
            <v>935/7/25A đường Bình Giã</v>
          </cell>
          <cell r="C27">
            <v>1</v>
          </cell>
          <cell r="D27" t="str">
            <v>Phường 10</v>
          </cell>
          <cell r="E27">
            <v>43</v>
          </cell>
          <cell r="F27" t="str">
            <v>47B</v>
          </cell>
          <cell r="G27">
            <v>135.6</v>
          </cell>
          <cell r="H27" t="str">
            <v>TCS</v>
          </cell>
        </row>
        <row r="28">
          <cell r="A28">
            <v>24</v>
          </cell>
          <cell r="B28" t="str">
            <v>F16, Khu tái định cư 4,07Ha</v>
          </cell>
          <cell r="C28">
            <v>1</v>
          </cell>
          <cell r="D28" t="str">
            <v>Phường 10</v>
          </cell>
          <cell r="E28">
            <v>50</v>
          </cell>
          <cell r="F28" t="str">
            <v> F16</v>
          </cell>
          <cell r="G28">
            <v>94</v>
          </cell>
          <cell r="H28" t="str">
            <v>TCS</v>
          </cell>
        </row>
        <row r="29">
          <cell r="A29">
            <v>25</v>
          </cell>
          <cell r="B29" t="str">
            <v>219/28 Lưu Chí Hiếu</v>
          </cell>
          <cell r="C29">
            <v>1</v>
          </cell>
          <cell r="D29" t="str">
            <v>Phường 10</v>
          </cell>
          <cell r="E29">
            <v>84</v>
          </cell>
          <cell r="G29">
            <v>2712.6</v>
          </cell>
          <cell r="H29" t="str">
            <v>TCS</v>
          </cell>
        </row>
        <row r="30">
          <cell r="A30">
            <v>26</v>
          </cell>
          <cell r="B30" t="str">
            <v> Liền kề 367 Nguyễn Hữu Cảnh</v>
          </cell>
          <cell r="C30">
            <v>1</v>
          </cell>
          <cell r="D30" t="str">
            <v>Phường 10</v>
          </cell>
          <cell r="E30">
            <v>93</v>
          </cell>
          <cell r="F30">
            <v>4</v>
          </cell>
          <cell r="G30">
            <v>239</v>
          </cell>
          <cell r="H30" t="str">
            <v>TCS</v>
          </cell>
        </row>
        <row r="31">
          <cell r="A31">
            <v>27</v>
          </cell>
          <cell r="B31" t="str">
            <v>935/1 đường Bình Giã</v>
          </cell>
          <cell r="C31">
            <v>1</v>
          </cell>
          <cell r="D31" t="str">
            <v>Phường 10</v>
          </cell>
          <cell r="E31" t="str">
            <v>36 </v>
          </cell>
          <cell r="F31" t="str">
            <v>194 </v>
          </cell>
          <cell r="G31">
            <v>528</v>
          </cell>
          <cell r="H31" t="str">
            <v>TCS</v>
          </cell>
        </row>
        <row r="32">
          <cell r="A32">
            <v>28</v>
          </cell>
          <cell r="B32" t="str">
            <v>Hẻm 422 Đường Nguyễn Hữu Cảnh</v>
          </cell>
          <cell r="C32">
            <v>1</v>
          </cell>
          <cell r="D32" t="str">
            <v>Phường 10</v>
          </cell>
          <cell r="E32" t="str">
            <v>94 </v>
          </cell>
          <cell r="F32" t="str">
            <v> 95</v>
          </cell>
          <cell r="G32">
            <v>92.6</v>
          </cell>
          <cell r="H32" t="str">
            <v>TCS</v>
          </cell>
        </row>
        <row r="33">
          <cell r="A33">
            <v>29</v>
          </cell>
          <cell r="B33" t="str">
            <v>1020 đường 30/4</v>
          </cell>
          <cell r="C33">
            <v>1</v>
          </cell>
          <cell r="D33" t="str">
            <v>Phường 11</v>
          </cell>
          <cell r="E33">
            <v>34</v>
          </cell>
          <cell r="F33">
            <v>46</v>
          </cell>
          <cell r="G33">
            <v>3564</v>
          </cell>
          <cell r="H33" t="str">
            <v>TCS</v>
          </cell>
        </row>
        <row r="34">
          <cell r="A34">
            <v>30</v>
          </cell>
          <cell r="B34" t="str">
            <v>02 đường Đô Lương</v>
          </cell>
          <cell r="C34">
            <v>1</v>
          </cell>
          <cell r="D34" t="str">
            <v>Phường 11</v>
          </cell>
          <cell r="E34">
            <v>34</v>
          </cell>
          <cell r="F34">
            <v>46</v>
          </cell>
          <cell r="G34">
            <v>100</v>
          </cell>
          <cell r="H34" t="str">
            <v>TCS</v>
          </cell>
        </row>
        <row r="35">
          <cell r="A35">
            <v>31</v>
          </cell>
          <cell r="B35" t="str">
            <v>1126 Đường 30/4</v>
          </cell>
          <cell r="C35">
            <v>1</v>
          </cell>
          <cell r="D35" t="str">
            <v>Phường 11</v>
          </cell>
          <cell r="E35">
            <v>34</v>
          </cell>
          <cell r="F35">
            <v>48</v>
          </cell>
          <cell r="G35">
            <v>530</v>
          </cell>
          <cell r="H35" t="str">
            <v>TCS</v>
          </cell>
        </row>
        <row r="36">
          <cell r="A36">
            <v>32</v>
          </cell>
          <cell r="B36" t="str">
            <v>1043 đường 30/4</v>
          </cell>
          <cell r="C36">
            <v>1</v>
          </cell>
          <cell r="D36" t="str">
            <v>Phường 11</v>
          </cell>
          <cell r="E36">
            <v>34</v>
          </cell>
          <cell r="F36">
            <v>460</v>
          </cell>
          <cell r="G36">
            <v>1618</v>
          </cell>
          <cell r="H36" t="str">
            <v>TCS</v>
          </cell>
        </row>
        <row r="37">
          <cell r="A37">
            <v>33</v>
          </cell>
          <cell r="B37" t="str">
            <v>Hẻm 36 Đô Lương</v>
          </cell>
          <cell r="C37" t="str">
            <v>5.2</v>
          </cell>
          <cell r="D37" t="str">
            <v>Phường 11</v>
          </cell>
          <cell r="E37">
            <v>34</v>
          </cell>
          <cell r="F37">
            <v>755</v>
          </cell>
          <cell r="G37">
            <v>1600</v>
          </cell>
          <cell r="H37" t="str">
            <v>ODT</v>
          </cell>
        </row>
        <row r="38">
          <cell r="A38">
            <v>34</v>
          </cell>
          <cell r="B38" t="str">
            <v>1199 đường 30/4</v>
          </cell>
          <cell r="C38">
            <v>1</v>
          </cell>
          <cell r="D38" t="str">
            <v>Phường 11</v>
          </cell>
          <cell r="E38">
            <v>34</v>
          </cell>
          <cell r="F38">
            <v>987</v>
          </cell>
          <cell r="G38">
            <v>162</v>
          </cell>
          <cell r="H38" t="str">
            <v>TCS</v>
          </cell>
        </row>
        <row r="39">
          <cell r="A39">
            <v>35</v>
          </cell>
          <cell r="B39" t="str">
            <v>1201 đường 30/4</v>
          </cell>
          <cell r="C39">
            <v>1</v>
          </cell>
          <cell r="D39" t="str">
            <v>Phường 11</v>
          </cell>
          <cell r="E39">
            <v>34</v>
          </cell>
          <cell r="F39">
            <v>988</v>
          </cell>
          <cell r="G39">
            <v>560</v>
          </cell>
          <cell r="H39" t="str">
            <v>TCS</v>
          </cell>
        </row>
        <row r="40">
          <cell r="A40">
            <v>36</v>
          </cell>
          <cell r="B40" t="str">
            <v>1171 đường 30/4</v>
          </cell>
          <cell r="C40">
            <v>1</v>
          </cell>
          <cell r="D40" t="str">
            <v>Phường 11</v>
          </cell>
          <cell r="E40">
            <v>34</v>
          </cell>
          <cell r="F40" t="str">
            <v>932, 933</v>
          </cell>
          <cell r="G40">
            <v>1608</v>
          </cell>
          <cell r="H40" t="str">
            <v>TCS</v>
          </cell>
        </row>
        <row r="41">
          <cell r="A41">
            <v>37</v>
          </cell>
          <cell r="B41" t="str">
            <v>921 đường 30/4</v>
          </cell>
          <cell r="C41">
            <v>1</v>
          </cell>
          <cell r="D41" t="str">
            <v>Phường 11</v>
          </cell>
          <cell r="E41">
            <v>35</v>
          </cell>
          <cell r="F41">
            <v>109</v>
          </cell>
          <cell r="G41">
            <v>97.5</v>
          </cell>
          <cell r="H41" t="str">
            <v>TCS</v>
          </cell>
        </row>
        <row r="42">
          <cell r="A42">
            <v>38</v>
          </cell>
          <cell r="B42" t="str">
            <v>877 đường 30/4</v>
          </cell>
          <cell r="C42" t="str">
            <v>5.2</v>
          </cell>
          <cell r="D42" t="str">
            <v>Phường 11</v>
          </cell>
          <cell r="E42">
            <v>35</v>
          </cell>
          <cell r="F42">
            <v>129</v>
          </cell>
          <cell r="G42">
            <v>7115</v>
          </cell>
          <cell r="H42" t="str">
            <v>ODT</v>
          </cell>
        </row>
        <row r="43">
          <cell r="A43">
            <v>39</v>
          </cell>
          <cell r="B43" t="str">
            <v>718 đường 30/4</v>
          </cell>
          <cell r="C43">
            <v>1</v>
          </cell>
          <cell r="D43" t="str">
            <v>Phường 11</v>
          </cell>
          <cell r="E43">
            <v>36</v>
          </cell>
          <cell r="F43">
            <v>17</v>
          </cell>
          <cell r="G43">
            <v>100</v>
          </cell>
          <cell r="H43" t="str">
            <v>TCS</v>
          </cell>
        </row>
        <row r="44">
          <cell r="A44">
            <v>40</v>
          </cell>
          <cell r="B44" t="str">
            <v>Cuối hẻm 65 Bắc Sơn</v>
          </cell>
          <cell r="C44">
            <v>2</v>
          </cell>
          <cell r="D44" t="str">
            <v>Phường 11</v>
          </cell>
          <cell r="E44">
            <v>37</v>
          </cell>
          <cell r="F44">
            <v>139</v>
          </cell>
          <cell r="G44">
            <v>1940</v>
          </cell>
          <cell r="H44" t="str">
            <v>DGT</v>
          </cell>
        </row>
        <row r="45">
          <cell r="A45">
            <v>41</v>
          </cell>
          <cell r="B45" t="str">
            <v>Hẻm 827 đường 30/4</v>
          </cell>
          <cell r="C45" t="str">
            <v>5.2</v>
          </cell>
          <cell r="D45" t="str">
            <v>Phường 11</v>
          </cell>
          <cell r="E45">
            <v>37</v>
          </cell>
          <cell r="F45">
            <v>240</v>
          </cell>
          <cell r="G45">
            <v>1101</v>
          </cell>
          <cell r="H45" t="str">
            <v>ODT</v>
          </cell>
        </row>
        <row r="46">
          <cell r="A46">
            <v>42</v>
          </cell>
          <cell r="B46" t="str">
            <v>Đầu hẻm 67 Bắc Sơn</v>
          </cell>
          <cell r="C46">
            <v>2</v>
          </cell>
          <cell r="D46" t="str">
            <v>Phường 11</v>
          </cell>
          <cell r="E46">
            <v>37</v>
          </cell>
          <cell r="F46">
            <v>369</v>
          </cell>
          <cell r="G46">
            <v>370</v>
          </cell>
          <cell r="H46" t="str">
            <v>DGT</v>
          </cell>
        </row>
        <row r="47">
          <cell r="A47">
            <v>43</v>
          </cell>
          <cell r="B47" t="str">
            <v>Sát kênh 3 thủy lợi (KP1)</v>
          </cell>
          <cell r="C47">
            <v>1</v>
          </cell>
          <cell r="D47" t="str">
            <v>Phường 11</v>
          </cell>
          <cell r="E47">
            <v>46</v>
          </cell>
          <cell r="F47" t="str">
            <v>146 + 149</v>
          </cell>
          <cell r="G47">
            <v>24060</v>
          </cell>
          <cell r="H47" t="str">
            <v>TCS</v>
          </cell>
        </row>
        <row r="48">
          <cell r="A48">
            <v>44</v>
          </cell>
          <cell r="B48" t="str">
            <v>Sát kênh 3 thủy lợi (KP1)</v>
          </cell>
          <cell r="C48" t="str">
            <v>5.2</v>
          </cell>
          <cell r="D48" t="str">
            <v>Phường 11</v>
          </cell>
          <cell r="E48">
            <v>46</v>
          </cell>
          <cell r="F48" t="str">
            <v>146 + 149</v>
          </cell>
          <cell r="G48">
            <v>7000</v>
          </cell>
          <cell r="H48" t="str">
            <v>ODT</v>
          </cell>
        </row>
        <row r="49">
          <cell r="A49">
            <v>45</v>
          </cell>
          <cell r="B49" t="str">
            <v>Đường 30/4</v>
          </cell>
          <cell r="C49">
            <v>2</v>
          </cell>
          <cell r="D49" t="str">
            <v>Phường 12</v>
          </cell>
          <cell r="E49">
            <v>5</v>
          </cell>
          <cell r="F49">
            <v>4</v>
          </cell>
          <cell r="G49">
            <v>320</v>
          </cell>
        </row>
        <row r="50">
          <cell r="A50">
            <v>46</v>
          </cell>
          <cell r="B50" t="str">
            <v>đường 30/4</v>
          </cell>
          <cell r="C50">
            <v>1</v>
          </cell>
          <cell r="D50" t="str">
            <v>Phường 12</v>
          </cell>
          <cell r="E50">
            <v>5</v>
          </cell>
          <cell r="F50" t="str">
            <v>91; 92</v>
          </cell>
          <cell r="G50">
            <v>147</v>
          </cell>
          <cell r="H50" t="str">
            <v>TCS</v>
          </cell>
        </row>
        <row r="51">
          <cell r="A51">
            <v>47</v>
          </cell>
          <cell r="B51" t="str">
            <v>Nguyễn Gia Thiều</v>
          </cell>
          <cell r="C51">
            <v>6</v>
          </cell>
          <cell r="D51" t="str">
            <v>Phường 12</v>
          </cell>
          <cell r="E51">
            <v>6</v>
          </cell>
          <cell r="F51">
            <v>23</v>
          </cell>
          <cell r="G51">
            <v>2570</v>
          </cell>
          <cell r="H51" t="str">
            <v>ODT</v>
          </cell>
        </row>
        <row r="52">
          <cell r="A52">
            <v>48</v>
          </cell>
          <cell r="B52" t="str">
            <v>Nguyễn Gia Thiều</v>
          </cell>
          <cell r="C52">
            <v>2</v>
          </cell>
          <cell r="D52" t="str">
            <v>Phường 12</v>
          </cell>
          <cell r="E52">
            <v>17</v>
          </cell>
          <cell r="F52">
            <v>10</v>
          </cell>
          <cell r="G52">
            <v>155.4</v>
          </cell>
          <cell r="H52" t="str">
            <v>DGT</v>
          </cell>
        </row>
        <row r="53">
          <cell r="A53">
            <v>49</v>
          </cell>
          <cell r="B53" t="str">
            <v>đường 30/4</v>
          </cell>
          <cell r="C53">
            <v>1</v>
          </cell>
          <cell r="D53" t="str">
            <v>Phường 12</v>
          </cell>
          <cell r="E53">
            <v>19</v>
          </cell>
          <cell r="F53">
            <v>35</v>
          </cell>
          <cell r="G53">
            <v>89.7</v>
          </cell>
          <cell r="H53" t="str">
            <v>TCS</v>
          </cell>
        </row>
        <row r="54">
          <cell r="A54">
            <v>50</v>
          </cell>
          <cell r="B54" t="str">
            <v>đường 30/4</v>
          </cell>
          <cell r="C54">
            <v>1</v>
          </cell>
          <cell r="D54" t="str">
            <v>Phường 12</v>
          </cell>
          <cell r="E54">
            <v>19</v>
          </cell>
          <cell r="F54" t="str">
            <v>143; 180</v>
          </cell>
          <cell r="G54">
            <v>34.1</v>
          </cell>
          <cell r="H54" t="str">
            <v>TCS</v>
          </cell>
        </row>
        <row r="55">
          <cell r="A55">
            <v>51</v>
          </cell>
          <cell r="B55" t="str">
            <v>đường 30/4</v>
          </cell>
          <cell r="C55">
            <v>1</v>
          </cell>
          <cell r="D55" t="str">
            <v>Phường 12</v>
          </cell>
          <cell r="E55">
            <v>19</v>
          </cell>
          <cell r="F55" t="str">
            <v>175; 176</v>
          </cell>
          <cell r="G55">
            <v>72.5</v>
          </cell>
          <cell r="H55" t="str">
            <v>TCS</v>
          </cell>
        </row>
        <row r="56">
          <cell r="A56">
            <v>52</v>
          </cell>
          <cell r="B56" t="str">
            <v>đường 30/4</v>
          </cell>
          <cell r="C56">
            <v>1</v>
          </cell>
          <cell r="D56" t="str">
            <v>Phường 12</v>
          </cell>
          <cell r="E56">
            <v>21</v>
          </cell>
          <cell r="F56">
            <v>20</v>
          </cell>
          <cell r="G56">
            <v>249.6</v>
          </cell>
          <cell r="H56" t="str">
            <v>TCS</v>
          </cell>
        </row>
        <row r="57">
          <cell r="A57">
            <v>53</v>
          </cell>
          <cell r="B57" t="str">
            <v>Võ Nguyên Giáp</v>
          </cell>
          <cell r="C57">
            <v>2</v>
          </cell>
          <cell r="D57" t="str">
            <v>Phường 12</v>
          </cell>
          <cell r="E57">
            <v>23</v>
          </cell>
          <cell r="F57" t="str">
            <v>/13</v>
          </cell>
          <cell r="G57">
            <v>320</v>
          </cell>
          <cell r="H57" t="str">
            <v>TCS</v>
          </cell>
        </row>
        <row r="58">
          <cell r="A58">
            <v>54</v>
          </cell>
          <cell r="B58" t="str">
            <v>Võ Nguyên Giáp</v>
          </cell>
          <cell r="C58">
            <v>2</v>
          </cell>
          <cell r="D58" t="str">
            <v>Phường 12</v>
          </cell>
          <cell r="E58">
            <v>24</v>
          </cell>
          <cell r="F58">
            <v>3</v>
          </cell>
          <cell r="G58">
            <v>116</v>
          </cell>
          <cell r="H58" t="str">
            <v>DGT</v>
          </cell>
        </row>
        <row r="59">
          <cell r="A59">
            <v>55</v>
          </cell>
          <cell r="B59" t="str">
            <v>Võ Nguyên Giáp</v>
          </cell>
          <cell r="C59">
            <v>1</v>
          </cell>
          <cell r="D59" t="str">
            <v>Phường 12</v>
          </cell>
          <cell r="E59">
            <v>24</v>
          </cell>
          <cell r="F59">
            <v>49</v>
          </cell>
          <cell r="G59">
            <v>3207.8</v>
          </cell>
          <cell r="H59" t="str">
            <v>TCS</v>
          </cell>
        </row>
        <row r="60">
          <cell r="A60">
            <v>56</v>
          </cell>
          <cell r="B60" t="str">
            <v>Võ Nguyên Giáp</v>
          </cell>
          <cell r="C60">
            <v>6</v>
          </cell>
          <cell r="D60" t="str">
            <v>Phường 12</v>
          </cell>
          <cell r="E60">
            <v>25</v>
          </cell>
          <cell r="F60" t="str">
            <v xml:space="preserve">89; 90; 91; 92; 96; 97; </v>
          </cell>
          <cell r="G60">
            <v>5559</v>
          </cell>
          <cell r="H60" t="str">
            <v>ODT</v>
          </cell>
        </row>
        <row r="61">
          <cell r="A61">
            <v>57</v>
          </cell>
          <cell r="B61" t="str">
            <v>Võ Nguyên Giáp</v>
          </cell>
          <cell r="C61">
            <v>2</v>
          </cell>
          <cell r="D61" t="str">
            <v>Phường 12</v>
          </cell>
          <cell r="E61">
            <v>27</v>
          </cell>
          <cell r="F61" t="str">
            <v>/20</v>
          </cell>
          <cell r="G61">
            <v>600</v>
          </cell>
          <cell r="H61" t="str">
            <v>DGT</v>
          </cell>
        </row>
        <row r="62">
          <cell r="A62">
            <v>58</v>
          </cell>
          <cell r="B62" t="str">
            <v>Đường 30/4</v>
          </cell>
          <cell r="C62" t="str">
            <v>5.2</v>
          </cell>
          <cell r="D62" t="str">
            <v>Phường 12</v>
          </cell>
          <cell r="E62">
            <v>40</v>
          </cell>
          <cell r="F62">
            <v>20</v>
          </cell>
          <cell r="G62">
            <v>4247.3</v>
          </cell>
          <cell r="H62" t="str">
            <v>ODT</v>
          </cell>
        </row>
        <row r="63">
          <cell r="A63">
            <v>59</v>
          </cell>
          <cell r="B63" t="str">
            <v>Đường 30/4</v>
          </cell>
          <cell r="C63" t="str">
            <v>5.2</v>
          </cell>
          <cell r="D63" t="str">
            <v>Phường 12</v>
          </cell>
          <cell r="E63">
            <v>40</v>
          </cell>
          <cell r="F63" t="str">
            <v>7; 26</v>
          </cell>
          <cell r="G63">
            <v>4696</v>
          </cell>
          <cell r="H63" t="str">
            <v>ODT</v>
          </cell>
        </row>
        <row r="64">
          <cell r="A64">
            <v>60</v>
          </cell>
          <cell r="B64" t="str">
            <v>Phước Thắng</v>
          </cell>
          <cell r="C64">
            <v>1</v>
          </cell>
          <cell r="D64" t="str">
            <v>Phường 12</v>
          </cell>
          <cell r="E64">
            <v>42</v>
          </cell>
          <cell r="F64">
            <v>46</v>
          </cell>
          <cell r="G64">
            <v>137</v>
          </cell>
          <cell r="H64" t="str">
            <v>TCS</v>
          </cell>
        </row>
        <row r="65">
          <cell r="A65">
            <v>61</v>
          </cell>
          <cell r="B65" t="str">
            <v>Phước Thắng</v>
          </cell>
          <cell r="C65">
            <v>1</v>
          </cell>
          <cell r="D65" t="str">
            <v>Phường 12</v>
          </cell>
          <cell r="E65">
            <v>42</v>
          </cell>
          <cell r="F65">
            <v>46</v>
          </cell>
          <cell r="G65">
            <v>137</v>
          </cell>
          <cell r="H65" t="str">
            <v>TCS</v>
          </cell>
        </row>
        <row r="66">
          <cell r="A66">
            <v>62</v>
          </cell>
          <cell r="B66" t="str">
            <v>Phước Thắng</v>
          </cell>
          <cell r="C66">
            <v>2</v>
          </cell>
          <cell r="D66" t="str">
            <v>Phường 12</v>
          </cell>
          <cell r="E66">
            <v>42</v>
          </cell>
          <cell r="F66">
            <v>46</v>
          </cell>
          <cell r="G66">
            <v>1706</v>
          </cell>
          <cell r="H66" t="str">
            <v>TCS</v>
          </cell>
        </row>
        <row r="67">
          <cell r="A67">
            <v>63</v>
          </cell>
          <cell r="B67" t="str">
            <v>Đường 30/4</v>
          </cell>
          <cell r="C67" t="str">
            <v>5.2</v>
          </cell>
          <cell r="D67" t="str">
            <v>Phường 12</v>
          </cell>
          <cell r="E67">
            <v>49</v>
          </cell>
          <cell r="F67">
            <v>11</v>
          </cell>
          <cell r="G67">
            <v>550</v>
          </cell>
          <cell r="H67" t="str">
            <v>ODT</v>
          </cell>
        </row>
        <row r="68">
          <cell r="A68">
            <v>64</v>
          </cell>
          <cell r="B68" t="str">
            <v>Phước Thắng</v>
          </cell>
          <cell r="C68">
            <v>6</v>
          </cell>
          <cell r="D68" t="str">
            <v>Phường 12</v>
          </cell>
          <cell r="E68">
            <v>52</v>
          </cell>
          <cell r="F68">
            <v>9</v>
          </cell>
          <cell r="G68">
            <v>100</v>
          </cell>
          <cell r="H68" t="str">
            <v>ODT</v>
          </cell>
        </row>
        <row r="69">
          <cell r="A69">
            <v>65</v>
          </cell>
          <cell r="B69" t="str">
            <v>Nguyễn Gia Thiều</v>
          </cell>
          <cell r="C69">
            <v>2</v>
          </cell>
          <cell r="D69" t="str">
            <v>Phường 12</v>
          </cell>
          <cell r="E69">
            <v>59</v>
          </cell>
          <cell r="F69" t="str">
            <v>142; 146; 149</v>
          </cell>
          <cell r="G69">
            <v>1981</v>
          </cell>
          <cell r="H69" t="str">
            <v>DGT</v>
          </cell>
        </row>
        <row r="70">
          <cell r="A70">
            <v>66</v>
          </cell>
          <cell r="B70" t="str">
            <v>Nguyễn Gia Thiều</v>
          </cell>
          <cell r="C70">
            <v>2</v>
          </cell>
          <cell r="D70" t="str">
            <v>Phường 12</v>
          </cell>
          <cell r="E70">
            <v>59</v>
          </cell>
          <cell r="G70">
            <v>1492.5</v>
          </cell>
          <cell r="H70" t="str">
            <v>DGT</v>
          </cell>
        </row>
        <row r="71">
          <cell r="A71">
            <v>67</v>
          </cell>
          <cell r="B71" t="str">
            <v>đường ven biển</v>
          </cell>
          <cell r="C71">
            <v>6</v>
          </cell>
          <cell r="D71" t="str">
            <v>Phường 12</v>
          </cell>
          <cell r="E71">
            <v>60</v>
          </cell>
          <cell r="F71" t="str">
            <v>/184</v>
          </cell>
          <cell r="G71">
            <v>1000</v>
          </cell>
          <cell r="H71" t="str">
            <v>ODT</v>
          </cell>
        </row>
        <row r="72">
          <cell r="A72">
            <v>68</v>
          </cell>
          <cell r="B72" t="str">
            <v>Chi Lăng</v>
          </cell>
          <cell r="C72">
            <v>2</v>
          </cell>
          <cell r="D72" t="str">
            <v>Phường 12</v>
          </cell>
          <cell r="E72">
            <v>61</v>
          </cell>
          <cell r="F72" t="str">
            <v>/49</v>
          </cell>
          <cell r="G72">
            <v>864</v>
          </cell>
          <cell r="H72" t="str">
            <v>DGT</v>
          </cell>
        </row>
        <row r="73">
          <cell r="A73">
            <v>69</v>
          </cell>
          <cell r="B73" t="str">
            <v>Phước Thắng</v>
          </cell>
          <cell r="C73">
            <v>6</v>
          </cell>
          <cell r="D73" t="str">
            <v>Phường 12</v>
          </cell>
          <cell r="E73">
            <v>61</v>
          </cell>
          <cell r="F73" t="str">
            <v>19; 20</v>
          </cell>
          <cell r="G73">
            <v>300</v>
          </cell>
          <cell r="H73" t="str">
            <v>ODT</v>
          </cell>
        </row>
        <row r="74">
          <cell r="A74">
            <v>70</v>
          </cell>
          <cell r="B74" t="str">
            <v>Chi Lăng</v>
          </cell>
          <cell r="C74">
            <v>4</v>
          </cell>
          <cell r="D74" t="str">
            <v>Phường 12</v>
          </cell>
          <cell r="E74">
            <v>63</v>
          </cell>
          <cell r="F74" t="str">
            <v>1 phần 38; 40</v>
          </cell>
          <cell r="G74">
            <v>2657</v>
          </cell>
          <cell r="H74" t="str">
            <v>SKC</v>
          </cell>
        </row>
        <row r="75">
          <cell r="A75">
            <v>71</v>
          </cell>
          <cell r="B75" t="str">
            <v>Chi Lăng</v>
          </cell>
          <cell r="C75">
            <v>2</v>
          </cell>
          <cell r="D75" t="str">
            <v>Phường 12</v>
          </cell>
          <cell r="E75">
            <v>63</v>
          </cell>
          <cell r="F75" t="str">
            <v>96, 97, 108, 112</v>
          </cell>
          <cell r="G75">
            <v>5092</v>
          </cell>
          <cell r="H75" t="str">
            <v>DGT</v>
          </cell>
        </row>
        <row r="76">
          <cell r="A76">
            <v>72</v>
          </cell>
          <cell r="B76" t="str">
            <v>Chi Lăng</v>
          </cell>
          <cell r="C76">
            <v>6</v>
          </cell>
          <cell r="D76" t="str">
            <v>Phường 12</v>
          </cell>
          <cell r="E76">
            <v>72</v>
          </cell>
          <cell r="F76" t="str">
            <v>20; 21; 22</v>
          </cell>
          <cell r="H76" t="str">
            <v>ODT</v>
          </cell>
        </row>
        <row r="77">
          <cell r="A77">
            <v>73</v>
          </cell>
          <cell r="B77" t="str">
            <v>Gò ông Sầm</v>
          </cell>
          <cell r="C77">
            <v>6</v>
          </cell>
          <cell r="D77" t="str">
            <v>Phường 12</v>
          </cell>
          <cell r="E77">
            <v>105</v>
          </cell>
          <cell r="F77" t="str">
            <v>10; 11; 13</v>
          </cell>
          <cell r="G77">
            <v>106003</v>
          </cell>
          <cell r="H77" t="str">
            <v>ODT</v>
          </cell>
        </row>
        <row r="78">
          <cell r="A78">
            <v>74</v>
          </cell>
          <cell r="B78" t="str">
            <v>Võ Nguyên Giáp</v>
          </cell>
          <cell r="C78" t="str">
            <v>5.1</v>
          </cell>
          <cell r="D78" t="str">
            <v>Phường 12</v>
          </cell>
          <cell r="E78">
            <v>108</v>
          </cell>
          <cell r="F78">
            <v>103</v>
          </cell>
          <cell r="G78">
            <v>1038</v>
          </cell>
          <cell r="H78" t="str">
            <v>ODT</v>
          </cell>
        </row>
        <row r="79">
          <cell r="A79">
            <v>75</v>
          </cell>
          <cell r="B79" t="str">
            <v>Võ Nguyên Giáp</v>
          </cell>
          <cell r="C79">
            <v>6</v>
          </cell>
          <cell r="D79" t="str">
            <v>Phường 12</v>
          </cell>
          <cell r="E79">
            <v>108</v>
          </cell>
          <cell r="F79" t="str">
            <v>/142; 581</v>
          </cell>
          <cell r="G79">
            <v>584</v>
          </cell>
          <cell r="H79" t="str">
            <v>ODT</v>
          </cell>
        </row>
        <row r="80">
          <cell r="A80">
            <v>76</v>
          </cell>
          <cell r="B80" t="str">
            <v>Võ Nguyên Giáp</v>
          </cell>
          <cell r="C80">
            <v>6</v>
          </cell>
          <cell r="D80" t="str">
            <v>Phường 12</v>
          </cell>
          <cell r="E80">
            <v>108</v>
          </cell>
          <cell r="F80" t="str">
            <v>71; 79; 80; 86</v>
          </cell>
          <cell r="G80">
            <v>745</v>
          </cell>
          <cell r="H80" t="str">
            <v>ODT</v>
          </cell>
        </row>
        <row r="81">
          <cell r="A81">
            <v>77</v>
          </cell>
          <cell r="B81" t="str">
            <v>Gò ông Sầm</v>
          </cell>
          <cell r="C81">
            <v>2</v>
          </cell>
          <cell r="D81" t="str">
            <v>Phường 12</v>
          </cell>
          <cell r="E81">
            <v>111</v>
          </cell>
          <cell r="F81">
            <v>13</v>
          </cell>
          <cell r="G81">
            <v>24235</v>
          </cell>
          <cell r="H81" t="str">
            <v>TCS</v>
          </cell>
        </row>
        <row r="82">
          <cell r="A82">
            <v>78</v>
          </cell>
          <cell r="B82" t="str">
            <v>Vụ án bình giã</v>
          </cell>
          <cell r="C82">
            <v>2</v>
          </cell>
          <cell r="D82" t="str">
            <v>Phường 12</v>
          </cell>
          <cell r="E82">
            <v>116</v>
          </cell>
          <cell r="F82" t="str">
            <v>/29</v>
          </cell>
          <cell r="G82">
            <v>10000</v>
          </cell>
          <cell r="H82" t="str">
            <v>SKC</v>
          </cell>
        </row>
        <row r="83">
          <cell r="A83">
            <v>79</v>
          </cell>
          <cell r="B83" t="str">
            <v>Võ Nguyên Giáp</v>
          </cell>
          <cell r="C83">
            <v>6</v>
          </cell>
          <cell r="D83" t="str">
            <v>Phường 12</v>
          </cell>
          <cell r="E83" t="str">
            <v>101 tờ mới</v>
          </cell>
          <cell r="F83">
            <v>69</v>
          </cell>
          <cell r="G83">
            <v>37015</v>
          </cell>
          <cell r="H83" t="str">
            <v>ODT</v>
          </cell>
        </row>
        <row r="84">
          <cell r="A84">
            <v>80</v>
          </cell>
          <cell r="B84" t="str">
            <v>Đô Lương</v>
          </cell>
          <cell r="C84">
            <v>6</v>
          </cell>
          <cell r="D84" t="str">
            <v>Phường 12</v>
          </cell>
          <cell r="F84" t="str">
            <v>hẻm 159</v>
          </cell>
          <cell r="H84" t="str">
            <v>ODT</v>
          </cell>
        </row>
        <row r="85">
          <cell r="A85">
            <v>81</v>
          </cell>
          <cell r="B85" t="str">
            <v>Phước Thắng</v>
          </cell>
          <cell r="C85">
            <v>1</v>
          </cell>
          <cell r="D85" t="str">
            <v>Phường 12</v>
          </cell>
          <cell r="G85">
            <v>100</v>
          </cell>
          <cell r="H85" t="str">
            <v>TCS</v>
          </cell>
        </row>
        <row r="86">
          <cell r="A86">
            <v>82</v>
          </cell>
          <cell r="B86" t="str">
            <v>Hải Đăng</v>
          </cell>
          <cell r="C86">
            <v>2</v>
          </cell>
          <cell r="D86" t="str">
            <v>Phường 12</v>
          </cell>
          <cell r="G86">
            <v>25639</v>
          </cell>
          <cell r="H86" t="str">
            <v>SKC</v>
          </cell>
        </row>
        <row r="87">
          <cell r="A87">
            <v>83</v>
          </cell>
          <cell r="B87" t="str">
            <v>Hải Đăng</v>
          </cell>
          <cell r="C87">
            <v>2</v>
          </cell>
          <cell r="D87" t="str">
            <v>Phường 12</v>
          </cell>
          <cell r="G87">
            <v>30.166</v>
          </cell>
          <cell r="H87" t="str">
            <v>SKC</v>
          </cell>
        </row>
        <row r="88">
          <cell r="A88">
            <v>84</v>
          </cell>
          <cell r="B88" t="str">
            <v>Hải Đăng</v>
          </cell>
          <cell r="C88">
            <v>2</v>
          </cell>
          <cell r="D88" t="str">
            <v>Phường 12</v>
          </cell>
          <cell r="G88">
            <v>10.836</v>
          </cell>
          <cell r="H88" t="str">
            <v>SKC</v>
          </cell>
        </row>
        <row r="89">
          <cell r="A89">
            <v>85</v>
          </cell>
          <cell r="B89" t="str">
            <v>Võ Nguyên Giáp</v>
          </cell>
          <cell r="C89">
            <v>2</v>
          </cell>
          <cell r="D89" t="str">
            <v>Phường 12</v>
          </cell>
          <cell r="G89">
            <v>1560000</v>
          </cell>
          <cell r="H89" t="str">
            <v>TCS</v>
          </cell>
        </row>
        <row r="90">
          <cell r="A90">
            <v>86</v>
          </cell>
          <cell r="B90" t="str">
            <v>đường Hạ Long</v>
          </cell>
          <cell r="C90">
            <v>2</v>
          </cell>
          <cell r="D90" t="str">
            <v>Phường 2</v>
          </cell>
          <cell r="E90">
            <v>1</v>
          </cell>
          <cell r="F90">
            <v>34</v>
          </cell>
          <cell r="G90">
            <v>15567.1</v>
          </cell>
        </row>
        <row r="91">
          <cell r="A91">
            <v>87</v>
          </cell>
          <cell r="B91" t="str">
            <v>đường Hạ Long</v>
          </cell>
          <cell r="C91">
            <v>2</v>
          </cell>
          <cell r="D91" t="str">
            <v>Phường 2</v>
          </cell>
          <cell r="E91">
            <v>1</v>
          </cell>
          <cell r="F91">
            <v>46</v>
          </cell>
          <cell r="G91">
            <v>4.5</v>
          </cell>
        </row>
        <row r="92">
          <cell r="A92">
            <v>88</v>
          </cell>
          <cell r="B92" t="str">
            <v>đường Hạ Long (phía biển đối diện công viên Nghinh Phong)</v>
          </cell>
          <cell r="C92">
            <v>2</v>
          </cell>
          <cell r="D92" t="str">
            <v>Phường 2</v>
          </cell>
          <cell r="E92">
            <v>1</v>
          </cell>
          <cell r="F92">
            <v>75</v>
          </cell>
          <cell r="G92">
            <v>21307.599999999999</v>
          </cell>
        </row>
        <row r="93">
          <cell r="A93">
            <v>89</v>
          </cell>
          <cell r="B93" t="str">
            <v>đường Hạ Long</v>
          </cell>
          <cell r="C93">
            <v>2</v>
          </cell>
          <cell r="D93" t="str">
            <v>Phường 2</v>
          </cell>
          <cell r="E93">
            <v>2</v>
          </cell>
          <cell r="F93">
            <v>53</v>
          </cell>
          <cell r="G93">
            <v>5125.3999999999996</v>
          </cell>
        </row>
        <row r="94">
          <cell r="A94">
            <v>90</v>
          </cell>
          <cell r="B94" t="str">
            <v>đường Hạ Long</v>
          </cell>
          <cell r="C94">
            <v>2</v>
          </cell>
          <cell r="D94" t="str">
            <v>Phường 2</v>
          </cell>
          <cell r="E94">
            <v>2</v>
          </cell>
          <cell r="F94">
            <v>62</v>
          </cell>
          <cell r="G94">
            <v>2889.2</v>
          </cell>
        </row>
        <row r="95">
          <cell r="A95">
            <v>91</v>
          </cell>
          <cell r="B95" t="str">
            <v>đường Hạ Long (phía biển đối diện công viên Nghinh Phong)</v>
          </cell>
          <cell r="C95">
            <v>2</v>
          </cell>
          <cell r="D95" t="str">
            <v>Phường 2</v>
          </cell>
          <cell r="E95">
            <v>2</v>
          </cell>
          <cell r="F95">
            <v>75</v>
          </cell>
          <cell r="G95">
            <v>74195.199999999997</v>
          </cell>
        </row>
        <row r="96">
          <cell r="A96">
            <v>92</v>
          </cell>
          <cell r="B96" t="str">
            <v>đường Hạ Long</v>
          </cell>
          <cell r="C96">
            <v>2</v>
          </cell>
          <cell r="D96" t="str">
            <v>Phường 2</v>
          </cell>
          <cell r="E96">
            <v>3</v>
          </cell>
          <cell r="F96">
            <v>43</v>
          </cell>
          <cell r="G96">
            <v>13483.5</v>
          </cell>
        </row>
        <row r="97">
          <cell r="A97">
            <v>93</v>
          </cell>
          <cell r="B97" t="str">
            <v>đường Hạ Long</v>
          </cell>
          <cell r="C97">
            <v>2</v>
          </cell>
          <cell r="D97" t="str">
            <v>Phường 2</v>
          </cell>
          <cell r="E97">
            <v>3</v>
          </cell>
          <cell r="F97">
            <v>46</v>
          </cell>
          <cell r="G97">
            <v>14549.8</v>
          </cell>
        </row>
        <row r="98">
          <cell r="A98">
            <v>94</v>
          </cell>
          <cell r="B98" t="str">
            <v>đường Hạ Long</v>
          </cell>
          <cell r="C98">
            <v>2</v>
          </cell>
          <cell r="D98" t="str">
            <v>Phường 2</v>
          </cell>
          <cell r="E98">
            <v>3</v>
          </cell>
          <cell r="F98">
            <v>62</v>
          </cell>
          <cell r="G98">
            <v>9443.5</v>
          </cell>
        </row>
        <row r="99">
          <cell r="A99">
            <v>95</v>
          </cell>
          <cell r="B99" t="str">
            <v>81/3 Thùy Vân</v>
          </cell>
          <cell r="C99">
            <v>1</v>
          </cell>
          <cell r="D99" t="str">
            <v>Phường 2</v>
          </cell>
          <cell r="E99">
            <v>5</v>
          </cell>
          <cell r="F99">
            <v>51</v>
          </cell>
          <cell r="G99" t="str">
            <v xml:space="preserve">145,9 </v>
          </cell>
        </row>
        <row r="100">
          <cell r="A100">
            <v>96</v>
          </cell>
          <cell r="B100" t="str">
            <v>đường Hạ Long</v>
          </cell>
          <cell r="C100">
            <v>2</v>
          </cell>
          <cell r="D100" t="str">
            <v>Phường 2</v>
          </cell>
          <cell r="E100">
            <v>7</v>
          </cell>
          <cell r="F100">
            <v>41</v>
          </cell>
          <cell r="G100">
            <v>10214.799999999999</v>
          </cell>
        </row>
        <row r="101">
          <cell r="A101">
            <v>97</v>
          </cell>
          <cell r="B101" t="str">
            <v>đường Hạ Long</v>
          </cell>
          <cell r="C101">
            <v>2</v>
          </cell>
          <cell r="D101" t="str">
            <v>Phường 2</v>
          </cell>
          <cell r="E101">
            <v>7</v>
          </cell>
          <cell r="F101">
            <v>50</v>
          </cell>
          <cell r="G101">
            <v>17572.599999999999</v>
          </cell>
        </row>
        <row r="102">
          <cell r="A102">
            <v>98</v>
          </cell>
          <cell r="B102" t="str">
            <v>302 Phan Chu Trinh</v>
          </cell>
          <cell r="C102">
            <v>1</v>
          </cell>
          <cell r="D102" t="str">
            <v>Phường 2</v>
          </cell>
          <cell r="E102">
            <v>9</v>
          </cell>
          <cell r="F102">
            <v>74</v>
          </cell>
          <cell r="G102">
            <v>153.30000000000001</v>
          </cell>
        </row>
        <row r="103">
          <cell r="A103">
            <v>99</v>
          </cell>
          <cell r="B103" t="str">
            <v>đường Hạ Long</v>
          </cell>
          <cell r="C103">
            <v>2</v>
          </cell>
          <cell r="D103" t="str">
            <v>Phường 2</v>
          </cell>
          <cell r="E103">
            <v>10</v>
          </cell>
          <cell r="F103">
            <v>63</v>
          </cell>
          <cell r="G103">
            <v>9295.4</v>
          </cell>
        </row>
        <row r="104">
          <cell r="A104">
            <v>100</v>
          </cell>
          <cell r="B104" t="str">
            <v>84 Hoàng Hoa Thám</v>
          </cell>
          <cell r="C104">
            <v>1</v>
          </cell>
          <cell r="D104" t="str">
            <v>Phường 2</v>
          </cell>
          <cell r="E104">
            <v>12</v>
          </cell>
          <cell r="F104">
            <v>32</v>
          </cell>
          <cell r="G104">
            <v>926.9</v>
          </cell>
        </row>
        <row r="105">
          <cell r="A105">
            <v>101</v>
          </cell>
          <cell r="B105" t="str">
            <v>đường Hạ Long</v>
          </cell>
          <cell r="C105">
            <v>2</v>
          </cell>
          <cell r="D105" t="str">
            <v>Phường 2</v>
          </cell>
          <cell r="E105">
            <v>13</v>
          </cell>
          <cell r="F105">
            <v>38</v>
          </cell>
          <cell r="G105">
            <v>3331.8</v>
          </cell>
        </row>
        <row r="106">
          <cell r="A106">
            <v>102</v>
          </cell>
          <cell r="B106" t="str">
            <v>đường Hạ Long</v>
          </cell>
          <cell r="C106">
            <v>2</v>
          </cell>
          <cell r="D106" t="str">
            <v>Phường 2</v>
          </cell>
          <cell r="E106">
            <v>16</v>
          </cell>
          <cell r="F106">
            <v>44</v>
          </cell>
          <cell r="G106">
            <v>3180.2</v>
          </cell>
        </row>
        <row r="107">
          <cell r="A107">
            <v>103</v>
          </cell>
          <cell r="B107" t="str">
            <v>đường Hạ Long</v>
          </cell>
          <cell r="C107">
            <v>2</v>
          </cell>
          <cell r="D107" t="str">
            <v>Phường 2</v>
          </cell>
          <cell r="E107">
            <v>18</v>
          </cell>
          <cell r="F107">
            <v>63</v>
          </cell>
          <cell r="G107">
            <v>8633.7999999999993</v>
          </cell>
        </row>
        <row r="108">
          <cell r="A108">
            <v>104</v>
          </cell>
          <cell r="B108" t="str">
            <v>đường Hạ Long</v>
          </cell>
          <cell r="C108">
            <v>2</v>
          </cell>
          <cell r="D108" t="str">
            <v>Phường 2</v>
          </cell>
          <cell r="E108">
            <v>19</v>
          </cell>
          <cell r="F108">
            <v>44</v>
          </cell>
          <cell r="G108">
            <v>32.5</v>
          </cell>
        </row>
        <row r="109">
          <cell r="A109">
            <v>105</v>
          </cell>
          <cell r="B109" t="str">
            <v>Trạm biên phòng 518 (Mũi Nghinh Phong)</v>
          </cell>
          <cell r="C109">
            <v>3</v>
          </cell>
          <cell r="D109" t="str">
            <v>Phường 2</v>
          </cell>
          <cell r="E109">
            <v>19</v>
          </cell>
          <cell r="F109">
            <v>63</v>
          </cell>
          <cell r="G109">
            <v>918</v>
          </cell>
        </row>
        <row r="110">
          <cell r="A110">
            <v>106</v>
          </cell>
          <cell r="B110" t="str">
            <v>đường Hạ Long</v>
          </cell>
          <cell r="C110">
            <v>2</v>
          </cell>
          <cell r="D110" t="str">
            <v>Phường 2</v>
          </cell>
          <cell r="E110">
            <v>20</v>
          </cell>
          <cell r="F110">
            <v>44</v>
          </cell>
          <cell r="G110">
            <v>8.8000000000000007</v>
          </cell>
        </row>
        <row r="111">
          <cell r="A111">
            <v>107</v>
          </cell>
          <cell r="B111" t="str">
            <v>đường Hạ Long</v>
          </cell>
          <cell r="C111">
            <v>2</v>
          </cell>
          <cell r="D111" t="str">
            <v>Phường 2</v>
          </cell>
          <cell r="E111">
            <v>20</v>
          </cell>
          <cell r="F111">
            <v>47</v>
          </cell>
          <cell r="G111">
            <v>18529.5</v>
          </cell>
        </row>
        <row r="112">
          <cell r="A112">
            <v>108</v>
          </cell>
          <cell r="B112" t="str">
            <v>đường Hạ Long</v>
          </cell>
          <cell r="C112">
            <v>2</v>
          </cell>
          <cell r="D112" t="str">
            <v>Phường 2</v>
          </cell>
          <cell r="E112">
            <v>28</v>
          </cell>
          <cell r="F112">
            <v>38</v>
          </cell>
          <cell r="G112">
            <v>8028.8</v>
          </cell>
        </row>
        <row r="113">
          <cell r="A113">
            <v>109</v>
          </cell>
          <cell r="B113" t="str">
            <v>đường Hạ Long</v>
          </cell>
          <cell r="C113">
            <v>2</v>
          </cell>
          <cell r="D113" t="str">
            <v>Phường 2</v>
          </cell>
          <cell r="E113">
            <v>29</v>
          </cell>
          <cell r="F113">
            <v>48</v>
          </cell>
          <cell r="G113">
            <v>3026.6</v>
          </cell>
        </row>
        <row r="114">
          <cell r="A114">
            <v>110</v>
          </cell>
          <cell r="B114" t="str">
            <v>09 Hạ Long, phường 2</v>
          </cell>
          <cell r="C114">
            <v>4</v>
          </cell>
          <cell r="D114" t="str">
            <v>Phường 2</v>
          </cell>
          <cell r="E114">
            <v>37</v>
          </cell>
          <cell r="F114" t="str">
            <v>không có</v>
          </cell>
          <cell r="G114">
            <v>155.80000000000001</v>
          </cell>
        </row>
        <row r="115">
          <cell r="A115">
            <v>111</v>
          </cell>
          <cell r="B115" t="str">
            <v>130 Hạ Long</v>
          </cell>
          <cell r="C115">
            <v>6</v>
          </cell>
          <cell r="D115" t="str">
            <v>Phường 2</v>
          </cell>
          <cell r="E115">
            <v>38</v>
          </cell>
          <cell r="F115" t="str">
            <v>/3</v>
          </cell>
          <cell r="G115">
            <v>150</v>
          </cell>
        </row>
        <row r="116">
          <cell r="A116">
            <v>112</v>
          </cell>
          <cell r="B116" t="str">
            <v xml:space="preserve"> 07 đường Hạ Long</v>
          </cell>
          <cell r="C116">
            <v>4</v>
          </cell>
          <cell r="D116" t="str">
            <v>Phường 2</v>
          </cell>
          <cell r="E116">
            <v>40</v>
          </cell>
          <cell r="F116">
            <v>8</v>
          </cell>
          <cell r="G116">
            <v>197.1</v>
          </cell>
        </row>
        <row r="117">
          <cell r="A117">
            <v>113</v>
          </cell>
          <cell r="B117" t="str">
            <v>Hẻm 220 Phan Chu trinh</v>
          </cell>
          <cell r="C117">
            <v>6</v>
          </cell>
          <cell r="D117" t="str">
            <v>Phường 2</v>
          </cell>
          <cell r="E117">
            <v>53</v>
          </cell>
          <cell r="F117">
            <v>112</v>
          </cell>
          <cell r="G117" t="str">
            <v>461,6</v>
          </cell>
          <cell r="H117" t="str">
            <v>ODT</v>
          </cell>
        </row>
        <row r="118">
          <cell r="A118">
            <v>114</v>
          </cell>
          <cell r="B118" t="str">
            <v>Hẻm 220 Phan Chu trinh</v>
          </cell>
          <cell r="C118">
            <v>6</v>
          </cell>
          <cell r="D118" t="str">
            <v>Phường 2</v>
          </cell>
          <cell r="E118">
            <v>54</v>
          </cell>
          <cell r="F118">
            <v>103</v>
          </cell>
          <cell r="G118">
            <v>144.30000000000001</v>
          </cell>
          <cell r="H118" t="str">
            <v>ODT</v>
          </cell>
        </row>
        <row r="119">
          <cell r="A119">
            <v>115</v>
          </cell>
          <cell r="B119" t="str">
            <v>Hẻm 220 Phan Chu trinh</v>
          </cell>
          <cell r="C119">
            <v>6</v>
          </cell>
          <cell r="D119" t="str">
            <v>Phường 2</v>
          </cell>
          <cell r="E119">
            <v>54</v>
          </cell>
          <cell r="F119">
            <v>105</v>
          </cell>
          <cell r="G119">
            <v>248.9</v>
          </cell>
          <cell r="H119" t="str">
            <v>ODT</v>
          </cell>
        </row>
        <row r="120">
          <cell r="A120">
            <v>116</v>
          </cell>
          <cell r="B120" t="str">
            <v>220/11 Phan Chu Trinh</v>
          </cell>
          <cell r="C120">
            <v>6</v>
          </cell>
          <cell r="D120" t="str">
            <v>Phường 2</v>
          </cell>
          <cell r="E120">
            <v>54</v>
          </cell>
          <cell r="F120">
            <v>189</v>
          </cell>
          <cell r="G120">
            <v>86.4</v>
          </cell>
          <cell r="H120" t="str">
            <v>ODT</v>
          </cell>
        </row>
        <row r="121">
          <cell r="A121">
            <v>117</v>
          </cell>
          <cell r="B121" t="str">
            <v>Hẻm 220 Phan Chu trinh</v>
          </cell>
          <cell r="C121">
            <v>6</v>
          </cell>
          <cell r="D121" t="str">
            <v>Phường 2</v>
          </cell>
          <cell r="E121">
            <v>54</v>
          </cell>
          <cell r="F121">
            <v>218</v>
          </cell>
          <cell r="G121">
            <v>143</v>
          </cell>
          <cell r="H121" t="str">
            <v>ODT</v>
          </cell>
        </row>
        <row r="122">
          <cell r="A122">
            <v>118</v>
          </cell>
          <cell r="B122" t="str">
            <v>Hẻm 220 Phan Chu trinh</v>
          </cell>
          <cell r="C122">
            <v>6</v>
          </cell>
          <cell r="D122" t="str">
            <v>Phường 2</v>
          </cell>
          <cell r="E122">
            <v>54</v>
          </cell>
          <cell r="F122" t="str">
            <v>/106</v>
          </cell>
          <cell r="G122">
            <v>266.8</v>
          </cell>
          <cell r="H122" t="str">
            <v>ODT</v>
          </cell>
        </row>
        <row r="123">
          <cell r="A123">
            <v>119</v>
          </cell>
          <cell r="B123" t="str">
            <v>Hẻm 220 Phan Chu trinh</v>
          </cell>
          <cell r="C123">
            <v>6</v>
          </cell>
          <cell r="D123" t="str">
            <v>Phường 2</v>
          </cell>
          <cell r="E123">
            <v>55</v>
          </cell>
          <cell r="F123">
            <v>3</v>
          </cell>
          <cell r="G123">
            <v>300</v>
          </cell>
          <cell r="H123" t="str">
            <v>ODT</v>
          </cell>
        </row>
        <row r="124">
          <cell r="A124">
            <v>120</v>
          </cell>
          <cell r="B124" t="str">
            <v>Hẻm 220 Phan Chu trinh</v>
          </cell>
          <cell r="C124">
            <v>6</v>
          </cell>
          <cell r="D124" t="str">
            <v>Phường 2</v>
          </cell>
          <cell r="E124">
            <v>56</v>
          </cell>
          <cell r="F124">
            <v>23</v>
          </cell>
          <cell r="G124" t="str">
            <v>259,6</v>
          </cell>
          <cell r="H124" t="str">
            <v>ODT</v>
          </cell>
        </row>
        <row r="125">
          <cell r="A125">
            <v>121</v>
          </cell>
          <cell r="B125" t="str">
            <v>Hẻm 220 Phan Chu trinh</v>
          </cell>
          <cell r="C125">
            <v>6</v>
          </cell>
          <cell r="D125" t="str">
            <v>Phường 2</v>
          </cell>
          <cell r="E125">
            <v>56</v>
          </cell>
          <cell r="F125">
            <v>24</v>
          </cell>
          <cell r="G125" t="str">
            <v>103,8</v>
          </cell>
          <cell r="H125" t="str">
            <v>ODT</v>
          </cell>
        </row>
        <row r="126">
          <cell r="A126">
            <v>122</v>
          </cell>
          <cell r="B126" t="str">
            <v>Hẻm 220 Phan Chu trinh</v>
          </cell>
          <cell r="C126">
            <v>6</v>
          </cell>
          <cell r="D126" t="str">
            <v>Phường 2</v>
          </cell>
          <cell r="E126">
            <v>56</v>
          </cell>
          <cell r="F126">
            <v>25</v>
          </cell>
          <cell r="G126" t="str">
            <v>292,2</v>
          </cell>
          <cell r="H126" t="str">
            <v>ODT</v>
          </cell>
        </row>
        <row r="127">
          <cell r="A127">
            <v>123</v>
          </cell>
          <cell r="B127" t="str">
            <v>Hẻm 228/10 Phan Chu trinh</v>
          </cell>
          <cell r="C127">
            <v>6</v>
          </cell>
          <cell r="D127" t="str">
            <v>Phường 2</v>
          </cell>
          <cell r="E127">
            <v>56</v>
          </cell>
          <cell r="F127">
            <v>71</v>
          </cell>
          <cell r="G127" t="str">
            <v>93,9</v>
          </cell>
          <cell r="H127" t="str">
            <v>ODT</v>
          </cell>
        </row>
        <row r="128">
          <cell r="A128">
            <v>124</v>
          </cell>
          <cell r="B128" t="str">
            <v>Hẻm 228 Phan Chu trinh</v>
          </cell>
          <cell r="C128">
            <v>6</v>
          </cell>
          <cell r="D128" t="str">
            <v>Phường 2</v>
          </cell>
          <cell r="E128">
            <v>56</v>
          </cell>
          <cell r="F128">
            <v>73</v>
          </cell>
          <cell r="G128" t="str">
            <v>102,8</v>
          </cell>
          <cell r="H128" t="str">
            <v>ODT</v>
          </cell>
        </row>
        <row r="129">
          <cell r="A129">
            <v>125</v>
          </cell>
          <cell r="B129" t="str">
            <v>Hẻm 228 Phan Chu trinh</v>
          </cell>
          <cell r="C129">
            <v>6</v>
          </cell>
          <cell r="D129" t="str">
            <v>Phường 2</v>
          </cell>
          <cell r="E129">
            <v>56</v>
          </cell>
          <cell r="F129">
            <v>74</v>
          </cell>
          <cell r="G129" t="str">
            <v>77,1</v>
          </cell>
          <cell r="H129" t="str">
            <v>ODT</v>
          </cell>
        </row>
        <row r="130">
          <cell r="A130">
            <v>126</v>
          </cell>
          <cell r="B130" t="str">
            <v>Hẻm 228 Phan Chu trinh</v>
          </cell>
          <cell r="C130">
            <v>6</v>
          </cell>
          <cell r="D130" t="str">
            <v>Phường 2</v>
          </cell>
          <cell r="E130">
            <v>56</v>
          </cell>
          <cell r="F130">
            <v>81</v>
          </cell>
          <cell r="G130" t="str">
            <v>185,8</v>
          </cell>
          <cell r="H130" t="str">
            <v>ODT</v>
          </cell>
        </row>
        <row r="131">
          <cell r="A131">
            <v>127</v>
          </cell>
          <cell r="B131" t="str">
            <v>Hẻm 228 Phan Chu trinh</v>
          </cell>
          <cell r="C131">
            <v>6</v>
          </cell>
          <cell r="D131" t="str">
            <v>Phường 2</v>
          </cell>
          <cell r="E131">
            <v>56</v>
          </cell>
          <cell r="F131">
            <v>82</v>
          </cell>
          <cell r="G131" t="str">
            <v>270,4</v>
          </cell>
          <cell r="H131" t="str">
            <v>ODT</v>
          </cell>
        </row>
        <row r="132">
          <cell r="A132">
            <v>128</v>
          </cell>
          <cell r="B132" t="str">
            <v>Hẻm 228 Phan Chu trinh</v>
          </cell>
          <cell r="C132">
            <v>6</v>
          </cell>
          <cell r="D132" t="str">
            <v>Phường 2</v>
          </cell>
          <cell r="E132">
            <v>56</v>
          </cell>
          <cell r="F132">
            <v>83</v>
          </cell>
          <cell r="G132" t="str">
            <v>73,7</v>
          </cell>
          <cell r="H132" t="str">
            <v>ODT</v>
          </cell>
        </row>
        <row r="133">
          <cell r="A133">
            <v>129</v>
          </cell>
          <cell r="B133" t="str">
            <v>Hẻm 228 Phan Chu trinh</v>
          </cell>
          <cell r="C133">
            <v>6</v>
          </cell>
          <cell r="D133" t="str">
            <v>Phường 2</v>
          </cell>
          <cell r="E133">
            <v>56</v>
          </cell>
          <cell r="F133">
            <v>84</v>
          </cell>
          <cell r="G133" t="str">
            <v>273,8</v>
          </cell>
          <cell r="H133" t="str">
            <v>ODT</v>
          </cell>
        </row>
        <row r="134">
          <cell r="A134">
            <v>130</v>
          </cell>
          <cell r="B134" t="str">
            <v>20 Phan Chu Trinh</v>
          </cell>
          <cell r="C134">
            <v>1</v>
          </cell>
          <cell r="D134" t="str">
            <v>Phường 2</v>
          </cell>
          <cell r="E134">
            <v>62</v>
          </cell>
          <cell r="F134">
            <v>31</v>
          </cell>
          <cell r="G134">
            <v>985</v>
          </cell>
          <cell r="H134" t="str">
            <v>TCS</v>
          </cell>
        </row>
        <row r="135">
          <cell r="A135">
            <v>131</v>
          </cell>
          <cell r="B135" t="str">
            <v>Cổng vào Giáo xứ Vũng Tàu</v>
          </cell>
          <cell r="C135">
            <v>3</v>
          </cell>
          <cell r="D135" t="str">
            <v>Phường 2</v>
          </cell>
          <cell r="E135">
            <v>63</v>
          </cell>
          <cell r="F135" t="str">
            <v>8+9+12+13+14</v>
          </cell>
          <cell r="G135">
            <v>2146.8000000000002</v>
          </cell>
          <cell r="H135" t="str">
            <v>RPT</v>
          </cell>
        </row>
        <row r="136">
          <cell r="A136">
            <v>132</v>
          </cell>
          <cell r="B136" t="str">
            <v>Chân Tượng chúa</v>
          </cell>
          <cell r="C136">
            <v>3</v>
          </cell>
          <cell r="D136" t="str">
            <v>Phường 2</v>
          </cell>
          <cell r="E136">
            <v>74</v>
          </cell>
          <cell r="F136">
            <v>23</v>
          </cell>
          <cell r="G136">
            <v>328.7</v>
          </cell>
          <cell r="H136" t="str">
            <v>TON</v>
          </cell>
        </row>
        <row r="137">
          <cell r="A137">
            <v>133</v>
          </cell>
          <cell r="B137" t="str">
            <v>Bậc tam cấp đi lên Tượng chúa Kitô</v>
          </cell>
          <cell r="C137">
            <v>3</v>
          </cell>
          <cell r="D137" t="str">
            <v>Phường 2</v>
          </cell>
          <cell r="E137">
            <v>74</v>
          </cell>
          <cell r="F137">
            <v>31</v>
          </cell>
          <cell r="G137">
            <v>173.8</v>
          </cell>
          <cell r="H137" t="str">
            <v>DGT</v>
          </cell>
        </row>
        <row r="138">
          <cell r="A138">
            <v>134</v>
          </cell>
          <cell r="B138" t="str">
            <v>Hẻm 228 Phan Chu trinh</v>
          </cell>
          <cell r="C138">
            <v>6</v>
          </cell>
          <cell r="D138" t="str">
            <v>Phường 2</v>
          </cell>
          <cell r="E138">
            <v>74</v>
          </cell>
          <cell r="F138" t="str">
            <v>/19</v>
          </cell>
          <cell r="G138">
            <v>1000</v>
          </cell>
          <cell r="H138" t="str">
            <v>RPT</v>
          </cell>
        </row>
        <row r="139">
          <cell r="A139">
            <v>135</v>
          </cell>
          <cell r="B139" t="str">
            <v>Hẻm 228 Phan Chu trinh</v>
          </cell>
          <cell r="C139">
            <v>6</v>
          </cell>
          <cell r="D139" t="str">
            <v>Phường 2</v>
          </cell>
          <cell r="E139">
            <v>74</v>
          </cell>
          <cell r="F139" t="str">
            <v>/20</v>
          </cell>
          <cell r="G139">
            <v>5000</v>
          </cell>
          <cell r="H139" t="str">
            <v>RPT</v>
          </cell>
        </row>
        <row r="140">
          <cell r="A140">
            <v>136</v>
          </cell>
          <cell r="B140" t="str">
            <v>Đường Hạ Long</v>
          </cell>
          <cell r="C140">
            <v>6</v>
          </cell>
          <cell r="D140" t="str">
            <v>Phường 2</v>
          </cell>
          <cell r="E140">
            <v>74</v>
          </cell>
          <cell r="F140" t="str">
            <v>/27</v>
          </cell>
          <cell r="G140">
            <v>10915</v>
          </cell>
          <cell r="H140" t="str">
            <v>SKC</v>
          </cell>
        </row>
        <row r="141">
          <cell r="A141">
            <v>137</v>
          </cell>
          <cell r="B141" t="str">
            <v>Đường Hạ Long</v>
          </cell>
          <cell r="C141">
            <v>6</v>
          </cell>
          <cell r="D141" t="str">
            <v>Phường 2</v>
          </cell>
          <cell r="E141">
            <v>75</v>
          </cell>
          <cell r="F141" t="str">
            <v>/1</v>
          </cell>
          <cell r="G141">
            <v>1264</v>
          </cell>
          <cell r="H141" t="str">
            <v>SKC</v>
          </cell>
        </row>
        <row r="142">
          <cell r="A142">
            <v>138</v>
          </cell>
          <cell r="B142" t="str">
            <v>Đường Hạ Long</v>
          </cell>
          <cell r="C142">
            <v>6</v>
          </cell>
          <cell r="D142" t="str">
            <v>Phường 2</v>
          </cell>
          <cell r="E142">
            <v>75</v>
          </cell>
          <cell r="F142" t="str">
            <v>/2</v>
          </cell>
          <cell r="G142">
            <v>9872</v>
          </cell>
          <cell r="H142" t="str">
            <v>SKC</v>
          </cell>
        </row>
        <row r="143">
          <cell r="A143">
            <v>139</v>
          </cell>
          <cell r="B143" t="str">
            <v>68 Hạ Long</v>
          </cell>
          <cell r="C143">
            <v>1</v>
          </cell>
          <cell r="D143" t="str">
            <v>Phường 2</v>
          </cell>
          <cell r="E143" t="str">
            <v>/2</v>
          </cell>
          <cell r="F143">
            <v>46</v>
          </cell>
          <cell r="G143">
            <v>50</v>
          </cell>
          <cell r="H143" t="str">
            <v>DGT</v>
          </cell>
        </row>
        <row r="144">
          <cell r="A144">
            <v>140</v>
          </cell>
          <cell r="B144" t="str">
            <v>01B Hạ Long (phía biển đối diện Dự án Cung điện Hoàng Gia)</v>
          </cell>
          <cell r="C144">
            <v>2</v>
          </cell>
          <cell r="D144" t="str">
            <v>Phường 2</v>
          </cell>
          <cell r="E144" t="str">
            <v>/27</v>
          </cell>
          <cell r="F144">
            <v>74</v>
          </cell>
          <cell r="G144">
            <v>3673.4</v>
          </cell>
          <cell r="H144" t="str">
            <v>SKC</v>
          </cell>
        </row>
        <row r="145">
          <cell r="A145">
            <v>141</v>
          </cell>
          <cell r="B145" t="str">
            <v>09 Ngô Văn Huyền</v>
          </cell>
          <cell r="C145">
            <v>1</v>
          </cell>
          <cell r="D145" t="str">
            <v>Phường 2</v>
          </cell>
          <cell r="E145" t="str">
            <v>/7</v>
          </cell>
          <cell r="F145">
            <v>28</v>
          </cell>
          <cell r="G145">
            <v>50</v>
          </cell>
          <cell r="H145" t="str">
            <v>DTS</v>
          </cell>
        </row>
        <row r="146">
          <cell r="A146">
            <v>142</v>
          </cell>
          <cell r="B146" t="str">
            <v>296 Ba Cu,</v>
          </cell>
          <cell r="C146">
            <v>1</v>
          </cell>
          <cell r="D146" t="str">
            <v>Phường 3</v>
          </cell>
          <cell r="E146">
            <v>2</v>
          </cell>
          <cell r="F146" t="str">
            <v>01+192</v>
          </cell>
          <cell r="G146">
            <v>43</v>
          </cell>
          <cell r="H146" t="str">
            <v>TSC</v>
          </cell>
        </row>
        <row r="147">
          <cell r="A147">
            <v>143</v>
          </cell>
          <cell r="B147" t="str">
            <v>345 TCĐ</v>
          </cell>
          <cell r="C147">
            <v>1</v>
          </cell>
          <cell r="D147" t="str">
            <v>Phường 3</v>
          </cell>
          <cell r="E147">
            <v>2</v>
          </cell>
          <cell r="F147" t="str">
            <v>13+135</v>
          </cell>
          <cell r="G147">
            <v>263.8</v>
          </cell>
          <cell r="H147" t="str">
            <v>TSC</v>
          </cell>
        </row>
        <row r="148">
          <cell r="A148">
            <v>144</v>
          </cell>
          <cell r="B148" t="str">
            <v>360 LHP</v>
          </cell>
          <cell r="C148">
            <v>6</v>
          </cell>
          <cell r="D148" t="str">
            <v>Phường 3</v>
          </cell>
          <cell r="E148">
            <v>3</v>
          </cell>
          <cell r="F148" t="str">
            <v>Không có  số thửa</v>
          </cell>
          <cell r="G148">
            <v>454</v>
          </cell>
        </row>
        <row r="149">
          <cell r="A149">
            <v>145</v>
          </cell>
          <cell r="B149" t="str">
            <v>208/6 Ba Cu</v>
          </cell>
          <cell r="C149">
            <v>1</v>
          </cell>
          <cell r="D149" t="str">
            <v>Phường 3</v>
          </cell>
          <cell r="E149">
            <v>7</v>
          </cell>
          <cell r="F149">
            <v>27</v>
          </cell>
          <cell r="G149">
            <v>22.6</v>
          </cell>
          <cell r="H149" t="str">
            <v>TSC</v>
          </cell>
        </row>
        <row r="150">
          <cell r="A150">
            <v>146</v>
          </cell>
          <cell r="B150" t="str">
            <v>174 Ba Cu</v>
          </cell>
          <cell r="C150">
            <v>1</v>
          </cell>
          <cell r="D150" t="str">
            <v>Phường 3</v>
          </cell>
          <cell r="E150">
            <v>7</v>
          </cell>
          <cell r="F150">
            <v>93</v>
          </cell>
          <cell r="G150">
            <v>142</v>
          </cell>
          <cell r="H150" t="str">
            <v>TSC</v>
          </cell>
        </row>
        <row r="151">
          <cell r="A151">
            <v>147</v>
          </cell>
          <cell r="B151" t="str">
            <v>106 TCĐ</v>
          </cell>
          <cell r="C151">
            <v>1</v>
          </cell>
          <cell r="D151" t="str">
            <v>Phường 3</v>
          </cell>
          <cell r="E151">
            <v>11</v>
          </cell>
          <cell r="F151" t="str">
            <v>708+203</v>
          </cell>
          <cell r="G151">
            <v>27</v>
          </cell>
          <cell r="H151" t="str">
            <v>TSC</v>
          </cell>
        </row>
        <row r="152">
          <cell r="A152">
            <v>148</v>
          </cell>
          <cell r="B152" t="str">
            <v>157 Nam Kỳ Khởi Nghĩa</v>
          </cell>
          <cell r="C152">
            <v>1</v>
          </cell>
          <cell r="D152" t="str">
            <v>Phường 3</v>
          </cell>
          <cell r="E152">
            <v>15</v>
          </cell>
          <cell r="F152" t="str">
            <v>Không có số thửa</v>
          </cell>
          <cell r="G152">
            <v>300</v>
          </cell>
          <cell r="H152" t="str">
            <v>TSC</v>
          </cell>
        </row>
        <row r="153">
          <cell r="A153">
            <v>149</v>
          </cell>
          <cell r="B153" t="str">
            <v>133 TCĐ</v>
          </cell>
          <cell r="C153">
            <v>1</v>
          </cell>
          <cell r="D153" t="str">
            <v>Phường 3</v>
          </cell>
          <cell r="E153">
            <v>16</v>
          </cell>
          <cell r="F153">
            <v>139</v>
          </cell>
          <cell r="G153">
            <v>1563</v>
          </cell>
          <cell r="H153" t="str">
            <v>TSC</v>
          </cell>
        </row>
        <row r="154">
          <cell r="A154">
            <v>150</v>
          </cell>
          <cell r="B154" t="str">
            <v>Hẻm 39 TN</v>
          </cell>
          <cell r="C154">
            <v>1</v>
          </cell>
          <cell r="D154" t="str">
            <v>Phường 3</v>
          </cell>
          <cell r="E154">
            <v>17</v>
          </cell>
          <cell r="F154" t="str">
            <v>Không có  số thửa</v>
          </cell>
          <cell r="G154">
            <v>69</v>
          </cell>
          <cell r="H154" t="str">
            <v>TSC</v>
          </cell>
        </row>
        <row r="155">
          <cell r="A155">
            <v>151</v>
          </cell>
          <cell r="B155" t="str">
            <v>46 TCĐ</v>
          </cell>
          <cell r="C155">
            <v>1</v>
          </cell>
          <cell r="D155" t="str">
            <v>Phường 3</v>
          </cell>
          <cell r="E155">
            <v>18</v>
          </cell>
          <cell r="F155">
            <v>118</v>
          </cell>
          <cell r="G155">
            <v>577.1</v>
          </cell>
          <cell r="H155" t="str">
            <v>TSC</v>
          </cell>
        </row>
        <row r="156">
          <cell r="A156">
            <v>152</v>
          </cell>
          <cell r="B156" t="str">
            <v>27/1 NKKN</v>
          </cell>
          <cell r="C156">
            <v>1</v>
          </cell>
          <cell r="D156" t="str">
            <v>Phường 3</v>
          </cell>
          <cell r="E156">
            <v>20</v>
          </cell>
          <cell r="F156">
            <v>181</v>
          </cell>
          <cell r="G156">
            <v>86.4</v>
          </cell>
          <cell r="H156" t="str">
            <v>TSC</v>
          </cell>
        </row>
        <row r="157">
          <cell r="A157">
            <v>153</v>
          </cell>
          <cell r="B157" t="str">
            <v>Trạm biên phòng 522, (Phía biển, ngã 3 Phan Chu Trinh-Hạ Long)</v>
          </cell>
          <cell r="C157">
            <v>3</v>
          </cell>
          <cell r="D157" t="str">
            <v>Phường 3</v>
          </cell>
          <cell r="E157">
            <v>27</v>
          </cell>
          <cell r="F157">
            <v>74</v>
          </cell>
          <cell r="G157">
            <v>1000</v>
          </cell>
          <cell r="H157" t="str">
            <v>SKC</v>
          </cell>
        </row>
        <row r="158">
          <cell r="A158">
            <v>154</v>
          </cell>
          <cell r="B158" t="str">
            <v>Hẻm 228 Phan Chu trinh</v>
          </cell>
          <cell r="C158">
            <v>6</v>
          </cell>
          <cell r="D158" t="str">
            <v>Phường 3</v>
          </cell>
          <cell r="E158">
            <v>56</v>
          </cell>
          <cell r="F158">
            <v>167</v>
          </cell>
          <cell r="G158">
            <v>50.9</v>
          </cell>
          <cell r="H158" t="str">
            <v>ODT</v>
          </cell>
        </row>
        <row r="159">
          <cell r="A159">
            <v>155</v>
          </cell>
          <cell r="B159" t="str">
            <v>Khu vực Tập đoàn số 1</v>
          </cell>
          <cell r="C159">
            <v>3</v>
          </cell>
          <cell r="D159" t="str">
            <v>Phường 3</v>
          </cell>
          <cell r="G159">
            <v>10000</v>
          </cell>
        </row>
        <row r="160">
          <cell r="A160">
            <v>156</v>
          </cell>
          <cell r="B160" t="str">
            <v>Khu vực Tập đoàn số 1</v>
          </cell>
          <cell r="C160" t="str">
            <v>5.2</v>
          </cell>
          <cell r="D160" t="str">
            <v>Phường 3</v>
          </cell>
          <cell r="G160">
            <v>27600</v>
          </cell>
        </row>
        <row r="161">
          <cell r="A161">
            <v>157</v>
          </cell>
          <cell r="B161" t="str">
            <v>Khu vực Tập đoàn số 1</v>
          </cell>
          <cell r="C161" t="str">
            <v>5.2</v>
          </cell>
          <cell r="D161" t="str">
            <v>Phường 3</v>
          </cell>
          <cell r="G161">
            <v>4800</v>
          </cell>
        </row>
        <row r="162">
          <cell r="A162">
            <v>158</v>
          </cell>
          <cell r="B162" t="str">
            <v>40/1 Lê Hồng Phong</v>
          </cell>
          <cell r="C162">
            <v>1</v>
          </cell>
          <cell r="D162" t="str">
            <v>Phường 4</v>
          </cell>
          <cell r="E162">
            <v>4</v>
          </cell>
          <cell r="G162">
            <v>188</v>
          </cell>
          <cell r="H162" t="str">
            <v>TSC</v>
          </cell>
        </row>
        <row r="163">
          <cell r="A163">
            <v>159</v>
          </cell>
          <cell r="B163" t="str">
            <v>23 Ký Con</v>
          </cell>
          <cell r="C163">
            <v>1</v>
          </cell>
          <cell r="D163" t="str">
            <v>Phường 4</v>
          </cell>
          <cell r="E163">
            <v>9</v>
          </cell>
          <cell r="F163" t="str">
            <v>233 + 258</v>
          </cell>
          <cell r="G163">
            <v>284.3</v>
          </cell>
          <cell r="H163" t="str">
            <v>TSC</v>
          </cell>
        </row>
        <row r="164">
          <cell r="A164">
            <v>160</v>
          </cell>
          <cell r="B164" t="str">
            <v>68 Cô Giang</v>
          </cell>
          <cell r="C164">
            <v>1</v>
          </cell>
          <cell r="D164" t="str">
            <v>Phường 4</v>
          </cell>
          <cell r="E164">
            <v>9</v>
          </cell>
          <cell r="F164" t="str">
            <v>502 + 509</v>
          </cell>
          <cell r="G164">
            <v>633.1</v>
          </cell>
          <cell r="H164" t="str">
            <v>TSC</v>
          </cell>
        </row>
        <row r="165">
          <cell r="A165">
            <v>161</v>
          </cell>
          <cell r="B165" t="str">
            <v>60 Nguyễn Văn Trỗi</v>
          </cell>
          <cell r="C165">
            <v>1</v>
          </cell>
          <cell r="D165" t="str">
            <v>Phường 4</v>
          </cell>
          <cell r="E165">
            <v>15</v>
          </cell>
          <cell r="F165" t="str">
            <v>182 + 183</v>
          </cell>
          <cell r="G165">
            <v>213.8</v>
          </cell>
          <cell r="H165" t="str">
            <v>TSC</v>
          </cell>
        </row>
        <row r="166">
          <cell r="A166">
            <v>162</v>
          </cell>
          <cell r="B166" t="str">
            <v>117 Bà Triệu</v>
          </cell>
          <cell r="C166">
            <v>1</v>
          </cell>
          <cell r="D166" t="str">
            <v>Phường 4</v>
          </cell>
          <cell r="E166">
            <v>20</v>
          </cell>
          <cell r="F166" t="str">
            <v>156 + 162</v>
          </cell>
          <cell r="G166">
            <v>466</v>
          </cell>
          <cell r="H166" t="str">
            <v>TSC</v>
          </cell>
        </row>
        <row r="167">
          <cell r="A167">
            <v>163</v>
          </cell>
          <cell r="B167" t="str">
            <v>121/4 Ba Cu</v>
          </cell>
          <cell r="C167">
            <v>1</v>
          </cell>
          <cell r="D167" t="str">
            <v>Phường 4</v>
          </cell>
          <cell r="E167">
            <v>21</v>
          </cell>
          <cell r="F167">
            <v>345</v>
          </cell>
          <cell r="G167">
            <v>172.8</v>
          </cell>
          <cell r="H167" t="str">
            <v>TSC</v>
          </cell>
        </row>
        <row r="168">
          <cell r="A168">
            <v>164</v>
          </cell>
          <cell r="B168" t="str">
            <v xml:space="preserve">Khu giáp đường Vi Ba và Bộ Chỉ huy biên phòng tỉnh Bà Rịa – Vũng Tàu </v>
          </cell>
          <cell r="C168">
            <v>6</v>
          </cell>
          <cell r="D168" t="str">
            <v>Phường 4</v>
          </cell>
          <cell r="E168" t="str">
            <v>01 + 03</v>
          </cell>
          <cell r="F168" t="str">
            <v>không có thửa trên bản đồ</v>
          </cell>
          <cell r="G168">
            <v>1300</v>
          </cell>
          <cell r="H168" t="str">
            <v>ODT</v>
          </cell>
        </row>
        <row r="169">
          <cell r="A169">
            <v>165</v>
          </cell>
          <cell r="B169" t="str">
            <v>246 Trẩn Phú</v>
          </cell>
          <cell r="C169">
            <v>1</v>
          </cell>
          <cell r="D169" t="str">
            <v>Phường 5</v>
          </cell>
          <cell r="E169">
            <v>1</v>
          </cell>
          <cell r="F169">
            <v>86</v>
          </cell>
          <cell r="G169">
            <v>218.4</v>
          </cell>
          <cell r="H169" t="str">
            <v>TSC</v>
          </cell>
        </row>
        <row r="170">
          <cell r="A170">
            <v>166</v>
          </cell>
          <cell r="B170" t="str">
            <v>Đất đối diện nhà số 286 Trần Phú</v>
          </cell>
          <cell r="C170">
            <v>6</v>
          </cell>
          <cell r="D170" t="str">
            <v>Phường 5</v>
          </cell>
          <cell r="E170">
            <v>1</v>
          </cell>
          <cell r="F170" t="str">
            <v>không có thửa đất</v>
          </cell>
          <cell r="G170">
            <v>51.6</v>
          </cell>
          <cell r="H170" t="str">
            <v>SKC</v>
          </cell>
        </row>
        <row r="171">
          <cell r="A171">
            <v>167</v>
          </cell>
          <cell r="B171" t="str">
            <v>Đất đối diện nhà số 278-182-284 TP</v>
          </cell>
          <cell r="C171">
            <v>6</v>
          </cell>
          <cell r="D171" t="str">
            <v>Phường 5</v>
          </cell>
          <cell r="E171">
            <v>1</v>
          </cell>
          <cell r="F171" t="str">
            <v>không có thửa đất</v>
          </cell>
          <cell r="G171">
            <v>186.9</v>
          </cell>
          <cell r="H171" t="str">
            <v>SKC</v>
          </cell>
        </row>
        <row r="172">
          <cell r="A172">
            <v>168</v>
          </cell>
          <cell r="B172" t="str">
            <v>Đất đối diện nhà số 288 Trần Phú</v>
          </cell>
          <cell r="C172">
            <v>6</v>
          </cell>
          <cell r="D172" t="str">
            <v>Phường 5</v>
          </cell>
          <cell r="E172">
            <v>2</v>
          </cell>
          <cell r="F172" t="str">
            <v>không có thửa đất</v>
          </cell>
          <cell r="G172">
            <v>72.7</v>
          </cell>
          <cell r="H172" t="str">
            <v>SKC</v>
          </cell>
        </row>
        <row r="173">
          <cell r="A173">
            <v>169</v>
          </cell>
          <cell r="B173" t="str">
            <v>Đất đối diện nhà số 290 Trần Phú</v>
          </cell>
          <cell r="C173">
            <v>6</v>
          </cell>
          <cell r="D173" t="str">
            <v>Phường 5</v>
          </cell>
          <cell r="E173">
            <v>2</v>
          </cell>
          <cell r="F173" t="str">
            <v>không có thửa đất</v>
          </cell>
          <cell r="G173">
            <v>107.6</v>
          </cell>
          <cell r="H173" t="str">
            <v>SKC</v>
          </cell>
        </row>
        <row r="174">
          <cell r="A174">
            <v>170</v>
          </cell>
          <cell r="B174" t="str">
            <v>Phía sau quán Tân Ký</v>
          </cell>
          <cell r="C174">
            <v>6</v>
          </cell>
          <cell r="D174" t="str">
            <v>Phường 5</v>
          </cell>
          <cell r="E174">
            <v>2</v>
          </cell>
          <cell r="F174" t="str">
            <v>mặt nước biển</v>
          </cell>
          <cell r="G174">
            <v>188</v>
          </cell>
          <cell r="H174" t="str">
            <v>SKC</v>
          </cell>
        </row>
        <row r="175">
          <cell r="A175">
            <v>171</v>
          </cell>
          <cell r="B175" t="str">
            <v>Đất tai 117 Trần Phú Thành Phát 1</v>
          </cell>
          <cell r="C175">
            <v>6</v>
          </cell>
          <cell r="D175" t="str">
            <v>Phường 5</v>
          </cell>
          <cell r="E175">
            <v>2</v>
          </cell>
          <cell r="F175" t="str">
            <v>mặt nước biển</v>
          </cell>
          <cell r="G175">
            <v>318.5</v>
          </cell>
          <cell r="H175" t="str">
            <v>SKC</v>
          </cell>
        </row>
        <row r="176">
          <cell r="A176">
            <v>172</v>
          </cell>
          <cell r="B176" t="str">
            <v>Đất tại số 127A Trần Phú</v>
          </cell>
          <cell r="C176">
            <v>6</v>
          </cell>
          <cell r="D176" t="str">
            <v>Phường 5</v>
          </cell>
          <cell r="E176">
            <v>3</v>
          </cell>
          <cell r="F176" t="str">
            <v>không có thửa đất</v>
          </cell>
          <cell r="G176">
            <v>23.2</v>
          </cell>
          <cell r="H176" t="str">
            <v>SKC</v>
          </cell>
        </row>
        <row r="177">
          <cell r="A177">
            <v>173</v>
          </cell>
          <cell r="B177" t="str">
            <v>Đất tai 121 Trần Phú Thành Phát 2</v>
          </cell>
          <cell r="C177">
            <v>6</v>
          </cell>
          <cell r="D177" t="str">
            <v>Phường 5</v>
          </cell>
          <cell r="E177">
            <v>3</v>
          </cell>
          <cell r="F177" t="str">
            <v>mặt nước biển</v>
          </cell>
          <cell r="G177">
            <v>330.5</v>
          </cell>
          <cell r="H177" t="str">
            <v>SKC</v>
          </cell>
        </row>
        <row r="178">
          <cell r="A178">
            <v>174</v>
          </cell>
          <cell r="B178" t="str">
            <v>Đất phía sau nhà số 125 Trần Phú</v>
          </cell>
          <cell r="C178">
            <v>6</v>
          </cell>
          <cell r="D178" t="str">
            <v>Phường 5</v>
          </cell>
          <cell r="E178">
            <v>3</v>
          </cell>
          <cell r="F178" t="str">
            <v>mặt nước biển</v>
          </cell>
          <cell r="G178">
            <v>57.6</v>
          </cell>
          <cell r="H178" t="str">
            <v>SKC</v>
          </cell>
        </row>
        <row r="179">
          <cell r="A179">
            <v>175</v>
          </cell>
          <cell r="B179" t="str">
            <v>151 Trần Phú</v>
          </cell>
          <cell r="C179">
            <v>1</v>
          </cell>
          <cell r="D179" t="str">
            <v>Phường 5</v>
          </cell>
          <cell r="E179">
            <v>9</v>
          </cell>
          <cell r="F179">
            <v>49</v>
          </cell>
          <cell r="G179">
            <v>298.89999999999998</v>
          </cell>
          <cell r="H179" t="str">
            <v>DYT</v>
          </cell>
        </row>
        <row r="180">
          <cell r="A180">
            <v>176</v>
          </cell>
          <cell r="B180" t="str">
            <v>203+205 Trần Phú</v>
          </cell>
          <cell r="C180">
            <v>1</v>
          </cell>
          <cell r="D180" t="str">
            <v>Phường 5</v>
          </cell>
          <cell r="E180">
            <v>9</v>
          </cell>
          <cell r="F180" t="str">
            <v>132+148+163</v>
          </cell>
          <cell r="G180">
            <v>321.8</v>
          </cell>
          <cell r="H180" t="str">
            <v>TSC</v>
          </cell>
        </row>
        <row r="181">
          <cell r="A181">
            <v>177</v>
          </cell>
          <cell r="B181" t="str">
            <v>215 Trần Phú</v>
          </cell>
          <cell r="C181">
            <v>1</v>
          </cell>
          <cell r="D181" t="str">
            <v>Phường 5</v>
          </cell>
          <cell r="E181">
            <v>12</v>
          </cell>
          <cell r="F181">
            <v>218</v>
          </cell>
          <cell r="G181">
            <v>160.4</v>
          </cell>
          <cell r="H181" t="str">
            <v>TSC</v>
          </cell>
        </row>
        <row r="182">
          <cell r="A182">
            <v>178</v>
          </cell>
          <cell r="B182" t="str">
            <v>Kios 223 Trần Phú</v>
          </cell>
          <cell r="C182" t="str">
            <v>5.1</v>
          </cell>
          <cell r="D182" t="str">
            <v>Phường 5</v>
          </cell>
          <cell r="E182">
            <v>12</v>
          </cell>
          <cell r="F182">
            <v>261</v>
          </cell>
          <cell r="G182">
            <v>15.1</v>
          </cell>
          <cell r="H182" t="str">
            <v>DGT</v>
          </cell>
        </row>
        <row r="183">
          <cell r="A183">
            <v>179</v>
          </cell>
          <cell r="B183" t="str">
            <v>Kios 225 Trần Phú</v>
          </cell>
          <cell r="C183" t="str">
            <v>5.1</v>
          </cell>
          <cell r="D183" t="str">
            <v>Phường 5</v>
          </cell>
          <cell r="E183">
            <v>12</v>
          </cell>
          <cell r="F183">
            <v>272</v>
          </cell>
          <cell r="G183">
            <v>19.399999999999999</v>
          </cell>
          <cell r="H183" t="str">
            <v>DGT</v>
          </cell>
        </row>
        <row r="184">
          <cell r="A184">
            <v>180</v>
          </cell>
          <cell r="B184" t="str">
            <v>nhà đất tại hẻm 444 trần Phú</v>
          </cell>
          <cell r="C184">
            <v>2</v>
          </cell>
          <cell r="D184" t="str">
            <v>Phường 5</v>
          </cell>
          <cell r="E184">
            <v>12</v>
          </cell>
          <cell r="F184" t="str">
            <v>đường giao thông hẻm 444</v>
          </cell>
          <cell r="G184">
            <v>17.7</v>
          </cell>
          <cell r="H184" t="str">
            <v>DGT</v>
          </cell>
        </row>
        <row r="185">
          <cell r="A185">
            <v>181</v>
          </cell>
          <cell r="B185" t="str">
            <v>482 Trần Phú</v>
          </cell>
          <cell r="C185">
            <v>1</v>
          </cell>
          <cell r="D185" t="str">
            <v>Phường 5</v>
          </cell>
          <cell r="E185">
            <v>14</v>
          </cell>
          <cell r="F185">
            <v>10</v>
          </cell>
          <cell r="G185">
            <v>180.5</v>
          </cell>
          <cell r="H185" t="str">
            <v>CAN</v>
          </cell>
        </row>
        <row r="186">
          <cell r="A186">
            <v>182</v>
          </cell>
          <cell r="B186" t="str">
            <v>Chợ Bến Đá</v>
          </cell>
          <cell r="C186">
            <v>1</v>
          </cell>
          <cell r="D186" t="str">
            <v>Phường 5</v>
          </cell>
          <cell r="E186">
            <v>15</v>
          </cell>
          <cell r="F186">
            <v>146</v>
          </cell>
          <cell r="G186">
            <v>1887.6</v>
          </cell>
          <cell r="H186" t="str">
            <v>DCH</v>
          </cell>
        </row>
        <row r="187">
          <cell r="A187">
            <v>183</v>
          </cell>
          <cell r="B187" t="str">
            <v>261/25 Trần Phú</v>
          </cell>
          <cell r="C187" t="str">
            <v>5.2</v>
          </cell>
          <cell r="D187" t="str">
            <v>Phường 5</v>
          </cell>
          <cell r="E187">
            <v>15</v>
          </cell>
          <cell r="F187">
            <v>147</v>
          </cell>
          <cell r="G187">
            <v>29.7</v>
          </cell>
          <cell r="H187" t="str">
            <v>ODT</v>
          </cell>
        </row>
        <row r="188">
          <cell r="A188">
            <v>184</v>
          </cell>
          <cell r="B188" t="str">
            <v>98/7 Bạch Đằng</v>
          </cell>
          <cell r="C188" t="str">
            <v>5.2</v>
          </cell>
          <cell r="D188" t="str">
            <v>Phường 5</v>
          </cell>
          <cell r="E188">
            <v>15</v>
          </cell>
          <cell r="F188">
            <v>178</v>
          </cell>
          <cell r="G188">
            <v>17</v>
          </cell>
          <cell r="H188" t="str">
            <v>ODT</v>
          </cell>
        </row>
        <row r="189">
          <cell r="A189">
            <v>185</v>
          </cell>
          <cell r="B189" t="str">
            <v>hẻm 90 Bạch Đằng</v>
          </cell>
          <cell r="C189">
            <v>1</v>
          </cell>
          <cell r="D189" t="str">
            <v>Phường 5</v>
          </cell>
          <cell r="E189">
            <v>15</v>
          </cell>
          <cell r="F189">
            <v>179</v>
          </cell>
          <cell r="G189">
            <v>130</v>
          </cell>
          <cell r="H189" t="str">
            <v>TSC</v>
          </cell>
        </row>
        <row r="190">
          <cell r="A190">
            <v>186</v>
          </cell>
          <cell r="B190" t="str">
            <v>98/10 Bạch Đằng</v>
          </cell>
          <cell r="C190" t="str">
            <v>5.2</v>
          </cell>
          <cell r="D190" t="str">
            <v>Phường 5</v>
          </cell>
          <cell r="E190">
            <v>15</v>
          </cell>
          <cell r="F190">
            <v>180</v>
          </cell>
          <cell r="G190">
            <v>27.5</v>
          </cell>
          <cell r="H190" t="str">
            <v>ODT</v>
          </cell>
        </row>
        <row r="191">
          <cell r="A191">
            <v>187</v>
          </cell>
          <cell r="B191" t="str">
            <v>98/12 Bạch Đằng</v>
          </cell>
          <cell r="C191" t="str">
            <v>5.2</v>
          </cell>
          <cell r="D191" t="str">
            <v>Phường 5</v>
          </cell>
          <cell r="E191">
            <v>15</v>
          </cell>
          <cell r="F191">
            <v>181</v>
          </cell>
          <cell r="G191">
            <v>29.6</v>
          </cell>
          <cell r="H191" t="str">
            <v>ODT</v>
          </cell>
        </row>
        <row r="192">
          <cell r="A192">
            <v>188</v>
          </cell>
          <cell r="B192" t="str">
            <v>261/5 Trần Phú</v>
          </cell>
          <cell r="C192" t="str">
            <v>5.2</v>
          </cell>
          <cell r="D192" t="str">
            <v>Phường 5</v>
          </cell>
          <cell r="E192">
            <v>15</v>
          </cell>
          <cell r="F192">
            <v>192</v>
          </cell>
          <cell r="G192">
            <v>30.1</v>
          </cell>
          <cell r="H192" t="str">
            <v>ODT</v>
          </cell>
        </row>
        <row r="193">
          <cell r="A193">
            <v>189</v>
          </cell>
          <cell r="B193" t="str">
            <v>261/7 Trần Phú</v>
          </cell>
          <cell r="C193" t="str">
            <v>5.2</v>
          </cell>
          <cell r="D193" t="str">
            <v>Phường 5</v>
          </cell>
          <cell r="E193">
            <v>15</v>
          </cell>
          <cell r="F193">
            <v>193</v>
          </cell>
          <cell r="G193">
            <v>30.9</v>
          </cell>
          <cell r="H193" t="str">
            <v>ODT</v>
          </cell>
        </row>
        <row r="194">
          <cell r="A194">
            <v>190</v>
          </cell>
          <cell r="B194" t="str">
            <v>98/5 Bạch Đằng</v>
          </cell>
          <cell r="C194" t="str">
            <v>5.2</v>
          </cell>
          <cell r="D194" t="str">
            <v>Phường 5</v>
          </cell>
          <cell r="E194">
            <v>15</v>
          </cell>
          <cell r="F194">
            <v>206</v>
          </cell>
          <cell r="G194">
            <v>10.8</v>
          </cell>
          <cell r="H194" t="str">
            <v>ODT</v>
          </cell>
        </row>
        <row r="195">
          <cell r="A195">
            <v>191</v>
          </cell>
          <cell r="B195" t="str">
            <v>98/3 Bạch Đằng</v>
          </cell>
          <cell r="C195" t="str">
            <v>5.2</v>
          </cell>
          <cell r="D195" t="str">
            <v>Phường 5</v>
          </cell>
          <cell r="E195">
            <v>15</v>
          </cell>
          <cell r="F195">
            <v>207</v>
          </cell>
          <cell r="G195">
            <v>19</v>
          </cell>
          <cell r="H195" t="str">
            <v>DGT</v>
          </cell>
        </row>
        <row r="196">
          <cell r="A196">
            <v>192</v>
          </cell>
          <cell r="B196" t="str">
            <v>98/6 Bạch Đằng</v>
          </cell>
          <cell r="C196" t="str">
            <v>5.2</v>
          </cell>
          <cell r="D196" t="str">
            <v>Phường 5</v>
          </cell>
          <cell r="E196">
            <v>15</v>
          </cell>
          <cell r="F196">
            <v>208</v>
          </cell>
          <cell r="G196">
            <v>23.8</v>
          </cell>
          <cell r="H196" t="str">
            <v>ODT</v>
          </cell>
        </row>
        <row r="197">
          <cell r="A197">
            <v>193</v>
          </cell>
          <cell r="B197" t="str">
            <v>98/10 Bạch Đằng</v>
          </cell>
          <cell r="C197" t="str">
            <v>5.2</v>
          </cell>
          <cell r="D197" t="str">
            <v>Phường 5</v>
          </cell>
          <cell r="E197">
            <v>15</v>
          </cell>
          <cell r="F197">
            <v>209</v>
          </cell>
          <cell r="G197">
            <v>49.7</v>
          </cell>
          <cell r="H197" t="str">
            <v>ODT</v>
          </cell>
        </row>
        <row r="198">
          <cell r="A198">
            <v>194</v>
          </cell>
          <cell r="B198" t="str">
            <v>261/3 Trần Phú</v>
          </cell>
          <cell r="C198" t="str">
            <v>5.2</v>
          </cell>
          <cell r="D198" t="str">
            <v>Phường 5</v>
          </cell>
          <cell r="E198">
            <v>15</v>
          </cell>
          <cell r="F198">
            <v>220</v>
          </cell>
          <cell r="G198">
            <v>29.7</v>
          </cell>
          <cell r="H198" t="str">
            <v>ODT</v>
          </cell>
        </row>
        <row r="199">
          <cell r="A199">
            <v>195</v>
          </cell>
          <cell r="B199" t="str">
            <v>98/4 Bạch Đằng</v>
          </cell>
          <cell r="C199" t="str">
            <v>5.2</v>
          </cell>
          <cell r="D199" t="str">
            <v>Phường 5</v>
          </cell>
          <cell r="E199">
            <v>15</v>
          </cell>
          <cell r="F199">
            <v>235</v>
          </cell>
          <cell r="G199">
            <v>17.2</v>
          </cell>
          <cell r="H199" t="str">
            <v>ODT</v>
          </cell>
        </row>
        <row r="200">
          <cell r="A200">
            <v>196</v>
          </cell>
          <cell r="B200" t="str">
            <v>139 Bạch Đằng</v>
          </cell>
          <cell r="C200" t="str">
            <v>5.2</v>
          </cell>
          <cell r="D200" t="str">
            <v>Phường 5</v>
          </cell>
          <cell r="E200">
            <v>15</v>
          </cell>
          <cell r="F200" t="str">
            <v>123+124</v>
          </cell>
          <cell r="G200">
            <v>27.6</v>
          </cell>
          <cell r="H200" t="str">
            <v>ODT</v>
          </cell>
        </row>
        <row r="201">
          <cell r="A201">
            <v>197</v>
          </cell>
          <cell r="B201" t="str">
            <v>526 Trần Phú</v>
          </cell>
          <cell r="C201">
            <v>1</v>
          </cell>
          <cell r="D201" t="str">
            <v>Phường 5</v>
          </cell>
          <cell r="E201">
            <v>15</v>
          </cell>
          <cell r="F201" t="str">
            <v>402+414</v>
          </cell>
          <cell r="G201">
            <v>874.5</v>
          </cell>
          <cell r="H201" t="str">
            <v>TSC</v>
          </cell>
        </row>
        <row r="202">
          <cell r="A202">
            <v>198</v>
          </cell>
          <cell r="B202" t="str">
            <v>153 Bạch Đằng</v>
          </cell>
          <cell r="C202" t="str">
            <v>5.2</v>
          </cell>
          <cell r="D202" t="str">
            <v>Phường 5</v>
          </cell>
          <cell r="E202">
            <v>15</v>
          </cell>
          <cell r="F202" t="str">
            <v>66+68</v>
          </cell>
          <cell r="G202">
            <v>19.899999999999999</v>
          </cell>
          <cell r="H202" t="str">
            <v>ODT</v>
          </cell>
        </row>
        <row r="203">
          <cell r="A203">
            <v>199</v>
          </cell>
          <cell r="B203" t="str">
            <v>151 Bạch Đằbng</v>
          </cell>
          <cell r="C203" t="str">
            <v>5.2</v>
          </cell>
          <cell r="D203" t="str">
            <v>Phường 5</v>
          </cell>
          <cell r="E203">
            <v>15</v>
          </cell>
          <cell r="F203" t="str">
            <v>67+69</v>
          </cell>
          <cell r="G203">
            <v>18.7</v>
          </cell>
          <cell r="H203" t="str">
            <v>ODT</v>
          </cell>
        </row>
        <row r="204">
          <cell r="A204">
            <v>200</v>
          </cell>
          <cell r="B204" t="str">
            <v>149 Bạch Đằng</v>
          </cell>
          <cell r="C204" t="str">
            <v>5.2</v>
          </cell>
          <cell r="D204" t="str">
            <v>Phường 5</v>
          </cell>
          <cell r="E204">
            <v>15</v>
          </cell>
          <cell r="F204" t="str">
            <v>91+93</v>
          </cell>
          <cell r="G204">
            <v>18.5</v>
          </cell>
          <cell r="H204" t="str">
            <v>ODT</v>
          </cell>
        </row>
        <row r="205">
          <cell r="A205">
            <v>201</v>
          </cell>
          <cell r="B205" t="str">
            <v>147 Bạch Đằng</v>
          </cell>
          <cell r="C205" t="str">
            <v>5.2</v>
          </cell>
          <cell r="D205" t="str">
            <v>Phường 5</v>
          </cell>
          <cell r="E205">
            <v>15</v>
          </cell>
          <cell r="F205" t="str">
            <v>92+94</v>
          </cell>
          <cell r="G205">
            <v>23.7</v>
          </cell>
          <cell r="H205" t="str">
            <v>ODT</v>
          </cell>
        </row>
        <row r="206">
          <cell r="A206">
            <v>202</v>
          </cell>
          <cell r="B206" t="str">
            <v>143+145 Bạch Đằng</v>
          </cell>
          <cell r="C206" t="str">
            <v>5.2</v>
          </cell>
          <cell r="D206" t="str">
            <v>Phường 5</v>
          </cell>
          <cell r="E206">
            <v>15</v>
          </cell>
          <cell r="F206" t="str">
            <v>95+97+98</v>
          </cell>
          <cell r="G206">
            <v>22</v>
          </cell>
          <cell r="H206" t="str">
            <v>ODT</v>
          </cell>
        </row>
        <row r="207">
          <cell r="A207">
            <v>203</v>
          </cell>
          <cell r="B207" t="str">
            <v>141 Bạch Đằng</v>
          </cell>
          <cell r="C207" t="str">
            <v>5.2</v>
          </cell>
          <cell r="D207" t="str">
            <v>Phường 5</v>
          </cell>
          <cell r="E207">
            <v>15</v>
          </cell>
          <cell r="F207" t="str">
            <v>99+122</v>
          </cell>
          <cell r="G207">
            <v>19.100000000000001</v>
          </cell>
          <cell r="H207" t="str">
            <v>ODT</v>
          </cell>
        </row>
        <row r="208">
          <cell r="A208">
            <v>204</v>
          </cell>
          <cell r="B208" t="str">
            <v xml:space="preserve">Đất trống tại hẻm 40 Bạch Đằng </v>
          </cell>
          <cell r="C208">
            <v>2</v>
          </cell>
          <cell r="D208" t="str">
            <v>Phường 5</v>
          </cell>
          <cell r="E208">
            <v>16</v>
          </cell>
          <cell r="F208" t="str">
            <v>1 phần 147 (đường mương)</v>
          </cell>
          <cell r="G208">
            <v>50</v>
          </cell>
          <cell r="H208" t="str">
            <v>ODT</v>
          </cell>
        </row>
        <row r="209">
          <cell r="A209">
            <v>205</v>
          </cell>
          <cell r="B209" t="str">
            <v xml:space="preserve">Trụ sở khu phố 8 </v>
          </cell>
          <cell r="C209">
            <v>1</v>
          </cell>
          <cell r="D209" t="str">
            <v>Phường 5</v>
          </cell>
          <cell r="E209">
            <v>19</v>
          </cell>
          <cell r="F209" t="str">
            <v>không có thửa trên bản đồ</v>
          </cell>
          <cell r="G209">
            <v>55</v>
          </cell>
          <cell r="H209" t="str">
            <v>TSC</v>
          </cell>
        </row>
        <row r="210">
          <cell r="A210">
            <v>206</v>
          </cell>
          <cell r="B210" t="str">
            <v>Trạm gác dân phòng khu phố 8</v>
          </cell>
          <cell r="C210">
            <v>1</v>
          </cell>
          <cell r="D210" t="str">
            <v>Phường 5</v>
          </cell>
          <cell r="E210">
            <v>19</v>
          </cell>
          <cell r="F210" t="str">
            <v>không có thửa trên bản đồ</v>
          </cell>
          <cell r="G210">
            <v>12.6</v>
          </cell>
          <cell r="H210" t="str">
            <v>DGT</v>
          </cell>
        </row>
        <row r="211">
          <cell r="A211">
            <v>207</v>
          </cell>
          <cell r="B211" t="str">
            <v>Cây xăng dầu bình lợi</v>
          </cell>
          <cell r="C211">
            <v>3</v>
          </cell>
          <cell r="D211" t="str">
            <v>Phường 5</v>
          </cell>
          <cell r="E211">
            <v>20</v>
          </cell>
          <cell r="F211">
            <v>288</v>
          </cell>
          <cell r="G211">
            <v>130.9</v>
          </cell>
          <cell r="H211" t="str">
            <v>ODT</v>
          </cell>
        </row>
        <row r="212">
          <cell r="A212">
            <v>208</v>
          </cell>
          <cell r="B212" t="str">
            <v>54 Bạch Đằng</v>
          </cell>
          <cell r="C212">
            <v>1</v>
          </cell>
          <cell r="D212" t="str">
            <v>Phường 5</v>
          </cell>
          <cell r="E212">
            <v>20</v>
          </cell>
          <cell r="F212" t="str">
            <v>100+101</v>
          </cell>
          <cell r="G212">
            <v>34.299999999999997</v>
          </cell>
          <cell r="H212" t="str">
            <v>TSC</v>
          </cell>
        </row>
        <row r="213">
          <cell r="A213">
            <v>209</v>
          </cell>
          <cell r="B213" t="str">
            <v>Đất trống tại hẻm 40 B.Đằng</v>
          </cell>
          <cell r="C213">
            <v>2</v>
          </cell>
          <cell r="D213" t="str">
            <v>Phường 5</v>
          </cell>
          <cell r="E213">
            <v>20</v>
          </cell>
          <cell r="F213" t="str">
            <v>rạch Bến Đình</v>
          </cell>
          <cell r="G213">
            <v>412.2</v>
          </cell>
          <cell r="H213" t="str">
            <v>TSC</v>
          </cell>
        </row>
        <row r="214">
          <cell r="A214">
            <v>210</v>
          </cell>
          <cell r="B214" t="str">
            <v xml:space="preserve">Đất trống tại hẻm 40 Bạch Đằng </v>
          </cell>
          <cell r="C214">
            <v>2</v>
          </cell>
          <cell r="D214" t="str">
            <v>Phường 5</v>
          </cell>
          <cell r="E214">
            <v>20</v>
          </cell>
          <cell r="F214" t="str">
            <v>rạch Bến Đình</v>
          </cell>
          <cell r="G214">
            <v>80</v>
          </cell>
          <cell r="H214" t="str">
            <v>ODT</v>
          </cell>
        </row>
        <row r="215">
          <cell r="A215">
            <v>211</v>
          </cell>
          <cell r="B215" t="str">
            <v>562 Trần Phú</v>
          </cell>
          <cell r="C215" t="str">
            <v>5.1</v>
          </cell>
          <cell r="D215" t="str">
            <v>Phường 5</v>
          </cell>
          <cell r="E215">
            <v>23</v>
          </cell>
          <cell r="F215">
            <v>4</v>
          </cell>
          <cell r="G215">
            <v>177.2</v>
          </cell>
          <cell r="H215" t="str">
            <v>DGD</v>
          </cell>
        </row>
        <row r="216">
          <cell r="A216">
            <v>212</v>
          </cell>
          <cell r="B216" t="str">
            <v>339/3 Trần Phú</v>
          </cell>
          <cell r="C216" t="str">
            <v>5.1</v>
          </cell>
          <cell r="D216" t="str">
            <v>Phường 5</v>
          </cell>
          <cell r="E216">
            <v>24</v>
          </cell>
          <cell r="F216">
            <v>25</v>
          </cell>
          <cell r="G216">
            <v>59.4</v>
          </cell>
          <cell r="H216" t="str">
            <v>ODT</v>
          </cell>
        </row>
        <row r="217">
          <cell r="A217">
            <v>213</v>
          </cell>
          <cell r="B217" t="str">
            <v>Bãi Đậu xe Thích Ca Phật Đài</v>
          </cell>
          <cell r="C217" t="str">
            <v>5.2</v>
          </cell>
          <cell r="D217" t="str">
            <v>Phường 5</v>
          </cell>
          <cell r="E217">
            <v>24</v>
          </cell>
          <cell r="F217">
            <v>96</v>
          </cell>
          <cell r="G217">
            <v>972.4</v>
          </cell>
          <cell r="H217" t="str">
            <v>TON</v>
          </cell>
        </row>
        <row r="218">
          <cell r="A218">
            <v>214</v>
          </cell>
          <cell r="B218" t="str">
            <v>hẻm 335 Trần Phú</v>
          </cell>
          <cell r="C218">
            <v>1</v>
          </cell>
          <cell r="D218" t="str">
            <v>Phường 5</v>
          </cell>
          <cell r="E218">
            <v>24</v>
          </cell>
          <cell r="F218" t="str">
            <v>1ph06</v>
          </cell>
          <cell r="G218">
            <v>80</v>
          </cell>
          <cell r="H218" t="str">
            <v>TSC</v>
          </cell>
        </row>
        <row r="219">
          <cell r="A219">
            <v>215</v>
          </cell>
          <cell r="B219" t="str">
            <v>Trạm gác dân phòng khu phố 7</v>
          </cell>
          <cell r="C219">
            <v>1</v>
          </cell>
          <cell r="D219" t="str">
            <v>Phường 5</v>
          </cell>
          <cell r="E219">
            <v>24</v>
          </cell>
          <cell r="F219" t="str">
            <v>1ph06</v>
          </cell>
          <cell r="G219">
            <v>24</v>
          </cell>
          <cell r="H219" t="str">
            <v>TSC</v>
          </cell>
        </row>
        <row r="220">
          <cell r="A220">
            <v>216</v>
          </cell>
          <cell r="B220" t="str">
            <v>đất trống kế bên 107 trần phú</v>
          </cell>
          <cell r="C220">
            <v>2</v>
          </cell>
          <cell r="D220" t="str">
            <v>Phường 5</v>
          </cell>
          <cell r="E220">
            <v>25</v>
          </cell>
          <cell r="F220">
            <v>19</v>
          </cell>
          <cell r="G220">
            <v>79.400000000000006</v>
          </cell>
          <cell r="H220" t="str">
            <v>DVH</v>
          </cell>
        </row>
        <row r="221">
          <cell r="A221">
            <v>217</v>
          </cell>
          <cell r="B221" t="str">
            <v>107 Trần Phú</v>
          </cell>
          <cell r="C221">
            <v>6</v>
          </cell>
          <cell r="D221" t="str">
            <v>Phường 5</v>
          </cell>
          <cell r="E221">
            <v>25</v>
          </cell>
          <cell r="F221" t="str">
            <v>1ph18</v>
          </cell>
          <cell r="G221">
            <v>31.4</v>
          </cell>
          <cell r="H221" t="str">
            <v>DVH</v>
          </cell>
        </row>
        <row r="222">
          <cell r="A222">
            <v>218</v>
          </cell>
          <cell r="B222" t="str">
            <v>Trụ sở khu phố 1</v>
          </cell>
          <cell r="C222">
            <v>1</v>
          </cell>
          <cell r="D222" t="str">
            <v>Phường 5</v>
          </cell>
          <cell r="E222">
            <v>32</v>
          </cell>
          <cell r="F222">
            <v>34</v>
          </cell>
          <cell r="G222">
            <v>39.799999999999997</v>
          </cell>
          <cell r="H222" t="str">
            <v>TSC</v>
          </cell>
        </row>
        <row r="223">
          <cell r="A223">
            <v>219</v>
          </cell>
          <cell r="B223" t="str">
            <v>kế nhà 103 Trần Phú</v>
          </cell>
          <cell r="C223">
            <v>6</v>
          </cell>
          <cell r="D223" t="str">
            <v>Phường 5</v>
          </cell>
          <cell r="E223">
            <v>32</v>
          </cell>
          <cell r="F223" t="str">
            <v>1ph13</v>
          </cell>
          <cell r="G223">
            <v>53.6</v>
          </cell>
          <cell r="H223" t="str">
            <v>DVH</v>
          </cell>
        </row>
        <row r="224">
          <cell r="A224">
            <v>220</v>
          </cell>
          <cell r="B224" t="str">
            <v>103 trần Phú</v>
          </cell>
          <cell r="C224">
            <v>6</v>
          </cell>
          <cell r="D224" t="str">
            <v>Phường 5</v>
          </cell>
          <cell r="E224">
            <v>32</v>
          </cell>
          <cell r="F224" t="str">
            <v>1ph18</v>
          </cell>
          <cell r="G224">
            <v>47.6</v>
          </cell>
          <cell r="H224" t="str">
            <v>DVH</v>
          </cell>
        </row>
        <row r="225">
          <cell r="A225">
            <v>221</v>
          </cell>
          <cell r="B225" t="str">
            <v>kế nhà 103 Trần Phú</v>
          </cell>
          <cell r="C225">
            <v>6</v>
          </cell>
          <cell r="D225" t="str">
            <v>Phường 5</v>
          </cell>
          <cell r="E225">
            <v>32</v>
          </cell>
          <cell r="F225" t="str">
            <v>1ph21</v>
          </cell>
          <cell r="G225">
            <v>74.8</v>
          </cell>
          <cell r="H225" t="str">
            <v>DVH</v>
          </cell>
        </row>
        <row r="226">
          <cell r="A226">
            <v>222</v>
          </cell>
          <cell r="B226" t="str">
            <v>93 Trần Phú</v>
          </cell>
          <cell r="C226">
            <v>6</v>
          </cell>
          <cell r="D226" t="str">
            <v>Phường 5</v>
          </cell>
          <cell r="E226">
            <v>32</v>
          </cell>
          <cell r="F226" t="str">
            <v>1ph32</v>
          </cell>
          <cell r="G226">
            <v>238.2</v>
          </cell>
          <cell r="H226" t="str">
            <v>DVH</v>
          </cell>
        </row>
        <row r="227">
          <cell r="A227">
            <v>223</v>
          </cell>
          <cell r="B227" t="str">
            <v>kế số 93 Trần Phú</v>
          </cell>
          <cell r="C227">
            <v>6</v>
          </cell>
          <cell r="D227" t="str">
            <v>Phường 5</v>
          </cell>
          <cell r="E227">
            <v>32</v>
          </cell>
          <cell r="F227" t="str">
            <v>1ph33</v>
          </cell>
          <cell r="G227">
            <v>76.2</v>
          </cell>
          <cell r="H227" t="str">
            <v>DVH</v>
          </cell>
        </row>
        <row r="228">
          <cell r="A228">
            <v>224</v>
          </cell>
          <cell r="B228" t="str">
            <v>91 Trần Phú</v>
          </cell>
          <cell r="C228">
            <v>6</v>
          </cell>
          <cell r="D228" t="str">
            <v>Phường 5</v>
          </cell>
          <cell r="E228">
            <v>32</v>
          </cell>
          <cell r="F228" t="str">
            <v>1ph36</v>
          </cell>
          <cell r="G228">
            <v>41.8</v>
          </cell>
          <cell r="H228" t="str">
            <v>DVH</v>
          </cell>
        </row>
        <row r="229">
          <cell r="A229">
            <v>225</v>
          </cell>
          <cell r="B229" t="str">
            <v>87 Trần Phú</v>
          </cell>
          <cell r="C229">
            <v>6</v>
          </cell>
          <cell r="D229" t="str">
            <v>Phường 5</v>
          </cell>
          <cell r="E229">
            <v>32</v>
          </cell>
          <cell r="F229" t="str">
            <v>1ph42</v>
          </cell>
          <cell r="G229">
            <v>11.2</v>
          </cell>
          <cell r="H229" t="str">
            <v>DVH</v>
          </cell>
        </row>
        <row r="230">
          <cell r="A230">
            <v>226</v>
          </cell>
          <cell r="B230" t="str">
            <v>85-87 Trần Phú</v>
          </cell>
          <cell r="C230">
            <v>6</v>
          </cell>
          <cell r="D230" t="str">
            <v>Phường 5</v>
          </cell>
          <cell r="E230">
            <v>32</v>
          </cell>
          <cell r="F230" t="str">
            <v>1ph43</v>
          </cell>
          <cell r="G230">
            <v>32</v>
          </cell>
          <cell r="H230" t="str">
            <v>DVH</v>
          </cell>
        </row>
        <row r="231">
          <cell r="A231">
            <v>227</v>
          </cell>
          <cell r="B231" t="str">
            <v>77-79 Trần Phú</v>
          </cell>
          <cell r="C231">
            <v>6</v>
          </cell>
          <cell r="D231" t="str">
            <v>Phường 5</v>
          </cell>
          <cell r="E231">
            <v>35</v>
          </cell>
          <cell r="F231" t="str">
            <v>1ph10</v>
          </cell>
          <cell r="G231">
            <v>102.8</v>
          </cell>
          <cell r="H231" t="str">
            <v>DVH</v>
          </cell>
        </row>
        <row r="232">
          <cell r="A232">
            <v>228</v>
          </cell>
          <cell r="B232" t="str">
            <v>81 Trần Phú</v>
          </cell>
          <cell r="C232">
            <v>6</v>
          </cell>
          <cell r="D232" t="str">
            <v>Phường 5</v>
          </cell>
          <cell r="E232">
            <v>35</v>
          </cell>
          <cell r="F232" t="str">
            <v>1ph6</v>
          </cell>
          <cell r="G232">
            <v>81.5</v>
          </cell>
          <cell r="H232" t="str">
            <v>DVH</v>
          </cell>
        </row>
        <row r="233">
          <cell r="A233">
            <v>229</v>
          </cell>
          <cell r="B233" t="str">
            <v>Đất trống tại hẻm 112 TP</v>
          </cell>
          <cell r="C233">
            <v>2</v>
          </cell>
          <cell r="D233" t="str">
            <v>Phường 5</v>
          </cell>
          <cell r="E233">
            <v>36</v>
          </cell>
          <cell r="F233">
            <v>11</v>
          </cell>
          <cell r="G233">
            <v>124.5</v>
          </cell>
          <cell r="H233" t="str">
            <v>ODT</v>
          </cell>
        </row>
        <row r="234">
          <cell r="A234">
            <v>230</v>
          </cell>
          <cell r="B234" t="str">
            <v>73 Trần Phú</v>
          </cell>
          <cell r="C234">
            <v>6</v>
          </cell>
          <cell r="D234" t="str">
            <v>Phường 5</v>
          </cell>
          <cell r="E234">
            <v>36</v>
          </cell>
          <cell r="F234" t="str">
            <v>1ph19</v>
          </cell>
          <cell r="G234">
            <v>13.4</v>
          </cell>
          <cell r="H234" t="str">
            <v>DVH</v>
          </cell>
        </row>
        <row r="235">
          <cell r="A235">
            <v>231</v>
          </cell>
          <cell r="B235" t="str">
            <v>71 Trần Phú</v>
          </cell>
          <cell r="C235">
            <v>6</v>
          </cell>
          <cell r="D235" t="str">
            <v>Phường 5</v>
          </cell>
          <cell r="E235">
            <v>36</v>
          </cell>
          <cell r="F235" t="str">
            <v>1ph25</v>
          </cell>
          <cell r="G235">
            <v>7.6</v>
          </cell>
          <cell r="H235" t="str">
            <v>DVH</v>
          </cell>
        </row>
        <row r="236">
          <cell r="A236">
            <v>232</v>
          </cell>
          <cell r="B236" t="str">
            <v>67 Trần Phú</v>
          </cell>
          <cell r="C236">
            <v>6</v>
          </cell>
          <cell r="D236" t="str">
            <v>Phường 5</v>
          </cell>
          <cell r="E236">
            <v>36</v>
          </cell>
          <cell r="F236" t="str">
            <v>1ph29</v>
          </cell>
          <cell r="G236">
            <v>10.5</v>
          </cell>
          <cell r="H236" t="str">
            <v>DVH</v>
          </cell>
        </row>
        <row r="237">
          <cell r="A237">
            <v>233</v>
          </cell>
          <cell r="B237" t="str">
            <v>kế 65 Trần Phú</v>
          </cell>
          <cell r="C237">
            <v>6</v>
          </cell>
          <cell r="D237" t="str">
            <v>Phường 5</v>
          </cell>
          <cell r="E237">
            <v>36</v>
          </cell>
          <cell r="F237" t="str">
            <v>1ph33</v>
          </cell>
          <cell r="G237">
            <v>2.1</v>
          </cell>
          <cell r="H237" t="str">
            <v>DVH</v>
          </cell>
        </row>
        <row r="238">
          <cell r="A238">
            <v>234</v>
          </cell>
          <cell r="B238" t="str">
            <v>kế 65 Trần Phú</v>
          </cell>
          <cell r="C238">
            <v>6</v>
          </cell>
          <cell r="D238" t="str">
            <v>Phường 5</v>
          </cell>
          <cell r="E238">
            <v>36</v>
          </cell>
          <cell r="F238" t="str">
            <v>1ph39+1ph42</v>
          </cell>
          <cell r="G238">
            <v>135.5</v>
          </cell>
          <cell r="H238" t="str">
            <v>DVH</v>
          </cell>
        </row>
        <row r="239">
          <cell r="A239">
            <v>235</v>
          </cell>
          <cell r="B239" t="str">
            <v>63 Trần Phú</v>
          </cell>
          <cell r="C239">
            <v>6</v>
          </cell>
          <cell r="D239" t="str">
            <v>Phường 5</v>
          </cell>
          <cell r="E239">
            <v>36</v>
          </cell>
          <cell r="F239" t="str">
            <v>1ph56</v>
          </cell>
          <cell r="G239">
            <v>5.7</v>
          </cell>
          <cell r="H239" t="str">
            <v>DVH</v>
          </cell>
        </row>
        <row r="240">
          <cell r="A240">
            <v>236</v>
          </cell>
          <cell r="B240" t="str">
            <v>57 Trần Phú</v>
          </cell>
          <cell r="C240">
            <v>6</v>
          </cell>
          <cell r="D240" t="str">
            <v>Phường 5</v>
          </cell>
          <cell r="E240">
            <v>36</v>
          </cell>
          <cell r="F240" t="str">
            <v>1ph61</v>
          </cell>
          <cell r="G240">
            <v>166.1</v>
          </cell>
          <cell r="H240" t="str">
            <v>DVH</v>
          </cell>
        </row>
        <row r="241">
          <cell r="A241">
            <v>237</v>
          </cell>
          <cell r="B241" t="str">
            <v xml:space="preserve">Nhà số 55 Trần Phú </v>
          </cell>
          <cell r="C241" t="str">
            <v>5.2</v>
          </cell>
          <cell r="D241" t="str">
            <v>Phường 5</v>
          </cell>
          <cell r="E241">
            <v>38</v>
          </cell>
          <cell r="F241">
            <v>2</v>
          </cell>
          <cell r="G241">
            <v>253.8</v>
          </cell>
          <cell r="H241" t="str">
            <v>DVH</v>
          </cell>
        </row>
        <row r="242">
          <cell r="A242">
            <v>238</v>
          </cell>
          <cell r="B242" t="str">
            <v xml:space="preserve">Nhà số 53 Trần Phú </v>
          </cell>
          <cell r="C242" t="str">
            <v>5.2</v>
          </cell>
          <cell r="D242" t="str">
            <v>Phường 5</v>
          </cell>
          <cell r="E242">
            <v>38</v>
          </cell>
          <cell r="F242">
            <v>6</v>
          </cell>
          <cell r="G242">
            <v>189.9</v>
          </cell>
          <cell r="H242" t="str">
            <v>DVH</v>
          </cell>
        </row>
        <row r="243">
          <cell r="A243">
            <v>239</v>
          </cell>
          <cell r="B243" t="str">
            <v>45 Trần Phú</v>
          </cell>
          <cell r="C243">
            <v>6</v>
          </cell>
          <cell r="D243" t="str">
            <v>Phường 5</v>
          </cell>
          <cell r="E243">
            <v>38</v>
          </cell>
          <cell r="F243" t="str">
            <v>1ph19</v>
          </cell>
          <cell r="G243">
            <v>62.3</v>
          </cell>
          <cell r="H243" t="str">
            <v>DVH</v>
          </cell>
        </row>
        <row r="244">
          <cell r="A244">
            <v>240</v>
          </cell>
          <cell r="B244" t="str">
            <v>33 Trần Phú</v>
          </cell>
          <cell r="C244">
            <v>6</v>
          </cell>
          <cell r="D244" t="str">
            <v>Phường 5</v>
          </cell>
          <cell r="E244">
            <v>38</v>
          </cell>
          <cell r="F244" t="str">
            <v>1ph48 + lấn biển</v>
          </cell>
          <cell r="G244">
            <v>941.9</v>
          </cell>
          <cell r="H244" t="str">
            <v>DVH</v>
          </cell>
        </row>
        <row r="245">
          <cell r="A245">
            <v>241</v>
          </cell>
          <cell r="B245" t="str">
            <v>21 Trần Phú</v>
          </cell>
          <cell r="C245">
            <v>6</v>
          </cell>
          <cell r="D245" t="str">
            <v>Phường 5</v>
          </cell>
          <cell r="E245">
            <v>39</v>
          </cell>
          <cell r="F245" t="str">
            <v>1ph05</v>
          </cell>
          <cell r="G245">
            <v>340.1</v>
          </cell>
          <cell r="H245" t="str">
            <v>DVH</v>
          </cell>
        </row>
        <row r="246">
          <cell r="A246">
            <v>242</v>
          </cell>
          <cell r="B246" t="str">
            <v>19 Trần Phú</v>
          </cell>
          <cell r="C246">
            <v>6</v>
          </cell>
          <cell r="D246" t="str">
            <v>Phường 5</v>
          </cell>
          <cell r="E246">
            <v>39</v>
          </cell>
          <cell r="F246" t="str">
            <v>1ph09</v>
          </cell>
          <cell r="G246">
            <v>254</v>
          </cell>
          <cell r="H246" t="str">
            <v>DVH</v>
          </cell>
        </row>
        <row r="247">
          <cell r="A247">
            <v>243</v>
          </cell>
          <cell r="B247" t="str">
            <v>17 Trần Phú</v>
          </cell>
          <cell r="C247">
            <v>6</v>
          </cell>
          <cell r="D247" t="str">
            <v>Phường 5</v>
          </cell>
          <cell r="E247">
            <v>39</v>
          </cell>
          <cell r="F247" t="str">
            <v>1ph23</v>
          </cell>
          <cell r="G247">
            <v>24.5</v>
          </cell>
          <cell r="H247" t="str">
            <v>DVH</v>
          </cell>
        </row>
        <row r="248">
          <cell r="A248">
            <v>244</v>
          </cell>
          <cell r="B248" t="str">
            <v>13 Trần Phú</v>
          </cell>
          <cell r="C248">
            <v>6</v>
          </cell>
          <cell r="D248" t="str">
            <v>Phường 5</v>
          </cell>
          <cell r="E248">
            <v>39</v>
          </cell>
          <cell r="F248" t="str">
            <v>1ph29</v>
          </cell>
          <cell r="G248">
            <v>52.1</v>
          </cell>
          <cell r="H248" t="str">
            <v>DVH</v>
          </cell>
        </row>
        <row r="249">
          <cell r="A249">
            <v>245</v>
          </cell>
          <cell r="B249" t="str">
            <v>11 Trần Phú</v>
          </cell>
          <cell r="C249">
            <v>6</v>
          </cell>
          <cell r="D249" t="str">
            <v>Phường 5</v>
          </cell>
          <cell r="E249">
            <v>41</v>
          </cell>
          <cell r="F249" t="str">
            <v>1ph03</v>
          </cell>
          <cell r="G249">
            <v>268.2</v>
          </cell>
          <cell r="H249" t="str">
            <v>DVH</v>
          </cell>
        </row>
        <row r="250">
          <cell r="A250">
            <v>246</v>
          </cell>
          <cell r="B250" t="str">
            <v>Quán Tre</v>
          </cell>
          <cell r="C250">
            <v>6</v>
          </cell>
          <cell r="D250" t="str">
            <v>Phường 5</v>
          </cell>
          <cell r="E250">
            <v>41</v>
          </cell>
          <cell r="F250" t="str">
            <v>1ph14+lấn biển</v>
          </cell>
          <cell r="G250">
            <v>1671.5</v>
          </cell>
        </row>
        <row r="251">
          <cell r="A251">
            <v>247</v>
          </cell>
          <cell r="B251" t="str">
            <v>03Trần Phú</v>
          </cell>
          <cell r="C251">
            <v>6</v>
          </cell>
          <cell r="D251" t="str">
            <v>Phường 5</v>
          </cell>
          <cell r="E251">
            <v>41</v>
          </cell>
          <cell r="F251" t="str">
            <v>1ph29</v>
          </cell>
          <cell r="G251">
            <v>221.3</v>
          </cell>
        </row>
        <row r="252">
          <cell r="A252">
            <v>248</v>
          </cell>
          <cell r="B252" t="str">
            <v>03 Trần Phú</v>
          </cell>
          <cell r="C252">
            <v>6</v>
          </cell>
          <cell r="D252" t="str">
            <v>Phường 5</v>
          </cell>
          <cell r="E252">
            <v>43</v>
          </cell>
          <cell r="F252" t="str">
            <v>1ph10+lấn biển</v>
          </cell>
          <cell r="G252">
            <v>303.3</v>
          </cell>
        </row>
        <row r="253">
          <cell r="A253">
            <v>249</v>
          </cell>
          <cell r="B253" t="str">
            <v>03 Trần Phú</v>
          </cell>
          <cell r="C253">
            <v>6</v>
          </cell>
          <cell r="D253" t="str">
            <v>Phường 5</v>
          </cell>
          <cell r="E253">
            <v>43</v>
          </cell>
          <cell r="F253" t="str">
            <v>1ph15+lấn biển</v>
          </cell>
          <cell r="G253">
            <v>91.5</v>
          </cell>
        </row>
        <row r="254">
          <cell r="A254">
            <v>250</v>
          </cell>
          <cell r="B254" t="str">
            <v>Bãi đậu xe Bãi Dâu</v>
          </cell>
          <cell r="C254" t="str">
            <v>5.2</v>
          </cell>
          <cell r="D254" t="str">
            <v>Phường 5</v>
          </cell>
          <cell r="E254" t="str">
            <v>25+26</v>
          </cell>
          <cell r="F254" t="str">
            <v>27+31</v>
          </cell>
          <cell r="G254">
            <v>2771.6</v>
          </cell>
        </row>
        <row r="255">
          <cell r="A255">
            <v>251</v>
          </cell>
          <cell r="B255" t="str">
            <v>Đất núi lờn</v>
          </cell>
          <cell r="C255">
            <v>2</v>
          </cell>
          <cell r="D255" t="str">
            <v>Phường 5</v>
          </cell>
          <cell r="E255" t="str">
            <v>không xác định được</v>
          </cell>
          <cell r="F255" t="str">
            <v>không xác định được</v>
          </cell>
          <cell r="G255">
            <v>16000</v>
          </cell>
        </row>
        <row r="256">
          <cell r="A256">
            <v>252</v>
          </cell>
          <cell r="B256" t="str">
            <v>Trụ sở khu phố 6</v>
          </cell>
          <cell r="C256">
            <v>1</v>
          </cell>
          <cell r="D256" t="str">
            <v>Phường 5</v>
          </cell>
          <cell r="G256">
            <v>60</v>
          </cell>
        </row>
        <row r="257">
          <cell r="A257">
            <v>253</v>
          </cell>
          <cell r="B257" t="str">
            <v xml:space="preserve"> hẻm 291/2 TP</v>
          </cell>
          <cell r="C257">
            <v>2</v>
          </cell>
          <cell r="D257" t="str">
            <v>Phường 5</v>
          </cell>
          <cell r="G257">
            <v>39.299999999999997</v>
          </cell>
        </row>
        <row r="258">
          <cell r="A258">
            <v>254</v>
          </cell>
          <cell r="B258" t="str">
            <v>705 Trương Công Định</v>
          </cell>
          <cell r="C258" t="str">
            <v>5.1</v>
          </cell>
          <cell r="D258" t="str">
            <v>Phường 7</v>
          </cell>
          <cell r="E258">
            <v>8</v>
          </cell>
          <cell r="F258">
            <v>16</v>
          </cell>
          <cell r="G258">
            <v>53.1</v>
          </cell>
        </row>
        <row r="259">
          <cell r="A259">
            <v>255</v>
          </cell>
          <cell r="B259" t="str">
            <v>238 Nguyễn An Ninh</v>
          </cell>
          <cell r="C259" t="str">
            <v>5.1</v>
          </cell>
          <cell r="D259" t="str">
            <v>Phường 7</v>
          </cell>
          <cell r="E259">
            <v>9</v>
          </cell>
          <cell r="F259">
            <v>7</v>
          </cell>
          <cell r="G259">
            <v>35.799999999999997</v>
          </cell>
        </row>
        <row r="260">
          <cell r="A260">
            <v>256</v>
          </cell>
          <cell r="B260" t="str">
            <v>701 Trương Công Định</v>
          </cell>
          <cell r="C260" t="str">
            <v>5.1</v>
          </cell>
          <cell r="D260" t="str">
            <v>Phường 7</v>
          </cell>
          <cell r="E260">
            <v>11</v>
          </cell>
          <cell r="F260">
            <v>16</v>
          </cell>
          <cell r="G260">
            <v>45.4</v>
          </cell>
        </row>
        <row r="261">
          <cell r="A261">
            <v>257</v>
          </cell>
          <cell r="B261" t="str">
            <v>703 Trương Công Định</v>
          </cell>
          <cell r="C261" t="str">
            <v>5.1</v>
          </cell>
          <cell r="D261" t="str">
            <v>Phường 7</v>
          </cell>
          <cell r="E261">
            <v>12</v>
          </cell>
          <cell r="F261">
            <v>16</v>
          </cell>
          <cell r="G261">
            <v>49.9</v>
          </cell>
        </row>
        <row r="262">
          <cell r="A262">
            <v>258</v>
          </cell>
          <cell r="B262" t="str">
            <v>53/57 Lê Hồng Phong</v>
          </cell>
          <cell r="C262">
            <v>1</v>
          </cell>
          <cell r="D262" t="str">
            <v>Phường 7</v>
          </cell>
          <cell r="E262">
            <v>29</v>
          </cell>
          <cell r="F262">
            <v>35</v>
          </cell>
          <cell r="G262">
            <v>95.8</v>
          </cell>
        </row>
        <row r="263">
          <cell r="A263">
            <v>259</v>
          </cell>
          <cell r="B263" t="str">
            <v>213/2 Phạm Hồng Thái</v>
          </cell>
          <cell r="C263">
            <v>1</v>
          </cell>
          <cell r="D263" t="str">
            <v>Phường 7</v>
          </cell>
          <cell r="E263">
            <v>30</v>
          </cell>
          <cell r="F263">
            <v>7</v>
          </cell>
          <cell r="G263">
            <v>207.6</v>
          </cell>
        </row>
        <row r="264">
          <cell r="A264">
            <v>260</v>
          </cell>
          <cell r="B264" t="str">
            <v>406 Lê Lợi</v>
          </cell>
          <cell r="C264">
            <v>1</v>
          </cell>
          <cell r="D264" t="str">
            <v>Phường 7</v>
          </cell>
          <cell r="E264">
            <v>31</v>
          </cell>
          <cell r="F264">
            <v>1</v>
          </cell>
          <cell r="G264">
            <v>32</v>
          </cell>
        </row>
        <row r="265">
          <cell r="A265">
            <v>261</v>
          </cell>
          <cell r="B265" t="str">
            <v>50 Nguyễn An Ninh</v>
          </cell>
          <cell r="C265">
            <v>1</v>
          </cell>
          <cell r="D265" t="str">
            <v>Phường 7</v>
          </cell>
          <cell r="E265">
            <v>58</v>
          </cell>
          <cell r="F265">
            <v>2</v>
          </cell>
          <cell r="G265">
            <v>711</v>
          </cell>
        </row>
        <row r="266">
          <cell r="A266">
            <v>262</v>
          </cell>
          <cell r="B266" t="str">
            <v>02 Trương Văn Bang</v>
          </cell>
          <cell r="C266">
            <v>1</v>
          </cell>
          <cell r="D266" t="str">
            <v>Phường 7</v>
          </cell>
          <cell r="E266">
            <v>115</v>
          </cell>
          <cell r="F266">
            <v>21</v>
          </cell>
          <cell r="G266">
            <v>1725.8</v>
          </cell>
        </row>
        <row r="267">
          <cell r="A267">
            <v>263</v>
          </cell>
          <cell r="B267" t="str">
            <v>40/16B Nguyễn Tri Phương</v>
          </cell>
          <cell r="C267">
            <v>1</v>
          </cell>
          <cell r="D267" t="str">
            <v>Phường 7</v>
          </cell>
          <cell r="E267">
            <v>118</v>
          </cell>
          <cell r="F267">
            <v>30</v>
          </cell>
          <cell r="G267">
            <v>384.7</v>
          </cell>
        </row>
        <row r="268">
          <cell r="A268">
            <v>264</v>
          </cell>
          <cell r="B268" t="str">
            <v>Phạm Hồng Thái</v>
          </cell>
          <cell r="C268" t="str">
            <v>5.1</v>
          </cell>
          <cell r="D268" t="str">
            <v>Phường 7</v>
          </cell>
          <cell r="E268">
            <v>139</v>
          </cell>
          <cell r="F268">
            <v>11</v>
          </cell>
          <cell r="G268">
            <v>33.200000000000003</v>
          </cell>
        </row>
        <row r="269">
          <cell r="A269">
            <v>265</v>
          </cell>
          <cell r="B269" t="str">
            <v>2A Phạm Hồng Thái</v>
          </cell>
          <cell r="C269">
            <v>1</v>
          </cell>
          <cell r="D269" t="str">
            <v>Phường 7</v>
          </cell>
          <cell r="E269">
            <v>148</v>
          </cell>
          <cell r="F269">
            <v>10</v>
          </cell>
          <cell r="G269">
            <v>33.9</v>
          </cell>
        </row>
        <row r="270">
          <cell r="A270">
            <v>266</v>
          </cell>
          <cell r="B270" t="str">
            <v>2 Phạm Hồng Thái</v>
          </cell>
          <cell r="C270">
            <v>1</v>
          </cell>
          <cell r="D270" t="str">
            <v>Phường 7</v>
          </cell>
          <cell r="E270">
            <v>150</v>
          </cell>
          <cell r="F270">
            <v>10</v>
          </cell>
          <cell r="G270">
            <v>35.9</v>
          </cell>
        </row>
        <row r="271">
          <cell r="A271">
            <v>267</v>
          </cell>
          <cell r="B271" t="str">
            <v>86/21 Nguyễn An Ninh</v>
          </cell>
          <cell r="C271">
            <v>1</v>
          </cell>
          <cell r="D271" t="str">
            <v>Phường 7</v>
          </cell>
          <cell r="E271">
            <v>172</v>
          </cell>
          <cell r="F271">
            <v>2</v>
          </cell>
          <cell r="G271">
            <v>418.6</v>
          </cell>
        </row>
        <row r="272">
          <cell r="A272">
            <v>268</v>
          </cell>
          <cell r="B272" t="str">
            <v>27 Kha vạn Cân</v>
          </cell>
          <cell r="C272">
            <v>1</v>
          </cell>
          <cell r="D272" t="str">
            <v>Phường 7</v>
          </cell>
          <cell r="E272">
            <v>221</v>
          </cell>
          <cell r="F272">
            <v>14</v>
          </cell>
          <cell r="G272">
            <v>100</v>
          </cell>
        </row>
        <row r="273">
          <cell r="A273">
            <v>269</v>
          </cell>
          <cell r="B273" t="str">
            <v>96 Phạm Hồng Thái</v>
          </cell>
          <cell r="C273">
            <v>1</v>
          </cell>
          <cell r="D273" t="str">
            <v>Phường 7</v>
          </cell>
          <cell r="E273" t="str">
            <v>1 + 2</v>
          </cell>
          <cell r="F273">
            <v>11</v>
          </cell>
          <cell r="G273">
            <v>23.8</v>
          </cell>
        </row>
        <row r="274">
          <cell r="A274">
            <v>270</v>
          </cell>
          <cell r="B274" t="str">
            <v>09 Lê Hồng Phong</v>
          </cell>
          <cell r="C274">
            <v>1</v>
          </cell>
          <cell r="D274" t="str">
            <v>Phường 7</v>
          </cell>
          <cell r="E274" t="str">
            <v>1 phần 01</v>
          </cell>
          <cell r="F274">
            <v>33</v>
          </cell>
          <cell r="G274">
            <v>48</v>
          </cell>
        </row>
        <row r="275">
          <cell r="A275">
            <v>271</v>
          </cell>
          <cell r="B275" t="str">
            <v>15 Lê Hồng Phong</v>
          </cell>
          <cell r="C275">
            <v>1</v>
          </cell>
          <cell r="D275" t="str">
            <v>Phường 7</v>
          </cell>
          <cell r="E275" t="str">
            <v>1 phần 01</v>
          </cell>
          <cell r="F275">
            <v>33</v>
          </cell>
          <cell r="G275">
            <v>39.200000000000003</v>
          </cell>
        </row>
        <row r="276">
          <cell r="A276">
            <v>272</v>
          </cell>
          <cell r="B276" t="str">
            <v>23 Lê Hồng Phong</v>
          </cell>
          <cell r="C276">
            <v>1</v>
          </cell>
          <cell r="D276" t="str">
            <v>Phường 7</v>
          </cell>
          <cell r="E276" t="str">
            <v>1 phần 01</v>
          </cell>
          <cell r="F276">
            <v>33</v>
          </cell>
          <cell r="G276">
            <v>60</v>
          </cell>
        </row>
        <row r="277">
          <cell r="A277">
            <v>273</v>
          </cell>
          <cell r="B277" t="str">
            <v>17 Lê Hồng Phong</v>
          </cell>
          <cell r="C277" t="str">
            <v>5.1</v>
          </cell>
          <cell r="D277" t="str">
            <v>Phường 7</v>
          </cell>
          <cell r="E277" t="str">
            <v>1 phần 01</v>
          </cell>
          <cell r="F277">
            <v>33</v>
          </cell>
          <cell r="G277">
            <v>70</v>
          </cell>
        </row>
        <row r="278">
          <cell r="A278">
            <v>274</v>
          </cell>
          <cell r="B278" t="str">
            <v>21 Lê Hồng Phong</v>
          </cell>
          <cell r="C278" t="str">
            <v>5.1</v>
          </cell>
          <cell r="D278" t="str">
            <v>Phường 7</v>
          </cell>
          <cell r="E278" t="str">
            <v>1 phần 01</v>
          </cell>
          <cell r="F278">
            <v>33</v>
          </cell>
          <cell r="G278">
            <v>55</v>
          </cell>
        </row>
        <row r="279">
          <cell r="A279">
            <v>275</v>
          </cell>
          <cell r="B279" t="str">
            <v>23 Lê Hồng Phong</v>
          </cell>
          <cell r="C279" t="str">
            <v>5.1</v>
          </cell>
          <cell r="D279" t="str">
            <v>Phường 7</v>
          </cell>
          <cell r="E279" t="str">
            <v>1 phần 01</v>
          </cell>
          <cell r="F279">
            <v>33</v>
          </cell>
          <cell r="G279">
            <v>120.65</v>
          </cell>
        </row>
        <row r="280">
          <cell r="A280">
            <v>276</v>
          </cell>
          <cell r="B280" t="str">
            <v>209 Phạm Hồng Thái</v>
          </cell>
          <cell r="C280">
            <v>1</v>
          </cell>
          <cell r="D280" t="str">
            <v>Phường 7</v>
          </cell>
          <cell r="E280" t="str">
            <v>1 phần 174</v>
          </cell>
          <cell r="F280">
            <v>6</v>
          </cell>
          <cell r="G280">
            <v>32.700000000000003</v>
          </cell>
        </row>
        <row r="281">
          <cell r="A281">
            <v>277</v>
          </cell>
          <cell r="B281" t="str">
            <v>88 Nguyễn An Ninh</v>
          </cell>
          <cell r="C281">
            <v>1</v>
          </cell>
          <cell r="D281" t="str">
            <v>Phường 7</v>
          </cell>
          <cell r="E281" t="str">
            <v>1 phần 42</v>
          </cell>
          <cell r="F281">
            <v>2</v>
          </cell>
          <cell r="G281">
            <v>68.2</v>
          </cell>
        </row>
        <row r="282">
          <cell r="A282">
            <v>278</v>
          </cell>
          <cell r="B282" t="str">
            <v>88 Nguyễn An Ninh</v>
          </cell>
          <cell r="C282">
            <v>1</v>
          </cell>
          <cell r="D282" t="str">
            <v>Phường 7</v>
          </cell>
          <cell r="E282" t="str">
            <v>1 phần 42</v>
          </cell>
          <cell r="F282">
            <v>2</v>
          </cell>
          <cell r="G282">
            <v>22.9</v>
          </cell>
        </row>
        <row r="283">
          <cell r="A283">
            <v>279</v>
          </cell>
          <cell r="B283" t="str">
            <v>707 Trương Công Định</v>
          </cell>
          <cell r="C283" t="str">
            <v>5.1</v>
          </cell>
          <cell r="D283" t="str">
            <v>Phường 7</v>
          </cell>
          <cell r="E283" t="str">
            <v>1 phần 7</v>
          </cell>
          <cell r="F283">
            <v>16</v>
          </cell>
          <cell r="G283">
            <v>59.7</v>
          </cell>
        </row>
        <row r="284">
          <cell r="A284">
            <v>280</v>
          </cell>
          <cell r="B284" t="str">
            <v>705A Trương Công Định</v>
          </cell>
          <cell r="C284">
            <v>1</v>
          </cell>
          <cell r="D284" t="str">
            <v>Phường 7</v>
          </cell>
          <cell r="E284" t="str">
            <v xml:space="preserve">1 phần 7 </v>
          </cell>
          <cell r="F284">
            <v>16</v>
          </cell>
          <cell r="G284">
            <v>20</v>
          </cell>
        </row>
        <row r="285">
          <cell r="A285">
            <v>281</v>
          </cell>
          <cell r="B285" t="str">
            <v>1/1 Lê Hồng Phong</v>
          </cell>
          <cell r="C285">
            <v>1</v>
          </cell>
          <cell r="D285" t="str">
            <v>Phường 7</v>
          </cell>
          <cell r="E285" t="str">
            <v>1 phần 75</v>
          </cell>
          <cell r="F285">
            <v>26</v>
          </cell>
          <cell r="G285">
            <v>82.1</v>
          </cell>
        </row>
        <row r="286">
          <cell r="A286">
            <v>282</v>
          </cell>
          <cell r="B286" t="str">
            <v>Hẻm 69 Lê Hồng Phong</v>
          </cell>
          <cell r="C286">
            <v>1</v>
          </cell>
          <cell r="D286" t="str">
            <v>Phường 7</v>
          </cell>
          <cell r="E286" t="str">
            <v>1p163</v>
          </cell>
          <cell r="F286">
            <v>36</v>
          </cell>
          <cell r="G286">
            <v>600</v>
          </cell>
        </row>
        <row r="287">
          <cell r="A287">
            <v>283</v>
          </cell>
          <cell r="B287" t="str">
            <v>42 Hàn Mạc Tử</v>
          </cell>
          <cell r="C287">
            <v>1</v>
          </cell>
          <cell r="D287" t="str">
            <v>Phường 7</v>
          </cell>
          <cell r="E287" t="str">
            <v>390+415</v>
          </cell>
          <cell r="F287">
            <v>22</v>
          </cell>
          <cell r="G287">
            <v>118</v>
          </cell>
        </row>
        <row r="288">
          <cell r="A288">
            <v>284</v>
          </cell>
          <cell r="B288" t="str">
            <v>Đường 3/2</v>
          </cell>
          <cell r="C288" t="str">
            <v>5.1</v>
          </cell>
          <cell r="D288" t="str">
            <v>Phường 8</v>
          </cell>
          <cell r="E288">
            <v>5</v>
          </cell>
          <cell r="F288" t="str">
            <v>1p211</v>
          </cell>
          <cell r="G288">
            <v>750</v>
          </cell>
        </row>
        <row r="289">
          <cell r="A289">
            <v>285</v>
          </cell>
          <cell r="B289" t="str">
            <v>Hẻm 8 Đội Cấn</v>
          </cell>
          <cell r="C289" t="str">
            <v>5.1</v>
          </cell>
          <cell r="D289" t="str">
            <v>Phường 8</v>
          </cell>
          <cell r="E289">
            <v>7</v>
          </cell>
          <cell r="F289">
            <v>23</v>
          </cell>
          <cell r="G289">
            <v>39.299999999999997</v>
          </cell>
        </row>
        <row r="290">
          <cell r="A290">
            <v>286</v>
          </cell>
          <cell r="B290" t="str">
            <v>Hẻm 153 HTCC</v>
          </cell>
          <cell r="C290" t="str">
            <v>5.1</v>
          </cell>
          <cell r="D290" t="str">
            <v>Phường 8</v>
          </cell>
          <cell r="E290">
            <v>9</v>
          </cell>
          <cell r="F290">
            <v>237</v>
          </cell>
          <cell r="G290">
            <v>29.4</v>
          </cell>
          <cell r="H290" t="str">
            <v>ODT</v>
          </cell>
        </row>
        <row r="291">
          <cell r="A291">
            <v>287</v>
          </cell>
          <cell r="B291" t="str">
            <v>hẻm 378 TCĐ</v>
          </cell>
          <cell r="C291">
            <v>1</v>
          </cell>
          <cell r="D291" t="str">
            <v>Phường 8</v>
          </cell>
          <cell r="E291">
            <v>19</v>
          </cell>
          <cell r="F291">
            <v>37</v>
          </cell>
          <cell r="G291">
            <v>55.6</v>
          </cell>
          <cell r="H291" t="str">
            <v>ODT</v>
          </cell>
        </row>
        <row r="292">
          <cell r="A292">
            <v>288</v>
          </cell>
          <cell r="B292" t="str">
            <v>378/1/2 TCĐ</v>
          </cell>
          <cell r="C292" t="str">
            <v>5.1</v>
          </cell>
          <cell r="D292" t="str">
            <v>Phường 8</v>
          </cell>
          <cell r="E292">
            <v>19</v>
          </cell>
          <cell r="F292">
            <v>39</v>
          </cell>
          <cell r="G292">
            <v>133</v>
          </cell>
          <cell r="H292" t="str">
            <v>ODT</v>
          </cell>
        </row>
        <row r="293">
          <cell r="A293">
            <v>289</v>
          </cell>
          <cell r="B293" t="str">
            <v>378/1/2 TCĐ</v>
          </cell>
          <cell r="C293">
            <v>1</v>
          </cell>
          <cell r="D293" t="str">
            <v>Phường 8</v>
          </cell>
          <cell r="E293">
            <v>19</v>
          </cell>
          <cell r="F293" t="str">
            <v>1p37</v>
          </cell>
          <cell r="G293">
            <v>451.5</v>
          </cell>
        </row>
        <row r="294">
          <cell r="A294">
            <v>290</v>
          </cell>
          <cell r="B294" t="str">
            <v>117 HTCC</v>
          </cell>
          <cell r="C294">
            <v>1</v>
          </cell>
          <cell r="D294" t="str">
            <v>Phường 8</v>
          </cell>
          <cell r="E294">
            <v>20</v>
          </cell>
          <cell r="F294">
            <v>147</v>
          </cell>
          <cell r="G294">
            <v>127.4</v>
          </cell>
        </row>
        <row r="295">
          <cell r="A295">
            <v>291</v>
          </cell>
          <cell r="B295" t="str">
            <v>hẻm 117 Huyển trân Công Chúa</v>
          </cell>
          <cell r="C295" t="str">
            <v>5.2</v>
          </cell>
          <cell r="D295" t="str">
            <v>Phường 8</v>
          </cell>
          <cell r="E295">
            <v>20</v>
          </cell>
          <cell r="F295" t="str">
            <v>1p167</v>
          </cell>
          <cell r="G295">
            <v>12</v>
          </cell>
          <cell r="H295" t="str">
            <v>ODT</v>
          </cell>
        </row>
        <row r="296">
          <cell r="A296">
            <v>292</v>
          </cell>
          <cell r="B296" t="str">
            <v>139 CMT</v>
          </cell>
          <cell r="C296">
            <v>1</v>
          </cell>
          <cell r="D296" t="str">
            <v>Phường 8</v>
          </cell>
          <cell r="E296">
            <v>21</v>
          </cell>
          <cell r="F296">
            <v>180</v>
          </cell>
          <cell r="G296">
            <v>1201</v>
          </cell>
        </row>
        <row r="297">
          <cell r="A297">
            <v>293</v>
          </cell>
          <cell r="B297" t="str">
            <v>137 CMT</v>
          </cell>
          <cell r="C297">
            <v>1</v>
          </cell>
          <cell r="D297" t="str">
            <v>Phường 8</v>
          </cell>
          <cell r="E297">
            <v>21</v>
          </cell>
          <cell r="F297">
            <v>221</v>
          </cell>
          <cell r="G297">
            <v>912.2</v>
          </cell>
        </row>
        <row r="298">
          <cell r="A298">
            <v>294</v>
          </cell>
          <cell r="B298" t="str">
            <v>135 CMT</v>
          </cell>
          <cell r="C298">
            <v>1</v>
          </cell>
          <cell r="D298" t="str">
            <v>Phường 8</v>
          </cell>
          <cell r="E298">
            <v>21</v>
          </cell>
          <cell r="F298">
            <v>238</v>
          </cell>
          <cell r="G298">
            <v>500.3</v>
          </cell>
        </row>
        <row r="299">
          <cell r="A299">
            <v>295</v>
          </cell>
          <cell r="B299" t="str">
            <v>Hẻm 20 TBT</v>
          </cell>
          <cell r="C299">
            <v>1</v>
          </cell>
          <cell r="D299" t="str">
            <v>Phường 8</v>
          </cell>
          <cell r="E299">
            <v>23</v>
          </cell>
          <cell r="F299" t="str">
            <v>230A</v>
          </cell>
          <cell r="G299">
            <v>145</v>
          </cell>
        </row>
        <row r="300">
          <cell r="A300">
            <v>296</v>
          </cell>
          <cell r="B300" t="str">
            <v>410 Thống Nhất</v>
          </cell>
          <cell r="C300">
            <v>1</v>
          </cell>
          <cell r="D300" t="str">
            <v>Phường 8</v>
          </cell>
          <cell r="E300">
            <v>27</v>
          </cell>
          <cell r="F300">
            <v>98</v>
          </cell>
          <cell r="G300">
            <v>89</v>
          </cell>
        </row>
        <row r="301">
          <cell r="A301">
            <v>297</v>
          </cell>
          <cell r="B301" t="str">
            <v>274 Thống Nhất</v>
          </cell>
          <cell r="C301">
            <v>1</v>
          </cell>
          <cell r="D301" t="str">
            <v>Phường 8</v>
          </cell>
          <cell r="E301">
            <v>27</v>
          </cell>
          <cell r="F301">
            <v>208</v>
          </cell>
          <cell r="G301">
            <v>1682.3</v>
          </cell>
        </row>
        <row r="302">
          <cell r="A302">
            <v>298</v>
          </cell>
          <cell r="B302" t="str">
            <v>hẻm 99CMT</v>
          </cell>
          <cell r="C302" t="str">
            <v>5.2</v>
          </cell>
          <cell r="D302" t="str">
            <v>Phường 8</v>
          </cell>
          <cell r="E302">
            <v>28</v>
          </cell>
          <cell r="F302">
            <v>115</v>
          </cell>
          <cell r="G302">
            <v>348.8</v>
          </cell>
        </row>
        <row r="303">
          <cell r="A303">
            <v>299</v>
          </cell>
          <cell r="B303" t="str">
            <v>Hẻm 36 BG</v>
          </cell>
          <cell r="C303">
            <v>1</v>
          </cell>
          <cell r="D303" t="str">
            <v>Phường 8</v>
          </cell>
          <cell r="E303">
            <v>36</v>
          </cell>
          <cell r="F303">
            <v>374</v>
          </cell>
          <cell r="G303">
            <v>100</v>
          </cell>
        </row>
        <row r="304">
          <cell r="A304">
            <v>300</v>
          </cell>
          <cell r="B304" t="str">
            <v>154/16 BG</v>
          </cell>
          <cell r="C304">
            <v>1</v>
          </cell>
          <cell r="D304" t="str">
            <v>Phường 8</v>
          </cell>
          <cell r="E304">
            <v>37</v>
          </cell>
          <cell r="F304">
            <v>132</v>
          </cell>
          <cell r="G304">
            <v>963.2</v>
          </cell>
        </row>
        <row r="305">
          <cell r="A305">
            <v>301</v>
          </cell>
          <cell r="B305" t="str">
            <v>Hẻm 170 BG</v>
          </cell>
          <cell r="C305">
            <v>1</v>
          </cell>
          <cell r="D305" t="str">
            <v>Phường 8</v>
          </cell>
          <cell r="E305">
            <v>37</v>
          </cell>
          <cell r="F305" t="str">
            <v>141A</v>
          </cell>
          <cell r="G305">
            <v>245</v>
          </cell>
        </row>
        <row r="306">
          <cell r="A306">
            <v>302</v>
          </cell>
          <cell r="B306" t="str">
            <v>170/5 BG</v>
          </cell>
          <cell r="C306" t="str">
            <v>5.1</v>
          </cell>
          <cell r="D306" t="str">
            <v>Phường 8</v>
          </cell>
          <cell r="E306">
            <v>37</v>
          </cell>
          <cell r="F306" t="str">
            <v>1p141</v>
          </cell>
          <cell r="G306">
            <v>72</v>
          </cell>
        </row>
        <row r="307">
          <cell r="A307">
            <v>303</v>
          </cell>
          <cell r="B307" t="str">
            <v>170/3 BG</v>
          </cell>
          <cell r="C307" t="str">
            <v>5.2</v>
          </cell>
          <cell r="D307" t="str">
            <v>Phường 8</v>
          </cell>
          <cell r="E307">
            <v>37</v>
          </cell>
          <cell r="F307" t="str">
            <v>1p141</v>
          </cell>
          <cell r="G307">
            <v>42.4</v>
          </cell>
        </row>
        <row r="308">
          <cell r="A308">
            <v>304</v>
          </cell>
          <cell r="B308" t="str">
            <v>124/60A1 BG</v>
          </cell>
          <cell r="C308" t="str">
            <v>5.2</v>
          </cell>
          <cell r="D308" t="str">
            <v>Phường 8</v>
          </cell>
          <cell r="E308">
            <v>42</v>
          </cell>
          <cell r="F308">
            <v>42</v>
          </cell>
          <cell r="G308">
            <v>48</v>
          </cell>
        </row>
        <row r="309">
          <cell r="A309">
            <v>305</v>
          </cell>
          <cell r="B309" t="str">
            <v>124/60A BG</v>
          </cell>
          <cell r="C309" t="str">
            <v>5.2</v>
          </cell>
          <cell r="D309" t="str">
            <v>Phường 8</v>
          </cell>
          <cell r="E309">
            <v>42</v>
          </cell>
          <cell r="F309">
            <v>43</v>
          </cell>
          <cell r="G309">
            <v>189.5</v>
          </cell>
        </row>
        <row r="310">
          <cell r="A310">
            <v>306</v>
          </cell>
          <cell r="B310" t="str">
            <v>239/5 LHP</v>
          </cell>
          <cell r="C310" t="str">
            <v>5.2</v>
          </cell>
          <cell r="D310" t="str">
            <v>Phường 8</v>
          </cell>
          <cell r="E310">
            <v>42</v>
          </cell>
          <cell r="F310">
            <v>53</v>
          </cell>
          <cell r="G310">
            <v>85.4</v>
          </cell>
        </row>
        <row r="311">
          <cell r="A311">
            <v>307</v>
          </cell>
          <cell r="B311" t="str">
            <v>Đường 3/2</v>
          </cell>
          <cell r="C311" t="str">
            <v>5.1</v>
          </cell>
          <cell r="D311" t="str">
            <v>Phường 8</v>
          </cell>
          <cell r="E311">
            <v>42</v>
          </cell>
          <cell r="F311" t="str">
            <v>01+44+154</v>
          </cell>
          <cell r="G311">
            <v>615.79999999999995</v>
          </cell>
        </row>
        <row r="312">
          <cell r="A312">
            <v>308</v>
          </cell>
          <cell r="B312" t="str">
            <v>662 NAN</v>
          </cell>
          <cell r="C312">
            <v>2</v>
          </cell>
          <cell r="D312" t="str">
            <v>Phường 8</v>
          </cell>
          <cell r="E312">
            <v>71</v>
          </cell>
          <cell r="F312">
            <v>4</v>
          </cell>
          <cell r="G312">
            <v>3753.9</v>
          </cell>
        </row>
        <row r="313">
          <cell r="A313">
            <v>309</v>
          </cell>
          <cell r="B313" t="str">
            <v>43/1/4 Phạm Ngọc Thạch</v>
          </cell>
          <cell r="C313">
            <v>6</v>
          </cell>
          <cell r="D313" t="str">
            <v>Phường 9</v>
          </cell>
          <cell r="E313">
            <v>2</v>
          </cell>
          <cell r="F313">
            <v>75</v>
          </cell>
          <cell r="G313">
            <v>89.4</v>
          </cell>
        </row>
        <row r="314">
          <cell r="A314">
            <v>310</v>
          </cell>
          <cell r="B314" t="str">
            <v>Hẻm 35D đường 30/4(tháp chuông khu tập thể thông tin)</v>
          </cell>
          <cell r="C314">
            <v>2</v>
          </cell>
          <cell r="D314" t="str">
            <v>Phường 9</v>
          </cell>
          <cell r="E314" t="str">
            <v>Một phần thửa 4</v>
          </cell>
          <cell r="F314">
            <v>69</v>
          </cell>
          <cell r="G314">
            <v>850</v>
          </cell>
        </row>
        <row r="315">
          <cell r="A315">
            <v>311</v>
          </cell>
          <cell r="B315" t="str">
            <v>Đường bình giã giáp tường rào sân bay</v>
          </cell>
          <cell r="C315">
            <v>2</v>
          </cell>
          <cell r="D315" t="str">
            <v>Phường 9</v>
          </cell>
          <cell r="E315" t="str">
            <v>Một phần  thửa 4</v>
          </cell>
          <cell r="F315">
            <v>113</v>
          </cell>
          <cell r="G315">
            <v>750</v>
          </cell>
        </row>
        <row r="316">
          <cell r="A316">
            <v>312</v>
          </cell>
          <cell r="B316" t="str">
            <v>ĐườngLươngThế Vinh</v>
          </cell>
          <cell r="C316">
            <v>1</v>
          </cell>
          <cell r="D316" t="str">
            <v>Phường 9</v>
          </cell>
          <cell r="E316" t="str">
            <v>Một phần thửa 115</v>
          </cell>
          <cell r="F316">
            <v>67</v>
          </cell>
          <cell r="G316">
            <v>80</v>
          </cell>
        </row>
        <row r="317">
          <cell r="A317">
            <v>313</v>
          </cell>
          <cell r="B317" t="str">
            <v>Hẻm Nguyễn Văn Cừ</v>
          </cell>
          <cell r="C317">
            <v>1</v>
          </cell>
          <cell r="D317" t="str">
            <v>Phường 9</v>
          </cell>
          <cell r="E317" t="str">
            <v>Một phần thửa 17</v>
          </cell>
          <cell r="F317">
            <v>73</v>
          </cell>
          <cell r="G317">
            <v>80</v>
          </cell>
        </row>
        <row r="318">
          <cell r="A318">
            <v>314</v>
          </cell>
          <cell r="B318" t="str">
            <v>Hẻm 41đường 30/4</v>
          </cell>
          <cell r="C318">
            <v>1</v>
          </cell>
          <cell r="D318" t="str">
            <v>Phường 9</v>
          </cell>
          <cell r="E318" t="str">
            <v>Một phần thửa 17+30</v>
          </cell>
          <cell r="F318">
            <v>62</v>
          </cell>
          <cell r="G318">
            <v>68</v>
          </cell>
        </row>
        <row r="319">
          <cell r="A319">
            <v>315</v>
          </cell>
          <cell r="B319" t="str">
            <v>01 Nguyễn Trung Trực</v>
          </cell>
          <cell r="C319">
            <v>1</v>
          </cell>
          <cell r="D319" t="str">
            <v>Phường 9</v>
          </cell>
          <cell r="E319" t="str">
            <v>Một phần thửa 236</v>
          </cell>
          <cell r="F319">
            <v>67</v>
          </cell>
          <cell r="G319">
            <v>80</v>
          </cell>
        </row>
        <row r="320">
          <cell r="A320">
            <v>316</v>
          </cell>
          <cell r="B320" t="str">
            <v>01A LươngThế Vinh</v>
          </cell>
          <cell r="C320">
            <v>1</v>
          </cell>
          <cell r="D320" t="str">
            <v>Phường 9</v>
          </cell>
          <cell r="E320" t="str">
            <v>Một phần thửa 236</v>
          </cell>
          <cell r="F320">
            <v>72</v>
          </cell>
          <cell r="G320">
            <v>50.9</v>
          </cell>
        </row>
        <row r="321">
          <cell r="A321">
            <v>317</v>
          </cell>
          <cell r="B321" t="str">
            <v>35D đường 30/4</v>
          </cell>
          <cell r="C321">
            <v>1</v>
          </cell>
          <cell r="D321" t="str">
            <v>Phường 9</v>
          </cell>
          <cell r="E321" t="str">
            <v>Một phần thửa 25</v>
          </cell>
          <cell r="F321">
            <v>68</v>
          </cell>
          <cell r="G321">
            <v>1974.7</v>
          </cell>
        </row>
        <row r="322">
          <cell r="A322">
            <v>318</v>
          </cell>
          <cell r="B322" t="str">
            <v>Khu tập thể thông tin 3</v>
          </cell>
          <cell r="C322" t="str">
            <v>5.1</v>
          </cell>
          <cell r="D322" t="str">
            <v>Phường 9</v>
          </cell>
          <cell r="E322" t="str">
            <v>Một phần thửa 4, 21, 18</v>
          </cell>
          <cell r="F322">
            <v>62</v>
          </cell>
          <cell r="G322">
            <v>730</v>
          </cell>
        </row>
        <row r="323">
          <cell r="A323">
            <v>319</v>
          </cell>
          <cell r="B323" t="str">
            <v>Giáp khu thông tin 3 đường Trần Cao Vân nối dài</v>
          </cell>
          <cell r="C323">
            <v>6</v>
          </cell>
          <cell r="D323" t="str">
            <v>Phường 9</v>
          </cell>
          <cell r="E323" t="str">
            <v>Một phần thửa 15</v>
          </cell>
          <cell r="F323">
            <v>61</v>
          </cell>
          <cell r="G323">
            <v>1100</v>
          </cell>
        </row>
        <row r="324">
          <cell r="A324">
            <v>320</v>
          </cell>
          <cell r="B324" t="str">
            <v>hẻm 04 Phạm Ngọc Thạch</v>
          </cell>
          <cell r="C324">
            <v>1</v>
          </cell>
          <cell r="D324" t="str">
            <v>Phường 9</v>
          </cell>
          <cell r="E324" t="str">
            <v>Thửa 216</v>
          </cell>
          <cell r="F324">
            <v>76</v>
          </cell>
          <cell r="G324">
            <v>44.4</v>
          </cell>
        </row>
        <row r="325">
          <cell r="A325">
            <v>321</v>
          </cell>
          <cell r="B325" t="str">
            <v>Đường Nguyễn Thái Bình</v>
          </cell>
          <cell r="C325">
            <v>1</v>
          </cell>
          <cell r="D325" t="str">
            <v>Phường 9</v>
          </cell>
          <cell r="E325" t="str">
            <v>Thửa 220</v>
          </cell>
          <cell r="F325">
            <v>76</v>
          </cell>
          <cell r="G325">
            <v>65</v>
          </cell>
        </row>
        <row r="326">
          <cell r="A326">
            <v>322</v>
          </cell>
          <cell r="B326" t="str">
            <v>Đường 30/4 giáp sân bay</v>
          </cell>
          <cell r="C326">
            <v>2</v>
          </cell>
          <cell r="D326" t="str">
            <v>Phường 9</v>
          </cell>
          <cell r="F326">
            <v>92</v>
          </cell>
          <cell r="G326">
            <v>1050</v>
          </cell>
        </row>
        <row r="327">
          <cell r="A327">
            <v>323</v>
          </cell>
          <cell r="B327" t="str">
            <v>Đường 30/4 giáp sân bay</v>
          </cell>
          <cell r="C327">
            <v>2</v>
          </cell>
          <cell r="D327" t="str">
            <v>Phường 9</v>
          </cell>
          <cell r="F327">
            <v>92</v>
          </cell>
          <cell r="G327">
            <v>898.5</v>
          </cell>
        </row>
        <row r="328">
          <cell r="A328">
            <v>324</v>
          </cell>
          <cell r="B328" t="str">
            <v>36 Nguyễn Hới</v>
          </cell>
          <cell r="C328">
            <v>1</v>
          </cell>
          <cell r="D328" t="str">
            <v>Phường N.A.N</v>
          </cell>
          <cell r="E328">
            <v>4</v>
          </cell>
          <cell r="F328">
            <v>68</v>
          </cell>
          <cell r="G328">
            <v>516</v>
          </cell>
        </row>
        <row r="329">
          <cell r="A329">
            <v>325</v>
          </cell>
          <cell r="B329" t="str">
            <v>Mặt tiền Nguyễn An Ninh</v>
          </cell>
          <cell r="C329">
            <v>6</v>
          </cell>
          <cell r="D329" t="str">
            <v>Phường N.A.N</v>
          </cell>
          <cell r="E329">
            <v>10</v>
          </cell>
          <cell r="F329">
            <v>255</v>
          </cell>
          <cell r="G329">
            <v>99</v>
          </cell>
        </row>
        <row r="330">
          <cell r="A330">
            <v>326</v>
          </cell>
          <cell r="B330" t="str">
            <v>599 Nguyễn An Ninh</v>
          </cell>
          <cell r="C330">
            <v>2</v>
          </cell>
          <cell r="D330" t="str">
            <v>Phường N.A.N</v>
          </cell>
          <cell r="E330">
            <v>10</v>
          </cell>
          <cell r="F330" t="str">
            <v>1phần 90</v>
          </cell>
          <cell r="G330">
            <v>44</v>
          </cell>
        </row>
        <row r="331">
          <cell r="A331">
            <v>327</v>
          </cell>
          <cell r="B331" t="str">
            <v>Hẻm 360 Bình Giã</v>
          </cell>
          <cell r="C331">
            <v>6</v>
          </cell>
          <cell r="D331" t="str">
            <v>Phường N.A.N</v>
          </cell>
          <cell r="E331">
            <v>11</v>
          </cell>
          <cell r="F331">
            <v>242</v>
          </cell>
          <cell r="G331">
            <v>88.5</v>
          </cell>
        </row>
        <row r="332">
          <cell r="A332">
            <v>328</v>
          </cell>
          <cell r="B332" t="str">
            <v>Hẻm 1/31/2A Trần Bình Trọng</v>
          </cell>
          <cell r="C332">
            <v>6</v>
          </cell>
          <cell r="D332" t="str">
            <v>Phường N.A.N</v>
          </cell>
          <cell r="E332">
            <v>17</v>
          </cell>
          <cell r="F332">
            <v>164</v>
          </cell>
          <cell r="G332">
            <v>30</v>
          </cell>
        </row>
        <row r="333">
          <cell r="A333">
            <v>329</v>
          </cell>
          <cell r="B333" t="str">
            <v>Hẻm 1/43/14B Trần Bình Trọng</v>
          </cell>
          <cell r="C333">
            <v>6</v>
          </cell>
          <cell r="D333" t="str">
            <v>Phường N.A.N</v>
          </cell>
          <cell r="E333">
            <v>17</v>
          </cell>
          <cell r="F333" t="str">
            <v>164/</v>
          </cell>
          <cell r="G333">
            <v>30</v>
          </cell>
        </row>
        <row r="334">
          <cell r="A334">
            <v>330</v>
          </cell>
          <cell r="B334" t="str">
            <v>603A Nguyễn An Ninh</v>
          </cell>
          <cell r="C334">
            <v>1</v>
          </cell>
          <cell r="D334" t="str">
            <v>Phường N.A.N</v>
          </cell>
          <cell r="E334">
            <v>17</v>
          </cell>
          <cell r="F334" t="str">
            <v>22 + 23</v>
          </cell>
          <cell r="G334">
            <v>892.9</v>
          </cell>
        </row>
        <row r="335">
          <cell r="A335">
            <v>331</v>
          </cell>
          <cell r="B335" t="str">
            <v>603 Nguyễn An Ninh</v>
          </cell>
          <cell r="C335">
            <v>1</v>
          </cell>
          <cell r="D335" t="str">
            <v>Phường N.A.N</v>
          </cell>
          <cell r="E335">
            <v>17</v>
          </cell>
          <cell r="F335" t="str">
            <v>26 + 34</v>
          </cell>
          <cell r="G335">
            <v>1574.7</v>
          </cell>
        </row>
        <row r="336">
          <cell r="A336">
            <v>332</v>
          </cell>
          <cell r="B336" t="str">
            <v>Cạnh Giáo xứ Hải An</v>
          </cell>
          <cell r="C336">
            <v>4</v>
          </cell>
          <cell r="D336" t="str">
            <v>Phường N.A.N</v>
          </cell>
          <cell r="E336">
            <v>23</v>
          </cell>
          <cell r="F336">
            <v>16</v>
          </cell>
          <cell r="G336">
            <v>92.8</v>
          </cell>
        </row>
        <row r="337">
          <cell r="A337">
            <v>333</v>
          </cell>
          <cell r="B337" t="str">
            <v>Cuối hẻm 17B trần bình Trọng</v>
          </cell>
          <cell r="C337">
            <v>6</v>
          </cell>
          <cell r="D337" t="str">
            <v>Phường N.A.N</v>
          </cell>
          <cell r="E337">
            <v>23</v>
          </cell>
          <cell r="F337">
            <v>54</v>
          </cell>
          <cell r="G337">
            <v>85</v>
          </cell>
        </row>
        <row r="338">
          <cell r="A338">
            <v>334</v>
          </cell>
          <cell r="B338" t="str">
            <v>Cuối hẻm 17B trần bình Trọng</v>
          </cell>
          <cell r="C338">
            <v>6</v>
          </cell>
          <cell r="D338" t="str">
            <v>Phường N.A.N</v>
          </cell>
          <cell r="E338">
            <v>23</v>
          </cell>
          <cell r="F338">
            <v>54</v>
          </cell>
          <cell r="G338">
            <v>85</v>
          </cell>
        </row>
        <row r="339">
          <cell r="A339">
            <v>335</v>
          </cell>
          <cell r="B339" t="str">
            <v>19/2 Trần Bình Trọng</v>
          </cell>
          <cell r="C339">
            <v>1</v>
          </cell>
          <cell r="D339" t="str">
            <v>Phường N.A.N</v>
          </cell>
          <cell r="E339">
            <v>23</v>
          </cell>
          <cell r="F339">
            <v>108</v>
          </cell>
          <cell r="G339">
            <v>85</v>
          </cell>
        </row>
        <row r="340">
          <cell r="A340">
            <v>336</v>
          </cell>
          <cell r="B340" t="str">
            <v>Khu đô thị trung tâm Chí Linh</v>
          </cell>
          <cell r="C340">
            <v>1</v>
          </cell>
          <cell r="D340" t="str">
            <v>Phường N.A.N</v>
          </cell>
          <cell r="E340">
            <v>23</v>
          </cell>
          <cell r="F340" t="str">
            <v>1phần 275</v>
          </cell>
          <cell r="G340">
            <v>124</v>
          </cell>
        </row>
        <row r="341">
          <cell r="A341">
            <v>337</v>
          </cell>
          <cell r="B341" t="str">
            <v>Hẻm 468/8BG</v>
          </cell>
          <cell r="C341">
            <v>6</v>
          </cell>
          <cell r="D341" t="str">
            <v>Phường N.A.N</v>
          </cell>
          <cell r="E341">
            <v>53</v>
          </cell>
          <cell r="F341">
            <v>104</v>
          </cell>
          <cell r="G341">
            <v>2930</v>
          </cell>
        </row>
        <row r="342">
          <cell r="A342">
            <v>338</v>
          </cell>
          <cell r="B342" t="str">
            <v>hẻm 468 BG</v>
          </cell>
          <cell r="C342">
            <v>2</v>
          </cell>
          <cell r="D342" t="str">
            <v>Phường N.A.N</v>
          </cell>
          <cell r="E342">
            <v>53</v>
          </cell>
          <cell r="F342">
            <v>119</v>
          </cell>
          <cell r="G342">
            <v>2980</v>
          </cell>
        </row>
        <row r="343">
          <cell r="A343">
            <v>339</v>
          </cell>
          <cell r="B343" t="str">
            <v>hẻm 468 BG</v>
          </cell>
          <cell r="C343">
            <v>2</v>
          </cell>
          <cell r="D343" t="str">
            <v>Phường N.A.N</v>
          </cell>
          <cell r="E343">
            <v>53</v>
          </cell>
          <cell r="F343">
            <v>120</v>
          </cell>
          <cell r="G343">
            <v>595</v>
          </cell>
        </row>
        <row r="344">
          <cell r="A344">
            <v>340</v>
          </cell>
          <cell r="B344" t="str">
            <v>hẻm 468 BG</v>
          </cell>
          <cell r="C344">
            <v>2</v>
          </cell>
          <cell r="D344" t="str">
            <v>Phường N.A.N</v>
          </cell>
          <cell r="E344">
            <v>53</v>
          </cell>
          <cell r="F344">
            <v>147</v>
          </cell>
          <cell r="G344">
            <v>7240</v>
          </cell>
        </row>
        <row r="345">
          <cell r="A345">
            <v>341</v>
          </cell>
          <cell r="B345" t="str">
            <v>hẻm 486 BG</v>
          </cell>
          <cell r="C345">
            <v>2</v>
          </cell>
          <cell r="D345" t="str">
            <v>Phường N.A.N</v>
          </cell>
          <cell r="E345">
            <v>53</v>
          </cell>
          <cell r="F345">
            <v>150</v>
          </cell>
          <cell r="G345">
            <v>9180.9</v>
          </cell>
        </row>
        <row r="346">
          <cell r="A346">
            <v>342</v>
          </cell>
          <cell r="B346" t="str">
            <v>hẻm 486 BG</v>
          </cell>
          <cell r="C346">
            <v>2</v>
          </cell>
          <cell r="D346" t="str">
            <v>Phường N.A.N</v>
          </cell>
          <cell r="E346">
            <v>53</v>
          </cell>
          <cell r="F346">
            <v>150</v>
          </cell>
          <cell r="G346">
            <v>2853.4</v>
          </cell>
        </row>
        <row r="347">
          <cell r="A347">
            <v>343</v>
          </cell>
          <cell r="B347" t="str">
            <v>hẻm 468 BG</v>
          </cell>
          <cell r="C347">
            <v>2</v>
          </cell>
          <cell r="D347" t="str">
            <v>Phường N.A.N</v>
          </cell>
          <cell r="E347">
            <v>53</v>
          </cell>
          <cell r="F347" t="str">
            <v>136+137</v>
          </cell>
          <cell r="G347">
            <v>1740</v>
          </cell>
        </row>
        <row r="348">
          <cell r="A348">
            <v>344</v>
          </cell>
          <cell r="B348" t="str">
            <v>hẻm 468 BG</v>
          </cell>
          <cell r="C348">
            <v>2</v>
          </cell>
          <cell r="D348" t="str">
            <v>Phường N.A.N</v>
          </cell>
          <cell r="E348">
            <v>53</v>
          </cell>
          <cell r="F348" t="str">
            <v>1phần 132</v>
          </cell>
          <cell r="G348">
            <v>3020</v>
          </cell>
        </row>
        <row r="349">
          <cell r="A349">
            <v>345</v>
          </cell>
          <cell r="B349" t="str">
            <v>hẻm 468 BG</v>
          </cell>
          <cell r="C349">
            <v>2</v>
          </cell>
          <cell r="D349" t="str">
            <v>Phường N.A.N</v>
          </cell>
          <cell r="E349">
            <v>53</v>
          </cell>
          <cell r="F349" t="str">
            <v>1phần 132+135</v>
          </cell>
          <cell r="G349">
            <v>3400</v>
          </cell>
        </row>
        <row r="350">
          <cell r="A350">
            <v>346</v>
          </cell>
          <cell r="B350" t="str">
            <v>Công an tỉnh (Pc 16 cũ)</v>
          </cell>
          <cell r="C350">
            <v>2</v>
          </cell>
          <cell r="D350" t="str">
            <v>Phường N.A.N</v>
          </cell>
          <cell r="E350">
            <v>57</v>
          </cell>
          <cell r="F350">
            <v>12</v>
          </cell>
          <cell r="G350">
            <v>2890</v>
          </cell>
        </row>
        <row r="351">
          <cell r="A351">
            <v>347</v>
          </cell>
          <cell r="B351" t="str">
            <v>Công an tỉnh (Pc 16 cũ)</v>
          </cell>
          <cell r="C351">
            <v>2</v>
          </cell>
          <cell r="D351" t="str">
            <v>Phường N.A.N</v>
          </cell>
          <cell r="E351">
            <v>57</v>
          </cell>
          <cell r="F351">
            <v>15</v>
          </cell>
          <cell r="G351">
            <v>450</v>
          </cell>
        </row>
        <row r="352">
          <cell r="A352">
            <v>348</v>
          </cell>
          <cell r="B352" t="str">
            <v>Công an tỉnh (Pc 16 cũ)</v>
          </cell>
          <cell r="C352">
            <v>2</v>
          </cell>
          <cell r="D352" t="str">
            <v>Phường N.A.N</v>
          </cell>
          <cell r="E352">
            <v>57</v>
          </cell>
          <cell r="F352">
            <v>34</v>
          </cell>
          <cell r="G352">
            <v>730</v>
          </cell>
        </row>
        <row r="353">
          <cell r="A353">
            <v>349</v>
          </cell>
          <cell r="B353" t="str">
            <v>Công an tỉnh (Pc 16 cũ)</v>
          </cell>
          <cell r="C353">
            <v>2</v>
          </cell>
          <cell r="D353" t="str">
            <v>Phường N.A.N</v>
          </cell>
          <cell r="E353">
            <v>57</v>
          </cell>
          <cell r="F353">
            <v>40</v>
          </cell>
          <cell r="G353">
            <v>600</v>
          </cell>
        </row>
        <row r="354">
          <cell r="A354">
            <v>350</v>
          </cell>
          <cell r="B354" t="str">
            <v>Công an tỉnh (Pc 16 cũ)</v>
          </cell>
          <cell r="C354">
            <v>2</v>
          </cell>
          <cell r="D354" t="str">
            <v>Phường N.A.N</v>
          </cell>
          <cell r="E354">
            <v>57</v>
          </cell>
          <cell r="F354">
            <v>209</v>
          </cell>
          <cell r="G354">
            <v>2110</v>
          </cell>
        </row>
        <row r="355">
          <cell r="A355">
            <v>351</v>
          </cell>
          <cell r="B355" t="str">
            <v>hẻm 442/1BG, giáp trụ sở KP5</v>
          </cell>
          <cell r="C355">
            <v>2</v>
          </cell>
          <cell r="D355" t="str">
            <v>Phường N.A.N</v>
          </cell>
          <cell r="E355">
            <v>57</v>
          </cell>
          <cell r="F355" t="str">
            <v>1 phần 156</v>
          </cell>
          <cell r="G355">
            <v>2647</v>
          </cell>
        </row>
        <row r="356">
          <cell r="A356">
            <v>352</v>
          </cell>
          <cell r="B356" t="str">
            <v>Gạch Trường Xuân, giáp trụ sở KP5</v>
          </cell>
          <cell r="C356">
            <v>2</v>
          </cell>
          <cell r="D356" t="str">
            <v>Phường N.A.N</v>
          </cell>
          <cell r="E356">
            <v>57</v>
          </cell>
          <cell r="F356" t="str">
            <v>1 phần 156</v>
          </cell>
          <cell r="G356">
            <v>1048</v>
          </cell>
        </row>
        <row r="357">
          <cell r="A357">
            <v>353</v>
          </cell>
          <cell r="B357" t="str">
            <v>Cạnh Gạch Trường Xuân</v>
          </cell>
          <cell r="C357">
            <v>2</v>
          </cell>
          <cell r="D357" t="str">
            <v>Phường N.A.N</v>
          </cell>
          <cell r="E357">
            <v>57</v>
          </cell>
          <cell r="F357" t="str">
            <v>1 phần 156</v>
          </cell>
          <cell r="G357">
            <v>2286</v>
          </cell>
        </row>
        <row r="358">
          <cell r="A358">
            <v>354</v>
          </cell>
          <cell r="B358" t="str">
            <v>sau lò mổ heo cũ</v>
          </cell>
          <cell r="C358">
            <v>2</v>
          </cell>
          <cell r="D358" t="str">
            <v>Phường N.A.N</v>
          </cell>
          <cell r="E358">
            <v>57</v>
          </cell>
          <cell r="F358" t="str">
            <v>1 phần 156</v>
          </cell>
          <cell r="G358">
            <v>554</v>
          </cell>
        </row>
        <row r="359">
          <cell r="A359">
            <v>355</v>
          </cell>
          <cell r="B359" t="str">
            <v>sau lò mổ heo cũ</v>
          </cell>
          <cell r="C359">
            <v>2</v>
          </cell>
          <cell r="D359" t="str">
            <v>Phường N.A.N</v>
          </cell>
          <cell r="E359">
            <v>57</v>
          </cell>
          <cell r="F359" t="str">
            <v>1 phần 156</v>
          </cell>
          <cell r="G359">
            <v>527</v>
          </cell>
        </row>
        <row r="360">
          <cell r="A360">
            <v>356</v>
          </cell>
          <cell r="B360" t="str">
            <v>Cạnh 456/9Đ BG</v>
          </cell>
          <cell r="C360">
            <v>6</v>
          </cell>
          <cell r="D360" t="str">
            <v>Phường N.A.N</v>
          </cell>
          <cell r="E360">
            <v>57</v>
          </cell>
          <cell r="F360" t="str">
            <v>1 phần 32</v>
          </cell>
          <cell r="G360">
            <v>30</v>
          </cell>
        </row>
        <row r="361">
          <cell r="A361">
            <v>357</v>
          </cell>
          <cell r="B361" t="str">
            <v>Sau Trụ sở khu phố 5</v>
          </cell>
          <cell r="C361">
            <v>2</v>
          </cell>
          <cell r="D361" t="str">
            <v>Phường N.A.N</v>
          </cell>
          <cell r="E361">
            <v>57</v>
          </cell>
          <cell r="F361" t="str">
            <v>155 + 166 + 173</v>
          </cell>
          <cell r="G361">
            <v>1048</v>
          </cell>
        </row>
        <row r="362">
          <cell r="A362">
            <v>358</v>
          </cell>
          <cell r="B362" t="str">
            <v>Lò mổ heo cũ</v>
          </cell>
          <cell r="C362">
            <v>2</v>
          </cell>
          <cell r="D362" t="str">
            <v>Phường N.A.N</v>
          </cell>
          <cell r="E362">
            <v>57</v>
          </cell>
          <cell r="F362" t="str">
            <v>156/+138</v>
          </cell>
          <cell r="G362">
            <v>1442</v>
          </cell>
        </row>
        <row r="363">
          <cell r="A363">
            <v>359</v>
          </cell>
          <cell r="B363" t="str">
            <v xml:space="preserve">Hẻm 442/1BG </v>
          </cell>
          <cell r="C363">
            <v>2</v>
          </cell>
          <cell r="D363" t="str">
            <v>Phường N.A.N</v>
          </cell>
          <cell r="E363">
            <v>57</v>
          </cell>
          <cell r="F363" t="str">
            <v>179/</v>
          </cell>
          <cell r="G363">
            <v>753</v>
          </cell>
        </row>
        <row r="364">
          <cell r="A364">
            <v>360</v>
          </cell>
          <cell r="B364" t="str">
            <v xml:space="preserve">Hẻm 442/1BG </v>
          </cell>
          <cell r="C364">
            <v>2</v>
          </cell>
          <cell r="D364" t="str">
            <v>Phường N.A.N</v>
          </cell>
          <cell r="E364">
            <v>57</v>
          </cell>
          <cell r="F364" t="str">
            <v>179/</v>
          </cell>
          <cell r="G364">
            <v>697</v>
          </cell>
        </row>
        <row r="365">
          <cell r="A365">
            <v>361</v>
          </cell>
          <cell r="B365" t="str">
            <v xml:space="preserve">Hẻm 442/1BG </v>
          </cell>
          <cell r="C365">
            <v>2</v>
          </cell>
          <cell r="D365" t="str">
            <v>Phường N.A.N</v>
          </cell>
          <cell r="E365">
            <v>57</v>
          </cell>
          <cell r="F365" t="str">
            <v>187/</v>
          </cell>
          <cell r="G365">
            <v>971</v>
          </cell>
        </row>
        <row r="366">
          <cell r="A366">
            <v>362</v>
          </cell>
          <cell r="B366" t="str">
            <v>442/1 Bình Giã</v>
          </cell>
          <cell r="C366">
            <v>1</v>
          </cell>
          <cell r="D366" t="str">
            <v>Phường N.A.N</v>
          </cell>
          <cell r="E366">
            <v>57</v>
          </cell>
          <cell r="F366" t="str">
            <v>1phần156</v>
          </cell>
          <cell r="G366">
            <v>91</v>
          </cell>
        </row>
        <row r="367">
          <cell r="A367">
            <v>363</v>
          </cell>
          <cell r="B367" t="str">
            <v>Công an tỉnh (Pc 16 cũ)</v>
          </cell>
          <cell r="C367">
            <v>2</v>
          </cell>
          <cell r="D367" t="str">
            <v>Phường N.A.N</v>
          </cell>
          <cell r="E367">
            <v>57</v>
          </cell>
          <cell r="F367" t="str">
            <v>23+24</v>
          </cell>
          <cell r="G367">
            <v>620</v>
          </cell>
        </row>
        <row r="368">
          <cell r="A368">
            <v>364</v>
          </cell>
          <cell r="B368" t="str">
            <v>Công an tỉnh (Pc 16 cũ)</v>
          </cell>
          <cell r="C368">
            <v>2</v>
          </cell>
          <cell r="D368" t="str">
            <v>Phường N.A.N</v>
          </cell>
          <cell r="E368">
            <v>57</v>
          </cell>
          <cell r="F368" t="str">
            <v>23+24</v>
          </cell>
          <cell r="G368">
            <v>475</v>
          </cell>
        </row>
        <row r="369">
          <cell r="A369">
            <v>365</v>
          </cell>
          <cell r="B369" t="str">
            <v>Công an tỉnh (Pc 16 cũ)</v>
          </cell>
          <cell r="C369">
            <v>2</v>
          </cell>
          <cell r="D369" t="str">
            <v>Phường N.A.N</v>
          </cell>
          <cell r="E369">
            <v>57</v>
          </cell>
          <cell r="F369" t="str">
            <v>26+13</v>
          </cell>
          <cell r="G369">
            <v>1380</v>
          </cell>
        </row>
        <row r="370">
          <cell r="A370">
            <v>366</v>
          </cell>
          <cell r="B370" t="str">
            <v>cạnh 456/9Đ BG</v>
          </cell>
          <cell r="C370">
            <v>2</v>
          </cell>
          <cell r="D370" t="str">
            <v>Phường N.A.N</v>
          </cell>
          <cell r="E370">
            <v>57</v>
          </cell>
          <cell r="F370" t="str">
            <v>32+33</v>
          </cell>
          <cell r="G370">
            <v>1737.4</v>
          </cell>
        </row>
        <row r="371">
          <cell r="A371">
            <v>367</v>
          </cell>
          <cell r="B371" t="str">
            <v>Công an tỉnh (Pc 16 cũ)</v>
          </cell>
          <cell r="C371">
            <v>2</v>
          </cell>
          <cell r="D371" t="str">
            <v>Phường N.A.N</v>
          </cell>
          <cell r="E371">
            <v>58</v>
          </cell>
          <cell r="F371" t="str">
            <v>1 phần 11</v>
          </cell>
          <cell r="G371">
            <v>818</v>
          </cell>
        </row>
        <row r="372">
          <cell r="A372">
            <v>368</v>
          </cell>
          <cell r="B372" t="str">
            <v>Công an tỉnh (Pc 16 cũ)</v>
          </cell>
          <cell r="C372">
            <v>2</v>
          </cell>
          <cell r="D372" t="str">
            <v>Phường N.A.N</v>
          </cell>
          <cell r="E372">
            <v>58</v>
          </cell>
          <cell r="F372" t="str">
            <v>1 phần 11</v>
          </cell>
          <cell r="G372">
            <v>434</v>
          </cell>
        </row>
        <row r="373">
          <cell r="A373">
            <v>369</v>
          </cell>
          <cell r="B373" t="str">
            <v xml:space="preserve">Hẻm 442/1BG </v>
          </cell>
          <cell r="C373">
            <v>2</v>
          </cell>
          <cell r="D373" t="str">
            <v>Phường N.A.N</v>
          </cell>
          <cell r="E373">
            <v>58</v>
          </cell>
          <cell r="F373" t="str">
            <v>187/</v>
          </cell>
          <cell r="G373">
            <v>971</v>
          </cell>
        </row>
        <row r="374">
          <cell r="A374">
            <v>370</v>
          </cell>
          <cell r="B374" t="str">
            <v xml:space="preserve">Hẻm 442/1BG </v>
          </cell>
          <cell r="C374">
            <v>2</v>
          </cell>
          <cell r="D374" t="str">
            <v>Phường N.A.N</v>
          </cell>
          <cell r="E374">
            <v>58</v>
          </cell>
          <cell r="F374" t="str">
            <v>187/</v>
          </cell>
          <cell r="G374">
            <v>971</v>
          </cell>
        </row>
        <row r="375">
          <cell r="A375">
            <v>371</v>
          </cell>
          <cell r="B375" t="str">
            <v xml:space="preserve">Hẻm 442/1BG </v>
          </cell>
          <cell r="C375">
            <v>2</v>
          </cell>
          <cell r="D375" t="str">
            <v>Phường N.A.N</v>
          </cell>
          <cell r="E375">
            <v>58</v>
          </cell>
          <cell r="F375" t="str">
            <v>187/</v>
          </cell>
          <cell r="G375">
            <v>971</v>
          </cell>
        </row>
        <row r="376">
          <cell r="A376">
            <v>372</v>
          </cell>
          <cell r="B376" t="str">
            <v>Công an tỉnh (Pc 16 cũ)</v>
          </cell>
          <cell r="C376">
            <v>2</v>
          </cell>
          <cell r="D376" t="str">
            <v>Phường N.A.N</v>
          </cell>
          <cell r="E376">
            <v>58</v>
          </cell>
          <cell r="F376" t="str">
            <v>7+15</v>
          </cell>
          <cell r="G376">
            <v>935</v>
          </cell>
        </row>
        <row r="377">
          <cell r="A377">
            <v>373</v>
          </cell>
          <cell r="B377" t="str">
            <v>Công an tỉnh (Pc 16 cũ)</v>
          </cell>
          <cell r="C377">
            <v>2</v>
          </cell>
          <cell r="D377" t="str">
            <v>Phường N.A.N</v>
          </cell>
          <cell r="E377">
            <v>58</v>
          </cell>
          <cell r="F377" t="str">
            <v>7+15</v>
          </cell>
          <cell r="G377">
            <v>970</v>
          </cell>
        </row>
        <row r="378">
          <cell r="A378">
            <v>374</v>
          </cell>
          <cell r="B378" t="str">
            <v>Công an tỉnh (Pc 16 cũ)</v>
          </cell>
          <cell r="C378">
            <v>2</v>
          </cell>
          <cell r="D378" t="str">
            <v>Phường N.A.N</v>
          </cell>
          <cell r="E378">
            <v>58</v>
          </cell>
          <cell r="F378" t="str">
            <v>7+15</v>
          </cell>
          <cell r="G378">
            <v>1430</v>
          </cell>
        </row>
        <row r="379">
          <cell r="A379">
            <v>375</v>
          </cell>
          <cell r="B379" t="str">
            <v>cạnh 444BG, giáp ao đầu hẻm 442BG (đường 2/9)</v>
          </cell>
          <cell r="C379">
            <v>6</v>
          </cell>
          <cell r="D379" t="str">
            <v>Phường N.A.N</v>
          </cell>
          <cell r="E379">
            <v>61</v>
          </cell>
          <cell r="F379">
            <v>2</v>
          </cell>
          <cell r="G379">
            <v>1332</v>
          </cell>
        </row>
        <row r="380">
          <cell r="A380">
            <v>376</v>
          </cell>
          <cell r="B380" t="str">
            <v>Đối diện hẻm 442 BG (giáp sân bay)</v>
          </cell>
          <cell r="C380">
            <v>6</v>
          </cell>
          <cell r="D380" t="str">
            <v>Phường N.A.N</v>
          </cell>
          <cell r="E380">
            <v>61</v>
          </cell>
          <cell r="F380" t="str">
            <v>23/</v>
          </cell>
          <cell r="G380">
            <v>101.2</v>
          </cell>
        </row>
        <row r="381">
          <cell r="A381">
            <v>377</v>
          </cell>
          <cell r="B381" t="str">
            <v>Đối diện hẻm 442 BG (giáp sân bay)</v>
          </cell>
          <cell r="C381">
            <v>6</v>
          </cell>
          <cell r="D381" t="str">
            <v>Phường N.A.N</v>
          </cell>
          <cell r="E381">
            <v>62</v>
          </cell>
          <cell r="F381" t="str">
            <v>23/</v>
          </cell>
          <cell r="G381">
            <v>8</v>
          </cell>
        </row>
        <row r="382">
          <cell r="A382">
            <v>378</v>
          </cell>
          <cell r="B382" t="str">
            <v>Đối diện hẻm 442 BG (giáp sân bay)</v>
          </cell>
          <cell r="C382">
            <v>6</v>
          </cell>
          <cell r="D382" t="str">
            <v>Phường N.A.N</v>
          </cell>
          <cell r="E382">
            <v>63</v>
          </cell>
          <cell r="F382" t="str">
            <v>23/</v>
          </cell>
          <cell r="G382">
            <v>147</v>
          </cell>
        </row>
        <row r="383">
          <cell r="A383">
            <v>379</v>
          </cell>
          <cell r="B383" t="str">
            <v>Khu trại heo cũ mặt tiền đường 3/2</v>
          </cell>
          <cell r="C383">
            <v>6</v>
          </cell>
          <cell r="D383" t="str">
            <v>Phường N.A.N</v>
          </cell>
          <cell r="E383">
            <v>66</v>
          </cell>
          <cell r="F383" t="str">
            <v>1 phần 48</v>
          </cell>
          <cell r="G383">
            <v>2364.5</v>
          </cell>
        </row>
        <row r="384">
          <cell r="A384">
            <v>380</v>
          </cell>
          <cell r="B384" t="str">
            <v>Mặt tiền đường 3/2</v>
          </cell>
          <cell r="C384">
            <v>1</v>
          </cell>
          <cell r="D384" t="str">
            <v>Phường N.A.N</v>
          </cell>
          <cell r="E384">
            <v>66</v>
          </cell>
          <cell r="F384" t="str">
            <v>1phần 48</v>
          </cell>
          <cell r="G384">
            <v>175.6</v>
          </cell>
        </row>
        <row r="385">
          <cell r="A385">
            <v>381</v>
          </cell>
          <cell r="B385" t="str">
            <v>Công an tỉnh (Pc 16 cũ)</v>
          </cell>
          <cell r="C385">
            <v>2</v>
          </cell>
          <cell r="D385" t="str">
            <v>Phường N.A.N</v>
          </cell>
          <cell r="E385" t="str">
            <v>57+58</v>
          </cell>
          <cell r="F385">
            <v>7</v>
          </cell>
          <cell r="G385">
            <v>1280</v>
          </cell>
        </row>
        <row r="386">
          <cell r="A386">
            <v>382</v>
          </cell>
          <cell r="B386" t="str">
            <v>711/16A đường 30/4</v>
          </cell>
          <cell r="C386" t="str">
            <v>5.2</v>
          </cell>
          <cell r="D386" t="str">
            <v>Phường Rạch Dừa</v>
          </cell>
          <cell r="E386">
            <v>2</v>
          </cell>
          <cell r="F386">
            <v>16</v>
          </cell>
          <cell r="G386">
            <v>41.5</v>
          </cell>
        </row>
        <row r="387">
          <cell r="A387">
            <v>383</v>
          </cell>
          <cell r="B387" t="str">
            <v>711/13 đường 30/4</v>
          </cell>
          <cell r="C387" t="str">
            <v>5.2</v>
          </cell>
          <cell r="D387" t="str">
            <v>Phường Rạch Dừa</v>
          </cell>
          <cell r="E387">
            <v>2</v>
          </cell>
          <cell r="F387">
            <v>17</v>
          </cell>
          <cell r="G387">
            <v>35</v>
          </cell>
        </row>
        <row r="388">
          <cell r="A388">
            <v>384</v>
          </cell>
          <cell r="B388" t="str">
            <v>711/15 đường 30/4</v>
          </cell>
          <cell r="C388" t="str">
            <v>5.2</v>
          </cell>
          <cell r="D388" t="str">
            <v>Phường Rạch Dừa</v>
          </cell>
          <cell r="E388">
            <v>2</v>
          </cell>
          <cell r="F388">
            <v>18</v>
          </cell>
          <cell r="G388">
            <v>21.5</v>
          </cell>
        </row>
        <row r="389">
          <cell r="A389">
            <v>385</v>
          </cell>
          <cell r="B389" t="str">
            <v>711/24 đường 30/4</v>
          </cell>
          <cell r="C389" t="str">
            <v>5.2</v>
          </cell>
          <cell r="D389" t="str">
            <v>Phường Rạch Dừa</v>
          </cell>
          <cell r="E389">
            <v>2</v>
          </cell>
          <cell r="F389">
            <v>19</v>
          </cell>
          <cell r="G389">
            <v>34.5</v>
          </cell>
        </row>
        <row r="390">
          <cell r="A390">
            <v>386</v>
          </cell>
          <cell r="B390" t="str">
            <v>711/14A đường 30/4</v>
          </cell>
          <cell r="C390">
            <v>1</v>
          </cell>
          <cell r="D390" t="str">
            <v>Phường Rạch Dừa</v>
          </cell>
          <cell r="E390">
            <v>2</v>
          </cell>
          <cell r="F390">
            <v>31</v>
          </cell>
          <cell r="G390">
            <v>1700.4</v>
          </cell>
        </row>
        <row r="391">
          <cell r="A391">
            <v>387</v>
          </cell>
          <cell r="B391" t="str">
            <v>711/14A đường 30/4</v>
          </cell>
          <cell r="C391">
            <v>1</v>
          </cell>
          <cell r="D391" t="str">
            <v>Phường Rạch Dừa</v>
          </cell>
          <cell r="E391">
            <v>2</v>
          </cell>
          <cell r="F391">
            <v>31</v>
          </cell>
          <cell r="G391">
            <v>140.5</v>
          </cell>
        </row>
        <row r="392">
          <cell r="A392">
            <v>388</v>
          </cell>
          <cell r="B392" t="str">
            <v>711/11/8 đường 30/4</v>
          </cell>
          <cell r="C392" t="str">
            <v>5.2</v>
          </cell>
          <cell r="D392" t="str">
            <v>Phường Rạch Dừa</v>
          </cell>
          <cell r="E392">
            <v>2</v>
          </cell>
          <cell r="F392">
            <v>31</v>
          </cell>
          <cell r="G392">
            <v>40</v>
          </cell>
        </row>
        <row r="393">
          <cell r="A393">
            <v>389</v>
          </cell>
          <cell r="B393" t="str">
            <v>711/16 đường 30/4</v>
          </cell>
          <cell r="C393" t="str">
            <v>5.2</v>
          </cell>
          <cell r="D393" t="str">
            <v>Phường Rạch Dừa</v>
          </cell>
          <cell r="E393">
            <v>2</v>
          </cell>
          <cell r="F393">
            <v>32</v>
          </cell>
          <cell r="G393">
            <v>42.4</v>
          </cell>
        </row>
        <row r="394">
          <cell r="A394">
            <v>390</v>
          </cell>
          <cell r="B394" t="str">
            <v>01 Tôn Đản</v>
          </cell>
          <cell r="C394" t="str">
            <v>5.2</v>
          </cell>
          <cell r="D394" t="str">
            <v>Phường Rạch Dừa</v>
          </cell>
          <cell r="E394">
            <v>3</v>
          </cell>
          <cell r="F394">
            <v>4</v>
          </cell>
          <cell r="G394">
            <v>195.2</v>
          </cell>
        </row>
        <row r="395">
          <cell r="A395">
            <v>391</v>
          </cell>
          <cell r="B395" t="str">
            <v>03 Tôn Đản</v>
          </cell>
          <cell r="C395" t="str">
            <v>5.2</v>
          </cell>
          <cell r="D395" t="str">
            <v>Phường Rạch Dừa</v>
          </cell>
          <cell r="E395">
            <v>3</v>
          </cell>
          <cell r="F395">
            <v>5</v>
          </cell>
          <cell r="G395">
            <v>105.9</v>
          </cell>
        </row>
        <row r="396">
          <cell r="A396">
            <v>392</v>
          </cell>
          <cell r="B396" t="str">
            <v>29 Tôn Đản</v>
          </cell>
          <cell r="C396" t="str">
            <v>5.2</v>
          </cell>
          <cell r="D396" t="str">
            <v>Phường Rạch Dừa</v>
          </cell>
          <cell r="E396">
            <v>3</v>
          </cell>
          <cell r="F396">
            <v>8</v>
          </cell>
          <cell r="G396">
            <v>74.8</v>
          </cell>
        </row>
        <row r="397">
          <cell r="A397">
            <v>393</v>
          </cell>
          <cell r="B397" t="str">
            <v>702 đường 30/4</v>
          </cell>
          <cell r="C397" t="str">
            <v>5.2</v>
          </cell>
          <cell r="D397" t="str">
            <v>Phường Rạch Dừa</v>
          </cell>
          <cell r="E397">
            <v>3</v>
          </cell>
          <cell r="F397" t="str">
            <v>124+125</v>
          </cell>
          <cell r="G397">
            <v>110.7</v>
          </cell>
        </row>
        <row r="398">
          <cell r="A398">
            <v>394</v>
          </cell>
          <cell r="B398" t="str">
            <v>Kế số 775 đường 30/4</v>
          </cell>
          <cell r="C398" t="str">
            <v>5.2</v>
          </cell>
          <cell r="D398" t="str">
            <v>Phường Rạch Dừa</v>
          </cell>
          <cell r="E398">
            <v>3</v>
          </cell>
          <cell r="F398" t="str">
            <v>90+121</v>
          </cell>
          <cell r="G398">
            <v>64.599999999999994</v>
          </cell>
        </row>
        <row r="399">
          <cell r="A399">
            <v>395</v>
          </cell>
          <cell r="B399" t="str">
            <v>hẻm 87 phạm cự lạng</v>
          </cell>
          <cell r="C399">
            <v>1</v>
          </cell>
          <cell r="D399" t="str">
            <v>Phường Rạch Dừa</v>
          </cell>
          <cell r="E399">
            <v>6</v>
          </cell>
          <cell r="F399">
            <v>9</v>
          </cell>
          <cell r="G399">
            <v>2307</v>
          </cell>
        </row>
        <row r="400">
          <cell r="A400">
            <v>396</v>
          </cell>
          <cell r="B400" t="str">
            <v>87/8 Phạm Cự Lạng</v>
          </cell>
          <cell r="C400" t="str">
            <v>5.2</v>
          </cell>
          <cell r="D400" t="str">
            <v>Phường Rạch Dừa</v>
          </cell>
          <cell r="E400">
            <v>6</v>
          </cell>
          <cell r="F400">
            <v>19</v>
          </cell>
          <cell r="G400">
            <v>267.3</v>
          </cell>
        </row>
        <row r="401">
          <cell r="A401">
            <v>397</v>
          </cell>
          <cell r="B401" t="str">
            <v>87/12 Phạm Cự Lạng</v>
          </cell>
          <cell r="C401" t="str">
            <v>5.2</v>
          </cell>
          <cell r="D401" t="str">
            <v>Phường Rạch Dừa</v>
          </cell>
          <cell r="E401">
            <v>6</v>
          </cell>
          <cell r="F401" t="str">
            <v>Một phần thửa số 9</v>
          </cell>
          <cell r="G401">
            <v>78</v>
          </cell>
        </row>
        <row r="402">
          <cell r="A402">
            <v>398</v>
          </cell>
          <cell r="B402" t="str">
            <v>87/10 Phạm Cự Lạng</v>
          </cell>
          <cell r="C402" t="str">
            <v>5.2</v>
          </cell>
          <cell r="D402" t="str">
            <v>Phường Rạch Dừa</v>
          </cell>
          <cell r="E402">
            <v>6</v>
          </cell>
          <cell r="F402" t="str">
            <v>Một phần thửa số 9</v>
          </cell>
          <cell r="G402">
            <v>70</v>
          </cell>
        </row>
        <row r="403">
          <cell r="A403">
            <v>399</v>
          </cell>
          <cell r="B403" t="str">
            <v>87/10 A Phạm cự lạng</v>
          </cell>
          <cell r="C403" t="str">
            <v>5.2</v>
          </cell>
          <cell r="D403" t="str">
            <v>Phường Rạch Dừa</v>
          </cell>
          <cell r="E403">
            <v>6</v>
          </cell>
          <cell r="F403" t="str">
            <v>Một phần thửa số 9</v>
          </cell>
          <cell r="G403">
            <v>33</v>
          </cell>
        </row>
        <row r="404">
          <cell r="A404">
            <v>400</v>
          </cell>
          <cell r="B404" t="str">
            <v>91/13 Phạm Cự Lạng</v>
          </cell>
          <cell r="C404" t="str">
            <v>5.2</v>
          </cell>
          <cell r="D404" t="str">
            <v>Phường Rạch Dừa</v>
          </cell>
          <cell r="E404">
            <v>6</v>
          </cell>
          <cell r="F404" t="str">
            <v>Một phần thửa số 9</v>
          </cell>
          <cell r="G404">
            <v>30.6</v>
          </cell>
        </row>
        <row r="405">
          <cell r="A405">
            <v>401</v>
          </cell>
          <cell r="B405" t="str">
            <v>87/14 Phạm Cự Lạng</v>
          </cell>
          <cell r="C405" t="str">
            <v>5.2</v>
          </cell>
          <cell r="D405" t="str">
            <v>Phường Rạch Dừa</v>
          </cell>
          <cell r="E405">
            <v>6</v>
          </cell>
          <cell r="F405" t="str">
            <v>Một phần thửa số 9</v>
          </cell>
          <cell r="G405">
            <v>44</v>
          </cell>
        </row>
        <row r="406">
          <cell r="A406">
            <v>402</v>
          </cell>
          <cell r="B406" t="str">
            <v>487/11/5 đường 30/4</v>
          </cell>
          <cell r="C406" t="str">
            <v>5.2</v>
          </cell>
          <cell r="D406" t="str">
            <v>Phường Rạch Dừa</v>
          </cell>
          <cell r="E406">
            <v>6</v>
          </cell>
          <cell r="F406" t="str">
            <v>Một phần thửa số 9</v>
          </cell>
          <cell r="G406">
            <v>306.89999999999998</v>
          </cell>
        </row>
        <row r="407">
          <cell r="A407">
            <v>403</v>
          </cell>
          <cell r="B407" t="str">
            <v>Số 576 đường 30/4</v>
          </cell>
          <cell r="C407" t="str">
            <v>5.2</v>
          </cell>
          <cell r="D407" t="str">
            <v>Phường Rạch Dừa</v>
          </cell>
          <cell r="E407">
            <v>9</v>
          </cell>
          <cell r="F407">
            <v>133</v>
          </cell>
          <cell r="G407">
            <v>82.3</v>
          </cell>
        </row>
        <row r="408">
          <cell r="A408">
            <v>404</v>
          </cell>
          <cell r="B408" t="str">
            <v>705 đường 30/4</v>
          </cell>
          <cell r="C408" t="str">
            <v>5.2</v>
          </cell>
          <cell r="D408" t="str">
            <v>Phường Rạch Dừa</v>
          </cell>
          <cell r="E408">
            <v>9</v>
          </cell>
          <cell r="F408" t="str">
            <v>44+18</v>
          </cell>
          <cell r="G408">
            <v>307.89999999999998</v>
          </cell>
        </row>
        <row r="409">
          <cell r="A409">
            <v>405</v>
          </cell>
          <cell r="B409" t="str">
            <v>646 đường 30/4</v>
          </cell>
          <cell r="C409">
            <v>1</v>
          </cell>
          <cell r="D409" t="str">
            <v>Phường Rạch Dừa</v>
          </cell>
          <cell r="E409">
            <v>10</v>
          </cell>
          <cell r="F409">
            <v>17</v>
          </cell>
          <cell r="G409">
            <v>58.2</v>
          </cell>
        </row>
        <row r="410">
          <cell r="A410">
            <v>406</v>
          </cell>
          <cell r="B410" t="str">
            <v>Hẻm 682/6/1A</v>
          </cell>
          <cell r="C410" t="str">
            <v>5.2</v>
          </cell>
          <cell r="D410" t="str">
            <v>Phường Rạch Dừa</v>
          </cell>
          <cell r="E410">
            <v>10</v>
          </cell>
          <cell r="F410">
            <v>67</v>
          </cell>
          <cell r="G410">
            <v>109.6</v>
          </cell>
        </row>
        <row r="411">
          <cell r="A411">
            <v>407</v>
          </cell>
          <cell r="B411" t="str">
            <v>Hẻm 682/6/1B</v>
          </cell>
          <cell r="C411" t="str">
            <v>5.2</v>
          </cell>
          <cell r="D411" t="str">
            <v>Phường Rạch Dừa</v>
          </cell>
          <cell r="E411">
            <v>10</v>
          </cell>
          <cell r="F411">
            <v>89</v>
          </cell>
          <cell r="G411">
            <v>38.9</v>
          </cell>
        </row>
        <row r="412">
          <cell r="A412">
            <v>408</v>
          </cell>
          <cell r="B412" t="str">
            <v>Hẻm 682/6/3</v>
          </cell>
          <cell r="C412" t="str">
            <v>5.2</v>
          </cell>
          <cell r="D412" t="str">
            <v>Phường Rạch Dừa</v>
          </cell>
          <cell r="E412">
            <v>10</v>
          </cell>
          <cell r="F412">
            <v>120</v>
          </cell>
          <cell r="G412">
            <v>84.1</v>
          </cell>
        </row>
        <row r="413">
          <cell r="A413">
            <v>409</v>
          </cell>
          <cell r="B413" t="str">
            <v>Hẻm 682/6/5</v>
          </cell>
          <cell r="C413" t="str">
            <v>5.2</v>
          </cell>
          <cell r="D413" t="str">
            <v>Phường Rạch Dừa</v>
          </cell>
          <cell r="E413">
            <v>10</v>
          </cell>
          <cell r="F413">
            <v>121</v>
          </cell>
          <cell r="G413">
            <v>100.3</v>
          </cell>
        </row>
        <row r="414">
          <cell r="A414">
            <v>410</v>
          </cell>
          <cell r="B414" t="str">
            <v>Hẻm 682/6/14</v>
          </cell>
          <cell r="C414" t="str">
            <v>5.2</v>
          </cell>
          <cell r="D414" t="str">
            <v>Phường Rạch Dừa</v>
          </cell>
          <cell r="E414">
            <v>10</v>
          </cell>
          <cell r="F414">
            <v>146</v>
          </cell>
          <cell r="G414">
            <v>81.900000000000006</v>
          </cell>
        </row>
        <row r="415">
          <cell r="A415">
            <v>411</v>
          </cell>
          <cell r="B415" t="str">
            <v>Kế số 93 Ngô Quyền</v>
          </cell>
          <cell r="C415" t="str">
            <v>5.2</v>
          </cell>
          <cell r="D415" t="str">
            <v>Phường Rạch Dừa</v>
          </cell>
          <cell r="E415">
            <v>10</v>
          </cell>
          <cell r="F415">
            <v>175</v>
          </cell>
          <cell r="G415">
            <v>121.9</v>
          </cell>
        </row>
        <row r="416">
          <cell r="A416">
            <v>412</v>
          </cell>
          <cell r="B416" t="str">
            <v>27 Mai Thúc Loan</v>
          </cell>
          <cell r="C416" t="str">
            <v>5.2</v>
          </cell>
          <cell r="D416" t="str">
            <v>Phường Rạch Dừa</v>
          </cell>
          <cell r="E416">
            <v>12</v>
          </cell>
          <cell r="F416">
            <v>6</v>
          </cell>
          <cell r="G416">
            <v>60</v>
          </cell>
        </row>
        <row r="417">
          <cell r="A417">
            <v>413</v>
          </cell>
          <cell r="B417" t="str">
            <v>23/6A Mai Thúc Loan</v>
          </cell>
          <cell r="C417" t="str">
            <v>5.2</v>
          </cell>
          <cell r="D417" t="str">
            <v>Phường Rạch Dừa</v>
          </cell>
          <cell r="E417">
            <v>12</v>
          </cell>
          <cell r="F417" t="str">
            <v xml:space="preserve">14+15 </v>
          </cell>
          <cell r="G417">
            <v>34.6</v>
          </cell>
        </row>
        <row r="418">
          <cell r="A418">
            <v>414</v>
          </cell>
          <cell r="B418" t="str">
            <v>380/1 đường 30/4</v>
          </cell>
          <cell r="C418" t="str">
            <v>5.2</v>
          </cell>
          <cell r="D418" t="str">
            <v>Phường Rạch Dừa</v>
          </cell>
          <cell r="E418">
            <v>14</v>
          </cell>
          <cell r="F418">
            <v>197</v>
          </cell>
          <cell r="G418">
            <v>85</v>
          </cell>
        </row>
        <row r="419">
          <cell r="A419">
            <v>415</v>
          </cell>
          <cell r="B419" t="str">
            <v>Hẻm 415 đường 30/4</v>
          </cell>
          <cell r="C419">
            <v>2</v>
          </cell>
          <cell r="D419" t="str">
            <v>Phường Rạch Dừa</v>
          </cell>
          <cell r="E419">
            <v>14</v>
          </cell>
          <cell r="F419" t="str">
            <v>36+51</v>
          </cell>
          <cell r="G419">
            <v>455.5</v>
          </cell>
        </row>
        <row r="420">
          <cell r="A420">
            <v>416</v>
          </cell>
          <cell r="B420" t="str">
            <v>413 đường 30/4</v>
          </cell>
          <cell r="C420">
            <v>1</v>
          </cell>
          <cell r="D420" t="str">
            <v>Phường Rạch Dừa</v>
          </cell>
          <cell r="E420">
            <v>14</v>
          </cell>
          <cell r="F420" t="str">
            <v>84+113</v>
          </cell>
          <cell r="G420">
            <v>362</v>
          </cell>
        </row>
        <row r="421">
          <cell r="A421">
            <v>417</v>
          </cell>
          <cell r="B421" t="str">
            <v>20 Nơ Trang Long</v>
          </cell>
          <cell r="C421">
            <v>1</v>
          </cell>
          <cell r="D421" t="str">
            <v>Phường Rạch Dừa</v>
          </cell>
          <cell r="E421">
            <v>15</v>
          </cell>
          <cell r="F421">
            <v>211</v>
          </cell>
          <cell r="G421">
            <v>2590</v>
          </cell>
        </row>
        <row r="422">
          <cell r="A422">
            <v>418</v>
          </cell>
          <cell r="B422" t="str">
            <v>đường Nơ Trang Long</v>
          </cell>
          <cell r="C422">
            <v>2</v>
          </cell>
          <cell r="D422" t="str">
            <v>Phường Rạch Dừa</v>
          </cell>
          <cell r="E422">
            <v>15</v>
          </cell>
          <cell r="F422">
            <v>212</v>
          </cell>
          <cell r="G422">
            <v>116.3</v>
          </cell>
        </row>
        <row r="423">
          <cell r="A423">
            <v>419</v>
          </cell>
          <cell r="B423" t="str">
            <v>đường Nơ Trang Long</v>
          </cell>
          <cell r="C423">
            <v>2</v>
          </cell>
          <cell r="D423" t="str">
            <v>Phường Rạch Dừa</v>
          </cell>
          <cell r="E423">
            <v>15</v>
          </cell>
          <cell r="F423">
            <v>213</v>
          </cell>
          <cell r="G423">
            <v>400.4</v>
          </cell>
        </row>
        <row r="424">
          <cell r="A424">
            <v>420</v>
          </cell>
          <cell r="B424" t="str">
            <v>hẻm 484 đường 30/4</v>
          </cell>
          <cell r="C424">
            <v>1</v>
          </cell>
          <cell r="D424" t="str">
            <v>Phường Rạch Dừa</v>
          </cell>
          <cell r="E424">
            <v>16</v>
          </cell>
          <cell r="F424">
            <v>120</v>
          </cell>
          <cell r="G424">
            <v>2494.9</v>
          </cell>
        </row>
        <row r="425">
          <cell r="A425">
            <v>421</v>
          </cell>
          <cell r="B425" t="str">
            <v>Hẻm 524/18</v>
          </cell>
          <cell r="C425" t="str">
            <v>5.2</v>
          </cell>
          <cell r="D425" t="str">
            <v>Phường Rạch Dừa</v>
          </cell>
          <cell r="E425">
            <v>16</v>
          </cell>
          <cell r="F425">
            <v>150</v>
          </cell>
          <cell r="G425">
            <v>4.9000000000000004</v>
          </cell>
        </row>
        <row r="426">
          <cell r="A426">
            <v>422</v>
          </cell>
          <cell r="B426" t="str">
            <v>Hẻm 524/18</v>
          </cell>
          <cell r="C426" t="str">
            <v>5.2</v>
          </cell>
          <cell r="D426" t="str">
            <v>Phường Rạch Dừa</v>
          </cell>
          <cell r="E426">
            <v>16</v>
          </cell>
          <cell r="F426">
            <v>151</v>
          </cell>
          <cell r="G426">
            <v>4.5999999999999996</v>
          </cell>
        </row>
        <row r="427">
          <cell r="A427">
            <v>423</v>
          </cell>
          <cell r="B427" t="str">
            <v>Hẻm 524/18</v>
          </cell>
          <cell r="C427" t="str">
            <v>5.2</v>
          </cell>
          <cell r="D427" t="str">
            <v>Phường Rạch Dừa</v>
          </cell>
          <cell r="E427">
            <v>16</v>
          </cell>
          <cell r="F427">
            <v>153</v>
          </cell>
          <cell r="G427">
            <v>4</v>
          </cell>
        </row>
        <row r="428">
          <cell r="A428">
            <v>424</v>
          </cell>
          <cell r="B428" t="str">
            <v>Hẻm 524/18</v>
          </cell>
          <cell r="C428" t="str">
            <v>5.2</v>
          </cell>
          <cell r="D428" t="str">
            <v>Phường Rạch Dừa</v>
          </cell>
          <cell r="E428">
            <v>16</v>
          </cell>
          <cell r="F428">
            <v>154</v>
          </cell>
          <cell r="G428">
            <v>3.7</v>
          </cell>
        </row>
        <row r="429">
          <cell r="A429">
            <v>425</v>
          </cell>
          <cell r="B429" t="str">
            <v>Hẻm 524/18</v>
          </cell>
          <cell r="C429" t="str">
            <v>5.2</v>
          </cell>
          <cell r="D429" t="str">
            <v>Phường Rạch Dừa</v>
          </cell>
          <cell r="E429">
            <v>16</v>
          </cell>
          <cell r="F429">
            <v>156</v>
          </cell>
          <cell r="G429">
            <v>4</v>
          </cell>
        </row>
        <row r="430">
          <cell r="A430">
            <v>426</v>
          </cell>
          <cell r="B430" t="str">
            <v>Hẻm 524/18</v>
          </cell>
          <cell r="C430" t="str">
            <v>5.2</v>
          </cell>
          <cell r="D430" t="str">
            <v>Phường Rạch Dừa</v>
          </cell>
          <cell r="E430">
            <v>16</v>
          </cell>
          <cell r="F430">
            <v>157</v>
          </cell>
          <cell r="G430">
            <v>3.7</v>
          </cell>
        </row>
        <row r="431">
          <cell r="A431">
            <v>427</v>
          </cell>
          <cell r="B431" t="str">
            <v>Hẻm 524/18</v>
          </cell>
          <cell r="C431" t="str">
            <v>5.2</v>
          </cell>
          <cell r="D431" t="str">
            <v>Phường Rạch Dừa</v>
          </cell>
          <cell r="E431">
            <v>16</v>
          </cell>
          <cell r="F431">
            <v>159</v>
          </cell>
          <cell r="G431">
            <v>4</v>
          </cell>
        </row>
        <row r="432">
          <cell r="A432">
            <v>428</v>
          </cell>
          <cell r="B432" t="str">
            <v>Hẻm 524/18</v>
          </cell>
          <cell r="C432" t="str">
            <v>5.2</v>
          </cell>
          <cell r="D432" t="str">
            <v>Phường Rạch Dừa</v>
          </cell>
          <cell r="E432">
            <v>16</v>
          </cell>
          <cell r="F432">
            <v>160</v>
          </cell>
          <cell r="G432">
            <v>3.7</v>
          </cell>
        </row>
        <row r="433">
          <cell r="A433">
            <v>429</v>
          </cell>
          <cell r="B433" t="str">
            <v>Hẻm 484 đường 30/4</v>
          </cell>
          <cell r="C433" t="str">
            <v>5.2</v>
          </cell>
          <cell r="D433" t="str">
            <v>Phường Rạch Dừa</v>
          </cell>
          <cell r="E433">
            <v>16</v>
          </cell>
          <cell r="F433" t="str">
            <v>264+235</v>
          </cell>
          <cell r="G433">
            <v>196</v>
          </cell>
        </row>
        <row r="434">
          <cell r="A434">
            <v>430</v>
          </cell>
          <cell r="B434" t="str">
            <v>Hẻm 524 đường 30/4</v>
          </cell>
          <cell r="C434" t="str">
            <v>5.2</v>
          </cell>
          <cell r="D434" t="str">
            <v>Phường Rạch Dừa</v>
          </cell>
          <cell r="E434">
            <v>17</v>
          </cell>
          <cell r="F434">
            <v>1</v>
          </cell>
          <cell r="G434">
            <v>299.5</v>
          </cell>
        </row>
        <row r="435">
          <cell r="A435">
            <v>431</v>
          </cell>
          <cell r="B435" t="str">
            <v>Hẻm 524/34 và 524/18 đường 30/4</v>
          </cell>
          <cell r="C435" t="str">
            <v>5.2</v>
          </cell>
          <cell r="D435" t="str">
            <v>Phường Rạch Dừa</v>
          </cell>
          <cell r="E435">
            <v>17</v>
          </cell>
          <cell r="F435">
            <v>45</v>
          </cell>
          <cell r="G435">
            <v>3.8</v>
          </cell>
        </row>
        <row r="436">
          <cell r="A436">
            <v>432</v>
          </cell>
          <cell r="B436" t="str">
            <v>Hẻm 524/34 và 524/18 đường 30/4</v>
          </cell>
          <cell r="C436" t="str">
            <v>5.2</v>
          </cell>
          <cell r="D436" t="str">
            <v>Phường Rạch Dừa</v>
          </cell>
          <cell r="E436">
            <v>17</v>
          </cell>
          <cell r="F436">
            <v>65</v>
          </cell>
          <cell r="G436">
            <v>5.2</v>
          </cell>
        </row>
        <row r="437">
          <cell r="A437">
            <v>433</v>
          </cell>
          <cell r="B437" t="str">
            <v>Hẻm 524/34 và 524/18 đường 30/4</v>
          </cell>
          <cell r="C437" t="str">
            <v>5.2</v>
          </cell>
          <cell r="D437" t="str">
            <v>Phường Rạch Dừa</v>
          </cell>
          <cell r="E437">
            <v>17</v>
          </cell>
          <cell r="F437">
            <v>94</v>
          </cell>
          <cell r="G437">
            <v>4.9000000000000004</v>
          </cell>
        </row>
        <row r="438">
          <cell r="A438">
            <v>434</v>
          </cell>
          <cell r="B438" t="str">
            <v>Hẻm 524/34 và 524/18 đường 30/4</v>
          </cell>
          <cell r="C438" t="str">
            <v>5.2</v>
          </cell>
          <cell r="D438" t="str">
            <v>Phường Rạch Dừa</v>
          </cell>
          <cell r="E438">
            <v>17</v>
          </cell>
          <cell r="F438">
            <v>95</v>
          </cell>
          <cell r="G438">
            <v>5.3</v>
          </cell>
        </row>
        <row r="439">
          <cell r="A439">
            <v>435</v>
          </cell>
          <cell r="B439" t="str">
            <v>Hẻm 524/34 và 524/18 đường 30/4</v>
          </cell>
          <cell r="C439" t="str">
            <v>5.2</v>
          </cell>
          <cell r="D439" t="str">
            <v>Phường Rạch Dừa</v>
          </cell>
          <cell r="E439">
            <v>17</v>
          </cell>
          <cell r="F439">
            <v>98</v>
          </cell>
          <cell r="G439">
            <v>5</v>
          </cell>
        </row>
        <row r="440">
          <cell r="A440">
            <v>436</v>
          </cell>
          <cell r="B440" t="str">
            <v>Hẻm 524/34 và 524/18 đường 30/4</v>
          </cell>
          <cell r="C440" t="str">
            <v>5.2</v>
          </cell>
          <cell r="D440" t="str">
            <v>Phường Rạch Dừa</v>
          </cell>
          <cell r="E440">
            <v>17</v>
          </cell>
          <cell r="F440">
            <v>99</v>
          </cell>
          <cell r="G440">
            <v>5.5</v>
          </cell>
        </row>
        <row r="441">
          <cell r="A441">
            <v>437</v>
          </cell>
          <cell r="B441" t="str">
            <v>Hẻm 524/34 và 524/18 đường 30/4</v>
          </cell>
          <cell r="C441" t="str">
            <v>5.2</v>
          </cell>
          <cell r="D441" t="str">
            <v>Phường Rạch Dừa</v>
          </cell>
          <cell r="E441">
            <v>17</v>
          </cell>
          <cell r="F441">
            <v>103</v>
          </cell>
          <cell r="G441">
            <v>5.6</v>
          </cell>
        </row>
        <row r="442">
          <cell r="A442">
            <v>438</v>
          </cell>
          <cell r="B442" t="str">
            <v>Hẻm 524/34 và 524/18 đường 30/4</v>
          </cell>
          <cell r="C442" t="str">
            <v>5.2</v>
          </cell>
          <cell r="D442" t="str">
            <v>Phường Rạch Dừa</v>
          </cell>
          <cell r="E442">
            <v>17</v>
          </cell>
          <cell r="F442">
            <v>106</v>
          </cell>
          <cell r="G442">
            <v>4.8</v>
          </cell>
        </row>
        <row r="443">
          <cell r="A443">
            <v>439</v>
          </cell>
          <cell r="B443" t="str">
            <v>Hẻm 524/34 và 524/18 đường 30/4</v>
          </cell>
          <cell r="C443" t="str">
            <v>5.2</v>
          </cell>
          <cell r="D443" t="str">
            <v>Phường Rạch Dừa</v>
          </cell>
          <cell r="E443">
            <v>17</v>
          </cell>
          <cell r="F443">
            <v>107</v>
          </cell>
          <cell r="G443">
            <v>5.5</v>
          </cell>
        </row>
        <row r="444">
          <cell r="A444">
            <v>440</v>
          </cell>
          <cell r="B444" t="str">
            <v>Hẻm 524/34 và 524/18 đường 30/4</v>
          </cell>
          <cell r="C444" t="str">
            <v>5.2</v>
          </cell>
          <cell r="D444" t="str">
            <v>Phường Rạch Dừa</v>
          </cell>
          <cell r="E444">
            <v>17</v>
          </cell>
          <cell r="F444">
            <v>109</v>
          </cell>
          <cell r="G444">
            <v>4.7</v>
          </cell>
        </row>
        <row r="445">
          <cell r="A445">
            <v>441</v>
          </cell>
          <cell r="B445" t="str">
            <v>Hẻm 524/34 và 524/18 đường 30/4</v>
          </cell>
          <cell r="C445" t="str">
            <v>5.2</v>
          </cell>
          <cell r="D445" t="str">
            <v>Phường Rạch Dừa</v>
          </cell>
          <cell r="E445">
            <v>17</v>
          </cell>
          <cell r="F445">
            <v>110</v>
          </cell>
          <cell r="G445">
            <v>5.5</v>
          </cell>
        </row>
        <row r="446">
          <cell r="A446">
            <v>442</v>
          </cell>
          <cell r="B446" t="str">
            <v>Hẻm 524/34 và 524/18 đường 30/4</v>
          </cell>
          <cell r="C446" t="str">
            <v>5.2</v>
          </cell>
          <cell r="D446" t="str">
            <v>Phường Rạch Dừa</v>
          </cell>
          <cell r="E446">
            <v>17</v>
          </cell>
          <cell r="F446">
            <v>112</v>
          </cell>
          <cell r="G446">
            <v>4.7</v>
          </cell>
        </row>
        <row r="447">
          <cell r="A447">
            <v>443</v>
          </cell>
          <cell r="B447" t="str">
            <v>Hẻm 524/34 và 524/18 đường 30/4</v>
          </cell>
          <cell r="C447" t="str">
            <v>5.2</v>
          </cell>
          <cell r="D447" t="str">
            <v>Phường Rạch Dừa</v>
          </cell>
          <cell r="E447">
            <v>17</v>
          </cell>
          <cell r="F447">
            <v>113</v>
          </cell>
          <cell r="G447">
            <v>5.5</v>
          </cell>
        </row>
        <row r="448">
          <cell r="A448">
            <v>444</v>
          </cell>
          <cell r="B448" t="str">
            <v>Hẻm 524/34 và 524/18 đường 30/4</v>
          </cell>
          <cell r="C448" t="str">
            <v>5.2</v>
          </cell>
          <cell r="D448" t="str">
            <v>Phường Rạch Dừa</v>
          </cell>
          <cell r="E448">
            <v>17</v>
          </cell>
          <cell r="F448">
            <v>115</v>
          </cell>
          <cell r="G448">
            <v>4.8</v>
          </cell>
        </row>
        <row r="449">
          <cell r="A449">
            <v>445</v>
          </cell>
          <cell r="B449" t="str">
            <v>Hẻm 524/34 và 524/18 đường 30/4</v>
          </cell>
          <cell r="C449" t="str">
            <v>5.2</v>
          </cell>
          <cell r="D449" t="str">
            <v>Phường Rạch Dừa</v>
          </cell>
          <cell r="E449">
            <v>17</v>
          </cell>
          <cell r="F449">
            <v>116</v>
          </cell>
          <cell r="G449">
            <v>5.4</v>
          </cell>
        </row>
        <row r="450">
          <cell r="A450">
            <v>446</v>
          </cell>
          <cell r="B450" t="str">
            <v>Hẻm 524/34 và 524/18 đường 30/4</v>
          </cell>
          <cell r="C450" t="str">
            <v>5.2</v>
          </cell>
          <cell r="D450" t="str">
            <v>Phường Rạch Dừa</v>
          </cell>
          <cell r="E450">
            <v>17</v>
          </cell>
          <cell r="F450">
            <v>118</v>
          </cell>
          <cell r="G450">
            <v>4.9000000000000004</v>
          </cell>
        </row>
        <row r="451">
          <cell r="A451">
            <v>447</v>
          </cell>
          <cell r="B451" t="str">
            <v>Hẻm 524/34 và 524/18 đường 30/4</v>
          </cell>
          <cell r="C451" t="str">
            <v>5.2</v>
          </cell>
          <cell r="D451" t="str">
            <v>Phường Rạch Dừa</v>
          </cell>
          <cell r="E451">
            <v>17</v>
          </cell>
          <cell r="F451">
            <v>119</v>
          </cell>
          <cell r="G451">
            <v>5.3</v>
          </cell>
        </row>
        <row r="452">
          <cell r="A452">
            <v>448</v>
          </cell>
          <cell r="B452" t="str">
            <v>Hẻm 524/34 và 524/18 đường 30/4</v>
          </cell>
          <cell r="C452" t="str">
            <v>5.2</v>
          </cell>
          <cell r="D452" t="str">
            <v>Phường Rạch Dừa</v>
          </cell>
          <cell r="E452">
            <v>17</v>
          </cell>
          <cell r="F452">
            <v>121</v>
          </cell>
          <cell r="G452">
            <v>5</v>
          </cell>
        </row>
        <row r="453">
          <cell r="A453">
            <v>449</v>
          </cell>
          <cell r="B453" t="str">
            <v>Hẻm 524/34 và 524/18 đường 30/4</v>
          </cell>
          <cell r="C453" t="str">
            <v>5.2</v>
          </cell>
          <cell r="D453" t="str">
            <v>Phường Rạch Dừa</v>
          </cell>
          <cell r="E453">
            <v>17</v>
          </cell>
          <cell r="F453">
            <v>122</v>
          </cell>
          <cell r="G453">
            <v>5.2</v>
          </cell>
        </row>
        <row r="454">
          <cell r="A454">
            <v>450</v>
          </cell>
          <cell r="B454" t="str">
            <v>Hẻm 524/34 và 524/18 đường 30/4</v>
          </cell>
          <cell r="C454" t="str">
            <v>5.2</v>
          </cell>
          <cell r="D454" t="str">
            <v>Phường Rạch Dừa</v>
          </cell>
          <cell r="E454">
            <v>17</v>
          </cell>
          <cell r="F454">
            <v>124</v>
          </cell>
          <cell r="G454">
            <v>5.0999999999999996</v>
          </cell>
        </row>
        <row r="455">
          <cell r="A455">
            <v>451</v>
          </cell>
          <cell r="B455" t="str">
            <v>991 Bình Giã</v>
          </cell>
          <cell r="C455" t="str">
            <v>5.1</v>
          </cell>
          <cell r="D455" t="str">
            <v>Phường Rạch Dừa</v>
          </cell>
          <cell r="E455">
            <v>17</v>
          </cell>
          <cell r="F455" t="str">
            <v>86+90</v>
          </cell>
          <cell r="G455">
            <v>166.5</v>
          </cell>
        </row>
        <row r="456">
          <cell r="A456">
            <v>452</v>
          </cell>
          <cell r="B456" t="str">
            <v>Hẻm 842 Bình Giã</v>
          </cell>
          <cell r="C456" t="str">
            <v>5.2</v>
          </cell>
          <cell r="D456" t="str">
            <v>Phường Rạch Dừa</v>
          </cell>
          <cell r="E456">
            <v>19</v>
          </cell>
          <cell r="F456" t="str">
            <v>78+79+59+60</v>
          </cell>
          <cell r="G456">
            <v>955</v>
          </cell>
        </row>
        <row r="457">
          <cell r="A457">
            <v>453</v>
          </cell>
          <cell r="B457" t="str">
            <v>hẻm 23 Mai Thúc Loan</v>
          </cell>
          <cell r="C457">
            <v>1</v>
          </cell>
          <cell r="D457" t="str">
            <v>Phường Rạch Dừa</v>
          </cell>
          <cell r="E457">
            <v>21</v>
          </cell>
          <cell r="F457">
            <v>3</v>
          </cell>
          <cell r="G457">
            <v>1252.8</v>
          </cell>
        </row>
        <row r="458">
          <cell r="A458">
            <v>454</v>
          </cell>
          <cell r="B458" t="str">
            <v>32/2/7 Cao Bá Quát</v>
          </cell>
          <cell r="C458" t="str">
            <v>5.2</v>
          </cell>
          <cell r="D458" t="str">
            <v>Phường Rạch Dừa</v>
          </cell>
          <cell r="E458">
            <v>21</v>
          </cell>
          <cell r="F458">
            <v>10</v>
          </cell>
          <cell r="G458">
            <v>128.5</v>
          </cell>
        </row>
        <row r="459">
          <cell r="A459">
            <v>455</v>
          </cell>
          <cell r="B459" t="str">
            <v>32/2/15 Cao Bá Quát</v>
          </cell>
          <cell r="C459" t="str">
            <v>5.2</v>
          </cell>
          <cell r="D459" t="str">
            <v>Phường Rạch Dừa</v>
          </cell>
          <cell r="E459">
            <v>21</v>
          </cell>
          <cell r="F459">
            <v>13</v>
          </cell>
          <cell r="G459">
            <v>95.9</v>
          </cell>
        </row>
        <row r="460">
          <cell r="A460">
            <v>456</v>
          </cell>
          <cell r="B460" t="str">
            <v>32/2/17 Cao Bá Quát</v>
          </cell>
          <cell r="C460" t="str">
            <v>5.2</v>
          </cell>
          <cell r="D460" t="str">
            <v>Phường Rạch Dừa</v>
          </cell>
          <cell r="E460">
            <v>21</v>
          </cell>
          <cell r="F460">
            <v>14</v>
          </cell>
          <cell r="G460">
            <v>334</v>
          </cell>
        </row>
        <row r="461">
          <cell r="A461">
            <v>457</v>
          </cell>
          <cell r="B461" t="str">
            <v>25 Cao Bá Quát</v>
          </cell>
          <cell r="C461" t="str">
            <v>5.2</v>
          </cell>
          <cell r="D461" t="str">
            <v>Phường Rạch Dừa</v>
          </cell>
          <cell r="E461">
            <v>21</v>
          </cell>
          <cell r="F461">
            <v>27</v>
          </cell>
          <cell r="G461">
            <v>53.5</v>
          </cell>
        </row>
        <row r="462">
          <cell r="A462">
            <v>458</v>
          </cell>
          <cell r="B462" t="str">
            <v>22 Cao Bá Quát</v>
          </cell>
          <cell r="C462" t="str">
            <v>5.2</v>
          </cell>
          <cell r="D462" t="str">
            <v>Phường Rạch Dừa</v>
          </cell>
          <cell r="E462">
            <v>21</v>
          </cell>
          <cell r="F462">
            <v>33</v>
          </cell>
          <cell r="G462">
            <v>126.6</v>
          </cell>
        </row>
        <row r="463">
          <cell r="A463">
            <v>459</v>
          </cell>
          <cell r="B463" t="str">
            <v>229/24/14 đường 30/4</v>
          </cell>
          <cell r="C463" t="str">
            <v>5.2</v>
          </cell>
          <cell r="D463" t="str">
            <v>Phường Rạch Dừa</v>
          </cell>
          <cell r="E463">
            <v>21</v>
          </cell>
          <cell r="F463">
            <v>56</v>
          </cell>
          <cell r="G463">
            <v>48.4</v>
          </cell>
        </row>
        <row r="464">
          <cell r="A464">
            <v>460</v>
          </cell>
          <cell r="B464" t="str">
            <v>229/24/14 đường 30/4</v>
          </cell>
          <cell r="C464" t="str">
            <v>5.2</v>
          </cell>
          <cell r="D464" t="str">
            <v>Phường Rạch Dừa</v>
          </cell>
          <cell r="E464">
            <v>21</v>
          </cell>
          <cell r="F464">
            <v>58</v>
          </cell>
          <cell r="G464">
            <v>78.400000000000006</v>
          </cell>
        </row>
        <row r="465">
          <cell r="A465">
            <v>461</v>
          </cell>
          <cell r="B465" t="str">
            <v>13 Cao Bá Quát</v>
          </cell>
          <cell r="C465" t="str">
            <v>5.2</v>
          </cell>
          <cell r="D465" t="str">
            <v>Phường Rạch Dừa</v>
          </cell>
          <cell r="E465">
            <v>21</v>
          </cell>
          <cell r="F465">
            <v>62</v>
          </cell>
          <cell r="G465">
            <v>118.4</v>
          </cell>
        </row>
        <row r="466">
          <cell r="A466">
            <v>462</v>
          </cell>
          <cell r="B466" t="str">
            <v>247/16 đường 30/4</v>
          </cell>
          <cell r="C466" t="str">
            <v>5.2</v>
          </cell>
          <cell r="D466" t="str">
            <v>Phường Rạch Dừa</v>
          </cell>
          <cell r="E466">
            <v>21</v>
          </cell>
          <cell r="F466">
            <v>79</v>
          </cell>
          <cell r="G466">
            <v>138.19999999999999</v>
          </cell>
        </row>
        <row r="467">
          <cell r="A467">
            <v>463</v>
          </cell>
          <cell r="B467" t="str">
            <v>247/8 đường 30/4</v>
          </cell>
          <cell r="C467" t="str">
            <v>5.2</v>
          </cell>
          <cell r="D467" t="str">
            <v>Phường Rạch Dừa</v>
          </cell>
          <cell r="E467">
            <v>21</v>
          </cell>
          <cell r="F467">
            <v>99</v>
          </cell>
          <cell r="G467">
            <v>115.8</v>
          </cell>
        </row>
        <row r="468">
          <cell r="A468">
            <v>464</v>
          </cell>
          <cell r="B468" t="str">
            <v>9/1A Cao Bá Quát</v>
          </cell>
          <cell r="C468" t="str">
            <v>5.2</v>
          </cell>
          <cell r="D468" t="str">
            <v>Phường Rạch Dừa</v>
          </cell>
          <cell r="E468">
            <v>21</v>
          </cell>
          <cell r="F468">
            <v>103</v>
          </cell>
          <cell r="G468">
            <v>52</v>
          </cell>
        </row>
        <row r="469">
          <cell r="A469">
            <v>465</v>
          </cell>
          <cell r="B469" t="str">
            <v>Kế số 9/22 Cao Bá Quát</v>
          </cell>
          <cell r="C469" t="str">
            <v>5.2</v>
          </cell>
          <cell r="D469" t="str">
            <v>Phường Rạch Dừa</v>
          </cell>
          <cell r="E469">
            <v>21</v>
          </cell>
          <cell r="F469">
            <v>125</v>
          </cell>
          <cell r="G469">
            <v>38.6</v>
          </cell>
        </row>
        <row r="470">
          <cell r="A470">
            <v>466</v>
          </cell>
          <cell r="B470" t="str">
            <v>9/22 đường Cao Bá Quát</v>
          </cell>
          <cell r="C470" t="str">
            <v>5.2</v>
          </cell>
          <cell r="D470" t="str">
            <v>Phường Rạch Dừa</v>
          </cell>
          <cell r="E470">
            <v>21</v>
          </cell>
          <cell r="F470">
            <v>127</v>
          </cell>
          <cell r="G470">
            <v>42.3</v>
          </cell>
        </row>
        <row r="471">
          <cell r="A471">
            <v>467</v>
          </cell>
          <cell r="B471" t="str">
            <v>210 đường 30/4</v>
          </cell>
          <cell r="C471" t="str">
            <v>5.2</v>
          </cell>
          <cell r="D471" t="str">
            <v>Phường Rạch Dừa</v>
          </cell>
          <cell r="E471">
            <v>21</v>
          </cell>
          <cell r="F471" t="str">
            <v>241+00</v>
          </cell>
          <cell r="G471">
            <v>60.9</v>
          </cell>
        </row>
        <row r="472">
          <cell r="A472">
            <v>468</v>
          </cell>
          <cell r="B472" t="str">
            <v>09 Cao Bá Quát9/2 Cao Bá Quát</v>
          </cell>
          <cell r="C472" t="str">
            <v>5.2</v>
          </cell>
          <cell r="D472" t="str">
            <v>Phường Rạch Dừa</v>
          </cell>
          <cell r="E472">
            <v>21</v>
          </cell>
          <cell r="F472" t="str">
            <v>64+65</v>
          </cell>
          <cell r="G472">
            <v>252</v>
          </cell>
        </row>
        <row r="473">
          <cell r="A473">
            <v>469</v>
          </cell>
          <cell r="B473" t="str">
            <v>06 Mai Thúc Loan</v>
          </cell>
          <cell r="C473" t="str">
            <v>5.2</v>
          </cell>
          <cell r="D473" t="str">
            <v>Phường Rạch Dừa</v>
          </cell>
          <cell r="E473">
            <v>22</v>
          </cell>
          <cell r="F473">
            <v>4</v>
          </cell>
          <cell r="G473">
            <v>313.39999999999998</v>
          </cell>
        </row>
        <row r="474">
          <cell r="A474">
            <v>470</v>
          </cell>
          <cell r="B474" t="str">
            <v>322 đường 30/4</v>
          </cell>
          <cell r="C474">
            <v>1</v>
          </cell>
          <cell r="D474" t="str">
            <v>Phường Rạch Dừa</v>
          </cell>
          <cell r="E474">
            <v>22</v>
          </cell>
          <cell r="F474">
            <v>59</v>
          </cell>
          <cell r="G474">
            <v>173.2</v>
          </cell>
        </row>
        <row r="475">
          <cell r="A475">
            <v>471</v>
          </cell>
          <cell r="B475" t="str">
            <v>Hẻm 310 đường 30/4</v>
          </cell>
          <cell r="C475" t="str">
            <v>5.2</v>
          </cell>
          <cell r="D475" t="str">
            <v>Phường Rạch Dừa</v>
          </cell>
          <cell r="E475">
            <v>22</v>
          </cell>
          <cell r="F475">
            <v>114</v>
          </cell>
          <cell r="G475">
            <v>134</v>
          </cell>
        </row>
        <row r="476">
          <cell r="A476">
            <v>472</v>
          </cell>
          <cell r="B476" t="str">
            <v>317 đường 30/4</v>
          </cell>
          <cell r="C476" t="str">
            <v>5.2</v>
          </cell>
          <cell r="D476" t="str">
            <v>Phường Rạch Dừa</v>
          </cell>
          <cell r="E476">
            <v>22</v>
          </cell>
          <cell r="F476">
            <v>125</v>
          </cell>
          <cell r="G476">
            <v>62.6</v>
          </cell>
        </row>
        <row r="477">
          <cell r="A477">
            <v>473</v>
          </cell>
          <cell r="B477" t="str">
            <v>292 đường 30/4</v>
          </cell>
          <cell r="C477">
            <v>1</v>
          </cell>
          <cell r="D477" t="str">
            <v>Phường Rạch Dừa</v>
          </cell>
          <cell r="E477">
            <v>22</v>
          </cell>
          <cell r="F477">
            <v>137</v>
          </cell>
          <cell r="G477">
            <v>22.9</v>
          </cell>
        </row>
        <row r="478">
          <cell r="A478">
            <v>474</v>
          </cell>
          <cell r="B478" t="str">
            <v>hẻm 05 Lưu Chí Hiếu</v>
          </cell>
          <cell r="C478" t="str">
            <v>5.2</v>
          </cell>
          <cell r="D478" t="str">
            <v>Phường Rạch Dừa</v>
          </cell>
          <cell r="E478">
            <v>22</v>
          </cell>
          <cell r="F478" t="str">
            <v>272+273+302</v>
          </cell>
          <cell r="G478">
            <v>349.5</v>
          </cell>
        </row>
        <row r="479">
          <cell r="A479">
            <v>475</v>
          </cell>
          <cell r="B479" t="str">
            <v>Hẻm 262 đường 30/4</v>
          </cell>
          <cell r="C479" t="str">
            <v>5.2</v>
          </cell>
          <cell r="D479" t="str">
            <v>Phường Rạch Dừa</v>
          </cell>
          <cell r="E479">
            <v>22</v>
          </cell>
          <cell r="F479" t="str">
            <v>317+286+287+318+319+320+321+322+323</v>
          </cell>
          <cell r="G479">
            <v>759</v>
          </cell>
        </row>
        <row r="480">
          <cell r="A480">
            <v>476</v>
          </cell>
          <cell r="B480" t="str">
            <v>Hẻm 07 Mai Thúc Loan</v>
          </cell>
          <cell r="C480" t="str">
            <v>5.2</v>
          </cell>
          <cell r="D480" t="str">
            <v>Phường Rạch Dừa</v>
          </cell>
          <cell r="E480">
            <v>22</v>
          </cell>
          <cell r="F480" t="str">
            <v>42+43</v>
          </cell>
          <cell r="G480">
            <v>450</v>
          </cell>
        </row>
        <row r="481">
          <cell r="A481">
            <v>477</v>
          </cell>
          <cell r="B481" t="str">
            <v>đường 30/4</v>
          </cell>
          <cell r="C481">
            <v>1</v>
          </cell>
          <cell r="D481" t="str">
            <v>Phường Rạch Dừa</v>
          </cell>
          <cell r="E481">
            <v>22</v>
          </cell>
          <cell r="F481" t="str">
            <v>45+72</v>
          </cell>
          <cell r="G481">
            <v>895.56</v>
          </cell>
        </row>
        <row r="482">
          <cell r="A482">
            <v>478</v>
          </cell>
          <cell r="B482" t="str">
            <v>102 Hải Thượng Lãn Ông</v>
          </cell>
          <cell r="C482" t="str">
            <v>5.2</v>
          </cell>
          <cell r="D482" t="str">
            <v>Phường Rạch Dừa</v>
          </cell>
          <cell r="E482">
            <v>23</v>
          </cell>
          <cell r="F482">
            <v>46</v>
          </cell>
          <cell r="G482">
            <v>160.9</v>
          </cell>
        </row>
        <row r="483">
          <cell r="A483">
            <v>479</v>
          </cell>
          <cell r="B483" t="str">
            <v>346/11 đường 30/4</v>
          </cell>
          <cell r="C483" t="str">
            <v>5.2</v>
          </cell>
          <cell r="D483" t="str">
            <v>Phường Rạch Dừa</v>
          </cell>
          <cell r="E483">
            <v>23</v>
          </cell>
          <cell r="F483">
            <v>77</v>
          </cell>
          <cell r="G483">
            <v>268</v>
          </cell>
        </row>
        <row r="484">
          <cell r="A484">
            <v>480</v>
          </cell>
          <cell r="B484" t="str">
            <v>95 Hải Thượng Lãn Ông</v>
          </cell>
          <cell r="C484" t="str">
            <v>5.2</v>
          </cell>
          <cell r="D484" t="str">
            <v>Phường Rạch Dừa</v>
          </cell>
          <cell r="E484">
            <v>23</v>
          </cell>
          <cell r="F484">
            <v>100</v>
          </cell>
          <cell r="G484">
            <v>42</v>
          </cell>
        </row>
        <row r="485">
          <cell r="A485">
            <v>481</v>
          </cell>
          <cell r="B485" t="str">
            <v>97 Hải Thượng Lãn Ông</v>
          </cell>
          <cell r="C485" t="str">
            <v>5.2</v>
          </cell>
          <cell r="D485" t="str">
            <v>Phường Rạch Dừa</v>
          </cell>
          <cell r="E485">
            <v>23</v>
          </cell>
          <cell r="F485">
            <v>101</v>
          </cell>
          <cell r="G485">
            <v>88.1</v>
          </cell>
        </row>
        <row r="486">
          <cell r="A486">
            <v>482</v>
          </cell>
          <cell r="B486" t="str">
            <v>98/7 Hải Thượng Lãn Ông</v>
          </cell>
          <cell r="C486" t="str">
            <v>5.2</v>
          </cell>
          <cell r="D486" t="str">
            <v>Phường Rạch Dừa</v>
          </cell>
          <cell r="E486">
            <v>24</v>
          </cell>
          <cell r="F486">
            <v>48</v>
          </cell>
          <cell r="G486">
            <v>149.9</v>
          </cell>
        </row>
        <row r="487">
          <cell r="A487">
            <v>483</v>
          </cell>
          <cell r="B487" t="str">
            <v>52 Nơ Trang Long</v>
          </cell>
          <cell r="C487" t="str">
            <v>5.2</v>
          </cell>
          <cell r="D487" t="str">
            <v>Phường Rạch Dừa</v>
          </cell>
          <cell r="E487">
            <v>24</v>
          </cell>
          <cell r="F487">
            <v>62</v>
          </cell>
          <cell r="G487">
            <v>72.900000000000006</v>
          </cell>
        </row>
        <row r="488">
          <cell r="A488">
            <v>484</v>
          </cell>
          <cell r="B488" t="str">
            <v>37 Nơ Trang Long</v>
          </cell>
          <cell r="C488" t="str">
            <v>5.2</v>
          </cell>
          <cell r="D488" t="str">
            <v>Phường Rạch Dừa</v>
          </cell>
          <cell r="E488">
            <v>24</v>
          </cell>
          <cell r="F488" t="str">
            <v>5+6</v>
          </cell>
          <cell r="G488">
            <v>100</v>
          </cell>
        </row>
        <row r="489">
          <cell r="A489">
            <v>485</v>
          </cell>
          <cell r="B489" t="str">
            <v>37A Nơ Trang Long</v>
          </cell>
          <cell r="C489" t="str">
            <v>5.2</v>
          </cell>
          <cell r="D489" t="str">
            <v>Phường Rạch Dừa</v>
          </cell>
          <cell r="E489">
            <v>24</v>
          </cell>
          <cell r="F489" t="str">
            <v>5+6</v>
          </cell>
          <cell r="G489">
            <v>100</v>
          </cell>
        </row>
        <row r="490">
          <cell r="A490">
            <v>486</v>
          </cell>
          <cell r="B490" t="str">
            <v>Kế số 19 Lưu Hữu Phước</v>
          </cell>
          <cell r="C490" t="str">
            <v>5.2</v>
          </cell>
          <cell r="D490" t="str">
            <v>Phường Rạch Dừa</v>
          </cell>
          <cell r="E490">
            <v>24</v>
          </cell>
          <cell r="F490" t="str">
            <v>Một phần thửa 192</v>
          </cell>
          <cell r="G490">
            <v>337</v>
          </cell>
        </row>
        <row r="491">
          <cell r="A491">
            <v>487</v>
          </cell>
          <cell r="B491" t="str">
            <v>hẻm 55/2 Nơ trang long</v>
          </cell>
          <cell r="C491">
            <v>2</v>
          </cell>
          <cell r="D491" t="str">
            <v>Phường Rạch Dừa</v>
          </cell>
          <cell r="E491">
            <v>25</v>
          </cell>
          <cell r="F491">
            <v>90</v>
          </cell>
          <cell r="G491">
            <v>55.7</v>
          </cell>
        </row>
        <row r="492">
          <cell r="A492">
            <v>488</v>
          </cell>
          <cell r="B492" t="str">
            <v>Hẻm 55/2 Nơ Trang Long</v>
          </cell>
          <cell r="C492">
            <v>2</v>
          </cell>
          <cell r="D492" t="str">
            <v>Phường Rạch Dừa</v>
          </cell>
          <cell r="E492">
            <v>25</v>
          </cell>
          <cell r="F492">
            <v>170</v>
          </cell>
          <cell r="G492">
            <v>61.4</v>
          </cell>
        </row>
        <row r="493">
          <cell r="A493">
            <v>489</v>
          </cell>
          <cell r="B493" t="str">
            <v>08 Lưu Chí Hiếu</v>
          </cell>
          <cell r="C493" t="str">
            <v>5.2</v>
          </cell>
          <cell r="D493" t="str">
            <v>Phường Rạch Dừa</v>
          </cell>
          <cell r="E493">
            <v>31</v>
          </cell>
          <cell r="F493">
            <v>22</v>
          </cell>
          <cell r="G493">
            <v>21.4</v>
          </cell>
        </row>
        <row r="494">
          <cell r="A494">
            <v>490</v>
          </cell>
          <cell r="B494" t="str">
            <v>05 Hải Thượng Lãn Ông</v>
          </cell>
          <cell r="C494" t="str">
            <v>5.2</v>
          </cell>
          <cell r="D494" t="str">
            <v>Phường Rạch Dừa</v>
          </cell>
          <cell r="E494">
            <v>31</v>
          </cell>
          <cell r="F494">
            <v>51</v>
          </cell>
          <cell r="G494">
            <v>41.6</v>
          </cell>
        </row>
        <row r="495">
          <cell r="A495">
            <v>491</v>
          </cell>
          <cell r="B495" t="str">
            <v>7 Hải Thượng Lãn Ông</v>
          </cell>
          <cell r="C495" t="str">
            <v>5.2</v>
          </cell>
          <cell r="D495" t="str">
            <v>Phường Rạch Dừa</v>
          </cell>
          <cell r="E495">
            <v>31</v>
          </cell>
          <cell r="F495">
            <v>52</v>
          </cell>
          <cell r="G495">
            <v>40</v>
          </cell>
        </row>
        <row r="496">
          <cell r="A496">
            <v>492</v>
          </cell>
          <cell r="B496" t="str">
            <v>9 Hải Thượng Lãn Ông</v>
          </cell>
          <cell r="C496" t="str">
            <v>5.2</v>
          </cell>
          <cell r="D496" t="str">
            <v>Phường Rạch Dừa</v>
          </cell>
          <cell r="E496">
            <v>31</v>
          </cell>
          <cell r="F496">
            <v>53</v>
          </cell>
          <cell r="G496">
            <v>44.1</v>
          </cell>
        </row>
        <row r="497">
          <cell r="A497">
            <v>493</v>
          </cell>
          <cell r="B497" t="str">
            <v>11 Hải Thượng Lãn Ông</v>
          </cell>
          <cell r="C497" t="str">
            <v>5.2</v>
          </cell>
          <cell r="D497" t="str">
            <v>Phường Rạch Dừa</v>
          </cell>
          <cell r="E497">
            <v>31</v>
          </cell>
          <cell r="F497">
            <v>54</v>
          </cell>
          <cell r="G497">
            <v>114</v>
          </cell>
        </row>
        <row r="498">
          <cell r="A498">
            <v>494</v>
          </cell>
          <cell r="B498" t="str">
            <v>37 Lưu Chí Hiếu</v>
          </cell>
          <cell r="C498" t="str">
            <v>5.2</v>
          </cell>
          <cell r="D498" t="str">
            <v>Phường Rạch Dừa</v>
          </cell>
          <cell r="E498">
            <v>31</v>
          </cell>
          <cell r="F498">
            <v>69</v>
          </cell>
          <cell r="G498">
            <v>169.9</v>
          </cell>
        </row>
        <row r="499">
          <cell r="A499">
            <v>495</v>
          </cell>
          <cell r="B499" t="str">
            <v>03 Hải Thượng Lãn Ông</v>
          </cell>
          <cell r="C499" t="str">
            <v>5.2</v>
          </cell>
          <cell r="D499" t="str">
            <v>Phường Rạch Dừa</v>
          </cell>
          <cell r="E499">
            <v>31</v>
          </cell>
          <cell r="F499">
            <v>73</v>
          </cell>
          <cell r="G499">
            <v>44</v>
          </cell>
        </row>
        <row r="500">
          <cell r="A500">
            <v>496</v>
          </cell>
          <cell r="B500" t="str">
            <v>06 Hồ Tri Tân</v>
          </cell>
          <cell r="C500" t="str">
            <v>5.2</v>
          </cell>
          <cell r="D500" t="str">
            <v>Phường Rạch Dừa</v>
          </cell>
          <cell r="E500">
            <v>31</v>
          </cell>
          <cell r="F500">
            <v>142</v>
          </cell>
          <cell r="G500">
            <v>45.8</v>
          </cell>
        </row>
        <row r="501">
          <cell r="A501">
            <v>497</v>
          </cell>
          <cell r="B501" t="str">
            <v>đường Hồ Tri Tân</v>
          </cell>
          <cell r="C501">
            <v>1</v>
          </cell>
          <cell r="D501" t="str">
            <v>Phường Rạch Dừa</v>
          </cell>
          <cell r="E501">
            <v>31</v>
          </cell>
          <cell r="F501" t="str">
            <v>185 (cũ)</v>
          </cell>
          <cell r="G501">
            <v>100</v>
          </cell>
        </row>
        <row r="502">
          <cell r="A502">
            <v>498</v>
          </cell>
          <cell r="B502" t="str">
            <v>01 Hải Thượng Lãn Ông</v>
          </cell>
          <cell r="C502" t="str">
            <v>5.2</v>
          </cell>
          <cell r="D502" t="str">
            <v>Phường Rạch Dừa</v>
          </cell>
          <cell r="E502">
            <v>31</v>
          </cell>
          <cell r="F502" t="str">
            <v>70+71</v>
          </cell>
          <cell r="G502">
            <v>45.3</v>
          </cell>
        </row>
        <row r="503">
          <cell r="A503">
            <v>499</v>
          </cell>
          <cell r="B503" t="str">
            <v>27 Lưu Hữu Phước</v>
          </cell>
          <cell r="C503" t="str">
            <v>5.2</v>
          </cell>
          <cell r="D503" t="str">
            <v>Phường Rạch Dừa</v>
          </cell>
          <cell r="E503">
            <v>32</v>
          </cell>
          <cell r="F503">
            <v>8</v>
          </cell>
          <cell r="G503">
            <v>372.5</v>
          </cell>
        </row>
        <row r="504">
          <cell r="A504">
            <v>500</v>
          </cell>
          <cell r="B504" t="str">
            <v>kế số 11 Kim Đồng</v>
          </cell>
          <cell r="C504">
            <v>1</v>
          </cell>
          <cell r="D504" t="str">
            <v>Phường Rạch Dừa</v>
          </cell>
          <cell r="E504">
            <v>32</v>
          </cell>
          <cell r="F504">
            <v>111</v>
          </cell>
          <cell r="G504">
            <v>146.9</v>
          </cell>
        </row>
        <row r="505">
          <cell r="A505">
            <v>501</v>
          </cell>
          <cell r="B505" t="str">
            <v>kế 109 Ngô Quyền</v>
          </cell>
          <cell r="C505" t="str">
            <v>5.2</v>
          </cell>
          <cell r="D505" t="str">
            <v>Phường Rạch Dừa</v>
          </cell>
          <cell r="E505">
            <v>32</v>
          </cell>
          <cell r="F505">
            <v>168</v>
          </cell>
          <cell r="G505">
            <v>45</v>
          </cell>
        </row>
        <row r="506">
          <cell r="A506">
            <v>502</v>
          </cell>
          <cell r="B506" t="str">
            <v>109 Ngô Quyền</v>
          </cell>
          <cell r="C506">
            <v>1</v>
          </cell>
          <cell r="D506" t="str">
            <v>Phường Rạch Dừa</v>
          </cell>
          <cell r="E506">
            <v>32</v>
          </cell>
          <cell r="F506" t="str">
            <v>162+166</v>
          </cell>
          <cell r="G506">
            <v>60</v>
          </cell>
        </row>
        <row r="507">
          <cell r="A507">
            <v>503</v>
          </cell>
          <cell r="B507" t="str">
            <v>86 Bến Nôm</v>
          </cell>
          <cell r="C507" t="str">
            <v>5.2</v>
          </cell>
          <cell r="D507" t="str">
            <v>Phường Rạch Dừa</v>
          </cell>
          <cell r="E507">
            <v>33</v>
          </cell>
          <cell r="F507">
            <v>128</v>
          </cell>
          <cell r="G507">
            <v>790</v>
          </cell>
        </row>
        <row r="508">
          <cell r="A508">
            <v>504</v>
          </cell>
          <cell r="B508" t="str">
            <v>53 Kim Đồng</v>
          </cell>
          <cell r="C508" t="str">
            <v>5.2</v>
          </cell>
          <cell r="D508" t="str">
            <v>Phường Rạch Dừa</v>
          </cell>
          <cell r="E508">
            <v>33</v>
          </cell>
          <cell r="F508" t="str">
            <v>một phần thửa 14</v>
          </cell>
          <cell r="G508">
            <v>58.5</v>
          </cell>
        </row>
        <row r="509">
          <cell r="A509">
            <v>505</v>
          </cell>
          <cell r="B509" t="str">
            <v>hẻm 32/2 Cao Bá Quát</v>
          </cell>
          <cell r="C509" t="str">
            <v>5.2</v>
          </cell>
          <cell r="D509" t="str">
            <v>Phường Rạch Dừa</v>
          </cell>
          <cell r="E509" t="str">
            <v>12+21</v>
          </cell>
          <cell r="F509" t="str">
            <v>một phần thửa 03</v>
          </cell>
          <cell r="G509">
            <v>252.2</v>
          </cell>
        </row>
        <row r="510">
          <cell r="A510">
            <v>506</v>
          </cell>
          <cell r="B510" t="str">
            <v>Hẻm 32 đường Cao Bá Quát</v>
          </cell>
          <cell r="C510" t="str">
            <v>5.2</v>
          </cell>
          <cell r="D510" t="str">
            <v>Phường Rạch Dừa</v>
          </cell>
          <cell r="E510" t="str">
            <v>k có số tờ</v>
          </cell>
          <cell r="F510" t="str">
            <v>k có số thửa</v>
          </cell>
          <cell r="G510">
            <v>40</v>
          </cell>
        </row>
        <row r="511">
          <cell r="A511">
            <v>507</v>
          </cell>
          <cell r="B511" t="str">
            <v xml:space="preserve">43 Kios chợ </v>
          </cell>
          <cell r="C511" t="str">
            <v>5.2</v>
          </cell>
          <cell r="D511" t="str">
            <v>Phường Thắng Nhất</v>
          </cell>
          <cell r="E511">
            <v>5</v>
          </cell>
          <cell r="F511" t="str">
            <v>828,301,303,305,307,308,309,310,311 THUỘC TỜ 5</v>
          </cell>
          <cell r="G511">
            <v>1005.9</v>
          </cell>
        </row>
        <row r="512">
          <cell r="A512">
            <v>508</v>
          </cell>
          <cell r="B512" t="str">
            <v>158 đường 30/4</v>
          </cell>
          <cell r="C512">
            <v>1</v>
          </cell>
          <cell r="D512" t="str">
            <v>Phường Thắng Nhất</v>
          </cell>
          <cell r="E512">
            <v>6</v>
          </cell>
          <cell r="F512">
            <v>51</v>
          </cell>
          <cell r="G512">
            <v>85</v>
          </cell>
        </row>
        <row r="513">
          <cell r="A513">
            <v>509</v>
          </cell>
          <cell r="B513" t="str">
            <v>Nguyễn Thiện Thuật, đường 30/4</v>
          </cell>
          <cell r="C513">
            <v>2</v>
          </cell>
          <cell r="D513" t="str">
            <v>Phường Thắng Nhất</v>
          </cell>
          <cell r="E513">
            <v>6</v>
          </cell>
          <cell r="F513">
            <v>75</v>
          </cell>
          <cell r="G513">
            <v>41</v>
          </cell>
        </row>
        <row r="514">
          <cell r="A514">
            <v>510</v>
          </cell>
          <cell r="B514" t="str">
            <v>Cạnh số nhà 128A Lưu Hữu Phước</v>
          </cell>
          <cell r="C514">
            <v>2</v>
          </cell>
          <cell r="D514" t="str">
            <v>Phường Thắng Nhất</v>
          </cell>
          <cell r="E514">
            <v>7</v>
          </cell>
          <cell r="F514" t="str">
            <v>một phần thửa 98</v>
          </cell>
          <cell r="G514">
            <v>35</v>
          </cell>
        </row>
        <row r="515">
          <cell r="A515">
            <v>511</v>
          </cell>
          <cell r="B515" t="str">
            <v>01 Nguyễn Hữu Cảnh</v>
          </cell>
          <cell r="C515">
            <v>1</v>
          </cell>
          <cell r="D515" t="str">
            <v>Phường Thắng Nhất</v>
          </cell>
          <cell r="E515">
            <v>11</v>
          </cell>
          <cell r="F515">
            <v>33</v>
          </cell>
          <cell r="G515">
            <v>1555.1</v>
          </cell>
        </row>
        <row r="516">
          <cell r="A516">
            <v>512</v>
          </cell>
          <cell r="B516" t="str">
            <v>Cạnh UBND phường</v>
          </cell>
          <cell r="C516">
            <v>1</v>
          </cell>
          <cell r="D516" t="str">
            <v>Phường Thắng Nhất</v>
          </cell>
          <cell r="E516">
            <v>11</v>
          </cell>
          <cell r="F516">
            <v>92</v>
          </cell>
          <cell r="G516">
            <v>88.4</v>
          </cell>
        </row>
        <row r="517">
          <cell r="A517">
            <v>513</v>
          </cell>
          <cell r="B517" t="str">
            <v>03 Nguyễn Hữu Cảnh</v>
          </cell>
          <cell r="C517">
            <v>1</v>
          </cell>
          <cell r="D517" t="str">
            <v>Phường Thắng Nhất</v>
          </cell>
          <cell r="E517">
            <v>11</v>
          </cell>
          <cell r="F517">
            <v>98</v>
          </cell>
          <cell r="G517">
            <v>592</v>
          </cell>
        </row>
        <row r="518">
          <cell r="A518">
            <v>514</v>
          </cell>
          <cell r="B518" t="str">
            <v>174 Nguyễn Thiện Thuật</v>
          </cell>
          <cell r="C518">
            <v>1</v>
          </cell>
          <cell r="D518" t="str">
            <v>Phường Thắng Nhất</v>
          </cell>
          <cell r="E518">
            <v>11</v>
          </cell>
          <cell r="F518">
            <v>100</v>
          </cell>
          <cell r="G518">
            <v>792</v>
          </cell>
        </row>
        <row r="519">
          <cell r="A519">
            <v>515</v>
          </cell>
          <cell r="B519" t="str">
            <v>174 Nguyễn Thiện Thuật</v>
          </cell>
          <cell r="C519">
            <v>1</v>
          </cell>
          <cell r="D519" t="str">
            <v>Phường Thắng Nhất</v>
          </cell>
          <cell r="E519">
            <v>11</v>
          </cell>
          <cell r="F519">
            <v>100</v>
          </cell>
          <cell r="G519">
            <v>63</v>
          </cell>
        </row>
        <row r="520">
          <cell r="A520">
            <v>516</v>
          </cell>
          <cell r="B520" t="str">
            <v>47A Nguyễn Hữu Cảnh</v>
          </cell>
          <cell r="C520">
            <v>1</v>
          </cell>
          <cell r="D520" t="str">
            <v>Phường Thắng Nhất</v>
          </cell>
          <cell r="E520">
            <v>12</v>
          </cell>
          <cell r="F520">
            <v>187</v>
          </cell>
          <cell r="G520">
            <v>699.3</v>
          </cell>
        </row>
        <row r="521">
          <cell r="A521">
            <v>517</v>
          </cell>
          <cell r="B521" t="str">
            <v>Hẻm 112 Nguyễn Hữu Cảnh</v>
          </cell>
          <cell r="C521">
            <v>1</v>
          </cell>
          <cell r="D521" t="str">
            <v>Phường Thắng Nhất</v>
          </cell>
          <cell r="E521">
            <v>12</v>
          </cell>
          <cell r="F521" t="str">
            <v>310A</v>
          </cell>
          <cell r="G521">
            <v>80</v>
          </cell>
        </row>
        <row r="522">
          <cell r="A522">
            <v>518</v>
          </cell>
          <cell r="B522" t="str">
            <v>Cạnh nhà số 142 Lưu Hữu Phước</v>
          </cell>
          <cell r="C522" t="str">
            <v>5.2</v>
          </cell>
          <cell r="D522" t="str">
            <v>Phường Thắng Nhất</v>
          </cell>
          <cell r="E522">
            <v>13</v>
          </cell>
          <cell r="F522" t="str">
            <v>một phần thửa 23</v>
          </cell>
          <cell r="G522">
            <v>101.4</v>
          </cell>
        </row>
        <row r="523">
          <cell r="A523">
            <v>519</v>
          </cell>
          <cell r="B523" t="str">
            <v>Cạnh nhà 87A Lưu Hữu Phước</v>
          </cell>
          <cell r="C523">
            <v>2</v>
          </cell>
          <cell r="D523" t="str">
            <v>Phường Thắng Nhất</v>
          </cell>
          <cell r="E523">
            <v>13</v>
          </cell>
          <cell r="F523" t="str">
            <v>một phần thửa 28</v>
          </cell>
          <cell r="G523">
            <v>26.7</v>
          </cell>
        </row>
        <row r="524">
          <cell r="A524">
            <v>520</v>
          </cell>
          <cell r="B524" t="str">
            <v>Ngóc đường Ngô Quyền - Lưu Chí Hiếu</v>
          </cell>
          <cell r="C524">
            <v>2</v>
          </cell>
          <cell r="D524" t="str">
            <v>Phường Thắng Nhất</v>
          </cell>
          <cell r="E524">
            <v>14</v>
          </cell>
          <cell r="F524">
            <v>17</v>
          </cell>
          <cell r="G524">
            <v>517</v>
          </cell>
        </row>
        <row r="525">
          <cell r="A525">
            <v>521</v>
          </cell>
          <cell r="B525" t="str">
            <v>Cạnh số nhà 39 Nguyễn Thiện Thuật</v>
          </cell>
          <cell r="C525">
            <v>1</v>
          </cell>
          <cell r="D525" t="str">
            <v>Phường Thắng Nhất</v>
          </cell>
          <cell r="E525">
            <v>17</v>
          </cell>
          <cell r="F525">
            <v>4</v>
          </cell>
          <cell r="G525">
            <v>428</v>
          </cell>
        </row>
        <row r="526">
          <cell r="A526">
            <v>522</v>
          </cell>
          <cell r="B526" t="str">
            <v>39, 39A Nguyễn Thiện Thuật</v>
          </cell>
          <cell r="C526" t="str">
            <v>5.2</v>
          </cell>
          <cell r="D526" t="str">
            <v>Phường Thắng Nhất</v>
          </cell>
          <cell r="E526">
            <v>17</v>
          </cell>
          <cell r="F526">
            <v>9</v>
          </cell>
          <cell r="G526">
            <v>378</v>
          </cell>
        </row>
        <row r="527">
          <cell r="A527">
            <v>523</v>
          </cell>
          <cell r="B527" t="str">
            <v>Cạnh số nhà 39 Nguyễn Thiện Thuật</v>
          </cell>
          <cell r="C527">
            <v>1</v>
          </cell>
          <cell r="D527" t="str">
            <v>Phường Thắng Nhất</v>
          </cell>
          <cell r="E527">
            <v>17</v>
          </cell>
          <cell r="F527" t="str">
            <v>18 + 19 + 20</v>
          </cell>
          <cell r="G527">
            <v>1900</v>
          </cell>
        </row>
        <row r="528">
          <cell r="A528">
            <v>524</v>
          </cell>
          <cell r="B528" t="str">
            <v>Hẻm 22 Ngô Quyền</v>
          </cell>
          <cell r="C528">
            <v>1</v>
          </cell>
          <cell r="D528" t="str">
            <v>Phường Thắng Nhất</v>
          </cell>
          <cell r="E528">
            <v>20</v>
          </cell>
          <cell r="F528" t="str">
            <v>một phần thửa 110</v>
          </cell>
          <cell r="G528">
            <v>1210.9000000000001</v>
          </cell>
        </row>
        <row r="529">
          <cell r="A529">
            <v>525</v>
          </cell>
          <cell r="B529" t="str">
            <v>Hẻm 183 Nguyễn Hữu Cảnh</v>
          </cell>
          <cell r="C529">
            <v>1</v>
          </cell>
          <cell r="D529" t="str">
            <v>Phường Thắng Nhất</v>
          </cell>
          <cell r="E529">
            <v>21</v>
          </cell>
          <cell r="F529">
            <v>42</v>
          </cell>
          <cell r="G529">
            <v>173</v>
          </cell>
        </row>
        <row r="530">
          <cell r="A530">
            <v>526</v>
          </cell>
          <cell r="B530" t="str">
            <v>Hẻm 128 Lưu Chí Hiếu</v>
          </cell>
          <cell r="C530" t="str">
            <v>5.2</v>
          </cell>
          <cell r="D530" t="str">
            <v>Phường Thắng Nhất</v>
          </cell>
          <cell r="E530">
            <v>21</v>
          </cell>
          <cell r="F530" t="str">
            <v>80,98,99,100,101,106,108,109,116,117,118,119,120,122,132,128,129,130,131,1322,4,5,6,7,18,21,23,25,30,31,32,58,60,94,96,một phần thửa 325 THUỘC TỜ 11</v>
          </cell>
          <cell r="G530">
            <v>2226</v>
          </cell>
        </row>
        <row r="531">
          <cell r="A531">
            <v>527</v>
          </cell>
          <cell r="B531" t="str">
            <v>Cạnh nhà số 183G105 Nguyễn Hữu Cảnh</v>
          </cell>
          <cell r="C531">
            <v>2</v>
          </cell>
          <cell r="D531" t="str">
            <v>Phường Thắng Nhất</v>
          </cell>
          <cell r="E531">
            <v>21</v>
          </cell>
          <cell r="F531" t="str">
            <v>một phần thửa 105</v>
          </cell>
          <cell r="G531">
            <v>36.299999999999997</v>
          </cell>
        </row>
        <row r="532">
          <cell r="A532">
            <v>528</v>
          </cell>
          <cell r="B532" t="str">
            <v>Hẻm 212 Nguyễn Hữu Cảnh</v>
          </cell>
          <cell r="C532">
            <v>1</v>
          </cell>
          <cell r="D532" t="str">
            <v>Phường Thắng Nhất</v>
          </cell>
          <cell r="E532">
            <v>27</v>
          </cell>
          <cell r="F532" t="str">
            <v>một phần thửa 24</v>
          </cell>
          <cell r="G532">
            <v>18</v>
          </cell>
        </row>
        <row r="533">
          <cell r="A533">
            <v>529</v>
          </cell>
          <cell r="B533" t="str">
            <v>Hẻm 212 Nguyễn Hữu Cảnh</v>
          </cell>
          <cell r="C533">
            <v>1</v>
          </cell>
          <cell r="D533" t="str">
            <v>Phường Thắng Nhất</v>
          </cell>
          <cell r="E533">
            <v>27</v>
          </cell>
          <cell r="G533">
            <v>100.2</v>
          </cell>
        </row>
        <row r="534">
          <cell r="A534">
            <v>530</v>
          </cell>
          <cell r="B534" t="str">
            <v>Hẻm 217 Nguyễn Hữu Cảnh</v>
          </cell>
          <cell r="C534">
            <v>1</v>
          </cell>
          <cell r="D534" t="str">
            <v>Phường Thắng Nhất</v>
          </cell>
          <cell r="E534">
            <v>28</v>
          </cell>
          <cell r="F534">
            <v>54</v>
          </cell>
          <cell r="G534">
            <v>1089.5</v>
          </cell>
        </row>
        <row r="535">
          <cell r="A535">
            <v>531</v>
          </cell>
          <cell r="B535" t="str">
            <v>Hẻm 217 Nguyễn Hữu Cảnh</v>
          </cell>
          <cell r="C535">
            <v>2</v>
          </cell>
          <cell r="D535" t="str">
            <v>Phường Thắng Nhất</v>
          </cell>
          <cell r="E535">
            <v>28</v>
          </cell>
          <cell r="F535">
            <v>125</v>
          </cell>
          <cell r="G535">
            <v>457.2</v>
          </cell>
        </row>
        <row r="536">
          <cell r="A536">
            <v>532</v>
          </cell>
          <cell r="B536" t="str">
            <v>Cạnh số nhà 19 Đống Đa</v>
          </cell>
          <cell r="C536">
            <v>1</v>
          </cell>
          <cell r="D536" t="str">
            <v>Phường Thắng Nhất</v>
          </cell>
          <cell r="E536">
            <v>28</v>
          </cell>
          <cell r="F536" t="str">
            <v>150/1</v>
          </cell>
          <cell r="G536">
            <v>83</v>
          </cell>
        </row>
        <row r="537">
          <cell r="A537">
            <v>533</v>
          </cell>
          <cell r="B537" t="str">
            <v>Đường Lê Quang Định</v>
          </cell>
          <cell r="C537">
            <v>1</v>
          </cell>
          <cell r="D537" t="str">
            <v>Phường Thắng Nhất</v>
          </cell>
          <cell r="E537">
            <v>31</v>
          </cell>
          <cell r="F537" t="str">
            <v>60,82</v>
          </cell>
          <cell r="G537">
            <v>134.4</v>
          </cell>
        </row>
        <row r="538">
          <cell r="A538">
            <v>534</v>
          </cell>
          <cell r="B538" t="str">
            <v>04 Võ Văn Tần</v>
          </cell>
          <cell r="C538">
            <v>1</v>
          </cell>
          <cell r="D538" t="str">
            <v>Phường Thắng Nhất</v>
          </cell>
          <cell r="E538">
            <v>32</v>
          </cell>
          <cell r="F538" t="str">
            <v>4a</v>
          </cell>
          <cell r="G538">
            <v>76</v>
          </cell>
        </row>
        <row r="539">
          <cell r="A539">
            <v>535</v>
          </cell>
          <cell r="B539" t="str">
            <v>Hẻm 60 Lê Thánh Tông</v>
          </cell>
          <cell r="C539">
            <v>2</v>
          </cell>
          <cell r="D539" t="str">
            <v>Phường Thắng Nhất</v>
          </cell>
          <cell r="E539">
            <v>33</v>
          </cell>
          <cell r="F539" t="str">
            <v>một phần thửa 72</v>
          </cell>
          <cell r="G539">
            <v>74</v>
          </cell>
        </row>
        <row r="540">
          <cell r="A540">
            <v>536</v>
          </cell>
          <cell r="B540" t="str">
            <v>Từ số nhà 02 đến số nhà 24 Lê Thánh Tông</v>
          </cell>
          <cell r="C540" t="str">
            <v>5.2</v>
          </cell>
          <cell r="D540" t="str">
            <v>Phường Thắng Nhất</v>
          </cell>
          <cell r="E540">
            <v>40</v>
          </cell>
          <cell r="F540" t="str">
            <v>11,12,13,14,34,35,36,37,57,58,59,60,61,78,79, 94</v>
          </cell>
          <cell r="G540">
            <v>4696</v>
          </cell>
        </row>
        <row r="541">
          <cell r="A541">
            <v>537</v>
          </cell>
          <cell r="B541" t="str">
            <v>Hẻm 135/12/4 Lê Quang Định</v>
          </cell>
          <cell r="C541" t="str">
            <v>5.2</v>
          </cell>
          <cell r="D541" t="str">
            <v>Phường Thắng Nhất</v>
          </cell>
          <cell r="E541">
            <v>41</v>
          </cell>
          <cell r="F541">
            <v>97</v>
          </cell>
          <cell r="G541">
            <v>480.1</v>
          </cell>
        </row>
        <row r="542">
          <cell r="A542">
            <v>538</v>
          </cell>
          <cell r="B542" t="str">
            <v>Hẻm 135 Lê Quang Định</v>
          </cell>
          <cell r="C542">
            <v>1</v>
          </cell>
          <cell r="D542" t="str">
            <v>Phường Thắng Nhất</v>
          </cell>
          <cell r="E542">
            <v>41</v>
          </cell>
          <cell r="F542" t="str">
            <v>122, 136, 153</v>
          </cell>
          <cell r="G542">
            <v>2107</v>
          </cell>
        </row>
        <row r="543">
          <cell r="A543">
            <v>539</v>
          </cell>
          <cell r="B543" t="str">
            <v>Từ số nhà 296 đến nhà 322 Nguyễn Hữu Cảnh</v>
          </cell>
          <cell r="C543" t="str">
            <v>5.1</v>
          </cell>
          <cell r="D543" t="str">
            <v>Phường Thắng Nhất</v>
          </cell>
          <cell r="E543">
            <v>44</v>
          </cell>
          <cell r="F543" t="str">
            <v>một phần thửa 42</v>
          </cell>
          <cell r="G543">
            <v>1500</v>
          </cell>
        </row>
        <row r="544">
          <cell r="A544">
            <v>540</v>
          </cell>
          <cell r="B544" t="str">
            <v>Cạnh trụ sở khu 4</v>
          </cell>
          <cell r="C544" t="str">
            <v>5.2</v>
          </cell>
          <cell r="D544" t="str">
            <v>Phường Thắng Nhất</v>
          </cell>
          <cell r="E544">
            <v>49</v>
          </cell>
          <cell r="G544">
            <v>50</v>
          </cell>
        </row>
        <row r="545">
          <cell r="A545">
            <v>541</v>
          </cell>
          <cell r="B545" t="str">
            <v>Góc đường Trần Anh Tông</v>
          </cell>
          <cell r="C545">
            <v>1</v>
          </cell>
          <cell r="D545" t="str">
            <v>Phường Thắng Nhất</v>
          </cell>
          <cell r="E545">
            <v>50</v>
          </cell>
          <cell r="F545" t="str">
            <v>99A</v>
          </cell>
          <cell r="G545">
            <v>72</v>
          </cell>
        </row>
        <row r="546">
          <cell r="A546">
            <v>542</v>
          </cell>
          <cell r="B546" t="str">
            <v>Đầu đường Trần Anh Tông</v>
          </cell>
          <cell r="C546">
            <v>1</v>
          </cell>
          <cell r="D546" t="str">
            <v>Phường Thắng Nhất</v>
          </cell>
          <cell r="E546">
            <v>50</v>
          </cell>
          <cell r="F546" t="str">
            <v>một phần thửa 78</v>
          </cell>
          <cell r="G546">
            <v>78.900000000000006</v>
          </cell>
        </row>
        <row r="547">
          <cell r="A547">
            <v>543</v>
          </cell>
          <cell r="B547" t="str">
            <v>Hẻm 225 Lê Quang Định</v>
          </cell>
          <cell r="C547">
            <v>1</v>
          </cell>
          <cell r="D547" t="str">
            <v>Phường Thắng Nhất</v>
          </cell>
          <cell r="E547">
            <v>57</v>
          </cell>
          <cell r="F547">
            <v>55</v>
          </cell>
          <cell r="G547">
            <v>38.200000000000003</v>
          </cell>
        </row>
        <row r="548">
          <cell r="A548">
            <v>544</v>
          </cell>
          <cell r="B548" t="str">
            <v>Hẻm 212D; 212B Nguyễn Hữu Cảnh</v>
          </cell>
          <cell r="C548">
            <v>2</v>
          </cell>
          <cell r="D548" t="str">
            <v>Phường Thắng Nhất</v>
          </cell>
          <cell r="E548" t="str">
            <v>20 + 26</v>
          </cell>
          <cell r="F548" t="str">
            <v>259 + 275 + 1p08</v>
          </cell>
          <cell r="G548">
            <v>1101</v>
          </cell>
        </row>
        <row r="549">
          <cell r="A549">
            <v>545</v>
          </cell>
          <cell r="B549" t="str">
            <v>Đường vành đai BĐ</v>
          </cell>
          <cell r="C549">
            <v>1</v>
          </cell>
          <cell r="D549" t="str">
            <v>Phường Thắng Nhì</v>
          </cell>
          <cell r="E549">
            <v>7</v>
          </cell>
          <cell r="F549">
            <v>36</v>
          </cell>
          <cell r="G549">
            <v>165</v>
          </cell>
        </row>
        <row r="550">
          <cell r="A550">
            <v>546</v>
          </cell>
          <cell r="B550" t="str">
            <v>Trần Xuân độ</v>
          </cell>
          <cell r="C550">
            <v>1</v>
          </cell>
          <cell r="D550" t="str">
            <v>Phường Thắng Nhì</v>
          </cell>
          <cell r="E550">
            <v>10</v>
          </cell>
          <cell r="F550">
            <v>213</v>
          </cell>
          <cell r="G550">
            <v>29.3</v>
          </cell>
        </row>
        <row r="551">
          <cell r="A551">
            <v>547</v>
          </cell>
          <cell r="B551" t="str">
            <v>35 Trần Xuân Độ</v>
          </cell>
          <cell r="C551">
            <v>1</v>
          </cell>
          <cell r="D551" t="str">
            <v>Phường Thắng Nhì</v>
          </cell>
          <cell r="E551">
            <v>10</v>
          </cell>
          <cell r="F551" t="str">
            <v>141+261</v>
          </cell>
          <cell r="G551">
            <v>90</v>
          </cell>
        </row>
        <row r="552">
          <cell r="A552">
            <v>548</v>
          </cell>
          <cell r="B552" t="str">
            <v>02 Thắng Nhì</v>
          </cell>
          <cell r="C552">
            <v>1</v>
          </cell>
          <cell r="D552" t="str">
            <v>Phường Thắng Nhì</v>
          </cell>
          <cell r="E552">
            <v>12</v>
          </cell>
          <cell r="F552">
            <v>20</v>
          </cell>
          <cell r="G552">
            <v>22</v>
          </cell>
        </row>
        <row r="553">
          <cell r="A553">
            <v>549</v>
          </cell>
          <cell r="B553" t="str">
            <v xml:space="preserve">231 Lê Lợi </v>
          </cell>
          <cell r="C553">
            <v>1</v>
          </cell>
          <cell r="D553" t="str">
            <v>Phường Thắng Nhì</v>
          </cell>
          <cell r="E553">
            <v>12</v>
          </cell>
          <cell r="F553">
            <v>37</v>
          </cell>
          <cell r="G553">
            <v>740.5</v>
          </cell>
        </row>
        <row r="554">
          <cell r="A554">
            <v>550</v>
          </cell>
          <cell r="B554" t="str">
            <v xml:space="preserve">438 Lê Lợi </v>
          </cell>
          <cell r="C554">
            <v>1</v>
          </cell>
          <cell r="D554" t="str">
            <v>Phường Thắng Nhì</v>
          </cell>
          <cell r="E554">
            <v>12</v>
          </cell>
          <cell r="F554">
            <v>65</v>
          </cell>
          <cell r="G554">
            <v>62.2</v>
          </cell>
        </row>
        <row r="555">
          <cell r="A555">
            <v>551</v>
          </cell>
          <cell r="B555" t="str">
            <v>436 Lê Lợi</v>
          </cell>
          <cell r="C555">
            <v>1</v>
          </cell>
          <cell r="D555" t="str">
            <v>Phường Thắng Nhì</v>
          </cell>
          <cell r="E555">
            <v>12</v>
          </cell>
          <cell r="F555">
            <v>90</v>
          </cell>
          <cell r="G555">
            <v>50.6</v>
          </cell>
        </row>
        <row r="556">
          <cell r="A556">
            <v>552</v>
          </cell>
          <cell r="B556" t="str">
            <v>430 Lê Lợi</v>
          </cell>
          <cell r="C556">
            <v>1</v>
          </cell>
          <cell r="D556" t="str">
            <v>Phường Thắng Nhì</v>
          </cell>
          <cell r="E556">
            <v>12</v>
          </cell>
          <cell r="F556">
            <v>101</v>
          </cell>
          <cell r="G556">
            <v>92.5</v>
          </cell>
        </row>
        <row r="557">
          <cell r="A557">
            <v>553</v>
          </cell>
          <cell r="B557" t="str">
            <v>201 Lê Lợi</v>
          </cell>
          <cell r="C557">
            <v>1</v>
          </cell>
          <cell r="D557" t="str">
            <v>Phường Thắng Nhì</v>
          </cell>
          <cell r="E557">
            <v>12</v>
          </cell>
          <cell r="F557">
            <v>317</v>
          </cell>
          <cell r="G557">
            <v>23.3</v>
          </cell>
        </row>
        <row r="558">
          <cell r="A558">
            <v>554</v>
          </cell>
          <cell r="B558" t="str">
            <v>251 Nguyễn AN Ninh</v>
          </cell>
          <cell r="C558">
            <v>1</v>
          </cell>
          <cell r="D558" t="str">
            <v>Phường Thắng Nhì</v>
          </cell>
          <cell r="E558">
            <v>14</v>
          </cell>
          <cell r="F558">
            <v>419</v>
          </cell>
          <cell r="G558">
            <v>42.2</v>
          </cell>
        </row>
        <row r="559">
          <cell r="A559">
            <v>555</v>
          </cell>
          <cell r="B559" t="str">
            <v>171/25/37 Ng An Ninh</v>
          </cell>
          <cell r="C559">
            <v>1</v>
          </cell>
          <cell r="D559" t="str">
            <v>Phường Thắng Nhì</v>
          </cell>
          <cell r="E559">
            <v>14</v>
          </cell>
          <cell r="F559" t="str">
            <v>07</v>
          </cell>
          <cell r="G559">
            <v>108</v>
          </cell>
        </row>
        <row r="560">
          <cell r="A560">
            <v>556</v>
          </cell>
          <cell r="B560" t="str">
            <v>hẻm 105 Lê Lợi</v>
          </cell>
          <cell r="C560">
            <v>1</v>
          </cell>
          <cell r="D560" t="str">
            <v>Phường Thắng Nhì</v>
          </cell>
          <cell r="E560">
            <v>18</v>
          </cell>
          <cell r="F560">
            <v>265</v>
          </cell>
          <cell r="G560">
            <v>54.2</v>
          </cell>
        </row>
        <row r="561">
          <cell r="A561">
            <v>557</v>
          </cell>
          <cell r="B561" t="str">
            <v>105/27D lê Lợi</v>
          </cell>
          <cell r="C561">
            <v>1</v>
          </cell>
          <cell r="D561" t="str">
            <v>Phường Thắng Nhì</v>
          </cell>
          <cell r="E561">
            <v>23</v>
          </cell>
          <cell r="F561" t="str">
            <v>09+11</v>
          </cell>
          <cell r="G561">
            <v>218.6</v>
          </cell>
        </row>
        <row r="562">
          <cell r="A562">
            <v>558</v>
          </cell>
          <cell r="B562" t="str">
            <v>Bờ kè Bến Đình</v>
          </cell>
          <cell r="C562">
            <v>2</v>
          </cell>
          <cell r="D562" t="str">
            <v>Phường Thắng Nhì</v>
          </cell>
          <cell r="E562">
            <v>36</v>
          </cell>
          <cell r="F562">
            <v>2</v>
          </cell>
          <cell r="G562">
            <v>4104</v>
          </cell>
        </row>
        <row r="563">
          <cell r="A563">
            <v>559</v>
          </cell>
          <cell r="B563" t="str">
            <v>Bờ kè Bến Đình</v>
          </cell>
          <cell r="C563">
            <v>2</v>
          </cell>
          <cell r="D563" t="str">
            <v>Phường Thắng Nhì</v>
          </cell>
          <cell r="E563">
            <v>36</v>
          </cell>
          <cell r="F563">
            <v>3</v>
          </cell>
          <cell r="G563">
            <v>2226.3000000000002</v>
          </cell>
        </row>
        <row r="564">
          <cell r="A564">
            <v>560</v>
          </cell>
          <cell r="B564" t="str">
            <v>Bờ kè Bến Đình</v>
          </cell>
          <cell r="C564">
            <v>2</v>
          </cell>
          <cell r="D564" t="str">
            <v>Phường Thắng Nhì</v>
          </cell>
          <cell r="E564">
            <v>36</v>
          </cell>
          <cell r="F564">
            <v>4</v>
          </cell>
          <cell r="G564">
            <v>16373.4</v>
          </cell>
        </row>
        <row r="565">
          <cell r="A565">
            <v>561</v>
          </cell>
          <cell r="B565" t="str">
            <v>Bờ kè Bến Đình</v>
          </cell>
          <cell r="C565">
            <v>2</v>
          </cell>
          <cell r="D565" t="str">
            <v>Phường Thắng Nhì</v>
          </cell>
          <cell r="E565">
            <v>36</v>
          </cell>
          <cell r="F565">
            <v>5</v>
          </cell>
          <cell r="G565">
            <v>4062.4</v>
          </cell>
        </row>
        <row r="566">
          <cell r="A566">
            <v>562</v>
          </cell>
          <cell r="B566" t="str">
            <v>Bờ kè Bến Đình</v>
          </cell>
          <cell r="C566">
            <v>2</v>
          </cell>
          <cell r="D566" t="str">
            <v>Phường Thắng Nhì</v>
          </cell>
          <cell r="E566">
            <v>36</v>
          </cell>
          <cell r="F566">
            <v>6</v>
          </cell>
          <cell r="G566">
            <v>2469.6999999999998</v>
          </cell>
        </row>
        <row r="567">
          <cell r="A567">
            <v>563</v>
          </cell>
          <cell r="B567" t="str">
            <v>Bờ kè Bến Đình</v>
          </cell>
          <cell r="C567">
            <v>2</v>
          </cell>
          <cell r="D567" t="str">
            <v>Phường Thắng Nhì</v>
          </cell>
          <cell r="E567">
            <v>36</v>
          </cell>
          <cell r="F567">
            <v>7</v>
          </cell>
          <cell r="G567">
            <v>4034.5</v>
          </cell>
        </row>
        <row r="568">
          <cell r="A568">
            <v>564</v>
          </cell>
          <cell r="B568" t="str">
            <v>Bờ kè Bến Đình</v>
          </cell>
          <cell r="C568">
            <v>2</v>
          </cell>
          <cell r="D568" t="str">
            <v>Phường Thắng Nhì</v>
          </cell>
          <cell r="E568">
            <v>36</v>
          </cell>
          <cell r="F568">
            <v>8</v>
          </cell>
          <cell r="G568">
            <v>951</v>
          </cell>
        </row>
        <row r="569">
          <cell r="A569">
            <v>565</v>
          </cell>
          <cell r="B569" t="str">
            <v>Bờ kè Bến Đình</v>
          </cell>
          <cell r="C569">
            <v>2</v>
          </cell>
          <cell r="D569" t="str">
            <v>Phường Thắng Nhì</v>
          </cell>
          <cell r="E569">
            <v>36</v>
          </cell>
          <cell r="F569">
            <v>9</v>
          </cell>
          <cell r="G569">
            <v>429.9</v>
          </cell>
        </row>
        <row r="570">
          <cell r="A570">
            <v>566</v>
          </cell>
          <cell r="B570" t="str">
            <v>Bờ kè Bến Đình</v>
          </cell>
          <cell r="C570">
            <v>2</v>
          </cell>
          <cell r="D570" t="str">
            <v>Phường Thắng Nhì</v>
          </cell>
          <cell r="E570">
            <v>36</v>
          </cell>
          <cell r="F570">
            <v>10</v>
          </cell>
          <cell r="G570">
            <v>5.8</v>
          </cell>
        </row>
        <row r="571">
          <cell r="A571">
            <v>567</v>
          </cell>
          <cell r="B571" t="str">
            <v>Bờ kè Bến Đình</v>
          </cell>
          <cell r="C571">
            <v>2</v>
          </cell>
          <cell r="D571" t="str">
            <v>Phường Thắng Nhì</v>
          </cell>
          <cell r="E571">
            <v>36</v>
          </cell>
          <cell r="F571">
            <v>11</v>
          </cell>
          <cell r="G571">
            <v>23.9</v>
          </cell>
        </row>
        <row r="572">
          <cell r="A572">
            <v>568</v>
          </cell>
          <cell r="B572" t="str">
            <v>Bờ kè Bến Đình</v>
          </cell>
          <cell r="C572">
            <v>2</v>
          </cell>
          <cell r="D572" t="str">
            <v>Phường Thắng Nhì</v>
          </cell>
          <cell r="E572">
            <v>36</v>
          </cell>
          <cell r="F572">
            <v>12</v>
          </cell>
          <cell r="G572">
            <v>33.5</v>
          </cell>
        </row>
        <row r="573">
          <cell r="A573">
            <v>569</v>
          </cell>
          <cell r="B573" t="str">
            <v>Bờ kè Bến Đình</v>
          </cell>
          <cell r="C573">
            <v>2</v>
          </cell>
          <cell r="D573" t="str">
            <v>Phường Thắng Nhì</v>
          </cell>
          <cell r="E573">
            <v>36</v>
          </cell>
          <cell r="F573">
            <v>13</v>
          </cell>
          <cell r="G573">
            <v>1870</v>
          </cell>
        </row>
        <row r="574">
          <cell r="A574">
            <v>570</v>
          </cell>
          <cell r="B574" t="str">
            <v>Bờ kè Bến Đình</v>
          </cell>
          <cell r="C574">
            <v>2</v>
          </cell>
          <cell r="D574" t="str">
            <v>Phường Thắng Nhì</v>
          </cell>
          <cell r="E574">
            <v>36</v>
          </cell>
          <cell r="F574">
            <v>14</v>
          </cell>
          <cell r="G574">
            <v>10175.299999999999</v>
          </cell>
        </row>
        <row r="575">
          <cell r="A575">
            <v>571</v>
          </cell>
          <cell r="B575" t="str">
            <v>Bờ kè Bến Đình</v>
          </cell>
          <cell r="C575">
            <v>2</v>
          </cell>
          <cell r="D575" t="str">
            <v>Phường Thắng Nhì</v>
          </cell>
          <cell r="E575">
            <v>36</v>
          </cell>
          <cell r="F575">
            <v>15</v>
          </cell>
          <cell r="G575">
            <v>16551.099999999999</v>
          </cell>
        </row>
        <row r="576">
          <cell r="A576">
            <v>572</v>
          </cell>
          <cell r="B576" t="str">
            <v>Núi lớn</v>
          </cell>
          <cell r="C576">
            <v>2</v>
          </cell>
          <cell r="D576" t="str">
            <v>Phường Thắng Nhì</v>
          </cell>
          <cell r="E576">
            <v>38</v>
          </cell>
          <cell r="F576">
            <v>6</v>
          </cell>
          <cell r="G576">
            <v>205143.1</v>
          </cell>
        </row>
        <row r="577">
          <cell r="A577">
            <v>573</v>
          </cell>
          <cell r="B577" t="str">
            <v>Hẻm 413 Trần Phú</v>
          </cell>
          <cell r="C577">
            <v>3</v>
          </cell>
          <cell r="D577" t="str">
            <v>Phường Thắng Nhì</v>
          </cell>
          <cell r="E577" t="str">
            <v>01</v>
          </cell>
          <cell r="F577">
            <v>13</v>
          </cell>
          <cell r="G577">
            <v>1684.3</v>
          </cell>
        </row>
        <row r="578">
          <cell r="A578">
            <v>574</v>
          </cell>
          <cell r="B578" t="str">
            <v xml:space="preserve">648 Trần Phú </v>
          </cell>
          <cell r="C578">
            <v>1</v>
          </cell>
          <cell r="D578" t="str">
            <v>Phường Thắng Nhì</v>
          </cell>
          <cell r="E578" t="str">
            <v>03</v>
          </cell>
          <cell r="F578">
            <v>37</v>
          </cell>
          <cell r="G578">
            <v>130</v>
          </cell>
        </row>
        <row r="579">
          <cell r="A579">
            <v>575</v>
          </cell>
          <cell r="B579" t="str">
            <v>Hẻm 413 Trần Phú</v>
          </cell>
          <cell r="C579">
            <v>3</v>
          </cell>
          <cell r="D579" t="str">
            <v>Phường Thắng Nhì</v>
          </cell>
          <cell r="E579" t="str">
            <v>03</v>
          </cell>
          <cell r="F579" t="str">
            <v>03</v>
          </cell>
          <cell r="G579">
            <v>240.9</v>
          </cell>
        </row>
        <row r="580">
          <cell r="A580">
            <v>576</v>
          </cell>
          <cell r="B580" t="str">
            <v>Hẻm 413 Trần Phú</v>
          </cell>
          <cell r="C580">
            <v>3</v>
          </cell>
          <cell r="D580" t="str">
            <v>Phường Thắng Nhì</v>
          </cell>
          <cell r="E580" t="str">
            <v>03</v>
          </cell>
          <cell r="F580" t="str">
            <v>11</v>
          </cell>
          <cell r="G580">
            <v>434.1</v>
          </cell>
        </row>
        <row r="581">
          <cell r="A581">
            <v>577</v>
          </cell>
          <cell r="B581" t="str">
            <v>90/1 Thắng NHì</v>
          </cell>
          <cell r="C581">
            <v>1</v>
          </cell>
          <cell r="D581" t="str">
            <v>Phường Thắng Nhì</v>
          </cell>
          <cell r="E581" t="str">
            <v>04</v>
          </cell>
          <cell r="F581">
            <v>209</v>
          </cell>
          <cell r="G581">
            <v>366</v>
          </cell>
        </row>
        <row r="582">
          <cell r="A582">
            <v>578</v>
          </cell>
          <cell r="B582" t="str">
            <v>441/19 Trần Phú</v>
          </cell>
          <cell r="C582">
            <v>1</v>
          </cell>
          <cell r="D582" t="str">
            <v>Phường Thắng Nhì</v>
          </cell>
          <cell r="E582" t="str">
            <v>04</v>
          </cell>
          <cell r="F582">
            <v>243</v>
          </cell>
          <cell r="G582">
            <v>477.4</v>
          </cell>
        </row>
        <row r="583">
          <cell r="A583">
            <v>579</v>
          </cell>
          <cell r="B583" t="str">
            <v xml:space="preserve">01 Ngư Phủ </v>
          </cell>
          <cell r="C583">
            <v>1</v>
          </cell>
          <cell r="D583" t="str">
            <v>Phường Thắng Nhì</v>
          </cell>
          <cell r="E583" t="str">
            <v>05</v>
          </cell>
          <cell r="F583">
            <v>203</v>
          </cell>
          <cell r="G583">
            <v>78.3</v>
          </cell>
        </row>
        <row r="584">
          <cell r="A584">
            <v>580</v>
          </cell>
          <cell r="B584" t="str">
            <v xml:space="preserve">Thắng Nhì </v>
          </cell>
          <cell r="C584">
            <v>1</v>
          </cell>
          <cell r="D584" t="str">
            <v>Phường Thắng Nhì</v>
          </cell>
          <cell r="E584" t="str">
            <v>05</v>
          </cell>
          <cell r="F584">
            <v>232</v>
          </cell>
          <cell r="G584">
            <v>301.89999999999998</v>
          </cell>
        </row>
        <row r="585">
          <cell r="A585">
            <v>581</v>
          </cell>
          <cell r="B585" t="str">
            <v xml:space="preserve">296 Lê Lợi </v>
          </cell>
          <cell r="C585">
            <v>1</v>
          </cell>
          <cell r="D585" t="str">
            <v>Phường Thắng Nhì</v>
          </cell>
          <cell r="E585" t="str">
            <v>05</v>
          </cell>
          <cell r="F585" t="str">
            <v>171+202</v>
          </cell>
          <cell r="G585">
            <v>118.6</v>
          </cell>
        </row>
        <row r="586">
          <cell r="A586">
            <v>582</v>
          </cell>
          <cell r="B586" t="str">
            <v>Ngư Phủ</v>
          </cell>
          <cell r="C586">
            <v>1</v>
          </cell>
          <cell r="D586" t="str">
            <v>Phường Thắng Nhì</v>
          </cell>
          <cell r="E586" t="str">
            <v>06</v>
          </cell>
          <cell r="F586">
            <v>24</v>
          </cell>
          <cell r="G586">
            <v>199</v>
          </cell>
        </row>
        <row r="587">
          <cell r="A587">
            <v>583</v>
          </cell>
          <cell r="B587" t="str">
            <v>hẻm 65 Nguyễn Bảo</v>
          </cell>
          <cell r="C587">
            <v>1</v>
          </cell>
          <cell r="D587" t="str">
            <v>Phường Thắng Nhì</v>
          </cell>
          <cell r="E587" t="str">
            <v>06</v>
          </cell>
          <cell r="F587">
            <v>293</v>
          </cell>
          <cell r="G587">
            <v>90</v>
          </cell>
        </row>
        <row r="588">
          <cell r="A588">
            <v>584</v>
          </cell>
          <cell r="B588" t="str">
            <v>217 XVNT</v>
          </cell>
          <cell r="C588" t="str">
            <v>5.2</v>
          </cell>
          <cell r="D588" t="str">
            <v>Phường Thắng Tam</v>
          </cell>
          <cell r="E588">
            <v>2</v>
          </cell>
          <cell r="F588">
            <v>111</v>
          </cell>
          <cell r="G588">
            <v>85</v>
          </cell>
        </row>
        <row r="589">
          <cell r="A589">
            <v>585</v>
          </cell>
          <cell r="B589" t="str">
            <v>Lê Hồng Phong</v>
          </cell>
          <cell r="C589">
            <v>6</v>
          </cell>
          <cell r="D589" t="str">
            <v>Phường Thắng Tam</v>
          </cell>
          <cell r="E589">
            <v>5</v>
          </cell>
          <cell r="F589" t="str">
            <v>39,53,59</v>
          </cell>
          <cell r="G589">
            <v>29048</v>
          </cell>
        </row>
        <row r="590">
          <cell r="A590">
            <v>586</v>
          </cell>
          <cell r="B590" t="str">
            <v>148 XVNT</v>
          </cell>
          <cell r="C590">
            <v>1</v>
          </cell>
          <cell r="D590" t="str">
            <v>Phường Thắng Tam</v>
          </cell>
          <cell r="E590">
            <v>9</v>
          </cell>
          <cell r="F590">
            <v>7</v>
          </cell>
          <cell r="G590">
            <v>1595.3</v>
          </cell>
        </row>
        <row r="591">
          <cell r="A591">
            <v>587</v>
          </cell>
          <cell r="B591" t="str">
            <v>Đầu hẻm 100 XVNT</v>
          </cell>
          <cell r="C591">
            <v>2</v>
          </cell>
          <cell r="D591" t="str">
            <v>Phường Thắng Tam</v>
          </cell>
          <cell r="E591">
            <v>9</v>
          </cell>
          <cell r="F591" t="str">
            <v>126+127</v>
          </cell>
          <cell r="G591">
            <v>254</v>
          </cell>
        </row>
        <row r="592">
          <cell r="A592">
            <v>588</v>
          </cell>
          <cell r="B592" t="str">
            <v>89 Hoàng Hoa Thám</v>
          </cell>
          <cell r="C592">
            <v>1</v>
          </cell>
          <cell r="D592" t="str">
            <v>Phường Thắng Tam</v>
          </cell>
          <cell r="E592">
            <v>25</v>
          </cell>
          <cell r="F592">
            <v>186</v>
          </cell>
          <cell r="G592">
            <v>744</v>
          </cell>
        </row>
        <row r="593">
          <cell r="A593">
            <v>589</v>
          </cell>
          <cell r="B593" t="str">
            <v>Hẻm 06 XVNT</v>
          </cell>
          <cell r="C593">
            <v>6</v>
          </cell>
          <cell r="D593" t="str">
            <v>Phường Thắng Tam</v>
          </cell>
          <cell r="E593">
            <v>25</v>
          </cell>
          <cell r="F593">
            <v>163176</v>
          </cell>
          <cell r="G593">
            <v>750</v>
          </cell>
        </row>
        <row r="594">
          <cell r="A594">
            <v>590</v>
          </cell>
          <cell r="B594" t="str">
            <v>Hẻm 167 VTS</v>
          </cell>
          <cell r="C594">
            <v>6</v>
          </cell>
          <cell r="D594" t="str">
            <v>Phường Thắng Tam</v>
          </cell>
          <cell r="E594">
            <v>34</v>
          </cell>
          <cell r="F594">
            <v>45</v>
          </cell>
          <cell r="G594">
            <v>825</v>
          </cell>
        </row>
        <row r="595">
          <cell r="A595">
            <v>591</v>
          </cell>
          <cell r="B595" t="str">
            <v>139 Hoàng H.Thám</v>
          </cell>
          <cell r="C595">
            <v>1</v>
          </cell>
          <cell r="D595" t="str">
            <v>Phường Thắng Tam</v>
          </cell>
          <cell r="E595">
            <v>34</v>
          </cell>
          <cell r="F595">
            <v>61</v>
          </cell>
          <cell r="G595">
            <v>50</v>
          </cell>
        </row>
        <row r="596">
          <cell r="A596">
            <v>592</v>
          </cell>
          <cell r="B596" t="str">
            <v>34 Phan Văn Trị</v>
          </cell>
          <cell r="C596">
            <v>1</v>
          </cell>
          <cell r="D596" t="str">
            <v>Phường Thắng Tam</v>
          </cell>
          <cell r="E596">
            <v>36</v>
          </cell>
          <cell r="F596">
            <v>96</v>
          </cell>
          <cell r="G596">
            <v>999.5</v>
          </cell>
        </row>
        <row r="597">
          <cell r="A597">
            <v>593</v>
          </cell>
          <cell r="B597" t="str">
            <v>117 Thùy Vân</v>
          </cell>
          <cell r="C597">
            <v>1</v>
          </cell>
          <cell r="D597" t="str">
            <v>Phường Thắng Tam</v>
          </cell>
          <cell r="E597">
            <v>38</v>
          </cell>
          <cell r="F597">
            <v>56</v>
          </cell>
          <cell r="G597">
            <v>109.4</v>
          </cell>
        </row>
        <row r="598">
          <cell r="A598">
            <v>594</v>
          </cell>
          <cell r="B598" t="str">
            <v>Đường HQL</v>
          </cell>
          <cell r="C598">
            <v>2</v>
          </cell>
          <cell r="D598" t="str">
            <v>Phường Thắng Tam</v>
          </cell>
          <cell r="E598">
            <v>67</v>
          </cell>
          <cell r="F598">
            <v>44</v>
          </cell>
          <cell r="G598">
            <v>80</v>
          </cell>
        </row>
        <row r="599">
          <cell r="A599">
            <v>595</v>
          </cell>
          <cell r="B599" t="str">
            <v>Thôn 2</v>
          </cell>
          <cell r="C599">
            <v>2</v>
          </cell>
          <cell r="D599" t="str">
            <v>Xã Long Sơn</v>
          </cell>
          <cell r="E599">
            <v>1</v>
          </cell>
          <cell r="F599">
            <v>2</v>
          </cell>
          <cell r="G599">
            <v>8480</v>
          </cell>
        </row>
        <row r="600">
          <cell r="A600">
            <v>596</v>
          </cell>
          <cell r="B600" t="str">
            <v>Thôn 2</v>
          </cell>
          <cell r="C600">
            <v>2</v>
          </cell>
          <cell r="D600" t="str">
            <v>Xã Long Sơn</v>
          </cell>
          <cell r="E600">
            <v>1</v>
          </cell>
          <cell r="F600">
            <v>3</v>
          </cell>
          <cell r="G600">
            <v>1260</v>
          </cell>
        </row>
        <row r="601">
          <cell r="A601">
            <v>597</v>
          </cell>
          <cell r="B601" t="str">
            <v>Thôn 2</v>
          </cell>
          <cell r="C601">
            <v>2</v>
          </cell>
          <cell r="D601" t="str">
            <v>Xã Long Sơn</v>
          </cell>
          <cell r="E601">
            <v>1</v>
          </cell>
          <cell r="F601">
            <v>9</v>
          </cell>
          <cell r="G601">
            <v>2826</v>
          </cell>
        </row>
        <row r="602">
          <cell r="A602">
            <v>598</v>
          </cell>
          <cell r="B602" t="str">
            <v>Thôn 2</v>
          </cell>
          <cell r="C602">
            <v>2</v>
          </cell>
          <cell r="D602" t="str">
            <v>Xã Long Sơn</v>
          </cell>
          <cell r="E602">
            <v>1</v>
          </cell>
          <cell r="F602">
            <v>11</v>
          </cell>
          <cell r="G602">
            <v>4420</v>
          </cell>
        </row>
        <row r="603">
          <cell r="A603">
            <v>599</v>
          </cell>
          <cell r="B603" t="str">
            <v>Thôn 2</v>
          </cell>
          <cell r="C603">
            <v>2</v>
          </cell>
          <cell r="D603" t="str">
            <v>Xã Long Sơn</v>
          </cell>
          <cell r="E603">
            <v>1</v>
          </cell>
          <cell r="F603">
            <v>13</v>
          </cell>
          <cell r="G603">
            <v>1527</v>
          </cell>
        </row>
        <row r="604">
          <cell r="A604">
            <v>600</v>
          </cell>
          <cell r="B604" t="str">
            <v>Thôn 2</v>
          </cell>
          <cell r="C604">
            <v>2</v>
          </cell>
          <cell r="D604" t="str">
            <v>Xã Long Sơn</v>
          </cell>
          <cell r="E604">
            <v>1</v>
          </cell>
          <cell r="F604">
            <v>14</v>
          </cell>
          <cell r="G604">
            <v>484</v>
          </cell>
        </row>
        <row r="605">
          <cell r="A605">
            <v>601</v>
          </cell>
          <cell r="B605" t="str">
            <v>Thôn 2</v>
          </cell>
          <cell r="C605">
            <v>2</v>
          </cell>
          <cell r="D605" t="str">
            <v>Xã Long Sơn</v>
          </cell>
          <cell r="E605">
            <v>1</v>
          </cell>
          <cell r="F605">
            <v>39</v>
          </cell>
          <cell r="G605">
            <v>2214</v>
          </cell>
        </row>
        <row r="606">
          <cell r="A606">
            <v>602</v>
          </cell>
          <cell r="B606" t="str">
            <v>Thôn 2</v>
          </cell>
          <cell r="C606">
            <v>2</v>
          </cell>
          <cell r="D606" t="str">
            <v>Xã Long Sơn</v>
          </cell>
          <cell r="E606">
            <v>1</v>
          </cell>
          <cell r="F606">
            <v>57</v>
          </cell>
          <cell r="G606">
            <v>13613</v>
          </cell>
        </row>
        <row r="607">
          <cell r="A607">
            <v>603</v>
          </cell>
          <cell r="B607" t="str">
            <v>Thôn 2</v>
          </cell>
          <cell r="C607">
            <v>2</v>
          </cell>
          <cell r="D607" t="str">
            <v>Xã Long Sơn</v>
          </cell>
          <cell r="E607">
            <v>1</v>
          </cell>
          <cell r="F607">
            <v>66</v>
          </cell>
          <cell r="G607">
            <v>440</v>
          </cell>
        </row>
        <row r="608">
          <cell r="A608">
            <v>604</v>
          </cell>
          <cell r="B608" t="str">
            <v>Thôn 2</v>
          </cell>
          <cell r="C608" t="str">
            <v>5.1</v>
          </cell>
          <cell r="D608" t="str">
            <v>Xã Long Sơn</v>
          </cell>
          <cell r="E608">
            <v>1</v>
          </cell>
          <cell r="F608">
            <v>180</v>
          </cell>
          <cell r="G608">
            <v>8603</v>
          </cell>
        </row>
        <row r="609">
          <cell r="A609">
            <v>605</v>
          </cell>
          <cell r="B609" t="str">
            <v>Thôn 2</v>
          </cell>
          <cell r="C609">
            <v>2</v>
          </cell>
          <cell r="D609" t="str">
            <v>Xã Long Sơn</v>
          </cell>
          <cell r="E609">
            <v>1</v>
          </cell>
          <cell r="F609">
            <v>282</v>
          </cell>
          <cell r="G609">
            <v>254</v>
          </cell>
        </row>
        <row r="610">
          <cell r="A610">
            <v>606</v>
          </cell>
          <cell r="B610" t="str">
            <v>Thôn 2</v>
          </cell>
          <cell r="C610">
            <v>2</v>
          </cell>
          <cell r="D610" t="str">
            <v>Xã Long Sơn</v>
          </cell>
          <cell r="E610">
            <v>1</v>
          </cell>
          <cell r="F610">
            <v>324</v>
          </cell>
          <cell r="G610">
            <v>340</v>
          </cell>
        </row>
        <row r="611">
          <cell r="A611">
            <v>607</v>
          </cell>
          <cell r="B611" t="str">
            <v>Thôn 2</v>
          </cell>
          <cell r="C611">
            <v>2</v>
          </cell>
          <cell r="D611" t="str">
            <v>Xã Long Sơn</v>
          </cell>
          <cell r="E611">
            <v>1</v>
          </cell>
          <cell r="F611">
            <v>405</v>
          </cell>
          <cell r="G611">
            <v>4729</v>
          </cell>
        </row>
        <row r="612">
          <cell r="A612">
            <v>608</v>
          </cell>
          <cell r="B612" t="str">
            <v>Thôn 2</v>
          </cell>
          <cell r="C612">
            <v>2</v>
          </cell>
          <cell r="D612" t="str">
            <v>Xã Long Sơn</v>
          </cell>
          <cell r="E612">
            <v>1</v>
          </cell>
          <cell r="F612">
            <v>443</v>
          </cell>
          <cell r="G612">
            <v>11965</v>
          </cell>
        </row>
        <row r="613">
          <cell r="A613">
            <v>609</v>
          </cell>
          <cell r="B613" t="str">
            <v>Thôn 2</v>
          </cell>
          <cell r="C613" t="str">
            <v>5.2</v>
          </cell>
          <cell r="D613" t="str">
            <v>Xã Long Sơn</v>
          </cell>
          <cell r="E613">
            <v>1</v>
          </cell>
          <cell r="F613">
            <v>594</v>
          </cell>
          <cell r="G613">
            <v>124</v>
          </cell>
        </row>
        <row r="614">
          <cell r="A614">
            <v>610</v>
          </cell>
          <cell r="B614" t="str">
            <v>Thôn 2</v>
          </cell>
          <cell r="C614">
            <v>2</v>
          </cell>
          <cell r="D614" t="str">
            <v>Xã Long Sơn</v>
          </cell>
          <cell r="E614">
            <v>1</v>
          </cell>
          <cell r="F614">
            <v>900</v>
          </cell>
          <cell r="G614">
            <v>6553</v>
          </cell>
        </row>
        <row r="615">
          <cell r="A615">
            <v>611</v>
          </cell>
          <cell r="B615" t="str">
            <v>Thôn 1</v>
          </cell>
          <cell r="C615">
            <v>2</v>
          </cell>
          <cell r="D615" t="str">
            <v>Xã Long Sơn</v>
          </cell>
          <cell r="E615">
            <v>2</v>
          </cell>
          <cell r="F615">
            <v>17</v>
          </cell>
          <cell r="G615">
            <v>3151</v>
          </cell>
        </row>
        <row r="616">
          <cell r="A616">
            <v>612</v>
          </cell>
          <cell r="B616" t="str">
            <v>Thôn 1</v>
          </cell>
          <cell r="C616">
            <v>2</v>
          </cell>
          <cell r="D616" t="str">
            <v>Xã Long Sơn</v>
          </cell>
          <cell r="E616">
            <v>2</v>
          </cell>
          <cell r="F616">
            <v>30</v>
          </cell>
          <cell r="G616">
            <v>1310</v>
          </cell>
        </row>
        <row r="617">
          <cell r="A617">
            <v>613</v>
          </cell>
          <cell r="B617" t="str">
            <v>Thôn 1</v>
          </cell>
          <cell r="C617">
            <v>2</v>
          </cell>
          <cell r="D617" t="str">
            <v>Xã Long Sơn</v>
          </cell>
          <cell r="E617">
            <v>2</v>
          </cell>
          <cell r="F617">
            <v>38</v>
          </cell>
          <cell r="G617">
            <v>1859</v>
          </cell>
        </row>
        <row r="618">
          <cell r="A618">
            <v>614</v>
          </cell>
          <cell r="B618" t="str">
            <v>Thôn 1</v>
          </cell>
          <cell r="C618">
            <v>2</v>
          </cell>
          <cell r="D618" t="str">
            <v>Xã Long Sơn</v>
          </cell>
          <cell r="E618">
            <v>2</v>
          </cell>
          <cell r="F618">
            <v>46</v>
          </cell>
          <cell r="G618">
            <v>778</v>
          </cell>
        </row>
        <row r="619">
          <cell r="A619">
            <v>615</v>
          </cell>
          <cell r="B619" t="str">
            <v>Thôn 1</v>
          </cell>
          <cell r="C619" t="str">
            <v>5.2</v>
          </cell>
          <cell r="D619" t="str">
            <v>Xã Long Sơn</v>
          </cell>
          <cell r="E619">
            <v>2</v>
          </cell>
          <cell r="F619">
            <v>64</v>
          </cell>
          <cell r="G619">
            <v>395</v>
          </cell>
        </row>
        <row r="620">
          <cell r="A620">
            <v>616</v>
          </cell>
          <cell r="B620" t="str">
            <v>Thôn 1</v>
          </cell>
          <cell r="C620">
            <v>2</v>
          </cell>
          <cell r="D620" t="str">
            <v>Xã Long Sơn</v>
          </cell>
          <cell r="E620">
            <v>2</v>
          </cell>
          <cell r="F620">
            <v>94</v>
          </cell>
          <cell r="G620">
            <v>10267</v>
          </cell>
        </row>
        <row r="621">
          <cell r="A621">
            <v>617</v>
          </cell>
          <cell r="B621" t="str">
            <v>Thôn 2</v>
          </cell>
          <cell r="C621">
            <v>2</v>
          </cell>
          <cell r="D621" t="str">
            <v>Xã Long Sơn</v>
          </cell>
          <cell r="E621">
            <v>2</v>
          </cell>
          <cell r="F621">
            <v>141</v>
          </cell>
          <cell r="G621">
            <v>4660</v>
          </cell>
        </row>
        <row r="622">
          <cell r="A622">
            <v>618</v>
          </cell>
          <cell r="B622" t="str">
            <v>Thôn 10</v>
          </cell>
          <cell r="C622">
            <v>2</v>
          </cell>
          <cell r="D622" t="str">
            <v>Xã Long Sơn</v>
          </cell>
          <cell r="E622">
            <v>3</v>
          </cell>
          <cell r="F622">
            <v>42</v>
          </cell>
          <cell r="G622">
            <v>298</v>
          </cell>
        </row>
        <row r="623">
          <cell r="A623">
            <v>619</v>
          </cell>
          <cell r="B623" t="str">
            <v>Thôn 10</v>
          </cell>
          <cell r="C623">
            <v>2</v>
          </cell>
          <cell r="D623" t="str">
            <v>Xã Long Sơn</v>
          </cell>
          <cell r="E623">
            <v>3</v>
          </cell>
          <cell r="F623">
            <v>49</v>
          </cell>
          <cell r="G623">
            <v>1706</v>
          </cell>
        </row>
        <row r="624">
          <cell r="A624">
            <v>620</v>
          </cell>
          <cell r="B624" t="str">
            <v>Thôn 10</v>
          </cell>
          <cell r="C624">
            <v>2</v>
          </cell>
          <cell r="D624" t="str">
            <v>Xã Long Sơn</v>
          </cell>
          <cell r="E624">
            <v>3</v>
          </cell>
          <cell r="F624">
            <v>57</v>
          </cell>
          <cell r="G624">
            <v>2082</v>
          </cell>
        </row>
        <row r="625">
          <cell r="A625">
            <v>621</v>
          </cell>
          <cell r="B625" t="str">
            <v>Thôn 10</v>
          </cell>
          <cell r="C625">
            <v>2</v>
          </cell>
          <cell r="D625" t="str">
            <v>Xã Long Sơn</v>
          </cell>
          <cell r="E625">
            <v>3</v>
          </cell>
          <cell r="F625">
            <v>60</v>
          </cell>
          <cell r="G625">
            <v>5044</v>
          </cell>
        </row>
        <row r="626">
          <cell r="A626">
            <v>622</v>
          </cell>
          <cell r="B626" t="str">
            <v>Thôn 10</v>
          </cell>
          <cell r="C626">
            <v>2</v>
          </cell>
          <cell r="D626" t="str">
            <v>Xã Long Sơn</v>
          </cell>
          <cell r="E626">
            <v>3</v>
          </cell>
          <cell r="F626">
            <v>61</v>
          </cell>
          <cell r="G626">
            <v>577</v>
          </cell>
        </row>
        <row r="627">
          <cell r="A627">
            <v>623</v>
          </cell>
          <cell r="B627" t="str">
            <v>Thôn 1</v>
          </cell>
          <cell r="C627" t="str">
            <v>5.2</v>
          </cell>
          <cell r="D627" t="str">
            <v>Xã Long Sơn</v>
          </cell>
          <cell r="E627">
            <v>3</v>
          </cell>
          <cell r="F627">
            <v>64</v>
          </cell>
          <cell r="G627">
            <v>2773</v>
          </cell>
        </row>
        <row r="628">
          <cell r="A628">
            <v>624</v>
          </cell>
          <cell r="B628" t="str">
            <v>Thôn 1</v>
          </cell>
          <cell r="C628" t="str">
            <v>5.2</v>
          </cell>
          <cell r="D628" t="str">
            <v>Xã Long Sơn</v>
          </cell>
          <cell r="E628">
            <v>3</v>
          </cell>
          <cell r="F628">
            <v>65</v>
          </cell>
          <cell r="G628">
            <v>2130</v>
          </cell>
        </row>
        <row r="629">
          <cell r="A629">
            <v>625</v>
          </cell>
          <cell r="B629" t="str">
            <v>Thôn 1</v>
          </cell>
          <cell r="C629" t="str">
            <v>5.2</v>
          </cell>
          <cell r="D629" t="str">
            <v>Xã Long Sơn</v>
          </cell>
          <cell r="E629">
            <v>3</v>
          </cell>
          <cell r="F629">
            <v>68</v>
          </cell>
          <cell r="G629">
            <v>1447</v>
          </cell>
        </row>
        <row r="630">
          <cell r="A630">
            <v>626</v>
          </cell>
          <cell r="B630" t="str">
            <v>Thôn 10</v>
          </cell>
          <cell r="C630">
            <v>2</v>
          </cell>
          <cell r="D630" t="str">
            <v>Xã Long Sơn</v>
          </cell>
          <cell r="E630">
            <v>3</v>
          </cell>
          <cell r="F630">
            <v>74</v>
          </cell>
          <cell r="G630">
            <v>1280</v>
          </cell>
        </row>
        <row r="631">
          <cell r="A631">
            <v>627</v>
          </cell>
          <cell r="B631" t="str">
            <v>Thôn 8</v>
          </cell>
          <cell r="C631">
            <v>2</v>
          </cell>
          <cell r="D631" t="str">
            <v>Xã Long Sơn</v>
          </cell>
          <cell r="E631">
            <v>4</v>
          </cell>
          <cell r="F631">
            <v>2</v>
          </cell>
          <cell r="G631">
            <v>6404</v>
          </cell>
        </row>
        <row r="632">
          <cell r="A632">
            <v>628</v>
          </cell>
          <cell r="B632" t="str">
            <v>Thôn 8</v>
          </cell>
          <cell r="C632">
            <v>2</v>
          </cell>
          <cell r="D632" t="str">
            <v>Xã Long Sơn</v>
          </cell>
          <cell r="E632">
            <v>4</v>
          </cell>
          <cell r="F632">
            <v>3</v>
          </cell>
          <cell r="G632">
            <v>14810</v>
          </cell>
        </row>
        <row r="633">
          <cell r="A633">
            <v>629</v>
          </cell>
          <cell r="B633" t="str">
            <v>Thôn 8</v>
          </cell>
          <cell r="C633">
            <v>2</v>
          </cell>
          <cell r="D633" t="str">
            <v>Xã Long Sơn</v>
          </cell>
          <cell r="E633">
            <v>4</v>
          </cell>
          <cell r="F633">
            <v>4</v>
          </cell>
          <cell r="G633">
            <v>8229</v>
          </cell>
        </row>
        <row r="634">
          <cell r="A634">
            <v>630</v>
          </cell>
          <cell r="B634" t="str">
            <v>Thôn 8</v>
          </cell>
          <cell r="C634">
            <v>2</v>
          </cell>
          <cell r="D634" t="str">
            <v>Xã Long Sơn</v>
          </cell>
          <cell r="E634">
            <v>4</v>
          </cell>
          <cell r="F634">
            <v>5</v>
          </cell>
          <cell r="G634">
            <v>509</v>
          </cell>
        </row>
        <row r="635">
          <cell r="A635">
            <v>631</v>
          </cell>
          <cell r="B635" t="str">
            <v>Thôn 8</v>
          </cell>
          <cell r="C635">
            <v>2</v>
          </cell>
          <cell r="D635" t="str">
            <v>Xã Long Sơn</v>
          </cell>
          <cell r="E635">
            <v>4</v>
          </cell>
          <cell r="F635">
            <v>9</v>
          </cell>
          <cell r="G635">
            <v>3584</v>
          </cell>
        </row>
        <row r="636">
          <cell r="A636">
            <v>632</v>
          </cell>
          <cell r="B636" t="str">
            <v>Thôn 8</v>
          </cell>
          <cell r="C636">
            <v>2</v>
          </cell>
          <cell r="D636" t="str">
            <v>Xã Long Sơn</v>
          </cell>
          <cell r="E636">
            <v>4</v>
          </cell>
          <cell r="F636">
            <v>13</v>
          </cell>
          <cell r="G636">
            <v>7116</v>
          </cell>
        </row>
        <row r="637">
          <cell r="A637">
            <v>633</v>
          </cell>
          <cell r="B637" t="str">
            <v>Thôn 8</v>
          </cell>
          <cell r="C637">
            <v>2</v>
          </cell>
          <cell r="D637" t="str">
            <v>Xã Long Sơn</v>
          </cell>
          <cell r="E637">
            <v>4</v>
          </cell>
          <cell r="F637">
            <v>15</v>
          </cell>
          <cell r="G637">
            <v>2312</v>
          </cell>
        </row>
        <row r="638">
          <cell r="A638">
            <v>634</v>
          </cell>
          <cell r="B638" t="str">
            <v>Thôn 8</v>
          </cell>
          <cell r="C638">
            <v>2</v>
          </cell>
          <cell r="D638" t="str">
            <v>Xã Long Sơn</v>
          </cell>
          <cell r="E638">
            <v>4</v>
          </cell>
          <cell r="F638">
            <v>17</v>
          </cell>
          <cell r="G638">
            <v>1013</v>
          </cell>
        </row>
        <row r="639">
          <cell r="A639">
            <v>635</v>
          </cell>
          <cell r="B639" t="str">
            <v>Thôn 8</v>
          </cell>
          <cell r="C639">
            <v>2</v>
          </cell>
          <cell r="D639" t="str">
            <v>Xã Long Sơn</v>
          </cell>
          <cell r="E639">
            <v>4</v>
          </cell>
          <cell r="F639">
            <v>21</v>
          </cell>
          <cell r="G639">
            <v>4664</v>
          </cell>
        </row>
        <row r="640">
          <cell r="A640">
            <v>636</v>
          </cell>
          <cell r="B640" t="str">
            <v>Thôn 8</v>
          </cell>
          <cell r="C640">
            <v>2</v>
          </cell>
          <cell r="D640" t="str">
            <v>Xã Long Sơn</v>
          </cell>
          <cell r="E640">
            <v>4</v>
          </cell>
          <cell r="F640">
            <v>40</v>
          </cell>
          <cell r="G640">
            <v>3783</v>
          </cell>
        </row>
        <row r="641">
          <cell r="A641">
            <v>637</v>
          </cell>
          <cell r="B641" t="str">
            <v>Thôn 8</v>
          </cell>
          <cell r="C641">
            <v>2</v>
          </cell>
          <cell r="D641" t="str">
            <v>Xã Long Sơn</v>
          </cell>
          <cell r="E641">
            <v>4</v>
          </cell>
          <cell r="F641">
            <v>41</v>
          </cell>
          <cell r="G641">
            <v>522</v>
          </cell>
        </row>
        <row r="642">
          <cell r="A642">
            <v>638</v>
          </cell>
          <cell r="B642" t="str">
            <v>Thôn 8</v>
          </cell>
          <cell r="C642">
            <v>2</v>
          </cell>
          <cell r="D642" t="str">
            <v>Xã Long Sơn</v>
          </cell>
          <cell r="E642">
            <v>4</v>
          </cell>
          <cell r="F642">
            <v>42</v>
          </cell>
          <cell r="G642">
            <v>650</v>
          </cell>
        </row>
        <row r="643">
          <cell r="A643">
            <v>639</v>
          </cell>
          <cell r="B643" t="str">
            <v>Thôn 8</v>
          </cell>
          <cell r="C643">
            <v>2</v>
          </cell>
          <cell r="D643" t="str">
            <v>Xã Long Sơn</v>
          </cell>
          <cell r="E643">
            <v>4</v>
          </cell>
          <cell r="F643">
            <v>49</v>
          </cell>
          <cell r="G643">
            <v>3180</v>
          </cell>
        </row>
        <row r="644">
          <cell r="A644">
            <v>640</v>
          </cell>
          <cell r="B644" t="str">
            <v>Thôn 8</v>
          </cell>
          <cell r="C644">
            <v>2</v>
          </cell>
          <cell r="D644" t="str">
            <v>Xã Long Sơn</v>
          </cell>
          <cell r="E644">
            <v>4</v>
          </cell>
          <cell r="F644">
            <v>51</v>
          </cell>
          <cell r="G644">
            <v>3366</v>
          </cell>
        </row>
        <row r="645">
          <cell r="A645">
            <v>641</v>
          </cell>
          <cell r="B645" t="str">
            <v>Thôn 8</v>
          </cell>
          <cell r="C645">
            <v>2</v>
          </cell>
          <cell r="D645" t="str">
            <v>Xã Long Sơn</v>
          </cell>
          <cell r="E645">
            <v>4</v>
          </cell>
          <cell r="F645">
            <v>56</v>
          </cell>
          <cell r="G645">
            <v>15225</v>
          </cell>
        </row>
        <row r="646">
          <cell r="A646">
            <v>642</v>
          </cell>
          <cell r="B646" t="str">
            <v>Thôn 9</v>
          </cell>
          <cell r="C646">
            <v>2</v>
          </cell>
          <cell r="D646" t="str">
            <v>Xã Long Sơn</v>
          </cell>
          <cell r="E646">
            <v>6</v>
          </cell>
          <cell r="F646">
            <v>2</v>
          </cell>
          <cell r="G646">
            <v>62590</v>
          </cell>
        </row>
        <row r="647">
          <cell r="A647">
            <v>643</v>
          </cell>
          <cell r="B647" t="str">
            <v>Thôn 9</v>
          </cell>
          <cell r="C647">
            <v>2</v>
          </cell>
          <cell r="D647" t="str">
            <v>Xã Long Sơn</v>
          </cell>
          <cell r="E647">
            <v>7</v>
          </cell>
          <cell r="F647">
            <v>1</v>
          </cell>
          <cell r="G647">
            <v>12650</v>
          </cell>
        </row>
        <row r="648">
          <cell r="A648">
            <v>644</v>
          </cell>
          <cell r="B648" t="str">
            <v>Thôn 9</v>
          </cell>
          <cell r="C648">
            <v>2</v>
          </cell>
          <cell r="D648" t="str">
            <v>Xã Long Sơn</v>
          </cell>
          <cell r="E648">
            <v>7</v>
          </cell>
          <cell r="F648">
            <v>6</v>
          </cell>
          <cell r="G648">
            <v>1865</v>
          </cell>
        </row>
        <row r="649">
          <cell r="A649">
            <v>645</v>
          </cell>
          <cell r="B649" t="str">
            <v>Thôn 9</v>
          </cell>
          <cell r="C649">
            <v>2</v>
          </cell>
          <cell r="D649" t="str">
            <v>Xã Long Sơn</v>
          </cell>
          <cell r="E649">
            <v>7</v>
          </cell>
          <cell r="F649">
            <v>22</v>
          </cell>
          <cell r="G649">
            <v>23460</v>
          </cell>
        </row>
        <row r="650">
          <cell r="A650">
            <v>646</v>
          </cell>
          <cell r="B650" t="str">
            <v>Thôn 9</v>
          </cell>
          <cell r="C650">
            <v>2</v>
          </cell>
          <cell r="D650" t="str">
            <v>Xã Long Sơn</v>
          </cell>
          <cell r="E650">
            <v>7</v>
          </cell>
          <cell r="F650">
            <v>49</v>
          </cell>
          <cell r="G650">
            <v>4414</v>
          </cell>
        </row>
        <row r="651">
          <cell r="A651">
            <v>647</v>
          </cell>
          <cell r="B651" t="str">
            <v>Thôn 9</v>
          </cell>
          <cell r="C651">
            <v>2</v>
          </cell>
          <cell r="D651" t="str">
            <v>Xã Long Sơn</v>
          </cell>
          <cell r="E651">
            <v>7</v>
          </cell>
          <cell r="F651">
            <v>55</v>
          </cell>
          <cell r="G651">
            <v>11350</v>
          </cell>
        </row>
        <row r="652">
          <cell r="A652">
            <v>648</v>
          </cell>
          <cell r="B652" t="str">
            <v>Thôn 9</v>
          </cell>
          <cell r="C652">
            <v>2</v>
          </cell>
          <cell r="D652" t="str">
            <v>Xã Long Sơn</v>
          </cell>
          <cell r="E652">
            <v>7</v>
          </cell>
          <cell r="F652">
            <v>59</v>
          </cell>
          <cell r="G652">
            <v>13414</v>
          </cell>
        </row>
        <row r="653">
          <cell r="A653">
            <v>649</v>
          </cell>
          <cell r="B653" t="str">
            <v>Thôn 9</v>
          </cell>
          <cell r="C653">
            <v>2</v>
          </cell>
          <cell r="D653" t="str">
            <v>Xã Long Sơn</v>
          </cell>
          <cell r="E653">
            <v>7</v>
          </cell>
          <cell r="F653">
            <v>66</v>
          </cell>
          <cell r="G653">
            <v>4969</v>
          </cell>
        </row>
        <row r="654">
          <cell r="A654">
            <v>650</v>
          </cell>
          <cell r="B654" t="str">
            <v>Thôn 9</v>
          </cell>
          <cell r="C654">
            <v>2</v>
          </cell>
          <cell r="D654" t="str">
            <v>Xã Long Sơn</v>
          </cell>
          <cell r="E654">
            <v>7</v>
          </cell>
          <cell r="F654">
            <v>75</v>
          </cell>
          <cell r="G654">
            <v>7873</v>
          </cell>
        </row>
        <row r="655">
          <cell r="A655">
            <v>651</v>
          </cell>
          <cell r="B655" t="str">
            <v>Thôn 9</v>
          </cell>
          <cell r="C655">
            <v>2</v>
          </cell>
          <cell r="D655" t="str">
            <v>Xã Long Sơn</v>
          </cell>
          <cell r="E655">
            <v>7</v>
          </cell>
          <cell r="F655">
            <v>84</v>
          </cell>
          <cell r="G655">
            <v>12854</v>
          </cell>
        </row>
        <row r="656">
          <cell r="A656">
            <v>652</v>
          </cell>
          <cell r="B656" t="str">
            <v>Thôn 9</v>
          </cell>
          <cell r="C656">
            <v>2</v>
          </cell>
          <cell r="D656" t="str">
            <v>Xã Long Sơn</v>
          </cell>
          <cell r="E656">
            <v>7</v>
          </cell>
          <cell r="F656">
            <v>174</v>
          </cell>
          <cell r="G656">
            <v>28780</v>
          </cell>
        </row>
        <row r="657">
          <cell r="A657">
            <v>653</v>
          </cell>
          <cell r="B657" t="str">
            <v>Thôn 9</v>
          </cell>
          <cell r="C657">
            <v>2</v>
          </cell>
          <cell r="D657" t="str">
            <v>Xã Long Sơn</v>
          </cell>
          <cell r="E657">
            <v>7</v>
          </cell>
          <cell r="F657">
            <v>176</v>
          </cell>
          <cell r="G657">
            <v>2255</v>
          </cell>
        </row>
        <row r="658">
          <cell r="A658">
            <v>654</v>
          </cell>
          <cell r="B658" t="str">
            <v>Thôn 9</v>
          </cell>
          <cell r="C658">
            <v>2</v>
          </cell>
          <cell r="D658" t="str">
            <v>Xã Long Sơn</v>
          </cell>
          <cell r="E658">
            <v>7</v>
          </cell>
          <cell r="F658">
            <v>184</v>
          </cell>
          <cell r="G658">
            <v>31591</v>
          </cell>
        </row>
        <row r="659">
          <cell r="A659">
            <v>655</v>
          </cell>
          <cell r="B659" t="str">
            <v>Thôn 9</v>
          </cell>
          <cell r="C659">
            <v>2</v>
          </cell>
          <cell r="D659" t="str">
            <v>Xã Long Sơn</v>
          </cell>
          <cell r="E659">
            <v>7</v>
          </cell>
          <cell r="F659">
            <v>193</v>
          </cell>
          <cell r="G659">
            <v>672</v>
          </cell>
        </row>
        <row r="660">
          <cell r="A660">
            <v>656</v>
          </cell>
          <cell r="B660" t="str">
            <v>Thôn 10</v>
          </cell>
          <cell r="C660">
            <v>2</v>
          </cell>
          <cell r="D660" t="str">
            <v>Xã Long Sơn</v>
          </cell>
          <cell r="E660">
            <v>8</v>
          </cell>
          <cell r="F660">
            <v>3</v>
          </cell>
          <cell r="G660">
            <v>4486</v>
          </cell>
        </row>
        <row r="661">
          <cell r="A661">
            <v>657</v>
          </cell>
          <cell r="B661" t="str">
            <v>Thôn 10</v>
          </cell>
          <cell r="C661">
            <v>2</v>
          </cell>
          <cell r="D661" t="str">
            <v>Xã Long Sơn</v>
          </cell>
          <cell r="E661">
            <v>8</v>
          </cell>
          <cell r="F661">
            <v>24</v>
          </cell>
          <cell r="G661">
            <v>1823</v>
          </cell>
        </row>
        <row r="662">
          <cell r="A662">
            <v>658</v>
          </cell>
          <cell r="B662" t="str">
            <v>Thôn 10</v>
          </cell>
          <cell r="C662">
            <v>2</v>
          </cell>
          <cell r="D662" t="str">
            <v>Xã Long Sơn</v>
          </cell>
          <cell r="E662">
            <v>8</v>
          </cell>
          <cell r="F662">
            <v>124</v>
          </cell>
          <cell r="G662">
            <v>1745</v>
          </cell>
        </row>
        <row r="663">
          <cell r="A663">
            <v>659</v>
          </cell>
          <cell r="B663" t="str">
            <v>Thôn 10</v>
          </cell>
          <cell r="C663">
            <v>2</v>
          </cell>
          <cell r="D663" t="str">
            <v>Xã Long Sơn</v>
          </cell>
          <cell r="E663">
            <v>8</v>
          </cell>
          <cell r="F663">
            <v>211</v>
          </cell>
          <cell r="G663">
            <v>6459</v>
          </cell>
        </row>
        <row r="664">
          <cell r="A664">
            <v>660</v>
          </cell>
          <cell r="B664" t="str">
            <v>Thôn 10</v>
          </cell>
          <cell r="C664">
            <v>2</v>
          </cell>
          <cell r="D664" t="str">
            <v>Xã Long Sơn</v>
          </cell>
          <cell r="E664">
            <v>8</v>
          </cell>
          <cell r="F664">
            <v>298</v>
          </cell>
          <cell r="G664">
            <v>54217</v>
          </cell>
        </row>
        <row r="665">
          <cell r="A665">
            <v>661</v>
          </cell>
          <cell r="B665" t="str">
            <v>Thôn 10</v>
          </cell>
          <cell r="C665">
            <v>2</v>
          </cell>
          <cell r="D665" t="str">
            <v>Xã Long Sơn</v>
          </cell>
          <cell r="E665">
            <v>8</v>
          </cell>
          <cell r="F665">
            <v>336</v>
          </cell>
          <cell r="G665">
            <v>796</v>
          </cell>
        </row>
        <row r="666">
          <cell r="A666">
            <v>662</v>
          </cell>
          <cell r="B666" t="str">
            <v>Thôn 6</v>
          </cell>
          <cell r="C666">
            <v>2</v>
          </cell>
          <cell r="D666" t="str">
            <v>Xã Long Sơn</v>
          </cell>
          <cell r="E666">
            <v>8</v>
          </cell>
          <cell r="F666">
            <v>347</v>
          </cell>
          <cell r="G666">
            <v>5529</v>
          </cell>
        </row>
        <row r="667">
          <cell r="A667">
            <v>663</v>
          </cell>
          <cell r="B667" t="str">
            <v>Thôn 6</v>
          </cell>
          <cell r="C667">
            <v>2</v>
          </cell>
          <cell r="D667" t="str">
            <v>Xã Long Sơn</v>
          </cell>
          <cell r="E667">
            <v>8</v>
          </cell>
          <cell r="F667">
            <v>350</v>
          </cell>
          <cell r="G667">
            <v>12028</v>
          </cell>
        </row>
        <row r="668">
          <cell r="A668">
            <v>664</v>
          </cell>
          <cell r="B668" t="str">
            <v>Thôn 10</v>
          </cell>
          <cell r="C668">
            <v>2</v>
          </cell>
          <cell r="D668" t="str">
            <v>Xã Long Sơn</v>
          </cell>
          <cell r="E668">
            <v>8</v>
          </cell>
          <cell r="F668">
            <v>398</v>
          </cell>
          <cell r="G668">
            <v>9080</v>
          </cell>
        </row>
        <row r="669">
          <cell r="A669">
            <v>665</v>
          </cell>
          <cell r="B669" t="str">
            <v>Thôn 6</v>
          </cell>
          <cell r="C669">
            <v>2</v>
          </cell>
          <cell r="D669" t="str">
            <v>Xã Long Sơn</v>
          </cell>
          <cell r="E669">
            <v>8</v>
          </cell>
          <cell r="F669">
            <v>450</v>
          </cell>
          <cell r="G669">
            <v>430</v>
          </cell>
        </row>
        <row r="670">
          <cell r="A670">
            <v>666</v>
          </cell>
          <cell r="B670" t="str">
            <v>Thôn 10</v>
          </cell>
          <cell r="C670">
            <v>2</v>
          </cell>
          <cell r="D670" t="str">
            <v>Xã Long Sơn</v>
          </cell>
          <cell r="E670">
            <v>8</v>
          </cell>
          <cell r="F670">
            <v>525</v>
          </cell>
          <cell r="G670">
            <v>6200</v>
          </cell>
        </row>
        <row r="671">
          <cell r="A671">
            <v>667</v>
          </cell>
          <cell r="B671" t="str">
            <v>Thôn 1</v>
          </cell>
          <cell r="C671">
            <v>2</v>
          </cell>
          <cell r="D671" t="str">
            <v>Xã Long Sơn</v>
          </cell>
          <cell r="E671">
            <v>9</v>
          </cell>
          <cell r="F671">
            <v>62</v>
          </cell>
          <cell r="G671">
            <v>7233</v>
          </cell>
        </row>
        <row r="672">
          <cell r="A672">
            <v>668</v>
          </cell>
          <cell r="B672" t="str">
            <v>Thôn 1</v>
          </cell>
          <cell r="C672">
            <v>2</v>
          </cell>
          <cell r="D672" t="str">
            <v>Xã Long Sơn</v>
          </cell>
          <cell r="E672">
            <v>9</v>
          </cell>
          <cell r="F672">
            <v>661</v>
          </cell>
          <cell r="G672">
            <v>683</v>
          </cell>
        </row>
        <row r="673">
          <cell r="A673">
            <v>669</v>
          </cell>
          <cell r="B673" t="str">
            <v>Thôn 1</v>
          </cell>
          <cell r="C673">
            <v>2</v>
          </cell>
          <cell r="D673" t="str">
            <v>Xã Long Sơn</v>
          </cell>
          <cell r="E673">
            <v>9</v>
          </cell>
          <cell r="F673">
            <v>664</v>
          </cell>
          <cell r="G673">
            <v>4300</v>
          </cell>
        </row>
        <row r="674">
          <cell r="A674">
            <v>670</v>
          </cell>
          <cell r="B674" t="str">
            <v>Thôn 1</v>
          </cell>
          <cell r="C674">
            <v>2</v>
          </cell>
          <cell r="D674" t="str">
            <v>Xã Long Sơn</v>
          </cell>
          <cell r="E674">
            <v>9</v>
          </cell>
          <cell r="F674">
            <v>759</v>
          </cell>
          <cell r="G674">
            <v>5153</v>
          </cell>
        </row>
        <row r="675">
          <cell r="A675">
            <v>671</v>
          </cell>
          <cell r="B675" t="str">
            <v>Thôn 1</v>
          </cell>
          <cell r="C675">
            <v>2</v>
          </cell>
          <cell r="D675" t="str">
            <v>Xã Long Sơn</v>
          </cell>
          <cell r="E675">
            <v>9</v>
          </cell>
          <cell r="F675">
            <v>761</v>
          </cell>
          <cell r="G675">
            <v>662</v>
          </cell>
        </row>
        <row r="676">
          <cell r="A676">
            <v>672</v>
          </cell>
          <cell r="B676" t="str">
            <v>Thôn 1</v>
          </cell>
          <cell r="C676">
            <v>2</v>
          </cell>
          <cell r="D676" t="str">
            <v>Xã Long Sơn</v>
          </cell>
          <cell r="E676">
            <v>9</v>
          </cell>
          <cell r="F676">
            <v>793</v>
          </cell>
          <cell r="G676">
            <v>31951</v>
          </cell>
        </row>
        <row r="677">
          <cell r="A677">
            <v>673</v>
          </cell>
          <cell r="B677" t="str">
            <v>Thôn 1</v>
          </cell>
          <cell r="C677">
            <v>2</v>
          </cell>
          <cell r="D677" t="str">
            <v>Xã Long Sơn</v>
          </cell>
          <cell r="E677">
            <v>9</v>
          </cell>
          <cell r="F677">
            <v>796</v>
          </cell>
          <cell r="G677">
            <v>89880</v>
          </cell>
        </row>
        <row r="678">
          <cell r="A678">
            <v>674</v>
          </cell>
          <cell r="B678" t="str">
            <v>Thôn 1</v>
          </cell>
          <cell r="C678">
            <v>2</v>
          </cell>
          <cell r="D678" t="str">
            <v>Xã Long Sơn</v>
          </cell>
          <cell r="E678">
            <v>9</v>
          </cell>
          <cell r="F678">
            <v>885</v>
          </cell>
          <cell r="G678">
            <v>1005</v>
          </cell>
        </row>
        <row r="679">
          <cell r="A679">
            <v>675</v>
          </cell>
          <cell r="B679" t="str">
            <v>Thôn 1</v>
          </cell>
          <cell r="C679">
            <v>2</v>
          </cell>
          <cell r="D679" t="str">
            <v>Xã Long Sơn</v>
          </cell>
          <cell r="E679">
            <v>9</v>
          </cell>
          <cell r="F679">
            <v>896</v>
          </cell>
          <cell r="G679">
            <v>18860</v>
          </cell>
        </row>
        <row r="680">
          <cell r="A680">
            <v>676</v>
          </cell>
          <cell r="B680" t="str">
            <v>Thôn 1</v>
          </cell>
          <cell r="C680">
            <v>2</v>
          </cell>
          <cell r="D680" t="str">
            <v>Xã Long Sơn</v>
          </cell>
          <cell r="E680">
            <v>9</v>
          </cell>
          <cell r="F680">
            <v>966</v>
          </cell>
          <cell r="G680">
            <v>6113</v>
          </cell>
        </row>
        <row r="681">
          <cell r="A681">
            <v>677</v>
          </cell>
          <cell r="B681" t="str">
            <v>Thôn 1</v>
          </cell>
          <cell r="C681">
            <v>2</v>
          </cell>
          <cell r="D681" t="str">
            <v>Xã Long Sơn</v>
          </cell>
          <cell r="E681">
            <v>9</v>
          </cell>
          <cell r="F681">
            <v>1137</v>
          </cell>
          <cell r="G681">
            <v>2695</v>
          </cell>
        </row>
        <row r="682">
          <cell r="A682">
            <v>678</v>
          </cell>
          <cell r="B682" t="str">
            <v>Thôn 1</v>
          </cell>
          <cell r="C682">
            <v>2</v>
          </cell>
          <cell r="D682" t="str">
            <v>Xã Long Sơn</v>
          </cell>
          <cell r="E682">
            <v>9</v>
          </cell>
          <cell r="F682">
            <v>1148</v>
          </cell>
          <cell r="G682">
            <v>928</v>
          </cell>
        </row>
        <row r="683">
          <cell r="A683">
            <v>679</v>
          </cell>
          <cell r="B683" t="str">
            <v>Thôn 1</v>
          </cell>
          <cell r="C683" t="str">
            <v>5.2</v>
          </cell>
          <cell r="D683" t="str">
            <v>Xã Long Sơn</v>
          </cell>
          <cell r="E683">
            <v>9</v>
          </cell>
          <cell r="F683">
            <v>1158</v>
          </cell>
          <cell r="G683">
            <v>376</v>
          </cell>
        </row>
        <row r="684">
          <cell r="A684">
            <v>680</v>
          </cell>
          <cell r="B684" t="str">
            <v>Thôn 1</v>
          </cell>
          <cell r="C684">
            <v>2</v>
          </cell>
          <cell r="D684" t="str">
            <v>Xã Long Sơn</v>
          </cell>
          <cell r="E684">
            <v>10</v>
          </cell>
          <cell r="F684">
            <v>248</v>
          </cell>
          <cell r="G684">
            <v>52920</v>
          </cell>
        </row>
        <row r="685">
          <cell r="A685">
            <v>681</v>
          </cell>
          <cell r="B685" t="str">
            <v>Thôn 2</v>
          </cell>
          <cell r="C685">
            <v>2</v>
          </cell>
          <cell r="D685" t="str">
            <v>Xã Long Sơn</v>
          </cell>
          <cell r="E685">
            <v>10</v>
          </cell>
          <cell r="F685">
            <v>558</v>
          </cell>
          <cell r="G685">
            <v>7632</v>
          </cell>
        </row>
        <row r="686">
          <cell r="A686">
            <v>682</v>
          </cell>
          <cell r="B686" t="str">
            <v>Thôn 1</v>
          </cell>
          <cell r="C686">
            <v>2</v>
          </cell>
          <cell r="D686" t="str">
            <v>Xã Long Sơn</v>
          </cell>
          <cell r="E686">
            <v>10</v>
          </cell>
          <cell r="F686">
            <v>1047</v>
          </cell>
          <cell r="G686">
            <v>151</v>
          </cell>
        </row>
        <row r="687">
          <cell r="A687">
            <v>683</v>
          </cell>
          <cell r="B687" t="str">
            <v>Thôn 1</v>
          </cell>
          <cell r="C687">
            <v>2</v>
          </cell>
          <cell r="D687" t="str">
            <v>Xã Long Sơn</v>
          </cell>
          <cell r="E687">
            <v>10</v>
          </cell>
          <cell r="F687">
            <v>1052</v>
          </cell>
          <cell r="G687">
            <v>454</v>
          </cell>
        </row>
        <row r="688">
          <cell r="A688">
            <v>684</v>
          </cell>
          <cell r="B688" t="str">
            <v>Thôn 1</v>
          </cell>
          <cell r="C688" t="str">
            <v>5.2</v>
          </cell>
          <cell r="D688" t="str">
            <v>Xã Long Sơn</v>
          </cell>
          <cell r="E688">
            <v>10</v>
          </cell>
          <cell r="F688">
            <v>1073</v>
          </cell>
          <cell r="G688">
            <v>2447</v>
          </cell>
        </row>
        <row r="689">
          <cell r="A689">
            <v>685</v>
          </cell>
          <cell r="B689" t="str">
            <v>Thôn 1</v>
          </cell>
          <cell r="C689">
            <v>2</v>
          </cell>
          <cell r="D689" t="str">
            <v>Xã Long Sơn</v>
          </cell>
          <cell r="E689">
            <v>10</v>
          </cell>
          <cell r="F689">
            <v>1108</v>
          </cell>
          <cell r="G689">
            <v>540</v>
          </cell>
        </row>
        <row r="690">
          <cell r="A690">
            <v>686</v>
          </cell>
          <cell r="B690" t="str">
            <v>Thôn 2</v>
          </cell>
          <cell r="C690">
            <v>2</v>
          </cell>
          <cell r="D690" t="str">
            <v>Xã Long Sơn</v>
          </cell>
          <cell r="E690">
            <v>11</v>
          </cell>
          <cell r="F690">
            <v>21</v>
          </cell>
          <cell r="G690">
            <v>793</v>
          </cell>
        </row>
        <row r="691">
          <cell r="A691">
            <v>687</v>
          </cell>
          <cell r="B691" t="str">
            <v>Thôn 2</v>
          </cell>
          <cell r="C691">
            <v>2</v>
          </cell>
          <cell r="D691" t="str">
            <v>Xã Long Sơn</v>
          </cell>
          <cell r="E691">
            <v>11</v>
          </cell>
          <cell r="F691">
            <v>22</v>
          </cell>
          <cell r="G691">
            <v>798</v>
          </cell>
        </row>
        <row r="692">
          <cell r="A692">
            <v>688</v>
          </cell>
          <cell r="B692" t="str">
            <v>Thôn 2</v>
          </cell>
          <cell r="C692">
            <v>2</v>
          </cell>
          <cell r="D692" t="str">
            <v>Xã Long Sơn</v>
          </cell>
          <cell r="E692">
            <v>11</v>
          </cell>
          <cell r="F692">
            <v>23</v>
          </cell>
          <cell r="G692">
            <v>1360</v>
          </cell>
        </row>
        <row r="693">
          <cell r="A693">
            <v>689</v>
          </cell>
          <cell r="B693" t="str">
            <v>Thôn 2</v>
          </cell>
          <cell r="C693">
            <v>2</v>
          </cell>
          <cell r="D693" t="str">
            <v>Xã Long Sơn</v>
          </cell>
          <cell r="E693">
            <v>11</v>
          </cell>
          <cell r="F693">
            <v>158</v>
          </cell>
          <cell r="G693">
            <v>448</v>
          </cell>
        </row>
        <row r="694">
          <cell r="A694">
            <v>690</v>
          </cell>
          <cell r="B694" t="str">
            <v>Thôn 2</v>
          </cell>
          <cell r="C694">
            <v>2</v>
          </cell>
          <cell r="D694" t="str">
            <v>Xã Long Sơn</v>
          </cell>
          <cell r="E694">
            <v>11</v>
          </cell>
          <cell r="F694">
            <v>162</v>
          </cell>
          <cell r="G694">
            <v>444</v>
          </cell>
        </row>
        <row r="695">
          <cell r="A695">
            <v>691</v>
          </cell>
          <cell r="B695" t="str">
            <v>Thôn 2</v>
          </cell>
          <cell r="C695">
            <v>2</v>
          </cell>
          <cell r="D695" t="str">
            <v>Xã Long Sơn</v>
          </cell>
          <cell r="E695">
            <v>11</v>
          </cell>
          <cell r="F695">
            <v>164</v>
          </cell>
          <cell r="G695">
            <v>3633</v>
          </cell>
        </row>
        <row r="696">
          <cell r="A696">
            <v>692</v>
          </cell>
          <cell r="B696" t="str">
            <v>Thôn 2</v>
          </cell>
          <cell r="C696">
            <v>2</v>
          </cell>
          <cell r="D696" t="str">
            <v>Xã Long Sơn</v>
          </cell>
          <cell r="E696">
            <v>11</v>
          </cell>
          <cell r="F696">
            <v>165</v>
          </cell>
          <cell r="G696">
            <v>7069</v>
          </cell>
        </row>
        <row r="697">
          <cell r="A697">
            <v>693</v>
          </cell>
          <cell r="B697" t="str">
            <v>Thôn 2</v>
          </cell>
          <cell r="C697">
            <v>2</v>
          </cell>
          <cell r="D697" t="str">
            <v>Xã Long Sơn</v>
          </cell>
          <cell r="E697">
            <v>11</v>
          </cell>
          <cell r="F697">
            <v>176</v>
          </cell>
          <cell r="G697">
            <v>1577</v>
          </cell>
        </row>
        <row r="698">
          <cell r="A698">
            <v>694</v>
          </cell>
          <cell r="B698" t="str">
            <v>Thôn 2</v>
          </cell>
          <cell r="C698">
            <v>2</v>
          </cell>
          <cell r="D698" t="str">
            <v>Xã Long Sơn</v>
          </cell>
          <cell r="E698">
            <v>11</v>
          </cell>
          <cell r="F698">
            <v>177</v>
          </cell>
          <cell r="G698">
            <v>1198</v>
          </cell>
        </row>
        <row r="699">
          <cell r="A699">
            <v>695</v>
          </cell>
          <cell r="B699" t="str">
            <v>Thôn 2</v>
          </cell>
          <cell r="C699">
            <v>2</v>
          </cell>
          <cell r="D699" t="str">
            <v>Xã Long Sơn</v>
          </cell>
          <cell r="E699">
            <v>11</v>
          </cell>
          <cell r="F699">
            <v>299</v>
          </cell>
          <cell r="G699">
            <v>1564</v>
          </cell>
        </row>
        <row r="700">
          <cell r="A700">
            <v>696</v>
          </cell>
          <cell r="B700" t="str">
            <v>Thôn 2</v>
          </cell>
          <cell r="C700">
            <v>2</v>
          </cell>
          <cell r="D700" t="str">
            <v>Xã Long Sơn</v>
          </cell>
          <cell r="E700">
            <v>11</v>
          </cell>
          <cell r="F700">
            <v>307</v>
          </cell>
          <cell r="G700">
            <v>211</v>
          </cell>
        </row>
        <row r="701">
          <cell r="A701">
            <v>697</v>
          </cell>
          <cell r="B701" t="str">
            <v>Thôn BĐ</v>
          </cell>
          <cell r="C701">
            <v>2</v>
          </cell>
          <cell r="D701" t="str">
            <v>Xã Long Sơn</v>
          </cell>
          <cell r="E701">
            <v>15</v>
          </cell>
          <cell r="F701">
            <v>531</v>
          </cell>
          <cell r="G701">
            <v>26036</v>
          </cell>
        </row>
        <row r="702">
          <cell r="A702">
            <v>698</v>
          </cell>
          <cell r="B702" t="str">
            <v>Thôn BĐ</v>
          </cell>
          <cell r="C702">
            <v>2</v>
          </cell>
          <cell r="D702" t="str">
            <v>Xã Long Sơn</v>
          </cell>
          <cell r="E702">
            <v>15</v>
          </cell>
          <cell r="F702">
            <v>690</v>
          </cell>
          <cell r="G702">
            <v>21167</v>
          </cell>
        </row>
        <row r="703">
          <cell r="A703">
            <v>699</v>
          </cell>
          <cell r="B703" t="str">
            <v>Thôn BĐ</v>
          </cell>
          <cell r="C703">
            <v>2</v>
          </cell>
          <cell r="D703" t="str">
            <v>Xã Long Sơn</v>
          </cell>
          <cell r="E703">
            <v>15</v>
          </cell>
          <cell r="F703">
            <v>813</v>
          </cell>
          <cell r="G703">
            <v>705</v>
          </cell>
        </row>
        <row r="704">
          <cell r="A704">
            <v>700</v>
          </cell>
          <cell r="B704" t="str">
            <v>Thôn BĐ</v>
          </cell>
          <cell r="C704">
            <v>2</v>
          </cell>
          <cell r="D704" t="str">
            <v>Xã Long Sơn</v>
          </cell>
          <cell r="E704">
            <v>15</v>
          </cell>
          <cell r="F704">
            <v>814</v>
          </cell>
          <cell r="G704">
            <v>2748</v>
          </cell>
        </row>
        <row r="705">
          <cell r="A705">
            <v>701</v>
          </cell>
          <cell r="B705" t="str">
            <v>Thôn BĐ</v>
          </cell>
          <cell r="C705">
            <v>2</v>
          </cell>
          <cell r="D705" t="str">
            <v>Xã Long Sơn</v>
          </cell>
          <cell r="E705">
            <v>15</v>
          </cell>
          <cell r="F705">
            <v>816</v>
          </cell>
          <cell r="G705">
            <v>1545</v>
          </cell>
        </row>
        <row r="706">
          <cell r="A706">
            <v>702</v>
          </cell>
          <cell r="B706" t="str">
            <v>Thôn BĐ</v>
          </cell>
          <cell r="C706">
            <v>2</v>
          </cell>
          <cell r="D706" t="str">
            <v>Xã Long Sơn</v>
          </cell>
          <cell r="E706">
            <v>15</v>
          </cell>
          <cell r="F706">
            <v>1126</v>
          </cell>
          <cell r="G706">
            <v>737</v>
          </cell>
        </row>
        <row r="707">
          <cell r="A707">
            <v>703</v>
          </cell>
          <cell r="B707" t="str">
            <v>Thôn BĐ</v>
          </cell>
          <cell r="C707">
            <v>2</v>
          </cell>
          <cell r="D707" t="str">
            <v>Xã Long Sơn</v>
          </cell>
          <cell r="E707">
            <v>15</v>
          </cell>
          <cell r="F707">
            <v>1129</v>
          </cell>
          <cell r="G707">
            <v>9050</v>
          </cell>
        </row>
        <row r="708">
          <cell r="A708">
            <v>704</v>
          </cell>
          <cell r="B708" t="str">
            <v>Thôn BĐ</v>
          </cell>
          <cell r="C708">
            <v>2</v>
          </cell>
          <cell r="D708" t="str">
            <v>Xã Long Sơn</v>
          </cell>
          <cell r="E708">
            <v>15</v>
          </cell>
          <cell r="F708">
            <v>1130</v>
          </cell>
          <cell r="G708">
            <v>4848</v>
          </cell>
        </row>
        <row r="709">
          <cell r="A709">
            <v>705</v>
          </cell>
          <cell r="B709" t="str">
            <v>Thôn BĐ</v>
          </cell>
          <cell r="C709">
            <v>2</v>
          </cell>
          <cell r="D709" t="str">
            <v>Xã Long Sơn</v>
          </cell>
          <cell r="E709">
            <v>15</v>
          </cell>
          <cell r="F709">
            <v>1131</v>
          </cell>
          <cell r="G709">
            <v>330</v>
          </cell>
        </row>
        <row r="710">
          <cell r="A710">
            <v>706</v>
          </cell>
          <cell r="B710" t="str">
            <v>Thôn 1</v>
          </cell>
          <cell r="C710">
            <v>2</v>
          </cell>
          <cell r="D710" t="str">
            <v>Xã Long Sơn</v>
          </cell>
          <cell r="E710">
            <v>15</v>
          </cell>
          <cell r="F710">
            <v>1917</v>
          </cell>
          <cell r="G710">
            <v>1323</v>
          </cell>
        </row>
        <row r="711">
          <cell r="A711">
            <v>707</v>
          </cell>
          <cell r="B711" t="str">
            <v>Thôn BĐ</v>
          </cell>
          <cell r="C711">
            <v>2</v>
          </cell>
          <cell r="D711" t="str">
            <v>Xã Long Sơn</v>
          </cell>
          <cell r="E711">
            <v>15</v>
          </cell>
          <cell r="F711">
            <v>1934</v>
          </cell>
          <cell r="G711">
            <v>4750</v>
          </cell>
        </row>
        <row r="712">
          <cell r="A712">
            <v>708</v>
          </cell>
          <cell r="B712" t="str">
            <v>Thôn BĐ</v>
          </cell>
          <cell r="C712">
            <v>2</v>
          </cell>
          <cell r="D712" t="str">
            <v>Xã Long Sơn</v>
          </cell>
          <cell r="E712">
            <v>16</v>
          </cell>
          <cell r="F712">
            <v>3</v>
          </cell>
          <cell r="G712">
            <v>478</v>
          </cell>
        </row>
        <row r="713">
          <cell r="A713">
            <v>709</v>
          </cell>
          <cell r="B713" t="str">
            <v>Thôn BĐ</v>
          </cell>
          <cell r="C713">
            <v>2</v>
          </cell>
          <cell r="D713" t="str">
            <v>Xã Long Sơn</v>
          </cell>
          <cell r="E713">
            <v>16</v>
          </cell>
          <cell r="F713">
            <v>56</v>
          </cell>
          <cell r="G713">
            <v>1417</v>
          </cell>
        </row>
        <row r="714">
          <cell r="A714">
            <v>710</v>
          </cell>
          <cell r="B714" t="str">
            <v>Thôn 1</v>
          </cell>
          <cell r="C714">
            <v>2</v>
          </cell>
          <cell r="D714" t="str">
            <v>Xã Long Sơn</v>
          </cell>
          <cell r="E714">
            <v>16</v>
          </cell>
          <cell r="F714">
            <v>85</v>
          </cell>
          <cell r="G714">
            <v>324</v>
          </cell>
        </row>
        <row r="715">
          <cell r="A715">
            <v>711</v>
          </cell>
          <cell r="B715" t="str">
            <v>Thôn 1</v>
          </cell>
          <cell r="C715">
            <v>2</v>
          </cell>
          <cell r="D715" t="str">
            <v>Xã Long Sơn</v>
          </cell>
          <cell r="E715">
            <v>16</v>
          </cell>
          <cell r="F715">
            <v>184</v>
          </cell>
          <cell r="G715">
            <v>423169</v>
          </cell>
        </row>
        <row r="716">
          <cell r="A716">
            <v>712</v>
          </cell>
          <cell r="B716" t="str">
            <v>Thôn 1</v>
          </cell>
          <cell r="C716">
            <v>2</v>
          </cell>
          <cell r="D716" t="str">
            <v>Xã Long Sơn</v>
          </cell>
          <cell r="E716">
            <v>16</v>
          </cell>
          <cell r="F716">
            <v>393</v>
          </cell>
          <cell r="G716">
            <v>1668</v>
          </cell>
        </row>
        <row r="717">
          <cell r="A717">
            <v>713</v>
          </cell>
          <cell r="B717" t="str">
            <v>Thôn 1</v>
          </cell>
          <cell r="C717">
            <v>2</v>
          </cell>
          <cell r="D717" t="str">
            <v>Xã Long Sơn</v>
          </cell>
          <cell r="E717">
            <v>16</v>
          </cell>
          <cell r="F717">
            <v>733</v>
          </cell>
          <cell r="G717">
            <v>436</v>
          </cell>
        </row>
        <row r="718">
          <cell r="A718">
            <v>714</v>
          </cell>
          <cell r="B718" t="str">
            <v>Thôn 1</v>
          </cell>
          <cell r="C718">
            <v>2</v>
          </cell>
          <cell r="D718" t="str">
            <v>Xã Long Sơn</v>
          </cell>
          <cell r="E718">
            <v>16</v>
          </cell>
          <cell r="F718">
            <v>747</v>
          </cell>
          <cell r="G718">
            <v>1090</v>
          </cell>
        </row>
        <row r="719">
          <cell r="A719">
            <v>715</v>
          </cell>
          <cell r="B719" t="str">
            <v>Thôn 1</v>
          </cell>
          <cell r="C719">
            <v>2</v>
          </cell>
          <cell r="D719" t="str">
            <v>Xã Long Sơn</v>
          </cell>
          <cell r="E719">
            <v>16</v>
          </cell>
          <cell r="F719">
            <v>753</v>
          </cell>
          <cell r="G719">
            <v>2304</v>
          </cell>
        </row>
        <row r="720">
          <cell r="A720">
            <v>716</v>
          </cell>
          <cell r="B720" t="str">
            <v>Thôn 1</v>
          </cell>
          <cell r="C720">
            <v>2</v>
          </cell>
          <cell r="D720" t="str">
            <v>Xã Long Sơn</v>
          </cell>
          <cell r="E720">
            <v>16</v>
          </cell>
          <cell r="F720">
            <v>792</v>
          </cell>
          <cell r="G720">
            <v>4486</v>
          </cell>
        </row>
        <row r="721">
          <cell r="A721">
            <v>717</v>
          </cell>
          <cell r="B721" t="str">
            <v>Thôn 1</v>
          </cell>
          <cell r="C721">
            <v>2</v>
          </cell>
          <cell r="D721" t="str">
            <v>Xã Long Sơn</v>
          </cell>
          <cell r="E721">
            <v>16</v>
          </cell>
          <cell r="F721">
            <v>794</v>
          </cell>
          <cell r="G721">
            <v>1028</v>
          </cell>
        </row>
        <row r="722">
          <cell r="A722">
            <v>718</v>
          </cell>
          <cell r="B722" t="str">
            <v>Thôn 1</v>
          </cell>
          <cell r="C722">
            <v>2</v>
          </cell>
          <cell r="D722" t="str">
            <v>Xã Long Sơn</v>
          </cell>
          <cell r="E722">
            <v>16</v>
          </cell>
          <cell r="F722">
            <v>806</v>
          </cell>
          <cell r="G722">
            <v>4745</v>
          </cell>
        </row>
        <row r="723">
          <cell r="A723">
            <v>719</v>
          </cell>
          <cell r="B723" t="str">
            <v>Thôn 1</v>
          </cell>
          <cell r="C723">
            <v>2</v>
          </cell>
          <cell r="D723" t="str">
            <v>Xã Long Sơn</v>
          </cell>
          <cell r="E723">
            <v>16</v>
          </cell>
          <cell r="F723">
            <v>807</v>
          </cell>
          <cell r="G723">
            <v>2547</v>
          </cell>
        </row>
        <row r="724">
          <cell r="A724">
            <v>720</v>
          </cell>
          <cell r="B724" t="str">
            <v>Thôn 5</v>
          </cell>
          <cell r="C724">
            <v>2</v>
          </cell>
          <cell r="D724" t="str">
            <v>Xã Long Sơn</v>
          </cell>
          <cell r="E724">
            <v>17</v>
          </cell>
          <cell r="F724">
            <v>55</v>
          </cell>
          <cell r="G724">
            <v>42</v>
          </cell>
        </row>
        <row r="725">
          <cell r="A725">
            <v>721</v>
          </cell>
          <cell r="B725" t="str">
            <v>Thôn 5</v>
          </cell>
          <cell r="C725">
            <v>2</v>
          </cell>
          <cell r="D725" t="str">
            <v>Xã Long Sơn</v>
          </cell>
          <cell r="E725">
            <v>17</v>
          </cell>
          <cell r="F725">
            <v>122</v>
          </cell>
          <cell r="G725">
            <v>275</v>
          </cell>
        </row>
        <row r="726">
          <cell r="A726">
            <v>722</v>
          </cell>
          <cell r="B726" t="str">
            <v>Thôn 5</v>
          </cell>
          <cell r="C726">
            <v>2</v>
          </cell>
          <cell r="D726" t="str">
            <v>Xã Long Sơn</v>
          </cell>
          <cell r="E726">
            <v>17</v>
          </cell>
          <cell r="F726">
            <v>123</v>
          </cell>
          <cell r="G726">
            <v>858</v>
          </cell>
        </row>
        <row r="727">
          <cell r="A727">
            <v>723</v>
          </cell>
          <cell r="B727" t="str">
            <v>Thôn 5</v>
          </cell>
          <cell r="C727">
            <v>2</v>
          </cell>
          <cell r="D727" t="str">
            <v>Xã Long Sơn</v>
          </cell>
          <cell r="E727">
            <v>17</v>
          </cell>
          <cell r="F727">
            <v>124</v>
          </cell>
          <cell r="G727">
            <v>40</v>
          </cell>
        </row>
        <row r="728">
          <cell r="A728">
            <v>724</v>
          </cell>
          <cell r="B728" t="str">
            <v>Thôn 5</v>
          </cell>
          <cell r="C728">
            <v>2</v>
          </cell>
          <cell r="D728" t="str">
            <v>Xã Long Sơn</v>
          </cell>
          <cell r="E728">
            <v>17</v>
          </cell>
          <cell r="F728">
            <v>144</v>
          </cell>
          <cell r="G728">
            <v>483</v>
          </cell>
        </row>
        <row r="729">
          <cell r="A729">
            <v>725</v>
          </cell>
          <cell r="B729" t="str">
            <v>Thôn 5</v>
          </cell>
          <cell r="C729">
            <v>2</v>
          </cell>
          <cell r="D729" t="str">
            <v>Xã Long Sơn</v>
          </cell>
          <cell r="E729">
            <v>17</v>
          </cell>
          <cell r="F729">
            <v>155</v>
          </cell>
          <cell r="G729">
            <v>3489</v>
          </cell>
        </row>
        <row r="730">
          <cell r="A730">
            <v>726</v>
          </cell>
          <cell r="B730" t="str">
            <v>Thôn 5</v>
          </cell>
          <cell r="C730">
            <v>2</v>
          </cell>
          <cell r="D730" t="str">
            <v>Xã Long Sơn</v>
          </cell>
          <cell r="E730">
            <v>17</v>
          </cell>
          <cell r="F730">
            <v>188</v>
          </cell>
          <cell r="G730">
            <v>9412</v>
          </cell>
        </row>
        <row r="731">
          <cell r="A731">
            <v>727</v>
          </cell>
          <cell r="B731" t="str">
            <v>Thôn 5</v>
          </cell>
          <cell r="C731">
            <v>2</v>
          </cell>
          <cell r="D731" t="str">
            <v>Xã Long Sơn</v>
          </cell>
          <cell r="E731">
            <v>17</v>
          </cell>
          <cell r="F731">
            <v>235</v>
          </cell>
          <cell r="G731">
            <v>3280</v>
          </cell>
        </row>
        <row r="732">
          <cell r="A732">
            <v>728</v>
          </cell>
          <cell r="B732" t="str">
            <v>Thôn 5</v>
          </cell>
          <cell r="C732">
            <v>2</v>
          </cell>
          <cell r="D732" t="str">
            <v>Xã Long Sơn</v>
          </cell>
          <cell r="E732">
            <v>17</v>
          </cell>
          <cell r="F732">
            <v>239</v>
          </cell>
          <cell r="G732">
            <v>47941</v>
          </cell>
        </row>
        <row r="733">
          <cell r="A733">
            <v>729</v>
          </cell>
          <cell r="B733" t="str">
            <v>Thôn 5</v>
          </cell>
          <cell r="C733">
            <v>2</v>
          </cell>
          <cell r="D733" t="str">
            <v>Xã Long Sơn</v>
          </cell>
          <cell r="E733">
            <v>17</v>
          </cell>
          <cell r="F733">
            <v>259</v>
          </cell>
          <cell r="G733">
            <v>619</v>
          </cell>
        </row>
        <row r="734">
          <cell r="A734">
            <v>730</v>
          </cell>
          <cell r="B734" t="str">
            <v>Thôn 5</v>
          </cell>
          <cell r="C734">
            <v>2</v>
          </cell>
          <cell r="D734" t="str">
            <v>Xã Long Sơn</v>
          </cell>
          <cell r="E734">
            <v>17</v>
          </cell>
          <cell r="F734">
            <v>305</v>
          </cell>
          <cell r="G734">
            <v>73</v>
          </cell>
        </row>
        <row r="735">
          <cell r="A735">
            <v>731</v>
          </cell>
          <cell r="B735" t="str">
            <v>Thôn 5</v>
          </cell>
          <cell r="C735">
            <v>2</v>
          </cell>
          <cell r="D735" t="str">
            <v>Xã Long Sơn</v>
          </cell>
          <cell r="E735">
            <v>17</v>
          </cell>
          <cell r="F735">
            <v>354</v>
          </cell>
          <cell r="G735">
            <v>6546</v>
          </cell>
        </row>
        <row r="736">
          <cell r="A736">
            <v>732</v>
          </cell>
          <cell r="B736" t="str">
            <v>Thôn 5</v>
          </cell>
          <cell r="C736">
            <v>2</v>
          </cell>
          <cell r="D736" t="str">
            <v>Xã Long Sơn</v>
          </cell>
          <cell r="E736">
            <v>17</v>
          </cell>
          <cell r="F736">
            <v>362</v>
          </cell>
          <cell r="G736">
            <v>748</v>
          </cell>
        </row>
        <row r="737">
          <cell r="A737">
            <v>733</v>
          </cell>
          <cell r="B737" t="str">
            <v>Thôn 5</v>
          </cell>
          <cell r="C737">
            <v>2</v>
          </cell>
          <cell r="D737" t="str">
            <v>Xã Long Sơn</v>
          </cell>
          <cell r="E737">
            <v>17</v>
          </cell>
          <cell r="F737">
            <v>404</v>
          </cell>
          <cell r="G737">
            <v>8784</v>
          </cell>
        </row>
        <row r="738">
          <cell r="A738">
            <v>734</v>
          </cell>
          <cell r="B738" t="str">
            <v>Thôn 5</v>
          </cell>
          <cell r="C738">
            <v>2</v>
          </cell>
          <cell r="D738" t="str">
            <v>Xã Long Sơn</v>
          </cell>
          <cell r="E738">
            <v>17</v>
          </cell>
          <cell r="F738">
            <v>450</v>
          </cell>
          <cell r="G738">
            <v>124</v>
          </cell>
        </row>
        <row r="739">
          <cell r="A739">
            <v>735</v>
          </cell>
          <cell r="B739" t="str">
            <v>Thôn 5</v>
          </cell>
          <cell r="C739">
            <v>2</v>
          </cell>
          <cell r="D739" t="str">
            <v>Xã Long Sơn</v>
          </cell>
          <cell r="E739">
            <v>17</v>
          </cell>
          <cell r="F739">
            <v>511</v>
          </cell>
          <cell r="G739">
            <v>5251</v>
          </cell>
        </row>
        <row r="740">
          <cell r="A740">
            <v>736</v>
          </cell>
          <cell r="B740" t="str">
            <v>Thôn 5</v>
          </cell>
          <cell r="C740">
            <v>2</v>
          </cell>
          <cell r="D740" t="str">
            <v>Xã Long Sơn</v>
          </cell>
          <cell r="E740">
            <v>17</v>
          </cell>
          <cell r="F740">
            <v>570</v>
          </cell>
          <cell r="G740">
            <v>638</v>
          </cell>
        </row>
        <row r="741">
          <cell r="A741">
            <v>737</v>
          </cell>
          <cell r="B741" t="str">
            <v>Thôn 5</v>
          </cell>
          <cell r="C741">
            <v>2</v>
          </cell>
          <cell r="D741" t="str">
            <v>Xã Long Sơn</v>
          </cell>
          <cell r="E741">
            <v>17</v>
          </cell>
          <cell r="F741">
            <v>618</v>
          </cell>
          <cell r="G741">
            <v>676</v>
          </cell>
        </row>
        <row r="742">
          <cell r="A742">
            <v>738</v>
          </cell>
          <cell r="B742" t="str">
            <v>Thôn 5</v>
          </cell>
          <cell r="C742">
            <v>2</v>
          </cell>
          <cell r="D742" t="str">
            <v>Xã Long Sơn</v>
          </cell>
          <cell r="E742">
            <v>17</v>
          </cell>
          <cell r="F742">
            <v>619</v>
          </cell>
          <cell r="G742">
            <v>2126</v>
          </cell>
        </row>
        <row r="743">
          <cell r="A743">
            <v>739</v>
          </cell>
          <cell r="B743" t="str">
            <v>Thôn 5</v>
          </cell>
          <cell r="C743">
            <v>2</v>
          </cell>
          <cell r="D743" t="str">
            <v>Xã Long Sơn</v>
          </cell>
          <cell r="E743">
            <v>17</v>
          </cell>
          <cell r="F743">
            <v>1137</v>
          </cell>
          <cell r="G743">
            <v>100</v>
          </cell>
        </row>
        <row r="744">
          <cell r="A744">
            <v>740</v>
          </cell>
          <cell r="B744" t="str">
            <v>Thôn 5</v>
          </cell>
          <cell r="C744">
            <v>2</v>
          </cell>
          <cell r="D744" t="str">
            <v>Xã Long Sơn</v>
          </cell>
          <cell r="E744">
            <v>17</v>
          </cell>
          <cell r="F744">
            <v>1160</v>
          </cell>
          <cell r="G744">
            <v>46</v>
          </cell>
        </row>
        <row r="745">
          <cell r="A745">
            <v>741</v>
          </cell>
          <cell r="B745" t="str">
            <v>Thôn 5</v>
          </cell>
          <cell r="C745">
            <v>2</v>
          </cell>
          <cell r="D745" t="str">
            <v>Xã Long Sơn</v>
          </cell>
          <cell r="E745">
            <v>17</v>
          </cell>
          <cell r="F745">
            <v>1210</v>
          </cell>
          <cell r="G745">
            <v>371</v>
          </cell>
        </row>
        <row r="746">
          <cell r="A746">
            <v>742</v>
          </cell>
          <cell r="B746" t="str">
            <v>Thôn 5</v>
          </cell>
          <cell r="C746">
            <v>2</v>
          </cell>
          <cell r="D746" t="str">
            <v>Xã Long Sơn</v>
          </cell>
          <cell r="E746">
            <v>17</v>
          </cell>
          <cell r="F746">
            <v>1212</v>
          </cell>
          <cell r="G746">
            <v>212</v>
          </cell>
        </row>
        <row r="747">
          <cell r="A747">
            <v>743</v>
          </cell>
          <cell r="B747" t="str">
            <v>Thôn 5</v>
          </cell>
          <cell r="C747">
            <v>2</v>
          </cell>
          <cell r="D747" t="str">
            <v>Xã Long Sơn</v>
          </cell>
          <cell r="E747">
            <v>17</v>
          </cell>
          <cell r="F747">
            <v>1224</v>
          </cell>
          <cell r="G747">
            <v>110</v>
          </cell>
        </row>
        <row r="748">
          <cell r="A748">
            <v>744</v>
          </cell>
          <cell r="B748" t="str">
            <v>Thôn 5</v>
          </cell>
          <cell r="C748">
            <v>2</v>
          </cell>
          <cell r="D748" t="str">
            <v>Xã Long Sơn</v>
          </cell>
          <cell r="E748">
            <v>17</v>
          </cell>
          <cell r="F748">
            <v>1261</v>
          </cell>
          <cell r="G748">
            <v>192</v>
          </cell>
        </row>
        <row r="749">
          <cell r="A749">
            <v>745</v>
          </cell>
          <cell r="B749" t="str">
            <v>Thôn 4</v>
          </cell>
          <cell r="C749">
            <v>2</v>
          </cell>
          <cell r="D749" t="str">
            <v>Xã Long Sơn</v>
          </cell>
          <cell r="E749">
            <v>17</v>
          </cell>
          <cell r="F749">
            <v>1399</v>
          </cell>
          <cell r="G749">
            <v>405</v>
          </cell>
        </row>
        <row r="750">
          <cell r="A750">
            <v>746</v>
          </cell>
          <cell r="B750" t="str">
            <v>Thôn 4</v>
          </cell>
          <cell r="C750">
            <v>2</v>
          </cell>
          <cell r="D750" t="str">
            <v>Xã Long Sơn</v>
          </cell>
          <cell r="E750">
            <v>17</v>
          </cell>
          <cell r="F750">
            <v>1431</v>
          </cell>
          <cell r="G750">
            <v>38</v>
          </cell>
        </row>
        <row r="751">
          <cell r="A751">
            <v>747</v>
          </cell>
          <cell r="B751" t="str">
            <v>Thôn 5</v>
          </cell>
          <cell r="C751">
            <v>2</v>
          </cell>
          <cell r="D751" t="str">
            <v>Xã Long Sơn</v>
          </cell>
          <cell r="E751">
            <v>17</v>
          </cell>
          <cell r="F751">
            <v>1546</v>
          </cell>
          <cell r="G751">
            <v>969</v>
          </cell>
        </row>
        <row r="752">
          <cell r="A752">
            <v>748</v>
          </cell>
          <cell r="B752" t="str">
            <v>Thôn 5</v>
          </cell>
          <cell r="C752">
            <v>2</v>
          </cell>
          <cell r="D752" t="str">
            <v>Xã Long Sơn</v>
          </cell>
          <cell r="E752">
            <v>17</v>
          </cell>
          <cell r="F752">
            <v>1590</v>
          </cell>
          <cell r="G752">
            <v>1720</v>
          </cell>
        </row>
        <row r="753">
          <cell r="A753">
            <v>749</v>
          </cell>
          <cell r="B753" t="str">
            <v>Thôn 8</v>
          </cell>
          <cell r="C753">
            <v>2</v>
          </cell>
          <cell r="D753" t="str">
            <v>Xã Long Sơn</v>
          </cell>
          <cell r="E753">
            <v>18</v>
          </cell>
          <cell r="F753">
            <v>215</v>
          </cell>
          <cell r="G753">
            <v>37430</v>
          </cell>
        </row>
        <row r="754">
          <cell r="A754">
            <v>750</v>
          </cell>
          <cell r="B754" t="str">
            <v>Thôn 9</v>
          </cell>
          <cell r="C754">
            <v>2</v>
          </cell>
          <cell r="D754" t="str">
            <v>Xã Long Sơn</v>
          </cell>
          <cell r="E754">
            <v>18</v>
          </cell>
          <cell r="F754">
            <v>229</v>
          </cell>
          <cell r="G754">
            <v>15698</v>
          </cell>
        </row>
        <row r="755">
          <cell r="A755">
            <v>751</v>
          </cell>
          <cell r="B755" t="str">
            <v>Thôn 8</v>
          </cell>
          <cell r="C755">
            <v>2</v>
          </cell>
          <cell r="D755" t="str">
            <v>Xã Long Sơn</v>
          </cell>
          <cell r="E755">
            <v>18</v>
          </cell>
          <cell r="F755">
            <v>247</v>
          </cell>
          <cell r="G755">
            <v>25882</v>
          </cell>
        </row>
        <row r="756">
          <cell r="A756">
            <v>752</v>
          </cell>
          <cell r="B756" t="str">
            <v>Thôn 8</v>
          </cell>
          <cell r="C756">
            <v>2</v>
          </cell>
          <cell r="D756" t="str">
            <v>Xã Long Sơn</v>
          </cell>
          <cell r="E756">
            <v>18</v>
          </cell>
          <cell r="F756">
            <v>251</v>
          </cell>
          <cell r="G756">
            <v>2072</v>
          </cell>
        </row>
        <row r="757">
          <cell r="A757">
            <v>753</v>
          </cell>
          <cell r="B757" t="str">
            <v>Thôn 8</v>
          </cell>
          <cell r="C757">
            <v>2</v>
          </cell>
          <cell r="D757" t="str">
            <v>Xã Long Sơn</v>
          </cell>
          <cell r="E757">
            <v>18</v>
          </cell>
          <cell r="F757">
            <v>263</v>
          </cell>
          <cell r="G757">
            <v>9231</v>
          </cell>
        </row>
        <row r="758">
          <cell r="A758">
            <v>754</v>
          </cell>
          <cell r="B758" t="str">
            <v>Thôn 8</v>
          </cell>
          <cell r="C758">
            <v>2</v>
          </cell>
          <cell r="D758" t="str">
            <v>Xã Long Sơn</v>
          </cell>
          <cell r="E758">
            <v>18</v>
          </cell>
          <cell r="F758">
            <v>267</v>
          </cell>
          <cell r="G758">
            <v>7788</v>
          </cell>
        </row>
        <row r="759">
          <cell r="A759">
            <v>755</v>
          </cell>
          <cell r="B759" t="str">
            <v>Thôn 8</v>
          </cell>
          <cell r="C759">
            <v>2</v>
          </cell>
          <cell r="D759" t="str">
            <v>Xã Long Sơn</v>
          </cell>
          <cell r="E759">
            <v>18</v>
          </cell>
          <cell r="F759">
            <v>269</v>
          </cell>
          <cell r="G759">
            <v>3245</v>
          </cell>
        </row>
        <row r="760">
          <cell r="A760">
            <v>756</v>
          </cell>
          <cell r="B760" t="str">
            <v>Thôn 8</v>
          </cell>
          <cell r="C760">
            <v>2</v>
          </cell>
          <cell r="D760" t="str">
            <v>Xã Long Sơn</v>
          </cell>
          <cell r="E760">
            <v>18</v>
          </cell>
          <cell r="F760">
            <v>282</v>
          </cell>
          <cell r="G760">
            <v>7260</v>
          </cell>
        </row>
        <row r="761">
          <cell r="A761">
            <v>757</v>
          </cell>
          <cell r="B761" t="str">
            <v>Thôn 8</v>
          </cell>
          <cell r="C761">
            <v>2</v>
          </cell>
          <cell r="D761" t="str">
            <v>Xã Long Sơn</v>
          </cell>
          <cell r="E761">
            <v>18</v>
          </cell>
          <cell r="F761">
            <v>284</v>
          </cell>
          <cell r="G761">
            <v>1204</v>
          </cell>
        </row>
        <row r="762">
          <cell r="A762">
            <v>758</v>
          </cell>
          <cell r="B762" t="str">
            <v>Thôn 8</v>
          </cell>
          <cell r="C762">
            <v>2</v>
          </cell>
          <cell r="D762" t="str">
            <v>Xã Long Sơn</v>
          </cell>
          <cell r="E762">
            <v>18</v>
          </cell>
          <cell r="F762">
            <v>285</v>
          </cell>
          <cell r="G762">
            <v>1562</v>
          </cell>
        </row>
        <row r="763">
          <cell r="A763">
            <v>759</v>
          </cell>
          <cell r="B763" t="str">
            <v>Thôn 9</v>
          </cell>
          <cell r="C763">
            <v>2</v>
          </cell>
          <cell r="D763" t="str">
            <v>Xã Long Sơn</v>
          </cell>
          <cell r="E763">
            <v>18</v>
          </cell>
          <cell r="F763">
            <v>294</v>
          </cell>
          <cell r="G763">
            <v>18790</v>
          </cell>
        </row>
        <row r="764">
          <cell r="A764">
            <v>760</v>
          </cell>
          <cell r="B764" t="str">
            <v>Thôn 9</v>
          </cell>
          <cell r="C764">
            <v>2</v>
          </cell>
          <cell r="D764" t="str">
            <v>Xã Long Sơn</v>
          </cell>
          <cell r="E764">
            <v>19</v>
          </cell>
          <cell r="F764">
            <v>9</v>
          </cell>
          <cell r="G764">
            <v>45000</v>
          </cell>
        </row>
        <row r="765">
          <cell r="A765">
            <v>761</v>
          </cell>
          <cell r="B765" t="str">
            <v>Thôn 9</v>
          </cell>
          <cell r="C765">
            <v>2</v>
          </cell>
          <cell r="D765" t="str">
            <v>Xã Long Sơn</v>
          </cell>
          <cell r="E765">
            <v>19</v>
          </cell>
          <cell r="F765">
            <v>16</v>
          </cell>
          <cell r="G765">
            <v>6220</v>
          </cell>
        </row>
        <row r="766">
          <cell r="A766">
            <v>762</v>
          </cell>
          <cell r="B766" t="str">
            <v>Thôn 9</v>
          </cell>
          <cell r="C766">
            <v>2</v>
          </cell>
          <cell r="D766" t="str">
            <v>Xã Long Sơn</v>
          </cell>
          <cell r="E766">
            <v>19</v>
          </cell>
          <cell r="F766">
            <v>34</v>
          </cell>
          <cell r="G766">
            <v>2335</v>
          </cell>
        </row>
        <row r="767">
          <cell r="A767">
            <v>763</v>
          </cell>
          <cell r="B767" t="str">
            <v>Thôn 9</v>
          </cell>
          <cell r="C767">
            <v>2</v>
          </cell>
          <cell r="D767" t="str">
            <v>Xã Long Sơn</v>
          </cell>
          <cell r="E767">
            <v>19</v>
          </cell>
          <cell r="F767">
            <v>59</v>
          </cell>
          <cell r="G767">
            <v>78115</v>
          </cell>
        </row>
        <row r="768">
          <cell r="A768">
            <v>764</v>
          </cell>
          <cell r="B768" t="str">
            <v>Thôn 9</v>
          </cell>
          <cell r="C768">
            <v>2</v>
          </cell>
          <cell r="D768" t="str">
            <v>Xã Long Sơn</v>
          </cell>
          <cell r="E768">
            <v>19</v>
          </cell>
          <cell r="F768">
            <v>100</v>
          </cell>
          <cell r="G768">
            <v>25560</v>
          </cell>
        </row>
        <row r="769">
          <cell r="A769">
            <v>765</v>
          </cell>
          <cell r="B769" t="str">
            <v>Thôn 9</v>
          </cell>
          <cell r="C769">
            <v>2</v>
          </cell>
          <cell r="D769" t="str">
            <v>Xã Long Sơn</v>
          </cell>
          <cell r="E769">
            <v>20</v>
          </cell>
          <cell r="F769">
            <v>7</v>
          </cell>
          <cell r="G769">
            <v>12640</v>
          </cell>
        </row>
        <row r="770">
          <cell r="A770">
            <v>766</v>
          </cell>
          <cell r="B770" t="str">
            <v>Thôn 9</v>
          </cell>
          <cell r="C770">
            <v>2</v>
          </cell>
          <cell r="D770" t="str">
            <v>Xã Long Sơn</v>
          </cell>
          <cell r="E770">
            <v>20</v>
          </cell>
          <cell r="F770">
            <v>32</v>
          </cell>
          <cell r="G770">
            <v>54740</v>
          </cell>
        </row>
        <row r="771">
          <cell r="A771">
            <v>767</v>
          </cell>
          <cell r="B771" t="str">
            <v>Thôn 9</v>
          </cell>
          <cell r="C771">
            <v>2</v>
          </cell>
          <cell r="D771" t="str">
            <v>Xã Long Sơn</v>
          </cell>
          <cell r="E771">
            <v>20</v>
          </cell>
          <cell r="F771">
            <v>36</v>
          </cell>
          <cell r="G771">
            <v>98145</v>
          </cell>
        </row>
        <row r="772">
          <cell r="A772">
            <v>768</v>
          </cell>
          <cell r="B772" t="str">
            <v>Thôn 9</v>
          </cell>
          <cell r="C772">
            <v>2</v>
          </cell>
          <cell r="D772" t="str">
            <v>Xã Long Sơn</v>
          </cell>
          <cell r="E772">
            <v>20</v>
          </cell>
          <cell r="F772">
            <v>39</v>
          </cell>
          <cell r="G772">
            <v>9680</v>
          </cell>
        </row>
        <row r="773">
          <cell r="A773">
            <v>769</v>
          </cell>
          <cell r="B773" t="str">
            <v>Thôn 9</v>
          </cell>
          <cell r="C773">
            <v>2</v>
          </cell>
          <cell r="D773" t="str">
            <v>Xã Long Sơn</v>
          </cell>
          <cell r="E773">
            <v>20</v>
          </cell>
          <cell r="F773">
            <v>42</v>
          </cell>
          <cell r="G773">
            <v>60255</v>
          </cell>
        </row>
        <row r="774">
          <cell r="A774">
            <v>770</v>
          </cell>
          <cell r="B774" t="str">
            <v>Thôn 9</v>
          </cell>
          <cell r="C774">
            <v>2</v>
          </cell>
          <cell r="D774" t="str">
            <v>Xã Long Sơn</v>
          </cell>
          <cell r="E774">
            <v>21</v>
          </cell>
          <cell r="F774">
            <v>28</v>
          </cell>
          <cell r="G774">
            <v>1408</v>
          </cell>
        </row>
        <row r="775">
          <cell r="A775">
            <v>771</v>
          </cell>
          <cell r="B775" t="str">
            <v>Thôn 9</v>
          </cell>
          <cell r="C775">
            <v>2</v>
          </cell>
          <cell r="D775" t="str">
            <v>Xã Long Sơn</v>
          </cell>
          <cell r="E775">
            <v>21</v>
          </cell>
          <cell r="F775">
            <v>55</v>
          </cell>
          <cell r="G775">
            <v>113955</v>
          </cell>
        </row>
        <row r="776">
          <cell r="A776">
            <v>772</v>
          </cell>
          <cell r="B776" t="str">
            <v>Thôn 9</v>
          </cell>
          <cell r="C776">
            <v>2</v>
          </cell>
          <cell r="D776" t="str">
            <v>Xã Long Sơn</v>
          </cell>
          <cell r="E776">
            <v>21</v>
          </cell>
          <cell r="F776">
            <v>138</v>
          </cell>
          <cell r="G776">
            <v>926</v>
          </cell>
        </row>
        <row r="777">
          <cell r="A777">
            <v>773</v>
          </cell>
          <cell r="B777" t="str">
            <v>Thôn 9</v>
          </cell>
          <cell r="C777">
            <v>6</v>
          </cell>
          <cell r="D777" t="str">
            <v>Xã Long Sơn</v>
          </cell>
          <cell r="E777">
            <v>21</v>
          </cell>
          <cell r="F777">
            <v>180</v>
          </cell>
          <cell r="G777">
            <v>9358</v>
          </cell>
        </row>
        <row r="778">
          <cell r="A778">
            <v>774</v>
          </cell>
          <cell r="B778" t="str">
            <v>Thôn 9</v>
          </cell>
          <cell r="C778">
            <v>2</v>
          </cell>
          <cell r="D778" t="str">
            <v>Xã Long Sơn</v>
          </cell>
          <cell r="E778">
            <v>21</v>
          </cell>
          <cell r="F778">
            <v>218</v>
          </cell>
          <cell r="G778">
            <v>7755</v>
          </cell>
        </row>
        <row r="779">
          <cell r="A779">
            <v>775</v>
          </cell>
          <cell r="B779" t="str">
            <v>Thôn 9</v>
          </cell>
          <cell r="C779">
            <v>2</v>
          </cell>
          <cell r="D779" t="str">
            <v>Xã Long Sơn</v>
          </cell>
          <cell r="E779">
            <v>21</v>
          </cell>
          <cell r="F779">
            <v>226</v>
          </cell>
          <cell r="G779">
            <v>1913</v>
          </cell>
        </row>
        <row r="780">
          <cell r="A780">
            <v>776</v>
          </cell>
          <cell r="B780" t="str">
            <v>Thôn 9</v>
          </cell>
          <cell r="C780">
            <v>2</v>
          </cell>
          <cell r="D780" t="str">
            <v>Xã Long Sơn</v>
          </cell>
          <cell r="E780">
            <v>21</v>
          </cell>
          <cell r="F780">
            <v>234</v>
          </cell>
          <cell r="G780">
            <v>1634</v>
          </cell>
        </row>
        <row r="781">
          <cell r="A781">
            <v>777</v>
          </cell>
          <cell r="B781" t="str">
            <v>Thôn 9</v>
          </cell>
          <cell r="C781">
            <v>2</v>
          </cell>
          <cell r="D781" t="str">
            <v>Xã Long Sơn</v>
          </cell>
          <cell r="E781">
            <v>21</v>
          </cell>
          <cell r="F781">
            <v>240</v>
          </cell>
          <cell r="G781">
            <v>4301</v>
          </cell>
        </row>
        <row r="782">
          <cell r="A782">
            <v>778</v>
          </cell>
          <cell r="B782" t="str">
            <v>Thôn 9</v>
          </cell>
          <cell r="C782">
            <v>2</v>
          </cell>
          <cell r="D782" t="str">
            <v>Xã Long Sơn</v>
          </cell>
          <cell r="E782">
            <v>22</v>
          </cell>
          <cell r="F782">
            <v>2</v>
          </cell>
          <cell r="G782">
            <v>24880</v>
          </cell>
        </row>
        <row r="783">
          <cell r="A783">
            <v>779</v>
          </cell>
          <cell r="B783" t="str">
            <v>Thôn 9</v>
          </cell>
          <cell r="C783">
            <v>2</v>
          </cell>
          <cell r="D783" t="str">
            <v>Xã Long Sơn</v>
          </cell>
          <cell r="E783">
            <v>22</v>
          </cell>
          <cell r="F783">
            <v>3</v>
          </cell>
          <cell r="G783">
            <v>7742</v>
          </cell>
        </row>
        <row r="784">
          <cell r="A784">
            <v>780</v>
          </cell>
          <cell r="B784" t="str">
            <v>Thôn 9</v>
          </cell>
          <cell r="C784">
            <v>2</v>
          </cell>
          <cell r="D784" t="str">
            <v>Xã Long Sơn</v>
          </cell>
          <cell r="E784">
            <v>22</v>
          </cell>
          <cell r="F784">
            <v>21</v>
          </cell>
          <cell r="G784">
            <v>1125</v>
          </cell>
        </row>
        <row r="785">
          <cell r="A785">
            <v>781</v>
          </cell>
          <cell r="B785" t="str">
            <v>Thôn 9</v>
          </cell>
          <cell r="C785">
            <v>2</v>
          </cell>
          <cell r="D785" t="str">
            <v>Xã Long Sơn</v>
          </cell>
          <cell r="E785">
            <v>22</v>
          </cell>
          <cell r="F785">
            <v>23</v>
          </cell>
          <cell r="G785">
            <v>1355</v>
          </cell>
        </row>
        <row r="786">
          <cell r="A786">
            <v>782</v>
          </cell>
          <cell r="B786" t="str">
            <v>Thôn 9</v>
          </cell>
          <cell r="C786">
            <v>2</v>
          </cell>
          <cell r="D786" t="str">
            <v>Xã Long Sơn</v>
          </cell>
          <cell r="E786">
            <v>22</v>
          </cell>
          <cell r="F786">
            <v>26</v>
          </cell>
          <cell r="G786">
            <v>3111</v>
          </cell>
        </row>
        <row r="787">
          <cell r="A787">
            <v>783</v>
          </cell>
          <cell r="B787" t="str">
            <v>Thôn 9</v>
          </cell>
          <cell r="C787">
            <v>2</v>
          </cell>
          <cell r="D787" t="str">
            <v>Xã Long Sơn</v>
          </cell>
          <cell r="E787">
            <v>22</v>
          </cell>
          <cell r="F787">
            <v>44</v>
          </cell>
          <cell r="G787">
            <v>2713</v>
          </cell>
        </row>
        <row r="788">
          <cell r="A788">
            <v>784</v>
          </cell>
          <cell r="B788" t="str">
            <v>Thôn 9</v>
          </cell>
          <cell r="C788">
            <v>2</v>
          </cell>
          <cell r="D788" t="str">
            <v>Xã Long Sơn</v>
          </cell>
          <cell r="E788">
            <v>22</v>
          </cell>
          <cell r="F788">
            <v>108</v>
          </cell>
          <cell r="G788">
            <v>24280</v>
          </cell>
        </row>
        <row r="789">
          <cell r="A789">
            <v>785</v>
          </cell>
          <cell r="B789" t="str">
            <v>Thôn 8</v>
          </cell>
          <cell r="C789">
            <v>2</v>
          </cell>
          <cell r="D789" t="str">
            <v>Xã Long Sơn</v>
          </cell>
          <cell r="E789">
            <v>23</v>
          </cell>
          <cell r="F789">
            <v>9</v>
          </cell>
          <cell r="G789">
            <v>12160</v>
          </cell>
        </row>
        <row r="790">
          <cell r="A790">
            <v>786</v>
          </cell>
          <cell r="B790" t="str">
            <v>Thôn 8</v>
          </cell>
          <cell r="C790">
            <v>2</v>
          </cell>
          <cell r="D790" t="str">
            <v>Xã Long Sơn</v>
          </cell>
          <cell r="E790">
            <v>23</v>
          </cell>
          <cell r="F790">
            <v>15</v>
          </cell>
          <cell r="G790">
            <v>9470</v>
          </cell>
        </row>
        <row r="791">
          <cell r="A791">
            <v>787</v>
          </cell>
          <cell r="B791" t="str">
            <v>Thôn 8</v>
          </cell>
          <cell r="C791">
            <v>2</v>
          </cell>
          <cell r="D791" t="str">
            <v>Xã Long Sơn</v>
          </cell>
          <cell r="E791">
            <v>23</v>
          </cell>
          <cell r="F791">
            <v>16</v>
          </cell>
          <cell r="G791">
            <v>22273</v>
          </cell>
        </row>
        <row r="792">
          <cell r="A792">
            <v>788</v>
          </cell>
          <cell r="B792" t="str">
            <v>Thôn 8</v>
          </cell>
          <cell r="C792">
            <v>2</v>
          </cell>
          <cell r="D792" t="str">
            <v>Xã Long Sơn</v>
          </cell>
          <cell r="E792">
            <v>23</v>
          </cell>
          <cell r="F792">
            <v>20</v>
          </cell>
          <cell r="G792">
            <v>41510</v>
          </cell>
        </row>
        <row r="793">
          <cell r="A793">
            <v>789</v>
          </cell>
          <cell r="B793" t="str">
            <v>Thôn 9</v>
          </cell>
          <cell r="C793">
            <v>2</v>
          </cell>
          <cell r="D793" t="str">
            <v>Xã Long Sơn</v>
          </cell>
          <cell r="E793">
            <v>23</v>
          </cell>
          <cell r="F793">
            <v>22</v>
          </cell>
          <cell r="G793">
            <v>45556</v>
          </cell>
        </row>
        <row r="794">
          <cell r="A794">
            <v>790</v>
          </cell>
          <cell r="B794" t="str">
            <v>Thôn 8</v>
          </cell>
          <cell r="C794">
            <v>2</v>
          </cell>
          <cell r="D794" t="str">
            <v>Xã Long Sơn</v>
          </cell>
          <cell r="E794">
            <v>23</v>
          </cell>
          <cell r="F794">
            <v>34</v>
          </cell>
          <cell r="G794">
            <v>4034</v>
          </cell>
        </row>
        <row r="795">
          <cell r="A795">
            <v>791</v>
          </cell>
          <cell r="B795" t="str">
            <v>Thôn 4</v>
          </cell>
          <cell r="C795">
            <v>2</v>
          </cell>
          <cell r="D795" t="str">
            <v>Xã Long Sơn</v>
          </cell>
          <cell r="E795">
            <v>24</v>
          </cell>
          <cell r="F795">
            <v>1</v>
          </cell>
          <cell r="G795">
            <v>960</v>
          </cell>
        </row>
        <row r="796">
          <cell r="A796">
            <v>792</v>
          </cell>
          <cell r="B796" t="str">
            <v>Thôn 4</v>
          </cell>
          <cell r="C796">
            <v>2</v>
          </cell>
          <cell r="D796" t="str">
            <v>Xã Long Sơn</v>
          </cell>
          <cell r="E796">
            <v>24</v>
          </cell>
          <cell r="F796">
            <v>97</v>
          </cell>
          <cell r="G796">
            <v>23525</v>
          </cell>
        </row>
        <row r="797">
          <cell r="A797">
            <v>793</v>
          </cell>
          <cell r="B797" t="str">
            <v>Thôn 4</v>
          </cell>
          <cell r="C797">
            <v>2</v>
          </cell>
          <cell r="D797" t="str">
            <v>Xã Long Sơn</v>
          </cell>
          <cell r="E797">
            <v>24</v>
          </cell>
          <cell r="F797">
            <v>216</v>
          </cell>
          <cell r="G797">
            <v>12428</v>
          </cell>
        </row>
        <row r="798">
          <cell r="A798">
            <v>794</v>
          </cell>
          <cell r="B798" t="str">
            <v>Thôn 8</v>
          </cell>
          <cell r="C798">
            <v>2</v>
          </cell>
          <cell r="D798" t="str">
            <v>Xã Long Sơn</v>
          </cell>
          <cell r="E798">
            <v>24</v>
          </cell>
          <cell r="F798">
            <v>233</v>
          </cell>
          <cell r="G798">
            <v>16040</v>
          </cell>
        </row>
        <row r="799">
          <cell r="A799">
            <v>795</v>
          </cell>
          <cell r="B799" t="str">
            <v>Thôn 8</v>
          </cell>
          <cell r="C799">
            <v>2</v>
          </cell>
          <cell r="D799" t="str">
            <v>Xã Long Sơn</v>
          </cell>
          <cell r="E799">
            <v>24</v>
          </cell>
          <cell r="F799">
            <v>258</v>
          </cell>
          <cell r="G799">
            <v>336</v>
          </cell>
        </row>
        <row r="800">
          <cell r="A800">
            <v>796</v>
          </cell>
          <cell r="B800" t="str">
            <v>Thôn 8</v>
          </cell>
          <cell r="C800">
            <v>2</v>
          </cell>
          <cell r="D800" t="str">
            <v>Xã Long Sơn</v>
          </cell>
          <cell r="E800">
            <v>24</v>
          </cell>
          <cell r="F800">
            <v>442</v>
          </cell>
          <cell r="G800">
            <v>6394</v>
          </cell>
        </row>
        <row r="801">
          <cell r="A801">
            <v>797</v>
          </cell>
          <cell r="B801" t="str">
            <v>Thôn 8</v>
          </cell>
          <cell r="C801">
            <v>2</v>
          </cell>
          <cell r="D801" t="str">
            <v>Xã Long Sơn</v>
          </cell>
          <cell r="E801">
            <v>24</v>
          </cell>
          <cell r="F801">
            <v>455</v>
          </cell>
          <cell r="G801">
            <v>29826</v>
          </cell>
        </row>
        <row r="802">
          <cell r="A802">
            <v>798</v>
          </cell>
          <cell r="B802" t="str">
            <v>Thôn 8</v>
          </cell>
          <cell r="C802">
            <v>2</v>
          </cell>
          <cell r="D802" t="str">
            <v>Xã Long Sơn</v>
          </cell>
          <cell r="E802">
            <v>24</v>
          </cell>
          <cell r="F802">
            <v>458</v>
          </cell>
          <cell r="G802">
            <v>5678</v>
          </cell>
        </row>
        <row r="803">
          <cell r="A803">
            <v>799</v>
          </cell>
          <cell r="B803" t="str">
            <v>Thôn 8</v>
          </cell>
          <cell r="C803">
            <v>2</v>
          </cell>
          <cell r="D803" t="str">
            <v>Xã Long Sơn</v>
          </cell>
          <cell r="E803">
            <v>24</v>
          </cell>
          <cell r="F803">
            <v>462</v>
          </cell>
          <cell r="G803">
            <v>7328</v>
          </cell>
        </row>
        <row r="804">
          <cell r="A804">
            <v>800</v>
          </cell>
          <cell r="B804" t="str">
            <v>Thôn 8</v>
          </cell>
          <cell r="C804">
            <v>2</v>
          </cell>
          <cell r="D804" t="str">
            <v>Xã Long Sơn</v>
          </cell>
          <cell r="E804">
            <v>24</v>
          </cell>
          <cell r="F804">
            <v>471</v>
          </cell>
          <cell r="G804">
            <v>12183</v>
          </cell>
        </row>
        <row r="805">
          <cell r="A805">
            <v>801</v>
          </cell>
          <cell r="B805" t="str">
            <v>Thôn 8</v>
          </cell>
          <cell r="C805">
            <v>2</v>
          </cell>
          <cell r="D805" t="str">
            <v>Xã Long Sơn</v>
          </cell>
          <cell r="E805">
            <v>24</v>
          </cell>
          <cell r="F805">
            <v>499</v>
          </cell>
          <cell r="G805">
            <v>63100</v>
          </cell>
        </row>
        <row r="806">
          <cell r="A806">
            <v>802</v>
          </cell>
          <cell r="B806" t="str">
            <v>Thôn 8</v>
          </cell>
          <cell r="C806">
            <v>2</v>
          </cell>
          <cell r="D806" t="str">
            <v>Xã Long Sơn</v>
          </cell>
          <cell r="E806">
            <v>24</v>
          </cell>
          <cell r="F806">
            <v>501</v>
          </cell>
          <cell r="G806">
            <v>2055</v>
          </cell>
        </row>
        <row r="807">
          <cell r="A807">
            <v>803</v>
          </cell>
          <cell r="B807" t="str">
            <v>Thôn 8</v>
          </cell>
          <cell r="C807">
            <v>2</v>
          </cell>
          <cell r="D807" t="str">
            <v>Xã Long Sơn</v>
          </cell>
          <cell r="E807">
            <v>24</v>
          </cell>
          <cell r="F807">
            <v>506</v>
          </cell>
          <cell r="G807">
            <v>1410</v>
          </cell>
        </row>
        <row r="808">
          <cell r="A808">
            <v>804</v>
          </cell>
          <cell r="B808" t="str">
            <v>Thôn BĐ</v>
          </cell>
          <cell r="C808">
            <v>2</v>
          </cell>
          <cell r="D808" t="str">
            <v>Xã Long Sơn</v>
          </cell>
          <cell r="E808">
            <v>25</v>
          </cell>
          <cell r="F808">
            <v>308</v>
          </cell>
          <cell r="G808">
            <v>170054</v>
          </cell>
        </row>
        <row r="809">
          <cell r="A809">
            <v>805</v>
          </cell>
          <cell r="B809" t="str">
            <v>Thôn 4</v>
          </cell>
          <cell r="C809">
            <v>2</v>
          </cell>
          <cell r="D809" t="str">
            <v>Xã Long Sơn</v>
          </cell>
          <cell r="E809">
            <v>25</v>
          </cell>
          <cell r="F809">
            <v>313</v>
          </cell>
          <cell r="G809">
            <v>11180</v>
          </cell>
        </row>
        <row r="810">
          <cell r="A810">
            <v>806</v>
          </cell>
          <cell r="B810" t="str">
            <v>Thôn 4</v>
          </cell>
          <cell r="C810">
            <v>2</v>
          </cell>
          <cell r="D810" t="str">
            <v>Xã Long Sơn</v>
          </cell>
          <cell r="E810">
            <v>25</v>
          </cell>
          <cell r="F810">
            <v>379</v>
          </cell>
          <cell r="G810">
            <v>164</v>
          </cell>
        </row>
        <row r="811">
          <cell r="A811">
            <v>807</v>
          </cell>
          <cell r="B811" t="str">
            <v>Thôn 4</v>
          </cell>
          <cell r="C811">
            <v>2</v>
          </cell>
          <cell r="D811" t="str">
            <v>Xã Long Sơn</v>
          </cell>
          <cell r="E811">
            <v>25</v>
          </cell>
          <cell r="F811">
            <v>394</v>
          </cell>
          <cell r="G811">
            <v>176</v>
          </cell>
        </row>
        <row r="812">
          <cell r="A812">
            <v>808</v>
          </cell>
          <cell r="B812" t="str">
            <v>Thôn 4</v>
          </cell>
          <cell r="C812">
            <v>2</v>
          </cell>
          <cell r="D812" t="str">
            <v>Xã Long Sơn</v>
          </cell>
          <cell r="E812">
            <v>25</v>
          </cell>
          <cell r="F812">
            <v>414</v>
          </cell>
          <cell r="G812">
            <v>302</v>
          </cell>
        </row>
        <row r="813">
          <cell r="A813">
            <v>809</v>
          </cell>
          <cell r="B813" t="str">
            <v>Thôn 4</v>
          </cell>
          <cell r="C813">
            <v>2</v>
          </cell>
          <cell r="D813" t="str">
            <v>Xã Long Sơn</v>
          </cell>
          <cell r="E813">
            <v>25</v>
          </cell>
          <cell r="F813">
            <v>415</v>
          </cell>
          <cell r="G813">
            <v>661</v>
          </cell>
        </row>
        <row r="814">
          <cell r="A814">
            <v>810</v>
          </cell>
          <cell r="B814" t="str">
            <v>Thôn 4</v>
          </cell>
          <cell r="C814">
            <v>2</v>
          </cell>
          <cell r="D814" t="str">
            <v>Xã Long Sơn</v>
          </cell>
          <cell r="E814">
            <v>25</v>
          </cell>
          <cell r="F814">
            <v>671</v>
          </cell>
          <cell r="G814">
            <v>5237</v>
          </cell>
        </row>
        <row r="815">
          <cell r="A815">
            <v>811</v>
          </cell>
          <cell r="B815" t="str">
            <v>Thôn BĐ</v>
          </cell>
          <cell r="C815">
            <v>2</v>
          </cell>
          <cell r="D815" t="str">
            <v>Xã Long Sơn</v>
          </cell>
          <cell r="E815">
            <v>25</v>
          </cell>
          <cell r="F815">
            <v>1372</v>
          </cell>
          <cell r="G815">
            <v>1317</v>
          </cell>
        </row>
        <row r="816">
          <cell r="A816">
            <v>812</v>
          </cell>
          <cell r="B816" t="str">
            <v>Thôn BĐ</v>
          </cell>
          <cell r="C816">
            <v>2</v>
          </cell>
          <cell r="D816" t="str">
            <v>Xã Long Sơn</v>
          </cell>
          <cell r="E816">
            <v>25</v>
          </cell>
          <cell r="F816">
            <v>1576</v>
          </cell>
          <cell r="G816">
            <v>1571</v>
          </cell>
        </row>
        <row r="817">
          <cell r="A817">
            <v>813</v>
          </cell>
          <cell r="B817" t="str">
            <v>Thôn BĐ</v>
          </cell>
          <cell r="C817">
            <v>2</v>
          </cell>
          <cell r="D817" t="str">
            <v>Xã Long Sơn</v>
          </cell>
          <cell r="E817">
            <v>25</v>
          </cell>
          <cell r="F817">
            <v>1578</v>
          </cell>
          <cell r="G817">
            <v>13940</v>
          </cell>
        </row>
        <row r="818">
          <cell r="A818">
            <v>814</v>
          </cell>
          <cell r="B818" t="str">
            <v>Thôn BĐ</v>
          </cell>
          <cell r="C818">
            <v>2</v>
          </cell>
          <cell r="D818" t="str">
            <v>Xã Long Sơn</v>
          </cell>
          <cell r="E818">
            <v>25</v>
          </cell>
          <cell r="F818">
            <v>1580</v>
          </cell>
          <cell r="G818">
            <v>1812</v>
          </cell>
        </row>
        <row r="819">
          <cell r="A819">
            <v>815</v>
          </cell>
          <cell r="B819" t="str">
            <v>Thôn BĐ</v>
          </cell>
          <cell r="C819">
            <v>2</v>
          </cell>
          <cell r="D819" t="str">
            <v>Xã Long Sơn</v>
          </cell>
          <cell r="E819">
            <v>25</v>
          </cell>
          <cell r="F819">
            <v>1584</v>
          </cell>
          <cell r="G819">
            <v>15000</v>
          </cell>
        </row>
        <row r="820">
          <cell r="A820">
            <v>816</v>
          </cell>
          <cell r="B820" t="str">
            <v>Thôn BĐ</v>
          </cell>
          <cell r="C820">
            <v>2</v>
          </cell>
          <cell r="D820" t="str">
            <v>Xã Long Sơn</v>
          </cell>
          <cell r="E820">
            <v>25</v>
          </cell>
          <cell r="F820">
            <v>1594</v>
          </cell>
          <cell r="G820">
            <v>5910</v>
          </cell>
        </row>
        <row r="821">
          <cell r="A821">
            <v>817</v>
          </cell>
          <cell r="B821" t="str">
            <v>Thôn BĐ</v>
          </cell>
          <cell r="C821">
            <v>2</v>
          </cell>
          <cell r="D821" t="str">
            <v>Xã Long Sơn</v>
          </cell>
          <cell r="E821">
            <v>26</v>
          </cell>
          <cell r="F821">
            <v>1</v>
          </cell>
          <cell r="G821">
            <v>3213</v>
          </cell>
        </row>
        <row r="822">
          <cell r="A822">
            <v>818</v>
          </cell>
          <cell r="B822" t="str">
            <v>Thôn BĐ</v>
          </cell>
          <cell r="C822">
            <v>2</v>
          </cell>
          <cell r="D822" t="str">
            <v>Xã Long Sơn</v>
          </cell>
          <cell r="E822">
            <v>26</v>
          </cell>
          <cell r="F822">
            <v>3</v>
          </cell>
          <cell r="G822">
            <v>11603</v>
          </cell>
        </row>
        <row r="823">
          <cell r="A823">
            <v>819</v>
          </cell>
          <cell r="B823" t="str">
            <v>Thôn BĐ</v>
          </cell>
          <cell r="C823">
            <v>2</v>
          </cell>
          <cell r="D823" t="str">
            <v>Xã Long Sơn</v>
          </cell>
          <cell r="E823">
            <v>26</v>
          </cell>
          <cell r="F823">
            <v>150</v>
          </cell>
          <cell r="G823">
            <v>840</v>
          </cell>
        </row>
        <row r="824">
          <cell r="A824">
            <v>820</v>
          </cell>
          <cell r="B824" t="str">
            <v>Thôn BĐ</v>
          </cell>
          <cell r="C824">
            <v>2</v>
          </cell>
          <cell r="D824" t="str">
            <v>Xã Long Sơn</v>
          </cell>
          <cell r="E824">
            <v>26</v>
          </cell>
          <cell r="F824">
            <v>283</v>
          </cell>
          <cell r="G824">
            <v>4219</v>
          </cell>
        </row>
        <row r="825">
          <cell r="A825">
            <v>821</v>
          </cell>
          <cell r="B825" t="str">
            <v>Thôn BĐ</v>
          </cell>
          <cell r="C825">
            <v>2</v>
          </cell>
          <cell r="D825" t="str">
            <v>Xã Long Sơn</v>
          </cell>
          <cell r="E825">
            <v>26</v>
          </cell>
          <cell r="F825">
            <v>491</v>
          </cell>
          <cell r="G825">
            <v>1376</v>
          </cell>
        </row>
        <row r="826">
          <cell r="A826">
            <v>822</v>
          </cell>
          <cell r="B826" t="str">
            <v>Thôn BĐ</v>
          </cell>
          <cell r="C826">
            <v>2</v>
          </cell>
          <cell r="D826" t="str">
            <v>Xã Long Sơn</v>
          </cell>
          <cell r="E826">
            <v>26</v>
          </cell>
          <cell r="F826">
            <v>570</v>
          </cell>
          <cell r="G826">
            <v>11965</v>
          </cell>
        </row>
        <row r="827">
          <cell r="A827">
            <v>823</v>
          </cell>
          <cell r="B827" t="str">
            <v>Thôn BĐ</v>
          </cell>
          <cell r="C827">
            <v>2</v>
          </cell>
          <cell r="D827" t="str">
            <v>Xã Long Sơn</v>
          </cell>
          <cell r="E827">
            <v>26</v>
          </cell>
          <cell r="F827">
            <v>581</v>
          </cell>
          <cell r="G827">
            <v>1678</v>
          </cell>
        </row>
        <row r="828">
          <cell r="A828">
            <v>824</v>
          </cell>
          <cell r="B828" t="str">
            <v>Thôn BĐ</v>
          </cell>
          <cell r="C828">
            <v>2</v>
          </cell>
          <cell r="D828" t="str">
            <v>Xã Long Sơn</v>
          </cell>
          <cell r="E828">
            <v>26</v>
          </cell>
          <cell r="F828">
            <v>628</v>
          </cell>
          <cell r="G828">
            <v>11272</v>
          </cell>
        </row>
        <row r="829">
          <cell r="A829">
            <v>825</v>
          </cell>
          <cell r="B829" t="str">
            <v>Thôn BĐ</v>
          </cell>
          <cell r="C829">
            <v>2</v>
          </cell>
          <cell r="D829" t="str">
            <v>Xã Long Sơn</v>
          </cell>
          <cell r="E829">
            <v>26</v>
          </cell>
          <cell r="F829">
            <v>629</v>
          </cell>
          <cell r="G829">
            <v>37437</v>
          </cell>
        </row>
        <row r="830">
          <cell r="A830">
            <v>826</v>
          </cell>
          <cell r="B830" t="str">
            <v>Thôn BĐ</v>
          </cell>
          <cell r="C830">
            <v>2</v>
          </cell>
          <cell r="D830" t="str">
            <v>Xã Long Sơn</v>
          </cell>
          <cell r="E830">
            <v>26</v>
          </cell>
          <cell r="F830">
            <v>630</v>
          </cell>
          <cell r="G830">
            <v>23804</v>
          </cell>
        </row>
        <row r="831">
          <cell r="A831">
            <v>827</v>
          </cell>
          <cell r="B831" t="str">
            <v>Thôn BĐ</v>
          </cell>
          <cell r="C831">
            <v>2</v>
          </cell>
          <cell r="D831" t="str">
            <v>Xã Long Sơn</v>
          </cell>
          <cell r="E831">
            <v>26</v>
          </cell>
          <cell r="F831">
            <v>633</v>
          </cell>
          <cell r="G831">
            <v>2632</v>
          </cell>
        </row>
        <row r="832">
          <cell r="A832">
            <v>828</v>
          </cell>
          <cell r="B832" t="str">
            <v>Thôn BĐ</v>
          </cell>
          <cell r="C832">
            <v>2</v>
          </cell>
          <cell r="D832" t="str">
            <v>Xã Long Sơn</v>
          </cell>
          <cell r="E832">
            <v>26</v>
          </cell>
          <cell r="F832">
            <v>634</v>
          </cell>
          <cell r="G832">
            <v>5895</v>
          </cell>
        </row>
        <row r="833">
          <cell r="A833">
            <v>829</v>
          </cell>
          <cell r="B833" t="str">
            <v>Thôn BĐ</v>
          </cell>
          <cell r="C833">
            <v>2</v>
          </cell>
          <cell r="D833" t="str">
            <v>Xã Long Sơn</v>
          </cell>
          <cell r="E833">
            <v>27</v>
          </cell>
          <cell r="F833">
            <v>71</v>
          </cell>
          <cell r="G833">
            <v>1421</v>
          </cell>
        </row>
        <row r="834">
          <cell r="A834">
            <v>830</v>
          </cell>
          <cell r="B834" t="str">
            <v>Thôn BĐ</v>
          </cell>
          <cell r="C834">
            <v>2</v>
          </cell>
          <cell r="D834" t="str">
            <v>Xã Long Sơn</v>
          </cell>
          <cell r="E834">
            <v>27</v>
          </cell>
          <cell r="F834">
            <v>90</v>
          </cell>
          <cell r="G834">
            <v>6726</v>
          </cell>
        </row>
        <row r="835">
          <cell r="A835">
            <v>831</v>
          </cell>
          <cell r="B835" t="str">
            <v>Thôn BĐ</v>
          </cell>
          <cell r="C835">
            <v>2</v>
          </cell>
          <cell r="D835" t="str">
            <v>Xã Long Sơn</v>
          </cell>
          <cell r="E835">
            <v>28</v>
          </cell>
          <cell r="F835">
            <v>5</v>
          </cell>
          <cell r="G835">
            <v>1869</v>
          </cell>
        </row>
        <row r="836">
          <cell r="A836">
            <v>832</v>
          </cell>
          <cell r="B836" t="str">
            <v>Thôn BĐ</v>
          </cell>
          <cell r="C836">
            <v>2</v>
          </cell>
          <cell r="D836" t="str">
            <v>Xã Long Sơn</v>
          </cell>
          <cell r="E836">
            <v>28</v>
          </cell>
          <cell r="F836">
            <v>26</v>
          </cell>
          <cell r="G836">
            <v>2253</v>
          </cell>
        </row>
        <row r="837">
          <cell r="A837">
            <v>833</v>
          </cell>
          <cell r="B837" t="str">
            <v>Thôn BĐ</v>
          </cell>
          <cell r="C837">
            <v>2</v>
          </cell>
          <cell r="D837" t="str">
            <v>Xã Long Sơn</v>
          </cell>
          <cell r="E837">
            <v>28</v>
          </cell>
          <cell r="F837">
            <v>31</v>
          </cell>
          <cell r="G837">
            <v>9937</v>
          </cell>
        </row>
        <row r="838">
          <cell r="A838">
            <v>834</v>
          </cell>
          <cell r="B838" t="str">
            <v>Thôn BĐ</v>
          </cell>
          <cell r="C838">
            <v>2</v>
          </cell>
          <cell r="D838" t="str">
            <v>Xã Long Sơn</v>
          </cell>
          <cell r="E838">
            <v>28</v>
          </cell>
          <cell r="F838">
            <v>32</v>
          </cell>
          <cell r="G838">
            <v>10517</v>
          </cell>
        </row>
        <row r="839">
          <cell r="A839">
            <v>835</v>
          </cell>
          <cell r="B839" t="str">
            <v>Thôn BĐ</v>
          </cell>
          <cell r="C839">
            <v>2</v>
          </cell>
          <cell r="D839" t="str">
            <v>Xã Long Sơn</v>
          </cell>
          <cell r="E839">
            <v>28</v>
          </cell>
          <cell r="F839">
            <v>37</v>
          </cell>
          <cell r="G839">
            <v>3276</v>
          </cell>
        </row>
        <row r="840">
          <cell r="A840">
            <v>836</v>
          </cell>
          <cell r="B840" t="str">
            <v>Thôn BĐ</v>
          </cell>
          <cell r="C840">
            <v>2</v>
          </cell>
          <cell r="D840" t="str">
            <v>Xã Long Sơn</v>
          </cell>
          <cell r="E840">
            <v>28</v>
          </cell>
          <cell r="F840">
            <v>39</v>
          </cell>
          <cell r="G840">
            <v>11013</v>
          </cell>
        </row>
        <row r="841">
          <cell r="A841">
            <v>837</v>
          </cell>
          <cell r="B841" t="str">
            <v>Thôn BĐ</v>
          </cell>
          <cell r="C841">
            <v>2</v>
          </cell>
          <cell r="D841" t="str">
            <v>Xã Long Sơn</v>
          </cell>
          <cell r="E841">
            <v>28</v>
          </cell>
          <cell r="F841">
            <v>47</v>
          </cell>
          <cell r="G841">
            <v>6473</v>
          </cell>
        </row>
        <row r="842">
          <cell r="A842">
            <v>838</v>
          </cell>
          <cell r="B842" t="str">
            <v>Thôn BĐ</v>
          </cell>
          <cell r="C842">
            <v>2</v>
          </cell>
          <cell r="D842" t="str">
            <v>Xã Long Sơn</v>
          </cell>
          <cell r="E842">
            <v>28</v>
          </cell>
          <cell r="F842">
            <v>48</v>
          </cell>
          <cell r="G842">
            <v>44687</v>
          </cell>
        </row>
        <row r="843">
          <cell r="A843">
            <v>839</v>
          </cell>
          <cell r="B843" t="str">
            <v>Thôn BĐ</v>
          </cell>
          <cell r="C843">
            <v>2</v>
          </cell>
          <cell r="D843" t="str">
            <v>Xã Long Sơn</v>
          </cell>
          <cell r="E843">
            <v>28</v>
          </cell>
          <cell r="F843">
            <v>49</v>
          </cell>
          <cell r="G843">
            <v>71379</v>
          </cell>
        </row>
        <row r="844">
          <cell r="A844">
            <v>840</v>
          </cell>
          <cell r="B844" t="str">
            <v>Thôn BĐ</v>
          </cell>
          <cell r="C844">
            <v>2</v>
          </cell>
          <cell r="D844" t="str">
            <v>Xã Long Sơn</v>
          </cell>
          <cell r="E844">
            <v>28</v>
          </cell>
          <cell r="F844">
            <v>54</v>
          </cell>
          <cell r="G844">
            <v>9224</v>
          </cell>
        </row>
        <row r="845">
          <cell r="A845">
            <v>841</v>
          </cell>
          <cell r="B845" t="str">
            <v>Thôn BĐ</v>
          </cell>
          <cell r="C845">
            <v>2</v>
          </cell>
          <cell r="D845" t="str">
            <v>Xã Long Sơn</v>
          </cell>
          <cell r="E845">
            <v>29</v>
          </cell>
          <cell r="F845">
            <v>3</v>
          </cell>
          <cell r="G845">
            <v>8521</v>
          </cell>
        </row>
        <row r="846">
          <cell r="A846">
            <v>842</v>
          </cell>
          <cell r="B846" t="str">
            <v>Thôn BĐ</v>
          </cell>
          <cell r="C846">
            <v>2</v>
          </cell>
          <cell r="D846" t="str">
            <v>Xã Long Sơn</v>
          </cell>
          <cell r="E846">
            <v>29</v>
          </cell>
          <cell r="F846">
            <v>22</v>
          </cell>
          <cell r="G846">
            <v>9140</v>
          </cell>
        </row>
        <row r="847">
          <cell r="A847">
            <v>843</v>
          </cell>
          <cell r="B847" t="str">
            <v>Thôn BĐ</v>
          </cell>
          <cell r="C847">
            <v>2</v>
          </cell>
          <cell r="D847" t="str">
            <v>Xã Long Sơn</v>
          </cell>
          <cell r="E847">
            <v>29</v>
          </cell>
          <cell r="F847">
            <v>25</v>
          </cell>
          <cell r="G847">
            <v>5520</v>
          </cell>
        </row>
        <row r="848">
          <cell r="A848">
            <v>844</v>
          </cell>
          <cell r="B848" t="str">
            <v>Thôn BĐ</v>
          </cell>
          <cell r="C848">
            <v>2</v>
          </cell>
          <cell r="D848" t="str">
            <v>Xã Long Sơn</v>
          </cell>
          <cell r="E848">
            <v>29</v>
          </cell>
          <cell r="F848">
            <v>27</v>
          </cell>
          <cell r="G848">
            <v>1570</v>
          </cell>
        </row>
        <row r="849">
          <cell r="A849">
            <v>845</v>
          </cell>
          <cell r="B849" t="str">
            <v>Thôn BĐ</v>
          </cell>
          <cell r="C849">
            <v>2</v>
          </cell>
          <cell r="D849" t="str">
            <v>Xã Long Sơn</v>
          </cell>
          <cell r="E849">
            <v>29</v>
          </cell>
          <cell r="F849">
            <v>34</v>
          </cell>
          <cell r="G849">
            <v>9225</v>
          </cell>
        </row>
        <row r="850">
          <cell r="A850">
            <v>846</v>
          </cell>
          <cell r="B850" t="str">
            <v>Thôn BĐ</v>
          </cell>
          <cell r="C850">
            <v>2</v>
          </cell>
          <cell r="D850" t="str">
            <v>Xã Long Sơn</v>
          </cell>
          <cell r="E850">
            <v>29</v>
          </cell>
          <cell r="F850">
            <v>35</v>
          </cell>
          <cell r="G850">
            <v>1826</v>
          </cell>
        </row>
        <row r="851">
          <cell r="A851">
            <v>847</v>
          </cell>
          <cell r="B851" t="str">
            <v>Thôn BĐ</v>
          </cell>
          <cell r="C851">
            <v>2</v>
          </cell>
          <cell r="D851" t="str">
            <v>Xã Long Sơn</v>
          </cell>
          <cell r="E851">
            <v>29</v>
          </cell>
          <cell r="F851">
            <v>38</v>
          </cell>
          <cell r="G851">
            <v>1742</v>
          </cell>
        </row>
        <row r="852">
          <cell r="A852">
            <v>848</v>
          </cell>
          <cell r="B852" t="str">
            <v>Thôn BĐ</v>
          </cell>
          <cell r="C852">
            <v>2</v>
          </cell>
          <cell r="D852" t="str">
            <v>Xã Long Sơn</v>
          </cell>
          <cell r="E852">
            <v>29</v>
          </cell>
          <cell r="F852">
            <v>57</v>
          </cell>
          <cell r="G852">
            <v>17472</v>
          </cell>
        </row>
        <row r="853">
          <cell r="A853">
            <v>849</v>
          </cell>
          <cell r="B853" t="str">
            <v>Thôn BĐ</v>
          </cell>
          <cell r="C853">
            <v>2</v>
          </cell>
          <cell r="D853" t="str">
            <v>Xã Long Sơn</v>
          </cell>
          <cell r="E853">
            <v>29</v>
          </cell>
          <cell r="F853">
            <v>60</v>
          </cell>
          <cell r="G853">
            <v>5520</v>
          </cell>
        </row>
        <row r="854">
          <cell r="A854">
            <v>850</v>
          </cell>
          <cell r="B854" t="str">
            <v>Thôn BĐ</v>
          </cell>
          <cell r="C854">
            <v>2</v>
          </cell>
          <cell r="D854" t="str">
            <v>Xã Long Sơn</v>
          </cell>
          <cell r="E854">
            <v>29</v>
          </cell>
          <cell r="F854">
            <v>61</v>
          </cell>
          <cell r="G854">
            <v>3703</v>
          </cell>
        </row>
        <row r="855">
          <cell r="A855">
            <v>851</v>
          </cell>
          <cell r="B855" t="str">
            <v>Thôn BĐ</v>
          </cell>
          <cell r="C855">
            <v>2</v>
          </cell>
          <cell r="D855" t="str">
            <v>Xã Long Sơn</v>
          </cell>
          <cell r="E855">
            <v>29</v>
          </cell>
          <cell r="F855">
            <v>87</v>
          </cell>
          <cell r="G855">
            <v>22710</v>
          </cell>
        </row>
        <row r="856">
          <cell r="A856">
            <v>852</v>
          </cell>
          <cell r="B856" t="str">
            <v>Thôn BĐ</v>
          </cell>
          <cell r="C856">
            <v>2</v>
          </cell>
          <cell r="D856" t="str">
            <v>Xã Long Sơn</v>
          </cell>
          <cell r="E856">
            <v>29</v>
          </cell>
          <cell r="F856">
            <v>88</v>
          </cell>
          <cell r="G856">
            <v>52370</v>
          </cell>
        </row>
        <row r="857">
          <cell r="A857">
            <v>853</v>
          </cell>
          <cell r="B857" t="str">
            <v>Thôn BĐ</v>
          </cell>
          <cell r="C857">
            <v>2</v>
          </cell>
          <cell r="D857" t="str">
            <v>Xã Long Sơn</v>
          </cell>
          <cell r="E857">
            <v>29</v>
          </cell>
          <cell r="F857">
            <v>91</v>
          </cell>
          <cell r="G857">
            <v>3527</v>
          </cell>
        </row>
        <row r="858">
          <cell r="A858">
            <v>854</v>
          </cell>
          <cell r="B858" t="str">
            <v>Thôn BĐ</v>
          </cell>
          <cell r="C858">
            <v>2</v>
          </cell>
          <cell r="D858" t="str">
            <v>Xã Long Sơn</v>
          </cell>
          <cell r="E858">
            <v>29</v>
          </cell>
          <cell r="F858">
            <v>96</v>
          </cell>
          <cell r="G858">
            <v>1919</v>
          </cell>
        </row>
        <row r="859">
          <cell r="A859">
            <v>855</v>
          </cell>
          <cell r="B859" t="str">
            <v>Thôn BĐ</v>
          </cell>
          <cell r="C859">
            <v>2</v>
          </cell>
          <cell r="D859" t="str">
            <v>Xã Long Sơn</v>
          </cell>
          <cell r="E859">
            <v>29</v>
          </cell>
          <cell r="F859">
            <v>98</v>
          </cell>
          <cell r="G859">
            <v>1414</v>
          </cell>
        </row>
        <row r="860">
          <cell r="A860">
            <v>856</v>
          </cell>
          <cell r="B860" t="str">
            <v>Thôn BĐ</v>
          </cell>
          <cell r="C860">
            <v>2</v>
          </cell>
          <cell r="D860" t="str">
            <v>Xã Long Sơn</v>
          </cell>
          <cell r="E860">
            <v>29</v>
          </cell>
          <cell r="F860">
            <v>100</v>
          </cell>
          <cell r="G860">
            <v>5140</v>
          </cell>
        </row>
        <row r="861">
          <cell r="A861">
            <v>857</v>
          </cell>
          <cell r="B861" t="str">
            <v>Thôn BĐ</v>
          </cell>
          <cell r="C861">
            <v>2</v>
          </cell>
          <cell r="D861" t="str">
            <v>Xã Long Sơn</v>
          </cell>
          <cell r="E861">
            <v>29</v>
          </cell>
          <cell r="F861">
            <v>101</v>
          </cell>
          <cell r="G861">
            <v>34800</v>
          </cell>
        </row>
        <row r="862">
          <cell r="A862">
            <v>858</v>
          </cell>
          <cell r="B862" t="str">
            <v>Thôn BĐ</v>
          </cell>
          <cell r="C862">
            <v>2</v>
          </cell>
          <cell r="D862" t="str">
            <v>Xã Long Sơn</v>
          </cell>
          <cell r="E862">
            <v>29</v>
          </cell>
          <cell r="F862">
            <v>103</v>
          </cell>
          <cell r="G862">
            <v>2809</v>
          </cell>
        </row>
        <row r="863">
          <cell r="A863">
            <v>859</v>
          </cell>
          <cell r="B863" t="str">
            <v>Thôn BĐ</v>
          </cell>
          <cell r="C863">
            <v>2</v>
          </cell>
          <cell r="D863" t="str">
            <v>Xã Long Sơn</v>
          </cell>
          <cell r="E863">
            <v>29</v>
          </cell>
          <cell r="F863">
            <v>105</v>
          </cell>
          <cell r="G863">
            <v>53610</v>
          </cell>
        </row>
        <row r="864">
          <cell r="A864">
            <v>860</v>
          </cell>
          <cell r="B864" t="str">
            <v>Thôn BĐ</v>
          </cell>
          <cell r="C864">
            <v>2</v>
          </cell>
          <cell r="D864" t="str">
            <v>Xã Long Sơn</v>
          </cell>
          <cell r="E864">
            <v>29</v>
          </cell>
          <cell r="F864">
            <v>112</v>
          </cell>
          <cell r="G864">
            <v>6340</v>
          </cell>
        </row>
        <row r="865">
          <cell r="A865">
            <v>861</v>
          </cell>
          <cell r="B865" t="str">
            <v>Thôn BĐ</v>
          </cell>
          <cell r="C865">
            <v>2</v>
          </cell>
          <cell r="D865" t="str">
            <v>Xã Long Sơn</v>
          </cell>
          <cell r="E865">
            <v>29</v>
          </cell>
          <cell r="F865">
            <v>113</v>
          </cell>
          <cell r="G865">
            <v>1591</v>
          </cell>
        </row>
        <row r="866">
          <cell r="A866">
            <v>862</v>
          </cell>
          <cell r="B866" t="str">
            <v>Thôn BĐ</v>
          </cell>
          <cell r="C866">
            <v>2</v>
          </cell>
          <cell r="D866" t="str">
            <v>Xã Long Sơn</v>
          </cell>
          <cell r="E866">
            <v>29</v>
          </cell>
          <cell r="F866">
            <v>114</v>
          </cell>
          <cell r="G866">
            <v>75870</v>
          </cell>
        </row>
        <row r="867">
          <cell r="A867">
            <v>863</v>
          </cell>
          <cell r="B867" t="str">
            <v>Thôn BĐ</v>
          </cell>
          <cell r="C867">
            <v>2</v>
          </cell>
          <cell r="D867" t="str">
            <v>Xã Long Sơn</v>
          </cell>
          <cell r="E867">
            <v>29</v>
          </cell>
          <cell r="F867">
            <v>118</v>
          </cell>
          <cell r="G867">
            <v>5108</v>
          </cell>
        </row>
        <row r="868">
          <cell r="A868">
            <v>864</v>
          </cell>
          <cell r="B868" t="str">
            <v>Thôn 9</v>
          </cell>
          <cell r="C868">
            <v>2</v>
          </cell>
          <cell r="D868" t="str">
            <v>Xã Long Sơn</v>
          </cell>
          <cell r="E868">
            <v>30</v>
          </cell>
          <cell r="F868">
            <v>2</v>
          </cell>
          <cell r="G868">
            <v>5930</v>
          </cell>
        </row>
        <row r="869">
          <cell r="A869">
            <v>865</v>
          </cell>
          <cell r="B869" t="str">
            <v>Thôn 9</v>
          </cell>
          <cell r="C869">
            <v>2</v>
          </cell>
          <cell r="D869" t="str">
            <v>Xã Long Sơn</v>
          </cell>
          <cell r="E869">
            <v>30</v>
          </cell>
          <cell r="F869">
            <v>5</v>
          </cell>
          <cell r="G869">
            <v>10480</v>
          </cell>
        </row>
        <row r="870">
          <cell r="A870">
            <v>866</v>
          </cell>
          <cell r="B870" t="str">
            <v>Thôn 9</v>
          </cell>
          <cell r="C870">
            <v>2</v>
          </cell>
          <cell r="D870" t="str">
            <v>Xã Long Sơn</v>
          </cell>
          <cell r="E870">
            <v>30</v>
          </cell>
          <cell r="F870">
            <v>8</v>
          </cell>
          <cell r="G870">
            <v>2620</v>
          </cell>
        </row>
        <row r="871">
          <cell r="A871">
            <v>867</v>
          </cell>
          <cell r="B871" t="str">
            <v>Thôn 9</v>
          </cell>
          <cell r="C871">
            <v>2</v>
          </cell>
          <cell r="D871" t="str">
            <v>Xã Long Sơn</v>
          </cell>
          <cell r="E871">
            <v>30</v>
          </cell>
          <cell r="F871">
            <v>11</v>
          </cell>
          <cell r="G871">
            <v>15140</v>
          </cell>
        </row>
        <row r="872">
          <cell r="A872">
            <v>868</v>
          </cell>
          <cell r="B872" t="str">
            <v>Thôn 9</v>
          </cell>
          <cell r="C872">
            <v>2</v>
          </cell>
          <cell r="D872" t="str">
            <v>Xã Long Sơn</v>
          </cell>
          <cell r="E872">
            <v>30</v>
          </cell>
          <cell r="F872">
            <v>15</v>
          </cell>
          <cell r="G872">
            <v>22720</v>
          </cell>
        </row>
        <row r="873">
          <cell r="A873">
            <v>869</v>
          </cell>
          <cell r="B873" t="str">
            <v>Thôn 9</v>
          </cell>
          <cell r="C873">
            <v>2</v>
          </cell>
          <cell r="D873" t="str">
            <v>Xã Long Sơn</v>
          </cell>
          <cell r="E873">
            <v>30</v>
          </cell>
          <cell r="F873">
            <v>25</v>
          </cell>
          <cell r="G873">
            <v>1340</v>
          </cell>
        </row>
        <row r="874">
          <cell r="A874">
            <v>870</v>
          </cell>
          <cell r="B874" t="str">
            <v>Thôn 9</v>
          </cell>
          <cell r="C874">
            <v>2</v>
          </cell>
          <cell r="D874" t="str">
            <v>Xã Long Sơn</v>
          </cell>
          <cell r="E874">
            <v>30</v>
          </cell>
          <cell r="F874">
            <v>32</v>
          </cell>
          <cell r="G874">
            <v>110190</v>
          </cell>
        </row>
        <row r="875">
          <cell r="A875">
            <v>871</v>
          </cell>
          <cell r="B875" t="str">
            <v>Thôn 9</v>
          </cell>
          <cell r="C875">
            <v>2</v>
          </cell>
          <cell r="D875" t="str">
            <v>Xã Long Sơn</v>
          </cell>
          <cell r="E875">
            <v>30</v>
          </cell>
          <cell r="F875">
            <v>35</v>
          </cell>
          <cell r="G875">
            <v>232</v>
          </cell>
        </row>
        <row r="876">
          <cell r="A876">
            <v>872</v>
          </cell>
          <cell r="B876" t="str">
            <v>Thôn 9</v>
          </cell>
          <cell r="C876">
            <v>2</v>
          </cell>
          <cell r="D876" t="str">
            <v>Xã Long Sơn</v>
          </cell>
          <cell r="E876">
            <v>31</v>
          </cell>
          <cell r="F876">
            <v>1</v>
          </cell>
          <cell r="G876">
            <v>2826</v>
          </cell>
        </row>
        <row r="877">
          <cell r="A877">
            <v>873</v>
          </cell>
          <cell r="B877" t="str">
            <v>Thôn 9</v>
          </cell>
          <cell r="C877">
            <v>2</v>
          </cell>
          <cell r="D877" t="str">
            <v>Xã Long Sơn</v>
          </cell>
          <cell r="E877">
            <v>31</v>
          </cell>
          <cell r="F877">
            <v>24</v>
          </cell>
          <cell r="G877">
            <v>5090</v>
          </cell>
        </row>
        <row r="878">
          <cell r="A878">
            <v>874</v>
          </cell>
          <cell r="B878" t="str">
            <v>Thôn 9</v>
          </cell>
          <cell r="C878">
            <v>2</v>
          </cell>
          <cell r="D878" t="str">
            <v>Xã Long Sơn</v>
          </cell>
          <cell r="E878">
            <v>31</v>
          </cell>
          <cell r="F878">
            <v>49</v>
          </cell>
          <cell r="G878">
            <v>1315</v>
          </cell>
        </row>
        <row r="879">
          <cell r="A879">
            <v>875</v>
          </cell>
          <cell r="B879" t="str">
            <v>Thôn 9</v>
          </cell>
          <cell r="C879">
            <v>2</v>
          </cell>
          <cell r="D879" t="str">
            <v>Xã Long Sơn</v>
          </cell>
          <cell r="E879">
            <v>32</v>
          </cell>
          <cell r="F879">
            <v>69</v>
          </cell>
          <cell r="G879">
            <v>4200</v>
          </cell>
        </row>
        <row r="880">
          <cell r="A880">
            <v>876</v>
          </cell>
          <cell r="B880" t="str">
            <v>Thôn 9</v>
          </cell>
          <cell r="C880">
            <v>2</v>
          </cell>
          <cell r="D880" t="str">
            <v>Xã Long Sơn</v>
          </cell>
          <cell r="E880">
            <v>32</v>
          </cell>
          <cell r="F880">
            <v>93</v>
          </cell>
          <cell r="G880">
            <v>6318</v>
          </cell>
        </row>
        <row r="881">
          <cell r="A881">
            <v>877</v>
          </cell>
          <cell r="B881" t="str">
            <v>Thôn 9</v>
          </cell>
          <cell r="C881">
            <v>2</v>
          </cell>
          <cell r="D881" t="str">
            <v>Xã Long Sơn</v>
          </cell>
          <cell r="E881">
            <v>32</v>
          </cell>
          <cell r="F881">
            <v>95</v>
          </cell>
          <cell r="G881">
            <v>1181</v>
          </cell>
        </row>
        <row r="882">
          <cell r="A882">
            <v>878</v>
          </cell>
          <cell r="B882" t="str">
            <v>Thôn 9</v>
          </cell>
          <cell r="C882">
            <v>2</v>
          </cell>
          <cell r="D882" t="str">
            <v>Xã Long Sơn</v>
          </cell>
          <cell r="E882">
            <v>32</v>
          </cell>
          <cell r="F882">
            <v>121</v>
          </cell>
          <cell r="G882">
            <v>2883</v>
          </cell>
        </row>
        <row r="883">
          <cell r="A883">
            <v>879</v>
          </cell>
          <cell r="B883" t="str">
            <v>Thôn 9</v>
          </cell>
          <cell r="C883">
            <v>2</v>
          </cell>
          <cell r="D883" t="str">
            <v>Xã Long Sơn</v>
          </cell>
          <cell r="E883">
            <v>32</v>
          </cell>
          <cell r="F883">
            <v>127</v>
          </cell>
          <cell r="G883">
            <v>31370</v>
          </cell>
        </row>
        <row r="884">
          <cell r="A884">
            <v>880</v>
          </cell>
          <cell r="B884" t="str">
            <v>Thôn 9</v>
          </cell>
          <cell r="C884">
            <v>2</v>
          </cell>
          <cell r="D884" t="str">
            <v>Xã Long Sơn</v>
          </cell>
          <cell r="E884">
            <v>32</v>
          </cell>
          <cell r="F884">
            <v>135</v>
          </cell>
          <cell r="G884">
            <v>4730</v>
          </cell>
        </row>
        <row r="885">
          <cell r="A885">
            <v>881</v>
          </cell>
          <cell r="B885" t="str">
            <v>Thôn 9</v>
          </cell>
          <cell r="C885">
            <v>2</v>
          </cell>
          <cell r="D885" t="str">
            <v>Xã Long Sơn</v>
          </cell>
          <cell r="E885">
            <v>32</v>
          </cell>
          <cell r="F885">
            <v>210</v>
          </cell>
          <cell r="G885">
            <v>4650</v>
          </cell>
        </row>
        <row r="886">
          <cell r="A886">
            <v>882</v>
          </cell>
          <cell r="B886" t="str">
            <v>Thôn 9</v>
          </cell>
          <cell r="C886">
            <v>2</v>
          </cell>
          <cell r="D886" t="str">
            <v>Xã Long Sơn</v>
          </cell>
          <cell r="E886">
            <v>32</v>
          </cell>
          <cell r="F886">
            <v>239</v>
          </cell>
          <cell r="G886">
            <v>684</v>
          </cell>
        </row>
        <row r="887">
          <cell r="A887">
            <v>883</v>
          </cell>
          <cell r="B887" t="str">
            <v>Thôn 9</v>
          </cell>
          <cell r="C887">
            <v>2</v>
          </cell>
          <cell r="D887" t="str">
            <v>Xã Long Sơn</v>
          </cell>
          <cell r="E887">
            <v>32</v>
          </cell>
          <cell r="F887">
            <v>254</v>
          </cell>
          <cell r="G887">
            <v>1530</v>
          </cell>
        </row>
        <row r="888">
          <cell r="A888">
            <v>884</v>
          </cell>
          <cell r="B888" t="str">
            <v>Thôn 9</v>
          </cell>
          <cell r="C888">
            <v>2</v>
          </cell>
          <cell r="D888" t="str">
            <v>Xã Long Sơn</v>
          </cell>
          <cell r="E888">
            <v>32</v>
          </cell>
          <cell r="F888">
            <v>265</v>
          </cell>
          <cell r="G888">
            <v>2390</v>
          </cell>
        </row>
        <row r="889">
          <cell r="A889">
            <v>885</v>
          </cell>
          <cell r="B889" t="str">
            <v>Thôn 9</v>
          </cell>
          <cell r="C889">
            <v>2</v>
          </cell>
          <cell r="D889" t="str">
            <v>Xã Long Sơn</v>
          </cell>
          <cell r="E889">
            <v>32</v>
          </cell>
          <cell r="F889">
            <v>268</v>
          </cell>
          <cell r="G889">
            <v>1411</v>
          </cell>
        </row>
        <row r="890">
          <cell r="A890">
            <v>886</v>
          </cell>
          <cell r="B890" t="str">
            <v>Thôn 9</v>
          </cell>
          <cell r="C890" t="str">
            <v>5.1</v>
          </cell>
          <cell r="D890" t="str">
            <v>Xã Long Sơn</v>
          </cell>
          <cell r="E890">
            <v>33</v>
          </cell>
          <cell r="F890">
            <v>132</v>
          </cell>
          <cell r="G890">
            <v>24269</v>
          </cell>
        </row>
        <row r="891">
          <cell r="A891">
            <v>887</v>
          </cell>
          <cell r="B891" t="str">
            <v>Thôn 9</v>
          </cell>
          <cell r="C891">
            <v>2</v>
          </cell>
          <cell r="D891" t="str">
            <v>Xã Long Sơn</v>
          </cell>
          <cell r="E891">
            <v>33</v>
          </cell>
          <cell r="F891">
            <v>212</v>
          </cell>
          <cell r="G891">
            <v>715</v>
          </cell>
        </row>
        <row r="892">
          <cell r="A892">
            <v>888</v>
          </cell>
          <cell r="B892" t="str">
            <v>Thôn 9</v>
          </cell>
          <cell r="C892">
            <v>2</v>
          </cell>
          <cell r="D892" t="str">
            <v>Xã Long Sơn</v>
          </cell>
          <cell r="E892">
            <v>33</v>
          </cell>
          <cell r="F892">
            <v>225</v>
          </cell>
          <cell r="G892">
            <v>5292</v>
          </cell>
        </row>
        <row r="893">
          <cell r="A893">
            <v>889</v>
          </cell>
          <cell r="B893" t="str">
            <v>Thôn 9</v>
          </cell>
          <cell r="C893">
            <v>2</v>
          </cell>
          <cell r="D893" t="str">
            <v>Xã Long Sơn</v>
          </cell>
          <cell r="E893">
            <v>33</v>
          </cell>
          <cell r="F893">
            <v>229</v>
          </cell>
          <cell r="G893">
            <v>1230</v>
          </cell>
        </row>
        <row r="894">
          <cell r="A894">
            <v>890</v>
          </cell>
          <cell r="B894" t="str">
            <v>Thôn 9</v>
          </cell>
          <cell r="C894">
            <v>2</v>
          </cell>
          <cell r="D894" t="str">
            <v>Xã Long Sơn</v>
          </cell>
          <cell r="E894">
            <v>33</v>
          </cell>
          <cell r="F894">
            <v>238</v>
          </cell>
          <cell r="G894">
            <v>1267</v>
          </cell>
        </row>
        <row r="895">
          <cell r="A895">
            <v>891</v>
          </cell>
          <cell r="B895" t="str">
            <v>Thôn 9</v>
          </cell>
          <cell r="C895">
            <v>2</v>
          </cell>
          <cell r="D895" t="str">
            <v>Xã Long Sơn</v>
          </cell>
          <cell r="E895">
            <v>33</v>
          </cell>
          <cell r="F895">
            <v>241</v>
          </cell>
          <cell r="G895">
            <v>3551</v>
          </cell>
        </row>
        <row r="896">
          <cell r="A896">
            <v>892</v>
          </cell>
          <cell r="B896" t="str">
            <v>Thôn 9</v>
          </cell>
          <cell r="C896">
            <v>2</v>
          </cell>
          <cell r="D896" t="str">
            <v>Xã Long Sơn</v>
          </cell>
          <cell r="E896">
            <v>33</v>
          </cell>
          <cell r="F896">
            <v>249</v>
          </cell>
          <cell r="G896">
            <v>4535</v>
          </cell>
        </row>
        <row r="897">
          <cell r="A897">
            <v>893</v>
          </cell>
          <cell r="B897" t="str">
            <v>Thôn 9</v>
          </cell>
          <cell r="C897">
            <v>2</v>
          </cell>
          <cell r="D897" t="str">
            <v>Xã Long Sơn</v>
          </cell>
          <cell r="E897">
            <v>33</v>
          </cell>
          <cell r="F897">
            <v>252</v>
          </cell>
          <cell r="G897">
            <v>11090</v>
          </cell>
        </row>
        <row r="898">
          <cell r="A898">
            <v>894</v>
          </cell>
          <cell r="B898" t="str">
            <v>Thôn 9</v>
          </cell>
          <cell r="C898">
            <v>2</v>
          </cell>
          <cell r="D898" t="str">
            <v>Xã Long Sơn</v>
          </cell>
          <cell r="E898">
            <v>33</v>
          </cell>
          <cell r="F898">
            <v>257</v>
          </cell>
          <cell r="G898">
            <v>1448</v>
          </cell>
        </row>
        <row r="899">
          <cell r="A899">
            <v>895</v>
          </cell>
          <cell r="B899" t="str">
            <v>Thôn 9</v>
          </cell>
          <cell r="C899">
            <v>2</v>
          </cell>
          <cell r="D899" t="str">
            <v>Xã Long Sơn</v>
          </cell>
          <cell r="E899">
            <v>34</v>
          </cell>
          <cell r="F899">
            <v>3</v>
          </cell>
          <cell r="G899">
            <v>6511</v>
          </cell>
        </row>
        <row r="900">
          <cell r="A900">
            <v>896</v>
          </cell>
          <cell r="B900" t="str">
            <v>Thôn 9</v>
          </cell>
          <cell r="C900">
            <v>2</v>
          </cell>
          <cell r="D900" t="str">
            <v>Xã Long Sơn</v>
          </cell>
          <cell r="E900">
            <v>34</v>
          </cell>
          <cell r="F900">
            <v>63</v>
          </cell>
          <cell r="G900">
            <v>1079</v>
          </cell>
        </row>
        <row r="901">
          <cell r="A901">
            <v>897</v>
          </cell>
          <cell r="B901" t="str">
            <v>Thôn 9</v>
          </cell>
          <cell r="C901">
            <v>2</v>
          </cell>
          <cell r="D901" t="str">
            <v>Xã Long Sơn</v>
          </cell>
          <cell r="E901">
            <v>34</v>
          </cell>
          <cell r="F901">
            <v>64</v>
          </cell>
          <cell r="G901">
            <v>4432</v>
          </cell>
        </row>
        <row r="902">
          <cell r="A902">
            <v>898</v>
          </cell>
          <cell r="B902" t="str">
            <v>Thôn 9</v>
          </cell>
          <cell r="C902">
            <v>2</v>
          </cell>
          <cell r="D902" t="str">
            <v>Xã Long Sơn</v>
          </cell>
          <cell r="E902">
            <v>34</v>
          </cell>
          <cell r="F902">
            <v>65</v>
          </cell>
          <cell r="G902">
            <v>59681</v>
          </cell>
        </row>
        <row r="903">
          <cell r="A903">
            <v>899</v>
          </cell>
          <cell r="B903" t="str">
            <v>Thôn 9</v>
          </cell>
          <cell r="C903">
            <v>2</v>
          </cell>
          <cell r="D903" t="str">
            <v>Xã Long Sơn</v>
          </cell>
          <cell r="E903">
            <v>35</v>
          </cell>
          <cell r="F903">
            <v>2</v>
          </cell>
          <cell r="G903">
            <v>3050</v>
          </cell>
        </row>
        <row r="904">
          <cell r="A904">
            <v>900</v>
          </cell>
          <cell r="B904" t="str">
            <v>Thôn 9</v>
          </cell>
          <cell r="C904">
            <v>2</v>
          </cell>
          <cell r="D904" t="str">
            <v>Xã Long Sơn</v>
          </cell>
          <cell r="E904">
            <v>35</v>
          </cell>
          <cell r="F904">
            <v>6</v>
          </cell>
          <cell r="G904">
            <v>996</v>
          </cell>
        </row>
        <row r="905">
          <cell r="A905">
            <v>901</v>
          </cell>
          <cell r="B905" t="str">
            <v>Thôn 9</v>
          </cell>
          <cell r="C905">
            <v>2</v>
          </cell>
          <cell r="D905" t="str">
            <v>Xã Long Sơn</v>
          </cell>
          <cell r="E905">
            <v>35</v>
          </cell>
          <cell r="F905">
            <v>10</v>
          </cell>
          <cell r="G905">
            <v>567</v>
          </cell>
        </row>
        <row r="906">
          <cell r="A906">
            <v>902</v>
          </cell>
          <cell r="B906" t="str">
            <v>Thôn 9</v>
          </cell>
          <cell r="C906">
            <v>2</v>
          </cell>
          <cell r="D906" t="str">
            <v>Xã Long Sơn</v>
          </cell>
          <cell r="E906">
            <v>35</v>
          </cell>
          <cell r="F906">
            <v>23</v>
          </cell>
          <cell r="G906">
            <v>3045</v>
          </cell>
        </row>
        <row r="907">
          <cell r="A907">
            <v>903</v>
          </cell>
          <cell r="B907" t="str">
            <v>Thôn 9</v>
          </cell>
          <cell r="C907">
            <v>2</v>
          </cell>
          <cell r="D907" t="str">
            <v>Xã Long Sơn</v>
          </cell>
          <cell r="E907">
            <v>35</v>
          </cell>
          <cell r="F907">
            <v>40</v>
          </cell>
          <cell r="G907">
            <v>5820</v>
          </cell>
        </row>
        <row r="908">
          <cell r="A908">
            <v>904</v>
          </cell>
          <cell r="B908" t="str">
            <v>Thôn 9</v>
          </cell>
          <cell r="C908">
            <v>2</v>
          </cell>
          <cell r="D908" t="str">
            <v>Xã Long Sơn</v>
          </cell>
          <cell r="E908">
            <v>35</v>
          </cell>
          <cell r="F908">
            <v>134</v>
          </cell>
          <cell r="G908">
            <v>73822</v>
          </cell>
        </row>
        <row r="909">
          <cell r="A909">
            <v>905</v>
          </cell>
          <cell r="B909" t="str">
            <v>Thôn 9</v>
          </cell>
          <cell r="C909">
            <v>2</v>
          </cell>
          <cell r="D909" t="str">
            <v>Xã Long Sơn</v>
          </cell>
          <cell r="E909">
            <v>36</v>
          </cell>
          <cell r="F909">
            <v>1</v>
          </cell>
          <cell r="G909">
            <v>12900</v>
          </cell>
        </row>
        <row r="910">
          <cell r="A910">
            <v>906</v>
          </cell>
          <cell r="B910" t="str">
            <v>Thôn 9</v>
          </cell>
          <cell r="C910">
            <v>2</v>
          </cell>
          <cell r="D910" t="str">
            <v>Xã Long Sơn</v>
          </cell>
          <cell r="E910">
            <v>36</v>
          </cell>
          <cell r="F910">
            <v>7</v>
          </cell>
          <cell r="G910">
            <v>26120</v>
          </cell>
        </row>
        <row r="911">
          <cell r="A911">
            <v>907</v>
          </cell>
          <cell r="B911" t="str">
            <v>Thôn 9</v>
          </cell>
          <cell r="C911">
            <v>2</v>
          </cell>
          <cell r="D911" t="str">
            <v>Xã Long Sơn</v>
          </cell>
          <cell r="E911">
            <v>36</v>
          </cell>
          <cell r="F911">
            <v>9</v>
          </cell>
          <cell r="G911">
            <v>6010</v>
          </cell>
        </row>
        <row r="912">
          <cell r="A912">
            <v>908</v>
          </cell>
          <cell r="B912" t="str">
            <v>Thôn 9</v>
          </cell>
          <cell r="C912">
            <v>2</v>
          </cell>
          <cell r="D912" t="str">
            <v>Xã Long Sơn</v>
          </cell>
          <cell r="E912">
            <v>36</v>
          </cell>
          <cell r="F912">
            <v>15</v>
          </cell>
          <cell r="G912">
            <v>32630</v>
          </cell>
        </row>
        <row r="913">
          <cell r="A913">
            <v>909</v>
          </cell>
          <cell r="B913" t="str">
            <v>Thôn 9</v>
          </cell>
          <cell r="C913">
            <v>2</v>
          </cell>
          <cell r="D913" t="str">
            <v>Xã Long Sơn</v>
          </cell>
          <cell r="E913">
            <v>36</v>
          </cell>
          <cell r="F913">
            <v>40</v>
          </cell>
          <cell r="G913">
            <v>6372</v>
          </cell>
        </row>
        <row r="914">
          <cell r="A914">
            <v>910</v>
          </cell>
          <cell r="B914" t="str">
            <v>Thôn 2</v>
          </cell>
          <cell r="C914">
            <v>1</v>
          </cell>
          <cell r="D914" t="str">
            <v xml:space="preserve">xã Long Sơn </v>
          </cell>
          <cell r="E914">
            <v>1</v>
          </cell>
          <cell r="F914" t="str">
            <v>Không có</v>
          </cell>
          <cell r="G914">
            <v>206</v>
          </cell>
        </row>
        <row r="915">
          <cell r="A915">
            <v>911</v>
          </cell>
          <cell r="B915" t="str">
            <v>Thôn 2</v>
          </cell>
          <cell r="C915">
            <v>1</v>
          </cell>
          <cell r="D915" t="str">
            <v xml:space="preserve">xã Long Sơn </v>
          </cell>
          <cell r="E915">
            <v>1</v>
          </cell>
          <cell r="F915" t="str">
            <v>Không có</v>
          </cell>
          <cell r="G915">
            <v>11000</v>
          </cell>
        </row>
        <row r="916">
          <cell r="A916">
            <v>912</v>
          </cell>
          <cell r="B916" t="str">
            <v>Thôn 1</v>
          </cell>
          <cell r="C916">
            <v>1</v>
          </cell>
          <cell r="D916" t="str">
            <v xml:space="preserve">xã Long Sơn </v>
          </cell>
          <cell r="E916">
            <v>9</v>
          </cell>
          <cell r="F916">
            <v>750</v>
          </cell>
          <cell r="G916">
            <v>2049</v>
          </cell>
        </row>
        <row r="917">
          <cell r="A917">
            <v>913</v>
          </cell>
          <cell r="B917" t="str">
            <v>Thôn 1</v>
          </cell>
          <cell r="C917">
            <v>1</v>
          </cell>
          <cell r="D917" t="str">
            <v xml:space="preserve">xã Long Sơn </v>
          </cell>
          <cell r="E917">
            <v>9</v>
          </cell>
          <cell r="F917">
            <v>963</v>
          </cell>
          <cell r="G917">
            <v>5432</v>
          </cell>
        </row>
        <row r="918">
          <cell r="A918">
            <v>914</v>
          </cell>
          <cell r="B918" t="str">
            <v>Thôn 1</v>
          </cell>
          <cell r="C918">
            <v>1</v>
          </cell>
          <cell r="D918" t="str">
            <v xml:space="preserve">xã Long Sơn </v>
          </cell>
          <cell r="E918">
            <v>9</v>
          </cell>
          <cell r="F918">
            <v>966</v>
          </cell>
          <cell r="G918">
            <v>5941</v>
          </cell>
        </row>
        <row r="919">
          <cell r="A919">
            <v>915</v>
          </cell>
          <cell r="B919" t="str">
            <v>Thôn 1</v>
          </cell>
          <cell r="C919">
            <v>1</v>
          </cell>
          <cell r="D919" t="str">
            <v xml:space="preserve">xã Long Sơn </v>
          </cell>
          <cell r="E919">
            <v>9</v>
          </cell>
          <cell r="F919" t="str">
            <v>Không có</v>
          </cell>
          <cell r="G919">
            <v>225</v>
          </cell>
        </row>
        <row r="920">
          <cell r="A920">
            <v>916</v>
          </cell>
          <cell r="B920" t="str">
            <v>Thôn 1</v>
          </cell>
          <cell r="C920">
            <v>1</v>
          </cell>
          <cell r="D920" t="str">
            <v xml:space="preserve">xã Long Sơn </v>
          </cell>
          <cell r="E920">
            <v>9</v>
          </cell>
          <cell r="F920" t="str">
            <v>Không có</v>
          </cell>
          <cell r="G920">
            <v>6212</v>
          </cell>
        </row>
        <row r="921">
          <cell r="A921">
            <v>917</v>
          </cell>
          <cell r="B921" t="str">
            <v>Thôn 8</v>
          </cell>
          <cell r="C921">
            <v>1</v>
          </cell>
          <cell r="D921" t="str">
            <v xml:space="preserve">xã Long Sơn </v>
          </cell>
          <cell r="E921">
            <v>17</v>
          </cell>
          <cell r="F921">
            <v>818</v>
          </cell>
          <cell r="G921">
            <v>3086</v>
          </cell>
        </row>
        <row r="922">
          <cell r="A922">
            <v>918</v>
          </cell>
          <cell r="B922" t="str">
            <v>Thôn 9</v>
          </cell>
          <cell r="C922">
            <v>1</v>
          </cell>
          <cell r="D922" t="str">
            <v xml:space="preserve">xã Long Sơn </v>
          </cell>
          <cell r="E922">
            <v>21</v>
          </cell>
          <cell r="F922">
            <v>235</v>
          </cell>
          <cell r="G922">
            <v>849</v>
          </cell>
        </row>
        <row r="923">
          <cell r="A923">
            <v>919</v>
          </cell>
          <cell r="B923" t="str">
            <v>Thôn 9</v>
          </cell>
          <cell r="C923">
            <v>1</v>
          </cell>
          <cell r="D923" t="str">
            <v xml:space="preserve">xã Long Sơn </v>
          </cell>
          <cell r="E923">
            <v>21</v>
          </cell>
          <cell r="F923" t="str">
            <v>142 + 144</v>
          </cell>
          <cell r="G923">
            <v>2053</v>
          </cell>
        </row>
        <row r="924">
          <cell r="A924">
            <v>920</v>
          </cell>
          <cell r="B924" t="str">
            <v>Thôn 7</v>
          </cell>
          <cell r="C924">
            <v>1</v>
          </cell>
          <cell r="D924" t="str">
            <v xml:space="preserve">xã Long Sơn </v>
          </cell>
          <cell r="E924">
            <v>40</v>
          </cell>
          <cell r="F924" t="str">
            <v>Không có</v>
          </cell>
          <cell r="G924">
            <v>315</v>
          </cell>
        </row>
        <row r="925">
          <cell r="A925">
            <v>921</v>
          </cell>
          <cell r="B925" t="str">
            <v>Thôn 6</v>
          </cell>
          <cell r="C925">
            <v>1</v>
          </cell>
          <cell r="D925" t="str">
            <v xml:space="preserve">xã Long Sơn </v>
          </cell>
          <cell r="E925">
            <v>43</v>
          </cell>
          <cell r="F925">
            <v>46</v>
          </cell>
          <cell r="G925">
            <v>1154.8</v>
          </cell>
        </row>
        <row r="926">
          <cell r="A926">
            <v>922</v>
          </cell>
          <cell r="B926" t="str">
            <v>Thôn 5</v>
          </cell>
          <cell r="C926">
            <v>1</v>
          </cell>
          <cell r="D926" t="str">
            <v xml:space="preserve">xã Long Sơn </v>
          </cell>
          <cell r="E926">
            <v>46</v>
          </cell>
          <cell r="F926">
            <v>89</v>
          </cell>
          <cell r="G926">
            <v>1040.7</v>
          </cell>
        </row>
        <row r="927">
          <cell r="A927">
            <v>923</v>
          </cell>
          <cell r="B927" t="str">
            <v>Thôn 5</v>
          </cell>
          <cell r="C927">
            <v>1</v>
          </cell>
          <cell r="D927" t="str">
            <v xml:space="preserve">xã Long Sơn </v>
          </cell>
          <cell r="E927">
            <v>49</v>
          </cell>
          <cell r="F927">
            <v>11</v>
          </cell>
          <cell r="G927">
            <v>255.6</v>
          </cell>
        </row>
        <row r="928">
          <cell r="A928">
            <v>924</v>
          </cell>
          <cell r="B928" t="str">
            <v>CÓ KHẢ NĂNG ĐƯA VÀO KHAI THÁC, SỬ DỤNG</v>
          </cell>
        </row>
        <row r="929">
          <cell r="A929">
            <v>925</v>
          </cell>
          <cell r="B929" t="str">
            <v>Thôn 10</v>
          </cell>
          <cell r="C929">
            <v>2</v>
          </cell>
          <cell r="D929" t="str">
            <v>Long Sơn</v>
          </cell>
          <cell r="E929">
            <v>97</v>
          </cell>
          <cell r="F929">
            <v>55</v>
          </cell>
          <cell r="G929">
            <v>28571</v>
          </cell>
          <cell r="H929" t="str">
            <v>NTS</v>
          </cell>
        </row>
        <row r="930">
          <cell r="A930">
            <v>926</v>
          </cell>
          <cell r="B930" t="str">
            <v>Thôn 10</v>
          </cell>
          <cell r="C930">
            <v>2</v>
          </cell>
          <cell r="D930" t="str">
            <v>Long Sơn</v>
          </cell>
          <cell r="E930">
            <v>97</v>
          </cell>
          <cell r="F930">
            <v>59</v>
          </cell>
          <cell r="G930">
            <v>11244.5</v>
          </cell>
        </row>
        <row r="931">
          <cell r="A931">
            <v>927</v>
          </cell>
          <cell r="B931" t="str">
            <v>Thôn 9</v>
          </cell>
          <cell r="C931">
            <v>2</v>
          </cell>
          <cell r="D931" t="str">
            <v>Long Sơn</v>
          </cell>
          <cell r="E931">
            <v>134</v>
          </cell>
          <cell r="G931">
            <v>11531</v>
          </cell>
        </row>
        <row r="932">
          <cell r="A932">
            <v>928</v>
          </cell>
          <cell r="B932" t="str">
            <v>01A Trần Phú</v>
          </cell>
          <cell r="C932">
            <v>2</v>
          </cell>
          <cell r="D932" t="str">
            <v>Phường 1</v>
          </cell>
          <cell r="E932">
            <v>54</v>
          </cell>
          <cell r="F932">
            <v>22</v>
          </cell>
          <cell r="G932">
            <v>2404.3000000000002</v>
          </cell>
        </row>
        <row r="933">
          <cell r="A933">
            <v>929</v>
          </cell>
          <cell r="B933" t="str">
            <v>Hẻm 54 Hàn Thuyên</v>
          </cell>
          <cell r="C933">
            <v>2</v>
          </cell>
          <cell r="D933" t="str">
            <v>Phường 10</v>
          </cell>
          <cell r="E933">
            <v>41</v>
          </cell>
          <cell r="F933">
            <v>164</v>
          </cell>
          <cell r="G933">
            <v>3088.8</v>
          </cell>
        </row>
        <row r="934">
          <cell r="A934">
            <v>930</v>
          </cell>
          <cell r="B934" t="str">
            <v>Đối diện số 462 Nguyễn Hữu Cảnh </v>
          </cell>
          <cell r="C934">
            <v>2</v>
          </cell>
          <cell r="D934" t="str">
            <v>Phường 10</v>
          </cell>
          <cell r="E934">
            <v>90</v>
          </cell>
          <cell r="F934">
            <v>21</v>
          </cell>
          <cell r="G934">
            <v>669</v>
          </cell>
        </row>
        <row r="935">
          <cell r="A935">
            <v>931</v>
          </cell>
          <cell r="B935" t="str">
            <v>414/15 Nguyễn Hữu Cảnh</v>
          </cell>
          <cell r="C935">
            <v>2</v>
          </cell>
          <cell r="D935" t="str">
            <v>Phường 10</v>
          </cell>
          <cell r="E935">
            <v>94</v>
          </cell>
          <cell r="F935">
            <v>158</v>
          </cell>
          <cell r="G935">
            <v>1805</v>
          </cell>
        </row>
        <row r="936">
          <cell r="A936">
            <v>932</v>
          </cell>
          <cell r="B936" t="str">
            <v>Đầu hẻm 65 Bắc Sơn</v>
          </cell>
          <cell r="C936">
            <v>1</v>
          </cell>
          <cell r="D936" t="str">
            <v>Phường 11</v>
          </cell>
          <cell r="E936">
            <v>37</v>
          </cell>
          <cell r="F936">
            <v>507</v>
          </cell>
          <cell r="G936">
            <v>520</v>
          </cell>
        </row>
        <row r="937">
          <cell r="A937">
            <v>933</v>
          </cell>
          <cell r="B937" t="str">
            <v>Đường đô Lương</v>
          </cell>
          <cell r="C937">
            <v>2</v>
          </cell>
          <cell r="D937" t="str">
            <v>Phường 11</v>
          </cell>
          <cell r="E937">
            <v>39</v>
          </cell>
          <cell r="F937" t="str">
            <v>247, 248</v>
          </cell>
          <cell r="G937">
            <v>3021</v>
          </cell>
        </row>
        <row r="938">
          <cell r="A938">
            <v>934</v>
          </cell>
          <cell r="B938" t="str">
            <v xml:space="preserve">Phước Thắng </v>
          </cell>
          <cell r="C938">
            <v>6</v>
          </cell>
          <cell r="D938" t="str">
            <v>Phường 12</v>
          </cell>
          <cell r="E938">
            <v>52</v>
          </cell>
          <cell r="F938">
            <v>9</v>
          </cell>
          <cell r="G938">
            <v>1152</v>
          </cell>
        </row>
        <row r="939">
          <cell r="A939">
            <v>935</v>
          </cell>
          <cell r="B939" t="str">
            <v>đường ven biển</v>
          </cell>
          <cell r="C939">
            <v>2</v>
          </cell>
          <cell r="D939" t="str">
            <v>Phường 12</v>
          </cell>
          <cell r="E939">
            <v>61</v>
          </cell>
          <cell r="F939" t="str">
            <v>/30</v>
          </cell>
          <cell r="G939">
            <v>5500</v>
          </cell>
        </row>
        <row r="940">
          <cell r="A940">
            <v>936</v>
          </cell>
          <cell r="B940" t="str">
            <v>Chi Lăng</v>
          </cell>
          <cell r="C940">
            <v>2</v>
          </cell>
          <cell r="D940" t="str">
            <v>Phường 12</v>
          </cell>
          <cell r="E940">
            <v>64</v>
          </cell>
          <cell r="F940" t="str">
            <v>36; 37</v>
          </cell>
          <cell r="G940">
            <v>2657</v>
          </cell>
        </row>
        <row r="941">
          <cell r="A941">
            <v>937</v>
          </cell>
          <cell r="B941" t="str">
            <v>Võ Nguyên Giáp</v>
          </cell>
          <cell r="C941">
            <v>4</v>
          </cell>
          <cell r="D941" t="str">
            <v>Phường 12</v>
          </cell>
          <cell r="E941">
            <v>108</v>
          </cell>
          <cell r="F941" t="str">
            <v>422; 588</v>
          </cell>
          <cell r="G941">
            <v>5170</v>
          </cell>
        </row>
        <row r="942">
          <cell r="A942">
            <v>938</v>
          </cell>
          <cell r="B942" t="str">
            <v>Võ Nguyên Giáp</v>
          </cell>
          <cell r="C942">
            <v>2</v>
          </cell>
          <cell r="D942" t="str">
            <v>Phường 12</v>
          </cell>
          <cell r="E942" t="str">
            <v>101 + 103</v>
          </cell>
          <cell r="F942" t="str">
            <v>50,52,54,64</v>
          </cell>
          <cell r="G942">
            <v>8737</v>
          </cell>
        </row>
        <row r="943">
          <cell r="A943">
            <v>939</v>
          </cell>
          <cell r="B943" t="str">
            <v>Hạ Long (gần dự án cung điện Hoàng Gia)</v>
          </cell>
          <cell r="C943">
            <v>2</v>
          </cell>
          <cell r="D943" t="str">
            <v>Phường 2</v>
          </cell>
          <cell r="E943">
            <v>22</v>
          </cell>
          <cell r="F943">
            <v>74</v>
          </cell>
          <cell r="G943">
            <v>894.7</v>
          </cell>
        </row>
        <row r="944">
          <cell r="A944">
            <v>940</v>
          </cell>
          <cell r="B944" t="str">
            <v>98-100 Hạ Long</v>
          </cell>
          <cell r="C944">
            <v>6</v>
          </cell>
          <cell r="D944" t="str">
            <v>Phường 2</v>
          </cell>
          <cell r="E944">
            <v>40</v>
          </cell>
          <cell r="F944" t="str">
            <v>/12 +16</v>
          </cell>
          <cell r="G944">
            <v>1958</v>
          </cell>
        </row>
        <row r="945">
          <cell r="A945">
            <v>941</v>
          </cell>
          <cell r="B945" t="str">
            <v>03 đường Hạ Long</v>
          </cell>
          <cell r="C945">
            <v>4</v>
          </cell>
          <cell r="D945" t="str">
            <v>Phường 2</v>
          </cell>
          <cell r="E945">
            <v>51</v>
          </cell>
          <cell r="F945">
            <v>35</v>
          </cell>
          <cell r="G945">
            <v>1642.1</v>
          </cell>
          <cell r="H945" t="str">
            <v>ODT+BHK</v>
          </cell>
        </row>
        <row r="946">
          <cell r="A946">
            <v>942</v>
          </cell>
          <cell r="B946" t="str">
            <v>Ao cá Võ Thị Sáu</v>
          </cell>
          <cell r="C946">
            <v>6</v>
          </cell>
          <cell r="D946" t="str">
            <v>Phường 2</v>
          </cell>
          <cell r="E946">
            <v>53</v>
          </cell>
          <cell r="F946">
            <v>34</v>
          </cell>
          <cell r="G946">
            <v>31008</v>
          </cell>
          <cell r="H946" t="str">
            <v>DVH</v>
          </cell>
        </row>
        <row r="947">
          <cell r="A947">
            <v>943</v>
          </cell>
          <cell r="B947" t="str">
            <v>Phan Chu Trinh - Hạ Long</v>
          </cell>
          <cell r="C947">
            <v>6</v>
          </cell>
          <cell r="D947" t="str">
            <v>Phường 2</v>
          </cell>
          <cell r="E947">
            <v>58</v>
          </cell>
          <cell r="F947" t="str">
            <v>/38+39+40</v>
          </cell>
          <cell r="G947">
            <v>351</v>
          </cell>
          <cell r="H947" t="str">
            <v xml:space="preserve">ODT </v>
          </cell>
        </row>
        <row r="948">
          <cell r="A948">
            <v>944</v>
          </cell>
          <cell r="B948" t="str">
            <v>01 Hạ Long</v>
          </cell>
          <cell r="C948">
            <v>4</v>
          </cell>
          <cell r="D948" t="str">
            <v>Phường 2</v>
          </cell>
          <cell r="E948">
            <v>63</v>
          </cell>
          <cell r="F948" t="str">
            <v>1 phần 18</v>
          </cell>
          <cell r="G948">
            <v>1348.3</v>
          </cell>
        </row>
        <row r="949">
          <cell r="A949">
            <v>945</v>
          </cell>
          <cell r="B949" t="str">
            <v>Phan Chu Trinh - Hạ Long</v>
          </cell>
          <cell r="C949">
            <v>6</v>
          </cell>
          <cell r="D949" t="str">
            <v>Phường 2</v>
          </cell>
          <cell r="E949">
            <v>74</v>
          </cell>
          <cell r="F949" t="str">
            <v>/15</v>
          </cell>
          <cell r="G949">
            <v>2000</v>
          </cell>
          <cell r="H949" t="str">
            <v>SKC</v>
          </cell>
        </row>
        <row r="950">
          <cell r="A950">
            <v>946</v>
          </cell>
          <cell r="B950" t="str">
            <v>Hạ Long (phía trước dự án cung điện Hoàng Gia)</v>
          </cell>
          <cell r="C950">
            <v>2</v>
          </cell>
          <cell r="D950" t="str">
            <v>Phường 2</v>
          </cell>
          <cell r="E950" t="str">
            <v>/15</v>
          </cell>
          <cell r="F950">
            <v>74</v>
          </cell>
          <cell r="G950">
            <v>1600</v>
          </cell>
        </row>
        <row r="951">
          <cell r="A951">
            <v>947</v>
          </cell>
          <cell r="B951" t="str">
            <v>Hẻm 228 Phan Chu Trinh (đường mòn đi lên Đồi con heo)</v>
          </cell>
          <cell r="C951">
            <v>2</v>
          </cell>
          <cell r="D951" t="str">
            <v>Phường 2</v>
          </cell>
          <cell r="E951" t="str">
            <v>/19</v>
          </cell>
          <cell r="F951">
            <v>74</v>
          </cell>
          <cell r="G951">
            <v>2804.7</v>
          </cell>
          <cell r="H951" t="str">
            <v>RPT</v>
          </cell>
        </row>
        <row r="952">
          <cell r="A952">
            <v>948</v>
          </cell>
          <cell r="B952" t="str">
            <v>Hẻm 228 Phan Chu Trinh (Khu vực Đồi con heo)</v>
          </cell>
          <cell r="C952">
            <v>2</v>
          </cell>
          <cell r="D952" t="str">
            <v>Phường 2</v>
          </cell>
          <cell r="E952" t="str">
            <v>/20</v>
          </cell>
          <cell r="G952">
            <v>62779.6</v>
          </cell>
          <cell r="H952" t="str">
            <v>RPT</v>
          </cell>
        </row>
        <row r="953">
          <cell r="A953">
            <v>949</v>
          </cell>
          <cell r="B953" t="str">
            <v>Mũi Nghinh Phong</v>
          </cell>
          <cell r="C953">
            <v>2</v>
          </cell>
          <cell r="D953" t="str">
            <v>Phường 2</v>
          </cell>
          <cell r="E953" t="str">
            <v>Không có thửa</v>
          </cell>
          <cell r="F953">
            <v>63</v>
          </cell>
          <cell r="G953">
            <v>18000</v>
          </cell>
        </row>
        <row r="954">
          <cell r="A954">
            <v>950</v>
          </cell>
          <cell r="B954" t="str">
            <v>Taluy đường Hạ Long (đối diện số 04 Hạ Long)</v>
          </cell>
          <cell r="C954">
            <v>6</v>
          </cell>
          <cell r="D954" t="str">
            <v>Phường 2</v>
          </cell>
          <cell r="E954" t="str">
            <v>Không có thửa</v>
          </cell>
          <cell r="F954">
            <v>63</v>
          </cell>
          <cell r="G954">
            <v>6000</v>
          </cell>
        </row>
        <row r="955">
          <cell r="A955">
            <v>951</v>
          </cell>
          <cell r="B955" t="str">
            <v>Dự án Cung điện Hoàng Gia</v>
          </cell>
          <cell r="C955">
            <v>2</v>
          </cell>
          <cell r="D955" t="str">
            <v>Phường 3</v>
          </cell>
          <cell r="E955" t="str">
            <v>/16</v>
          </cell>
          <cell r="F955">
            <v>74</v>
          </cell>
          <cell r="G955">
            <v>2498.3000000000002</v>
          </cell>
        </row>
        <row r="956">
          <cell r="A956">
            <v>952</v>
          </cell>
          <cell r="B956" t="str">
            <v>Đất trống tại hẻm 90 TP</v>
          </cell>
          <cell r="C956">
            <v>2</v>
          </cell>
          <cell r="D956" t="str">
            <v>Phường 5</v>
          </cell>
          <cell r="E956">
            <v>38</v>
          </cell>
          <cell r="F956" t="str">
            <v>1ph62</v>
          </cell>
          <cell r="G956">
            <v>602</v>
          </cell>
          <cell r="H956" t="str">
            <v>ODT</v>
          </cell>
        </row>
        <row r="957">
          <cell r="A957">
            <v>953</v>
          </cell>
          <cell r="B957" t="str">
            <v>Đất cù lao bến đình</v>
          </cell>
          <cell r="C957">
            <v>2</v>
          </cell>
          <cell r="D957" t="str">
            <v>Phường 5</v>
          </cell>
          <cell r="E957">
            <v>46</v>
          </cell>
          <cell r="F957">
            <v>1</v>
          </cell>
          <cell r="G957">
            <v>4037</v>
          </cell>
          <cell r="H957" t="str">
            <v>NTS</v>
          </cell>
        </row>
        <row r="958">
          <cell r="A958">
            <v>954</v>
          </cell>
          <cell r="B958" t="str">
            <v>Đất cù lao bến đình</v>
          </cell>
          <cell r="C958">
            <v>2</v>
          </cell>
          <cell r="D958" t="str">
            <v>Phường 5</v>
          </cell>
          <cell r="E958">
            <v>46</v>
          </cell>
          <cell r="F958">
            <v>2</v>
          </cell>
          <cell r="G958">
            <v>2162.6999999999998</v>
          </cell>
          <cell r="H958" t="str">
            <v>SKC</v>
          </cell>
        </row>
        <row r="959">
          <cell r="A959">
            <v>955</v>
          </cell>
          <cell r="B959" t="str">
            <v>Đất cù lao bến đình</v>
          </cell>
          <cell r="C959">
            <v>2</v>
          </cell>
          <cell r="D959" t="str">
            <v>Phường 5</v>
          </cell>
          <cell r="E959">
            <v>46</v>
          </cell>
          <cell r="F959">
            <v>4</v>
          </cell>
          <cell r="G959">
            <v>26261.3</v>
          </cell>
          <cell r="H959" t="str">
            <v>RSX</v>
          </cell>
        </row>
        <row r="960">
          <cell r="A960">
            <v>956</v>
          </cell>
          <cell r="B960" t="str">
            <v>Đất cù lao bến đình</v>
          </cell>
          <cell r="C960">
            <v>2</v>
          </cell>
          <cell r="D960" t="str">
            <v>Phường 5</v>
          </cell>
          <cell r="E960">
            <v>47</v>
          </cell>
          <cell r="F960">
            <v>1</v>
          </cell>
          <cell r="G960">
            <v>204</v>
          </cell>
          <cell r="H960" t="str">
            <v>DGT</v>
          </cell>
        </row>
        <row r="961">
          <cell r="A961">
            <v>957</v>
          </cell>
          <cell r="B961" t="str">
            <v>Đất cù lao bến đình</v>
          </cell>
          <cell r="C961">
            <v>2</v>
          </cell>
          <cell r="D961" t="str">
            <v>Phường 5</v>
          </cell>
          <cell r="E961">
            <v>47</v>
          </cell>
          <cell r="F961">
            <v>2</v>
          </cell>
          <cell r="G961">
            <v>3490.9</v>
          </cell>
          <cell r="H961" t="str">
            <v>NTS</v>
          </cell>
        </row>
        <row r="962">
          <cell r="A962">
            <v>958</v>
          </cell>
          <cell r="B962" t="str">
            <v>Đất cù lao bến đình</v>
          </cell>
          <cell r="C962">
            <v>2</v>
          </cell>
          <cell r="D962" t="str">
            <v>Phường 5</v>
          </cell>
          <cell r="E962">
            <v>47</v>
          </cell>
          <cell r="F962">
            <v>4</v>
          </cell>
          <cell r="G962">
            <v>79003.8</v>
          </cell>
          <cell r="H962" t="str">
            <v>NTS</v>
          </cell>
        </row>
        <row r="963">
          <cell r="A963">
            <v>959</v>
          </cell>
          <cell r="B963" t="str">
            <v>Cù lao Bến Đình</v>
          </cell>
          <cell r="C963">
            <v>2</v>
          </cell>
          <cell r="D963" t="str">
            <v>Phường 9</v>
          </cell>
          <cell r="E963">
            <v>1</v>
          </cell>
          <cell r="F963">
            <v>93</v>
          </cell>
          <cell r="G963">
            <v>9324.4</v>
          </cell>
        </row>
        <row r="964">
          <cell r="A964">
            <v>960</v>
          </cell>
          <cell r="B964" t="str">
            <v>Cù lao Bến Đình</v>
          </cell>
          <cell r="C964">
            <v>2</v>
          </cell>
          <cell r="D964" t="str">
            <v>Phường 9</v>
          </cell>
          <cell r="F964">
            <v>100</v>
          </cell>
          <cell r="G964">
            <v>109.2</v>
          </cell>
        </row>
        <row r="965">
          <cell r="A965">
            <v>961</v>
          </cell>
          <cell r="B965" t="str">
            <v>Cù lao Bến Đình</v>
          </cell>
          <cell r="C965">
            <v>2</v>
          </cell>
          <cell r="D965" t="str">
            <v>Phường 9</v>
          </cell>
          <cell r="F965">
            <v>101</v>
          </cell>
          <cell r="G965">
            <v>9667.2000000000007</v>
          </cell>
        </row>
        <row r="966">
          <cell r="A966">
            <v>962</v>
          </cell>
          <cell r="B966" t="str">
            <v>Cù lao Bến Đình</v>
          </cell>
          <cell r="C966">
            <v>2</v>
          </cell>
          <cell r="D966" t="str">
            <v>Phường 9</v>
          </cell>
          <cell r="F966">
            <v>105</v>
          </cell>
          <cell r="G966">
            <v>894.9</v>
          </cell>
        </row>
        <row r="967">
          <cell r="A967">
            <v>963</v>
          </cell>
          <cell r="B967" t="str">
            <v>Cù lao Bến Đình</v>
          </cell>
          <cell r="C967">
            <v>2</v>
          </cell>
          <cell r="D967" t="str">
            <v>Phường 9</v>
          </cell>
          <cell r="E967">
            <v>2</v>
          </cell>
          <cell r="F967">
            <v>100</v>
          </cell>
          <cell r="G967">
            <v>10505</v>
          </cell>
        </row>
        <row r="968">
          <cell r="A968">
            <v>964</v>
          </cell>
          <cell r="B968" t="str">
            <v>Cù lao Bến Đình</v>
          </cell>
          <cell r="C968">
            <v>2</v>
          </cell>
          <cell r="D968" t="str">
            <v>Phường 9</v>
          </cell>
          <cell r="E968">
            <v>2</v>
          </cell>
          <cell r="F968">
            <v>101</v>
          </cell>
          <cell r="G968">
            <v>1492.4</v>
          </cell>
        </row>
        <row r="969">
          <cell r="A969">
            <v>965</v>
          </cell>
          <cell r="B969" t="str">
            <v>Cù lao Bến Đình</v>
          </cell>
          <cell r="C969">
            <v>2</v>
          </cell>
          <cell r="D969" t="str">
            <v>Phường 9</v>
          </cell>
          <cell r="E969">
            <v>2</v>
          </cell>
          <cell r="F969">
            <v>105</v>
          </cell>
          <cell r="G969">
            <v>9885.4</v>
          </cell>
        </row>
        <row r="970">
          <cell r="A970">
            <v>966</v>
          </cell>
          <cell r="B970" t="str">
            <v>Cù lao Bến Đình</v>
          </cell>
          <cell r="C970">
            <v>2</v>
          </cell>
          <cell r="D970" t="str">
            <v>Phường 9</v>
          </cell>
          <cell r="E970">
            <v>3</v>
          </cell>
          <cell r="F970">
            <v>95</v>
          </cell>
          <cell r="G970">
            <v>5801.7</v>
          </cell>
        </row>
        <row r="971">
          <cell r="A971">
            <v>967</v>
          </cell>
          <cell r="B971" t="str">
            <v>Cù lao Bến Đình</v>
          </cell>
          <cell r="C971">
            <v>2</v>
          </cell>
          <cell r="D971" t="str">
            <v>Phường 9</v>
          </cell>
          <cell r="E971">
            <v>3</v>
          </cell>
          <cell r="F971">
            <v>100</v>
          </cell>
          <cell r="G971">
            <v>42985.7</v>
          </cell>
        </row>
        <row r="972">
          <cell r="A972">
            <v>968</v>
          </cell>
          <cell r="B972" t="str">
            <v>Cù lao Bến Đình</v>
          </cell>
          <cell r="C972">
            <v>2</v>
          </cell>
          <cell r="D972" t="str">
            <v>Phường 9</v>
          </cell>
          <cell r="E972">
            <v>3</v>
          </cell>
          <cell r="F972">
            <v>101</v>
          </cell>
          <cell r="G972">
            <v>21224.3</v>
          </cell>
        </row>
        <row r="973">
          <cell r="A973">
            <v>969</v>
          </cell>
          <cell r="B973" t="str">
            <v>Cù lao Bến Đình</v>
          </cell>
          <cell r="C973">
            <v>2</v>
          </cell>
          <cell r="D973" t="str">
            <v>Phường 9</v>
          </cell>
          <cell r="E973">
            <v>4</v>
          </cell>
          <cell r="F973">
            <v>95</v>
          </cell>
          <cell r="G973">
            <v>787.1</v>
          </cell>
        </row>
        <row r="974">
          <cell r="A974">
            <v>970</v>
          </cell>
          <cell r="B974" t="str">
            <v>Cù lao Bến Đình</v>
          </cell>
          <cell r="C974">
            <v>2</v>
          </cell>
          <cell r="D974" t="str">
            <v>Phường 9</v>
          </cell>
          <cell r="E974">
            <v>4</v>
          </cell>
          <cell r="F974">
            <v>100</v>
          </cell>
          <cell r="G974">
            <v>18852.8</v>
          </cell>
        </row>
        <row r="975">
          <cell r="A975">
            <v>971</v>
          </cell>
          <cell r="B975" t="str">
            <v>Cù lao Bến Đình</v>
          </cell>
          <cell r="C975">
            <v>2</v>
          </cell>
          <cell r="D975" t="str">
            <v>Phường 9</v>
          </cell>
          <cell r="E975">
            <v>4</v>
          </cell>
          <cell r="F975">
            <v>101</v>
          </cell>
          <cell r="G975">
            <v>14009.8</v>
          </cell>
        </row>
        <row r="976">
          <cell r="A976">
            <v>972</v>
          </cell>
          <cell r="B976" t="str">
            <v>Cù lao Bến Đình</v>
          </cell>
          <cell r="C976">
            <v>2</v>
          </cell>
          <cell r="D976" t="str">
            <v>Phường 9</v>
          </cell>
          <cell r="E976">
            <v>5</v>
          </cell>
          <cell r="F976">
            <v>100</v>
          </cell>
          <cell r="G976">
            <v>71977.899999999994</v>
          </cell>
        </row>
        <row r="977">
          <cell r="A977">
            <v>973</v>
          </cell>
          <cell r="B977" t="str">
            <v>Cù lao Bến Đình</v>
          </cell>
          <cell r="C977">
            <v>2</v>
          </cell>
          <cell r="D977" t="str">
            <v>Phường 9</v>
          </cell>
          <cell r="E977">
            <v>5</v>
          </cell>
          <cell r="F977">
            <v>101</v>
          </cell>
          <cell r="G977">
            <v>2068</v>
          </cell>
        </row>
        <row r="978">
          <cell r="A978">
            <v>974</v>
          </cell>
          <cell r="B978" t="str">
            <v>Cù lao Bến Đình</v>
          </cell>
          <cell r="C978">
            <v>2</v>
          </cell>
          <cell r="D978" t="str">
            <v>Phường 9</v>
          </cell>
          <cell r="E978">
            <v>6</v>
          </cell>
          <cell r="F978">
            <v>94</v>
          </cell>
          <cell r="G978">
            <v>5552.8</v>
          </cell>
        </row>
        <row r="979">
          <cell r="A979">
            <v>975</v>
          </cell>
          <cell r="B979" t="str">
            <v>Cù lao Bến Đình</v>
          </cell>
          <cell r="C979">
            <v>2</v>
          </cell>
          <cell r="D979" t="str">
            <v>Phường 9</v>
          </cell>
          <cell r="E979">
            <v>6</v>
          </cell>
          <cell r="F979">
            <v>100</v>
          </cell>
          <cell r="G979">
            <v>20892.8</v>
          </cell>
        </row>
        <row r="980">
          <cell r="A980">
            <v>976</v>
          </cell>
          <cell r="B980" t="str">
            <v>Cù lao Bến Đình</v>
          </cell>
          <cell r="C980">
            <v>2</v>
          </cell>
          <cell r="D980" t="str">
            <v>Phường 9</v>
          </cell>
          <cell r="E980">
            <v>7</v>
          </cell>
          <cell r="F980">
            <v>94</v>
          </cell>
          <cell r="G980">
            <v>26417</v>
          </cell>
        </row>
        <row r="981">
          <cell r="A981">
            <v>977</v>
          </cell>
          <cell r="B981" t="str">
            <v>Cù lao Bến Đình</v>
          </cell>
          <cell r="C981">
            <v>2</v>
          </cell>
          <cell r="D981" t="str">
            <v>Phường 9</v>
          </cell>
          <cell r="E981">
            <v>7</v>
          </cell>
          <cell r="F981">
            <v>101</v>
          </cell>
          <cell r="G981">
            <v>3720.4</v>
          </cell>
        </row>
        <row r="982">
          <cell r="A982">
            <v>978</v>
          </cell>
          <cell r="B982" t="str">
            <v>Cù lao Bến Đình</v>
          </cell>
          <cell r="C982">
            <v>2</v>
          </cell>
          <cell r="D982" t="str">
            <v>Phường 9</v>
          </cell>
          <cell r="E982">
            <v>8</v>
          </cell>
          <cell r="F982">
            <v>94</v>
          </cell>
          <cell r="G982">
            <v>2159.6</v>
          </cell>
        </row>
        <row r="983">
          <cell r="A983">
            <v>979</v>
          </cell>
          <cell r="B983" t="str">
            <v>Cù lao Bến Đình</v>
          </cell>
          <cell r="C983">
            <v>2</v>
          </cell>
          <cell r="D983" t="str">
            <v>Phường 9</v>
          </cell>
          <cell r="E983">
            <v>8</v>
          </cell>
          <cell r="F983">
            <v>100</v>
          </cell>
          <cell r="G983">
            <v>20204.400000000001</v>
          </cell>
        </row>
        <row r="984">
          <cell r="A984">
            <v>980</v>
          </cell>
          <cell r="B984" t="str">
            <v>Cù lao Bến Đình</v>
          </cell>
          <cell r="C984">
            <v>2</v>
          </cell>
          <cell r="D984" t="str">
            <v>Phường 9</v>
          </cell>
          <cell r="E984">
            <v>9</v>
          </cell>
          <cell r="F984">
            <v>94</v>
          </cell>
          <cell r="G984">
            <v>6166</v>
          </cell>
        </row>
        <row r="985">
          <cell r="A985">
            <v>981</v>
          </cell>
          <cell r="B985" t="str">
            <v>Cù lao Bến Đình</v>
          </cell>
          <cell r="C985">
            <v>2</v>
          </cell>
          <cell r="D985" t="str">
            <v>Phường 9</v>
          </cell>
          <cell r="E985">
            <v>9</v>
          </cell>
          <cell r="F985">
            <v>100</v>
          </cell>
          <cell r="G985">
            <v>18057</v>
          </cell>
        </row>
        <row r="986">
          <cell r="A986">
            <v>982</v>
          </cell>
          <cell r="B986" t="str">
            <v>Cù lao Bến Đình</v>
          </cell>
          <cell r="C986">
            <v>2</v>
          </cell>
          <cell r="D986" t="str">
            <v>Phường 9</v>
          </cell>
          <cell r="E986">
            <v>10</v>
          </cell>
          <cell r="F986">
            <v>94</v>
          </cell>
          <cell r="G986">
            <v>4366.2</v>
          </cell>
        </row>
        <row r="987">
          <cell r="A987">
            <v>983</v>
          </cell>
          <cell r="B987" t="str">
            <v>Cù lao Bến Đình</v>
          </cell>
          <cell r="C987">
            <v>2</v>
          </cell>
          <cell r="D987" t="str">
            <v>Phường 9</v>
          </cell>
          <cell r="E987">
            <v>10</v>
          </cell>
          <cell r="F987">
            <v>100</v>
          </cell>
          <cell r="G987">
            <v>232.9</v>
          </cell>
        </row>
        <row r="988">
          <cell r="A988">
            <v>984</v>
          </cell>
          <cell r="B988" t="str">
            <v>Cù lao Bến Đình</v>
          </cell>
          <cell r="C988">
            <v>2</v>
          </cell>
          <cell r="D988" t="str">
            <v>Phường 9</v>
          </cell>
          <cell r="E988">
            <v>11</v>
          </cell>
          <cell r="F988">
            <v>94</v>
          </cell>
          <cell r="G988">
            <v>60153.8</v>
          </cell>
        </row>
        <row r="989">
          <cell r="A989">
            <v>985</v>
          </cell>
          <cell r="B989" t="str">
            <v>Cù lao Bến Đình</v>
          </cell>
          <cell r="C989">
            <v>2</v>
          </cell>
          <cell r="D989" t="str">
            <v>Phường 9</v>
          </cell>
          <cell r="E989">
            <v>12</v>
          </cell>
          <cell r="F989">
            <v>94</v>
          </cell>
          <cell r="G989">
            <v>1030.0999999999999</v>
          </cell>
        </row>
        <row r="990">
          <cell r="A990">
            <v>986</v>
          </cell>
          <cell r="B990" t="str">
            <v>Cù lao Bến Đình</v>
          </cell>
          <cell r="C990">
            <v>2</v>
          </cell>
          <cell r="D990" t="str">
            <v>Phường 9</v>
          </cell>
          <cell r="E990">
            <v>17</v>
          </cell>
          <cell r="F990">
            <v>101</v>
          </cell>
          <cell r="G990">
            <v>9441.7000000000007</v>
          </cell>
        </row>
        <row r="991">
          <cell r="A991">
            <v>987</v>
          </cell>
          <cell r="B991" t="str">
            <v>Cù lao Bến Đình</v>
          </cell>
          <cell r="C991">
            <v>2</v>
          </cell>
          <cell r="D991" t="str">
            <v>Phường 9</v>
          </cell>
          <cell r="E991">
            <v>20</v>
          </cell>
          <cell r="F991">
            <v>101</v>
          </cell>
          <cell r="G991">
            <v>21326.2</v>
          </cell>
        </row>
        <row r="992">
          <cell r="A992">
            <v>988</v>
          </cell>
          <cell r="B992" t="str">
            <v>Cù lao Bến Đình</v>
          </cell>
          <cell r="C992">
            <v>2</v>
          </cell>
          <cell r="D992" t="str">
            <v>Phường 9</v>
          </cell>
          <cell r="E992">
            <v>21</v>
          </cell>
          <cell r="F992">
            <v>101</v>
          </cell>
          <cell r="G992">
            <v>10833.9</v>
          </cell>
        </row>
        <row r="993">
          <cell r="A993">
            <v>989</v>
          </cell>
          <cell r="B993" t="str">
            <v>Khu cù lao tàu (bãi ngửa)</v>
          </cell>
          <cell r="C993">
            <v>2</v>
          </cell>
          <cell r="D993" t="str">
            <v>Phường Rạch Dừa</v>
          </cell>
          <cell r="E993" t="str">
            <v>61+62+63+64+68+69</v>
          </cell>
          <cell r="F993" t="str">
            <v>1+2+3+4+5+6</v>
          </cell>
          <cell r="G993">
            <v>191344.9</v>
          </cell>
          <cell r="H993" t="str">
            <v>RPH</v>
          </cell>
        </row>
        <row r="994">
          <cell r="A994">
            <v>990</v>
          </cell>
          <cell r="B994" t="str">
            <v>Khu vực đất cù lao tàu</v>
          </cell>
          <cell r="C994">
            <v>6</v>
          </cell>
          <cell r="D994" t="str">
            <v>Phường Thắng Nhất</v>
          </cell>
          <cell r="E994">
            <v>81</v>
          </cell>
          <cell r="F994" t="str">
            <v>1,2,3,4,5,6,7 thuộc tờ 811,2,3,4,6 thuộc tờ 83</v>
          </cell>
          <cell r="G994">
            <v>214196</v>
          </cell>
          <cell r="H994" t="str">
            <v>NTS</v>
          </cell>
        </row>
        <row r="995">
          <cell r="A995">
            <v>991</v>
          </cell>
          <cell r="B995" t="str">
            <v>Hẻm 61/30 đường 30/4</v>
          </cell>
          <cell r="C995" t="str">
            <v>5.1</v>
          </cell>
          <cell r="D995" t="str">
            <v>Phường Thắng Nhất</v>
          </cell>
          <cell r="E995" t="str">
            <v>96, 102</v>
          </cell>
          <cell r="F995" t="str">
            <v>14, 6</v>
          </cell>
          <cell r="G995">
            <v>3617</v>
          </cell>
          <cell r="H995" t="str">
            <v>SKC</v>
          </cell>
        </row>
        <row r="996">
          <cell r="A996">
            <v>992</v>
          </cell>
          <cell r="B996" t="str">
            <v>Hẻm 413 Trần Phú</v>
          </cell>
          <cell r="C996" t="str">
            <v>5.2</v>
          </cell>
          <cell r="D996" t="str">
            <v>Phường Thắng Nhì</v>
          </cell>
          <cell r="E996">
            <v>1</v>
          </cell>
          <cell r="F996">
            <v>14</v>
          </cell>
          <cell r="G996">
            <v>105.6</v>
          </cell>
          <cell r="H996" t="str">
            <v>SKC</v>
          </cell>
        </row>
        <row r="997">
          <cell r="A997">
            <v>993</v>
          </cell>
          <cell r="B997" t="str">
            <v xml:space="preserve">Cù lao Bến Đình </v>
          </cell>
          <cell r="C997">
            <v>2</v>
          </cell>
          <cell r="D997" t="str">
            <v>Phường Thắng Nhì</v>
          </cell>
          <cell r="E997">
            <v>31</v>
          </cell>
          <cell r="F997">
            <v>1</v>
          </cell>
          <cell r="G997">
            <v>42322.8</v>
          </cell>
          <cell r="H997" t="str">
            <v>NTS</v>
          </cell>
        </row>
        <row r="998">
          <cell r="A998">
            <v>994</v>
          </cell>
          <cell r="B998" t="str">
            <v>Cù lao Bến Đình</v>
          </cell>
          <cell r="C998">
            <v>2</v>
          </cell>
          <cell r="D998" t="str">
            <v>Phường Thắng Nhì</v>
          </cell>
          <cell r="F998">
            <v>2</v>
          </cell>
          <cell r="G998">
            <v>2296.8000000000002</v>
          </cell>
          <cell r="H998" t="str">
            <v>NTS</v>
          </cell>
        </row>
        <row r="999">
          <cell r="A999">
            <v>995</v>
          </cell>
          <cell r="B999" t="str">
            <v>Cù lao Bến Đình</v>
          </cell>
          <cell r="C999">
            <v>2</v>
          </cell>
          <cell r="D999" t="str">
            <v>Phường Thắng Nhì</v>
          </cell>
          <cell r="F999">
            <v>3</v>
          </cell>
          <cell r="G999">
            <v>57797.3</v>
          </cell>
          <cell r="H999" t="str">
            <v>NTS</v>
          </cell>
        </row>
        <row r="1000">
          <cell r="A1000">
            <v>996</v>
          </cell>
          <cell r="B1000" t="str">
            <v>Cù lao Bến Đình</v>
          </cell>
          <cell r="C1000">
            <v>2</v>
          </cell>
          <cell r="D1000" t="str">
            <v>Phường Thắng Nhì</v>
          </cell>
          <cell r="E1000">
            <v>32</v>
          </cell>
          <cell r="F1000">
            <v>1</v>
          </cell>
          <cell r="G1000">
            <v>83311</v>
          </cell>
          <cell r="H1000" t="str">
            <v>RPH</v>
          </cell>
        </row>
        <row r="1001">
          <cell r="A1001">
            <v>997</v>
          </cell>
          <cell r="B1001" t="str">
            <v>Cù lao Bến Đình</v>
          </cell>
          <cell r="C1001">
            <v>2</v>
          </cell>
          <cell r="D1001" t="str">
            <v>Phường Thắng Nhì</v>
          </cell>
          <cell r="F1001">
            <v>2</v>
          </cell>
          <cell r="G1001">
            <v>8035.7</v>
          </cell>
          <cell r="H1001" t="str">
            <v>BHK</v>
          </cell>
        </row>
        <row r="1002">
          <cell r="A1002">
            <v>998</v>
          </cell>
          <cell r="B1002" t="str">
            <v>Cù lao Bến Đình</v>
          </cell>
          <cell r="C1002">
            <v>2</v>
          </cell>
          <cell r="D1002" t="str">
            <v>Phường Thắng Nhì</v>
          </cell>
          <cell r="F1002">
            <v>3</v>
          </cell>
          <cell r="G1002">
            <v>136.19999999999999</v>
          </cell>
          <cell r="H1002" t="str">
            <v>BHK</v>
          </cell>
        </row>
        <row r="1003">
          <cell r="A1003">
            <v>999</v>
          </cell>
          <cell r="B1003" t="str">
            <v>Cù lao Bến Đình</v>
          </cell>
          <cell r="C1003">
            <v>2</v>
          </cell>
          <cell r="D1003" t="str">
            <v>Phường Thắng Nhì</v>
          </cell>
          <cell r="F1003">
            <v>4</v>
          </cell>
          <cell r="G1003">
            <v>94383</v>
          </cell>
          <cell r="H1003" t="str">
            <v>RPH</v>
          </cell>
        </row>
        <row r="1004">
          <cell r="A1004">
            <v>1000</v>
          </cell>
          <cell r="B1004" t="str">
            <v>Cù lao Bến Đình</v>
          </cell>
          <cell r="C1004">
            <v>2</v>
          </cell>
          <cell r="D1004" t="str">
            <v>Phường Thắng Nhì</v>
          </cell>
          <cell r="E1004">
            <v>33</v>
          </cell>
          <cell r="F1004">
            <v>1</v>
          </cell>
          <cell r="G1004">
            <v>1221.5</v>
          </cell>
          <cell r="H1004" t="str">
            <v>DGT</v>
          </cell>
        </row>
        <row r="1005">
          <cell r="A1005">
            <v>1001</v>
          </cell>
          <cell r="B1005" t="str">
            <v>Cù lao Bến Đình</v>
          </cell>
          <cell r="C1005">
            <v>2</v>
          </cell>
          <cell r="D1005" t="str">
            <v>Phường Thắng Nhì</v>
          </cell>
          <cell r="F1005">
            <v>2</v>
          </cell>
          <cell r="G1005">
            <v>59455.3</v>
          </cell>
          <cell r="H1005" t="str">
            <v>RPH</v>
          </cell>
        </row>
        <row r="1006">
          <cell r="A1006">
            <v>1002</v>
          </cell>
          <cell r="B1006" t="str">
            <v>Cù lao Bến Đình</v>
          </cell>
          <cell r="C1006">
            <v>2</v>
          </cell>
          <cell r="D1006" t="str">
            <v>Phường Thắng Nhì</v>
          </cell>
          <cell r="F1006">
            <v>3</v>
          </cell>
          <cell r="G1006">
            <v>3057.3</v>
          </cell>
          <cell r="H1006" t="str">
            <v>RPH</v>
          </cell>
        </row>
        <row r="1007">
          <cell r="A1007">
            <v>1003</v>
          </cell>
          <cell r="B1007" t="str">
            <v>Cù lao Bến Đình</v>
          </cell>
          <cell r="C1007">
            <v>2</v>
          </cell>
          <cell r="D1007" t="str">
            <v>Phường Thắng Nhì</v>
          </cell>
          <cell r="F1007">
            <v>4</v>
          </cell>
          <cell r="G1007">
            <v>2574.1999999999998</v>
          </cell>
          <cell r="H1007" t="str">
            <v>CLN</v>
          </cell>
        </row>
        <row r="1008">
          <cell r="A1008">
            <v>1004</v>
          </cell>
          <cell r="B1008" t="str">
            <v>Cù lao Bến Đình</v>
          </cell>
          <cell r="C1008">
            <v>2</v>
          </cell>
          <cell r="D1008" t="str">
            <v>Phường Thắng Nhì</v>
          </cell>
          <cell r="F1008">
            <v>5</v>
          </cell>
          <cell r="G1008">
            <v>41357.199999999997</v>
          </cell>
          <cell r="H1008" t="str">
            <v>RPH</v>
          </cell>
        </row>
        <row r="1009">
          <cell r="A1009">
            <v>1005</v>
          </cell>
          <cell r="B1009" t="str">
            <v>Cù lao Bến Đình</v>
          </cell>
          <cell r="C1009">
            <v>2</v>
          </cell>
          <cell r="D1009" t="str">
            <v>Phường Thắng Nhì</v>
          </cell>
          <cell r="F1009">
            <v>6</v>
          </cell>
          <cell r="G1009">
            <v>37400.6</v>
          </cell>
          <cell r="H1009" t="str">
            <v>RPH</v>
          </cell>
        </row>
        <row r="1010">
          <cell r="A1010">
            <v>1006</v>
          </cell>
          <cell r="B1010" t="str">
            <v>Cù lao Bến Đình</v>
          </cell>
          <cell r="C1010">
            <v>2</v>
          </cell>
          <cell r="D1010" t="str">
            <v>Phường Thắng Nhì</v>
          </cell>
          <cell r="F1010">
            <v>7</v>
          </cell>
          <cell r="G1010">
            <v>16497.3</v>
          </cell>
          <cell r="H1010" t="str">
            <v>RPH</v>
          </cell>
        </row>
        <row r="1011">
          <cell r="A1011">
            <v>1007</v>
          </cell>
          <cell r="B1011" t="str">
            <v>Cù lao Bến Đình</v>
          </cell>
          <cell r="C1011">
            <v>2</v>
          </cell>
          <cell r="D1011" t="str">
            <v>Phường Thắng Nhì</v>
          </cell>
          <cell r="F1011">
            <v>8</v>
          </cell>
          <cell r="G1011">
            <v>59685.9</v>
          </cell>
          <cell r="H1011" t="str">
            <v>RPH</v>
          </cell>
        </row>
        <row r="1012">
          <cell r="A1012">
            <v>1008</v>
          </cell>
          <cell r="B1012" t="str">
            <v>Cù lao Bến Đình</v>
          </cell>
          <cell r="C1012">
            <v>2</v>
          </cell>
          <cell r="D1012" t="str">
            <v>Phường Thắng Nhì</v>
          </cell>
          <cell r="F1012">
            <v>9</v>
          </cell>
          <cell r="G1012">
            <v>224.3</v>
          </cell>
          <cell r="H1012" t="str">
            <v>LMU</v>
          </cell>
        </row>
        <row r="1013">
          <cell r="A1013">
            <v>1009</v>
          </cell>
          <cell r="B1013" t="str">
            <v>Cù lao Bến Đình</v>
          </cell>
          <cell r="C1013">
            <v>2</v>
          </cell>
          <cell r="D1013" t="str">
            <v>Phường Thắng Nhì</v>
          </cell>
          <cell r="F1013">
            <v>10</v>
          </cell>
          <cell r="G1013">
            <v>215.4</v>
          </cell>
          <cell r="H1013" t="str">
            <v>LMU</v>
          </cell>
        </row>
        <row r="1014">
          <cell r="A1014">
            <v>1010</v>
          </cell>
          <cell r="B1014" t="str">
            <v>Cù lao Bến Đình</v>
          </cell>
          <cell r="C1014">
            <v>2</v>
          </cell>
          <cell r="D1014" t="str">
            <v>Phường Thắng Nhì</v>
          </cell>
          <cell r="F1014">
            <v>11</v>
          </cell>
          <cell r="G1014">
            <v>235.8</v>
          </cell>
          <cell r="H1014" t="str">
            <v>DGT</v>
          </cell>
        </row>
        <row r="1015">
          <cell r="A1015">
            <v>1011</v>
          </cell>
          <cell r="B1015" t="str">
            <v>Cù lao Bến Đình</v>
          </cell>
          <cell r="C1015">
            <v>2</v>
          </cell>
          <cell r="D1015" t="str">
            <v>Phường Thắng Nhì</v>
          </cell>
          <cell r="F1015">
            <v>12</v>
          </cell>
          <cell r="G1015">
            <v>673.6</v>
          </cell>
          <cell r="H1015" t="str">
            <v>DGT</v>
          </cell>
        </row>
        <row r="1016">
          <cell r="A1016">
            <v>1012</v>
          </cell>
          <cell r="B1016" t="str">
            <v>Cù lao Bến Đình</v>
          </cell>
          <cell r="C1016">
            <v>2</v>
          </cell>
          <cell r="D1016" t="str">
            <v>Phường Thắng Nhì</v>
          </cell>
          <cell r="F1016">
            <v>13</v>
          </cell>
          <cell r="G1016">
            <v>212.3</v>
          </cell>
          <cell r="H1016" t="str">
            <v>LMU</v>
          </cell>
        </row>
        <row r="1017">
          <cell r="A1017">
            <v>1013</v>
          </cell>
          <cell r="B1017" t="str">
            <v>Cù lao Bến Đình</v>
          </cell>
          <cell r="C1017">
            <v>2</v>
          </cell>
          <cell r="D1017" t="str">
            <v>Phường Thắng Nhì</v>
          </cell>
          <cell r="F1017">
            <v>14</v>
          </cell>
          <cell r="G1017">
            <v>215.1</v>
          </cell>
          <cell r="H1017" t="str">
            <v>LMU</v>
          </cell>
        </row>
        <row r="1018">
          <cell r="A1018">
            <v>1014</v>
          </cell>
          <cell r="B1018" t="str">
            <v>Cù lao Bến Đình</v>
          </cell>
          <cell r="C1018">
            <v>2</v>
          </cell>
          <cell r="D1018" t="str">
            <v>Phường Thắng Nhì</v>
          </cell>
          <cell r="F1018">
            <v>15</v>
          </cell>
          <cell r="G1018">
            <v>196.7</v>
          </cell>
          <cell r="H1018" t="str">
            <v>LMU</v>
          </cell>
        </row>
        <row r="1019">
          <cell r="A1019">
            <v>1015</v>
          </cell>
          <cell r="B1019" t="str">
            <v>Cù lao Bến Đình</v>
          </cell>
          <cell r="C1019">
            <v>2</v>
          </cell>
          <cell r="D1019" t="str">
            <v>Phường Thắng Nhì</v>
          </cell>
          <cell r="F1019">
            <v>16</v>
          </cell>
          <cell r="G1019">
            <v>577.1</v>
          </cell>
          <cell r="H1019" t="str">
            <v>LMU</v>
          </cell>
        </row>
        <row r="1020">
          <cell r="A1020">
            <v>1016</v>
          </cell>
          <cell r="B1020" t="str">
            <v>Cù lao Bến Đình</v>
          </cell>
          <cell r="C1020">
            <v>2</v>
          </cell>
          <cell r="D1020" t="str">
            <v>Phường Thắng Nhì</v>
          </cell>
          <cell r="F1020">
            <v>17</v>
          </cell>
          <cell r="G1020">
            <v>577.1</v>
          </cell>
          <cell r="H1020" t="str">
            <v>LMU</v>
          </cell>
        </row>
        <row r="1021">
          <cell r="A1021">
            <v>1017</v>
          </cell>
          <cell r="B1021" t="str">
            <v>Cù lao Bến Đình</v>
          </cell>
          <cell r="C1021">
            <v>2</v>
          </cell>
          <cell r="D1021" t="str">
            <v>Phường Thắng Nhì</v>
          </cell>
          <cell r="F1021">
            <v>18</v>
          </cell>
          <cell r="G1021">
            <v>254.5</v>
          </cell>
          <cell r="H1021" t="str">
            <v>LMU</v>
          </cell>
        </row>
        <row r="1022">
          <cell r="A1022">
            <v>1018</v>
          </cell>
          <cell r="B1022" t="str">
            <v>Cù lao Bến Đình</v>
          </cell>
          <cell r="C1022">
            <v>2</v>
          </cell>
          <cell r="D1022" t="str">
            <v>Phường Thắng Nhì</v>
          </cell>
          <cell r="E1022">
            <v>34</v>
          </cell>
          <cell r="F1022">
            <v>1</v>
          </cell>
          <cell r="G1022">
            <v>23618.5</v>
          </cell>
          <cell r="H1022" t="str">
            <v>RPH</v>
          </cell>
        </row>
        <row r="1023">
          <cell r="A1023">
            <v>1019</v>
          </cell>
          <cell r="B1023" t="str">
            <v>Cù lao Bến Đình</v>
          </cell>
          <cell r="C1023">
            <v>2</v>
          </cell>
          <cell r="D1023" t="str">
            <v>Phường Thắng Nhì</v>
          </cell>
          <cell r="F1023">
            <v>2</v>
          </cell>
          <cell r="G1023">
            <v>9085.7999999999993</v>
          </cell>
          <cell r="H1023" t="str">
            <v>CLN</v>
          </cell>
        </row>
        <row r="1024">
          <cell r="A1024">
            <v>1020</v>
          </cell>
          <cell r="B1024" t="str">
            <v>Cù lao Bến Đình</v>
          </cell>
          <cell r="C1024">
            <v>2</v>
          </cell>
          <cell r="D1024" t="str">
            <v>Phường Thắng Nhì</v>
          </cell>
          <cell r="F1024">
            <v>3</v>
          </cell>
          <cell r="G1024">
            <v>3817.6</v>
          </cell>
          <cell r="H1024" t="str">
            <v>RPH</v>
          </cell>
        </row>
        <row r="1025">
          <cell r="A1025">
            <v>1021</v>
          </cell>
          <cell r="B1025" t="str">
            <v>Cù lao Bến Đình</v>
          </cell>
          <cell r="C1025">
            <v>2</v>
          </cell>
          <cell r="D1025" t="str">
            <v>Phường Thắng Nhì</v>
          </cell>
          <cell r="F1025">
            <v>4</v>
          </cell>
          <cell r="G1025">
            <v>74697.399999999994</v>
          </cell>
          <cell r="H1025" t="str">
            <v>RPH</v>
          </cell>
        </row>
        <row r="1026">
          <cell r="A1026">
            <v>1022</v>
          </cell>
          <cell r="B1026" t="str">
            <v>Cù lao Bến Đình</v>
          </cell>
          <cell r="C1026">
            <v>2</v>
          </cell>
          <cell r="D1026" t="str">
            <v>Phường Thắng Nhì</v>
          </cell>
          <cell r="F1026">
            <v>5</v>
          </cell>
          <cell r="G1026">
            <v>220.2</v>
          </cell>
          <cell r="H1026" t="str">
            <v>RPH</v>
          </cell>
        </row>
        <row r="1027">
          <cell r="A1027">
            <v>1023</v>
          </cell>
          <cell r="B1027" t="str">
            <v>Cù lao Bến Đình</v>
          </cell>
          <cell r="C1027">
            <v>2</v>
          </cell>
          <cell r="D1027" t="str">
            <v>Phường Thắng Nhì</v>
          </cell>
          <cell r="F1027">
            <v>6</v>
          </cell>
          <cell r="G1027">
            <v>22.5</v>
          </cell>
          <cell r="H1027" t="str">
            <v>CLN</v>
          </cell>
        </row>
        <row r="1028">
          <cell r="A1028">
            <v>1024</v>
          </cell>
          <cell r="B1028" t="str">
            <v>Cù lao Bến Đình</v>
          </cell>
          <cell r="C1028">
            <v>2</v>
          </cell>
          <cell r="D1028" t="str">
            <v>Phường Thắng Nhì</v>
          </cell>
          <cell r="F1028">
            <v>7</v>
          </cell>
          <cell r="G1028">
            <v>44.9</v>
          </cell>
          <cell r="H1028" t="str">
            <v>CLN</v>
          </cell>
        </row>
        <row r="1029">
          <cell r="A1029">
            <v>1025</v>
          </cell>
          <cell r="B1029" t="str">
            <v>Cù lao Bến Đình</v>
          </cell>
          <cell r="C1029">
            <v>2</v>
          </cell>
          <cell r="D1029" t="str">
            <v>Phường Thắng Nhì</v>
          </cell>
          <cell r="E1029">
            <v>35</v>
          </cell>
          <cell r="F1029">
            <v>1</v>
          </cell>
          <cell r="G1029">
            <v>208.4</v>
          </cell>
          <cell r="H1029" t="str">
            <v>LMU</v>
          </cell>
        </row>
        <row r="1030">
          <cell r="A1030">
            <v>1026</v>
          </cell>
          <cell r="B1030" t="str">
            <v>Cù lao Bến Đình</v>
          </cell>
          <cell r="C1030">
            <v>2</v>
          </cell>
          <cell r="D1030" t="str">
            <v>Phường Thắng Nhì</v>
          </cell>
          <cell r="F1030">
            <v>2</v>
          </cell>
          <cell r="G1030">
            <v>212</v>
          </cell>
          <cell r="H1030" t="str">
            <v>LMU</v>
          </cell>
        </row>
        <row r="1031">
          <cell r="A1031">
            <v>1027</v>
          </cell>
          <cell r="B1031" t="str">
            <v>Cù lao Bến Đình</v>
          </cell>
          <cell r="C1031">
            <v>2</v>
          </cell>
          <cell r="D1031" t="str">
            <v>Phường Thắng Nhì</v>
          </cell>
          <cell r="F1031">
            <v>3</v>
          </cell>
          <cell r="G1031">
            <v>210.3</v>
          </cell>
          <cell r="H1031" t="str">
            <v>LMU</v>
          </cell>
        </row>
        <row r="1032">
          <cell r="A1032">
            <v>1028</v>
          </cell>
          <cell r="B1032" t="str">
            <v xml:space="preserve">Cù lao Bến Đình </v>
          </cell>
          <cell r="C1032">
            <v>2</v>
          </cell>
          <cell r="D1032" t="str">
            <v>Phường Thắng Nhì</v>
          </cell>
          <cell r="F1032">
            <v>4</v>
          </cell>
          <cell r="G1032">
            <v>200.7</v>
          </cell>
          <cell r="H1032" t="str">
            <v>LMU</v>
          </cell>
        </row>
        <row r="1033">
          <cell r="A1033">
            <v>1029</v>
          </cell>
          <cell r="B1033" t="str">
            <v>Cù lao Bến Đình</v>
          </cell>
          <cell r="C1033">
            <v>2</v>
          </cell>
          <cell r="D1033" t="str">
            <v>Phường Thắng Nhì</v>
          </cell>
          <cell r="F1033">
            <v>5</v>
          </cell>
          <cell r="G1033">
            <v>1001.1</v>
          </cell>
          <cell r="H1033" t="str">
            <v>LMU</v>
          </cell>
        </row>
        <row r="1034">
          <cell r="A1034">
            <v>1030</v>
          </cell>
          <cell r="B1034" t="str">
            <v>Cù lao Bến Đình</v>
          </cell>
          <cell r="C1034">
            <v>2</v>
          </cell>
          <cell r="D1034" t="str">
            <v>Phường Thắng Nhì</v>
          </cell>
          <cell r="F1034">
            <v>6</v>
          </cell>
          <cell r="G1034">
            <v>211.5</v>
          </cell>
          <cell r="H1034" t="str">
            <v>LMU</v>
          </cell>
        </row>
        <row r="1035">
          <cell r="A1035">
            <v>1031</v>
          </cell>
          <cell r="B1035" t="str">
            <v>Cù lao Bến Đình</v>
          </cell>
          <cell r="C1035">
            <v>2</v>
          </cell>
          <cell r="D1035" t="str">
            <v>Phường Thắng Nhì</v>
          </cell>
          <cell r="F1035">
            <v>7</v>
          </cell>
          <cell r="G1035">
            <v>209.7</v>
          </cell>
          <cell r="H1035" t="str">
            <v>LMU</v>
          </cell>
        </row>
        <row r="1036">
          <cell r="A1036">
            <v>1032</v>
          </cell>
          <cell r="B1036" t="str">
            <v>Cù lao Bến Đình</v>
          </cell>
          <cell r="C1036">
            <v>2</v>
          </cell>
          <cell r="D1036" t="str">
            <v>Phường Thắng Nhì</v>
          </cell>
          <cell r="F1036">
            <v>8</v>
          </cell>
          <cell r="G1036">
            <v>217.6</v>
          </cell>
          <cell r="H1036" t="str">
            <v>LMU</v>
          </cell>
        </row>
        <row r="1037">
          <cell r="A1037">
            <v>1033</v>
          </cell>
          <cell r="B1037" t="str">
            <v>Cù lao Bến Đình</v>
          </cell>
          <cell r="C1037">
            <v>2</v>
          </cell>
          <cell r="D1037" t="str">
            <v>Phường Thắng Nhì</v>
          </cell>
          <cell r="F1037">
            <v>9</v>
          </cell>
          <cell r="G1037">
            <v>213.4</v>
          </cell>
          <cell r="H1037" t="str">
            <v>LMU</v>
          </cell>
        </row>
        <row r="1038">
          <cell r="A1038">
            <v>1034</v>
          </cell>
          <cell r="B1038" t="str">
            <v>Cù lao Bến Đình</v>
          </cell>
          <cell r="C1038">
            <v>2</v>
          </cell>
          <cell r="D1038" t="str">
            <v>Phường Thắng Nhì</v>
          </cell>
          <cell r="F1038">
            <v>10</v>
          </cell>
          <cell r="G1038">
            <v>492.1</v>
          </cell>
          <cell r="H1038" t="str">
            <v>LMU</v>
          </cell>
        </row>
        <row r="1039">
          <cell r="A1039">
            <v>1035</v>
          </cell>
          <cell r="B1039" t="str">
            <v>Cù lao Bến Đình</v>
          </cell>
          <cell r="C1039">
            <v>2</v>
          </cell>
          <cell r="D1039" t="str">
            <v>Phường Thắng Nhì</v>
          </cell>
          <cell r="F1039">
            <v>11</v>
          </cell>
          <cell r="G1039">
            <v>214</v>
          </cell>
          <cell r="H1039" t="str">
            <v>LMU</v>
          </cell>
        </row>
        <row r="1040">
          <cell r="A1040">
            <v>1036</v>
          </cell>
          <cell r="B1040" t="str">
            <v>Cù lao Bến Đình</v>
          </cell>
          <cell r="C1040">
            <v>2</v>
          </cell>
          <cell r="D1040" t="str">
            <v>Phường Thắng Nhì</v>
          </cell>
          <cell r="F1040">
            <v>12</v>
          </cell>
          <cell r="G1040">
            <v>239.8</v>
          </cell>
          <cell r="H1040" t="str">
            <v>LMU</v>
          </cell>
        </row>
        <row r="1041">
          <cell r="A1041">
            <v>1037</v>
          </cell>
          <cell r="B1041" t="str">
            <v>Cù lao Bến Đình</v>
          </cell>
          <cell r="C1041">
            <v>2</v>
          </cell>
          <cell r="D1041" t="str">
            <v>Phường Thắng Nhì</v>
          </cell>
          <cell r="F1041">
            <v>13</v>
          </cell>
          <cell r="G1041">
            <v>289.10000000000002</v>
          </cell>
          <cell r="H1041" t="str">
            <v>CLN</v>
          </cell>
        </row>
        <row r="1042">
          <cell r="A1042">
            <v>1038</v>
          </cell>
          <cell r="B1042" t="str">
            <v>Cù lao Bến Đình</v>
          </cell>
          <cell r="C1042">
            <v>2</v>
          </cell>
          <cell r="D1042" t="str">
            <v>Phường Thắng Nhì</v>
          </cell>
          <cell r="F1042">
            <v>14</v>
          </cell>
          <cell r="G1042">
            <v>265.5</v>
          </cell>
          <cell r="H1042" t="str">
            <v>CLN</v>
          </cell>
        </row>
        <row r="1043">
          <cell r="A1043">
            <v>1039</v>
          </cell>
          <cell r="B1043" t="str">
            <v>Cù lao Bến Đình</v>
          </cell>
          <cell r="C1043">
            <v>2</v>
          </cell>
          <cell r="D1043" t="str">
            <v>Phường Thắng Nhì</v>
          </cell>
          <cell r="F1043">
            <v>15</v>
          </cell>
          <cell r="G1043">
            <v>237.4</v>
          </cell>
          <cell r="H1043" t="str">
            <v>LMU</v>
          </cell>
        </row>
        <row r="1044">
          <cell r="A1044">
            <v>1040</v>
          </cell>
          <cell r="B1044" t="str">
            <v>Cù lao Bến Đình</v>
          </cell>
          <cell r="C1044">
            <v>2</v>
          </cell>
          <cell r="D1044" t="str">
            <v>Phường Thắng Nhì</v>
          </cell>
          <cell r="F1044">
            <v>16</v>
          </cell>
          <cell r="G1044">
            <v>33742.199999999997</v>
          </cell>
          <cell r="H1044" t="str">
            <v>SKC</v>
          </cell>
        </row>
        <row r="1045">
          <cell r="A1045">
            <v>1041</v>
          </cell>
          <cell r="B1045" t="str">
            <v>Cù lao Bến Đình</v>
          </cell>
          <cell r="C1045">
            <v>2</v>
          </cell>
          <cell r="D1045" t="str">
            <v>Phường Thắng Nhì</v>
          </cell>
          <cell r="F1045">
            <v>17</v>
          </cell>
          <cell r="G1045">
            <v>9561.2000000000007</v>
          </cell>
          <cell r="H1045" t="str">
            <v>CLN</v>
          </cell>
        </row>
        <row r="1046">
          <cell r="A1046">
            <v>1042</v>
          </cell>
          <cell r="B1046" t="str">
            <v>Cù lao Bến Đình</v>
          </cell>
          <cell r="C1046">
            <v>2</v>
          </cell>
          <cell r="D1046" t="str">
            <v>Phường Thắng Nhì</v>
          </cell>
          <cell r="F1046">
            <v>18</v>
          </cell>
          <cell r="G1046">
            <v>7440.9</v>
          </cell>
          <cell r="H1046" t="str">
            <v>CLN</v>
          </cell>
        </row>
        <row r="1047">
          <cell r="A1047">
            <v>1043</v>
          </cell>
          <cell r="B1047" t="str">
            <v>Cù lao Bến Đình</v>
          </cell>
          <cell r="C1047">
            <v>2</v>
          </cell>
          <cell r="D1047" t="str">
            <v>Phường Thắng Nhì</v>
          </cell>
          <cell r="F1047">
            <v>19</v>
          </cell>
          <cell r="G1047">
            <v>6658.6</v>
          </cell>
          <cell r="H1047" t="str">
            <v>CLN</v>
          </cell>
        </row>
        <row r="1048">
          <cell r="A1048">
            <v>1044</v>
          </cell>
          <cell r="B1048" t="str">
            <v>Hẻm 405 Trần Phú</v>
          </cell>
          <cell r="C1048" t="str">
            <v>5.2</v>
          </cell>
          <cell r="D1048" t="str">
            <v>Phường Thắng Nhì</v>
          </cell>
          <cell r="E1048" t="str">
            <v>03</v>
          </cell>
          <cell r="F1048">
            <v>10</v>
          </cell>
          <cell r="G1048">
            <v>262</v>
          </cell>
          <cell r="H1048" t="str">
            <v>SKC</v>
          </cell>
        </row>
        <row r="1049">
          <cell r="A1049">
            <v>1045</v>
          </cell>
          <cell r="B1049" t="str">
            <v>Mặt tiền Trần Phú</v>
          </cell>
          <cell r="C1049" t="str">
            <v>5.2</v>
          </cell>
          <cell r="D1049" t="str">
            <v>Phường Thắng Nhì</v>
          </cell>
          <cell r="F1049">
            <v>13</v>
          </cell>
          <cell r="G1049">
            <v>722.8</v>
          </cell>
          <cell r="H1049" t="str">
            <v>SKC</v>
          </cell>
        </row>
        <row r="1050">
          <cell r="A1050">
            <v>1046</v>
          </cell>
          <cell r="B1050" t="str">
            <v>Mặt tiền Trần Phú</v>
          </cell>
          <cell r="C1050" t="str">
            <v>5.2</v>
          </cell>
          <cell r="D1050" t="str">
            <v>Phường Thắng Nhì</v>
          </cell>
          <cell r="F1050">
            <v>23</v>
          </cell>
          <cell r="G1050">
            <v>1297.3</v>
          </cell>
          <cell r="H1050" t="str">
            <v>SKC</v>
          </cell>
        </row>
        <row r="1051">
          <cell r="A1051">
            <v>1047</v>
          </cell>
          <cell r="B1051" t="str">
            <v>Hẻm 405 Trần Phú</v>
          </cell>
          <cell r="C1051" t="str">
            <v>5.2</v>
          </cell>
          <cell r="D1051" t="str">
            <v>Phường Thắng Nhì</v>
          </cell>
          <cell r="F1051" t="str">
            <v>01</v>
          </cell>
          <cell r="G1051">
            <v>5693.1</v>
          </cell>
          <cell r="H1051" t="str">
            <v>SON</v>
          </cell>
        </row>
        <row r="1052">
          <cell r="A1052">
            <v>1048</v>
          </cell>
          <cell r="B1052" t="str">
            <v>Hẻm 413 Trần Phú</v>
          </cell>
          <cell r="C1052" t="str">
            <v>5.2</v>
          </cell>
          <cell r="D1052" t="str">
            <v>Phường Thắng Nhì</v>
          </cell>
          <cell r="F1052" t="str">
            <v>06</v>
          </cell>
          <cell r="G1052">
            <v>4206.3</v>
          </cell>
          <cell r="H1052" t="str">
            <v>SKC</v>
          </cell>
        </row>
        <row r="1053">
          <cell r="A1053">
            <v>1049</v>
          </cell>
          <cell r="B1053" t="str">
            <v>Hẻm 405 Trần Phú</v>
          </cell>
          <cell r="C1053" t="str">
            <v>5.2</v>
          </cell>
          <cell r="D1053" t="str">
            <v>Phường Thắng Nhì</v>
          </cell>
          <cell r="F1053" t="str">
            <v>07</v>
          </cell>
          <cell r="G1053">
            <v>259.2</v>
          </cell>
          <cell r="H1053" t="str">
            <v>SKC</v>
          </cell>
        </row>
        <row r="1054">
          <cell r="A1054">
            <v>1050</v>
          </cell>
          <cell r="B1054" t="str">
            <v>Hẻm 405 Trần Phú</v>
          </cell>
          <cell r="C1054" t="str">
            <v>5.2</v>
          </cell>
          <cell r="D1054" t="str">
            <v>Phường Thắng Nhì</v>
          </cell>
          <cell r="F1054" t="str">
            <v>08</v>
          </cell>
          <cell r="G1054">
            <v>121.7</v>
          </cell>
          <cell r="H1054" t="str">
            <v>ODT</v>
          </cell>
        </row>
        <row r="1055">
          <cell r="A1055">
            <v>1051</v>
          </cell>
          <cell r="B1055" t="str">
            <v>Hẻm 405 Trần Phú</v>
          </cell>
          <cell r="C1055" t="str">
            <v>5.2</v>
          </cell>
          <cell r="D1055" t="str">
            <v>Phường Thắng Nhì</v>
          </cell>
          <cell r="F1055" t="str">
            <v>09</v>
          </cell>
          <cell r="G1055">
            <v>2844.3</v>
          </cell>
          <cell r="H1055" t="str">
            <v>SKC</v>
          </cell>
        </row>
        <row r="1056">
          <cell r="A1056">
            <v>1052</v>
          </cell>
          <cell r="B1056" t="str">
            <v>Hẻm 405 Trần Phú</v>
          </cell>
          <cell r="C1056" t="str">
            <v>5.2</v>
          </cell>
          <cell r="D1056" t="str">
            <v>Phường Thắng Nhì</v>
          </cell>
          <cell r="E1056" t="str">
            <v>1</v>
          </cell>
          <cell r="F1056">
            <v>2</v>
          </cell>
          <cell r="G1056">
            <v>577.1</v>
          </cell>
          <cell r="H1056" t="str">
            <v>SKC</v>
          </cell>
        </row>
        <row r="1057">
          <cell r="A1057">
            <v>1053</v>
          </cell>
          <cell r="B1057" t="str">
            <v>227 VTS</v>
          </cell>
          <cell r="C1057">
            <v>2</v>
          </cell>
          <cell r="D1057" t="str">
            <v>Phường Thắng Tam</v>
          </cell>
          <cell r="E1057">
            <v>11</v>
          </cell>
          <cell r="F1057">
            <v>26</v>
          </cell>
          <cell r="G1057">
            <v>842.3</v>
          </cell>
          <cell r="H1057" t="str">
            <v>BHK</v>
          </cell>
        </row>
        <row r="1058">
          <cell r="A1058">
            <v>1054</v>
          </cell>
          <cell r="B1058" t="str">
            <v>Thùy Vân - VTS - HHT</v>
          </cell>
          <cell r="C1058" t="str">
            <v>5.2</v>
          </cell>
          <cell r="D1058" t="str">
            <v>Phường Thắng Tam</v>
          </cell>
          <cell r="E1058">
            <v>39</v>
          </cell>
          <cell r="F1058">
            <v>1</v>
          </cell>
          <cell r="G1058">
            <v>6180.4</v>
          </cell>
          <cell r="H1058" t="str">
            <v>SKC</v>
          </cell>
        </row>
        <row r="1059">
          <cell r="A1059">
            <v>1055</v>
          </cell>
          <cell r="B1059" t="str">
            <v>N.C.Trinh</v>
          </cell>
          <cell r="C1059">
            <v>6</v>
          </cell>
          <cell r="D1059" t="str">
            <v>Phường Thắng Tam</v>
          </cell>
          <cell r="E1059">
            <v>65</v>
          </cell>
          <cell r="G1059">
            <v>5756.2</v>
          </cell>
        </row>
        <row r="1060">
          <cell r="A1060">
            <v>1056</v>
          </cell>
          <cell r="B1060" t="str">
            <v>Nguyễn Chí Thanh (2A)</v>
          </cell>
          <cell r="C1060">
            <v>6</v>
          </cell>
          <cell r="D1060" t="str">
            <v>Phường Thắng Tam</v>
          </cell>
          <cell r="E1060">
            <v>68</v>
          </cell>
          <cell r="F1060" t="str">
            <v>22,23,24,25,26</v>
          </cell>
          <cell r="G1060">
            <v>909.8</v>
          </cell>
          <cell r="H1060" t="str">
            <v>SKC</v>
          </cell>
        </row>
      </sheetData>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ƯỜNG 9"/>
      <sheetName val="DM1 NN ĐANG SỬ DỤNG"/>
      <sheetName val="DM2 NN ĐANG QUẢN LÝ"/>
      <sheetName val="DM3 TỔ CHỨC SD"/>
      <sheetName val="DM4 TỔ CHỨC LẤN CHIẾM"/>
      <sheetName val="DM5 CÁ NHÂN SD"/>
      <sheetName val="DM6 CÁ NHÂN LẤN CHIẾM"/>
    </sheetNames>
    <sheetDataSet>
      <sheetData sheetId="0"/>
      <sheetData sheetId="1"/>
      <sheetData sheetId="2"/>
      <sheetData sheetId="3"/>
      <sheetData sheetId="4"/>
      <sheetData sheetId="5"/>
      <sheetData sheetId="6">
        <row r="113">
          <cell r="F113">
            <v>51.608830000000005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
      <sheetName val="Tổ chức QL"/>
      <sheetName val="Giaodat"/>
      <sheetName val="Đấu giá"/>
    </sheetNames>
    <sheetDataSet>
      <sheetData sheetId="0"/>
      <sheetData sheetId="1"/>
      <sheetData sheetId="2"/>
      <sheetData sheetId="3">
        <row r="75">
          <cell r="F75">
            <v>1421187.0999999999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 cong dat do"/>
      <sheetName val="Danh muc thua bỏ dat cong"/>
      <sheetName val="Con dao (CTCC)"/>
      <sheetName val="Long Dien (Ok)"/>
      <sheetName val="TP Ba Ria (goc)"/>
      <sheetName val="TTPTQDD tinh Quan ly"/>
      <sheetName val="Sheet2"/>
      <sheetName val="TP Vung Tau"/>
      <sheetName val="Dat do (ok) (2)"/>
      <sheetName val="Chau Duc (goc)"/>
      <sheetName val="Dat do (ok)"/>
      <sheetName val="Dau gia (Chau Duc)"/>
      <sheetName val="TP Ba Ria (ok)"/>
      <sheetName val="Chau Duc (Ok)"/>
      <sheetName val="Tan Thanh (OK)"/>
      <sheetName val="Sheet1"/>
      <sheetName val="NN Cong nghe cao"/>
      <sheetName val="PPP"/>
      <sheetName val="Du an keu goi dau tu Con dao"/>
      <sheetName val="Thue MT rung tai Con dao"/>
      <sheetName val="Ven bien"/>
      <sheetName val="TP VUng Tau (17.12)"/>
      <sheetName val="Bieu 2 (Dat cong on dinh) (2)"/>
      <sheetName val="Ma dat"/>
      <sheetName val="Long Dien (Ok) (2)"/>
      <sheetName val="Tong hop"/>
      <sheetName val="1 (2)"/>
      <sheetName val="Bieu 01."/>
      <sheetName val="Xuyen Moc (ok)"/>
      <sheetName val="Bieu 1.1"/>
      <sheetName val="Bieu 1.2__TUAN ANH"/>
      <sheetName val="Con Dao (OK)"/>
      <sheetName val="1.3. Rung"/>
      <sheetName val="Bieu 1.3"/>
      <sheetName val="Ra soat rung So NN"/>
      <sheetName val="Bieu 1.4"/>
      <sheetName val="Bieu 01"/>
      <sheetName val="Bieu 02"/>
      <sheetName val="BIEU 2"/>
      <sheetName val="PA Quan ly"/>
      <sheetName val="Bieu 2.1"/>
      <sheetName val="Bieu 2.2"/>
      <sheetName val="Bieu 2.3"/>
      <sheetName val="Bieu 2.4"/>
      <sheetName val="Bieu 2.5"/>
      <sheetName val="Bieu 03"/>
      <sheetName val="Bieu 04"/>
      <sheetName val="Bieu 05"/>
      <sheetName val="Bieu 5.1"/>
      <sheetName val="Bieu 5.2"/>
      <sheetName val="Bieu 5.3"/>
      <sheetName val="Sheet4"/>
      <sheetName val="2"/>
      <sheetName val="3 (6)"/>
      <sheetName val="Bieu 1-Đất công tỉnh Bà Rịa VT"/>
      <sheetName val="3 (2)"/>
      <sheetName val="3 (3)"/>
      <sheetName val="3 (5)"/>
      <sheetName val="5"/>
      <sheetName val="... Khu vuc giao Quy dat Con da"/>
      <sheetName val="Rung theo QD 3573.2008"/>
      <sheetName val="Bieu 08.1. 05 cum"/>
      <sheetName val="12,XHH (2)"/>
      <sheetName val="11. Nha ơ xa hoi (2)"/>
      <sheetName val="Bieu 06 (Ven bien)"/>
      <sheetName val="Nong nghiep cong nghe cao"/>
      <sheetName val="Bieu 4 (KH sd đất của PTQD)"/>
      <sheetName val="Bieu XXX(Dau gia)"/>
      <sheetName val="tp Vung Tau (ok)"/>
      <sheetName val="Tan Thanh (Long)"/>
      <sheetName val="Tong"/>
      <sheetName val="Kha nang tiep can nha dau tu"/>
      <sheetName val="Ma huyen"/>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6">
          <cell r="G6">
            <v>1071.4108590000001</v>
          </cell>
        </row>
      </sheetData>
      <sheetData sheetId="39"/>
      <sheetData sheetId="40">
        <row r="5">
          <cell r="N5">
            <v>4315.3999999999996</v>
          </cell>
        </row>
        <row r="6">
          <cell r="N6"/>
        </row>
        <row r="7">
          <cell r="N7"/>
        </row>
        <row r="8">
          <cell r="N8">
            <v>6303.7000000000007</v>
          </cell>
        </row>
        <row r="9">
          <cell r="N9"/>
        </row>
        <row r="10">
          <cell r="N10"/>
        </row>
        <row r="11">
          <cell r="N11"/>
        </row>
        <row r="12">
          <cell r="N12"/>
        </row>
        <row r="13">
          <cell r="N13"/>
        </row>
        <row r="14">
          <cell r="N14">
            <v>3104.4</v>
          </cell>
        </row>
        <row r="15">
          <cell r="N15">
            <v>3584.6</v>
          </cell>
        </row>
        <row r="16">
          <cell r="N16">
            <v>10367</v>
          </cell>
        </row>
        <row r="17">
          <cell r="N17"/>
        </row>
        <row r="18">
          <cell r="N18">
            <v>367</v>
          </cell>
        </row>
        <row r="19">
          <cell r="N19">
            <v>15000</v>
          </cell>
        </row>
        <row r="20">
          <cell r="N20">
            <v>89688.2</v>
          </cell>
        </row>
        <row r="21">
          <cell r="N21">
            <v>44212.3</v>
          </cell>
        </row>
        <row r="22">
          <cell r="N22">
            <v>5188</v>
          </cell>
        </row>
        <row r="23">
          <cell r="N23">
            <v>8064.5</v>
          </cell>
        </row>
        <row r="24">
          <cell r="N24">
            <v>1549.5</v>
          </cell>
        </row>
        <row r="25">
          <cell r="N25">
            <v>911.2</v>
          </cell>
        </row>
        <row r="26">
          <cell r="N26">
            <v>275.60000000000002</v>
          </cell>
        </row>
        <row r="27">
          <cell r="N27">
            <v>90844.2</v>
          </cell>
        </row>
        <row r="28">
          <cell r="N28">
            <v>16456.900000000001</v>
          </cell>
        </row>
        <row r="29">
          <cell r="N29">
            <v>189055</v>
          </cell>
        </row>
        <row r="30">
          <cell r="N30"/>
        </row>
        <row r="31">
          <cell r="N31">
            <v>52623.7</v>
          </cell>
        </row>
        <row r="32">
          <cell r="N32">
            <v>38326</v>
          </cell>
        </row>
        <row r="33">
          <cell r="N33">
            <v>8976.2999999999993</v>
          </cell>
        </row>
        <row r="34">
          <cell r="N34"/>
        </row>
        <row r="35">
          <cell r="N35">
            <v>2689.5</v>
          </cell>
        </row>
        <row r="36">
          <cell r="N36"/>
        </row>
        <row r="37">
          <cell r="N37"/>
        </row>
        <row r="38">
          <cell r="N38">
            <v>189581.6</v>
          </cell>
        </row>
        <row r="39">
          <cell r="N39">
            <v>5187.2</v>
          </cell>
        </row>
        <row r="40">
          <cell r="N40">
            <v>19673.2</v>
          </cell>
        </row>
        <row r="41">
          <cell r="N41">
            <v>1096670</v>
          </cell>
        </row>
        <row r="42">
          <cell r="N42">
            <v>1330</v>
          </cell>
        </row>
        <row r="43">
          <cell r="N43">
            <v>10169.4</v>
          </cell>
        </row>
        <row r="44">
          <cell r="N44">
            <v>610.9</v>
          </cell>
        </row>
        <row r="45">
          <cell r="N45"/>
        </row>
        <row r="46">
          <cell r="N46">
            <v>210.59</v>
          </cell>
        </row>
        <row r="47">
          <cell r="N47"/>
        </row>
        <row r="48">
          <cell r="N48">
            <v>2200000</v>
          </cell>
        </row>
        <row r="49">
          <cell r="N49"/>
        </row>
        <row r="50">
          <cell r="N50"/>
        </row>
        <row r="51">
          <cell r="N51"/>
        </row>
        <row r="52">
          <cell r="N52"/>
        </row>
        <row r="53">
          <cell r="N53"/>
        </row>
        <row r="54">
          <cell r="N54"/>
        </row>
        <row r="55">
          <cell r="N55"/>
        </row>
        <row r="56">
          <cell r="N56"/>
        </row>
        <row r="57">
          <cell r="N57"/>
        </row>
        <row r="58">
          <cell r="N58"/>
        </row>
        <row r="59">
          <cell r="N59"/>
        </row>
        <row r="60">
          <cell r="N60"/>
        </row>
        <row r="61">
          <cell r="N61"/>
        </row>
        <row r="62">
          <cell r="N62"/>
        </row>
        <row r="63">
          <cell r="N63"/>
        </row>
        <row r="64">
          <cell r="N64"/>
        </row>
        <row r="65">
          <cell r="N65"/>
        </row>
        <row r="66">
          <cell r="N66"/>
        </row>
        <row r="67">
          <cell r="N67"/>
        </row>
        <row r="68">
          <cell r="N68"/>
        </row>
        <row r="69">
          <cell r="N69"/>
        </row>
        <row r="70">
          <cell r="N70"/>
        </row>
        <row r="71">
          <cell r="N71">
            <v>2828.9</v>
          </cell>
        </row>
        <row r="72">
          <cell r="N72">
            <v>275.2</v>
          </cell>
        </row>
        <row r="73">
          <cell r="N73">
            <v>63775.4</v>
          </cell>
        </row>
        <row r="74">
          <cell r="N74">
            <v>7083.5</v>
          </cell>
        </row>
        <row r="75">
          <cell r="N75"/>
        </row>
        <row r="76">
          <cell r="N76">
            <v>15352.7</v>
          </cell>
        </row>
        <row r="77">
          <cell r="N77"/>
        </row>
        <row r="78">
          <cell r="N78"/>
        </row>
        <row r="79">
          <cell r="N79">
            <v>6847.5</v>
          </cell>
        </row>
        <row r="80">
          <cell r="N80">
            <v>11673.9</v>
          </cell>
        </row>
        <row r="81">
          <cell r="N81">
            <v>11143</v>
          </cell>
        </row>
        <row r="82">
          <cell r="N82">
            <v>120058.7</v>
          </cell>
        </row>
        <row r="83">
          <cell r="N83"/>
        </row>
        <row r="84">
          <cell r="N84"/>
        </row>
        <row r="85">
          <cell r="N85"/>
        </row>
        <row r="86">
          <cell r="N86">
            <v>152619.5</v>
          </cell>
        </row>
        <row r="87">
          <cell r="N87"/>
        </row>
        <row r="88">
          <cell r="N88"/>
        </row>
        <row r="89">
          <cell r="N89">
            <v>24298.5</v>
          </cell>
        </row>
        <row r="90">
          <cell r="N90">
            <v>20040.099999999999</v>
          </cell>
        </row>
        <row r="91">
          <cell r="N91"/>
        </row>
        <row r="92">
          <cell r="N92"/>
        </row>
        <row r="93">
          <cell r="N93">
            <v>5225</v>
          </cell>
        </row>
        <row r="94">
          <cell r="N94"/>
        </row>
        <row r="95">
          <cell r="N95"/>
        </row>
        <row r="96">
          <cell r="N96">
            <v>22500</v>
          </cell>
        </row>
        <row r="97">
          <cell r="N97">
            <v>186938.6</v>
          </cell>
        </row>
        <row r="98">
          <cell r="N98">
            <v>33916</v>
          </cell>
        </row>
        <row r="99">
          <cell r="N99"/>
        </row>
        <row r="100">
          <cell r="N100"/>
        </row>
        <row r="101">
          <cell r="N101"/>
        </row>
        <row r="102">
          <cell r="N102">
            <v>251041.7</v>
          </cell>
        </row>
        <row r="103">
          <cell r="N103"/>
        </row>
        <row r="104">
          <cell r="N104"/>
        </row>
        <row r="105">
          <cell r="N105">
            <v>349484</v>
          </cell>
        </row>
        <row r="106">
          <cell r="N106"/>
        </row>
        <row r="107">
          <cell r="N107">
            <v>39386.9</v>
          </cell>
        </row>
      </sheetData>
      <sheetData sheetId="41">
        <row r="17">
          <cell r="E17">
            <v>11420</v>
          </cell>
        </row>
        <row r="18">
          <cell r="E18">
            <v>187000</v>
          </cell>
        </row>
        <row r="19">
          <cell r="E19">
            <v>43864</v>
          </cell>
        </row>
        <row r="20">
          <cell r="E20">
            <v>1805</v>
          </cell>
        </row>
        <row r="21">
          <cell r="E21">
            <v>2657</v>
          </cell>
        </row>
        <row r="22">
          <cell r="E22">
            <v>5500</v>
          </cell>
        </row>
        <row r="23">
          <cell r="E23">
            <v>2274.1999999999998</v>
          </cell>
        </row>
        <row r="24">
          <cell r="E24">
            <v>36988.400000000001</v>
          </cell>
        </row>
        <row r="25">
          <cell r="E25">
            <v>380000</v>
          </cell>
        </row>
        <row r="26">
          <cell r="E26">
            <v>2533000</v>
          </cell>
        </row>
        <row r="27">
          <cell r="E27">
            <v>4160000</v>
          </cell>
        </row>
        <row r="28">
          <cell r="E28">
            <v>3117000</v>
          </cell>
        </row>
      </sheetData>
      <sheetData sheetId="42">
        <row r="10">
          <cell r="E10">
            <v>89644.2</v>
          </cell>
        </row>
      </sheetData>
      <sheetData sheetId="43">
        <row r="94">
          <cell r="R94">
            <v>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 Toan (2)"/>
      <sheetName val="NDQD"/>
      <sheetName val="Sheet4"/>
      <sheetName val="Xuyên Mộc"/>
      <sheetName val="Tân Thành"/>
      <sheetName val="Long Điền"/>
      <sheetName val="Đất Đỏ"/>
      <sheetName val="Châu Đức"/>
      <sheetName val="TP Bà Rịa"/>
      <sheetName val="Côn Đảo"/>
      <sheetName val="Vũng Tàu"/>
      <sheetName val="TTPTQD"/>
    </sheetNames>
    <sheetDataSet>
      <sheetData sheetId="0" refreshError="1"/>
      <sheetData sheetId="1" refreshError="1"/>
      <sheetData sheetId="2" refreshError="1"/>
      <sheetData sheetId="3" refreshError="1"/>
      <sheetData sheetId="4" refreshError="1">
        <row r="7">
          <cell r="D7">
            <v>134.69999999999999</v>
          </cell>
          <cell r="E7">
            <v>19456000</v>
          </cell>
          <cell r="F7" t="str">
            <v>Nhà Tạm A 1 (Móng đá hoặc gạch thẻ, mái tôn, khung cột gạch, tường gạch xây thô; nền gạch, ximăng)(QĐ 53/2014/QĐ UBND)</v>
          </cell>
          <cell r="G7" t="str">
            <v>m2</v>
          </cell>
          <cell r="H7">
            <v>1024000</v>
          </cell>
          <cell r="I7">
            <v>20</v>
          </cell>
          <cell r="J7">
            <v>0.95</v>
          </cell>
          <cell r="K7">
            <v>19456000</v>
          </cell>
          <cell r="L7">
            <v>0</v>
          </cell>
          <cell r="M7">
            <v>0</v>
          </cell>
          <cell r="N7">
            <v>0</v>
          </cell>
          <cell r="O7">
            <v>0</v>
          </cell>
          <cell r="P7">
            <v>0</v>
          </cell>
          <cell r="Q7" t="str">
            <v>Giá đất theo QĐ 65/2014/QĐUBND;Khu vực 1, Vị Trí 1</v>
          </cell>
          <cell r="R7">
            <v>1500000</v>
          </cell>
          <cell r="S7">
            <v>1.2</v>
          </cell>
          <cell r="T7">
            <v>242459999.99999997</v>
          </cell>
          <cell r="U7">
            <v>223003999.99999997</v>
          </cell>
          <cell r="V7">
            <v>975362505100</v>
          </cell>
        </row>
        <row r="8">
          <cell r="D8">
            <v>462.3</v>
          </cell>
          <cell r="E8">
            <v>0</v>
          </cell>
          <cell r="F8">
            <v>0</v>
          </cell>
          <cell r="G8">
            <v>0</v>
          </cell>
          <cell r="H8">
            <v>0</v>
          </cell>
          <cell r="I8">
            <v>0</v>
          </cell>
          <cell r="J8">
            <v>0</v>
          </cell>
          <cell r="K8">
            <v>0</v>
          </cell>
          <cell r="L8">
            <v>0</v>
          </cell>
          <cell r="M8">
            <v>0</v>
          </cell>
          <cell r="N8">
            <v>0</v>
          </cell>
          <cell r="O8">
            <v>0</v>
          </cell>
          <cell r="P8">
            <v>0</v>
          </cell>
          <cell r="Q8" t="str">
            <v>Giá đất theo QĐ 26/2016/QĐUBND; Đường bên hông chợ Bình Châu</v>
          </cell>
          <cell r="R8">
            <v>1500000</v>
          </cell>
          <cell r="S8">
            <v>1.2</v>
          </cell>
          <cell r="T8">
            <v>832140000</v>
          </cell>
          <cell r="U8">
            <v>832140000</v>
          </cell>
          <cell r="V8">
            <v>975.36250510000002</v>
          </cell>
        </row>
        <row r="9">
          <cell r="D9">
            <v>1009000</v>
          </cell>
          <cell r="E9">
            <v>0</v>
          </cell>
          <cell r="F9">
            <v>0</v>
          </cell>
          <cell r="G9">
            <v>0</v>
          </cell>
          <cell r="H9">
            <v>0</v>
          </cell>
          <cell r="I9">
            <v>0</v>
          </cell>
          <cell r="J9">
            <v>0</v>
          </cell>
          <cell r="K9">
            <v>0</v>
          </cell>
          <cell r="L9">
            <v>0</v>
          </cell>
          <cell r="M9">
            <v>0</v>
          </cell>
          <cell r="N9">
            <v>0</v>
          </cell>
          <cell r="O9">
            <v>0</v>
          </cell>
          <cell r="P9">
            <v>0</v>
          </cell>
          <cell r="Q9" t="str">
            <v>Giá đất theo QĐ 65/2014/QĐUBND; Khu vực 1 vị trí 3</v>
          </cell>
          <cell r="R9">
            <v>576000</v>
          </cell>
          <cell r="S9">
            <v>1</v>
          </cell>
          <cell r="T9">
            <v>581184000000</v>
          </cell>
          <cell r="U9">
            <v>581184000000</v>
          </cell>
        </row>
        <row r="10">
          <cell r="D10">
            <v>135008</v>
          </cell>
          <cell r="E10">
            <v>0</v>
          </cell>
          <cell r="F10">
            <v>0</v>
          </cell>
          <cell r="G10">
            <v>0</v>
          </cell>
          <cell r="H10">
            <v>0</v>
          </cell>
          <cell r="I10">
            <v>0</v>
          </cell>
          <cell r="J10">
            <v>0</v>
          </cell>
          <cell r="K10">
            <v>0</v>
          </cell>
          <cell r="L10">
            <v>0</v>
          </cell>
          <cell r="M10">
            <v>0</v>
          </cell>
          <cell r="N10">
            <v>0</v>
          </cell>
          <cell r="O10">
            <v>0</v>
          </cell>
          <cell r="P10">
            <v>0</v>
          </cell>
          <cell r="Q10" t="str">
            <v>Giá đất theo QĐ 65/2014/QĐUBND; Khu vực 1 vị trí 3</v>
          </cell>
          <cell r="R10">
            <v>576000</v>
          </cell>
          <cell r="S10">
            <v>1.2</v>
          </cell>
          <cell r="T10">
            <v>93317529600</v>
          </cell>
          <cell r="U10">
            <v>93317529600</v>
          </cell>
        </row>
        <row r="11">
          <cell r="D11">
            <v>2850.3</v>
          </cell>
          <cell r="E11">
            <v>0</v>
          </cell>
          <cell r="F11">
            <v>0</v>
          </cell>
          <cell r="G11">
            <v>0</v>
          </cell>
          <cell r="H11">
            <v>0</v>
          </cell>
          <cell r="I11">
            <v>0</v>
          </cell>
          <cell r="J11">
            <v>0</v>
          </cell>
          <cell r="K11">
            <v>0</v>
          </cell>
          <cell r="L11">
            <v>0</v>
          </cell>
          <cell r="M11">
            <v>0</v>
          </cell>
          <cell r="N11">
            <v>0</v>
          </cell>
          <cell r="O11">
            <v>0</v>
          </cell>
          <cell r="P11">
            <v>0</v>
          </cell>
          <cell r="Q11" t="str">
            <v>Giá đất theo QĐ 65/2014/QĐUBND; Khu vực 1 vị trí 1</v>
          </cell>
          <cell r="R11">
            <v>900000</v>
          </cell>
          <cell r="S11">
            <v>1.2</v>
          </cell>
          <cell r="T11">
            <v>3078324000</v>
          </cell>
          <cell r="U11">
            <v>3078324000</v>
          </cell>
        </row>
        <row r="12">
          <cell r="D12">
            <v>1367.4</v>
          </cell>
          <cell r="E12">
            <v>9100000</v>
          </cell>
          <cell r="F12">
            <v>0</v>
          </cell>
          <cell r="G12">
            <v>0</v>
          </cell>
          <cell r="H12">
            <v>0</v>
          </cell>
          <cell r="I12">
            <v>0</v>
          </cell>
          <cell r="J12">
            <v>0</v>
          </cell>
          <cell r="K12">
            <v>0</v>
          </cell>
          <cell r="L12" t="str">
            <v>Cây Đu Đủ loại A và Bông chiều cao dưới 1m</v>
          </cell>
          <cell r="M12" t="str">
            <v>cây</v>
          </cell>
          <cell r="N12">
            <v>160000</v>
          </cell>
          <cell r="O12">
            <v>0</v>
          </cell>
          <cell r="P12">
            <v>9100000</v>
          </cell>
          <cell r="Q12" t="str">
            <v>Giá đất theo QĐ 65/2014/QĐUBND; Khu vực 1 vị trí 1</v>
          </cell>
          <cell r="R12">
            <v>1500000</v>
          </cell>
          <cell r="S12">
            <v>1.2</v>
          </cell>
          <cell r="T12">
            <v>2461320000</v>
          </cell>
          <cell r="U12">
            <v>2452220000</v>
          </cell>
        </row>
        <row r="13">
          <cell r="D13">
            <v>61</v>
          </cell>
          <cell r="E13">
            <v>0</v>
          </cell>
          <cell r="F13">
            <v>0</v>
          </cell>
          <cell r="G13">
            <v>0</v>
          </cell>
          <cell r="H13">
            <v>0</v>
          </cell>
          <cell r="I13">
            <v>0</v>
          </cell>
          <cell r="J13">
            <v>0</v>
          </cell>
          <cell r="K13">
            <v>0</v>
          </cell>
          <cell r="L13">
            <v>0</v>
          </cell>
          <cell r="M13">
            <v>0</v>
          </cell>
          <cell r="N13">
            <v>0</v>
          </cell>
          <cell r="O13">
            <v>0</v>
          </cell>
          <cell r="P13">
            <v>0</v>
          </cell>
          <cell r="Q13" t="str">
            <v>Giá đất theo QĐ 65/2014/QĐUBND; Khu vực 1 vị trí 1</v>
          </cell>
          <cell r="R13">
            <v>1500000</v>
          </cell>
          <cell r="S13">
            <v>1.2</v>
          </cell>
          <cell r="T13">
            <v>109800000</v>
          </cell>
          <cell r="U13">
            <v>109800000</v>
          </cell>
        </row>
        <row r="14">
          <cell r="D14">
            <v>1133</v>
          </cell>
          <cell r="E14">
            <v>0</v>
          </cell>
          <cell r="F14">
            <v>0</v>
          </cell>
          <cell r="G14">
            <v>0</v>
          </cell>
          <cell r="H14">
            <v>0</v>
          </cell>
          <cell r="I14">
            <v>0</v>
          </cell>
          <cell r="J14">
            <v>0</v>
          </cell>
          <cell r="K14">
            <v>0</v>
          </cell>
          <cell r="L14">
            <v>0</v>
          </cell>
          <cell r="M14">
            <v>0</v>
          </cell>
          <cell r="N14">
            <v>0</v>
          </cell>
          <cell r="O14">
            <v>0</v>
          </cell>
          <cell r="P14">
            <v>0</v>
          </cell>
          <cell r="Q14" t="str">
            <v>Giá đất theo QĐ 65/2014/QĐUBND; Khu vực 1 vị trí 1</v>
          </cell>
          <cell r="R14">
            <v>1500000</v>
          </cell>
          <cell r="S14">
            <v>1.2</v>
          </cell>
          <cell r="T14">
            <v>2039400000</v>
          </cell>
          <cell r="U14">
            <v>2039400000</v>
          </cell>
        </row>
        <row r="15">
          <cell r="D15">
            <v>401</v>
          </cell>
          <cell r="E15">
            <v>0</v>
          </cell>
          <cell r="F15" t="str">
            <v>Nhà cấp IV - A3 (QĐ 53/2014/QĐ - UBND)</v>
          </cell>
          <cell r="G15" t="str">
            <v>m2</v>
          </cell>
          <cell r="H15">
            <v>2458000</v>
          </cell>
          <cell r="I15">
            <v>100</v>
          </cell>
          <cell r="J15">
            <v>0</v>
          </cell>
          <cell r="K15">
            <v>0</v>
          </cell>
          <cell r="L15">
            <v>0</v>
          </cell>
          <cell r="M15">
            <v>0</v>
          </cell>
          <cell r="N15">
            <v>0</v>
          </cell>
          <cell r="O15">
            <v>0</v>
          </cell>
          <cell r="P15">
            <v>0</v>
          </cell>
          <cell r="Q15" t="str">
            <v>Giá đất theo QĐ 65/2014/QĐUBND; Khu vực 1 vị trí 1</v>
          </cell>
          <cell r="R15">
            <v>1500000</v>
          </cell>
          <cell r="S15">
            <v>1.2</v>
          </cell>
          <cell r="T15">
            <v>721800000</v>
          </cell>
          <cell r="U15">
            <v>721800000</v>
          </cell>
        </row>
        <row r="16">
          <cell r="D16">
            <v>784</v>
          </cell>
          <cell r="E16">
            <v>0</v>
          </cell>
          <cell r="F16">
            <v>0</v>
          </cell>
          <cell r="G16">
            <v>0</v>
          </cell>
          <cell r="H16">
            <v>0</v>
          </cell>
          <cell r="I16">
            <v>0</v>
          </cell>
          <cell r="J16">
            <v>0</v>
          </cell>
          <cell r="K16">
            <v>0</v>
          </cell>
          <cell r="L16">
            <v>0</v>
          </cell>
          <cell r="M16">
            <v>0</v>
          </cell>
          <cell r="N16">
            <v>0</v>
          </cell>
          <cell r="O16">
            <v>0</v>
          </cell>
          <cell r="P16">
            <v>0</v>
          </cell>
          <cell r="Q16" t="str">
            <v>Giá đất theo QĐ 65/2014/QĐUBND; Khu vực 3 vị trí 3</v>
          </cell>
          <cell r="R16">
            <v>202000</v>
          </cell>
          <cell r="S16">
            <v>1.2</v>
          </cell>
          <cell r="T16">
            <v>190041600</v>
          </cell>
          <cell r="U16">
            <v>190041600</v>
          </cell>
        </row>
        <row r="17">
          <cell r="D17">
            <v>223</v>
          </cell>
          <cell r="E17">
            <v>0</v>
          </cell>
          <cell r="F17">
            <v>0</v>
          </cell>
          <cell r="G17">
            <v>0</v>
          </cell>
          <cell r="H17">
            <v>0</v>
          </cell>
          <cell r="I17">
            <v>0</v>
          </cell>
          <cell r="J17">
            <v>0</v>
          </cell>
          <cell r="K17">
            <v>0</v>
          </cell>
          <cell r="L17">
            <v>0</v>
          </cell>
          <cell r="M17">
            <v>0</v>
          </cell>
          <cell r="N17">
            <v>0</v>
          </cell>
          <cell r="O17">
            <v>0</v>
          </cell>
          <cell r="P17">
            <v>0</v>
          </cell>
          <cell r="Q17" t="str">
            <v>Giá đất theo QĐ 65/2014/QĐUBND; Khu vực 3 vị trí 3</v>
          </cell>
          <cell r="R17">
            <v>202000</v>
          </cell>
          <cell r="S17">
            <v>1.2</v>
          </cell>
          <cell r="T17">
            <v>54055200</v>
          </cell>
          <cell r="U17">
            <v>54055200</v>
          </cell>
        </row>
        <row r="18">
          <cell r="D18">
            <v>14237</v>
          </cell>
          <cell r="E18">
            <v>0</v>
          </cell>
          <cell r="F18">
            <v>0</v>
          </cell>
          <cell r="G18">
            <v>0</v>
          </cell>
          <cell r="H18">
            <v>0</v>
          </cell>
          <cell r="I18">
            <v>0</v>
          </cell>
          <cell r="J18">
            <v>0</v>
          </cell>
          <cell r="K18">
            <v>0</v>
          </cell>
          <cell r="L18">
            <v>0</v>
          </cell>
          <cell r="M18">
            <v>0</v>
          </cell>
          <cell r="N18">
            <v>0</v>
          </cell>
          <cell r="O18">
            <v>0</v>
          </cell>
          <cell r="P18">
            <v>0</v>
          </cell>
          <cell r="Q18" t="str">
            <v>Giá đất theo QĐ 65/2014/QĐUBND; Khu vực 1 vị trí 1 (ngoài khu dân cư)</v>
          </cell>
          <cell r="R18">
            <v>54000</v>
          </cell>
          <cell r="S18">
            <v>1.2</v>
          </cell>
          <cell r="T18">
            <v>922557600</v>
          </cell>
          <cell r="U18">
            <v>922557600</v>
          </cell>
        </row>
        <row r="19">
          <cell r="D19">
            <v>3091</v>
          </cell>
          <cell r="E19">
            <v>0</v>
          </cell>
          <cell r="F19">
            <v>0</v>
          </cell>
          <cell r="G19">
            <v>0</v>
          </cell>
          <cell r="H19">
            <v>0</v>
          </cell>
          <cell r="I19">
            <v>0</v>
          </cell>
          <cell r="J19">
            <v>0</v>
          </cell>
          <cell r="K19">
            <v>0</v>
          </cell>
          <cell r="L19">
            <v>0</v>
          </cell>
          <cell r="M19">
            <v>0</v>
          </cell>
          <cell r="N19">
            <v>0</v>
          </cell>
          <cell r="O19">
            <v>0</v>
          </cell>
          <cell r="P19">
            <v>0</v>
          </cell>
          <cell r="Q19" t="str">
            <v xml:space="preserve">Giá đất theo QĐ 65/2014/QĐUBND; Khu vực 1 vị trí 1 </v>
          </cell>
          <cell r="R19">
            <v>900000</v>
          </cell>
          <cell r="S19">
            <v>1.2</v>
          </cell>
          <cell r="T19">
            <v>3338280000</v>
          </cell>
          <cell r="U19">
            <v>3338280000</v>
          </cell>
        </row>
        <row r="20">
          <cell r="D20">
            <v>63000</v>
          </cell>
          <cell r="E20">
            <v>0</v>
          </cell>
          <cell r="F20">
            <v>0</v>
          </cell>
          <cell r="G20">
            <v>0</v>
          </cell>
          <cell r="H20">
            <v>0</v>
          </cell>
          <cell r="I20">
            <v>0</v>
          </cell>
          <cell r="J20">
            <v>0</v>
          </cell>
          <cell r="K20">
            <v>0</v>
          </cell>
          <cell r="L20" t="str">
            <v>Tràm</v>
          </cell>
          <cell r="M20">
            <v>0</v>
          </cell>
          <cell r="N20">
            <v>0</v>
          </cell>
          <cell r="O20">
            <v>0</v>
          </cell>
          <cell r="P20">
            <v>0</v>
          </cell>
          <cell r="Q20" t="str">
            <v xml:space="preserve">Giá đất theo QĐ 65/2014/QĐUBND; Khu vực 1 vị trí 1 </v>
          </cell>
          <cell r="R20">
            <v>900000</v>
          </cell>
          <cell r="S20">
            <v>1.2</v>
          </cell>
          <cell r="T20">
            <v>68040000000</v>
          </cell>
          <cell r="U20">
            <v>68040000000</v>
          </cell>
        </row>
        <row r="21">
          <cell r="D21">
            <v>100000</v>
          </cell>
          <cell r="E21">
            <v>0</v>
          </cell>
          <cell r="F21">
            <v>0</v>
          </cell>
          <cell r="G21">
            <v>0</v>
          </cell>
          <cell r="H21">
            <v>0</v>
          </cell>
          <cell r="I21">
            <v>0</v>
          </cell>
          <cell r="J21">
            <v>0</v>
          </cell>
          <cell r="K21">
            <v>0</v>
          </cell>
          <cell r="L21">
            <v>0</v>
          </cell>
          <cell r="M21">
            <v>0</v>
          </cell>
          <cell r="N21">
            <v>0</v>
          </cell>
          <cell r="O21">
            <v>0</v>
          </cell>
          <cell r="P21">
            <v>0</v>
          </cell>
          <cell r="Q21" t="str">
            <v xml:space="preserve">Giá đất theo QĐ 65/2014/QĐUBND; Khu vực 1 vị trí 1 </v>
          </cell>
          <cell r="R21">
            <v>900000</v>
          </cell>
          <cell r="S21">
            <v>1.2</v>
          </cell>
          <cell r="T21">
            <v>108000000000</v>
          </cell>
          <cell r="U21">
            <v>108000000000</v>
          </cell>
        </row>
        <row r="22">
          <cell r="D22">
            <v>22095</v>
          </cell>
          <cell r="E22">
            <v>0</v>
          </cell>
          <cell r="F22">
            <v>0</v>
          </cell>
          <cell r="G22">
            <v>0</v>
          </cell>
          <cell r="H22">
            <v>0</v>
          </cell>
          <cell r="I22">
            <v>0</v>
          </cell>
          <cell r="J22">
            <v>0</v>
          </cell>
          <cell r="K22">
            <v>0</v>
          </cell>
          <cell r="L22">
            <v>0</v>
          </cell>
          <cell r="M22">
            <v>0</v>
          </cell>
          <cell r="N22">
            <v>0</v>
          </cell>
          <cell r="O22">
            <v>0</v>
          </cell>
          <cell r="P22">
            <v>0</v>
          </cell>
          <cell r="Q22" t="str">
            <v>Giá đất theo QĐ 65/2014/QĐUBND; Khu vực 1 vị trí 1</v>
          </cell>
          <cell r="R22">
            <v>900000</v>
          </cell>
          <cell r="S22">
            <v>1</v>
          </cell>
          <cell r="T22">
            <v>19885500000</v>
          </cell>
          <cell r="U22">
            <v>19885500000</v>
          </cell>
        </row>
        <row r="23">
          <cell r="D23">
            <v>561.70000000000005</v>
          </cell>
          <cell r="E23">
            <v>0</v>
          </cell>
          <cell r="F23">
            <v>0</v>
          </cell>
          <cell r="G23">
            <v>0</v>
          </cell>
          <cell r="H23">
            <v>0</v>
          </cell>
          <cell r="I23">
            <v>0</v>
          </cell>
          <cell r="J23">
            <v>0</v>
          </cell>
          <cell r="K23">
            <v>0</v>
          </cell>
          <cell r="L23">
            <v>0</v>
          </cell>
          <cell r="M23">
            <v>0</v>
          </cell>
          <cell r="N23">
            <v>0</v>
          </cell>
          <cell r="O23">
            <v>0</v>
          </cell>
          <cell r="P23">
            <v>0</v>
          </cell>
          <cell r="Q23" t="str">
            <v>Giá đất theo QĐ 65/2014/QĐUBND; Khu vực 1 vị trí 3</v>
          </cell>
          <cell r="R23">
            <v>960000</v>
          </cell>
          <cell r="S23">
            <v>1</v>
          </cell>
          <cell r="T23">
            <v>539232000</v>
          </cell>
          <cell r="U23">
            <v>539232000</v>
          </cell>
        </row>
        <row r="24">
          <cell r="D24">
            <v>1200</v>
          </cell>
          <cell r="E24">
            <v>0</v>
          </cell>
          <cell r="F24" t="str">
            <v>Nhà cấp IV - A3 (QĐ 53/2014/QĐ - UBND)</v>
          </cell>
          <cell r="G24" t="str">
            <v>m2</v>
          </cell>
          <cell r="H24">
            <v>2458000</v>
          </cell>
          <cell r="I24">
            <v>80</v>
          </cell>
          <cell r="J24">
            <v>0</v>
          </cell>
          <cell r="K24">
            <v>0</v>
          </cell>
          <cell r="L24">
            <v>0</v>
          </cell>
          <cell r="M24">
            <v>0</v>
          </cell>
          <cell r="N24">
            <v>0</v>
          </cell>
          <cell r="O24">
            <v>0</v>
          </cell>
          <cell r="P24">
            <v>0</v>
          </cell>
          <cell r="Q24" t="str">
            <v>Giá đất theo QĐ 65/2014/QĐUBND; Khu vực 1 vị trí 1</v>
          </cell>
          <cell r="R24">
            <v>1500000</v>
          </cell>
          <cell r="S24">
            <v>1</v>
          </cell>
          <cell r="T24">
            <v>1800000000</v>
          </cell>
          <cell r="U24">
            <v>1800000000</v>
          </cell>
        </row>
        <row r="25">
          <cell r="D25">
            <v>1323</v>
          </cell>
          <cell r="E25">
            <v>0</v>
          </cell>
          <cell r="F25">
            <v>0</v>
          </cell>
          <cell r="G25">
            <v>0</v>
          </cell>
          <cell r="H25">
            <v>0</v>
          </cell>
          <cell r="I25">
            <v>0</v>
          </cell>
          <cell r="J25">
            <v>0</v>
          </cell>
          <cell r="K25">
            <v>0</v>
          </cell>
          <cell r="L25">
            <v>0</v>
          </cell>
          <cell r="M25">
            <v>0</v>
          </cell>
          <cell r="N25">
            <v>0</v>
          </cell>
          <cell r="O25">
            <v>0</v>
          </cell>
          <cell r="P25">
            <v>0</v>
          </cell>
          <cell r="Q25" t="str">
            <v>Giá đất theo QĐ 65/2014/QĐUBND; Khu vực 1 vị trí 1</v>
          </cell>
          <cell r="R25">
            <v>1500000</v>
          </cell>
          <cell r="S25">
            <v>1</v>
          </cell>
          <cell r="T25">
            <v>1984500000</v>
          </cell>
          <cell r="U25">
            <v>1984500000</v>
          </cell>
        </row>
        <row r="26">
          <cell r="D26">
            <v>9605</v>
          </cell>
          <cell r="E26">
            <v>0</v>
          </cell>
          <cell r="F26">
            <v>0</v>
          </cell>
          <cell r="G26">
            <v>0</v>
          </cell>
          <cell r="H26">
            <v>0</v>
          </cell>
          <cell r="I26">
            <v>0</v>
          </cell>
          <cell r="J26">
            <v>0</v>
          </cell>
          <cell r="K26">
            <v>0</v>
          </cell>
          <cell r="L26">
            <v>0</v>
          </cell>
          <cell r="M26">
            <v>0</v>
          </cell>
          <cell r="N26">
            <v>0</v>
          </cell>
          <cell r="O26">
            <v>0</v>
          </cell>
          <cell r="P26">
            <v>0</v>
          </cell>
          <cell r="Q26" t="str">
            <v>Giá đất theo QĐ 65/2014/QĐUBND; Khu vực 1 vị trí 1</v>
          </cell>
          <cell r="R26">
            <v>1500000</v>
          </cell>
          <cell r="S26">
            <v>1</v>
          </cell>
          <cell r="T26">
            <v>14407500000</v>
          </cell>
          <cell r="U26">
            <v>14407500000</v>
          </cell>
        </row>
        <row r="27">
          <cell r="D27">
            <v>11693</v>
          </cell>
          <cell r="E27">
            <v>83226000</v>
          </cell>
          <cell r="F27">
            <v>0</v>
          </cell>
          <cell r="G27">
            <v>0</v>
          </cell>
          <cell r="H27">
            <v>0</v>
          </cell>
          <cell r="I27">
            <v>0</v>
          </cell>
          <cell r="J27">
            <v>0</v>
          </cell>
          <cell r="K27">
            <v>0</v>
          </cell>
          <cell r="L27" t="str">
            <v>Điều (Mật độ cây loại A)</v>
          </cell>
          <cell r="M27" t="str">
            <v>Cây</v>
          </cell>
          <cell r="N27">
            <v>533500</v>
          </cell>
          <cell r="O27">
            <v>0</v>
          </cell>
          <cell r="P27">
            <v>83226000</v>
          </cell>
          <cell r="Q27" t="str">
            <v>Giá đất theo QĐ 65/2014/QĐUBND; Khu vực 1 vị trí 1</v>
          </cell>
          <cell r="R27">
            <v>900000</v>
          </cell>
          <cell r="S27">
            <v>1</v>
          </cell>
          <cell r="T27">
            <v>10523700000</v>
          </cell>
          <cell r="U27">
            <v>10440474000</v>
          </cell>
        </row>
        <row r="28">
          <cell r="D28">
            <v>4277.8</v>
          </cell>
          <cell r="E28">
            <v>33822500</v>
          </cell>
          <cell r="F28">
            <v>0</v>
          </cell>
          <cell r="G28">
            <v>0</v>
          </cell>
          <cell r="H28">
            <v>0</v>
          </cell>
          <cell r="I28">
            <v>0</v>
          </cell>
          <cell r="J28">
            <v>0</v>
          </cell>
          <cell r="K28">
            <v>0</v>
          </cell>
          <cell r="L28" t="str">
            <v>Điều (Mật độ cây loại A) và Mỳ cao sản</v>
          </cell>
          <cell r="M28" t="str">
            <v>Cây</v>
          </cell>
          <cell r="N28">
            <v>533500</v>
          </cell>
          <cell r="O28">
            <v>0</v>
          </cell>
          <cell r="P28">
            <v>33822500</v>
          </cell>
          <cell r="Q28" t="str">
            <v>Giá đất theo QĐ 65/2014/QĐUBND; Khu vực 1 vị trí 2</v>
          </cell>
          <cell r="R28">
            <v>1200000</v>
          </cell>
          <cell r="S28">
            <v>1</v>
          </cell>
          <cell r="T28">
            <v>5133360000</v>
          </cell>
          <cell r="U28">
            <v>5099537500</v>
          </cell>
        </row>
        <row r="29">
          <cell r="D29">
            <v>2673</v>
          </cell>
          <cell r="E29">
            <v>54975300</v>
          </cell>
          <cell r="F29">
            <v>0</v>
          </cell>
          <cell r="G29">
            <v>0</v>
          </cell>
          <cell r="H29">
            <v>0</v>
          </cell>
          <cell r="I29">
            <v>0</v>
          </cell>
          <cell r="J29">
            <v>0</v>
          </cell>
          <cell r="K29">
            <v>0</v>
          </cell>
          <cell r="L29" t="str">
            <v>Nghệ, Tiêu (02 năm tuổi)</v>
          </cell>
          <cell r="M29" t="str">
            <v>m2</v>
          </cell>
          <cell r="N29">
            <v>8100</v>
          </cell>
          <cell r="O29">
            <v>0</v>
          </cell>
          <cell r="P29">
            <v>54975300</v>
          </cell>
          <cell r="Q29" t="str">
            <v>Giá đất theo QĐ 65/2014/QĐUBND; Khu vực 1 vị trí 1</v>
          </cell>
          <cell r="R29">
            <v>1500000</v>
          </cell>
          <cell r="S29">
            <v>1</v>
          </cell>
          <cell r="T29">
            <v>4009500000</v>
          </cell>
          <cell r="U29">
            <v>3954524700</v>
          </cell>
        </row>
        <row r="30">
          <cell r="D30">
            <v>1445</v>
          </cell>
          <cell r="E30">
            <v>0</v>
          </cell>
          <cell r="F30">
            <v>0</v>
          </cell>
          <cell r="G30">
            <v>0</v>
          </cell>
          <cell r="H30">
            <v>0</v>
          </cell>
          <cell r="I30">
            <v>0</v>
          </cell>
          <cell r="J30">
            <v>0</v>
          </cell>
          <cell r="K30">
            <v>0</v>
          </cell>
          <cell r="L30">
            <v>0</v>
          </cell>
          <cell r="M30">
            <v>0</v>
          </cell>
          <cell r="N30">
            <v>0</v>
          </cell>
          <cell r="O30">
            <v>0</v>
          </cell>
          <cell r="P30">
            <v>0</v>
          </cell>
          <cell r="Q30" t="str">
            <v>Giá đất theo QĐ 65/2014/QĐUBND; Khu vực 1 vị trí 1</v>
          </cell>
          <cell r="R30">
            <v>1500000</v>
          </cell>
          <cell r="S30">
            <v>1</v>
          </cell>
          <cell r="T30">
            <v>2167500000</v>
          </cell>
          <cell r="U30">
            <v>2167500000</v>
          </cell>
        </row>
        <row r="31">
          <cell r="D31">
            <v>199.4</v>
          </cell>
          <cell r="E31">
            <v>0</v>
          </cell>
          <cell r="F31">
            <v>0</v>
          </cell>
          <cell r="G31">
            <v>0</v>
          </cell>
          <cell r="H31">
            <v>0</v>
          </cell>
          <cell r="I31">
            <v>0</v>
          </cell>
          <cell r="J31">
            <v>0</v>
          </cell>
          <cell r="K31">
            <v>0</v>
          </cell>
          <cell r="L31">
            <v>0</v>
          </cell>
          <cell r="M31">
            <v>0</v>
          </cell>
          <cell r="N31">
            <v>0</v>
          </cell>
          <cell r="O31">
            <v>0</v>
          </cell>
          <cell r="P31">
            <v>0</v>
          </cell>
          <cell r="Q31" t="str">
            <v>Giá đất theo QĐ 65/2014/QĐUBND; Khu vực 1 vị trí 1</v>
          </cell>
          <cell r="R31">
            <v>1500000</v>
          </cell>
          <cell r="S31">
            <v>1.2</v>
          </cell>
          <cell r="T31">
            <v>358920000</v>
          </cell>
          <cell r="U31">
            <v>358920000</v>
          </cell>
        </row>
        <row r="32">
          <cell r="D32">
            <v>3427</v>
          </cell>
          <cell r="E32">
            <v>0</v>
          </cell>
          <cell r="F32">
            <v>0</v>
          </cell>
          <cell r="G32">
            <v>0</v>
          </cell>
          <cell r="H32">
            <v>0</v>
          </cell>
          <cell r="I32">
            <v>0</v>
          </cell>
          <cell r="J32">
            <v>0</v>
          </cell>
          <cell r="K32">
            <v>0</v>
          </cell>
          <cell r="L32">
            <v>0</v>
          </cell>
          <cell r="M32">
            <v>0</v>
          </cell>
          <cell r="N32">
            <v>0</v>
          </cell>
          <cell r="O32">
            <v>0</v>
          </cell>
          <cell r="P32">
            <v>0</v>
          </cell>
          <cell r="Q32" t="str">
            <v>Giá đất theo QĐ 65/2014/QĐUBND; Khu vực 1 vị trí 1</v>
          </cell>
          <cell r="R32">
            <v>1500000</v>
          </cell>
          <cell r="S32">
            <v>1</v>
          </cell>
          <cell r="T32">
            <v>5140500000</v>
          </cell>
          <cell r="U32">
            <v>5140500000</v>
          </cell>
        </row>
        <row r="33">
          <cell r="D33">
            <v>266</v>
          </cell>
          <cell r="E33">
            <v>0</v>
          </cell>
          <cell r="F33" t="str">
            <v>Nhà cấp IV - A5 (QĐ 53/2014/QĐ - UBND)</v>
          </cell>
          <cell r="G33" t="str">
            <v>m2</v>
          </cell>
          <cell r="H33">
            <v>1537000</v>
          </cell>
          <cell r="I33">
            <v>20</v>
          </cell>
          <cell r="J33">
            <v>0</v>
          </cell>
          <cell r="K33">
            <v>0</v>
          </cell>
          <cell r="L33">
            <v>0</v>
          </cell>
          <cell r="M33">
            <v>0</v>
          </cell>
          <cell r="N33">
            <v>0</v>
          </cell>
          <cell r="O33">
            <v>0</v>
          </cell>
          <cell r="P33">
            <v>0</v>
          </cell>
          <cell r="Q33" t="str">
            <v>Giá đất theo QĐ 65/2014/QĐUBND; Khu vực 1 vị trí 1</v>
          </cell>
          <cell r="R33">
            <v>1500000</v>
          </cell>
          <cell r="S33">
            <v>1</v>
          </cell>
          <cell r="T33">
            <v>399000000</v>
          </cell>
          <cell r="U33">
            <v>399000000</v>
          </cell>
        </row>
        <row r="34">
          <cell r="D34">
            <v>250</v>
          </cell>
          <cell r="E34">
            <v>0</v>
          </cell>
          <cell r="F34" t="str">
            <v>Nhà cấp IV - A5 (QĐ 53/2014/QĐ - UBND)</v>
          </cell>
          <cell r="G34" t="str">
            <v>m2</v>
          </cell>
          <cell r="H34">
            <v>1537000</v>
          </cell>
          <cell r="I34">
            <v>20</v>
          </cell>
          <cell r="J34">
            <v>0</v>
          </cell>
          <cell r="K34">
            <v>0</v>
          </cell>
          <cell r="L34">
            <v>0</v>
          </cell>
          <cell r="M34">
            <v>0</v>
          </cell>
          <cell r="N34">
            <v>0</v>
          </cell>
          <cell r="O34">
            <v>0</v>
          </cell>
          <cell r="P34">
            <v>0</v>
          </cell>
          <cell r="Q34" t="str">
            <v>Giá đất theo QĐ 65/2014/QĐUBND; Khu vực 1 vị trí 2</v>
          </cell>
          <cell r="R34">
            <v>1200000</v>
          </cell>
          <cell r="S34">
            <v>1</v>
          </cell>
          <cell r="T34">
            <v>300000000</v>
          </cell>
          <cell r="U34">
            <v>300000000</v>
          </cell>
        </row>
        <row r="35">
          <cell r="D35">
            <v>1617</v>
          </cell>
          <cell r="E35">
            <v>24320000</v>
          </cell>
          <cell r="F35" t="str">
            <v>Nhà Tạm A 1 (Móng đá hoặc gạch thẻ, mái tôn, khung cột gạch, tường gạch xây thô; nền gạch, ximăng)(QĐ 53/2014/QĐ UBND)</v>
          </cell>
          <cell r="G35" t="str">
            <v>m2</v>
          </cell>
          <cell r="H35">
            <v>1024000</v>
          </cell>
          <cell r="I35">
            <v>25</v>
          </cell>
          <cell r="J35">
            <v>0.95</v>
          </cell>
          <cell r="K35">
            <v>24320000</v>
          </cell>
          <cell r="L35">
            <v>0</v>
          </cell>
          <cell r="M35">
            <v>0</v>
          </cell>
          <cell r="N35">
            <v>0</v>
          </cell>
          <cell r="O35">
            <v>0</v>
          </cell>
          <cell r="P35">
            <v>0</v>
          </cell>
          <cell r="Q35" t="str">
            <v>Giá đất theo QĐ 65/2014/QĐUBND; Khu vực 1 vị trí 1</v>
          </cell>
          <cell r="R35">
            <v>1500000</v>
          </cell>
          <cell r="S35">
            <v>1</v>
          </cell>
          <cell r="T35">
            <v>2425500000</v>
          </cell>
          <cell r="U35">
            <v>2401180000</v>
          </cell>
        </row>
        <row r="36">
          <cell r="D36">
            <v>2616</v>
          </cell>
          <cell r="E36">
            <v>0</v>
          </cell>
          <cell r="F36">
            <v>0</v>
          </cell>
          <cell r="G36">
            <v>0</v>
          </cell>
          <cell r="H36">
            <v>0</v>
          </cell>
          <cell r="I36">
            <v>0</v>
          </cell>
          <cell r="J36">
            <v>0</v>
          </cell>
          <cell r="K36">
            <v>0</v>
          </cell>
          <cell r="L36">
            <v>0</v>
          </cell>
          <cell r="M36">
            <v>0</v>
          </cell>
          <cell r="N36">
            <v>0</v>
          </cell>
          <cell r="O36">
            <v>0</v>
          </cell>
          <cell r="P36">
            <v>0</v>
          </cell>
          <cell r="Q36" t="str">
            <v>Giá đất theo QĐ 65/2014/QĐUBND; Khu vực 1 vị trí 2</v>
          </cell>
          <cell r="R36">
            <v>1200000</v>
          </cell>
          <cell r="S36">
            <v>1</v>
          </cell>
          <cell r="T36">
            <v>3139200000</v>
          </cell>
          <cell r="U36">
            <v>3139200000</v>
          </cell>
        </row>
        <row r="37">
          <cell r="D37">
            <v>727</v>
          </cell>
          <cell r="E37">
            <v>0</v>
          </cell>
          <cell r="F37">
            <v>0</v>
          </cell>
          <cell r="G37">
            <v>0</v>
          </cell>
          <cell r="H37">
            <v>0</v>
          </cell>
          <cell r="I37">
            <v>0</v>
          </cell>
          <cell r="J37">
            <v>0</v>
          </cell>
          <cell r="K37">
            <v>0</v>
          </cell>
          <cell r="L37">
            <v>0</v>
          </cell>
          <cell r="M37">
            <v>0</v>
          </cell>
          <cell r="N37">
            <v>0</v>
          </cell>
          <cell r="O37">
            <v>0</v>
          </cell>
          <cell r="P37">
            <v>0</v>
          </cell>
          <cell r="Q37" t="str">
            <v>Giá đất theo QĐ 65/2014/QĐUBND; Khu vực 2 vị trí 2</v>
          </cell>
          <cell r="R37">
            <v>492000</v>
          </cell>
          <cell r="S37">
            <v>1</v>
          </cell>
          <cell r="T37">
            <v>357684000</v>
          </cell>
          <cell r="U37">
            <v>357684000</v>
          </cell>
        </row>
        <row r="38">
          <cell r="D38">
            <v>12034</v>
          </cell>
          <cell r="E38">
            <v>0</v>
          </cell>
          <cell r="F38">
            <v>0</v>
          </cell>
          <cell r="G38">
            <v>0</v>
          </cell>
          <cell r="H38">
            <v>0</v>
          </cell>
          <cell r="I38">
            <v>0</v>
          </cell>
          <cell r="J38">
            <v>0</v>
          </cell>
          <cell r="K38">
            <v>0</v>
          </cell>
          <cell r="L38">
            <v>0</v>
          </cell>
          <cell r="M38">
            <v>0</v>
          </cell>
          <cell r="N38">
            <v>0</v>
          </cell>
          <cell r="O38">
            <v>0</v>
          </cell>
          <cell r="P38">
            <v>0</v>
          </cell>
          <cell r="Q38" t="str">
            <v>Giá đất theo QĐ 65/2014/QĐUBND; Khu vực 1 vị trí 2</v>
          </cell>
          <cell r="R38">
            <v>720000</v>
          </cell>
          <cell r="S38">
            <v>1</v>
          </cell>
          <cell r="T38">
            <v>8664480000</v>
          </cell>
          <cell r="U38">
            <v>8664480000</v>
          </cell>
        </row>
        <row r="39">
          <cell r="D39">
            <v>701.2</v>
          </cell>
          <cell r="E39">
            <v>0</v>
          </cell>
          <cell r="F39">
            <v>0</v>
          </cell>
          <cell r="G39">
            <v>0</v>
          </cell>
          <cell r="H39">
            <v>0</v>
          </cell>
          <cell r="I39">
            <v>0</v>
          </cell>
          <cell r="J39">
            <v>0</v>
          </cell>
          <cell r="K39">
            <v>0</v>
          </cell>
          <cell r="L39">
            <v>0</v>
          </cell>
          <cell r="M39">
            <v>0</v>
          </cell>
          <cell r="N39">
            <v>0</v>
          </cell>
          <cell r="O39">
            <v>0</v>
          </cell>
          <cell r="P39">
            <v>0</v>
          </cell>
          <cell r="Q39" t="str">
            <v>Giá đất theo QĐ 65/2014/QĐUBND; Loại đường 1 vị trí 2</v>
          </cell>
          <cell r="R39">
            <v>2025000</v>
          </cell>
          <cell r="S39">
            <v>1.2</v>
          </cell>
          <cell r="T39">
            <v>1703916000</v>
          </cell>
          <cell r="U39">
            <v>1703916000</v>
          </cell>
        </row>
        <row r="40">
          <cell r="D40">
            <v>140.1</v>
          </cell>
          <cell r="E40">
            <v>1715700</v>
          </cell>
          <cell r="F40">
            <v>0</v>
          </cell>
          <cell r="G40">
            <v>0</v>
          </cell>
          <cell r="H40">
            <v>0</v>
          </cell>
          <cell r="I40">
            <v>0</v>
          </cell>
          <cell r="J40">
            <v>0</v>
          </cell>
          <cell r="K40">
            <v>0</v>
          </cell>
          <cell r="L40" t="str">
            <v>tràm</v>
          </cell>
          <cell r="M40" t="str">
            <v>Cây</v>
          </cell>
          <cell r="N40">
            <v>81700</v>
          </cell>
          <cell r="O40">
            <v>0</v>
          </cell>
          <cell r="P40">
            <v>1715700</v>
          </cell>
          <cell r="Q40" t="str">
            <v>Giá đất theo QĐ 65/2014/QĐUBND; Loại đường 1 vị trí 3</v>
          </cell>
          <cell r="R40">
            <v>1425000</v>
          </cell>
          <cell r="S40">
            <v>1.2</v>
          </cell>
          <cell r="T40">
            <v>239571000</v>
          </cell>
          <cell r="U40">
            <v>237855300</v>
          </cell>
        </row>
        <row r="41">
          <cell r="D41">
            <v>1306.5</v>
          </cell>
          <cell r="E41">
            <v>0</v>
          </cell>
          <cell r="F41">
            <v>0</v>
          </cell>
          <cell r="G41">
            <v>0</v>
          </cell>
          <cell r="H41">
            <v>0</v>
          </cell>
          <cell r="I41">
            <v>0</v>
          </cell>
          <cell r="J41">
            <v>0</v>
          </cell>
          <cell r="K41">
            <v>0</v>
          </cell>
          <cell r="L41">
            <v>0</v>
          </cell>
          <cell r="M41">
            <v>0</v>
          </cell>
          <cell r="N41">
            <v>0</v>
          </cell>
          <cell r="O41">
            <v>0</v>
          </cell>
          <cell r="P41">
            <v>0</v>
          </cell>
          <cell r="Q41" t="str">
            <v>Giá đất theo QĐ 65/2014/QĐUBND; Loại đường 1 vị trí 1</v>
          </cell>
          <cell r="R41">
            <v>3360000</v>
          </cell>
          <cell r="S41">
            <v>1.2</v>
          </cell>
          <cell r="T41">
            <v>5267808000</v>
          </cell>
          <cell r="U41">
            <v>5267808000</v>
          </cell>
        </row>
        <row r="42">
          <cell r="D42">
            <v>1533.5</v>
          </cell>
          <cell r="E42">
            <v>0</v>
          </cell>
          <cell r="F42">
            <v>0</v>
          </cell>
          <cell r="G42">
            <v>0</v>
          </cell>
          <cell r="H42">
            <v>0</v>
          </cell>
          <cell r="I42">
            <v>0</v>
          </cell>
          <cell r="J42">
            <v>0</v>
          </cell>
          <cell r="K42">
            <v>0</v>
          </cell>
          <cell r="L42">
            <v>0</v>
          </cell>
          <cell r="M42">
            <v>0</v>
          </cell>
          <cell r="N42">
            <v>0</v>
          </cell>
          <cell r="O42">
            <v>0</v>
          </cell>
          <cell r="P42">
            <v>0</v>
          </cell>
          <cell r="Q42" t="str">
            <v>Giá đất theo QĐ 65/2014/QĐUBND; Loại đường 1 vị trí 1</v>
          </cell>
          <cell r="R42">
            <v>3360000</v>
          </cell>
          <cell r="S42">
            <v>1.2</v>
          </cell>
          <cell r="T42">
            <v>6183072000</v>
          </cell>
          <cell r="U42">
            <v>6183072000</v>
          </cell>
        </row>
        <row r="43">
          <cell r="D43">
            <v>300</v>
          </cell>
          <cell r="E43">
            <v>0</v>
          </cell>
          <cell r="F43">
            <v>0</v>
          </cell>
          <cell r="G43">
            <v>0</v>
          </cell>
          <cell r="H43">
            <v>0</v>
          </cell>
          <cell r="I43">
            <v>0</v>
          </cell>
          <cell r="J43">
            <v>0</v>
          </cell>
          <cell r="K43">
            <v>0</v>
          </cell>
          <cell r="L43">
            <v>0</v>
          </cell>
          <cell r="M43">
            <v>0</v>
          </cell>
          <cell r="N43">
            <v>0</v>
          </cell>
          <cell r="O43">
            <v>0</v>
          </cell>
          <cell r="P43">
            <v>0</v>
          </cell>
          <cell r="Q43" t="str">
            <v>Giá đất theo QĐ 65/2014/QĐUBND; Loại đường 2 vị trí 2</v>
          </cell>
          <cell r="R43">
            <v>1760000</v>
          </cell>
          <cell r="S43">
            <v>1.2</v>
          </cell>
          <cell r="T43">
            <v>633600000</v>
          </cell>
          <cell r="U43">
            <v>633600000</v>
          </cell>
        </row>
        <row r="44">
          <cell r="D44">
            <v>80</v>
          </cell>
          <cell r="E44">
            <v>38912000</v>
          </cell>
          <cell r="F44" t="str">
            <v>Nhà Tạm A 1 (Móng đá hoặc gạch thẻ, mái tôn, khung cột gạch, tường gạch xây thô; nền gạch, ximăng)(QĐ 53/2014/QĐ UBND)</v>
          </cell>
          <cell r="G44" t="str">
            <v>m2</v>
          </cell>
          <cell r="H44">
            <v>1024000</v>
          </cell>
          <cell r="I44">
            <v>40</v>
          </cell>
          <cell r="J44">
            <v>0.95</v>
          </cell>
          <cell r="K44">
            <v>38912000</v>
          </cell>
          <cell r="L44">
            <v>0</v>
          </cell>
          <cell r="M44">
            <v>0</v>
          </cell>
          <cell r="N44">
            <v>0</v>
          </cell>
          <cell r="O44">
            <v>0</v>
          </cell>
          <cell r="P44">
            <v>0</v>
          </cell>
          <cell r="Q44" t="str">
            <v>Giá đất theo QĐ 65/2014/QĐUBND; Loại đường 2 vị trí 2</v>
          </cell>
          <cell r="R44">
            <v>1760000</v>
          </cell>
          <cell r="S44">
            <v>1.2</v>
          </cell>
          <cell r="T44">
            <v>168960000</v>
          </cell>
          <cell r="U44">
            <v>130048000</v>
          </cell>
        </row>
        <row r="45">
          <cell r="D45">
            <v>296.2</v>
          </cell>
          <cell r="E45">
            <v>0</v>
          </cell>
          <cell r="F45">
            <v>0</v>
          </cell>
          <cell r="G45">
            <v>0</v>
          </cell>
          <cell r="H45">
            <v>0</v>
          </cell>
          <cell r="I45">
            <v>0</v>
          </cell>
          <cell r="J45">
            <v>0</v>
          </cell>
          <cell r="K45">
            <v>0</v>
          </cell>
          <cell r="L45">
            <v>0</v>
          </cell>
          <cell r="M45">
            <v>0</v>
          </cell>
          <cell r="N45">
            <v>0</v>
          </cell>
          <cell r="O45">
            <v>0</v>
          </cell>
          <cell r="P45">
            <v>0</v>
          </cell>
          <cell r="Q45" t="str">
            <v>Giá đất theo QĐ 65/2014/QĐUBND; Loại đường 2 vị trí 2</v>
          </cell>
          <cell r="R45">
            <v>1760000</v>
          </cell>
          <cell r="S45">
            <v>1.2</v>
          </cell>
          <cell r="T45">
            <v>625574400</v>
          </cell>
          <cell r="U45">
            <v>625574400</v>
          </cell>
        </row>
        <row r="46">
          <cell r="D46">
            <v>6216</v>
          </cell>
          <cell r="E46">
            <v>0</v>
          </cell>
          <cell r="F46">
            <v>0</v>
          </cell>
          <cell r="G46">
            <v>0</v>
          </cell>
          <cell r="H46">
            <v>0</v>
          </cell>
          <cell r="I46">
            <v>0</v>
          </cell>
          <cell r="J46">
            <v>0</v>
          </cell>
          <cell r="K46">
            <v>0</v>
          </cell>
          <cell r="L46">
            <v>0</v>
          </cell>
          <cell r="M46">
            <v>0</v>
          </cell>
          <cell r="N46">
            <v>0</v>
          </cell>
          <cell r="O46">
            <v>0</v>
          </cell>
          <cell r="P46">
            <v>0</v>
          </cell>
          <cell r="Q46" t="str">
            <v>Giá đất theo QĐ 65/2014/QĐUBND; Loại đường 1 vị trí 1</v>
          </cell>
          <cell r="R46">
            <v>2016000</v>
          </cell>
          <cell r="S46">
            <v>1.2</v>
          </cell>
          <cell r="T46">
            <v>15037747200</v>
          </cell>
          <cell r="U46">
            <v>15037747200</v>
          </cell>
        </row>
      </sheetData>
      <sheetData sheetId="5" refreshError="1">
        <row r="9">
          <cell r="D9">
            <v>2250</v>
          </cell>
          <cell r="E9">
            <v>0</v>
          </cell>
          <cell r="F9">
            <v>0</v>
          </cell>
          <cell r="G9">
            <v>0</v>
          </cell>
          <cell r="H9">
            <v>0</v>
          </cell>
          <cell r="I9">
            <v>0</v>
          </cell>
          <cell r="J9">
            <v>0</v>
          </cell>
          <cell r="K9">
            <v>0</v>
          </cell>
          <cell r="L9">
            <v>0</v>
          </cell>
          <cell r="M9">
            <v>0</v>
          </cell>
          <cell r="N9">
            <v>0</v>
          </cell>
          <cell r="O9">
            <v>0</v>
          </cell>
          <cell r="P9">
            <v>0</v>
          </cell>
          <cell r="Q9" t="str">
            <v>Giá đất theo QĐ 65/2014/QĐUBND;Khu vực 1, loại đường 2, Vị Trí 1(Phụ Lục 3, mục A, tuyến 23)</v>
          </cell>
          <cell r="R9">
            <v>2970000</v>
          </cell>
          <cell r="S9">
            <v>1.5</v>
          </cell>
          <cell r="T9">
            <v>10023750000</v>
          </cell>
          <cell r="U9">
            <v>10023750000</v>
          </cell>
        </row>
        <row r="10">
          <cell r="D10">
            <v>4171</v>
          </cell>
          <cell r="E10">
            <v>7368000000</v>
          </cell>
          <cell r="F10" t="str">
            <v>Nhà cấp IV A4 (Móng đá hộc, tường xây gạch quét vôi: mái tôn; trần ván ép; nền ximăng hoặc gạch tàu hoặc gạch bông loại thường, cửa gỗ loại thường; khu vệ sinh thiết bị trung bình.)(QĐ 53/2014/QĐ UBND)</v>
          </cell>
          <cell r="G10" t="str">
            <v>m2</v>
          </cell>
          <cell r="H10">
            <v>1842000</v>
          </cell>
          <cell r="I10">
            <v>4000</v>
          </cell>
          <cell r="J10">
            <v>1</v>
          </cell>
          <cell r="K10">
            <v>7368000000</v>
          </cell>
          <cell r="L10">
            <v>0</v>
          </cell>
          <cell r="M10">
            <v>0</v>
          </cell>
          <cell r="N10">
            <v>0</v>
          </cell>
          <cell r="O10">
            <v>0</v>
          </cell>
          <cell r="P10">
            <v>0</v>
          </cell>
          <cell r="Q10" t="str">
            <v>Giá đất theo QĐ 65/2014/QĐUBND;Khu vực 1, loại đường 1, Vị Trí 1(Phụ Lục 3, mục A, tuyến 2)</v>
          </cell>
          <cell r="R10">
            <v>4928000</v>
          </cell>
          <cell r="S10">
            <v>1.5</v>
          </cell>
          <cell r="T10">
            <v>30832032000</v>
          </cell>
          <cell r="U10">
            <v>23464032000</v>
          </cell>
        </row>
        <row r="11">
          <cell r="D11">
            <v>55479</v>
          </cell>
          <cell r="E11">
            <v>571900000</v>
          </cell>
          <cell r="F11">
            <v>0</v>
          </cell>
          <cell r="G11">
            <v>0</v>
          </cell>
          <cell r="H11">
            <v>0</v>
          </cell>
          <cell r="I11">
            <v>0</v>
          </cell>
          <cell r="J11">
            <v>0</v>
          </cell>
          <cell r="K11">
            <v>0</v>
          </cell>
          <cell r="L11" t="str">
            <v xml:space="preserve">Tràm 5 năm tuổi </v>
          </cell>
          <cell r="M11" t="str">
            <v>Cây</v>
          </cell>
          <cell r="N11">
            <v>81700</v>
          </cell>
          <cell r="O11">
            <v>7000</v>
          </cell>
          <cell r="P11">
            <v>571900000</v>
          </cell>
          <cell r="Q11" t="str">
            <v>Giá đất theo QĐ 65/2014/QĐUBND;Khu vực 1, loại đường 1, Vị Trí 1(Phụ Lục 3, mục A, tuyến 36)</v>
          </cell>
          <cell r="R11">
            <v>1100000</v>
          </cell>
          <cell r="S11">
            <v>1.5</v>
          </cell>
          <cell r="T11">
            <v>91540350000</v>
          </cell>
          <cell r="U11">
            <v>90968450000</v>
          </cell>
        </row>
        <row r="12">
          <cell r="D12">
            <v>10533</v>
          </cell>
          <cell r="E12">
            <v>0</v>
          </cell>
          <cell r="F12">
            <v>0</v>
          </cell>
          <cell r="G12">
            <v>0</v>
          </cell>
          <cell r="H12">
            <v>0</v>
          </cell>
          <cell r="I12">
            <v>0</v>
          </cell>
          <cell r="J12">
            <v>0</v>
          </cell>
          <cell r="K12">
            <v>0</v>
          </cell>
          <cell r="L12">
            <v>0</v>
          </cell>
          <cell r="M12">
            <v>0</v>
          </cell>
          <cell r="N12">
            <v>0</v>
          </cell>
          <cell r="O12">
            <v>0</v>
          </cell>
          <cell r="P12">
            <v>0</v>
          </cell>
          <cell r="Q12" t="str">
            <v>Giá đất theo QĐ 26/2015/QĐUBND;Khu vực 1, loại đường 4, Vị Trí 1(đường Đông khu TDC, tuyến 38)</v>
          </cell>
          <cell r="R12">
            <v>770000</v>
          </cell>
          <cell r="S12">
            <v>1.5</v>
          </cell>
          <cell r="T12">
            <v>12165615000</v>
          </cell>
          <cell r="U12">
            <v>12165615000</v>
          </cell>
        </row>
        <row r="13">
          <cell r="D13">
            <v>671</v>
          </cell>
          <cell r="E13">
            <v>0</v>
          </cell>
          <cell r="F13">
            <v>0</v>
          </cell>
          <cell r="G13">
            <v>0</v>
          </cell>
          <cell r="H13">
            <v>0</v>
          </cell>
          <cell r="I13">
            <v>0</v>
          </cell>
          <cell r="J13">
            <v>0</v>
          </cell>
          <cell r="K13">
            <v>0</v>
          </cell>
          <cell r="L13">
            <v>0</v>
          </cell>
          <cell r="M13">
            <v>0</v>
          </cell>
          <cell r="N13">
            <v>0</v>
          </cell>
          <cell r="O13">
            <v>0</v>
          </cell>
          <cell r="P13">
            <v>0</v>
          </cell>
          <cell r="Q13" t="str">
            <v>Giá đất theo QĐ 65/2014/QĐUBND;Khu vực 1, Vị Trí 1</v>
          </cell>
          <cell r="R13">
            <v>1500000</v>
          </cell>
          <cell r="S13">
            <v>1</v>
          </cell>
          <cell r="T13">
            <v>1006500000</v>
          </cell>
          <cell r="U13">
            <v>1006500000</v>
          </cell>
        </row>
        <row r="14">
          <cell r="D14">
            <v>83023</v>
          </cell>
          <cell r="E14">
            <v>0</v>
          </cell>
          <cell r="F14">
            <v>0</v>
          </cell>
          <cell r="G14">
            <v>0</v>
          </cell>
          <cell r="H14">
            <v>0</v>
          </cell>
          <cell r="I14">
            <v>0</v>
          </cell>
          <cell r="J14">
            <v>0</v>
          </cell>
          <cell r="K14">
            <v>0</v>
          </cell>
          <cell r="L14">
            <v>0</v>
          </cell>
          <cell r="M14">
            <v>0</v>
          </cell>
          <cell r="N14">
            <v>0</v>
          </cell>
          <cell r="O14">
            <v>0</v>
          </cell>
          <cell r="P14">
            <v>0</v>
          </cell>
          <cell r="Q14" t="str">
            <v>Giá đất theo QĐ 65/2014/QĐUBND khu vực 2 vị trí 3</v>
          </cell>
          <cell r="R14">
            <v>48000</v>
          </cell>
          <cell r="S14">
            <v>1.2</v>
          </cell>
          <cell r="T14">
            <v>4782124800</v>
          </cell>
          <cell r="U14">
            <v>4782124800</v>
          </cell>
        </row>
        <row r="15">
          <cell r="D15">
            <v>86229</v>
          </cell>
          <cell r="E15">
            <v>0</v>
          </cell>
          <cell r="F15">
            <v>0</v>
          </cell>
          <cell r="G15">
            <v>0</v>
          </cell>
          <cell r="H15">
            <v>0</v>
          </cell>
          <cell r="I15">
            <v>0</v>
          </cell>
          <cell r="J15">
            <v>0</v>
          </cell>
          <cell r="K15">
            <v>0</v>
          </cell>
          <cell r="L15">
            <v>0</v>
          </cell>
          <cell r="M15">
            <v>0</v>
          </cell>
          <cell r="N15">
            <v>0</v>
          </cell>
          <cell r="O15">
            <v>0</v>
          </cell>
          <cell r="P15">
            <v>0</v>
          </cell>
          <cell r="Q15" t="str">
            <v>Giá đất theo QĐ 65/2014/QĐUBND;Khu vực 3, Vị Trí 1</v>
          </cell>
          <cell r="R15">
            <v>189000</v>
          </cell>
          <cell r="S15">
            <v>1</v>
          </cell>
          <cell r="T15">
            <v>16297281000</v>
          </cell>
          <cell r="U15">
            <v>16297281000</v>
          </cell>
        </row>
        <row r="16">
          <cell r="D16">
            <v>21801</v>
          </cell>
          <cell r="E16">
            <v>0</v>
          </cell>
          <cell r="F16">
            <v>0</v>
          </cell>
          <cell r="G16">
            <v>0</v>
          </cell>
          <cell r="H16">
            <v>0</v>
          </cell>
          <cell r="I16">
            <v>0</v>
          </cell>
          <cell r="J16">
            <v>0</v>
          </cell>
          <cell r="K16">
            <v>0</v>
          </cell>
          <cell r="L16">
            <v>0</v>
          </cell>
          <cell r="M16">
            <v>0</v>
          </cell>
          <cell r="N16">
            <v>0</v>
          </cell>
          <cell r="O16">
            <v>0</v>
          </cell>
          <cell r="P16">
            <v>0</v>
          </cell>
          <cell r="Q16" t="str">
            <v>Giá đất theo QĐ 26/2016/QĐUBND;Khu vực 2, Vị Trí 1</v>
          </cell>
          <cell r="R16">
            <v>47000</v>
          </cell>
          <cell r="S16">
            <v>1</v>
          </cell>
          <cell r="T16">
            <v>1024647000</v>
          </cell>
          <cell r="U16">
            <v>1024647000</v>
          </cell>
        </row>
        <row r="17">
          <cell r="D17">
            <v>209</v>
          </cell>
          <cell r="E17">
            <v>0</v>
          </cell>
          <cell r="F17">
            <v>0</v>
          </cell>
          <cell r="G17">
            <v>0</v>
          </cell>
          <cell r="H17">
            <v>0</v>
          </cell>
          <cell r="I17">
            <v>0</v>
          </cell>
          <cell r="J17">
            <v>0</v>
          </cell>
          <cell r="K17">
            <v>0</v>
          </cell>
          <cell r="L17">
            <v>0</v>
          </cell>
          <cell r="M17">
            <v>0</v>
          </cell>
          <cell r="N17">
            <v>0</v>
          </cell>
          <cell r="O17">
            <v>0</v>
          </cell>
          <cell r="P17">
            <v>0</v>
          </cell>
          <cell r="Q17" t="str">
            <v>Giá đất theo QĐ 65/2014/QĐUBND;Khu vực 1, Vị Trí 1</v>
          </cell>
          <cell r="R17">
            <v>1500000</v>
          </cell>
          <cell r="S17">
            <v>1.2</v>
          </cell>
          <cell r="T17">
            <v>376200000</v>
          </cell>
          <cell r="U17">
            <v>376200000</v>
          </cell>
        </row>
        <row r="18">
          <cell r="D18">
            <v>3419</v>
          </cell>
          <cell r="E18">
            <v>0</v>
          </cell>
          <cell r="F18">
            <v>0</v>
          </cell>
          <cell r="G18">
            <v>0</v>
          </cell>
          <cell r="H18">
            <v>0</v>
          </cell>
          <cell r="I18">
            <v>0</v>
          </cell>
          <cell r="J18">
            <v>0</v>
          </cell>
          <cell r="K18">
            <v>0</v>
          </cell>
          <cell r="L18">
            <v>0</v>
          </cell>
          <cell r="M18">
            <v>0</v>
          </cell>
          <cell r="N18">
            <v>0</v>
          </cell>
          <cell r="O18">
            <v>0</v>
          </cell>
          <cell r="P18">
            <v>0</v>
          </cell>
          <cell r="Q18" t="str">
            <v>Giá đất theo QĐ 65/2014/QĐUBND;Khu vực 1, Vị Trí 1 (phụ lục 3, mục B, tuyến 28)</v>
          </cell>
          <cell r="R18">
            <v>2250000</v>
          </cell>
          <cell r="S18">
            <v>1.2</v>
          </cell>
          <cell r="T18">
            <v>9231300000</v>
          </cell>
          <cell r="U18">
            <v>9231300000</v>
          </cell>
        </row>
        <row r="19">
          <cell r="D19">
            <v>353</v>
          </cell>
          <cell r="E19">
            <v>0</v>
          </cell>
          <cell r="F19">
            <v>0</v>
          </cell>
          <cell r="G19">
            <v>0</v>
          </cell>
          <cell r="H19">
            <v>0</v>
          </cell>
          <cell r="I19">
            <v>0</v>
          </cell>
          <cell r="J19">
            <v>0</v>
          </cell>
          <cell r="K19">
            <v>0</v>
          </cell>
          <cell r="L19">
            <v>0</v>
          </cell>
          <cell r="M19">
            <v>0</v>
          </cell>
          <cell r="N19">
            <v>0</v>
          </cell>
          <cell r="O19">
            <v>0</v>
          </cell>
          <cell r="P19">
            <v>0</v>
          </cell>
          <cell r="Q19" t="str">
            <v>Giá đất theo QĐ 65/2014/QĐUBND;Khu vực 1, Vị Trí 1 (phụ lục 3, mục B, tuyến 28)</v>
          </cell>
          <cell r="R19">
            <v>2250000</v>
          </cell>
          <cell r="S19">
            <v>1.2</v>
          </cell>
          <cell r="T19">
            <v>953100000</v>
          </cell>
          <cell r="U19">
            <v>953100000</v>
          </cell>
        </row>
      </sheetData>
      <sheetData sheetId="6" refreshError="1">
        <row r="7">
          <cell r="D7">
            <v>100</v>
          </cell>
          <cell r="E7">
            <v>0</v>
          </cell>
          <cell r="F7" t="str">
            <v>Nhà Cấp II, A2 (Khung BTCT, mái ngói hoặc mái tôn: trần tấm nhựa hoặc tương đương; nền gạch ceramic hoặc gạch granite; cửa nhôm, cửa sắt hoặc gỗ dầu gió, sao; tường xây gạch sơn nước; khu vệ sinh có thiết bị vệ sinh trung bình.)</v>
          </cell>
          <cell r="G7" t="str">
            <v>m2</v>
          </cell>
          <cell r="H7">
            <v>4258000</v>
          </cell>
          <cell r="I7">
            <v>300</v>
          </cell>
          <cell r="J7">
            <v>0</v>
          </cell>
          <cell r="K7">
            <v>0</v>
          </cell>
          <cell r="L7">
            <v>0</v>
          </cell>
          <cell r="M7">
            <v>0</v>
          </cell>
          <cell r="N7">
            <v>0</v>
          </cell>
          <cell r="O7">
            <v>0</v>
          </cell>
          <cell r="P7">
            <v>0</v>
          </cell>
          <cell r="Q7" t="str">
            <v>Giá đất theo QĐ 65/2014/QĐUBND;Khu vực 1, loại đường 2, Vị Trí 1(Phụ Lục 6, mục A, tuyến 41a)</v>
          </cell>
          <cell r="R7">
            <v>3880000</v>
          </cell>
          <cell r="S7">
            <v>1.2</v>
          </cell>
          <cell r="T7">
            <v>465600000</v>
          </cell>
          <cell r="U7">
            <v>465600000</v>
          </cell>
        </row>
        <row r="8">
          <cell r="D8">
            <v>250000</v>
          </cell>
          <cell r="E8">
            <v>0</v>
          </cell>
          <cell r="F8">
            <v>0</v>
          </cell>
          <cell r="G8">
            <v>0</v>
          </cell>
          <cell r="H8">
            <v>0</v>
          </cell>
          <cell r="I8">
            <v>0</v>
          </cell>
          <cell r="J8">
            <v>0</v>
          </cell>
          <cell r="K8">
            <v>0</v>
          </cell>
          <cell r="L8">
            <v>0</v>
          </cell>
          <cell r="M8">
            <v>0</v>
          </cell>
          <cell r="N8">
            <v>0</v>
          </cell>
          <cell r="O8">
            <v>0</v>
          </cell>
          <cell r="P8">
            <v>0</v>
          </cell>
          <cell r="Q8" t="str">
            <v>Giá đất theo QĐ 65/2014/QĐUBND;Khu vực 1, loại đường 2, Vị Trí 1(Phụ Lục 6, mục A, tuyến 5) ((giá đất SXKD = 60% giá đất ở cùng vị trí) giá đất ở 2.126.000/m2 )</v>
          </cell>
          <cell r="R8">
            <v>1275600</v>
          </cell>
          <cell r="S8">
            <v>1.5</v>
          </cell>
          <cell r="T8">
            <v>478350000000</v>
          </cell>
          <cell r="U8">
            <v>478350000000</v>
          </cell>
        </row>
        <row r="9">
          <cell r="D9">
            <v>200</v>
          </cell>
          <cell r="E9">
            <v>0</v>
          </cell>
          <cell r="F9" t="str">
            <v>Cấp III-A2: Khung: BTCT, mái ngói hoặc mái tôn: trần tấm nhựa hoặc tương đương, nền gạch ceramic hoặc gạch granite; cửa nhôm, cửa sắt hoặc gỗ dầu gió, sao; tường xây gạch sơn nước; khu vệ sinh có thiết bị vệ sinh trung bình.</v>
          </cell>
          <cell r="G9" t="str">
            <v>m2</v>
          </cell>
          <cell r="H9">
            <v>4045000</v>
          </cell>
          <cell r="I9">
            <v>300</v>
          </cell>
          <cell r="J9">
            <v>0</v>
          </cell>
          <cell r="K9">
            <v>0</v>
          </cell>
          <cell r="L9">
            <v>0</v>
          </cell>
          <cell r="M9">
            <v>0</v>
          </cell>
          <cell r="N9">
            <v>0</v>
          </cell>
          <cell r="O9">
            <v>0</v>
          </cell>
          <cell r="P9">
            <v>0</v>
          </cell>
          <cell r="Q9" t="str">
            <v>Giá đất theo QĐ 65/2014/QĐUBND;Khu vực 1, loại đường 2, Vị Trí 1(Phụ Lục 6, mục A, tuyến 10b) ((giá đất SXKD = 60% giá đất ở cùng vị trí) giá đất ở 2.126.000/m2 )</v>
          </cell>
          <cell r="R9">
            <v>1275600</v>
          </cell>
          <cell r="S9">
            <v>1.5</v>
          </cell>
          <cell r="T9">
            <v>382680000</v>
          </cell>
          <cell r="U9">
            <v>382680000</v>
          </cell>
        </row>
        <row r="10">
          <cell r="D10">
            <v>118400</v>
          </cell>
          <cell r="E10">
            <v>0</v>
          </cell>
          <cell r="F10">
            <v>0</v>
          </cell>
          <cell r="G10">
            <v>0</v>
          </cell>
          <cell r="H10">
            <v>0</v>
          </cell>
          <cell r="I10">
            <v>0</v>
          </cell>
          <cell r="J10">
            <v>0</v>
          </cell>
          <cell r="K10">
            <v>0</v>
          </cell>
          <cell r="L10">
            <v>0</v>
          </cell>
          <cell r="M10">
            <v>0</v>
          </cell>
          <cell r="N10">
            <v>0</v>
          </cell>
          <cell r="O10">
            <v>0</v>
          </cell>
          <cell r="P10">
            <v>0</v>
          </cell>
          <cell r="Q10" t="str">
            <v>Giá đất theo QĐ 65/2014/QĐUBND;Khu vực 1, loại đường 2, Vị Trí 2(Phụ Lục 6, mục A, tuyến 10b) ((giá đất SXKD = 60% giá đất ở cùng vị trí) giá đất ở 1.260.000/m2 )</v>
          </cell>
          <cell r="R10">
            <v>756000</v>
          </cell>
          <cell r="S10">
            <v>1.5</v>
          </cell>
          <cell r="T10">
            <v>134265600000</v>
          </cell>
          <cell r="U10">
            <v>134265600000</v>
          </cell>
        </row>
        <row r="11">
          <cell r="D11">
            <v>85</v>
          </cell>
          <cell r="E11">
            <v>0</v>
          </cell>
          <cell r="F11">
            <v>0</v>
          </cell>
          <cell r="G11">
            <v>0</v>
          </cell>
          <cell r="H11">
            <v>0</v>
          </cell>
          <cell r="I11">
            <v>0</v>
          </cell>
          <cell r="J11">
            <v>0</v>
          </cell>
          <cell r="K11">
            <v>0</v>
          </cell>
          <cell r="L11">
            <v>0</v>
          </cell>
          <cell r="M11">
            <v>0</v>
          </cell>
          <cell r="N11">
            <v>0</v>
          </cell>
          <cell r="O11">
            <v>0</v>
          </cell>
          <cell r="P11">
            <v>0</v>
          </cell>
          <cell r="Q11" t="str">
            <v>Giá đất theo QĐ 65/2014/QĐUBND;Khu vực 1, Vị Trí 1</v>
          </cell>
          <cell r="R11">
            <v>1500000</v>
          </cell>
          <cell r="S11">
            <v>1</v>
          </cell>
          <cell r="T11">
            <v>127500000</v>
          </cell>
          <cell r="U11">
            <v>127500000</v>
          </cell>
        </row>
        <row r="12">
          <cell r="D12">
            <v>136</v>
          </cell>
          <cell r="E12">
            <v>0</v>
          </cell>
          <cell r="F12">
            <v>0</v>
          </cell>
          <cell r="G12">
            <v>0</v>
          </cell>
          <cell r="H12">
            <v>0</v>
          </cell>
          <cell r="I12">
            <v>0</v>
          </cell>
          <cell r="J12">
            <v>0</v>
          </cell>
          <cell r="K12">
            <v>0</v>
          </cell>
          <cell r="L12">
            <v>0</v>
          </cell>
          <cell r="M12">
            <v>0</v>
          </cell>
          <cell r="N12">
            <v>0</v>
          </cell>
          <cell r="O12">
            <v>0</v>
          </cell>
          <cell r="P12">
            <v>0</v>
          </cell>
          <cell r="Q12" t="str">
            <v>Giá đất theo QĐ 65/2014/QĐUBND;Khu vực 1, Vị Trí 1</v>
          </cell>
          <cell r="R12">
            <v>1500000</v>
          </cell>
          <cell r="S12">
            <v>1</v>
          </cell>
          <cell r="T12">
            <v>204000000</v>
          </cell>
          <cell r="U12">
            <v>204000000</v>
          </cell>
        </row>
      </sheetData>
      <sheetData sheetId="7" refreshError="1">
        <row r="6">
          <cell r="D6">
            <v>76.599999999999994</v>
          </cell>
          <cell r="E6">
            <v>0</v>
          </cell>
          <cell r="F6">
            <v>0</v>
          </cell>
          <cell r="G6">
            <v>0</v>
          </cell>
          <cell r="H6">
            <v>0</v>
          </cell>
          <cell r="I6">
            <v>0</v>
          </cell>
          <cell r="J6">
            <v>0</v>
          </cell>
          <cell r="K6">
            <v>0</v>
          </cell>
          <cell r="L6">
            <v>0</v>
          </cell>
          <cell r="M6">
            <v>0</v>
          </cell>
          <cell r="N6">
            <v>0</v>
          </cell>
          <cell r="O6">
            <v>0</v>
          </cell>
          <cell r="P6">
            <v>0</v>
          </cell>
          <cell r="Q6" t="str">
            <v>Giá đất theo QĐ 65/2014/QĐUBND;Khu vực 1, loại đường 3, Vị Trí 1(Phụ Lục 7, mục A, thị trấn Phước Hải, tuyến 11)</v>
          </cell>
          <cell r="R6">
            <v>992000</v>
          </cell>
          <cell r="S6">
            <v>1.1499999999999999</v>
          </cell>
          <cell r="T6">
            <v>87385280</v>
          </cell>
          <cell r="U6">
            <v>87385280</v>
          </cell>
        </row>
        <row r="7">
          <cell r="D7">
            <v>212.3</v>
          </cell>
          <cell r="E7">
            <v>0</v>
          </cell>
          <cell r="F7" t="str">
            <v>Cấp IV-A5: Móng đá hộc, tường xây gạch quét vôi: mái tồn, không trần hoặc trần bằng vật liệu tạm; nền gạch bông loại thường, gạch tàu hoặc xi măng; cửa gỗ loại thường; thiết bị vệ sinh chất lượng thấp.</v>
          </cell>
          <cell r="G7" t="str">
            <v>m2</v>
          </cell>
          <cell r="H7">
            <v>1537000</v>
          </cell>
          <cell r="I7">
            <v>30</v>
          </cell>
          <cell r="J7">
            <v>0</v>
          </cell>
          <cell r="K7">
            <v>0</v>
          </cell>
          <cell r="L7">
            <v>0</v>
          </cell>
          <cell r="M7">
            <v>0</v>
          </cell>
          <cell r="N7">
            <v>0</v>
          </cell>
          <cell r="O7">
            <v>0</v>
          </cell>
          <cell r="P7">
            <v>0</v>
          </cell>
          <cell r="Q7" t="str">
            <v>Giá đất theo QĐ 65/2014/QĐUBND;Khu vực 1, loại đường 3, Vị Trí 1(Phụ Lục 7, mục A, thị trấn Phước Hải, tuyến 11)</v>
          </cell>
          <cell r="R7">
            <v>595000</v>
          </cell>
          <cell r="S7">
            <v>1.1499999999999999</v>
          </cell>
          <cell r="T7">
            <v>145266275</v>
          </cell>
          <cell r="U7">
            <v>145266275</v>
          </cell>
        </row>
        <row r="8">
          <cell r="D8">
            <v>198</v>
          </cell>
          <cell r="E8">
            <v>0</v>
          </cell>
          <cell r="F8">
            <v>0</v>
          </cell>
          <cell r="G8">
            <v>0</v>
          </cell>
          <cell r="H8">
            <v>0</v>
          </cell>
          <cell r="I8">
            <v>0</v>
          </cell>
          <cell r="J8">
            <v>0</v>
          </cell>
          <cell r="K8">
            <v>0</v>
          </cell>
          <cell r="L8">
            <v>0</v>
          </cell>
          <cell r="M8">
            <v>0</v>
          </cell>
          <cell r="N8">
            <v>0</v>
          </cell>
          <cell r="O8">
            <v>0</v>
          </cell>
          <cell r="P8">
            <v>0</v>
          </cell>
          <cell r="Q8" t="str">
            <v>Giá đất theo QĐ 65/2014/QĐUBND;Khu vực 1, loại đường 3, Vị Trí 1(Phụ Lục 7, mục A, thị trấn Phước Hải, tuyến 12)</v>
          </cell>
          <cell r="R8">
            <v>593000</v>
          </cell>
          <cell r="S8">
            <v>1.1499999999999999</v>
          </cell>
          <cell r="T8">
            <v>135026100</v>
          </cell>
          <cell r="U8">
            <v>135026100</v>
          </cell>
        </row>
        <row r="9">
          <cell r="D9">
            <v>1233.4000000000001</v>
          </cell>
          <cell r="E9">
            <v>0</v>
          </cell>
          <cell r="F9">
            <v>0</v>
          </cell>
          <cell r="G9">
            <v>0</v>
          </cell>
          <cell r="H9">
            <v>0</v>
          </cell>
          <cell r="I9">
            <v>0</v>
          </cell>
          <cell r="J9">
            <v>0</v>
          </cell>
          <cell r="K9">
            <v>0</v>
          </cell>
          <cell r="L9">
            <v>0</v>
          </cell>
          <cell r="M9">
            <v>0</v>
          </cell>
          <cell r="N9">
            <v>0</v>
          </cell>
          <cell r="O9">
            <v>0</v>
          </cell>
          <cell r="P9">
            <v>0</v>
          </cell>
          <cell r="Q9" t="str">
            <v>Giá đất theo QĐ 65/2014/QĐUBND;Khu vực 1, Vị Trí 1(Phụ Lục 7, mục B, tuyến 8b) (giá đất thương mại dịch vụ, SXKD bằng 60% giá đất ở cùng vị trí = 1080*60%</v>
          </cell>
          <cell r="R9">
            <v>648000</v>
          </cell>
          <cell r="S9">
            <v>1.2</v>
          </cell>
          <cell r="T9">
            <v>959091840.00000012</v>
          </cell>
          <cell r="U9">
            <v>959091840.00000012</v>
          </cell>
        </row>
        <row r="10">
          <cell r="D10">
            <v>3563</v>
          </cell>
          <cell r="E10">
            <v>0</v>
          </cell>
          <cell r="F10">
            <v>0</v>
          </cell>
          <cell r="G10">
            <v>0</v>
          </cell>
          <cell r="H10">
            <v>0</v>
          </cell>
          <cell r="I10">
            <v>0</v>
          </cell>
          <cell r="J10">
            <v>0</v>
          </cell>
          <cell r="K10">
            <v>0</v>
          </cell>
          <cell r="L10">
            <v>0</v>
          </cell>
          <cell r="M10">
            <v>0</v>
          </cell>
          <cell r="N10">
            <v>0</v>
          </cell>
          <cell r="O10">
            <v>0</v>
          </cell>
          <cell r="P10">
            <v>0</v>
          </cell>
          <cell r="Q10" t="str">
            <v>Giá đất theo QĐ 65/2014/QĐUBND;Khu vực 1, Vị Trí 1(Phụ Lục 7, mục B, tuyến 8b) (giá đất thương mại dịch vụ, SXKD bằng 60% giá đất ở cùng vị trí = 1080*60%</v>
          </cell>
          <cell r="R10">
            <v>648000</v>
          </cell>
          <cell r="S10">
            <v>1.2</v>
          </cell>
          <cell r="T10">
            <v>2770588800</v>
          </cell>
          <cell r="U10">
            <v>2770588800</v>
          </cell>
        </row>
        <row r="11">
          <cell r="D11">
            <v>3203.5</v>
          </cell>
          <cell r="E11">
            <v>0</v>
          </cell>
          <cell r="F11">
            <v>0</v>
          </cell>
          <cell r="G11">
            <v>0</v>
          </cell>
          <cell r="H11">
            <v>0</v>
          </cell>
          <cell r="I11">
            <v>0</v>
          </cell>
          <cell r="J11">
            <v>0</v>
          </cell>
          <cell r="K11">
            <v>0</v>
          </cell>
          <cell r="L11">
            <v>0</v>
          </cell>
          <cell r="M11">
            <v>0</v>
          </cell>
          <cell r="N11">
            <v>0</v>
          </cell>
          <cell r="O11">
            <v>0</v>
          </cell>
          <cell r="P11">
            <v>0</v>
          </cell>
          <cell r="Q11" t="str">
            <v>Giá đất theo QĐ 65/2014/QĐUBND;Khu vực 1, Vị Trí 1(Phụ Lục 7, mục B, tuyến 8b) (giá đất thương mại dịch vụ, SXKD bằng 60% giá đất ở cùng vị trí = 1080*60%</v>
          </cell>
          <cell r="R11">
            <v>648000</v>
          </cell>
          <cell r="S11">
            <v>1.2</v>
          </cell>
          <cell r="T11">
            <v>2491041600</v>
          </cell>
          <cell r="U11">
            <v>2491041600</v>
          </cell>
        </row>
      </sheetData>
      <sheetData sheetId="8" refreshError="1">
        <row r="6">
          <cell r="D6">
            <v>2820</v>
          </cell>
          <cell r="E6">
            <v>0</v>
          </cell>
          <cell r="F6">
            <v>0</v>
          </cell>
          <cell r="G6">
            <v>0</v>
          </cell>
          <cell r="H6">
            <v>0</v>
          </cell>
          <cell r="I6">
            <v>0</v>
          </cell>
          <cell r="J6">
            <v>0</v>
          </cell>
          <cell r="K6">
            <v>0</v>
          </cell>
          <cell r="L6">
            <v>0</v>
          </cell>
          <cell r="M6">
            <v>0</v>
          </cell>
          <cell r="N6">
            <v>0</v>
          </cell>
          <cell r="O6">
            <v>0</v>
          </cell>
          <cell r="P6">
            <v>0</v>
          </cell>
          <cell r="Q6" t="str">
            <v>Giá đất theo QĐ 65/2014/QĐUBND;Khu vực 2, Vị Trí 2</v>
          </cell>
          <cell r="R6">
            <v>492000</v>
          </cell>
          <cell r="S6">
            <v>1</v>
          </cell>
          <cell r="T6">
            <v>1387440000</v>
          </cell>
          <cell r="U6">
            <v>1387440000</v>
          </cell>
          <cell r="V6">
            <v>23781034400</v>
          </cell>
        </row>
        <row r="7">
          <cell r="D7">
            <v>3768</v>
          </cell>
          <cell r="E7">
            <v>0</v>
          </cell>
          <cell r="F7">
            <v>0</v>
          </cell>
          <cell r="G7">
            <v>0</v>
          </cell>
          <cell r="H7">
            <v>0</v>
          </cell>
          <cell r="I7">
            <v>0</v>
          </cell>
          <cell r="J7">
            <v>0</v>
          </cell>
          <cell r="K7">
            <v>0</v>
          </cell>
          <cell r="L7">
            <v>0</v>
          </cell>
          <cell r="M7">
            <v>0</v>
          </cell>
          <cell r="N7">
            <v>0</v>
          </cell>
          <cell r="O7">
            <v>0</v>
          </cell>
          <cell r="P7">
            <v>0</v>
          </cell>
          <cell r="Q7" t="str">
            <v>Giá đất theo QĐ 65/2014/QĐUBND;Khu vực 2, Vị Trí 2</v>
          </cell>
          <cell r="R7">
            <v>492000</v>
          </cell>
          <cell r="S7">
            <v>1</v>
          </cell>
          <cell r="T7">
            <v>1853856000</v>
          </cell>
          <cell r="U7">
            <v>1853856000</v>
          </cell>
          <cell r="V7">
            <v>22393594400</v>
          </cell>
        </row>
        <row r="8">
          <cell r="D8">
            <v>2881</v>
          </cell>
          <cell r="E8">
            <v>0</v>
          </cell>
          <cell r="F8">
            <v>0</v>
          </cell>
          <cell r="G8">
            <v>0</v>
          </cell>
          <cell r="H8">
            <v>0</v>
          </cell>
          <cell r="I8">
            <v>0</v>
          </cell>
          <cell r="J8">
            <v>0</v>
          </cell>
          <cell r="K8">
            <v>0</v>
          </cell>
          <cell r="L8">
            <v>0</v>
          </cell>
          <cell r="M8">
            <v>0</v>
          </cell>
          <cell r="N8">
            <v>0</v>
          </cell>
          <cell r="O8">
            <v>0</v>
          </cell>
          <cell r="P8">
            <v>0</v>
          </cell>
          <cell r="Q8" t="str">
            <v>Giá đất theo QĐ 65/2014/QĐUBND;Khu vực 1, Vị Trí 1</v>
          </cell>
          <cell r="R8">
            <v>1500000</v>
          </cell>
          <cell r="S8">
            <v>1</v>
          </cell>
          <cell r="T8">
            <v>4321500000</v>
          </cell>
          <cell r="U8">
            <v>4321500000</v>
          </cell>
          <cell r="V8">
            <v>20539738400</v>
          </cell>
        </row>
        <row r="9">
          <cell r="D9">
            <v>80</v>
          </cell>
          <cell r="E9">
            <v>0</v>
          </cell>
          <cell r="F9">
            <v>0</v>
          </cell>
          <cell r="G9">
            <v>0</v>
          </cell>
          <cell r="H9">
            <v>0</v>
          </cell>
          <cell r="I9">
            <v>0</v>
          </cell>
          <cell r="J9">
            <v>0</v>
          </cell>
          <cell r="K9">
            <v>0</v>
          </cell>
          <cell r="L9">
            <v>0</v>
          </cell>
          <cell r="M9">
            <v>0</v>
          </cell>
          <cell r="N9">
            <v>0</v>
          </cell>
          <cell r="O9">
            <v>0</v>
          </cell>
          <cell r="P9">
            <v>0</v>
          </cell>
          <cell r="Q9" t="str">
            <v>Giá đất theo QĐ 65/2014/QĐUBND;Khu vực 1, Vị Trí 1</v>
          </cell>
          <cell r="R9">
            <v>1500000</v>
          </cell>
          <cell r="S9">
            <v>1</v>
          </cell>
          <cell r="T9">
            <v>120000000</v>
          </cell>
          <cell r="U9">
            <v>120000000</v>
          </cell>
          <cell r="V9">
            <v>16218238400</v>
          </cell>
        </row>
        <row r="10">
          <cell r="D10">
            <v>564</v>
          </cell>
          <cell r="E10">
            <v>0</v>
          </cell>
          <cell r="F10">
            <v>0</v>
          </cell>
          <cell r="G10">
            <v>0</v>
          </cell>
          <cell r="H10">
            <v>0</v>
          </cell>
          <cell r="I10">
            <v>0</v>
          </cell>
          <cell r="J10">
            <v>0</v>
          </cell>
          <cell r="K10">
            <v>0</v>
          </cell>
          <cell r="L10">
            <v>0</v>
          </cell>
          <cell r="M10">
            <v>0</v>
          </cell>
          <cell r="N10">
            <v>0</v>
          </cell>
          <cell r="O10">
            <v>0</v>
          </cell>
          <cell r="P10">
            <v>0</v>
          </cell>
          <cell r="Q10" t="str">
            <v>Giá đất theo QĐ 65/2014/QĐUBND;Khu vực 1, Vị Trí 1</v>
          </cell>
          <cell r="R10">
            <v>1500000</v>
          </cell>
          <cell r="S10">
            <v>1</v>
          </cell>
          <cell r="T10">
            <v>846000000</v>
          </cell>
          <cell r="U10">
            <v>846000000</v>
          </cell>
          <cell r="V10">
            <v>16098238400</v>
          </cell>
        </row>
        <row r="11">
          <cell r="D11">
            <v>2895.7</v>
          </cell>
          <cell r="E11">
            <v>0</v>
          </cell>
          <cell r="F11">
            <v>0</v>
          </cell>
          <cell r="G11">
            <v>0</v>
          </cell>
          <cell r="H11">
            <v>0</v>
          </cell>
          <cell r="I11">
            <v>0</v>
          </cell>
          <cell r="J11">
            <v>0</v>
          </cell>
          <cell r="K11">
            <v>0</v>
          </cell>
          <cell r="L11">
            <v>0</v>
          </cell>
          <cell r="M11">
            <v>0</v>
          </cell>
          <cell r="N11">
            <v>0</v>
          </cell>
          <cell r="O11">
            <v>0</v>
          </cell>
          <cell r="P11">
            <v>0</v>
          </cell>
          <cell r="Q11" t="str">
            <v>Giá theo QD 65/2014:ĐL1, VT1: 3.360.000 đồng/m2</v>
          </cell>
          <cell r="R11">
            <v>3360000</v>
          </cell>
          <cell r="S11">
            <v>1.2</v>
          </cell>
          <cell r="T11">
            <v>11675462400</v>
          </cell>
          <cell r="U11">
            <v>11675462400</v>
          </cell>
          <cell r="V11">
            <v>15252238400</v>
          </cell>
        </row>
        <row r="12">
          <cell r="D12">
            <v>299.60000000000002</v>
          </cell>
          <cell r="E12">
            <v>0</v>
          </cell>
          <cell r="F12">
            <v>0</v>
          </cell>
          <cell r="G12">
            <v>0</v>
          </cell>
          <cell r="H12">
            <v>0</v>
          </cell>
          <cell r="I12">
            <v>0</v>
          </cell>
          <cell r="J12">
            <v>0</v>
          </cell>
          <cell r="K12">
            <v>0</v>
          </cell>
          <cell r="L12">
            <v>0</v>
          </cell>
          <cell r="M12">
            <v>0</v>
          </cell>
          <cell r="N12">
            <v>0</v>
          </cell>
          <cell r="O12">
            <v>0</v>
          </cell>
          <cell r="P12">
            <v>0</v>
          </cell>
          <cell r="Q12" t="str">
            <v>Giá theo QD 65/2014:ĐL1, VT4: 975.000 đồng/m2</v>
          </cell>
          <cell r="R12">
            <v>975000</v>
          </cell>
          <cell r="S12">
            <v>1.2</v>
          </cell>
          <cell r="T12">
            <v>350532000</v>
          </cell>
          <cell r="U12">
            <v>350532000</v>
          </cell>
          <cell r="V12">
            <v>3576776000</v>
          </cell>
        </row>
        <row r="13">
          <cell r="D13">
            <v>694</v>
          </cell>
          <cell r="E13">
            <v>0</v>
          </cell>
          <cell r="F13">
            <v>0</v>
          </cell>
          <cell r="G13">
            <v>0</v>
          </cell>
          <cell r="H13">
            <v>0</v>
          </cell>
          <cell r="I13">
            <v>0</v>
          </cell>
          <cell r="J13">
            <v>0</v>
          </cell>
          <cell r="K13">
            <v>0</v>
          </cell>
          <cell r="L13">
            <v>0</v>
          </cell>
          <cell r="M13">
            <v>0</v>
          </cell>
          <cell r="N13">
            <v>0</v>
          </cell>
          <cell r="O13">
            <v>0</v>
          </cell>
          <cell r="P13">
            <v>0</v>
          </cell>
          <cell r="Q13" t="str">
            <v>Giá theo QD 65/2014:KV1, VT3: 960.000 đồng/m2</v>
          </cell>
          <cell r="R13">
            <v>960000</v>
          </cell>
          <cell r="S13">
            <v>1</v>
          </cell>
          <cell r="T13">
            <v>666240000</v>
          </cell>
          <cell r="U13">
            <v>666240000</v>
          </cell>
          <cell r="V13">
            <v>3226244000</v>
          </cell>
        </row>
        <row r="14">
          <cell r="D14">
            <v>256</v>
          </cell>
          <cell r="E14">
            <v>0</v>
          </cell>
          <cell r="F14">
            <v>0</v>
          </cell>
          <cell r="G14">
            <v>0</v>
          </cell>
          <cell r="H14">
            <v>0</v>
          </cell>
          <cell r="I14">
            <v>0</v>
          </cell>
          <cell r="J14">
            <v>0</v>
          </cell>
          <cell r="K14">
            <v>0</v>
          </cell>
          <cell r="L14">
            <v>0</v>
          </cell>
          <cell r="M14">
            <v>0</v>
          </cell>
          <cell r="N14">
            <v>0</v>
          </cell>
          <cell r="O14">
            <v>0</v>
          </cell>
          <cell r="P14">
            <v>0</v>
          </cell>
          <cell r="Q14" t="str">
            <v>Giá theo QD 65/2014:KV2, VT1: 614.000 đồng/m2</v>
          </cell>
          <cell r="R14">
            <v>614000</v>
          </cell>
          <cell r="S14">
            <v>1</v>
          </cell>
          <cell r="T14">
            <v>157184000</v>
          </cell>
          <cell r="U14">
            <v>157184000</v>
          </cell>
          <cell r="V14">
            <v>2560004000</v>
          </cell>
        </row>
        <row r="15">
          <cell r="D15">
            <v>1000</v>
          </cell>
          <cell r="E15">
            <v>0</v>
          </cell>
          <cell r="F15">
            <v>0</v>
          </cell>
          <cell r="G15">
            <v>0</v>
          </cell>
          <cell r="H15">
            <v>0</v>
          </cell>
          <cell r="I15">
            <v>0</v>
          </cell>
          <cell r="J15">
            <v>0</v>
          </cell>
          <cell r="K15">
            <v>0</v>
          </cell>
          <cell r="L15">
            <v>0</v>
          </cell>
          <cell r="M15">
            <v>0</v>
          </cell>
          <cell r="N15">
            <v>0</v>
          </cell>
          <cell r="O15">
            <v>0</v>
          </cell>
          <cell r="P15">
            <v>0</v>
          </cell>
          <cell r="Q15" t="str">
            <v>Giá theo QD 65/2014:KV1, VT1: 1.500.000 đồng/m2</v>
          </cell>
          <cell r="R15">
            <v>1500000</v>
          </cell>
          <cell r="S15">
            <v>1</v>
          </cell>
          <cell r="T15">
            <v>1500000000</v>
          </cell>
          <cell r="U15">
            <v>1500000000</v>
          </cell>
          <cell r="V15">
            <v>2402820000</v>
          </cell>
        </row>
        <row r="16">
          <cell r="D16">
            <v>1235</v>
          </cell>
          <cell r="E16">
            <v>0</v>
          </cell>
          <cell r="F16">
            <v>0</v>
          </cell>
          <cell r="G16">
            <v>0</v>
          </cell>
          <cell r="H16">
            <v>0</v>
          </cell>
          <cell r="I16">
            <v>0</v>
          </cell>
          <cell r="J16">
            <v>0</v>
          </cell>
          <cell r="K16">
            <v>0</v>
          </cell>
          <cell r="L16">
            <v>0</v>
          </cell>
          <cell r="M16">
            <v>0</v>
          </cell>
          <cell r="N16">
            <v>0</v>
          </cell>
          <cell r="O16">
            <v>0</v>
          </cell>
          <cell r="P16">
            <v>0</v>
          </cell>
          <cell r="Q16" t="str">
            <v>Giá theo QD 65/2014:KV2, VT2: 492.000 đồng/m2</v>
          </cell>
          <cell r="R16">
            <v>492000</v>
          </cell>
          <cell r="S16">
            <v>1</v>
          </cell>
          <cell r="T16">
            <v>607620000</v>
          </cell>
          <cell r="U16">
            <v>607620000</v>
          </cell>
          <cell r="V16">
            <v>902820000</v>
          </cell>
        </row>
        <row r="17">
          <cell r="D17">
            <v>246</v>
          </cell>
          <cell r="E17">
            <v>0</v>
          </cell>
          <cell r="F17">
            <v>0</v>
          </cell>
          <cell r="G17">
            <v>0</v>
          </cell>
          <cell r="H17">
            <v>0</v>
          </cell>
          <cell r="I17">
            <v>0</v>
          </cell>
          <cell r="J17">
            <v>0</v>
          </cell>
          <cell r="K17">
            <v>0</v>
          </cell>
          <cell r="L17">
            <v>0</v>
          </cell>
          <cell r="M17">
            <v>0</v>
          </cell>
          <cell r="N17">
            <v>0</v>
          </cell>
          <cell r="O17">
            <v>0</v>
          </cell>
          <cell r="P17">
            <v>0</v>
          </cell>
          <cell r="Q17" t="str">
            <v>Giá theo QD 65/2014:KV1, VT2: 1.200.000 đồng/m2</v>
          </cell>
          <cell r="R17">
            <v>1200000</v>
          </cell>
          <cell r="S17">
            <v>1</v>
          </cell>
          <cell r="T17">
            <v>295200000</v>
          </cell>
          <cell r="U17">
            <v>295200000</v>
          </cell>
          <cell r="V17">
            <v>295200000</v>
          </cell>
        </row>
      </sheetData>
      <sheetData sheetId="9" refreshError="1">
        <row r="6">
          <cell r="D6">
            <v>3901.3</v>
          </cell>
          <cell r="E6">
            <v>0</v>
          </cell>
          <cell r="F6">
            <v>0</v>
          </cell>
          <cell r="G6">
            <v>0</v>
          </cell>
          <cell r="H6">
            <v>0</v>
          </cell>
          <cell r="I6">
            <v>0</v>
          </cell>
          <cell r="J6">
            <v>0</v>
          </cell>
          <cell r="K6">
            <v>0</v>
          </cell>
          <cell r="L6">
            <v>0</v>
          </cell>
          <cell r="M6">
            <v>0</v>
          </cell>
          <cell r="N6">
            <v>0</v>
          </cell>
          <cell r="O6">
            <v>0</v>
          </cell>
          <cell r="P6">
            <v>0</v>
          </cell>
          <cell r="Q6" t="str">
            <v>Giá đất theo QĐ 65/2014/QĐUBND;Khu vực 2, Vị Trí 2 (giá đất tạm tính)</v>
          </cell>
          <cell r="R6">
            <v>1125000</v>
          </cell>
          <cell r="S6">
            <v>1.2</v>
          </cell>
          <cell r="T6">
            <v>5266755000</v>
          </cell>
        </row>
        <row r="7">
          <cell r="D7">
            <v>0</v>
          </cell>
          <cell r="E7">
            <v>0</v>
          </cell>
          <cell r="F7">
            <v>0</v>
          </cell>
          <cell r="G7">
            <v>0</v>
          </cell>
          <cell r="H7">
            <v>0</v>
          </cell>
          <cell r="I7">
            <v>0</v>
          </cell>
          <cell r="J7">
            <v>0</v>
          </cell>
          <cell r="K7">
            <v>0</v>
          </cell>
          <cell r="L7">
            <v>0</v>
          </cell>
          <cell r="M7">
            <v>0</v>
          </cell>
          <cell r="N7">
            <v>0</v>
          </cell>
          <cell r="O7">
            <v>0</v>
          </cell>
          <cell r="P7">
            <v>0</v>
          </cell>
          <cell r="Q7" t="str">
            <v>Giá đất theo QĐ 65/2014/QĐUBND;Khu vực 2, Vị Trí 2 (giá đất tạm tính)</v>
          </cell>
          <cell r="R7">
            <v>1125000</v>
          </cell>
          <cell r="S7">
            <v>1.2</v>
          </cell>
          <cell r="T7">
            <v>0</v>
          </cell>
        </row>
        <row r="8">
          <cell r="D8">
            <v>6702</v>
          </cell>
          <cell r="E8">
            <v>0</v>
          </cell>
          <cell r="F8">
            <v>0</v>
          </cell>
          <cell r="G8">
            <v>0</v>
          </cell>
          <cell r="H8">
            <v>0</v>
          </cell>
          <cell r="I8">
            <v>0</v>
          </cell>
          <cell r="J8">
            <v>0</v>
          </cell>
          <cell r="K8">
            <v>0</v>
          </cell>
          <cell r="L8">
            <v>0</v>
          </cell>
          <cell r="M8">
            <v>0</v>
          </cell>
          <cell r="N8">
            <v>0</v>
          </cell>
          <cell r="O8">
            <v>0</v>
          </cell>
          <cell r="P8">
            <v>0</v>
          </cell>
          <cell r="Q8" t="str">
            <v>Giá đất theo QĐ 65/2014/QĐUBND;Loại đường 3, Vị Trí 1(giá đất SXKD = 60% giá đất ở cùng vị trí) giá đất ở 3.300.000/m2 (QD 65/2014/QDUBND phụ lục 2 mục A, tuyến 122)</v>
          </cell>
          <cell r="R8">
            <v>1980000</v>
          </cell>
          <cell r="S8">
            <v>1.2</v>
          </cell>
          <cell r="T8">
            <v>15923952000</v>
          </cell>
        </row>
        <row r="9">
          <cell r="D9">
            <v>2187.9</v>
          </cell>
          <cell r="E9">
            <v>0</v>
          </cell>
          <cell r="F9">
            <v>0</v>
          </cell>
          <cell r="G9">
            <v>0</v>
          </cell>
          <cell r="H9">
            <v>0</v>
          </cell>
          <cell r="I9">
            <v>0</v>
          </cell>
          <cell r="J9">
            <v>0</v>
          </cell>
          <cell r="K9">
            <v>0</v>
          </cell>
          <cell r="L9">
            <v>0</v>
          </cell>
          <cell r="M9">
            <v>0</v>
          </cell>
          <cell r="N9">
            <v>0</v>
          </cell>
          <cell r="O9">
            <v>0</v>
          </cell>
          <cell r="P9">
            <v>0</v>
          </cell>
          <cell r="Q9" t="str">
            <v>Giá đất theo QĐ 65/2014/QĐUBND;Khu vực 1, Vị Trí 1(giá đất SXKD = 60% giá đất ở cùng vị trí) giá đất ở 5.544.000/m2 (QD 65/2014/QDUBND phụ lục 2 mục A, tuyến 1C)</v>
          </cell>
          <cell r="R9">
            <v>3326400</v>
          </cell>
          <cell r="S9">
            <v>1</v>
          </cell>
          <cell r="T9">
            <v>7277830560</v>
          </cell>
        </row>
        <row r="10">
          <cell r="D10">
            <v>15559</v>
          </cell>
          <cell r="E10">
            <v>0</v>
          </cell>
          <cell r="F10">
            <v>0</v>
          </cell>
          <cell r="G10">
            <v>0</v>
          </cell>
          <cell r="H10">
            <v>0</v>
          </cell>
          <cell r="I10">
            <v>0</v>
          </cell>
          <cell r="J10">
            <v>0</v>
          </cell>
          <cell r="K10">
            <v>0</v>
          </cell>
          <cell r="L10">
            <v>0</v>
          </cell>
          <cell r="M10">
            <v>0</v>
          </cell>
          <cell r="N10">
            <v>0</v>
          </cell>
          <cell r="O10">
            <v>0</v>
          </cell>
          <cell r="P10">
            <v>0</v>
          </cell>
          <cell r="Q10" t="str">
            <v>Giá đất theo QĐ 65/2014/QĐUBND;Khu vực 1, Vị Trí 5(giá đất SXKD = 60% giá đất ở cùng vị trí) giá đất ở 809.000/m2 (QD 65/2014/QDUBND phụ lục 2 mục A, tuyến 89B)</v>
          </cell>
          <cell r="R10">
            <v>485400</v>
          </cell>
          <cell r="S10">
            <v>1.2</v>
          </cell>
          <cell r="T10">
            <v>9062806320</v>
          </cell>
        </row>
        <row r="11">
          <cell r="D11">
            <v>16456.900000000001</v>
          </cell>
          <cell r="E11">
            <v>0</v>
          </cell>
          <cell r="F11">
            <v>0</v>
          </cell>
          <cell r="G11">
            <v>0</v>
          </cell>
          <cell r="H11">
            <v>0</v>
          </cell>
          <cell r="I11">
            <v>0</v>
          </cell>
          <cell r="J11">
            <v>0</v>
          </cell>
          <cell r="K11">
            <v>0</v>
          </cell>
          <cell r="L11">
            <v>0</v>
          </cell>
          <cell r="M11">
            <v>0</v>
          </cell>
          <cell r="N11">
            <v>0</v>
          </cell>
          <cell r="O11">
            <v>0</v>
          </cell>
          <cell r="P11">
            <v>0</v>
          </cell>
          <cell r="Q11" t="str">
            <v>Giá đất theo QĐ 65/2014/QĐUBND;Khu vực 1, loại đường 3, Vị Trí 1(giá đất SXKD = 60% giá đất ở cùng vị trí) giá đất ở 3.300.000/m2 (QD 65/2014/QDUBND phụ lục 2 mục A, tuyến 10B)</v>
          </cell>
          <cell r="R11">
            <v>1980000</v>
          </cell>
          <cell r="S11">
            <v>1.2</v>
          </cell>
          <cell r="T11">
            <v>39101594400</v>
          </cell>
        </row>
      </sheetData>
      <sheetData sheetId="10" refreshError="1">
        <row r="6">
          <cell r="D6">
            <v>17200.8</v>
          </cell>
          <cell r="E6">
            <v>0</v>
          </cell>
          <cell r="F6">
            <v>0</v>
          </cell>
          <cell r="G6">
            <v>0</v>
          </cell>
          <cell r="H6">
            <v>0</v>
          </cell>
          <cell r="I6">
            <v>0</v>
          </cell>
          <cell r="J6">
            <v>0</v>
          </cell>
          <cell r="K6">
            <v>0</v>
          </cell>
          <cell r="L6">
            <v>0</v>
          </cell>
          <cell r="M6">
            <v>0</v>
          </cell>
          <cell r="N6">
            <v>0</v>
          </cell>
          <cell r="O6">
            <v>0</v>
          </cell>
          <cell r="P6">
            <v>0</v>
          </cell>
          <cell r="Q6" t="str">
            <v>Giá đất theo QĐ 26/2016/QĐUBND;Loại đường 1, Vị Trí 1 ((giá đất SXKD = 60% giá đất ở cùng vị trí) giá đất ở 2.250.000/m2 )</v>
          </cell>
          <cell r="R6">
            <v>1350000</v>
          </cell>
          <cell r="S6">
            <v>1.1000000000000001</v>
          </cell>
          <cell r="T6">
            <v>25543188000.000004</v>
          </cell>
          <cell r="U6">
            <v>25543188000.000004</v>
          </cell>
          <cell r="V6">
            <v>1912286130480</v>
          </cell>
        </row>
        <row r="7">
          <cell r="D7">
            <v>14842.9</v>
          </cell>
          <cell r="E7">
            <v>0</v>
          </cell>
          <cell r="F7">
            <v>0</v>
          </cell>
          <cell r="G7">
            <v>0</v>
          </cell>
          <cell r="H7">
            <v>0</v>
          </cell>
          <cell r="I7">
            <v>0</v>
          </cell>
          <cell r="J7">
            <v>0</v>
          </cell>
          <cell r="K7">
            <v>0</v>
          </cell>
          <cell r="L7">
            <v>0</v>
          </cell>
          <cell r="M7">
            <v>0</v>
          </cell>
          <cell r="N7">
            <v>0</v>
          </cell>
          <cell r="O7">
            <v>0</v>
          </cell>
          <cell r="P7">
            <v>0</v>
          </cell>
          <cell r="Q7" t="str">
            <v>Giá đất theo QĐ 26/2016/QĐUBND;Loại đường 1, Vị Trí 1 ((giá đất SXKD = 60% giá đất ở cùng vị trí) giá đất ở 2.700.000/m2 )</v>
          </cell>
          <cell r="R7">
            <v>1620000</v>
          </cell>
          <cell r="S7">
            <v>1.1000000000000001</v>
          </cell>
          <cell r="T7">
            <v>26450047800.000004</v>
          </cell>
          <cell r="U7">
            <v>26450047800.000004</v>
          </cell>
          <cell r="V7">
            <v>1886742942480</v>
          </cell>
        </row>
        <row r="8">
          <cell r="D8">
            <v>1878.4</v>
          </cell>
          <cell r="E8">
            <v>0</v>
          </cell>
          <cell r="F8">
            <v>0</v>
          </cell>
          <cell r="G8">
            <v>0</v>
          </cell>
          <cell r="H8">
            <v>0</v>
          </cell>
          <cell r="I8">
            <v>0</v>
          </cell>
          <cell r="J8">
            <v>0</v>
          </cell>
          <cell r="K8">
            <v>0</v>
          </cell>
          <cell r="L8">
            <v>0</v>
          </cell>
          <cell r="M8">
            <v>0</v>
          </cell>
          <cell r="N8">
            <v>0</v>
          </cell>
          <cell r="O8">
            <v>0</v>
          </cell>
          <cell r="P8">
            <v>0</v>
          </cell>
          <cell r="Q8" t="str">
            <v>Giá đất theo QĐ 26/2016/QĐUBND;Loại đường 1, Vị Trí 1 ((giá đất SXKD = 60% giá đất ở cùng vị trí) giá đất ở 2.700.000/m2 )</v>
          </cell>
          <cell r="R8">
            <v>1620000</v>
          </cell>
          <cell r="S8">
            <v>1.1000000000000001</v>
          </cell>
          <cell r="T8">
            <v>3347308800.0000005</v>
          </cell>
          <cell r="U8">
            <v>3347308800.0000005</v>
          </cell>
          <cell r="V8">
            <v>1860292894680</v>
          </cell>
        </row>
        <row r="9">
          <cell r="D9">
            <v>6360</v>
          </cell>
          <cell r="E9">
            <v>0</v>
          </cell>
          <cell r="F9">
            <v>0</v>
          </cell>
          <cell r="G9">
            <v>0</v>
          </cell>
          <cell r="H9">
            <v>0</v>
          </cell>
          <cell r="I9">
            <v>0</v>
          </cell>
          <cell r="J9">
            <v>0</v>
          </cell>
          <cell r="K9">
            <v>0</v>
          </cell>
          <cell r="L9">
            <v>0</v>
          </cell>
          <cell r="M9">
            <v>0</v>
          </cell>
          <cell r="N9">
            <v>0</v>
          </cell>
          <cell r="O9">
            <v>0</v>
          </cell>
          <cell r="P9">
            <v>0</v>
          </cell>
          <cell r="Q9" t="str">
            <v>Giá đất theo QĐ 26/2016/QĐUBND;Loại đường 1, Vị Trí 1 ((giá đất SXKD = 60% giá đất ở cùng vị trí) giá đất ở 2.250.000/m2 )</v>
          </cell>
          <cell r="R9">
            <v>1350000</v>
          </cell>
          <cell r="S9">
            <v>1.1000000000000001</v>
          </cell>
          <cell r="T9">
            <v>9444600000.0000019</v>
          </cell>
          <cell r="U9">
            <v>9444600000.0000019</v>
          </cell>
          <cell r="V9">
            <v>1856945585880</v>
          </cell>
        </row>
        <row r="10">
          <cell r="D10">
            <v>14893.8</v>
          </cell>
          <cell r="E10">
            <v>0</v>
          </cell>
          <cell r="F10">
            <v>0</v>
          </cell>
          <cell r="G10">
            <v>0</v>
          </cell>
          <cell r="H10">
            <v>0</v>
          </cell>
          <cell r="I10">
            <v>0</v>
          </cell>
          <cell r="J10">
            <v>0</v>
          </cell>
          <cell r="K10">
            <v>0</v>
          </cell>
          <cell r="L10">
            <v>0</v>
          </cell>
          <cell r="M10">
            <v>0</v>
          </cell>
          <cell r="N10">
            <v>0</v>
          </cell>
          <cell r="O10">
            <v>0</v>
          </cell>
          <cell r="P10">
            <v>0</v>
          </cell>
          <cell r="Q10" t="str">
            <v>Giá đất theo QĐ 26/2016/QĐUBND;Loại đường 1, Vị Trí 1 ((giá đất SXKD = 60% giá đất ở cùng vị trí) giá đất ở 2.250.000/m2 )</v>
          </cell>
          <cell r="R10">
            <v>1350000</v>
          </cell>
          <cell r="S10">
            <v>1.1000000000000001</v>
          </cell>
          <cell r="T10">
            <v>22117293000.000004</v>
          </cell>
          <cell r="U10">
            <v>22117293000.000004</v>
          </cell>
          <cell r="V10">
            <v>1847500985880</v>
          </cell>
        </row>
        <row r="11">
          <cell r="D11">
            <v>10591.1</v>
          </cell>
          <cell r="E11">
            <v>0</v>
          </cell>
          <cell r="F11">
            <v>0</v>
          </cell>
          <cell r="G11">
            <v>0</v>
          </cell>
          <cell r="H11">
            <v>0</v>
          </cell>
          <cell r="I11">
            <v>0</v>
          </cell>
          <cell r="J11">
            <v>0</v>
          </cell>
          <cell r="K11">
            <v>0</v>
          </cell>
          <cell r="L11">
            <v>0</v>
          </cell>
          <cell r="M11">
            <v>0</v>
          </cell>
          <cell r="N11">
            <v>0</v>
          </cell>
          <cell r="O11">
            <v>0</v>
          </cell>
          <cell r="P11">
            <v>0</v>
          </cell>
          <cell r="Q11" t="str">
            <v>Giá đất theo QĐ 26/2016/QĐUBND;Loại đường 1, Vị Trí 1 ((giá đất SXKD = 60% giá đất ở cùng vị trí) giá đất ở 2.700.000/m2 )</v>
          </cell>
          <cell r="R11">
            <v>1620000</v>
          </cell>
          <cell r="S11">
            <v>1.1000000000000001</v>
          </cell>
          <cell r="T11">
            <v>18873340200.000004</v>
          </cell>
          <cell r="U11">
            <v>18873340200.000004</v>
          </cell>
          <cell r="V11">
            <v>1825383692880</v>
          </cell>
        </row>
        <row r="12">
          <cell r="D12">
            <v>9574.5</v>
          </cell>
          <cell r="E12">
            <v>0</v>
          </cell>
          <cell r="F12">
            <v>0</v>
          </cell>
          <cell r="G12">
            <v>0</v>
          </cell>
          <cell r="H12">
            <v>0</v>
          </cell>
          <cell r="I12">
            <v>0</v>
          </cell>
          <cell r="J12">
            <v>0</v>
          </cell>
          <cell r="K12">
            <v>0</v>
          </cell>
          <cell r="L12">
            <v>0</v>
          </cell>
          <cell r="M12">
            <v>0</v>
          </cell>
          <cell r="N12">
            <v>0</v>
          </cell>
          <cell r="O12">
            <v>0</v>
          </cell>
          <cell r="P12">
            <v>0</v>
          </cell>
          <cell r="Q12" t="str">
            <v>Giá đất theo QĐ 26/2016/QĐUBND;Loại đường 1, Vị Trí 1 ((giá đất SXKD = 60% giá đất ở cùng vị trí) giá đất ở 2.250.000/m2 )</v>
          </cell>
          <cell r="R12">
            <v>1350000</v>
          </cell>
          <cell r="S12">
            <v>1.1000000000000001</v>
          </cell>
          <cell r="T12">
            <v>14218132500.000002</v>
          </cell>
          <cell r="U12">
            <v>14218132500.000002</v>
          </cell>
          <cell r="V12">
            <v>1806510352680</v>
          </cell>
        </row>
        <row r="13">
          <cell r="D13">
            <v>14412.9</v>
          </cell>
          <cell r="E13">
            <v>0</v>
          </cell>
          <cell r="F13">
            <v>0</v>
          </cell>
          <cell r="G13">
            <v>0</v>
          </cell>
          <cell r="H13">
            <v>0</v>
          </cell>
          <cell r="I13">
            <v>0</v>
          </cell>
          <cell r="J13">
            <v>0</v>
          </cell>
          <cell r="K13">
            <v>0</v>
          </cell>
          <cell r="L13">
            <v>0</v>
          </cell>
          <cell r="M13">
            <v>0</v>
          </cell>
          <cell r="N13">
            <v>0</v>
          </cell>
          <cell r="O13">
            <v>0</v>
          </cell>
          <cell r="P13">
            <v>0</v>
          </cell>
          <cell r="Q13" t="str">
            <v>Giá đất theo QĐ 26/2016/QĐUBND;Loại đường 1, Vị Trí 1 ((giá đất SXKD = 60% giá đất ở cùng vị trí) giá đất ở 2.700.000/m2 )</v>
          </cell>
          <cell r="R13">
            <v>1620000</v>
          </cell>
          <cell r="S13">
            <v>1.1000000000000001</v>
          </cell>
          <cell r="T13">
            <v>25683787800.000004</v>
          </cell>
          <cell r="U13">
            <v>25683787800.000004</v>
          </cell>
          <cell r="V13">
            <v>1792292220180</v>
          </cell>
        </row>
        <row r="14">
          <cell r="D14">
            <v>12206.7</v>
          </cell>
          <cell r="E14">
            <v>0</v>
          </cell>
          <cell r="F14">
            <v>0</v>
          </cell>
          <cell r="G14">
            <v>0</v>
          </cell>
          <cell r="H14">
            <v>0</v>
          </cell>
          <cell r="I14">
            <v>0</v>
          </cell>
          <cell r="J14">
            <v>0</v>
          </cell>
          <cell r="K14">
            <v>0</v>
          </cell>
          <cell r="L14">
            <v>0</v>
          </cell>
          <cell r="M14">
            <v>0</v>
          </cell>
          <cell r="N14">
            <v>0</v>
          </cell>
          <cell r="O14">
            <v>0</v>
          </cell>
          <cell r="P14">
            <v>0</v>
          </cell>
          <cell r="Q14" t="str">
            <v>Giá đất theo QĐ 26/2016/QĐUBND;Loại đường 1, Vị Trí 1 ((giá đất SXKD = 60% giá đất ở cùng vị trí) giá đất ở 2.700.000/m2 )</v>
          </cell>
          <cell r="R14">
            <v>1620000</v>
          </cell>
          <cell r="S14">
            <v>1.1000000000000001</v>
          </cell>
          <cell r="T14">
            <v>21752339400.000004</v>
          </cell>
          <cell r="U14">
            <v>21752339400.000004</v>
          </cell>
          <cell r="V14">
            <v>1766608432380</v>
          </cell>
        </row>
        <row r="15">
          <cell r="D15">
            <v>9172.4</v>
          </cell>
          <cell r="E15">
            <v>0</v>
          </cell>
          <cell r="F15">
            <v>0</v>
          </cell>
          <cell r="G15">
            <v>0</v>
          </cell>
          <cell r="H15">
            <v>0</v>
          </cell>
          <cell r="I15">
            <v>0</v>
          </cell>
          <cell r="J15">
            <v>0</v>
          </cell>
          <cell r="K15">
            <v>0</v>
          </cell>
          <cell r="L15">
            <v>0</v>
          </cell>
          <cell r="M15">
            <v>0</v>
          </cell>
          <cell r="N15">
            <v>0</v>
          </cell>
          <cell r="O15">
            <v>0</v>
          </cell>
          <cell r="P15">
            <v>0</v>
          </cell>
          <cell r="Q15" t="str">
            <v>Giá đất theo QĐ 26/2016/QĐUBND;Loại đường 1, Vị Trí 1 ((giá đất SXKD = 60% giá đất ở cùng vị trí) giá đất ở 2.700.000/m2 )</v>
          </cell>
          <cell r="R15">
            <v>1620000</v>
          </cell>
          <cell r="S15">
            <v>1.1000000000000001</v>
          </cell>
          <cell r="T15">
            <v>16345216800.000002</v>
          </cell>
          <cell r="U15">
            <v>16345216800.000002</v>
          </cell>
          <cell r="V15">
            <v>1744856092980</v>
          </cell>
        </row>
        <row r="16">
          <cell r="D16">
            <v>15199.3</v>
          </cell>
          <cell r="E16">
            <v>0</v>
          </cell>
          <cell r="F16">
            <v>0</v>
          </cell>
          <cell r="G16">
            <v>0</v>
          </cell>
          <cell r="H16">
            <v>0</v>
          </cell>
          <cell r="I16">
            <v>0</v>
          </cell>
          <cell r="J16">
            <v>0</v>
          </cell>
          <cell r="K16">
            <v>0</v>
          </cell>
          <cell r="L16">
            <v>0</v>
          </cell>
          <cell r="M16">
            <v>0</v>
          </cell>
          <cell r="N16">
            <v>0</v>
          </cell>
          <cell r="O16">
            <v>0</v>
          </cell>
          <cell r="P16">
            <v>0</v>
          </cell>
          <cell r="Q16" t="str">
            <v>Giá đất theo QĐ 26/2016/QĐUBND;Loại đường 1, Vị Trí 1 ((giá đất SXKD = 60% giá đất ở cùng vị trí) giá đất ở 2.700.000/m2 )</v>
          </cell>
          <cell r="R16">
            <v>1620000</v>
          </cell>
          <cell r="S16">
            <v>1.1000000000000001</v>
          </cell>
          <cell r="T16">
            <v>27085152600.000004</v>
          </cell>
          <cell r="U16">
            <v>27085152600.000004</v>
          </cell>
          <cell r="V16">
            <v>1728510876180</v>
          </cell>
        </row>
        <row r="17">
          <cell r="D17">
            <v>15441</v>
          </cell>
          <cell r="E17">
            <v>0</v>
          </cell>
          <cell r="F17">
            <v>0</v>
          </cell>
          <cell r="G17">
            <v>0</v>
          </cell>
          <cell r="H17">
            <v>0</v>
          </cell>
          <cell r="I17">
            <v>0</v>
          </cell>
          <cell r="J17">
            <v>0</v>
          </cell>
          <cell r="K17">
            <v>0</v>
          </cell>
          <cell r="L17">
            <v>0</v>
          </cell>
          <cell r="M17">
            <v>0</v>
          </cell>
          <cell r="N17">
            <v>0</v>
          </cell>
          <cell r="O17">
            <v>0</v>
          </cell>
          <cell r="P17">
            <v>0</v>
          </cell>
          <cell r="Q17" t="str">
            <v>Giá đất theo QĐ 26/2016/QĐUBND;Loại đường 1, Vị Trí 1 ((giá đất SXKD = 60% giá đất ở cùng vị trí) giá đất ở 2.700.000/m2 )</v>
          </cell>
          <cell r="R17">
            <v>1620000</v>
          </cell>
          <cell r="S17">
            <v>1.1000000000000001</v>
          </cell>
          <cell r="T17">
            <v>27515862000.000004</v>
          </cell>
          <cell r="U17">
            <v>27515862000.000004</v>
          </cell>
          <cell r="V17">
            <v>1701425723580</v>
          </cell>
        </row>
        <row r="18">
          <cell r="D18">
            <v>8563.7999999999993</v>
          </cell>
          <cell r="E18">
            <v>0</v>
          </cell>
          <cell r="F18">
            <v>0</v>
          </cell>
          <cell r="G18">
            <v>0</v>
          </cell>
          <cell r="H18">
            <v>0</v>
          </cell>
          <cell r="I18">
            <v>0</v>
          </cell>
          <cell r="J18">
            <v>0</v>
          </cell>
          <cell r="K18">
            <v>0</v>
          </cell>
          <cell r="L18">
            <v>0</v>
          </cell>
          <cell r="M18">
            <v>0</v>
          </cell>
          <cell r="N18">
            <v>0</v>
          </cell>
          <cell r="O18">
            <v>0</v>
          </cell>
          <cell r="P18">
            <v>0</v>
          </cell>
          <cell r="Q18" t="str">
            <v>Giá đất theo QĐ 26/2016/QĐUBND;Loại đường 1, Vị Trí 1 ((giá đất SXKD = 60% giá đất ở cùng vị trí) giá đất ở 2.250.000/m2 )</v>
          </cell>
          <cell r="R18">
            <v>1350000</v>
          </cell>
          <cell r="S18">
            <v>1.1000000000000001</v>
          </cell>
          <cell r="T18">
            <v>12717243000</v>
          </cell>
          <cell r="U18">
            <v>12717243000</v>
          </cell>
          <cell r="V18">
            <v>1673909861580</v>
          </cell>
        </row>
        <row r="19">
          <cell r="D19">
            <v>3713.3</v>
          </cell>
          <cell r="E19">
            <v>0</v>
          </cell>
          <cell r="F19">
            <v>0</v>
          </cell>
          <cell r="G19">
            <v>0</v>
          </cell>
          <cell r="H19">
            <v>0</v>
          </cell>
          <cell r="I19">
            <v>0</v>
          </cell>
          <cell r="J19">
            <v>0</v>
          </cell>
          <cell r="K19">
            <v>0</v>
          </cell>
          <cell r="L19">
            <v>0</v>
          </cell>
          <cell r="M19">
            <v>0</v>
          </cell>
          <cell r="N19">
            <v>0</v>
          </cell>
          <cell r="O19">
            <v>0</v>
          </cell>
          <cell r="P19">
            <v>0</v>
          </cell>
          <cell r="Q19" t="str">
            <v>Giá đất theo QĐ 26/2016/QĐUBND;Loại đường 1, Vị Trí 1 ((giá đất SXKD = 60% giá đất ở cùng vị trí) giá đất ở 2.250.000/m2 )</v>
          </cell>
          <cell r="R19">
            <v>1350000</v>
          </cell>
          <cell r="S19">
            <v>1.1000000000000001</v>
          </cell>
          <cell r="T19">
            <v>5514250500.000001</v>
          </cell>
          <cell r="U19">
            <v>5514250500.000001</v>
          </cell>
          <cell r="V19">
            <v>1661192618580</v>
          </cell>
        </row>
        <row r="20">
          <cell r="D20">
            <v>1694</v>
          </cell>
          <cell r="E20">
            <v>0</v>
          </cell>
          <cell r="F20">
            <v>0</v>
          </cell>
          <cell r="G20">
            <v>0</v>
          </cell>
          <cell r="H20">
            <v>0</v>
          </cell>
          <cell r="I20">
            <v>0</v>
          </cell>
          <cell r="J20">
            <v>0</v>
          </cell>
          <cell r="K20">
            <v>0</v>
          </cell>
          <cell r="L20">
            <v>0</v>
          </cell>
          <cell r="M20">
            <v>0</v>
          </cell>
          <cell r="N20">
            <v>0</v>
          </cell>
          <cell r="O20">
            <v>0</v>
          </cell>
          <cell r="P20">
            <v>0</v>
          </cell>
          <cell r="Q20" t="str">
            <v>Giá đất theo QĐ 26/2016/QĐUBND;Loại đường 1, Vị Trí 1 ((giá đất SXKD = 60% giá đất ở cùng vị trí) giá đất ở 2.250.000/m2 )</v>
          </cell>
          <cell r="R20">
            <v>1350000</v>
          </cell>
          <cell r="S20">
            <v>1.1000000000000001</v>
          </cell>
          <cell r="T20">
            <v>2515590000.0000005</v>
          </cell>
          <cell r="U20">
            <v>2515590000.0000005</v>
          </cell>
          <cell r="V20">
            <v>1655678368080</v>
          </cell>
        </row>
        <row r="21">
          <cell r="D21">
            <v>917.1</v>
          </cell>
          <cell r="E21">
            <v>0</v>
          </cell>
          <cell r="F21" t="str">
            <v>Nhà Cấp II, A2 (Khung BTCT, mái ngói hoặc mái tôn: trần tấm nhựa hoặc tương đương; nền gạch ceramic hoặc gạch granite; cửa nhôm, cửa sắt hoặc gỗ dầu gió, sao; tường xây gạch sơn nước; khu vệ sinh có thiết bị vệ sinh trung bình.)</v>
          </cell>
          <cell r="G21" t="str">
            <v>m2</v>
          </cell>
          <cell r="H21">
            <v>4258000</v>
          </cell>
          <cell r="I21">
            <v>300</v>
          </cell>
          <cell r="J21">
            <v>0</v>
          </cell>
          <cell r="K21">
            <v>0</v>
          </cell>
          <cell r="L21">
            <v>0</v>
          </cell>
          <cell r="M21">
            <v>0</v>
          </cell>
          <cell r="N21">
            <v>0</v>
          </cell>
          <cell r="O21">
            <v>0</v>
          </cell>
          <cell r="P21">
            <v>0</v>
          </cell>
          <cell r="Q21" t="str">
            <v>Giá đất theo QĐ 26/2016/QĐUBND;Loại đường 1, Vị Trí 1 ((giá đất SXKD = 60% giá đất ở cùng vị trí) giá đất ở 2.250.000/m2 )</v>
          </cell>
          <cell r="R21">
            <v>1350000</v>
          </cell>
          <cell r="S21">
            <v>1.1000000000000001</v>
          </cell>
          <cell r="T21">
            <v>1361893500.0000002</v>
          </cell>
          <cell r="U21">
            <v>1361893500.0000002</v>
          </cell>
          <cell r="V21">
            <v>1653162778080</v>
          </cell>
        </row>
        <row r="22">
          <cell r="D22">
            <v>10295.1</v>
          </cell>
          <cell r="E22">
            <v>18345868200</v>
          </cell>
          <cell r="F22">
            <v>0</v>
          </cell>
          <cell r="G22">
            <v>0</v>
          </cell>
          <cell r="H22">
            <v>0</v>
          </cell>
          <cell r="I22">
            <v>0</v>
          </cell>
          <cell r="J22">
            <v>0</v>
          </cell>
          <cell r="K22">
            <v>0</v>
          </cell>
          <cell r="L22" t="str">
            <v>TỔNG</v>
          </cell>
          <cell r="M22">
            <v>0</v>
          </cell>
          <cell r="N22">
            <v>0</v>
          </cell>
          <cell r="O22">
            <v>0</v>
          </cell>
          <cell r="P22">
            <v>18345868200</v>
          </cell>
          <cell r="Q22" t="str">
            <v>Giá đất theo QĐ 26/2016/QĐUBND;Loại đường 1, Vị Trí 1 ((giá đất SXKD = 60% giá đất ở cùng vị trí) giá đất ở 2.700.000/m2 )</v>
          </cell>
          <cell r="R22">
            <v>1620000</v>
          </cell>
          <cell r="S22">
            <v>1.1000000000000001</v>
          </cell>
          <cell r="T22">
            <v>18345868200.000004</v>
          </cell>
          <cell r="U22">
            <v>0</v>
          </cell>
          <cell r="V22">
            <v>1651800884580</v>
          </cell>
        </row>
        <row r="23">
          <cell r="D23">
            <v>4834.2</v>
          </cell>
          <cell r="E23">
            <v>0</v>
          </cell>
          <cell r="F23" t="str">
            <v>Nhà Cấp II, A2 (Khung BTCT, mái ngói hoặc mái tôn: trần tấm nhựa hoặc tương đương; nền gạch ceramic hoặc gạch granite; cửa nhôm, cửa sắt hoặc gỗ dầu gió, sao; tường xây gạch sơn nước; khu vệ sinh có thiết bị vệ sinh trung bình.)</v>
          </cell>
          <cell r="G23" t="str">
            <v>m2</v>
          </cell>
          <cell r="H23">
            <v>4258000</v>
          </cell>
          <cell r="I23">
            <v>700</v>
          </cell>
          <cell r="J23">
            <v>0</v>
          </cell>
          <cell r="K23">
            <v>0</v>
          </cell>
          <cell r="L23">
            <v>0</v>
          </cell>
          <cell r="M23">
            <v>0</v>
          </cell>
          <cell r="N23">
            <v>0</v>
          </cell>
          <cell r="O23">
            <v>0</v>
          </cell>
          <cell r="P23">
            <v>0</v>
          </cell>
          <cell r="Q23" t="str">
            <v>Giá đất theo QĐ 26/2016/QĐUBND;Loại đường 1, Vị Trí 1 ((giá đất SXKD = 60% giá đất ở cùng vị trí) giá đất ở 2.250.000/m2 )</v>
          </cell>
          <cell r="R23">
            <v>1350000</v>
          </cell>
          <cell r="S23">
            <v>1.1000000000000001</v>
          </cell>
          <cell r="T23">
            <v>7178787000.000001</v>
          </cell>
          <cell r="U23">
            <v>7178787000.000001</v>
          </cell>
          <cell r="V23">
            <v>1651800884580</v>
          </cell>
        </row>
        <row r="24">
          <cell r="D24">
            <v>6578.5</v>
          </cell>
          <cell r="E24">
            <v>0</v>
          </cell>
          <cell r="F24" t="str">
            <v>Nhà Cấp II, A2 (Khung BTCT, mái ngói hoặc mái tôn: trần tấm nhựa hoặc tương đương; nền gạch ceramic hoặc gạch granite; cửa nhôm, cửa sắt hoặc gỗ dầu gió, sao; tường xây gạch sơn nước; khu vệ sinh có thiết bị vệ sinh trung bình.)</v>
          </cell>
          <cell r="G24" t="str">
            <v>m2</v>
          </cell>
          <cell r="H24">
            <v>4258000</v>
          </cell>
          <cell r="I24">
            <v>700</v>
          </cell>
          <cell r="J24">
            <v>0</v>
          </cell>
          <cell r="K24">
            <v>0</v>
          </cell>
          <cell r="L24">
            <v>0</v>
          </cell>
          <cell r="M24">
            <v>0</v>
          </cell>
          <cell r="N24">
            <v>0</v>
          </cell>
          <cell r="O24">
            <v>0</v>
          </cell>
          <cell r="P24">
            <v>0</v>
          </cell>
          <cell r="Q24" t="str">
            <v>Giá đất theo QĐ 26/2016/QĐUBND;Loại đường 1, Vị Trí 1 ((giá đất SXKD = 60% giá đất ở cùng vị trí) giá đất ở 2.700.000/m2 )</v>
          </cell>
          <cell r="R24">
            <v>1620000</v>
          </cell>
          <cell r="S24">
            <v>1.1000000000000001</v>
          </cell>
          <cell r="T24">
            <v>11722887000.000002</v>
          </cell>
          <cell r="U24">
            <v>11722887000.000002</v>
          </cell>
          <cell r="V24">
            <v>1644622097580</v>
          </cell>
        </row>
        <row r="25">
          <cell r="D25">
            <v>1811.1</v>
          </cell>
          <cell r="E25">
            <v>0</v>
          </cell>
          <cell r="F25">
            <v>0</v>
          </cell>
          <cell r="G25">
            <v>0</v>
          </cell>
          <cell r="H25">
            <v>0</v>
          </cell>
          <cell r="I25">
            <v>0</v>
          </cell>
          <cell r="J25">
            <v>0</v>
          </cell>
          <cell r="K25">
            <v>0</v>
          </cell>
          <cell r="L25">
            <v>0</v>
          </cell>
          <cell r="M25">
            <v>0</v>
          </cell>
          <cell r="N25">
            <v>0</v>
          </cell>
          <cell r="O25">
            <v>0</v>
          </cell>
          <cell r="P25">
            <v>0</v>
          </cell>
          <cell r="Q25" t="str">
            <v>Giá đất theo QĐ 26/2016/QĐUBND;Loại đường 1, Vị Trí 1 ((giá đất SXKD = 60% giá đất ở cùng vị trí) giá đất ở 2.700.000/m2 )</v>
          </cell>
          <cell r="R25">
            <v>1620000</v>
          </cell>
          <cell r="S25">
            <v>1.1000000000000001</v>
          </cell>
          <cell r="T25">
            <v>3227380200.0000005</v>
          </cell>
          <cell r="U25">
            <v>3227380200.0000005</v>
          </cell>
          <cell r="V25">
            <v>1632899210580</v>
          </cell>
        </row>
        <row r="26">
          <cell r="D26">
            <v>807</v>
          </cell>
          <cell r="E26">
            <v>0</v>
          </cell>
          <cell r="F26">
            <v>0</v>
          </cell>
          <cell r="G26">
            <v>0</v>
          </cell>
          <cell r="H26">
            <v>0</v>
          </cell>
          <cell r="I26">
            <v>0</v>
          </cell>
          <cell r="J26">
            <v>0</v>
          </cell>
          <cell r="K26">
            <v>0</v>
          </cell>
          <cell r="L26">
            <v>0</v>
          </cell>
          <cell r="M26">
            <v>0</v>
          </cell>
          <cell r="N26">
            <v>0</v>
          </cell>
          <cell r="O26">
            <v>0</v>
          </cell>
          <cell r="P26">
            <v>0</v>
          </cell>
          <cell r="Q26" t="str">
            <v>Giá đất theo QĐ 26/2016/QĐUBND;Loại đường 1, Vị Trí 1 ((giá đất SXKD = 60% giá đất ở cùng vị trí) giá đất ở 2.250.000/m2 )</v>
          </cell>
          <cell r="R26">
            <v>1350000</v>
          </cell>
          <cell r="S26">
            <v>1.1000000000000001</v>
          </cell>
          <cell r="T26">
            <v>1198395000.0000002</v>
          </cell>
          <cell r="U26">
            <v>1198395000.0000002</v>
          </cell>
          <cell r="V26">
            <v>1629671830380</v>
          </cell>
        </row>
        <row r="27">
          <cell r="D27">
            <v>4761.3999999999996</v>
          </cell>
          <cell r="E27">
            <v>0</v>
          </cell>
          <cell r="F27">
            <v>0</v>
          </cell>
          <cell r="G27">
            <v>0</v>
          </cell>
          <cell r="H27">
            <v>0</v>
          </cell>
          <cell r="I27">
            <v>0</v>
          </cell>
          <cell r="J27">
            <v>0</v>
          </cell>
          <cell r="K27">
            <v>0</v>
          </cell>
          <cell r="L27">
            <v>0</v>
          </cell>
          <cell r="M27">
            <v>0</v>
          </cell>
          <cell r="N27">
            <v>0</v>
          </cell>
          <cell r="O27">
            <v>0</v>
          </cell>
          <cell r="P27">
            <v>0</v>
          </cell>
          <cell r="Q27" t="str">
            <v>Giá đất theo QĐ 26/2016/QĐUBND;Loại đường 1, Vị Trí 1 ((giá đất SXKD = 60% giá đất ở cùng vị trí) giá đất ở 2.700.000/m2 )</v>
          </cell>
          <cell r="R27">
            <v>1620000</v>
          </cell>
          <cell r="S27">
            <v>1.1000000000000001</v>
          </cell>
          <cell r="T27">
            <v>8484814800</v>
          </cell>
          <cell r="U27">
            <v>8484814800</v>
          </cell>
          <cell r="V27">
            <v>1628473435380</v>
          </cell>
        </row>
        <row r="28">
          <cell r="D28">
            <v>2396.8000000000002</v>
          </cell>
          <cell r="E28">
            <v>0</v>
          </cell>
          <cell r="F28">
            <v>0</v>
          </cell>
          <cell r="G28">
            <v>0</v>
          </cell>
          <cell r="H28">
            <v>0</v>
          </cell>
          <cell r="I28">
            <v>0</v>
          </cell>
          <cell r="J28">
            <v>0</v>
          </cell>
          <cell r="K28">
            <v>0</v>
          </cell>
          <cell r="L28">
            <v>0</v>
          </cell>
          <cell r="M28">
            <v>0</v>
          </cell>
          <cell r="N28">
            <v>0</v>
          </cell>
          <cell r="O28">
            <v>0</v>
          </cell>
          <cell r="P28">
            <v>0</v>
          </cell>
          <cell r="Q28" t="str">
            <v>Giá đất theo QĐ 26/2016/QĐUBND;Loại đường 1, Vị Trí 1 ((giá đất SXKD = 60% giá đất ở cùng vị trí) giá đất ở 2.250.000/m2 )</v>
          </cell>
          <cell r="R28">
            <v>1350000</v>
          </cell>
          <cell r="S28">
            <v>1.1000000000000001</v>
          </cell>
          <cell r="T28">
            <v>3559248000.000001</v>
          </cell>
          <cell r="U28">
            <v>3559248000.000001</v>
          </cell>
          <cell r="V28">
            <v>1619988620580</v>
          </cell>
        </row>
        <row r="29">
          <cell r="D29">
            <v>8143.1</v>
          </cell>
          <cell r="E29">
            <v>0</v>
          </cell>
          <cell r="F29" t="str">
            <v>Nhà Cấp II, A2 (Khung BTCT, mái ngói hoặc mái tôn: trần tấm nhựa hoặc tương đương; nền gạch ceramic hoặc gạch granite; cửa nhôm, cửa sắt hoặc gỗ dầu gió, sao; tường xây gạch sơn nước; khu vệ sinh có thiết bị vệ sinh trung bình.)</v>
          </cell>
          <cell r="G29" t="str">
            <v>m2</v>
          </cell>
          <cell r="H29">
            <v>4258000</v>
          </cell>
          <cell r="I29">
            <v>1333</v>
          </cell>
          <cell r="J29">
            <v>0</v>
          </cell>
          <cell r="K29">
            <v>0</v>
          </cell>
          <cell r="L29">
            <v>0</v>
          </cell>
          <cell r="M29">
            <v>0</v>
          </cell>
          <cell r="N29">
            <v>0</v>
          </cell>
          <cell r="O29">
            <v>0</v>
          </cell>
          <cell r="P29">
            <v>0</v>
          </cell>
          <cell r="Q29" t="str">
            <v>Giá đất theo QĐ 26/2016/QĐUBND;Loại đường 1, Vị Trí 1 ((giá đất SXKD = 60% giá đất ở cùng vị trí) giá đất ở 2.250.000/m2 )</v>
          </cell>
          <cell r="R29">
            <v>1350000</v>
          </cell>
          <cell r="S29">
            <v>1.1000000000000001</v>
          </cell>
          <cell r="T29">
            <v>12092503500.000002</v>
          </cell>
          <cell r="U29">
            <v>12092503500.000002</v>
          </cell>
          <cell r="V29">
            <v>1616429372580</v>
          </cell>
        </row>
        <row r="30">
          <cell r="D30">
            <v>8570.4</v>
          </cell>
          <cell r="E30">
            <v>0</v>
          </cell>
          <cell r="F30" t="str">
            <v>Nhà Cấp II, A2 (Khung BTCT, mái ngói hoặc mái tôn: trần tấm nhựa hoặc tương đương; nền gạch ceramic hoặc gạch granite; cửa nhôm, cửa sắt hoặc gỗ dầu gió, sao; tường xây gạch sơn nước; khu vệ sinh có thiết bị vệ sinh trung bình.)</v>
          </cell>
          <cell r="G30" t="str">
            <v>m2</v>
          </cell>
          <cell r="H30">
            <v>4258000</v>
          </cell>
          <cell r="I30">
            <v>2180</v>
          </cell>
          <cell r="J30">
            <v>0</v>
          </cell>
          <cell r="K30">
            <v>0</v>
          </cell>
          <cell r="L30">
            <v>0</v>
          </cell>
          <cell r="M30">
            <v>0</v>
          </cell>
          <cell r="N30">
            <v>0</v>
          </cell>
          <cell r="O30">
            <v>0</v>
          </cell>
          <cell r="P30">
            <v>0</v>
          </cell>
          <cell r="Q30" t="str">
            <v>Giá đất theo QĐ 26/2016/QĐUBND;Loại đường 1, Vị Trí 1 ((giá đất SXKD = 60% giá đất ở cùng vị trí) giá đất ở 2.700.000/m2 )</v>
          </cell>
          <cell r="R30">
            <v>1620000</v>
          </cell>
          <cell r="S30">
            <v>1.1000000000000001</v>
          </cell>
          <cell r="T30">
            <v>15272452800.000002</v>
          </cell>
          <cell r="U30">
            <v>15272452800.000002</v>
          </cell>
          <cell r="V30">
            <v>1604336869080</v>
          </cell>
        </row>
        <row r="31">
          <cell r="D31">
            <v>1687.1</v>
          </cell>
          <cell r="E31">
            <v>0</v>
          </cell>
          <cell r="F31">
            <v>0</v>
          </cell>
          <cell r="G31">
            <v>0</v>
          </cell>
          <cell r="H31">
            <v>0</v>
          </cell>
          <cell r="I31">
            <v>0</v>
          </cell>
          <cell r="J31">
            <v>0</v>
          </cell>
          <cell r="K31">
            <v>0</v>
          </cell>
          <cell r="L31">
            <v>0</v>
          </cell>
          <cell r="M31">
            <v>0</v>
          </cell>
          <cell r="N31">
            <v>0</v>
          </cell>
          <cell r="O31">
            <v>0</v>
          </cell>
          <cell r="P31">
            <v>0</v>
          </cell>
          <cell r="Q31" t="str">
            <v>Giá đất theo QĐ 26/2016/QĐUBND;Loại đường 1, Vị Trí 1 ((giá đất SXKD = 60% giá đất ở cùng vị trí) giá đất ở 1.620.000/m2 )</v>
          </cell>
          <cell r="R31">
            <v>972000</v>
          </cell>
          <cell r="S31">
            <v>1.1000000000000001</v>
          </cell>
          <cell r="T31">
            <v>1803847320</v>
          </cell>
          <cell r="U31">
            <v>1803847320</v>
          </cell>
          <cell r="V31">
            <v>1589064416280</v>
          </cell>
        </row>
        <row r="32">
          <cell r="D32">
            <v>130372</v>
          </cell>
          <cell r="E32">
            <v>0</v>
          </cell>
          <cell r="F32">
            <v>0</v>
          </cell>
          <cell r="G32">
            <v>0</v>
          </cell>
          <cell r="H32">
            <v>0</v>
          </cell>
          <cell r="I32">
            <v>0</v>
          </cell>
          <cell r="J32">
            <v>0</v>
          </cell>
          <cell r="K32">
            <v>0</v>
          </cell>
          <cell r="L32">
            <v>0</v>
          </cell>
          <cell r="M32">
            <v>0</v>
          </cell>
          <cell r="N32">
            <v>0</v>
          </cell>
          <cell r="O32">
            <v>0</v>
          </cell>
          <cell r="P32">
            <v>0</v>
          </cell>
          <cell r="Q32" t="str">
            <v>Giá đất theo QĐ 65/2014/QĐUBND;Loại đường 2, Vị Trí 1 ((giá đất SXKD = 60% giá đất ở cùng vị trí) giá đất ở 972.000/m2 )</v>
          </cell>
          <cell r="R32">
            <v>583200</v>
          </cell>
          <cell r="S32">
            <v>1.1000000000000001</v>
          </cell>
          <cell r="T32">
            <v>83636245440</v>
          </cell>
          <cell r="U32">
            <v>83636245440</v>
          </cell>
          <cell r="V32">
            <v>1587260568960</v>
          </cell>
        </row>
        <row r="33">
          <cell r="D33">
            <v>89477</v>
          </cell>
          <cell r="E33">
            <v>0</v>
          </cell>
          <cell r="F33">
            <v>0</v>
          </cell>
          <cell r="G33">
            <v>0</v>
          </cell>
          <cell r="H33">
            <v>0</v>
          </cell>
          <cell r="I33">
            <v>0</v>
          </cell>
          <cell r="J33">
            <v>0</v>
          </cell>
          <cell r="K33">
            <v>0</v>
          </cell>
          <cell r="L33">
            <v>0</v>
          </cell>
          <cell r="M33">
            <v>0</v>
          </cell>
          <cell r="N33">
            <v>0</v>
          </cell>
          <cell r="O33">
            <v>0</v>
          </cell>
          <cell r="P33">
            <v>0</v>
          </cell>
          <cell r="Q33" t="str">
            <v>Giá đất theo QĐ 65/2014/QĐUBND;Loại đường 2, Vị Trí 1 ((giá đất SXKD = 60% giá đất ở cùng vị trí) giá đất ở 972.000/m2 )</v>
          </cell>
          <cell r="R33">
            <v>583200</v>
          </cell>
          <cell r="S33">
            <v>1.1000000000000001</v>
          </cell>
          <cell r="T33">
            <v>57401285040</v>
          </cell>
          <cell r="U33">
            <v>57401285040</v>
          </cell>
          <cell r="V33">
            <v>1503624323520</v>
          </cell>
        </row>
        <row r="34">
          <cell r="D34">
            <v>177405</v>
          </cell>
          <cell r="E34">
            <v>0</v>
          </cell>
          <cell r="F34">
            <v>0</v>
          </cell>
          <cell r="G34">
            <v>0</v>
          </cell>
          <cell r="H34">
            <v>0</v>
          </cell>
          <cell r="I34">
            <v>0</v>
          </cell>
          <cell r="J34">
            <v>0</v>
          </cell>
          <cell r="K34">
            <v>0</v>
          </cell>
          <cell r="L34">
            <v>0</v>
          </cell>
          <cell r="M34">
            <v>0</v>
          </cell>
          <cell r="N34">
            <v>0</v>
          </cell>
          <cell r="O34">
            <v>0</v>
          </cell>
          <cell r="P34">
            <v>0</v>
          </cell>
          <cell r="Q34" t="str">
            <v>Giá đất theo QĐ 65/2014/QĐUBND;Loại đường 2, Vị Trí 1 ((giá đất SXKD = 60% giá đất ở cùng vị trí) giá đất ở 972.000/m2 )</v>
          </cell>
          <cell r="R34">
            <v>583200</v>
          </cell>
          <cell r="S34">
            <v>1.1000000000000001</v>
          </cell>
          <cell r="T34">
            <v>113808855600</v>
          </cell>
          <cell r="U34">
            <v>113808855600</v>
          </cell>
          <cell r="V34">
            <v>1446223038480</v>
          </cell>
        </row>
        <row r="35">
          <cell r="D35">
            <v>251014</v>
          </cell>
          <cell r="E35">
            <v>0</v>
          </cell>
          <cell r="F35">
            <v>0</v>
          </cell>
          <cell r="G35">
            <v>0</v>
          </cell>
          <cell r="H35">
            <v>0</v>
          </cell>
          <cell r="I35">
            <v>0</v>
          </cell>
          <cell r="J35">
            <v>0</v>
          </cell>
          <cell r="K35">
            <v>0</v>
          </cell>
          <cell r="L35">
            <v>0</v>
          </cell>
          <cell r="M35">
            <v>0</v>
          </cell>
          <cell r="N35">
            <v>0</v>
          </cell>
          <cell r="O35">
            <v>0</v>
          </cell>
          <cell r="P35">
            <v>0</v>
          </cell>
          <cell r="Q35" t="str">
            <v>Giá đất theo QĐ 65/2014/QĐUBND;Loại đường 2, Vị Trí 1 ((giá đất SXKD = 60% giá đất ở cùng vị trí) giá đất ở 972.000/m2 )</v>
          </cell>
          <cell r="R35">
            <v>583200</v>
          </cell>
          <cell r="S35">
            <v>1.1000000000000001</v>
          </cell>
          <cell r="T35">
            <v>161030501280</v>
          </cell>
          <cell r="U35">
            <v>161030501280</v>
          </cell>
          <cell r="V35">
            <v>1332414182880</v>
          </cell>
        </row>
        <row r="36">
          <cell r="D36">
            <v>52210</v>
          </cell>
          <cell r="E36">
            <v>0</v>
          </cell>
          <cell r="F36">
            <v>0</v>
          </cell>
          <cell r="G36">
            <v>0</v>
          </cell>
          <cell r="H36">
            <v>0</v>
          </cell>
          <cell r="I36">
            <v>0</v>
          </cell>
          <cell r="J36">
            <v>0</v>
          </cell>
          <cell r="K36">
            <v>0</v>
          </cell>
          <cell r="L36">
            <v>0</v>
          </cell>
          <cell r="M36">
            <v>0</v>
          </cell>
          <cell r="N36">
            <v>0</v>
          </cell>
          <cell r="O36">
            <v>0</v>
          </cell>
          <cell r="P36">
            <v>0</v>
          </cell>
          <cell r="Q36" t="str">
            <v>Giá đất theo QĐ 65/2014/QĐUBND;Loại đường 2, Vị Trí 1 ((giá đất SXKD = 60% giá đất ở cùng vị trí) giá đất ở 972.000/m2 )</v>
          </cell>
          <cell r="R36">
            <v>583200</v>
          </cell>
          <cell r="S36">
            <v>1.1000000000000001</v>
          </cell>
          <cell r="T36">
            <v>33493759200</v>
          </cell>
          <cell r="U36">
            <v>33493759200</v>
          </cell>
          <cell r="V36">
            <v>1171383681600</v>
          </cell>
        </row>
        <row r="37">
          <cell r="D37">
            <v>1200</v>
          </cell>
          <cell r="E37">
            <v>0</v>
          </cell>
          <cell r="F37">
            <v>0</v>
          </cell>
          <cell r="G37">
            <v>0</v>
          </cell>
          <cell r="H37">
            <v>0</v>
          </cell>
          <cell r="I37">
            <v>0</v>
          </cell>
          <cell r="J37">
            <v>0</v>
          </cell>
          <cell r="K37">
            <v>0</v>
          </cell>
          <cell r="L37">
            <v>0</v>
          </cell>
          <cell r="M37">
            <v>0</v>
          </cell>
          <cell r="N37">
            <v>0</v>
          </cell>
          <cell r="O37">
            <v>0</v>
          </cell>
          <cell r="P37">
            <v>0</v>
          </cell>
          <cell r="Q37" t="str">
            <v>Giá đất theo QĐ 65/2014/QĐUBND;Loại đường 2, Vị Trí 1 ((giá đất SXKD = 60% giá đất ở cùng vị trí) giá đất ở 972.000/m2 )</v>
          </cell>
          <cell r="R37">
            <v>583200</v>
          </cell>
          <cell r="S37">
            <v>1.1000000000000001</v>
          </cell>
          <cell r="T37">
            <v>769824000</v>
          </cell>
          <cell r="U37">
            <v>769824000</v>
          </cell>
          <cell r="V37">
            <v>1137889922400</v>
          </cell>
        </row>
        <row r="38">
          <cell r="D38">
            <v>1412469</v>
          </cell>
          <cell r="E38">
            <v>0</v>
          </cell>
          <cell r="F38">
            <v>0</v>
          </cell>
          <cell r="G38">
            <v>0</v>
          </cell>
          <cell r="H38">
            <v>0</v>
          </cell>
          <cell r="I38">
            <v>0</v>
          </cell>
          <cell r="J38">
            <v>0</v>
          </cell>
          <cell r="K38">
            <v>0</v>
          </cell>
          <cell r="L38">
            <v>0</v>
          </cell>
          <cell r="M38">
            <v>0</v>
          </cell>
          <cell r="N38">
            <v>0</v>
          </cell>
          <cell r="O38">
            <v>0</v>
          </cell>
          <cell r="P38">
            <v>0</v>
          </cell>
          <cell r="Q38" t="str">
            <v>Giá đất theo QĐ 65/2014/QĐUBND;Loại đường 2, Vị Trí 1 ((giá đất SXKD = 60% giá đất ở cùng vị trí) giá đất ở 972.000/m2 )</v>
          </cell>
          <cell r="R38">
            <v>583200</v>
          </cell>
          <cell r="S38">
            <v>1.1000000000000001</v>
          </cell>
          <cell r="T38">
            <v>906127112880</v>
          </cell>
          <cell r="U38">
            <v>906127112880</v>
          </cell>
          <cell r="V38">
            <v>1137120098400</v>
          </cell>
        </row>
        <row r="39">
          <cell r="D39">
            <v>69498</v>
          </cell>
          <cell r="E39">
            <v>0</v>
          </cell>
          <cell r="F39">
            <v>0</v>
          </cell>
          <cell r="G39">
            <v>0</v>
          </cell>
          <cell r="H39">
            <v>0</v>
          </cell>
          <cell r="I39">
            <v>0</v>
          </cell>
          <cell r="J39">
            <v>0</v>
          </cell>
          <cell r="K39">
            <v>0</v>
          </cell>
          <cell r="L39">
            <v>0</v>
          </cell>
          <cell r="M39">
            <v>0</v>
          </cell>
          <cell r="N39">
            <v>0</v>
          </cell>
          <cell r="O39">
            <v>0</v>
          </cell>
          <cell r="P39">
            <v>0</v>
          </cell>
          <cell r="Q39" t="str">
            <v>Giá đất theo QĐ 65/2014/QĐUBND;Loại đường 2, Vị Trí 1 ((giá đất SXKD = 60% giá đất ở cùng vị trí) giá đất ở 972.000/m2 )</v>
          </cell>
          <cell r="R39">
            <v>583200</v>
          </cell>
          <cell r="S39">
            <v>1.1000000000000001</v>
          </cell>
          <cell r="T39">
            <v>44584356960</v>
          </cell>
          <cell r="U39">
            <v>44584356960</v>
          </cell>
          <cell r="V39">
            <v>230992985520</v>
          </cell>
        </row>
        <row r="40">
          <cell r="D40">
            <v>154438</v>
          </cell>
          <cell r="E40">
            <v>0</v>
          </cell>
          <cell r="F40">
            <v>0</v>
          </cell>
          <cell r="G40">
            <v>0</v>
          </cell>
          <cell r="H40">
            <v>0</v>
          </cell>
          <cell r="I40">
            <v>0</v>
          </cell>
          <cell r="J40">
            <v>0</v>
          </cell>
          <cell r="K40">
            <v>0</v>
          </cell>
          <cell r="L40">
            <v>0</v>
          </cell>
          <cell r="M40">
            <v>0</v>
          </cell>
          <cell r="N40">
            <v>0</v>
          </cell>
          <cell r="O40">
            <v>0</v>
          </cell>
          <cell r="P40">
            <v>0</v>
          </cell>
          <cell r="Q40" t="str">
            <v>Giá đất theo QĐ 65/2014/QĐUBND;Loại đường 2, Vị Trí 1 ((giá đất SXKD = 60% giá đất ở cùng vị trí) giá đất ở 972.000/m2 )</v>
          </cell>
          <cell r="R40">
            <v>583200</v>
          </cell>
          <cell r="S40">
            <v>1.1000000000000001</v>
          </cell>
          <cell r="T40">
            <v>99075065760</v>
          </cell>
          <cell r="U40">
            <v>99075065760</v>
          </cell>
          <cell r="V40">
            <v>186408628560</v>
          </cell>
        </row>
        <row r="41">
          <cell r="D41">
            <v>3530</v>
          </cell>
          <cell r="E41">
            <v>0</v>
          </cell>
          <cell r="F41">
            <v>0</v>
          </cell>
          <cell r="G41">
            <v>0</v>
          </cell>
          <cell r="H41">
            <v>0</v>
          </cell>
          <cell r="I41">
            <v>0</v>
          </cell>
          <cell r="J41">
            <v>0</v>
          </cell>
          <cell r="K41">
            <v>0</v>
          </cell>
          <cell r="L41">
            <v>0</v>
          </cell>
          <cell r="M41">
            <v>0</v>
          </cell>
          <cell r="N41">
            <v>0</v>
          </cell>
          <cell r="O41">
            <v>0</v>
          </cell>
          <cell r="P41">
            <v>0</v>
          </cell>
          <cell r="Q41" t="str">
            <v>Giá đất theo QĐ 65/2014/QĐUBND;Loại đường 2, Vị Trí 1 ((giá đất SXKD = 60% giá đất ở cùng vị trí) giá đất ở 972.000/m2 )</v>
          </cell>
          <cell r="R41">
            <v>583200</v>
          </cell>
          <cell r="S41">
            <v>1.1000000000000001</v>
          </cell>
          <cell r="T41">
            <v>2264565600</v>
          </cell>
          <cell r="U41">
            <v>2264565600</v>
          </cell>
          <cell r="V41">
            <v>87333562800</v>
          </cell>
        </row>
        <row r="42">
          <cell r="D42">
            <v>17560</v>
          </cell>
          <cell r="E42">
            <v>0</v>
          </cell>
          <cell r="F42">
            <v>0</v>
          </cell>
          <cell r="G42">
            <v>0</v>
          </cell>
          <cell r="H42">
            <v>0</v>
          </cell>
          <cell r="I42">
            <v>0</v>
          </cell>
          <cell r="J42">
            <v>0</v>
          </cell>
          <cell r="K42">
            <v>0</v>
          </cell>
          <cell r="L42">
            <v>0</v>
          </cell>
          <cell r="M42">
            <v>0</v>
          </cell>
          <cell r="N42">
            <v>0</v>
          </cell>
          <cell r="O42">
            <v>0</v>
          </cell>
          <cell r="P42">
            <v>0</v>
          </cell>
          <cell r="Q42" t="str">
            <v>Giá đất theo QĐ 65/2014/QĐUBND;Loại đường 2, Vị Trí 1 ((giá đất SXKD = 60% giá đất ở cùng vị trí) giá đất ở 972.000/m2 )</v>
          </cell>
          <cell r="R42">
            <v>583200</v>
          </cell>
          <cell r="S42">
            <v>1.1000000000000001</v>
          </cell>
          <cell r="T42">
            <v>11265091200</v>
          </cell>
          <cell r="U42">
            <v>11265091200</v>
          </cell>
          <cell r="V42">
            <v>85068997200</v>
          </cell>
        </row>
        <row r="43">
          <cell r="D43">
            <v>5857</v>
          </cell>
          <cell r="E43">
            <v>0</v>
          </cell>
          <cell r="F43">
            <v>0</v>
          </cell>
          <cell r="G43">
            <v>0</v>
          </cell>
          <cell r="H43">
            <v>0</v>
          </cell>
          <cell r="I43">
            <v>0</v>
          </cell>
          <cell r="J43">
            <v>0</v>
          </cell>
          <cell r="K43">
            <v>0</v>
          </cell>
          <cell r="L43">
            <v>0</v>
          </cell>
          <cell r="M43">
            <v>0</v>
          </cell>
          <cell r="N43">
            <v>0</v>
          </cell>
          <cell r="O43">
            <v>0</v>
          </cell>
          <cell r="P43">
            <v>0</v>
          </cell>
          <cell r="Q43" t="str">
            <v>Giá đất theo QĐ 65/2014/QĐUBND;Loại đường 2, Vị Trí 1 ((giá đất SXKD = 60% giá đất ở cùng vị trí) giá đất ở 972.000/m2 )</v>
          </cell>
          <cell r="R43">
            <v>583200</v>
          </cell>
          <cell r="S43">
            <v>1.1000000000000001</v>
          </cell>
          <cell r="T43">
            <v>3757382640</v>
          </cell>
          <cell r="U43">
            <v>3757382640</v>
          </cell>
          <cell r="V43">
            <v>73803906000</v>
          </cell>
        </row>
        <row r="44">
          <cell r="D44">
            <v>97140</v>
          </cell>
          <cell r="E44">
            <v>0</v>
          </cell>
          <cell r="F44">
            <v>0</v>
          </cell>
          <cell r="G44">
            <v>0</v>
          </cell>
          <cell r="H44">
            <v>0</v>
          </cell>
          <cell r="I44">
            <v>0</v>
          </cell>
          <cell r="J44">
            <v>0</v>
          </cell>
          <cell r="K44">
            <v>0</v>
          </cell>
          <cell r="L44">
            <v>0</v>
          </cell>
          <cell r="M44">
            <v>0</v>
          </cell>
          <cell r="N44">
            <v>0</v>
          </cell>
          <cell r="O44">
            <v>0</v>
          </cell>
          <cell r="P44">
            <v>0</v>
          </cell>
          <cell r="Q44" t="str">
            <v>Giá đất theo QĐ 65/2014/QĐUBND;Loại đường 2, Vị Trí 1 ((giá đất SXKD = 60% giá đất ở cùng vị trí) giá đất ở 972.000/m2 )</v>
          </cell>
          <cell r="R44">
            <v>583200</v>
          </cell>
          <cell r="S44">
            <v>1.1000000000000001</v>
          </cell>
          <cell r="T44">
            <v>62317252800</v>
          </cell>
          <cell r="U44">
            <v>62317252800</v>
          </cell>
          <cell r="V44">
            <v>70046523360</v>
          </cell>
        </row>
        <row r="45">
          <cell r="D45">
            <v>8288</v>
          </cell>
          <cell r="E45">
            <v>0</v>
          </cell>
          <cell r="F45">
            <v>0</v>
          </cell>
          <cell r="G45">
            <v>0</v>
          </cell>
          <cell r="H45">
            <v>0</v>
          </cell>
          <cell r="I45">
            <v>0</v>
          </cell>
          <cell r="J45">
            <v>0</v>
          </cell>
          <cell r="K45">
            <v>0</v>
          </cell>
          <cell r="L45">
            <v>0</v>
          </cell>
          <cell r="M45">
            <v>0</v>
          </cell>
          <cell r="N45">
            <v>0</v>
          </cell>
          <cell r="O45">
            <v>0</v>
          </cell>
          <cell r="P45">
            <v>0</v>
          </cell>
          <cell r="Q45" t="str">
            <v>Giá đất theo QĐ 65/2014/QĐUBND;Loại đường 2, Vị Trí 3 ((giá đất SXKD = 60% giá đất ở cùng vị trí) giá đất ở 622.000/m2 )</v>
          </cell>
          <cell r="R45">
            <v>373200</v>
          </cell>
          <cell r="S45">
            <v>1.1000000000000001</v>
          </cell>
          <cell r="T45">
            <v>3402389760.0000005</v>
          </cell>
          <cell r="U45">
            <v>3402389760.0000005</v>
          </cell>
          <cell r="V45">
            <v>7729270560.0000019</v>
          </cell>
        </row>
        <row r="46">
          <cell r="D46">
            <v>10540</v>
          </cell>
          <cell r="E46">
            <v>0</v>
          </cell>
          <cell r="F46">
            <v>0</v>
          </cell>
          <cell r="G46">
            <v>0</v>
          </cell>
          <cell r="H46">
            <v>0</v>
          </cell>
          <cell r="I46">
            <v>0</v>
          </cell>
          <cell r="J46">
            <v>0</v>
          </cell>
          <cell r="K46">
            <v>0</v>
          </cell>
          <cell r="L46">
            <v>0</v>
          </cell>
          <cell r="M46">
            <v>0</v>
          </cell>
          <cell r="N46">
            <v>0</v>
          </cell>
          <cell r="O46">
            <v>0</v>
          </cell>
          <cell r="P46">
            <v>0</v>
          </cell>
          <cell r="Q46" t="str">
            <v>Giá đất theo QĐ 65/2014/QĐUBND;Loại đường 2, Vị Trí 3 ((giá đất SXKD = 60% giá đất ở cùng vị trí) giá đất ở 622.000/m2 )</v>
          </cell>
          <cell r="R46">
            <v>373200</v>
          </cell>
          <cell r="S46">
            <v>1.1000000000000001</v>
          </cell>
          <cell r="T46">
            <v>4326880800.000001</v>
          </cell>
          <cell r="U46">
            <v>4326880800.000001</v>
          </cell>
          <cell r="V46">
            <v>4326880800.000001</v>
          </cell>
        </row>
      </sheetData>
      <sheetData sheetId="11" refreshError="1">
        <row r="6">
          <cell r="D6">
            <v>28571</v>
          </cell>
          <cell r="E6">
            <v>0</v>
          </cell>
          <cell r="F6">
            <v>0</v>
          </cell>
          <cell r="G6">
            <v>0</v>
          </cell>
          <cell r="H6">
            <v>0</v>
          </cell>
          <cell r="I6">
            <v>0</v>
          </cell>
          <cell r="J6">
            <v>0</v>
          </cell>
          <cell r="K6">
            <v>0</v>
          </cell>
          <cell r="L6">
            <v>0</v>
          </cell>
          <cell r="M6">
            <v>0</v>
          </cell>
          <cell r="N6">
            <v>0</v>
          </cell>
          <cell r="O6">
            <v>0</v>
          </cell>
          <cell r="P6">
            <v>0</v>
          </cell>
          <cell r="Q6" t="str">
            <v xml:space="preserve">Giá đất theo QĐ 26/2016/QĐUBND;khu vực 1, Vị Trí 1 </v>
          </cell>
          <cell r="R6">
            <v>1200000</v>
          </cell>
          <cell r="S6">
            <v>1.5</v>
          </cell>
          <cell r="T6">
            <v>51427800000</v>
          </cell>
          <cell r="U6">
            <v>51427800000</v>
          </cell>
          <cell r="V6">
            <v>3349852832718</v>
          </cell>
        </row>
        <row r="7">
          <cell r="D7">
            <v>11244.5</v>
          </cell>
          <cell r="E7">
            <v>0</v>
          </cell>
          <cell r="F7">
            <v>0</v>
          </cell>
          <cell r="G7">
            <v>0</v>
          </cell>
          <cell r="H7">
            <v>0</v>
          </cell>
          <cell r="I7">
            <v>0</v>
          </cell>
          <cell r="J7">
            <v>0</v>
          </cell>
          <cell r="K7">
            <v>0</v>
          </cell>
          <cell r="L7">
            <v>0</v>
          </cell>
          <cell r="M7">
            <v>0</v>
          </cell>
          <cell r="N7">
            <v>0</v>
          </cell>
          <cell r="O7">
            <v>0</v>
          </cell>
          <cell r="P7">
            <v>0</v>
          </cell>
          <cell r="Q7" t="str">
            <v xml:space="preserve">Giá đất theo QĐ 26/2016/QĐUBND;khu vực 1, Vị Trí 1 </v>
          </cell>
          <cell r="R7">
            <v>1200000</v>
          </cell>
          <cell r="S7">
            <v>1.5</v>
          </cell>
          <cell r="T7">
            <v>20240100000</v>
          </cell>
          <cell r="U7">
            <v>20240100000</v>
          </cell>
          <cell r="V7">
            <v>3298425032718</v>
          </cell>
        </row>
        <row r="8">
          <cell r="D8">
            <v>11531</v>
          </cell>
          <cell r="E8">
            <v>0</v>
          </cell>
          <cell r="F8">
            <v>0</v>
          </cell>
          <cell r="G8">
            <v>0</v>
          </cell>
          <cell r="H8">
            <v>0</v>
          </cell>
          <cell r="I8">
            <v>0</v>
          </cell>
          <cell r="J8">
            <v>0</v>
          </cell>
          <cell r="K8">
            <v>0</v>
          </cell>
          <cell r="L8">
            <v>0</v>
          </cell>
          <cell r="M8">
            <v>0</v>
          </cell>
          <cell r="N8">
            <v>0</v>
          </cell>
          <cell r="O8">
            <v>0</v>
          </cell>
          <cell r="P8">
            <v>0</v>
          </cell>
          <cell r="Q8" t="str">
            <v xml:space="preserve">Giá đất theo QĐ 26/2016/QĐUBND;khu vực 1, Vị Trí 1 </v>
          </cell>
          <cell r="R8">
            <v>1500000</v>
          </cell>
          <cell r="S8">
            <v>1.5</v>
          </cell>
          <cell r="T8">
            <v>25944750000</v>
          </cell>
          <cell r="U8">
            <v>25944750000</v>
          </cell>
          <cell r="V8">
            <v>3278184932718</v>
          </cell>
        </row>
        <row r="9">
          <cell r="D9">
            <v>2404.3000000000002</v>
          </cell>
          <cell r="E9">
            <v>0</v>
          </cell>
          <cell r="F9">
            <v>0</v>
          </cell>
          <cell r="G9">
            <v>0</v>
          </cell>
          <cell r="H9">
            <v>0</v>
          </cell>
          <cell r="I9">
            <v>0</v>
          </cell>
          <cell r="J9">
            <v>0</v>
          </cell>
          <cell r="K9">
            <v>0</v>
          </cell>
          <cell r="L9">
            <v>0</v>
          </cell>
          <cell r="M9">
            <v>0</v>
          </cell>
          <cell r="N9">
            <v>0</v>
          </cell>
          <cell r="O9">
            <v>0</v>
          </cell>
          <cell r="P9">
            <v>0</v>
          </cell>
          <cell r="Q9" t="str">
            <v>Giá đất theo QĐ 65/2014/QĐUBND;khu vực 1, loại đường 1, Vị Trí 1 (giá đất SXKD, TMD = 60% giá đất ở cùng vị trí) giá đất ở 15.600.000/m2 )</v>
          </cell>
          <cell r="R9">
            <v>9360000</v>
          </cell>
          <cell r="S9">
            <v>1.5</v>
          </cell>
          <cell r="T9">
            <v>33756372000.000004</v>
          </cell>
          <cell r="U9">
            <v>33756372000.000004</v>
          </cell>
          <cell r="V9">
            <v>3252240182718</v>
          </cell>
        </row>
        <row r="10">
          <cell r="D10">
            <v>894.7</v>
          </cell>
          <cell r="E10">
            <v>0</v>
          </cell>
          <cell r="F10">
            <v>0</v>
          </cell>
          <cell r="G10">
            <v>0</v>
          </cell>
          <cell r="H10">
            <v>0</v>
          </cell>
          <cell r="I10">
            <v>0</v>
          </cell>
          <cell r="J10">
            <v>0</v>
          </cell>
          <cell r="K10">
            <v>0</v>
          </cell>
          <cell r="L10">
            <v>0</v>
          </cell>
          <cell r="M10">
            <v>0</v>
          </cell>
          <cell r="N10">
            <v>0</v>
          </cell>
          <cell r="O10">
            <v>0</v>
          </cell>
          <cell r="P10">
            <v>0</v>
          </cell>
          <cell r="Q10" t="str">
            <v>Giá đất theo QĐ 65/2014/QĐUBND;khu vực 1, loại đường 1, Vị Trí 1 tuyến số 36 (giá đất SXKD, TMD = 60% giá đất ở cùng vị trí) giá đất ở 15.600.000/m2 )</v>
          </cell>
          <cell r="R10">
            <v>9360000</v>
          </cell>
          <cell r="S10">
            <v>1.5</v>
          </cell>
          <cell r="T10">
            <v>12561588000</v>
          </cell>
          <cell r="U10">
            <v>12561588000</v>
          </cell>
          <cell r="V10">
            <v>3218483810718</v>
          </cell>
        </row>
        <row r="11">
          <cell r="D11">
            <v>1958</v>
          </cell>
          <cell r="E11">
            <v>0</v>
          </cell>
          <cell r="F11">
            <v>0</v>
          </cell>
          <cell r="G11">
            <v>0</v>
          </cell>
          <cell r="H11">
            <v>0</v>
          </cell>
          <cell r="I11">
            <v>0</v>
          </cell>
          <cell r="J11">
            <v>0</v>
          </cell>
          <cell r="K11">
            <v>0</v>
          </cell>
          <cell r="L11">
            <v>0</v>
          </cell>
          <cell r="M11">
            <v>0</v>
          </cell>
          <cell r="N11">
            <v>0</v>
          </cell>
          <cell r="O11">
            <v>0</v>
          </cell>
          <cell r="P11">
            <v>0</v>
          </cell>
          <cell r="Q11" t="str">
            <v>Giá đất theo QĐ 65/2014/QĐUBND;khu vực 1, loại đường 1, Vị Trí 1 tuyến số 36 (giá đất SXKD, TMD = 60% giá đất ở cùng vị trí) giá đất ở 15.600.000/m2 )</v>
          </cell>
          <cell r="R11">
            <v>9360000</v>
          </cell>
          <cell r="S11">
            <v>1.5</v>
          </cell>
          <cell r="T11">
            <v>27490320000</v>
          </cell>
          <cell r="U11">
            <v>27490320000</v>
          </cell>
          <cell r="V11">
            <v>3205922222718</v>
          </cell>
        </row>
        <row r="12">
          <cell r="D12">
            <v>1642.1</v>
          </cell>
          <cell r="E12">
            <v>0</v>
          </cell>
          <cell r="F12">
            <v>0</v>
          </cell>
          <cell r="G12">
            <v>0</v>
          </cell>
          <cell r="H12">
            <v>0</v>
          </cell>
          <cell r="I12">
            <v>0</v>
          </cell>
          <cell r="J12">
            <v>0</v>
          </cell>
          <cell r="K12">
            <v>0</v>
          </cell>
          <cell r="L12">
            <v>0</v>
          </cell>
          <cell r="M12">
            <v>0</v>
          </cell>
          <cell r="N12">
            <v>0</v>
          </cell>
          <cell r="O12">
            <v>0</v>
          </cell>
          <cell r="P12">
            <v>0</v>
          </cell>
          <cell r="Q12" t="str">
            <v>Giá đất theo QĐ 65/2014/QĐUBND;khu vực 1, loại đường 1, Vị Trí 1 tuyến số 36 (giá đất SXKD, TMD = 60% giá đất ở cùng vị trí) giá đất ở 15.600.000/m2 )</v>
          </cell>
          <cell r="R12">
            <v>9360000</v>
          </cell>
          <cell r="S12">
            <v>1.5</v>
          </cell>
          <cell r="T12">
            <v>23055084000</v>
          </cell>
          <cell r="U12">
            <v>23055084000</v>
          </cell>
          <cell r="V12">
            <v>3178431902718</v>
          </cell>
        </row>
        <row r="13">
          <cell r="D13">
            <v>31008</v>
          </cell>
          <cell r="E13">
            <v>0</v>
          </cell>
          <cell r="F13">
            <v>0</v>
          </cell>
          <cell r="G13">
            <v>0</v>
          </cell>
          <cell r="H13">
            <v>0</v>
          </cell>
          <cell r="I13">
            <v>0</v>
          </cell>
          <cell r="J13">
            <v>0</v>
          </cell>
          <cell r="K13">
            <v>0</v>
          </cell>
          <cell r="L13">
            <v>0</v>
          </cell>
          <cell r="M13">
            <v>0</v>
          </cell>
          <cell r="N13">
            <v>0</v>
          </cell>
          <cell r="O13">
            <v>0</v>
          </cell>
          <cell r="P13">
            <v>0</v>
          </cell>
          <cell r="Q13" t="str">
            <v>Giá đất theo QĐ 65/2014/QĐUBND;khu vực 1, loại đường 1, Vị Trí 1 tuyến số 132b (giá đất SXKD, TMD = 60% giá đất ở cùng vị trí) giá đất ở 10.920.000/m2 )</v>
          </cell>
          <cell r="R13">
            <v>6552000</v>
          </cell>
          <cell r="S13">
            <v>1.5</v>
          </cell>
          <cell r="T13">
            <v>304746624000</v>
          </cell>
          <cell r="U13">
            <v>304746624000</v>
          </cell>
          <cell r="V13">
            <v>3155376818718</v>
          </cell>
        </row>
        <row r="14">
          <cell r="D14">
            <v>351</v>
          </cell>
          <cell r="E14">
            <v>0</v>
          </cell>
          <cell r="F14">
            <v>0</v>
          </cell>
          <cell r="G14">
            <v>0</v>
          </cell>
          <cell r="H14">
            <v>0</v>
          </cell>
          <cell r="I14">
            <v>0</v>
          </cell>
          <cell r="J14">
            <v>0</v>
          </cell>
          <cell r="K14">
            <v>0</v>
          </cell>
          <cell r="L14">
            <v>0</v>
          </cell>
          <cell r="M14">
            <v>0</v>
          </cell>
          <cell r="N14">
            <v>0</v>
          </cell>
          <cell r="O14">
            <v>0</v>
          </cell>
          <cell r="P14">
            <v>0</v>
          </cell>
          <cell r="Q14" t="str">
            <v>Giá đất theo QĐ 65/2014/QĐUBND;khu vực 1, loại đường 1, Vị Trí 1 tuyến số 148</v>
          </cell>
          <cell r="R14">
            <v>20800000</v>
          </cell>
          <cell r="S14">
            <v>1.5</v>
          </cell>
          <cell r="T14">
            <v>10951200000</v>
          </cell>
          <cell r="U14">
            <v>10951200000</v>
          </cell>
          <cell r="V14">
            <v>2850630194718</v>
          </cell>
        </row>
        <row r="15">
          <cell r="D15">
            <v>1348.3</v>
          </cell>
          <cell r="E15">
            <v>0</v>
          </cell>
          <cell r="F15">
            <v>0</v>
          </cell>
          <cell r="G15">
            <v>0</v>
          </cell>
          <cell r="H15">
            <v>0</v>
          </cell>
          <cell r="I15">
            <v>0</v>
          </cell>
          <cell r="J15">
            <v>0</v>
          </cell>
          <cell r="K15">
            <v>0</v>
          </cell>
          <cell r="L15">
            <v>0</v>
          </cell>
          <cell r="M15">
            <v>0</v>
          </cell>
          <cell r="N15">
            <v>0</v>
          </cell>
          <cell r="O15">
            <v>0</v>
          </cell>
          <cell r="P15">
            <v>0</v>
          </cell>
          <cell r="Q15" t="str">
            <v>Giá đất theo QĐ 65/2014/QĐUBND;khu vực 1, loại đường 1, Vị Trí 1 tuyến số 36 (giá đất SXKD, TMD = 60% giá đất ở cùng vị trí) giá đất ở 15.600.000/m2 )</v>
          </cell>
          <cell r="R15">
            <v>9360000</v>
          </cell>
          <cell r="S15">
            <v>1.5</v>
          </cell>
          <cell r="T15">
            <v>18930132000</v>
          </cell>
          <cell r="U15">
            <v>18930132000</v>
          </cell>
          <cell r="V15">
            <v>2839678994718</v>
          </cell>
        </row>
        <row r="16">
          <cell r="D16">
            <v>2000</v>
          </cell>
          <cell r="E16">
            <v>0</v>
          </cell>
          <cell r="F16">
            <v>0</v>
          </cell>
          <cell r="G16">
            <v>0</v>
          </cell>
          <cell r="H16">
            <v>0</v>
          </cell>
          <cell r="I16">
            <v>0</v>
          </cell>
          <cell r="J16">
            <v>0</v>
          </cell>
          <cell r="K16">
            <v>0</v>
          </cell>
          <cell r="L16">
            <v>0</v>
          </cell>
          <cell r="M16">
            <v>0</v>
          </cell>
          <cell r="N16">
            <v>0</v>
          </cell>
          <cell r="O16">
            <v>0</v>
          </cell>
          <cell r="P16">
            <v>0</v>
          </cell>
          <cell r="Q16" t="str">
            <v>Giá đất theo QĐ 65/2014/QĐUBND;khu vực 1, loại đường 1, Vị Trí 2 tuyến số 36 (giá đất SXKD, TMD = 60% giá đất ở cùng vị trí) giá đất ở 10.140.000/m2 )</v>
          </cell>
          <cell r="R16">
            <v>6084000</v>
          </cell>
          <cell r="S16">
            <v>1.5</v>
          </cell>
          <cell r="T16">
            <v>18252000000</v>
          </cell>
          <cell r="U16">
            <v>18252000000</v>
          </cell>
          <cell r="V16">
            <v>2820748862718</v>
          </cell>
        </row>
        <row r="17">
          <cell r="D17">
            <v>1600</v>
          </cell>
          <cell r="E17">
            <v>0</v>
          </cell>
          <cell r="F17">
            <v>0</v>
          </cell>
          <cell r="G17">
            <v>0</v>
          </cell>
          <cell r="H17">
            <v>0</v>
          </cell>
          <cell r="I17">
            <v>0</v>
          </cell>
          <cell r="J17">
            <v>0</v>
          </cell>
          <cell r="K17">
            <v>0</v>
          </cell>
          <cell r="L17">
            <v>0</v>
          </cell>
          <cell r="M17">
            <v>0</v>
          </cell>
          <cell r="N17">
            <v>0</v>
          </cell>
          <cell r="O17">
            <v>0</v>
          </cell>
          <cell r="P17">
            <v>0</v>
          </cell>
          <cell r="Q17" t="str">
            <v>Giá đất theo QĐ 65/2014/QĐUBND;khu vực 1, loại đường 1, Vị Trí 1 tuyến số 36 (giá đất SXKD, TMD = 60% giá đất ở cùng vị trí) giá đất ở 15.600.000/m2 )</v>
          </cell>
          <cell r="R17">
            <v>9360000</v>
          </cell>
          <cell r="S17">
            <v>1.5</v>
          </cell>
          <cell r="T17">
            <v>22464000000</v>
          </cell>
          <cell r="U17">
            <v>22464000000</v>
          </cell>
          <cell r="V17">
            <v>2802496862718</v>
          </cell>
        </row>
        <row r="18">
          <cell r="D18">
            <v>2804.7</v>
          </cell>
          <cell r="E18">
            <v>0</v>
          </cell>
          <cell r="F18">
            <v>0</v>
          </cell>
          <cell r="G18">
            <v>0</v>
          </cell>
          <cell r="H18">
            <v>0</v>
          </cell>
          <cell r="I18">
            <v>0</v>
          </cell>
          <cell r="J18">
            <v>0</v>
          </cell>
          <cell r="K18">
            <v>0</v>
          </cell>
          <cell r="L18">
            <v>0</v>
          </cell>
          <cell r="M18">
            <v>0</v>
          </cell>
          <cell r="N18">
            <v>0</v>
          </cell>
          <cell r="O18">
            <v>0</v>
          </cell>
          <cell r="P18">
            <v>0</v>
          </cell>
          <cell r="Q18" t="str">
            <v>Giá đất theo QĐ 65/2014/QĐUBND;khu vực 1, loại đường 1, Vị Trí 4 tuyến số 132b</v>
          </cell>
          <cell r="R18">
            <v>2995000</v>
          </cell>
          <cell r="S18">
            <v>1.5</v>
          </cell>
          <cell r="T18">
            <v>12600114750</v>
          </cell>
          <cell r="U18">
            <v>12600114750</v>
          </cell>
          <cell r="V18">
            <v>2780032862718</v>
          </cell>
        </row>
        <row r="19">
          <cell r="D19">
            <v>62779.6</v>
          </cell>
          <cell r="E19">
            <v>0</v>
          </cell>
          <cell r="F19">
            <v>0</v>
          </cell>
          <cell r="G19">
            <v>0</v>
          </cell>
          <cell r="H19">
            <v>0</v>
          </cell>
          <cell r="I19">
            <v>0</v>
          </cell>
          <cell r="J19">
            <v>0</v>
          </cell>
          <cell r="K19">
            <v>0</v>
          </cell>
          <cell r="L19">
            <v>0</v>
          </cell>
          <cell r="M19">
            <v>0</v>
          </cell>
          <cell r="N19">
            <v>0</v>
          </cell>
          <cell r="O19">
            <v>0</v>
          </cell>
          <cell r="P19">
            <v>0</v>
          </cell>
          <cell r="Q19" t="str">
            <v>Giá đất theo QĐ 65/2014/QĐUBND;khu vực 1, loại đường 1, Vị Trí 4 tuyến số 132b(giá đất SXKD, TMD = 60% giá đất ở cùng vị trí) giá đất ở 2.995.000/m2 )</v>
          </cell>
          <cell r="R19">
            <v>1797000</v>
          </cell>
          <cell r="S19">
            <v>1.5</v>
          </cell>
          <cell r="T19">
            <v>169222411800</v>
          </cell>
          <cell r="U19">
            <v>169222411800</v>
          </cell>
          <cell r="V19">
            <v>2767432747968</v>
          </cell>
        </row>
        <row r="20">
          <cell r="D20">
            <v>18000</v>
          </cell>
          <cell r="E20">
            <v>0</v>
          </cell>
          <cell r="F20">
            <v>0</v>
          </cell>
          <cell r="G20">
            <v>0</v>
          </cell>
          <cell r="H20">
            <v>0</v>
          </cell>
          <cell r="I20">
            <v>0</v>
          </cell>
          <cell r="J20">
            <v>0</v>
          </cell>
          <cell r="K20">
            <v>0</v>
          </cell>
          <cell r="L20">
            <v>0</v>
          </cell>
          <cell r="M20">
            <v>0</v>
          </cell>
          <cell r="N20">
            <v>0</v>
          </cell>
          <cell r="O20">
            <v>0</v>
          </cell>
          <cell r="P20">
            <v>0</v>
          </cell>
          <cell r="Q20" t="str">
            <v>Giá đất theo QĐ 65/2014/QĐUBND;khu vực 1, loại đường 1, Vị Trí 2 tuyến số 36 (giá đất SXKD, TMD = 60% giá đất ở cùng vị trí) giá đất ở 10.140.000/m2 )</v>
          </cell>
          <cell r="R20">
            <v>6084000</v>
          </cell>
          <cell r="S20">
            <v>1.5</v>
          </cell>
          <cell r="T20">
            <v>164268000000</v>
          </cell>
          <cell r="U20">
            <v>164268000000</v>
          </cell>
          <cell r="V20">
            <v>2598210336168</v>
          </cell>
        </row>
        <row r="21">
          <cell r="D21">
            <v>6000</v>
          </cell>
          <cell r="E21">
            <v>0</v>
          </cell>
          <cell r="F21">
            <v>0</v>
          </cell>
          <cell r="G21">
            <v>0</v>
          </cell>
          <cell r="H21">
            <v>0</v>
          </cell>
          <cell r="I21">
            <v>0</v>
          </cell>
          <cell r="J21">
            <v>0</v>
          </cell>
          <cell r="K21">
            <v>0</v>
          </cell>
          <cell r="L21">
            <v>0</v>
          </cell>
          <cell r="M21">
            <v>0</v>
          </cell>
          <cell r="N21">
            <v>0</v>
          </cell>
          <cell r="O21">
            <v>0</v>
          </cell>
          <cell r="P21">
            <v>0</v>
          </cell>
          <cell r="Q21" t="str">
            <v>Giá đất theo QĐ 65/2014/QĐUBND;khu vực 1, loại đường 1, Vị Trí 1 tuyến số 36 (giá đất SXKD, TMD = 60% giá đất ở cùng vị trí) giá đất ở 15.600.000/m2 )</v>
          </cell>
          <cell r="R21">
            <v>9360000</v>
          </cell>
          <cell r="S21">
            <v>1.5</v>
          </cell>
          <cell r="T21">
            <v>84240000000</v>
          </cell>
          <cell r="U21">
            <v>84240000000</v>
          </cell>
          <cell r="V21">
            <v>2433942336168</v>
          </cell>
        </row>
        <row r="22">
          <cell r="D22">
            <v>2498.3000000000002</v>
          </cell>
          <cell r="E22">
            <v>0</v>
          </cell>
          <cell r="F22">
            <v>0</v>
          </cell>
          <cell r="G22">
            <v>0</v>
          </cell>
          <cell r="H22">
            <v>0</v>
          </cell>
          <cell r="I22">
            <v>0</v>
          </cell>
          <cell r="J22">
            <v>0</v>
          </cell>
          <cell r="K22">
            <v>0</v>
          </cell>
          <cell r="L22">
            <v>0</v>
          </cell>
          <cell r="M22">
            <v>0</v>
          </cell>
          <cell r="N22">
            <v>0</v>
          </cell>
          <cell r="O22">
            <v>0</v>
          </cell>
          <cell r="P22">
            <v>0</v>
          </cell>
          <cell r="Q22" t="str">
            <v>Giá đất theo QĐ 65/2014/QĐUBND;khu vực 1, loại đường 1, Vị Trí 1 tuyến số 36 (giá đất SXKD, TMD = 60% giá đất ở cùng vị trí) giá đất ở 15.600.000/m2 )</v>
          </cell>
          <cell r="R22">
            <v>9360000</v>
          </cell>
          <cell r="S22">
            <v>1.5</v>
          </cell>
          <cell r="T22">
            <v>35076132000</v>
          </cell>
          <cell r="U22">
            <v>35076132000</v>
          </cell>
          <cell r="V22">
            <v>2349702336168</v>
          </cell>
        </row>
        <row r="23">
          <cell r="D23">
            <v>602</v>
          </cell>
          <cell r="E23">
            <v>0</v>
          </cell>
          <cell r="F23">
            <v>0</v>
          </cell>
          <cell r="G23">
            <v>0</v>
          </cell>
          <cell r="H23">
            <v>0</v>
          </cell>
          <cell r="I23">
            <v>0</v>
          </cell>
          <cell r="J23">
            <v>0</v>
          </cell>
          <cell r="K23">
            <v>0</v>
          </cell>
          <cell r="L23">
            <v>0</v>
          </cell>
          <cell r="M23">
            <v>0</v>
          </cell>
          <cell r="N23">
            <v>0</v>
          </cell>
          <cell r="O23">
            <v>0</v>
          </cell>
          <cell r="P23">
            <v>0</v>
          </cell>
          <cell r="Q23" t="str">
            <v xml:space="preserve">Giá đất theo QĐ 65/2014/QĐUBND;khu vực 1, loại đường 2, Vị Trí 4 tuyến số 162b </v>
          </cell>
          <cell r="R23">
            <v>2995000</v>
          </cell>
          <cell r="S23">
            <v>1.5</v>
          </cell>
          <cell r="T23">
            <v>2704485000</v>
          </cell>
          <cell r="U23">
            <v>2704485000</v>
          </cell>
          <cell r="V23">
            <v>2314626204168</v>
          </cell>
        </row>
        <row r="24">
          <cell r="D24">
            <v>4037</v>
          </cell>
          <cell r="E24">
            <v>0</v>
          </cell>
          <cell r="F24">
            <v>0</v>
          </cell>
          <cell r="G24">
            <v>0</v>
          </cell>
          <cell r="H24">
            <v>0</v>
          </cell>
          <cell r="I24">
            <v>0</v>
          </cell>
          <cell r="J24">
            <v>0</v>
          </cell>
          <cell r="K24">
            <v>0</v>
          </cell>
          <cell r="L24">
            <v>0</v>
          </cell>
          <cell r="M24">
            <v>0</v>
          </cell>
          <cell r="N24">
            <v>0</v>
          </cell>
          <cell r="O24">
            <v>0</v>
          </cell>
          <cell r="P24">
            <v>0</v>
          </cell>
          <cell r="Q24" t="str">
            <v>Giá đất theo QĐ 65/2014/QĐUBND;khu vực 3 (giá đất tạm tính bằng với vị trí thấp nhất của thương mại dịch vụ 881.000.m2)</v>
          </cell>
          <cell r="R24">
            <v>881000</v>
          </cell>
          <cell r="S24">
            <v>1.5</v>
          </cell>
          <cell r="T24">
            <v>5334895500</v>
          </cell>
          <cell r="U24">
            <v>5334895500</v>
          </cell>
          <cell r="V24">
            <v>2311921719168</v>
          </cell>
        </row>
        <row r="25">
          <cell r="D25">
            <v>2162.6999999999998</v>
          </cell>
          <cell r="E25">
            <v>2858008049.9999995</v>
          </cell>
          <cell r="F25">
            <v>0</v>
          </cell>
          <cell r="G25">
            <v>0</v>
          </cell>
          <cell r="H25">
            <v>0</v>
          </cell>
          <cell r="I25">
            <v>0</v>
          </cell>
          <cell r="J25">
            <v>0</v>
          </cell>
          <cell r="K25">
            <v>0</v>
          </cell>
          <cell r="L25" t="str">
            <v>TỔNG</v>
          </cell>
          <cell r="M25">
            <v>0</v>
          </cell>
          <cell r="N25">
            <v>0</v>
          </cell>
          <cell r="O25">
            <v>0</v>
          </cell>
          <cell r="P25">
            <v>2858008049.9999995</v>
          </cell>
          <cell r="Q25" t="str">
            <v>Giá đất theo QĐ 65/2014/QĐUBND;khu vực 3 (giá đất tạm tính bằng với vị trí thấp nhất của thương mại dịch vụ 881.000.m2)</v>
          </cell>
          <cell r="R25">
            <v>881000</v>
          </cell>
          <cell r="S25">
            <v>1.5</v>
          </cell>
          <cell r="T25">
            <v>2858008049.9999995</v>
          </cell>
          <cell r="U25">
            <v>0</v>
          </cell>
          <cell r="V25">
            <v>2306586823668</v>
          </cell>
        </row>
        <row r="26">
          <cell r="D26">
            <v>26261.3</v>
          </cell>
          <cell r="E26">
            <v>0</v>
          </cell>
          <cell r="F26">
            <v>0</v>
          </cell>
          <cell r="G26">
            <v>0</v>
          </cell>
          <cell r="H26">
            <v>0</v>
          </cell>
          <cell r="I26">
            <v>0</v>
          </cell>
          <cell r="J26">
            <v>0</v>
          </cell>
          <cell r="K26">
            <v>0</v>
          </cell>
          <cell r="L26">
            <v>0</v>
          </cell>
          <cell r="M26">
            <v>0</v>
          </cell>
          <cell r="N26">
            <v>0</v>
          </cell>
          <cell r="O26">
            <v>0</v>
          </cell>
          <cell r="P26">
            <v>0</v>
          </cell>
          <cell r="Q26" t="str">
            <v>Giá đất theo QĐ 65/2014/QĐUBND;khu vực 3 (giá đất tạm tính bằng với vị trí thấp nhất của thương mại dịch vụ 881.000.m2)</v>
          </cell>
          <cell r="R26">
            <v>881000</v>
          </cell>
          <cell r="S26">
            <v>1.5</v>
          </cell>
          <cell r="T26">
            <v>34704307950</v>
          </cell>
          <cell r="U26">
            <v>34704307950</v>
          </cell>
          <cell r="V26">
            <v>2306586823668</v>
          </cell>
        </row>
        <row r="27">
          <cell r="D27">
            <v>204</v>
          </cell>
          <cell r="E27">
            <v>269586000</v>
          </cell>
          <cell r="F27">
            <v>0</v>
          </cell>
          <cell r="G27">
            <v>0</v>
          </cell>
          <cell r="H27">
            <v>0</v>
          </cell>
          <cell r="I27">
            <v>0</v>
          </cell>
          <cell r="J27">
            <v>0</v>
          </cell>
          <cell r="K27">
            <v>0</v>
          </cell>
          <cell r="L27" t="str">
            <v>TỔNG</v>
          </cell>
          <cell r="M27">
            <v>0</v>
          </cell>
          <cell r="N27">
            <v>0</v>
          </cell>
          <cell r="O27">
            <v>0</v>
          </cell>
          <cell r="P27">
            <v>269586000</v>
          </cell>
          <cell r="Q27" t="str">
            <v>Giá đất theo QĐ 65/2014/QĐUBND;khu vực 3 (giá đất tạm tính bằng với vị trí thấp nhất của thương mại dịch vụ 881.000.m2)</v>
          </cell>
          <cell r="R27">
            <v>881000</v>
          </cell>
          <cell r="S27">
            <v>1.5</v>
          </cell>
          <cell r="T27">
            <v>269586000</v>
          </cell>
          <cell r="U27">
            <v>0</v>
          </cell>
          <cell r="V27">
            <v>2271882515718</v>
          </cell>
        </row>
        <row r="28">
          <cell r="D28">
            <v>3490.9</v>
          </cell>
          <cell r="E28">
            <v>0</v>
          </cell>
          <cell r="F28">
            <v>0</v>
          </cell>
          <cell r="G28">
            <v>0</v>
          </cell>
          <cell r="H28">
            <v>0</v>
          </cell>
          <cell r="I28">
            <v>0</v>
          </cell>
          <cell r="J28">
            <v>0</v>
          </cell>
          <cell r="K28">
            <v>0</v>
          </cell>
          <cell r="L28">
            <v>0</v>
          </cell>
          <cell r="M28">
            <v>0</v>
          </cell>
          <cell r="N28">
            <v>0</v>
          </cell>
          <cell r="O28">
            <v>0</v>
          </cell>
          <cell r="P28">
            <v>0</v>
          </cell>
          <cell r="Q28" t="str">
            <v>Giá đất theo QĐ 65/2014/QĐUBND;khu vực 3 (giá đất tạm tính bằng với vị trí thấp nhất của thương mại dịch vụ 881.000.m2)</v>
          </cell>
          <cell r="R28">
            <v>881000</v>
          </cell>
          <cell r="S28">
            <v>1.5</v>
          </cell>
          <cell r="T28">
            <v>4613224350</v>
          </cell>
          <cell r="U28">
            <v>4613224350</v>
          </cell>
          <cell r="V28">
            <v>2271882515718</v>
          </cell>
        </row>
        <row r="29">
          <cell r="D29">
            <v>79003.8</v>
          </cell>
          <cell r="E29">
            <v>0</v>
          </cell>
          <cell r="F29">
            <v>0</v>
          </cell>
          <cell r="G29">
            <v>0</v>
          </cell>
          <cell r="H29">
            <v>0</v>
          </cell>
          <cell r="I29">
            <v>0</v>
          </cell>
          <cell r="J29">
            <v>0</v>
          </cell>
          <cell r="K29">
            <v>0</v>
          </cell>
          <cell r="L29">
            <v>0</v>
          </cell>
          <cell r="M29">
            <v>0</v>
          </cell>
          <cell r="N29">
            <v>0</v>
          </cell>
          <cell r="O29">
            <v>0</v>
          </cell>
          <cell r="P29">
            <v>0</v>
          </cell>
          <cell r="Q29" t="str">
            <v>Giá đất theo QĐ 65/2014/QĐUBND;khu vực 3 (giá đất tạm tính bằng với vị trí thấp nhất của thương mại dịch vụ 881.000.m2)</v>
          </cell>
          <cell r="R29">
            <v>881000</v>
          </cell>
          <cell r="S29">
            <v>1.5</v>
          </cell>
          <cell r="T29">
            <v>104403521700</v>
          </cell>
          <cell r="U29">
            <v>104403521700</v>
          </cell>
          <cell r="V29">
            <v>2267269291368</v>
          </cell>
        </row>
        <row r="30">
          <cell r="D30">
            <v>9324.4</v>
          </cell>
          <cell r="E30">
            <v>0</v>
          </cell>
          <cell r="F30">
            <v>0</v>
          </cell>
          <cell r="G30">
            <v>0</v>
          </cell>
          <cell r="H30">
            <v>0</v>
          </cell>
          <cell r="I30">
            <v>0</v>
          </cell>
          <cell r="J30">
            <v>0</v>
          </cell>
          <cell r="K30">
            <v>0</v>
          </cell>
          <cell r="L30">
            <v>0</v>
          </cell>
          <cell r="M30">
            <v>0</v>
          </cell>
          <cell r="N30">
            <v>0</v>
          </cell>
          <cell r="O30">
            <v>0</v>
          </cell>
          <cell r="P30">
            <v>0</v>
          </cell>
          <cell r="Q30" t="str">
            <v>Giá đất theo QĐ 65/2014/QĐUBND;khu vực 3 (giá đất tạm tính bằng với vị trí thấp nhất của thương mại dịch vụ 881.000.m2)</v>
          </cell>
          <cell r="R30">
            <v>881000</v>
          </cell>
          <cell r="S30">
            <v>1.2</v>
          </cell>
          <cell r="T30">
            <v>9857755680</v>
          </cell>
          <cell r="U30">
            <v>9857755680</v>
          </cell>
          <cell r="V30">
            <v>2162865769668</v>
          </cell>
        </row>
        <row r="31">
          <cell r="D31">
            <v>109.2</v>
          </cell>
          <cell r="E31">
            <v>0</v>
          </cell>
          <cell r="F31">
            <v>0</v>
          </cell>
          <cell r="G31">
            <v>0</v>
          </cell>
          <cell r="H31">
            <v>0</v>
          </cell>
          <cell r="I31">
            <v>0</v>
          </cell>
          <cell r="J31">
            <v>0</v>
          </cell>
          <cell r="K31">
            <v>0</v>
          </cell>
          <cell r="L31">
            <v>0</v>
          </cell>
          <cell r="M31">
            <v>0</v>
          </cell>
          <cell r="N31">
            <v>0</v>
          </cell>
          <cell r="O31">
            <v>0</v>
          </cell>
          <cell r="P31">
            <v>0</v>
          </cell>
          <cell r="Q31" t="str">
            <v>Giá đất theo QĐ 65/2014/QĐUBND;khu vực 3 (giá đất tạm tính bằng với vị trí thấp nhất của thương mại dịch vụ 881.000.m2)</v>
          </cell>
          <cell r="R31">
            <v>881000</v>
          </cell>
          <cell r="S31">
            <v>1.2</v>
          </cell>
          <cell r="T31">
            <v>115446240</v>
          </cell>
          <cell r="U31">
            <v>115446240</v>
          </cell>
          <cell r="V31">
            <v>2153008013988</v>
          </cell>
        </row>
        <row r="32">
          <cell r="D32">
            <v>9667.2000000000007</v>
          </cell>
          <cell r="E32">
            <v>0</v>
          </cell>
          <cell r="F32">
            <v>0</v>
          </cell>
          <cell r="G32">
            <v>0</v>
          </cell>
          <cell r="H32">
            <v>0</v>
          </cell>
          <cell r="I32">
            <v>0</v>
          </cell>
          <cell r="J32">
            <v>0</v>
          </cell>
          <cell r="K32">
            <v>0</v>
          </cell>
          <cell r="L32">
            <v>0</v>
          </cell>
          <cell r="M32">
            <v>0</v>
          </cell>
          <cell r="N32">
            <v>0</v>
          </cell>
          <cell r="O32">
            <v>0</v>
          </cell>
          <cell r="P32">
            <v>0</v>
          </cell>
          <cell r="Q32" t="str">
            <v>Giá đất theo QĐ 65/2014/QĐUBND;khu vực 3 (giá đất tạm tính bằng với vị trí thấp nhất của thương mại dịch vụ 881.000.m2)</v>
          </cell>
          <cell r="R32">
            <v>881000</v>
          </cell>
          <cell r="S32">
            <v>1.2</v>
          </cell>
          <cell r="T32">
            <v>10220163840</v>
          </cell>
          <cell r="U32">
            <v>10220163840</v>
          </cell>
          <cell r="V32">
            <v>2152892567748</v>
          </cell>
        </row>
        <row r="33">
          <cell r="D33">
            <v>894.9</v>
          </cell>
          <cell r="E33">
            <v>0</v>
          </cell>
          <cell r="F33">
            <v>0</v>
          </cell>
          <cell r="G33">
            <v>0</v>
          </cell>
          <cell r="H33">
            <v>0</v>
          </cell>
          <cell r="I33">
            <v>0</v>
          </cell>
          <cell r="J33">
            <v>0</v>
          </cell>
          <cell r="K33">
            <v>0</v>
          </cell>
          <cell r="L33">
            <v>0</v>
          </cell>
          <cell r="M33">
            <v>0</v>
          </cell>
          <cell r="N33">
            <v>0</v>
          </cell>
          <cell r="O33">
            <v>0</v>
          </cell>
          <cell r="P33">
            <v>0</v>
          </cell>
          <cell r="Q33" t="str">
            <v>Giá đất theo QĐ 65/2014/QĐUBND;khu vực 3 (giá đất tạm tính bằng với vị trí thấp nhất của thương mại dịch vụ 881.000.m2)</v>
          </cell>
          <cell r="R33">
            <v>881000</v>
          </cell>
          <cell r="S33">
            <v>1.2</v>
          </cell>
          <cell r="T33">
            <v>946088280</v>
          </cell>
          <cell r="U33">
            <v>946088280</v>
          </cell>
          <cell r="V33">
            <v>2142672403908</v>
          </cell>
        </row>
        <row r="34">
          <cell r="D34">
            <v>10505</v>
          </cell>
          <cell r="E34">
            <v>0</v>
          </cell>
          <cell r="F34">
            <v>0</v>
          </cell>
          <cell r="G34">
            <v>0</v>
          </cell>
          <cell r="H34">
            <v>0</v>
          </cell>
          <cell r="I34">
            <v>0</v>
          </cell>
          <cell r="J34">
            <v>0</v>
          </cell>
          <cell r="K34">
            <v>0</v>
          </cell>
          <cell r="L34">
            <v>0</v>
          </cell>
          <cell r="M34">
            <v>0</v>
          </cell>
          <cell r="N34">
            <v>0</v>
          </cell>
          <cell r="O34">
            <v>0</v>
          </cell>
          <cell r="P34">
            <v>0</v>
          </cell>
          <cell r="Q34" t="str">
            <v>Giá đất theo QĐ 65/2014/QĐUBND;khu vực 3 (giá đất tạm tính bằng với vị trí thấp nhất của thương mại dịch vụ 881.000.m2)</v>
          </cell>
          <cell r="R34">
            <v>881000</v>
          </cell>
          <cell r="S34">
            <v>1.2</v>
          </cell>
          <cell r="T34">
            <v>11105886000</v>
          </cell>
          <cell r="U34">
            <v>11105886000</v>
          </cell>
          <cell r="V34">
            <v>2141726315628</v>
          </cell>
        </row>
        <row r="35">
          <cell r="D35">
            <v>1492.4</v>
          </cell>
          <cell r="E35">
            <v>0</v>
          </cell>
          <cell r="F35">
            <v>0</v>
          </cell>
          <cell r="G35">
            <v>0</v>
          </cell>
          <cell r="H35">
            <v>0</v>
          </cell>
          <cell r="I35">
            <v>0</v>
          </cell>
          <cell r="J35">
            <v>0</v>
          </cell>
          <cell r="K35">
            <v>0</v>
          </cell>
          <cell r="L35">
            <v>0</v>
          </cell>
          <cell r="M35">
            <v>0</v>
          </cell>
          <cell r="N35">
            <v>0</v>
          </cell>
          <cell r="O35">
            <v>0</v>
          </cell>
          <cell r="P35">
            <v>0</v>
          </cell>
          <cell r="Q35" t="str">
            <v>Giá đất theo QĐ 65/2014/QĐUBND;khu vực 3 (giá đất tạm tính bằng với vị trí thấp nhất của thương mại dịch vụ 881.000.m2)</v>
          </cell>
          <cell r="R35">
            <v>881000</v>
          </cell>
          <cell r="S35">
            <v>1.2</v>
          </cell>
          <cell r="T35">
            <v>1577765280</v>
          </cell>
          <cell r="U35">
            <v>1577765280</v>
          </cell>
          <cell r="V35">
            <v>2130620429628</v>
          </cell>
        </row>
        <row r="36">
          <cell r="D36">
            <v>9885.4</v>
          </cell>
          <cell r="E36">
            <v>0</v>
          </cell>
          <cell r="F36">
            <v>0</v>
          </cell>
          <cell r="G36">
            <v>0</v>
          </cell>
          <cell r="H36">
            <v>0</v>
          </cell>
          <cell r="I36">
            <v>0</v>
          </cell>
          <cell r="J36">
            <v>0</v>
          </cell>
          <cell r="K36">
            <v>0</v>
          </cell>
          <cell r="L36">
            <v>0</v>
          </cell>
          <cell r="M36">
            <v>0</v>
          </cell>
          <cell r="N36">
            <v>0</v>
          </cell>
          <cell r="O36">
            <v>0</v>
          </cell>
          <cell r="P36">
            <v>0</v>
          </cell>
          <cell r="Q36" t="str">
            <v>Giá đất theo QĐ 65/2014/QĐUBND;khu vực 3 (giá đất tạm tính bằng với vị trí thấp nhất của thương mại dịch vụ 881.000.m2)</v>
          </cell>
          <cell r="R36">
            <v>881000</v>
          </cell>
          <cell r="S36">
            <v>1.2</v>
          </cell>
          <cell r="T36">
            <v>10450844880</v>
          </cell>
          <cell r="U36">
            <v>10450844880</v>
          </cell>
          <cell r="V36">
            <v>2129042664348</v>
          </cell>
        </row>
        <row r="37">
          <cell r="D37">
            <v>5801.7</v>
          </cell>
          <cell r="E37">
            <v>0</v>
          </cell>
          <cell r="F37">
            <v>0</v>
          </cell>
          <cell r="G37">
            <v>0</v>
          </cell>
          <cell r="H37">
            <v>0</v>
          </cell>
          <cell r="I37">
            <v>0</v>
          </cell>
          <cell r="J37">
            <v>0</v>
          </cell>
          <cell r="K37">
            <v>0</v>
          </cell>
          <cell r="L37">
            <v>0</v>
          </cell>
          <cell r="M37">
            <v>0</v>
          </cell>
          <cell r="N37">
            <v>0</v>
          </cell>
          <cell r="O37">
            <v>0</v>
          </cell>
          <cell r="P37">
            <v>0</v>
          </cell>
          <cell r="Q37" t="str">
            <v>Giá đất theo QĐ 65/2014/QĐUBND;khu vực 3 (giá đất tạm tính bằng với vị trí thấp nhất của thương mại dịch vụ 881.000.m2)</v>
          </cell>
          <cell r="R37">
            <v>881000</v>
          </cell>
          <cell r="S37">
            <v>1.2</v>
          </cell>
          <cell r="T37">
            <v>6133557240</v>
          </cell>
          <cell r="U37">
            <v>6133557240</v>
          </cell>
          <cell r="V37">
            <v>2118591819468</v>
          </cell>
        </row>
        <row r="38">
          <cell r="D38">
            <v>42985.7</v>
          </cell>
          <cell r="E38">
            <v>0</v>
          </cell>
          <cell r="F38">
            <v>0</v>
          </cell>
          <cell r="G38">
            <v>0</v>
          </cell>
          <cell r="H38">
            <v>0</v>
          </cell>
          <cell r="I38">
            <v>0</v>
          </cell>
          <cell r="J38">
            <v>0</v>
          </cell>
          <cell r="K38">
            <v>0</v>
          </cell>
          <cell r="L38">
            <v>0</v>
          </cell>
          <cell r="M38">
            <v>0</v>
          </cell>
          <cell r="N38">
            <v>0</v>
          </cell>
          <cell r="O38">
            <v>0</v>
          </cell>
          <cell r="P38">
            <v>0</v>
          </cell>
          <cell r="Q38" t="str">
            <v>Giá đất theo QĐ 65/2014/QĐUBND;khu vực 3 (giá đất tạm tính bằng với vị trí thấp nhất của thương mại dịch vụ 881.000.m2)</v>
          </cell>
          <cell r="R38">
            <v>881000</v>
          </cell>
          <cell r="S38">
            <v>1.2</v>
          </cell>
          <cell r="T38">
            <v>45444482040</v>
          </cell>
          <cell r="U38">
            <v>45444482040</v>
          </cell>
          <cell r="V38">
            <v>2112458262228</v>
          </cell>
        </row>
        <row r="39">
          <cell r="D39">
            <v>21224.3</v>
          </cell>
          <cell r="E39">
            <v>0</v>
          </cell>
          <cell r="F39">
            <v>0</v>
          </cell>
          <cell r="G39">
            <v>0</v>
          </cell>
          <cell r="H39">
            <v>0</v>
          </cell>
          <cell r="I39">
            <v>0</v>
          </cell>
          <cell r="J39">
            <v>0</v>
          </cell>
          <cell r="K39">
            <v>0</v>
          </cell>
          <cell r="L39">
            <v>0</v>
          </cell>
          <cell r="M39">
            <v>0</v>
          </cell>
          <cell r="N39">
            <v>0</v>
          </cell>
          <cell r="O39">
            <v>0</v>
          </cell>
          <cell r="P39">
            <v>0</v>
          </cell>
          <cell r="Q39" t="str">
            <v>Giá đất theo QĐ 65/2014/QĐUBND;khu vực 3 (giá đất tạm tính bằng với vị trí thấp nhất của thương mại dịch vụ 881.000.m2)</v>
          </cell>
          <cell r="R39">
            <v>881000</v>
          </cell>
          <cell r="S39">
            <v>1.2</v>
          </cell>
          <cell r="T39">
            <v>22438329960</v>
          </cell>
          <cell r="U39">
            <v>22438329960</v>
          </cell>
          <cell r="V39">
            <v>2067013780188</v>
          </cell>
        </row>
        <row r="40">
          <cell r="D40">
            <v>787.1</v>
          </cell>
          <cell r="E40">
            <v>0</v>
          </cell>
          <cell r="F40">
            <v>0</v>
          </cell>
          <cell r="G40">
            <v>0</v>
          </cell>
          <cell r="H40">
            <v>0</v>
          </cell>
          <cell r="I40">
            <v>0</v>
          </cell>
          <cell r="J40">
            <v>0</v>
          </cell>
          <cell r="K40">
            <v>0</v>
          </cell>
          <cell r="L40">
            <v>0</v>
          </cell>
          <cell r="M40">
            <v>0</v>
          </cell>
          <cell r="N40">
            <v>0</v>
          </cell>
          <cell r="O40">
            <v>0</v>
          </cell>
          <cell r="P40">
            <v>0</v>
          </cell>
          <cell r="Q40" t="str">
            <v>Giá đất theo QĐ 65/2014/QĐUBND;khu vực 3 (giá đất tạm tính bằng với vị trí thấp nhất của thương mại dịch vụ 881.000.m2)</v>
          </cell>
          <cell r="R40">
            <v>881000</v>
          </cell>
          <cell r="S40">
            <v>1.2</v>
          </cell>
          <cell r="T40">
            <v>832122120</v>
          </cell>
          <cell r="U40">
            <v>832122120</v>
          </cell>
          <cell r="V40">
            <v>2044575450228</v>
          </cell>
        </row>
        <row r="41">
          <cell r="D41">
            <v>18852.8</v>
          </cell>
          <cell r="E41">
            <v>0</v>
          </cell>
          <cell r="F41">
            <v>0</v>
          </cell>
          <cell r="G41">
            <v>0</v>
          </cell>
          <cell r="H41">
            <v>0</v>
          </cell>
          <cell r="I41">
            <v>0</v>
          </cell>
          <cell r="J41">
            <v>0</v>
          </cell>
          <cell r="K41">
            <v>0</v>
          </cell>
          <cell r="L41">
            <v>0</v>
          </cell>
          <cell r="M41">
            <v>0</v>
          </cell>
          <cell r="N41">
            <v>0</v>
          </cell>
          <cell r="O41">
            <v>0</v>
          </cell>
          <cell r="P41">
            <v>0</v>
          </cell>
          <cell r="Q41" t="str">
            <v>Giá đất theo QĐ 65/2014/QĐUBND;khu vực 3 (giá đất tạm tính bằng với vị trí thấp nhất của thương mại dịch vụ 881.000.m2)</v>
          </cell>
          <cell r="R41">
            <v>881000</v>
          </cell>
          <cell r="S41">
            <v>1.2</v>
          </cell>
          <cell r="T41">
            <v>19931180160</v>
          </cell>
          <cell r="U41">
            <v>19931180160</v>
          </cell>
          <cell r="V41">
            <v>2043743328108</v>
          </cell>
        </row>
        <row r="42">
          <cell r="D42">
            <v>14009.8</v>
          </cell>
          <cell r="E42">
            <v>0</v>
          </cell>
          <cell r="F42">
            <v>0</v>
          </cell>
          <cell r="G42">
            <v>0</v>
          </cell>
          <cell r="H42">
            <v>0</v>
          </cell>
          <cell r="I42">
            <v>0</v>
          </cell>
          <cell r="J42">
            <v>0</v>
          </cell>
          <cell r="K42">
            <v>0</v>
          </cell>
          <cell r="L42">
            <v>0</v>
          </cell>
          <cell r="M42">
            <v>0</v>
          </cell>
          <cell r="N42">
            <v>0</v>
          </cell>
          <cell r="O42">
            <v>0</v>
          </cell>
          <cell r="P42">
            <v>0</v>
          </cell>
          <cell r="Q42" t="str">
            <v>Giá đất theo QĐ 65/2014/QĐUBND;khu vực 3 (giá đất tạm tính bằng với vị trí thấp nhất của thương mại dịch vụ 881.000.m2)</v>
          </cell>
          <cell r="R42">
            <v>881000</v>
          </cell>
          <cell r="S42">
            <v>1.2</v>
          </cell>
          <cell r="T42">
            <v>14811160560</v>
          </cell>
          <cell r="U42">
            <v>14811160560</v>
          </cell>
          <cell r="V42">
            <v>2023812147948</v>
          </cell>
        </row>
        <row r="43">
          <cell r="D43">
            <v>71977.899999999994</v>
          </cell>
          <cell r="E43">
            <v>0</v>
          </cell>
          <cell r="F43">
            <v>0</v>
          </cell>
          <cell r="G43">
            <v>0</v>
          </cell>
          <cell r="H43">
            <v>0</v>
          </cell>
          <cell r="I43">
            <v>0</v>
          </cell>
          <cell r="J43">
            <v>0</v>
          </cell>
          <cell r="K43">
            <v>0</v>
          </cell>
          <cell r="L43">
            <v>0</v>
          </cell>
          <cell r="M43">
            <v>0</v>
          </cell>
          <cell r="N43">
            <v>0</v>
          </cell>
          <cell r="O43">
            <v>0</v>
          </cell>
          <cell r="P43">
            <v>0</v>
          </cell>
          <cell r="Q43" t="str">
            <v>Giá đất theo QĐ 65/2014/QĐUBND;khu vực 3 (giá đất tạm tính bằng với vị trí thấp nhất của thương mại dịch vụ 881.000.m2)</v>
          </cell>
          <cell r="R43">
            <v>881000</v>
          </cell>
          <cell r="S43">
            <v>1.2</v>
          </cell>
          <cell r="T43">
            <v>76095035880</v>
          </cell>
          <cell r="U43">
            <v>76095035880</v>
          </cell>
          <cell r="V43">
            <v>2009000987388</v>
          </cell>
        </row>
        <row r="44">
          <cell r="D44">
            <v>2068</v>
          </cell>
          <cell r="E44">
            <v>0</v>
          </cell>
          <cell r="F44">
            <v>0</v>
          </cell>
          <cell r="G44">
            <v>0</v>
          </cell>
          <cell r="H44">
            <v>0</v>
          </cell>
          <cell r="I44">
            <v>0</v>
          </cell>
          <cell r="J44">
            <v>0</v>
          </cell>
          <cell r="K44">
            <v>0</v>
          </cell>
          <cell r="L44">
            <v>0</v>
          </cell>
          <cell r="M44">
            <v>0</v>
          </cell>
          <cell r="N44">
            <v>0</v>
          </cell>
          <cell r="O44">
            <v>0</v>
          </cell>
          <cell r="P44">
            <v>0</v>
          </cell>
          <cell r="Q44" t="str">
            <v>Giá đất theo QĐ 65/2014/QĐUBND;khu vực 3 (giá đất tạm tính bằng với vị trí thấp nhất của thương mại dịch vụ 881.000.m2)</v>
          </cell>
          <cell r="R44">
            <v>881000</v>
          </cell>
          <cell r="S44">
            <v>1.2</v>
          </cell>
          <cell r="T44">
            <v>2186289600</v>
          </cell>
          <cell r="U44">
            <v>2186289600</v>
          </cell>
          <cell r="V44">
            <v>1932905951508</v>
          </cell>
        </row>
        <row r="45">
          <cell r="D45">
            <v>5552.8</v>
          </cell>
          <cell r="E45">
            <v>0</v>
          </cell>
          <cell r="F45">
            <v>0</v>
          </cell>
          <cell r="G45">
            <v>0</v>
          </cell>
          <cell r="H45">
            <v>0</v>
          </cell>
          <cell r="I45">
            <v>0</v>
          </cell>
          <cell r="J45">
            <v>0</v>
          </cell>
          <cell r="K45">
            <v>0</v>
          </cell>
          <cell r="L45">
            <v>0</v>
          </cell>
          <cell r="M45">
            <v>0</v>
          </cell>
          <cell r="N45">
            <v>0</v>
          </cell>
          <cell r="O45">
            <v>0</v>
          </cell>
          <cell r="P45">
            <v>0</v>
          </cell>
          <cell r="Q45" t="str">
            <v>Giá đất theo QĐ 65/2014/QĐUBND;khu vực 3 (giá đất tạm tính bằng với vị trí thấp nhất của thương mại dịch vụ 881.000.m2)</v>
          </cell>
          <cell r="R45">
            <v>881000</v>
          </cell>
          <cell r="S45">
            <v>1.2</v>
          </cell>
          <cell r="T45">
            <v>5870420160</v>
          </cell>
          <cell r="U45">
            <v>5870420160</v>
          </cell>
          <cell r="V45">
            <v>1930719661908</v>
          </cell>
        </row>
        <row r="46">
          <cell r="D46">
            <v>20892.8</v>
          </cell>
          <cell r="E46">
            <v>0</v>
          </cell>
          <cell r="F46">
            <v>0</v>
          </cell>
          <cell r="G46">
            <v>0</v>
          </cell>
          <cell r="H46">
            <v>0</v>
          </cell>
          <cell r="I46">
            <v>0</v>
          </cell>
          <cell r="J46">
            <v>0</v>
          </cell>
          <cell r="K46">
            <v>0</v>
          </cell>
          <cell r="L46">
            <v>0</v>
          </cell>
          <cell r="M46">
            <v>0</v>
          </cell>
          <cell r="N46">
            <v>0</v>
          </cell>
          <cell r="O46">
            <v>0</v>
          </cell>
          <cell r="P46">
            <v>0</v>
          </cell>
          <cell r="Q46" t="str">
            <v>Giá đất theo QĐ 65/2014/QĐUBND;khu vực 3 (giá đất tạm tính bằng với vị trí thấp nhất của thương mại dịch vụ 881.000.m2)</v>
          </cell>
          <cell r="R46">
            <v>881000</v>
          </cell>
          <cell r="S46">
            <v>1.2</v>
          </cell>
          <cell r="T46">
            <v>22087868160</v>
          </cell>
          <cell r="U46">
            <v>22087868160</v>
          </cell>
          <cell r="V46">
            <v>1924849241748</v>
          </cell>
        </row>
        <row r="47">
          <cell r="D47">
            <v>20417</v>
          </cell>
          <cell r="E47">
            <v>0</v>
          </cell>
          <cell r="F47">
            <v>0</v>
          </cell>
          <cell r="G47">
            <v>0</v>
          </cell>
          <cell r="H47">
            <v>0</v>
          </cell>
          <cell r="I47">
            <v>0</v>
          </cell>
          <cell r="J47">
            <v>0</v>
          </cell>
          <cell r="K47">
            <v>0</v>
          </cell>
          <cell r="L47">
            <v>0</v>
          </cell>
          <cell r="M47">
            <v>0</v>
          </cell>
          <cell r="N47">
            <v>0</v>
          </cell>
          <cell r="O47">
            <v>0</v>
          </cell>
          <cell r="P47">
            <v>0</v>
          </cell>
          <cell r="Q47" t="str">
            <v>Giá đất theo QĐ 65/2014/QĐUBND;khu vực 3 (giá đất tạm tính bằng với vị trí thấp nhất của thương mại dịch vụ 881.000.m2)</v>
          </cell>
          <cell r="R47">
            <v>881000</v>
          </cell>
          <cell r="S47">
            <v>1.2</v>
          </cell>
          <cell r="T47">
            <v>21584852400</v>
          </cell>
          <cell r="U47">
            <v>21584852400</v>
          </cell>
          <cell r="V47">
            <v>1902761373588</v>
          </cell>
        </row>
        <row r="48">
          <cell r="D48">
            <v>3720.4</v>
          </cell>
          <cell r="E48">
            <v>0</v>
          </cell>
          <cell r="F48">
            <v>0</v>
          </cell>
          <cell r="G48">
            <v>0</v>
          </cell>
          <cell r="H48">
            <v>0</v>
          </cell>
          <cell r="I48">
            <v>0</v>
          </cell>
          <cell r="J48">
            <v>0</v>
          </cell>
          <cell r="K48">
            <v>0</v>
          </cell>
          <cell r="L48">
            <v>0</v>
          </cell>
          <cell r="M48">
            <v>0</v>
          </cell>
          <cell r="N48">
            <v>0</v>
          </cell>
          <cell r="O48">
            <v>0</v>
          </cell>
          <cell r="P48">
            <v>0</v>
          </cell>
          <cell r="Q48" t="str">
            <v>Giá đất theo QĐ 65/2014/QĐUBND;khu vực 3 (giá đất tạm tính bằng với vị trí thấp nhất của thương mại dịch vụ 881.000.m2)</v>
          </cell>
          <cell r="R48">
            <v>881000</v>
          </cell>
          <cell r="S48">
            <v>1.2</v>
          </cell>
          <cell r="T48">
            <v>3933206880</v>
          </cell>
          <cell r="U48">
            <v>3933206880</v>
          </cell>
          <cell r="V48">
            <v>1881176521188</v>
          </cell>
        </row>
        <row r="49">
          <cell r="D49">
            <v>2159.6</v>
          </cell>
          <cell r="E49">
            <v>0</v>
          </cell>
          <cell r="F49">
            <v>0</v>
          </cell>
          <cell r="G49">
            <v>0</v>
          </cell>
          <cell r="H49">
            <v>0</v>
          </cell>
          <cell r="I49">
            <v>0</v>
          </cell>
          <cell r="J49">
            <v>0</v>
          </cell>
          <cell r="K49">
            <v>0</v>
          </cell>
          <cell r="L49">
            <v>0</v>
          </cell>
          <cell r="M49">
            <v>0</v>
          </cell>
          <cell r="N49">
            <v>0</v>
          </cell>
          <cell r="O49">
            <v>0</v>
          </cell>
          <cell r="P49">
            <v>0</v>
          </cell>
          <cell r="Q49" t="str">
            <v>Giá đất theo QĐ 65/2014/QĐUBND;khu vực 3 (giá đất tạm tính bằng với vị trí thấp nhất của thương mại dịch vụ 881.000.m2)</v>
          </cell>
          <cell r="R49">
            <v>881000</v>
          </cell>
          <cell r="S49">
            <v>1.2</v>
          </cell>
          <cell r="T49">
            <v>2283129120</v>
          </cell>
          <cell r="U49">
            <v>2283129120</v>
          </cell>
          <cell r="V49">
            <v>1877243314308</v>
          </cell>
        </row>
        <row r="50">
          <cell r="D50">
            <v>20204.400000000001</v>
          </cell>
          <cell r="E50">
            <v>0</v>
          </cell>
          <cell r="F50">
            <v>0</v>
          </cell>
          <cell r="G50">
            <v>0</v>
          </cell>
          <cell r="H50">
            <v>0</v>
          </cell>
          <cell r="I50">
            <v>0</v>
          </cell>
          <cell r="J50">
            <v>0</v>
          </cell>
          <cell r="K50">
            <v>0</v>
          </cell>
          <cell r="L50">
            <v>0</v>
          </cell>
          <cell r="M50">
            <v>0</v>
          </cell>
          <cell r="N50">
            <v>0</v>
          </cell>
          <cell r="O50">
            <v>0</v>
          </cell>
          <cell r="P50">
            <v>0</v>
          </cell>
          <cell r="Q50" t="str">
            <v>Giá đất theo QĐ 65/2014/QĐUBND;khu vực 3 (giá đất tạm tính bằng với vị trí thấp nhất của thương mại dịch vụ 881.000.m2)</v>
          </cell>
          <cell r="R50">
            <v>881000</v>
          </cell>
          <cell r="S50">
            <v>1.2</v>
          </cell>
          <cell r="T50">
            <v>21360091680</v>
          </cell>
          <cell r="U50">
            <v>21360091680</v>
          </cell>
          <cell r="V50">
            <v>1874960185188</v>
          </cell>
        </row>
        <row r="51">
          <cell r="D51">
            <v>6166</v>
          </cell>
          <cell r="E51">
            <v>0</v>
          </cell>
          <cell r="F51">
            <v>0</v>
          </cell>
          <cell r="G51">
            <v>0</v>
          </cell>
          <cell r="H51">
            <v>0</v>
          </cell>
          <cell r="I51">
            <v>0</v>
          </cell>
          <cell r="J51">
            <v>0</v>
          </cell>
          <cell r="K51">
            <v>0</v>
          </cell>
          <cell r="L51">
            <v>0</v>
          </cell>
          <cell r="M51">
            <v>0</v>
          </cell>
          <cell r="N51">
            <v>0</v>
          </cell>
          <cell r="O51">
            <v>0</v>
          </cell>
          <cell r="P51">
            <v>0</v>
          </cell>
          <cell r="Q51" t="str">
            <v>Giá đất theo QĐ 65/2014/QĐUBND;khu vực 3 (giá đất tạm tính bằng với vị trí thấp nhất của thương mại dịch vụ 881.000.m2)</v>
          </cell>
          <cell r="R51">
            <v>881000</v>
          </cell>
          <cell r="S51">
            <v>1.2</v>
          </cell>
          <cell r="T51">
            <v>6518695200</v>
          </cell>
          <cell r="U51">
            <v>6518695200</v>
          </cell>
          <cell r="V51">
            <v>1853600093508</v>
          </cell>
        </row>
        <row r="52">
          <cell r="D52">
            <v>18057</v>
          </cell>
          <cell r="E52">
            <v>0</v>
          </cell>
          <cell r="F52">
            <v>0</v>
          </cell>
          <cell r="G52">
            <v>0</v>
          </cell>
          <cell r="H52">
            <v>0</v>
          </cell>
          <cell r="I52">
            <v>0</v>
          </cell>
          <cell r="J52">
            <v>0</v>
          </cell>
          <cell r="K52">
            <v>0</v>
          </cell>
          <cell r="L52">
            <v>0</v>
          </cell>
          <cell r="M52">
            <v>0</v>
          </cell>
          <cell r="N52">
            <v>0</v>
          </cell>
          <cell r="O52">
            <v>0</v>
          </cell>
          <cell r="P52">
            <v>0</v>
          </cell>
          <cell r="Q52" t="str">
            <v>Giá đất theo QĐ 65/2014/QĐUBND;khu vực 3 (giá đất tạm tính bằng với vị trí thấp nhất của thương mại dịch vụ 881.000.m2)</v>
          </cell>
          <cell r="R52">
            <v>881000</v>
          </cell>
          <cell r="S52">
            <v>1.2</v>
          </cell>
          <cell r="T52">
            <v>19089860400</v>
          </cell>
          <cell r="U52">
            <v>19089860400</v>
          </cell>
          <cell r="V52">
            <v>1847081398308</v>
          </cell>
        </row>
        <row r="53">
          <cell r="D53">
            <v>4366.2</v>
          </cell>
          <cell r="E53">
            <v>0</v>
          </cell>
          <cell r="F53">
            <v>0</v>
          </cell>
          <cell r="G53">
            <v>0</v>
          </cell>
          <cell r="H53">
            <v>0</v>
          </cell>
          <cell r="I53">
            <v>0</v>
          </cell>
          <cell r="J53">
            <v>0</v>
          </cell>
          <cell r="K53">
            <v>0</v>
          </cell>
          <cell r="L53">
            <v>0</v>
          </cell>
          <cell r="M53">
            <v>0</v>
          </cell>
          <cell r="N53">
            <v>0</v>
          </cell>
          <cell r="O53">
            <v>0</v>
          </cell>
          <cell r="P53">
            <v>0</v>
          </cell>
          <cell r="Q53" t="str">
            <v>Giá đất theo QĐ 65/2014/QĐUBND;khu vực 3 (giá đất tạm tính bằng với vị trí thấp nhất của thương mại dịch vụ 881.000.m2)</v>
          </cell>
          <cell r="R53">
            <v>881000</v>
          </cell>
          <cell r="S53">
            <v>1.2</v>
          </cell>
          <cell r="T53">
            <v>4615946640</v>
          </cell>
          <cell r="U53">
            <v>4615946640</v>
          </cell>
          <cell r="V53">
            <v>1827991537908</v>
          </cell>
        </row>
        <row r="54">
          <cell r="D54">
            <v>232.9</v>
          </cell>
          <cell r="E54">
            <v>0</v>
          </cell>
          <cell r="F54">
            <v>0</v>
          </cell>
          <cell r="G54">
            <v>0</v>
          </cell>
          <cell r="H54">
            <v>0</v>
          </cell>
          <cell r="I54">
            <v>0</v>
          </cell>
          <cell r="J54">
            <v>0</v>
          </cell>
          <cell r="K54">
            <v>0</v>
          </cell>
          <cell r="L54">
            <v>0</v>
          </cell>
          <cell r="M54">
            <v>0</v>
          </cell>
          <cell r="N54">
            <v>0</v>
          </cell>
          <cell r="O54">
            <v>0</v>
          </cell>
          <cell r="P54">
            <v>0</v>
          </cell>
          <cell r="Q54" t="str">
            <v>Giá đất theo QĐ 65/2014/QĐUBND;khu vực 3 (giá đất tạm tính bằng với vị trí thấp nhất của thương mại dịch vụ 881.000.m2)</v>
          </cell>
          <cell r="R54">
            <v>881000</v>
          </cell>
          <cell r="S54">
            <v>1.2</v>
          </cell>
          <cell r="T54">
            <v>246221880</v>
          </cell>
          <cell r="U54">
            <v>246221880</v>
          </cell>
          <cell r="V54">
            <v>1823375591268</v>
          </cell>
        </row>
        <row r="55">
          <cell r="D55">
            <v>60153.8</v>
          </cell>
          <cell r="E55">
            <v>0</v>
          </cell>
          <cell r="F55">
            <v>0</v>
          </cell>
          <cell r="G55">
            <v>0</v>
          </cell>
          <cell r="H55">
            <v>0</v>
          </cell>
          <cell r="I55">
            <v>0</v>
          </cell>
          <cell r="J55">
            <v>0</v>
          </cell>
          <cell r="K55">
            <v>0</v>
          </cell>
          <cell r="L55">
            <v>0</v>
          </cell>
          <cell r="M55">
            <v>0</v>
          </cell>
          <cell r="N55">
            <v>0</v>
          </cell>
          <cell r="O55">
            <v>0</v>
          </cell>
          <cell r="P55">
            <v>0</v>
          </cell>
          <cell r="Q55" t="str">
            <v>Giá đất theo QĐ 65/2014/QĐUBND;khu vực 3 (giá đất tạm tính bằng với vị trí thấp nhất của thương mại dịch vụ 881.000.m2)</v>
          </cell>
          <cell r="R55">
            <v>881000</v>
          </cell>
          <cell r="S55">
            <v>1.2</v>
          </cell>
          <cell r="T55">
            <v>63594597360</v>
          </cell>
          <cell r="U55">
            <v>63594597360</v>
          </cell>
          <cell r="V55">
            <v>1823129369388</v>
          </cell>
        </row>
        <row r="56">
          <cell r="D56">
            <v>1030.0999999999999</v>
          </cell>
          <cell r="E56">
            <v>0</v>
          </cell>
          <cell r="F56">
            <v>0</v>
          </cell>
          <cell r="G56">
            <v>0</v>
          </cell>
          <cell r="H56">
            <v>0</v>
          </cell>
          <cell r="I56">
            <v>0</v>
          </cell>
          <cell r="J56">
            <v>0</v>
          </cell>
          <cell r="K56">
            <v>0</v>
          </cell>
          <cell r="L56">
            <v>0</v>
          </cell>
          <cell r="M56">
            <v>0</v>
          </cell>
          <cell r="N56">
            <v>0</v>
          </cell>
          <cell r="O56">
            <v>0</v>
          </cell>
          <cell r="P56">
            <v>0</v>
          </cell>
          <cell r="Q56" t="str">
            <v>Giá đất theo QĐ 65/2014/QĐUBND;khu vực 3 (giá đất tạm tính bằng với vị trí thấp nhất của thương mại dịch vụ 881.000.m2)</v>
          </cell>
          <cell r="R56">
            <v>881000</v>
          </cell>
          <cell r="S56">
            <v>1.2</v>
          </cell>
          <cell r="T56">
            <v>1089021720</v>
          </cell>
          <cell r="U56">
            <v>1089021720</v>
          </cell>
          <cell r="V56">
            <v>1759534772028</v>
          </cell>
        </row>
        <row r="57">
          <cell r="D57">
            <v>9441.7000000000007</v>
          </cell>
          <cell r="E57">
            <v>0</v>
          </cell>
          <cell r="F57">
            <v>0</v>
          </cell>
          <cell r="G57">
            <v>0</v>
          </cell>
          <cell r="H57">
            <v>0</v>
          </cell>
          <cell r="I57">
            <v>0</v>
          </cell>
          <cell r="J57">
            <v>0</v>
          </cell>
          <cell r="K57">
            <v>0</v>
          </cell>
          <cell r="L57">
            <v>0</v>
          </cell>
          <cell r="M57">
            <v>0</v>
          </cell>
          <cell r="N57">
            <v>0</v>
          </cell>
          <cell r="O57">
            <v>0</v>
          </cell>
          <cell r="P57">
            <v>0</v>
          </cell>
          <cell r="Q57" t="str">
            <v>Giá đất theo QĐ 65/2014/QĐUBND;khu vực 3 (giá đất tạm tính bằng với vị trí thấp nhất của thương mại dịch vụ 881.000.m2)</v>
          </cell>
          <cell r="R57">
            <v>881000</v>
          </cell>
          <cell r="S57">
            <v>1.2</v>
          </cell>
          <cell r="T57">
            <v>9981765240</v>
          </cell>
          <cell r="U57">
            <v>9981765240</v>
          </cell>
          <cell r="V57">
            <v>1758445750308</v>
          </cell>
        </row>
        <row r="58">
          <cell r="D58">
            <v>21326.2</v>
          </cell>
          <cell r="E58">
            <v>0</v>
          </cell>
          <cell r="F58">
            <v>0</v>
          </cell>
          <cell r="G58">
            <v>0</v>
          </cell>
          <cell r="H58">
            <v>0</v>
          </cell>
          <cell r="I58">
            <v>0</v>
          </cell>
          <cell r="J58">
            <v>0</v>
          </cell>
          <cell r="K58">
            <v>0</v>
          </cell>
          <cell r="L58">
            <v>0</v>
          </cell>
          <cell r="M58">
            <v>0</v>
          </cell>
          <cell r="N58">
            <v>0</v>
          </cell>
          <cell r="O58">
            <v>0</v>
          </cell>
          <cell r="P58">
            <v>0</v>
          </cell>
          <cell r="Q58" t="str">
            <v>Giá đất theo QĐ 65/2014/QĐUBND;khu vực 3 (giá đất tạm tính bằng với vị trí thấp nhất của thương mại dịch vụ 881.000.m2)</v>
          </cell>
          <cell r="R58">
            <v>881000</v>
          </cell>
          <cell r="S58">
            <v>1.2</v>
          </cell>
          <cell r="T58">
            <v>22546058640</v>
          </cell>
          <cell r="U58">
            <v>22546058640</v>
          </cell>
          <cell r="V58">
            <v>1748463985068</v>
          </cell>
        </row>
        <row r="59">
          <cell r="D59">
            <v>10883.9</v>
          </cell>
          <cell r="E59">
            <v>0</v>
          </cell>
          <cell r="F59">
            <v>0</v>
          </cell>
          <cell r="G59">
            <v>0</v>
          </cell>
          <cell r="H59">
            <v>0</v>
          </cell>
          <cell r="I59">
            <v>0</v>
          </cell>
          <cell r="J59">
            <v>0</v>
          </cell>
          <cell r="K59">
            <v>0</v>
          </cell>
          <cell r="L59">
            <v>0</v>
          </cell>
          <cell r="M59">
            <v>0</v>
          </cell>
          <cell r="N59">
            <v>0</v>
          </cell>
          <cell r="O59">
            <v>0</v>
          </cell>
          <cell r="P59">
            <v>0</v>
          </cell>
          <cell r="Q59" t="str">
            <v>Giá đất theo QĐ 65/2014/QĐUBND;khu vực 3 (giá đất tạm tính bằng với vị trí thấp nhất của thương mại dịch vụ 881.000.m2)</v>
          </cell>
          <cell r="R59">
            <v>881000</v>
          </cell>
          <cell r="S59">
            <v>1.2</v>
          </cell>
          <cell r="T59">
            <v>11506459080</v>
          </cell>
          <cell r="U59">
            <v>11506459080</v>
          </cell>
          <cell r="V59">
            <v>1725917926428</v>
          </cell>
        </row>
        <row r="60">
          <cell r="D60">
            <v>3088.8</v>
          </cell>
          <cell r="E60">
            <v>0</v>
          </cell>
          <cell r="F60">
            <v>0</v>
          </cell>
          <cell r="G60">
            <v>0</v>
          </cell>
          <cell r="H60">
            <v>0</v>
          </cell>
          <cell r="I60">
            <v>0</v>
          </cell>
          <cell r="J60">
            <v>0</v>
          </cell>
          <cell r="K60">
            <v>0</v>
          </cell>
          <cell r="L60">
            <v>0</v>
          </cell>
          <cell r="M60">
            <v>0</v>
          </cell>
          <cell r="N60">
            <v>0</v>
          </cell>
          <cell r="O60">
            <v>0</v>
          </cell>
          <cell r="P60">
            <v>0</v>
          </cell>
          <cell r="Q60" t="str">
            <v>Giá đất theo QĐ 26/2016/QĐUBND;, Vị Trí 3 ((giá đất SXKD = 60% giá đất ở cùng vị trí) giá đất ở 1.957.000/m2 )</v>
          </cell>
          <cell r="R60">
            <v>1174200</v>
          </cell>
          <cell r="S60">
            <v>1.2</v>
          </cell>
          <cell r="T60">
            <v>4352242752</v>
          </cell>
          <cell r="U60">
            <v>4352242752</v>
          </cell>
          <cell r="V60">
            <v>1714411467348</v>
          </cell>
        </row>
        <row r="61">
          <cell r="D61">
            <v>669</v>
          </cell>
          <cell r="E61">
            <v>0</v>
          </cell>
          <cell r="F61">
            <v>0</v>
          </cell>
          <cell r="G61">
            <v>0</v>
          </cell>
          <cell r="H61">
            <v>0</v>
          </cell>
          <cell r="I61">
            <v>0</v>
          </cell>
          <cell r="J61">
            <v>0</v>
          </cell>
          <cell r="K61">
            <v>0</v>
          </cell>
          <cell r="L61">
            <v>0</v>
          </cell>
          <cell r="M61">
            <v>0</v>
          </cell>
          <cell r="N61">
            <v>0</v>
          </cell>
          <cell r="O61">
            <v>0</v>
          </cell>
          <cell r="P61">
            <v>0</v>
          </cell>
          <cell r="Q61" t="str">
            <v xml:space="preserve">Giá đất theo QĐ 65/2014/QĐUBND;Loại đường 3, Vị Trí 1 </v>
          </cell>
          <cell r="R61">
            <v>7644000</v>
          </cell>
          <cell r="S61">
            <v>1.2</v>
          </cell>
          <cell r="T61">
            <v>6136603200</v>
          </cell>
          <cell r="U61">
            <v>6136603200</v>
          </cell>
          <cell r="V61">
            <v>1710059224596</v>
          </cell>
        </row>
        <row r="62">
          <cell r="D62">
            <v>1805</v>
          </cell>
          <cell r="E62">
            <v>0</v>
          </cell>
          <cell r="F62">
            <v>0</v>
          </cell>
          <cell r="G62">
            <v>0</v>
          </cell>
          <cell r="H62">
            <v>0</v>
          </cell>
          <cell r="I62">
            <v>0</v>
          </cell>
          <cell r="J62">
            <v>0</v>
          </cell>
          <cell r="K62">
            <v>0</v>
          </cell>
          <cell r="L62">
            <v>0</v>
          </cell>
          <cell r="M62">
            <v>0</v>
          </cell>
          <cell r="N62">
            <v>0</v>
          </cell>
          <cell r="O62">
            <v>0</v>
          </cell>
          <cell r="P62">
            <v>0</v>
          </cell>
          <cell r="Q62" t="str">
            <v>Giá đất theo QĐ 65/2014/QĐUBND;Loại đường 3, Vị Trí 3 ((giá đất SXKD = 60% giá đất ở cùng vị trí) giá đất ở 2.795.000/m2 )</v>
          </cell>
          <cell r="R62">
            <v>1677000</v>
          </cell>
          <cell r="S62">
            <v>1.2</v>
          </cell>
          <cell r="T62">
            <v>3632382000</v>
          </cell>
          <cell r="U62">
            <v>3632382000</v>
          </cell>
          <cell r="V62">
            <v>1703922621396</v>
          </cell>
        </row>
        <row r="63">
          <cell r="D63">
            <v>520</v>
          </cell>
          <cell r="E63">
            <v>0</v>
          </cell>
          <cell r="F63">
            <v>0</v>
          </cell>
          <cell r="G63">
            <v>0</v>
          </cell>
          <cell r="H63">
            <v>0</v>
          </cell>
          <cell r="I63">
            <v>0</v>
          </cell>
          <cell r="J63">
            <v>0</v>
          </cell>
          <cell r="K63">
            <v>0</v>
          </cell>
          <cell r="L63">
            <v>0</v>
          </cell>
          <cell r="M63">
            <v>0</v>
          </cell>
          <cell r="N63">
            <v>0</v>
          </cell>
          <cell r="O63">
            <v>0</v>
          </cell>
          <cell r="P63">
            <v>0</v>
          </cell>
          <cell r="Q63" t="str">
            <v>Giá đất theo QĐ 65/2014/QĐUBND; Loại đường 4, Vị Trí 1 (Phụ lục I, Mục A, tuyến số 4)</v>
          </cell>
          <cell r="R63">
            <v>5351000</v>
          </cell>
          <cell r="S63">
            <v>1.2</v>
          </cell>
          <cell r="T63">
            <v>3339024000</v>
          </cell>
          <cell r="U63">
            <v>3339024000</v>
          </cell>
          <cell r="V63">
            <v>1700290239396</v>
          </cell>
        </row>
        <row r="64">
          <cell r="D64">
            <v>3021</v>
          </cell>
          <cell r="E64">
            <v>0</v>
          </cell>
          <cell r="F64">
            <v>0</v>
          </cell>
          <cell r="G64">
            <v>0</v>
          </cell>
          <cell r="H64">
            <v>0</v>
          </cell>
          <cell r="I64">
            <v>0</v>
          </cell>
          <cell r="J64">
            <v>0</v>
          </cell>
          <cell r="K64">
            <v>0</v>
          </cell>
          <cell r="L64">
            <v>0</v>
          </cell>
          <cell r="M64">
            <v>0</v>
          </cell>
          <cell r="N64">
            <v>0</v>
          </cell>
          <cell r="O64">
            <v>0</v>
          </cell>
          <cell r="P64">
            <v>0</v>
          </cell>
          <cell r="Q64" t="str">
            <v>Giá đất theo QĐ 65/2014/QĐUBND; Loại đường 4, Vị Trí 1 (Phụ lục I, Mục A, tuyến số 20)</v>
          </cell>
          <cell r="R64">
            <v>5351000</v>
          </cell>
          <cell r="S64">
            <v>1.2</v>
          </cell>
          <cell r="T64">
            <v>19398445200</v>
          </cell>
          <cell r="U64">
            <v>19398445200</v>
          </cell>
          <cell r="V64">
            <v>1696951215396</v>
          </cell>
        </row>
        <row r="65">
          <cell r="D65">
            <v>1152</v>
          </cell>
          <cell r="E65">
            <v>0</v>
          </cell>
          <cell r="F65">
            <v>0</v>
          </cell>
          <cell r="G65">
            <v>0</v>
          </cell>
          <cell r="H65">
            <v>0</v>
          </cell>
          <cell r="I65">
            <v>0</v>
          </cell>
          <cell r="J65">
            <v>0</v>
          </cell>
          <cell r="K65">
            <v>0</v>
          </cell>
          <cell r="L65">
            <v>0</v>
          </cell>
          <cell r="M65">
            <v>0</v>
          </cell>
          <cell r="N65">
            <v>0</v>
          </cell>
          <cell r="O65">
            <v>0</v>
          </cell>
          <cell r="P65">
            <v>0</v>
          </cell>
          <cell r="Q65" t="str">
            <v>Giá đất theo QĐ 65/2014/QĐUBND; Loại đường 4, Vị Trí 3 (Phụ lục I, Mục A, tuyến số 139)</v>
          </cell>
          <cell r="R65">
            <v>2609000</v>
          </cell>
          <cell r="S65">
            <v>1.2</v>
          </cell>
          <cell r="T65">
            <v>3606681600</v>
          </cell>
          <cell r="U65">
            <v>3606681600</v>
          </cell>
          <cell r="V65">
            <v>1677552770196</v>
          </cell>
        </row>
        <row r="66">
          <cell r="D66">
            <v>5500</v>
          </cell>
          <cell r="E66">
            <v>0</v>
          </cell>
          <cell r="F66">
            <v>0</v>
          </cell>
          <cell r="G66">
            <v>0</v>
          </cell>
          <cell r="H66">
            <v>0</v>
          </cell>
          <cell r="I66">
            <v>0</v>
          </cell>
          <cell r="J66">
            <v>0</v>
          </cell>
          <cell r="K66">
            <v>0</v>
          </cell>
          <cell r="L66">
            <v>0</v>
          </cell>
          <cell r="M66">
            <v>0</v>
          </cell>
          <cell r="N66">
            <v>0</v>
          </cell>
          <cell r="O66">
            <v>0</v>
          </cell>
          <cell r="P66">
            <v>0</v>
          </cell>
          <cell r="Q66" t="str">
            <v>Giá đất theo QĐ 65/2014/QĐUBND; Loại đường 4, Vị Trí 1 (Phụ lục I, Mục A, tuyến số 35) ((giá đất SXKD = 60% giá đất ở cùng vị trí) giá đất ở 7.644.000/m2 )</v>
          </cell>
          <cell r="R66">
            <v>4586400</v>
          </cell>
          <cell r="S66">
            <v>1.2</v>
          </cell>
          <cell r="T66">
            <v>30270240000</v>
          </cell>
          <cell r="U66">
            <v>30270240000</v>
          </cell>
          <cell r="V66">
            <v>1673946088596</v>
          </cell>
        </row>
        <row r="67">
          <cell r="D67">
            <v>2657</v>
          </cell>
          <cell r="E67">
            <v>0</v>
          </cell>
          <cell r="F67">
            <v>0</v>
          </cell>
          <cell r="G67">
            <v>0</v>
          </cell>
          <cell r="H67">
            <v>0</v>
          </cell>
          <cell r="I67">
            <v>0</v>
          </cell>
          <cell r="J67">
            <v>0</v>
          </cell>
          <cell r="K67">
            <v>0</v>
          </cell>
          <cell r="L67">
            <v>0</v>
          </cell>
          <cell r="M67">
            <v>0</v>
          </cell>
          <cell r="N67">
            <v>0</v>
          </cell>
          <cell r="O67">
            <v>0</v>
          </cell>
          <cell r="P67">
            <v>0</v>
          </cell>
          <cell r="Q67" t="str">
            <v xml:space="preserve">Giá đất theo QĐ 65/2014/QĐUBND; Loại đường 4, Vị Trí 1 (Phụ lục I, Mục A, tuyến số 11) </v>
          </cell>
          <cell r="R67">
            <v>5351000</v>
          </cell>
          <cell r="S67">
            <v>1.2</v>
          </cell>
          <cell r="T67">
            <v>17061128400</v>
          </cell>
          <cell r="U67">
            <v>17061128400</v>
          </cell>
          <cell r="V67">
            <v>1643675848596</v>
          </cell>
        </row>
        <row r="68">
          <cell r="D68">
            <v>5170</v>
          </cell>
          <cell r="E68">
            <v>0</v>
          </cell>
          <cell r="F68">
            <v>0</v>
          </cell>
          <cell r="G68">
            <v>0</v>
          </cell>
          <cell r="H68">
            <v>0</v>
          </cell>
          <cell r="I68">
            <v>0</v>
          </cell>
          <cell r="J68">
            <v>0</v>
          </cell>
          <cell r="K68">
            <v>0</v>
          </cell>
          <cell r="L68">
            <v>0</v>
          </cell>
          <cell r="M68">
            <v>0</v>
          </cell>
          <cell r="N68">
            <v>0</v>
          </cell>
          <cell r="O68">
            <v>0</v>
          </cell>
          <cell r="P68">
            <v>0</v>
          </cell>
          <cell r="Q68" t="str">
            <v>Giá đất theo QĐ 65/2014/QĐUBND; Loại đường 3, Vị Trí 1 (Phụ lục I, Mục A, tuyến số 181) ((giá đất SXKD = 60% giá đất ở cùng vị trí) giá đất ở 7.644.000/m2 )</v>
          </cell>
          <cell r="R68">
            <v>4586400</v>
          </cell>
          <cell r="S68">
            <v>1.2</v>
          </cell>
          <cell r="T68">
            <v>28454025600</v>
          </cell>
          <cell r="U68">
            <v>28454025600</v>
          </cell>
          <cell r="V68">
            <v>1626614720196</v>
          </cell>
        </row>
        <row r="69">
          <cell r="D69">
            <v>8737</v>
          </cell>
          <cell r="E69">
            <v>0</v>
          </cell>
          <cell r="F69">
            <v>0</v>
          </cell>
          <cell r="G69">
            <v>0</v>
          </cell>
          <cell r="H69">
            <v>0</v>
          </cell>
          <cell r="I69">
            <v>0</v>
          </cell>
          <cell r="J69">
            <v>0</v>
          </cell>
          <cell r="K69">
            <v>0</v>
          </cell>
          <cell r="L69">
            <v>0</v>
          </cell>
          <cell r="M69">
            <v>0</v>
          </cell>
          <cell r="N69">
            <v>0</v>
          </cell>
          <cell r="O69">
            <v>0</v>
          </cell>
          <cell r="P69">
            <v>0</v>
          </cell>
          <cell r="Q69" t="str">
            <v>Giá đất theo QĐ 65/2014/QĐUBND; Loại đường 3, Vị Trí 2 (Phụ lục I, Mục A, tuyến số 181) ((giá đất SXKD = 60% giá đất ở cùng vị trí) giá đất ở 4.969.000/m2 )</v>
          </cell>
          <cell r="R69">
            <v>2981400</v>
          </cell>
          <cell r="S69">
            <v>1.2</v>
          </cell>
          <cell r="T69">
            <v>31258190160</v>
          </cell>
          <cell r="U69">
            <v>31258190160</v>
          </cell>
          <cell r="V69">
            <v>1598160694596</v>
          </cell>
        </row>
        <row r="70">
          <cell r="D70">
            <v>191344.9</v>
          </cell>
          <cell r="E70">
            <v>0</v>
          </cell>
          <cell r="F70">
            <v>0</v>
          </cell>
          <cell r="G70">
            <v>0</v>
          </cell>
          <cell r="H70">
            <v>0</v>
          </cell>
          <cell r="I70">
            <v>0</v>
          </cell>
          <cell r="J70">
            <v>0</v>
          </cell>
          <cell r="K70">
            <v>0</v>
          </cell>
          <cell r="L70">
            <v>0</v>
          </cell>
          <cell r="M70">
            <v>0</v>
          </cell>
          <cell r="N70">
            <v>0</v>
          </cell>
          <cell r="O70">
            <v>0</v>
          </cell>
          <cell r="P70">
            <v>0</v>
          </cell>
          <cell r="Q70" t="str">
            <v>Giá đất theo QĐ 65/2014/QĐUBND;khu vực 3 (giá đất tạm tính bằng với vị trí thấp nhất của thương mại dịch vụ 881.000.m2)</v>
          </cell>
          <cell r="R70">
            <v>881000</v>
          </cell>
          <cell r="S70">
            <v>1.2</v>
          </cell>
          <cell r="T70">
            <v>202289828280</v>
          </cell>
          <cell r="U70">
            <v>202289828280</v>
          </cell>
          <cell r="V70">
            <v>1566902504436</v>
          </cell>
        </row>
        <row r="71">
          <cell r="D71">
            <v>214196</v>
          </cell>
          <cell r="E71">
            <v>0</v>
          </cell>
          <cell r="F71">
            <v>0</v>
          </cell>
          <cell r="G71">
            <v>0</v>
          </cell>
          <cell r="H71">
            <v>0</v>
          </cell>
          <cell r="I71">
            <v>0</v>
          </cell>
          <cell r="J71">
            <v>0</v>
          </cell>
          <cell r="K71">
            <v>0</v>
          </cell>
          <cell r="L71">
            <v>0</v>
          </cell>
          <cell r="M71">
            <v>0</v>
          </cell>
          <cell r="N71">
            <v>0</v>
          </cell>
          <cell r="O71">
            <v>0</v>
          </cell>
          <cell r="P71">
            <v>0</v>
          </cell>
          <cell r="Q71" t="str">
            <v>Giá đất theo QĐ 65/2014/QĐUBND;khu vực 3 (giá đất tạm tính bằng với vị trí thấp nhất của thương mại dịch vụ 881.000.m2)</v>
          </cell>
          <cell r="R71">
            <v>881000</v>
          </cell>
          <cell r="S71">
            <v>1.2</v>
          </cell>
          <cell r="T71">
            <v>226448011200</v>
          </cell>
          <cell r="U71">
            <v>226448011200</v>
          </cell>
          <cell r="V71">
            <v>1364612676156</v>
          </cell>
        </row>
        <row r="72">
          <cell r="D72">
            <v>3617</v>
          </cell>
          <cell r="E72">
            <v>0</v>
          </cell>
          <cell r="F72">
            <v>0</v>
          </cell>
          <cell r="G72">
            <v>0</v>
          </cell>
          <cell r="H72">
            <v>0</v>
          </cell>
          <cell r="I72">
            <v>0</v>
          </cell>
          <cell r="J72">
            <v>0</v>
          </cell>
          <cell r="K72">
            <v>0</v>
          </cell>
          <cell r="L72">
            <v>0</v>
          </cell>
          <cell r="M72">
            <v>0</v>
          </cell>
          <cell r="N72">
            <v>0</v>
          </cell>
          <cell r="O72">
            <v>0</v>
          </cell>
          <cell r="P72">
            <v>0</v>
          </cell>
          <cell r="Q72" t="str">
            <v xml:space="preserve">Giá đất theo QĐ 65/2014/QĐUBND; Loại đường 2, Vị Trí 4 (Phụ lục I, Mục A, tuyến số 27) </v>
          </cell>
          <cell r="R72">
            <v>3993000</v>
          </cell>
          <cell r="S72">
            <v>1.2</v>
          </cell>
          <cell r="T72">
            <v>17331217200</v>
          </cell>
          <cell r="U72">
            <v>17331217200</v>
          </cell>
          <cell r="V72">
            <v>1138164664956</v>
          </cell>
        </row>
        <row r="73">
          <cell r="D73">
            <v>105.6</v>
          </cell>
          <cell r="E73">
            <v>0</v>
          </cell>
          <cell r="F73">
            <v>0</v>
          </cell>
          <cell r="G73">
            <v>0</v>
          </cell>
          <cell r="H73">
            <v>0</v>
          </cell>
          <cell r="I73">
            <v>0</v>
          </cell>
          <cell r="J73">
            <v>0</v>
          </cell>
          <cell r="K73">
            <v>0</v>
          </cell>
          <cell r="L73">
            <v>0</v>
          </cell>
          <cell r="M73">
            <v>0</v>
          </cell>
          <cell r="N73">
            <v>0</v>
          </cell>
          <cell r="O73">
            <v>0</v>
          </cell>
          <cell r="P73">
            <v>0</v>
          </cell>
          <cell r="Q73" t="str">
            <v xml:space="preserve">Giá đất theo QĐ 65/2014/QĐUBND; Loại đường 2, Vị Trí 4 (Phụ lục I, Mục A, tuyến số 162) </v>
          </cell>
          <cell r="R73">
            <v>3993000</v>
          </cell>
          <cell r="S73">
            <v>1.5</v>
          </cell>
          <cell r="T73">
            <v>632491200</v>
          </cell>
          <cell r="U73">
            <v>632491200</v>
          </cell>
          <cell r="V73">
            <v>1120833447756</v>
          </cell>
        </row>
        <row r="74">
          <cell r="D74">
            <v>42322.8</v>
          </cell>
          <cell r="E74">
            <v>0</v>
          </cell>
          <cell r="F74">
            <v>0</v>
          </cell>
          <cell r="G74">
            <v>0</v>
          </cell>
          <cell r="H74">
            <v>0</v>
          </cell>
          <cell r="I74">
            <v>0</v>
          </cell>
          <cell r="J74">
            <v>0</v>
          </cell>
          <cell r="K74">
            <v>0</v>
          </cell>
          <cell r="L74">
            <v>0</v>
          </cell>
          <cell r="M74">
            <v>0</v>
          </cell>
          <cell r="N74">
            <v>0</v>
          </cell>
          <cell r="O74">
            <v>0</v>
          </cell>
          <cell r="P74">
            <v>0</v>
          </cell>
          <cell r="Q74" t="str">
            <v>Giá đất theo QĐ 65/2014/QĐUBND;khu vực 3 (giá đất tạm tính bằng với vị trí thấp nhất của thương mại dịch vụ 881.000.m2)</v>
          </cell>
          <cell r="R74">
            <v>881000</v>
          </cell>
          <cell r="S74">
            <v>1.5</v>
          </cell>
          <cell r="T74">
            <v>55929580200.000008</v>
          </cell>
          <cell r="U74">
            <v>55929580200.000008</v>
          </cell>
          <cell r="V74">
            <v>1120200956556</v>
          </cell>
        </row>
        <row r="75">
          <cell r="D75">
            <v>2296.8000000000002</v>
          </cell>
          <cell r="E75">
            <v>0</v>
          </cell>
          <cell r="F75">
            <v>0</v>
          </cell>
          <cell r="G75">
            <v>0</v>
          </cell>
          <cell r="H75">
            <v>0</v>
          </cell>
          <cell r="I75">
            <v>0</v>
          </cell>
          <cell r="J75">
            <v>0</v>
          </cell>
          <cell r="K75">
            <v>0</v>
          </cell>
          <cell r="L75">
            <v>0</v>
          </cell>
          <cell r="M75">
            <v>0</v>
          </cell>
          <cell r="N75">
            <v>0</v>
          </cell>
          <cell r="O75">
            <v>0</v>
          </cell>
          <cell r="P75">
            <v>0</v>
          </cell>
          <cell r="Q75" t="str">
            <v>Giá đất theo QĐ 65/2014/QĐUBND;khu vực 3 (giá đất tạm tính bằng với vị trí thấp nhất của thương mại dịch vụ 881.000.m2)</v>
          </cell>
          <cell r="R75">
            <v>881000</v>
          </cell>
          <cell r="S75">
            <v>1.5</v>
          </cell>
          <cell r="T75">
            <v>3035221200.0000005</v>
          </cell>
          <cell r="U75">
            <v>3035221200.0000005</v>
          </cell>
          <cell r="V75">
            <v>1064271376356</v>
          </cell>
        </row>
        <row r="76">
          <cell r="D76">
            <v>57797.3</v>
          </cell>
          <cell r="E76">
            <v>0</v>
          </cell>
          <cell r="F76">
            <v>0</v>
          </cell>
          <cell r="G76">
            <v>0</v>
          </cell>
          <cell r="H76">
            <v>0</v>
          </cell>
          <cell r="I76">
            <v>0</v>
          </cell>
          <cell r="J76">
            <v>0</v>
          </cell>
          <cell r="K76">
            <v>0</v>
          </cell>
          <cell r="L76">
            <v>0</v>
          </cell>
          <cell r="M76">
            <v>0</v>
          </cell>
          <cell r="N76">
            <v>0</v>
          </cell>
          <cell r="O76">
            <v>0</v>
          </cell>
          <cell r="P76">
            <v>0</v>
          </cell>
          <cell r="Q76" t="str">
            <v>Giá đất theo QĐ 65/2014/QĐUBND;khu vực 3 (giá đất tạm tính bằng với vị trí thấp nhất của thương mại dịch vụ 881.000.m2)</v>
          </cell>
          <cell r="R76">
            <v>881000</v>
          </cell>
          <cell r="S76">
            <v>1.5</v>
          </cell>
          <cell r="T76">
            <v>76379131950</v>
          </cell>
          <cell r="U76">
            <v>76379131950</v>
          </cell>
          <cell r="V76">
            <v>1061236155156</v>
          </cell>
        </row>
        <row r="77">
          <cell r="D77">
            <v>83311</v>
          </cell>
          <cell r="E77">
            <v>0</v>
          </cell>
          <cell r="F77">
            <v>0</v>
          </cell>
          <cell r="G77">
            <v>0</v>
          </cell>
          <cell r="H77">
            <v>0</v>
          </cell>
          <cell r="I77">
            <v>0</v>
          </cell>
          <cell r="J77">
            <v>0</v>
          </cell>
          <cell r="K77">
            <v>0</v>
          </cell>
          <cell r="L77">
            <v>0</v>
          </cell>
          <cell r="M77">
            <v>0</v>
          </cell>
          <cell r="N77">
            <v>0</v>
          </cell>
          <cell r="O77">
            <v>0</v>
          </cell>
          <cell r="P77">
            <v>0</v>
          </cell>
          <cell r="Q77" t="str">
            <v>Giá đất theo QĐ 65/2014/QĐUBND;khu vực 3 (giá đất tạm tính bằng với vị trí thấp nhất của thương mại dịch vụ 881.000.m2)</v>
          </cell>
          <cell r="R77">
            <v>881000</v>
          </cell>
          <cell r="S77">
            <v>1.5</v>
          </cell>
          <cell r="T77">
            <v>110095486500</v>
          </cell>
          <cell r="U77">
            <v>110095486500</v>
          </cell>
          <cell r="V77">
            <v>984857023206</v>
          </cell>
        </row>
        <row r="78">
          <cell r="D78">
            <v>8035.7</v>
          </cell>
          <cell r="E78">
            <v>0</v>
          </cell>
          <cell r="F78">
            <v>0</v>
          </cell>
          <cell r="G78">
            <v>0</v>
          </cell>
          <cell r="H78">
            <v>0</v>
          </cell>
          <cell r="I78">
            <v>0</v>
          </cell>
          <cell r="J78">
            <v>0</v>
          </cell>
          <cell r="K78">
            <v>0</v>
          </cell>
          <cell r="L78">
            <v>0</v>
          </cell>
          <cell r="M78">
            <v>0</v>
          </cell>
          <cell r="N78">
            <v>0</v>
          </cell>
          <cell r="O78">
            <v>0</v>
          </cell>
          <cell r="P78">
            <v>0</v>
          </cell>
          <cell r="Q78" t="str">
            <v>Giá đất theo QĐ 65/2014/QĐUBND;khu vực 3 (giá đất tạm tính bằng với vị trí thấp nhất của thương mại dịch vụ 881.000.m2)</v>
          </cell>
          <cell r="R78">
            <v>881000</v>
          </cell>
          <cell r="S78">
            <v>1.5</v>
          </cell>
          <cell r="T78">
            <v>10619177550</v>
          </cell>
          <cell r="U78">
            <v>10619177550</v>
          </cell>
          <cell r="V78">
            <v>874761536706</v>
          </cell>
        </row>
        <row r="79">
          <cell r="D79">
            <v>136.19999999999999</v>
          </cell>
          <cell r="E79">
            <v>0</v>
          </cell>
          <cell r="F79">
            <v>0</v>
          </cell>
          <cell r="G79">
            <v>0</v>
          </cell>
          <cell r="H79">
            <v>0</v>
          </cell>
          <cell r="I79">
            <v>0</v>
          </cell>
          <cell r="J79">
            <v>0</v>
          </cell>
          <cell r="K79">
            <v>0</v>
          </cell>
          <cell r="L79">
            <v>0</v>
          </cell>
          <cell r="M79">
            <v>0</v>
          </cell>
          <cell r="N79">
            <v>0</v>
          </cell>
          <cell r="O79">
            <v>0</v>
          </cell>
          <cell r="P79">
            <v>0</v>
          </cell>
          <cell r="Q79" t="str">
            <v>Giá đất theo QĐ 65/2014/QĐUBND;khu vực 3 (giá đất tạm tính bằng với vị trí thấp nhất của thương mại dịch vụ 881.000.m2)</v>
          </cell>
          <cell r="R79">
            <v>881000</v>
          </cell>
          <cell r="S79">
            <v>1.5</v>
          </cell>
          <cell r="T79">
            <v>179988299.99999997</v>
          </cell>
          <cell r="U79">
            <v>179988299.99999997</v>
          </cell>
          <cell r="V79">
            <v>864142359156</v>
          </cell>
        </row>
        <row r="80">
          <cell r="D80">
            <v>94383</v>
          </cell>
          <cell r="E80">
            <v>0</v>
          </cell>
          <cell r="F80">
            <v>0</v>
          </cell>
          <cell r="G80">
            <v>0</v>
          </cell>
          <cell r="H80">
            <v>0</v>
          </cell>
          <cell r="I80">
            <v>0</v>
          </cell>
          <cell r="J80">
            <v>0</v>
          </cell>
          <cell r="K80">
            <v>0</v>
          </cell>
          <cell r="L80">
            <v>0</v>
          </cell>
          <cell r="M80">
            <v>0</v>
          </cell>
          <cell r="N80">
            <v>0</v>
          </cell>
          <cell r="O80">
            <v>0</v>
          </cell>
          <cell r="P80">
            <v>0</v>
          </cell>
          <cell r="Q80" t="str">
            <v>Giá đất theo QĐ 65/2014/QĐUBND;khu vực 3 (giá đất tạm tính bằng với vị trí thấp nhất của thương mại dịch vụ 881.000.m2)</v>
          </cell>
          <cell r="R80">
            <v>881000</v>
          </cell>
          <cell r="S80">
            <v>1.5</v>
          </cell>
          <cell r="T80">
            <v>124727134500</v>
          </cell>
          <cell r="U80">
            <v>124727134500</v>
          </cell>
          <cell r="V80">
            <v>863962370856</v>
          </cell>
        </row>
        <row r="81">
          <cell r="D81">
            <v>1221.5</v>
          </cell>
          <cell r="E81">
            <v>0</v>
          </cell>
          <cell r="F81">
            <v>0</v>
          </cell>
          <cell r="G81">
            <v>0</v>
          </cell>
          <cell r="H81">
            <v>0</v>
          </cell>
          <cell r="I81">
            <v>0</v>
          </cell>
          <cell r="J81">
            <v>0</v>
          </cell>
          <cell r="K81">
            <v>0</v>
          </cell>
          <cell r="L81">
            <v>0</v>
          </cell>
          <cell r="M81">
            <v>0</v>
          </cell>
          <cell r="N81">
            <v>0</v>
          </cell>
          <cell r="O81">
            <v>0</v>
          </cell>
          <cell r="P81">
            <v>0</v>
          </cell>
          <cell r="Q81" t="str">
            <v>Giá đất theo QĐ 65/2014/QĐUBND;khu vực 3 (giá đất tạm tính bằng với vị trí thấp nhất của thương mại dịch vụ 881.000.m2)</v>
          </cell>
          <cell r="R81">
            <v>881000</v>
          </cell>
          <cell r="S81">
            <v>1.5</v>
          </cell>
          <cell r="T81">
            <v>1614212250</v>
          </cell>
          <cell r="U81">
            <v>1614212250</v>
          </cell>
          <cell r="V81">
            <v>739235236356</v>
          </cell>
        </row>
        <row r="82">
          <cell r="D82">
            <v>1221.5</v>
          </cell>
          <cell r="E82">
            <v>0</v>
          </cell>
          <cell r="F82">
            <v>0</v>
          </cell>
          <cell r="G82">
            <v>0</v>
          </cell>
          <cell r="H82">
            <v>0</v>
          </cell>
          <cell r="I82">
            <v>0</v>
          </cell>
          <cell r="J82">
            <v>0</v>
          </cell>
          <cell r="K82">
            <v>0</v>
          </cell>
          <cell r="L82">
            <v>0</v>
          </cell>
          <cell r="M82">
            <v>0</v>
          </cell>
          <cell r="N82">
            <v>0</v>
          </cell>
          <cell r="O82">
            <v>0</v>
          </cell>
          <cell r="P82">
            <v>0</v>
          </cell>
          <cell r="Q82" t="str">
            <v>Giá đất theo QĐ 65/2014/QĐUBND;khu vực 3 (giá đất tạm tính bằng với vị trí thấp nhất của thương mại dịch vụ 881.000.m2)</v>
          </cell>
          <cell r="R82">
            <v>881000</v>
          </cell>
          <cell r="S82">
            <v>1.5</v>
          </cell>
          <cell r="T82">
            <v>1614212250</v>
          </cell>
          <cell r="U82">
            <v>1614212250</v>
          </cell>
          <cell r="V82">
            <v>737621024106</v>
          </cell>
        </row>
        <row r="83">
          <cell r="D83">
            <v>59455.3</v>
          </cell>
          <cell r="E83">
            <v>0</v>
          </cell>
          <cell r="F83">
            <v>0</v>
          </cell>
          <cell r="G83">
            <v>0</v>
          </cell>
          <cell r="H83">
            <v>0</v>
          </cell>
          <cell r="I83">
            <v>0</v>
          </cell>
          <cell r="J83">
            <v>0</v>
          </cell>
          <cell r="K83">
            <v>0</v>
          </cell>
          <cell r="L83">
            <v>0</v>
          </cell>
          <cell r="M83">
            <v>0</v>
          </cell>
          <cell r="N83">
            <v>0</v>
          </cell>
          <cell r="O83">
            <v>0</v>
          </cell>
          <cell r="P83">
            <v>0</v>
          </cell>
          <cell r="Q83" t="str">
            <v>Giá đất theo QĐ 65/2014/QĐUBND;khu vực 3 (giá đất tạm tính bằng với vị trí thấp nhất của thương mại dịch vụ 881.000.m2)</v>
          </cell>
          <cell r="R83">
            <v>881000</v>
          </cell>
          <cell r="S83">
            <v>1.5</v>
          </cell>
          <cell r="T83">
            <v>78570178950</v>
          </cell>
          <cell r="U83">
            <v>78570178950</v>
          </cell>
          <cell r="V83">
            <v>736006811856</v>
          </cell>
        </row>
        <row r="84">
          <cell r="D84">
            <v>3057.3</v>
          </cell>
          <cell r="E84">
            <v>0</v>
          </cell>
          <cell r="F84">
            <v>0</v>
          </cell>
          <cell r="G84">
            <v>0</v>
          </cell>
          <cell r="H84">
            <v>0</v>
          </cell>
          <cell r="I84">
            <v>0</v>
          </cell>
          <cell r="J84">
            <v>0</v>
          </cell>
          <cell r="K84">
            <v>0</v>
          </cell>
          <cell r="L84">
            <v>0</v>
          </cell>
          <cell r="M84">
            <v>0</v>
          </cell>
          <cell r="N84">
            <v>0</v>
          </cell>
          <cell r="O84">
            <v>0</v>
          </cell>
          <cell r="P84">
            <v>0</v>
          </cell>
          <cell r="Q84" t="str">
            <v>Giá đất theo QĐ 65/2014/QĐUBND;khu vực 3 (giá đất tạm tính bằng với vị trí thấp nhất của thương mại dịch vụ 881.000.m2)</v>
          </cell>
          <cell r="R84">
            <v>881000</v>
          </cell>
          <cell r="S84">
            <v>1.5</v>
          </cell>
          <cell r="T84">
            <v>4040221950.0000005</v>
          </cell>
          <cell r="U84">
            <v>4040221950.0000005</v>
          </cell>
          <cell r="V84">
            <v>657436632906</v>
          </cell>
        </row>
        <row r="85">
          <cell r="D85">
            <v>2574.1999999999998</v>
          </cell>
          <cell r="E85">
            <v>0</v>
          </cell>
          <cell r="F85">
            <v>0</v>
          </cell>
          <cell r="G85">
            <v>0</v>
          </cell>
          <cell r="H85">
            <v>0</v>
          </cell>
          <cell r="I85">
            <v>0</v>
          </cell>
          <cell r="J85">
            <v>0</v>
          </cell>
          <cell r="K85">
            <v>0</v>
          </cell>
          <cell r="L85">
            <v>0</v>
          </cell>
          <cell r="M85">
            <v>0</v>
          </cell>
          <cell r="N85">
            <v>0</v>
          </cell>
          <cell r="O85">
            <v>0</v>
          </cell>
          <cell r="P85">
            <v>0</v>
          </cell>
          <cell r="Q85" t="str">
            <v>Giá đất theo QĐ 65/2014/QĐUBND;khu vực 3 (giá đất tạm tính bằng với vị trí thấp nhất của thương mại dịch vụ 881.000.m2)</v>
          </cell>
          <cell r="R85">
            <v>881000</v>
          </cell>
          <cell r="S85">
            <v>1.5</v>
          </cell>
          <cell r="T85">
            <v>3401805299.9999995</v>
          </cell>
          <cell r="U85">
            <v>3401805299.9999995</v>
          </cell>
          <cell r="V85">
            <v>653396410956</v>
          </cell>
        </row>
        <row r="86">
          <cell r="D86">
            <v>41357.199999999997</v>
          </cell>
          <cell r="E86">
            <v>0</v>
          </cell>
          <cell r="F86">
            <v>0</v>
          </cell>
          <cell r="G86">
            <v>0</v>
          </cell>
          <cell r="H86">
            <v>0</v>
          </cell>
          <cell r="I86">
            <v>0</v>
          </cell>
          <cell r="J86">
            <v>0</v>
          </cell>
          <cell r="K86">
            <v>0</v>
          </cell>
          <cell r="L86">
            <v>0</v>
          </cell>
          <cell r="M86">
            <v>0</v>
          </cell>
          <cell r="N86">
            <v>0</v>
          </cell>
          <cell r="O86">
            <v>0</v>
          </cell>
          <cell r="P86">
            <v>0</v>
          </cell>
          <cell r="Q86" t="str">
            <v>Giá đất theo QĐ 65/2014/QĐUBND;khu vực 3 (giá đất tạm tính bằng với vị trí thấp nhất của thương mại dịch vụ 881.000.m2)</v>
          </cell>
          <cell r="R86">
            <v>881000</v>
          </cell>
          <cell r="S86">
            <v>1.5</v>
          </cell>
          <cell r="T86">
            <v>54653539799.999992</v>
          </cell>
          <cell r="U86">
            <v>54653539799.999992</v>
          </cell>
          <cell r="V86">
            <v>649994605656</v>
          </cell>
        </row>
        <row r="87">
          <cell r="D87">
            <v>37400.6</v>
          </cell>
          <cell r="E87">
            <v>0</v>
          </cell>
          <cell r="F87">
            <v>0</v>
          </cell>
          <cell r="G87">
            <v>0</v>
          </cell>
          <cell r="H87">
            <v>0</v>
          </cell>
          <cell r="I87">
            <v>0</v>
          </cell>
          <cell r="J87">
            <v>0</v>
          </cell>
          <cell r="K87">
            <v>0</v>
          </cell>
          <cell r="L87">
            <v>0</v>
          </cell>
          <cell r="M87">
            <v>0</v>
          </cell>
          <cell r="N87">
            <v>0</v>
          </cell>
          <cell r="O87">
            <v>0</v>
          </cell>
          <cell r="P87">
            <v>0</v>
          </cell>
          <cell r="Q87" t="str">
            <v>Giá đất theo QĐ 65/2014/QĐUBND;khu vực 3 (giá đất tạm tính bằng với vị trí thấp nhất của thương mại dịch vụ 881.000.m2)</v>
          </cell>
          <cell r="R87">
            <v>881000</v>
          </cell>
          <cell r="S87">
            <v>1.5</v>
          </cell>
          <cell r="T87">
            <v>49424892900</v>
          </cell>
          <cell r="U87">
            <v>49424892900</v>
          </cell>
          <cell r="V87">
            <v>595341065856</v>
          </cell>
        </row>
        <row r="88">
          <cell r="D88">
            <v>16497.3</v>
          </cell>
          <cell r="E88">
            <v>0</v>
          </cell>
          <cell r="F88">
            <v>0</v>
          </cell>
          <cell r="G88">
            <v>0</v>
          </cell>
          <cell r="H88">
            <v>0</v>
          </cell>
          <cell r="I88">
            <v>0</v>
          </cell>
          <cell r="J88">
            <v>0</v>
          </cell>
          <cell r="K88">
            <v>0</v>
          </cell>
          <cell r="L88">
            <v>0</v>
          </cell>
          <cell r="M88">
            <v>0</v>
          </cell>
          <cell r="N88">
            <v>0</v>
          </cell>
          <cell r="O88">
            <v>0</v>
          </cell>
          <cell r="P88">
            <v>0</v>
          </cell>
          <cell r="Q88" t="str">
            <v>Giá đất theo QĐ 65/2014/QĐUBND;khu vực 3 (giá đất tạm tính bằng với vị trí thấp nhất của thương mại dịch vụ 881.000.m2)</v>
          </cell>
          <cell r="R88">
            <v>881000</v>
          </cell>
          <cell r="S88">
            <v>1.5</v>
          </cell>
          <cell r="T88">
            <v>21801181950</v>
          </cell>
          <cell r="U88">
            <v>21801181950</v>
          </cell>
          <cell r="V88">
            <v>545916172956</v>
          </cell>
        </row>
        <row r="89">
          <cell r="D89">
            <v>59685.9</v>
          </cell>
          <cell r="E89">
            <v>0</v>
          </cell>
          <cell r="F89">
            <v>0</v>
          </cell>
          <cell r="G89">
            <v>0</v>
          </cell>
          <cell r="H89">
            <v>0</v>
          </cell>
          <cell r="I89">
            <v>0</v>
          </cell>
          <cell r="J89">
            <v>0</v>
          </cell>
          <cell r="K89">
            <v>0</v>
          </cell>
          <cell r="L89">
            <v>0</v>
          </cell>
          <cell r="M89">
            <v>0</v>
          </cell>
          <cell r="N89">
            <v>0</v>
          </cell>
          <cell r="O89">
            <v>0</v>
          </cell>
          <cell r="P89">
            <v>0</v>
          </cell>
          <cell r="Q89" t="str">
            <v>Giá đất theo QĐ 65/2014/QĐUBND;khu vực 3 (giá đất tạm tính bằng với vị trí thấp nhất của thương mại dịch vụ 881.000.m2)</v>
          </cell>
          <cell r="R89">
            <v>881000</v>
          </cell>
          <cell r="S89">
            <v>1.5</v>
          </cell>
          <cell r="T89">
            <v>78874916850</v>
          </cell>
          <cell r="U89">
            <v>78874916850</v>
          </cell>
          <cell r="V89">
            <v>524114991006</v>
          </cell>
        </row>
        <row r="90">
          <cell r="D90">
            <v>224.3</v>
          </cell>
          <cell r="E90">
            <v>0</v>
          </cell>
          <cell r="F90">
            <v>0</v>
          </cell>
          <cell r="G90">
            <v>0</v>
          </cell>
          <cell r="H90">
            <v>0</v>
          </cell>
          <cell r="I90">
            <v>0</v>
          </cell>
          <cell r="J90">
            <v>0</v>
          </cell>
          <cell r="K90">
            <v>0</v>
          </cell>
          <cell r="L90">
            <v>0</v>
          </cell>
          <cell r="M90">
            <v>0</v>
          </cell>
          <cell r="N90">
            <v>0</v>
          </cell>
          <cell r="O90">
            <v>0</v>
          </cell>
          <cell r="P90">
            <v>0</v>
          </cell>
          <cell r="Q90" t="str">
            <v>Giá đất theo QĐ 65/2014/QĐUBND;khu vực 3 (giá đất tạm tính bằng với vị trí thấp nhất của thương mại dịch vụ 881.000.m2)</v>
          </cell>
          <cell r="R90">
            <v>881000</v>
          </cell>
          <cell r="S90">
            <v>1.5</v>
          </cell>
          <cell r="T90">
            <v>296412450</v>
          </cell>
          <cell r="U90">
            <v>296412450</v>
          </cell>
          <cell r="V90">
            <v>445240074156</v>
          </cell>
        </row>
        <row r="91">
          <cell r="D91">
            <v>215.4</v>
          </cell>
          <cell r="E91">
            <v>0</v>
          </cell>
          <cell r="F91">
            <v>0</v>
          </cell>
          <cell r="G91">
            <v>0</v>
          </cell>
          <cell r="H91">
            <v>0</v>
          </cell>
          <cell r="I91">
            <v>0</v>
          </cell>
          <cell r="J91">
            <v>0</v>
          </cell>
          <cell r="K91">
            <v>0</v>
          </cell>
          <cell r="L91">
            <v>0</v>
          </cell>
          <cell r="M91">
            <v>0</v>
          </cell>
          <cell r="N91">
            <v>0</v>
          </cell>
          <cell r="O91">
            <v>0</v>
          </cell>
          <cell r="P91">
            <v>0</v>
          </cell>
          <cell r="Q91" t="str">
            <v>Giá đất theo QĐ 65/2014/QĐUBND;khu vực 3 (giá đất tạm tính bằng với vị trí thấp nhất của thương mại dịch vụ 881.000.m2)</v>
          </cell>
          <cell r="R91">
            <v>881000</v>
          </cell>
          <cell r="S91">
            <v>1.5</v>
          </cell>
          <cell r="T91">
            <v>284651100</v>
          </cell>
          <cell r="U91">
            <v>284651100</v>
          </cell>
          <cell r="V91">
            <v>444943661706</v>
          </cell>
        </row>
        <row r="92">
          <cell r="D92">
            <v>235.8</v>
          </cell>
          <cell r="E92">
            <v>0</v>
          </cell>
          <cell r="F92">
            <v>0</v>
          </cell>
          <cell r="G92">
            <v>0</v>
          </cell>
          <cell r="H92">
            <v>0</v>
          </cell>
          <cell r="I92">
            <v>0</v>
          </cell>
          <cell r="J92">
            <v>0</v>
          </cell>
          <cell r="K92">
            <v>0</v>
          </cell>
          <cell r="L92">
            <v>0</v>
          </cell>
          <cell r="M92">
            <v>0</v>
          </cell>
          <cell r="N92">
            <v>0</v>
          </cell>
          <cell r="O92">
            <v>0</v>
          </cell>
          <cell r="P92">
            <v>0</v>
          </cell>
          <cell r="Q92" t="str">
            <v>Giá đất theo QĐ 65/2014/QĐUBND;khu vực 3 (giá đất tạm tính bằng với vị trí thấp nhất của thương mại dịch vụ 881.000.m2)</v>
          </cell>
          <cell r="R92">
            <v>881000</v>
          </cell>
          <cell r="S92">
            <v>1.5</v>
          </cell>
          <cell r="T92">
            <v>311609700</v>
          </cell>
          <cell r="U92">
            <v>311609700</v>
          </cell>
          <cell r="V92">
            <v>444659010606</v>
          </cell>
        </row>
        <row r="93">
          <cell r="D93">
            <v>673.6</v>
          </cell>
          <cell r="E93">
            <v>0</v>
          </cell>
          <cell r="F93">
            <v>0</v>
          </cell>
          <cell r="G93">
            <v>0</v>
          </cell>
          <cell r="H93">
            <v>0</v>
          </cell>
          <cell r="I93">
            <v>0</v>
          </cell>
          <cell r="J93">
            <v>0</v>
          </cell>
          <cell r="K93">
            <v>0</v>
          </cell>
          <cell r="L93">
            <v>0</v>
          </cell>
          <cell r="M93">
            <v>0</v>
          </cell>
          <cell r="N93">
            <v>0</v>
          </cell>
          <cell r="O93">
            <v>0</v>
          </cell>
          <cell r="P93">
            <v>0</v>
          </cell>
          <cell r="Q93" t="str">
            <v>Giá đất theo QĐ 65/2014/QĐUBND;khu vực 3 (giá đất tạm tính bằng với vị trí thấp nhất của thương mại dịch vụ 881.000.m2)</v>
          </cell>
          <cell r="R93">
            <v>881000</v>
          </cell>
          <cell r="S93">
            <v>1.5</v>
          </cell>
          <cell r="T93">
            <v>890162400</v>
          </cell>
          <cell r="U93">
            <v>890162400</v>
          </cell>
          <cell r="V93">
            <v>444347400906</v>
          </cell>
        </row>
        <row r="94">
          <cell r="D94">
            <v>212.3</v>
          </cell>
          <cell r="E94">
            <v>0</v>
          </cell>
          <cell r="F94">
            <v>0</v>
          </cell>
          <cell r="G94">
            <v>0</v>
          </cell>
          <cell r="H94">
            <v>0</v>
          </cell>
          <cell r="I94">
            <v>0</v>
          </cell>
          <cell r="J94">
            <v>0</v>
          </cell>
          <cell r="K94">
            <v>0</v>
          </cell>
          <cell r="L94">
            <v>0</v>
          </cell>
          <cell r="M94">
            <v>0</v>
          </cell>
          <cell r="N94">
            <v>0</v>
          </cell>
          <cell r="O94">
            <v>0</v>
          </cell>
          <cell r="P94">
            <v>0</v>
          </cell>
          <cell r="Q94" t="str">
            <v>Giá đất theo QĐ 65/2014/QĐUBND;khu vực 3 (giá đất tạm tính bằng với vị trí thấp nhất của thương mại dịch vụ 881.000.m2)</v>
          </cell>
          <cell r="R94">
            <v>881000</v>
          </cell>
          <cell r="S94">
            <v>1.5</v>
          </cell>
          <cell r="T94">
            <v>280554450</v>
          </cell>
          <cell r="U94">
            <v>280554450</v>
          </cell>
          <cell r="V94">
            <v>443457238506</v>
          </cell>
        </row>
        <row r="95">
          <cell r="D95">
            <v>215.1</v>
          </cell>
          <cell r="E95">
            <v>0</v>
          </cell>
          <cell r="F95">
            <v>0</v>
          </cell>
          <cell r="G95">
            <v>0</v>
          </cell>
          <cell r="H95">
            <v>0</v>
          </cell>
          <cell r="I95">
            <v>0</v>
          </cell>
          <cell r="J95">
            <v>0</v>
          </cell>
          <cell r="K95">
            <v>0</v>
          </cell>
          <cell r="L95">
            <v>0</v>
          </cell>
          <cell r="M95">
            <v>0</v>
          </cell>
          <cell r="N95">
            <v>0</v>
          </cell>
          <cell r="O95">
            <v>0</v>
          </cell>
          <cell r="P95">
            <v>0</v>
          </cell>
          <cell r="Q95" t="str">
            <v>Giá đất theo QĐ 65/2014/QĐUBND;khu vực 3 (giá đất tạm tính bằng với vị trí thấp nhất của thương mại dịch vụ 881.000.m2)</v>
          </cell>
          <cell r="R95">
            <v>881000</v>
          </cell>
          <cell r="S95">
            <v>1.5</v>
          </cell>
          <cell r="T95">
            <v>284254650</v>
          </cell>
          <cell r="U95">
            <v>284254650</v>
          </cell>
          <cell r="V95">
            <v>443176684056</v>
          </cell>
        </row>
        <row r="96">
          <cell r="D96">
            <v>196.7</v>
          </cell>
          <cell r="E96">
            <v>0</v>
          </cell>
          <cell r="F96">
            <v>0</v>
          </cell>
          <cell r="G96">
            <v>0</v>
          </cell>
          <cell r="H96">
            <v>0</v>
          </cell>
          <cell r="I96">
            <v>0</v>
          </cell>
          <cell r="J96">
            <v>0</v>
          </cell>
          <cell r="K96">
            <v>0</v>
          </cell>
          <cell r="L96">
            <v>0</v>
          </cell>
          <cell r="M96">
            <v>0</v>
          </cell>
          <cell r="N96">
            <v>0</v>
          </cell>
          <cell r="O96">
            <v>0</v>
          </cell>
          <cell r="P96">
            <v>0</v>
          </cell>
          <cell r="Q96" t="str">
            <v>Giá đất theo QĐ 65/2014/QĐUBND;khu vực 3 (giá đất tạm tính bằng với vị trí thấp nhất của thương mại dịch vụ 881.000.m2)</v>
          </cell>
          <cell r="R96">
            <v>881000</v>
          </cell>
          <cell r="S96">
            <v>1.5</v>
          </cell>
          <cell r="T96">
            <v>259939049.99999997</v>
          </cell>
          <cell r="U96">
            <v>259939049.99999997</v>
          </cell>
          <cell r="V96">
            <v>442892429406</v>
          </cell>
        </row>
        <row r="97">
          <cell r="D97">
            <v>577.1</v>
          </cell>
          <cell r="E97">
            <v>0</v>
          </cell>
          <cell r="F97">
            <v>0</v>
          </cell>
          <cell r="G97">
            <v>0</v>
          </cell>
          <cell r="H97">
            <v>0</v>
          </cell>
          <cell r="I97">
            <v>0</v>
          </cell>
          <cell r="J97">
            <v>0</v>
          </cell>
          <cell r="K97">
            <v>0</v>
          </cell>
          <cell r="L97">
            <v>0</v>
          </cell>
          <cell r="M97">
            <v>0</v>
          </cell>
          <cell r="N97">
            <v>0</v>
          </cell>
          <cell r="O97">
            <v>0</v>
          </cell>
          <cell r="P97">
            <v>0</v>
          </cell>
          <cell r="Q97" t="str">
            <v>Giá đất theo QĐ 65/2014/QĐUBND;khu vực 3 (giá đất tạm tính bằng với vị trí thấp nhất của thương mại dịch vụ 881.000.m2)</v>
          </cell>
          <cell r="R97">
            <v>881000</v>
          </cell>
          <cell r="S97">
            <v>1.5</v>
          </cell>
          <cell r="T97">
            <v>762637650</v>
          </cell>
          <cell r="U97">
            <v>762637650</v>
          </cell>
          <cell r="V97">
            <v>442632490356</v>
          </cell>
        </row>
        <row r="98">
          <cell r="D98">
            <v>577.1</v>
          </cell>
          <cell r="E98">
            <v>0</v>
          </cell>
          <cell r="F98">
            <v>0</v>
          </cell>
          <cell r="G98">
            <v>0</v>
          </cell>
          <cell r="H98">
            <v>0</v>
          </cell>
          <cell r="I98">
            <v>0</v>
          </cell>
          <cell r="J98">
            <v>0</v>
          </cell>
          <cell r="K98">
            <v>0</v>
          </cell>
          <cell r="L98">
            <v>0</v>
          </cell>
          <cell r="M98">
            <v>0</v>
          </cell>
          <cell r="N98">
            <v>0</v>
          </cell>
          <cell r="O98">
            <v>0</v>
          </cell>
          <cell r="P98">
            <v>0</v>
          </cell>
          <cell r="Q98" t="str">
            <v>Giá đất theo QĐ 65/2014/QĐUBND;khu vực 3 (giá đất tạm tính bằng với vị trí thấp nhất của thương mại dịch vụ 881.000.m2)</v>
          </cell>
          <cell r="R98">
            <v>881000</v>
          </cell>
          <cell r="S98">
            <v>1.5</v>
          </cell>
          <cell r="T98">
            <v>762637650</v>
          </cell>
          <cell r="U98">
            <v>762637650</v>
          </cell>
          <cell r="V98">
            <v>441869852706</v>
          </cell>
        </row>
        <row r="99">
          <cell r="D99">
            <v>254.5</v>
          </cell>
          <cell r="E99">
            <v>0</v>
          </cell>
          <cell r="F99">
            <v>0</v>
          </cell>
          <cell r="G99">
            <v>0</v>
          </cell>
          <cell r="H99">
            <v>0</v>
          </cell>
          <cell r="I99">
            <v>0</v>
          </cell>
          <cell r="J99">
            <v>0</v>
          </cell>
          <cell r="K99">
            <v>0</v>
          </cell>
          <cell r="L99">
            <v>0</v>
          </cell>
          <cell r="M99">
            <v>0</v>
          </cell>
          <cell r="N99">
            <v>0</v>
          </cell>
          <cell r="O99">
            <v>0</v>
          </cell>
          <cell r="P99">
            <v>0</v>
          </cell>
          <cell r="Q99" t="str">
            <v>Giá đất theo QĐ 65/2014/QĐUBND;khu vực 3 (giá đất tạm tính bằng với vị trí thấp nhất của thương mại dịch vụ 881.000.m2)</v>
          </cell>
          <cell r="R99">
            <v>881000</v>
          </cell>
          <cell r="S99">
            <v>1.5</v>
          </cell>
          <cell r="T99">
            <v>336321750</v>
          </cell>
          <cell r="U99">
            <v>336321750</v>
          </cell>
          <cell r="V99">
            <v>441107215056</v>
          </cell>
        </row>
        <row r="100">
          <cell r="D100">
            <v>23618.5</v>
          </cell>
          <cell r="E100">
            <v>0</v>
          </cell>
          <cell r="F100">
            <v>0</v>
          </cell>
          <cell r="G100">
            <v>0</v>
          </cell>
          <cell r="H100">
            <v>0</v>
          </cell>
          <cell r="I100">
            <v>0</v>
          </cell>
          <cell r="J100">
            <v>0</v>
          </cell>
          <cell r="K100">
            <v>0</v>
          </cell>
          <cell r="L100">
            <v>0</v>
          </cell>
          <cell r="M100">
            <v>0</v>
          </cell>
          <cell r="N100">
            <v>0</v>
          </cell>
          <cell r="O100">
            <v>0</v>
          </cell>
          <cell r="P100">
            <v>0</v>
          </cell>
          <cell r="Q100" t="str">
            <v>Giá đất theo QĐ 65/2014/QĐUBND;khu vực 3 (giá đất tạm tính bằng với vị trí thấp nhất của thương mại dịch vụ 881.000.m2)</v>
          </cell>
          <cell r="R100">
            <v>881000</v>
          </cell>
          <cell r="S100">
            <v>1.5</v>
          </cell>
          <cell r="T100">
            <v>31211847750</v>
          </cell>
          <cell r="U100">
            <v>31211847750</v>
          </cell>
          <cell r="V100">
            <v>440770893306</v>
          </cell>
        </row>
        <row r="101">
          <cell r="D101">
            <v>9085.7999999999993</v>
          </cell>
          <cell r="E101">
            <v>0</v>
          </cell>
          <cell r="F101">
            <v>0</v>
          </cell>
          <cell r="G101">
            <v>0</v>
          </cell>
          <cell r="H101">
            <v>0</v>
          </cell>
          <cell r="I101">
            <v>0</v>
          </cell>
          <cell r="J101">
            <v>0</v>
          </cell>
          <cell r="K101">
            <v>0</v>
          </cell>
          <cell r="L101">
            <v>0</v>
          </cell>
          <cell r="M101">
            <v>0</v>
          </cell>
          <cell r="N101">
            <v>0</v>
          </cell>
          <cell r="O101">
            <v>0</v>
          </cell>
          <cell r="P101">
            <v>0</v>
          </cell>
          <cell r="Q101" t="str">
            <v>Giá đất theo QĐ 65/2014/QĐUBND;khu vực 3 (giá đất tạm tính bằng với vị trí thấp nhất của thương mại dịch vụ 881.000.m2)</v>
          </cell>
          <cell r="R101">
            <v>881000</v>
          </cell>
          <cell r="S101">
            <v>1.5</v>
          </cell>
          <cell r="T101">
            <v>12006884699.999998</v>
          </cell>
          <cell r="U101">
            <v>12006884699.999998</v>
          </cell>
          <cell r="V101">
            <v>409559045556</v>
          </cell>
        </row>
        <row r="102">
          <cell r="D102">
            <v>3817.6</v>
          </cell>
          <cell r="E102">
            <v>0</v>
          </cell>
          <cell r="F102">
            <v>0</v>
          </cell>
          <cell r="G102">
            <v>0</v>
          </cell>
          <cell r="H102">
            <v>0</v>
          </cell>
          <cell r="I102">
            <v>0</v>
          </cell>
          <cell r="J102">
            <v>0</v>
          </cell>
          <cell r="K102">
            <v>0</v>
          </cell>
          <cell r="L102">
            <v>0</v>
          </cell>
          <cell r="M102">
            <v>0</v>
          </cell>
          <cell r="N102">
            <v>0</v>
          </cell>
          <cell r="O102">
            <v>0</v>
          </cell>
          <cell r="P102">
            <v>0</v>
          </cell>
          <cell r="Q102" t="str">
            <v>Giá đất theo QĐ 65/2014/QĐUBND;khu vực 3 (giá đất tạm tính bằng với vị trí thấp nhất của thương mại dịch vụ 881.000.m2)</v>
          </cell>
          <cell r="R102">
            <v>881000</v>
          </cell>
          <cell r="S102">
            <v>1.5</v>
          </cell>
          <cell r="T102">
            <v>5044958400</v>
          </cell>
          <cell r="U102">
            <v>5044958400</v>
          </cell>
          <cell r="V102">
            <v>397552160856</v>
          </cell>
        </row>
        <row r="103">
          <cell r="D103">
            <v>74697.399999999994</v>
          </cell>
          <cell r="E103">
            <v>0</v>
          </cell>
          <cell r="F103">
            <v>0</v>
          </cell>
          <cell r="G103">
            <v>0</v>
          </cell>
          <cell r="H103">
            <v>0</v>
          </cell>
          <cell r="I103">
            <v>0</v>
          </cell>
          <cell r="J103">
            <v>0</v>
          </cell>
          <cell r="K103">
            <v>0</v>
          </cell>
          <cell r="L103">
            <v>0</v>
          </cell>
          <cell r="M103">
            <v>0</v>
          </cell>
          <cell r="N103">
            <v>0</v>
          </cell>
          <cell r="O103">
            <v>0</v>
          </cell>
          <cell r="P103">
            <v>0</v>
          </cell>
          <cell r="Q103" t="str">
            <v>Giá đất theo QĐ 65/2014/QĐUBND;khu vực 3 (giá đất tạm tính bằng với vị trí thấp nhất của thương mại dịch vụ 881.000.m2)</v>
          </cell>
          <cell r="R103">
            <v>881000</v>
          </cell>
          <cell r="S103">
            <v>1.5</v>
          </cell>
          <cell r="T103">
            <v>98712614099.999985</v>
          </cell>
          <cell r="U103">
            <v>98712614099.999985</v>
          </cell>
          <cell r="V103">
            <v>392507202456</v>
          </cell>
        </row>
        <row r="104">
          <cell r="D104">
            <v>220.2</v>
          </cell>
          <cell r="E104">
            <v>0</v>
          </cell>
          <cell r="F104">
            <v>0</v>
          </cell>
          <cell r="G104">
            <v>0</v>
          </cell>
          <cell r="H104">
            <v>0</v>
          </cell>
          <cell r="I104">
            <v>0</v>
          </cell>
          <cell r="J104">
            <v>0</v>
          </cell>
          <cell r="K104">
            <v>0</v>
          </cell>
          <cell r="L104">
            <v>0</v>
          </cell>
          <cell r="M104">
            <v>0</v>
          </cell>
          <cell r="N104">
            <v>0</v>
          </cell>
          <cell r="O104">
            <v>0</v>
          </cell>
          <cell r="P104">
            <v>0</v>
          </cell>
          <cell r="Q104" t="str">
            <v>Giá đất theo QĐ 65/2014/QĐUBND;khu vực 3 (giá đất tạm tính bằng với vị trí thấp nhất của thương mại dịch vụ 881.000.m2)</v>
          </cell>
          <cell r="R104">
            <v>881000</v>
          </cell>
          <cell r="S104">
            <v>1.5</v>
          </cell>
          <cell r="T104">
            <v>290994300</v>
          </cell>
          <cell r="U104">
            <v>290994300</v>
          </cell>
          <cell r="V104">
            <v>293794588356</v>
          </cell>
        </row>
        <row r="105">
          <cell r="D105">
            <v>22.5</v>
          </cell>
          <cell r="E105">
            <v>0</v>
          </cell>
          <cell r="F105">
            <v>0</v>
          </cell>
          <cell r="G105">
            <v>0</v>
          </cell>
          <cell r="H105">
            <v>0</v>
          </cell>
          <cell r="I105">
            <v>0</v>
          </cell>
          <cell r="J105">
            <v>0</v>
          </cell>
          <cell r="K105">
            <v>0</v>
          </cell>
          <cell r="L105">
            <v>0</v>
          </cell>
          <cell r="M105">
            <v>0</v>
          </cell>
          <cell r="N105">
            <v>0</v>
          </cell>
          <cell r="O105">
            <v>0</v>
          </cell>
          <cell r="P105">
            <v>0</v>
          </cell>
          <cell r="Q105" t="str">
            <v>Giá đất theo QĐ 65/2014/QĐUBND;khu vực 3 (giá đất tạm tính bằng với vị trí thấp nhất của thương mại dịch vụ 881.000.m2)</v>
          </cell>
          <cell r="R105">
            <v>881000</v>
          </cell>
          <cell r="S105">
            <v>1.5</v>
          </cell>
          <cell r="T105">
            <v>29733750</v>
          </cell>
          <cell r="U105">
            <v>29733750</v>
          </cell>
          <cell r="V105">
            <v>293503594056</v>
          </cell>
        </row>
        <row r="106">
          <cell r="D106">
            <v>44.9</v>
          </cell>
          <cell r="E106">
            <v>0</v>
          </cell>
          <cell r="F106">
            <v>0</v>
          </cell>
          <cell r="G106">
            <v>0</v>
          </cell>
          <cell r="H106">
            <v>0</v>
          </cell>
          <cell r="I106">
            <v>0</v>
          </cell>
          <cell r="J106">
            <v>0</v>
          </cell>
          <cell r="K106">
            <v>0</v>
          </cell>
          <cell r="L106">
            <v>0</v>
          </cell>
          <cell r="M106">
            <v>0</v>
          </cell>
          <cell r="N106">
            <v>0</v>
          </cell>
          <cell r="O106">
            <v>0</v>
          </cell>
          <cell r="P106">
            <v>0</v>
          </cell>
          <cell r="Q106" t="str">
            <v>Giá đất theo QĐ 65/2014/QĐUBND;khu vực 3 (giá đất tạm tính bằng với vị trí thấp nhất của thương mại dịch vụ 881.000.m2)</v>
          </cell>
          <cell r="R106">
            <v>881000</v>
          </cell>
          <cell r="S106">
            <v>1.5</v>
          </cell>
          <cell r="T106">
            <v>59335350</v>
          </cell>
          <cell r="U106">
            <v>59335350</v>
          </cell>
          <cell r="V106">
            <v>293473860306</v>
          </cell>
        </row>
        <row r="107">
          <cell r="D107">
            <v>208.4</v>
          </cell>
          <cell r="E107">
            <v>0</v>
          </cell>
          <cell r="F107">
            <v>0</v>
          </cell>
          <cell r="G107">
            <v>0</v>
          </cell>
          <cell r="H107">
            <v>0</v>
          </cell>
          <cell r="I107">
            <v>0</v>
          </cell>
          <cell r="J107">
            <v>0</v>
          </cell>
          <cell r="K107">
            <v>0</v>
          </cell>
          <cell r="L107">
            <v>0</v>
          </cell>
          <cell r="M107">
            <v>0</v>
          </cell>
          <cell r="N107">
            <v>0</v>
          </cell>
          <cell r="O107">
            <v>0</v>
          </cell>
          <cell r="P107">
            <v>0</v>
          </cell>
          <cell r="Q107" t="str">
            <v>Giá đất theo QĐ 65/2014/QĐUBND;khu vực 3 (giá đất tạm tính bằng với vị trí thấp nhất của thương mại dịch vụ 881.000.m2)</v>
          </cell>
          <cell r="R107">
            <v>881000</v>
          </cell>
          <cell r="S107">
            <v>1.5</v>
          </cell>
          <cell r="T107">
            <v>275400600</v>
          </cell>
          <cell r="U107">
            <v>275400600</v>
          </cell>
          <cell r="V107">
            <v>293414524956</v>
          </cell>
        </row>
        <row r="108">
          <cell r="D108">
            <v>212</v>
          </cell>
          <cell r="E108">
            <v>0</v>
          </cell>
          <cell r="F108">
            <v>0</v>
          </cell>
          <cell r="G108">
            <v>0</v>
          </cell>
          <cell r="H108">
            <v>0</v>
          </cell>
          <cell r="I108">
            <v>0</v>
          </cell>
          <cell r="J108">
            <v>0</v>
          </cell>
          <cell r="K108">
            <v>0</v>
          </cell>
          <cell r="L108">
            <v>0</v>
          </cell>
          <cell r="M108">
            <v>0</v>
          </cell>
          <cell r="N108">
            <v>0</v>
          </cell>
          <cell r="O108">
            <v>0</v>
          </cell>
          <cell r="P108">
            <v>0</v>
          </cell>
          <cell r="Q108" t="str">
            <v>Giá đất theo QĐ 65/2014/QĐUBND;khu vực 3 (giá đất tạm tính bằng với vị trí thấp nhất của thương mại dịch vụ 881.000.m2)</v>
          </cell>
          <cell r="R108">
            <v>881000</v>
          </cell>
          <cell r="S108">
            <v>1.5</v>
          </cell>
          <cell r="T108">
            <v>280158000</v>
          </cell>
          <cell r="U108">
            <v>280158000</v>
          </cell>
          <cell r="V108">
            <v>293139124356</v>
          </cell>
        </row>
        <row r="109">
          <cell r="D109">
            <v>210.3</v>
          </cell>
          <cell r="E109">
            <v>0</v>
          </cell>
          <cell r="F109">
            <v>0</v>
          </cell>
          <cell r="G109">
            <v>0</v>
          </cell>
          <cell r="H109">
            <v>0</v>
          </cell>
          <cell r="I109">
            <v>0</v>
          </cell>
          <cell r="J109">
            <v>0</v>
          </cell>
          <cell r="K109">
            <v>0</v>
          </cell>
          <cell r="L109">
            <v>0</v>
          </cell>
          <cell r="M109">
            <v>0</v>
          </cell>
          <cell r="N109">
            <v>0</v>
          </cell>
          <cell r="O109">
            <v>0</v>
          </cell>
          <cell r="P109">
            <v>0</v>
          </cell>
          <cell r="Q109" t="str">
            <v>Giá đất theo QĐ 65/2014/QĐUBND;khu vực 3 (giá đất tạm tính bằng với vị trí thấp nhất của thương mại dịch vụ 881.000.m2)</v>
          </cell>
          <cell r="R109">
            <v>881000</v>
          </cell>
          <cell r="S109">
            <v>1.5</v>
          </cell>
          <cell r="T109">
            <v>277911450</v>
          </cell>
          <cell r="U109">
            <v>277911450</v>
          </cell>
          <cell r="V109">
            <v>292858966356</v>
          </cell>
        </row>
        <row r="110">
          <cell r="D110">
            <v>200.7</v>
          </cell>
          <cell r="E110">
            <v>0</v>
          </cell>
          <cell r="F110">
            <v>0</v>
          </cell>
          <cell r="G110">
            <v>0</v>
          </cell>
          <cell r="H110">
            <v>0</v>
          </cell>
          <cell r="I110">
            <v>0</v>
          </cell>
          <cell r="J110">
            <v>0</v>
          </cell>
          <cell r="K110">
            <v>0</v>
          </cell>
          <cell r="L110">
            <v>0</v>
          </cell>
          <cell r="M110">
            <v>0</v>
          </cell>
          <cell r="N110">
            <v>0</v>
          </cell>
          <cell r="O110">
            <v>0</v>
          </cell>
          <cell r="P110">
            <v>0</v>
          </cell>
          <cell r="Q110" t="str">
            <v>Giá đất theo QĐ 65/2014/QĐUBND;khu vực 3 (giá đất tạm tính bằng với vị trí thấp nhất của thương mại dịch vụ 881.000.m2)</v>
          </cell>
          <cell r="R110">
            <v>881000</v>
          </cell>
          <cell r="S110">
            <v>1.5</v>
          </cell>
          <cell r="T110">
            <v>265225049.99999997</v>
          </cell>
          <cell r="U110">
            <v>265225049.99999997</v>
          </cell>
          <cell r="V110">
            <v>292581054906</v>
          </cell>
        </row>
        <row r="111">
          <cell r="D111">
            <v>1001.1</v>
          </cell>
          <cell r="E111">
            <v>0</v>
          </cell>
          <cell r="F111">
            <v>0</v>
          </cell>
          <cell r="G111">
            <v>0</v>
          </cell>
          <cell r="H111">
            <v>0</v>
          </cell>
          <cell r="I111">
            <v>0</v>
          </cell>
          <cell r="J111">
            <v>0</v>
          </cell>
          <cell r="K111">
            <v>0</v>
          </cell>
          <cell r="L111">
            <v>0</v>
          </cell>
          <cell r="M111">
            <v>0</v>
          </cell>
          <cell r="N111">
            <v>0</v>
          </cell>
          <cell r="O111">
            <v>0</v>
          </cell>
          <cell r="P111">
            <v>0</v>
          </cell>
          <cell r="Q111" t="str">
            <v>Giá đất theo QĐ 65/2014/QĐUBND;khu vực 3 (giá đất tạm tính bằng với vị trí thấp nhất của thương mại dịch vụ 881.000.m2)</v>
          </cell>
          <cell r="R111">
            <v>881000</v>
          </cell>
          <cell r="S111">
            <v>1.5</v>
          </cell>
          <cell r="T111">
            <v>1322953650</v>
          </cell>
          <cell r="U111">
            <v>1322953650</v>
          </cell>
          <cell r="V111">
            <v>292315829856</v>
          </cell>
        </row>
        <row r="112">
          <cell r="D112">
            <v>211.5</v>
          </cell>
          <cell r="E112">
            <v>0</v>
          </cell>
          <cell r="F112">
            <v>0</v>
          </cell>
          <cell r="G112">
            <v>0</v>
          </cell>
          <cell r="H112">
            <v>0</v>
          </cell>
          <cell r="I112">
            <v>0</v>
          </cell>
          <cell r="J112">
            <v>0</v>
          </cell>
          <cell r="K112">
            <v>0</v>
          </cell>
          <cell r="L112">
            <v>0</v>
          </cell>
          <cell r="M112">
            <v>0</v>
          </cell>
          <cell r="N112">
            <v>0</v>
          </cell>
          <cell r="O112">
            <v>0</v>
          </cell>
          <cell r="P112">
            <v>0</v>
          </cell>
          <cell r="Q112" t="str">
            <v>Giá đất theo QĐ 65/2014/QĐUBND;khu vực 3 (giá đất tạm tính bằng với vị trí thấp nhất của thương mại dịch vụ 881.000.m2)</v>
          </cell>
          <cell r="R112">
            <v>881000</v>
          </cell>
          <cell r="S112">
            <v>1.5</v>
          </cell>
          <cell r="T112">
            <v>279497250</v>
          </cell>
          <cell r="U112">
            <v>279497250</v>
          </cell>
          <cell r="V112">
            <v>290992876206</v>
          </cell>
        </row>
        <row r="113">
          <cell r="D113">
            <v>209.7</v>
          </cell>
          <cell r="E113">
            <v>0</v>
          </cell>
          <cell r="F113">
            <v>0</v>
          </cell>
          <cell r="G113">
            <v>0</v>
          </cell>
          <cell r="H113">
            <v>0</v>
          </cell>
          <cell r="I113">
            <v>0</v>
          </cell>
          <cell r="J113">
            <v>0</v>
          </cell>
          <cell r="K113">
            <v>0</v>
          </cell>
          <cell r="L113">
            <v>0</v>
          </cell>
          <cell r="M113">
            <v>0</v>
          </cell>
          <cell r="N113">
            <v>0</v>
          </cell>
          <cell r="O113">
            <v>0</v>
          </cell>
          <cell r="P113">
            <v>0</v>
          </cell>
          <cell r="Q113" t="str">
            <v>Giá đất theo QĐ 65/2014/QĐUBND;khu vực 3 (giá đất tạm tính bằng với vị trí thấp nhất của thương mại dịch vụ 881.000.m2)</v>
          </cell>
          <cell r="R113">
            <v>881000</v>
          </cell>
          <cell r="S113">
            <v>1.5</v>
          </cell>
          <cell r="T113">
            <v>277118550</v>
          </cell>
          <cell r="U113">
            <v>277118550</v>
          </cell>
          <cell r="V113">
            <v>290713378956</v>
          </cell>
        </row>
        <row r="114">
          <cell r="D114">
            <v>213.4</v>
          </cell>
          <cell r="E114">
            <v>0</v>
          </cell>
          <cell r="F114">
            <v>0</v>
          </cell>
          <cell r="G114">
            <v>0</v>
          </cell>
          <cell r="H114">
            <v>0</v>
          </cell>
          <cell r="I114">
            <v>0</v>
          </cell>
          <cell r="J114">
            <v>0</v>
          </cell>
          <cell r="K114">
            <v>0</v>
          </cell>
          <cell r="L114">
            <v>0</v>
          </cell>
          <cell r="M114">
            <v>0</v>
          </cell>
          <cell r="N114">
            <v>0</v>
          </cell>
          <cell r="O114">
            <v>0</v>
          </cell>
          <cell r="P114">
            <v>0</v>
          </cell>
          <cell r="Q114" t="str">
            <v>Giá đất theo QĐ 65/2014/QĐUBND;khu vực 3 (giá đất tạm tính bằng với vị trí thấp nhất của thương mại dịch vụ 881.000.m2)</v>
          </cell>
          <cell r="R114">
            <v>881000</v>
          </cell>
          <cell r="S114">
            <v>1.5</v>
          </cell>
          <cell r="T114">
            <v>282008100</v>
          </cell>
          <cell r="U114">
            <v>282008100</v>
          </cell>
          <cell r="V114">
            <v>290436260406</v>
          </cell>
        </row>
        <row r="115">
          <cell r="D115">
            <v>213.4</v>
          </cell>
          <cell r="E115">
            <v>0</v>
          </cell>
          <cell r="F115">
            <v>0</v>
          </cell>
          <cell r="G115">
            <v>0</v>
          </cell>
          <cell r="H115">
            <v>0</v>
          </cell>
          <cell r="I115">
            <v>0</v>
          </cell>
          <cell r="J115">
            <v>0</v>
          </cell>
          <cell r="K115">
            <v>0</v>
          </cell>
          <cell r="L115">
            <v>0</v>
          </cell>
          <cell r="M115">
            <v>0</v>
          </cell>
          <cell r="N115">
            <v>0</v>
          </cell>
          <cell r="O115">
            <v>0</v>
          </cell>
          <cell r="P115">
            <v>0</v>
          </cell>
          <cell r="Q115" t="str">
            <v>Giá đất theo QĐ 65/2014/QĐUBND;khu vực 3 (giá đất tạm tính bằng với vị trí thấp nhất của thương mại dịch vụ 881.000.m2)</v>
          </cell>
          <cell r="R115">
            <v>881000</v>
          </cell>
          <cell r="S115">
            <v>1.5</v>
          </cell>
          <cell r="T115">
            <v>282008100</v>
          </cell>
          <cell r="U115">
            <v>282008100</v>
          </cell>
          <cell r="V115">
            <v>290154252306</v>
          </cell>
        </row>
        <row r="116">
          <cell r="D116">
            <v>492.1</v>
          </cell>
          <cell r="E116">
            <v>0</v>
          </cell>
          <cell r="F116">
            <v>0</v>
          </cell>
          <cell r="G116">
            <v>0</v>
          </cell>
          <cell r="H116">
            <v>0</v>
          </cell>
          <cell r="I116">
            <v>0</v>
          </cell>
          <cell r="J116">
            <v>0</v>
          </cell>
          <cell r="K116">
            <v>0</v>
          </cell>
          <cell r="L116">
            <v>0</v>
          </cell>
          <cell r="M116">
            <v>0</v>
          </cell>
          <cell r="N116">
            <v>0</v>
          </cell>
          <cell r="O116">
            <v>0</v>
          </cell>
          <cell r="P116">
            <v>0</v>
          </cell>
          <cell r="Q116" t="str">
            <v>Giá đất theo QĐ 65/2014/QĐUBND;khu vực 3 (giá đất tạm tính bằng với vị trí thấp nhất của thương mại dịch vụ 881.000.m2)</v>
          </cell>
          <cell r="R116">
            <v>881000</v>
          </cell>
          <cell r="S116">
            <v>1.5</v>
          </cell>
          <cell r="T116">
            <v>650310150</v>
          </cell>
          <cell r="U116">
            <v>650310150</v>
          </cell>
          <cell r="V116">
            <v>289872244206</v>
          </cell>
        </row>
        <row r="117">
          <cell r="D117">
            <v>214</v>
          </cell>
          <cell r="E117">
            <v>0</v>
          </cell>
          <cell r="F117">
            <v>0</v>
          </cell>
          <cell r="G117">
            <v>0</v>
          </cell>
          <cell r="H117">
            <v>0</v>
          </cell>
          <cell r="I117">
            <v>0</v>
          </cell>
          <cell r="J117">
            <v>0</v>
          </cell>
          <cell r="K117">
            <v>0</v>
          </cell>
          <cell r="L117">
            <v>0</v>
          </cell>
          <cell r="M117">
            <v>0</v>
          </cell>
          <cell r="N117">
            <v>0</v>
          </cell>
          <cell r="O117">
            <v>0</v>
          </cell>
          <cell r="P117">
            <v>0</v>
          </cell>
          <cell r="Q117" t="str">
            <v>Giá đất theo QĐ 65/2014/QĐUBND;khu vực 3 (giá đất tạm tính bằng với vị trí thấp nhất của thương mại dịch vụ 881.000.m2)</v>
          </cell>
          <cell r="R117">
            <v>881000</v>
          </cell>
          <cell r="S117">
            <v>1.5</v>
          </cell>
          <cell r="T117">
            <v>282801000</v>
          </cell>
          <cell r="U117">
            <v>282801000</v>
          </cell>
          <cell r="V117">
            <v>289221934056</v>
          </cell>
        </row>
        <row r="118">
          <cell r="D118">
            <v>239.8</v>
          </cell>
          <cell r="E118">
            <v>0</v>
          </cell>
          <cell r="F118">
            <v>0</v>
          </cell>
          <cell r="G118">
            <v>0</v>
          </cell>
          <cell r="H118">
            <v>0</v>
          </cell>
          <cell r="I118">
            <v>0</v>
          </cell>
          <cell r="J118">
            <v>0</v>
          </cell>
          <cell r="K118">
            <v>0</v>
          </cell>
          <cell r="L118">
            <v>0</v>
          </cell>
          <cell r="M118">
            <v>0</v>
          </cell>
          <cell r="N118">
            <v>0</v>
          </cell>
          <cell r="O118">
            <v>0</v>
          </cell>
          <cell r="P118">
            <v>0</v>
          </cell>
          <cell r="Q118" t="str">
            <v>Giá đất theo QĐ 65/2014/QĐUBND;khu vực 3 (giá đất tạm tính bằng với vị trí thấp nhất của thương mại dịch vụ 881.000.m2)</v>
          </cell>
          <cell r="R118">
            <v>881000</v>
          </cell>
          <cell r="S118">
            <v>1.5</v>
          </cell>
          <cell r="T118">
            <v>316895700</v>
          </cell>
          <cell r="U118">
            <v>316895700</v>
          </cell>
          <cell r="V118">
            <v>288939133056</v>
          </cell>
        </row>
        <row r="119">
          <cell r="D119">
            <v>289.10000000000002</v>
          </cell>
          <cell r="E119">
            <v>0</v>
          </cell>
          <cell r="F119">
            <v>0</v>
          </cell>
          <cell r="G119">
            <v>0</v>
          </cell>
          <cell r="H119">
            <v>0</v>
          </cell>
          <cell r="I119">
            <v>0</v>
          </cell>
          <cell r="J119">
            <v>0</v>
          </cell>
          <cell r="K119">
            <v>0</v>
          </cell>
          <cell r="L119">
            <v>0</v>
          </cell>
          <cell r="M119">
            <v>0</v>
          </cell>
          <cell r="N119">
            <v>0</v>
          </cell>
          <cell r="O119">
            <v>0</v>
          </cell>
          <cell r="P119">
            <v>0</v>
          </cell>
          <cell r="Q119" t="str">
            <v>Giá đất theo QĐ 65/2014/QĐUBND;khu vực 3 (giá đất tạm tính bằng với vị trí thấp nhất của thương mại dịch vụ 881.000.m2)</v>
          </cell>
          <cell r="R119">
            <v>881000</v>
          </cell>
          <cell r="S119">
            <v>1.5</v>
          </cell>
          <cell r="T119">
            <v>382045650.00000006</v>
          </cell>
          <cell r="U119">
            <v>382045650.00000006</v>
          </cell>
          <cell r="V119">
            <v>288622237356</v>
          </cell>
        </row>
        <row r="120">
          <cell r="D120">
            <v>265.5</v>
          </cell>
          <cell r="E120">
            <v>0</v>
          </cell>
          <cell r="F120">
            <v>0</v>
          </cell>
          <cell r="G120">
            <v>0</v>
          </cell>
          <cell r="H120">
            <v>0</v>
          </cell>
          <cell r="I120">
            <v>0</v>
          </cell>
          <cell r="J120">
            <v>0</v>
          </cell>
          <cell r="K120">
            <v>0</v>
          </cell>
          <cell r="L120">
            <v>0</v>
          </cell>
          <cell r="M120">
            <v>0</v>
          </cell>
          <cell r="N120">
            <v>0</v>
          </cell>
          <cell r="O120">
            <v>0</v>
          </cell>
          <cell r="P120">
            <v>0</v>
          </cell>
          <cell r="Q120" t="str">
            <v>Giá đất theo QĐ 65/2014/QĐUBND;khu vực 3 (giá đất tạm tính bằng với vị trí thấp nhất của thương mại dịch vụ 881.000.m2)</v>
          </cell>
          <cell r="R120">
            <v>881000</v>
          </cell>
          <cell r="S120">
            <v>1.5</v>
          </cell>
          <cell r="T120">
            <v>350858250</v>
          </cell>
          <cell r="U120">
            <v>350858250</v>
          </cell>
          <cell r="V120">
            <v>288240191706</v>
          </cell>
        </row>
        <row r="121">
          <cell r="D121">
            <v>237.4</v>
          </cell>
          <cell r="E121">
            <v>0</v>
          </cell>
          <cell r="F121">
            <v>0</v>
          </cell>
          <cell r="G121">
            <v>0</v>
          </cell>
          <cell r="H121">
            <v>0</v>
          </cell>
          <cell r="I121">
            <v>0</v>
          </cell>
          <cell r="J121">
            <v>0</v>
          </cell>
          <cell r="K121">
            <v>0</v>
          </cell>
          <cell r="L121">
            <v>0</v>
          </cell>
          <cell r="M121">
            <v>0</v>
          </cell>
          <cell r="N121">
            <v>0</v>
          </cell>
          <cell r="O121">
            <v>0</v>
          </cell>
          <cell r="P121">
            <v>0</v>
          </cell>
          <cell r="Q121" t="str">
            <v>Giá đất theo QĐ 65/2014/QĐUBND;khu vực 3 (giá đất tạm tính bằng với vị trí thấp nhất của thương mại dịch vụ 881.000.m2)</v>
          </cell>
          <cell r="R121">
            <v>881000</v>
          </cell>
          <cell r="S121">
            <v>1.5</v>
          </cell>
          <cell r="T121">
            <v>313724100</v>
          </cell>
          <cell r="U121">
            <v>313724100</v>
          </cell>
          <cell r="V121">
            <v>287889333456</v>
          </cell>
        </row>
        <row r="122">
          <cell r="D122">
            <v>33742.199999999997</v>
          </cell>
          <cell r="E122">
            <v>0</v>
          </cell>
          <cell r="F122">
            <v>0</v>
          </cell>
          <cell r="G122">
            <v>0</v>
          </cell>
          <cell r="H122">
            <v>0</v>
          </cell>
          <cell r="I122">
            <v>0</v>
          </cell>
          <cell r="J122">
            <v>0</v>
          </cell>
          <cell r="K122">
            <v>0</v>
          </cell>
          <cell r="L122">
            <v>0</v>
          </cell>
          <cell r="M122">
            <v>0</v>
          </cell>
          <cell r="N122">
            <v>0</v>
          </cell>
          <cell r="O122">
            <v>0</v>
          </cell>
          <cell r="P122">
            <v>0</v>
          </cell>
          <cell r="Q122" t="str">
            <v>Giá đất theo QĐ 65/2014/QĐUBND;khu vực 3 (giá đất tạm tính bằng với vị trí thấp nhất của thương mại dịch vụ 881.000.m2)</v>
          </cell>
          <cell r="R122">
            <v>881000</v>
          </cell>
          <cell r="S122">
            <v>1.5</v>
          </cell>
          <cell r="T122">
            <v>44590317299.999992</v>
          </cell>
          <cell r="U122">
            <v>44590317299.999992</v>
          </cell>
          <cell r="V122">
            <v>287575609356</v>
          </cell>
        </row>
        <row r="123">
          <cell r="D123">
            <v>9561.2000000000007</v>
          </cell>
          <cell r="E123">
            <v>0</v>
          </cell>
          <cell r="F123">
            <v>0</v>
          </cell>
          <cell r="G123">
            <v>0</v>
          </cell>
          <cell r="H123">
            <v>0</v>
          </cell>
          <cell r="I123">
            <v>0</v>
          </cell>
          <cell r="J123">
            <v>0</v>
          </cell>
          <cell r="K123">
            <v>0</v>
          </cell>
          <cell r="L123">
            <v>0</v>
          </cell>
          <cell r="M123">
            <v>0</v>
          </cell>
          <cell r="N123">
            <v>0</v>
          </cell>
          <cell r="O123">
            <v>0</v>
          </cell>
          <cell r="P123">
            <v>0</v>
          </cell>
          <cell r="Q123" t="str">
            <v>Giá đất theo QĐ 65/2014/QĐUBND;khu vực 3 (giá đất tạm tính bằng với vị trí thấp nhất của thương mại dịch vụ 881.000.m2)</v>
          </cell>
          <cell r="R123">
            <v>881000</v>
          </cell>
          <cell r="S123">
            <v>1.5</v>
          </cell>
          <cell r="T123">
            <v>12635125800.000002</v>
          </cell>
          <cell r="U123">
            <v>12635125800.000002</v>
          </cell>
          <cell r="V123">
            <v>242985292056</v>
          </cell>
        </row>
        <row r="124">
          <cell r="D124">
            <v>7440.9</v>
          </cell>
          <cell r="E124">
            <v>0</v>
          </cell>
          <cell r="F124">
            <v>0</v>
          </cell>
          <cell r="G124">
            <v>0</v>
          </cell>
          <cell r="H124">
            <v>0</v>
          </cell>
          <cell r="I124">
            <v>0</v>
          </cell>
          <cell r="J124">
            <v>0</v>
          </cell>
          <cell r="K124">
            <v>0</v>
          </cell>
          <cell r="L124">
            <v>0</v>
          </cell>
          <cell r="M124">
            <v>0</v>
          </cell>
          <cell r="N124">
            <v>0</v>
          </cell>
          <cell r="O124">
            <v>0</v>
          </cell>
          <cell r="P124">
            <v>0</v>
          </cell>
          <cell r="Q124" t="str">
            <v>Giá đất theo QĐ 65/2014/QĐUBND;khu vực 3 (giá đất tạm tính bằng với vị trí thấp nhất của thương mại dịch vụ 881.000.m2)</v>
          </cell>
          <cell r="R124">
            <v>881000</v>
          </cell>
          <cell r="S124">
            <v>1.5</v>
          </cell>
          <cell r="T124">
            <v>9833149350</v>
          </cell>
          <cell r="U124">
            <v>9833149350</v>
          </cell>
          <cell r="V124">
            <v>230350166256</v>
          </cell>
        </row>
        <row r="125">
          <cell r="D125">
            <v>6658.6</v>
          </cell>
          <cell r="E125">
            <v>0</v>
          </cell>
          <cell r="F125">
            <v>0</v>
          </cell>
          <cell r="G125">
            <v>0</v>
          </cell>
          <cell r="H125">
            <v>0</v>
          </cell>
          <cell r="I125">
            <v>0</v>
          </cell>
          <cell r="J125">
            <v>0</v>
          </cell>
          <cell r="K125">
            <v>0</v>
          </cell>
          <cell r="L125">
            <v>0</v>
          </cell>
          <cell r="M125">
            <v>0</v>
          </cell>
          <cell r="N125">
            <v>0</v>
          </cell>
          <cell r="O125">
            <v>0</v>
          </cell>
          <cell r="P125">
            <v>0</v>
          </cell>
          <cell r="Q125" t="str">
            <v>Giá đất theo QĐ 65/2014/QĐUBND;khu vực 3 (giá đất tạm tính bằng với vị trí thấp nhất của thương mại dịch vụ 881.000.m2)</v>
          </cell>
          <cell r="R125">
            <v>881000</v>
          </cell>
          <cell r="S125">
            <v>1.5</v>
          </cell>
          <cell r="T125">
            <v>8799339900</v>
          </cell>
          <cell r="U125">
            <v>8799339900</v>
          </cell>
          <cell r="V125">
            <v>220517016906</v>
          </cell>
        </row>
        <row r="126">
          <cell r="D126">
            <v>262</v>
          </cell>
          <cell r="E126">
            <v>0</v>
          </cell>
          <cell r="F126">
            <v>0</v>
          </cell>
          <cell r="G126">
            <v>0</v>
          </cell>
          <cell r="H126">
            <v>0</v>
          </cell>
          <cell r="I126">
            <v>0</v>
          </cell>
          <cell r="J126">
            <v>0</v>
          </cell>
          <cell r="K126">
            <v>0</v>
          </cell>
          <cell r="L126">
            <v>0</v>
          </cell>
          <cell r="M126">
            <v>0</v>
          </cell>
          <cell r="N126">
            <v>0</v>
          </cell>
          <cell r="O126">
            <v>0</v>
          </cell>
          <cell r="P126">
            <v>0</v>
          </cell>
          <cell r="Q126" t="str">
            <v xml:space="preserve">Giá đất theo QĐ 65/2014/QĐUBND; Loại đường 2, Vị Trí 4 (Phụ lục I, Mục A, tuyến số 162) </v>
          </cell>
          <cell r="R126">
            <v>3993000</v>
          </cell>
          <cell r="S126">
            <v>1.5</v>
          </cell>
          <cell r="T126">
            <v>1569249000</v>
          </cell>
          <cell r="U126">
            <v>1569249000</v>
          </cell>
          <cell r="V126">
            <v>211717677006</v>
          </cell>
        </row>
        <row r="127">
          <cell r="D127">
            <v>722.8</v>
          </cell>
          <cell r="E127">
            <v>0</v>
          </cell>
          <cell r="F127">
            <v>0</v>
          </cell>
          <cell r="G127">
            <v>0</v>
          </cell>
          <cell r="H127">
            <v>0</v>
          </cell>
          <cell r="I127">
            <v>0</v>
          </cell>
          <cell r="J127">
            <v>0</v>
          </cell>
          <cell r="K127">
            <v>0</v>
          </cell>
          <cell r="L127">
            <v>0</v>
          </cell>
          <cell r="M127">
            <v>0</v>
          </cell>
          <cell r="N127">
            <v>0</v>
          </cell>
          <cell r="O127">
            <v>0</v>
          </cell>
          <cell r="P127">
            <v>0</v>
          </cell>
          <cell r="Q127" t="str">
            <v xml:space="preserve">Giá đất theo QĐ 65/2014/QĐUBND; Loại đường 2, Vị Trí 1 (Phụ lục I, Mục A, tuyến số 162) </v>
          </cell>
          <cell r="R127">
            <v>10920000</v>
          </cell>
          <cell r="S127">
            <v>1.5</v>
          </cell>
          <cell r="T127">
            <v>11839464000</v>
          </cell>
          <cell r="U127">
            <v>11839464000</v>
          </cell>
          <cell r="V127">
            <v>210148428006</v>
          </cell>
        </row>
        <row r="128">
          <cell r="D128">
            <v>1297.3</v>
          </cell>
          <cell r="E128">
            <v>0</v>
          </cell>
          <cell r="F128">
            <v>0</v>
          </cell>
          <cell r="G128">
            <v>0</v>
          </cell>
          <cell r="H128">
            <v>0</v>
          </cell>
          <cell r="I128">
            <v>0</v>
          </cell>
          <cell r="J128">
            <v>0</v>
          </cell>
          <cell r="K128">
            <v>0</v>
          </cell>
          <cell r="L128">
            <v>0</v>
          </cell>
          <cell r="M128">
            <v>0</v>
          </cell>
          <cell r="N128">
            <v>0</v>
          </cell>
          <cell r="O128">
            <v>0</v>
          </cell>
          <cell r="P128">
            <v>0</v>
          </cell>
          <cell r="Q128" t="str">
            <v xml:space="preserve">Giá đất theo QĐ 65/2014/QĐUBND; Loại đường 2, Vị Trí 1 (Phụ lục I, Mục A, tuyến số 162) </v>
          </cell>
          <cell r="R128">
            <v>10920000</v>
          </cell>
          <cell r="S128">
            <v>1.5</v>
          </cell>
          <cell r="T128">
            <v>21249774000</v>
          </cell>
          <cell r="U128">
            <v>21249774000</v>
          </cell>
          <cell r="V128">
            <v>198308964006</v>
          </cell>
        </row>
        <row r="129">
          <cell r="D129">
            <v>5693.1</v>
          </cell>
          <cell r="E129">
            <v>0</v>
          </cell>
          <cell r="F129">
            <v>0</v>
          </cell>
          <cell r="G129">
            <v>0</v>
          </cell>
          <cell r="H129">
            <v>0</v>
          </cell>
          <cell r="I129">
            <v>0</v>
          </cell>
          <cell r="J129">
            <v>0</v>
          </cell>
          <cell r="K129">
            <v>0</v>
          </cell>
          <cell r="L129">
            <v>0</v>
          </cell>
          <cell r="M129">
            <v>0</v>
          </cell>
          <cell r="N129">
            <v>0</v>
          </cell>
          <cell r="O129">
            <v>0</v>
          </cell>
          <cell r="P129">
            <v>0</v>
          </cell>
          <cell r="Q129" t="str">
            <v xml:space="preserve">Giá đất theo QĐ 65/2014/QĐUBND; Loại đường 2, Vị Trí 4 (Phụ lục I, Mục A, tuyến số 162) </v>
          </cell>
          <cell r="R129">
            <v>3993000</v>
          </cell>
          <cell r="S129">
            <v>1.5</v>
          </cell>
          <cell r="T129">
            <v>34098822450.000004</v>
          </cell>
          <cell r="U129">
            <v>34098822450.000004</v>
          </cell>
          <cell r="V129">
            <v>177059190006</v>
          </cell>
        </row>
        <row r="130">
          <cell r="D130">
            <v>4206.3</v>
          </cell>
          <cell r="E130">
            <v>0</v>
          </cell>
          <cell r="F130">
            <v>0</v>
          </cell>
          <cell r="G130">
            <v>0</v>
          </cell>
          <cell r="H130">
            <v>0</v>
          </cell>
          <cell r="I130">
            <v>0</v>
          </cell>
          <cell r="J130">
            <v>0</v>
          </cell>
          <cell r="K130">
            <v>0</v>
          </cell>
          <cell r="L130">
            <v>0</v>
          </cell>
          <cell r="M130">
            <v>0</v>
          </cell>
          <cell r="N130">
            <v>0</v>
          </cell>
          <cell r="O130">
            <v>0</v>
          </cell>
          <cell r="P130">
            <v>0</v>
          </cell>
          <cell r="Q130" t="str">
            <v xml:space="preserve">Giá đất theo QĐ 65/2014/QĐUBND; Loại đường 2, Vị Trí 4 (Phụ lục I, Mục A, tuyến số 162) </v>
          </cell>
          <cell r="R130">
            <v>3993000</v>
          </cell>
          <cell r="S130">
            <v>1.5</v>
          </cell>
          <cell r="T130">
            <v>25193633850</v>
          </cell>
          <cell r="U130">
            <v>25193633850</v>
          </cell>
          <cell r="V130">
            <v>142960367556</v>
          </cell>
        </row>
        <row r="131">
          <cell r="D131">
            <v>259.2</v>
          </cell>
          <cell r="E131">
            <v>0</v>
          </cell>
          <cell r="F131">
            <v>0</v>
          </cell>
          <cell r="G131">
            <v>0</v>
          </cell>
          <cell r="H131">
            <v>0</v>
          </cell>
          <cell r="I131">
            <v>0</v>
          </cell>
          <cell r="J131">
            <v>0</v>
          </cell>
          <cell r="K131">
            <v>0</v>
          </cell>
          <cell r="L131">
            <v>0</v>
          </cell>
          <cell r="M131">
            <v>0</v>
          </cell>
          <cell r="N131">
            <v>0</v>
          </cell>
          <cell r="O131">
            <v>0</v>
          </cell>
          <cell r="P131">
            <v>0</v>
          </cell>
          <cell r="Q131" t="str">
            <v xml:space="preserve">Giá đất theo QĐ 65/2014/QĐUBND; Loại đường 2, Vị Trí 4 (Phụ lục I, Mục A, tuyến số 162) </v>
          </cell>
          <cell r="R131">
            <v>3993000</v>
          </cell>
          <cell r="S131">
            <v>1.5</v>
          </cell>
          <cell r="T131">
            <v>1552478400</v>
          </cell>
          <cell r="U131">
            <v>1552478400</v>
          </cell>
          <cell r="V131">
            <v>117766733706</v>
          </cell>
        </row>
        <row r="132">
          <cell r="D132">
            <v>121.7</v>
          </cell>
          <cell r="E132">
            <v>0</v>
          </cell>
          <cell r="F132">
            <v>0</v>
          </cell>
          <cell r="G132">
            <v>0</v>
          </cell>
          <cell r="H132">
            <v>0</v>
          </cell>
          <cell r="I132">
            <v>0</v>
          </cell>
          <cell r="J132">
            <v>0</v>
          </cell>
          <cell r="K132">
            <v>0</v>
          </cell>
          <cell r="L132">
            <v>0</v>
          </cell>
          <cell r="M132">
            <v>0</v>
          </cell>
          <cell r="N132">
            <v>0</v>
          </cell>
          <cell r="O132">
            <v>0</v>
          </cell>
          <cell r="P132">
            <v>0</v>
          </cell>
          <cell r="Q132" t="str">
            <v xml:space="preserve">Giá đất theo QĐ 65/2014/QĐUBND; Loại đường 2, Vị Trí 4 (Phụ lục I, Mục A, tuyến số 162) </v>
          </cell>
          <cell r="R132">
            <v>3993000</v>
          </cell>
          <cell r="S132">
            <v>1.5</v>
          </cell>
          <cell r="T132">
            <v>728922150</v>
          </cell>
          <cell r="U132">
            <v>728922150</v>
          </cell>
          <cell r="V132">
            <v>116214255306</v>
          </cell>
        </row>
        <row r="133">
          <cell r="D133">
            <v>2844.3</v>
          </cell>
          <cell r="E133">
            <v>0</v>
          </cell>
          <cell r="F133">
            <v>0</v>
          </cell>
          <cell r="G133">
            <v>0</v>
          </cell>
          <cell r="H133">
            <v>0</v>
          </cell>
          <cell r="I133">
            <v>0</v>
          </cell>
          <cell r="J133">
            <v>0</v>
          </cell>
          <cell r="K133">
            <v>0</v>
          </cell>
          <cell r="L133">
            <v>0</v>
          </cell>
          <cell r="M133">
            <v>0</v>
          </cell>
          <cell r="N133">
            <v>0</v>
          </cell>
          <cell r="O133">
            <v>0</v>
          </cell>
          <cell r="P133">
            <v>0</v>
          </cell>
          <cell r="Q133" t="str">
            <v xml:space="preserve">Giá đất theo QĐ 65/2014/QĐUBND; Loại đường 2, Vị Trí 4 (Phụ lục I, Mục A, tuyến số 162) </v>
          </cell>
          <cell r="R133">
            <v>3993000</v>
          </cell>
          <cell r="S133">
            <v>1.5</v>
          </cell>
          <cell r="T133">
            <v>17035934850.000002</v>
          </cell>
          <cell r="U133">
            <v>17035934850.000002</v>
          </cell>
          <cell r="V133">
            <v>115485333156</v>
          </cell>
        </row>
        <row r="134">
          <cell r="D134">
            <v>577.1</v>
          </cell>
          <cell r="E134">
            <v>0</v>
          </cell>
          <cell r="F134">
            <v>0</v>
          </cell>
          <cell r="G134">
            <v>0</v>
          </cell>
          <cell r="H134">
            <v>0</v>
          </cell>
          <cell r="I134">
            <v>0</v>
          </cell>
          <cell r="J134">
            <v>0</v>
          </cell>
          <cell r="K134">
            <v>0</v>
          </cell>
          <cell r="L134">
            <v>0</v>
          </cell>
          <cell r="M134">
            <v>0</v>
          </cell>
          <cell r="N134">
            <v>0</v>
          </cell>
          <cell r="O134">
            <v>0</v>
          </cell>
          <cell r="P134">
            <v>0</v>
          </cell>
          <cell r="Q134" t="str">
            <v xml:space="preserve">Giá đất theo QĐ 65/2014/QĐUBND; Loại đường 2, Vị Trí 4 (Phụ lục I, Mục A, tuyến số 162) </v>
          </cell>
          <cell r="R134">
            <v>3993000</v>
          </cell>
          <cell r="S134">
            <v>1.5</v>
          </cell>
          <cell r="T134">
            <v>3456540450</v>
          </cell>
          <cell r="U134">
            <v>3456540450</v>
          </cell>
          <cell r="V134">
            <v>98449398306</v>
          </cell>
        </row>
        <row r="135">
          <cell r="D135">
            <v>842.3</v>
          </cell>
          <cell r="E135">
            <v>0</v>
          </cell>
          <cell r="F135">
            <v>0</v>
          </cell>
          <cell r="G135">
            <v>0</v>
          </cell>
          <cell r="H135">
            <v>0</v>
          </cell>
          <cell r="I135">
            <v>0</v>
          </cell>
          <cell r="J135">
            <v>0</v>
          </cell>
          <cell r="K135">
            <v>0</v>
          </cell>
          <cell r="L135">
            <v>0</v>
          </cell>
          <cell r="M135">
            <v>0</v>
          </cell>
          <cell r="N135">
            <v>0</v>
          </cell>
          <cell r="O135">
            <v>0</v>
          </cell>
          <cell r="P135">
            <v>0</v>
          </cell>
          <cell r="Q135" t="str">
            <v xml:space="preserve">Giá đất theo QĐ 65/2014/QĐUBND; Loại đường 2, Vị Trí 1 (Phụ lục I, Mục A, tuyến số 182) </v>
          </cell>
          <cell r="R135">
            <v>10920000</v>
          </cell>
          <cell r="S135">
            <v>1.2</v>
          </cell>
          <cell r="T135">
            <v>11037499200</v>
          </cell>
          <cell r="U135">
            <v>11037499200</v>
          </cell>
          <cell r="V135">
            <v>94992857856</v>
          </cell>
        </row>
        <row r="136">
          <cell r="D136">
            <v>6180.4</v>
          </cell>
          <cell r="E136">
            <v>0</v>
          </cell>
          <cell r="F136">
            <v>0</v>
          </cell>
          <cell r="G136">
            <v>0</v>
          </cell>
          <cell r="H136">
            <v>0</v>
          </cell>
          <cell r="I136">
            <v>0</v>
          </cell>
          <cell r="J136">
            <v>0</v>
          </cell>
          <cell r="K136">
            <v>0</v>
          </cell>
          <cell r="L136">
            <v>0</v>
          </cell>
          <cell r="M136">
            <v>0</v>
          </cell>
          <cell r="N136">
            <v>0</v>
          </cell>
          <cell r="O136">
            <v>0</v>
          </cell>
          <cell r="P136">
            <v>0</v>
          </cell>
          <cell r="Q136" t="str">
            <v>Giá đất theo QĐ 65/2014/QĐUBND; Loại đường 1, Vị Trí 2 (Phụ lục I, Mục A, tuyến số 58) ((giá đất SXKD = 60% giá đất ở cùng vị trí) giá đất ở 10.140.000/m2 )</v>
          </cell>
          <cell r="R136">
            <v>6084000</v>
          </cell>
          <cell r="S136">
            <v>1.2</v>
          </cell>
          <cell r="T136">
            <v>45121864320</v>
          </cell>
          <cell r="U136">
            <v>45121864320</v>
          </cell>
          <cell r="V136">
            <v>83955358656</v>
          </cell>
        </row>
        <row r="137">
          <cell r="D137">
            <v>5756.2</v>
          </cell>
          <cell r="E137">
            <v>0</v>
          </cell>
          <cell r="F137">
            <v>0</v>
          </cell>
          <cell r="G137">
            <v>0</v>
          </cell>
          <cell r="H137">
            <v>0</v>
          </cell>
          <cell r="I137">
            <v>0</v>
          </cell>
          <cell r="J137">
            <v>0</v>
          </cell>
          <cell r="K137">
            <v>0</v>
          </cell>
          <cell r="L137">
            <v>0</v>
          </cell>
          <cell r="M137">
            <v>0</v>
          </cell>
          <cell r="N137">
            <v>0</v>
          </cell>
          <cell r="O137">
            <v>0</v>
          </cell>
          <cell r="P137">
            <v>0</v>
          </cell>
          <cell r="Q137" t="str">
            <v>Giá đất theo QĐ 65/2014/QĐUBND; Loại đường 3, Vị Trí 1 (Phụ lục I, Mục A, tuyến số 103) ((giá đất SXKD = 60% giá đất ở cùng vị trí) giá đất ở 7.644.000/m2 )</v>
          </cell>
          <cell r="R137">
            <v>4586400</v>
          </cell>
          <cell r="S137">
            <v>1.2</v>
          </cell>
          <cell r="T137">
            <v>31680282816</v>
          </cell>
          <cell r="U137">
            <v>31680282816</v>
          </cell>
          <cell r="V137">
            <v>38833494336</v>
          </cell>
        </row>
        <row r="138">
          <cell r="D138">
            <v>909.8</v>
          </cell>
          <cell r="E138">
            <v>0</v>
          </cell>
          <cell r="F138">
            <v>0</v>
          </cell>
          <cell r="G138">
            <v>0</v>
          </cell>
          <cell r="H138">
            <v>0</v>
          </cell>
          <cell r="I138">
            <v>0</v>
          </cell>
          <cell r="J138">
            <v>0</v>
          </cell>
          <cell r="K138">
            <v>0</v>
          </cell>
          <cell r="L138">
            <v>0</v>
          </cell>
          <cell r="M138">
            <v>0</v>
          </cell>
          <cell r="N138">
            <v>0</v>
          </cell>
          <cell r="O138">
            <v>0</v>
          </cell>
          <cell r="P138">
            <v>0</v>
          </cell>
          <cell r="Q138" t="str">
            <v>Giá đất theo QĐ 65/2014/QĐUBND; Loại đường 2, Vị Trí 1 (Phụ lục I, Mục A, tuyến số 101) ((giá đất SXKD = 60% giá đất ở cùng vị trí) giá đất ở 10.920.000/m2 )</v>
          </cell>
          <cell r="R138">
            <v>6552000</v>
          </cell>
          <cell r="S138">
            <v>1.2</v>
          </cell>
          <cell r="T138">
            <v>7153211520</v>
          </cell>
          <cell r="U138">
            <v>7153211520</v>
          </cell>
          <cell r="V138">
            <v>7153211520</v>
          </cell>
        </row>
      </sheetData>
      <sheetData sheetId="12" refreshError="1">
        <row r="6">
          <cell r="E6">
            <v>8064.5</v>
          </cell>
          <cell r="F6">
            <v>0</v>
          </cell>
          <cell r="G6" t="str">
            <v>Cấp IV-A4: Móng đá hộc, tường xây gạch quét vôi: mái tôn; trần ván ép; nền ximăng hoặc gạch tàu hoặc gạch bông loại thường, cửa gỗ loại thường; khu vệ sinh thiết bị trung bình.</v>
          </cell>
          <cell r="H6" t="str">
            <v>m2</v>
          </cell>
          <cell r="I6">
            <v>1842000</v>
          </cell>
          <cell r="J6">
            <v>2072</v>
          </cell>
          <cell r="K6">
            <v>0</v>
          </cell>
          <cell r="L6">
            <v>0</v>
          </cell>
          <cell r="M6">
            <v>0</v>
          </cell>
          <cell r="N6">
            <v>0</v>
          </cell>
          <cell r="O6">
            <v>0</v>
          </cell>
          <cell r="P6">
            <v>0</v>
          </cell>
          <cell r="Q6">
            <v>0</v>
          </cell>
          <cell r="R6" t="str">
            <v>Giá đất theo QĐ 65/2014/QĐUBND;Khu vực 1, loại đường 2, Vị Trí 1(Phụ Lục 2, mục A, tuyến 104)</v>
          </cell>
          <cell r="S6">
            <v>5544000</v>
          </cell>
          <cell r="T6">
            <v>1.2</v>
          </cell>
          <cell r="U6">
            <v>53651505600</v>
          </cell>
          <cell r="V6">
            <v>53651505600</v>
          </cell>
        </row>
        <row r="7">
          <cell r="E7">
            <v>1549.5</v>
          </cell>
          <cell r="F7">
            <v>0</v>
          </cell>
          <cell r="G7">
            <v>0</v>
          </cell>
          <cell r="H7">
            <v>0</v>
          </cell>
          <cell r="I7">
            <v>0</v>
          </cell>
          <cell r="J7">
            <v>0</v>
          </cell>
          <cell r="K7">
            <v>0</v>
          </cell>
          <cell r="L7">
            <v>0</v>
          </cell>
          <cell r="M7">
            <v>0</v>
          </cell>
          <cell r="N7">
            <v>0</v>
          </cell>
          <cell r="O7">
            <v>0</v>
          </cell>
          <cell r="P7">
            <v>0</v>
          </cell>
          <cell r="Q7">
            <v>0</v>
          </cell>
          <cell r="R7" t="str">
            <v>Giá đất theo QĐ 65/2014/QĐUBND;Khu vực 1, loại đường 2, Vị Trí 1 ((giá đất SXKD = 60% giá đất ở cùng vị trí) giá đất ở 2.250.000/m2 )</v>
          </cell>
          <cell r="S7">
            <v>3326400</v>
          </cell>
          <cell r="T7">
            <v>1.2</v>
          </cell>
          <cell r="U7">
            <v>6185108160</v>
          </cell>
          <cell r="V7">
            <v>6185108160</v>
          </cell>
        </row>
        <row r="8">
          <cell r="E8">
            <v>1186.8</v>
          </cell>
          <cell r="F8">
            <v>0</v>
          </cell>
          <cell r="G8">
            <v>0</v>
          </cell>
          <cell r="H8">
            <v>0</v>
          </cell>
          <cell r="I8">
            <v>0</v>
          </cell>
          <cell r="J8">
            <v>0</v>
          </cell>
          <cell r="K8">
            <v>0</v>
          </cell>
          <cell r="L8">
            <v>0</v>
          </cell>
          <cell r="M8">
            <v>0</v>
          </cell>
          <cell r="N8">
            <v>0</v>
          </cell>
          <cell r="O8">
            <v>0</v>
          </cell>
          <cell r="P8">
            <v>0</v>
          </cell>
          <cell r="Q8">
            <v>0</v>
          </cell>
          <cell r="R8" t="str">
            <v>Giá đất theo QĐ 65/2014/QĐUBND;Khu vực 1, loại đường 2, Vị Trí 1(Phụ Lục 2, mục A, Tuyến khu gò Cát tuyến 13)</v>
          </cell>
          <cell r="S8">
            <v>1980000</v>
          </cell>
          <cell r="T8">
            <v>1.2</v>
          </cell>
          <cell r="U8">
            <v>2819836800</v>
          </cell>
          <cell r="V8">
            <v>2819836800</v>
          </cell>
        </row>
        <row r="9">
          <cell r="E9">
            <v>90844.2</v>
          </cell>
          <cell r="F9">
            <v>0</v>
          </cell>
          <cell r="G9">
            <v>0</v>
          </cell>
          <cell r="H9">
            <v>0</v>
          </cell>
          <cell r="I9">
            <v>0</v>
          </cell>
          <cell r="J9">
            <v>0</v>
          </cell>
          <cell r="K9">
            <v>0</v>
          </cell>
          <cell r="L9">
            <v>0</v>
          </cell>
          <cell r="M9">
            <v>0</v>
          </cell>
          <cell r="N9">
            <v>0</v>
          </cell>
          <cell r="O9">
            <v>0</v>
          </cell>
          <cell r="P9">
            <v>0</v>
          </cell>
          <cell r="Q9">
            <v>0</v>
          </cell>
          <cell r="R9" t="str">
            <v>Chưa xác định được vị trí, giá tạm tính</v>
          </cell>
          <cell r="S9">
            <v>1980000</v>
          </cell>
          <cell r="T9">
            <v>1.2</v>
          </cell>
          <cell r="U9">
            <v>215845819200</v>
          </cell>
          <cell r="V9">
            <v>215845819200</v>
          </cell>
        </row>
        <row r="10">
          <cell r="E10">
            <v>16456.900000000001</v>
          </cell>
          <cell r="F10">
            <v>0</v>
          </cell>
          <cell r="G10">
            <v>0</v>
          </cell>
          <cell r="H10">
            <v>0</v>
          </cell>
          <cell r="I10">
            <v>0</v>
          </cell>
          <cell r="J10">
            <v>0</v>
          </cell>
          <cell r="K10">
            <v>0</v>
          </cell>
          <cell r="L10">
            <v>0</v>
          </cell>
          <cell r="M10">
            <v>0</v>
          </cell>
          <cell r="N10">
            <v>0</v>
          </cell>
          <cell r="O10">
            <v>0</v>
          </cell>
          <cell r="P10">
            <v>0</v>
          </cell>
          <cell r="Q10">
            <v>0</v>
          </cell>
          <cell r="R10" t="str">
            <v>Giá đất theo QĐ 65/2014/QĐUBND;Khu vực 1, loại đường 3, Vị Trí 1(Phụ Lục 2, mục A, tuyến 10b) ((giá đất SXKD = 60% giá đất ở cùng vị trí) giá đất ở 3.300.000/m2 )</v>
          </cell>
          <cell r="S10">
            <v>1980000</v>
          </cell>
          <cell r="T10">
            <v>1.2</v>
          </cell>
          <cell r="U10">
            <v>39101594400</v>
          </cell>
          <cell r="V10">
            <v>39101594400</v>
          </cell>
        </row>
        <row r="11">
          <cell r="E11">
            <v>63775.4</v>
          </cell>
          <cell r="F11">
            <v>0</v>
          </cell>
          <cell r="G11" t="str">
            <v>Bồi thường chi phí đầu tư vào đất cho công ty Vinaconex (nay là công ty TNHH MTV Khoáng sản Bà Rịa - Vũng Tàu) theo văn bản số 855/QĐ-UBND ngày 12/4/2016 số tiền theo văn bản số 368/BC-KSV.Kth ngày 5/9/2013</v>
          </cell>
          <cell r="H11">
            <v>0</v>
          </cell>
          <cell r="I11">
            <v>0</v>
          </cell>
          <cell r="J11">
            <v>0</v>
          </cell>
          <cell r="K11">
            <v>0</v>
          </cell>
          <cell r="L11">
            <v>0</v>
          </cell>
          <cell r="M11">
            <v>0</v>
          </cell>
          <cell r="N11">
            <v>0</v>
          </cell>
          <cell r="O11">
            <v>0</v>
          </cell>
          <cell r="P11">
            <v>0</v>
          </cell>
          <cell r="Q11">
            <v>0</v>
          </cell>
          <cell r="R11" t="str">
            <v>Giá đất theo QĐ 65/2014/QĐUBND;Khu vực 1, loại đường 3, Vị Trí 1(Phụ Lục 2, mục A, tuyến 117) ((giá đất SXKD = 60% giá đất ở cùng vị trí) giá đất ở 3.300.000/m2 )</v>
          </cell>
          <cell r="S11">
            <v>1980000</v>
          </cell>
          <cell r="T11">
            <v>1.2</v>
          </cell>
          <cell r="U11">
            <v>151530350400</v>
          </cell>
          <cell r="V11">
            <v>151530350400</v>
          </cell>
        </row>
        <row r="12">
          <cell r="E12">
            <v>189055</v>
          </cell>
          <cell r="F12">
            <v>0</v>
          </cell>
          <cell r="G12" t="str">
            <v xml:space="preserve">Bồi thường chi phí đầu tư vào đất cho công ty TNHH Hoàng Hiệp theo văn bản số 124/QĐ-UBND ngày 20/1/2016 số tiền </v>
          </cell>
          <cell r="H12">
            <v>0</v>
          </cell>
          <cell r="I12">
            <v>0</v>
          </cell>
          <cell r="J12">
            <v>0</v>
          </cell>
          <cell r="K12">
            <v>0</v>
          </cell>
          <cell r="L12">
            <v>0</v>
          </cell>
          <cell r="M12">
            <v>0</v>
          </cell>
          <cell r="N12">
            <v>0</v>
          </cell>
          <cell r="O12">
            <v>0</v>
          </cell>
          <cell r="P12">
            <v>0</v>
          </cell>
          <cell r="Q12">
            <v>0</v>
          </cell>
          <cell r="R12" t="str">
            <v>Giá đất theo QĐ 65/2014/QĐUBND;Khu vực 1, loại đường 3, Vị Trí 1(Phụ Lục 2, mục B, tuyến 7a) ((giá đất SXKD = 60% giá đất ở cùng vị trí) giá đất ở 1.440.000/m2 )</v>
          </cell>
          <cell r="S12">
            <v>576000</v>
          </cell>
          <cell r="T12">
            <v>1</v>
          </cell>
          <cell r="U12">
            <v>108895680000</v>
          </cell>
          <cell r="V12">
            <v>108895680000</v>
          </cell>
        </row>
        <row r="13">
          <cell r="E13">
            <v>5225</v>
          </cell>
          <cell r="F13">
            <v>0</v>
          </cell>
          <cell r="G13">
            <v>0</v>
          </cell>
          <cell r="H13">
            <v>0</v>
          </cell>
          <cell r="I13">
            <v>0</v>
          </cell>
          <cell r="J13">
            <v>0</v>
          </cell>
          <cell r="K13">
            <v>0</v>
          </cell>
          <cell r="L13">
            <v>0</v>
          </cell>
          <cell r="M13">
            <v>0</v>
          </cell>
          <cell r="N13">
            <v>0</v>
          </cell>
          <cell r="O13">
            <v>0</v>
          </cell>
          <cell r="P13">
            <v>0</v>
          </cell>
          <cell r="Q13">
            <v>0</v>
          </cell>
          <cell r="R13" t="str">
            <v xml:space="preserve">Giá đất theo QĐ 26/2016/QĐUBND;( mục B, tuyến 31) </v>
          </cell>
          <cell r="S13">
            <v>1200000</v>
          </cell>
          <cell r="T13">
            <v>1</v>
          </cell>
          <cell r="U13">
            <v>6270000000</v>
          </cell>
          <cell r="V13">
            <v>6270000000</v>
          </cell>
        </row>
        <row r="14">
          <cell r="E14">
            <v>19673.2</v>
          </cell>
          <cell r="F14">
            <v>0</v>
          </cell>
          <cell r="G14">
            <v>0</v>
          </cell>
          <cell r="H14">
            <v>0</v>
          </cell>
          <cell r="I14">
            <v>0</v>
          </cell>
          <cell r="J14">
            <v>0</v>
          </cell>
          <cell r="K14">
            <v>0</v>
          </cell>
          <cell r="L14">
            <v>0</v>
          </cell>
          <cell r="M14">
            <v>0</v>
          </cell>
          <cell r="N14">
            <v>0</v>
          </cell>
          <cell r="O14">
            <v>0</v>
          </cell>
          <cell r="P14">
            <v>0</v>
          </cell>
          <cell r="Q14">
            <v>0</v>
          </cell>
          <cell r="R14" t="str">
            <v>Giá đất theo QĐ 65/2014/QĐUBND;Tạm tính, chưa xác định được vị trí</v>
          </cell>
          <cell r="S14">
            <v>90000</v>
          </cell>
          <cell r="T14">
            <v>1.1000000000000001</v>
          </cell>
          <cell r="U14">
            <v>1947646800.0000005</v>
          </cell>
          <cell r="V14">
            <v>1947646800.0000005</v>
          </cell>
        </row>
        <row r="15">
          <cell r="E15">
            <v>120058.7</v>
          </cell>
          <cell r="F15">
            <v>0</v>
          </cell>
          <cell r="G15">
            <v>0</v>
          </cell>
          <cell r="H15">
            <v>0</v>
          </cell>
          <cell r="I15">
            <v>0</v>
          </cell>
          <cell r="J15">
            <v>0</v>
          </cell>
          <cell r="K15">
            <v>0</v>
          </cell>
          <cell r="L15">
            <v>0</v>
          </cell>
          <cell r="M15">
            <v>0</v>
          </cell>
          <cell r="N15">
            <v>0</v>
          </cell>
          <cell r="O15">
            <v>0</v>
          </cell>
          <cell r="P15">
            <v>0</v>
          </cell>
          <cell r="Q15">
            <v>0</v>
          </cell>
          <cell r="R15" t="str">
            <v>Giá đất theo QĐ 65/2014/QĐUBND;Tạm tính, chưa xác định được vị trí</v>
          </cell>
          <cell r="S15">
            <v>355800</v>
          </cell>
          <cell r="T15">
            <v>1.1499999999999999</v>
          </cell>
          <cell r="U15">
            <v>49124418278.999992</v>
          </cell>
          <cell r="V15">
            <v>49124418278.999992</v>
          </cell>
        </row>
        <row r="16">
          <cell r="E16">
            <v>152619.5</v>
          </cell>
          <cell r="F16">
            <v>0</v>
          </cell>
          <cell r="G16">
            <v>0</v>
          </cell>
          <cell r="H16">
            <v>0</v>
          </cell>
          <cell r="I16">
            <v>0</v>
          </cell>
          <cell r="J16">
            <v>0</v>
          </cell>
          <cell r="K16">
            <v>0</v>
          </cell>
          <cell r="L16">
            <v>0</v>
          </cell>
          <cell r="M16">
            <v>0</v>
          </cell>
          <cell r="N16">
            <v>0</v>
          </cell>
          <cell r="O16">
            <v>0</v>
          </cell>
          <cell r="P16">
            <v>0</v>
          </cell>
          <cell r="Q16">
            <v>0</v>
          </cell>
          <cell r="R16" t="str">
            <v>Giá đất theo QĐ 65/2014/QĐUBND;Phụ Lục 7 Mục B tuyến số 10 (giá đất SXKD = 60% giá đất ở cùng vị trí) giá đất ở 720.000/m2 )</v>
          </cell>
          <cell r="S16">
            <v>432000</v>
          </cell>
          <cell r="T16">
            <v>1.1499999999999999</v>
          </cell>
          <cell r="U16">
            <v>75821367599.999985</v>
          </cell>
          <cell r="V16">
            <v>75821367599.999985</v>
          </cell>
        </row>
        <row r="17">
          <cell r="E17">
            <v>24298.5</v>
          </cell>
          <cell r="F17">
            <v>0</v>
          </cell>
          <cell r="G17">
            <v>0</v>
          </cell>
          <cell r="H17">
            <v>0</v>
          </cell>
          <cell r="I17">
            <v>0</v>
          </cell>
          <cell r="J17">
            <v>0</v>
          </cell>
          <cell r="K17">
            <v>0</v>
          </cell>
          <cell r="L17">
            <v>0</v>
          </cell>
          <cell r="M17">
            <v>0</v>
          </cell>
          <cell r="N17">
            <v>0</v>
          </cell>
          <cell r="O17">
            <v>0</v>
          </cell>
          <cell r="P17">
            <v>0</v>
          </cell>
          <cell r="Q17">
            <v>0</v>
          </cell>
          <cell r="R17" t="str">
            <v>Giá đất theo QĐ 65/2014/QĐUBND;Phụ Lục 7 Mục B tuyến số 10 (giá đất SXKD = 60% giá đất ở cùng vị trí) giá đất ở 720.000/m2 )</v>
          </cell>
          <cell r="S17">
            <v>432000</v>
          </cell>
          <cell r="T17">
            <v>1.1499999999999999</v>
          </cell>
          <cell r="U17">
            <v>12071494799.999998</v>
          </cell>
          <cell r="V17">
            <v>12071494799.999998</v>
          </cell>
        </row>
        <row r="18">
          <cell r="E18">
            <v>20040.099999999999</v>
          </cell>
          <cell r="F18">
            <v>0</v>
          </cell>
          <cell r="G18">
            <v>0</v>
          </cell>
          <cell r="H18">
            <v>0</v>
          </cell>
          <cell r="I18">
            <v>0</v>
          </cell>
          <cell r="J18">
            <v>0</v>
          </cell>
          <cell r="K18">
            <v>0</v>
          </cell>
          <cell r="L18">
            <v>0</v>
          </cell>
          <cell r="M18">
            <v>0</v>
          </cell>
          <cell r="N18">
            <v>0</v>
          </cell>
          <cell r="O18">
            <v>0</v>
          </cell>
          <cell r="P18">
            <v>0</v>
          </cell>
          <cell r="Q18">
            <v>0</v>
          </cell>
          <cell r="R18" t="str">
            <v>Giá đất theo QĐ 65/2014/QĐUBND;Phụ Lục 7 Mục A tuyến số 9 (giá đất SXKD = 60% giá đất ở cùng vị trí) giá đất ở 1.835.000/m2 )</v>
          </cell>
          <cell r="S18">
            <v>1101000</v>
          </cell>
          <cell r="T18">
            <v>1.1499999999999999</v>
          </cell>
          <cell r="U18">
            <v>25373772615</v>
          </cell>
          <cell r="V18">
            <v>25373772615</v>
          </cell>
        </row>
        <row r="19">
          <cell r="E19">
            <v>8976.2999999999993</v>
          </cell>
          <cell r="F19">
            <v>0</v>
          </cell>
          <cell r="G19">
            <v>0</v>
          </cell>
          <cell r="H19">
            <v>0</v>
          </cell>
          <cell r="I19">
            <v>0</v>
          </cell>
          <cell r="J19">
            <v>0</v>
          </cell>
          <cell r="K19">
            <v>0</v>
          </cell>
          <cell r="L19">
            <v>0</v>
          </cell>
          <cell r="M19">
            <v>0</v>
          </cell>
          <cell r="N19">
            <v>0</v>
          </cell>
          <cell r="O19">
            <v>0</v>
          </cell>
          <cell r="P19">
            <v>0</v>
          </cell>
          <cell r="Q19">
            <v>0</v>
          </cell>
          <cell r="R19" t="str">
            <v>Giá đất theo QĐ 65/2014/QĐUBND;Phụ Lục 7 Mục A tuyến số 9 (giá đất SXKD = 60% giá đất ở cùng vị trí) giá đất ở 1.101.000/m2 )</v>
          </cell>
          <cell r="S19">
            <v>660600</v>
          </cell>
          <cell r="T19">
            <v>1.1499999999999999</v>
          </cell>
          <cell r="U19">
            <v>6819205346.9999981</v>
          </cell>
          <cell r="V19">
            <v>6819205346.9999981</v>
          </cell>
        </row>
        <row r="20">
          <cell r="E20">
            <v>52623.7</v>
          </cell>
          <cell r="F20">
            <v>0</v>
          </cell>
          <cell r="G20">
            <v>0</v>
          </cell>
          <cell r="H20">
            <v>0</v>
          </cell>
          <cell r="I20">
            <v>0</v>
          </cell>
          <cell r="J20">
            <v>0</v>
          </cell>
          <cell r="K20">
            <v>0</v>
          </cell>
          <cell r="L20">
            <v>0</v>
          </cell>
          <cell r="M20">
            <v>0</v>
          </cell>
          <cell r="N20">
            <v>0</v>
          </cell>
          <cell r="O20">
            <v>0</v>
          </cell>
          <cell r="P20">
            <v>0</v>
          </cell>
          <cell r="Q20">
            <v>0</v>
          </cell>
          <cell r="R20" t="str">
            <v>Giá đất theo QĐ 65/2014/QĐUBND;chưa xác định được vị trí, tạm tính (KV 1, VT 3 )</v>
          </cell>
          <cell r="S20">
            <v>432000</v>
          </cell>
          <cell r="T20">
            <v>1.2</v>
          </cell>
          <cell r="U20">
            <v>27280126080</v>
          </cell>
          <cell r="V20">
            <v>27280126080</v>
          </cell>
        </row>
        <row r="21">
          <cell r="E21">
            <v>38326</v>
          </cell>
          <cell r="F21">
            <v>0</v>
          </cell>
          <cell r="G21">
            <v>0</v>
          </cell>
          <cell r="H21">
            <v>0</v>
          </cell>
          <cell r="I21">
            <v>0</v>
          </cell>
          <cell r="J21">
            <v>0</v>
          </cell>
          <cell r="K21">
            <v>0</v>
          </cell>
          <cell r="L21">
            <v>0</v>
          </cell>
          <cell r="M21">
            <v>0</v>
          </cell>
          <cell r="N21">
            <v>0</v>
          </cell>
          <cell r="O21">
            <v>0</v>
          </cell>
          <cell r="P21">
            <v>0</v>
          </cell>
          <cell r="Q21">
            <v>0</v>
          </cell>
          <cell r="R21" t="str">
            <v>Giá đất theo QĐ 65/2014/QĐUBND;chưa xác định được vị trí, tạm tính (KV 1, VT 3 )</v>
          </cell>
          <cell r="S21">
            <v>432000</v>
          </cell>
          <cell r="T21">
            <v>1.2</v>
          </cell>
          <cell r="U21">
            <v>19868198400</v>
          </cell>
          <cell r="V21">
            <v>19868198400</v>
          </cell>
        </row>
        <row r="22">
          <cell r="E22">
            <v>7083.5</v>
          </cell>
          <cell r="F22">
            <v>0</v>
          </cell>
          <cell r="G22">
            <v>0</v>
          </cell>
          <cell r="H22">
            <v>0</v>
          </cell>
          <cell r="I22">
            <v>0</v>
          </cell>
          <cell r="J22">
            <v>0</v>
          </cell>
          <cell r="K22">
            <v>0</v>
          </cell>
          <cell r="L22">
            <v>0</v>
          </cell>
          <cell r="M22">
            <v>0</v>
          </cell>
          <cell r="N22">
            <v>0</v>
          </cell>
          <cell r="O22">
            <v>0</v>
          </cell>
          <cell r="P22">
            <v>0</v>
          </cell>
          <cell r="Q22">
            <v>0</v>
          </cell>
          <cell r="R22" t="str">
            <v>Giá đất theo QĐ 65/2014/QĐUBND;phụ lục 6 muc A tuyến 10b thị trấn Long Hải (giá đất SXKD = 60% giá đất ở cùng vị trí) giá đất ở 2.126.000/m2 )</v>
          </cell>
          <cell r="S22">
            <v>1275600</v>
          </cell>
          <cell r="T22">
            <v>1.5</v>
          </cell>
          <cell r="U22">
            <v>13553568900</v>
          </cell>
          <cell r="V22">
            <v>13553568900</v>
          </cell>
        </row>
        <row r="23">
          <cell r="E23">
            <v>15352.7</v>
          </cell>
          <cell r="F23">
            <v>0</v>
          </cell>
          <cell r="G23">
            <v>0</v>
          </cell>
          <cell r="H23">
            <v>0</v>
          </cell>
          <cell r="I23">
            <v>0</v>
          </cell>
          <cell r="J23">
            <v>0</v>
          </cell>
          <cell r="K23">
            <v>0</v>
          </cell>
          <cell r="L23">
            <v>0</v>
          </cell>
          <cell r="M23">
            <v>0</v>
          </cell>
          <cell r="N23">
            <v>0</v>
          </cell>
          <cell r="O23">
            <v>0</v>
          </cell>
          <cell r="P23">
            <v>0</v>
          </cell>
          <cell r="Q23">
            <v>0</v>
          </cell>
          <cell r="R23" t="str">
            <v>Giá đất theo QĐ 65/2014/QĐUBND;chưa xác định được vị trí, tạm tính (KV 1, VT 3 )</v>
          </cell>
          <cell r="S23">
            <v>432000</v>
          </cell>
          <cell r="T23">
            <v>1.2</v>
          </cell>
          <cell r="U23">
            <v>7958839680</v>
          </cell>
          <cell r="V23">
            <v>7958839680</v>
          </cell>
        </row>
        <row r="24">
          <cell r="E24">
            <v>6847.5</v>
          </cell>
          <cell r="F24">
            <v>0</v>
          </cell>
          <cell r="G24">
            <v>0</v>
          </cell>
          <cell r="H24">
            <v>0</v>
          </cell>
          <cell r="I24">
            <v>0</v>
          </cell>
          <cell r="J24">
            <v>0</v>
          </cell>
          <cell r="K24">
            <v>0</v>
          </cell>
          <cell r="L24">
            <v>0</v>
          </cell>
          <cell r="M24">
            <v>0</v>
          </cell>
          <cell r="N24">
            <v>0</v>
          </cell>
          <cell r="O24">
            <v>0</v>
          </cell>
          <cell r="P24">
            <v>0</v>
          </cell>
          <cell r="Q24">
            <v>0</v>
          </cell>
          <cell r="R24" t="str">
            <v>Giá đất theo QĐ 65/2014/QĐUBND;Phụ lục 6 mục A tuyến số 6 thị trấn Long Hải (giá đất SXKD = 60% giá đất ở cùng vị trí) giá đất ở 4.234.000/m2)</v>
          </cell>
          <cell r="S24">
            <v>2540400</v>
          </cell>
          <cell r="T24">
            <v>1.2</v>
          </cell>
          <cell r="U24">
            <v>20874466800</v>
          </cell>
          <cell r="V24">
            <v>20874466800</v>
          </cell>
        </row>
        <row r="25">
          <cell r="E25">
            <v>11673.9</v>
          </cell>
          <cell r="F25">
            <v>0</v>
          </cell>
          <cell r="G25">
            <v>0</v>
          </cell>
          <cell r="H25">
            <v>0</v>
          </cell>
          <cell r="I25">
            <v>0</v>
          </cell>
          <cell r="J25">
            <v>0</v>
          </cell>
          <cell r="K25">
            <v>0</v>
          </cell>
          <cell r="L25">
            <v>0</v>
          </cell>
          <cell r="M25">
            <v>0</v>
          </cell>
          <cell r="N25">
            <v>0</v>
          </cell>
          <cell r="O25">
            <v>0</v>
          </cell>
          <cell r="P25">
            <v>0</v>
          </cell>
          <cell r="Q25">
            <v>0</v>
          </cell>
          <cell r="R25" t="str">
            <v>Giá đất theo QĐ 65/2014/QĐUBND;Phụ lục 6 mục A tuyến số 6 thị trấn Long Hải (giá đất SXKD = 60% giá đất ở cùng vị trí) giá đất ở 4.234.000/m2)</v>
          </cell>
          <cell r="S25">
            <v>2540400</v>
          </cell>
          <cell r="T25">
            <v>1.2</v>
          </cell>
          <cell r="U25">
            <v>35587650672</v>
          </cell>
          <cell r="V25">
            <v>35587650672</v>
          </cell>
        </row>
        <row r="26">
          <cell r="E26">
            <v>5187.2</v>
          </cell>
          <cell r="F26">
            <v>0</v>
          </cell>
          <cell r="G26">
            <v>0</v>
          </cell>
          <cell r="H26">
            <v>0</v>
          </cell>
          <cell r="I26">
            <v>0</v>
          </cell>
          <cell r="J26">
            <v>0</v>
          </cell>
          <cell r="K26">
            <v>0</v>
          </cell>
          <cell r="L26">
            <v>0</v>
          </cell>
          <cell r="M26">
            <v>0</v>
          </cell>
          <cell r="N26">
            <v>0</v>
          </cell>
          <cell r="O26">
            <v>0</v>
          </cell>
          <cell r="P26">
            <v>0</v>
          </cell>
          <cell r="Q26">
            <v>0</v>
          </cell>
          <cell r="R26" t="str">
            <v>Giá đất theo QĐ 65/2014/QĐUBND;chưa xác định được vị trí, tạm tính (KV 1, VT 3 )</v>
          </cell>
          <cell r="S26">
            <v>432000</v>
          </cell>
          <cell r="T26">
            <v>1.2</v>
          </cell>
          <cell r="U26">
            <v>2689044480</v>
          </cell>
          <cell r="V26">
            <v>2689044480</v>
          </cell>
        </row>
        <row r="27">
          <cell r="E27">
            <v>186938.6</v>
          </cell>
          <cell r="F27">
            <v>0</v>
          </cell>
          <cell r="G27">
            <v>0</v>
          </cell>
          <cell r="H27">
            <v>0</v>
          </cell>
          <cell r="I27">
            <v>0</v>
          </cell>
          <cell r="J27">
            <v>0</v>
          </cell>
          <cell r="K27">
            <v>0</v>
          </cell>
          <cell r="L27">
            <v>0</v>
          </cell>
          <cell r="M27">
            <v>0</v>
          </cell>
          <cell r="N27">
            <v>0</v>
          </cell>
          <cell r="O27">
            <v>0</v>
          </cell>
          <cell r="P27">
            <v>0</v>
          </cell>
          <cell r="Q27">
            <v>0</v>
          </cell>
          <cell r="R27" t="str">
            <v xml:space="preserve">Giá đất theo QĐ 65/2014/QĐUBND;chưa xác định được vị trí, tạm tính </v>
          </cell>
          <cell r="S27">
            <v>151200</v>
          </cell>
          <cell r="T27">
            <v>1.2</v>
          </cell>
          <cell r="U27">
            <v>33918139584</v>
          </cell>
          <cell r="V27">
            <v>33918139584</v>
          </cell>
        </row>
        <row r="28">
          <cell r="E28">
            <v>6272.3</v>
          </cell>
          <cell r="F28">
            <v>0</v>
          </cell>
          <cell r="G28">
            <v>0</v>
          </cell>
          <cell r="H28">
            <v>0</v>
          </cell>
          <cell r="I28">
            <v>0</v>
          </cell>
          <cell r="J28">
            <v>0</v>
          </cell>
          <cell r="K28">
            <v>0</v>
          </cell>
          <cell r="L28">
            <v>0</v>
          </cell>
          <cell r="M28">
            <v>0</v>
          </cell>
          <cell r="N28">
            <v>0</v>
          </cell>
          <cell r="O28">
            <v>0</v>
          </cell>
          <cell r="P28">
            <v>0</v>
          </cell>
          <cell r="Q28">
            <v>0</v>
          </cell>
          <cell r="R28" t="str">
            <v xml:space="preserve">Giá đất theo QĐ 65/2014/QĐUBND;chưa xác định được vị trí, tạm tính </v>
          </cell>
          <cell r="S28">
            <v>660000</v>
          </cell>
          <cell r="T28">
            <v>1.5</v>
          </cell>
          <cell r="U28">
            <v>6209577000</v>
          </cell>
          <cell r="V28">
            <v>6209577000</v>
          </cell>
        </row>
        <row r="29">
          <cell r="E29">
            <v>33916</v>
          </cell>
          <cell r="F29">
            <v>0</v>
          </cell>
          <cell r="G29">
            <v>0</v>
          </cell>
          <cell r="H29">
            <v>0</v>
          </cell>
          <cell r="I29">
            <v>0</v>
          </cell>
          <cell r="J29">
            <v>0</v>
          </cell>
          <cell r="K29">
            <v>0</v>
          </cell>
          <cell r="L29">
            <v>0</v>
          </cell>
          <cell r="M29">
            <v>0</v>
          </cell>
          <cell r="N29">
            <v>0</v>
          </cell>
          <cell r="O29">
            <v>0</v>
          </cell>
          <cell r="P29">
            <v>0</v>
          </cell>
          <cell r="Q29">
            <v>0</v>
          </cell>
          <cell r="R29" t="str">
            <v xml:space="preserve">Giá đất theo QĐ 65/2014/QĐUBND;chưa xác định được vị trí, tạm tính </v>
          </cell>
          <cell r="S29">
            <v>1782000</v>
          </cell>
          <cell r="T29">
            <v>1.5</v>
          </cell>
          <cell r="U29">
            <v>90657468000</v>
          </cell>
          <cell r="V29">
            <v>90657468000</v>
          </cell>
        </row>
        <row r="30">
          <cell r="E30">
            <v>251041.7</v>
          </cell>
          <cell r="F30">
            <v>0</v>
          </cell>
          <cell r="G30">
            <v>0</v>
          </cell>
          <cell r="H30">
            <v>0</v>
          </cell>
          <cell r="I30">
            <v>0</v>
          </cell>
          <cell r="J30">
            <v>0</v>
          </cell>
          <cell r="K30">
            <v>0</v>
          </cell>
          <cell r="L30">
            <v>0</v>
          </cell>
          <cell r="M30">
            <v>0</v>
          </cell>
          <cell r="N30">
            <v>0</v>
          </cell>
          <cell r="O30">
            <v>0</v>
          </cell>
          <cell r="P30">
            <v>0</v>
          </cell>
          <cell r="Q30">
            <v>0</v>
          </cell>
          <cell r="R30" t="str">
            <v>Giá đất theo QĐ 65/2014/QĐUBND; Phụ lục 3 mục B tuyến số 5 (giá đất SXKD = 60% giá đất ở cùng vị trí) giá đất ở 960.000/m2 )</v>
          </cell>
          <cell r="S30">
            <v>576000</v>
          </cell>
          <cell r="T30">
            <v>1.5</v>
          </cell>
          <cell r="U30">
            <v>216900028800</v>
          </cell>
          <cell r="V30">
            <v>216900028800</v>
          </cell>
        </row>
        <row r="31">
          <cell r="E31">
            <v>349484</v>
          </cell>
          <cell r="F31">
            <v>0</v>
          </cell>
          <cell r="G31">
            <v>0</v>
          </cell>
          <cell r="H31">
            <v>0</v>
          </cell>
          <cell r="I31">
            <v>0</v>
          </cell>
          <cell r="J31">
            <v>0</v>
          </cell>
          <cell r="K31">
            <v>0</v>
          </cell>
          <cell r="L31">
            <v>0</v>
          </cell>
          <cell r="M31">
            <v>0</v>
          </cell>
          <cell r="N31">
            <v>0</v>
          </cell>
          <cell r="O31">
            <v>0</v>
          </cell>
          <cell r="P31">
            <v>0</v>
          </cell>
          <cell r="Q31">
            <v>0</v>
          </cell>
          <cell r="R31" t="str">
            <v>Giá đất theo QĐ 65/2014/QĐUBND; chưa xác định được vị trí, tạm tính</v>
          </cell>
          <cell r="S31">
            <v>189000</v>
          </cell>
          <cell r="T31">
            <v>1</v>
          </cell>
          <cell r="U31">
            <v>66052476000</v>
          </cell>
          <cell r="V31">
            <v>66052476000</v>
          </cell>
        </row>
        <row r="32">
          <cell r="E32">
            <v>1096670</v>
          </cell>
          <cell r="F32">
            <v>0</v>
          </cell>
          <cell r="G32">
            <v>0</v>
          </cell>
          <cell r="H32">
            <v>0</v>
          </cell>
          <cell r="I32">
            <v>0</v>
          </cell>
          <cell r="J32">
            <v>0</v>
          </cell>
          <cell r="K32">
            <v>0</v>
          </cell>
          <cell r="L32">
            <v>0</v>
          </cell>
          <cell r="M32">
            <v>0</v>
          </cell>
          <cell r="N32">
            <v>0</v>
          </cell>
          <cell r="O32">
            <v>0</v>
          </cell>
          <cell r="P32">
            <v>0</v>
          </cell>
          <cell r="Q32">
            <v>0</v>
          </cell>
          <cell r="R32" t="str">
            <v>Giá đất theo QĐ 65/2014/QĐUBND; chưa xác định được vị trí, tạm tính</v>
          </cell>
          <cell r="S32">
            <v>4354000</v>
          </cell>
          <cell r="T32">
            <v>1.2</v>
          </cell>
          <cell r="U32">
            <v>5729881416000</v>
          </cell>
          <cell r="V32">
            <v>5729881416000</v>
          </cell>
        </row>
        <row r="33">
          <cell r="E33">
            <v>1330</v>
          </cell>
          <cell r="F33">
            <v>0</v>
          </cell>
          <cell r="G33">
            <v>0</v>
          </cell>
          <cell r="H33">
            <v>0</v>
          </cell>
          <cell r="I33">
            <v>0</v>
          </cell>
          <cell r="J33">
            <v>0</v>
          </cell>
          <cell r="K33">
            <v>0</v>
          </cell>
          <cell r="L33">
            <v>0</v>
          </cell>
          <cell r="M33">
            <v>0</v>
          </cell>
          <cell r="N33">
            <v>0</v>
          </cell>
          <cell r="O33">
            <v>0</v>
          </cell>
          <cell r="P33">
            <v>0</v>
          </cell>
          <cell r="Q33">
            <v>0</v>
          </cell>
          <cell r="R33" t="str">
            <v xml:space="preserve">Giá đất theo QĐ 65/2014/QĐUBND; chưa xác định được vị trí, tạm tính vị trí 5 đường Thùy Vân </v>
          </cell>
          <cell r="S33">
            <v>3422400</v>
          </cell>
          <cell r="T33">
            <v>1.2</v>
          </cell>
          <cell r="U33">
            <v>5462150400</v>
          </cell>
          <cell r="V33">
            <v>5462150400</v>
          </cell>
        </row>
        <row r="34">
          <cell r="E34">
            <v>4315.3999999999996</v>
          </cell>
          <cell r="F34">
            <v>0</v>
          </cell>
          <cell r="G34">
            <v>0</v>
          </cell>
          <cell r="H34">
            <v>0</v>
          </cell>
          <cell r="I34">
            <v>0</v>
          </cell>
          <cell r="J34">
            <v>0</v>
          </cell>
          <cell r="K34">
            <v>0</v>
          </cell>
          <cell r="L34">
            <v>0</v>
          </cell>
          <cell r="M34">
            <v>0</v>
          </cell>
          <cell r="N34">
            <v>0</v>
          </cell>
          <cell r="O34">
            <v>0</v>
          </cell>
          <cell r="P34">
            <v>0</v>
          </cell>
          <cell r="Q34">
            <v>0</v>
          </cell>
          <cell r="R34" t="str">
            <v>Giá đất theo QĐ 65/2014/QĐUBND; Phụ lục 1 Mục A tuyến số 188 (giá đất SXKD = 60% giá đất ở cùng vị trí) giá đất ở 5.733.000/m2 )</v>
          </cell>
          <cell r="S34">
            <v>3439800</v>
          </cell>
          <cell r="T34">
            <v>1.2</v>
          </cell>
          <cell r="U34">
            <v>17812935504</v>
          </cell>
          <cell r="V34">
            <v>17812935504</v>
          </cell>
        </row>
        <row r="35">
          <cell r="E35">
            <v>6303.7000000000007</v>
          </cell>
          <cell r="F35">
            <v>0</v>
          </cell>
          <cell r="G35">
            <v>0</v>
          </cell>
          <cell r="H35">
            <v>0</v>
          </cell>
          <cell r="I35">
            <v>0</v>
          </cell>
          <cell r="J35">
            <v>0</v>
          </cell>
          <cell r="K35">
            <v>0</v>
          </cell>
          <cell r="L35">
            <v>0</v>
          </cell>
          <cell r="M35">
            <v>0</v>
          </cell>
          <cell r="N35">
            <v>0</v>
          </cell>
          <cell r="O35">
            <v>0</v>
          </cell>
          <cell r="P35">
            <v>0</v>
          </cell>
          <cell r="Q35">
            <v>0</v>
          </cell>
          <cell r="R35" t="str">
            <v>Giá đất theo QĐ 65/2014/QĐUBND; Phụ lục 1 Mục A tuyến số 188 (giá đất SXKD = 60% giá đất ở cùng vị trí) giá đất ở 20.800.000/m2 )</v>
          </cell>
          <cell r="S35">
            <v>12480000</v>
          </cell>
          <cell r="T35">
            <v>1.2</v>
          </cell>
          <cell r="U35">
            <v>94404211200.000015</v>
          </cell>
          <cell r="V35">
            <v>94404211200.000015</v>
          </cell>
        </row>
        <row r="36">
          <cell r="E36">
            <v>10169.4</v>
          </cell>
          <cell r="F36">
            <v>0</v>
          </cell>
          <cell r="G36">
            <v>0</v>
          </cell>
          <cell r="H36">
            <v>0</v>
          </cell>
          <cell r="I36">
            <v>0</v>
          </cell>
          <cell r="J36">
            <v>0</v>
          </cell>
          <cell r="K36">
            <v>0</v>
          </cell>
          <cell r="L36">
            <v>0</v>
          </cell>
          <cell r="M36">
            <v>0</v>
          </cell>
          <cell r="N36">
            <v>0</v>
          </cell>
          <cell r="O36">
            <v>0</v>
          </cell>
          <cell r="P36">
            <v>0</v>
          </cell>
          <cell r="Q36">
            <v>0</v>
          </cell>
          <cell r="R36" t="str">
            <v>Giá đất theo QĐ 65/2014/QĐUBND; Phụ lục 1 Mục A tuyến số 188 (giá đất SXKD = 60% giá đất ở cùng vị trí) giá đất ở 3.478.000/m2 )</v>
          </cell>
          <cell r="S36">
            <v>2086800</v>
          </cell>
          <cell r="T36">
            <v>1.2</v>
          </cell>
          <cell r="U36">
            <v>25465804704</v>
          </cell>
          <cell r="V36">
            <v>25465804704</v>
          </cell>
        </row>
        <row r="37">
          <cell r="E37">
            <v>1980</v>
          </cell>
          <cell r="F37">
            <v>0</v>
          </cell>
          <cell r="G37">
            <v>0</v>
          </cell>
          <cell r="H37">
            <v>0</v>
          </cell>
          <cell r="I37">
            <v>0</v>
          </cell>
          <cell r="J37">
            <v>0</v>
          </cell>
          <cell r="K37">
            <v>0</v>
          </cell>
          <cell r="L37">
            <v>0</v>
          </cell>
          <cell r="M37">
            <v>0</v>
          </cell>
          <cell r="N37">
            <v>0</v>
          </cell>
          <cell r="O37">
            <v>0</v>
          </cell>
          <cell r="P37">
            <v>0</v>
          </cell>
          <cell r="Q37">
            <v>0</v>
          </cell>
          <cell r="R37" t="str">
            <v>Giá đất theo QĐ 65/2014/QĐUBND; Phụ lục 1 Mục A tuyến số 162 (giá đất SXKD = 60% giá đất ở cùng vị trí) giá đất ở 10.920.000/m2 )</v>
          </cell>
          <cell r="S37">
            <v>6552000</v>
          </cell>
          <cell r="T37">
            <v>1.2</v>
          </cell>
          <cell r="U37">
            <v>15567552000</v>
          </cell>
          <cell r="V37">
            <v>15567552000</v>
          </cell>
        </row>
        <row r="38">
          <cell r="E38">
            <v>39386.9</v>
          </cell>
          <cell r="F38">
            <v>0</v>
          </cell>
          <cell r="G38">
            <v>0</v>
          </cell>
          <cell r="H38">
            <v>0</v>
          </cell>
          <cell r="I38">
            <v>0</v>
          </cell>
          <cell r="J38">
            <v>0</v>
          </cell>
          <cell r="K38">
            <v>0</v>
          </cell>
          <cell r="L38">
            <v>0</v>
          </cell>
          <cell r="M38">
            <v>0</v>
          </cell>
          <cell r="N38">
            <v>0</v>
          </cell>
          <cell r="O38">
            <v>0</v>
          </cell>
          <cell r="P38">
            <v>0</v>
          </cell>
          <cell r="Q38">
            <v>0</v>
          </cell>
          <cell r="R38" t="str">
            <v>Giá đất theo QĐ 65/2014/QĐUBND; Phụ lục 1 Mục A tuyến số  (giá đất SXKD = 60% giá đất ở cùng vị trí) giá đất ở 5.733.000/m2 )</v>
          </cell>
          <cell r="S38">
            <v>3439800</v>
          </cell>
          <cell r="T38">
            <v>1.2</v>
          </cell>
          <cell r="U38">
            <v>162579670344</v>
          </cell>
          <cell r="V38">
            <v>162579670344</v>
          </cell>
        </row>
        <row r="39">
          <cell r="E39">
            <v>3104.4</v>
          </cell>
          <cell r="F39">
            <v>0</v>
          </cell>
          <cell r="G39">
            <v>0</v>
          </cell>
          <cell r="H39">
            <v>0</v>
          </cell>
          <cell r="I39">
            <v>0</v>
          </cell>
          <cell r="J39">
            <v>0</v>
          </cell>
          <cell r="K39">
            <v>0</v>
          </cell>
          <cell r="L39">
            <v>0</v>
          </cell>
          <cell r="M39">
            <v>0</v>
          </cell>
          <cell r="N39">
            <v>0</v>
          </cell>
          <cell r="O39">
            <v>0</v>
          </cell>
          <cell r="P39">
            <v>0</v>
          </cell>
          <cell r="Q39">
            <v>0</v>
          </cell>
          <cell r="R39" t="str">
            <v>Giá đất theo QĐ 65/2014/QĐUBND; Phụ lục 1 Mục A tuyến số (giá đất SXKD = 60% giá đất ở cùng vị trí) giá đất ở 5.544.000/m2 )</v>
          </cell>
          <cell r="S39">
            <v>3326400</v>
          </cell>
          <cell r="T39">
            <v>1.5</v>
          </cell>
          <cell r="U39">
            <v>15489714240</v>
          </cell>
          <cell r="V39">
            <v>15489714240</v>
          </cell>
        </row>
        <row r="40">
          <cell r="E40">
            <v>210.59</v>
          </cell>
          <cell r="F40">
            <v>0</v>
          </cell>
          <cell r="G40">
            <v>0</v>
          </cell>
          <cell r="H40">
            <v>0</v>
          </cell>
          <cell r="I40">
            <v>0</v>
          </cell>
          <cell r="J40">
            <v>0</v>
          </cell>
          <cell r="K40">
            <v>0</v>
          </cell>
          <cell r="L40">
            <v>0</v>
          </cell>
          <cell r="M40">
            <v>0</v>
          </cell>
          <cell r="N40">
            <v>0</v>
          </cell>
          <cell r="O40">
            <v>0</v>
          </cell>
          <cell r="P40">
            <v>0</v>
          </cell>
          <cell r="Q40">
            <v>0</v>
          </cell>
          <cell r="R40" t="str">
            <v>Giá đất theo QĐ 65/2014/QĐUBND; Phụ lục 1 Mục A tuyến số 188 (giá đất SXKD = 60% giá đất ở cùng vị trí) giá đất ở 1.980.000/m2 )</v>
          </cell>
          <cell r="S40">
            <v>1980000</v>
          </cell>
          <cell r="T40">
            <v>1.5</v>
          </cell>
          <cell r="U40">
            <v>625452300</v>
          </cell>
          <cell r="V40">
            <v>625452300</v>
          </cell>
        </row>
        <row r="41">
          <cell r="E41">
            <v>3584.6</v>
          </cell>
          <cell r="F41">
            <v>0</v>
          </cell>
          <cell r="G41">
            <v>0</v>
          </cell>
          <cell r="H41">
            <v>0</v>
          </cell>
          <cell r="I41">
            <v>0</v>
          </cell>
          <cell r="J41">
            <v>0</v>
          </cell>
          <cell r="K41">
            <v>0</v>
          </cell>
          <cell r="L41">
            <v>0</v>
          </cell>
          <cell r="M41">
            <v>0</v>
          </cell>
          <cell r="N41">
            <v>0</v>
          </cell>
          <cell r="O41">
            <v>0</v>
          </cell>
          <cell r="P41">
            <v>0</v>
          </cell>
          <cell r="Q41">
            <v>0</v>
          </cell>
          <cell r="R41" t="str">
            <v>Giá đất theo QĐ 65/2014/QĐUBND; Phụ lục 1 Mục A tuyến số (giá đất SXKD = 60% giá đất ở cùng vị trí) giá đất ở 1.260.000/m2 )</v>
          </cell>
          <cell r="S41">
            <v>756000</v>
          </cell>
          <cell r="T41">
            <v>1.5</v>
          </cell>
          <cell r="U41">
            <v>4064936400</v>
          </cell>
          <cell r="V41">
            <v>4064936400</v>
          </cell>
        </row>
        <row r="42">
          <cell r="E42">
            <v>10367</v>
          </cell>
          <cell r="F42">
            <v>0</v>
          </cell>
          <cell r="G42">
            <v>0</v>
          </cell>
          <cell r="H42">
            <v>0</v>
          </cell>
          <cell r="I42">
            <v>0</v>
          </cell>
          <cell r="J42">
            <v>0</v>
          </cell>
          <cell r="K42">
            <v>0</v>
          </cell>
          <cell r="L42">
            <v>0</v>
          </cell>
          <cell r="M42">
            <v>0</v>
          </cell>
          <cell r="N42">
            <v>0</v>
          </cell>
          <cell r="O42">
            <v>0</v>
          </cell>
          <cell r="P42">
            <v>0</v>
          </cell>
          <cell r="Q42">
            <v>0</v>
          </cell>
          <cell r="R42" t="str">
            <v>Giá đất theo QĐ 65/2014/QĐUBND; Phụ lục 1 Mục A tuyến số 27 (giá đất SXKD = 60% giá đất ở cùng vị trí) giá đất ở 5.324.000/m2 )</v>
          </cell>
          <cell r="S42">
            <v>3194400</v>
          </cell>
          <cell r="T42">
            <v>1.2</v>
          </cell>
          <cell r="U42">
            <v>39739613760</v>
          </cell>
          <cell r="V42">
            <v>39739613760</v>
          </cell>
        </row>
        <row r="43">
          <cell r="E43">
            <v>367</v>
          </cell>
          <cell r="F43">
            <v>0</v>
          </cell>
          <cell r="G43">
            <v>0</v>
          </cell>
          <cell r="H43">
            <v>0</v>
          </cell>
          <cell r="I43">
            <v>0</v>
          </cell>
          <cell r="J43">
            <v>0</v>
          </cell>
          <cell r="K43">
            <v>0</v>
          </cell>
          <cell r="L43">
            <v>0</v>
          </cell>
          <cell r="M43">
            <v>0</v>
          </cell>
          <cell r="N43">
            <v>0</v>
          </cell>
          <cell r="O43">
            <v>0</v>
          </cell>
          <cell r="P43">
            <v>0</v>
          </cell>
          <cell r="Q43">
            <v>0</v>
          </cell>
          <cell r="R43" t="str">
            <v>Giá đất theo QĐ 65/2014/QĐUBND; Phụ lục 1 Mục A tuyến số 72 (giá đất SXKD = 60% giá đất ở cùng vị trí) giá đất ở 7.605.000/m2 )</v>
          </cell>
          <cell r="S43">
            <v>4563000</v>
          </cell>
          <cell r="T43">
            <v>1.2</v>
          </cell>
          <cell r="U43">
            <v>2009545200</v>
          </cell>
          <cell r="V43">
            <v>2009545200</v>
          </cell>
        </row>
        <row r="44">
          <cell r="E44">
            <v>2200000</v>
          </cell>
          <cell r="F44">
            <v>0</v>
          </cell>
          <cell r="G44">
            <v>0</v>
          </cell>
          <cell r="H44">
            <v>0</v>
          </cell>
          <cell r="I44">
            <v>0</v>
          </cell>
          <cell r="J44">
            <v>0</v>
          </cell>
          <cell r="K44">
            <v>0</v>
          </cell>
          <cell r="L44">
            <v>0</v>
          </cell>
          <cell r="M44">
            <v>0</v>
          </cell>
          <cell r="N44">
            <v>0</v>
          </cell>
          <cell r="O44">
            <v>0</v>
          </cell>
          <cell r="P44">
            <v>0</v>
          </cell>
          <cell r="Q44">
            <v>0</v>
          </cell>
          <cell r="R44" t="str">
            <v>Giá đất theo QĐ 65/2014/QĐUBND; Phụ lục 1 Mục A tuyến số 66 (giá đất SXKD = 60% giá đất ở cùng vị trí) giá đất ở 2.475.000/m2 )</v>
          </cell>
          <cell r="S44">
            <v>1485000</v>
          </cell>
          <cell r="T44">
            <v>1.2</v>
          </cell>
          <cell r="U44">
            <v>3920400000000</v>
          </cell>
          <cell r="V44">
            <v>3920400000000</v>
          </cell>
        </row>
        <row r="45">
          <cell r="E45">
            <v>2545.1999999999998</v>
          </cell>
          <cell r="F45">
            <v>0</v>
          </cell>
          <cell r="G45">
            <v>0</v>
          </cell>
          <cell r="H45">
            <v>0</v>
          </cell>
          <cell r="I45">
            <v>0</v>
          </cell>
          <cell r="J45">
            <v>0</v>
          </cell>
          <cell r="K45">
            <v>0</v>
          </cell>
          <cell r="L45">
            <v>0</v>
          </cell>
          <cell r="M45">
            <v>0</v>
          </cell>
          <cell r="N45">
            <v>0</v>
          </cell>
          <cell r="O45">
            <v>0</v>
          </cell>
          <cell r="P45">
            <v>0</v>
          </cell>
          <cell r="Q45">
            <v>0</v>
          </cell>
          <cell r="R45" t="str">
            <v>Giá đất theo QĐ 65/2014/QĐUBND; tạm tính</v>
          </cell>
          <cell r="S45">
            <v>1485000</v>
          </cell>
          <cell r="T45">
            <v>1.2</v>
          </cell>
          <cell r="U45">
            <v>4535546400</v>
          </cell>
          <cell r="V45">
            <v>4535546400</v>
          </cell>
        </row>
        <row r="46">
          <cell r="E46">
            <v>2828.9</v>
          </cell>
          <cell r="F46">
            <v>0</v>
          </cell>
          <cell r="G46">
            <v>0</v>
          </cell>
          <cell r="H46">
            <v>0</v>
          </cell>
          <cell r="I46">
            <v>0</v>
          </cell>
          <cell r="J46">
            <v>0</v>
          </cell>
          <cell r="K46">
            <v>0</v>
          </cell>
          <cell r="L46">
            <v>0</v>
          </cell>
          <cell r="M46">
            <v>0</v>
          </cell>
          <cell r="N46">
            <v>0</v>
          </cell>
          <cell r="O46">
            <v>0</v>
          </cell>
          <cell r="P46">
            <v>0</v>
          </cell>
          <cell r="Q46">
            <v>0</v>
          </cell>
          <cell r="R46" t="str">
            <v>Giá đất theo QĐ 65/2014/QĐUBND; Phụ lục 1 Mục A tuyến 148 (giá đất SXKD = 60% giá đất ở cùng vị trí) giá đất ở 20.800.000/m2 )</v>
          </cell>
          <cell r="S46">
            <v>12480000</v>
          </cell>
          <cell r="T46">
            <v>1.2</v>
          </cell>
          <cell r="U46">
            <v>42365606400</v>
          </cell>
          <cell r="V46">
            <v>42365606400</v>
          </cell>
        </row>
        <row r="47">
          <cell r="E47">
            <v>275.2</v>
          </cell>
          <cell r="F47">
            <v>0</v>
          </cell>
          <cell r="G47">
            <v>0</v>
          </cell>
          <cell r="H47">
            <v>0</v>
          </cell>
          <cell r="I47">
            <v>0</v>
          </cell>
          <cell r="J47">
            <v>0</v>
          </cell>
          <cell r="K47">
            <v>0</v>
          </cell>
          <cell r="L47">
            <v>0</v>
          </cell>
          <cell r="M47">
            <v>0</v>
          </cell>
          <cell r="N47">
            <v>0</v>
          </cell>
          <cell r="O47">
            <v>0</v>
          </cell>
          <cell r="P47">
            <v>0</v>
          </cell>
          <cell r="Q47">
            <v>0</v>
          </cell>
          <cell r="R47" t="str">
            <v>Giá đất theo QĐ 65/2014/QĐUBND; Phụ lục 1 Mục A tuyến 162 (giá đất SXKD = 60% giá đất ở cùng vị trí) giá đất ở 10.920.000/m2 )</v>
          </cell>
          <cell r="S47">
            <v>6552000</v>
          </cell>
          <cell r="T47">
            <v>1.2</v>
          </cell>
          <cell r="U47">
            <v>2163732480</v>
          </cell>
          <cell r="V47">
            <v>2163732480</v>
          </cell>
        </row>
        <row r="48">
          <cell r="E48">
            <v>2689.5</v>
          </cell>
          <cell r="F48">
            <v>0</v>
          </cell>
          <cell r="G48">
            <v>0</v>
          </cell>
          <cell r="H48">
            <v>0</v>
          </cell>
          <cell r="I48">
            <v>0</v>
          </cell>
          <cell r="J48">
            <v>0</v>
          </cell>
          <cell r="K48">
            <v>0</v>
          </cell>
          <cell r="L48">
            <v>0</v>
          </cell>
          <cell r="M48">
            <v>0</v>
          </cell>
          <cell r="N48">
            <v>0</v>
          </cell>
          <cell r="O48">
            <v>0</v>
          </cell>
          <cell r="P48">
            <v>0</v>
          </cell>
          <cell r="Q48">
            <v>0</v>
          </cell>
          <cell r="R48" t="str">
            <v>Giá đất theo QĐ 65/2014/QĐUBND; Tạm tính</v>
          </cell>
          <cell r="S48">
            <v>540000</v>
          </cell>
          <cell r="T48">
            <v>1.2</v>
          </cell>
          <cell r="U48">
            <v>1742796000</v>
          </cell>
          <cell r="V48">
            <v>1742796000</v>
          </cell>
        </row>
        <row r="49">
          <cell r="E49">
            <v>189581.6</v>
          </cell>
          <cell r="F49">
            <v>0</v>
          </cell>
          <cell r="G49">
            <v>0</v>
          </cell>
          <cell r="H49">
            <v>0</v>
          </cell>
          <cell r="I49">
            <v>0</v>
          </cell>
          <cell r="J49">
            <v>0</v>
          </cell>
          <cell r="K49">
            <v>0</v>
          </cell>
          <cell r="L49">
            <v>0</v>
          </cell>
          <cell r="M49">
            <v>0</v>
          </cell>
          <cell r="N49">
            <v>0</v>
          </cell>
          <cell r="O49">
            <v>0</v>
          </cell>
          <cell r="P49">
            <v>0</v>
          </cell>
          <cell r="Q49">
            <v>0</v>
          </cell>
          <cell r="R49" t="str">
            <v>Giá đất theo QĐ 65/2014/QĐUBND; Tạm tính</v>
          </cell>
          <cell r="S49">
            <v>540000</v>
          </cell>
          <cell r="T49">
            <v>1.2</v>
          </cell>
          <cell r="U49">
            <v>122848876800</v>
          </cell>
          <cell r="V49">
            <v>122848876800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KT ĐỢT 1 -2"/>
      <sheetName val="TP VŨNG TÀU KT ĐỢT 1"/>
      <sheetName val="PL02-BAO CAO CHI TIẾT 2018"/>
      <sheetName val="PL03-HIỆU QUẢ KHAI THÁC 2018"/>
      <sheetName val="PL04-KH ĐẤU GIÁ GIAI ĐOẠN 2018"/>
      <sheetName val="ĐẤT CÓ KN KHAI THÁC TẠI TP VT"/>
      <sheetName val="PL05- DM KHU ĐẤT CÓ KHẢ NĂNG"/>
      <sheetName val="Đất công (in)"/>
      <sheetName val="Bieu 1.2-Đất công TT"/>
      <sheetName val="Bieu 1.1-Đất công (BR)"/>
      <sheetName val="0-TỔNG HỢP CÁC LOẠI ĐẤT"/>
      <sheetName val="PL01-KH 2018-2020"/>
      <sheetName val="ĐẤT CÓ VĂN BẢN CHỦ TRƯƠNG"/>
      <sheetName val="ĐẤT ĐÃ CÓ QUYẾT ĐỊNH GIAO"/>
      <sheetName val="ĐẤT CÓ QĐ (26-2-18)"/>
      <sheetName val="Đất công (TTPTQĐQLl)"/>
      <sheetName val="Bieu 2- Đất Ven biển"/>
      <sheetName val="Bieu 3- Đất Bãi Bồi"/>
      <sheetName val="Bieu 4- Các thửa đất ĐG"/>
      <sheetName val="Bieu 5-Thanh toan BT"/>
      <sheetName val="Bieu 6- Giao ĐP QL"/>
    </sheetNames>
    <sheetDataSet>
      <sheetData sheetId="0" refreshError="1"/>
      <sheetData sheetId="1" refreshError="1"/>
      <sheetData sheetId="2" refreshError="1"/>
      <sheetData sheetId="3" refreshError="1"/>
      <sheetData sheetId="4" refreshError="1"/>
      <sheetData sheetId="5">
        <row r="184">
          <cell r="F184">
            <v>2052224.9</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ƯỜNG 9"/>
      <sheetName val="ĐẤT CÓ KN KHAI THÁC"/>
      <sheetName val="TP VŨNG TÀU KT ĐỢT 1"/>
      <sheetName val="TỔNG HỢP ĐẤT CÓ KN KHAI THÁC"/>
      <sheetName val="DM2 NN ĐANG QUẢN LÝ (TRƯỜNG)"/>
      <sheetName val="Tổng hợp TP Vũng Tàu"/>
      <sheetName val="DM1 NN ĐANG SỬ DỤNG"/>
      <sheetName val="ĐẤT BÃI BỒI"/>
      <sheetName val="DM2 NN ĐANG QUẢN LÝ"/>
      <sheetName val="DM3 TỔ CHỨC SD"/>
      <sheetName val="DM4 TỔ CHỨC LẤN CHIẾM"/>
      <sheetName val="DM5 CÁ NHÂN SD"/>
      <sheetName val="DM6 CÁ NHÂN LẤN CHIẾM"/>
    </sheetNames>
    <sheetDataSet>
      <sheetData sheetId="0"/>
      <sheetData sheetId="1"/>
      <sheetData sheetId="2"/>
      <sheetData sheetId="3"/>
      <sheetData sheetId="4"/>
      <sheetData sheetId="5"/>
      <sheetData sheetId="6">
        <row r="206">
          <cell r="F206">
            <v>6445.4</v>
          </cell>
        </row>
      </sheetData>
      <sheetData sheetId="7"/>
      <sheetData sheetId="8">
        <row r="550">
          <cell r="F550">
            <v>2404.3000000000002</v>
          </cell>
        </row>
      </sheetData>
      <sheetData sheetId="9">
        <row r="18">
          <cell r="F18">
            <v>17057.499999999996</v>
          </cell>
        </row>
      </sheetData>
      <sheetData sheetId="10">
        <row r="15">
          <cell r="F15">
            <v>8160.4</v>
          </cell>
        </row>
      </sheetData>
      <sheetData sheetId="11">
        <row r="8">
          <cell r="F8">
            <v>162728.34999999998</v>
          </cell>
        </row>
      </sheetData>
      <sheetData sheetId="12">
        <row r="112">
          <cell r="F112">
            <v>263331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542"/>
  <sheetViews>
    <sheetView showZeros="0" topLeftCell="A6" zoomScale="75" workbookViewId="0">
      <pane xSplit="2" ySplit="2" topLeftCell="C342" activePane="bottomRight" state="frozen"/>
      <selection activeCell="L511" sqref="L511:R511"/>
      <selection pane="topRight" activeCell="L511" sqref="L511:R511"/>
      <selection pane="bottomLeft" activeCell="L511" sqref="L511:R511"/>
      <selection pane="bottomRight" activeCell="L511" sqref="L511:R511"/>
    </sheetView>
  </sheetViews>
  <sheetFormatPr defaultRowHeight="15.75"/>
  <cols>
    <col min="1" max="1" width="5.140625" style="258" customWidth="1"/>
    <col min="2" max="3" width="15.5703125" style="258" customWidth="1"/>
    <col min="4" max="4" width="15.28515625" style="258" customWidth="1"/>
    <col min="5" max="5" width="8.140625" style="258" customWidth="1"/>
    <col min="6" max="6" width="9.140625" style="258" customWidth="1"/>
    <col min="7" max="7" width="16.42578125" style="258" customWidth="1"/>
    <col min="8" max="8" width="12.7109375" style="258" customWidth="1"/>
    <col min="9" max="9" width="17.140625" style="258" customWidth="1"/>
    <col min="10" max="10" width="11.5703125" style="258" customWidth="1"/>
    <col min="11" max="11" width="18.7109375" style="258" customWidth="1"/>
    <col min="12" max="15" width="9.140625" style="258"/>
    <col min="16" max="16" width="14.85546875" style="258" bestFit="1" customWidth="1"/>
    <col min="17" max="256" width="9.140625" style="258"/>
    <col min="257" max="257" width="5.140625" style="258" customWidth="1"/>
    <col min="258" max="259" width="15.5703125" style="258" customWidth="1"/>
    <col min="260" max="260" width="15.28515625" style="258" customWidth="1"/>
    <col min="261" max="261" width="8.140625" style="258" customWidth="1"/>
    <col min="262" max="262" width="9.140625" style="258" customWidth="1"/>
    <col min="263" max="263" width="16.42578125" style="258" customWidth="1"/>
    <col min="264" max="264" width="8" style="258" customWidth="1"/>
    <col min="265" max="265" width="17.140625" style="258" customWidth="1"/>
    <col min="266" max="266" width="11.5703125" style="258" customWidth="1"/>
    <col min="267" max="267" width="18.7109375" style="258" customWidth="1"/>
    <col min="268" max="271" width="9.140625" style="258"/>
    <col min="272" max="272" width="14.85546875" style="258" bestFit="1" customWidth="1"/>
    <col min="273" max="512" width="9.140625" style="258"/>
    <col min="513" max="513" width="5.140625" style="258" customWidth="1"/>
    <col min="514" max="515" width="15.5703125" style="258" customWidth="1"/>
    <col min="516" max="516" width="15.28515625" style="258" customWidth="1"/>
    <col min="517" max="517" width="8.140625" style="258" customWidth="1"/>
    <col min="518" max="518" width="9.140625" style="258" customWidth="1"/>
    <col min="519" max="519" width="16.42578125" style="258" customWidth="1"/>
    <col min="520" max="520" width="8" style="258" customWidth="1"/>
    <col min="521" max="521" width="17.140625" style="258" customWidth="1"/>
    <col min="522" max="522" width="11.5703125" style="258" customWidth="1"/>
    <col min="523" max="523" width="18.7109375" style="258" customWidth="1"/>
    <col min="524" max="527" width="9.140625" style="258"/>
    <col min="528" max="528" width="14.85546875" style="258" bestFit="1" customWidth="1"/>
    <col min="529" max="768" width="9.140625" style="258"/>
    <col min="769" max="769" width="5.140625" style="258" customWidth="1"/>
    <col min="770" max="771" width="15.5703125" style="258" customWidth="1"/>
    <col min="772" max="772" width="15.28515625" style="258" customWidth="1"/>
    <col min="773" max="773" width="8.140625" style="258" customWidth="1"/>
    <col min="774" max="774" width="9.140625" style="258" customWidth="1"/>
    <col min="775" max="775" width="16.42578125" style="258" customWidth="1"/>
    <col min="776" max="776" width="8" style="258" customWidth="1"/>
    <col min="777" max="777" width="17.140625" style="258" customWidth="1"/>
    <col min="778" max="778" width="11.5703125" style="258" customWidth="1"/>
    <col min="779" max="779" width="18.7109375" style="258" customWidth="1"/>
    <col min="780" max="783" width="9.140625" style="258"/>
    <col min="784" max="784" width="14.85546875" style="258" bestFit="1" customWidth="1"/>
    <col min="785" max="1024" width="9.140625" style="258"/>
    <col min="1025" max="1025" width="5.140625" style="258" customWidth="1"/>
    <col min="1026" max="1027" width="15.5703125" style="258" customWidth="1"/>
    <col min="1028" max="1028" width="15.28515625" style="258" customWidth="1"/>
    <col min="1029" max="1029" width="8.140625" style="258" customWidth="1"/>
    <col min="1030" max="1030" width="9.140625" style="258" customWidth="1"/>
    <col min="1031" max="1031" width="16.42578125" style="258" customWidth="1"/>
    <col min="1032" max="1032" width="8" style="258" customWidth="1"/>
    <col min="1033" max="1033" width="17.140625" style="258" customWidth="1"/>
    <col min="1034" max="1034" width="11.5703125" style="258" customWidth="1"/>
    <col min="1035" max="1035" width="18.7109375" style="258" customWidth="1"/>
    <col min="1036" max="1039" width="9.140625" style="258"/>
    <col min="1040" max="1040" width="14.85546875" style="258" bestFit="1" customWidth="1"/>
    <col min="1041" max="1280" width="9.140625" style="258"/>
    <col min="1281" max="1281" width="5.140625" style="258" customWidth="1"/>
    <col min="1282" max="1283" width="15.5703125" style="258" customWidth="1"/>
    <col min="1284" max="1284" width="15.28515625" style="258" customWidth="1"/>
    <col min="1285" max="1285" width="8.140625" style="258" customWidth="1"/>
    <col min="1286" max="1286" width="9.140625" style="258" customWidth="1"/>
    <col min="1287" max="1287" width="16.42578125" style="258" customWidth="1"/>
    <col min="1288" max="1288" width="8" style="258" customWidth="1"/>
    <col min="1289" max="1289" width="17.140625" style="258" customWidth="1"/>
    <col min="1290" max="1290" width="11.5703125" style="258" customWidth="1"/>
    <col min="1291" max="1291" width="18.7109375" style="258" customWidth="1"/>
    <col min="1292" max="1295" width="9.140625" style="258"/>
    <col min="1296" max="1296" width="14.85546875" style="258" bestFit="1" customWidth="1"/>
    <col min="1297" max="1536" width="9.140625" style="258"/>
    <col min="1537" max="1537" width="5.140625" style="258" customWidth="1"/>
    <col min="1538" max="1539" width="15.5703125" style="258" customWidth="1"/>
    <col min="1540" max="1540" width="15.28515625" style="258" customWidth="1"/>
    <col min="1541" max="1541" width="8.140625" style="258" customWidth="1"/>
    <col min="1542" max="1542" width="9.140625" style="258" customWidth="1"/>
    <col min="1543" max="1543" width="16.42578125" style="258" customWidth="1"/>
    <col min="1544" max="1544" width="8" style="258" customWidth="1"/>
    <col min="1545" max="1545" width="17.140625" style="258" customWidth="1"/>
    <col min="1546" max="1546" width="11.5703125" style="258" customWidth="1"/>
    <col min="1547" max="1547" width="18.7109375" style="258" customWidth="1"/>
    <col min="1548" max="1551" width="9.140625" style="258"/>
    <col min="1552" max="1552" width="14.85546875" style="258" bestFit="1" customWidth="1"/>
    <col min="1553" max="1792" width="9.140625" style="258"/>
    <col min="1793" max="1793" width="5.140625" style="258" customWidth="1"/>
    <col min="1794" max="1795" width="15.5703125" style="258" customWidth="1"/>
    <col min="1796" max="1796" width="15.28515625" style="258" customWidth="1"/>
    <col min="1797" max="1797" width="8.140625" style="258" customWidth="1"/>
    <col min="1798" max="1798" width="9.140625" style="258" customWidth="1"/>
    <col min="1799" max="1799" width="16.42578125" style="258" customWidth="1"/>
    <col min="1800" max="1800" width="8" style="258" customWidth="1"/>
    <col min="1801" max="1801" width="17.140625" style="258" customWidth="1"/>
    <col min="1802" max="1802" width="11.5703125" style="258" customWidth="1"/>
    <col min="1803" max="1803" width="18.7109375" style="258" customWidth="1"/>
    <col min="1804" max="1807" width="9.140625" style="258"/>
    <col min="1808" max="1808" width="14.85546875" style="258" bestFit="1" customWidth="1"/>
    <col min="1809" max="2048" width="9.140625" style="258"/>
    <col min="2049" max="2049" width="5.140625" style="258" customWidth="1"/>
    <col min="2050" max="2051" width="15.5703125" style="258" customWidth="1"/>
    <col min="2052" max="2052" width="15.28515625" style="258" customWidth="1"/>
    <col min="2053" max="2053" width="8.140625" style="258" customWidth="1"/>
    <col min="2054" max="2054" width="9.140625" style="258" customWidth="1"/>
    <col min="2055" max="2055" width="16.42578125" style="258" customWidth="1"/>
    <col min="2056" max="2056" width="8" style="258" customWidth="1"/>
    <col min="2057" max="2057" width="17.140625" style="258" customWidth="1"/>
    <col min="2058" max="2058" width="11.5703125" style="258" customWidth="1"/>
    <col min="2059" max="2059" width="18.7109375" style="258" customWidth="1"/>
    <col min="2060" max="2063" width="9.140625" style="258"/>
    <col min="2064" max="2064" width="14.85546875" style="258" bestFit="1" customWidth="1"/>
    <col min="2065" max="2304" width="9.140625" style="258"/>
    <col min="2305" max="2305" width="5.140625" style="258" customWidth="1"/>
    <col min="2306" max="2307" width="15.5703125" style="258" customWidth="1"/>
    <col min="2308" max="2308" width="15.28515625" style="258" customWidth="1"/>
    <col min="2309" max="2309" width="8.140625" style="258" customWidth="1"/>
    <col min="2310" max="2310" width="9.140625" style="258" customWidth="1"/>
    <col min="2311" max="2311" width="16.42578125" style="258" customWidth="1"/>
    <col min="2312" max="2312" width="8" style="258" customWidth="1"/>
    <col min="2313" max="2313" width="17.140625" style="258" customWidth="1"/>
    <col min="2314" max="2314" width="11.5703125" style="258" customWidth="1"/>
    <col min="2315" max="2315" width="18.7109375" style="258" customWidth="1"/>
    <col min="2316" max="2319" width="9.140625" style="258"/>
    <col min="2320" max="2320" width="14.85546875" style="258" bestFit="1" customWidth="1"/>
    <col min="2321" max="2560" width="9.140625" style="258"/>
    <col min="2561" max="2561" width="5.140625" style="258" customWidth="1"/>
    <col min="2562" max="2563" width="15.5703125" style="258" customWidth="1"/>
    <col min="2564" max="2564" width="15.28515625" style="258" customWidth="1"/>
    <col min="2565" max="2565" width="8.140625" style="258" customWidth="1"/>
    <col min="2566" max="2566" width="9.140625" style="258" customWidth="1"/>
    <col min="2567" max="2567" width="16.42578125" style="258" customWidth="1"/>
    <col min="2568" max="2568" width="8" style="258" customWidth="1"/>
    <col min="2569" max="2569" width="17.140625" style="258" customWidth="1"/>
    <col min="2570" max="2570" width="11.5703125" style="258" customWidth="1"/>
    <col min="2571" max="2571" width="18.7109375" style="258" customWidth="1"/>
    <col min="2572" max="2575" width="9.140625" style="258"/>
    <col min="2576" max="2576" width="14.85546875" style="258" bestFit="1" customWidth="1"/>
    <col min="2577" max="2816" width="9.140625" style="258"/>
    <col min="2817" max="2817" width="5.140625" style="258" customWidth="1"/>
    <col min="2818" max="2819" width="15.5703125" style="258" customWidth="1"/>
    <col min="2820" max="2820" width="15.28515625" style="258" customWidth="1"/>
    <col min="2821" max="2821" width="8.140625" style="258" customWidth="1"/>
    <col min="2822" max="2822" width="9.140625" style="258" customWidth="1"/>
    <col min="2823" max="2823" width="16.42578125" style="258" customWidth="1"/>
    <col min="2824" max="2824" width="8" style="258" customWidth="1"/>
    <col min="2825" max="2825" width="17.140625" style="258" customWidth="1"/>
    <col min="2826" max="2826" width="11.5703125" style="258" customWidth="1"/>
    <col min="2827" max="2827" width="18.7109375" style="258" customWidth="1"/>
    <col min="2828" max="2831" width="9.140625" style="258"/>
    <col min="2832" max="2832" width="14.85546875" style="258" bestFit="1" customWidth="1"/>
    <col min="2833" max="3072" width="9.140625" style="258"/>
    <col min="3073" max="3073" width="5.140625" style="258" customWidth="1"/>
    <col min="3074" max="3075" width="15.5703125" style="258" customWidth="1"/>
    <col min="3076" max="3076" width="15.28515625" style="258" customWidth="1"/>
    <col min="3077" max="3077" width="8.140625" style="258" customWidth="1"/>
    <col min="3078" max="3078" width="9.140625" style="258" customWidth="1"/>
    <col min="3079" max="3079" width="16.42578125" style="258" customWidth="1"/>
    <col min="3080" max="3080" width="8" style="258" customWidth="1"/>
    <col min="3081" max="3081" width="17.140625" style="258" customWidth="1"/>
    <col min="3082" max="3082" width="11.5703125" style="258" customWidth="1"/>
    <col min="3083" max="3083" width="18.7109375" style="258" customWidth="1"/>
    <col min="3084" max="3087" width="9.140625" style="258"/>
    <col min="3088" max="3088" width="14.85546875" style="258" bestFit="1" customWidth="1"/>
    <col min="3089" max="3328" width="9.140625" style="258"/>
    <col min="3329" max="3329" width="5.140625" style="258" customWidth="1"/>
    <col min="3330" max="3331" width="15.5703125" style="258" customWidth="1"/>
    <col min="3332" max="3332" width="15.28515625" style="258" customWidth="1"/>
    <col min="3333" max="3333" width="8.140625" style="258" customWidth="1"/>
    <col min="3334" max="3334" width="9.140625" style="258" customWidth="1"/>
    <col min="3335" max="3335" width="16.42578125" style="258" customWidth="1"/>
    <col min="3336" max="3336" width="8" style="258" customWidth="1"/>
    <col min="3337" max="3337" width="17.140625" style="258" customWidth="1"/>
    <col min="3338" max="3338" width="11.5703125" style="258" customWidth="1"/>
    <col min="3339" max="3339" width="18.7109375" style="258" customWidth="1"/>
    <col min="3340" max="3343" width="9.140625" style="258"/>
    <col min="3344" max="3344" width="14.85546875" style="258" bestFit="1" customWidth="1"/>
    <col min="3345" max="3584" width="9.140625" style="258"/>
    <col min="3585" max="3585" width="5.140625" style="258" customWidth="1"/>
    <col min="3586" max="3587" width="15.5703125" style="258" customWidth="1"/>
    <col min="3588" max="3588" width="15.28515625" style="258" customWidth="1"/>
    <col min="3589" max="3589" width="8.140625" style="258" customWidth="1"/>
    <col min="3590" max="3590" width="9.140625" style="258" customWidth="1"/>
    <col min="3591" max="3591" width="16.42578125" style="258" customWidth="1"/>
    <col min="3592" max="3592" width="8" style="258" customWidth="1"/>
    <col min="3593" max="3593" width="17.140625" style="258" customWidth="1"/>
    <col min="3594" max="3594" width="11.5703125" style="258" customWidth="1"/>
    <col min="3595" max="3595" width="18.7109375" style="258" customWidth="1"/>
    <col min="3596" max="3599" width="9.140625" style="258"/>
    <col min="3600" max="3600" width="14.85546875" style="258" bestFit="1" customWidth="1"/>
    <col min="3601" max="3840" width="9.140625" style="258"/>
    <col min="3841" max="3841" width="5.140625" style="258" customWidth="1"/>
    <col min="3842" max="3843" width="15.5703125" style="258" customWidth="1"/>
    <col min="3844" max="3844" width="15.28515625" style="258" customWidth="1"/>
    <col min="3845" max="3845" width="8.140625" style="258" customWidth="1"/>
    <col min="3846" max="3846" width="9.140625" style="258" customWidth="1"/>
    <col min="3847" max="3847" width="16.42578125" style="258" customWidth="1"/>
    <col min="3848" max="3848" width="8" style="258" customWidth="1"/>
    <col min="3849" max="3849" width="17.140625" style="258" customWidth="1"/>
    <col min="3850" max="3850" width="11.5703125" style="258" customWidth="1"/>
    <col min="3851" max="3851" width="18.7109375" style="258" customWidth="1"/>
    <col min="3852" max="3855" width="9.140625" style="258"/>
    <col min="3856" max="3856" width="14.85546875" style="258" bestFit="1" customWidth="1"/>
    <col min="3857" max="4096" width="9.140625" style="258"/>
    <col min="4097" max="4097" width="5.140625" style="258" customWidth="1"/>
    <col min="4098" max="4099" width="15.5703125" style="258" customWidth="1"/>
    <col min="4100" max="4100" width="15.28515625" style="258" customWidth="1"/>
    <col min="4101" max="4101" width="8.140625" style="258" customWidth="1"/>
    <col min="4102" max="4102" width="9.140625" style="258" customWidth="1"/>
    <col min="4103" max="4103" width="16.42578125" style="258" customWidth="1"/>
    <col min="4104" max="4104" width="8" style="258" customWidth="1"/>
    <col min="4105" max="4105" width="17.140625" style="258" customWidth="1"/>
    <col min="4106" max="4106" width="11.5703125" style="258" customWidth="1"/>
    <col min="4107" max="4107" width="18.7109375" style="258" customWidth="1"/>
    <col min="4108" max="4111" width="9.140625" style="258"/>
    <col min="4112" max="4112" width="14.85546875" style="258" bestFit="1" customWidth="1"/>
    <col min="4113" max="4352" width="9.140625" style="258"/>
    <col min="4353" max="4353" width="5.140625" style="258" customWidth="1"/>
    <col min="4354" max="4355" width="15.5703125" style="258" customWidth="1"/>
    <col min="4356" max="4356" width="15.28515625" style="258" customWidth="1"/>
    <col min="4357" max="4357" width="8.140625" style="258" customWidth="1"/>
    <col min="4358" max="4358" width="9.140625" style="258" customWidth="1"/>
    <col min="4359" max="4359" width="16.42578125" style="258" customWidth="1"/>
    <col min="4360" max="4360" width="8" style="258" customWidth="1"/>
    <col min="4361" max="4361" width="17.140625" style="258" customWidth="1"/>
    <col min="4362" max="4362" width="11.5703125" style="258" customWidth="1"/>
    <col min="4363" max="4363" width="18.7109375" style="258" customWidth="1"/>
    <col min="4364" max="4367" width="9.140625" style="258"/>
    <col min="4368" max="4368" width="14.85546875" style="258" bestFit="1" customWidth="1"/>
    <col min="4369" max="4608" width="9.140625" style="258"/>
    <col min="4609" max="4609" width="5.140625" style="258" customWidth="1"/>
    <col min="4610" max="4611" width="15.5703125" style="258" customWidth="1"/>
    <col min="4612" max="4612" width="15.28515625" style="258" customWidth="1"/>
    <col min="4613" max="4613" width="8.140625" style="258" customWidth="1"/>
    <col min="4614" max="4614" width="9.140625" style="258" customWidth="1"/>
    <col min="4615" max="4615" width="16.42578125" style="258" customWidth="1"/>
    <col min="4616" max="4616" width="8" style="258" customWidth="1"/>
    <col min="4617" max="4617" width="17.140625" style="258" customWidth="1"/>
    <col min="4618" max="4618" width="11.5703125" style="258" customWidth="1"/>
    <col min="4619" max="4619" width="18.7109375" style="258" customWidth="1"/>
    <col min="4620" max="4623" width="9.140625" style="258"/>
    <col min="4624" max="4624" width="14.85546875" style="258" bestFit="1" customWidth="1"/>
    <col min="4625" max="4864" width="9.140625" style="258"/>
    <col min="4865" max="4865" width="5.140625" style="258" customWidth="1"/>
    <col min="4866" max="4867" width="15.5703125" style="258" customWidth="1"/>
    <col min="4868" max="4868" width="15.28515625" style="258" customWidth="1"/>
    <col min="4869" max="4869" width="8.140625" style="258" customWidth="1"/>
    <col min="4870" max="4870" width="9.140625" style="258" customWidth="1"/>
    <col min="4871" max="4871" width="16.42578125" style="258" customWidth="1"/>
    <col min="4872" max="4872" width="8" style="258" customWidth="1"/>
    <col min="4873" max="4873" width="17.140625" style="258" customWidth="1"/>
    <col min="4874" max="4874" width="11.5703125" style="258" customWidth="1"/>
    <col min="4875" max="4875" width="18.7109375" style="258" customWidth="1"/>
    <col min="4876" max="4879" width="9.140625" style="258"/>
    <col min="4880" max="4880" width="14.85546875" style="258" bestFit="1" customWidth="1"/>
    <col min="4881" max="5120" width="9.140625" style="258"/>
    <col min="5121" max="5121" width="5.140625" style="258" customWidth="1"/>
    <col min="5122" max="5123" width="15.5703125" style="258" customWidth="1"/>
    <col min="5124" max="5124" width="15.28515625" style="258" customWidth="1"/>
    <col min="5125" max="5125" width="8.140625" style="258" customWidth="1"/>
    <col min="5126" max="5126" width="9.140625" style="258" customWidth="1"/>
    <col min="5127" max="5127" width="16.42578125" style="258" customWidth="1"/>
    <col min="5128" max="5128" width="8" style="258" customWidth="1"/>
    <col min="5129" max="5129" width="17.140625" style="258" customWidth="1"/>
    <col min="5130" max="5130" width="11.5703125" style="258" customWidth="1"/>
    <col min="5131" max="5131" width="18.7109375" style="258" customWidth="1"/>
    <col min="5132" max="5135" width="9.140625" style="258"/>
    <col min="5136" max="5136" width="14.85546875" style="258" bestFit="1" customWidth="1"/>
    <col min="5137" max="5376" width="9.140625" style="258"/>
    <col min="5377" max="5377" width="5.140625" style="258" customWidth="1"/>
    <col min="5378" max="5379" width="15.5703125" style="258" customWidth="1"/>
    <col min="5380" max="5380" width="15.28515625" style="258" customWidth="1"/>
    <col min="5381" max="5381" width="8.140625" style="258" customWidth="1"/>
    <col min="5382" max="5382" width="9.140625" style="258" customWidth="1"/>
    <col min="5383" max="5383" width="16.42578125" style="258" customWidth="1"/>
    <col min="5384" max="5384" width="8" style="258" customWidth="1"/>
    <col min="5385" max="5385" width="17.140625" style="258" customWidth="1"/>
    <col min="5386" max="5386" width="11.5703125" style="258" customWidth="1"/>
    <col min="5387" max="5387" width="18.7109375" style="258" customWidth="1"/>
    <col min="5388" max="5391" width="9.140625" style="258"/>
    <col min="5392" max="5392" width="14.85546875" style="258" bestFit="1" customWidth="1"/>
    <col min="5393" max="5632" width="9.140625" style="258"/>
    <col min="5633" max="5633" width="5.140625" style="258" customWidth="1"/>
    <col min="5634" max="5635" width="15.5703125" style="258" customWidth="1"/>
    <col min="5636" max="5636" width="15.28515625" style="258" customWidth="1"/>
    <col min="5637" max="5637" width="8.140625" style="258" customWidth="1"/>
    <col min="5638" max="5638" width="9.140625" style="258" customWidth="1"/>
    <col min="5639" max="5639" width="16.42578125" style="258" customWidth="1"/>
    <col min="5640" max="5640" width="8" style="258" customWidth="1"/>
    <col min="5641" max="5641" width="17.140625" style="258" customWidth="1"/>
    <col min="5642" max="5642" width="11.5703125" style="258" customWidth="1"/>
    <col min="5643" max="5643" width="18.7109375" style="258" customWidth="1"/>
    <col min="5644" max="5647" width="9.140625" style="258"/>
    <col min="5648" max="5648" width="14.85546875" style="258" bestFit="1" customWidth="1"/>
    <col min="5649" max="5888" width="9.140625" style="258"/>
    <col min="5889" max="5889" width="5.140625" style="258" customWidth="1"/>
    <col min="5890" max="5891" width="15.5703125" style="258" customWidth="1"/>
    <col min="5892" max="5892" width="15.28515625" style="258" customWidth="1"/>
    <col min="5893" max="5893" width="8.140625" style="258" customWidth="1"/>
    <col min="5894" max="5894" width="9.140625" style="258" customWidth="1"/>
    <col min="5895" max="5895" width="16.42578125" style="258" customWidth="1"/>
    <col min="5896" max="5896" width="8" style="258" customWidth="1"/>
    <col min="5897" max="5897" width="17.140625" style="258" customWidth="1"/>
    <col min="5898" max="5898" width="11.5703125" style="258" customWidth="1"/>
    <col min="5899" max="5899" width="18.7109375" style="258" customWidth="1"/>
    <col min="5900" max="5903" width="9.140625" style="258"/>
    <col min="5904" max="5904" width="14.85546875" style="258" bestFit="1" customWidth="1"/>
    <col min="5905" max="6144" width="9.140625" style="258"/>
    <col min="6145" max="6145" width="5.140625" style="258" customWidth="1"/>
    <col min="6146" max="6147" width="15.5703125" style="258" customWidth="1"/>
    <col min="6148" max="6148" width="15.28515625" style="258" customWidth="1"/>
    <col min="6149" max="6149" width="8.140625" style="258" customWidth="1"/>
    <col min="6150" max="6150" width="9.140625" style="258" customWidth="1"/>
    <col min="6151" max="6151" width="16.42578125" style="258" customWidth="1"/>
    <col min="6152" max="6152" width="8" style="258" customWidth="1"/>
    <col min="6153" max="6153" width="17.140625" style="258" customWidth="1"/>
    <col min="6154" max="6154" width="11.5703125" style="258" customWidth="1"/>
    <col min="6155" max="6155" width="18.7109375" style="258" customWidth="1"/>
    <col min="6156" max="6159" width="9.140625" style="258"/>
    <col min="6160" max="6160" width="14.85546875" style="258" bestFit="1" customWidth="1"/>
    <col min="6161" max="6400" width="9.140625" style="258"/>
    <col min="6401" max="6401" width="5.140625" style="258" customWidth="1"/>
    <col min="6402" max="6403" width="15.5703125" style="258" customWidth="1"/>
    <col min="6404" max="6404" width="15.28515625" style="258" customWidth="1"/>
    <col min="6405" max="6405" width="8.140625" style="258" customWidth="1"/>
    <col min="6406" max="6406" width="9.140625" style="258" customWidth="1"/>
    <col min="6407" max="6407" width="16.42578125" style="258" customWidth="1"/>
    <col min="6408" max="6408" width="8" style="258" customWidth="1"/>
    <col min="6409" max="6409" width="17.140625" style="258" customWidth="1"/>
    <col min="6410" max="6410" width="11.5703125" style="258" customWidth="1"/>
    <col min="6411" max="6411" width="18.7109375" style="258" customWidth="1"/>
    <col min="6412" max="6415" width="9.140625" style="258"/>
    <col min="6416" max="6416" width="14.85546875" style="258" bestFit="1" customWidth="1"/>
    <col min="6417" max="6656" width="9.140625" style="258"/>
    <col min="6657" max="6657" width="5.140625" style="258" customWidth="1"/>
    <col min="6658" max="6659" width="15.5703125" style="258" customWidth="1"/>
    <col min="6660" max="6660" width="15.28515625" style="258" customWidth="1"/>
    <col min="6661" max="6661" width="8.140625" style="258" customWidth="1"/>
    <col min="6662" max="6662" width="9.140625" style="258" customWidth="1"/>
    <col min="6663" max="6663" width="16.42578125" style="258" customWidth="1"/>
    <col min="6664" max="6664" width="8" style="258" customWidth="1"/>
    <col min="6665" max="6665" width="17.140625" style="258" customWidth="1"/>
    <col min="6666" max="6666" width="11.5703125" style="258" customWidth="1"/>
    <col min="6667" max="6667" width="18.7109375" style="258" customWidth="1"/>
    <col min="6668" max="6671" width="9.140625" style="258"/>
    <col min="6672" max="6672" width="14.85546875" style="258" bestFit="1" customWidth="1"/>
    <col min="6673" max="6912" width="9.140625" style="258"/>
    <col min="6913" max="6913" width="5.140625" style="258" customWidth="1"/>
    <col min="6914" max="6915" width="15.5703125" style="258" customWidth="1"/>
    <col min="6916" max="6916" width="15.28515625" style="258" customWidth="1"/>
    <col min="6917" max="6917" width="8.140625" style="258" customWidth="1"/>
    <col min="6918" max="6918" width="9.140625" style="258" customWidth="1"/>
    <col min="6919" max="6919" width="16.42578125" style="258" customWidth="1"/>
    <col min="6920" max="6920" width="8" style="258" customWidth="1"/>
    <col min="6921" max="6921" width="17.140625" style="258" customWidth="1"/>
    <col min="6922" max="6922" width="11.5703125" style="258" customWidth="1"/>
    <col min="6923" max="6923" width="18.7109375" style="258" customWidth="1"/>
    <col min="6924" max="6927" width="9.140625" style="258"/>
    <col min="6928" max="6928" width="14.85546875" style="258" bestFit="1" customWidth="1"/>
    <col min="6929" max="7168" width="9.140625" style="258"/>
    <col min="7169" max="7169" width="5.140625" style="258" customWidth="1"/>
    <col min="7170" max="7171" width="15.5703125" style="258" customWidth="1"/>
    <col min="7172" max="7172" width="15.28515625" style="258" customWidth="1"/>
    <col min="7173" max="7173" width="8.140625" style="258" customWidth="1"/>
    <col min="7174" max="7174" width="9.140625" style="258" customWidth="1"/>
    <col min="7175" max="7175" width="16.42578125" style="258" customWidth="1"/>
    <col min="7176" max="7176" width="8" style="258" customWidth="1"/>
    <col min="7177" max="7177" width="17.140625" style="258" customWidth="1"/>
    <col min="7178" max="7178" width="11.5703125" style="258" customWidth="1"/>
    <col min="7179" max="7179" width="18.7109375" style="258" customWidth="1"/>
    <col min="7180" max="7183" width="9.140625" style="258"/>
    <col min="7184" max="7184" width="14.85546875" style="258" bestFit="1" customWidth="1"/>
    <col min="7185" max="7424" width="9.140625" style="258"/>
    <col min="7425" max="7425" width="5.140625" style="258" customWidth="1"/>
    <col min="7426" max="7427" width="15.5703125" style="258" customWidth="1"/>
    <col min="7428" max="7428" width="15.28515625" style="258" customWidth="1"/>
    <col min="7429" max="7429" width="8.140625" style="258" customWidth="1"/>
    <col min="7430" max="7430" width="9.140625" style="258" customWidth="1"/>
    <col min="7431" max="7431" width="16.42578125" style="258" customWidth="1"/>
    <col min="7432" max="7432" width="8" style="258" customWidth="1"/>
    <col min="7433" max="7433" width="17.140625" style="258" customWidth="1"/>
    <col min="7434" max="7434" width="11.5703125" style="258" customWidth="1"/>
    <col min="7435" max="7435" width="18.7109375" style="258" customWidth="1"/>
    <col min="7436" max="7439" width="9.140625" style="258"/>
    <col min="7440" max="7440" width="14.85546875" style="258" bestFit="1" customWidth="1"/>
    <col min="7441" max="7680" width="9.140625" style="258"/>
    <col min="7681" max="7681" width="5.140625" style="258" customWidth="1"/>
    <col min="7682" max="7683" width="15.5703125" style="258" customWidth="1"/>
    <col min="7684" max="7684" width="15.28515625" style="258" customWidth="1"/>
    <col min="7685" max="7685" width="8.140625" style="258" customWidth="1"/>
    <col min="7686" max="7686" width="9.140625" style="258" customWidth="1"/>
    <col min="7687" max="7687" width="16.42578125" style="258" customWidth="1"/>
    <col min="7688" max="7688" width="8" style="258" customWidth="1"/>
    <col min="7689" max="7689" width="17.140625" style="258" customWidth="1"/>
    <col min="7690" max="7690" width="11.5703125" style="258" customWidth="1"/>
    <col min="7691" max="7691" width="18.7109375" style="258" customWidth="1"/>
    <col min="7692" max="7695" width="9.140625" style="258"/>
    <col min="7696" max="7696" width="14.85546875" style="258" bestFit="1" customWidth="1"/>
    <col min="7697" max="7936" width="9.140625" style="258"/>
    <col min="7937" max="7937" width="5.140625" style="258" customWidth="1"/>
    <col min="7938" max="7939" width="15.5703125" style="258" customWidth="1"/>
    <col min="7940" max="7940" width="15.28515625" style="258" customWidth="1"/>
    <col min="7941" max="7941" width="8.140625" style="258" customWidth="1"/>
    <col min="7942" max="7942" width="9.140625" style="258" customWidth="1"/>
    <col min="7943" max="7943" width="16.42578125" style="258" customWidth="1"/>
    <col min="7944" max="7944" width="8" style="258" customWidth="1"/>
    <col min="7945" max="7945" width="17.140625" style="258" customWidth="1"/>
    <col min="7946" max="7946" width="11.5703125" style="258" customWidth="1"/>
    <col min="7947" max="7947" width="18.7109375" style="258" customWidth="1"/>
    <col min="7948" max="7951" width="9.140625" style="258"/>
    <col min="7952" max="7952" width="14.85546875" style="258" bestFit="1" customWidth="1"/>
    <col min="7953" max="8192" width="9.140625" style="258"/>
    <col min="8193" max="8193" width="5.140625" style="258" customWidth="1"/>
    <col min="8194" max="8195" width="15.5703125" style="258" customWidth="1"/>
    <col min="8196" max="8196" width="15.28515625" style="258" customWidth="1"/>
    <col min="8197" max="8197" width="8.140625" style="258" customWidth="1"/>
    <col min="8198" max="8198" width="9.140625" style="258" customWidth="1"/>
    <col min="8199" max="8199" width="16.42578125" style="258" customWidth="1"/>
    <col min="8200" max="8200" width="8" style="258" customWidth="1"/>
    <col min="8201" max="8201" width="17.140625" style="258" customWidth="1"/>
    <col min="8202" max="8202" width="11.5703125" style="258" customWidth="1"/>
    <col min="8203" max="8203" width="18.7109375" style="258" customWidth="1"/>
    <col min="8204" max="8207" width="9.140625" style="258"/>
    <col min="8208" max="8208" width="14.85546875" style="258" bestFit="1" customWidth="1"/>
    <col min="8209" max="8448" width="9.140625" style="258"/>
    <col min="8449" max="8449" width="5.140625" style="258" customWidth="1"/>
    <col min="8450" max="8451" width="15.5703125" style="258" customWidth="1"/>
    <col min="8452" max="8452" width="15.28515625" style="258" customWidth="1"/>
    <col min="8453" max="8453" width="8.140625" style="258" customWidth="1"/>
    <col min="8454" max="8454" width="9.140625" style="258" customWidth="1"/>
    <col min="8455" max="8455" width="16.42578125" style="258" customWidth="1"/>
    <col min="8456" max="8456" width="8" style="258" customWidth="1"/>
    <col min="8457" max="8457" width="17.140625" style="258" customWidth="1"/>
    <col min="8458" max="8458" width="11.5703125" style="258" customWidth="1"/>
    <col min="8459" max="8459" width="18.7109375" style="258" customWidth="1"/>
    <col min="8460" max="8463" width="9.140625" style="258"/>
    <col min="8464" max="8464" width="14.85546875" style="258" bestFit="1" customWidth="1"/>
    <col min="8465" max="8704" width="9.140625" style="258"/>
    <col min="8705" max="8705" width="5.140625" style="258" customWidth="1"/>
    <col min="8706" max="8707" width="15.5703125" style="258" customWidth="1"/>
    <col min="8708" max="8708" width="15.28515625" style="258" customWidth="1"/>
    <col min="8709" max="8709" width="8.140625" style="258" customWidth="1"/>
    <col min="8710" max="8710" width="9.140625" style="258" customWidth="1"/>
    <col min="8711" max="8711" width="16.42578125" style="258" customWidth="1"/>
    <col min="8712" max="8712" width="8" style="258" customWidth="1"/>
    <col min="8713" max="8713" width="17.140625" style="258" customWidth="1"/>
    <col min="8714" max="8714" width="11.5703125" style="258" customWidth="1"/>
    <col min="8715" max="8715" width="18.7109375" style="258" customWidth="1"/>
    <col min="8716" max="8719" width="9.140625" style="258"/>
    <col min="8720" max="8720" width="14.85546875" style="258" bestFit="1" customWidth="1"/>
    <col min="8721" max="8960" width="9.140625" style="258"/>
    <col min="8961" max="8961" width="5.140625" style="258" customWidth="1"/>
    <col min="8962" max="8963" width="15.5703125" style="258" customWidth="1"/>
    <col min="8964" max="8964" width="15.28515625" style="258" customWidth="1"/>
    <col min="8965" max="8965" width="8.140625" style="258" customWidth="1"/>
    <col min="8966" max="8966" width="9.140625" style="258" customWidth="1"/>
    <col min="8967" max="8967" width="16.42578125" style="258" customWidth="1"/>
    <col min="8968" max="8968" width="8" style="258" customWidth="1"/>
    <col min="8969" max="8969" width="17.140625" style="258" customWidth="1"/>
    <col min="8970" max="8970" width="11.5703125" style="258" customWidth="1"/>
    <col min="8971" max="8971" width="18.7109375" style="258" customWidth="1"/>
    <col min="8972" max="8975" width="9.140625" style="258"/>
    <col min="8976" max="8976" width="14.85546875" style="258" bestFit="1" customWidth="1"/>
    <col min="8977" max="9216" width="9.140625" style="258"/>
    <col min="9217" max="9217" width="5.140625" style="258" customWidth="1"/>
    <col min="9218" max="9219" width="15.5703125" style="258" customWidth="1"/>
    <col min="9220" max="9220" width="15.28515625" style="258" customWidth="1"/>
    <col min="9221" max="9221" width="8.140625" style="258" customWidth="1"/>
    <col min="9222" max="9222" width="9.140625" style="258" customWidth="1"/>
    <col min="9223" max="9223" width="16.42578125" style="258" customWidth="1"/>
    <col min="9224" max="9224" width="8" style="258" customWidth="1"/>
    <col min="9225" max="9225" width="17.140625" style="258" customWidth="1"/>
    <col min="9226" max="9226" width="11.5703125" style="258" customWidth="1"/>
    <col min="9227" max="9227" width="18.7109375" style="258" customWidth="1"/>
    <col min="9228" max="9231" width="9.140625" style="258"/>
    <col min="9232" max="9232" width="14.85546875" style="258" bestFit="1" customWidth="1"/>
    <col min="9233" max="9472" width="9.140625" style="258"/>
    <col min="9473" max="9473" width="5.140625" style="258" customWidth="1"/>
    <col min="9474" max="9475" width="15.5703125" style="258" customWidth="1"/>
    <col min="9476" max="9476" width="15.28515625" style="258" customWidth="1"/>
    <col min="9477" max="9477" width="8.140625" style="258" customWidth="1"/>
    <col min="9478" max="9478" width="9.140625" style="258" customWidth="1"/>
    <col min="9479" max="9479" width="16.42578125" style="258" customWidth="1"/>
    <col min="9480" max="9480" width="8" style="258" customWidth="1"/>
    <col min="9481" max="9481" width="17.140625" style="258" customWidth="1"/>
    <col min="9482" max="9482" width="11.5703125" style="258" customWidth="1"/>
    <col min="9483" max="9483" width="18.7109375" style="258" customWidth="1"/>
    <col min="9484" max="9487" width="9.140625" style="258"/>
    <col min="9488" max="9488" width="14.85546875" style="258" bestFit="1" customWidth="1"/>
    <col min="9489" max="9728" width="9.140625" style="258"/>
    <col min="9729" max="9729" width="5.140625" style="258" customWidth="1"/>
    <col min="9730" max="9731" width="15.5703125" style="258" customWidth="1"/>
    <col min="9732" max="9732" width="15.28515625" style="258" customWidth="1"/>
    <col min="9733" max="9733" width="8.140625" style="258" customWidth="1"/>
    <col min="9734" max="9734" width="9.140625" style="258" customWidth="1"/>
    <col min="9735" max="9735" width="16.42578125" style="258" customWidth="1"/>
    <col min="9736" max="9736" width="8" style="258" customWidth="1"/>
    <col min="9737" max="9737" width="17.140625" style="258" customWidth="1"/>
    <col min="9738" max="9738" width="11.5703125" style="258" customWidth="1"/>
    <col min="9739" max="9739" width="18.7109375" style="258" customWidth="1"/>
    <col min="9740" max="9743" width="9.140625" style="258"/>
    <col min="9744" max="9744" width="14.85546875" style="258" bestFit="1" customWidth="1"/>
    <col min="9745" max="9984" width="9.140625" style="258"/>
    <col min="9985" max="9985" width="5.140625" style="258" customWidth="1"/>
    <col min="9986" max="9987" width="15.5703125" style="258" customWidth="1"/>
    <col min="9988" max="9988" width="15.28515625" style="258" customWidth="1"/>
    <col min="9989" max="9989" width="8.140625" style="258" customWidth="1"/>
    <col min="9990" max="9990" width="9.140625" style="258" customWidth="1"/>
    <col min="9991" max="9991" width="16.42578125" style="258" customWidth="1"/>
    <col min="9992" max="9992" width="8" style="258" customWidth="1"/>
    <col min="9993" max="9993" width="17.140625" style="258" customWidth="1"/>
    <col min="9994" max="9994" width="11.5703125" style="258" customWidth="1"/>
    <col min="9995" max="9995" width="18.7109375" style="258" customWidth="1"/>
    <col min="9996" max="9999" width="9.140625" style="258"/>
    <col min="10000" max="10000" width="14.85546875" style="258" bestFit="1" customWidth="1"/>
    <col min="10001" max="10240" width="9.140625" style="258"/>
    <col min="10241" max="10241" width="5.140625" style="258" customWidth="1"/>
    <col min="10242" max="10243" width="15.5703125" style="258" customWidth="1"/>
    <col min="10244" max="10244" width="15.28515625" style="258" customWidth="1"/>
    <col min="10245" max="10245" width="8.140625" style="258" customWidth="1"/>
    <col min="10246" max="10246" width="9.140625" style="258" customWidth="1"/>
    <col min="10247" max="10247" width="16.42578125" style="258" customWidth="1"/>
    <col min="10248" max="10248" width="8" style="258" customWidth="1"/>
    <col min="10249" max="10249" width="17.140625" style="258" customWidth="1"/>
    <col min="10250" max="10250" width="11.5703125" style="258" customWidth="1"/>
    <col min="10251" max="10251" width="18.7109375" style="258" customWidth="1"/>
    <col min="10252" max="10255" width="9.140625" style="258"/>
    <col min="10256" max="10256" width="14.85546875" style="258" bestFit="1" customWidth="1"/>
    <col min="10257" max="10496" width="9.140625" style="258"/>
    <col min="10497" max="10497" width="5.140625" style="258" customWidth="1"/>
    <col min="10498" max="10499" width="15.5703125" style="258" customWidth="1"/>
    <col min="10500" max="10500" width="15.28515625" style="258" customWidth="1"/>
    <col min="10501" max="10501" width="8.140625" style="258" customWidth="1"/>
    <col min="10502" max="10502" width="9.140625" style="258" customWidth="1"/>
    <col min="10503" max="10503" width="16.42578125" style="258" customWidth="1"/>
    <col min="10504" max="10504" width="8" style="258" customWidth="1"/>
    <col min="10505" max="10505" width="17.140625" style="258" customWidth="1"/>
    <col min="10506" max="10506" width="11.5703125" style="258" customWidth="1"/>
    <col min="10507" max="10507" width="18.7109375" style="258" customWidth="1"/>
    <col min="10508" max="10511" width="9.140625" style="258"/>
    <col min="10512" max="10512" width="14.85546875" style="258" bestFit="1" customWidth="1"/>
    <col min="10513" max="10752" width="9.140625" style="258"/>
    <col min="10753" max="10753" width="5.140625" style="258" customWidth="1"/>
    <col min="10754" max="10755" width="15.5703125" style="258" customWidth="1"/>
    <col min="10756" max="10756" width="15.28515625" style="258" customWidth="1"/>
    <col min="10757" max="10757" width="8.140625" style="258" customWidth="1"/>
    <col min="10758" max="10758" width="9.140625" style="258" customWidth="1"/>
    <col min="10759" max="10759" width="16.42578125" style="258" customWidth="1"/>
    <col min="10760" max="10760" width="8" style="258" customWidth="1"/>
    <col min="10761" max="10761" width="17.140625" style="258" customWidth="1"/>
    <col min="10762" max="10762" width="11.5703125" style="258" customWidth="1"/>
    <col min="10763" max="10763" width="18.7109375" style="258" customWidth="1"/>
    <col min="10764" max="10767" width="9.140625" style="258"/>
    <col min="10768" max="10768" width="14.85546875" style="258" bestFit="1" customWidth="1"/>
    <col min="10769" max="11008" width="9.140625" style="258"/>
    <col min="11009" max="11009" width="5.140625" style="258" customWidth="1"/>
    <col min="11010" max="11011" width="15.5703125" style="258" customWidth="1"/>
    <col min="11012" max="11012" width="15.28515625" style="258" customWidth="1"/>
    <col min="11013" max="11013" width="8.140625" style="258" customWidth="1"/>
    <col min="11014" max="11014" width="9.140625" style="258" customWidth="1"/>
    <col min="11015" max="11015" width="16.42578125" style="258" customWidth="1"/>
    <col min="11016" max="11016" width="8" style="258" customWidth="1"/>
    <col min="11017" max="11017" width="17.140625" style="258" customWidth="1"/>
    <col min="11018" max="11018" width="11.5703125" style="258" customWidth="1"/>
    <col min="11019" max="11019" width="18.7109375" style="258" customWidth="1"/>
    <col min="11020" max="11023" width="9.140625" style="258"/>
    <col min="11024" max="11024" width="14.85546875" style="258" bestFit="1" customWidth="1"/>
    <col min="11025" max="11264" width="9.140625" style="258"/>
    <col min="11265" max="11265" width="5.140625" style="258" customWidth="1"/>
    <col min="11266" max="11267" width="15.5703125" style="258" customWidth="1"/>
    <col min="11268" max="11268" width="15.28515625" style="258" customWidth="1"/>
    <col min="11269" max="11269" width="8.140625" style="258" customWidth="1"/>
    <col min="11270" max="11270" width="9.140625" style="258" customWidth="1"/>
    <col min="11271" max="11271" width="16.42578125" style="258" customWidth="1"/>
    <col min="11272" max="11272" width="8" style="258" customWidth="1"/>
    <col min="11273" max="11273" width="17.140625" style="258" customWidth="1"/>
    <col min="11274" max="11274" width="11.5703125" style="258" customWidth="1"/>
    <col min="11275" max="11275" width="18.7109375" style="258" customWidth="1"/>
    <col min="11276" max="11279" width="9.140625" style="258"/>
    <col min="11280" max="11280" width="14.85546875" style="258" bestFit="1" customWidth="1"/>
    <col min="11281" max="11520" width="9.140625" style="258"/>
    <col min="11521" max="11521" width="5.140625" style="258" customWidth="1"/>
    <col min="11522" max="11523" width="15.5703125" style="258" customWidth="1"/>
    <col min="11524" max="11524" width="15.28515625" style="258" customWidth="1"/>
    <col min="11525" max="11525" width="8.140625" style="258" customWidth="1"/>
    <col min="11526" max="11526" width="9.140625" style="258" customWidth="1"/>
    <col min="11527" max="11527" width="16.42578125" style="258" customWidth="1"/>
    <col min="11528" max="11528" width="8" style="258" customWidth="1"/>
    <col min="11529" max="11529" width="17.140625" style="258" customWidth="1"/>
    <col min="11530" max="11530" width="11.5703125" style="258" customWidth="1"/>
    <col min="11531" max="11531" width="18.7109375" style="258" customWidth="1"/>
    <col min="11532" max="11535" width="9.140625" style="258"/>
    <col min="11536" max="11536" width="14.85546875" style="258" bestFit="1" customWidth="1"/>
    <col min="11537" max="11776" width="9.140625" style="258"/>
    <col min="11777" max="11777" width="5.140625" style="258" customWidth="1"/>
    <col min="11778" max="11779" width="15.5703125" style="258" customWidth="1"/>
    <col min="11780" max="11780" width="15.28515625" style="258" customWidth="1"/>
    <col min="11781" max="11781" width="8.140625" style="258" customWidth="1"/>
    <col min="11782" max="11782" width="9.140625" style="258" customWidth="1"/>
    <col min="11783" max="11783" width="16.42578125" style="258" customWidth="1"/>
    <col min="11784" max="11784" width="8" style="258" customWidth="1"/>
    <col min="11785" max="11785" width="17.140625" style="258" customWidth="1"/>
    <col min="11786" max="11786" width="11.5703125" style="258" customWidth="1"/>
    <col min="11787" max="11787" width="18.7109375" style="258" customWidth="1"/>
    <col min="11788" max="11791" width="9.140625" style="258"/>
    <col min="11792" max="11792" width="14.85546875" style="258" bestFit="1" customWidth="1"/>
    <col min="11793" max="12032" width="9.140625" style="258"/>
    <col min="12033" max="12033" width="5.140625" style="258" customWidth="1"/>
    <col min="12034" max="12035" width="15.5703125" style="258" customWidth="1"/>
    <col min="12036" max="12036" width="15.28515625" style="258" customWidth="1"/>
    <col min="12037" max="12037" width="8.140625" style="258" customWidth="1"/>
    <col min="12038" max="12038" width="9.140625" style="258" customWidth="1"/>
    <col min="12039" max="12039" width="16.42578125" style="258" customWidth="1"/>
    <col min="12040" max="12040" width="8" style="258" customWidth="1"/>
    <col min="12041" max="12041" width="17.140625" style="258" customWidth="1"/>
    <col min="12042" max="12042" width="11.5703125" style="258" customWidth="1"/>
    <col min="12043" max="12043" width="18.7109375" style="258" customWidth="1"/>
    <col min="12044" max="12047" width="9.140625" style="258"/>
    <col min="12048" max="12048" width="14.85546875" style="258" bestFit="1" customWidth="1"/>
    <col min="12049" max="12288" width="9.140625" style="258"/>
    <col min="12289" max="12289" width="5.140625" style="258" customWidth="1"/>
    <col min="12290" max="12291" width="15.5703125" style="258" customWidth="1"/>
    <col min="12292" max="12292" width="15.28515625" style="258" customWidth="1"/>
    <col min="12293" max="12293" width="8.140625" style="258" customWidth="1"/>
    <col min="12294" max="12294" width="9.140625" style="258" customWidth="1"/>
    <col min="12295" max="12295" width="16.42578125" style="258" customWidth="1"/>
    <col min="12296" max="12296" width="8" style="258" customWidth="1"/>
    <col min="12297" max="12297" width="17.140625" style="258" customWidth="1"/>
    <col min="12298" max="12298" width="11.5703125" style="258" customWidth="1"/>
    <col min="12299" max="12299" width="18.7109375" style="258" customWidth="1"/>
    <col min="12300" max="12303" width="9.140625" style="258"/>
    <col min="12304" max="12304" width="14.85546875" style="258" bestFit="1" customWidth="1"/>
    <col min="12305" max="12544" width="9.140625" style="258"/>
    <col min="12545" max="12545" width="5.140625" style="258" customWidth="1"/>
    <col min="12546" max="12547" width="15.5703125" style="258" customWidth="1"/>
    <col min="12548" max="12548" width="15.28515625" style="258" customWidth="1"/>
    <col min="12549" max="12549" width="8.140625" style="258" customWidth="1"/>
    <col min="12550" max="12550" width="9.140625" style="258" customWidth="1"/>
    <col min="12551" max="12551" width="16.42578125" style="258" customWidth="1"/>
    <col min="12552" max="12552" width="8" style="258" customWidth="1"/>
    <col min="12553" max="12553" width="17.140625" style="258" customWidth="1"/>
    <col min="12554" max="12554" width="11.5703125" style="258" customWidth="1"/>
    <col min="12555" max="12555" width="18.7109375" style="258" customWidth="1"/>
    <col min="12556" max="12559" width="9.140625" style="258"/>
    <col min="12560" max="12560" width="14.85546875" style="258" bestFit="1" customWidth="1"/>
    <col min="12561" max="12800" width="9.140625" style="258"/>
    <col min="12801" max="12801" width="5.140625" style="258" customWidth="1"/>
    <col min="12802" max="12803" width="15.5703125" style="258" customWidth="1"/>
    <col min="12804" max="12804" width="15.28515625" style="258" customWidth="1"/>
    <col min="12805" max="12805" width="8.140625" style="258" customWidth="1"/>
    <col min="12806" max="12806" width="9.140625" style="258" customWidth="1"/>
    <col min="12807" max="12807" width="16.42578125" style="258" customWidth="1"/>
    <col min="12808" max="12808" width="8" style="258" customWidth="1"/>
    <col min="12809" max="12809" width="17.140625" style="258" customWidth="1"/>
    <col min="12810" max="12810" width="11.5703125" style="258" customWidth="1"/>
    <col min="12811" max="12811" width="18.7109375" style="258" customWidth="1"/>
    <col min="12812" max="12815" width="9.140625" style="258"/>
    <col min="12816" max="12816" width="14.85546875" style="258" bestFit="1" customWidth="1"/>
    <col min="12817" max="13056" width="9.140625" style="258"/>
    <col min="13057" max="13057" width="5.140625" style="258" customWidth="1"/>
    <col min="13058" max="13059" width="15.5703125" style="258" customWidth="1"/>
    <col min="13060" max="13060" width="15.28515625" style="258" customWidth="1"/>
    <col min="13061" max="13061" width="8.140625" style="258" customWidth="1"/>
    <col min="13062" max="13062" width="9.140625" style="258" customWidth="1"/>
    <col min="13063" max="13063" width="16.42578125" style="258" customWidth="1"/>
    <col min="13064" max="13064" width="8" style="258" customWidth="1"/>
    <col min="13065" max="13065" width="17.140625" style="258" customWidth="1"/>
    <col min="13066" max="13066" width="11.5703125" style="258" customWidth="1"/>
    <col min="13067" max="13067" width="18.7109375" style="258" customWidth="1"/>
    <col min="13068" max="13071" width="9.140625" style="258"/>
    <col min="13072" max="13072" width="14.85546875" style="258" bestFit="1" customWidth="1"/>
    <col min="13073" max="13312" width="9.140625" style="258"/>
    <col min="13313" max="13313" width="5.140625" style="258" customWidth="1"/>
    <col min="13314" max="13315" width="15.5703125" style="258" customWidth="1"/>
    <col min="13316" max="13316" width="15.28515625" style="258" customWidth="1"/>
    <col min="13317" max="13317" width="8.140625" style="258" customWidth="1"/>
    <col min="13318" max="13318" width="9.140625" style="258" customWidth="1"/>
    <col min="13319" max="13319" width="16.42578125" style="258" customWidth="1"/>
    <col min="13320" max="13320" width="8" style="258" customWidth="1"/>
    <col min="13321" max="13321" width="17.140625" style="258" customWidth="1"/>
    <col min="13322" max="13322" width="11.5703125" style="258" customWidth="1"/>
    <col min="13323" max="13323" width="18.7109375" style="258" customWidth="1"/>
    <col min="13324" max="13327" width="9.140625" style="258"/>
    <col min="13328" max="13328" width="14.85546875" style="258" bestFit="1" customWidth="1"/>
    <col min="13329" max="13568" width="9.140625" style="258"/>
    <col min="13569" max="13569" width="5.140625" style="258" customWidth="1"/>
    <col min="13570" max="13571" width="15.5703125" style="258" customWidth="1"/>
    <col min="13572" max="13572" width="15.28515625" style="258" customWidth="1"/>
    <col min="13573" max="13573" width="8.140625" style="258" customWidth="1"/>
    <col min="13574" max="13574" width="9.140625" style="258" customWidth="1"/>
    <col min="13575" max="13575" width="16.42578125" style="258" customWidth="1"/>
    <col min="13576" max="13576" width="8" style="258" customWidth="1"/>
    <col min="13577" max="13577" width="17.140625" style="258" customWidth="1"/>
    <col min="13578" max="13578" width="11.5703125" style="258" customWidth="1"/>
    <col min="13579" max="13579" width="18.7109375" style="258" customWidth="1"/>
    <col min="13580" max="13583" width="9.140625" style="258"/>
    <col min="13584" max="13584" width="14.85546875" style="258" bestFit="1" customWidth="1"/>
    <col min="13585" max="13824" width="9.140625" style="258"/>
    <col min="13825" max="13825" width="5.140625" style="258" customWidth="1"/>
    <col min="13826" max="13827" width="15.5703125" style="258" customWidth="1"/>
    <col min="13828" max="13828" width="15.28515625" style="258" customWidth="1"/>
    <col min="13829" max="13829" width="8.140625" style="258" customWidth="1"/>
    <col min="13830" max="13830" width="9.140625" style="258" customWidth="1"/>
    <col min="13831" max="13831" width="16.42578125" style="258" customWidth="1"/>
    <col min="13832" max="13832" width="8" style="258" customWidth="1"/>
    <col min="13833" max="13833" width="17.140625" style="258" customWidth="1"/>
    <col min="13834" max="13834" width="11.5703125" style="258" customWidth="1"/>
    <col min="13835" max="13835" width="18.7109375" style="258" customWidth="1"/>
    <col min="13836" max="13839" width="9.140625" style="258"/>
    <col min="13840" max="13840" width="14.85546875" style="258" bestFit="1" customWidth="1"/>
    <col min="13841" max="14080" width="9.140625" style="258"/>
    <col min="14081" max="14081" width="5.140625" style="258" customWidth="1"/>
    <col min="14082" max="14083" width="15.5703125" style="258" customWidth="1"/>
    <col min="14084" max="14084" width="15.28515625" style="258" customWidth="1"/>
    <col min="14085" max="14085" width="8.140625" style="258" customWidth="1"/>
    <col min="14086" max="14086" width="9.140625" style="258" customWidth="1"/>
    <col min="14087" max="14087" width="16.42578125" style="258" customWidth="1"/>
    <col min="14088" max="14088" width="8" style="258" customWidth="1"/>
    <col min="14089" max="14089" width="17.140625" style="258" customWidth="1"/>
    <col min="14090" max="14090" width="11.5703125" style="258" customWidth="1"/>
    <col min="14091" max="14091" width="18.7109375" style="258" customWidth="1"/>
    <col min="14092" max="14095" width="9.140625" style="258"/>
    <col min="14096" max="14096" width="14.85546875" style="258" bestFit="1" customWidth="1"/>
    <col min="14097" max="14336" width="9.140625" style="258"/>
    <col min="14337" max="14337" width="5.140625" style="258" customWidth="1"/>
    <col min="14338" max="14339" width="15.5703125" style="258" customWidth="1"/>
    <col min="14340" max="14340" width="15.28515625" style="258" customWidth="1"/>
    <col min="14341" max="14341" width="8.140625" style="258" customWidth="1"/>
    <col min="14342" max="14342" width="9.140625" style="258" customWidth="1"/>
    <col min="14343" max="14343" width="16.42578125" style="258" customWidth="1"/>
    <col min="14344" max="14344" width="8" style="258" customWidth="1"/>
    <col min="14345" max="14345" width="17.140625" style="258" customWidth="1"/>
    <col min="14346" max="14346" width="11.5703125" style="258" customWidth="1"/>
    <col min="14347" max="14347" width="18.7109375" style="258" customWidth="1"/>
    <col min="14348" max="14351" width="9.140625" style="258"/>
    <col min="14352" max="14352" width="14.85546875" style="258" bestFit="1" customWidth="1"/>
    <col min="14353" max="14592" width="9.140625" style="258"/>
    <col min="14593" max="14593" width="5.140625" style="258" customWidth="1"/>
    <col min="14594" max="14595" width="15.5703125" style="258" customWidth="1"/>
    <col min="14596" max="14596" width="15.28515625" style="258" customWidth="1"/>
    <col min="14597" max="14597" width="8.140625" style="258" customWidth="1"/>
    <col min="14598" max="14598" width="9.140625" style="258" customWidth="1"/>
    <col min="14599" max="14599" width="16.42578125" style="258" customWidth="1"/>
    <col min="14600" max="14600" width="8" style="258" customWidth="1"/>
    <col min="14601" max="14601" width="17.140625" style="258" customWidth="1"/>
    <col min="14602" max="14602" width="11.5703125" style="258" customWidth="1"/>
    <col min="14603" max="14603" width="18.7109375" style="258" customWidth="1"/>
    <col min="14604" max="14607" width="9.140625" style="258"/>
    <col min="14608" max="14608" width="14.85546875" style="258" bestFit="1" customWidth="1"/>
    <col min="14609" max="14848" width="9.140625" style="258"/>
    <col min="14849" max="14849" width="5.140625" style="258" customWidth="1"/>
    <col min="14850" max="14851" width="15.5703125" style="258" customWidth="1"/>
    <col min="14852" max="14852" width="15.28515625" style="258" customWidth="1"/>
    <col min="14853" max="14853" width="8.140625" style="258" customWidth="1"/>
    <col min="14854" max="14854" width="9.140625" style="258" customWidth="1"/>
    <col min="14855" max="14855" width="16.42578125" style="258" customWidth="1"/>
    <col min="14856" max="14856" width="8" style="258" customWidth="1"/>
    <col min="14857" max="14857" width="17.140625" style="258" customWidth="1"/>
    <col min="14858" max="14858" width="11.5703125" style="258" customWidth="1"/>
    <col min="14859" max="14859" width="18.7109375" style="258" customWidth="1"/>
    <col min="14860" max="14863" width="9.140625" style="258"/>
    <col min="14864" max="14864" width="14.85546875" style="258" bestFit="1" customWidth="1"/>
    <col min="14865" max="15104" width="9.140625" style="258"/>
    <col min="15105" max="15105" width="5.140625" style="258" customWidth="1"/>
    <col min="15106" max="15107" width="15.5703125" style="258" customWidth="1"/>
    <col min="15108" max="15108" width="15.28515625" style="258" customWidth="1"/>
    <col min="15109" max="15109" width="8.140625" style="258" customWidth="1"/>
    <col min="15110" max="15110" width="9.140625" style="258" customWidth="1"/>
    <col min="15111" max="15111" width="16.42578125" style="258" customWidth="1"/>
    <col min="15112" max="15112" width="8" style="258" customWidth="1"/>
    <col min="15113" max="15113" width="17.140625" style="258" customWidth="1"/>
    <col min="15114" max="15114" width="11.5703125" style="258" customWidth="1"/>
    <col min="15115" max="15115" width="18.7109375" style="258" customWidth="1"/>
    <col min="15116" max="15119" width="9.140625" style="258"/>
    <col min="15120" max="15120" width="14.85546875" style="258" bestFit="1" customWidth="1"/>
    <col min="15121" max="15360" width="9.140625" style="258"/>
    <col min="15361" max="15361" width="5.140625" style="258" customWidth="1"/>
    <col min="15362" max="15363" width="15.5703125" style="258" customWidth="1"/>
    <col min="15364" max="15364" width="15.28515625" style="258" customWidth="1"/>
    <col min="15365" max="15365" width="8.140625" style="258" customWidth="1"/>
    <col min="15366" max="15366" width="9.140625" style="258" customWidth="1"/>
    <col min="15367" max="15367" width="16.42578125" style="258" customWidth="1"/>
    <col min="15368" max="15368" width="8" style="258" customWidth="1"/>
    <col min="15369" max="15369" width="17.140625" style="258" customWidth="1"/>
    <col min="15370" max="15370" width="11.5703125" style="258" customWidth="1"/>
    <col min="15371" max="15371" width="18.7109375" style="258" customWidth="1"/>
    <col min="15372" max="15375" width="9.140625" style="258"/>
    <col min="15376" max="15376" width="14.85546875" style="258" bestFit="1" customWidth="1"/>
    <col min="15377" max="15616" width="9.140625" style="258"/>
    <col min="15617" max="15617" width="5.140625" style="258" customWidth="1"/>
    <col min="15618" max="15619" width="15.5703125" style="258" customWidth="1"/>
    <col min="15620" max="15620" width="15.28515625" style="258" customWidth="1"/>
    <col min="15621" max="15621" width="8.140625" style="258" customWidth="1"/>
    <col min="15622" max="15622" width="9.140625" style="258" customWidth="1"/>
    <col min="15623" max="15623" width="16.42578125" style="258" customWidth="1"/>
    <col min="15624" max="15624" width="8" style="258" customWidth="1"/>
    <col min="15625" max="15625" width="17.140625" style="258" customWidth="1"/>
    <col min="15626" max="15626" width="11.5703125" style="258" customWidth="1"/>
    <col min="15627" max="15627" width="18.7109375" style="258" customWidth="1"/>
    <col min="15628" max="15631" width="9.140625" style="258"/>
    <col min="15632" max="15632" width="14.85546875" style="258" bestFit="1" customWidth="1"/>
    <col min="15633" max="15872" width="9.140625" style="258"/>
    <col min="15873" max="15873" width="5.140625" style="258" customWidth="1"/>
    <col min="15874" max="15875" width="15.5703125" style="258" customWidth="1"/>
    <col min="15876" max="15876" width="15.28515625" style="258" customWidth="1"/>
    <col min="15877" max="15877" width="8.140625" style="258" customWidth="1"/>
    <col min="15878" max="15878" width="9.140625" style="258" customWidth="1"/>
    <col min="15879" max="15879" width="16.42578125" style="258" customWidth="1"/>
    <col min="15880" max="15880" width="8" style="258" customWidth="1"/>
    <col min="15881" max="15881" width="17.140625" style="258" customWidth="1"/>
    <col min="15882" max="15882" width="11.5703125" style="258" customWidth="1"/>
    <col min="15883" max="15883" width="18.7109375" style="258" customWidth="1"/>
    <col min="15884" max="15887" width="9.140625" style="258"/>
    <col min="15888" max="15888" width="14.85546875" style="258" bestFit="1" customWidth="1"/>
    <col min="15889" max="16128" width="9.140625" style="258"/>
    <col min="16129" max="16129" width="5.140625" style="258" customWidth="1"/>
    <col min="16130" max="16131" width="15.5703125" style="258" customWidth="1"/>
    <col min="16132" max="16132" width="15.28515625" style="258" customWidth="1"/>
    <col min="16133" max="16133" width="8.140625" style="258" customWidth="1"/>
    <col min="16134" max="16134" width="9.140625" style="258" customWidth="1"/>
    <col min="16135" max="16135" width="16.42578125" style="258" customWidth="1"/>
    <col min="16136" max="16136" width="8" style="258" customWidth="1"/>
    <col min="16137" max="16137" width="17.140625" style="258" customWidth="1"/>
    <col min="16138" max="16138" width="11.5703125" style="258" customWidth="1"/>
    <col min="16139" max="16139" width="18.7109375" style="258" customWidth="1"/>
    <col min="16140" max="16143" width="9.140625" style="258"/>
    <col min="16144" max="16144" width="14.85546875" style="258" bestFit="1" customWidth="1"/>
    <col min="16145" max="16384" width="9.140625" style="258"/>
  </cols>
  <sheetData>
    <row r="1" spans="1:14" s="257" customFormat="1" ht="22.5" customHeight="1">
      <c r="A1" s="3730" t="s">
        <v>3209</v>
      </c>
      <c r="B1" s="3730"/>
      <c r="C1" s="3730"/>
      <c r="D1" s="3730"/>
      <c r="E1" s="3730"/>
      <c r="F1" s="3730"/>
      <c r="G1" s="3730"/>
      <c r="H1" s="3730"/>
      <c r="I1" s="3730"/>
      <c r="J1" s="3730"/>
      <c r="K1" s="3730"/>
      <c r="L1" s="3730"/>
      <c r="M1" s="3730"/>
      <c r="N1" s="3730"/>
    </row>
    <row r="2" spans="1:14" s="257" customFormat="1" ht="18.75">
      <c r="A2" s="3730" t="s">
        <v>3210</v>
      </c>
      <c r="B2" s="3731"/>
      <c r="C2" s="3731"/>
      <c r="D2" s="3731"/>
      <c r="E2" s="3731"/>
      <c r="F2" s="3731"/>
      <c r="G2" s="3731"/>
      <c r="H2" s="3731"/>
      <c r="I2" s="3731"/>
      <c r="J2" s="3731"/>
      <c r="K2" s="3731"/>
      <c r="L2" s="3731"/>
      <c r="M2" s="3731"/>
      <c r="N2" s="3731"/>
    </row>
    <row r="3" spans="1:14" s="257" customFormat="1" ht="18.75">
      <c r="A3" s="3730" t="s">
        <v>3211</v>
      </c>
      <c r="B3" s="3730"/>
      <c r="C3" s="3730"/>
      <c r="D3" s="3730"/>
      <c r="E3" s="3730"/>
      <c r="F3" s="3730"/>
      <c r="G3" s="3730"/>
      <c r="H3" s="3730"/>
      <c r="I3" s="3730"/>
      <c r="J3" s="3730"/>
      <c r="K3" s="3730"/>
      <c r="L3" s="3730"/>
      <c r="M3" s="3730"/>
      <c r="N3" s="3730"/>
    </row>
    <row r="4" spans="1:14" ht="18.75">
      <c r="A4" s="3730" t="s">
        <v>3212</v>
      </c>
      <c r="B4" s="3730"/>
      <c r="C4" s="3730"/>
      <c r="D4" s="3730"/>
      <c r="E4" s="3730"/>
      <c r="F4" s="3730"/>
      <c r="G4" s="3730"/>
      <c r="H4" s="3730"/>
      <c r="I4" s="3730"/>
      <c r="J4" s="3730"/>
      <c r="K4" s="3730"/>
      <c r="L4" s="3730"/>
      <c r="M4" s="3730"/>
      <c r="N4" s="3730"/>
    </row>
    <row r="6" spans="1:14">
      <c r="A6" s="3726" t="s">
        <v>6</v>
      </c>
      <c r="B6" s="3726" t="s">
        <v>3213</v>
      </c>
      <c r="C6" s="3726" t="s">
        <v>3193</v>
      </c>
      <c r="D6" s="3726" t="s">
        <v>3214</v>
      </c>
      <c r="E6" s="3726" t="s">
        <v>2875</v>
      </c>
      <c r="F6" s="3726" t="s">
        <v>3215</v>
      </c>
      <c r="G6" s="3726" t="s">
        <v>3216</v>
      </c>
      <c r="H6" s="3726" t="s">
        <v>3217</v>
      </c>
      <c r="I6" s="3726" t="s">
        <v>3218</v>
      </c>
      <c r="J6" s="3726" t="s">
        <v>3219</v>
      </c>
      <c r="K6" s="3728" t="s">
        <v>3220</v>
      </c>
      <c r="L6" s="3726" t="s">
        <v>3221</v>
      </c>
      <c r="M6" s="3732" t="s">
        <v>3222</v>
      </c>
      <c r="N6" s="3732" t="s">
        <v>3223</v>
      </c>
    </row>
    <row r="7" spans="1:14" ht="147" customHeight="1">
      <c r="A7" s="3727"/>
      <c r="B7" s="3727"/>
      <c r="C7" s="3727"/>
      <c r="D7" s="3727"/>
      <c r="E7" s="3727"/>
      <c r="F7" s="3727"/>
      <c r="G7" s="3727"/>
      <c r="H7" s="3727"/>
      <c r="I7" s="3727"/>
      <c r="J7" s="3727"/>
      <c r="K7" s="3729"/>
      <c r="L7" s="3727"/>
      <c r="M7" s="3732"/>
      <c r="N7" s="3732"/>
    </row>
    <row r="8" spans="1:14" s="262" customFormat="1" ht="147" hidden="1" customHeight="1">
      <c r="A8" s="259" t="s">
        <v>3224</v>
      </c>
      <c r="B8" s="259" t="s">
        <v>3225</v>
      </c>
      <c r="C8" s="259"/>
      <c r="D8" s="840">
        <f>SUM(D9:D542)</f>
        <v>9879932.7699999996</v>
      </c>
      <c r="E8" s="259"/>
      <c r="F8" s="259"/>
      <c r="G8" s="259"/>
      <c r="H8" s="259"/>
      <c r="I8" s="259"/>
      <c r="J8" s="259"/>
      <c r="K8" s="260"/>
      <c r="L8" s="259"/>
      <c r="M8" s="261"/>
      <c r="N8" s="261"/>
    </row>
    <row r="9" spans="1:14" ht="36" hidden="1">
      <c r="A9" s="263">
        <v>1</v>
      </c>
      <c r="B9" s="263" t="s">
        <v>3226</v>
      </c>
      <c r="C9" s="263" t="s">
        <v>3227</v>
      </c>
      <c r="D9" s="264">
        <v>1144.0999999999999</v>
      </c>
      <c r="E9" s="263">
        <v>105</v>
      </c>
      <c r="F9" s="263">
        <v>101</v>
      </c>
      <c r="G9" s="265" t="s">
        <v>3228</v>
      </c>
      <c r="H9" s="263">
        <v>0</v>
      </c>
      <c r="I9" s="263">
        <v>1144.0999999999999</v>
      </c>
      <c r="J9" s="264">
        <v>0</v>
      </c>
      <c r="K9" s="263">
        <v>0</v>
      </c>
      <c r="L9" s="263" t="s">
        <v>3229</v>
      </c>
      <c r="M9" s="266" t="s">
        <v>618</v>
      </c>
      <c r="N9" s="267" t="s">
        <v>3230</v>
      </c>
    </row>
    <row r="10" spans="1:14" ht="45.75" hidden="1" customHeight="1">
      <c r="A10" s="263">
        <v>2</v>
      </c>
      <c r="B10" s="263" t="s">
        <v>3231</v>
      </c>
      <c r="C10" s="263" t="s">
        <v>3227</v>
      </c>
      <c r="D10" s="268">
        <v>2953.2</v>
      </c>
      <c r="E10" s="269">
        <v>46</v>
      </c>
      <c r="F10" s="269">
        <v>153</v>
      </c>
      <c r="G10" s="267" t="s">
        <v>3232</v>
      </c>
      <c r="H10" s="266">
        <v>0</v>
      </c>
      <c r="I10" s="266">
        <v>2953.2</v>
      </c>
      <c r="J10" s="270">
        <v>0</v>
      </c>
      <c r="K10" s="266">
        <v>0</v>
      </c>
      <c r="L10" s="263" t="s">
        <v>3229</v>
      </c>
      <c r="M10" s="266" t="s">
        <v>618</v>
      </c>
      <c r="N10" s="267" t="s">
        <v>3233</v>
      </c>
    </row>
    <row r="11" spans="1:14" ht="84.75" hidden="1" customHeight="1">
      <c r="A11" s="263">
        <v>3</v>
      </c>
      <c r="B11" s="263" t="s">
        <v>3234</v>
      </c>
      <c r="C11" s="263" t="s">
        <v>3227</v>
      </c>
      <c r="D11" s="264">
        <v>10114</v>
      </c>
      <c r="E11" s="263">
        <v>227</v>
      </c>
      <c r="F11" s="263">
        <v>56</v>
      </c>
      <c r="G11" s="265" t="s">
        <v>3235</v>
      </c>
      <c r="H11" s="263">
        <v>0</v>
      </c>
      <c r="I11" s="263">
        <v>0</v>
      </c>
      <c r="J11" s="264">
        <v>10114</v>
      </c>
      <c r="K11" s="263">
        <v>0</v>
      </c>
      <c r="L11" s="263" t="s">
        <v>3229</v>
      </c>
      <c r="M11" s="263"/>
      <c r="N11" s="267" t="s">
        <v>3233</v>
      </c>
    </row>
    <row r="12" spans="1:14" ht="37.5" hidden="1" customHeight="1">
      <c r="A12" s="263">
        <v>4</v>
      </c>
      <c r="B12" s="263" t="s">
        <v>3236</v>
      </c>
      <c r="C12" s="263" t="s">
        <v>3227</v>
      </c>
      <c r="D12" s="264">
        <v>2688.3</v>
      </c>
      <c r="E12" s="263">
        <v>133</v>
      </c>
      <c r="F12" s="263">
        <v>107</v>
      </c>
      <c r="G12" s="267" t="s">
        <v>3237</v>
      </c>
      <c r="H12" s="266">
        <v>0</v>
      </c>
      <c r="I12" s="266">
        <v>2688.3</v>
      </c>
      <c r="J12" s="270">
        <v>0</v>
      </c>
      <c r="K12" s="266">
        <v>0</v>
      </c>
      <c r="L12" s="263" t="s">
        <v>3229</v>
      </c>
      <c r="M12" s="266" t="s">
        <v>618</v>
      </c>
      <c r="N12" s="265" t="s">
        <v>3233</v>
      </c>
    </row>
    <row r="13" spans="1:14" ht="31.5" hidden="1">
      <c r="A13" s="263">
        <v>5</v>
      </c>
      <c r="B13" s="263" t="s">
        <v>3238</v>
      </c>
      <c r="C13" s="263" t="s">
        <v>3227</v>
      </c>
      <c r="D13" s="264">
        <v>3476.1</v>
      </c>
      <c r="E13" s="263">
        <v>33</v>
      </c>
      <c r="F13" s="263">
        <v>90</v>
      </c>
      <c r="G13" s="265" t="s">
        <v>3239</v>
      </c>
      <c r="H13" s="263">
        <v>0</v>
      </c>
      <c r="I13" s="263">
        <v>3476.1</v>
      </c>
      <c r="J13" s="264">
        <v>0</v>
      </c>
      <c r="K13" s="263">
        <v>0</v>
      </c>
      <c r="L13" s="263" t="s">
        <v>3229</v>
      </c>
      <c r="M13" s="266" t="s">
        <v>618</v>
      </c>
      <c r="N13" s="265" t="s">
        <v>3233</v>
      </c>
    </row>
    <row r="14" spans="1:14" ht="36" hidden="1">
      <c r="A14" s="263">
        <v>6</v>
      </c>
      <c r="B14" s="263" t="s">
        <v>3240</v>
      </c>
      <c r="C14" s="263" t="s">
        <v>3227</v>
      </c>
      <c r="D14" s="264">
        <v>5183.5</v>
      </c>
      <c r="E14" s="263">
        <v>122</v>
      </c>
      <c r="F14" s="263">
        <v>107</v>
      </c>
      <c r="G14" s="265" t="s">
        <v>3241</v>
      </c>
      <c r="H14" s="263">
        <v>0</v>
      </c>
      <c r="I14" s="263">
        <v>5183.5</v>
      </c>
      <c r="J14" s="264">
        <v>0</v>
      </c>
      <c r="K14" s="263">
        <v>0</v>
      </c>
      <c r="L14" s="263" t="s">
        <v>3229</v>
      </c>
      <c r="M14" s="266" t="s">
        <v>618</v>
      </c>
      <c r="N14" s="265" t="s">
        <v>3233</v>
      </c>
    </row>
    <row r="15" spans="1:14" ht="36" hidden="1">
      <c r="A15" s="263">
        <v>7</v>
      </c>
      <c r="B15" s="263" t="s">
        <v>3242</v>
      </c>
      <c r="C15" s="263" t="s">
        <v>3227</v>
      </c>
      <c r="D15" s="264">
        <v>334.4</v>
      </c>
      <c r="E15" s="263">
        <v>48</v>
      </c>
      <c r="F15" s="263">
        <v>79</v>
      </c>
      <c r="G15" s="265" t="s">
        <v>3243</v>
      </c>
      <c r="H15" s="263">
        <v>0</v>
      </c>
      <c r="I15" s="263">
        <v>334.4</v>
      </c>
      <c r="J15" s="264">
        <v>0</v>
      </c>
      <c r="K15" s="263">
        <v>0</v>
      </c>
      <c r="L15" s="263" t="s">
        <v>3229</v>
      </c>
      <c r="M15" s="263" t="s">
        <v>618</v>
      </c>
      <c r="N15" s="265" t="s">
        <v>3244</v>
      </c>
    </row>
    <row r="16" spans="1:14" ht="53.25" hidden="1" customHeight="1">
      <c r="A16" s="263">
        <v>8</v>
      </c>
      <c r="B16" s="263" t="s">
        <v>3245</v>
      </c>
      <c r="C16" s="263" t="s">
        <v>3227</v>
      </c>
      <c r="D16" s="264">
        <v>449.5</v>
      </c>
      <c r="E16" s="263">
        <v>42</v>
      </c>
      <c r="F16" s="263">
        <v>77</v>
      </c>
      <c r="G16" s="265" t="s">
        <v>3246</v>
      </c>
      <c r="H16" s="263">
        <v>0</v>
      </c>
      <c r="I16" s="263">
        <v>449.5</v>
      </c>
      <c r="J16" s="264">
        <v>0</v>
      </c>
      <c r="K16" s="263">
        <v>0</v>
      </c>
      <c r="L16" s="263" t="s">
        <v>3229</v>
      </c>
      <c r="M16" s="263" t="s">
        <v>618</v>
      </c>
      <c r="N16" s="267" t="s">
        <v>3233</v>
      </c>
    </row>
    <row r="17" spans="1:14" ht="31.5" hidden="1">
      <c r="A17" s="263">
        <v>9</v>
      </c>
      <c r="B17" s="263" t="s">
        <v>3247</v>
      </c>
      <c r="C17" s="263" t="s">
        <v>3227</v>
      </c>
      <c r="D17" s="264">
        <v>43.3</v>
      </c>
      <c r="E17" s="263">
        <v>20</v>
      </c>
      <c r="F17" s="263">
        <v>165</v>
      </c>
      <c r="G17" s="265" t="s">
        <v>3248</v>
      </c>
      <c r="H17" s="263">
        <v>0</v>
      </c>
      <c r="I17" s="263">
        <v>43.3</v>
      </c>
      <c r="J17" s="264">
        <v>0</v>
      </c>
      <c r="K17" s="263">
        <v>0</v>
      </c>
      <c r="L17" s="263" t="s">
        <v>3229</v>
      </c>
      <c r="M17" s="263" t="s">
        <v>618</v>
      </c>
      <c r="N17" s="267" t="s">
        <v>3233</v>
      </c>
    </row>
    <row r="18" spans="1:14" ht="31.5" hidden="1">
      <c r="A18" s="263">
        <v>10</v>
      </c>
      <c r="B18" s="263" t="s">
        <v>3249</v>
      </c>
      <c r="C18" s="263" t="s">
        <v>3227</v>
      </c>
      <c r="D18" s="264">
        <v>54.8</v>
      </c>
      <c r="E18" s="263">
        <v>77</v>
      </c>
      <c r="F18" s="263">
        <v>101</v>
      </c>
      <c r="G18" s="265" t="s">
        <v>3250</v>
      </c>
      <c r="H18" s="263">
        <v>0</v>
      </c>
      <c r="I18" s="263">
        <v>54.8</v>
      </c>
      <c r="J18" s="264">
        <v>0</v>
      </c>
      <c r="K18" s="263">
        <v>0</v>
      </c>
      <c r="L18" s="263" t="s">
        <v>3229</v>
      </c>
      <c r="M18" s="263" t="s">
        <v>618</v>
      </c>
      <c r="N18" s="267" t="s">
        <v>3233</v>
      </c>
    </row>
    <row r="19" spans="1:14" ht="31.5" hidden="1">
      <c r="A19" s="263">
        <v>11</v>
      </c>
      <c r="B19" s="263" t="s">
        <v>3251</v>
      </c>
      <c r="C19" s="263" t="s">
        <v>3227</v>
      </c>
      <c r="D19" s="264">
        <v>250.8</v>
      </c>
      <c r="E19" s="263">
        <v>174</v>
      </c>
      <c r="F19" s="263">
        <v>44</v>
      </c>
      <c r="G19" s="265" t="s">
        <v>3252</v>
      </c>
      <c r="H19" s="263">
        <v>0</v>
      </c>
      <c r="I19" s="263">
        <v>250.8</v>
      </c>
      <c r="J19" s="264">
        <v>0</v>
      </c>
      <c r="K19" s="263">
        <v>0</v>
      </c>
      <c r="L19" s="263" t="s">
        <v>3229</v>
      </c>
      <c r="M19" s="263" t="s">
        <v>618</v>
      </c>
      <c r="N19" s="267" t="s">
        <v>3233</v>
      </c>
    </row>
    <row r="20" spans="1:14" ht="36" hidden="1">
      <c r="A20" s="263">
        <v>12</v>
      </c>
      <c r="B20" s="263" t="s">
        <v>3253</v>
      </c>
      <c r="C20" s="263" t="s">
        <v>3227</v>
      </c>
      <c r="D20" s="264">
        <v>505.3</v>
      </c>
      <c r="E20" s="263">
        <v>65</v>
      </c>
      <c r="F20" s="263">
        <v>106</v>
      </c>
      <c r="G20" s="265" t="s">
        <v>3254</v>
      </c>
      <c r="H20" s="263">
        <v>0</v>
      </c>
      <c r="I20" s="263">
        <v>47</v>
      </c>
      <c r="J20" s="264">
        <v>458.3</v>
      </c>
      <c r="K20" s="263">
        <v>0</v>
      </c>
      <c r="L20" s="263" t="s">
        <v>3229</v>
      </c>
      <c r="M20" s="263" t="s">
        <v>618</v>
      </c>
      <c r="N20" s="267" t="s">
        <v>3233</v>
      </c>
    </row>
    <row r="21" spans="1:14" ht="41.25" hidden="1" customHeight="1">
      <c r="A21" s="263">
        <v>13</v>
      </c>
      <c r="B21" s="263" t="s">
        <v>3255</v>
      </c>
      <c r="C21" s="263" t="s">
        <v>3227</v>
      </c>
      <c r="D21" s="264">
        <v>223.6</v>
      </c>
      <c r="E21" s="263">
        <v>121</v>
      </c>
      <c r="F21" s="263">
        <v>79</v>
      </c>
      <c r="G21" s="265" t="s">
        <v>3256</v>
      </c>
      <c r="H21" s="263">
        <v>0</v>
      </c>
      <c r="I21" s="263">
        <v>223.6</v>
      </c>
      <c r="J21" s="264">
        <v>0</v>
      </c>
      <c r="K21" s="263">
        <v>0</v>
      </c>
      <c r="L21" s="263" t="s">
        <v>3229</v>
      </c>
      <c r="M21" s="263" t="s">
        <v>618</v>
      </c>
      <c r="N21" s="267" t="s">
        <v>3233</v>
      </c>
    </row>
    <row r="22" spans="1:14" ht="44.25" hidden="1" customHeight="1">
      <c r="A22" s="263">
        <v>14</v>
      </c>
      <c r="B22" s="263" t="s">
        <v>3257</v>
      </c>
      <c r="C22" s="263" t="s">
        <v>3227</v>
      </c>
      <c r="D22" s="264">
        <v>66.2</v>
      </c>
      <c r="E22" s="263">
        <v>119</v>
      </c>
      <c r="F22" s="263">
        <v>101</v>
      </c>
      <c r="G22" s="265" t="s">
        <v>3258</v>
      </c>
      <c r="H22" s="263">
        <v>0</v>
      </c>
      <c r="I22" s="263">
        <v>66.2</v>
      </c>
      <c r="J22" s="264">
        <v>0</v>
      </c>
      <c r="K22" s="263">
        <v>0</v>
      </c>
      <c r="L22" s="263" t="s">
        <v>3229</v>
      </c>
      <c r="M22" s="263" t="s">
        <v>618</v>
      </c>
      <c r="N22" s="267" t="s">
        <v>3233</v>
      </c>
    </row>
    <row r="23" spans="1:14" ht="46.5" hidden="1" customHeight="1">
      <c r="A23" s="263">
        <v>15</v>
      </c>
      <c r="B23" s="263" t="s">
        <v>3259</v>
      </c>
      <c r="C23" s="263" t="s">
        <v>3227</v>
      </c>
      <c r="D23" s="264">
        <v>100</v>
      </c>
      <c r="E23" s="263">
        <v>49</v>
      </c>
      <c r="F23" s="263">
        <v>108</v>
      </c>
      <c r="G23" s="265" t="s">
        <v>3260</v>
      </c>
      <c r="H23" s="263">
        <v>0</v>
      </c>
      <c r="I23" s="263">
        <v>100</v>
      </c>
      <c r="J23" s="264">
        <v>0</v>
      </c>
      <c r="K23" s="263">
        <v>0</v>
      </c>
      <c r="L23" s="263" t="s">
        <v>3229</v>
      </c>
      <c r="M23" s="263" t="s">
        <v>618</v>
      </c>
      <c r="N23" s="267" t="s">
        <v>3233</v>
      </c>
    </row>
    <row r="24" spans="1:14" ht="36" hidden="1">
      <c r="A24" s="263">
        <v>16</v>
      </c>
      <c r="B24" s="263" t="s">
        <v>3261</v>
      </c>
      <c r="C24" s="263" t="s">
        <v>3227</v>
      </c>
      <c r="D24" s="264">
        <v>1562.4</v>
      </c>
      <c r="E24" s="263">
        <v>65</v>
      </c>
      <c r="F24" s="263">
        <v>106</v>
      </c>
      <c r="G24" s="265" t="s">
        <v>3262</v>
      </c>
      <c r="H24" s="263">
        <v>0</v>
      </c>
      <c r="I24" s="263">
        <v>1562.4</v>
      </c>
      <c r="J24" s="264">
        <v>0</v>
      </c>
      <c r="K24" s="263">
        <v>0</v>
      </c>
      <c r="L24" s="263" t="s">
        <v>3229</v>
      </c>
      <c r="M24" s="263" t="s">
        <v>618</v>
      </c>
      <c r="N24" s="267" t="s">
        <v>3263</v>
      </c>
    </row>
    <row r="25" spans="1:14" ht="31.5" hidden="1">
      <c r="A25" s="263">
        <v>17</v>
      </c>
      <c r="B25" s="263" t="s">
        <v>3264</v>
      </c>
      <c r="C25" s="263" t="s">
        <v>3227</v>
      </c>
      <c r="D25" s="264">
        <v>376.7</v>
      </c>
      <c r="E25" s="263">
        <v>72</v>
      </c>
      <c r="F25" s="263">
        <v>152</v>
      </c>
      <c r="G25" s="265" t="s">
        <v>3265</v>
      </c>
      <c r="H25" s="263">
        <v>0</v>
      </c>
      <c r="I25" s="263">
        <v>376.7</v>
      </c>
      <c r="J25" s="264">
        <v>0</v>
      </c>
      <c r="K25" s="263">
        <v>0</v>
      </c>
      <c r="L25" s="263" t="s">
        <v>3229</v>
      </c>
      <c r="M25" s="263" t="s">
        <v>618</v>
      </c>
      <c r="N25" s="267" t="s">
        <v>3266</v>
      </c>
    </row>
    <row r="26" spans="1:14" ht="36" hidden="1">
      <c r="A26" s="263">
        <v>18</v>
      </c>
      <c r="B26" s="263" t="s">
        <v>3267</v>
      </c>
      <c r="C26" s="263" t="s">
        <v>3227</v>
      </c>
      <c r="D26" s="264">
        <v>1448.5</v>
      </c>
      <c r="E26" s="263">
        <v>91</v>
      </c>
      <c r="F26" s="263">
        <v>153</v>
      </c>
      <c r="G26" s="265" t="s">
        <v>3268</v>
      </c>
      <c r="H26" s="263">
        <v>0</v>
      </c>
      <c r="I26" s="263">
        <v>1448.5</v>
      </c>
      <c r="J26" s="264">
        <v>0</v>
      </c>
      <c r="K26" s="263">
        <v>0</v>
      </c>
      <c r="L26" s="263" t="s">
        <v>3229</v>
      </c>
      <c r="M26" s="263" t="s">
        <v>618</v>
      </c>
      <c r="N26" s="267" t="s">
        <v>3233</v>
      </c>
    </row>
    <row r="27" spans="1:14" ht="40.5" hidden="1" customHeight="1">
      <c r="A27" s="263">
        <v>19</v>
      </c>
      <c r="B27" s="263" t="s">
        <v>3122</v>
      </c>
      <c r="C27" s="263" t="s">
        <v>3227</v>
      </c>
      <c r="D27" s="264">
        <v>1668.5</v>
      </c>
      <c r="E27" s="263">
        <v>34</v>
      </c>
      <c r="F27" s="263">
        <v>132</v>
      </c>
      <c r="G27" s="265" t="s">
        <v>3269</v>
      </c>
      <c r="H27" s="263">
        <v>0</v>
      </c>
      <c r="I27" s="263">
        <v>1668.5</v>
      </c>
      <c r="J27" s="264">
        <v>0</v>
      </c>
      <c r="K27" s="263">
        <v>0</v>
      </c>
      <c r="L27" s="263" t="s">
        <v>3229</v>
      </c>
      <c r="M27" s="266" t="s">
        <v>618</v>
      </c>
      <c r="N27" s="267" t="s">
        <v>3270</v>
      </c>
    </row>
    <row r="28" spans="1:14" ht="46.5" hidden="1" customHeight="1">
      <c r="A28" s="263">
        <v>20</v>
      </c>
      <c r="B28" s="263" t="s">
        <v>3271</v>
      </c>
      <c r="C28" s="263" t="s">
        <v>3227</v>
      </c>
      <c r="D28" s="264">
        <v>12410.6</v>
      </c>
      <c r="E28" s="263">
        <v>185</v>
      </c>
      <c r="F28" s="263">
        <v>80</v>
      </c>
      <c r="G28" s="265" t="s">
        <v>3272</v>
      </c>
      <c r="H28" s="263">
        <v>0</v>
      </c>
      <c r="I28" s="263">
        <v>12410.6</v>
      </c>
      <c r="J28" s="264">
        <v>0</v>
      </c>
      <c r="K28" s="263">
        <v>0</v>
      </c>
      <c r="L28" s="263" t="s">
        <v>3229</v>
      </c>
      <c r="M28" s="266"/>
      <c r="N28" s="267" t="s">
        <v>3273</v>
      </c>
    </row>
    <row r="29" spans="1:14" ht="77.25" hidden="1" customHeight="1">
      <c r="A29" s="263">
        <v>21</v>
      </c>
      <c r="B29" s="263" t="s">
        <v>3274</v>
      </c>
      <c r="C29" s="263" t="s">
        <v>3227</v>
      </c>
      <c r="D29" s="264">
        <v>732.1</v>
      </c>
      <c r="E29" s="263">
        <v>59</v>
      </c>
      <c r="F29" s="263">
        <v>100</v>
      </c>
      <c r="G29" s="265" t="s">
        <v>3275</v>
      </c>
      <c r="H29" s="263">
        <v>0</v>
      </c>
      <c r="I29" s="263">
        <v>732.1</v>
      </c>
      <c r="J29" s="264">
        <v>0</v>
      </c>
      <c r="K29" s="263">
        <v>0</v>
      </c>
      <c r="L29" s="263" t="s">
        <v>3229</v>
      </c>
      <c r="M29" s="266" t="s">
        <v>618</v>
      </c>
      <c r="N29" s="267" t="s">
        <v>3276</v>
      </c>
    </row>
    <row r="30" spans="1:14" ht="36" hidden="1">
      <c r="A30" s="263">
        <v>22</v>
      </c>
      <c r="B30" s="263" t="s">
        <v>3277</v>
      </c>
      <c r="C30" s="263" t="s">
        <v>3227</v>
      </c>
      <c r="D30" s="264">
        <v>1042.0999999999999</v>
      </c>
      <c r="E30" s="263">
        <v>58</v>
      </c>
      <c r="F30" s="263">
        <v>79</v>
      </c>
      <c r="G30" s="265" t="s">
        <v>3278</v>
      </c>
      <c r="H30" s="263">
        <v>0</v>
      </c>
      <c r="I30" s="263">
        <v>1042.0999999999999</v>
      </c>
      <c r="J30" s="264">
        <v>0</v>
      </c>
      <c r="K30" s="263">
        <v>0</v>
      </c>
      <c r="L30" s="263" t="s">
        <v>3229</v>
      </c>
      <c r="M30" s="266" t="s">
        <v>618</v>
      </c>
      <c r="N30" s="267" t="s">
        <v>3276</v>
      </c>
    </row>
    <row r="31" spans="1:14" ht="150.75" hidden="1" customHeight="1">
      <c r="A31" s="263">
        <v>23</v>
      </c>
      <c r="B31" s="263" t="s">
        <v>3279</v>
      </c>
      <c r="C31" s="263" t="s">
        <v>3227</v>
      </c>
      <c r="D31" s="264">
        <v>13046.1</v>
      </c>
      <c r="E31" s="263">
        <v>6</v>
      </c>
      <c r="F31" s="263">
        <v>156</v>
      </c>
      <c r="G31" s="265" t="s">
        <v>3280</v>
      </c>
      <c r="H31" s="263">
        <v>0</v>
      </c>
      <c r="I31" s="263">
        <v>13046.1</v>
      </c>
      <c r="J31" s="264">
        <v>0</v>
      </c>
      <c r="K31" s="263">
        <v>0</v>
      </c>
      <c r="L31" s="263" t="s">
        <v>3229</v>
      </c>
      <c r="M31" s="266" t="s">
        <v>618</v>
      </c>
      <c r="N31" s="267" t="s">
        <v>3281</v>
      </c>
    </row>
    <row r="32" spans="1:14" s="276" customFormat="1" ht="135" hidden="1" customHeight="1">
      <c r="A32" s="263">
        <v>24</v>
      </c>
      <c r="B32" s="271" t="s">
        <v>3282</v>
      </c>
      <c r="C32" s="263" t="s">
        <v>3227</v>
      </c>
      <c r="D32" s="272">
        <v>8343.4</v>
      </c>
      <c r="E32" s="271" t="s">
        <v>3283</v>
      </c>
      <c r="F32" s="271" t="s">
        <v>3284</v>
      </c>
      <c r="G32" s="273" t="s">
        <v>3285</v>
      </c>
      <c r="H32" s="271">
        <v>0</v>
      </c>
      <c r="I32" s="271">
        <v>8343.4</v>
      </c>
      <c r="J32" s="272">
        <v>0</v>
      </c>
      <c r="K32" s="271">
        <v>0</v>
      </c>
      <c r="L32" s="271" t="s">
        <v>3229</v>
      </c>
      <c r="M32" s="274" t="s">
        <v>618</v>
      </c>
      <c r="N32" s="275" t="s">
        <v>3286</v>
      </c>
    </row>
    <row r="33" spans="1:14" ht="56.25" hidden="1" customHeight="1">
      <c r="A33" s="263">
        <v>25</v>
      </c>
      <c r="B33" s="263" t="s">
        <v>3287</v>
      </c>
      <c r="C33" s="263" t="s">
        <v>3227</v>
      </c>
      <c r="D33" s="268">
        <v>6941.5</v>
      </c>
      <c r="E33" s="269">
        <v>12</v>
      </c>
      <c r="F33" s="269">
        <v>158</v>
      </c>
      <c r="G33" s="265" t="s">
        <v>3288</v>
      </c>
      <c r="H33" s="263">
        <v>0</v>
      </c>
      <c r="I33" s="263">
        <v>6941.5</v>
      </c>
      <c r="J33" s="264">
        <v>0</v>
      </c>
      <c r="K33" s="263">
        <v>0</v>
      </c>
      <c r="L33" s="263" t="s">
        <v>3229</v>
      </c>
      <c r="M33" s="266" t="s">
        <v>618</v>
      </c>
      <c r="N33" s="267" t="s">
        <v>3289</v>
      </c>
    </row>
    <row r="34" spans="1:14" ht="61.5" hidden="1" customHeight="1">
      <c r="A34" s="263">
        <v>26</v>
      </c>
      <c r="B34" s="263" t="s">
        <v>3290</v>
      </c>
      <c r="C34" s="263" t="s">
        <v>3227</v>
      </c>
      <c r="D34" s="264">
        <v>9859.6</v>
      </c>
      <c r="E34" s="263">
        <v>116</v>
      </c>
      <c r="F34" s="263">
        <v>107</v>
      </c>
      <c r="G34" s="265" t="s">
        <v>3291</v>
      </c>
      <c r="H34" s="263">
        <v>0</v>
      </c>
      <c r="I34" s="263">
        <v>9859.6</v>
      </c>
      <c r="J34" s="264">
        <v>0</v>
      </c>
      <c r="K34" s="263">
        <v>0</v>
      </c>
      <c r="L34" s="263" t="s">
        <v>3229</v>
      </c>
      <c r="M34" s="266" t="s">
        <v>618</v>
      </c>
      <c r="N34" s="267" t="s">
        <v>3290</v>
      </c>
    </row>
    <row r="35" spans="1:14" ht="66" hidden="1" customHeight="1">
      <c r="A35" s="263">
        <v>27</v>
      </c>
      <c r="B35" s="263" t="s">
        <v>3292</v>
      </c>
      <c r="C35" s="263" t="s">
        <v>3227</v>
      </c>
      <c r="D35" s="264">
        <v>16434.599999999999</v>
      </c>
      <c r="E35" s="263">
        <v>99</v>
      </c>
      <c r="F35" s="263">
        <v>102</v>
      </c>
      <c r="G35" s="265" t="s">
        <v>3293</v>
      </c>
      <c r="H35" s="263">
        <v>0</v>
      </c>
      <c r="I35" s="263">
        <v>16434.599999999999</v>
      </c>
      <c r="J35" s="264">
        <v>0</v>
      </c>
      <c r="K35" s="263">
        <v>0</v>
      </c>
      <c r="L35" s="263" t="s">
        <v>3229</v>
      </c>
      <c r="M35" s="266" t="s">
        <v>618</v>
      </c>
      <c r="N35" s="267" t="s">
        <v>3294</v>
      </c>
    </row>
    <row r="36" spans="1:14" ht="73.5" hidden="1" customHeight="1">
      <c r="A36" s="263">
        <v>28</v>
      </c>
      <c r="B36" s="263" t="s">
        <v>3295</v>
      </c>
      <c r="C36" s="263" t="s">
        <v>3227</v>
      </c>
      <c r="D36" s="264">
        <v>3824.4</v>
      </c>
      <c r="E36" s="263">
        <v>13</v>
      </c>
      <c r="F36" s="263">
        <v>150</v>
      </c>
      <c r="G36" s="265" t="s">
        <v>3296</v>
      </c>
      <c r="H36" s="263">
        <v>0</v>
      </c>
      <c r="I36" s="263">
        <v>3824.4</v>
      </c>
      <c r="J36" s="264">
        <v>0</v>
      </c>
      <c r="K36" s="263">
        <v>0</v>
      </c>
      <c r="L36" s="263" t="s">
        <v>3229</v>
      </c>
      <c r="M36" s="266" t="s">
        <v>618</v>
      </c>
      <c r="N36" s="267" t="s">
        <v>3297</v>
      </c>
    </row>
    <row r="37" spans="1:14" ht="59.25" hidden="1" customHeight="1">
      <c r="A37" s="263">
        <v>29</v>
      </c>
      <c r="B37" s="263" t="s">
        <v>3298</v>
      </c>
      <c r="C37" s="263" t="s">
        <v>3227</v>
      </c>
      <c r="D37" s="264">
        <v>32421.5</v>
      </c>
      <c r="E37" s="263">
        <v>24</v>
      </c>
      <c r="F37" s="263">
        <v>122</v>
      </c>
      <c r="G37" s="265" t="s">
        <v>3299</v>
      </c>
      <c r="H37" s="263">
        <v>0</v>
      </c>
      <c r="I37" s="263">
        <v>32421.5</v>
      </c>
      <c r="J37" s="264">
        <v>0</v>
      </c>
      <c r="K37" s="263">
        <v>0</v>
      </c>
      <c r="L37" s="263" t="s">
        <v>3229</v>
      </c>
      <c r="M37" s="266" t="s">
        <v>618</v>
      </c>
      <c r="N37" s="267" t="s">
        <v>3298</v>
      </c>
    </row>
    <row r="38" spans="1:14" ht="48" hidden="1">
      <c r="A38" s="263">
        <v>30</v>
      </c>
      <c r="B38" s="263" t="s">
        <v>3300</v>
      </c>
      <c r="C38" s="263" t="s">
        <v>3227</v>
      </c>
      <c r="D38" s="264">
        <v>9851.2999999999993</v>
      </c>
      <c r="E38" s="263">
        <v>28</v>
      </c>
      <c r="F38" s="263">
        <v>122</v>
      </c>
      <c r="G38" s="265" t="s">
        <v>3301</v>
      </c>
      <c r="H38" s="263">
        <v>0</v>
      </c>
      <c r="I38" s="263">
        <v>9851.2999999999993</v>
      </c>
      <c r="J38" s="264">
        <v>0</v>
      </c>
      <c r="K38" s="263">
        <v>0</v>
      </c>
      <c r="L38" s="263" t="s">
        <v>3229</v>
      </c>
      <c r="M38" s="266" t="s">
        <v>618</v>
      </c>
      <c r="N38" s="267" t="s">
        <v>3302</v>
      </c>
    </row>
    <row r="39" spans="1:14" ht="61.5" hidden="1" customHeight="1">
      <c r="A39" s="263">
        <v>31</v>
      </c>
      <c r="B39" s="263" t="s">
        <v>3303</v>
      </c>
      <c r="C39" s="263" t="s">
        <v>3227</v>
      </c>
      <c r="D39" s="264">
        <v>9981</v>
      </c>
      <c r="E39" s="263">
        <v>75</v>
      </c>
      <c r="F39" s="263">
        <v>56</v>
      </c>
      <c r="G39" s="265" t="s">
        <v>3301</v>
      </c>
      <c r="H39" s="263">
        <v>0</v>
      </c>
      <c r="I39" s="263">
        <v>9981</v>
      </c>
      <c r="J39" s="264">
        <v>0</v>
      </c>
      <c r="K39" s="263">
        <v>0</v>
      </c>
      <c r="L39" s="263" t="s">
        <v>3229</v>
      </c>
      <c r="M39" s="266" t="s">
        <v>618</v>
      </c>
      <c r="N39" s="267" t="s">
        <v>3303</v>
      </c>
    </row>
    <row r="40" spans="1:14" ht="75" hidden="1" customHeight="1">
      <c r="A40" s="263">
        <v>32</v>
      </c>
      <c r="B40" s="263" t="s">
        <v>3304</v>
      </c>
      <c r="C40" s="263" t="s">
        <v>3227</v>
      </c>
      <c r="D40" s="264">
        <v>19997</v>
      </c>
      <c r="E40" s="263">
        <v>77</v>
      </c>
      <c r="F40" s="263">
        <v>56</v>
      </c>
      <c r="G40" s="265" t="s">
        <v>3305</v>
      </c>
      <c r="H40" s="263">
        <v>0</v>
      </c>
      <c r="I40" s="263">
        <v>19997</v>
      </c>
      <c r="J40" s="264">
        <v>0</v>
      </c>
      <c r="K40" s="263">
        <v>0</v>
      </c>
      <c r="L40" s="263" t="s">
        <v>3229</v>
      </c>
      <c r="M40" s="266" t="s">
        <v>618</v>
      </c>
      <c r="N40" s="267" t="s">
        <v>3303</v>
      </c>
    </row>
    <row r="41" spans="1:14" ht="75" hidden="1" customHeight="1">
      <c r="A41" s="263">
        <v>33</v>
      </c>
      <c r="B41" s="263" t="s">
        <v>3306</v>
      </c>
      <c r="C41" s="263" t="s">
        <v>3227</v>
      </c>
      <c r="D41" s="264">
        <v>10000</v>
      </c>
      <c r="E41" s="263"/>
      <c r="F41" s="263"/>
      <c r="G41" s="265" t="s">
        <v>3307</v>
      </c>
      <c r="H41" s="263">
        <v>0</v>
      </c>
      <c r="I41" s="263">
        <v>10000</v>
      </c>
      <c r="J41" s="264">
        <v>0</v>
      </c>
      <c r="K41" s="263">
        <v>0</v>
      </c>
      <c r="L41" s="263" t="s">
        <v>3229</v>
      </c>
      <c r="M41" s="263" t="s">
        <v>647</v>
      </c>
      <c r="N41" s="265" t="s">
        <v>3306</v>
      </c>
    </row>
    <row r="42" spans="1:14" ht="79.5" hidden="1" customHeight="1">
      <c r="A42" s="263">
        <v>34</v>
      </c>
      <c r="B42" s="263" t="s">
        <v>3308</v>
      </c>
      <c r="C42" s="263" t="s">
        <v>3227</v>
      </c>
      <c r="D42" s="264">
        <v>44349</v>
      </c>
      <c r="E42" s="263" t="s">
        <v>3309</v>
      </c>
      <c r="F42" s="263" t="s">
        <v>3310</v>
      </c>
      <c r="G42" s="265" t="s">
        <v>3311</v>
      </c>
      <c r="H42" s="263">
        <v>0</v>
      </c>
      <c r="I42" s="263">
        <v>44349</v>
      </c>
      <c r="J42" s="264">
        <v>0</v>
      </c>
      <c r="K42" s="263">
        <v>0</v>
      </c>
      <c r="L42" s="263" t="s">
        <v>3229</v>
      </c>
      <c r="M42" s="266" t="s">
        <v>647</v>
      </c>
      <c r="N42" s="267" t="s">
        <v>3312</v>
      </c>
    </row>
    <row r="43" spans="1:14" ht="36.75" hidden="1" customHeight="1">
      <c r="A43" s="263">
        <v>35</v>
      </c>
      <c r="B43" s="263" t="s">
        <v>3313</v>
      </c>
      <c r="C43" s="263" t="s">
        <v>3227</v>
      </c>
      <c r="D43" s="264">
        <v>3970.5</v>
      </c>
      <c r="E43" s="263">
        <v>117</v>
      </c>
      <c r="F43" s="263">
        <v>80</v>
      </c>
      <c r="G43" s="265" t="s">
        <v>3314</v>
      </c>
      <c r="H43" s="263">
        <v>0</v>
      </c>
      <c r="I43" s="263">
        <v>3970.5</v>
      </c>
      <c r="J43" s="264">
        <v>0</v>
      </c>
      <c r="K43" s="263">
        <v>0</v>
      </c>
      <c r="L43" s="263" t="s">
        <v>3229</v>
      </c>
      <c r="M43" s="266" t="s">
        <v>618</v>
      </c>
      <c r="N43" s="267" t="s">
        <v>3315</v>
      </c>
    </row>
    <row r="44" spans="1:14" ht="79.5" hidden="1" customHeight="1">
      <c r="A44" s="263">
        <v>36</v>
      </c>
      <c r="B44" s="263" t="s">
        <v>3316</v>
      </c>
      <c r="C44" s="263" t="s">
        <v>3227</v>
      </c>
      <c r="D44" s="264">
        <v>157497.5</v>
      </c>
      <c r="E44" s="263">
        <v>12</v>
      </c>
      <c r="F44" s="263">
        <v>62</v>
      </c>
      <c r="G44" s="265" t="s">
        <v>3317</v>
      </c>
      <c r="H44" s="263">
        <v>0</v>
      </c>
      <c r="I44" s="263">
        <v>157497.5</v>
      </c>
      <c r="J44" s="264">
        <v>0</v>
      </c>
      <c r="K44" s="263">
        <v>0</v>
      </c>
      <c r="L44" s="263" t="s">
        <v>3229</v>
      </c>
      <c r="M44" s="266" t="s">
        <v>618</v>
      </c>
      <c r="N44" s="267" t="s">
        <v>550</v>
      </c>
    </row>
    <row r="45" spans="1:14" ht="50.25" hidden="1" customHeight="1">
      <c r="A45" s="263">
        <v>37</v>
      </c>
      <c r="B45" s="263" t="s">
        <v>3318</v>
      </c>
      <c r="C45" s="263" t="s">
        <v>3227</v>
      </c>
      <c r="D45" s="264">
        <v>144.19999999999999</v>
      </c>
      <c r="E45" s="263">
        <v>63</v>
      </c>
      <c r="F45" s="263">
        <v>80</v>
      </c>
      <c r="G45" s="265" t="s">
        <v>3319</v>
      </c>
      <c r="H45" s="263">
        <v>0</v>
      </c>
      <c r="I45" s="263">
        <v>144.19999999999999</v>
      </c>
      <c r="J45" s="264">
        <v>0</v>
      </c>
      <c r="K45" s="263">
        <v>0</v>
      </c>
      <c r="L45" s="263" t="s">
        <v>3229</v>
      </c>
      <c r="M45" s="266" t="s">
        <v>618</v>
      </c>
      <c r="N45" s="267" t="s">
        <v>3320</v>
      </c>
    </row>
    <row r="46" spans="1:14" ht="61.5" hidden="1" customHeight="1">
      <c r="A46" s="263">
        <v>38</v>
      </c>
      <c r="B46" s="263" t="s">
        <v>3321</v>
      </c>
      <c r="C46" s="263" t="s">
        <v>3227</v>
      </c>
      <c r="D46" s="264">
        <v>41671.199999999997</v>
      </c>
      <c r="E46" s="263">
        <v>3</v>
      </c>
      <c r="F46" s="263">
        <v>157</v>
      </c>
      <c r="G46" s="265"/>
      <c r="H46" s="263">
        <v>0</v>
      </c>
      <c r="I46" s="263">
        <v>41671.199999999997</v>
      </c>
      <c r="J46" s="264">
        <v>0</v>
      </c>
      <c r="K46" s="263">
        <v>0</v>
      </c>
      <c r="L46" s="263" t="s">
        <v>3229</v>
      </c>
      <c r="M46" s="266"/>
      <c r="N46" s="267" t="s">
        <v>3322</v>
      </c>
    </row>
    <row r="47" spans="1:14" ht="52.5" hidden="1" customHeight="1">
      <c r="A47" s="263">
        <v>39</v>
      </c>
      <c r="B47" s="263" t="s">
        <v>3323</v>
      </c>
      <c r="C47" s="263" t="s">
        <v>3227</v>
      </c>
      <c r="D47" s="264">
        <v>32794.800000000003</v>
      </c>
      <c r="E47" s="263">
        <v>1</v>
      </c>
      <c r="F47" s="263">
        <v>151</v>
      </c>
      <c r="G47" s="265" t="s">
        <v>3324</v>
      </c>
      <c r="H47" s="263">
        <v>0</v>
      </c>
      <c r="I47" s="263">
        <v>32794.800000000003</v>
      </c>
      <c r="J47" s="264">
        <v>0</v>
      </c>
      <c r="K47" s="263">
        <v>0</v>
      </c>
      <c r="L47" s="263" t="s">
        <v>3325</v>
      </c>
      <c r="M47" s="266" t="s">
        <v>647</v>
      </c>
      <c r="N47" s="267" t="s">
        <v>3326</v>
      </c>
    </row>
    <row r="48" spans="1:14" ht="71.25" hidden="1" customHeight="1">
      <c r="A48" s="263">
        <v>40</v>
      </c>
      <c r="B48" s="263" t="s">
        <v>3327</v>
      </c>
      <c r="C48" s="263" t="s">
        <v>3227</v>
      </c>
      <c r="D48" s="264">
        <v>1677.7</v>
      </c>
      <c r="E48" s="263">
        <v>80</v>
      </c>
      <c r="F48" s="263">
        <v>153</v>
      </c>
      <c r="G48" s="265" t="s">
        <v>3328</v>
      </c>
      <c r="H48" s="263">
        <v>0</v>
      </c>
      <c r="I48" s="263">
        <v>1677.7</v>
      </c>
      <c r="J48" s="264">
        <v>0</v>
      </c>
      <c r="K48" s="263">
        <v>0</v>
      </c>
      <c r="L48" s="263" t="s">
        <v>3229</v>
      </c>
      <c r="M48" s="266" t="s">
        <v>618</v>
      </c>
      <c r="N48" s="267" t="s">
        <v>3329</v>
      </c>
    </row>
    <row r="49" spans="1:16" ht="78" hidden="1" customHeight="1">
      <c r="A49" s="263">
        <v>41</v>
      </c>
      <c r="B49" s="263" t="s">
        <v>3330</v>
      </c>
      <c r="C49" s="263" t="s">
        <v>3227</v>
      </c>
      <c r="D49" s="264">
        <v>869.4</v>
      </c>
      <c r="E49" s="263">
        <v>13</v>
      </c>
      <c r="F49" s="263">
        <v>154</v>
      </c>
      <c r="G49" s="265" t="s">
        <v>3331</v>
      </c>
      <c r="H49" s="263">
        <v>0</v>
      </c>
      <c r="I49" s="263">
        <v>869.4</v>
      </c>
      <c r="J49" s="264">
        <v>0</v>
      </c>
      <c r="K49" s="263">
        <v>0</v>
      </c>
      <c r="L49" s="263" t="s">
        <v>3229</v>
      </c>
      <c r="M49" s="263" t="s">
        <v>618</v>
      </c>
      <c r="N49" s="265" t="s">
        <v>3332</v>
      </c>
    </row>
    <row r="50" spans="1:16" ht="96.75" hidden="1" customHeight="1">
      <c r="A50" s="263">
        <v>42</v>
      </c>
      <c r="B50" s="263" t="s">
        <v>3333</v>
      </c>
      <c r="C50" s="263" t="s">
        <v>3227</v>
      </c>
      <c r="D50" s="264">
        <v>669.1</v>
      </c>
      <c r="E50" s="263">
        <v>178</v>
      </c>
      <c r="F50" s="263">
        <v>80</v>
      </c>
      <c r="G50" s="265" t="s">
        <v>3334</v>
      </c>
      <c r="H50" s="263">
        <v>0</v>
      </c>
      <c r="I50" s="263">
        <v>669.1</v>
      </c>
      <c r="J50" s="264">
        <v>0</v>
      </c>
      <c r="K50" s="263">
        <v>0</v>
      </c>
      <c r="L50" s="263" t="s">
        <v>3229</v>
      </c>
      <c r="M50" s="266" t="s">
        <v>618</v>
      </c>
      <c r="N50" s="267" t="s">
        <v>3335</v>
      </c>
    </row>
    <row r="51" spans="1:16" ht="62.25" hidden="1" customHeight="1">
      <c r="A51" s="263">
        <v>43</v>
      </c>
      <c r="B51" s="263" t="s">
        <v>3336</v>
      </c>
      <c r="C51" s="263" t="s">
        <v>3227</v>
      </c>
      <c r="D51" s="264">
        <v>61485.7</v>
      </c>
      <c r="E51" s="263"/>
      <c r="F51" s="263" t="s">
        <v>3337</v>
      </c>
      <c r="G51" s="265" t="s">
        <v>3338</v>
      </c>
      <c r="H51" s="263">
        <v>0</v>
      </c>
      <c r="I51" s="263">
        <v>61485.7</v>
      </c>
      <c r="J51" s="264">
        <v>0</v>
      </c>
      <c r="K51" s="263">
        <v>0</v>
      </c>
      <c r="L51" s="263" t="s">
        <v>3229</v>
      </c>
      <c r="M51" s="266" t="s">
        <v>618</v>
      </c>
      <c r="N51" s="267" t="s">
        <v>3339</v>
      </c>
    </row>
    <row r="52" spans="1:16" ht="69.75" hidden="1" customHeight="1">
      <c r="A52" s="263">
        <v>44</v>
      </c>
      <c r="B52" s="277" t="s">
        <v>3340</v>
      </c>
      <c r="C52" s="263" t="s">
        <v>3227</v>
      </c>
      <c r="D52" s="278">
        <v>451.5</v>
      </c>
      <c r="E52" s="277">
        <v>160</v>
      </c>
      <c r="F52" s="277">
        <v>79</v>
      </c>
      <c r="G52" s="279" t="s">
        <v>3341</v>
      </c>
      <c r="H52" s="277">
        <v>0</v>
      </c>
      <c r="I52" s="277">
        <v>451.5</v>
      </c>
      <c r="J52" s="278">
        <v>0</v>
      </c>
      <c r="K52" s="277">
        <v>0</v>
      </c>
      <c r="L52" s="277" t="s">
        <v>3229</v>
      </c>
      <c r="M52" s="280" t="s">
        <v>3342</v>
      </c>
      <c r="N52" s="281" t="s">
        <v>3340</v>
      </c>
    </row>
    <row r="53" spans="1:16" ht="59.25" hidden="1" customHeight="1">
      <c r="A53" s="263">
        <v>45</v>
      </c>
      <c r="B53" s="277" t="s">
        <v>3343</v>
      </c>
      <c r="C53" s="263" t="s">
        <v>3227</v>
      </c>
      <c r="D53" s="278">
        <v>683</v>
      </c>
      <c r="E53" s="277">
        <v>900</v>
      </c>
      <c r="F53" s="277">
        <v>5</v>
      </c>
      <c r="G53" s="279" t="s">
        <v>3344</v>
      </c>
      <c r="H53" s="277">
        <v>0</v>
      </c>
      <c r="I53" s="277">
        <v>683</v>
      </c>
      <c r="J53" s="278">
        <v>0</v>
      </c>
      <c r="K53" s="277">
        <v>0</v>
      </c>
      <c r="L53" s="277" t="s">
        <v>3229</v>
      </c>
      <c r="M53" s="280" t="s">
        <v>3342</v>
      </c>
      <c r="N53" s="281" t="s">
        <v>3345</v>
      </c>
    </row>
    <row r="54" spans="1:16" ht="47.25" hidden="1">
      <c r="A54" s="282">
        <v>1</v>
      </c>
      <c r="B54" s="283" t="s">
        <v>3346</v>
      </c>
      <c r="C54" s="283"/>
      <c r="D54" s="284">
        <v>4531</v>
      </c>
      <c r="E54" s="282">
        <v>26</v>
      </c>
      <c r="F54" s="282">
        <v>28</v>
      </c>
      <c r="G54" s="282" t="s">
        <v>3346</v>
      </c>
      <c r="H54" s="282"/>
      <c r="I54" s="284">
        <v>4531</v>
      </c>
      <c r="J54" s="282"/>
      <c r="K54" s="282"/>
      <c r="L54" s="282" t="s">
        <v>3229</v>
      </c>
      <c r="M54" s="282" t="s">
        <v>647</v>
      </c>
      <c r="N54" s="282" t="s">
        <v>1017</v>
      </c>
    </row>
    <row r="55" spans="1:16" ht="47.25" hidden="1">
      <c r="A55" s="282">
        <v>2</v>
      </c>
      <c r="B55" s="283" t="s">
        <v>3347</v>
      </c>
      <c r="C55" s="283"/>
      <c r="D55" s="284">
        <v>3076</v>
      </c>
      <c r="E55" s="282">
        <v>189</v>
      </c>
      <c r="F55" s="282">
        <v>33</v>
      </c>
      <c r="G55" s="282" t="s">
        <v>3348</v>
      </c>
      <c r="H55" s="282"/>
      <c r="I55" s="284">
        <v>3076</v>
      </c>
      <c r="J55" s="282"/>
      <c r="K55" s="282"/>
      <c r="L55" s="282" t="s">
        <v>3229</v>
      </c>
      <c r="M55" s="282" t="s">
        <v>647</v>
      </c>
      <c r="N55" s="282" t="s">
        <v>1017</v>
      </c>
      <c r="P55" s="285" t="e">
        <f>#REF!+#REF!</f>
        <v>#REF!</v>
      </c>
    </row>
    <row r="56" spans="1:16" ht="47.25" hidden="1">
      <c r="A56" s="282">
        <v>3</v>
      </c>
      <c r="B56" s="283" t="s">
        <v>983</v>
      </c>
      <c r="C56" s="283"/>
      <c r="D56" s="284">
        <v>1674</v>
      </c>
      <c r="E56" s="282">
        <v>113</v>
      </c>
      <c r="F56" s="282">
        <v>33</v>
      </c>
      <c r="G56" s="282" t="s">
        <v>839</v>
      </c>
      <c r="H56" s="282"/>
      <c r="I56" s="284">
        <v>1674</v>
      </c>
      <c r="J56" s="282"/>
      <c r="K56" s="282"/>
      <c r="L56" s="282" t="s">
        <v>3229</v>
      </c>
      <c r="M56" s="282" t="s">
        <v>647</v>
      </c>
      <c r="N56" s="282" t="s">
        <v>1017</v>
      </c>
    </row>
    <row r="57" spans="1:16" ht="47.25" hidden="1">
      <c r="A57" s="282">
        <v>4</v>
      </c>
      <c r="B57" s="283" t="s">
        <v>750</v>
      </c>
      <c r="C57" s="283"/>
      <c r="D57" s="284">
        <v>3290</v>
      </c>
      <c r="E57" s="282">
        <v>242</v>
      </c>
      <c r="F57" s="282">
        <v>33</v>
      </c>
      <c r="G57" s="282" t="s">
        <v>750</v>
      </c>
      <c r="H57" s="282"/>
      <c r="I57" s="284">
        <v>3290</v>
      </c>
      <c r="J57" s="282"/>
      <c r="K57" s="282"/>
      <c r="L57" s="282" t="s">
        <v>3229</v>
      </c>
      <c r="M57" s="282" t="s">
        <v>647</v>
      </c>
      <c r="N57" s="282" t="s">
        <v>1017</v>
      </c>
    </row>
    <row r="58" spans="1:16" ht="47.25" hidden="1">
      <c r="A58" s="282">
        <v>5</v>
      </c>
      <c r="B58" s="283" t="s">
        <v>3349</v>
      </c>
      <c r="C58" s="283" t="s">
        <v>3350</v>
      </c>
      <c r="D58" s="284">
        <v>4066</v>
      </c>
      <c r="E58" s="282">
        <v>224</v>
      </c>
      <c r="F58" s="282">
        <v>33</v>
      </c>
      <c r="G58" s="282" t="s">
        <v>3351</v>
      </c>
      <c r="H58" s="282"/>
      <c r="I58" s="284">
        <v>4066</v>
      </c>
      <c r="J58" s="282"/>
      <c r="K58" s="282"/>
      <c r="L58" s="282" t="s">
        <v>3229</v>
      </c>
      <c r="M58" s="282" t="s">
        <v>647</v>
      </c>
      <c r="N58" s="282" t="s">
        <v>1017</v>
      </c>
    </row>
    <row r="59" spans="1:16" ht="47.25" hidden="1">
      <c r="A59" s="282">
        <v>6</v>
      </c>
      <c r="B59" s="283" t="s">
        <v>3352</v>
      </c>
      <c r="C59" s="283" t="s">
        <v>3350</v>
      </c>
      <c r="D59" s="284">
        <v>11650</v>
      </c>
      <c r="E59" s="282">
        <v>152</v>
      </c>
      <c r="F59" s="282">
        <v>40</v>
      </c>
      <c r="G59" s="282" t="s">
        <v>675</v>
      </c>
      <c r="H59" s="282"/>
      <c r="I59" s="284">
        <v>11650</v>
      </c>
      <c r="J59" s="282"/>
      <c r="K59" s="282"/>
      <c r="L59" s="282" t="s">
        <v>3229</v>
      </c>
      <c r="M59" s="282" t="s">
        <v>647</v>
      </c>
      <c r="N59" s="282" t="s">
        <v>1017</v>
      </c>
    </row>
    <row r="60" spans="1:16" ht="47.25" hidden="1">
      <c r="A60" s="282">
        <v>7</v>
      </c>
      <c r="B60" s="283" t="s">
        <v>3353</v>
      </c>
      <c r="C60" s="283" t="s">
        <v>3350</v>
      </c>
      <c r="D60" s="284">
        <v>814</v>
      </c>
      <c r="E60" s="282">
        <v>579</v>
      </c>
      <c r="F60" s="282">
        <v>23</v>
      </c>
      <c r="G60" s="282" t="s">
        <v>675</v>
      </c>
      <c r="H60" s="282"/>
      <c r="I60" s="284">
        <v>814</v>
      </c>
      <c r="J60" s="282"/>
      <c r="K60" s="282"/>
      <c r="L60" s="282" t="s">
        <v>3229</v>
      </c>
      <c r="M60" s="282" t="s">
        <v>647</v>
      </c>
      <c r="N60" s="282" t="s">
        <v>1017</v>
      </c>
    </row>
    <row r="61" spans="1:16" ht="47.25" hidden="1">
      <c r="A61" s="282">
        <v>8</v>
      </c>
      <c r="B61" s="283" t="s">
        <v>3354</v>
      </c>
      <c r="C61" s="283" t="s">
        <v>3350</v>
      </c>
      <c r="D61" s="284">
        <v>492</v>
      </c>
      <c r="E61" s="282">
        <v>83</v>
      </c>
      <c r="F61" s="282">
        <v>24</v>
      </c>
      <c r="G61" s="282" t="s">
        <v>675</v>
      </c>
      <c r="H61" s="282"/>
      <c r="I61" s="284">
        <v>492</v>
      </c>
      <c r="J61" s="282"/>
      <c r="K61" s="282"/>
      <c r="L61" s="282" t="s">
        <v>3229</v>
      </c>
      <c r="M61" s="282" t="s">
        <v>647</v>
      </c>
      <c r="N61" s="282" t="s">
        <v>1017</v>
      </c>
    </row>
    <row r="62" spans="1:16" ht="47.25" hidden="1">
      <c r="A62" s="282">
        <v>9</v>
      </c>
      <c r="B62" s="283" t="s">
        <v>3355</v>
      </c>
      <c r="C62" s="283" t="s">
        <v>3350</v>
      </c>
      <c r="D62" s="284">
        <v>1038</v>
      </c>
      <c r="E62" s="282">
        <v>330</v>
      </c>
      <c r="F62" s="282">
        <v>23</v>
      </c>
      <c r="G62" s="282" t="s">
        <v>3356</v>
      </c>
      <c r="H62" s="282"/>
      <c r="I62" s="284">
        <v>1038</v>
      </c>
      <c r="J62" s="282"/>
      <c r="K62" s="282"/>
      <c r="L62" s="282" t="s">
        <v>3229</v>
      </c>
      <c r="M62" s="282" t="s">
        <v>647</v>
      </c>
      <c r="N62" s="282" t="s">
        <v>1017</v>
      </c>
    </row>
    <row r="63" spans="1:16" ht="47.25" hidden="1">
      <c r="A63" s="282">
        <v>10</v>
      </c>
      <c r="B63" s="283" t="s">
        <v>3357</v>
      </c>
      <c r="C63" s="283" t="s">
        <v>3350</v>
      </c>
      <c r="D63" s="284">
        <v>6392</v>
      </c>
      <c r="E63" s="282">
        <v>214</v>
      </c>
      <c r="F63" s="282">
        <v>23</v>
      </c>
      <c r="G63" s="282" t="s">
        <v>1549</v>
      </c>
      <c r="H63" s="282"/>
      <c r="I63" s="284">
        <v>6392</v>
      </c>
      <c r="J63" s="282"/>
      <c r="K63" s="282"/>
      <c r="L63" s="282" t="s">
        <v>3229</v>
      </c>
      <c r="M63" s="282" t="s">
        <v>647</v>
      </c>
      <c r="N63" s="282" t="s">
        <v>1017</v>
      </c>
    </row>
    <row r="64" spans="1:16" ht="72" hidden="1">
      <c r="A64" s="282">
        <v>11</v>
      </c>
      <c r="B64" s="283" t="s">
        <v>3358</v>
      </c>
      <c r="C64" s="283" t="s">
        <v>3350</v>
      </c>
      <c r="D64" s="284">
        <v>4184</v>
      </c>
      <c r="E64" s="282">
        <v>125</v>
      </c>
      <c r="F64" s="282">
        <v>34</v>
      </c>
      <c r="G64" s="282" t="s">
        <v>3359</v>
      </c>
      <c r="H64" s="282"/>
      <c r="I64" s="284">
        <v>4184</v>
      </c>
      <c r="J64" s="282"/>
      <c r="K64" s="282"/>
      <c r="L64" s="286" t="s">
        <v>3360</v>
      </c>
      <c r="M64" s="282" t="s">
        <v>647</v>
      </c>
      <c r="N64" s="282" t="s">
        <v>3361</v>
      </c>
    </row>
    <row r="65" spans="1:14" ht="47.25" hidden="1">
      <c r="A65" s="282">
        <v>12</v>
      </c>
      <c r="B65" s="283" t="s">
        <v>3362</v>
      </c>
      <c r="C65" s="283" t="s">
        <v>3350</v>
      </c>
      <c r="D65" s="284">
        <v>2736</v>
      </c>
      <c r="E65" s="282">
        <v>158</v>
      </c>
      <c r="F65" s="282">
        <v>34</v>
      </c>
      <c r="G65" s="282" t="s">
        <v>3363</v>
      </c>
      <c r="H65" s="282"/>
      <c r="I65" s="284">
        <v>2736</v>
      </c>
      <c r="J65" s="282"/>
      <c r="K65" s="282"/>
      <c r="L65" s="282" t="s">
        <v>3229</v>
      </c>
      <c r="M65" s="282" t="s">
        <v>647</v>
      </c>
      <c r="N65" s="282" t="s">
        <v>3361</v>
      </c>
    </row>
    <row r="66" spans="1:14" ht="72" hidden="1">
      <c r="A66" s="282">
        <v>13</v>
      </c>
      <c r="B66" s="283" t="s">
        <v>3364</v>
      </c>
      <c r="C66" s="283" t="s">
        <v>3350</v>
      </c>
      <c r="D66" s="284">
        <v>15504</v>
      </c>
      <c r="E66" s="282">
        <v>108</v>
      </c>
      <c r="F66" s="282">
        <v>34</v>
      </c>
      <c r="G66" s="282" t="s">
        <v>3359</v>
      </c>
      <c r="H66" s="282"/>
      <c r="I66" s="284">
        <v>15504</v>
      </c>
      <c r="J66" s="282"/>
      <c r="K66" s="282"/>
      <c r="L66" s="286" t="s">
        <v>3365</v>
      </c>
      <c r="M66" s="282" t="s">
        <v>647</v>
      </c>
      <c r="N66" s="282" t="s">
        <v>3361</v>
      </c>
    </row>
    <row r="67" spans="1:14" ht="72" hidden="1">
      <c r="A67" s="282">
        <v>14</v>
      </c>
      <c r="B67" s="283" t="s">
        <v>3366</v>
      </c>
      <c r="C67" s="283" t="s">
        <v>3350</v>
      </c>
      <c r="D67" s="284">
        <v>14361</v>
      </c>
      <c r="E67" s="282">
        <v>84.156999999999996</v>
      </c>
      <c r="F67" s="282">
        <v>33.340000000000003</v>
      </c>
      <c r="G67" s="282" t="s">
        <v>3359</v>
      </c>
      <c r="H67" s="282"/>
      <c r="I67" s="284">
        <v>14361</v>
      </c>
      <c r="J67" s="282"/>
      <c r="K67" s="282"/>
      <c r="L67" s="286" t="s">
        <v>3367</v>
      </c>
      <c r="M67" s="282" t="s">
        <v>647</v>
      </c>
      <c r="N67" s="282" t="s">
        <v>3361</v>
      </c>
    </row>
    <row r="68" spans="1:14" hidden="1">
      <c r="A68" s="3724">
        <v>15</v>
      </c>
      <c r="B68" s="3725" t="s">
        <v>1325</v>
      </c>
      <c r="C68" s="283" t="s">
        <v>3350</v>
      </c>
      <c r="D68" s="284">
        <v>3302</v>
      </c>
      <c r="E68" s="282">
        <v>143</v>
      </c>
      <c r="F68" s="3724">
        <v>23</v>
      </c>
      <c r="G68" s="3724" t="s">
        <v>766</v>
      </c>
      <c r="H68" s="282"/>
      <c r="I68" s="284">
        <v>3302</v>
      </c>
      <c r="J68" s="282"/>
      <c r="K68" s="282"/>
      <c r="L68" s="283"/>
      <c r="M68" s="3724"/>
      <c r="N68" s="3724" t="s">
        <v>1017</v>
      </c>
    </row>
    <row r="69" spans="1:14" hidden="1">
      <c r="A69" s="3724"/>
      <c r="B69" s="3725"/>
      <c r="C69" s="283" t="s">
        <v>3350</v>
      </c>
      <c r="D69" s="284">
        <v>798</v>
      </c>
      <c r="E69" s="282">
        <v>678</v>
      </c>
      <c r="F69" s="3724"/>
      <c r="G69" s="3724"/>
      <c r="H69" s="282"/>
      <c r="I69" s="284">
        <v>798</v>
      </c>
      <c r="J69" s="282"/>
      <c r="K69" s="282"/>
      <c r="L69" s="283"/>
      <c r="M69" s="3724"/>
      <c r="N69" s="3724"/>
    </row>
    <row r="70" spans="1:14" ht="60" hidden="1">
      <c r="A70" s="287">
        <v>1</v>
      </c>
      <c r="B70" s="288" t="s">
        <v>3369</v>
      </c>
      <c r="C70" s="288" t="s">
        <v>3370</v>
      </c>
      <c r="D70" s="289">
        <v>1992</v>
      </c>
      <c r="E70" s="288">
        <v>9</v>
      </c>
      <c r="F70" s="288">
        <v>1</v>
      </c>
      <c r="G70" s="290" t="s">
        <v>3371</v>
      </c>
      <c r="H70" s="288"/>
      <c r="I70" s="289"/>
      <c r="J70" s="289"/>
      <c r="K70" s="289">
        <v>1992</v>
      </c>
      <c r="L70" s="288"/>
      <c r="M70" s="290" t="s">
        <v>3371</v>
      </c>
      <c r="N70" s="288" t="s">
        <v>1017</v>
      </c>
    </row>
    <row r="71" spans="1:14" ht="72" hidden="1">
      <c r="A71" s="287">
        <v>2</v>
      </c>
      <c r="B71" s="288" t="s">
        <v>3372</v>
      </c>
      <c r="C71" s="288" t="s">
        <v>3370</v>
      </c>
      <c r="D71" s="289">
        <v>3563</v>
      </c>
      <c r="E71" s="288">
        <v>151</v>
      </c>
      <c r="F71" s="288">
        <v>21</v>
      </c>
      <c r="G71" s="290" t="s">
        <v>3373</v>
      </c>
      <c r="H71" s="288"/>
      <c r="I71" s="289"/>
      <c r="J71" s="289"/>
      <c r="K71" s="289">
        <v>3563</v>
      </c>
      <c r="L71" s="288"/>
      <c r="M71" s="290" t="s">
        <v>3373</v>
      </c>
      <c r="N71" s="291" t="s">
        <v>3374</v>
      </c>
    </row>
    <row r="72" spans="1:14" ht="36" hidden="1">
      <c r="A72" s="287">
        <v>3</v>
      </c>
      <c r="B72" s="288" t="s">
        <v>3375</v>
      </c>
      <c r="C72" s="288" t="s">
        <v>3370</v>
      </c>
      <c r="D72" s="289">
        <v>2848</v>
      </c>
      <c r="E72" s="288">
        <v>997</v>
      </c>
      <c r="F72" s="288">
        <v>21</v>
      </c>
      <c r="G72" s="290" t="s">
        <v>3376</v>
      </c>
      <c r="H72" s="288"/>
      <c r="I72" s="289">
        <v>2848</v>
      </c>
      <c r="J72" s="289"/>
      <c r="K72" s="289"/>
      <c r="L72" s="288"/>
      <c r="M72" s="290" t="s">
        <v>3376</v>
      </c>
      <c r="N72" s="288"/>
    </row>
    <row r="73" spans="1:14" ht="47.25" hidden="1">
      <c r="A73" s="287">
        <v>4</v>
      </c>
      <c r="B73" s="288" t="s">
        <v>3375</v>
      </c>
      <c r="C73" s="288" t="s">
        <v>3370</v>
      </c>
      <c r="D73" s="289">
        <v>189</v>
      </c>
      <c r="E73" s="288">
        <v>23</v>
      </c>
      <c r="F73" s="288">
        <v>26</v>
      </c>
      <c r="G73" s="290" t="s">
        <v>3377</v>
      </c>
      <c r="H73" s="288"/>
      <c r="I73" s="289"/>
      <c r="J73" s="289"/>
      <c r="K73" s="289">
        <v>189</v>
      </c>
      <c r="L73" s="288"/>
      <c r="M73" s="290" t="s">
        <v>3377</v>
      </c>
      <c r="N73" s="288" t="s">
        <v>1017</v>
      </c>
    </row>
    <row r="74" spans="1:14" ht="60" hidden="1">
      <c r="A74" s="287">
        <v>5</v>
      </c>
      <c r="B74" s="288" t="s">
        <v>3378</v>
      </c>
      <c r="C74" s="288" t="s">
        <v>3370</v>
      </c>
      <c r="D74" s="289">
        <v>3203.5</v>
      </c>
      <c r="E74" s="288">
        <v>28</v>
      </c>
      <c r="F74" s="288" t="s">
        <v>3379</v>
      </c>
      <c r="G74" s="290" t="s">
        <v>3380</v>
      </c>
      <c r="H74" s="288"/>
      <c r="I74" s="289"/>
      <c r="J74" s="289"/>
      <c r="K74" s="289">
        <v>3203.5</v>
      </c>
      <c r="L74" s="288"/>
      <c r="M74" s="290" t="s">
        <v>3380</v>
      </c>
      <c r="N74" s="288" t="s">
        <v>1017</v>
      </c>
    </row>
    <row r="75" spans="1:14" ht="48" hidden="1">
      <c r="A75" s="287">
        <v>6</v>
      </c>
      <c r="B75" s="288" t="s">
        <v>3378</v>
      </c>
      <c r="C75" s="288" t="s">
        <v>3370</v>
      </c>
      <c r="D75" s="289">
        <v>697</v>
      </c>
      <c r="E75" s="288">
        <v>29</v>
      </c>
      <c r="F75" s="288" t="s">
        <v>3379</v>
      </c>
      <c r="G75" s="290" t="s">
        <v>3381</v>
      </c>
      <c r="H75" s="288"/>
      <c r="I75" s="289"/>
      <c r="J75" s="289"/>
      <c r="K75" s="289">
        <v>697</v>
      </c>
      <c r="L75" s="288"/>
      <c r="M75" s="290" t="s">
        <v>3381</v>
      </c>
      <c r="N75" s="288" t="s">
        <v>1017</v>
      </c>
    </row>
    <row r="76" spans="1:14" ht="48" hidden="1">
      <c r="A76" s="287">
        <v>7</v>
      </c>
      <c r="B76" s="288" t="s">
        <v>3369</v>
      </c>
      <c r="C76" s="288" t="s">
        <v>3370</v>
      </c>
      <c r="D76" s="289">
        <v>150</v>
      </c>
      <c r="E76" s="288">
        <v>71</v>
      </c>
      <c r="F76" s="288">
        <v>2</v>
      </c>
      <c r="G76" s="290" t="s">
        <v>3382</v>
      </c>
      <c r="H76" s="288"/>
      <c r="I76" s="289">
        <v>150</v>
      </c>
      <c r="J76" s="289"/>
      <c r="K76" s="289"/>
      <c r="L76" s="288"/>
      <c r="M76" s="290" t="s">
        <v>3382</v>
      </c>
      <c r="N76" s="288"/>
    </row>
    <row r="77" spans="1:14" ht="72" hidden="1">
      <c r="A77" s="287">
        <v>8</v>
      </c>
      <c r="B77" s="288" t="s">
        <v>3369</v>
      </c>
      <c r="C77" s="288" t="s">
        <v>3370</v>
      </c>
      <c r="D77" s="289">
        <v>205</v>
      </c>
      <c r="E77" s="288">
        <v>7</v>
      </c>
      <c r="F77" s="288">
        <v>13</v>
      </c>
      <c r="G77" s="290" t="s">
        <v>3383</v>
      </c>
      <c r="H77" s="288"/>
      <c r="I77" s="289">
        <v>205</v>
      </c>
      <c r="J77" s="289"/>
      <c r="K77" s="289"/>
      <c r="L77" s="288"/>
      <c r="M77" s="290" t="s">
        <v>3383</v>
      </c>
      <c r="N77" s="288"/>
    </row>
    <row r="78" spans="1:14" ht="48" hidden="1">
      <c r="A78" s="287">
        <v>9</v>
      </c>
      <c r="B78" s="288" t="s">
        <v>3375</v>
      </c>
      <c r="C78" s="288" t="s">
        <v>3370</v>
      </c>
      <c r="D78" s="289">
        <v>2494</v>
      </c>
      <c r="E78" s="288">
        <v>59</v>
      </c>
      <c r="F78" s="288">
        <v>21</v>
      </c>
      <c r="G78" s="290" t="s">
        <v>3384</v>
      </c>
      <c r="H78" s="288"/>
      <c r="I78" s="289">
        <v>2494</v>
      </c>
      <c r="J78" s="289"/>
      <c r="K78" s="289"/>
      <c r="L78" s="288"/>
      <c r="M78" s="290" t="s">
        <v>3384</v>
      </c>
      <c r="N78" s="288"/>
    </row>
    <row r="79" spans="1:14" ht="48" hidden="1">
      <c r="A79" s="287">
        <v>10</v>
      </c>
      <c r="B79" s="288" t="s">
        <v>3378</v>
      </c>
      <c r="C79" s="288" t="s">
        <v>3370</v>
      </c>
      <c r="D79" s="289">
        <v>639</v>
      </c>
      <c r="E79" s="288">
        <v>6</v>
      </c>
      <c r="F79" s="288">
        <v>27</v>
      </c>
      <c r="G79" s="290" t="s">
        <v>3385</v>
      </c>
      <c r="H79" s="288"/>
      <c r="I79" s="289">
        <v>639</v>
      </c>
      <c r="J79" s="289"/>
      <c r="K79" s="289"/>
      <c r="L79" s="288"/>
      <c r="M79" s="290" t="s">
        <v>3385</v>
      </c>
      <c r="N79" s="288"/>
    </row>
    <row r="80" spans="1:14" ht="36" hidden="1">
      <c r="A80" s="287">
        <v>11</v>
      </c>
      <c r="B80" s="288" t="s">
        <v>3378</v>
      </c>
      <c r="C80" s="288" t="s">
        <v>3370</v>
      </c>
      <c r="D80" s="289">
        <v>1339</v>
      </c>
      <c r="E80" s="288">
        <v>998</v>
      </c>
      <c r="F80" s="288">
        <v>21</v>
      </c>
      <c r="G80" s="290" t="s">
        <v>3386</v>
      </c>
      <c r="H80" s="288"/>
      <c r="I80" s="289">
        <v>1339</v>
      </c>
      <c r="J80" s="289"/>
      <c r="K80" s="289"/>
      <c r="L80" s="288"/>
      <c r="M80" s="290" t="s">
        <v>3386</v>
      </c>
      <c r="N80" s="288"/>
    </row>
    <row r="81" spans="1:14" ht="48" hidden="1">
      <c r="A81" s="287">
        <v>12</v>
      </c>
      <c r="B81" s="288" t="s">
        <v>3387</v>
      </c>
      <c r="C81" s="288" t="s">
        <v>3370</v>
      </c>
      <c r="D81" s="289">
        <v>397.8</v>
      </c>
      <c r="E81" s="288">
        <v>205</v>
      </c>
      <c r="F81" s="288" t="s">
        <v>3388</v>
      </c>
      <c r="G81" s="290" t="s">
        <v>3389</v>
      </c>
      <c r="H81" s="288"/>
      <c r="I81" s="289">
        <v>397.8</v>
      </c>
      <c r="J81" s="289"/>
      <c r="K81" s="289"/>
      <c r="L81" s="288"/>
      <c r="M81" s="290" t="s">
        <v>3389</v>
      </c>
      <c r="N81" s="288"/>
    </row>
    <row r="82" spans="1:14" ht="24" hidden="1">
      <c r="A82" s="287">
        <v>13</v>
      </c>
      <c r="B82" s="288" t="s">
        <v>3378</v>
      </c>
      <c r="C82" s="288" t="s">
        <v>3370</v>
      </c>
      <c r="D82" s="289">
        <v>1233.4000000000001</v>
      </c>
      <c r="E82" s="288">
        <v>150</v>
      </c>
      <c r="F82" s="288" t="s">
        <v>3390</v>
      </c>
      <c r="G82" s="290" t="s">
        <v>3391</v>
      </c>
      <c r="H82" s="288"/>
      <c r="I82" s="289"/>
      <c r="J82" s="289"/>
      <c r="K82" s="289">
        <v>1233.4000000000001</v>
      </c>
      <c r="L82" s="288"/>
      <c r="M82" s="290" t="s">
        <v>3391</v>
      </c>
      <c r="N82" s="291" t="s">
        <v>3374</v>
      </c>
    </row>
    <row r="83" spans="1:14" ht="72" hidden="1">
      <c r="A83" s="287">
        <v>14</v>
      </c>
      <c r="B83" s="288" t="s">
        <v>3378</v>
      </c>
      <c r="C83" s="288" t="s">
        <v>3370</v>
      </c>
      <c r="D83" s="289">
        <v>7302.4</v>
      </c>
      <c r="E83" s="288">
        <v>130</v>
      </c>
      <c r="F83" s="288" t="s">
        <v>3390</v>
      </c>
      <c r="G83" s="290" t="s">
        <v>3392</v>
      </c>
      <c r="H83" s="288"/>
      <c r="I83" s="289">
        <v>7302.4</v>
      </c>
      <c r="J83" s="289"/>
      <c r="K83" s="289"/>
      <c r="L83" s="288"/>
      <c r="M83" s="290" t="s">
        <v>3392</v>
      </c>
      <c r="N83" s="288"/>
    </row>
    <row r="84" spans="1:14" ht="48" hidden="1">
      <c r="A84" s="287">
        <v>15</v>
      </c>
      <c r="B84" s="288" t="s">
        <v>3378</v>
      </c>
      <c r="C84" s="288" t="s">
        <v>3370</v>
      </c>
      <c r="D84" s="289">
        <v>10139</v>
      </c>
      <c r="E84" s="288" t="s">
        <v>3393</v>
      </c>
      <c r="F84" s="288">
        <v>21</v>
      </c>
      <c r="G84" s="290" t="s">
        <v>3394</v>
      </c>
      <c r="H84" s="288"/>
      <c r="I84" s="289">
        <v>10139</v>
      </c>
      <c r="J84" s="289"/>
      <c r="K84" s="289"/>
      <c r="L84" s="288"/>
      <c r="M84" s="290" t="s">
        <v>3394</v>
      </c>
      <c r="N84" s="288"/>
    </row>
    <row r="85" spans="1:14" ht="48" hidden="1">
      <c r="A85" s="287">
        <v>16</v>
      </c>
      <c r="B85" s="288" t="s">
        <v>3387</v>
      </c>
      <c r="C85" s="288" t="s">
        <v>3370</v>
      </c>
      <c r="D85" s="289">
        <v>10821</v>
      </c>
      <c r="E85" s="288">
        <v>22</v>
      </c>
      <c r="F85" s="288">
        <v>22</v>
      </c>
      <c r="G85" s="290" t="s">
        <v>3395</v>
      </c>
      <c r="H85" s="288"/>
      <c r="I85" s="289">
        <v>10821</v>
      </c>
      <c r="J85" s="289"/>
      <c r="K85" s="289"/>
      <c r="L85" s="288"/>
      <c r="M85" s="290" t="s">
        <v>3395</v>
      </c>
      <c r="N85" s="288"/>
    </row>
    <row r="86" spans="1:14" ht="48" hidden="1">
      <c r="A86" s="287">
        <v>17</v>
      </c>
      <c r="B86" s="288" t="s">
        <v>3378</v>
      </c>
      <c r="C86" s="288" t="s">
        <v>3370</v>
      </c>
      <c r="D86" s="289">
        <v>3271</v>
      </c>
      <c r="E86" s="288">
        <v>735</v>
      </c>
      <c r="F86" s="288" t="s">
        <v>3390</v>
      </c>
      <c r="G86" s="290" t="s">
        <v>3396</v>
      </c>
      <c r="H86" s="288"/>
      <c r="I86" s="289">
        <v>3271</v>
      </c>
      <c r="J86" s="289"/>
      <c r="K86" s="289"/>
      <c r="L86" s="288"/>
      <c r="M86" s="290" t="s">
        <v>3396</v>
      </c>
      <c r="N86" s="288"/>
    </row>
    <row r="87" spans="1:14" hidden="1">
      <c r="A87" s="287">
        <v>18</v>
      </c>
      <c r="B87" s="288" t="s">
        <v>3387</v>
      </c>
      <c r="C87" s="288" t="s">
        <v>3370</v>
      </c>
      <c r="D87" s="289">
        <v>753.5</v>
      </c>
      <c r="E87" s="288">
        <v>10</v>
      </c>
      <c r="F87" s="288">
        <v>21</v>
      </c>
      <c r="G87" s="290" t="s">
        <v>3397</v>
      </c>
      <c r="H87" s="288"/>
      <c r="I87" s="289">
        <v>753.5</v>
      </c>
      <c r="J87" s="289"/>
      <c r="K87" s="289"/>
      <c r="L87" s="288"/>
      <c r="M87" s="290"/>
      <c r="N87" s="288"/>
    </row>
    <row r="88" spans="1:14" hidden="1">
      <c r="A88" s="287">
        <v>19</v>
      </c>
      <c r="B88" s="288" t="s">
        <v>3387</v>
      </c>
      <c r="C88" s="288" t="s">
        <v>3370</v>
      </c>
      <c r="D88" s="289">
        <v>1076.7</v>
      </c>
      <c r="E88" s="288">
        <v>83</v>
      </c>
      <c r="F88" s="288">
        <v>21</v>
      </c>
      <c r="G88" s="290" t="s">
        <v>3398</v>
      </c>
      <c r="H88" s="288"/>
      <c r="I88" s="289">
        <v>1076.7</v>
      </c>
      <c r="J88" s="289"/>
      <c r="K88" s="289"/>
      <c r="L88" s="288"/>
      <c r="M88" s="290"/>
      <c r="N88" s="288"/>
    </row>
    <row r="89" spans="1:14" hidden="1">
      <c r="A89" s="287">
        <v>20</v>
      </c>
      <c r="B89" s="288" t="s">
        <v>3387</v>
      </c>
      <c r="C89" s="288" t="s">
        <v>3370</v>
      </c>
      <c r="D89" s="289">
        <v>2375</v>
      </c>
      <c r="E89" s="288">
        <v>853</v>
      </c>
      <c r="F89" s="288">
        <v>21</v>
      </c>
      <c r="G89" s="290" t="s">
        <v>3398</v>
      </c>
      <c r="H89" s="288"/>
      <c r="I89" s="289">
        <v>2375</v>
      </c>
      <c r="J89" s="289"/>
      <c r="K89" s="289"/>
      <c r="L89" s="288"/>
      <c r="M89" s="290"/>
      <c r="N89" s="288"/>
    </row>
    <row r="90" spans="1:14" hidden="1">
      <c r="A90" s="287">
        <v>21</v>
      </c>
      <c r="B90" s="288" t="s">
        <v>3375</v>
      </c>
      <c r="C90" s="288" t="s">
        <v>3370</v>
      </c>
      <c r="D90" s="289">
        <v>6790</v>
      </c>
      <c r="E90" s="288">
        <v>1</v>
      </c>
      <c r="F90" s="288">
        <v>21</v>
      </c>
      <c r="G90" s="290" t="s">
        <v>3397</v>
      </c>
      <c r="H90" s="288"/>
      <c r="I90" s="289">
        <v>6790</v>
      </c>
      <c r="J90" s="289"/>
      <c r="K90" s="289"/>
      <c r="L90" s="288"/>
      <c r="M90" s="290"/>
      <c r="N90" s="288"/>
    </row>
    <row r="91" spans="1:14" ht="78.75" hidden="1">
      <c r="A91" s="287">
        <v>22</v>
      </c>
      <c r="B91" s="288" t="s">
        <v>3369</v>
      </c>
      <c r="C91" s="288" t="s">
        <v>3370</v>
      </c>
      <c r="D91" s="289">
        <v>12549</v>
      </c>
      <c r="E91" s="288">
        <v>400</v>
      </c>
      <c r="F91" s="288">
        <v>3</v>
      </c>
      <c r="G91" s="290" t="s">
        <v>3399</v>
      </c>
      <c r="H91" s="288"/>
      <c r="I91" s="289">
        <v>12549</v>
      </c>
      <c r="J91" s="289"/>
      <c r="K91" s="289"/>
      <c r="L91" s="288" t="s">
        <v>3400</v>
      </c>
      <c r="M91" s="290" t="s">
        <v>3399</v>
      </c>
      <c r="N91" s="288" t="s">
        <v>1017</v>
      </c>
    </row>
    <row r="92" spans="1:14" ht="24" hidden="1">
      <c r="A92" s="287">
        <v>23</v>
      </c>
      <c r="B92" s="288" t="s">
        <v>3369</v>
      </c>
      <c r="C92" s="288" t="s">
        <v>3370</v>
      </c>
      <c r="D92" s="289">
        <v>27960</v>
      </c>
      <c r="E92" s="288">
        <v>401</v>
      </c>
      <c r="F92" s="288">
        <v>3</v>
      </c>
      <c r="G92" s="290" t="s">
        <v>3401</v>
      </c>
      <c r="H92" s="288"/>
      <c r="I92" s="289">
        <v>27960</v>
      </c>
      <c r="J92" s="289"/>
      <c r="K92" s="289"/>
      <c r="L92" s="288"/>
      <c r="M92" s="290" t="s">
        <v>3401</v>
      </c>
      <c r="N92" s="288"/>
    </row>
    <row r="93" spans="1:14" hidden="1">
      <c r="A93" s="287">
        <v>24</v>
      </c>
      <c r="B93" s="288" t="s">
        <v>3369</v>
      </c>
      <c r="C93" s="288" t="s">
        <v>3370</v>
      </c>
      <c r="D93" s="289">
        <v>16479</v>
      </c>
      <c r="E93" s="288">
        <v>1</v>
      </c>
      <c r="F93" s="288">
        <v>4</v>
      </c>
      <c r="G93" s="290" t="s">
        <v>3402</v>
      </c>
      <c r="H93" s="288"/>
      <c r="I93" s="289">
        <v>16479</v>
      </c>
      <c r="J93" s="289"/>
      <c r="K93" s="289"/>
      <c r="L93" s="288"/>
      <c r="M93" s="290" t="s">
        <v>3402</v>
      </c>
      <c r="N93" s="288"/>
    </row>
    <row r="94" spans="1:14" ht="24" hidden="1">
      <c r="A94" s="287">
        <v>25</v>
      </c>
      <c r="B94" s="288" t="s">
        <v>3387</v>
      </c>
      <c r="C94" s="288" t="s">
        <v>3370</v>
      </c>
      <c r="D94" s="289">
        <v>140</v>
      </c>
      <c r="E94" s="288">
        <v>15</v>
      </c>
      <c r="F94" s="288">
        <v>17</v>
      </c>
      <c r="G94" s="290" t="s">
        <v>3403</v>
      </c>
      <c r="H94" s="288"/>
      <c r="I94" s="289">
        <v>140</v>
      </c>
      <c r="J94" s="289"/>
      <c r="K94" s="289"/>
      <c r="L94" s="288"/>
      <c r="M94" s="290" t="s">
        <v>3403</v>
      </c>
      <c r="N94" s="288"/>
    </row>
    <row r="95" spans="1:14" hidden="1">
      <c r="A95" s="287">
        <v>26</v>
      </c>
      <c r="B95" s="288" t="s">
        <v>3369</v>
      </c>
      <c r="C95" s="288" t="s">
        <v>3370</v>
      </c>
      <c r="D95" s="289">
        <v>107854</v>
      </c>
      <c r="E95" s="288">
        <v>200</v>
      </c>
      <c r="F95" s="288">
        <v>9</v>
      </c>
      <c r="G95" s="290" t="s">
        <v>3402</v>
      </c>
      <c r="H95" s="288"/>
      <c r="I95" s="289">
        <v>107854</v>
      </c>
      <c r="J95" s="289"/>
      <c r="K95" s="289"/>
      <c r="L95" s="288"/>
      <c r="M95" s="290" t="s">
        <v>3402</v>
      </c>
      <c r="N95" s="288"/>
    </row>
    <row r="96" spans="1:14" ht="24" hidden="1">
      <c r="A96" s="287">
        <v>27</v>
      </c>
      <c r="B96" s="288" t="s">
        <v>3369</v>
      </c>
      <c r="C96" s="288" t="s">
        <v>3370</v>
      </c>
      <c r="D96" s="289">
        <v>10360</v>
      </c>
      <c r="E96" s="288">
        <v>308</v>
      </c>
      <c r="F96" s="288">
        <v>10</v>
      </c>
      <c r="G96" s="290" t="s">
        <v>3404</v>
      </c>
      <c r="H96" s="288"/>
      <c r="I96" s="289">
        <v>10360</v>
      </c>
      <c r="J96" s="289"/>
      <c r="K96" s="289"/>
      <c r="L96" s="288"/>
      <c r="M96" s="290" t="s">
        <v>3404</v>
      </c>
      <c r="N96" s="288"/>
    </row>
    <row r="97" spans="1:14" hidden="1">
      <c r="A97" s="287">
        <v>28</v>
      </c>
      <c r="B97" s="288" t="s">
        <v>3369</v>
      </c>
      <c r="C97" s="288" t="s">
        <v>3370</v>
      </c>
      <c r="D97" s="289">
        <v>1967</v>
      </c>
      <c r="E97" s="288">
        <v>309</v>
      </c>
      <c r="F97" s="288">
        <v>10</v>
      </c>
      <c r="G97" s="290" t="s">
        <v>3398</v>
      </c>
      <c r="H97" s="288"/>
      <c r="I97" s="289">
        <v>1967</v>
      </c>
      <c r="J97" s="289"/>
      <c r="K97" s="289"/>
      <c r="L97" s="288"/>
      <c r="M97" s="290" t="s">
        <v>3398</v>
      </c>
      <c r="N97" s="288"/>
    </row>
    <row r="98" spans="1:14" hidden="1">
      <c r="A98" s="287">
        <v>29</v>
      </c>
      <c r="B98" s="288" t="s">
        <v>3369</v>
      </c>
      <c r="C98" s="288" t="s">
        <v>3370</v>
      </c>
      <c r="D98" s="289">
        <v>10786</v>
      </c>
      <c r="E98" s="288">
        <v>307</v>
      </c>
      <c r="F98" s="288">
        <v>10</v>
      </c>
      <c r="G98" s="290" t="s">
        <v>3398</v>
      </c>
      <c r="H98" s="288"/>
      <c r="I98" s="289">
        <v>10786</v>
      </c>
      <c r="J98" s="289"/>
      <c r="K98" s="289"/>
      <c r="L98" s="288"/>
      <c r="M98" s="290" t="s">
        <v>3398</v>
      </c>
      <c r="N98" s="288"/>
    </row>
    <row r="99" spans="1:14" hidden="1">
      <c r="A99" s="287">
        <v>30</v>
      </c>
      <c r="B99" s="288" t="s">
        <v>3369</v>
      </c>
      <c r="C99" s="288" t="s">
        <v>3370</v>
      </c>
      <c r="D99" s="289">
        <v>2112</v>
      </c>
      <c r="E99" s="288">
        <v>301</v>
      </c>
      <c r="F99" s="288">
        <v>10</v>
      </c>
      <c r="G99" s="290" t="s">
        <v>3398</v>
      </c>
      <c r="H99" s="288"/>
      <c r="I99" s="289">
        <v>2112</v>
      </c>
      <c r="J99" s="289"/>
      <c r="K99" s="289"/>
      <c r="L99" s="288"/>
      <c r="M99" s="290" t="s">
        <v>3398</v>
      </c>
      <c r="N99" s="288"/>
    </row>
    <row r="100" spans="1:14" ht="36" hidden="1">
      <c r="A100" s="287">
        <v>31</v>
      </c>
      <c r="B100" s="288" t="s">
        <v>3387</v>
      </c>
      <c r="C100" s="288" t="s">
        <v>3370</v>
      </c>
      <c r="D100" s="289">
        <v>2426</v>
      </c>
      <c r="E100" s="288">
        <v>302</v>
      </c>
      <c r="F100" s="288">
        <v>11</v>
      </c>
      <c r="G100" s="290" t="s">
        <v>3405</v>
      </c>
      <c r="H100" s="288"/>
      <c r="I100" s="289">
        <v>2426</v>
      </c>
      <c r="J100" s="289"/>
      <c r="K100" s="289"/>
      <c r="L100" s="288"/>
      <c r="M100" s="290" t="s">
        <v>3405</v>
      </c>
      <c r="N100" s="288"/>
    </row>
    <row r="101" spans="1:14" ht="24" hidden="1">
      <c r="A101" s="287">
        <v>32</v>
      </c>
      <c r="B101" s="288" t="s">
        <v>3387</v>
      </c>
      <c r="C101" s="288" t="s">
        <v>3370</v>
      </c>
      <c r="D101" s="289">
        <v>43523</v>
      </c>
      <c r="E101" s="288">
        <v>101</v>
      </c>
      <c r="F101" s="288">
        <v>13</v>
      </c>
      <c r="G101" s="290" t="s">
        <v>3401</v>
      </c>
      <c r="H101" s="288"/>
      <c r="I101" s="289">
        <v>43523</v>
      </c>
      <c r="J101" s="289"/>
      <c r="K101" s="289"/>
      <c r="L101" s="288"/>
      <c r="M101" s="290" t="s">
        <v>3401</v>
      </c>
      <c r="N101" s="288"/>
    </row>
    <row r="102" spans="1:14" hidden="1">
      <c r="A102" s="287">
        <v>33</v>
      </c>
      <c r="B102" s="288" t="s">
        <v>3387</v>
      </c>
      <c r="C102" s="288" t="s">
        <v>3370</v>
      </c>
      <c r="D102" s="289">
        <v>13324</v>
      </c>
      <c r="E102" s="288">
        <v>100</v>
      </c>
      <c r="F102" s="288">
        <v>14</v>
      </c>
      <c r="G102" s="290" t="s">
        <v>3398</v>
      </c>
      <c r="H102" s="288"/>
      <c r="I102" s="289">
        <v>13324</v>
      </c>
      <c r="J102" s="289"/>
      <c r="K102" s="289"/>
      <c r="L102" s="288"/>
      <c r="M102" s="290" t="s">
        <v>3398</v>
      </c>
      <c r="N102" s="288"/>
    </row>
    <row r="103" spans="1:14" hidden="1">
      <c r="A103" s="287">
        <v>34</v>
      </c>
      <c r="B103" s="288" t="s">
        <v>3387</v>
      </c>
      <c r="C103" s="288" t="s">
        <v>3370</v>
      </c>
      <c r="D103" s="289">
        <v>44230</v>
      </c>
      <c r="E103" s="288">
        <v>101</v>
      </c>
      <c r="F103" s="288">
        <v>14</v>
      </c>
      <c r="G103" s="290" t="s">
        <v>1932</v>
      </c>
      <c r="H103" s="288"/>
      <c r="I103" s="289">
        <v>44230</v>
      </c>
      <c r="J103" s="289"/>
      <c r="K103" s="289"/>
      <c r="L103" s="288"/>
      <c r="M103" s="290" t="s">
        <v>1932</v>
      </c>
      <c r="N103" s="288"/>
    </row>
    <row r="104" spans="1:14" ht="36" hidden="1">
      <c r="A104" s="287">
        <v>35</v>
      </c>
      <c r="B104" s="288" t="s">
        <v>3387</v>
      </c>
      <c r="C104" s="288" t="s">
        <v>3370</v>
      </c>
      <c r="D104" s="289">
        <v>27071</v>
      </c>
      <c r="E104" s="288">
        <v>210</v>
      </c>
      <c r="F104" s="288">
        <v>15</v>
      </c>
      <c r="G104" s="290" t="s">
        <v>3406</v>
      </c>
      <c r="H104" s="288"/>
      <c r="I104" s="289">
        <v>27071</v>
      </c>
      <c r="J104" s="289"/>
      <c r="K104" s="289"/>
      <c r="L104" s="288"/>
      <c r="M104" s="290" t="s">
        <v>3406</v>
      </c>
      <c r="N104" s="288"/>
    </row>
    <row r="105" spans="1:14" ht="36" hidden="1">
      <c r="A105" s="287">
        <v>36</v>
      </c>
      <c r="B105" s="288" t="s">
        <v>3387</v>
      </c>
      <c r="C105" s="288" t="s">
        <v>3370</v>
      </c>
      <c r="D105" s="289">
        <v>3230</v>
      </c>
      <c r="E105" s="288">
        <v>209</v>
      </c>
      <c r="F105" s="288">
        <v>15</v>
      </c>
      <c r="G105" s="290" t="s">
        <v>3406</v>
      </c>
      <c r="H105" s="288"/>
      <c r="I105" s="289">
        <v>3230</v>
      </c>
      <c r="J105" s="289"/>
      <c r="K105" s="289"/>
      <c r="L105" s="288"/>
      <c r="M105" s="290" t="s">
        <v>3406</v>
      </c>
      <c r="N105" s="288"/>
    </row>
    <row r="106" spans="1:14" ht="24" hidden="1">
      <c r="A106" s="287">
        <v>37</v>
      </c>
      <c r="B106" s="288" t="s">
        <v>3387</v>
      </c>
      <c r="C106" s="288" t="s">
        <v>3370</v>
      </c>
      <c r="D106" s="289">
        <v>4613</v>
      </c>
      <c r="E106" s="288">
        <v>215</v>
      </c>
      <c r="F106" s="288">
        <v>15</v>
      </c>
      <c r="G106" s="290" t="s">
        <v>3407</v>
      </c>
      <c r="H106" s="288"/>
      <c r="I106" s="289">
        <v>4613</v>
      </c>
      <c r="J106" s="289"/>
      <c r="K106" s="289"/>
      <c r="L106" s="288"/>
      <c r="M106" s="290" t="s">
        <v>3407</v>
      </c>
      <c r="N106" s="288"/>
    </row>
    <row r="107" spans="1:14" hidden="1">
      <c r="A107" s="287">
        <v>38</v>
      </c>
      <c r="B107" s="288" t="s">
        <v>3387</v>
      </c>
      <c r="C107" s="288" t="s">
        <v>3370</v>
      </c>
      <c r="D107" s="289">
        <v>2757</v>
      </c>
      <c r="E107" s="288">
        <v>213</v>
      </c>
      <c r="F107" s="288">
        <v>15</v>
      </c>
      <c r="G107" s="290" t="s">
        <v>3398</v>
      </c>
      <c r="H107" s="288"/>
      <c r="I107" s="289">
        <v>2757</v>
      </c>
      <c r="J107" s="289"/>
      <c r="K107" s="289"/>
      <c r="L107" s="288"/>
      <c r="M107" s="290" t="s">
        <v>3398</v>
      </c>
      <c r="N107" s="288"/>
    </row>
    <row r="108" spans="1:14" ht="36" hidden="1">
      <c r="A108" s="287">
        <v>39</v>
      </c>
      <c r="B108" s="288" t="s">
        <v>3387</v>
      </c>
      <c r="C108" s="288" t="s">
        <v>3370</v>
      </c>
      <c r="D108" s="289">
        <v>9628.7000000000007</v>
      </c>
      <c r="E108" s="288">
        <v>51</v>
      </c>
      <c r="F108" s="288">
        <v>15</v>
      </c>
      <c r="G108" s="290" t="s">
        <v>3408</v>
      </c>
      <c r="H108" s="288"/>
      <c r="I108" s="289">
        <v>9628.7000000000007</v>
      </c>
      <c r="J108" s="289"/>
      <c r="K108" s="289"/>
      <c r="L108" s="288"/>
      <c r="M108" s="290" t="s">
        <v>3408</v>
      </c>
      <c r="N108" s="288"/>
    </row>
    <row r="109" spans="1:14" ht="24" hidden="1">
      <c r="A109" s="287">
        <v>40</v>
      </c>
      <c r="B109" s="288" t="s">
        <v>3387</v>
      </c>
      <c r="C109" s="288" t="s">
        <v>3370</v>
      </c>
      <c r="D109" s="289">
        <v>3640</v>
      </c>
      <c r="E109" s="288">
        <v>90</v>
      </c>
      <c r="F109" s="288">
        <v>15</v>
      </c>
      <c r="G109" s="290" t="s">
        <v>3407</v>
      </c>
      <c r="H109" s="288"/>
      <c r="I109" s="289">
        <v>3640</v>
      </c>
      <c r="J109" s="289"/>
      <c r="K109" s="289"/>
      <c r="L109" s="288"/>
      <c r="M109" s="290" t="s">
        <v>3407</v>
      </c>
      <c r="N109" s="288"/>
    </row>
    <row r="110" spans="1:14" ht="24" hidden="1">
      <c r="A110" s="287">
        <v>41</v>
      </c>
      <c r="B110" s="288" t="s">
        <v>3387</v>
      </c>
      <c r="C110" s="288" t="s">
        <v>3370</v>
      </c>
      <c r="D110" s="289">
        <v>77329</v>
      </c>
      <c r="E110" s="288">
        <v>151</v>
      </c>
      <c r="F110" s="288">
        <v>16</v>
      </c>
      <c r="G110" s="290" t="s">
        <v>3404</v>
      </c>
      <c r="H110" s="288"/>
      <c r="I110" s="289">
        <v>77329</v>
      </c>
      <c r="J110" s="289"/>
      <c r="K110" s="289"/>
      <c r="L110" s="288"/>
      <c r="M110" s="290" t="s">
        <v>3404</v>
      </c>
      <c r="N110" s="288"/>
    </row>
    <row r="111" spans="1:14" hidden="1">
      <c r="A111" s="287">
        <v>42</v>
      </c>
      <c r="B111" s="288" t="s">
        <v>3387</v>
      </c>
      <c r="C111" s="288" t="s">
        <v>3370</v>
      </c>
      <c r="D111" s="289">
        <v>6413</v>
      </c>
      <c r="E111" s="288">
        <v>50</v>
      </c>
      <c r="F111" s="288">
        <v>16</v>
      </c>
      <c r="G111" s="290" t="s">
        <v>3409</v>
      </c>
      <c r="H111" s="288"/>
      <c r="I111" s="289">
        <v>6413</v>
      </c>
      <c r="J111" s="289"/>
      <c r="K111" s="289"/>
      <c r="L111" s="288"/>
      <c r="M111" s="290" t="s">
        <v>3409</v>
      </c>
      <c r="N111" s="288"/>
    </row>
    <row r="112" spans="1:14" ht="24" hidden="1">
      <c r="A112" s="287">
        <v>43</v>
      </c>
      <c r="B112" s="288" t="s">
        <v>3387</v>
      </c>
      <c r="C112" s="288" t="s">
        <v>3370</v>
      </c>
      <c r="D112" s="289">
        <v>7239</v>
      </c>
      <c r="E112" s="288">
        <v>150</v>
      </c>
      <c r="F112" s="288">
        <v>16</v>
      </c>
      <c r="G112" s="290" t="s">
        <v>3410</v>
      </c>
      <c r="H112" s="288"/>
      <c r="I112" s="289">
        <v>7239</v>
      </c>
      <c r="J112" s="289"/>
      <c r="K112" s="289"/>
      <c r="L112" s="288"/>
      <c r="M112" s="290" t="s">
        <v>3410</v>
      </c>
      <c r="N112" s="288"/>
    </row>
    <row r="113" spans="1:14" ht="36" hidden="1">
      <c r="A113" s="287">
        <v>44</v>
      </c>
      <c r="B113" s="288" t="s">
        <v>3387</v>
      </c>
      <c r="C113" s="288" t="s">
        <v>3370</v>
      </c>
      <c r="D113" s="289">
        <v>194603</v>
      </c>
      <c r="E113" s="288">
        <v>152</v>
      </c>
      <c r="F113" s="288">
        <v>17</v>
      </c>
      <c r="G113" s="290" t="s">
        <v>3411</v>
      </c>
      <c r="H113" s="288"/>
      <c r="I113" s="289">
        <v>194603</v>
      </c>
      <c r="J113" s="289"/>
      <c r="K113" s="289"/>
      <c r="L113" s="288"/>
      <c r="M113" s="290" t="s">
        <v>3411</v>
      </c>
      <c r="N113" s="288"/>
    </row>
    <row r="114" spans="1:14" ht="24" hidden="1">
      <c r="A114" s="287">
        <v>45</v>
      </c>
      <c r="B114" s="288" t="s">
        <v>3387</v>
      </c>
      <c r="C114" s="288" t="s">
        <v>3370</v>
      </c>
      <c r="D114" s="289">
        <v>37924</v>
      </c>
      <c r="E114" s="288">
        <v>151</v>
      </c>
      <c r="F114" s="288">
        <v>17</v>
      </c>
      <c r="G114" s="290" t="s">
        <v>3412</v>
      </c>
      <c r="H114" s="288"/>
      <c r="I114" s="289">
        <v>37924</v>
      </c>
      <c r="J114" s="289"/>
      <c r="K114" s="289"/>
      <c r="L114" s="288"/>
      <c r="M114" s="290" t="s">
        <v>3412</v>
      </c>
      <c r="N114" s="288"/>
    </row>
    <row r="115" spans="1:14" hidden="1">
      <c r="A115" s="287">
        <v>46</v>
      </c>
      <c r="B115" s="288" t="s">
        <v>3387</v>
      </c>
      <c r="C115" s="288" t="s">
        <v>3370</v>
      </c>
      <c r="D115" s="289">
        <v>100535</v>
      </c>
      <c r="E115" s="288">
        <v>100</v>
      </c>
      <c r="F115" s="288">
        <v>18</v>
      </c>
      <c r="G115" s="290" t="s">
        <v>3402</v>
      </c>
      <c r="H115" s="288"/>
      <c r="I115" s="289">
        <v>100535</v>
      </c>
      <c r="J115" s="289"/>
      <c r="K115" s="289"/>
      <c r="L115" s="288"/>
      <c r="M115" s="290" t="s">
        <v>3402</v>
      </c>
      <c r="N115" s="288"/>
    </row>
    <row r="116" spans="1:14" hidden="1">
      <c r="A116" s="287">
        <v>47</v>
      </c>
      <c r="B116" s="288" t="s">
        <v>3387</v>
      </c>
      <c r="C116" s="288" t="s">
        <v>3370</v>
      </c>
      <c r="D116" s="289">
        <v>9792</v>
      </c>
      <c r="E116" s="288">
        <v>1</v>
      </c>
      <c r="F116" s="288">
        <v>19</v>
      </c>
      <c r="G116" s="290" t="s">
        <v>3398</v>
      </c>
      <c r="H116" s="288"/>
      <c r="I116" s="289">
        <v>9792</v>
      </c>
      <c r="J116" s="289"/>
      <c r="K116" s="289"/>
      <c r="L116" s="288"/>
      <c r="M116" s="290" t="s">
        <v>3398</v>
      </c>
      <c r="N116" s="288"/>
    </row>
    <row r="117" spans="1:14" ht="24" hidden="1">
      <c r="A117" s="287">
        <v>48</v>
      </c>
      <c r="B117" s="288" t="s">
        <v>3387</v>
      </c>
      <c r="C117" s="288" t="s">
        <v>3370</v>
      </c>
      <c r="D117" s="289">
        <v>1459</v>
      </c>
      <c r="E117" s="288">
        <v>222</v>
      </c>
      <c r="F117" s="288">
        <v>22</v>
      </c>
      <c r="G117" s="290" t="s">
        <v>3413</v>
      </c>
      <c r="H117" s="288"/>
      <c r="I117" s="289">
        <v>1459</v>
      </c>
      <c r="J117" s="289"/>
      <c r="K117" s="289"/>
      <c r="L117" s="288"/>
      <c r="M117" s="290" t="s">
        <v>3413</v>
      </c>
      <c r="N117" s="288"/>
    </row>
    <row r="118" spans="1:14" hidden="1">
      <c r="A118" s="287">
        <v>49</v>
      </c>
      <c r="B118" s="288" t="s">
        <v>3387</v>
      </c>
      <c r="C118" s="288" t="s">
        <v>3370</v>
      </c>
      <c r="D118" s="289">
        <v>2344</v>
      </c>
      <c r="E118" s="288">
        <v>221</v>
      </c>
      <c r="F118" s="288">
        <v>22</v>
      </c>
      <c r="G118" s="290" t="s">
        <v>3398</v>
      </c>
      <c r="H118" s="288"/>
      <c r="I118" s="289">
        <v>2344</v>
      </c>
      <c r="J118" s="289"/>
      <c r="K118" s="289"/>
      <c r="L118" s="288"/>
      <c r="M118" s="290" t="s">
        <v>3398</v>
      </c>
      <c r="N118" s="288"/>
    </row>
    <row r="119" spans="1:14" hidden="1">
      <c r="A119" s="287">
        <v>50</v>
      </c>
      <c r="B119" s="288" t="s">
        <v>3387</v>
      </c>
      <c r="C119" s="288" t="s">
        <v>3370</v>
      </c>
      <c r="D119" s="289">
        <v>25889</v>
      </c>
      <c r="E119" s="288">
        <v>1</v>
      </c>
      <c r="F119" s="288">
        <v>24</v>
      </c>
      <c r="G119" s="290" t="s">
        <v>3402</v>
      </c>
      <c r="H119" s="288"/>
      <c r="I119" s="289">
        <v>25889</v>
      </c>
      <c r="J119" s="289"/>
      <c r="K119" s="289"/>
      <c r="L119" s="288"/>
      <c r="M119" s="290" t="s">
        <v>3402</v>
      </c>
      <c r="N119" s="288"/>
    </row>
    <row r="120" spans="1:14" ht="24" hidden="1">
      <c r="A120" s="292">
        <v>1</v>
      </c>
      <c r="B120" s="293" t="s">
        <v>3414</v>
      </c>
      <c r="C120" s="293" t="s">
        <v>3415</v>
      </c>
      <c r="D120" s="294">
        <v>2742</v>
      </c>
      <c r="E120" s="295">
        <v>595</v>
      </c>
      <c r="F120" s="295">
        <v>5</v>
      </c>
      <c r="G120" s="296" t="s">
        <v>3416</v>
      </c>
      <c r="H120" s="297"/>
      <c r="I120" s="294">
        <v>2742</v>
      </c>
      <c r="J120" s="298"/>
      <c r="K120" s="298"/>
      <c r="L120" s="296" t="s">
        <v>3229</v>
      </c>
      <c r="M120" s="299" t="s">
        <v>647</v>
      </c>
      <c r="N120" s="299" t="s">
        <v>3417</v>
      </c>
    </row>
    <row r="121" spans="1:14" ht="24" hidden="1">
      <c r="A121" s="292">
        <v>2</v>
      </c>
      <c r="B121" s="300" t="s">
        <v>3418</v>
      </c>
      <c r="C121" s="293" t="s">
        <v>3415</v>
      </c>
      <c r="D121" s="294">
        <v>1867</v>
      </c>
      <c r="E121" s="301">
        <v>120</v>
      </c>
      <c r="F121" s="301">
        <v>5</v>
      </c>
      <c r="G121" s="299" t="s">
        <v>3419</v>
      </c>
      <c r="H121" s="297"/>
      <c r="I121" s="294">
        <v>1867</v>
      </c>
      <c r="J121" s="302"/>
      <c r="K121" s="302"/>
      <c r="L121" s="296" t="s">
        <v>3229</v>
      </c>
      <c r="M121" s="299" t="s">
        <v>647</v>
      </c>
      <c r="N121" s="299" t="s">
        <v>3417</v>
      </c>
    </row>
    <row r="122" spans="1:14" ht="31.5" hidden="1">
      <c r="A122" s="292">
        <v>3</v>
      </c>
      <c r="B122" s="300" t="s">
        <v>3420</v>
      </c>
      <c r="C122" s="293" t="s">
        <v>3415</v>
      </c>
      <c r="D122" s="294">
        <v>3083.6</v>
      </c>
      <c r="E122" s="301" t="s">
        <v>3421</v>
      </c>
      <c r="F122" s="301">
        <v>6</v>
      </c>
      <c r="G122" s="299" t="s">
        <v>3422</v>
      </c>
      <c r="H122" s="297"/>
      <c r="I122" s="294">
        <v>3083.6</v>
      </c>
      <c r="J122" s="302"/>
      <c r="K122" s="302"/>
      <c r="L122" s="296" t="s">
        <v>3229</v>
      </c>
      <c r="M122" s="299" t="s">
        <v>647</v>
      </c>
      <c r="N122" s="299" t="s">
        <v>3417</v>
      </c>
    </row>
    <row r="123" spans="1:14" ht="24" hidden="1">
      <c r="A123" s="292">
        <v>4</v>
      </c>
      <c r="B123" s="300" t="s">
        <v>3423</v>
      </c>
      <c r="C123" s="293" t="s">
        <v>3415</v>
      </c>
      <c r="D123" s="294">
        <v>492</v>
      </c>
      <c r="E123" s="301">
        <v>169</v>
      </c>
      <c r="F123" s="301">
        <v>6</v>
      </c>
      <c r="G123" s="299" t="s">
        <v>3422</v>
      </c>
      <c r="H123" s="297"/>
      <c r="I123" s="294">
        <v>492</v>
      </c>
      <c r="J123" s="302"/>
      <c r="K123" s="302"/>
      <c r="L123" s="296" t="s">
        <v>3229</v>
      </c>
      <c r="M123" s="299" t="s">
        <v>647</v>
      </c>
      <c r="N123" s="299" t="s">
        <v>3417</v>
      </c>
    </row>
    <row r="124" spans="1:14" ht="24" hidden="1">
      <c r="A124" s="292">
        <v>5</v>
      </c>
      <c r="B124" s="300" t="s">
        <v>3423</v>
      </c>
      <c r="C124" s="293" t="s">
        <v>3415</v>
      </c>
      <c r="D124" s="294">
        <v>58070.1</v>
      </c>
      <c r="E124" s="301">
        <v>170</v>
      </c>
      <c r="F124" s="301">
        <v>6</v>
      </c>
      <c r="G124" s="299" t="s">
        <v>3422</v>
      </c>
      <c r="H124" s="297"/>
      <c r="I124" s="294">
        <v>58070.1</v>
      </c>
      <c r="J124" s="302"/>
      <c r="K124" s="302"/>
      <c r="L124" s="296" t="s">
        <v>3229</v>
      </c>
      <c r="M124" s="299" t="s">
        <v>647</v>
      </c>
      <c r="N124" s="299" t="s">
        <v>3417</v>
      </c>
    </row>
    <row r="125" spans="1:14" ht="24" hidden="1">
      <c r="A125" s="292">
        <v>6</v>
      </c>
      <c r="B125" s="293" t="s">
        <v>3424</v>
      </c>
      <c r="C125" s="293" t="s">
        <v>3415</v>
      </c>
      <c r="D125" s="294">
        <v>4012</v>
      </c>
      <c r="E125" s="295">
        <v>348</v>
      </c>
      <c r="F125" s="295">
        <v>10</v>
      </c>
      <c r="G125" s="299" t="s">
        <v>3422</v>
      </c>
      <c r="H125" s="297"/>
      <c r="I125" s="294">
        <v>4012</v>
      </c>
      <c r="J125" s="298"/>
      <c r="K125" s="298"/>
      <c r="L125" s="296" t="s">
        <v>3229</v>
      </c>
      <c r="M125" s="299" t="s">
        <v>647</v>
      </c>
      <c r="N125" s="299" t="s">
        <v>3417</v>
      </c>
    </row>
    <row r="126" spans="1:14" ht="24" hidden="1">
      <c r="A126" s="292">
        <v>7</v>
      </c>
      <c r="B126" s="293" t="s">
        <v>3424</v>
      </c>
      <c r="C126" s="293" t="s">
        <v>3415</v>
      </c>
      <c r="D126" s="294">
        <v>8097</v>
      </c>
      <c r="E126" s="295">
        <v>349</v>
      </c>
      <c r="F126" s="295">
        <v>10</v>
      </c>
      <c r="G126" s="299" t="s">
        <v>3422</v>
      </c>
      <c r="H126" s="297"/>
      <c r="I126" s="294">
        <v>8097</v>
      </c>
      <c r="J126" s="298"/>
      <c r="K126" s="298"/>
      <c r="L126" s="296" t="s">
        <v>3229</v>
      </c>
      <c r="M126" s="299" t="s">
        <v>647</v>
      </c>
      <c r="N126" s="299" t="s">
        <v>3417</v>
      </c>
    </row>
    <row r="127" spans="1:14" ht="31.5" hidden="1">
      <c r="A127" s="292">
        <v>8</v>
      </c>
      <c r="B127" s="293" t="s">
        <v>3425</v>
      </c>
      <c r="C127" s="293" t="s">
        <v>3415</v>
      </c>
      <c r="D127" s="294">
        <v>476.8</v>
      </c>
      <c r="E127" s="295">
        <v>802</v>
      </c>
      <c r="F127" s="295">
        <v>10</v>
      </c>
      <c r="G127" s="299" t="s">
        <v>3422</v>
      </c>
      <c r="H127" s="297"/>
      <c r="I127" s="294">
        <v>476.8</v>
      </c>
      <c r="J127" s="298"/>
      <c r="K127" s="298"/>
      <c r="L127" s="296" t="s">
        <v>3229</v>
      </c>
      <c r="M127" s="299" t="s">
        <v>647</v>
      </c>
      <c r="N127" s="299" t="s">
        <v>3417</v>
      </c>
    </row>
    <row r="128" spans="1:14" ht="24" hidden="1">
      <c r="A128" s="292">
        <v>9</v>
      </c>
      <c r="B128" s="293" t="s">
        <v>3426</v>
      </c>
      <c r="C128" s="293" t="s">
        <v>3415</v>
      </c>
      <c r="D128" s="294">
        <v>4800</v>
      </c>
      <c r="E128" s="295">
        <v>349</v>
      </c>
      <c r="F128" s="295">
        <v>10</v>
      </c>
      <c r="G128" s="296" t="s">
        <v>3416</v>
      </c>
      <c r="H128" s="297"/>
      <c r="I128" s="294">
        <v>4800</v>
      </c>
      <c r="J128" s="298"/>
      <c r="K128" s="298"/>
      <c r="L128" s="296" t="s">
        <v>3427</v>
      </c>
      <c r="M128" s="299" t="s">
        <v>647</v>
      </c>
      <c r="N128" s="299" t="s">
        <v>3417</v>
      </c>
    </row>
    <row r="129" spans="1:14" ht="31.5" hidden="1">
      <c r="A129" s="292">
        <v>10</v>
      </c>
      <c r="B129" s="300" t="s">
        <v>750</v>
      </c>
      <c r="C129" s="293" t="s">
        <v>3415</v>
      </c>
      <c r="D129" s="294">
        <v>6688</v>
      </c>
      <c r="E129" s="301">
        <v>215</v>
      </c>
      <c r="F129" s="301">
        <v>11</v>
      </c>
      <c r="G129" s="296" t="s">
        <v>3416</v>
      </c>
      <c r="H129" s="297"/>
      <c r="I129" s="294">
        <v>6688</v>
      </c>
      <c r="J129" s="302"/>
      <c r="K129" s="302"/>
      <c r="L129" s="296" t="s">
        <v>3427</v>
      </c>
      <c r="M129" s="299" t="s">
        <v>647</v>
      </c>
      <c r="N129" s="299" t="s">
        <v>3417</v>
      </c>
    </row>
    <row r="130" spans="1:14" ht="31.5" hidden="1">
      <c r="A130" s="292">
        <v>11</v>
      </c>
      <c r="B130" s="300" t="s">
        <v>750</v>
      </c>
      <c r="C130" s="293" t="s">
        <v>3415</v>
      </c>
      <c r="D130" s="294">
        <v>664</v>
      </c>
      <c r="E130" s="301">
        <v>388</v>
      </c>
      <c r="F130" s="301">
        <v>11</v>
      </c>
      <c r="G130" s="296" t="s">
        <v>3416</v>
      </c>
      <c r="H130" s="297"/>
      <c r="I130" s="294">
        <v>664</v>
      </c>
      <c r="J130" s="302"/>
      <c r="K130" s="302"/>
      <c r="L130" s="296" t="s">
        <v>3427</v>
      </c>
      <c r="M130" s="299" t="s">
        <v>647</v>
      </c>
      <c r="N130" s="299" t="s">
        <v>3417</v>
      </c>
    </row>
    <row r="131" spans="1:14" ht="24" hidden="1">
      <c r="A131" s="292">
        <v>12</v>
      </c>
      <c r="B131" s="300" t="s">
        <v>839</v>
      </c>
      <c r="C131" s="293" t="s">
        <v>3415</v>
      </c>
      <c r="D131" s="294">
        <v>3721</v>
      </c>
      <c r="E131" s="301">
        <v>389</v>
      </c>
      <c r="F131" s="301">
        <v>11</v>
      </c>
      <c r="G131" s="296" t="s">
        <v>3416</v>
      </c>
      <c r="H131" s="297"/>
      <c r="I131" s="294">
        <v>3721</v>
      </c>
      <c r="J131" s="302"/>
      <c r="K131" s="302"/>
      <c r="L131" s="296" t="s">
        <v>3427</v>
      </c>
      <c r="M131" s="299" t="s">
        <v>647</v>
      </c>
      <c r="N131" s="299" t="s">
        <v>3417</v>
      </c>
    </row>
    <row r="132" spans="1:14" ht="24" hidden="1">
      <c r="A132" s="292">
        <v>13</v>
      </c>
      <c r="B132" s="300" t="s">
        <v>3428</v>
      </c>
      <c r="C132" s="293" t="s">
        <v>3415</v>
      </c>
      <c r="D132" s="294">
        <v>319</v>
      </c>
      <c r="E132" s="301">
        <v>392</v>
      </c>
      <c r="F132" s="301">
        <v>11</v>
      </c>
      <c r="G132" s="296" t="s">
        <v>3416</v>
      </c>
      <c r="H132" s="297"/>
      <c r="I132" s="294">
        <v>319</v>
      </c>
      <c r="J132" s="302"/>
      <c r="K132" s="302"/>
      <c r="L132" s="296" t="s">
        <v>3229</v>
      </c>
      <c r="M132" s="299" t="s">
        <v>647</v>
      </c>
      <c r="N132" s="299" t="s">
        <v>3417</v>
      </c>
    </row>
    <row r="133" spans="1:14" ht="31.5" hidden="1">
      <c r="A133" s="292">
        <v>14</v>
      </c>
      <c r="B133" s="300" t="s">
        <v>825</v>
      </c>
      <c r="C133" s="293" t="s">
        <v>3415</v>
      </c>
      <c r="D133" s="294">
        <v>11276</v>
      </c>
      <c r="E133" s="301">
        <v>98</v>
      </c>
      <c r="F133" s="301">
        <v>11</v>
      </c>
      <c r="G133" s="296" t="s">
        <v>3416</v>
      </c>
      <c r="H133" s="297"/>
      <c r="I133" s="294">
        <v>11276</v>
      </c>
      <c r="J133" s="302"/>
      <c r="K133" s="302"/>
      <c r="L133" s="296" t="s">
        <v>3229</v>
      </c>
      <c r="M133" s="299" t="s">
        <v>647</v>
      </c>
      <c r="N133" s="299" t="s">
        <v>3417</v>
      </c>
    </row>
    <row r="134" spans="1:14" ht="24" hidden="1">
      <c r="A134" s="292">
        <v>15</v>
      </c>
      <c r="B134" s="300" t="s">
        <v>3429</v>
      </c>
      <c r="C134" s="293" t="s">
        <v>3415</v>
      </c>
      <c r="D134" s="294">
        <v>3091</v>
      </c>
      <c r="E134" s="301">
        <v>524</v>
      </c>
      <c r="F134" s="301">
        <v>11</v>
      </c>
      <c r="G134" s="296" t="s">
        <v>3416</v>
      </c>
      <c r="H134" s="297"/>
      <c r="I134" s="294">
        <v>3091</v>
      </c>
      <c r="J134" s="302"/>
      <c r="K134" s="302"/>
      <c r="L134" s="296" t="s">
        <v>3229</v>
      </c>
      <c r="M134" s="299" t="s">
        <v>647</v>
      </c>
      <c r="N134" s="299" t="s">
        <v>3417</v>
      </c>
    </row>
    <row r="135" spans="1:14" ht="24" hidden="1">
      <c r="A135" s="292">
        <v>16</v>
      </c>
      <c r="B135" s="300" t="s">
        <v>3429</v>
      </c>
      <c r="C135" s="293" t="s">
        <v>3415</v>
      </c>
      <c r="D135" s="294">
        <v>1517</v>
      </c>
      <c r="E135" s="301">
        <v>610</v>
      </c>
      <c r="F135" s="301">
        <v>11</v>
      </c>
      <c r="G135" s="296" t="s">
        <v>3416</v>
      </c>
      <c r="H135" s="297"/>
      <c r="I135" s="294">
        <v>1517</v>
      </c>
      <c r="J135" s="302"/>
      <c r="K135" s="302"/>
      <c r="L135" s="296" t="s">
        <v>3229</v>
      </c>
      <c r="M135" s="299" t="s">
        <v>647</v>
      </c>
      <c r="N135" s="299" t="s">
        <v>3417</v>
      </c>
    </row>
    <row r="136" spans="1:14" ht="24" hidden="1">
      <c r="A136" s="292">
        <v>17</v>
      </c>
      <c r="B136" s="300" t="s">
        <v>3429</v>
      </c>
      <c r="C136" s="293" t="s">
        <v>3415</v>
      </c>
      <c r="D136" s="294">
        <v>10251</v>
      </c>
      <c r="E136" s="301">
        <v>375</v>
      </c>
      <c r="F136" s="301">
        <v>11</v>
      </c>
      <c r="G136" s="296" t="s">
        <v>3416</v>
      </c>
      <c r="H136" s="297"/>
      <c r="I136" s="294">
        <v>10251</v>
      </c>
      <c r="J136" s="302"/>
      <c r="K136" s="302"/>
      <c r="L136" s="296" t="s">
        <v>3229</v>
      </c>
      <c r="M136" s="299" t="s">
        <v>647</v>
      </c>
      <c r="N136" s="299" t="s">
        <v>3417</v>
      </c>
    </row>
    <row r="137" spans="1:14" ht="24" hidden="1">
      <c r="A137" s="292">
        <v>18</v>
      </c>
      <c r="B137" s="293" t="s">
        <v>3430</v>
      </c>
      <c r="C137" s="293" t="s">
        <v>3415</v>
      </c>
      <c r="D137" s="294">
        <v>1323.2</v>
      </c>
      <c r="E137" s="295">
        <v>12</v>
      </c>
      <c r="F137" s="295">
        <v>13</v>
      </c>
      <c r="G137" s="299" t="s">
        <v>3422</v>
      </c>
      <c r="H137" s="297"/>
      <c r="I137" s="294">
        <v>1323.2</v>
      </c>
      <c r="J137" s="298"/>
      <c r="K137" s="298"/>
      <c r="L137" s="296" t="s">
        <v>3229</v>
      </c>
      <c r="M137" s="299" t="s">
        <v>647</v>
      </c>
      <c r="N137" s="299" t="s">
        <v>3417</v>
      </c>
    </row>
    <row r="138" spans="1:14" ht="24" hidden="1">
      <c r="A138" s="292">
        <v>19</v>
      </c>
      <c r="B138" s="293" t="s">
        <v>3430</v>
      </c>
      <c r="C138" s="293" t="s">
        <v>3415</v>
      </c>
      <c r="D138" s="294">
        <v>5369.9</v>
      </c>
      <c r="E138" s="295">
        <v>70</v>
      </c>
      <c r="F138" s="295">
        <v>13</v>
      </c>
      <c r="G138" s="299" t="s">
        <v>3422</v>
      </c>
      <c r="H138" s="297"/>
      <c r="I138" s="294">
        <v>5369.9</v>
      </c>
      <c r="J138" s="298"/>
      <c r="K138" s="298"/>
      <c r="L138" s="296" t="s">
        <v>3229</v>
      </c>
      <c r="M138" s="299" t="s">
        <v>647</v>
      </c>
      <c r="N138" s="299" t="s">
        <v>3417</v>
      </c>
    </row>
    <row r="139" spans="1:14" ht="47.25" hidden="1">
      <c r="A139" s="303">
        <v>1</v>
      </c>
      <c r="B139" s="304" t="s">
        <v>974</v>
      </c>
      <c r="C139" s="304" t="s">
        <v>3431</v>
      </c>
      <c r="D139" s="305">
        <v>2130</v>
      </c>
      <c r="E139" s="306">
        <v>257</v>
      </c>
      <c r="F139" s="306">
        <v>42</v>
      </c>
      <c r="G139" s="306" t="s">
        <v>3432</v>
      </c>
      <c r="H139" s="306">
        <v>0</v>
      </c>
      <c r="I139" s="305">
        <v>2130</v>
      </c>
      <c r="J139" s="306"/>
      <c r="K139" s="306">
        <v>0</v>
      </c>
      <c r="L139" s="306"/>
      <c r="M139" s="306" t="s">
        <v>3433</v>
      </c>
      <c r="N139" s="304" t="s">
        <v>3233</v>
      </c>
    </row>
    <row r="140" spans="1:14" ht="47.25" hidden="1">
      <c r="A140" s="303">
        <v>2</v>
      </c>
      <c r="B140" s="304" t="s">
        <v>974</v>
      </c>
      <c r="C140" s="304" t="s">
        <v>3431</v>
      </c>
      <c r="D140" s="305">
        <v>13281</v>
      </c>
      <c r="E140" s="306">
        <v>280</v>
      </c>
      <c r="F140" s="306">
        <v>42</v>
      </c>
      <c r="G140" s="306" t="s">
        <v>3434</v>
      </c>
      <c r="H140" s="306">
        <v>0</v>
      </c>
      <c r="I140" s="305">
        <v>13281</v>
      </c>
      <c r="J140" s="306"/>
      <c r="K140" s="306">
        <v>0</v>
      </c>
      <c r="L140" s="306"/>
      <c r="M140" s="306" t="s">
        <v>3433</v>
      </c>
      <c r="N140" s="304" t="s">
        <v>1932</v>
      </c>
    </row>
    <row r="141" spans="1:14" ht="47.25" hidden="1">
      <c r="A141" s="303">
        <v>3</v>
      </c>
      <c r="B141" s="306" t="s">
        <v>3435</v>
      </c>
      <c r="C141" s="304" t="s">
        <v>3431</v>
      </c>
      <c r="D141" s="305">
        <v>7512</v>
      </c>
      <c r="E141" s="306">
        <v>37</v>
      </c>
      <c r="F141" s="306">
        <v>28</v>
      </c>
      <c r="G141" s="306" t="s">
        <v>3436</v>
      </c>
      <c r="H141" s="306">
        <v>0</v>
      </c>
      <c r="I141" s="305">
        <v>7512</v>
      </c>
      <c r="J141" s="306"/>
      <c r="K141" s="306">
        <v>0</v>
      </c>
      <c r="L141" s="306"/>
      <c r="M141" s="306" t="s">
        <v>3433</v>
      </c>
      <c r="N141" s="304" t="s">
        <v>1932</v>
      </c>
    </row>
    <row r="142" spans="1:14" ht="47.25" hidden="1">
      <c r="A142" s="303">
        <v>4</v>
      </c>
      <c r="B142" s="306" t="s">
        <v>750</v>
      </c>
      <c r="C142" s="304" t="s">
        <v>3431</v>
      </c>
      <c r="D142" s="305">
        <v>3829</v>
      </c>
      <c r="E142" s="306" t="s">
        <v>3437</v>
      </c>
      <c r="F142" s="306">
        <v>29</v>
      </c>
      <c r="G142" s="306" t="s">
        <v>3436</v>
      </c>
      <c r="H142" s="306">
        <v>0</v>
      </c>
      <c r="I142" s="305">
        <v>3829</v>
      </c>
      <c r="J142" s="306"/>
      <c r="K142" s="306">
        <v>0</v>
      </c>
      <c r="L142" s="306"/>
      <c r="M142" s="306" t="s">
        <v>3433</v>
      </c>
      <c r="N142" s="304" t="s">
        <v>1932</v>
      </c>
    </row>
    <row r="143" spans="1:14" ht="47.25" hidden="1">
      <c r="A143" s="303">
        <v>5</v>
      </c>
      <c r="B143" s="306" t="s">
        <v>3438</v>
      </c>
      <c r="C143" s="304" t="s">
        <v>3431</v>
      </c>
      <c r="D143" s="305">
        <v>1751</v>
      </c>
      <c r="E143" s="306">
        <v>36</v>
      </c>
      <c r="F143" s="306">
        <v>28</v>
      </c>
      <c r="G143" s="306" t="s">
        <v>3436</v>
      </c>
      <c r="H143" s="306">
        <v>0</v>
      </c>
      <c r="I143" s="305">
        <v>1751</v>
      </c>
      <c r="J143" s="306"/>
      <c r="K143" s="306">
        <v>0</v>
      </c>
      <c r="L143" s="306"/>
      <c r="M143" s="306" t="s">
        <v>3433</v>
      </c>
      <c r="N143" s="304" t="s">
        <v>1932</v>
      </c>
    </row>
    <row r="144" spans="1:14" ht="47.25" hidden="1">
      <c r="A144" s="303">
        <v>6</v>
      </c>
      <c r="B144" s="306" t="s">
        <v>766</v>
      </c>
      <c r="C144" s="304" t="s">
        <v>3431</v>
      </c>
      <c r="D144" s="305">
        <v>10682</v>
      </c>
      <c r="E144" s="306">
        <v>451</v>
      </c>
      <c r="F144" s="306">
        <v>29</v>
      </c>
      <c r="G144" s="306" t="s">
        <v>3439</v>
      </c>
      <c r="H144" s="306">
        <v>0</v>
      </c>
      <c r="I144" s="305">
        <v>10682</v>
      </c>
      <c r="J144" s="306"/>
      <c r="K144" s="306">
        <v>0</v>
      </c>
      <c r="L144" s="306"/>
      <c r="M144" s="306" t="s">
        <v>3433</v>
      </c>
      <c r="N144" s="304" t="s">
        <v>1932</v>
      </c>
    </row>
    <row r="145" spans="1:14" ht="48" hidden="1">
      <c r="A145" s="303">
        <v>7</v>
      </c>
      <c r="B145" s="306" t="s">
        <v>3440</v>
      </c>
      <c r="C145" s="304" t="s">
        <v>3431</v>
      </c>
      <c r="D145" s="305">
        <v>942</v>
      </c>
      <c r="E145" s="306">
        <v>285</v>
      </c>
      <c r="F145" s="306">
        <v>29</v>
      </c>
      <c r="G145" s="306" t="s">
        <v>3441</v>
      </c>
      <c r="H145" s="306">
        <v>0</v>
      </c>
      <c r="I145" s="305">
        <v>942</v>
      </c>
      <c r="J145" s="306"/>
      <c r="K145" s="306">
        <v>0</v>
      </c>
      <c r="L145" s="307" t="s">
        <v>3442</v>
      </c>
      <c r="M145" s="306" t="s">
        <v>3433</v>
      </c>
      <c r="N145" s="304" t="s">
        <v>1932</v>
      </c>
    </row>
    <row r="146" spans="1:14" ht="47.25" hidden="1">
      <c r="A146" s="303">
        <v>8</v>
      </c>
      <c r="B146" s="3718" t="s">
        <v>3443</v>
      </c>
      <c r="C146" s="304" t="s">
        <v>3431</v>
      </c>
      <c r="D146" s="305">
        <v>2611</v>
      </c>
      <c r="E146" s="306">
        <v>6</v>
      </c>
      <c r="F146" s="306">
        <v>36</v>
      </c>
      <c r="G146" s="306" t="s">
        <v>3444</v>
      </c>
      <c r="H146" s="306">
        <v>0</v>
      </c>
      <c r="I146" s="305">
        <v>2611</v>
      </c>
      <c r="J146" s="306"/>
      <c r="K146" s="306">
        <v>0</v>
      </c>
      <c r="L146" s="3719" t="s">
        <v>3445</v>
      </c>
      <c r="M146" s="306" t="s">
        <v>3433</v>
      </c>
      <c r="N146" s="304" t="s">
        <v>1932</v>
      </c>
    </row>
    <row r="147" spans="1:14" ht="47.25" hidden="1">
      <c r="A147" s="303">
        <v>9</v>
      </c>
      <c r="B147" s="3718"/>
      <c r="C147" s="304" t="s">
        <v>3431</v>
      </c>
      <c r="D147" s="305">
        <v>1754</v>
      </c>
      <c r="E147" s="306">
        <v>34</v>
      </c>
      <c r="F147" s="306">
        <v>36</v>
      </c>
      <c r="G147" s="306" t="s">
        <v>3444</v>
      </c>
      <c r="H147" s="306">
        <v>0</v>
      </c>
      <c r="I147" s="305">
        <v>1754</v>
      </c>
      <c r="J147" s="306"/>
      <c r="K147" s="306">
        <v>0</v>
      </c>
      <c r="L147" s="3719"/>
      <c r="M147" s="306" t="s">
        <v>3433</v>
      </c>
      <c r="N147" s="304" t="s">
        <v>1932</v>
      </c>
    </row>
    <row r="148" spans="1:14" ht="47.25" hidden="1">
      <c r="A148" s="303">
        <v>10</v>
      </c>
      <c r="B148" s="3718"/>
      <c r="C148" s="304" t="s">
        <v>3431</v>
      </c>
      <c r="D148" s="305">
        <v>694</v>
      </c>
      <c r="E148" s="306">
        <v>22</v>
      </c>
      <c r="F148" s="306">
        <v>36</v>
      </c>
      <c r="G148" s="306" t="s">
        <v>3444</v>
      </c>
      <c r="H148" s="306">
        <v>0</v>
      </c>
      <c r="I148" s="305">
        <v>694</v>
      </c>
      <c r="J148" s="306"/>
      <c r="K148" s="306">
        <v>0</v>
      </c>
      <c r="L148" s="3719"/>
      <c r="M148" s="306" t="s">
        <v>3433</v>
      </c>
      <c r="N148" s="304" t="s">
        <v>1932</v>
      </c>
    </row>
    <row r="149" spans="1:14" hidden="1">
      <c r="A149" s="303">
        <v>11</v>
      </c>
      <c r="B149" s="306" t="s">
        <v>3446</v>
      </c>
      <c r="C149" s="304" t="s">
        <v>3431</v>
      </c>
      <c r="D149" s="305">
        <v>51</v>
      </c>
      <c r="E149" s="306">
        <v>125</v>
      </c>
      <c r="F149" s="306">
        <v>28</v>
      </c>
      <c r="G149" s="306" t="s">
        <v>3447</v>
      </c>
      <c r="H149" s="306">
        <v>0</v>
      </c>
      <c r="I149" s="308"/>
      <c r="J149" s="305">
        <v>51</v>
      </c>
      <c r="K149" s="306">
        <v>0</v>
      </c>
      <c r="L149" s="306"/>
      <c r="M149" s="306" t="s">
        <v>544</v>
      </c>
      <c r="N149" s="304" t="s">
        <v>1932</v>
      </c>
    </row>
    <row r="150" spans="1:14" hidden="1">
      <c r="A150" s="303">
        <v>12</v>
      </c>
      <c r="B150" s="306" t="s">
        <v>3448</v>
      </c>
      <c r="C150" s="304" t="s">
        <v>3431</v>
      </c>
      <c r="D150" s="305">
        <v>11364.3</v>
      </c>
      <c r="E150" s="306">
        <v>15</v>
      </c>
      <c r="F150" s="306">
        <v>31</v>
      </c>
      <c r="G150" s="306" t="s">
        <v>3449</v>
      </c>
      <c r="H150" s="306">
        <v>0</v>
      </c>
      <c r="I150" s="305">
        <v>11364.3</v>
      </c>
      <c r="J150" s="309"/>
      <c r="K150" s="306">
        <v>0</v>
      </c>
      <c r="L150" s="306"/>
      <c r="M150" s="306"/>
      <c r="N150" s="304" t="s">
        <v>1932</v>
      </c>
    </row>
    <row r="151" spans="1:14" ht="47.25" hidden="1">
      <c r="A151" s="303">
        <v>13</v>
      </c>
      <c r="B151" s="306" t="s">
        <v>3450</v>
      </c>
      <c r="C151" s="304" t="s">
        <v>3431</v>
      </c>
      <c r="D151" s="305">
        <v>113</v>
      </c>
      <c r="E151" s="306">
        <v>2009</v>
      </c>
      <c r="F151" s="306">
        <v>36</v>
      </c>
      <c r="G151" s="306" t="s">
        <v>3447</v>
      </c>
      <c r="H151" s="306">
        <v>0</v>
      </c>
      <c r="I151" s="305">
        <v>113</v>
      </c>
      <c r="J151" s="308"/>
      <c r="K151" s="306">
        <v>0</v>
      </c>
      <c r="L151" s="306"/>
      <c r="M151" s="306" t="s">
        <v>544</v>
      </c>
      <c r="N151" s="304" t="s">
        <v>1932</v>
      </c>
    </row>
    <row r="152" spans="1:14" ht="47.25" hidden="1">
      <c r="A152" s="303">
        <v>14</v>
      </c>
      <c r="B152" s="306" t="s">
        <v>3451</v>
      </c>
      <c r="C152" s="304" t="s">
        <v>3431</v>
      </c>
      <c r="D152" s="305">
        <v>130</v>
      </c>
      <c r="E152" s="306">
        <v>108</v>
      </c>
      <c r="F152" s="306">
        <v>28</v>
      </c>
      <c r="G152" s="306" t="s">
        <v>3447</v>
      </c>
      <c r="H152" s="306">
        <v>0</v>
      </c>
      <c r="I152" s="309"/>
      <c r="J152" s="305">
        <v>130</v>
      </c>
      <c r="K152" s="306">
        <v>0</v>
      </c>
      <c r="L152" s="306"/>
      <c r="M152" s="306" t="s">
        <v>544</v>
      </c>
      <c r="N152" s="304" t="s">
        <v>1932</v>
      </c>
    </row>
    <row r="153" spans="1:14" hidden="1">
      <c r="A153" s="303">
        <v>15</v>
      </c>
      <c r="B153" s="306" t="s">
        <v>3448</v>
      </c>
      <c r="C153" s="304" t="s">
        <v>3431</v>
      </c>
      <c r="D153" s="305">
        <v>2025</v>
      </c>
      <c r="E153" s="306">
        <v>570</v>
      </c>
      <c r="F153" s="306">
        <v>24</v>
      </c>
      <c r="G153" s="306" t="s">
        <v>3449</v>
      </c>
      <c r="H153" s="306">
        <v>0</v>
      </c>
      <c r="I153" s="305">
        <v>2025</v>
      </c>
      <c r="J153" s="308"/>
      <c r="K153" s="306">
        <v>0</v>
      </c>
      <c r="L153" s="306"/>
      <c r="M153" s="306" t="s">
        <v>3449</v>
      </c>
      <c r="N153" s="304" t="s">
        <v>1932</v>
      </c>
    </row>
    <row r="154" spans="1:14" hidden="1">
      <c r="A154" s="303">
        <v>16</v>
      </c>
      <c r="B154" s="306" t="s">
        <v>3452</v>
      </c>
      <c r="C154" s="304" t="s">
        <v>3431</v>
      </c>
      <c r="D154" s="305">
        <v>2863.5</v>
      </c>
      <c r="E154" s="306">
        <v>200</v>
      </c>
      <c r="F154" s="306">
        <v>37</v>
      </c>
      <c r="G154" s="306" t="s">
        <v>3449</v>
      </c>
      <c r="H154" s="306">
        <v>0</v>
      </c>
      <c r="I154" s="305">
        <v>2863.5</v>
      </c>
      <c r="J154" s="308"/>
      <c r="K154" s="306">
        <v>0</v>
      </c>
      <c r="L154" s="306"/>
      <c r="M154" s="306" t="s">
        <v>3449</v>
      </c>
      <c r="N154" s="304" t="s">
        <v>1932</v>
      </c>
    </row>
    <row r="155" spans="1:14" hidden="1">
      <c r="A155" s="303">
        <v>17</v>
      </c>
      <c r="B155" s="306" t="s">
        <v>3452</v>
      </c>
      <c r="C155" s="304" t="s">
        <v>3431</v>
      </c>
      <c r="D155" s="305">
        <v>450.9</v>
      </c>
      <c r="E155" s="306">
        <v>261</v>
      </c>
      <c r="F155" s="306">
        <v>37</v>
      </c>
      <c r="G155" s="306" t="s">
        <v>3449</v>
      </c>
      <c r="H155" s="306">
        <v>0</v>
      </c>
      <c r="I155" s="305">
        <v>450.9</v>
      </c>
      <c r="J155" s="308"/>
      <c r="K155" s="306">
        <v>0</v>
      </c>
      <c r="L155" s="306"/>
      <c r="M155" s="306" t="s">
        <v>3449</v>
      </c>
      <c r="N155" s="304" t="s">
        <v>1932</v>
      </c>
    </row>
    <row r="156" spans="1:14" ht="47.25" hidden="1">
      <c r="A156" s="303">
        <v>18</v>
      </c>
      <c r="B156" s="306" t="s">
        <v>3453</v>
      </c>
      <c r="C156" s="304" t="s">
        <v>3431</v>
      </c>
      <c r="D156" s="305">
        <v>22.3</v>
      </c>
      <c r="E156" s="306">
        <v>385</v>
      </c>
      <c r="F156" s="306">
        <v>6</v>
      </c>
      <c r="G156" s="306" t="s">
        <v>3454</v>
      </c>
      <c r="H156" s="306">
        <v>0</v>
      </c>
      <c r="I156" s="308"/>
      <c r="J156" s="305">
        <v>22.3</v>
      </c>
      <c r="K156" s="306">
        <v>0</v>
      </c>
      <c r="L156" s="306"/>
      <c r="M156" s="306" t="s">
        <v>544</v>
      </c>
      <c r="N156" s="304" t="s">
        <v>1932</v>
      </c>
    </row>
    <row r="157" spans="1:14" ht="47.25" hidden="1">
      <c r="A157" s="303">
        <v>19</v>
      </c>
      <c r="B157" s="306" t="s">
        <v>3453</v>
      </c>
      <c r="C157" s="304" t="s">
        <v>3431</v>
      </c>
      <c r="D157" s="305">
        <v>70</v>
      </c>
      <c r="E157" s="306">
        <v>392</v>
      </c>
      <c r="F157" s="306">
        <v>6</v>
      </c>
      <c r="G157" s="306" t="s">
        <v>3454</v>
      </c>
      <c r="H157" s="306">
        <v>0</v>
      </c>
      <c r="I157" s="308"/>
      <c r="J157" s="305">
        <v>70</v>
      </c>
      <c r="K157" s="306">
        <v>0</v>
      </c>
      <c r="L157" s="306"/>
      <c r="M157" s="306" t="s">
        <v>544</v>
      </c>
      <c r="N157" s="304" t="s">
        <v>1932</v>
      </c>
    </row>
    <row r="158" spans="1:14" ht="47.25" hidden="1">
      <c r="A158" s="303">
        <v>20</v>
      </c>
      <c r="B158" s="306" t="s">
        <v>3453</v>
      </c>
      <c r="C158" s="304" t="s">
        <v>3431</v>
      </c>
      <c r="D158" s="305">
        <v>24</v>
      </c>
      <c r="E158" s="306">
        <v>2</v>
      </c>
      <c r="F158" s="306">
        <v>12</v>
      </c>
      <c r="G158" s="306" t="s">
        <v>3454</v>
      </c>
      <c r="H158" s="306">
        <v>0</v>
      </c>
      <c r="I158" s="308"/>
      <c r="J158" s="305">
        <v>24</v>
      </c>
      <c r="K158" s="306">
        <v>0</v>
      </c>
      <c r="L158" s="306"/>
      <c r="M158" s="306" t="s">
        <v>544</v>
      </c>
      <c r="N158" s="304" t="s">
        <v>1932</v>
      </c>
    </row>
    <row r="159" spans="1:14" ht="47.25" hidden="1">
      <c r="A159" s="303">
        <v>21</v>
      </c>
      <c r="B159" s="306" t="s">
        <v>3453</v>
      </c>
      <c r="C159" s="304" t="s">
        <v>3431</v>
      </c>
      <c r="D159" s="305">
        <v>21</v>
      </c>
      <c r="E159" s="306">
        <v>394</v>
      </c>
      <c r="F159" s="306">
        <v>6</v>
      </c>
      <c r="G159" s="306" t="s">
        <v>3454</v>
      </c>
      <c r="H159" s="306">
        <v>0</v>
      </c>
      <c r="I159" s="308"/>
      <c r="J159" s="305">
        <v>21</v>
      </c>
      <c r="K159" s="306">
        <v>0</v>
      </c>
      <c r="L159" s="306"/>
      <c r="M159" s="306" t="s">
        <v>544</v>
      </c>
      <c r="N159" s="304" t="s">
        <v>1932</v>
      </c>
    </row>
    <row r="160" spans="1:14" ht="47.25" hidden="1">
      <c r="A160" s="303">
        <v>22</v>
      </c>
      <c r="B160" s="306" t="s">
        <v>3453</v>
      </c>
      <c r="C160" s="304" t="s">
        <v>3431</v>
      </c>
      <c r="D160" s="305">
        <v>72.3</v>
      </c>
      <c r="E160" s="306">
        <v>400</v>
      </c>
      <c r="F160" s="306">
        <v>6</v>
      </c>
      <c r="G160" s="306" t="s">
        <v>3454</v>
      </c>
      <c r="H160" s="306">
        <v>0</v>
      </c>
      <c r="I160" s="308"/>
      <c r="J160" s="305">
        <v>72.3</v>
      </c>
      <c r="K160" s="306">
        <v>0</v>
      </c>
      <c r="L160" s="306"/>
      <c r="M160" s="306" t="s">
        <v>544</v>
      </c>
      <c r="N160" s="304" t="s">
        <v>1932</v>
      </c>
    </row>
    <row r="161" spans="1:14" ht="31.5" hidden="1">
      <c r="A161" s="303">
        <v>23</v>
      </c>
      <c r="B161" s="306" t="s">
        <v>3455</v>
      </c>
      <c r="C161" s="304" t="s">
        <v>3431</v>
      </c>
      <c r="D161" s="305">
        <v>321</v>
      </c>
      <c r="E161" s="306">
        <v>263</v>
      </c>
      <c r="F161" s="306">
        <v>12</v>
      </c>
      <c r="G161" s="306" t="s">
        <v>3454</v>
      </c>
      <c r="H161" s="306">
        <v>0</v>
      </c>
      <c r="I161" s="308"/>
      <c r="J161" s="305">
        <v>321</v>
      </c>
      <c r="K161" s="306">
        <v>0</v>
      </c>
      <c r="L161" s="306"/>
      <c r="M161" s="306" t="s">
        <v>544</v>
      </c>
      <c r="N161" s="304" t="s">
        <v>1932</v>
      </c>
    </row>
    <row r="162" spans="1:14" ht="31.5" hidden="1">
      <c r="A162" s="303">
        <v>24</v>
      </c>
      <c r="B162" s="306" t="s">
        <v>3456</v>
      </c>
      <c r="C162" s="304" t="s">
        <v>3431</v>
      </c>
      <c r="D162" s="305">
        <v>995</v>
      </c>
      <c r="E162" s="306">
        <v>348</v>
      </c>
      <c r="F162" s="306">
        <v>28</v>
      </c>
      <c r="G162" s="306" t="s">
        <v>3449</v>
      </c>
      <c r="H162" s="306">
        <v>0</v>
      </c>
      <c r="I162" s="305">
        <v>995</v>
      </c>
      <c r="J162" s="309"/>
      <c r="K162" s="306">
        <v>0</v>
      </c>
      <c r="L162" s="306"/>
      <c r="M162" s="306" t="s">
        <v>3449</v>
      </c>
      <c r="N162" s="304" t="s">
        <v>1932</v>
      </c>
    </row>
    <row r="163" spans="1:14" ht="31.5" hidden="1">
      <c r="A163" s="303">
        <v>25</v>
      </c>
      <c r="B163" s="306" t="s">
        <v>3457</v>
      </c>
      <c r="C163" s="304" t="s">
        <v>3431</v>
      </c>
      <c r="D163" s="305">
        <v>3470</v>
      </c>
      <c r="E163" s="306">
        <v>156</v>
      </c>
      <c r="F163" s="306">
        <v>31</v>
      </c>
      <c r="G163" s="306" t="s">
        <v>3449</v>
      </c>
      <c r="H163" s="306">
        <v>0</v>
      </c>
      <c r="I163" s="305">
        <v>3470</v>
      </c>
      <c r="J163" s="309"/>
      <c r="K163" s="306">
        <v>0</v>
      </c>
      <c r="L163" s="306"/>
      <c r="M163" s="306" t="s">
        <v>3449</v>
      </c>
      <c r="N163" s="304" t="s">
        <v>1932</v>
      </c>
    </row>
    <row r="164" spans="1:14" ht="31.5" hidden="1">
      <c r="A164" s="303">
        <v>26</v>
      </c>
      <c r="B164" s="306" t="s">
        <v>3457</v>
      </c>
      <c r="C164" s="304" t="s">
        <v>3431</v>
      </c>
      <c r="D164" s="305">
        <v>2693</v>
      </c>
      <c r="E164" s="306">
        <v>131</v>
      </c>
      <c r="F164" s="306">
        <v>31</v>
      </c>
      <c r="G164" s="306" t="s">
        <v>3449</v>
      </c>
      <c r="H164" s="306">
        <v>0</v>
      </c>
      <c r="I164" s="305">
        <v>2693</v>
      </c>
      <c r="J164" s="309"/>
      <c r="K164" s="306">
        <v>0</v>
      </c>
      <c r="L164" s="306"/>
      <c r="M164" s="306" t="s">
        <v>3449</v>
      </c>
      <c r="N164" s="304" t="s">
        <v>1932</v>
      </c>
    </row>
    <row r="165" spans="1:14" hidden="1">
      <c r="A165" s="303">
        <v>27</v>
      </c>
      <c r="B165" s="306" t="s">
        <v>3458</v>
      </c>
      <c r="C165" s="304" t="s">
        <v>3431</v>
      </c>
      <c r="D165" s="305">
        <v>7204</v>
      </c>
      <c r="E165" s="306">
        <v>21</v>
      </c>
      <c r="F165" s="306">
        <v>27</v>
      </c>
      <c r="G165" s="306" t="s">
        <v>3449</v>
      </c>
      <c r="H165" s="306">
        <v>0</v>
      </c>
      <c r="I165" s="305">
        <v>7204</v>
      </c>
      <c r="J165" s="309"/>
      <c r="K165" s="306">
        <v>0</v>
      </c>
      <c r="L165" s="306"/>
      <c r="M165" s="306" t="s">
        <v>3449</v>
      </c>
      <c r="N165" s="304" t="s">
        <v>1932</v>
      </c>
    </row>
    <row r="166" spans="1:14" hidden="1">
      <c r="A166" s="303">
        <v>28</v>
      </c>
      <c r="B166" s="306" t="s">
        <v>3459</v>
      </c>
      <c r="C166" s="304" t="s">
        <v>3431</v>
      </c>
      <c r="D166" s="305">
        <v>7938</v>
      </c>
      <c r="E166" s="306">
        <v>35</v>
      </c>
      <c r="F166" s="306">
        <v>37</v>
      </c>
      <c r="G166" s="306" t="s">
        <v>3449</v>
      </c>
      <c r="H166" s="306">
        <v>0</v>
      </c>
      <c r="I166" s="305">
        <v>7938</v>
      </c>
      <c r="J166" s="309"/>
      <c r="K166" s="306">
        <v>0</v>
      </c>
      <c r="L166" s="306"/>
      <c r="M166" s="306" t="s">
        <v>3449</v>
      </c>
      <c r="N166" s="304" t="s">
        <v>1932</v>
      </c>
    </row>
    <row r="167" spans="1:14" ht="47.25" hidden="1">
      <c r="A167" s="303">
        <v>29</v>
      </c>
      <c r="B167" s="306" t="s">
        <v>3460</v>
      </c>
      <c r="C167" s="304" t="s">
        <v>3431</v>
      </c>
      <c r="D167" s="305">
        <v>1911</v>
      </c>
      <c r="E167" s="306">
        <v>53</v>
      </c>
      <c r="F167" s="306">
        <v>28</v>
      </c>
      <c r="G167" s="306" t="s">
        <v>3436</v>
      </c>
      <c r="H167" s="306">
        <v>0</v>
      </c>
      <c r="I167" s="305">
        <v>1911</v>
      </c>
      <c r="J167" s="309"/>
      <c r="K167" s="306">
        <v>0</v>
      </c>
      <c r="L167" s="306"/>
      <c r="M167" s="306" t="s">
        <v>3433</v>
      </c>
      <c r="N167" s="304" t="s">
        <v>1932</v>
      </c>
    </row>
    <row r="168" spans="1:14" ht="47.25" hidden="1">
      <c r="A168" s="303">
        <v>30</v>
      </c>
      <c r="B168" s="306" t="s">
        <v>3461</v>
      </c>
      <c r="C168" s="304" t="s">
        <v>3431</v>
      </c>
      <c r="D168" s="305">
        <v>92</v>
      </c>
      <c r="E168" s="306">
        <v>64</v>
      </c>
      <c r="F168" s="306">
        <v>36</v>
      </c>
      <c r="G168" s="306" t="s">
        <v>3436</v>
      </c>
      <c r="H168" s="306">
        <v>0</v>
      </c>
      <c r="I168" s="305">
        <v>92</v>
      </c>
      <c r="J168" s="309"/>
      <c r="K168" s="306">
        <v>0</v>
      </c>
      <c r="L168" s="306"/>
      <c r="M168" s="306" t="s">
        <v>3433</v>
      </c>
      <c r="N168" s="304" t="s">
        <v>1932</v>
      </c>
    </row>
    <row r="169" spans="1:14" ht="47.25" hidden="1">
      <c r="A169" s="303">
        <v>31</v>
      </c>
      <c r="B169" s="306" t="s">
        <v>3462</v>
      </c>
      <c r="C169" s="304" t="s">
        <v>3431</v>
      </c>
      <c r="D169" s="305">
        <v>431</v>
      </c>
      <c r="E169" s="306">
        <v>74</v>
      </c>
      <c r="F169" s="306">
        <v>23</v>
      </c>
      <c r="G169" s="306" t="s">
        <v>3436</v>
      </c>
      <c r="H169" s="306">
        <v>0</v>
      </c>
      <c r="I169" s="305">
        <v>431</v>
      </c>
      <c r="J169" s="309"/>
      <c r="K169" s="306">
        <v>0</v>
      </c>
      <c r="L169" s="306"/>
      <c r="M169" s="306" t="s">
        <v>3433</v>
      </c>
      <c r="N169" s="304" t="s">
        <v>1932</v>
      </c>
    </row>
    <row r="170" spans="1:14" ht="63.75" hidden="1">
      <c r="A170" s="303">
        <v>32</v>
      </c>
      <c r="B170" s="306" t="s">
        <v>991</v>
      </c>
      <c r="C170" s="304" t="s">
        <v>3431</v>
      </c>
      <c r="D170" s="305">
        <v>10661.5</v>
      </c>
      <c r="E170" s="306"/>
      <c r="F170" s="306" t="s">
        <v>3463</v>
      </c>
      <c r="G170" s="306" t="s">
        <v>3464</v>
      </c>
      <c r="H170" s="306">
        <v>0</v>
      </c>
      <c r="I170" s="305">
        <v>10661.5</v>
      </c>
      <c r="J170" s="309"/>
      <c r="K170" s="306">
        <v>0</v>
      </c>
      <c r="L170" s="310" t="s">
        <v>3465</v>
      </c>
      <c r="M170" s="306" t="s">
        <v>3433</v>
      </c>
      <c r="N170" s="304" t="s">
        <v>1932</v>
      </c>
    </row>
    <row r="171" spans="1:14" ht="47.25" hidden="1">
      <c r="A171" s="303">
        <v>33</v>
      </c>
      <c r="B171" s="306" t="s">
        <v>3466</v>
      </c>
      <c r="C171" s="304" t="s">
        <v>3431</v>
      </c>
      <c r="D171" s="305">
        <v>993</v>
      </c>
      <c r="E171" s="306">
        <v>103</v>
      </c>
      <c r="F171" s="306">
        <v>23</v>
      </c>
      <c r="G171" s="306" t="s">
        <v>3467</v>
      </c>
      <c r="H171" s="306">
        <v>0</v>
      </c>
      <c r="I171" s="305">
        <v>993</v>
      </c>
      <c r="J171" s="306"/>
      <c r="K171" s="306">
        <v>0</v>
      </c>
      <c r="L171" s="306"/>
      <c r="M171" s="306" t="s">
        <v>3433</v>
      </c>
      <c r="N171" s="304" t="s">
        <v>1932</v>
      </c>
    </row>
    <row r="172" spans="1:14" ht="63.75" hidden="1">
      <c r="A172" s="303">
        <v>34</v>
      </c>
      <c r="B172" s="306" t="s">
        <v>1003</v>
      </c>
      <c r="C172" s="304" t="s">
        <v>3431</v>
      </c>
      <c r="D172" s="305">
        <v>21186</v>
      </c>
      <c r="E172" s="306">
        <v>2005</v>
      </c>
      <c r="F172" s="306">
        <v>36</v>
      </c>
      <c r="G172" s="306" t="s">
        <v>3464</v>
      </c>
      <c r="H172" s="306">
        <v>0</v>
      </c>
      <c r="I172" s="305">
        <v>21186</v>
      </c>
      <c r="J172" s="306"/>
      <c r="K172" s="306">
        <v>0</v>
      </c>
      <c r="L172" s="310" t="s">
        <v>3468</v>
      </c>
      <c r="M172" s="306" t="s">
        <v>3433</v>
      </c>
      <c r="N172" s="304" t="s">
        <v>1932</v>
      </c>
    </row>
    <row r="173" spans="1:14" ht="63.75" hidden="1">
      <c r="A173" s="303">
        <v>35</v>
      </c>
      <c r="B173" s="306" t="s">
        <v>3469</v>
      </c>
      <c r="C173" s="304" t="s">
        <v>3431</v>
      </c>
      <c r="D173" s="305">
        <v>14559</v>
      </c>
      <c r="E173" s="306">
        <v>93</v>
      </c>
      <c r="F173" s="306">
        <v>28</v>
      </c>
      <c r="G173" s="306" t="s">
        <v>3464</v>
      </c>
      <c r="H173" s="306">
        <v>0</v>
      </c>
      <c r="I173" s="305">
        <v>14559</v>
      </c>
      <c r="J173" s="306"/>
      <c r="K173" s="306">
        <v>0</v>
      </c>
      <c r="L173" s="310" t="s">
        <v>3470</v>
      </c>
      <c r="M173" s="306" t="s">
        <v>3433</v>
      </c>
      <c r="N173" s="304" t="s">
        <v>1932</v>
      </c>
    </row>
    <row r="174" spans="1:14" ht="63.75" hidden="1">
      <c r="A174" s="303">
        <v>36</v>
      </c>
      <c r="B174" s="306" t="s">
        <v>3471</v>
      </c>
      <c r="C174" s="304" t="s">
        <v>3431</v>
      </c>
      <c r="D174" s="305">
        <v>8954.5</v>
      </c>
      <c r="E174" s="306" t="s">
        <v>3472</v>
      </c>
      <c r="F174" s="306">
        <v>29</v>
      </c>
      <c r="G174" s="306" t="s">
        <v>3473</v>
      </c>
      <c r="H174" s="306">
        <v>0</v>
      </c>
      <c r="I174" s="305">
        <v>8954.5</v>
      </c>
      <c r="J174" s="304"/>
      <c r="K174" s="306">
        <v>0</v>
      </c>
      <c r="L174" s="310" t="s">
        <v>3465</v>
      </c>
      <c r="M174" s="306" t="s">
        <v>3433</v>
      </c>
      <c r="N174" s="304" t="s">
        <v>1932</v>
      </c>
    </row>
    <row r="175" spans="1:14" ht="36" hidden="1">
      <c r="A175" s="274">
        <v>1</v>
      </c>
      <c r="B175" s="311" t="s">
        <v>3474</v>
      </c>
      <c r="C175" s="311" t="s">
        <v>3475</v>
      </c>
      <c r="D175" s="312">
        <v>614</v>
      </c>
      <c r="E175" s="274">
        <v>370</v>
      </c>
      <c r="F175" s="274">
        <v>9</v>
      </c>
      <c r="G175" s="275" t="s">
        <v>3474</v>
      </c>
      <c r="H175" s="274">
        <v>0</v>
      </c>
      <c r="I175" s="312">
        <v>614</v>
      </c>
      <c r="J175" s="312">
        <v>0</v>
      </c>
      <c r="K175" s="274">
        <v>0</v>
      </c>
      <c r="L175" s="275" t="s">
        <v>3476</v>
      </c>
      <c r="M175" s="311" t="s">
        <v>618</v>
      </c>
      <c r="N175" s="313" t="s">
        <v>1017</v>
      </c>
    </row>
    <row r="176" spans="1:14" ht="36" hidden="1">
      <c r="A176" s="274">
        <v>2</v>
      </c>
      <c r="B176" s="311" t="s">
        <v>1138</v>
      </c>
      <c r="C176" s="311" t="s">
        <v>3475</v>
      </c>
      <c r="D176" s="312">
        <v>259</v>
      </c>
      <c r="E176" s="274">
        <v>46</v>
      </c>
      <c r="F176" s="274">
        <v>10</v>
      </c>
      <c r="G176" s="275" t="s">
        <v>3477</v>
      </c>
      <c r="H176" s="274">
        <v>0</v>
      </c>
      <c r="I176" s="312">
        <v>259</v>
      </c>
      <c r="J176" s="312">
        <v>0</v>
      </c>
      <c r="K176" s="274">
        <v>0</v>
      </c>
      <c r="L176" s="275" t="s">
        <v>3476</v>
      </c>
      <c r="M176" s="311" t="s">
        <v>618</v>
      </c>
      <c r="N176" s="313" t="s">
        <v>1017</v>
      </c>
    </row>
    <row r="177" spans="1:14" ht="36" hidden="1">
      <c r="A177" s="274">
        <v>3</v>
      </c>
      <c r="B177" s="311" t="s">
        <v>3478</v>
      </c>
      <c r="C177" s="311" t="s">
        <v>3475</v>
      </c>
      <c r="D177" s="312">
        <v>1378</v>
      </c>
      <c r="E177" s="274">
        <v>47</v>
      </c>
      <c r="F177" s="274">
        <v>10</v>
      </c>
      <c r="G177" s="275" t="s">
        <v>3477</v>
      </c>
      <c r="H177" s="274">
        <v>0</v>
      </c>
      <c r="I177" s="312">
        <v>1378</v>
      </c>
      <c r="J177" s="312">
        <v>0</v>
      </c>
      <c r="K177" s="274">
        <v>0</v>
      </c>
      <c r="L177" s="275" t="s">
        <v>3476</v>
      </c>
      <c r="M177" s="311" t="s">
        <v>618</v>
      </c>
      <c r="N177" s="313" t="s">
        <v>1017</v>
      </c>
    </row>
    <row r="178" spans="1:14" ht="36" hidden="1">
      <c r="A178" s="274">
        <v>4</v>
      </c>
      <c r="B178" s="311" t="s">
        <v>974</v>
      </c>
      <c r="C178" s="311" t="s">
        <v>3475</v>
      </c>
      <c r="D178" s="312">
        <v>16395.400000000001</v>
      </c>
      <c r="E178" s="274">
        <v>96</v>
      </c>
      <c r="F178" s="274">
        <v>10</v>
      </c>
      <c r="G178" s="275" t="s">
        <v>974</v>
      </c>
      <c r="H178" s="274">
        <v>0</v>
      </c>
      <c r="I178" s="312">
        <v>16395.400000000001</v>
      </c>
      <c r="J178" s="312">
        <v>0</v>
      </c>
      <c r="K178" s="274">
        <v>0</v>
      </c>
      <c r="L178" s="275" t="s">
        <v>3476</v>
      </c>
      <c r="M178" s="311" t="s">
        <v>618</v>
      </c>
      <c r="N178" s="313" t="s">
        <v>1017</v>
      </c>
    </row>
    <row r="179" spans="1:14" ht="36" hidden="1">
      <c r="A179" s="274">
        <v>5</v>
      </c>
      <c r="B179" s="311" t="s">
        <v>3479</v>
      </c>
      <c r="C179" s="311" t="s">
        <v>3475</v>
      </c>
      <c r="D179" s="312">
        <v>3931.4</v>
      </c>
      <c r="E179" s="274" t="s">
        <v>3480</v>
      </c>
      <c r="F179" s="274">
        <v>25</v>
      </c>
      <c r="G179" s="275" t="s">
        <v>3481</v>
      </c>
      <c r="H179" s="274">
        <v>0</v>
      </c>
      <c r="I179" s="312">
        <v>3931.4</v>
      </c>
      <c r="J179" s="312">
        <v>0</v>
      </c>
      <c r="K179" s="274">
        <v>0</v>
      </c>
      <c r="L179" s="275" t="s">
        <v>3476</v>
      </c>
      <c r="M179" s="311" t="s">
        <v>618</v>
      </c>
      <c r="N179" s="313" t="s">
        <v>1017</v>
      </c>
    </row>
    <row r="180" spans="1:14" ht="36" hidden="1">
      <c r="A180" s="274">
        <v>6</v>
      </c>
      <c r="B180" s="311" t="s">
        <v>3482</v>
      </c>
      <c r="C180" s="311" t="s">
        <v>3475</v>
      </c>
      <c r="D180" s="312">
        <v>701.6</v>
      </c>
      <c r="E180" s="274">
        <v>101</v>
      </c>
      <c r="F180" s="274">
        <v>25</v>
      </c>
      <c r="G180" s="275" t="s">
        <v>3483</v>
      </c>
      <c r="H180" s="274">
        <v>0</v>
      </c>
      <c r="I180" s="312">
        <v>701.6</v>
      </c>
      <c r="J180" s="312">
        <v>0</v>
      </c>
      <c r="K180" s="274">
        <v>0</v>
      </c>
      <c r="L180" s="275" t="s">
        <v>3476</v>
      </c>
      <c r="M180" s="311" t="s">
        <v>618</v>
      </c>
      <c r="N180" s="313" t="s">
        <v>1017</v>
      </c>
    </row>
    <row r="181" spans="1:14" ht="36" hidden="1">
      <c r="A181" s="274">
        <v>7</v>
      </c>
      <c r="B181" s="311" t="s">
        <v>3249</v>
      </c>
      <c r="C181" s="311" t="s">
        <v>3475</v>
      </c>
      <c r="D181" s="312">
        <v>415</v>
      </c>
      <c r="E181" s="274">
        <v>108</v>
      </c>
      <c r="F181" s="274">
        <v>27</v>
      </c>
      <c r="G181" s="275" t="s">
        <v>3249</v>
      </c>
      <c r="H181" s="274">
        <v>0</v>
      </c>
      <c r="I181" s="312">
        <v>415</v>
      </c>
      <c r="J181" s="312">
        <v>0</v>
      </c>
      <c r="K181" s="274">
        <v>0</v>
      </c>
      <c r="L181" s="275" t="s">
        <v>3476</v>
      </c>
      <c r="M181" s="311" t="s">
        <v>618</v>
      </c>
      <c r="N181" s="313" t="s">
        <v>3484</v>
      </c>
    </row>
    <row r="182" spans="1:14" ht="36" hidden="1">
      <c r="A182" s="274">
        <v>8</v>
      </c>
      <c r="B182" s="311" t="s">
        <v>3485</v>
      </c>
      <c r="C182" s="311" t="s">
        <v>3475</v>
      </c>
      <c r="D182" s="312">
        <v>1564.6</v>
      </c>
      <c r="E182" s="274">
        <v>373</v>
      </c>
      <c r="F182" s="274">
        <v>28</v>
      </c>
      <c r="G182" s="275" t="s">
        <v>3486</v>
      </c>
      <c r="H182" s="274">
        <v>0</v>
      </c>
      <c r="I182" s="312">
        <v>1564.6</v>
      </c>
      <c r="J182" s="312">
        <v>0</v>
      </c>
      <c r="K182" s="274">
        <v>0</v>
      </c>
      <c r="L182" s="275" t="s">
        <v>3476</v>
      </c>
      <c r="M182" s="311" t="s">
        <v>618</v>
      </c>
      <c r="N182" s="313" t="s">
        <v>3484</v>
      </c>
    </row>
    <row r="183" spans="1:14" ht="36" hidden="1">
      <c r="A183" s="274">
        <v>9</v>
      </c>
      <c r="B183" s="311" t="s">
        <v>3487</v>
      </c>
      <c r="C183" s="311" t="s">
        <v>3475</v>
      </c>
      <c r="D183" s="312">
        <v>557</v>
      </c>
      <c r="E183" s="274">
        <v>49</v>
      </c>
      <c r="F183" s="274">
        <v>28</v>
      </c>
      <c r="G183" s="275" t="s">
        <v>3488</v>
      </c>
      <c r="H183" s="274">
        <v>0</v>
      </c>
      <c r="I183" s="312">
        <v>557</v>
      </c>
      <c r="J183" s="312">
        <v>0</v>
      </c>
      <c r="K183" s="274">
        <v>0</v>
      </c>
      <c r="L183" s="275" t="s">
        <v>3476</v>
      </c>
      <c r="M183" s="311" t="s">
        <v>618</v>
      </c>
      <c r="N183" s="313" t="s">
        <v>3484</v>
      </c>
    </row>
    <row r="184" spans="1:14" ht="36" hidden="1">
      <c r="A184" s="274">
        <v>10</v>
      </c>
      <c r="B184" s="311" t="s">
        <v>3489</v>
      </c>
      <c r="C184" s="311" t="s">
        <v>3475</v>
      </c>
      <c r="D184" s="312">
        <v>480</v>
      </c>
      <c r="E184" s="274">
        <v>332</v>
      </c>
      <c r="F184" s="274">
        <v>28</v>
      </c>
      <c r="G184" s="275" t="s">
        <v>3490</v>
      </c>
      <c r="H184" s="274">
        <v>0</v>
      </c>
      <c r="I184" s="312">
        <v>480</v>
      </c>
      <c r="J184" s="312">
        <v>0</v>
      </c>
      <c r="K184" s="274">
        <v>0</v>
      </c>
      <c r="L184" s="275" t="s">
        <v>3476</v>
      </c>
      <c r="M184" s="311" t="s">
        <v>618</v>
      </c>
      <c r="N184" s="313" t="s">
        <v>3484</v>
      </c>
    </row>
    <row r="185" spans="1:14" ht="36" hidden="1">
      <c r="A185" s="274">
        <v>11</v>
      </c>
      <c r="B185" s="311" t="s">
        <v>3491</v>
      </c>
      <c r="C185" s="311" t="s">
        <v>3475</v>
      </c>
      <c r="D185" s="312">
        <v>41.2</v>
      </c>
      <c r="E185" s="274">
        <v>43</v>
      </c>
      <c r="F185" s="274">
        <v>36</v>
      </c>
      <c r="G185" s="275" t="s">
        <v>3492</v>
      </c>
      <c r="H185" s="274">
        <v>0</v>
      </c>
      <c r="I185" s="312">
        <v>41.2</v>
      </c>
      <c r="J185" s="312">
        <v>0</v>
      </c>
      <c r="K185" s="274">
        <v>0</v>
      </c>
      <c r="L185" s="275" t="s">
        <v>3476</v>
      </c>
      <c r="M185" s="311" t="s">
        <v>618</v>
      </c>
      <c r="N185" s="313" t="s">
        <v>3484</v>
      </c>
    </row>
    <row r="186" spans="1:14" ht="36" hidden="1">
      <c r="A186" s="274">
        <v>12</v>
      </c>
      <c r="B186" s="311" t="s">
        <v>3493</v>
      </c>
      <c r="C186" s="311" t="s">
        <v>3475</v>
      </c>
      <c r="D186" s="312">
        <v>1745.2</v>
      </c>
      <c r="E186" s="274">
        <v>1</v>
      </c>
      <c r="F186" s="274">
        <v>37</v>
      </c>
      <c r="G186" s="275" t="s">
        <v>3494</v>
      </c>
      <c r="H186" s="274">
        <v>0</v>
      </c>
      <c r="I186" s="312">
        <v>1745.2</v>
      </c>
      <c r="J186" s="312">
        <v>0</v>
      </c>
      <c r="K186" s="274">
        <v>0</v>
      </c>
      <c r="L186" s="275" t="s">
        <v>3476</v>
      </c>
      <c r="M186" s="311" t="s">
        <v>618</v>
      </c>
      <c r="N186" s="313" t="s">
        <v>3484</v>
      </c>
    </row>
    <row r="187" spans="1:14" ht="36" hidden="1">
      <c r="A187" s="274">
        <v>13</v>
      </c>
      <c r="B187" s="311" t="s">
        <v>1932</v>
      </c>
      <c r="C187" s="311" t="s">
        <v>3475</v>
      </c>
      <c r="D187" s="312">
        <v>3484.7</v>
      </c>
      <c r="E187" s="274">
        <v>18</v>
      </c>
      <c r="F187" s="274">
        <v>37</v>
      </c>
      <c r="G187" s="275" t="s">
        <v>3495</v>
      </c>
      <c r="H187" s="274">
        <v>0</v>
      </c>
      <c r="I187" s="312">
        <v>3484.7</v>
      </c>
      <c r="J187" s="312">
        <v>0</v>
      </c>
      <c r="K187" s="274">
        <v>0</v>
      </c>
      <c r="L187" s="275" t="s">
        <v>3476</v>
      </c>
      <c r="M187" s="311" t="s">
        <v>618</v>
      </c>
      <c r="N187" s="313" t="s">
        <v>3484</v>
      </c>
    </row>
    <row r="188" spans="1:14" ht="36" hidden="1">
      <c r="A188" s="274">
        <v>14</v>
      </c>
      <c r="B188" s="311" t="s">
        <v>1932</v>
      </c>
      <c r="C188" s="311" t="s">
        <v>3475</v>
      </c>
      <c r="D188" s="312">
        <v>75.3</v>
      </c>
      <c r="E188" s="274">
        <v>178</v>
      </c>
      <c r="F188" s="274">
        <v>38</v>
      </c>
      <c r="G188" s="275" t="s">
        <v>3496</v>
      </c>
      <c r="H188" s="274">
        <v>0</v>
      </c>
      <c r="I188" s="312">
        <v>75.3</v>
      </c>
      <c r="J188" s="312">
        <v>0</v>
      </c>
      <c r="K188" s="274">
        <v>0</v>
      </c>
      <c r="L188" s="275" t="s">
        <v>3476</v>
      </c>
      <c r="M188" s="311" t="s">
        <v>618</v>
      </c>
      <c r="N188" s="313" t="s">
        <v>3484</v>
      </c>
    </row>
    <row r="189" spans="1:14" ht="36" hidden="1">
      <c r="A189" s="274">
        <v>15</v>
      </c>
      <c r="B189" s="311" t="s">
        <v>3497</v>
      </c>
      <c r="C189" s="311" t="s">
        <v>3475</v>
      </c>
      <c r="D189" s="312">
        <v>54.6</v>
      </c>
      <c r="E189" s="274">
        <v>54</v>
      </c>
      <c r="F189" s="274">
        <v>47</v>
      </c>
      <c r="G189" s="275" t="s">
        <v>3498</v>
      </c>
      <c r="H189" s="274">
        <v>0</v>
      </c>
      <c r="I189" s="312">
        <v>54.6</v>
      </c>
      <c r="J189" s="312">
        <v>0</v>
      </c>
      <c r="K189" s="274">
        <v>0</v>
      </c>
      <c r="L189" s="275" t="s">
        <v>3476</v>
      </c>
      <c r="M189" s="311" t="s">
        <v>618</v>
      </c>
      <c r="N189" s="313" t="s">
        <v>3484</v>
      </c>
    </row>
    <row r="190" spans="1:14" ht="36" hidden="1">
      <c r="A190" s="274">
        <v>16</v>
      </c>
      <c r="B190" s="311" t="s">
        <v>1932</v>
      </c>
      <c r="C190" s="311" t="s">
        <v>3475</v>
      </c>
      <c r="D190" s="312">
        <v>571.79999999999995</v>
      </c>
      <c r="E190" s="274">
        <v>55</v>
      </c>
      <c r="F190" s="274">
        <v>47</v>
      </c>
      <c r="G190" s="275" t="s">
        <v>3498</v>
      </c>
      <c r="H190" s="274">
        <v>0</v>
      </c>
      <c r="I190" s="312">
        <v>0</v>
      </c>
      <c r="J190" s="312">
        <v>571.79999999999995</v>
      </c>
      <c r="K190" s="274">
        <v>0</v>
      </c>
      <c r="L190" s="275" t="s">
        <v>3476</v>
      </c>
      <c r="M190" s="311" t="s">
        <v>618</v>
      </c>
      <c r="N190" s="313" t="s">
        <v>3484</v>
      </c>
    </row>
    <row r="191" spans="1:14" ht="36" hidden="1">
      <c r="A191" s="274">
        <v>17</v>
      </c>
      <c r="B191" s="311" t="s">
        <v>3493</v>
      </c>
      <c r="C191" s="311" t="s">
        <v>3475</v>
      </c>
      <c r="D191" s="312">
        <v>200</v>
      </c>
      <c r="E191" s="274">
        <v>44</v>
      </c>
      <c r="F191" s="274">
        <v>14</v>
      </c>
      <c r="G191" s="275" t="s">
        <v>3499</v>
      </c>
      <c r="H191" s="274">
        <v>0</v>
      </c>
      <c r="I191" s="312">
        <v>200</v>
      </c>
      <c r="J191" s="312">
        <v>0</v>
      </c>
      <c r="K191" s="274">
        <v>0</v>
      </c>
      <c r="L191" s="275" t="s">
        <v>3476</v>
      </c>
      <c r="M191" s="311" t="s">
        <v>618</v>
      </c>
      <c r="N191" s="313" t="s">
        <v>3484</v>
      </c>
    </row>
    <row r="192" spans="1:14" ht="36" hidden="1">
      <c r="A192" s="274">
        <v>17</v>
      </c>
      <c r="B192" s="311" t="s">
        <v>3500</v>
      </c>
      <c r="C192" s="311" t="s">
        <v>3475</v>
      </c>
      <c r="D192" s="312">
        <v>200</v>
      </c>
      <c r="E192" s="274">
        <v>139</v>
      </c>
      <c r="F192" s="274">
        <v>34</v>
      </c>
      <c r="G192" s="275" t="s">
        <v>3501</v>
      </c>
      <c r="H192" s="274">
        <v>0</v>
      </c>
      <c r="I192" s="312">
        <v>200</v>
      </c>
      <c r="J192" s="312">
        <v>0</v>
      </c>
      <c r="K192" s="274">
        <v>0</v>
      </c>
      <c r="L192" s="275" t="s">
        <v>3476</v>
      </c>
      <c r="M192" s="311" t="s">
        <v>618</v>
      </c>
      <c r="N192" s="313" t="s">
        <v>3484</v>
      </c>
    </row>
    <row r="193" spans="1:14" ht="36" hidden="1">
      <c r="A193" s="274">
        <v>18</v>
      </c>
      <c r="B193" s="311" t="s">
        <v>3502</v>
      </c>
      <c r="C193" s="311" t="s">
        <v>3475</v>
      </c>
      <c r="D193" s="312">
        <v>256</v>
      </c>
      <c r="E193" s="274" t="s">
        <v>3503</v>
      </c>
      <c r="F193" s="274">
        <v>22</v>
      </c>
      <c r="G193" s="275" t="s">
        <v>3504</v>
      </c>
      <c r="H193" s="274">
        <v>0</v>
      </c>
      <c r="I193" s="312">
        <v>0</v>
      </c>
      <c r="J193" s="312">
        <v>256</v>
      </c>
      <c r="K193" s="274">
        <v>0</v>
      </c>
      <c r="L193" s="275" t="s">
        <v>3476</v>
      </c>
      <c r="M193" s="311" t="s">
        <v>618</v>
      </c>
      <c r="N193" s="313" t="s">
        <v>3484</v>
      </c>
    </row>
    <row r="194" spans="1:14" ht="48" hidden="1">
      <c r="A194" s="274">
        <v>19</v>
      </c>
      <c r="B194" s="311" t="s">
        <v>3505</v>
      </c>
      <c r="C194" s="311" t="s">
        <v>3475</v>
      </c>
      <c r="D194" s="312">
        <v>475.1</v>
      </c>
      <c r="E194" s="274" t="s">
        <v>3506</v>
      </c>
      <c r="F194" s="274">
        <v>25</v>
      </c>
      <c r="G194" s="275" t="s">
        <v>3507</v>
      </c>
      <c r="H194" s="274">
        <v>0</v>
      </c>
      <c r="I194" s="312">
        <v>475.1</v>
      </c>
      <c r="J194" s="312">
        <v>0</v>
      </c>
      <c r="K194" s="274">
        <v>0</v>
      </c>
      <c r="L194" s="275" t="s">
        <v>3476</v>
      </c>
      <c r="M194" s="311" t="s">
        <v>618</v>
      </c>
      <c r="N194" s="313" t="s">
        <v>3508</v>
      </c>
    </row>
    <row r="195" spans="1:14" ht="36" hidden="1">
      <c r="A195" s="274">
        <v>20</v>
      </c>
      <c r="B195" s="311" t="s">
        <v>3493</v>
      </c>
      <c r="C195" s="311" t="s">
        <v>3475</v>
      </c>
      <c r="D195" s="312">
        <v>126.5</v>
      </c>
      <c r="E195" s="274">
        <v>16</v>
      </c>
      <c r="F195" s="274">
        <v>37</v>
      </c>
      <c r="G195" s="275" t="s">
        <v>3509</v>
      </c>
      <c r="H195" s="274">
        <v>0</v>
      </c>
      <c r="I195" s="312">
        <v>126.5</v>
      </c>
      <c r="J195" s="312">
        <v>0</v>
      </c>
      <c r="K195" s="274">
        <v>0</v>
      </c>
      <c r="L195" s="275" t="s">
        <v>3476</v>
      </c>
      <c r="M195" s="311" t="s">
        <v>618</v>
      </c>
      <c r="N195" s="313" t="s">
        <v>3484</v>
      </c>
    </row>
    <row r="196" spans="1:14" ht="36" hidden="1">
      <c r="A196" s="274">
        <v>21</v>
      </c>
      <c r="B196" s="311" t="s">
        <v>3493</v>
      </c>
      <c r="C196" s="311" t="s">
        <v>3475</v>
      </c>
      <c r="D196" s="312">
        <v>3680.1</v>
      </c>
      <c r="E196" s="274">
        <v>1</v>
      </c>
      <c r="F196" s="274">
        <v>41</v>
      </c>
      <c r="G196" s="275" t="s">
        <v>3510</v>
      </c>
      <c r="H196" s="274">
        <v>0</v>
      </c>
      <c r="I196" s="312">
        <v>3680.1</v>
      </c>
      <c r="J196" s="312">
        <v>0</v>
      </c>
      <c r="K196" s="274">
        <v>0</v>
      </c>
      <c r="L196" s="275" t="s">
        <v>3476</v>
      </c>
      <c r="M196" s="311" t="s">
        <v>618</v>
      </c>
      <c r="N196" s="313" t="s">
        <v>3484</v>
      </c>
    </row>
    <row r="197" spans="1:14" ht="36" hidden="1">
      <c r="A197" s="274">
        <v>22</v>
      </c>
      <c r="B197" s="311" t="s">
        <v>3493</v>
      </c>
      <c r="C197" s="311" t="s">
        <v>3475</v>
      </c>
      <c r="D197" s="312">
        <v>63.6</v>
      </c>
      <c r="E197" s="274">
        <v>44</v>
      </c>
      <c r="F197" s="274">
        <v>41</v>
      </c>
      <c r="G197" s="275" t="s">
        <v>3511</v>
      </c>
      <c r="H197" s="274">
        <v>0</v>
      </c>
      <c r="I197" s="312">
        <v>63.6</v>
      </c>
      <c r="J197" s="312">
        <v>0</v>
      </c>
      <c r="K197" s="274">
        <v>0</v>
      </c>
      <c r="L197" s="275" t="s">
        <v>3476</v>
      </c>
      <c r="M197" s="311" t="s">
        <v>618</v>
      </c>
      <c r="N197" s="313" t="s">
        <v>3484</v>
      </c>
    </row>
    <row r="198" spans="1:14" ht="36" hidden="1">
      <c r="A198" s="274">
        <v>23</v>
      </c>
      <c r="B198" s="311" t="s">
        <v>3493</v>
      </c>
      <c r="C198" s="311" t="s">
        <v>3475</v>
      </c>
      <c r="D198" s="312">
        <v>2449.4</v>
      </c>
      <c r="E198" s="274">
        <v>45</v>
      </c>
      <c r="F198" s="274">
        <v>41</v>
      </c>
      <c r="G198" s="275" t="s">
        <v>3511</v>
      </c>
      <c r="H198" s="274">
        <v>0</v>
      </c>
      <c r="I198" s="312">
        <v>2449.4</v>
      </c>
      <c r="J198" s="312">
        <v>0</v>
      </c>
      <c r="K198" s="274">
        <v>0</v>
      </c>
      <c r="L198" s="275" t="s">
        <v>3476</v>
      </c>
      <c r="M198" s="311" t="s">
        <v>618</v>
      </c>
      <c r="N198" s="313" t="s">
        <v>3484</v>
      </c>
    </row>
    <row r="199" spans="1:14" ht="36" hidden="1">
      <c r="A199" s="274">
        <v>24</v>
      </c>
      <c r="B199" s="311" t="s">
        <v>3512</v>
      </c>
      <c r="C199" s="311" t="s">
        <v>3475</v>
      </c>
      <c r="D199" s="312">
        <v>16195</v>
      </c>
      <c r="E199" s="274">
        <v>110</v>
      </c>
      <c r="F199" s="274">
        <v>9</v>
      </c>
      <c r="G199" s="275" t="s">
        <v>3513</v>
      </c>
      <c r="H199" s="274">
        <v>0</v>
      </c>
      <c r="I199" s="312">
        <v>16195</v>
      </c>
      <c r="J199" s="312">
        <v>0</v>
      </c>
      <c r="K199" s="274">
        <v>0</v>
      </c>
      <c r="L199" s="275" t="s">
        <v>3476</v>
      </c>
      <c r="M199" s="311" t="s">
        <v>618</v>
      </c>
      <c r="N199" s="313" t="s">
        <v>3484</v>
      </c>
    </row>
    <row r="200" spans="1:14" ht="36" hidden="1">
      <c r="A200" s="274">
        <v>25</v>
      </c>
      <c r="B200" s="311" t="s">
        <v>3493</v>
      </c>
      <c r="C200" s="311" t="s">
        <v>3475</v>
      </c>
      <c r="D200" s="312">
        <v>15400</v>
      </c>
      <c r="E200" s="274">
        <v>44</v>
      </c>
      <c r="F200" s="274">
        <v>14</v>
      </c>
      <c r="G200" s="275" t="s">
        <v>3514</v>
      </c>
      <c r="H200" s="274">
        <v>0</v>
      </c>
      <c r="I200" s="312">
        <v>15400</v>
      </c>
      <c r="J200" s="312">
        <v>0</v>
      </c>
      <c r="K200" s="274">
        <v>0</v>
      </c>
      <c r="L200" s="275" t="s">
        <v>3476</v>
      </c>
      <c r="M200" s="311" t="s">
        <v>618</v>
      </c>
      <c r="N200" s="313" t="s">
        <v>3484</v>
      </c>
    </row>
    <row r="201" spans="1:14" ht="36" hidden="1">
      <c r="A201" s="274">
        <v>26</v>
      </c>
      <c r="B201" s="311" t="s">
        <v>3515</v>
      </c>
      <c r="C201" s="311" t="s">
        <v>3475</v>
      </c>
      <c r="D201" s="312">
        <v>6965.8</v>
      </c>
      <c r="E201" s="274">
        <v>82</v>
      </c>
      <c r="F201" s="274">
        <v>25</v>
      </c>
      <c r="G201" s="275" t="s">
        <v>3516</v>
      </c>
      <c r="H201" s="274">
        <v>0</v>
      </c>
      <c r="I201" s="312">
        <v>6965.8</v>
      </c>
      <c r="J201" s="312">
        <v>0</v>
      </c>
      <c r="K201" s="274">
        <v>0</v>
      </c>
      <c r="L201" s="275" t="s">
        <v>3476</v>
      </c>
      <c r="M201" s="311" t="s">
        <v>618</v>
      </c>
      <c r="N201" s="313" t="s">
        <v>3484</v>
      </c>
    </row>
    <row r="202" spans="1:14" ht="36" hidden="1">
      <c r="A202" s="274">
        <v>27</v>
      </c>
      <c r="B202" s="311" t="s">
        <v>3512</v>
      </c>
      <c r="C202" s="311" t="s">
        <v>3475</v>
      </c>
      <c r="D202" s="312">
        <v>17750.22</v>
      </c>
      <c r="E202" s="274">
        <v>69</v>
      </c>
      <c r="F202" s="274" t="s">
        <v>3517</v>
      </c>
      <c r="G202" s="275" t="s">
        <v>3518</v>
      </c>
      <c r="H202" s="274">
        <v>0</v>
      </c>
      <c r="I202" s="312">
        <v>17750.22</v>
      </c>
      <c r="J202" s="312">
        <v>0</v>
      </c>
      <c r="K202" s="274">
        <v>0</v>
      </c>
      <c r="L202" s="275" t="s">
        <v>3476</v>
      </c>
      <c r="M202" s="311" t="s">
        <v>618</v>
      </c>
      <c r="N202" s="313" t="s">
        <v>3484</v>
      </c>
    </row>
    <row r="203" spans="1:14" ht="36" hidden="1">
      <c r="A203" s="274">
        <v>28</v>
      </c>
      <c r="B203" s="311" t="s">
        <v>3519</v>
      </c>
      <c r="C203" s="311" t="s">
        <v>3475</v>
      </c>
      <c r="D203" s="312">
        <v>16576.5</v>
      </c>
      <c r="E203" s="274" t="s">
        <v>3520</v>
      </c>
      <c r="F203" s="274">
        <v>9</v>
      </c>
      <c r="G203" s="275" t="s">
        <v>3521</v>
      </c>
      <c r="H203" s="274">
        <v>0</v>
      </c>
      <c r="I203" s="312">
        <v>16576.5</v>
      </c>
      <c r="J203" s="312">
        <v>0</v>
      </c>
      <c r="K203" s="274">
        <v>0</v>
      </c>
      <c r="L203" s="275" t="s">
        <v>3476</v>
      </c>
      <c r="M203" s="311" t="s">
        <v>618</v>
      </c>
      <c r="N203" s="313" t="s">
        <v>3484</v>
      </c>
    </row>
    <row r="204" spans="1:14" ht="36" hidden="1">
      <c r="A204" s="274">
        <v>29</v>
      </c>
      <c r="B204" s="311" t="s">
        <v>3515</v>
      </c>
      <c r="C204" s="311" t="s">
        <v>3475</v>
      </c>
      <c r="D204" s="312">
        <v>1236.58</v>
      </c>
      <c r="E204" s="274">
        <v>102</v>
      </c>
      <c r="F204" s="274">
        <v>25</v>
      </c>
      <c r="G204" s="275" t="s">
        <v>3522</v>
      </c>
      <c r="H204" s="274">
        <v>0</v>
      </c>
      <c r="I204" s="312">
        <v>1236.58</v>
      </c>
      <c r="J204" s="312">
        <v>0</v>
      </c>
      <c r="K204" s="274">
        <v>0</v>
      </c>
      <c r="L204" s="275" t="s">
        <v>3476</v>
      </c>
      <c r="M204" s="311" t="s">
        <v>618</v>
      </c>
      <c r="N204" s="313" t="s">
        <v>3484</v>
      </c>
    </row>
    <row r="205" spans="1:14" ht="36" hidden="1">
      <c r="A205" s="274">
        <v>30</v>
      </c>
      <c r="B205" s="311" t="s">
        <v>3523</v>
      </c>
      <c r="C205" s="311" t="s">
        <v>3475</v>
      </c>
      <c r="D205" s="312">
        <v>9677.2999999999993</v>
      </c>
      <c r="E205" s="274">
        <v>110</v>
      </c>
      <c r="F205" s="274">
        <v>9</v>
      </c>
      <c r="G205" s="275" t="s">
        <v>3524</v>
      </c>
      <c r="H205" s="274">
        <v>0</v>
      </c>
      <c r="I205" s="312">
        <v>9677.2999999999993</v>
      </c>
      <c r="J205" s="312">
        <v>0</v>
      </c>
      <c r="K205" s="274">
        <v>0</v>
      </c>
      <c r="L205" s="275" t="s">
        <v>3476</v>
      </c>
      <c r="M205" s="311" t="s">
        <v>618</v>
      </c>
      <c r="N205" s="313" t="s">
        <v>3484</v>
      </c>
    </row>
    <row r="206" spans="1:14" ht="36" hidden="1">
      <c r="A206" s="274">
        <v>31</v>
      </c>
      <c r="B206" s="311" t="s">
        <v>3493</v>
      </c>
      <c r="C206" s="311" t="s">
        <v>3475</v>
      </c>
      <c r="D206" s="312">
        <v>10987.46</v>
      </c>
      <c r="E206" s="274">
        <v>44</v>
      </c>
      <c r="F206" s="274">
        <v>14</v>
      </c>
      <c r="G206" s="275" t="s">
        <v>3525</v>
      </c>
      <c r="H206" s="274">
        <v>0</v>
      </c>
      <c r="I206" s="312">
        <v>10987.46</v>
      </c>
      <c r="J206" s="312">
        <v>0</v>
      </c>
      <c r="K206" s="274">
        <v>0</v>
      </c>
      <c r="L206" s="275" t="s">
        <v>3476</v>
      </c>
      <c r="M206" s="311" t="s">
        <v>618</v>
      </c>
      <c r="N206" s="313" t="s">
        <v>3484</v>
      </c>
    </row>
    <row r="207" spans="1:14" ht="36" hidden="1">
      <c r="A207" s="274">
        <v>32</v>
      </c>
      <c r="B207" s="311" t="s">
        <v>3493</v>
      </c>
      <c r="C207" s="311" t="s">
        <v>3475</v>
      </c>
      <c r="D207" s="312">
        <v>5480.31</v>
      </c>
      <c r="E207" s="274">
        <v>42</v>
      </c>
      <c r="F207" s="274">
        <v>14</v>
      </c>
      <c r="G207" s="275" t="s">
        <v>3526</v>
      </c>
      <c r="H207" s="274">
        <v>0</v>
      </c>
      <c r="I207" s="312">
        <v>5480.31</v>
      </c>
      <c r="J207" s="312">
        <v>0</v>
      </c>
      <c r="K207" s="274">
        <v>0</v>
      </c>
      <c r="L207" s="275" t="s">
        <v>3476</v>
      </c>
      <c r="M207" s="311" t="s">
        <v>618</v>
      </c>
      <c r="N207" s="313" t="s">
        <v>3484</v>
      </c>
    </row>
    <row r="208" spans="1:14" ht="36" hidden="1">
      <c r="A208" s="274">
        <v>33</v>
      </c>
      <c r="B208" s="311" t="s">
        <v>3527</v>
      </c>
      <c r="C208" s="311" t="s">
        <v>3475</v>
      </c>
      <c r="D208" s="312">
        <v>4988.3999999999996</v>
      </c>
      <c r="E208" s="274">
        <v>641</v>
      </c>
      <c r="F208" s="274">
        <v>9</v>
      </c>
      <c r="G208" s="275" t="s">
        <v>3528</v>
      </c>
      <c r="H208" s="274">
        <v>0</v>
      </c>
      <c r="I208" s="312">
        <v>4988.3999999999996</v>
      </c>
      <c r="J208" s="312">
        <v>0</v>
      </c>
      <c r="K208" s="274">
        <v>0</v>
      </c>
      <c r="L208" s="275" t="s">
        <v>3476</v>
      </c>
      <c r="M208" s="311" t="s">
        <v>618</v>
      </c>
      <c r="N208" s="313" t="s">
        <v>3484</v>
      </c>
    </row>
    <row r="209" spans="1:14" ht="36" hidden="1">
      <c r="A209" s="274">
        <v>34</v>
      </c>
      <c r="B209" s="311" t="s">
        <v>3493</v>
      </c>
      <c r="C209" s="311" t="s">
        <v>3475</v>
      </c>
      <c r="D209" s="312">
        <v>50000</v>
      </c>
      <c r="E209" s="274">
        <v>1</v>
      </c>
      <c r="F209" s="274">
        <v>57</v>
      </c>
      <c r="G209" s="275" t="s">
        <v>3529</v>
      </c>
      <c r="H209" s="274">
        <v>0</v>
      </c>
      <c r="I209" s="312">
        <v>50000</v>
      </c>
      <c r="J209" s="312">
        <v>0</v>
      </c>
      <c r="K209" s="274">
        <v>0</v>
      </c>
      <c r="L209" s="275" t="s">
        <v>3476</v>
      </c>
      <c r="M209" s="311" t="s">
        <v>618</v>
      </c>
      <c r="N209" s="313" t="s">
        <v>3484</v>
      </c>
    </row>
    <row r="210" spans="1:14" ht="36" hidden="1">
      <c r="A210" s="274">
        <v>35</v>
      </c>
      <c r="B210" s="311" t="s">
        <v>3487</v>
      </c>
      <c r="C210" s="311" t="s">
        <v>3475</v>
      </c>
      <c r="D210" s="312">
        <v>198</v>
      </c>
      <c r="E210" s="274">
        <v>2</v>
      </c>
      <c r="F210" s="274">
        <v>22</v>
      </c>
      <c r="G210" s="275" t="s">
        <v>2959</v>
      </c>
      <c r="H210" s="274">
        <v>0</v>
      </c>
      <c r="I210" s="312">
        <v>198</v>
      </c>
      <c r="J210" s="312">
        <v>0</v>
      </c>
      <c r="K210" s="274">
        <v>0</v>
      </c>
      <c r="L210" s="275" t="s">
        <v>3476</v>
      </c>
      <c r="M210" s="311" t="s">
        <v>618</v>
      </c>
      <c r="N210" s="313" t="s">
        <v>3484</v>
      </c>
    </row>
    <row r="211" spans="1:14" hidden="1">
      <c r="A211" s="3713">
        <v>1</v>
      </c>
      <c r="B211" s="3720" t="s">
        <v>3357</v>
      </c>
      <c r="C211" s="314" t="s">
        <v>3530</v>
      </c>
      <c r="D211" s="3723">
        <v>4550</v>
      </c>
      <c r="E211" s="315">
        <v>403</v>
      </c>
      <c r="F211" s="315">
        <v>22</v>
      </c>
      <c r="G211" s="3713" t="s">
        <v>3531</v>
      </c>
      <c r="H211" s="3713">
        <v>0</v>
      </c>
      <c r="I211" s="3723">
        <v>4550</v>
      </c>
      <c r="J211" s="3713">
        <v>0</v>
      </c>
      <c r="K211" s="3713">
        <v>0</v>
      </c>
      <c r="L211" s="3713" t="s">
        <v>3532</v>
      </c>
      <c r="M211" s="3713" t="s">
        <v>3433</v>
      </c>
      <c r="N211" s="3713" t="s">
        <v>1017</v>
      </c>
    </row>
    <row r="212" spans="1:14" hidden="1">
      <c r="A212" s="3714"/>
      <c r="B212" s="3721"/>
      <c r="C212" s="314" t="s">
        <v>3530</v>
      </c>
      <c r="D212" s="3723"/>
      <c r="E212" s="315">
        <v>415</v>
      </c>
      <c r="F212" s="315">
        <v>22</v>
      </c>
      <c r="G212" s="3714"/>
      <c r="H212" s="3714"/>
      <c r="I212" s="3723"/>
      <c r="J212" s="3714"/>
      <c r="K212" s="3714"/>
      <c r="L212" s="3714"/>
      <c r="M212" s="3714"/>
      <c r="N212" s="3714"/>
    </row>
    <row r="213" spans="1:14" hidden="1">
      <c r="A213" s="3714"/>
      <c r="B213" s="3721"/>
      <c r="C213" s="314" t="s">
        <v>3530</v>
      </c>
      <c r="D213" s="3723"/>
      <c r="E213" s="315">
        <v>402</v>
      </c>
      <c r="F213" s="315">
        <v>22</v>
      </c>
      <c r="G213" s="3714"/>
      <c r="H213" s="3714"/>
      <c r="I213" s="3723"/>
      <c r="J213" s="3714"/>
      <c r="K213" s="3714"/>
      <c r="L213" s="3714"/>
      <c r="M213" s="3714"/>
      <c r="N213" s="3714"/>
    </row>
    <row r="214" spans="1:14" hidden="1">
      <c r="A214" s="3714"/>
      <c r="B214" s="3721"/>
      <c r="C214" s="314" t="s">
        <v>3530</v>
      </c>
      <c r="D214" s="3723"/>
      <c r="E214" s="315">
        <v>401</v>
      </c>
      <c r="F214" s="315">
        <v>22</v>
      </c>
      <c r="G214" s="3714"/>
      <c r="H214" s="3714"/>
      <c r="I214" s="3723"/>
      <c r="J214" s="3714"/>
      <c r="K214" s="3714"/>
      <c r="L214" s="3714"/>
      <c r="M214" s="3714"/>
      <c r="N214" s="3714"/>
    </row>
    <row r="215" spans="1:14" hidden="1">
      <c r="A215" s="3714"/>
      <c r="B215" s="3721"/>
      <c r="C215" s="314" t="s">
        <v>3530</v>
      </c>
      <c r="D215" s="3723"/>
      <c r="E215" s="315">
        <v>404</v>
      </c>
      <c r="F215" s="315">
        <v>22</v>
      </c>
      <c r="G215" s="3714"/>
      <c r="H215" s="3714"/>
      <c r="I215" s="3723"/>
      <c r="J215" s="3714"/>
      <c r="K215" s="3714"/>
      <c r="L215" s="3714"/>
      <c r="M215" s="3714"/>
      <c r="N215" s="3714"/>
    </row>
    <row r="216" spans="1:14" hidden="1">
      <c r="A216" s="3714"/>
      <c r="B216" s="3721"/>
      <c r="C216" s="314" t="s">
        <v>3530</v>
      </c>
      <c r="D216" s="3723"/>
      <c r="E216" s="315">
        <v>341</v>
      </c>
      <c r="F216" s="315">
        <v>22</v>
      </c>
      <c r="G216" s="3714"/>
      <c r="H216" s="3714"/>
      <c r="I216" s="3723"/>
      <c r="J216" s="3714"/>
      <c r="K216" s="3714"/>
      <c r="L216" s="3714"/>
      <c r="M216" s="3714"/>
      <c r="N216" s="3714"/>
    </row>
    <row r="217" spans="1:14" hidden="1">
      <c r="A217" s="3715"/>
      <c r="B217" s="3722"/>
      <c r="C217" s="314" t="s">
        <v>3530</v>
      </c>
      <c r="D217" s="3723"/>
      <c r="E217" s="315">
        <v>412</v>
      </c>
      <c r="F217" s="315">
        <v>22</v>
      </c>
      <c r="G217" s="3715"/>
      <c r="H217" s="3715"/>
      <c r="I217" s="3723"/>
      <c r="J217" s="3715"/>
      <c r="K217" s="3715"/>
      <c r="L217" s="3715"/>
      <c r="M217" s="3715"/>
      <c r="N217" s="3715"/>
    </row>
    <row r="218" spans="1:14" ht="94.5" hidden="1">
      <c r="A218" s="316">
        <v>2</v>
      </c>
      <c r="B218" s="317" t="s">
        <v>3533</v>
      </c>
      <c r="C218" s="314" t="s">
        <v>3530</v>
      </c>
      <c r="D218" s="264">
        <v>4153</v>
      </c>
      <c r="E218" s="315" t="s">
        <v>3534</v>
      </c>
      <c r="F218" s="315">
        <v>28</v>
      </c>
      <c r="G218" s="315" t="s">
        <v>3535</v>
      </c>
      <c r="H218" s="315">
        <v>0</v>
      </c>
      <c r="I218" s="264">
        <v>4153</v>
      </c>
      <c r="J218" s="315">
        <v>0</v>
      </c>
      <c r="K218" s="315">
        <v>0</v>
      </c>
      <c r="L218" s="318" t="s">
        <v>3532</v>
      </c>
      <c r="M218" s="318" t="s">
        <v>3433</v>
      </c>
      <c r="N218" s="318" t="s">
        <v>1017</v>
      </c>
    </row>
    <row r="219" spans="1:14" ht="47.25" hidden="1">
      <c r="A219" s="319">
        <v>3</v>
      </c>
      <c r="B219" s="317" t="s">
        <v>1407</v>
      </c>
      <c r="C219" s="314" t="s">
        <v>3530</v>
      </c>
      <c r="D219" s="264">
        <v>1814</v>
      </c>
      <c r="E219" s="315">
        <v>123</v>
      </c>
      <c r="F219" s="315">
        <v>28</v>
      </c>
      <c r="G219" s="315" t="s">
        <v>3536</v>
      </c>
      <c r="H219" s="315">
        <v>0</v>
      </c>
      <c r="I219" s="264">
        <v>1814</v>
      </c>
      <c r="J219" s="315">
        <v>0</v>
      </c>
      <c r="K219" s="315">
        <v>0</v>
      </c>
      <c r="L219" s="320" t="s">
        <v>3532</v>
      </c>
      <c r="M219" s="320" t="s">
        <v>3433</v>
      </c>
      <c r="N219" s="318" t="s">
        <v>1017</v>
      </c>
    </row>
    <row r="220" spans="1:14" ht="47.25" hidden="1">
      <c r="A220" s="316">
        <v>4</v>
      </c>
      <c r="B220" s="317" t="s">
        <v>839</v>
      </c>
      <c r="C220" s="314" t="s">
        <v>3530</v>
      </c>
      <c r="D220" s="264">
        <v>1586</v>
      </c>
      <c r="E220" s="315">
        <v>124</v>
      </c>
      <c r="F220" s="315">
        <v>28</v>
      </c>
      <c r="G220" s="315" t="s">
        <v>3536</v>
      </c>
      <c r="H220" s="315">
        <v>0</v>
      </c>
      <c r="I220" s="264">
        <v>1586</v>
      </c>
      <c r="J220" s="315">
        <v>0</v>
      </c>
      <c r="K220" s="315">
        <v>0</v>
      </c>
      <c r="L220" s="320" t="s">
        <v>3532</v>
      </c>
      <c r="M220" s="320" t="s">
        <v>3433</v>
      </c>
      <c r="N220" s="318" t="s">
        <v>1017</v>
      </c>
    </row>
    <row r="221" spans="1:14" ht="47.25" hidden="1">
      <c r="A221" s="319">
        <v>5</v>
      </c>
      <c r="B221" s="321" t="s">
        <v>3537</v>
      </c>
      <c r="C221" s="314" t="s">
        <v>3530</v>
      </c>
      <c r="D221" s="322">
        <v>15158</v>
      </c>
      <c r="E221" s="323" t="s">
        <v>3538</v>
      </c>
      <c r="F221" s="323">
        <v>29</v>
      </c>
      <c r="G221" s="324" t="s">
        <v>3539</v>
      </c>
      <c r="H221" s="324">
        <v>0</v>
      </c>
      <c r="I221" s="325">
        <v>15158</v>
      </c>
      <c r="J221" s="324">
        <v>0</v>
      </c>
      <c r="K221" s="326">
        <v>0</v>
      </c>
      <c r="L221" s="327" t="s">
        <v>3532</v>
      </c>
      <c r="M221" s="327" t="s">
        <v>3433</v>
      </c>
      <c r="N221" s="328" t="s">
        <v>1017</v>
      </c>
    </row>
    <row r="222" spans="1:14" ht="47.25" hidden="1">
      <c r="A222" s="316">
        <v>6</v>
      </c>
      <c r="B222" s="329" t="s">
        <v>2196</v>
      </c>
      <c r="C222" s="314" t="s">
        <v>3530</v>
      </c>
      <c r="D222" s="330">
        <v>129.5</v>
      </c>
      <c r="E222" s="331">
        <v>22</v>
      </c>
      <c r="F222" s="331">
        <v>21</v>
      </c>
      <c r="G222" s="331" t="s">
        <v>3540</v>
      </c>
      <c r="H222" s="331">
        <v>0</v>
      </c>
      <c r="I222" s="330">
        <v>129.5</v>
      </c>
      <c r="J222" s="331">
        <v>0</v>
      </c>
      <c r="K222" s="331">
        <v>0</v>
      </c>
      <c r="L222" s="327" t="s">
        <v>3532</v>
      </c>
      <c r="M222" s="327" t="s">
        <v>3433</v>
      </c>
      <c r="N222" s="328" t="s">
        <v>1017</v>
      </c>
    </row>
    <row r="223" spans="1:14" ht="47.25" hidden="1">
      <c r="A223" s="332">
        <v>7</v>
      </c>
      <c r="B223" s="329" t="s">
        <v>3541</v>
      </c>
      <c r="C223" s="314" t="s">
        <v>3530</v>
      </c>
      <c r="D223" s="330">
        <v>100</v>
      </c>
      <c r="E223" s="331">
        <v>749</v>
      </c>
      <c r="F223" s="331">
        <v>13</v>
      </c>
      <c r="G223" s="331" t="s">
        <v>3540</v>
      </c>
      <c r="H223" s="331">
        <v>0</v>
      </c>
      <c r="I223" s="330">
        <v>100</v>
      </c>
      <c r="J223" s="331">
        <v>0</v>
      </c>
      <c r="K223" s="331">
        <v>0</v>
      </c>
      <c r="L223" s="327" t="s">
        <v>3532</v>
      </c>
      <c r="M223" s="327" t="s">
        <v>3433</v>
      </c>
      <c r="N223" s="328" t="s">
        <v>1017</v>
      </c>
    </row>
    <row r="224" spans="1:14" ht="47.25" hidden="1">
      <c r="A224" s="316">
        <v>8</v>
      </c>
      <c r="B224" s="329" t="s">
        <v>3542</v>
      </c>
      <c r="C224" s="314" t="s">
        <v>3530</v>
      </c>
      <c r="D224" s="330">
        <v>148</v>
      </c>
      <c r="E224" s="331">
        <v>62</v>
      </c>
      <c r="F224" s="331">
        <v>29</v>
      </c>
      <c r="G224" s="331" t="s">
        <v>3540</v>
      </c>
      <c r="H224" s="331">
        <v>0</v>
      </c>
      <c r="I224" s="330">
        <v>148</v>
      </c>
      <c r="J224" s="331">
        <v>0</v>
      </c>
      <c r="K224" s="331">
        <v>0</v>
      </c>
      <c r="L224" s="327" t="s">
        <v>3532</v>
      </c>
      <c r="M224" s="327" t="s">
        <v>3433</v>
      </c>
      <c r="N224" s="328" t="s">
        <v>1017</v>
      </c>
    </row>
    <row r="225" spans="1:14" ht="47.25" hidden="1">
      <c r="A225" s="332">
        <v>9</v>
      </c>
      <c r="B225" s="329" t="s">
        <v>3543</v>
      </c>
      <c r="C225" s="314" t="s">
        <v>3530</v>
      </c>
      <c r="D225" s="330">
        <v>73</v>
      </c>
      <c r="E225" s="331">
        <v>70</v>
      </c>
      <c r="F225" s="331">
        <v>29</v>
      </c>
      <c r="G225" s="331" t="s">
        <v>3540</v>
      </c>
      <c r="H225" s="331">
        <v>0</v>
      </c>
      <c r="I225" s="330">
        <v>73</v>
      </c>
      <c r="J225" s="331">
        <v>0</v>
      </c>
      <c r="K225" s="331">
        <v>0</v>
      </c>
      <c r="L225" s="327" t="s">
        <v>3532</v>
      </c>
      <c r="M225" s="327" t="s">
        <v>3433</v>
      </c>
      <c r="N225" s="328" t="s">
        <v>1017</v>
      </c>
    </row>
    <row r="226" spans="1:14" ht="47.25" hidden="1">
      <c r="A226" s="316">
        <v>10</v>
      </c>
      <c r="B226" s="329" t="s">
        <v>3544</v>
      </c>
      <c r="C226" s="314" t="s">
        <v>3530</v>
      </c>
      <c r="D226" s="330">
        <v>791.8</v>
      </c>
      <c r="E226" s="331">
        <v>939</v>
      </c>
      <c r="F226" s="331">
        <v>21</v>
      </c>
      <c r="G226" s="333" t="s">
        <v>542</v>
      </c>
      <c r="H226" s="333">
        <v>0</v>
      </c>
      <c r="I226" s="330">
        <v>791.8</v>
      </c>
      <c r="J226" s="333">
        <v>0</v>
      </c>
      <c r="K226" s="333">
        <v>0</v>
      </c>
      <c r="L226" s="327" t="s">
        <v>3532</v>
      </c>
      <c r="M226" s="327" t="s">
        <v>544</v>
      </c>
      <c r="N226" s="328" t="s">
        <v>1017</v>
      </c>
    </row>
    <row r="227" spans="1:14" ht="78.75" hidden="1">
      <c r="A227" s="332">
        <v>11</v>
      </c>
      <c r="B227" s="329" t="s">
        <v>3545</v>
      </c>
      <c r="C227" s="314" t="s">
        <v>3530</v>
      </c>
      <c r="D227" s="330">
        <v>3004</v>
      </c>
      <c r="E227" s="331" t="s">
        <v>3546</v>
      </c>
      <c r="F227" s="331">
        <v>13</v>
      </c>
      <c r="G227" s="329" t="s">
        <v>3545</v>
      </c>
      <c r="H227" s="334">
        <v>0</v>
      </c>
      <c r="I227" s="330">
        <v>3004</v>
      </c>
      <c r="J227" s="335">
        <v>0</v>
      </c>
      <c r="K227" s="327">
        <v>0</v>
      </c>
      <c r="L227" s="327" t="s">
        <v>3532</v>
      </c>
      <c r="M227" s="327" t="s">
        <v>3433</v>
      </c>
      <c r="N227" s="327" t="s">
        <v>3547</v>
      </c>
    </row>
    <row r="228" spans="1:14" ht="47.25" hidden="1">
      <c r="A228" s="316">
        <v>12</v>
      </c>
      <c r="B228" s="329" t="s">
        <v>3314</v>
      </c>
      <c r="C228" s="314" t="s">
        <v>3530</v>
      </c>
      <c r="D228" s="330">
        <v>1610</v>
      </c>
      <c r="E228" s="331">
        <v>195</v>
      </c>
      <c r="F228" s="331">
        <v>28</v>
      </c>
      <c r="G228" s="331" t="s">
        <v>3314</v>
      </c>
      <c r="H228" s="331">
        <v>0</v>
      </c>
      <c r="I228" s="330">
        <v>1610</v>
      </c>
      <c r="J228" s="333">
        <v>0</v>
      </c>
      <c r="K228" s="327">
        <v>0</v>
      </c>
      <c r="L228" s="327" t="s">
        <v>3532</v>
      </c>
      <c r="M228" s="327" t="s">
        <v>3433</v>
      </c>
      <c r="N228" s="328" t="s">
        <v>1017</v>
      </c>
    </row>
    <row r="229" spans="1:14" ht="47.25" hidden="1">
      <c r="A229" s="332">
        <v>13</v>
      </c>
      <c r="B229" s="329" t="s">
        <v>3548</v>
      </c>
      <c r="C229" s="314" t="s">
        <v>3530</v>
      </c>
      <c r="D229" s="330">
        <v>372</v>
      </c>
      <c r="E229" s="331">
        <v>23</v>
      </c>
      <c r="F229" s="331">
        <v>33</v>
      </c>
      <c r="G229" s="331" t="s">
        <v>3548</v>
      </c>
      <c r="H229" s="331">
        <v>0</v>
      </c>
      <c r="I229" s="330">
        <v>372</v>
      </c>
      <c r="J229" s="333">
        <v>0</v>
      </c>
      <c r="K229" s="327">
        <v>0</v>
      </c>
      <c r="L229" s="327" t="s">
        <v>3532</v>
      </c>
      <c r="M229" s="327" t="s">
        <v>3433</v>
      </c>
      <c r="N229" s="328" t="s">
        <v>1017</v>
      </c>
    </row>
    <row r="230" spans="1:14" ht="47.25" hidden="1">
      <c r="A230" s="316">
        <v>14</v>
      </c>
      <c r="B230" s="327" t="s">
        <v>3549</v>
      </c>
      <c r="C230" s="314" t="s">
        <v>3530</v>
      </c>
      <c r="D230" s="330">
        <v>35889.5</v>
      </c>
      <c r="E230" s="332" t="s">
        <v>3550</v>
      </c>
      <c r="F230" s="332" t="s">
        <v>3551</v>
      </c>
      <c r="G230" s="332" t="s">
        <v>3552</v>
      </c>
      <c r="H230" s="332">
        <v>0</v>
      </c>
      <c r="I230" s="330">
        <v>35889.5</v>
      </c>
      <c r="J230" s="327">
        <v>0</v>
      </c>
      <c r="K230" s="327">
        <v>0</v>
      </c>
      <c r="L230" s="327" t="s">
        <v>3532</v>
      </c>
      <c r="M230" s="327" t="s">
        <v>3433</v>
      </c>
      <c r="N230" s="328" t="s">
        <v>1017</v>
      </c>
    </row>
    <row r="231" spans="1:14" ht="47.25" hidden="1">
      <c r="A231" s="316">
        <v>15</v>
      </c>
      <c r="B231" s="336" t="s">
        <v>3553</v>
      </c>
      <c r="C231" s="314" t="s">
        <v>3530</v>
      </c>
      <c r="D231" s="330">
        <v>47550.2</v>
      </c>
      <c r="E231" s="328">
        <v>905</v>
      </c>
      <c r="F231" s="337">
        <v>33</v>
      </c>
      <c r="G231" s="338" t="s">
        <v>775</v>
      </c>
      <c r="H231" s="338">
        <v>0</v>
      </c>
      <c r="I231" s="330">
        <v>47550.2</v>
      </c>
      <c r="J231" s="339">
        <v>0</v>
      </c>
      <c r="K231" s="339">
        <v>0</v>
      </c>
      <c r="L231" s="327" t="s">
        <v>3532</v>
      </c>
      <c r="M231" s="327" t="s">
        <v>3433</v>
      </c>
      <c r="N231" s="328" t="s">
        <v>1017</v>
      </c>
    </row>
    <row r="232" spans="1:14" ht="47.25" hidden="1">
      <c r="A232" s="332">
        <v>16</v>
      </c>
      <c r="B232" s="336" t="s">
        <v>3554</v>
      </c>
      <c r="C232" s="314" t="s">
        <v>3530</v>
      </c>
      <c r="D232" s="330">
        <v>11896.4</v>
      </c>
      <c r="E232" s="337">
        <v>97</v>
      </c>
      <c r="F232" s="337">
        <v>29</v>
      </c>
      <c r="G232" s="338" t="s">
        <v>3536</v>
      </c>
      <c r="H232" s="338">
        <v>0</v>
      </c>
      <c r="I232" s="330">
        <v>11896.4</v>
      </c>
      <c r="J232" s="340">
        <v>0</v>
      </c>
      <c r="K232" s="340">
        <v>0</v>
      </c>
      <c r="L232" s="327" t="s">
        <v>3532</v>
      </c>
      <c r="M232" s="327" t="s">
        <v>3433</v>
      </c>
      <c r="N232" s="328" t="s">
        <v>1017</v>
      </c>
    </row>
    <row r="233" spans="1:14" ht="78.75" hidden="1">
      <c r="A233" s="332">
        <v>17</v>
      </c>
      <c r="B233" s="336" t="s">
        <v>3555</v>
      </c>
      <c r="C233" s="314" t="s">
        <v>3530</v>
      </c>
      <c r="D233" s="330">
        <v>1652</v>
      </c>
      <c r="E233" s="337">
        <v>20</v>
      </c>
      <c r="F233" s="337">
        <v>21</v>
      </c>
      <c r="G233" s="338" t="s">
        <v>3536</v>
      </c>
      <c r="H233" s="338">
        <v>0</v>
      </c>
      <c r="I233" s="330">
        <v>1652</v>
      </c>
      <c r="J233" s="340">
        <v>0</v>
      </c>
      <c r="K233" s="340">
        <v>0</v>
      </c>
      <c r="L233" s="327" t="s">
        <v>3532</v>
      </c>
      <c r="M233" s="327" t="s">
        <v>3433</v>
      </c>
      <c r="N233" s="328" t="s">
        <v>3556</v>
      </c>
    </row>
    <row r="234" spans="1:14" ht="47.25" hidden="1">
      <c r="A234" s="332">
        <v>18</v>
      </c>
      <c r="B234" s="336" t="s">
        <v>3557</v>
      </c>
      <c r="C234" s="314" t="s">
        <v>3530</v>
      </c>
      <c r="D234" s="330">
        <v>16126</v>
      </c>
      <c r="E234" s="328" t="s">
        <v>3558</v>
      </c>
      <c r="F234" s="337">
        <v>29</v>
      </c>
      <c r="G234" s="338" t="s">
        <v>3536</v>
      </c>
      <c r="H234" s="338">
        <v>0</v>
      </c>
      <c r="I234" s="330">
        <v>16126</v>
      </c>
      <c r="J234" s="340">
        <v>0</v>
      </c>
      <c r="K234" s="340">
        <v>0</v>
      </c>
      <c r="L234" s="327" t="s">
        <v>3532</v>
      </c>
      <c r="M234" s="327" t="s">
        <v>3433</v>
      </c>
      <c r="N234" s="328" t="s">
        <v>1017</v>
      </c>
    </row>
    <row r="235" spans="1:14" ht="47.25" hidden="1">
      <c r="A235" s="332">
        <v>19</v>
      </c>
      <c r="B235" s="336" t="s">
        <v>3559</v>
      </c>
      <c r="C235" s="314" t="s">
        <v>3530</v>
      </c>
      <c r="D235" s="330">
        <v>15367.8</v>
      </c>
      <c r="E235" s="328">
        <v>274</v>
      </c>
      <c r="F235" s="328">
        <v>14</v>
      </c>
      <c r="G235" s="338" t="s">
        <v>3536</v>
      </c>
      <c r="H235" s="338">
        <v>0</v>
      </c>
      <c r="I235" s="330">
        <v>15367.8</v>
      </c>
      <c r="J235" s="340">
        <v>0</v>
      </c>
      <c r="K235" s="340">
        <v>0</v>
      </c>
      <c r="L235" s="327" t="s">
        <v>3532</v>
      </c>
      <c r="M235" s="327" t="s">
        <v>3433</v>
      </c>
      <c r="N235" s="328" t="s">
        <v>1017</v>
      </c>
    </row>
    <row r="236" spans="1:14" ht="47.25" hidden="1">
      <c r="A236" s="332">
        <v>20</v>
      </c>
      <c r="B236" s="336" t="s">
        <v>3560</v>
      </c>
      <c r="C236" s="314" t="s">
        <v>3530</v>
      </c>
      <c r="D236" s="330">
        <v>10384.6</v>
      </c>
      <c r="E236" s="328" t="s">
        <v>3558</v>
      </c>
      <c r="F236" s="337">
        <v>29</v>
      </c>
      <c r="G236" s="338" t="s">
        <v>3536</v>
      </c>
      <c r="H236" s="338">
        <v>0</v>
      </c>
      <c r="I236" s="330">
        <v>10384.6</v>
      </c>
      <c r="J236" s="340">
        <v>0</v>
      </c>
      <c r="K236" s="340">
        <v>0</v>
      </c>
      <c r="L236" s="327" t="s">
        <v>3532</v>
      </c>
      <c r="M236" s="327" t="s">
        <v>3433</v>
      </c>
      <c r="N236" s="328" t="s">
        <v>1017</v>
      </c>
    </row>
    <row r="237" spans="1:14" ht="47.25" hidden="1">
      <c r="A237" s="332">
        <v>21</v>
      </c>
      <c r="B237" s="336" t="s">
        <v>3561</v>
      </c>
      <c r="C237" s="314" t="s">
        <v>3530</v>
      </c>
      <c r="D237" s="330">
        <v>9948</v>
      </c>
      <c r="E237" s="328">
        <v>97</v>
      </c>
      <c r="F237" s="328">
        <v>29</v>
      </c>
      <c r="G237" s="338" t="s">
        <v>3536</v>
      </c>
      <c r="H237" s="338">
        <v>0</v>
      </c>
      <c r="I237" s="330">
        <v>9948</v>
      </c>
      <c r="J237" s="340">
        <v>0</v>
      </c>
      <c r="K237" s="340">
        <v>0</v>
      </c>
      <c r="L237" s="327" t="s">
        <v>3532</v>
      </c>
      <c r="M237" s="327" t="s">
        <v>3433</v>
      </c>
      <c r="N237" s="328" t="s">
        <v>1017</v>
      </c>
    </row>
    <row r="238" spans="1:14" ht="47.25" hidden="1">
      <c r="A238" s="332">
        <v>22</v>
      </c>
      <c r="B238" s="336" t="s">
        <v>1189</v>
      </c>
      <c r="C238" s="314" t="s">
        <v>3530</v>
      </c>
      <c r="D238" s="330">
        <v>400</v>
      </c>
      <c r="E238" s="328">
        <v>195</v>
      </c>
      <c r="F238" s="328">
        <v>28</v>
      </c>
      <c r="G238" s="338" t="s">
        <v>3562</v>
      </c>
      <c r="H238" s="338">
        <v>0</v>
      </c>
      <c r="I238" s="330">
        <v>400</v>
      </c>
      <c r="J238" s="340">
        <v>0</v>
      </c>
      <c r="K238" s="340">
        <v>0</v>
      </c>
      <c r="L238" s="327" t="s">
        <v>3532</v>
      </c>
      <c r="M238" s="327" t="s">
        <v>3433</v>
      </c>
      <c r="N238" s="328" t="s">
        <v>1017</v>
      </c>
    </row>
    <row r="239" spans="1:14" ht="47.25" hidden="1">
      <c r="A239" s="332">
        <v>23</v>
      </c>
      <c r="B239" s="329" t="s">
        <v>3563</v>
      </c>
      <c r="C239" s="314" t="s">
        <v>3530</v>
      </c>
      <c r="D239" s="330">
        <v>9984</v>
      </c>
      <c r="E239" s="331" t="s">
        <v>3564</v>
      </c>
      <c r="F239" s="331">
        <v>28</v>
      </c>
      <c r="G239" s="329" t="s">
        <v>3563</v>
      </c>
      <c r="H239" s="338">
        <v>0</v>
      </c>
      <c r="I239" s="330">
        <v>9984</v>
      </c>
      <c r="J239" s="340">
        <v>0</v>
      </c>
      <c r="K239" s="340">
        <v>0</v>
      </c>
      <c r="L239" s="327" t="s">
        <v>3532</v>
      </c>
      <c r="M239" s="327" t="s">
        <v>3433</v>
      </c>
      <c r="N239" s="328" t="s">
        <v>1017</v>
      </c>
    </row>
    <row r="240" spans="1:14" ht="47.25" hidden="1">
      <c r="A240" s="332">
        <v>24</v>
      </c>
      <c r="B240" s="341" t="s">
        <v>3565</v>
      </c>
      <c r="C240" s="314" t="s">
        <v>3530</v>
      </c>
      <c r="D240" s="342">
        <v>5178</v>
      </c>
      <c r="E240" s="343">
        <v>18</v>
      </c>
      <c r="F240" s="343">
        <v>29</v>
      </c>
      <c r="G240" s="341" t="s">
        <v>3565</v>
      </c>
      <c r="H240" s="344">
        <v>0</v>
      </c>
      <c r="I240" s="342">
        <v>5178</v>
      </c>
      <c r="J240" s="340">
        <v>0</v>
      </c>
      <c r="K240" s="340">
        <v>0</v>
      </c>
      <c r="L240" s="327" t="s">
        <v>3532</v>
      </c>
      <c r="M240" s="327" t="s">
        <v>3433</v>
      </c>
      <c r="N240" s="328" t="s">
        <v>1017</v>
      </c>
    </row>
    <row r="241" spans="1:14" ht="78.75" hidden="1">
      <c r="A241" s="345">
        <v>1</v>
      </c>
      <c r="B241" s="345" t="s">
        <v>750</v>
      </c>
      <c r="C241" s="345" t="s">
        <v>3566</v>
      </c>
      <c r="D241" s="345">
        <v>10773.8</v>
      </c>
      <c r="E241" s="345" t="s">
        <v>3567</v>
      </c>
      <c r="F241" s="345">
        <v>41</v>
      </c>
      <c r="G241" s="345" t="s">
        <v>3568</v>
      </c>
      <c r="H241" s="345">
        <v>0</v>
      </c>
      <c r="I241" s="345">
        <v>10773.8</v>
      </c>
      <c r="J241" s="345">
        <v>0</v>
      </c>
      <c r="K241" s="345">
        <v>0</v>
      </c>
      <c r="L241" s="346" t="s">
        <v>3569</v>
      </c>
      <c r="M241" s="345" t="s">
        <v>647</v>
      </c>
      <c r="N241" s="345" t="s">
        <v>3233</v>
      </c>
    </row>
    <row r="242" spans="1:14" ht="47.25" hidden="1">
      <c r="A242" s="345">
        <v>2</v>
      </c>
      <c r="B242" s="345" t="s">
        <v>3570</v>
      </c>
      <c r="C242" s="345" t="s">
        <v>3566</v>
      </c>
      <c r="D242" s="345">
        <v>2411</v>
      </c>
      <c r="E242" s="345">
        <v>1151</v>
      </c>
      <c r="F242" s="345">
        <v>40</v>
      </c>
      <c r="G242" s="345" t="s">
        <v>3571</v>
      </c>
      <c r="H242" s="345">
        <v>0</v>
      </c>
      <c r="I242" s="345">
        <v>2411</v>
      </c>
      <c r="J242" s="345">
        <v>0</v>
      </c>
      <c r="K242" s="345">
        <v>0</v>
      </c>
      <c r="L242" s="346" t="s">
        <v>3569</v>
      </c>
      <c r="M242" s="345" t="s">
        <v>647</v>
      </c>
      <c r="N242" s="345" t="s">
        <v>3233</v>
      </c>
    </row>
    <row r="243" spans="1:14" ht="141.75" hidden="1">
      <c r="A243" s="345">
        <v>3</v>
      </c>
      <c r="B243" s="345" t="s">
        <v>983</v>
      </c>
      <c r="C243" s="345" t="s">
        <v>3566</v>
      </c>
      <c r="D243" s="345">
        <v>5000.1000000000004</v>
      </c>
      <c r="E243" s="345" t="s">
        <v>3572</v>
      </c>
      <c r="F243" s="345" t="s">
        <v>3573</v>
      </c>
      <c r="G243" s="345" t="s">
        <v>3574</v>
      </c>
      <c r="H243" s="345">
        <v>0</v>
      </c>
      <c r="I243" s="345">
        <v>5000.1000000000004</v>
      </c>
      <c r="J243" s="345">
        <v>0</v>
      </c>
      <c r="K243" s="345">
        <v>0</v>
      </c>
      <c r="L243" s="346" t="s">
        <v>3569</v>
      </c>
      <c r="M243" s="345" t="s">
        <v>647</v>
      </c>
      <c r="N243" s="345" t="s">
        <v>3233</v>
      </c>
    </row>
    <row r="244" spans="1:14" ht="31.5" hidden="1">
      <c r="A244" s="259" t="s">
        <v>3575</v>
      </c>
      <c r="B244" s="259" t="s">
        <v>1017</v>
      </c>
      <c r="C244" s="259"/>
      <c r="D244" s="259"/>
      <c r="E244" s="259"/>
      <c r="F244" s="259"/>
      <c r="G244" s="259"/>
      <c r="H244" s="259"/>
      <c r="I244" s="259"/>
      <c r="J244" s="259"/>
      <c r="K244" s="259"/>
      <c r="L244" s="259"/>
      <c r="M244" s="349"/>
      <c r="N244" s="349"/>
    </row>
    <row r="245" spans="1:14" ht="47.25" hidden="1">
      <c r="A245" s="347">
        <v>1</v>
      </c>
      <c r="B245" s="347" t="s">
        <v>3576</v>
      </c>
      <c r="C245" s="347" t="s">
        <v>3227</v>
      </c>
      <c r="D245" s="330">
        <v>97.6</v>
      </c>
      <c r="E245" s="347">
        <v>100</v>
      </c>
      <c r="F245" s="347">
        <v>112</v>
      </c>
      <c r="G245" s="346" t="s">
        <v>192</v>
      </c>
      <c r="H245" s="345">
        <v>0</v>
      </c>
      <c r="I245" s="345">
        <v>0</v>
      </c>
      <c r="J245" s="345">
        <v>97.6</v>
      </c>
      <c r="K245" s="345">
        <v>0</v>
      </c>
      <c r="L245" s="347" t="s">
        <v>3229</v>
      </c>
      <c r="M245" s="345" t="s">
        <v>623</v>
      </c>
      <c r="N245" s="345" t="s">
        <v>3233</v>
      </c>
    </row>
    <row r="246" spans="1:14" ht="31.5" hidden="1">
      <c r="A246" s="347">
        <v>2</v>
      </c>
      <c r="B246" s="347" t="s">
        <v>3576</v>
      </c>
      <c r="C246" s="347" t="s">
        <v>3227</v>
      </c>
      <c r="D246" s="330">
        <v>94.6</v>
      </c>
      <c r="E246" s="347">
        <v>101</v>
      </c>
      <c r="F246" s="347">
        <v>112</v>
      </c>
      <c r="G246" s="346" t="s">
        <v>192</v>
      </c>
      <c r="H246" s="345">
        <v>0</v>
      </c>
      <c r="I246" s="345">
        <v>0</v>
      </c>
      <c r="J246" s="345">
        <v>94.6</v>
      </c>
      <c r="K246" s="345">
        <v>0</v>
      </c>
      <c r="L246" s="347" t="s">
        <v>3229</v>
      </c>
      <c r="M246" s="345" t="s">
        <v>1932</v>
      </c>
      <c r="N246" s="345" t="s">
        <v>1932</v>
      </c>
    </row>
    <row r="247" spans="1:14" ht="31.5" hidden="1">
      <c r="A247" s="347">
        <v>3</v>
      </c>
      <c r="B247" s="347" t="s">
        <v>3576</v>
      </c>
      <c r="C247" s="347" t="s">
        <v>3227</v>
      </c>
      <c r="D247" s="330">
        <v>97.2</v>
      </c>
      <c r="E247" s="347">
        <v>102</v>
      </c>
      <c r="F247" s="347">
        <v>112</v>
      </c>
      <c r="G247" s="346" t="s">
        <v>192</v>
      </c>
      <c r="H247" s="345">
        <v>0</v>
      </c>
      <c r="I247" s="345">
        <v>0</v>
      </c>
      <c r="J247" s="345">
        <v>97.2</v>
      </c>
      <c r="K247" s="345">
        <v>0</v>
      </c>
      <c r="L247" s="347" t="s">
        <v>3229</v>
      </c>
      <c r="M247" s="345" t="s">
        <v>1932</v>
      </c>
      <c r="N247" s="345" t="s">
        <v>1932</v>
      </c>
    </row>
    <row r="248" spans="1:14" ht="31.5" hidden="1">
      <c r="A248" s="347">
        <v>4</v>
      </c>
      <c r="B248" s="347" t="s">
        <v>3576</v>
      </c>
      <c r="C248" s="347" t="s">
        <v>3227</v>
      </c>
      <c r="D248" s="330">
        <v>98.8</v>
      </c>
      <c r="E248" s="347">
        <v>103</v>
      </c>
      <c r="F248" s="347">
        <v>112</v>
      </c>
      <c r="G248" s="346" t="s">
        <v>192</v>
      </c>
      <c r="H248" s="345">
        <v>0</v>
      </c>
      <c r="I248" s="345">
        <v>0</v>
      </c>
      <c r="J248" s="345">
        <v>98.8</v>
      </c>
      <c r="K248" s="345">
        <v>0</v>
      </c>
      <c r="L248" s="347" t="s">
        <v>3229</v>
      </c>
      <c r="M248" s="345" t="s">
        <v>1932</v>
      </c>
      <c r="N248" s="345" t="s">
        <v>1932</v>
      </c>
    </row>
    <row r="249" spans="1:14" ht="31.5" hidden="1">
      <c r="A249" s="347">
        <v>5</v>
      </c>
      <c r="B249" s="347" t="s">
        <v>3576</v>
      </c>
      <c r="C249" s="347" t="s">
        <v>3227</v>
      </c>
      <c r="D249" s="330">
        <v>98.9</v>
      </c>
      <c r="E249" s="347">
        <v>104</v>
      </c>
      <c r="F249" s="347">
        <v>112</v>
      </c>
      <c r="G249" s="346" t="s">
        <v>192</v>
      </c>
      <c r="H249" s="345">
        <v>0</v>
      </c>
      <c r="I249" s="345">
        <v>0</v>
      </c>
      <c r="J249" s="345">
        <v>98.9</v>
      </c>
      <c r="K249" s="345">
        <v>0</v>
      </c>
      <c r="L249" s="347" t="s">
        <v>3229</v>
      </c>
      <c r="M249" s="345" t="s">
        <v>1932</v>
      </c>
      <c r="N249" s="345" t="s">
        <v>1932</v>
      </c>
    </row>
    <row r="250" spans="1:14" ht="31.5" hidden="1">
      <c r="A250" s="347">
        <v>6</v>
      </c>
      <c r="B250" s="347" t="s">
        <v>3576</v>
      </c>
      <c r="C250" s="347" t="s">
        <v>3227</v>
      </c>
      <c r="D250" s="330">
        <v>298</v>
      </c>
      <c r="E250" s="347">
        <v>105</v>
      </c>
      <c r="F250" s="347">
        <v>112</v>
      </c>
      <c r="G250" s="346" t="s">
        <v>192</v>
      </c>
      <c r="H250" s="345">
        <v>0</v>
      </c>
      <c r="I250" s="345">
        <v>0</v>
      </c>
      <c r="J250" s="345">
        <v>298</v>
      </c>
      <c r="K250" s="345">
        <v>0</v>
      </c>
      <c r="L250" s="347" t="s">
        <v>3229</v>
      </c>
      <c r="M250" s="345" t="s">
        <v>1932</v>
      </c>
      <c r="N250" s="345" t="s">
        <v>1932</v>
      </c>
    </row>
    <row r="251" spans="1:14" ht="31.5" hidden="1">
      <c r="A251" s="347">
        <v>7</v>
      </c>
      <c r="B251" s="347" t="s">
        <v>3576</v>
      </c>
      <c r="C251" s="347" t="s">
        <v>3227</v>
      </c>
      <c r="D251" s="330">
        <v>100.3</v>
      </c>
      <c r="E251" s="347">
        <v>106</v>
      </c>
      <c r="F251" s="347">
        <v>112</v>
      </c>
      <c r="G251" s="346" t="s">
        <v>192</v>
      </c>
      <c r="H251" s="345">
        <v>0</v>
      </c>
      <c r="I251" s="345">
        <v>0</v>
      </c>
      <c r="J251" s="345">
        <v>100.3</v>
      </c>
      <c r="K251" s="345">
        <v>0</v>
      </c>
      <c r="L251" s="347" t="s">
        <v>3229</v>
      </c>
      <c r="M251" s="345" t="s">
        <v>1932</v>
      </c>
      <c r="N251" s="345" t="s">
        <v>1932</v>
      </c>
    </row>
    <row r="252" spans="1:14" ht="31.5" hidden="1">
      <c r="A252" s="347">
        <v>8</v>
      </c>
      <c r="B252" s="347" t="s">
        <v>3576</v>
      </c>
      <c r="C252" s="347" t="s">
        <v>3227</v>
      </c>
      <c r="D252" s="330">
        <v>479.5</v>
      </c>
      <c r="E252" s="347">
        <v>107</v>
      </c>
      <c r="F252" s="347">
        <v>112</v>
      </c>
      <c r="G252" s="346" t="s">
        <v>3577</v>
      </c>
      <c r="H252" s="345">
        <v>0</v>
      </c>
      <c r="I252" s="345">
        <v>479.5</v>
      </c>
      <c r="J252" s="345">
        <v>0</v>
      </c>
      <c r="K252" s="345">
        <v>0</v>
      </c>
      <c r="L252" s="347" t="s">
        <v>3229</v>
      </c>
      <c r="M252" s="345" t="s">
        <v>1932</v>
      </c>
      <c r="N252" s="345" t="s">
        <v>1932</v>
      </c>
    </row>
    <row r="253" spans="1:14" ht="31.5" hidden="1">
      <c r="A253" s="347">
        <v>9</v>
      </c>
      <c r="B253" s="347" t="s">
        <v>3576</v>
      </c>
      <c r="C253" s="347" t="s">
        <v>3227</v>
      </c>
      <c r="D253" s="330">
        <v>254.4</v>
      </c>
      <c r="E253" s="347">
        <v>117</v>
      </c>
      <c r="F253" s="347">
        <v>112</v>
      </c>
      <c r="G253" s="346" t="s">
        <v>192</v>
      </c>
      <c r="H253" s="345">
        <v>0</v>
      </c>
      <c r="I253" s="345">
        <v>0</v>
      </c>
      <c r="J253" s="345">
        <v>254.4</v>
      </c>
      <c r="K253" s="345">
        <v>0</v>
      </c>
      <c r="L253" s="347" t="s">
        <v>3229</v>
      </c>
      <c r="M253" s="345" t="s">
        <v>1932</v>
      </c>
      <c r="N253" s="345" t="s">
        <v>1932</v>
      </c>
    </row>
    <row r="254" spans="1:14" ht="31.5" hidden="1">
      <c r="A254" s="347">
        <v>10</v>
      </c>
      <c r="B254" s="347" t="s">
        <v>3576</v>
      </c>
      <c r="C254" s="347" t="s">
        <v>3227</v>
      </c>
      <c r="D254" s="330">
        <v>98.6</v>
      </c>
      <c r="E254" s="347">
        <v>118</v>
      </c>
      <c r="F254" s="347">
        <v>112</v>
      </c>
      <c r="G254" s="346" t="s">
        <v>192</v>
      </c>
      <c r="H254" s="345">
        <v>0</v>
      </c>
      <c r="I254" s="345">
        <v>0</v>
      </c>
      <c r="J254" s="345">
        <v>98.6</v>
      </c>
      <c r="K254" s="345">
        <v>0</v>
      </c>
      <c r="L254" s="347" t="s">
        <v>3229</v>
      </c>
      <c r="M254" s="345" t="s">
        <v>1932</v>
      </c>
      <c r="N254" s="345" t="s">
        <v>1932</v>
      </c>
    </row>
    <row r="255" spans="1:14" ht="31.5" hidden="1">
      <c r="A255" s="347">
        <v>11</v>
      </c>
      <c r="B255" s="347" t="s">
        <v>1376</v>
      </c>
      <c r="C255" s="347" t="s">
        <v>3227</v>
      </c>
      <c r="D255" s="330">
        <v>168.4</v>
      </c>
      <c r="E255" s="347">
        <v>436</v>
      </c>
      <c r="F255" s="347">
        <v>11</v>
      </c>
      <c r="G255" s="350" t="s">
        <v>3235</v>
      </c>
      <c r="H255" s="347">
        <v>0</v>
      </c>
      <c r="I255" s="347">
        <v>0</v>
      </c>
      <c r="J255" s="347">
        <v>168.4</v>
      </c>
      <c r="K255" s="347">
        <v>0</v>
      </c>
      <c r="L255" s="347" t="s">
        <v>3229</v>
      </c>
      <c r="M255" s="345" t="s">
        <v>1932</v>
      </c>
      <c r="N255" s="345" t="s">
        <v>1932</v>
      </c>
    </row>
    <row r="256" spans="1:14" ht="31.5" hidden="1">
      <c r="A256" s="347">
        <v>12</v>
      </c>
      <c r="B256" s="347" t="s">
        <v>1376</v>
      </c>
      <c r="C256" s="347" t="s">
        <v>3227</v>
      </c>
      <c r="D256" s="330">
        <v>1192</v>
      </c>
      <c r="E256" s="347">
        <v>150</v>
      </c>
      <c r="F256" s="347">
        <v>11</v>
      </c>
      <c r="G256" s="350" t="s">
        <v>3235</v>
      </c>
      <c r="H256" s="347">
        <v>0</v>
      </c>
      <c r="I256" s="347">
        <v>0</v>
      </c>
      <c r="J256" s="347">
        <v>1192</v>
      </c>
      <c r="K256" s="347">
        <v>0</v>
      </c>
      <c r="L256" s="347" t="s">
        <v>3229</v>
      </c>
      <c r="M256" s="345" t="s">
        <v>1932</v>
      </c>
      <c r="N256" s="345" t="s">
        <v>1932</v>
      </c>
    </row>
    <row r="257" spans="1:14" ht="31.5" hidden="1">
      <c r="A257" s="347">
        <v>13</v>
      </c>
      <c r="B257" s="347" t="s">
        <v>1376</v>
      </c>
      <c r="C257" s="347" t="s">
        <v>3227</v>
      </c>
      <c r="D257" s="330">
        <v>981</v>
      </c>
      <c r="E257" s="347">
        <v>149</v>
      </c>
      <c r="F257" s="347">
        <v>11</v>
      </c>
      <c r="G257" s="350" t="s">
        <v>3235</v>
      </c>
      <c r="H257" s="347">
        <v>0</v>
      </c>
      <c r="I257" s="347">
        <v>0</v>
      </c>
      <c r="J257" s="347">
        <v>981</v>
      </c>
      <c r="K257" s="347">
        <v>0</v>
      </c>
      <c r="L257" s="347" t="s">
        <v>3229</v>
      </c>
      <c r="M257" s="345" t="s">
        <v>1932</v>
      </c>
      <c r="N257" s="345" t="s">
        <v>1932</v>
      </c>
    </row>
    <row r="258" spans="1:14" ht="31.5" hidden="1">
      <c r="A258" s="347">
        <v>14</v>
      </c>
      <c r="B258" s="347" t="s">
        <v>3578</v>
      </c>
      <c r="C258" s="347" t="s">
        <v>3227</v>
      </c>
      <c r="D258" s="330">
        <v>810.8</v>
      </c>
      <c r="E258" s="347">
        <v>21</v>
      </c>
      <c r="F258" s="347">
        <v>122</v>
      </c>
      <c r="G258" s="350" t="s">
        <v>3579</v>
      </c>
      <c r="H258" s="347">
        <v>0</v>
      </c>
      <c r="I258" s="347">
        <v>0</v>
      </c>
      <c r="J258" s="347">
        <v>810.8</v>
      </c>
      <c r="K258" s="347">
        <v>0</v>
      </c>
      <c r="L258" s="347" t="s">
        <v>3229</v>
      </c>
      <c r="M258" s="345" t="s">
        <v>1932</v>
      </c>
      <c r="N258" s="345" t="s">
        <v>1932</v>
      </c>
    </row>
    <row r="259" spans="1:14" ht="31.5" hidden="1">
      <c r="A259" s="347">
        <v>15</v>
      </c>
      <c r="B259" s="347" t="s">
        <v>3578</v>
      </c>
      <c r="C259" s="347" t="s">
        <v>3227</v>
      </c>
      <c r="D259" s="330">
        <v>3243</v>
      </c>
      <c r="E259" s="347">
        <v>24</v>
      </c>
      <c r="F259" s="347">
        <v>122</v>
      </c>
      <c r="G259" s="350" t="s">
        <v>3579</v>
      </c>
      <c r="H259" s="347">
        <v>0</v>
      </c>
      <c r="I259" s="347">
        <v>0</v>
      </c>
      <c r="J259" s="347">
        <v>3243</v>
      </c>
      <c r="K259" s="347">
        <v>0</v>
      </c>
      <c r="L259" s="347" t="s">
        <v>3229</v>
      </c>
      <c r="M259" s="345" t="s">
        <v>1932</v>
      </c>
      <c r="N259" s="345" t="s">
        <v>1932</v>
      </c>
    </row>
    <row r="260" spans="1:14" ht="31.5" hidden="1">
      <c r="A260" s="347">
        <v>16</v>
      </c>
      <c r="B260" s="347" t="s">
        <v>3578</v>
      </c>
      <c r="C260" s="347" t="s">
        <v>3227</v>
      </c>
      <c r="D260" s="330">
        <v>1290</v>
      </c>
      <c r="E260" s="347">
        <v>1</v>
      </c>
      <c r="F260" s="347">
        <v>122</v>
      </c>
      <c r="G260" s="350" t="s">
        <v>3580</v>
      </c>
      <c r="H260" s="347">
        <v>0</v>
      </c>
      <c r="I260" s="347">
        <v>0</v>
      </c>
      <c r="J260" s="347">
        <v>1290</v>
      </c>
      <c r="K260" s="347">
        <v>0</v>
      </c>
      <c r="L260" s="347" t="s">
        <v>3229</v>
      </c>
      <c r="M260" s="345" t="s">
        <v>1932</v>
      </c>
      <c r="N260" s="345" t="s">
        <v>1932</v>
      </c>
    </row>
    <row r="261" spans="1:14" ht="31.5" hidden="1">
      <c r="A261" s="347">
        <v>17</v>
      </c>
      <c r="B261" s="347" t="s">
        <v>3578</v>
      </c>
      <c r="C261" s="347" t="s">
        <v>3227</v>
      </c>
      <c r="D261" s="330">
        <v>1279.8</v>
      </c>
      <c r="E261" s="347">
        <v>34</v>
      </c>
      <c r="F261" s="347">
        <v>118</v>
      </c>
      <c r="G261" s="350" t="s">
        <v>3581</v>
      </c>
      <c r="H261" s="347">
        <v>0</v>
      </c>
      <c r="I261" s="347">
        <v>0</v>
      </c>
      <c r="J261" s="347">
        <v>1279.8</v>
      </c>
      <c r="K261" s="347">
        <v>0</v>
      </c>
      <c r="L261" s="347" t="s">
        <v>3229</v>
      </c>
      <c r="M261" s="345" t="s">
        <v>1932</v>
      </c>
      <c r="N261" s="345" t="s">
        <v>1932</v>
      </c>
    </row>
    <row r="262" spans="1:14" ht="31.5" hidden="1">
      <c r="A262" s="347">
        <v>18</v>
      </c>
      <c r="B262" s="347" t="s">
        <v>3582</v>
      </c>
      <c r="C262" s="347" t="s">
        <v>3227</v>
      </c>
      <c r="D262" s="330">
        <v>2042.1</v>
      </c>
      <c r="E262" s="347">
        <v>20</v>
      </c>
      <c r="F262" s="347">
        <v>165</v>
      </c>
      <c r="G262" s="350" t="s">
        <v>3581</v>
      </c>
      <c r="H262" s="347">
        <v>0</v>
      </c>
      <c r="I262" s="347">
        <v>0</v>
      </c>
      <c r="J262" s="347">
        <v>2042.1</v>
      </c>
      <c r="K262" s="347">
        <v>0</v>
      </c>
      <c r="L262" s="347" t="s">
        <v>3229</v>
      </c>
      <c r="M262" s="345" t="s">
        <v>1932</v>
      </c>
      <c r="N262" s="345" t="s">
        <v>1932</v>
      </c>
    </row>
    <row r="263" spans="1:14" ht="47.25" hidden="1">
      <c r="A263" s="347">
        <v>21</v>
      </c>
      <c r="B263" s="347" t="s">
        <v>3583</v>
      </c>
      <c r="C263" s="347" t="s">
        <v>3227</v>
      </c>
      <c r="D263" s="330">
        <v>500</v>
      </c>
      <c r="E263" s="347">
        <v>25</v>
      </c>
      <c r="F263" s="347">
        <v>85</v>
      </c>
      <c r="G263" s="350" t="s">
        <v>192</v>
      </c>
      <c r="H263" s="347">
        <v>0</v>
      </c>
      <c r="I263" s="347">
        <v>0</v>
      </c>
      <c r="J263" s="347">
        <v>500</v>
      </c>
      <c r="K263" s="347">
        <v>0</v>
      </c>
      <c r="L263" s="347" t="s">
        <v>3229</v>
      </c>
      <c r="M263" s="345" t="s">
        <v>1932</v>
      </c>
      <c r="N263" s="345" t="s">
        <v>1932</v>
      </c>
    </row>
    <row r="264" spans="1:14" ht="47.25" hidden="1">
      <c r="A264" s="347">
        <v>22</v>
      </c>
      <c r="B264" s="347" t="s">
        <v>3584</v>
      </c>
      <c r="C264" s="347" t="s">
        <v>3227</v>
      </c>
      <c r="D264" s="330">
        <v>73.8</v>
      </c>
      <c r="E264" s="347">
        <v>233</v>
      </c>
      <c r="F264" s="347">
        <v>80</v>
      </c>
      <c r="G264" s="350" t="s">
        <v>192</v>
      </c>
      <c r="H264" s="347">
        <v>0</v>
      </c>
      <c r="I264" s="347">
        <v>0</v>
      </c>
      <c r="J264" s="347">
        <v>73.8</v>
      </c>
      <c r="K264" s="347">
        <v>0</v>
      </c>
      <c r="L264" s="347" t="s">
        <v>3229</v>
      </c>
      <c r="M264" s="345" t="s">
        <v>1932</v>
      </c>
      <c r="N264" s="345" t="s">
        <v>1932</v>
      </c>
    </row>
    <row r="265" spans="1:14" ht="31.5" hidden="1">
      <c r="A265" s="347">
        <v>23</v>
      </c>
      <c r="B265" s="347" t="s">
        <v>3585</v>
      </c>
      <c r="C265" s="347" t="s">
        <v>3227</v>
      </c>
      <c r="D265" s="330">
        <v>1284</v>
      </c>
      <c r="E265" s="347">
        <v>67</v>
      </c>
      <c r="F265" s="347">
        <v>101</v>
      </c>
      <c r="G265" s="350" t="s">
        <v>3586</v>
      </c>
      <c r="H265" s="347">
        <v>0</v>
      </c>
      <c r="I265" s="347">
        <v>1284</v>
      </c>
      <c r="J265" s="347">
        <v>0</v>
      </c>
      <c r="K265" s="347">
        <v>0</v>
      </c>
      <c r="L265" s="347" t="s">
        <v>3229</v>
      </c>
      <c r="M265" s="345" t="s">
        <v>1932</v>
      </c>
      <c r="N265" s="345" t="s">
        <v>1932</v>
      </c>
    </row>
    <row r="266" spans="1:14" ht="31.5" hidden="1">
      <c r="A266" s="347">
        <v>24</v>
      </c>
      <c r="B266" s="347" t="s">
        <v>3587</v>
      </c>
      <c r="C266" s="347" t="s">
        <v>3227</v>
      </c>
      <c r="D266" s="330">
        <v>82.9</v>
      </c>
      <c r="E266" s="347">
        <v>171</v>
      </c>
      <c r="F266" s="347">
        <v>80</v>
      </c>
      <c r="G266" s="350" t="s">
        <v>3588</v>
      </c>
      <c r="H266" s="347">
        <v>0</v>
      </c>
      <c r="I266" s="347">
        <v>82.9</v>
      </c>
      <c r="J266" s="347">
        <v>0</v>
      </c>
      <c r="K266" s="347">
        <v>0</v>
      </c>
      <c r="L266" s="347" t="s">
        <v>3229</v>
      </c>
      <c r="M266" s="345" t="s">
        <v>1932</v>
      </c>
      <c r="N266" s="345" t="s">
        <v>1932</v>
      </c>
    </row>
    <row r="267" spans="1:14" ht="31.5" hidden="1">
      <c r="A267" s="347">
        <v>25</v>
      </c>
      <c r="B267" s="347" t="s">
        <v>3589</v>
      </c>
      <c r="C267" s="347" t="s">
        <v>3227</v>
      </c>
      <c r="D267" s="330">
        <v>66264</v>
      </c>
      <c r="E267" s="347"/>
      <c r="F267" s="347">
        <v>44</v>
      </c>
      <c r="G267" s="350" t="s">
        <v>3590</v>
      </c>
      <c r="H267" s="347">
        <v>0</v>
      </c>
      <c r="I267" s="347">
        <v>66264</v>
      </c>
      <c r="J267" s="347">
        <v>0</v>
      </c>
      <c r="K267" s="347">
        <v>0</v>
      </c>
      <c r="L267" s="347" t="s">
        <v>3229</v>
      </c>
      <c r="M267" s="345" t="s">
        <v>1932</v>
      </c>
      <c r="N267" s="345" t="s">
        <v>1932</v>
      </c>
    </row>
    <row r="268" spans="1:14" ht="31.5" hidden="1">
      <c r="A268" s="347">
        <v>26</v>
      </c>
      <c r="B268" s="347" t="s">
        <v>3591</v>
      </c>
      <c r="C268" s="347" t="s">
        <v>3227</v>
      </c>
      <c r="D268" s="330">
        <v>1444</v>
      </c>
      <c r="E268" s="347">
        <v>1000</v>
      </c>
      <c r="F268" s="347">
        <v>61</v>
      </c>
      <c r="G268" s="350" t="s">
        <v>192</v>
      </c>
      <c r="H268" s="347">
        <v>0</v>
      </c>
      <c r="I268" s="347">
        <v>0</v>
      </c>
      <c r="J268" s="347">
        <v>1444</v>
      </c>
      <c r="K268" s="347">
        <v>0</v>
      </c>
      <c r="L268" s="347" t="s">
        <v>3229</v>
      </c>
      <c r="M268" s="345" t="s">
        <v>1932</v>
      </c>
      <c r="N268" s="345" t="s">
        <v>1932</v>
      </c>
    </row>
    <row r="269" spans="1:14" ht="31.5" hidden="1">
      <c r="A269" s="347">
        <v>27</v>
      </c>
      <c r="B269" s="347" t="s">
        <v>3591</v>
      </c>
      <c r="C269" s="347" t="s">
        <v>3227</v>
      </c>
      <c r="D269" s="330">
        <v>1049</v>
      </c>
      <c r="E269" s="347">
        <v>856</v>
      </c>
      <c r="F269" s="347">
        <v>62</v>
      </c>
      <c r="G269" s="350" t="s">
        <v>192</v>
      </c>
      <c r="H269" s="347">
        <v>0</v>
      </c>
      <c r="I269" s="347">
        <v>0</v>
      </c>
      <c r="J269" s="347">
        <v>1049</v>
      </c>
      <c r="K269" s="347">
        <v>0</v>
      </c>
      <c r="L269" s="347" t="s">
        <v>3229</v>
      </c>
      <c r="M269" s="345" t="s">
        <v>1932</v>
      </c>
      <c r="N269" s="345" t="s">
        <v>1932</v>
      </c>
    </row>
    <row r="270" spans="1:14" ht="31.5" hidden="1">
      <c r="A270" s="347">
        <v>28</v>
      </c>
      <c r="B270" s="347" t="s">
        <v>3591</v>
      </c>
      <c r="C270" s="347" t="s">
        <v>3227</v>
      </c>
      <c r="D270" s="330">
        <v>2642</v>
      </c>
      <c r="E270" s="347">
        <v>868</v>
      </c>
      <c r="F270" s="347">
        <v>63</v>
      </c>
      <c r="G270" s="350" t="s">
        <v>192</v>
      </c>
      <c r="H270" s="347">
        <v>0</v>
      </c>
      <c r="I270" s="347">
        <v>0</v>
      </c>
      <c r="J270" s="347">
        <v>2642</v>
      </c>
      <c r="K270" s="347">
        <v>0</v>
      </c>
      <c r="L270" s="347" t="s">
        <v>3229</v>
      </c>
      <c r="M270" s="345" t="s">
        <v>1932</v>
      </c>
      <c r="N270" s="345" t="s">
        <v>1932</v>
      </c>
    </row>
    <row r="271" spans="1:14" ht="47.25" hidden="1">
      <c r="A271" s="351">
        <v>1</v>
      </c>
      <c r="B271" s="352" t="s">
        <v>3592</v>
      </c>
      <c r="C271" s="352" t="s">
        <v>3350</v>
      </c>
      <c r="D271" s="353">
        <v>240</v>
      </c>
      <c r="E271" s="351">
        <v>187</v>
      </c>
      <c r="F271" s="351">
        <v>33</v>
      </c>
      <c r="G271" s="351" t="s">
        <v>3593</v>
      </c>
      <c r="H271" s="353"/>
      <c r="I271" s="353">
        <v>240</v>
      </c>
      <c r="J271" s="351"/>
      <c r="K271" s="351"/>
      <c r="L271" s="351"/>
      <c r="M271" s="351" t="s">
        <v>544</v>
      </c>
      <c r="N271" s="354" t="s">
        <v>1017</v>
      </c>
    </row>
    <row r="272" spans="1:14" hidden="1">
      <c r="A272" s="3716">
        <v>2</v>
      </c>
      <c r="B272" s="3717" t="s">
        <v>3594</v>
      </c>
      <c r="C272" s="352" t="s">
        <v>3350</v>
      </c>
      <c r="D272" s="355">
        <v>5217</v>
      </c>
      <c r="E272" s="356">
        <v>255</v>
      </c>
      <c r="F272" s="3716">
        <v>23</v>
      </c>
      <c r="G272" s="3716" t="s">
        <v>862</v>
      </c>
      <c r="H272" s="353"/>
      <c r="I272" s="353">
        <v>5217</v>
      </c>
      <c r="J272" s="351"/>
      <c r="K272" s="351"/>
      <c r="L272" s="351"/>
      <c r="M272" s="3707" t="s">
        <v>623</v>
      </c>
      <c r="N272" s="3704" t="s">
        <v>1017</v>
      </c>
    </row>
    <row r="273" spans="1:14" hidden="1">
      <c r="A273" s="3716"/>
      <c r="B273" s="3717"/>
      <c r="C273" s="352" t="s">
        <v>3350</v>
      </c>
      <c r="D273" s="355">
        <v>7229</v>
      </c>
      <c r="E273" s="356">
        <v>299</v>
      </c>
      <c r="F273" s="3716"/>
      <c r="G273" s="3716"/>
      <c r="H273" s="353"/>
      <c r="I273" s="353">
        <v>7229</v>
      </c>
      <c r="J273" s="351"/>
      <c r="K273" s="351"/>
      <c r="L273" s="351"/>
      <c r="M273" s="3707"/>
      <c r="N273" s="3704"/>
    </row>
    <row r="274" spans="1:14" ht="36" hidden="1">
      <c r="A274" s="351">
        <v>3</v>
      </c>
      <c r="B274" s="352" t="s">
        <v>3595</v>
      </c>
      <c r="C274" s="352" t="s">
        <v>3350</v>
      </c>
      <c r="D274" s="353">
        <v>13912</v>
      </c>
      <c r="E274" s="351">
        <v>378</v>
      </c>
      <c r="F274" s="351">
        <v>23</v>
      </c>
      <c r="G274" s="351" t="s">
        <v>1289</v>
      </c>
      <c r="H274" s="353"/>
      <c r="I274" s="353">
        <v>13912</v>
      </c>
      <c r="J274" s="351"/>
      <c r="K274" s="351"/>
      <c r="L274" s="351"/>
      <c r="M274" s="351" t="s">
        <v>623</v>
      </c>
      <c r="N274" s="354" t="s">
        <v>1017</v>
      </c>
    </row>
    <row r="275" spans="1:14" hidden="1">
      <c r="A275" s="3707">
        <v>4</v>
      </c>
      <c r="B275" s="3708" t="s">
        <v>3596</v>
      </c>
      <c r="C275" s="352" t="s">
        <v>3350</v>
      </c>
      <c r="D275" s="353">
        <v>1769</v>
      </c>
      <c r="E275" s="351">
        <v>382</v>
      </c>
      <c r="F275" s="3707">
        <v>34</v>
      </c>
      <c r="G275" s="3707" t="s">
        <v>3597</v>
      </c>
      <c r="H275" s="353"/>
      <c r="I275" s="353">
        <v>1769</v>
      </c>
      <c r="J275" s="351"/>
      <c r="K275" s="351"/>
      <c r="L275" s="351"/>
      <c r="M275" s="3707" t="s">
        <v>623</v>
      </c>
      <c r="N275" s="3704" t="s">
        <v>1017</v>
      </c>
    </row>
    <row r="276" spans="1:14" hidden="1">
      <c r="A276" s="3707"/>
      <c r="B276" s="3708"/>
      <c r="C276" s="352" t="s">
        <v>3350</v>
      </c>
      <c r="D276" s="353">
        <v>3741</v>
      </c>
      <c r="E276" s="351">
        <v>384</v>
      </c>
      <c r="F276" s="3707"/>
      <c r="G276" s="3707"/>
      <c r="H276" s="353"/>
      <c r="I276" s="353">
        <v>3741</v>
      </c>
      <c r="J276" s="351"/>
      <c r="K276" s="351"/>
      <c r="L276" s="351"/>
      <c r="M276" s="3707"/>
      <c r="N276" s="3704"/>
    </row>
    <row r="277" spans="1:14" hidden="1">
      <c r="A277" s="3707"/>
      <c r="B277" s="3708"/>
      <c r="C277" s="352" t="s">
        <v>3350</v>
      </c>
      <c r="D277" s="353">
        <v>19</v>
      </c>
      <c r="E277" s="351">
        <v>383</v>
      </c>
      <c r="F277" s="3707"/>
      <c r="G277" s="3707"/>
      <c r="H277" s="353"/>
      <c r="I277" s="353">
        <v>19</v>
      </c>
      <c r="J277" s="351"/>
      <c r="K277" s="351"/>
      <c r="L277" s="351"/>
      <c r="M277" s="3707"/>
      <c r="N277" s="3704"/>
    </row>
    <row r="278" spans="1:14" hidden="1">
      <c r="A278" s="3707">
        <v>5</v>
      </c>
      <c r="B278" s="3708" t="s">
        <v>3598</v>
      </c>
      <c r="C278" s="352" t="s">
        <v>3350</v>
      </c>
      <c r="D278" s="353">
        <v>390</v>
      </c>
      <c r="E278" s="351">
        <v>244</v>
      </c>
      <c r="F278" s="3707">
        <v>34</v>
      </c>
      <c r="G278" s="3707" t="s">
        <v>862</v>
      </c>
      <c r="H278" s="353"/>
      <c r="I278" s="353">
        <v>390</v>
      </c>
      <c r="J278" s="351"/>
      <c r="K278" s="351"/>
      <c r="L278" s="351"/>
      <c r="M278" s="3707" t="s">
        <v>623</v>
      </c>
      <c r="N278" s="3704" t="s">
        <v>1017</v>
      </c>
    </row>
    <row r="279" spans="1:14" hidden="1">
      <c r="A279" s="3707"/>
      <c r="B279" s="3708"/>
      <c r="C279" s="352" t="s">
        <v>3350</v>
      </c>
      <c r="D279" s="353">
        <v>590</v>
      </c>
      <c r="E279" s="351">
        <v>328</v>
      </c>
      <c r="F279" s="3707"/>
      <c r="G279" s="3707"/>
      <c r="H279" s="353"/>
      <c r="I279" s="353">
        <v>590</v>
      </c>
      <c r="J279" s="351"/>
      <c r="K279" s="351"/>
      <c r="L279" s="351"/>
      <c r="M279" s="3707"/>
      <c r="N279" s="3704"/>
    </row>
    <row r="280" spans="1:14" hidden="1">
      <c r="A280" s="3707"/>
      <c r="B280" s="3708"/>
      <c r="C280" s="352" t="s">
        <v>3350</v>
      </c>
      <c r="D280" s="353">
        <v>339</v>
      </c>
      <c r="E280" s="351">
        <v>329</v>
      </c>
      <c r="F280" s="3707"/>
      <c r="G280" s="3707"/>
      <c r="H280" s="353"/>
      <c r="I280" s="353">
        <v>339</v>
      </c>
      <c r="J280" s="351"/>
      <c r="K280" s="351"/>
      <c r="L280" s="351"/>
      <c r="M280" s="3707"/>
      <c r="N280" s="3704"/>
    </row>
    <row r="281" spans="1:14" hidden="1">
      <c r="A281" s="3707"/>
      <c r="B281" s="3708"/>
      <c r="C281" s="352" t="s">
        <v>3350</v>
      </c>
      <c r="D281" s="353">
        <v>611</v>
      </c>
      <c r="E281" s="351">
        <v>353</v>
      </c>
      <c r="F281" s="3707"/>
      <c r="G281" s="3707"/>
      <c r="H281" s="353"/>
      <c r="I281" s="353">
        <v>611</v>
      </c>
      <c r="J281" s="351"/>
      <c r="K281" s="351"/>
      <c r="L281" s="351"/>
      <c r="M281" s="3707"/>
      <c r="N281" s="3704"/>
    </row>
    <row r="282" spans="1:14" hidden="1">
      <c r="A282" s="3707"/>
      <c r="B282" s="3708"/>
      <c r="C282" s="352" t="s">
        <v>3350</v>
      </c>
      <c r="D282" s="353">
        <v>766</v>
      </c>
      <c r="E282" s="351">
        <v>136</v>
      </c>
      <c r="F282" s="3707"/>
      <c r="G282" s="3707"/>
      <c r="H282" s="353"/>
      <c r="I282" s="353">
        <v>766</v>
      </c>
      <c r="J282" s="351"/>
      <c r="K282" s="351"/>
      <c r="L282" s="351"/>
      <c r="M282" s="3707"/>
      <c r="N282" s="3704"/>
    </row>
    <row r="283" spans="1:14" hidden="1">
      <c r="A283" s="3707"/>
      <c r="B283" s="3708"/>
      <c r="C283" s="352" t="s">
        <v>3350</v>
      </c>
      <c r="D283" s="353">
        <v>289</v>
      </c>
      <c r="E283" s="351">
        <v>148</v>
      </c>
      <c r="F283" s="3707"/>
      <c r="G283" s="3707"/>
      <c r="H283" s="353"/>
      <c r="I283" s="353">
        <v>289</v>
      </c>
      <c r="J283" s="351"/>
      <c r="K283" s="351"/>
      <c r="L283" s="351"/>
      <c r="M283" s="3707"/>
      <c r="N283" s="3704"/>
    </row>
    <row r="284" spans="1:14" hidden="1">
      <c r="A284" s="3707"/>
      <c r="B284" s="3708"/>
      <c r="C284" s="352" t="s">
        <v>3350</v>
      </c>
      <c r="D284" s="353">
        <v>927</v>
      </c>
      <c r="E284" s="351">
        <v>130</v>
      </c>
      <c r="F284" s="3707"/>
      <c r="G284" s="3707"/>
      <c r="H284" s="353"/>
      <c r="I284" s="353">
        <v>927</v>
      </c>
      <c r="J284" s="351"/>
      <c r="K284" s="351"/>
      <c r="L284" s="351"/>
      <c r="M284" s="3707"/>
      <c r="N284" s="3704"/>
    </row>
    <row r="285" spans="1:14" hidden="1">
      <c r="A285" s="3707"/>
      <c r="B285" s="3708"/>
      <c r="C285" s="352" t="s">
        <v>3350</v>
      </c>
      <c r="D285" s="353">
        <v>211</v>
      </c>
      <c r="E285" s="351">
        <v>137</v>
      </c>
      <c r="F285" s="3707"/>
      <c r="G285" s="3707"/>
      <c r="H285" s="353"/>
      <c r="I285" s="353">
        <v>211</v>
      </c>
      <c r="J285" s="351"/>
      <c r="K285" s="351"/>
      <c r="L285" s="351"/>
      <c r="M285" s="3707"/>
      <c r="N285" s="3704"/>
    </row>
    <row r="286" spans="1:14" hidden="1">
      <c r="A286" s="3707"/>
      <c r="B286" s="3708"/>
      <c r="C286" s="352" t="s">
        <v>3350</v>
      </c>
      <c r="D286" s="353">
        <v>286</v>
      </c>
      <c r="E286" s="351">
        <v>138</v>
      </c>
      <c r="F286" s="3707"/>
      <c r="G286" s="3707"/>
      <c r="H286" s="353"/>
      <c r="I286" s="353">
        <v>286</v>
      </c>
      <c r="J286" s="351"/>
      <c r="K286" s="351"/>
      <c r="L286" s="351"/>
      <c r="M286" s="3707"/>
      <c r="N286" s="3704"/>
    </row>
    <row r="287" spans="1:14" hidden="1">
      <c r="A287" s="3707"/>
      <c r="B287" s="3708"/>
      <c r="C287" s="352" t="s">
        <v>3350</v>
      </c>
      <c r="D287" s="353">
        <v>1220</v>
      </c>
      <c r="E287" s="351">
        <v>149</v>
      </c>
      <c r="F287" s="3707"/>
      <c r="G287" s="3707"/>
      <c r="H287" s="353"/>
      <c r="I287" s="353">
        <v>1220</v>
      </c>
      <c r="J287" s="351"/>
      <c r="K287" s="351"/>
      <c r="L287" s="351"/>
      <c r="M287" s="3707"/>
      <c r="N287" s="3704"/>
    </row>
    <row r="288" spans="1:14" hidden="1">
      <c r="A288" s="3707"/>
      <c r="B288" s="3708"/>
      <c r="C288" s="352" t="s">
        <v>3350</v>
      </c>
      <c r="D288" s="353">
        <v>361</v>
      </c>
      <c r="E288" s="351">
        <v>165</v>
      </c>
      <c r="F288" s="3707"/>
      <c r="G288" s="3707"/>
      <c r="H288" s="353"/>
      <c r="I288" s="353">
        <v>361</v>
      </c>
      <c r="J288" s="351"/>
      <c r="K288" s="351"/>
      <c r="L288" s="351"/>
      <c r="M288" s="3707"/>
      <c r="N288" s="3704"/>
    </row>
    <row r="289" spans="1:14" hidden="1">
      <c r="A289" s="3707"/>
      <c r="B289" s="3708"/>
      <c r="C289" s="352" t="s">
        <v>3350</v>
      </c>
      <c r="D289" s="353">
        <v>883</v>
      </c>
      <c r="E289" s="351">
        <v>166</v>
      </c>
      <c r="F289" s="3707"/>
      <c r="G289" s="3707"/>
      <c r="H289" s="353"/>
      <c r="I289" s="353">
        <v>883</v>
      </c>
      <c r="J289" s="351"/>
      <c r="K289" s="351"/>
      <c r="L289" s="351"/>
      <c r="M289" s="3707"/>
      <c r="N289" s="3704"/>
    </row>
    <row r="290" spans="1:14" ht="47.25" hidden="1">
      <c r="A290" s="351">
        <v>6</v>
      </c>
      <c r="B290" s="352" t="s">
        <v>3599</v>
      </c>
      <c r="C290" s="352" t="s">
        <v>3350</v>
      </c>
      <c r="D290" s="353">
        <v>10592</v>
      </c>
      <c r="E290" s="351">
        <v>175</v>
      </c>
      <c r="F290" s="3707">
        <v>34</v>
      </c>
      <c r="G290" s="3707" t="s">
        <v>1289</v>
      </c>
      <c r="H290" s="353"/>
      <c r="I290" s="353">
        <v>10592</v>
      </c>
      <c r="J290" s="351"/>
      <c r="K290" s="351"/>
      <c r="L290" s="351"/>
      <c r="M290" s="351" t="s">
        <v>623</v>
      </c>
      <c r="N290" s="354" t="s">
        <v>1017</v>
      </c>
    </row>
    <row r="291" spans="1:14" hidden="1">
      <c r="A291" s="3707">
        <v>7</v>
      </c>
      <c r="B291" s="3708" t="s">
        <v>3600</v>
      </c>
      <c r="C291" s="352" t="s">
        <v>3350</v>
      </c>
      <c r="D291" s="3712">
        <v>6544</v>
      </c>
      <c r="E291" s="351">
        <v>113</v>
      </c>
      <c r="F291" s="3707"/>
      <c r="G291" s="3707"/>
      <c r="H291" s="353"/>
      <c r="I291" s="3712">
        <v>6544</v>
      </c>
      <c r="J291" s="351"/>
      <c r="K291" s="351"/>
      <c r="L291" s="351"/>
      <c r="M291" s="3707" t="s">
        <v>623</v>
      </c>
      <c r="N291" s="3704" t="s">
        <v>1017</v>
      </c>
    </row>
    <row r="292" spans="1:14" hidden="1">
      <c r="A292" s="3707"/>
      <c r="B292" s="3708"/>
      <c r="C292" s="352" t="s">
        <v>3350</v>
      </c>
      <c r="D292" s="3712"/>
      <c r="E292" s="351">
        <v>114</v>
      </c>
      <c r="F292" s="3707"/>
      <c r="G292" s="3707"/>
      <c r="H292" s="353"/>
      <c r="I292" s="3712"/>
      <c r="J292" s="351"/>
      <c r="K292" s="351"/>
      <c r="L292" s="351"/>
      <c r="M292" s="3707"/>
      <c r="N292" s="3704"/>
    </row>
    <row r="293" spans="1:14" hidden="1">
      <c r="A293" s="3707"/>
      <c r="B293" s="3708"/>
      <c r="C293" s="352" t="s">
        <v>3350</v>
      </c>
      <c r="D293" s="3712"/>
      <c r="E293" s="351">
        <v>115</v>
      </c>
      <c r="F293" s="3707"/>
      <c r="G293" s="3707"/>
      <c r="H293" s="353"/>
      <c r="I293" s="3712"/>
      <c r="J293" s="351"/>
      <c r="K293" s="351"/>
      <c r="L293" s="351"/>
      <c r="M293" s="3707"/>
      <c r="N293" s="3704"/>
    </row>
    <row r="294" spans="1:14" hidden="1">
      <c r="A294" s="3707"/>
      <c r="B294" s="3708"/>
      <c r="C294" s="352" t="s">
        <v>3350</v>
      </c>
      <c r="D294" s="3712"/>
      <c r="E294" s="351">
        <v>130</v>
      </c>
      <c r="F294" s="3707"/>
      <c r="G294" s="3707"/>
      <c r="H294" s="353"/>
      <c r="I294" s="3712"/>
      <c r="J294" s="351"/>
      <c r="K294" s="351"/>
      <c r="L294" s="351"/>
      <c r="M294" s="3707"/>
      <c r="N294" s="3704"/>
    </row>
    <row r="295" spans="1:14" hidden="1">
      <c r="A295" s="3707"/>
      <c r="B295" s="3708"/>
      <c r="C295" s="352" t="s">
        <v>3350</v>
      </c>
      <c r="D295" s="3712"/>
      <c r="E295" s="351">
        <v>151</v>
      </c>
      <c r="F295" s="3707"/>
      <c r="G295" s="3707"/>
      <c r="H295" s="353"/>
      <c r="I295" s="3712"/>
      <c r="J295" s="351"/>
      <c r="K295" s="351"/>
      <c r="L295" s="351"/>
      <c r="M295" s="3707"/>
      <c r="N295" s="3704"/>
    </row>
    <row r="296" spans="1:14" hidden="1">
      <c r="A296" s="3707"/>
      <c r="B296" s="3708"/>
      <c r="C296" s="352" t="s">
        <v>3350</v>
      </c>
      <c r="D296" s="3712"/>
      <c r="E296" s="351">
        <v>164</v>
      </c>
      <c r="F296" s="3707"/>
      <c r="G296" s="3707"/>
      <c r="H296" s="353"/>
      <c r="I296" s="3712"/>
      <c r="J296" s="351"/>
      <c r="K296" s="351"/>
      <c r="L296" s="351"/>
      <c r="M296" s="3707"/>
      <c r="N296" s="3704"/>
    </row>
    <row r="297" spans="1:14" hidden="1">
      <c r="A297" s="3707"/>
      <c r="B297" s="3708"/>
      <c r="C297" s="352" t="s">
        <v>3350</v>
      </c>
      <c r="D297" s="3712"/>
      <c r="E297" s="351">
        <v>83</v>
      </c>
      <c r="F297" s="3707"/>
      <c r="G297" s="3707"/>
      <c r="H297" s="353"/>
      <c r="I297" s="3712"/>
      <c r="J297" s="351"/>
      <c r="K297" s="351"/>
      <c r="L297" s="351"/>
      <c r="M297" s="3707"/>
      <c r="N297" s="3704"/>
    </row>
    <row r="298" spans="1:14" hidden="1">
      <c r="A298" s="3707">
        <v>8</v>
      </c>
      <c r="B298" s="3708" t="s">
        <v>3601</v>
      </c>
      <c r="C298" s="352" t="s">
        <v>3350</v>
      </c>
      <c r="D298" s="3712">
        <v>68088</v>
      </c>
      <c r="E298" s="351">
        <v>59</v>
      </c>
      <c r="F298" s="351">
        <v>47</v>
      </c>
      <c r="G298" s="351"/>
      <c r="H298" s="353"/>
      <c r="I298" s="3712">
        <v>68088</v>
      </c>
      <c r="J298" s="351"/>
      <c r="K298" s="351"/>
      <c r="L298" s="351"/>
      <c r="M298" s="3707" t="s">
        <v>623</v>
      </c>
      <c r="N298" s="3704"/>
    </row>
    <row r="299" spans="1:14" hidden="1">
      <c r="A299" s="3707"/>
      <c r="B299" s="3708"/>
      <c r="C299" s="352" t="s">
        <v>3350</v>
      </c>
      <c r="D299" s="3712"/>
      <c r="E299" s="351">
        <v>91</v>
      </c>
      <c r="F299" s="351">
        <v>48</v>
      </c>
      <c r="G299" s="351"/>
      <c r="H299" s="353"/>
      <c r="I299" s="3712"/>
      <c r="J299" s="351"/>
      <c r="K299" s="351"/>
      <c r="L299" s="351"/>
      <c r="M299" s="3707"/>
      <c r="N299" s="3704"/>
    </row>
    <row r="300" spans="1:14" hidden="1">
      <c r="A300" s="3707"/>
      <c r="B300" s="3708"/>
      <c r="C300" s="352" t="s">
        <v>3350</v>
      </c>
      <c r="D300" s="3712"/>
      <c r="E300" s="351">
        <v>94</v>
      </c>
      <c r="F300" s="351">
        <v>48</v>
      </c>
      <c r="G300" s="351"/>
      <c r="H300" s="353"/>
      <c r="I300" s="3712"/>
      <c r="J300" s="351"/>
      <c r="K300" s="351"/>
      <c r="L300" s="351"/>
      <c r="M300" s="3707"/>
      <c r="N300" s="3704"/>
    </row>
    <row r="301" spans="1:14" hidden="1">
      <c r="A301" s="3707"/>
      <c r="B301" s="3708"/>
      <c r="C301" s="352" t="s">
        <v>3350</v>
      </c>
      <c r="D301" s="3712"/>
      <c r="E301" s="351">
        <v>2</v>
      </c>
      <c r="F301" s="351">
        <v>50</v>
      </c>
      <c r="G301" s="351"/>
      <c r="H301" s="353"/>
      <c r="I301" s="3712"/>
      <c r="J301" s="351"/>
      <c r="K301" s="351"/>
      <c r="L301" s="351"/>
      <c r="M301" s="3707"/>
      <c r="N301" s="3704"/>
    </row>
    <row r="302" spans="1:14" hidden="1">
      <c r="A302" s="3707"/>
      <c r="B302" s="3708"/>
      <c r="C302" s="352" t="s">
        <v>3350</v>
      </c>
      <c r="D302" s="3712"/>
      <c r="E302" s="351">
        <v>38</v>
      </c>
      <c r="F302" s="351">
        <v>42</v>
      </c>
      <c r="G302" s="351"/>
      <c r="H302" s="353"/>
      <c r="I302" s="3712"/>
      <c r="J302" s="351"/>
      <c r="K302" s="351"/>
      <c r="L302" s="351"/>
      <c r="M302" s="3707"/>
      <c r="N302" s="3704"/>
    </row>
    <row r="303" spans="1:14" hidden="1">
      <c r="A303" s="3707">
        <v>9</v>
      </c>
      <c r="B303" s="3708" t="s">
        <v>3602</v>
      </c>
      <c r="C303" s="352" t="s">
        <v>3350</v>
      </c>
      <c r="D303" s="3712">
        <v>57425</v>
      </c>
      <c r="E303" s="351">
        <v>45</v>
      </c>
      <c r="F303" s="3707">
        <v>1</v>
      </c>
      <c r="G303" s="351"/>
      <c r="H303" s="353"/>
      <c r="I303" s="3712">
        <v>57425</v>
      </c>
      <c r="J303" s="351"/>
      <c r="K303" s="351"/>
      <c r="L303" s="351"/>
      <c r="M303" s="3707" t="s">
        <v>623</v>
      </c>
      <c r="N303" s="3704" t="s">
        <v>1017</v>
      </c>
    </row>
    <row r="304" spans="1:14" hidden="1">
      <c r="A304" s="3707"/>
      <c r="B304" s="3708"/>
      <c r="C304" s="352" t="s">
        <v>3350</v>
      </c>
      <c r="D304" s="3712"/>
      <c r="E304" s="351">
        <v>11</v>
      </c>
      <c r="F304" s="3707"/>
      <c r="G304" s="351"/>
      <c r="H304" s="353"/>
      <c r="I304" s="3712"/>
      <c r="J304" s="351"/>
      <c r="K304" s="351"/>
      <c r="L304" s="351"/>
      <c r="M304" s="3707"/>
      <c r="N304" s="3704"/>
    </row>
    <row r="305" spans="1:14" hidden="1">
      <c r="A305" s="3707"/>
      <c r="B305" s="3708"/>
      <c r="C305" s="352" t="s">
        <v>3350</v>
      </c>
      <c r="D305" s="3712"/>
      <c r="E305" s="351">
        <v>64</v>
      </c>
      <c r="F305" s="3707"/>
      <c r="G305" s="351"/>
      <c r="H305" s="353"/>
      <c r="I305" s="3712"/>
      <c r="J305" s="351"/>
      <c r="K305" s="351"/>
      <c r="L305" s="351"/>
      <c r="M305" s="3707"/>
      <c r="N305" s="3704"/>
    </row>
    <row r="306" spans="1:14" hidden="1">
      <c r="A306" s="3707"/>
      <c r="B306" s="3708"/>
      <c r="C306" s="352" t="s">
        <v>3350</v>
      </c>
      <c r="D306" s="3712"/>
      <c r="E306" s="351">
        <v>18</v>
      </c>
      <c r="F306" s="3707">
        <v>4</v>
      </c>
      <c r="G306" s="351"/>
      <c r="H306" s="353"/>
      <c r="I306" s="3712"/>
      <c r="J306" s="351"/>
      <c r="K306" s="351"/>
      <c r="L306" s="351"/>
      <c r="M306" s="3707"/>
      <c r="N306" s="3704"/>
    </row>
    <row r="307" spans="1:14" hidden="1">
      <c r="A307" s="3707"/>
      <c r="B307" s="3708"/>
      <c r="C307" s="352" t="s">
        <v>3350</v>
      </c>
      <c r="D307" s="3712"/>
      <c r="E307" s="351">
        <v>527</v>
      </c>
      <c r="F307" s="3707"/>
      <c r="G307" s="351"/>
      <c r="H307" s="353"/>
      <c r="I307" s="3712"/>
      <c r="J307" s="351"/>
      <c r="K307" s="351"/>
      <c r="L307" s="351"/>
      <c r="M307" s="3707"/>
      <c r="N307" s="3704"/>
    </row>
    <row r="308" spans="1:14">
      <c r="A308" s="3707">
        <v>10</v>
      </c>
      <c r="B308" s="3708" t="s">
        <v>3603</v>
      </c>
      <c r="C308" s="352" t="s">
        <v>3350</v>
      </c>
      <c r="D308" s="353">
        <v>3106</v>
      </c>
      <c r="E308" s="351">
        <v>195</v>
      </c>
      <c r="F308" s="351"/>
      <c r="G308" s="3709" t="s">
        <v>1289</v>
      </c>
      <c r="H308" s="353">
        <v>3106</v>
      </c>
      <c r="I308" s="353"/>
      <c r="J308" s="351"/>
      <c r="K308" s="351"/>
      <c r="L308" s="351"/>
      <c r="M308" s="3707" t="s">
        <v>3604</v>
      </c>
      <c r="N308" s="3704"/>
    </row>
    <row r="309" spans="1:14">
      <c r="A309" s="3707"/>
      <c r="B309" s="3708"/>
      <c r="C309" s="352" t="s">
        <v>3350</v>
      </c>
      <c r="D309" s="353">
        <v>8840</v>
      </c>
      <c r="E309" s="351">
        <v>483</v>
      </c>
      <c r="F309" s="351">
        <v>11</v>
      </c>
      <c r="G309" s="3710"/>
      <c r="H309" s="353">
        <v>8840</v>
      </c>
      <c r="I309" s="353"/>
      <c r="J309" s="351"/>
      <c r="K309" s="351"/>
      <c r="L309" s="351"/>
      <c r="M309" s="3707"/>
      <c r="N309" s="3704"/>
    </row>
    <row r="310" spans="1:14">
      <c r="A310" s="3707"/>
      <c r="B310" s="3708"/>
      <c r="C310" s="352" t="s">
        <v>3350</v>
      </c>
      <c r="D310" s="353">
        <v>3036</v>
      </c>
      <c r="E310" s="351">
        <v>480</v>
      </c>
      <c r="F310" s="357"/>
      <c r="G310" s="3710"/>
      <c r="H310" s="353">
        <v>3036</v>
      </c>
      <c r="I310" s="353"/>
      <c r="J310" s="351"/>
      <c r="K310" s="351"/>
      <c r="L310" s="351"/>
      <c r="M310" s="3707"/>
      <c r="N310" s="3704"/>
    </row>
    <row r="311" spans="1:14">
      <c r="A311" s="3707"/>
      <c r="B311" s="3708"/>
      <c r="C311" s="352" t="s">
        <v>3350</v>
      </c>
      <c r="D311" s="353">
        <v>1457</v>
      </c>
      <c r="E311" s="351">
        <v>481</v>
      </c>
      <c r="F311" s="357"/>
      <c r="G311" s="3710"/>
      <c r="H311" s="353">
        <v>1457</v>
      </c>
      <c r="I311" s="353"/>
      <c r="J311" s="351"/>
      <c r="K311" s="351"/>
      <c r="L311" s="351"/>
      <c r="M311" s="3707"/>
      <c r="N311" s="3704"/>
    </row>
    <row r="312" spans="1:14">
      <c r="A312" s="3707"/>
      <c r="B312" s="3708"/>
      <c r="C312" s="352" t="s">
        <v>3350</v>
      </c>
      <c r="D312" s="353">
        <v>168</v>
      </c>
      <c r="E312" s="351">
        <v>217</v>
      </c>
      <c r="F312" s="357"/>
      <c r="G312" s="3710"/>
      <c r="H312" s="353">
        <v>168</v>
      </c>
      <c r="I312" s="353"/>
      <c r="J312" s="351"/>
      <c r="K312" s="351"/>
      <c r="L312" s="351"/>
      <c r="M312" s="3707"/>
      <c r="N312" s="3704"/>
    </row>
    <row r="313" spans="1:14">
      <c r="A313" s="3707"/>
      <c r="B313" s="3708"/>
      <c r="C313" s="352" t="s">
        <v>3350</v>
      </c>
      <c r="D313" s="353">
        <v>10497</v>
      </c>
      <c r="E313" s="351">
        <v>477</v>
      </c>
      <c r="F313" s="357"/>
      <c r="G313" s="3710"/>
      <c r="H313" s="353">
        <v>10497</v>
      </c>
      <c r="I313" s="353"/>
      <c r="J313" s="351"/>
      <c r="K313" s="351"/>
      <c r="L313" s="351"/>
      <c r="M313" s="3707"/>
      <c r="N313" s="3704"/>
    </row>
    <row r="314" spans="1:14">
      <c r="A314" s="3707"/>
      <c r="B314" s="3708"/>
      <c r="C314" s="352" t="s">
        <v>3350</v>
      </c>
      <c r="D314" s="353">
        <v>7847</v>
      </c>
      <c r="E314" s="351">
        <v>478</v>
      </c>
      <c r="F314" s="357"/>
      <c r="G314" s="3711"/>
      <c r="H314" s="353">
        <v>7847</v>
      </c>
      <c r="I314" s="353"/>
      <c r="J314" s="351"/>
      <c r="K314" s="351"/>
      <c r="L314" s="351"/>
      <c r="M314" s="3707"/>
      <c r="N314" s="3704"/>
    </row>
    <row r="315" spans="1:14" ht="47.25" hidden="1">
      <c r="A315" s="351">
        <v>11</v>
      </c>
      <c r="B315" s="352" t="s">
        <v>3605</v>
      </c>
      <c r="C315" s="352" t="s">
        <v>3350</v>
      </c>
      <c r="D315" s="353">
        <v>2000</v>
      </c>
      <c r="E315" s="351">
        <v>93</v>
      </c>
      <c r="F315" s="351">
        <v>41</v>
      </c>
      <c r="G315" s="351" t="s">
        <v>1289</v>
      </c>
      <c r="H315" s="353"/>
      <c r="I315" s="353">
        <v>2000</v>
      </c>
      <c r="J315" s="351"/>
      <c r="K315" s="351"/>
      <c r="L315" s="351"/>
      <c r="M315" s="351" t="s">
        <v>623</v>
      </c>
      <c r="N315" s="3704" t="s">
        <v>1017</v>
      </c>
    </row>
    <row r="316" spans="1:14" ht="31.5" hidden="1">
      <c r="A316" s="351">
        <v>12</v>
      </c>
      <c r="B316" s="352" t="s">
        <v>3606</v>
      </c>
      <c r="C316" s="352" t="s">
        <v>3350</v>
      </c>
      <c r="D316" s="353">
        <v>714</v>
      </c>
      <c r="E316" s="351">
        <v>555</v>
      </c>
      <c r="F316" s="351">
        <v>18</v>
      </c>
      <c r="G316" s="351" t="s">
        <v>192</v>
      </c>
      <c r="H316" s="353"/>
      <c r="I316" s="353">
        <v>714</v>
      </c>
      <c r="J316" s="351"/>
      <c r="K316" s="351"/>
      <c r="L316" s="351"/>
      <c r="M316" s="351" t="s">
        <v>623</v>
      </c>
      <c r="N316" s="3704"/>
    </row>
    <row r="317" spans="1:14" ht="141.75" hidden="1">
      <c r="A317" s="358">
        <v>1</v>
      </c>
      <c r="B317" s="358" t="s">
        <v>3375</v>
      </c>
      <c r="C317" s="358" t="s">
        <v>3370</v>
      </c>
      <c r="D317" s="359">
        <v>12371</v>
      </c>
      <c r="E317" s="358">
        <v>25</v>
      </c>
      <c r="F317" s="358">
        <v>21</v>
      </c>
      <c r="G317" s="358" t="s">
        <v>3607</v>
      </c>
      <c r="H317" s="358"/>
      <c r="I317" s="359">
        <v>12371</v>
      </c>
      <c r="J317" s="358"/>
      <c r="K317" s="358"/>
      <c r="L317" s="358" t="s">
        <v>3608</v>
      </c>
      <c r="M317" s="358" t="s">
        <v>3607</v>
      </c>
      <c r="N317" s="358"/>
    </row>
    <row r="318" spans="1:14" ht="141.75" hidden="1">
      <c r="A318" s="358">
        <v>2</v>
      </c>
      <c r="B318" s="358" t="s">
        <v>3375</v>
      </c>
      <c r="C318" s="358" t="s">
        <v>3370</v>
      </c>
      <c r="D318" s="359">
        <v>36830</v>
      </c>
      <c r="E318" s="358">
        <v>46</v>
      </c>
      <c r="F318" s="358">
        <v>21</v>
      </c>
      <c r="G318" s="358" t="s">
        <v>3607</v>
      </c>
      <c r="H318" s="358"/>
      <c r="I318" s="359">
        <v>36830</v>
      </c>
      <c r="J318" s="358"/>
      <c r="K318" s="358"/>
      <c r="L318" s="358" t="s">
        <v>3608</v>
      </c>
      <c r="M318" s="358" t="s">
        <v>3607</v>
      </c>
      <c r="N318" s="358"/>
    </row>
    <row r="319" spans="1:14" ht="126" hidden="1">
      <c r="A319" s="358">
        <v>3</v>
      </c>
      <c r="B319" s="358" t="s">
        <v>3375</v>
      </c>
      <c r="C319" s="358" t="s">
        <v>3370</v>
      </c>
      <c r="D319" s="359">
        <v>12189</v>
      </c>
      <c r="E319" s="358">
        <v>57</v>
      </c>
      <c r="F319" s="358">
        <v>21</v>
      </c>
      <c r="G319" s="358" t="s">
        <v>3609</v>
      </c>
      <c r="H319" s="358"/>
      <c r="I319" s="359">
        <v>12189</v>
      </c>
      <c r="J319" s="358"/>
      <c r="K319" s="358"/>
      <c r="L319" s="358" t="s">
        <v>3610</v>
      </c>
      <c r="M319" s="358" t="s">
        <v>3609</v>
      </c>
      <c r="N319" s="358" t="s">
        <v>3611</v>
      </c>
    </row>
    <row r="320" spans="1:14" ht="267.75" hidden="1">
      <c r="A320" s="358">
        <v>4</v>
      </c>
      <c r="B320" s="358" t="s">
        <v>3387</v>
      </c>
      <c r="C320" s="358" t="s">
        <v>3370</v>
      </c>
      <c r="D320" s="359">
        <v>154967</v>
      </c>
      <c r="E320" s="358">
        <v>56</v>
      </c>
      <c r="F320" s="358">
        <v>16</v>
      </c>
      <c r="G320" s="358" t="s">
        <v>3612</v>
      </c>
      <c r="H320" s="358"/>
      <c r="I320" s="359">
        <v>154967</v>
      </c>
      <c r="J320" s="358"/>
      <c r="K320" s="358"/>
      <c r="L320" s="358" t="s">
        <v>3613</v>
      </c>
      <c r="M320" s="358" t="s">
        <v>3612</v>
      </c>
      <c r="N320" s="358"/>
    </row>
    <row r="321" spans="1:14" ht="120" hidden="1">
      <c r="A321" s="360">
        <v>1</v>
      </c>
      <c r="B321" s="361" t="s">
        <v>3614</v>
      </c>
      <c r="C321" s="361" t="s">
        <v>3415</v>
      </c>
      <c r="D321" s="362">
        <v>9153</v>
      </c>
      <c r="E321" s="361">
        <v>528</v>
      </c>
      <c r="F321" s="361">
        <v>14</v>
      </c>
      <c r="G321" s="363" t="s">
        <v>3615</v>
      </c>
      <c r="H321" s="361"/>
      <c r="I321" s="362">
        <v>9153</v>
      </c>
      <c r="J321" s="361"/>
      <c r="K321" s="361"/>
      <c r="L321" s="364" t="s">
        <v>3229</v>
      </c>
      <c r="M321" s="363" t="s">
        <v>3615</v>
      </c>
      <c r="N321" s="365" t="s">
        <v>3616</v>
      </c>
    </row>
    <row r="322" spans="1:14" ht="112.5" hidden="1">
      <c r="A322" s="360">
        <v>2</v>
      </c>
      <c r="B322" s="361" t="s">
        <v>3614</v>
      </c>
      <c r="C322" s="361" t="s">
        <v>3415</v>
      </c>
      <c r="D322" s="362">
        <v>843</v>
      </c>
      <c r="E322" s="361">
        <v>440</v>
      </c>
      <c r="F322" s="361">
        <v>14</v>
      </c>
      <c r="G322" s="363" t="s">
        <v>3615</v>
      </c>
      <c r="H322" s="361"/>
      <c r="I322" s="362">
        <v>843</v>
      </c>
      <c r="J322" s="361"/>
      <c r="K322" s="361"/>
      <c r="L322" s="364" t="s">
        <v>3229</v>
      </c>
      <c r="M322" s="363" t="s">
        <v>3615</v>
      </c>
      <c r="N322" s="366" t="s">
        <v>3617</v>
      </c>
    </row>
    <row r="323" spans="1:14" ht="63" hidden="1">
      <c r="A323" s="367">
        <v>1</v>
      </c>
      <c r="B323" s="368" t="s">
        <v>3618</v>
      </c>
      <c r="C323" s="369" t="s">
        <v>3431</v>
      </c>
      <c r="D323" s="370">
        <v>908.9</v>
      </c>
      <c r="E323" s="368">
        <v>373</v>
      </c>
      <c r="F323" s="368">
        <v>42</v>
      </c>
      <c r="G323" s="368" t="s">
        <v>3619</v>
      </c>
      <c r="H323" s="368">
        <v>0</v>
      </c>
      <c r="I323" s="370">
        <v>908.9</v>
      </c>
      <c r="J323" s="371"/>
      <c r="K323" s="368">
        <v>0</v>
      </c>
      <c r="L323" s="368" t="s">
        <v>3620</v>
      </c>
      <c r="M323" s="368" t="s">
        <v>3433</v>
      </c>
      <c r="N323" s="372" t="s">
        <v>3621</v>
      </c>
    </row>
    <row r="324" spans="1:14" ht="63" hidden="1">
      <c r="A324" s="367">
        <v>2</v>
      </c>
      <c r="B324" s="368" t="s">
        <v>3618</v>
      </c>
      <c r="C324" s="369" t="s">
        <v>3431</v>
      </c>
      <c r="D324" s="370">
        <v>4702</v>
      </c>
      <c r="E324" s="368">
        <v>336</v>
      </c>
      <c r="F324" s="368">
        <v>42</v>
      </c>
      <c r="G324" s="368" t="s">
        <v>3619</v>
      </c>
      <c r="H324" s="368">
        <v>0</v>
      </c>
      <c r="I324" s="370">
        <v>4702</v>
      </c>
      <c r="J324" s="371"/>
      <c r="K324" s="368">
        <v>0</v>
      </c>
      <c r="L324" s="368" t="s">
        <v>3620</v>
      </c>
      <c r="M324" s="368" t="s">
        <v>3433</v>
      </c>
      <c r="N324" s="372" t="s">
        <v>1932</v>
      </c>
    </row>
    <row r="325" spans="1:14" ht="63" hidden="1">
      <c r="A325" s="367">
        <v>3</v>
      </c>
      <c r="B325" s="368" t="s">
        <v>3622</v>
      </c>
      <c r="C325" s="369" t="s">
        <v>3431</v>
      </c>
      <c r="D325" s="370">
        <v>1064</v>
      </c>
      <c r="E325" s="368">
        <v>21</v>
      </c>
      <c r="F325" s="368">
        <v>36</v>
      </c>
      <c r="G325" s="368" t="s">
        <v>3623</v>
      </c>
      <c r="H325" s="368">
        <v>0</v>
      </c>
      <c r="I325" s="370">
        <v>1064</v>
      </c>
      <c r="J325" s="371"/>
      <c r="K325" s="368">
        <v>0</v>
      </c>
      <c r="L325" s="368" t="s">
        <v>3620</v>
      </c>
      <c r="M325" s="368" t="s">
        <v>3433</v>
      </c>
      <c r="N325" s="372" t="s">
        <v>1932</v>
      </c>
    </row>
    <row r="326" spans="1:14" ht="63" hidden="1">
      <c r="A326" s="367">
        <v>4</v>
      </c>
      <c r="B326" s="368" t="s">
        <v>3624</v>
      </c>
      <c r="C326" s="369" t="s">
        <v>3431</v>
      </c>
      <c r="D326" s="370">
        <v>16314</v>
      </c>
      <c r="E326" s="368">
        <v>19</v>
      </c>
      <c r="F326" s="368">
        <v>30</v>
      </c>
      <c r="G326" s="368" t="s">
        <v>3625</v>
      </c>
      <c r="H326" s="368">
        <v>0</v>
      </c>
      <c r="I326" s="370">
        <v>16314</v>
      </c>
      <c r="J326" s="371"/>
      <c r="K326" s="368">
        <v>0</v>
      </c>
      <c r="L326" s="368" t="s">
        <v>3620</v>
      </c>
      <c r="M326" s="368" t="s">
        <v>3433</v>
      </c>
      <c r="N326" s="372" t="s">
        <v>1932</v>
      </c>
    </row>
    <row r="327" spans="1:14" ht="63" hidden="1">
      <c r="A327" s="367">
        <v>5</v>
      </c>
      <c r="B327" s="368" t="s">
        <v>3626</v>
      </c>
      <c r="C327" s="369" t="s">
        <v>3431</v>
      </c>
      <c r="D327" s="370">
        <v>15051</v>
      </c>
      <c r="E327" s="368">
        <v>2</v>
      </c>
      <c r="F327" s="368">
        <v>21</v>
      </c>
      <c r="G327" s="368" t="s">
        <v>3627</v>
      </c>
      <c r="H327" s="368">
        <v>0</v>
      </c>
      <c r="I327" s="370">
        <v>15051</v>
      </c>
      <c r="J327" s="371"/>
      <c r="K327" s="368">
        <v>0</v>
      </c>
      <c r="L327" s="368" t="s">
        <v>3620</v>
      </c>
      <c r="M327" s="368" t="s">
        <v>3433</v>
      </c>
      <c r="N327" s="372" t="s">
        <v>1932</v>
      </c>
    </row>
    <row r="328" spans="1:14" ht="63" hidden="1">
      <c r="A328" s="367">
        <v>6</v>
      </c>
      <c r="B328" s="368" t="s">
        <v>3624</v>
      </c>
      <c r="C328" s="369" t="s">
        <v>3431</v>
      </c>
      <c r="D328" s="370">
        <v>10791</v>
      </c>
      <c r="E328" s="368">
        <v>7</v>
      </c>
      <c r="F328" s="368">
        <v>30</v>
      </c>
      <c r="G328" s="368" t="s">
        <v>3619</v>
      </c>
      <c r="H328" s="368">
        <v>0</v>
      </c>
      <c r="I328" s="370">
        <v>10791</v>
      </c>
      <c r="J328" s="371"/>
      <c r="K328" s="368">
        <v>0</v>
      </c>
      <c r="L328" s="368" t="s">
        <v>3620</v>
      </c>
      <c r="M328" s="368" t="s">
        <v>3433</v>
      </c>
      <c r="N328" s="372" t="s">
        <v>1932</v>
      </c>
    </row>
    <row r="329" spans="1:14" ht="63" hidden="1">
      <c r="A329" s="367">
        <v>7</v>
      </c>
      <c r="B329" s="368" t="s">
        <v>3628</v>
      </c>
      <c r="C329" s="369" t="s">
        <v>3431</v>
      </c>
      <c r="D329" s="370">
        <v>38035</v>
      </c>
      <c r="E329" s="368">
        <v>273</v>
      </c>
      <c r="F329" s="368">
        <v>12</v>
      </c>
      <c r="G329" s="368" t="s">
        <v>3627</v>
      </c>
      <c r="H329" s="368">
        <v>0</v>
      </c>
      <c r="I329" s="370">
        <v>38035</v>
      </c>
      <c r="J329" s="371"/>
      <c r="K329" s="368">
        <v>0</v>
      </c>
      <c r="L329" s="368" t="s">
        <v>3620</v>
      </c>
      <c r="M329" s="368" t="s">
        <v>3433</v>
      </c>
      <c r="N329" s="372" t="s">
        <v>1932</v>
      </c>
    </row>
    <row r="330" spans="1:14" ht="63" hidden="1">
      <c r="A330" s="367">
        <v>8</v>
      </c>
      <c r="B330" s="368" t="s">
        <v>3629</v>
      </c>
      <c r="C330" s="369" t="s">
        <v>3431</v>
      </c>
      <c r="D330" s="370">
        <v>190</v>
      </c>
      <c r="E330" s="368">
        <v>70</v>
      </c>
      <c r="F330" s="368">
        <v>32</v>
      </c>
      <c r="G330" s="368" t="s">
        <v>3447</v>
      </c>
      <c r="H330" s="368">
        <v>0</v>
      </c>
      <c r="I330" s="371"/>
      <c r="J330" s="370">
        <v>190</v>
      </c>
      <c r="K330" s="368">
        <v>0</v>
      </c>
      <c r="L330" s="368" t="s">
        <v>3620</v>
      </c>
      <c r="M330" s="368" t="s">
        <v>544</v>
      </c>
      <c r="N330" s="372" t="s">
        <v>1932</v>
      </c>
    </row>
    <row r="331" spans="1:14" ht="63" hidden="1">
      <c r="A331" s="367">
        <v>9</v>
      </c>
      <c r="B331" s="368" t="s">
        <v>3630</v>
      </c>
      <c r="C331" s="369" t="s">
        <v>3431</v>
      </c>
      <c r="D331" s="370">
        <v>10107</v>
      </c>
      <c r="E331" s="368">
        <v>1</v>
      </c>
      <c r="F331" s="368">
        <v>22</v>
      </c>
      <c r="G331" s="368" t="s">
        <v>3627</v>
      </c>
      <c r="H331" s="368">
        <v>0</v>
      </c>
      <c r="I331" s="370">
        <v>10107</v>
      </c>
      <c r="J331" s="373"/>
      <c r="K331" s="368">
        <v>0</v>
      </c>
      <c r="L331" s="368" t="s">
        <v>3620</v>
      </c>
      <c r="M331" s="368"/>
      <c r="N331" s="372" t="s">
        <v>1932</v>
      </c>
    </row>
    <row r="332" spans="1:14" ht="31.5" hidden="1">
      <c r="A332" s="367">
        <v>10</v>
      </c>
      <c r="B332" s="368" t="s">
        <v>3631</v>
      </c>
      <c r="C332" s="369" t="s">
        <v>3431</v>
      </c>
      <c r="D332" s="370">
        <v>463</v>
      </c>
      <c r="E332" s="368">
        <v>770</v>
      </c>
      <c r="F332" s="368">
        <v>36</v>
      </c>
      <c r="G332" s="368" t="s">
        <v>3447</v>
      </c>
      <c r="H332" s="368">
        <v>0</v>
      </c>
      <c r="I332" s="373"/>
      <c r="J332" s="370">
        <v>463</v>
      </c>
      <c r="K332" s="368">
        <v>0</v>
      </c>
      <c r="L332" s="368"/>
      <c r="M332" s="368" t="s">
        <v>544</v>
      </c>
      <c r="N332" s="372" t="s">
        <v>1932</v>
      </c>
    </row>
    <row r="333" spans="1:14" ht="180">
      <c r="A333" s="374">
        <v>1</v>
      </c>
      <c r="B333" s="375" t="s">
        <v>3485</v>
      </c>
      <c r="C333" s="376" t="s">
        <v>3475</v>
      </c>
      <c r="D333" s="375">
        <v>60000</v>
      </c>
      <c r="E333" s="374" t="s">
        <v>3632</v>
      </c>
      <c r="F333" s="374">
        <v>4</v>
      </c>
      <c r="G333" s="377" t="s">
        <v>3633</v>
      </c>
      <c r="H333" s="375">
        <v>3000</v>
      </c>
      <c r="I333" s="375">
        <v>20000</v>
      </c>
      <c r="J333" s="375">
        <v>37000</v>
      </c>
      <c r="K333" s="375">
        <v>0</v>
      </c>
      <c r="L333" s="377" t="s">
        <v>3634</v>
      </c>
      <c r="M333" s="375" t="s">
        <v>618</v>
      </c>
      <c r="N333" s="377" t="s">
        <v>3635</v>
      </c>
    </row>
    <row r="334" spans="1:14" ht="180">
      <c r="A334" s="374">
        <v>2</v>
      </c>
      <c r="B334" s="375" t="s">
        <v>3636</v>
      </c>
      <c r="C334" s="376" t="s">
        <v>3475</v>
      </c>
      <c r="D334" s="375">
        <v>580000</v>
      </c>
      <c r="E334" s="374">
        <v>22</v>
      </c>
      <c r="F334" s="374">
        <v>4</v>
      </c>
      <c r="G334" s="377" t="s">
        <v>3637</v>
      </c>
      <c r="H334" s="375">
        <v>6000</v>
      </c>
      <c r="I334" s="375">
        <v>0</v>
      </c>
      <c r="J334" s="375">
        <f>D334-H334-I334</f>
        <v>574000</v>
      </c>
      <c r="K334" s="375">
        <v>0</v>
      </c>
      <c r="L334" s="378" t="s">
        <v>1932</v>
      </c>
      <c r="M334" s="375" t="s">
        <v>3638</v>
      </c>
      <c r="N334" s="377" t="s">
        <v>3639</v>
      </c>
    </row>
    <row r="335" spans="1:14" ht="48">
      <c r="A335" s="374">
        <v>3</v>
      </c>
      <c r="B335" s="375" t="s">
        <v>3640</v>
      </c>
      <c r="C335" s="376" t="s">
        <v>3475</v>
      </c>
      <c r="D335" s="375">
        <v>50000</v>
      </c>
      <c r="E335" s="374">
        <v>116</v>
      </c>
      <c r="F335" s="374">
        <v>4</v>
      </c>
      <c r="G335" s="377" t="s">
        <v>3641</v>
      </c>
      <c r="H335" s="375">
        <v>15000</v>
      </c>
      <c r="I335" s="375">
        <v>20000</v>
      </c>
      <c r="J335" s="375">
        <v>15000</v>
      </c>
      <c r="K335" s="375">
        <v>0</v>
      </c>
      <c r="L335" s="378" t="s">
        <v>1932</v>
      </c>
      <c r="M335" s="375" t="s">
        <v>647</v>
      </c>
      <c r="N335" s="377" t="s">
        <v>3642</v>
      </c>
    </row>
    <row r="336" spans="1:14" ht="47.25" hidden="1">
      <c r="A336" s="374">
        <v>4</v>
      </c>
      <c r="B336" s="379" t="s">
        <v>3643</v>
      </c>
      <c r="C336" s="376" t="s">
        <v>3475</v>
      </c>
      <c r="D336" s="379">
        <v>62461</v>
      </c>
      <c r="E336" s="348">
        <v>52</v>
      </c>
      <c r="F336" s="348">
        <v>9</v>
      </c>
      <c r="G336" s="380" t="s">
        <v>3644</v>
      </c>
      <c r="H336" s="379">
        <v>0</v>
      </c>
      <c r="I336" s="379">
        <v>0</v>
      </c>
      <c r="J336" s="379">
        <v>62461</v>
      </c>
      <c r="K336" s="379">
        <v>0</v>
      </c>
      <c r="L336" s="378" t="s">
        <v>1932</v>
      </c>
      <c r="M336" s="379" t="s">
        <v>3645</v>
      </c>
      <c r="N336" s="380" t="s">
        <v>1932</v>
      </c>
    </row>
    <row r="337" spans="1:14" ht="31.5" hidden="1">
      <c r="A337" s="374">
        <v>5</v>
      </c>
      <c r="B337" s="379" t="s">
        <v>3646</v>
      </c>
      <c r="C337" s="376" t="s">
        <v>3475</v>
      </c>
      <c r="D337" s="379">
        <v>198</v>
      </c>
      <c r="E337" s="348">
        <v>67</v>
      </c>
      <c r="F337" s="348">
        <v>9</v>
      </c>
      <c r="G337" s="380" t="s">
        <v>3647</v>
      </c>
      <c r="H337" s="379">
        <v>0</v>
      </c>
      <c r="I337" s="379">
        <v>0</v>
      </c>
      <c r="J337" s="379">
        <v>198</v>
      </c>
      <c r="K337" s="379">
        <v>0</v>
      </c>
      <c r="L337" s="378" t="s">
        <v>1932</v>
      </c>
      <c r="M337" s="379" t="s">
        <v>544</v>
      </c>
      <c r="N337" s="380" t="s">
        <v>3374</v>
      </c>
    </row>
    <row r="338" spans="1:14" ht="156">
      <c r="A338" s="374">
        <v>6</v>
      </c>
      <c r="B338" s="379" t="s">
        <v>3648</v>
      </c>
      <c r="C338" s="376" t="s">
        <v>3475</v>
      </c>
      <c r="D338" s="379">
        <f>95319.6-1208</f>
        <v>94111.6</v>
      </c>
      <c r="E338" s="348">
        <v>110</v>
      </c>
      <c r="F338" s="348">
        <v>9</v>
      </c>
      <c r="G338" s="380" t="s">
        <v>3649</v>
      </c>
      <c r="H338" s="379">
        <v>2000</v>
      </c>
      <c r="I338" s="379">
        <v>18000</v>
      </c>
      <c r="J338" s="379">
        <f>D338-I338-H338</f>
        <v>74111.600000000006</v>
      </c>
      <c r="K338" s="379">
        <v>0</v>
      </c>
      <c r="L338" s="378" t="s">
        <v>1932</v>
      </c>
      <c r="M338" s="379" t="s">
        <v>3650</v>
      </c>
      <c r="N338" s="380" t="s">
        <v>3651</v>
      </c>
    </row>
    <row r="339" spans="1:14" ht="36" hidden="1">
      <c r="A339" s="374">
        <v>7</v>
      </c>
      <c r="B339" s="379" t="s">
        <v>3648</v>
      </c>
      <c r="C339" s="376" t="s">
        <v>3475</v>
      </c>
      <c r="D339" s="379">
        <v>390</v>
      </c>
      <c r="E339" s="348">
        <v>275</v>
      </c>
      <c r="F339" s="348">
        <v>9</v>
      </c>
      <c r="G339" s="380" t="s">
        <v>3652</v>
      </c>
      <c r="H339" s="379">
        <v>0</v>
      </c>
      <c r="I339" s="379">
        <v>0</v>
      </c>
      <c r="J339" s="379">
        <v>390</v>
      </c>
      <c r="K339" s="379">
        <v>0</v>
      </c>
      <c r="L339" s="378" t="s">
        <v>1932</v>
      </c>
      <c r="M339" s="379" t="s">
        <v>544</v>
      </c>
      <c r="N339" s="380" t="s">
        <v>3484</v>
      </c>
    </row>
    <row r="340" spans="1:14" ht="120">
      <c r="A340" s="374">
        <v>8</v>
      </c>
      <c r="B340" s="379" t="s">
        <v>3502</v>
      </c>
      <c r="C340" s="376" t="s">
        <v>3475</v>
      </c>
      <c r="D340" s="379">
        <v>35860</v>
      </c>
      <c r="E340" s="348">
        <v>164</v>
      </c>
      <c r="F340" s="348">
        <v>10</v>
      </c>
      <c r="G340" s="380" t="s">
        <v>3653</v>
      </c>
      <c r="H340" s="379">
        <v>15167</v>
      </c>
      <c r="I340" s="379">
        <v>0</v>
      </c>
      <c r="J340" s="379">
        <f>D340-H340-I340</f>
        <v>20693</v>
      </c>
      <c r="K340" s="379">
        <v>0</v>
      </c>
      <c r="L340" s="378" t="s">
        <v>1932</v>
      </c>
      <c r="M340" s="379" t="s">
        <v>618</v>
      </c>
      <c r="N340" s="380" t="s">
        <v>3654</v>
      </c>
    </row>
    <row r="341" spans="1:14" ht="60">
      <c r="A341" s="374">
        <v>9</v>
      </c>
      <c r="B341" s="379" t="s">
        <v>3655</v>
      </c>
      <c r="C341" s="376" t="s">
        <v>3475</v>
      </c>
      <c r="D341" s="379">
        <v>4839</v>
      </c>
      <c r="E341" s="348">
        <v>312</v>
      </c>
      <c r="F341" s="348">
        <v>13</v>
      </c>
      <c r="G341" s="380" t="s">
        <v>3656</v>
      </c>
      <c r="H341" s="379">
        <v>4839</v>
      </c>
      <c r="I341" s="379">
        <v>0</v>
      </c>
      <c r="J341" s="379">
        <v>0</v>
      </c>
      <c r="K341" s="379">
        <v>0</v>
      </c>
      <c r="L341" s="380" t="s">
        <v>3657</v>
      </c>
      <c r="M341" s="379" t="s">
        <v>618</v>
      </c>
      <c r="N341" s="380" t="s">
        <v>3658</v>
      </c>
    </row>
    <row r="342" spans="1:14" ht="108">
      <c r="A342" s="374">
        <v>10</v>
      </c>
      <c r="B342" s="379" t="s">
        <v>3493</v>
      </c>
      <c r="C342" s="376" t="s">
        <v>3475</v>
      </c>
      <c r="D342" s="379">
        <v>35000</v>
      </c>
      <c r="E342" s="348">
        <v>44</v>
      </c>
      <c r="F342" s="348">
        <v>14</v>
      </c>
      <c r="G342" s="380" t="s">
        <v>3659</v>
      </c>
      <c r="H342" s="379">
        <v>15000</v>
      </c>
      <c r="I342" s="379">
        <v>0</v>
      </c>
      <c r="J342" s="379">
        <v>20000</v>
      </c>
      <c r="K342" s="379">
        <v>0</v>
      </c>
      <c r="L342" s="380" t="s">
        <v>3660</v>
      </c>
      <c r="M342" s="379" t="s">
        <v>618</v>
      </c>
      <c r="N342" s="380" t="s">
        <v>3661</v>
      </c>
    </row>
    <row r="343" spans="1:14" ht="120" hidden="1">
      <c r="A343" s="374">
        <v>11</v>
      </c>
      <c r="B343" s="379" t="s">
        <v>3662</v>
      </c>
      <c r="C343" s="376" t="s">
        <v>3475</v>
      </c>
      <c r="D343" s="379">
        <v>10000</v>
      </c>
      <c r="E343" s="348">
        <v>7</v>
      </c>
      <c r="F343" s="348">
        <v>14</v>
      </c>
      <c r="G343" s="380" t="s">
        <v>3663</v>
      </c>
      <c r="H343" s="379">
        <v>0</v>
      </c>
      <c r="I343" s="379">
        <v>0</v>
      </c>
      <c r="J343" s="379">
        <v>10000</v>
      </c>
      <c r="K343" s="379">
        <v>0</v>
      </c>
      <c r="L343" s="378" t="s">
        <v>1932</v>
      </c>
      <c r="M343" s="379" t="s">
        <v>1932</v>
      </c>
      <c r="N343" s="380" t="s">
        <v>3664</v>
      </c>
    </row>
    <row r="344" spans="1:14" ht="24" hidden="1">
      <c r="A344" s="374">
        <v>12</v>
      </c>
      <c r="B344" s="379" t="s">
        <v>3665</v>
      </c>
      <c r="C344" s="376" t="s">
        <v>3475</v>
      </c>
      <c r="D344" s="379">
        <v>32000</v>
      </c>
      <c r="E344" s="348">
        <v>32</v>
      </c>
      <c r="F344" s="348">
        <v>40</v>
      </c>
      <c r="G344" s="380" t="s">
        <v>3666</v>
      </c>
      <c r="H344" s="379">
        <v>0</v>
      </c>
      <c r="I344" s="379">
        <v>32000</v>
      </c>
      <c r="J344" s="379">
        <v>0</v>
      </c>
      <c r="K344" s="379">
        <v>0</v>
      </c>
      <c r="L344" s="378" t="s">
        <v>1932</v>
      </c>
      <c r="M344" s="379" t="s">
        <v>544</v>
      </c>
      <c r="N344" s="380" t="s">
        <v>1932</v>
      </c>
    </row>
    <row r="345" spans="1:14" ht="31.5" hidden="1">
      <c r="A345" s="374">
        <v>13</v>
      </c>
      <c r="B345" s="379" t="s">
        <v>3667</v>
      </c>
      <c r="C345" s="376" t="s">
        <v>3475</v>
      </c>
      <c r="D345" s="379">
        <v>6484.5</v>
      </c>
      <c r="E345" s="348">
        <v>55</v>
      </c>
      <c r="F345" s="348">
        <v>41</v>
      </c>
      <c r="G345" s="380" t="s">
        <v>3668</v>
      </c>
      <c r="H345" s="379">
        <v>0</v>
      </c>
      <c r="I345" s="379">
        <v>0</v>
      </c>
      <c r="J345" s="379">
        <v>6484.5</v>
      </c>
      <c r="K345" s="379">
        <v>0</v>
      </c>
      <c r="L345" s="378" t="s">
        <v>1932</v>
      </c>
      <c r="M345" s="379" t="s">
        <v>544</v>
      </c>
      <c r="N345" s="380" t="s">
        <v>1932</v>
      </c>
    </row>
    <row r="346" spans="1:14" ht="48" hidden="1">
      <c r="A346" s="374">
        <v>14</v>
      </c>
      <c r="B346" s="379" t="s">
        <v>1932</v>
      </c>
      <c r="C346" s="376" t="s">
        <v>3475</v>
      </c>
      <c r="D346" s="379">
        <v>16160.4</v>
      </c>
      <c r="E346" s="348">
        <v>1</v>
      </c>
      <c r="F346" s="348">
        <v>37</v>
      </c>
      <c r="G346" s="380" t="s">
        <v>3669</v>
      </c>
      <c r="H346" s="379">
        <v>0</v>
      </c>
      <c r="I346" s="379">
        <v>16160.4</v>
      </c>
      <c r="J346" s="379">
        <v>0</v>
      </c>
      <c r="K346" s="379">
        <v>0</v>
      </c>
      <c r="L346" s="378" t="s">
        <v>1932</v>
      </c>
      <c r="M346" s="379" t="s">
        <v>618</v>
      </c>
      <c r="N346" s="380" t="s">
        <v>3670</v>
      </c>
    </row>
    <row r="347" spans="1:14" ht="36" hidden="1">
      <c r="A347" s="374">
        <v>15</v>
      </c>
      <c r="B347" s="379" t="s">
        <v>3671</v>
      </c>
      <c r="C347" s="376" t="s">
        <v>3475</v>
      </c>
      <c r="D347" s="379">
        <v>3189.7</v>
      </c>
      <c r="E347" s="348">
        <v>1</v>
      </c>
      <c r="F347" s="348">
        <v>50</v>
      </c>
      <c r="G347" s="380" t="s">
        <v>3672</v>
      </c>
      <c r="H347" s="379">
        <v>0</v>
      </c>
      <c r="I347" s="379">
        <v>0</v>
      </c>
      <c r="J347" s="379">
        <v>3189.7</v>
      </c>
      <c r="K347" s="379">
        <v>0</v>
      </c>
      <c r="L347" s="378" t="s">
        <v>1932</v>
      </c>
      <c r="M347" s="379" t="s">
        <v>544</v>
      </c>
      <c r="N347" s="380" t="s">
        <v>3673</v>
      </c>
    </row>
    <row r="348" spans="1:14" hidden="1">
      <c r="A348" s="374">
        <v>16</v>
      </c>
      <c r="B348" s="379" t="s">
        <v>1932</v>
      </c>
      <c r="C348" s="376" t="s">
        <v>3475</v>
      </c>
      <c r="D348" s="379">
        <v>2652.9</v>
      </c>
      <c r="E348" s="348">
        <v>1</v>
      </c>
      <c r="F348" s="348">
        <v>51</v>
      </c>
      <c r="G348" s="380" t="s">
        <v>3674</v>
      </c>
      <c r="H348" s="379">
        <v>0</v>
      </c>
      <c r="I348" s="379">
        <v>0</v>
      </c>
      <c r="J348" s="379">
        <v>2652.9</v>
      </c>
      <c r="K348" s="379">
        <v>0</v>
      </c>
      <c r="L348" s="378" t="s">
        <v>1932</v>
      </c>
      <c r="M348" s="379" t="s">
        <v>1932</v>
      </c>
      <c r="N348" s="380" t="s">
        <v>1932</v>
      </c>
    </row>
    <row r="349" spans="1:14" hidden="1">
      <c r="A349" s="374">
        <v>17</v>
      </c>
      <c r="B349" s="379" t="s">
        <v>3489</v>
      </c>
      <c r="C349" s="376" t="s">
        <v>3475</v>
      </c>
      <c r="D349" s="379">
        <v>130</v>
      </c>
      <c r="E349" s="348">
        <v>83</v>
      </c>
      <c r="F349" s="348">
        <v>25</v>
      </c>
      <c r="G349" s="380" t="s">
        <v>3675</v>
      </c>
      <c r="H349" s="379">
        <v>0</v>
      </c>
      <c r="I349" s="379">
        <v>130</v>
      </c>
      <c r="J349" s="379">
        <v>0</v>
      </c>
      <c r="K349" s="379">
        <v>0</v>
      </c>
      <c r="L349" s="378" t="s">
        <v>1932</v>
      </c>
      <c r="M349" s="379" t="s">
        <v>647</v>
      </c>
      <c r="N349" s="380" t="s">
        <v>3676</v>
      </c>
    </row>
    <row r="350" spans="1:14" ht="24">
      <c r="A350" s="374">
        <v>18</v>
      </c>
      <c r="B350" s="379" t="s">
        <v>3677</v>
      </c>
      <c r="C350" s="376" t="s">
        <v>3475</v>
      </c>
      <c r="D350" s="379">
        <v>50</v>
      </c>
      <c r="E350" s="348">
        <v>7</v>
      </c>
      <c r="F350" s="348">
        <v>45</v>
      </c>
      <c r="G350" s="380" t="s">
        <v>3678</v>
      </c>
      <c r="H350" s="379">
        <v>50</v>
      </c>
      <c r="I350" s="379">
        <v>0</v>
      </c>
      <c r="J350" s="379">
        <v>0</v>
      </c>
      <c r="K350" s="379">
        <v>0</v>
      </c>
      <c r="L350" s="378" t="s">
        <v>1932</v>
      </c>
      <c r="M350" s="379" t="s">
        <v>1932</v>
      </c>
      <c r="N350" s="380" t="s">
        <v>3679</v>
      </c>
    </row>
    <row r="351" spans="1:14" ht="24" hidden="1">
      <c r="A351" s="374">
        <v>19</v>
      </c>
      <c r="B351" s="379" t="s">
        <v>3491</v>
      </c>
      <c r="C351" s="376" t="s">
        <v>3475</v>
      </c>
      <c r="D351" s="379">
        <v>60</v>
      </c>
      <c r="E351" s="348">
        <v>352</v>
      </c>
      <c r="F351" s="348">
        <v>39</v>
      </c>
      <c r="G351" s="380" t="s">
        <v>3680</v>
      </c>
      <c r="H351" s="379">
        <v>0</v>
      </c>
      <c r="I351" s="379">
        <v>60</v>
      </c>
      <c r="J351" s="379">
        <v>0</v>
      </c>
      <c r="K351" s="379">
        <v>0</v>
      </c>
      <c r="L351" s="378" t="s">
        <v>1932</v>
      </c>
      <c r="M351" s="379" t="s">
        <v>1932</v>
      </c>
      <c r="N351" s="380" t="s">
        <v>3681</v>
      </c>
    </row>
    <row r="352" spans="1:14" ht="60" hidden="1">
      <c r="A352" s="374">
        <v>20</v>
      </c>
      <c r="B352" s="379" t="s">
        <v>3682</v>
      </c>
      <c r="C352" s="376" t="s">
        <v>3475</v>
      </c>
      <c r="D352" s="379">
        <v>100</v>
      </c>
      <c r="E352" s="348" t="s">
        <v>3683</v>
      </c>
      <c r="F352" s="348">
        <v>36</v>
      </c>
      <c r="G352" s="380" t="s">
        <v>3684</v>
      </c>
      <c r="H352" s="379">
        <v>0</v>
      </c>
      <c r="I352" s="379">
        <v>0</v>
      </c>
      <c r="J352" s="379">
        <v>100</v>
      </c>
      <c r="K352" s="379">
        <v>0</v>
      </c>
      <c r="L352" s="378" t="s">
        <v>1932</v>
      </c>
      <c r="M352" s="379" t="s">
        <v>1932</v>
      </c>
      <c r="N352" s="380" t="s">
        <v>3685</v>
      </c>
    </row>
    <row r="353" spans="1:14" ht="24" hidden="1">
      <c r="A353" s="374">
        <v>21</v>
      </c>
      <c r="B353" s="379" t="s">
        <v>3686</v>
      </c>
      <c r="C353" s="376" t="s">
        <v>3475</v>
      </c>
      <c r="D353" s="379">
        <v>60</v>
      </c>
      <c r="E353" s="348">
        <v>279</v>
      </c>
      <c r="F353" s="348">
        <v>46</v>
      </c>
      <c r="G353" s="380" t="s">
        <v>3687</v>
      </c>
      <c r="H353" s="379">
        <v>0</v>
      </c>
      <c r="I353" s="379">
        <v>0</v>
      </c>
      <c r="J353" s="379">
        <v>60</v>
      </c>
      <c r="K353" s="379">
        <v>0</v>
      </c>
      <c r="L353" s="378" t="s">
        <v>1932</v>
      </c>
      <c r="M353" s="379" t="s">
        <v>1932</v>
      </c>
      <c r="N353" s="380" t="s">
        <v>1932</v>
      </c>
    </row>
    <row r="354" spans="1:14" ht="31.5" hidden="1">
      <c r="A354" s="374">
        <v>22</v>
      </c>
      <c r="B354" s="379" t="s">
        <v>3688</v>
      </c>
      <c r="C354" s="376" t="s">
        <v>3475</v>
      </c>
      <c r="D354" s="379">
        <v>4</v>
      </c>
      <c r="E354" s="348">
        <v>632</v>
      </c>
      <c r="F354" s="348">
        <v>29</v>
      </c>
      <c r="G354" s="380" t="s">
        <v>3689</v>
      </c>
      <c r="H354" s="379">
        <v>0</v>
      </c>
      <c r="I354" s="379">
        <v>4</v>
      </c>
      <c r="J354" s="379">
        <v>0</v>
      </c>
      <c r="K354" s="379">
        <v>0</v>
      </c>
      <c r="L354" s="380" t="s">
        <v>3690</v>
      </c>
      <c r="M354" s="379" t="s">
        <v>618</v>
      </c>
      <c r="N354" s="380" t="s">
        <v>1932</v>
      </c>
    </row>
    <row r="355" spans="1:14" ht="36">
      <c r="A355" s="374">
        <v>23</v>
      </c>
      <c r="B355" s="379" t="s">
        <v>3691</v>
      </c>
      <c r="C355" s="376" t="s">
        <v>3475</v>
      </c>
      <c r="D355" s="379">
        <v>733</v>
      </c>
      <c r="E355" s="348">
        <v>34</v>
      </c>
      <c r="F355" s="348">
        <v>34</v>
      </c>
      <c r="G355" s="380" t="s">
        <v>3692</v>
      </c>
      <c r="H355" s="379">
        <v>50</v>
      </c>
      <c r="I355" s="379">
        <v>0</v>
      </c>
      <c r="J355" s="379">
        <v>683</v>
      </c>
      <c r="K355" s="379">
        <v>0</v>
      </c>
      <c r="L355" s="380" t="s">
        <v>3693</v>
      </c>
      <c r="M355" s="379" t="s">
        <v>544</v>
      </c>
      <c r="N355" s="380" t="s">
        <v>3484</v>
      </c>
    </row>
    <row r="356" spans="1:14" ht="36">
      <c r="A356" s="374">
        <v>24</v>
      </c>
      <c r="B356" s="379" t="s">
        <v>3691</v>
      </c>
      <c r="C356" s="376" t="s">
        <v>3475</v>
      </c>
      <c r="D356" s="379">
        <v>126</v>
      </c>
      <c r="E356" s="348">
        <v>117</v>
      </c>
      <c r="F356" s="348">
        <v>39</v>
      </c>
      <c r="G356" s="380" t="s">
        <v>3694</v>
      </c>
      <c r="H356" s="379">
        <v>126</v>
      </c>
      <c r="I356" s="379">
        <v>0</v>
      </c>
      <c r="J356" s="379">
        <v>0</v>
      </c>
      <c r="K356" s="379">
        <v>0</v>
      </c>
      <c r="L356" s="378" t="s">
        <v>1932</v>
      </c>
      <c r="M356" s="379" t="s">
        <v>618</v>
      </c>
      <c r="N356" s="380" t="s">
        <v>3695</v>
      </c>
    </row>
    <row r="357" spans="1:14" ht="36" hidden="1">
      <c r="A357" s="374">
        <v>25</v>
      </c>
      <c r="B357" s="379" t="s">
        <v>3696</v>
      </c>
      <c r="C357" s="376" t="s">
        <v>3475</v>
      </c>
      <c r="D357" s="379">
        <v>2953.6</v>
      </c>
      <c r="E357" s="348">
        <v>14</v>
      </c>
      <c r="F357" s="348">
        <v>18</v>
      </c>
      <c r="G357" s="380" t="s">
        <v>3697</v>
      </c>
      <c r="H357" s="379">
        <v>0</v>
      </c>
      <c r="I357" s="379">
        <v>0</v>
      </c>
      <c r="J357" s="379">
        <v>2953.6</v>
      </c>
      <c r="K357" s="379">
        <v>0</v>
      </c>
      <c r="L357" s="378" t="s">
        <v>1932</v>
      </c>
      <c r="M357" s="379" t="s">
        <v>1932</v>
      </c>
      <c r="N357" s="380" t="s">
        <v>3484</v>
      </c>
    </row>
    <row r="358" spans="1:14" hidden="1">
      <c r="A358" s="3693">
        <v>1</v>
      </c>
      <c r="B358" s="3699" t="s">
        <v>3698</v>
      </c>
      <c r="C358" s="314" t="s">
        <v>3530</v>
      </c>
      <c r="D358" s="3703">
        <v>197256</v>
      </c>
      <c r="E358" s="337">
        <v>297</v>
      </c>
      <c r="F358" s="337">
        <v>23</v>
      </c>
      <c r="G358" s="3693" t="s">
        <v>3699</v>
      </c>
      <c r="H358" s="3693">
        <v>0</v>
      </c>
      <c r="I358" s="3703">
        <v>197256</v>
      </c>
      <c r="J358" s="3693">
        <v>0</v>
      </c>
      <c r="K358" s="3693">
        <v>0</v>
      </c>
      <c r="L358" s="3693" t="s">
        <v>3532</v>
      </c>
      <c r="M358" s="3693" t="s">
        <v>3700</v>
      </c>
      <c r="N358" s="3693" t="s">
        <v>3701</v>
      </c>
    </row>
    <row r="359" spans="1:14" hidden="1">
      <c r="A359" s="3694"/>
      <c r="B359" s="3699"/>
      <c r="C359" s="314" t="s">
        <v>3530</v>
      </c>
      <c r="D359" s="3703"/>
      <c r="E359" s="337">
        <v>60</v>
      </c>
      <c r="F359" s="337">
        <v>29</v>
      </c>
      <c r="G359" s="3694"/>
      <c r="H359" s="3694"/>
      <c r="I359" s="3703"/>
      <c r="J359" s="3694"/>
      <c r="K359" s="3694"/>
      <c r="L359" s="3694"/>
      <c r="M359" s="3694"/>
      <c r="N359" s="3705"/>
    </row>
    <row r="360" spans="1:14" hidden="1">
      <c r="A360" s="3694"/>
      <c r="B360" s="3699"/>
      <c r="C360" s="314" t="s">
        <v>3530</v>
      </c>
      <c r="D360" s="3703"/>
      <c r="E360" s="337">
        <v>30</v>
      </c>
      <c r="F360" s="337">
        <v>29</v>
      </c>
      <c r="G360" s="3694"/>
      <c r="H360" s="3694"/>
      <c r="I360" s="3703"/>
      <c r="J360" s="3694"/>
      <c r="K360" s="3694"/>
      <c r="L360" s="3694"/>
      <c r="M360" s="3694"/>
      <c r="N360" s="3705"/>
    </row>
    <row r="361" spans="1:14" hidden="1">
      <c r="A361" s="3694"/>
      <c r="B361" s="3699"/>
      <c r="C361" s="314" t="s">
        <v>3530</v>
      </c>
      <c r="D361" s="3703"/>
      <c r="E361" s="337">
        <v>61</v>
      </c>
      <c r="F361" s="337">
        <v>29</v>
      </c>
      <c r="G361" s="3694"/>
      <c r="H361" s="3694"/>
      <c r="I361" s="3703"/>
      <c r="J361" s="3694"/>
      <c r="K361" s="3694"/>
      <c r="L361" s="3694"/>
      <c r="M361" s="3694"/>
      <c r="N361" s="3705"/>
    </row>
    <row r="362" spans="1:14" hidden="1">
      <c r="A362" s="3694"/>
      <c r="B362" s="3699"/>
      <c r="C362" s="314" t="s">
        <v>3530</v>
      </c>
      <c r="D362" s="3703"/>
      <c r="E362" s="337">
        <v>29</v>
      </c>
      <c r="F362" s="337">
        <v>29</v>
      </c>
      <c r="G362" s="3694"/>
      <c r="H362" s="3694"/>
      <c r="I362" s="3703"/>
      <c r="J362" s="3694"/>
      <c r="K362" s="3694"/>
      <c r="L362" s="3694"/>
      <c r="M362" s="3694"/>
      <c r="N362" s="3705"/>
    </row>
    <row r="363" spans="1:14" hidden="1">
      <c r="A363" s="3694"/>
      <c r="B363" s="3699"/>
      <c r="C363" s="314" t="s">
        <v>3530</v>
      </c>
      <c r="D363" s="3703"/>
      <c r="E363" s="337">
        <v>28</v>
      </c>
      <c r="F363" s="337">
        <v>29</v>
      </c>
      <c r="G363" s="3694"/>
      <c r="H363" s="3694"/>
      <c r="I363" s="3703"/>
      <c r="J363" s="3694"/>
      <c r="K363" s="3694"/>
      <c r="L363" s="3694"/>
      <c r="M363" s="3694"/>
      <c r="N363" s="3705"/>
    </row>
    <row r="364" spans="1:14" hidden="1">
      <c r="A364" s="3694"/>
      <c r="B364" s="3699"/>
      <c r="C364" s="314" t="s">
        <v>3530</v>
      </c>
      <c r="D364" s="3703"/>
      <c r="E364" s="337">
        <v>62</v>
      </c>
      <c r="F364" s="337">
        <v>29</v>
      </c>
      <c r="G364" s="3694"/>
      <c r="H364" s="3694"/>
      <c r="I364" s="3703"/>
      <c r="J364" s="3694"/>
      <c r="K364" s="3694"/>
      <c r="L364" s="3694"/>
      <c r="M364" s="3694"/>
      <c r="N364" s="3705"/>
    </row>
    <row r="365" spans="1:14" hidden="1">
      <c r="A365" s="3694"/>
      <c r="B365" s="3699"/>
      <c r="C365" s="314" t="s">
        <v>3530</v>
      </c>
      <c r="D365" s="3703"/>
      <c r="E365" s="337">
        <v>26</v>
      </c>
      <c r="F365" s="337">
        <v>29</v>
      </c>
      <c r="G365" s="3694"/>
      <c r="H365" s="3694"/>
      <c r="I365" s="3703"/>
      <c r="J365" s="3694"/>
      <c r="K365" s="3694"/>
      <c r="L365" s="3694"/>
      <c r="M365" s="3694"/>
      <c r="N365" s="3705"/>
    </row>
    <row r="366" spans="1:14" hidden="1">
      <c r="A366" s="3694"/>
      <c r="B366" s="3699"/>
      <c r="C366" s="314" t="s">
        <v>3530</v>
      </c>
      <c r="D366" s="3703"/>
      <c r="E366" s="337">
        <v>27</v>
      </c>
      <c r="F366" s="337">
        <v>29</v>
      </c>
      <c r="G366" s="3694"/>
      <c r="H366" s="3694"/>
      <c r="I366" s="3703"/>
      <c r="J366" s="3694"/>
      <c r="K366" s="3694"/>
      <c r="L366" s="3694"/>
      <c r="M366" s="3694"/>
      <c r="N366" s="3705"/>
    </row>
    <row r="367" spans="1:14" hidden="1">
      <c r="A367" s="3694"/>
      <c r="B367" s="3699"/>
      <c r="C367" s="314" t="s">
        <v>3530</v>
      </c>
      <c r="D367" s="3703"/>
      <c r="E367" s="337">
        <v>1</v>
      </c>
      <c r="F367" s="337">
        <v>30</v>
      </c>
      <c r="G367" s="3694"/>
      <c r="H367" s="3694"/>
      <c r="I367" s="3703"/>
      <c r="J367" s="3694"/>
      <c r="K367" s="3694"/>
      <c r="L367" s="3694"/>
      <c r="M367" s="3694"/>
      <c r="N367" s="3705"/>
    </row>
    <row r="368" spans="1:14" hidden="1">
      <c r="A368" s="3695"/>
      <c r="B368" s="3699"/>
      <c r="C368" s="314" t="s">
        <v>3530</v>
      </c>
      <c r="D368" s="3703"/>
      <c r="E368" s="337">
        <v>18</v>
      </c>
      <c r="F368" s="337">
        <v>30</v>
      </c>
      <c r="G368" s="3695"/>
      <c r="H368" s="3695"/>
      <c r="I368" s="3703"/>
      <c r="J368" s="3695"/>
      <c r="K368" s="3695"/>
      <c r="L368" s="3695"/>
      <c r="M368" s="3695"/>
      <c r="N368" s="3706"/>
    </row>
    <row r="369" spans="1:14" hidden="1">
      <c r="A369" s="3693">
        <v>2</v>
      </c>
      <c r="B369" s="3699" t="s">
        <v>3702</v>
      </c>
      <c r="C369" s="314" t="s">
        <v>3530</v>
      </c>
      <c r="D369" s="3703">
        <v>15074</v>
      </c>
      <c r="E369" s="337">
        <v>22</v>
      </c>
      <c r="F369" s="337">
        <v>19</v>
      </c>
      <c r="G369" s="3693" t="s">
        <v>542</v>
      </c>
      <c r="H369" s="3693">
        <v>0</v>
      </c>
      <c r="I369" s="3703">
        <v>15074</v>
      </c>
      <c r="J369" s="3693">
        <v>0</v>
      </c>
      <c r="K369" s="3693">
        <v>0</v>
      </c>
      <c r="L369" s="3693" t="s">
        <v>3532</v>
      </c>
      <c r="M369" s="3693" t="s">
        <v>544</v>
      </c>
      <c r="N369" s="3693" t="s">
        <v>3703</v>
      </c>
    </row>
    <row r="370" spans="1:14" hidden="1">
      <c r="A370" s="3694"/>
      <c r="B370" s="3699"/>
      <c r="C370" s="314" t="s">
        <v>3530</v>
      </c>
      <c r="D370" s="3703"/>
      <c r="E370" s="337">
        <v>23</v>
      </c>
      <c r="F370" s="337">
        <v>19</v>
      </c>
      <c r="G370" s="3694"/>
      <c r="H370" s="3694"/>
      <c r="I370" s="3703"/>
      <c r="J370" s="3694"/>
      <c r="K370" s="3694"/>
      <c r="L370" s="3694"/>
      <c r="M370" s="3694"/>
      <c r="N370" s="3694"/>
    </row>
    <row r="371" spans="1:14" hidden="1">
      <c r="A371" s="3694"/>
      <c r="B371" s="3699"/>
      <c r="C371" s="314" t="s">
        <v>3530</v>
      </c>
      <c r="D371" s="3703"/>
      <c r="E371" s="337">
        <v>225</v>
      </c>
      <c r="F371" s="337">
        <v>19</v>
      </c>
      <c r="G371" s="3694"/>
      <c r="H371" s="3694"/>
      <c r="I371" s="3703"/>
      <c r="J371" s="3694"/>
      <c r="K371" s="3694"/>
      <c r="L371" s="3694"/>
      <c r="M371" s="3694"/>
      <c r="N371" s="3694"/>
    </row>
    <row r="372" spans="1:14" hidden="1">
      <c r="A372" s="3694"/>
      <c r="B372" s="3699"/>
      <c r="C372" s="314" t="s">
        <v>3530</v>
      </c>
      <c r="D372" s="3703"/>
      <c r="E372" s="337">
        <v>2</v>
      </c>
      <c r="F372" s="337">
        <v>19</v>
      </c>
      <c r="G372" s="3694"/>
      <c r="H372" s="3694"/>
      <c r="I372" s="3703"/>
      <c r="J372" s="3694"/>
      <c r="K372" s="3694"/>
      <c r="L372" s="3694"/>
      <c r="M372" s="3694"/>
      <c r="N372" s="3694"/>
    </row>
    <row r="373" spans="1:14" hidden="1">
      <c r="A373" s="3694"/>
      <c r="B373" s="3699"/>
      <c r="C373" s="314" t="s">
        <v>3530</v>
      </c>
      <c r="D373" s="3703"/>
      <c r="E373" s="337">
        <v>3</v>
      </c>
      <c r="F373" s="337">
        <v>19</v>
      </c>
      <c r="G373" s="3694"/>
      <c r="H373" s="3694"/>
      <c r="I373" s="3703"/>
      <c r="J373" s="3694"/>
      <c r="K373" s="3694"/>
      <c r="L373" s="3694"/>
      <c r="M373" s="3694"/>
      <c r="N373" s="3694"/>
    </row>
    <row r="374" spans="1:14" hidden="1">
      <c r="A374" s="3694"/>
      <c r="B374" s="3699"/>
      <c r="C374" s="314" t="s">
        <v>3530</v>
      </c>
      <c r="D374" s="3703"/>
      <c r="E374" s="337">
        <v>4</v>
      </c>
      <c r="F374" s="337">
        <v>19</v>
      </c>
      <c r="G374" s="3694"/>
      <c r="H374" s="3694"/>
      <c r="I374" s="3703"/>
      <c r="J374" s="3694"/>
      <c r="K374" s="3694"/>
      <c r="L374" s="3694"/>
      <c r="M374" s="3694"/>
      <c r="N374" s="3694"/>
    </row>
    <row r="375" spans="1:14" hidden="1">
      <c r="A375" s="3694"/>
      <c r="B375" s="3699"/>
      <c r="C375" s="314" t="s">
        <v>3530</v>
      </c>
      <c r="D375" s="3703"/>
      <c r="E375" s="337">
        <v>1</v>
      </c>
      <c r="F375" s="337">
        <v>19</v>
      </c>
      <c r="G375" s="3694"/>
      <c r="H375" s="3694"/>
      <c r="I375" s="3703"/>
      <c r="J375" s="3694"/>
      <c r="K375" s="3694"/>
      <c r="L375" s="3694"/>
      <c r="M375" s="3694"/>
      <c r="N375" s="3694"/>
    </row>
    <row r="376" spans="1:14" hidden="1">
      <c r="A376" s="3694"/>
      <c r="B376" s="3699"/>
      <c r="C376" s="314" t="s">
        <v>3530</v>
      </c>
      <c r="D376" s="3703"/>
      <c r="E376" s="337">
        <v>5</v>
      </c>
      <c r="F376" s="337">
        <v>19</v>
      </c>
      <c r="G376" s="3694"/>
      <c r="H376" s="3694"/>
      <c r="I376" s="3703"/>
      <c r="J376" s="3694"/>
      <c r="K376" s="3694"/>
      <c r="L376" s="3694"/>
      <c r="M376" s="3694"/>
      <c r="N376" s="3694"/>
    </row>
    <row r="377" spans="1:14" hidden="1">
      <c r="A377" s="3694"/>
      <c r="B377" s="3699"/>
      <c r="C377" s="314" t="s">
        <v>3530</v>
      </c>
      <c r="D377" s="3703"/>
      <c r="E377" s="337">
        <v>8</v>
      </c>
      <c r="F377" s="337">
        <v>19</v>
      </c>
      <c r="G377" s="3694"/>
      <c r="H377" s="3694"/>
      <c r="I377" s="3703"/>
      <c r="J377" s="3694"/>
      <c r="K377" s="3694"/>
      <c r="L377" s="3694"/>
      <c r="M377" s="3694"/>
      <c r="N377" s="3694"/>
    </row>
    <row r="378" spans="1:14" hidden="1">
      <c r="A378" s="3694"/>
      <c r="B378" s="3699"/>
      <c r="C378" s="314" t="s">
        <v>3530</v>
      </c>
      <c r="D378" s="3703"/>
      <c r="E378" s="337">
        <v>19</v>
      </c>
      <c r="F378" s="337">
        <v>19</v>
      </c>
      <c r="G378" s="3694"/>
      <c r="H378" s="3694"/>
      <c r="I378" s="3703"/>
      <c r="J378" s="3694"/>
      <c r="K378" s="3694"/>
      <c r="L378" s="3694"/>
      <c r="M378" s="3694"/>
      <c r="N378" s="3694"/>
    </row>
    <row r="379" spans="1:14" hidden="1">
      <c r="A379" s="3694"/>
      <c r="B379" s="3699"/>
      <c r="C379" s="314" t="s">
        <v>3530</v>
      </c>
      <c r="D379" s="3703"/>
      <c r="E379" s="337">
        <v>20</v>
      </c>
      <c r="F379" s="337">
        <v>19</v>
      </c>
      <c r="G379" s="3694"/>
      <c r="H379" s="3694"/>
      <c r="I379" s="3703"/>
      <c r="J379" s="3694"/>
      <c r="K379" s="3694"/>
      <c r="L379" s="3694"/>
      <c r="M379" s="3694"/>
      <c r="N379" s="3694"/>
    </row>
    <row r="380" spans="1:14" hidden="1">
      <c r="A380" s="3694"/>
      <c r="B380" s="3699"/>
      <c r="C380" s="314" t="s">
        <v>3530</v>
      </c>
      <c r="D380" s="3703"/>
      <c r="E380" s="337">
        <v>17</v>
      </c>
      <c r="F380" s="337">
        <v>19</v>
      </c>
      <c r="G380" s="3694"/>
      <c r="H380" s="3694"/>
      <c r="I380" s="3703"/>
      <c r="J380" s="3694"/>
      <c r="K380" s="3694"/>
      <c r="L380" s="3694"/>
      <c r="M380" s="3694"/>
      <c r="N380" s="3694"/>
    </row>
    <row r="381" spans="1:14" hidden="1">
      <c r="A381" s="3694"/>
      <c r="B381" s="3699"/>
      <c r="C381" s="314" t="s">
        <v>3530</v>
      </c>
      <c r="D381" s="3703"/>
      <c r="E381" s="337">
        <v>16</v>
      </c>
      <c r="F381" s="337">
        <v>19</v>
      </c>
      <c r="G381" s="3694"/>
      <c r="H381" s="3694"/>
      <c r="I381" s="3703"/>
      <c r="J381" s="3694"/>
      <c r="K381" s="3694"/>
      <c r="L381" s="3694"/>
      <c r="M381" s="3694"/>
      <c r="N381" s="3694"/>
    </row>
    <row r="382" spans="1:14" hidden="1">
      <c r="A382" s="3694"/>
      <c r="B382" s="3699"/>
      <c r="C382" s="314" t="s">
        <v>3530</v>
      </c>
      <c r="D382" s="3703"/>
      <c r="E382" s="337">
        <v>15</v>
      </c>
      <c r="F382" s="337">
        <v>19</v>
      </c>
      <c r="G382" s="3694"/>
      <c r="H382" s="3694"/>
      <c r="I382" s="3703"/>
      <c r="J382" s="3694"/>
      <c r="K382" s="3694"/>
      <c r="L382" s="3694"/>
      <c r="M382" s="3694"/>
      <c r="N382" s="3694"/>
    </row>
    <row r="383" spans="1:14" hidden="1">
      <c r="A383" s="3694"/>
      <c r="B383" s="3699"/>
      <c r="C383" s="314" t="s">
        <v>3530</v>
      </c>
      <c r="D383" s="3703"/>
      <c r="E383" s="337">
        <v>350</v>
      </c>
      <c r="F383" s="337">
        <v>19</v>
      </c>
      <c r="G383" s="3694"/>
      <c r="H383" s="3694"/>
      <c r="I383" s="3703"/>
      <c r="J383" s="3694"/>
      <c r="K383" s="3694"/>
      <c r="L383" s="3694"/>
      <c r="M383" s="3694"/>
      <c r="N383" s="3694"/>
    </row>
    <row r="384" spans="1:14" hidden="1">
      <c r="A384" s="3694"/>
      <c r="B384" s="3699"/>
      <c r="C384" s="314" t="s">
        <v>3530</v>
      </c>
      <c r="D384" s="3703"/>
      <c r="E384" s="337">
        <v>351</v>
      </c>
      <c r="F384" s="337">
        <v>19</v>
      </c>
      <c r="G384" s="3694"/>
      <c r="H384" s="3694"/>
      <c r="I384" s="3703"/>
      <c r="J384" s="3694"/>
      <c r="K384" s="3694"/>
      <c r="L384" s="3694"/>
      <c r="M384" s="3694"/>
      <c r="N384" s="3694"/>
    </row>
    <row r="385" spans="1:14" hidden="1">
      <c r="A385" s="3694"/>
      <c r="B385" s="3699"/>
      <c r="C385" s="314" t="s">
        <v>3530</v>
      </c>
      <c r="D385" s="3703"/>
      <c r="E385" s="337">
        <v>352</v>
      </c>
      <c r="F385" s="337">
        <v>19</v>
      </c>
      <c r="G385" s="3694"/>
      <c r="H385" s="3694"/>
      <c r="I385" s="3703"/>
      <c r="J385" s="3694"/>
      <c r="K385" s="3694"/>
      <c r="L385" s="3694"/>
      <c r="M385" s="3694"/>
      <c r="N385" s="3694"/>
    </row>
    <row r="386" spans="1:14" hidden="1">
      <c r="A386" s="3694"/>
      <c r="B386" s="3699"/>
      <c r="C386" s="314" t="s">
        <v>3530</v>
      </c>
      <c r="D386" s="3703"/>
      <c r="E386" s="337">
        <v>353</v>
      </c>
      <c r="F386" s="337">
        <v>19</v>
      </c>
      <c r="G386" s="3694"/>
      <c r="H386" s="3694"/>
      <c r="I386" s="3703"/>
      <c r="J386" s="3694"/>
      <c r="K386" s="3694"/>
      <c r="L386" s="3694"/>
      <c r="M386" s="3694"/>
      <c r="N386" s="3694"/>
    </row>
    <row r="387" spans="1:14" hidden="1">
      <c r="A387" s="3694"/>
      <c r="B387" s="3699"/>
      <c r="C387" s="314" t="s">
        <v>3530</v>
      </c>
      <c r="D387" s="3703"/>
      <c r="E387" s="337">
        <v>354</v>
      </c>
      <c r="F387" s="337">
        <v>19</v>
      </c>
      <c r="G387" s="3694"/>
      <c r="H387" s="3694"/>
      <c r="I387" s="3703"/>
      <c r="J387" s="3694"/>
      <c r="K387" s="3694"/>
      <c r="L387" s="3694"/>
      <c r="M387" s="3694"/>
      <c r="N387" s="3694"/>
    </row>
    <row r="388" spans="1:14" hidden="1">
      <c r="A388" s="3694"/>
      <c r="B388" s="3699"/>
      <c r="C388" s="314" t="s">
        <v>3530</v>
      </c>
      <c r="D388" s="3703"/>
      <c r="E388" s="337">
        <v>355</v>
      </c>
      <c r="F388" s="337">
        <v>19</v>
      </c>
      <c r="G388" s="3694"/>
      <c r="H388" s="3694"/>
      <c r="I388" s="3703"/>
      <c r="J388" s="3694"/>
      <c r="K388" s="3694"/>
      <c r="L388" s="3694"/>
      <c r="M388" s="3694"/>
      <c r="N388" s="3694"/>
    </row>
    <row r="389" spans="1:14" hidden="1">
      <c r="A389" s="3695"/>
      <c r="B389" s="3699"/>
      <c r="C389" s="314" t="s">
        <v>3530</v>
      </c>
      <c r="D389" s="3703"/>
      <c r="E389" s="337">
        <v>356</v>
      </c>
      <c r="F389" s="337">
        <v>19</v>
      </c>
      <c r="G389" s="3695"/>
      <c r="H389" s="3695"/>
      <c r="I389" s="3703"/>
      <c r="J389" s="3695"/>
      <c r="K389" s="3695"/>
      <c r="L389" s="3695"/>
      <c r="M389" s="3695"/>
      <c r="N389" s="3695"/>
    </row>
    <row r="390" spans="1:14" hidden="1">
      <c r="A390" s="3693">
        <v>3</v>
      </c>
      <c r="B390" s="3699" t="s">
        <v>3704</v>
      </c>
      <c r="C390" s="314" t="s">
        <v>3530</v>
      </c>
      <c r="D390" s="3700">
        <v>12134</v>
      </c>
      <c r="E390" s="337">
        <v>551</v>
      </c>
      <c r="F390" s="337">
        <v>22</v>
      </c>
      <c r="G390" s="3693" t="s">
        <v>3705</v>
      </c>
      <c r="H390" s="3693">
        <v>0</v>
      </c>
      <c r="I390" s="3700">
        <v>12134</v>
      </c>
      <c r="J390" s="3693">
        <v>0</v>
      </c>
      <c r="K390" s="3693">
        <v>0</v>
      </c>
      <c r="L390" s="3693" t="s">
        <v>3532</v>
      </c>
      <c r="M390" s="3693" t="s">
        <v>544</v>
      </c>
      <c r="N390" s="3693" t="s">
        <v>3703</v>
      </c>
    </row>
    <row r="391" spans="1:14" hidden="1">
      <c r="A391" s="3694"/>
      <c r="B391" s="3699"/>
      <c r="C391" s="314" t="s">
        <v>3530</v>
      </c>
      <c r="D391" s="3701"/>
      <c r="E391" s="337">
        <v>342</v>
      </c>
      <c r="F391" s="337">
        <v>22</v>
      </c>
      <c r="G391" s="3694"/>
      <c r="H391" s="3694"/>
      <c r="I391" s="3701"/>
      <c r="J391" s="3694"/>
      <c r="K391" s="3694"/>
      <c r="L391" s="3694"/>
      <c r="M391" s="3694"/>
      <c r="N391" s="3694"/>
    </row>
    <row r="392" spans="1:14" hidden="1">
      <c r="A392" s="3694"/>
      <c r="B392" s="3699"/>
      <c r="C392" s="314" t="s">
        <v>3530</v>
      </c>
      <c r="D392" s="3701"/>
      <c r="E392" s="337">
        <v>413</v>
      </c>
      <c r="F392" s="337">
        <v>22</v>
      </c>
      <c r="G392" s="3694"/>
      <c r="H392" s="3694"/>
      <c r="I392" s="3701"/>
      <c r="J392" s="3694"/>
      <c r="K392" s="3694"/>
      <c r="L392" s="3694"/>
      <c r="M392" s="3694"/>
      <c r="N392" s="3694"/>
    </row>
    <row r="393" spans="1:14" hidden="1">
      <c r="A393" s="3694"/>
      <c r="B393" s="3699"/>
      <c r="C393" s="314" t="s">
        <v>3530</v>
      </c>
      <c r="D393" s="3701"/>
      <c r="E393" s="337">
        <v>414</v>
      </c>
      <c r="F393" s="337">
        <v>22</v>
      </c>
      <c r="G393" s="3694"/>
      <c r="H393" s="3694"/>
      <c r="I393" s="3701"/>
      <c r="J393" s="3694"/>
      <c r="K393" s="3694"/>
      <c r="L393" s="3694"/>
      <c r="M393" s="3694"/>
      <c r="N393" s="3694"/>
    </row>
    <row r="394" spans="1:14" hidden="1">
      <c r="A394" s="3694"/>
      <c r="B394" s="3699"/>
      <c r="C394" s="314" t="s">
        <v>3530</v>
      </c>
      <c r="D394" s="3701"/>
      <c r="E394" s="337">
        <v>459</v>
      </c>
      <c r="F394" s="337">
        <v>22</v>
      </c>
      <c r="G394" s="3694"/>
      <c r="H394" s="3694"/>
      <c r="I394" s="3701"/>
      <c r="J394" s="3694"/>
      <c r="K394" s="3694"/>
      <c r="L394" s="3694"/>
      <c r="M394" s="3694"/>
      <c r="N394" s="3694"/>
    </row>
    <row r="395" spans="1:14" hidden="1">
      <c r="A395" s="3694"/>
      <c r="B395" s="3699"/>
      <c r="C395" s="314" t="s">
        <v>3530</v>
      </c>
      <c r="D395" s="3701"/>
      <c r="E395" s="337">
        <v>416</v>
      </c>
      <c r="F395" s="337">
        <v>22</v>
      </c>
      <c r="G395" s="3694"/>
      <c r="H395" s="3694"/>
      <c r="I395" s="3701"/>
      <c r="J395" s="3694"/>
      <c r="K395" s="3694"/>
      <c r="L395" s="3694"/>
      <c r="M395" s="3694"/>
      <c r="N395" s="3694"/>
    </row>
    <row r="396" spans="1:14" hidden="1">
      <c r="A396" s="3694"/>
      <c r="B396" s="3699"/>
      <c r="C396" s="314" t="s">
        <v>3530</v>
      </c>
      <c r="D396" s="3701"/>
      <c r="E396" s="337">
        <v>400</v>
      </c>
      <c r="F396" s="337">
        <v>22</v>
      </c>
      <c r="G396" s="3694"/>
      <c r="H396" s="3694"/>
      <c r="I396" s="3701"/>
      <c r="J396" s="3694"/>
      <c r="K396" s="3694"/>
      <c r="L396" s="3694"/>
      <c r="M396" s="3694"/>
      <c r="N396" s="3694"/>
    </row>
    <row r="397" spans="1:14" hidden="1">
      <c r="A397" s="3694"/>
      <c r="B397" s="3699"/>
      <c r="C397" s="314" t="s">
        <v>3530</v>
      </c>
      <c r="D397" s="3701"/>
      <c r="E397" s="337">
        <v>399</v>
      </c>
      <c r="F397" s="337">
        <v>22</v>
      </c>
      <c r="G397" s="3694"/>
      <c r="H397" s="3694"/>
      <c r="I397" s="3701"/>
      <c r="J397" s="3694"/>
      <c r="K397" s="3694"/>
      <c r="L397" s="3694"/>
      <c r="M397" s="3694"/>
      <c r="N397" s="3694"/>
    </row>
    <row r="398" spans="1:14" hidden="1">
      <c r="A398" s="3694"/>
      <c r="B398" s="3699"/>
      <c r="C398" s="314" t="s">
        <v>3530</v>
      </c>
      <c r="D398" s="3701"/>
      <c r="E398" s="337">
        <v>347</v>
      </c>
      <c r="F398" s="337">
        <v>22</v>
      </c>
      <c r="G398" s="3694"/>
      <c r="H398" s="3694"/>
      <c r="I398" s="3701"/>
      <c r="J398" s="3694"/>
      <c r="K398" s="3694"/>
      <c r="L398" s="3694"/>
      <c r="M398" s="3694"/>
      <c r="N398" s="3694"/>
    </row>
    <row r="399" spans="1:14" hidden="1">
      <c r="A399" s="3694"/>
      <c r="B399" s="3699"/>
      <c r="C399" s="314" t="s">
        <v>3530</v>
      </c>
      <c r="D399" s="3701"/>
      <c r="E399" s="337">
        <v>323</v>
      </c>
      <c r="F399" s="337">
        <v>22</v>
      </c>
      <c r="G399" s="3694"/>
      <c r="H399" s="3694"/>
      <c r="I399" s="3701"/>
      <c r="J399" s="3694"/>
      <c r="K399" s="3694"/>
      <c r="L399" s="3694"/>
      <c r="M399" s="3694"/>
      <c r="N399" s="3694"/>
    </row>
    <row r="400" spans="1:14" hidden="1">
      <c r="A400" s="3694"/>
      <c r="B400" s="3699"/>
      <c r="C400" s="314" t="s">
        <v>3530</v>
      </c>
      <c r="D400" s="3701"/>
      <c r="E400" s="337">
        <v>320</v>
      </c>
      <c r="F400" s="337">
        <v>22</v>
      </c>
      <c r="G400" s="3694"/>
      <c r="H400" s="3694"/>
      <c r="I400" s="3701"/>
      <c r="J400" s="3694"/>
      <c r="K400" s="3694"/>
      <c r="L400" s="3694"/>
      <c r="M400" s="3694"/>
      <c r="N400" s="3694"/>
    </row>
    <row r="401" spans="1:14" hidden="1">
      <c r="A401" s="3694"/>
      <c r="B401" s="3699"/>
      <c r="C401" s="314" t="s">
        <v>3530</v>
      </c>
      <c r="D401" s="3701"/>
      <c r="E401" s="337">
        <v>525</v>
      </c>
      <c r="F401" s="337">
        <v>22</v>
      </c>
      <c r="G401" s="3694"/>
      <c r="H401" s="3694"/>
      <c r="I401" s="3701"/>
      <c r="J401" s="3694"/>
      <c r="K401" s="3694"/>
      <c r="L401" s="3694"/>
      <c r="M401" s="3694"/>
      <c r="N401" s="3694"/>
    </row>
    <row r="402" spans="1:14" hidden="1">
      <c r="A402" s="3694"/>
      <c r="B402" s="3699"/>
      <c r="C402" s="314" t="s">
        <v>3530</v>
      </c>
      <c r="D402" s="3701"/>
      <c r="E402" s="337">
        <v>396</v>
      </c>
      <c r="F402" s="337">
        <v>22</v>
      </c>
      <c r="G402" s="3694"/>
      <c r="H402" s="3694"/>
      <c r="I402" s="3701"/>
      <c r="J402" s="3694"/>
      <c r="K402" s="3694"/>
      <c r="L402" s="3694"/>
      <c r="M402" s="3694"/>
      <c r="N402" s="3694"/>
    </row>
    <row r="403" spans="1:14" hidden="1">
      <c r="A403" s="3694"/>
      <c r="B403" s="3699"/>
      <c r="C403" s="314" t="s">
        <v>3530</v>
      </c>
      <c r="D403" s="3701"/>
      <c r="E403" s="337">
        <v>419</v>
      </c>
      <c r="F403" s="337">
        <v>22</v>
      </c>
      <c r="G403" s="3694"/>
      <c r="H403" s="3694"/>
      <c r="I403" s="3701"/>
      <c r="J403" s="3694"/>
      <c r="K403" s="3694"/>
      <c r="L403" s="3694"/>
      <c r="M403" s="3694"/>
      <c r="N403" s="3694"/>
    </row>
    <row r="404" spans="1:14" hidden="1">
      <c r="A404" s="3694"/>
      <c r="B404" s="3699"/>
      <c r="C404" s="314" t="s">
        <v>3530</v>
      </c>
      <c r="D404" s="3701"/>
      <c r="E404" s="337">
        <v>418</v>
      </c>
      <c r="F404" s="337">
        <v>22</v>
      </c>
      <c r="G404" s="3694"/>
      <c r="H404" s="3694"/>
      <c r="I404" s="3701"/>
      <c r="J404" s="3694"/>
      <c r="K404" s="3694"/>
      <c r="L404" s="3694"/>
      <c r="M404" s="3694"/>
      <c r="N404" s="3694"/>
    </row>
    <row r="405" spans="1:14" hidden="1">
      <c r="A405" s="3694"/>
      <c r="B405" s="3699"/>
      <c r="C405" s="314" t="s">
        <v>3530</v>
      </c>
      <c r="D405" s="3701"/>
      <c r="E405" s="337">
        <v>524</v>
      </c>
      <c r="F405" s="337">
        <v>22</v>
      </c>
      <c r="G405" s="3694"/>
      <c r="H405" s="3694"/>
      <c r="I405" s="3701"/>
      <c r="J405" s="3694"/>
      <c r="K405" s="3694"/>
      <c r="L405" s="3694"/>
      <c r="M405" s="3694"/>
      <c r="N405" s="3694"/>
    </row>
    <row r="406" spans="1:14" hidden="1">
      <c r="A406" s="3694"/>
      <c r="B406" s="3699"/>
      <c r="C406" s="314" t="s">
        <v>3530</v>
      </c>
      <c r="D406" s="3701"/>
      <c r="E406" s="337">
        <v>349</v>
      </c>
      <c r="F406" s="337">
        <v>22</v>
      </c>
      <c r="G406" s="3694"/>
      <c r="H406" s="3694"/>
      <c r="I406" s="3701"/>
      <c r="J406" s="3694"/>
      <c r="K406" s="3694"/>
      <c r="L406" s="3694"/>
      <c r="M406" s="3694"/>
      <c r="N406" s="3694"/>
    </row>
    <row r="407" spans="1:14" hidden="1">
      <c r="A407" s="3694"/>
      <c r="B407" s="3699"/>
      <c r="C407" s="314" t="s">
        <v>3530</v>
      </c>
      <c r="D407" s="3701"/>
      <c r="E407" s="337">
        <v>417</v>
      </c>
      <c r="F407" s="337">
        <v>22</v>
      </c>
      <c r="G407" s="3694"/>
      <c r="H407" s="3694"/>
      <c r="I407" s="3701"/>
      <c r="J407" s="3694"/>
      <c r="K407" s="3694"/>
      <c r="L407" s="3694"/>
      <c r="M407" s="3694"/>
      <c r="N407" s="3694"/>
    </row>
    <row r="408" spans="1:14" hidden="1">
      <c r="A408" s="3694"/>
      <c r="B408" s="3699"/>
      <c r="C408" s="314" t="s">
        <v>3530</v>
      </c>
      <c r="D408" s="3701"/>
      <c r="E408" s="337">
        <v>458</v>
      </c>
      <c r="F408" s="337">
        <v>22</v>
      </c>
      <c r="G408" s="3694"/>
      <c r="H408" s="3694"/>
      <c r="I408" s="3701"/>
      <c r="J408" s="3694"/>
      <c r="K408" s="3694"/>
      <c r="L408" s="3694"/>
      <c r="M408" s="3694"/>
      <c r="N408" s="3694"/>
    </row>
    <row r="409" spans="1:14" hidden="1">
      <c r="A409" s="3695"/>
      <c r="B409" s="3699"/>
      <c r="C409" s="314" t="s">
        <v>3530</v>
      </c>
      <c r="D409" s="3702"/>
      <c r="E409" s="337">
        <v>339</v>
      </c>
      <c r="F409" s="337">
        <v>22</v>
      </c>
      <c r="G409" s="3695"/>
      <c r="H409" s="3695"/>
      <c r="I409" s="3702"/>
      <c r="J409" s="3695"/>
      <c r="K409" s="3695"/>
      <c r="L409" s="3695"/>
      <c r="M409" s="3695"/>
      <c r="N409" s="3695"/>
    </row>
    <row r="410" spans="1:14" ht="47.25" hidden="1">
      <c r="A410" s="337">
        <v>4</v>
      </c>
      <c r="B410" s="381" t="s">
        <v>3706</v>
      </c>
      <c r="C410" s="314" t="s">
        <v>3530</v>
      </c>
      <c r="D410" s="330">
        <v>26750</v>
      </c>
      <c r="E410" s="337" t="s">
        <v>3707</v>
      </c>
      <c r="F410" s="337">
        <v>18</v>
      </c>
      <c r="G410" s="337" t="s">
        <v>3708</v>
      </c>
      <c r="H410" s="337">
        <v>0</v>
      </c>
      <c r="I410" s="330">
        <v>26750</v>
      </c>
      <c r="J410" s="337">
        <v>0</v>
      </c>
      <c r="K410" s="337">
        <v>0</v>
      </c>
      <c r="L410" s="337" t="s">
        <v>3532</v>
      </c>
      <c r="M410" s="337" t="s">
        <v>544</v>
      </c>
      <c r="N410" s="337" t="s">
        <v>3703</v>
      </c>
    </row>
    <row r="411" spans="1:14" ht="31.5" hidden="1">
      <c r="A411" s="337">
        <v>5</v>
      </c>
      <c r="B411" s="381" t="s">
        <v>3709</v>
      </c>
      <c r="C411" s="314" t="s">
        <v>3530</v>
      </c>
      <c r="D411" s="330">
        <v>15314</v>
      </c>
      <c r="E411" s="337" t="s">
        <v>3710</v>
      </c>
      <c r="F411" s="337">
        <v>10</v>
      </c>
      <c r="G411" s="337" t="s">
        <v>3708</v>
      </c>
      <c r="H411" s="337">
        <v>0</v>
      </c>
      <c r="I411" s="330">
        <v>15314</v>
      </c>
      <c r="J411" s="337">
        <v>0</v>
      </c>
      <c r="K411" s="337">
        <v>0</v>
      </c>
      <c r="L411" s="337" t="s">
        <v>3532</v>
      </c>
      <c r="M411" s="337" t="s">
        <v>544</v>
      </c>
      <c r="N411" s="337" t="s">
        <v>3703</v>
      </c>
    </row>
    <row r="412" spans="1:14" ht="31.5" hidden="1">
      <c r="A412" s="337">
        <v>6</v>
      </c>
      <c r="B412" s="381" t="s">
        <v>3711</v>
      </c>
      <c r="C412" s="314" t="s">
        <v>3530</v>
      </c>
      <c r="D412" s="330">
        <v>11223</v>
      </c>
      <c r="E412" s="337" t="s">
        <v>3712</v>
      </c>
      <c r="F412" s="337">
        <v>26</v>
      </c>
      <c r="G412" s="337" t="s">
        <v>3708</v>
      </c>
      <c r="H412" s="337">
        <v>0</v>
      </c>
      <c r="I412" s="330">
        <v>11223</v>
      </c>
      <c r="J412" s="337">
        <v>0</v>
      </c>
      <c r="K412" s="337">
        <v>0</v>
      </c>
      <c r="L412" s="337" t="s">
        <v>3532</v>
      </c>
      <c r="M412" s="337" t="s">
        <v>544</v>
      </c>
      <c r="N412" s="337" t="s">
        <v>3713</v>
      </c>
    </row>
    <row r="413" spans="1:14" ht="78.75" hidden="1">
      <c r="A413" s="337">
        <v>7</v>
      </c>
      <c r="B413" s="382" t="s">
        <v>3714</v>
      </c>
      <c r="C413" s="314" t="s">
        <v>3530</v>
      </c>
      <c r="D413" s="325">
        <v>100</v>
      </c>
      <c r="E413" s="383">
        <v>167</v>
      </c>
      <c r="F413" s="383">
        <v>33</v>
      </c>
      <c r="G413" s="337" t="s">
        <v>3715</v>
      </c>
      <c r="H413" s="337">
        <v>0</v>
      </c>
      <c r="I413" s="325">
        <v>100</v>
      </c>
      <c r="J413" s="384">
        <v>0</v>
      </c>
      <c r="K413" s="384">
        <v>0</v>
      </c>
      <c r="L413" s="384" t="s">
        <v>3532</v>
      </c>
      <c r="M413" s="384" t="s">
        <v>544</v>
      </c>
      <c r="N413" s="385" t="s">
        <v>3716</v>
      </c>
    </row>
    <row r="414" spans="1:14" ht="31.5" hidden="1">
      <c r="A414" s="337">
        <v>8</v>
      </c>
      <c r="B414" s="381" t="s">
        <v>3717</v>
      </c>
      <c r="C414" s="314" t="s">
        <v>3530</v>
      </c>
      <c r="D414" s="330">
        <v>6800</v>
      </c>
      <c r="E414" s="337">
        <v>70</v>
      </c>
      <c r="F414" s="337">
        <v>29</v>
      </c>
      <c r="G414" s="337" t="s">
        <v>3705</v>
      </c>
      <c r="H414" s="337">
        <v>0</v>
      </c>
      <c r="I414" s="330">
        <v>6800</v>
      </c>
      <c r="J414" s="337">
        <v>0</v>
      </c>
      <c r="K414" s="337">
        <v>0</v>
      </c>
      <c r="L414" s="337" t="s">
        <v>3532</v>
      </c>
      <c r="M414" s="337" t="s">
        <v>544</v>
      </c>
      <c r="N414" s="337" t="s">
        <v>3703</v>
      </c>
    </row>
    <row r="415" spans="1:14" ht="31.5" hidden="1">
      <c r="A415" s="337">
        <v>9</v>
      </c>
      <c r="B415" s="381" t="s">
        <v>3718</v>
      </c>
      <c r="C415" s="314" t="s">
        <v>3530</v>
      </c>
      <c r="D415" s="330">
        <v>2442</v>
      </c>
      <c r="E415" s="337">
        <v>462</v>
      </c>
      <c r="F415" s="337">
        <v>14</v>
      </c>
      <c r="G415" s="337" t="s">
        <v>3116</v>
      </c>
      <c r="H415" s="337">
        <v>0</v>
      </c>
      <c r="I415" s="330">
        <v>2442</v>
      </c>
      <c r="J415" s="337">
        <v>0</v>
      </c>
      <c r="K415" s="386">
        <v>0</v>
      </c>
      <c r="L415" s="337" t="s">
        <v>3532</v>
      </c>
      <c r="M415" s="386" t="s">
        <v>544</v>
      </c>
      <c r="N415" s="386" t="s">
        <v>3703</v>
      </c>
    </row>
    <row r="416" spans="1:14" ht="31.5" hidden="1">
      <c r="A416" s="337">
        <v>10</v>
      </c>
      <c r="B416" s="381" t="s">
        <v>3719</v>
      </c>
      <c r="C416" s="314" t="s">
        <v>3530</v>
      </c>
      <c r="D416" s="330">
        <v>1583</v>
      </c>
      <c r="E416" s="337">
        <v>70</v>
      </c>
      <c r="F416" s="337">
        <v>9</v>
      </c>
      <c r="G416" s="3694" t="s">
        <v>3720</v>
      </c>
      <c r="H416" s="387"/>
      <c r="I416" s="330">
        <v>1583</v>
      </c>
      <c r="J416" s="387"/>
      <c r="K416" s="3694">
        <v>0</v>
      </c>
      <c r="L416" s="3694" t="s">
        <v>3532</v>
      </c>
      <c r="M416" s="3694" t="s">
        <v>544</v>
      </c>
      <c r="N416" s="386" t="s">
        <v>3703</v>
      </c>
    </row>
    <row r="417" spans="1:14" hidden="1">
      <c r="A417" s="337">
        <v>11</v>
      </c>
      <c r="B417" s="381" t="s">
        <v>3719</v>
      </c>
      <c r="C417" s="314" t="s">
        <v>3530</v>
      </c>
      <c r="D417" s="330">
        <v>1263</v>
      </c>
      <c r="E417" s="337">
        <v>79</v>
      </c>
      <c r="F417" s="337">
        <v>9</v>
      </c>
      <c r="G417" s="3694"/>
      <c r="H417" s="387"/>
      <c r="I417" s="330">
        <v>1263</v>
      </c>
      <c r="J417" s="387"/>
      <c r="K417" s="3694"/>
      <c r="L417" s="3694"/>
      <c r="M417" s="3694"/>
      <c r="N417" s="386"/>
    </row>
    <row r="418" spans="1:14" hidden="1">
      <c r="A418" s="337">
        <v>12</v>
      </c>
      <c r="B418" s="381" t="s">
        <v>3719</v>
      </c>
      <c r="C418" s="314" t="s">
        <v>3530</v>
      </c>
      <c r="D418" s="330">
        <v>939</v>
      </c>
      <c r="E418" s="337">
        <v>113</v>
      </c>
      <c r="F418" s="337">
        <v>9</v>
      </c>
      <c r="G418" s="3694"/>
      <c r="H418" s="387">
        <v>0</v>
      </c>
      <c r="I418" s="330">
        <v>939</v>
      </c>
      <c r="J418" s="387">
        <v>0</v>
      </c>
      <c r="K418" s="3694"/>
      <c r="L418" s="3694"/>
      <c r="M418" s="3694"/>
      <c r="N418" s="386"/>
    </row>
    <row r="419" spans="1:14" hidden="1">
      <c r="A419" s="337">
        <v>13</v>
      </c>
      <c r="B419" s="381" t="s">
        <v>3719</v>
      </c>
      <c r="C419" s="314" t="s">
        <v>3530</v>
      </c>
      <c r="D419" s="330">
        <v>428</v>
      </c>
      <c r="E419" s="337">
        <v>4</v>
      </c>
      <c r="F419" s="337">
        <v>17</v>
      </c>
      <c r="G419" s="3694"/>
      <c r="H419" s="387"/>
      <c r="I419" s="330">
        <v>428</v>
      </c>
      <c r="J419" s="387"/>
      <c r="K419" s="3694"/>
      <c r="L419" s="3694"/>
      <c r="M419" s="3694"/>
      <c r="N419" s="386"/>
    </row>
    <row r="420" spans="1:14" hidden="1">
      <c r="A420" s="337">
        <v>14</v>
      </c>
      <c r="B420" s="381" t="s">
        <v>3719</v>
      </c>
      <c r="C420" s="314" t="s">
        <v>3530</v>
      </c>
      <c r="D420" s="330">
        <v>528</v>
      </c>
      <c r="E420" s="337">
        <v>392</v>
      </c>
      <c r="F420" s="337">
        <v>17</v>
      </c>
      <c r="G420" s="3695"/>
      <c r="H420" s="388"/>
      <c r="I420" s="330">
        <v>528</v>
      </c>
      <c r="J420" s="388"/>
      <c r="K420" s="3695"/>
      <c r="L420" s="3695"/>
      <c r="M420" s="3695"/>
      <c r="N420" s="386"/>
    </row>
    <row r="421" spans="1:14" ht="94.5" hidden="1">
      <c r="A421" s="337">
        <v>15</v>
      </c>
      <c r="B421" s="381" t="s">
        <v>3721</v>
      </c>
      <c r="C421" s="314" t="s">
        <v>3530</v>
      </c>
      <c r="D421" s="330">
        <v>28139</v>
      </c>
      <c r="E421" s="337">
        <v>438</v>
      </c>
      <c r="F421" s="337">
        <v>15</v>
      </c>
      <c r="G421" s="337" t="s">
        <v>3722</v>
      </c>
      <c r="H421" s="337">
        <v>0</v>
      </c>
      <c r="I421" s="330">
        <v>28139</v>
      </c>
      <c r="J421" s="337">
        <v>0</v>
      </c>
      <c r="K421" s="337">
        <v>0</v>
      </c>
      <c r="L421" s="337" t="s">
        <v>3532</v>
      </c>
      <c r="M421" s="337" t="s">
        <v>544</v>
      </c>
      <c r="N421" s="337" t="s">
        <v>3723</v>
      </c>
    </row>
    <row r="422" spans="1:14" ht="47.25" hidden="1">
      <c r="A422" s="337">
        <v>16</v>
      </c>
      <c r="B422" s="381" t="s">
        <v>3724</v>
      </c>
      <c r="C422" s="314" t="s">
        <v>3530</v>
      </c>
      <c r="D422" s="330">
        <v>70</v>
      </c>
      <c r="E422" s="337">
        <v>118</v>
      </c>
      <c r="F422" s="337">
        <v>28</v>
      </c>
      <c r="G422" s="337" t="s">
        <v>3725</v>
      </c>
      <c r="H422" s="337">
        <v>0</v>
      </c>
      <c r="I422" s="330">
        <v>70</v>
      </c>
      <c r="J422" s="337">
        <v>0</v>
      </c>
      <c r="K422" s="337">
        <v>0</v>
      </c>
      <c r="L422" s="337" t="s">
        <v>3532</v>
      </c>
      <c r="M422" s="337" t="s">
        <v>544</v>
      </c>
      <c r="N422" s="337" t="s">
        <v>3703</v>
      </c>
    </row>
    <row r="423" spans="1:14" ht="47.25" hidden="1">
      <c r="A423" s="337">
        <v>17</v>
      </c>
      <c r="B423" s="381" t="s">
        <v>3726</v>
      </c>
      <c r="C423" s="314" t="s">
        <v>3530</v>
      </c>
      <c r="D423" s="330">
        <v>200</v>
      </c>
      <c r="E423" s="337">
        <v>162</v>
      </c>
      <c r="F423" s="337">
        <v>25</v>
      </c>
      <c r="G423" s="337" t="s">
        <v>192</v>
      </c>
      <c r="H423" s="337">
        <v>0</v>
      </c>
      <c r="I423" s="330">
        <v>200</v>
      </c>
      <c r="J423" s="337">
        <v>0</v>
      </c>
      <c r="K423" s="337">
        <v>0</v>
      </c>
      <c r="L423" s="337" t="s">
        <v>3532</v>
      </c>
      <c r="M423" s="337" t="s">
        <v>544</v>
      </c>
      <c r="N423" s="337" t="s">
        <v>3727</v>
      </c>
    </row>
    <row r="424" spans="1:14" ht="47.25" hidden="1">
      <c r="A424" s="337">
        <v>18</v>
      </c>
      <c r="B424" s="386" t="s">
        <v>3728</v>
      </c>
      <c r="C424" s="314" t="s">
        <v>3530</v>
      </c>
      <c r="D424" s="330">
        <v>8000</v>
      </c>
      <c r="E424" s="337">
        <v>403</v>
      </c>
      <c r="F424" s="337">
        <v>25</v>
      </c>
      <c r="G424" s="337" t="s">
        <v>3729</v>
      </c>
      <c r="H424" s="337">
        <v>0</v>
      </c>
      <c r="I424" s="330">
        <v>8000</v>
      </c>
      <c r="J424" s="337">
        <v>0</v>
      </c>
      <c r="K424" s="337">
        <v>0</v>
      </c>
      <c r="L424" s="337" t="s">
        <v>3532</v>
      </c>
      <c r="M424" s="337" t="s">
        <v>544</v>
      </c>
      <c r="N424" s="337" t="s">
        <v>3727</v>
      </c>
    </row>
    <row r="425" spans="1:14" ht="63" hidden="1">
      <c r="A425" s="337">
        <v>19</v>
      </c>
      <c r="B425" s="389" t="s">
        <v>3730</v>
      </c>
      <c r="C425" s="314" t="s">
        <v>3530</v>
      </c>
      <c r="D425" s="330">
        <v>1548</v>
      </c>
      <c r="E425" s="337">
        <v>58</v>
      </c>
      <c r="F425" s="337">
        <v>10</v>
      </c>
      <c r="G425" s="390" t="s">
        <v>3729</v>
      </c>
      <c r="H425" s="347">
        <v>0</v>
      </c>
      <c r="I425" s="330">
        <v>1548</v>
      </c>
      <c r="J425" s="347">
        <v>0</v>
      </c>
      <c r="K425" s="347">
        <v>0</v>
      </c>
      <c r="L425" s="347" t="s">
        <v>3532</v>
      </c>
      <c r="M425" s="347" t="s">
        <v>544</v>
      </c>
      <c r="N425" s="347" t="s">
        <v>3731</v>
      </c>
    </row>
    <row r="426" spans="1:14" ht="31.5" hidden="1">
      <c r="A426" s="3693">
        <v>20</v>
      </c>
      <c r="B426" s="3696" t="s">
        <v>3732</v>
      </c>
      <c r="C426" s="314" t="s">
        <v>3530</v>
      </c>
      <c r="D426" s="330">
        <v>17669</v>
      </c>
      <c r="E426" s="337">
        <v>2</v>
      </c>
      <c r="F426" s="337">
        <v>4</v>
      </c>
      <c r="G426" s="391" t="s">
        <v>3733</v>
      </c>
      <c r="H426" s="337">
        <v>0</v>
      </c>
      <c r="I426" s="330">
        <v>17669</v>
      </c>
      <c r="J426" s="391">
        <v>0</v>
      </c>
      <c r="K426" s="391">
        <v>0</v>
      </c>
      <c r="L426" s="347" t="s">
        <v>3532</v>
      </c>
      <c r="M426" s="347" t="s">
        <v>544</v>
      </c>
      <c r="N426" s="383" t="s">
        <v>3734</v>
      </c>
    </row>
    <row r="427" spans="1:14" ht="31.5" hidden="1">
      <c r="A427" s="3694"/>
      <c r="B427" s="3697"/>
      <c r="C427" s="314" t="s">
        <v>3530</v>
      </c>
      <c r="D427" s="325">
        <v>18130</v>
      </c>
      <c r="E427" s="383">
        <v>7</v>
      </c>
      <c r="F427" s="383">
        <v>10</v>
      </c>
      <c r="G427" s="391" t="s">
        <v>3733</v>
      </c>
      <c r="H427" s="337">
        <v>0</v>
      </c>
      <c r="I427" s="325">
        <v>18130</v>
      </c>
      <c r="J427" s="391">
        <v>0</v>
      </c>
      <c r="K427" s="391">
        <v>0</v>
      </c>
      <c r="L427" s="347" t="s">
        <v>3532</v>
      </c>
      <c r="M427" s="347" t="s">
        <v>544</v>
      </c>
      <c r="N427" s="383" t="s">
        <v>3735</v>
      </c>
    </row>
    <row r="428" spans="1:14" ht="31.5" hidden="1">
      <c r="A428" s="3694"/>
      <c r="B428" s="3697"/>
      <c r="C428" s="314" t="s">
        <v>3530</v>
      </c>
      <c r="D428" s="325">
        <v>78612</v>
      </c>
      <c r="E428" s="383">
        <v>8</v>
      </c>
      <c r="F428" s="383">
        <v>10</v>
      </c>
      <c r="G428" s="391" t="s">
        <v>3733</v>
      </c>
      <c r="H428" s="337">
        <v>0</v>
      </c>
      <c r="I428" s="325">
        <v>78612</v>
      </c>
      <c r="J428" s="391">
        <v>0</v>
      </c>
      <c r="K428" s="391">
        <v>0</v>
      </c>
      <c r="L428" s="347" t="s">
        <v>3532</v>
      </c>
      <c r="M428" s="347" t="s">
        <v>544</v>
      </c>
      <c r="N428" s="383" t="s">
        <v>3735</v>
      </c>
    </row>
    <row r="429" spans="1:14" ht="31.5" hidden="1">
      <c r="A429" s="3694"/>
      <c r="B429" s="3697"/>
      <c r="C429" s="314" t="s">
        <v>3530</v>
      </c>
      <c r="D429" s="325">
        <v>1178</v>
      </c>
      <c r="E429" s="383" t="s">
        <v>3736</v>
      </c>
      <c r="F429" s="383">
        <v>10</v>
      </c>
      <c r="G429" s="391" t="s">
        <v>3733</v>
      </c>
      <c r="H429" s="337">
        <v>0</v>
      </c>
      <c r="I429" s="325">
        <v>1178</v>
      </c>
      <c r="J429" s="391">
        <v>0</v>
      </c>
      <c r="K429" s="391">
        <v>0</v>
      </c>
      <c r="L429" s="347" t="s">
        <v>3532</v>
      </c>
      <c r="M429" s="347" t="s">
        <v>544</v>
      </c>
      <c r="N429" s="383" t="s">
        <v>3735</v>
      </c>
    </row>
    <row r="430" spans="1:14" ht="31.5" hidden="1">
      <c r="A430" s="3694"/>
      <c r="B430" s="3697"/>
      <c r="C430" s="314" t="s">
        <v>3530</v>
      </c>
      <c r="D430" s="325">
        <v>211</v>
      </c>
      <c r="E430" s="383" t="s">
        <v>3736</v>
      </c>
      <c r="F430" s="383">
        <v>9</v>
      </c>
      <c r="G430" s="391" t="s">
        <v>3733</v>
      </c>
      <c r="H430" s="337">
        <v>0</v>
      </c>
      <c r="I430" s="325">
        <v>211</v>
      </c>
      <c r="J430" s="391">
        <v>0</v>
      </c>
      <c r="K430" s="391">
        <v>0</v>
      </c>
      <c r="L430" s="347" t="s">
        <v>3532</v>
      </c>
      <c r="M430" s="347" t="s">
        <v>544</v>
      </c>
      <c r="N430" s="383" t="s">
        <v>3735</v>
      </c>
    </row>
    <row r="431" spans="1:14" ht="31.5" hidden="1">
      <c r="A431" s="3694"/>
      <c r="B431" s="3697"/>
      <c r="C431" s="314" t="s">
        <v>3530</v>
      </c>
      <c r="D431" s="325">
        <v>3656</v>
      </c>
      <c r="E431" s="383" t="s">
        <v>3736</v>
      </c>
      <c r="F431" s="383">
        <v>8</v>
      </c>
      <c r="G431" s="391" t="s">
        <v>3733</v>
      </c>
      <c r="H431" s="337">
        <v>0</v>
      </c>
      <c r="I431" s="325">
        <v>3656</v>
      </c>
      <c r="J431" s="391">
        <v>0</v>
      </c>
      <c r="K431" s="391">
        <v>0</v>
      </c>
      <c r="L431" s="347" t="s">
        <v>3532</v>
      </c>
      <c r="M431" s="347" t="s">
        <v>544</v>
      </c>
      <c r="N431" s="383" t="s">
        <v>3737</v>
      </c>
    </row>
    <row r="432" spans="1:14" ht="31.5" hidden="1">
      <c r="A432" s="3694"/>
      <c r="B432" s="3697"/>
      <c r="C432" s="314" t="s">
        <v>3530</v>
      </c>
      <c r="D432" s="325">
        <v>11318</v>
      </c>
      <c r="E432" s="383">
        <v>136</v>
      </c>
      <c r="F432" s="383">
        <v>8</v>
      </c>
      <c r="G432" s="391" t="s">
        <v>3733</v>
      </c>
      <c r="H432" s="337">
        <v>0</v>
      </c>
      <c r="I432" s="325">
        <v>11318</v>
      </c>
      <c r="J432" s="391">
        <v>0</v>
      </c>
      <c r="K432" s="391">
        <v>0</v>
      </c>
      <c r="L432" s="347" t="s">
        <v>3532</v>
      </c>
      <c r="M432" s="347" t="s">
        <v>544</v>
      </c>
      <c r="N432" s="383" t="s">
        <v>3737</v>
      </c>
    </row>
    <row r="433" spans="1:14" ht="31.5" hidden="1">
      <c r="A433" s="3694"/>
      <c r="B433" s="3697"/>
      <c r="C433" s="314" t="s">
        <v>3530</v>
      </c>
      <c r="D433" s="325">
        <v>956</v>
      </c>
      <c r="E433" s="383" t="s">
        <v>3736</v>
      </c>
      <c r="F433" s="383">
        <v>2</v>
      </c>
      <c r="G433" s="391" t="s">
        <v>3733</v>
      </c>
      <c r="H433" s="337">
        <v>0</v>
      </c>
      <c r="I433" s="325">
        <v>956</v>
      </c>
      <c r="J433" s="391">
        <v>0</v>
      </c>
      <c r="K433" s="391">
        <v>0</v>
      </c>
      <c r="L433" s="347" t="s">
        <v>3532</v>
      </c>
      <c r="M433" s="347" t="s">
        <v>544</v>
      </c>
      <c r="N433" s="383" t="s">
        <v>3737</v>
      </c>
    </row>
    <row r="434" spans="1:14" ht="31.5" hidden="1">
      <c r="A434" s="3694"/>
      <c r="B434" s="3697"/>
      <c r="C434" s="314" t="s">
        <v>3530</v>
      </c>
      <c r="D434" s="325">
        <v>6125</v>
      </c>
      <c r="E434" s="383">
        <v>402</v>
      </c>
      <c r="F434" s="383">
        <v>8</v>
      </c>
      <c r="G434" s="391" t="s">
        <v>3733</v>
      </c>
      <c r="H434" s="337">
        <v>0</v>
      </c>
      <c r="I434" s="325">
        <v>6125</v>
      </c>
      <c r="J434" s="391">
        <v>0</v>
      </c>
      <c r="K434" s="391">
        <v>0</v>
      </c>
      <c r="L434" s="347" t="s">
        <v>3532</v>
      </c>
      <c r="M434" s="347" t="s">
        <v>544</v>
      </c>
      <c r="N434" s="383" t="s">
        <v>3737</v>
      </c>
    </row>
    <row r="435" spans="1:14" ht="31.5" hidden="1">
      <c r="A435" s="3694"/>
      <c r="B435" s="3697"/>
      <c r="C435" s="314" t="s">
        <v>3530</v>
      </c>
      <c r="D435" s="325">
        <v>62487</v>
      </c>
      <c r="E435" s="392">
        <v>137</v>
      </c>
      <c r="F435" s="383">
        <v>8</v>
      </c>
      <c r="G435" s="347" t="s">
        <v>3733</v>
      </c>
      <c r="H435" s="337">
        <v>0</v>
      </c>
      <c r="I435" s="325">
        <v>62487</v>
      </c>
      <c r="J435" s="347">
        <v>0</v>
      </c>
      <c r="K435" s="347">
        <v>0</v>
      </c>
      <c r="L435" s="347" t="s">
        <v>3532</v>
      </c>
      <c r="M435" s="347" t="s">
        <v>544</v>
      </c>
      <c r="N435" s="392" t="s">
        <v>3737</v>
      </c>
    </row>
    <row r="436" spans="1:14" ht="31.5" hidden="1">
      <c r="A436" s="3694"/>
      <c r="B436" s="3697"/>
      <c r="C436" s="314" t="s">
        <v>3530</v>
      </c>
      <c r="D436" s="325">
        <v>19616</v>
      </c>
      <c r="E436" s="383">
        <v>12</v>
      </c>
      <c r="F436" s="383">
        <v>3</v>
      </c>
      <c r="G436" s="347" t="s">
        <v>3733</v>
      </c>
      <c r="H436" s="337">
        <v>0</v>
      </c>
      <c r="I436" s="325">
        <v>19616</v>
      </c>
      <c r="J436" s="347">
        <v>0</v>
      </c>
      <c r="K436" s="347">
        <v>0</v>
      </c>
      <c r="L436" s="347" t="s">
        <v>3532</v>
      </c>
      <c r="M436" s="347" t="s">
        <v>544</v>
      </c>
      <c r="N436" s="392" t="s">
        <v>3738</v>
      </c>
    </row>
    <row r="437" spans="1:14" ht="31.5" hidden="1">
      <c r="A437" s="3694"/>
      <c r="B437" s="3697"/>
      <c r="C437" s="314" t="s">
        <v>3530</v>
      </c>
      <c r="D437" s="325">
        <v>14000</v>
      </c>
      <c r="E437" s="383">
        <v>11</v>
      </c>
      <c r="F437" s="383">
        <v>3</v>
      </c>
      <c r="G437" s="347" t="s">
        <v>3733</v>
      </c>
      <c r="H437" s="337">
        <v>0</v>
      </c>
      <c r="I437" s="325">
        <v>14000</v>
      </c>
      <c r="J437" s="347">
        <v>0</v>
      </c>
      <c r="K437" s="347">
        <v>0</v>
      </c>
      <c r="L437" s="347" t="s">
        <v>3532</v>
      </c>
      <c r="M437" s="347" t="s">
        <v>647</v>
      </c>
      <c r="N437" s="392" t="s">
        <v>3739</v>
      </c>
    </row>
    <row r="438" spans="1:14" ht="31.5" hidden="1">
      <c r="A438" s="3694"/>
      <c r="B438" s="3697"/>
      <c r="C438" s="314" t="s">
        <v>3530</v>
      </c>
      <c r="D438" s="325">
        <v>76748</v>
      </c>
      <c r="E438" s="383">
        <v>1</v>
      </c>
      <c r="F438" s="383">
        <v>4</v>
      </c>
      <c r="G438" s="347" t="s">
        <v>3733</v>
      </c>
      <c r="H438" s="337">
        <v>0</v>
      </c>
      <c r="I438" s="325">
        <v>76748</v>
      </c>
      <c r="J438" s="347">
        <v>0</v>
      </c>
      <c r="K438" s="347">
        <v>0</v>
      </c>
      <c r="L438" s="347" t="s">
        <v>3532</v>
      </c>
      <c r="M438" s="347" t="s">
        <v>544</v>
      </c>
      <c r="N438" s="392" t="s">
        <v>3739</v>
      </c>
    </row>
    <row r="439" spans="1:14" ht="31.5" hidden="1">
      <c r="A439" s="3694"/>
      <c r="B439" s="3697"/>
      <c r="C439" s="314" t="s">
        <v>3530</v>
      </c>
      <c r="D439" s="325">
        <v>60000</v>
      </c>
      <c r="E439" s="383">
        <v>13</v>
      </c>
      <c r="F439" s="383">
        <v>9</v>
      </c>
      <c r="G439" s="347" t="s">
        <v>3733</v>
      </c>
      <c r="H439" s="337">
        <v>0</v>
      </c>
      <c r="I439" s="325">
        <v>60000</v>
      </c>
      <c r="J439" s="347">
        <v>0</v>
      </c>
      <c r="K439" s="347">
        <v>0</v>
      </c>
      <c r="L439" s="347" t="s">
        <v>3532</v>
      </c>
      <c r="M439" s="347" t="s">
        <v>544</v>
      </c>
      <c r="N439" s="392" t="s">
        <v>3740</v>
      </c>
    </row>
    <row r="440" spans="1:14" ht="31.5" hidden="1">
      <c r="A440" s="3695"/>
      <c r="B440" s="3698"/>
      <c r="C440" s="314" t="s">
        <v>3530</v>
      </c>
      <c r="D440" s="325">
        <v>90880</v>
      </c>
      <c r="E440" s="392" t="s">
        <v>3741</v>
      </c>
      <c r="F440" s="383">
        <v>9</v>
      </c>
      <c r="G440" s="347" t="s">
        <v>3733</v>
      </c>
      <c r="H440" s="337">
        <v>0</v>
      </c>
      <c r="I440" s="325">
        <v>90880</v>
      </c>
      <c r="J440" s="347">
        <v>0</v>
      </c>
      <c r="K440" s="347">
        <v>0</v>
      </c>
      <c r="L440" s="347" t="s">
        <v>3532</v>
      </c>
      <c r="M440" s="347" t="s">
        <v>544</v>
      </c>
      <c r="N440" s="392" t="s">
        <v>3740</v>
      </c>
    </row>
    <row r="441" spans="1:14" ht="31.5" hidden="1">
      <c r="A441" s="3687">
        <v>1</v>
      </c>
      <c r="B441" s="3687" t="s">
        <v>3742</v>
      </c>
      <c r="C441" s="393" t="s">
        <v>3566</v>
      </c>
      <c r="D441" s="394">
        <v>5852</v>
      </c>
      <c r="E441" s="395">
        <v>563</v>
      </c>
      <c r="F441" s="395">
        <v>42</v>
      </c>
      <c r="G441" s="3687" t="s">
        <v>3743</v>
      </c>
      <c r="H441" s="3689"/>
      <c r="I441" s="394">
        <v>5852</v>
      </c>
      <c r="J441" s="3685">
        <v>0</v>
      </c>
      <c r="K441" s="3685">
        <v>0</v>
      </c>
      <c r="L441" s="3685" t="s">
        <v>3744</v>
      </c>
      <c r="M441" s="3685" t="s">
        <v>647</v>
      </c>
      <c r="N441" s="3685" t="s">
        <v>3233</v>
      </c>
    </row>
    <row r="442" spans="1:14" ht="31.5" hidden="1">
      <c r="A442" s="3688"/>
      <c r="B442" s="3688"/>
      <c r="C442" s="393" t="s">
        <v>3566</v>
      </c>
      <c r="D442" s="394">
        <v>4092</v>
      </c>
      <c r="E442" s="395">
        <v>10</v>
      </c>
      <c r="F442" s="395">
        <v>48</v>
      </c>
      <c r="G442" s="3688"/>
      <c r="H442" s="3690"/>
      <c r="I442" s="394">
        <v>4092</v>
      </c>
      <c r="J442" s="3686"/>
      <c r="K442" s="3686"/>
      <c r="L442" s="3686"/>
      <c r="M442" s="3686"/>
      <c r="N442" s="3686"/>
    </row>
    <row r="443" spans="1:14" ht="31.5" hidden="1">
      <c r="A443" s="3687">
        <v>2</v>
      </c>
      <c r="B443" s="3687" t="s">
        <v>3745</v>
      </c>
      <c r="C443" s="393" t="s">
        <v>3566</v>
      </c>
      <c r="D443" s="394">
        <v>4379</v>
      </c>
      <c r="E443" s="395">
        <v>368</v>
      </c>
      <c r="F443" s="395">
        <v>45</v>
      </c>
      <c r="G443" s="3687" t="s">
        <v>3746</v>
      </c>
      <c r="H443" s="3689"/>
      <c r="I443" s="394">
        <v>4379</v>
      </c>
      <c r="J443" s="3685">
        <v>0</v>
      </c>
      <c r="K443" s="3685">
        <v>0</v>
      </c>
      <c r="L443" s="3691" t="s">
        <v>3747</v>
      </c>
      <c r="M443" s="3685" t="s">
        <v>647</v>
      </c>
      <c r="N443" s="3685" t="s">
        <v>3233</v>
      </c>
    </row>
    <row r="444" spans="1:14" ht="31.5" hidden="1">
      <c r="A444" s="3688"/>
      <c r="B444" s="3688"/>
      <c r="C444" s="393" t="s">
        <v>3566</v>
      </c>
      <c r="D444" s="394">
        <v>1285</v>
      </c>
      <c r="E444" s="395">
        <v>388</v>
      </c>
      <c r="F444" s="395">
        <v>45</v>
      </c>
      <c r="G444" s="3688"/>
      <c r="H444" s="3690"/>
      <c r="I444" s="394">
        <v>1285</v>
      </c>
      <c r="J444" s="3686"/>
      <c r="K444" s="3686"/>
      <c r="L444" s="3692"/>
      <c r="M444" s="3686"/>
      <c r="N444" s="3686"/>
    </row>
    <row r="445" spans="1:14" ht="63" hidden="1">
      <c r="A445" s="395">
        <v>3</v>
      </c>
      <c r="B445" s="395" t="s">
        <v>3748</v>
      </c>
      <c r="C445" s="393" t="s">
        <v>3566</v>
      </c>
      <c r="D445" s="394">
        <v>987</v>
      </c>
      <c r="E445" s="395">
        <v>1137</v>
      </c>
      <c r="F445" s="395">
        <v>39</v>
      </c>
      <c r="G445" s="395" t="s">
        <v>544</v>
      </c>
      <c r="H445" s="396"/>
      <c r="I445" s="394">
        <v>0</v>
      </c>
      <c r="J445" s="345">
        <v>987</v>
      </c>
      <c r="K445" s="345">
        <v>0</v>
      </c>
      <c r="L445" s="345" t="s">
        <v>3744</v>
      </c>
      <c r="M445" s="345" t="s">
        <v>623</v>
      </c>
      <c r="N445" s="345" t="s">
        <v>2336</v>
      </c>
    </row>
    <row r="446" spans="1:14" ht="63" hidden="1">
      <c r="A446" s="393">
        <v>4</v>
      </c>
      <c r="B446" s="393" t="s">
        <v>3749</v>
      </c>
      <c r="C446" s="393" t="s">
        <v>3566</v>
      </c>
      <c r="D446" s="394">
        <v>6526</v>
      </c>
      <c r="E446" s="393">
        <v>181</v>
      </c>
      <c r="F446" s="393">
        <v>47</v>
      </c>
      <c r="G446" s="393" t="s">
        <v>3746</v>
      </c>
      <c r="H446" s="396"/>
      <c r="I446" s="394">
        <v>6526</v>
      </c>
      <c r="J446" s="345">
        <v>0</v>
      </c>
      <c r="K446" s="345">
        <v>0</v>
      </c>
      <c r="L446" s="345" t="s">
        <v>3744</v>
      </c>
      <c r="M446" s="345" t="s">
        <v>647</v>
      </c>
      <c r="N446" s="345"/>
    </row>
    <row r="447" spans="1:14" ht="31.5" hidden="1">
      <c r="A447" s="3681">
        <v>5</v>
      </c>
      <c r="B447" s="3681" t="s">
        <v>3750</v>
      </c>
      <c r="C447" s="393" t="s">
        <v>3566</v>
      </c>
      <c r="D447" s="394">
        <v>45</v>
      </c>
      <c r="E447" s="393">
        <v>82</v>
      </c>
      <c r="F447" s="393">
        <v>10</v>
      </c>
      <c r="G447" s="3681" t="s">
        <v>3751</v>
      </c>
      <c r="H447" s="3682"/>
      <c r="I447" s="394">
        <v>45</v>
      </c>
      <c r="J447" s="3683">
        <v>0</v>
      </c>
      <c r="K447" s="3683">
        <v>0</v>
      </c>
      <c r="L447" s="3684" t="s">
        <v>3752</v>
      </c>
      <c r="M447" s="3683" t="s">
        <v>3753</v>
      </c>
      <c r="N447" s="3685" t="s">
        <v>3233</v>
      </c>
    </row>
    <row r="448" spans="1:14" ht="31.5" hidden="1">
      <c r="A448" s="3681"/>
      <c r="B448" s="3681"/>
      <c r="C448" s="393" t="s">
        <v>3566</v>
      </c>
      <c r="D448" s="394">
        <v>6345</v>
      </c>
      <c r="E448" s="393">
        <v>138</v>
      </c>
      <c r="F448" s="393">
        <v>10</v>
      </c>
      <c r="G448" s="3681"/>
      <c r="H448" s="3682"/>
      <c r="I448" s="394">
        <v>6345</v>
      </c>
      <c r="J448" s="3683"/>
      <c r="K448" s="3683"/>
      <c r="L448" s="3684"/>
      <c r="M448" s="3683"/>
      <c r="N448" s="3686"/>
    </row>
    <row r="449" spans="1:14" ht="47.25" hidden="1">
      <c r="A449" s="259" t="s">
        <v>3754</v>
      </c>
      <c r="B449" s="259" t="s">
        <v>3755</v>
      </c>
      <c r="C449" s="259"/>
      <c r="D449" s="259"/>
      <c r="E449" s="259"/>
      <c r="F449" s="259"/>
      <c r="G449" s="259"/>
      <c r="H449" s="259"/>
      <c r="I449" s="259"/>
      <c r="J449" s="259"/>
      <c r="K449" s="259"/>
      <c r="L449" s="259"/>
      <c r="M449" s="349"/>
      <c r="N449" s="349"/>
    </row>
    <row r="450" spans="1:14" ht="63" hidden="1">
      <c r="A450" s="347">
        <v>1</v>
      </c>
      <c r="B450" s="347" t="s">
        <v>3756</v>
      </c>
      <c r="C450" s="347" t="s">
        <v>3227</v>
      </c>
      <c r="D450" s="330">
        <v>180.7</v>
      </c>
      <c r="E450" s="347">
        <v>25</v>
      </c>
      <c r="F450" s="347">
        <v>85</v>
      </c>
      <c r="G450" s="345" t="s">
        <v>3757</v>
      </c>
      <c r="H450" s="345">
        <v>0</v>
      </c>
      <c r="I450" s="345">
        <v>180.7</v>
      </c>
      <c r="J450" s="345">
        <v>0</v>
      </c>
      <c r="K450" s="345">
        <v>0</v>
      </c>
      <c r="L450" s="347" t="s">
        <v>3229</v>
      </c>
      <c r="M450" s="345" t="s">
        <v>623</v>
      </c>
      <c r="N450" s="345" t="s">
        <v>3758</v>
      </c>
    </row>
    <row r="451" spans="1:14" ht="63" hidden="1">
      <c r="A451" s="347">
        <v>2</v>
      </c>
      <c r="B451" s="347" t="s">
        <v>3759</v>
      </c>
      <c r="C451" s="347" t="s">
        <v>3227</v>
      </c>
      <c r="D451" s="330">
        <v>1576.1</v>
      </c>
      <c r="E451" s="347">
        <v>62</v>
      </c>
      <c r="F451" s="347">
        <v>79</v>
      </c>
      <c r="G451" s="345" t="s">
        <v>3757</v>
      </c>
      <c r="H451" s="345">
        <v>0</v>
      </c>
      <c r="I451" s="345">
        <v>1576.1</v>
      </c>
      <c r="J451" s="345">
        <v>0</v>
      </c>
      <c r="K451" s="345">
        <v>0</v>
      </c>
      <c r="L451" s="347" t="s">
        <v>3229</v>
      </c>
      <c r="M451" s="345" t="s">
        <v>623</v>
      </c>
      <c r="N451" s="345" t="s">
        <v>3760</v>
      </c>
    </row>
    <row r="452" spans="1:14" ht="63" hidden="1">
      <c r="A452" s="397">
        <v>1</v>
      </c>
      <c r="B452" s="361" t="s">
        <v>3761</v>
      </c>
      <c r="C452" s="361" t="s">
        <v>3415</v>
      </c>
      <c r="D452" s="398">
        <v>200935</v>
      </c>
      <c r="E452" s="399">
        <v>55</v>
      </c>
      <c r="F452" s="399">
        <v>3</v>
      </c>
      <c r="G452" s="361" t="s">
        <v>3762</v>
      </c>
      <c r="H452" s="398"/>
      <c r="I452" s="398">
        <v>200935</v>
      </c>
      <c r="J452" s="399"/>
      <c r="K452" s="399"/>
      <c r="L452" s="363"/>
      <c r="M452" s="363" t="s">
        <v>3763</v>
      </c>
      <c r="N452" s="363" t="s">
        <v>3764</v>
      </c>
    </row>
    <row r="453" spans="1:14" ht="63" hidden="1">
      <c r="A453" s="397">
        <v>2</v>
      </c>
      <c r="B453" s="361" t="s">
        <v>3761</v>
      </c>
      <c r="C453" s="361" t="s">
        <v>3415</v>
      </c>
      <c r="D453" s="398">
        <v>2715</v>
      </c>
      <c r="E453" s="399">
        <v>54</v>
      </c>
      <c r="F453" s="399">
        <v>3</v>
      </c>
      <c r="G453" s="361" t="s">
        <v>3762</v>
      </c>
      <c r="H453" s="398"/>
      <c r="I453" s="398">
        <v>2715</v>
      </c>
      <c r="J453" s="399"/>
      <c r="K453" s="399"/>
      <c r="L453" s="363"/>
      <c r="M453" s="363" t="s">
        <v>3763</v>
      </c>
      <c r="N453" s="363" t="s">
        <v>3764</v>
      </c>
    </row>
    <row r="454" spans="1:14" ht="47.25" hidden="1">
      <c r="A454" s="397">
        <v>3</v>
      </c>
      <c r="B454" s="400" t="s">
        <v>3765</v>
      </c>
      <c r="C454" s="361" t="s">
        <v>3415</v>
      </c>
      <c r="D454" s="398">
        <v>1232</v>
      </c>
      <c r="E454" s="401">
        <v>206</v>
      </c>
      <c r="F454" s="401">
        <v>6</v>
      </c>
      <c r="G454" s="400" t="s">
        <v>3766</v>
      </c>
      <c r="H454" s="398"/>
      <c r="I454" s="398">
        <v>1232</v>
      </c>
      <c r="J454" s="401"/>
      <c r="K454" s="401"/>
      <c r="L454" s="402" t="s">
        <v>3229</v>
      </c>
      <c r="M454" s="402" t="s">
        <v>623</v>
      </c>
      <c r="N454" s="402" t="s">
        <v>3233</v>
      </c>
    </row>
    <row r="455" spans="1:14" ht="47.25" hidden="1">
      <c r="A455" s="397">
        <v>4</v>
      </c>
      <c r="B455" s="400" t="s">
        <v>3765</v>
      </c>
      <c r="C455" s="361" t="s">
        <v>3415</v>
      </c>
      <c r="D455" s="398">
        <v>367</v>
      </c>
      <c r="E455" s="401">
        <v>115</v>
      </c>
      <c r="F455" s="401">
        <v>6</v>
      </c>
      <c r="G455" s="400" t="s">
        <v>3422</v>
      </c>
      <c r="H455" s="398"/>
      <c r="I455" s="398">
        <v>367</v>
      </c>
      <c r="J455" s="401"/>
      <c r="K455" s="401"/>
      <c r="L455" s="402" t="s">
        <v>3422</v>
      </c>
      <c r="M455" s="331"/>
      <c r="N455" s="402" t="s">
        <v>3233</v>
      </c>
    </row>
    <row r="456" spans="1:14" ht="47.25" hidden="1">
      <c r="A456" s="397">
        <v>5</v>
      </c>
      <c r="B456" s="400" t="s">
        <v>3767</v>
      </c>
      <c r="C456" s="361" t="s">
        <v>3415</v>
      </c>
      <c r="D456" s="398">
        <v>3332.4</v>
      </c>
      <c r="E456" s="401">
        <v>135</v>
      </c>
      <c r="F456" s="401">
        <v>6</v>
      </c>
      <c r="G456" s="400" t="s">
        <v>3422</v>
      </c>
      <c r="H456" s="398"/>
      <c r="I456" s="398">
        <v>3332.4</v>
      </c>
      <c r="J456" s="401"/>
      <c r="K456" s="401"/>
      <c r="L456" s="402" t="s">
        <v>3422</v>
      </c>
      <c r="M456" s="331"/>
      <c r="N456" s="402" t="s">
        <v>3233</v>
      </c>
    </row>
    <row r="457" spans="1:14" ht="47.25" hidden="1">
      <c r="A457" s="397">
        <v>6</v>
      </c>
      <c r="B457" s="400" t="s">
        <v>3768</v>
      </c>
      <c r="C457" s="361" t="s">
        <v>3415</v>
      </c>
      <c r="D457" s="398">
        <v>461</v>
      </c>
      <c r="E457" s="401">
        <v>177</v>
      </c>
      <c r="F457" s="401">
        <v>6</v>
      </c>
      <c r="G457" s="400" t="s">
        <v>3422</v>
      </c>
      <c r="H457" s="398"/>
      <c r="I457" s="398">
        <v>461</v>
      </c>
      <c r="J457" s="401"/>
      <c r="K457" s="401"/>
      <c r="L457" s="402" t="s">
        <v>3422</v>
      </c>
      <c r="M457" s="331"/>
      <c r="N457" s="402" t="s">
        <v>3233</v>
      </c>
    </row>
    <row r="458" spans="1:14" ht="63" hidden="1">
      <c r="A458" s="397">
        <v>7</v>
      </c>
      <c r="B458" s="361" t="s">
        <v>3769</v>
      </c>
      <c r="C458" s="361" t="s">
        <v>3415</v>
      </c>
      <c r="D458" s="398">
        <v>485</v>
      </c>
      <c r="E458" s="399">
        <v>114</v>
      </c>
      <c r="F458" s="399">
        <v>8</v>
      </c>
      <c r="G458" s="363" t="s">
        <v>3770</v>
      </c>
      <c r="H458" s="398"/>
      <c r="I458" s="398">
        <v>485</v>
      </c>
      <c r="J458" s="399"/>
      <c r="K458" s="399"/>
      <c r="L458" s="363" t="s">
        <v>3770</v>
      </c>
      <c r="M458" s="402"/>
      <c r="N458" s="363" t="s">
        <v>3771</v>
      </c>
    </row>
    <row r="459" spans="1:14" ht="47.25" hidden="1">
      <c r="A459" s="397">
        <v>8</v>
      </c>
      <c r="B459" s="361" t="s">
        <v>3772</v>
      </c>
      <c r="C459" s="361" t="s">
        <v>3415</v>
      </c>
      <c r="D459" s="398">
        <v>1517.6</v>
      </c>
      <c r="E459" s="399">
        <v>562</v>
      </c>
      <c r="F459" s="399">
        <v>10</v>
      </c>
      <c r="G459" s="400" t="s">
        <v>3422</v>
      </c>
      <c r="H459" s="398"/>
      <c r="I459" s="398">
        <v>1517.6</v>
      </c>
      <c r="J459" s="399"/>
      <c r="K459" s="399"/>
      <c r="L459" s="402" t="s">
        <v>3422</v>
      </c>
      <c r="M459" s="331"/>
      <c r="N459" s="402" t="s">
        <v>3233</v>
      </c>
    </row>
    <row r="460" spans="1:14" hidden="1">
      <c r="A460" s="397">
        <v>9</v>
      </c>
      <c r="B460" s="361" t="s">
        <v>3773</v>
      </c>
      <c r="C460" s="361" t="s">
        <v>3415</v>
      </c>
      <c r="D460" s="398">
        <v>1041</v>
      </c>
      <c r="E460" s="399">
        <v>347</v>
      </c>
      <c r="F460" s="399">
        <v>10</v>
      </c>
      <c r="G460" s="400" t="s">
        <v>3416</v>
      </c>
      <c r="H460" s="398"/>
      <c r="I460" s="398">
        <v>1041</v>
      </c>
      <c r="J460" s="399"/>
      <c r="K460" s="399"/>
      <c r="L460" s="402"/>
      <c r="M460" s="402" t="s">
        <v>647</v>
      </c>
      <c r="N460" s="363" t="s">
        <v>3774</v>
      </c>
    </row>
    <row r="461" spans="1:14" ht="47.25" hidden="1">
      <c r="A461" s="397">
        <v>10</v>
      </c>
      <c r="B461" s="361" t="s">
        <v>3775</v>
      </c>
      <c r="C461" s="361" t="s">
        <v>3415</v>
      </c>
      <c r="D461" s="398">
        <v>876</v>
      </c>
      <c r="E461" s="399">
        <v>9</v>
      </c>
      <c r="F461" s="399">
        <v>14</v>
      </c>
      <c r="G461" s="400" t="s">
        <v>3422</v>
      </c>
      <c r="H461" s="398"/>
      <c r="I461" s="398">
        <v>876</v>
      </c>
      <c r="J461" s="399"/>
      <c r="K461" s="399"/>
      <c r="L461" s="402" t="s">
        <v>3422</v>
      </c>
      <c r="M461" s="331" t="s">
        <v>3776</v>
      </c>
      <c r="N461" s="402" t="s">
        <v>3233</v>
      </c>
    </row>
    <row r="462" spans="1:14" ht="63" hidden="1">
      <c r="A462" s="397">
        <v>11</v>
      </c>
      <c r="B462" s="361" t="s">
        <v>3614</v>
      </c>
      <c r="C462" s="361" t="s">
        <v>3415</v>
      </c>
      <c r="D462" s="398">
        <v>263540</v>
      </c>
      <c r="E462" s="399">
        <v>70</v>
      </c>
      <c r="F462" s="399">
        <v>18</v>
      </c>
      <c r="G462" s="361" t="s">
        <v>3762</v>
      </c>
      <c r="H462" s="398"/>
      <c r="I462" s="398">
        <v>263540</v>
      </c>
      <c r="J462" s="399"/>
      <c r="K462" s="399"/>
      <c r="L462" s="363" t="s">
        <v>3762</v>
      </c>
      <c r="M462" s="363" t="s">
        <v>3763</v>
      </c>
      <c r="N462" s="363" t="s">
        <v>3764</v>
      </c>
    </row>
    <row r="463" spans="1:14" ht="63" hidden="1">
      <c r="A463" s="397">
        <v>12</v>
      </c>
      <c r="B463" s="361" t="s">
        <v>3614</v>
      </c>
      <c r="C463" s="361" t="s">
        <v>3415</v>
      </c>
      <c r="D463" s="398">
        <v>53000</v>
      </c>
      <c r="E463" s="399">
        <v>4</v>
      </c>
      <c r="F463" s="399">
        <v>19</v>
      </c>
      <c r="G463" s="361" t="s">
        <v>3762</v>
      </c>
      <c r="H463" s="398"/>
      <c r="I463" s="398">
        <v>53000</v>
      </c>
      <c r="J463" s="399"/>
      <c r="K463" s="399"/>
      <c r="L463" s="363" t="s">
        <v>3762</v>
      </c>
      <c r="M463" s="363" t="s">
        <v>3763</v>
      </c>
      <c r="N463" s="363" t="s">
        <v>3764</v>
      </c>
    </row>
    <row r="464" spans="1:14" ht="47.25" hidden="1">
      <c r="A464" s="397">
        <v>13</v>
      </c>
      <c r="B464" s="361" t="s">
        <v>3777</v>
      </c>
      <c r="C464" s="361" t="s">
        <v>3415</v>
      </c>
      <c r="D464" s="398">
        <v>2596</v>
      </c>
      <c r="E464" s="399">
        <v>554</v>
      </c>
      <c r="F464" s="399">
        <v>2</v>
      </c>
      <c r="G464" s="361" t="s">
        <v>3615</v>
      </c>
      <c r="H464" s="398"/>
      <c r="I464" s="398">
        <v>2596</v>
      </c>
      <c r="J464" s="399"/>
      <c r="K464" s="399"/>
      <c r="L464" s="402" t="s">
        <v>3229</v>
      </c>
      <c r="M464" s="331" t="s">
        <v>544</v>
      </c>
      <c r="N464" s="402" t="s">
        <v>3233</v>
      </c>
    </row>
    <row r="465" spans="1:14" ht="47.25" hidden="1">
      <c r="A465" s="397">
        <v>14</v>
      </c>
      <c r="B465" s="403" t="s">
        <v>3778</v>
      </c>
      <c r="C465" s="361" t="s">
        <v>3415</v>
      </c>
      <c r="D465" s="398">
        <v>1594</v>
      </c>
      <c r="E465" s="404">
        <v>58</v>
      </c>
      <c r="F465" s="404">
        <v>11</v>
      </c>
      <c r="G465" s="403" t="s">
        <v>3722</v>
      </c>
      <c r="H465" s="398"/>
      <c r="I465" s="398">
        <v>1594</v>
      </c>
      <c r="J465" s="404"/>
      <c r="K465" s="404"/>
      <c r="L465" s="402" t="s">
        <v>3229</v>
      </c>
      <c r="M465" s="331" t="s">
        <v>544</v>
      </c>
      <c r="N465" s="402" t="s">
        <v>3233</v>
      </c>
    </row>
    <row r="466" spans="1:14" ht="47.25" hidden="1">
      <c r="A466" s="397">
        <v>15</v>
      </c>
      <c r="B466" s="403" t="s">
        <v>3778</v>
      </c>
      <c r="C466" s="361" t="s">
        <v>3415</v>
      </c>
      <c r="D466" s="398">
        <v>2360</v>
      </c>
      <c r="E466" s="404">
        <v>91</v>
      </c>
      <c r="F466" s="404">
        <v>11</v>
      </c>
      <c r="G466" s="403" t="s">
        <v>3722</v>
      </c>
      <c r="H466" s="398"/>
      <c r="I466" s="398">
        <v>2360</v>
      </c>
      <c r="J466" s="404"/>
      <c r="K466" s="404"/>
      <c r="L466" s="402" t="s">
        <v>3229</v>
      </c>
      <c r="M466" s="331" t="s">
        <v>544</v>
      </c>
      <c r="N466" s="402" t="s">
        <v>3233</v>
      </c>
    </row>
    <row r="467" spans="1:14" ht="47.25" hidden="1">
      <c r="A467" s="397">
        <v>16</v>
      </c>
      <c r="B467" s="403" t="s">
        <v>3778</v>
      </c>
      <c r="C467" s="361" t="s">
        <v>3415</v>
      </c>
      <c r="D467" s="398">
        <v>639</v>
      </c>
      <c r="E467" s="404">
        <v>92</v>
      </c>
      <c r="F467" s="404">
        <v>11</v>
      </c>
      <c r="G467" s="403" t="s">
        <v>3722</v>
      </c>
      <c r="H467" s="398"/>
      <c r="I467" s="398">
        <v>639</v>
      </c>
      <c r="J467" s="404"/>
      <c r="K467" s="404"/>
      <c r="L467" s="402" t="s">
        <v>3229</v>
      </c>
      <c r="M467" s="331" t="s">
        <v>544</v>
      </c>
      <c r="N467" s="402" t="s">
        <v>3233</v>
      </c>
    </row>
    <row r="468" spans="1:14" ht="47.25" hidden="1">
      <c r="A468" s="397">
        <v>17</v>
      </c>
      <c r="B468" s="403" t="s">
        <v>3778</v>
      </c>
      <c r="C468" s="361" t="s">
        <v>3415</v>
      </c>
      <c r="D468" s="398">
        <v>793</v>
      </c>
      <c r="E468" s="404">
        <v>95</v>
      </c>
      <c r="F468" s="404">
        <v>11</v>
      </c>
      <c r="G468" s="403" t="s">
        <v>3722</v>
      </c>
      <c r="H468" s="398"/>
      <c r="I468" s="398">
        <v>793</v>
      </c>
      <c r="J468" s="404"/>
      <c r="K468" s="404"/>
      <c r="L468" s="402" t="s">
        <v>3229</v>
      </c>
      <c r="M468" s="331" t="s">
        <v>544</v>
      </c>
      <c r="N468" s="402" t="s">
        <v>3233</v>
      </c>
    </row>
    <row r="469" spans="1:14" ht="47.25" hidden="1">
      <c r="A469" s="397">
        <v>18</v>
      </c>
      <c r="B469" s="403" t="s">
        <v>3778</v>
      </c>
      <c r="C469" s="361" t="s">
        <v>3415</v>
      </c>
      <c r="D469" s="398">
        <v>3638</v>
      </c>
      <c r="E469" s="404">
        <v>108</v>
      </c>
      <c r="F469" s="404">
        <v>11</v>
      </c>
      <c r="G469" s="403" t="s">
        <v>3722</v>
      </c>
      <c r="H469" s="398"/>
      <c r="I469" s="398">
        <v>3638</v>
      </c>
      <c r="J469" s="404"/>
      <c r="K469" s="404"/>
      <c r="L469" s="402" t="s">
        <v>3229</v>
      </c>
      <c r="M469" s="331" t="s">
        <v>544</v>
      </c>
      <c r="N469" s="402" t="s">
        <v>3233</v>
      </c>
    </row>
    <row r="470" spans="1:14" ht="47.25" hidden="1">
      <c r="A470" s="397">
        <v>19</v>
      </c>
      <c r="B470" s="403" t="s">
        <v>3778</v>
      </c>
      <c r="C470" s="361" t="s">
        <v>3415</v>
      </c>
      <c r="D470" s="398">
        <v>3090</v>
      </c>
      <c r="E470" s="404">
        <v>109</v>
      </c>
      <c r="F470" s="404">
        <v>11</v>
      </c>
      <c r="G470" s="403" t="s">
        <v>3722</v>
      </c>
      <c r="H470" s="398"/>
      <c r="I470" s="398">
        <v>3090</v>
      </c>
      <c r="J470" s="404"/>
      <c r="K470" s="404"/>
      <c r="L470" s="402" t="s">
        <v>3229</v>
      </c>
      <c r="M470" s="331" t="s">
        <v>544</v>
      </c>
      <c r="N470" s="402" t="s">
        <v>3233</v>
      </c>
    </row>
    <row r="471" spans="1:14" ht="47.25" hidden="1">
      <c r="A471" s="397">
        <v>20</v>
      </c>
      <c r="B471" s="403" t="s">
        <v>3778</v>
      </c>
      <c r="C471" s="361" t="s">
        <v>3415</v>
      </c>
      <c r="D471" s="398">
        <v>1695</v>
      </c>
      <c r="E471" s="404">
        <v>110</v>
      </c>
      <c r="F471" s="404">
        <v>11</v>
      </c>
      <c r="G471" s="403" t="s">
        <v>3722</v>
      </c>
      <c r="H471" s="398"/>
      <c r="I471" s="398">
        <v>1695</v>
      </c>
      <c r="J471" s="404"/>
      <c r="K471" s="404"/>
      <c r="L471" s="402" t="s">
        <v>3229</v>
      </c>
      <c r="M471" s="331" t="s">
        <v>544</v>
      </c>
      <c r="N471" s="402" t="s">
        <v>3233</v>
      </c>
    </row>
    <row r="472" spans="1:14" ht="47.25" hidden="1">
      <c r="A472" s="397">
        <v>21</v>
      </c>
      <c r="B472" s="403" t="s">
        <v>3778</v>
      </c>
      <c r="C472" s="361" t="s">
        <v>3415</v>
      </c>
      <c r="D472" s="398">
        <v>1827</v>
      </c>
      <c r="E472" s="404">
        <v>125</v>
      </c>
      <c r="F472" s="404">
        <v>11</v>
      </c>
      <c r="G472" s="403" t="s">
        <v>3722</v>
      </c>
      <c r="H472" s="398"/>
      <c r="I472" s="398">
        <v>1827</v>
      </c>
      <c r="J472" s="404"/>
      <c r="K472" s="404"/>
      <c r="L472" s="402" t="s">
        <v>3229</v>
      </c>
      <c r="M472" s="331" t="s">
        <v>544</v>
      </c>
      <c r="N472" s="402" t="s">
        <v>3233</v>
      </c>
    </row>
    <row r="473" spans="1:14" ht="47.25" hidden="1">
      <c r="A473" s="397">
        <v>22</v>
      </c>
      <c r="B473" s="403" t="s">
        <v>3778</v>
      </c>
      <c r="C473" s="361" t="s">
        <v>3415</v>
      </c>
      <c r="D473" s="398">
        <v>1386</v>
      </c>
      <c r="E473" s="404">
        <v>126</v>
      </c>
      <c r="F473" s="404">
        <v>11</v>
      </c>
      <c r="G473" s="403" t="s">
        <v>3722</v>
      </c>
      <c r="H473" s="398"/>
      <c r="I473" s="398">
        <v>1386</v>
      </c>
      <c r="J473" s="404"/>
      <c r="K473" s="404"/>
      <c r="L473" s="402" t="s">
        <v>3229</v>
      </c>
      <c r="M473" s="331" t="s">
        <v>544</v>
      </c>
      <c r="N473" s="402" t="s">
        <v>3233</v>
      </c>
    </row>
    <row r="474" spans="1:14" ht="47.25" hidden="1">
      <c r="A474" s="397">
        <v>23</v>
      </c>
      <c r="B474" s="403" t="s">
        <v>3778</v>
      </c>
      <c r="C474" s="361" t="s">
        <v>3415</v>
      </c>
      <c r="D474" s="398">
        <v>1319</v>
      </c>
      <c r="E474" s="404">
        <v>150</v>
      </c>
      <c r="F474" s="404">
        <v>11</v>
      </c>
      <c r="G474" s="403" t="s">
        <v>3722</v>
      </c>
      <c r="H474" s="398"/>
      <c r="I474" s="398">
        <v>1319</v>
      </c>
      <c r="J474" s="404"/>
      <c r="K474" s="404"/>
      <c r="L474" s="402" t="s">
        <v>3229</v>
      </c>
      <c r="M474" s="331" t="s">
        <v>544</v>
      </c>
      <c r="N474" s="402" t="s">
        <v>3233</v>
      </c>
    </row>
    <row r="475" spans="1:14" ht="47.25" hidden="1">
      <c r="A475" s="397">
        <v>24</v>
      </c>
      <c r="B475" s="403" t="s">
        <v>3778</v>
      </c>
      <c r="C475" s="361" t="s">
        <v>3415</v>
      </c>
      <c r="D475" s="398">
        <v>2050</v>
      </c>
      <c r="E475" s="404">
        <v>151</v>
      </c>
      <c r="F475" s="404">
        <v>11</v>
      </c>
      <c r="G475" s="403" t="s">
        <v>3722</v>
      </c>
      <c r="H475" s="398"/>
      <c r="I475" s="398">
        <v>2050</v>
      </c>
      <c r="J475" s="404"/>
      <c r="K475" s="404"/>
      <c r="L475" s="402" t="s">
        <v>3229</v>
      </c>
      <c r="M475" s="331" t="s">
        <v>544</v>
      </c>
      <c r="N475" s="402" t="s">
        <v>3233</v>
      </c>
    </row>
    <row r="476" spans="1:14" ht="47.25" hidden="1">
      <c r="A476" s="397">
        <v>25</v>
      </c>
      <c r="B476" s="403" t="s">
        <v>3778</v>
      </c>
      <c r="C476" s="361" t="s">
        <v>3415</v>
      </c>
      <c r="D476" s="398">
        <v>1706</v>
      </c>
      <c r="E476" s="404">
        <v>152</v>
      </c>
      <c r="F476" s="404">
        <v>11</v>
      </c>
      <c r="G476" s="403" t="s">
        <v>3722</v>
      </c>
      <c r="H476" s="398"/>
      <c r="I476" s="398">
        <v>1706</v>
      </c>
      <c r="J476" s="404"/>
      <c r="K476" s="404"/>
      <c r="L476" s="402" t="s">
        <v>3229</v>
      </c>
      <c r="M476" s="331" t="s">
        <v>544</v>
      </c>
      <c r="N476" s="402" t="s">
        <v>3233</v>
      </c>
    </row>
    <row r="477" spans="1:14" ht="47.25" hidden="1">
      <c r="A477" s="397">
        <v>26</v>
      </c>
      <c r="B477" s="403" t="s">
        <v>3778</v>
      </c>
      <c r="C477" s="361" t="s">
        <v>3415</v>
      </c>
      <c r="D477" s="398">
        <v>482</v>
      </c>
      <c r="E477" s="404">
        <v>210</v>
      </c>
      <c r="F477" s="404">
        <v>11</v>
      </c>
      <c r="G477" s="403" t="s">
        <v>3722</v>
      </c>
      <c r="H477" s="398"/>
      <c r="I477" s="398">
        <v>482</v>
      </c>
      <c r="J477" s="404"/>
      <c r="K477" s="404"/>
      <c r="L477" s="402" t="s">
        <v>3229</v>
      </c>
      <c r="M477" s="331" t="s">
        <v>544</v>
      </c>
      <c r="N477" s="402" t="s">
        <v>3233</v>
      </c>
    </row>
    <row r="478" spans="1:14" ht="47.25" hidden="1">
      <c r="A478" s="397">
        <v>27</v>
      </c>
      <c r="B478" s="403" t="s">
        <v>3778</v>
      </c>
      <c r="C478" s="361" t="s">
        <v>3415</v>
      </c>
      <c r="D478" s="398">
        <v>1498</v>
      </c>
      <c r="E478" s="404">
        <v>182</v>
      </c>
      <c r="F478" s="404">
        <v>11</v>
      </c>
      <c r="G478" s="403" t="s">
        <v>3722</v>
      </c>
      <c r="H478" s="398"/>
      <c r="I478" s="398">
        <v>1498</v>
      </c>
      <c r="J478" s="404"/>
      <c r="K478" s="404"/>
      <c r="L478" s="402" t="s">
        <v>3229</v>
      </c>
      <c r="M478" s="331" t="s">
        <v>544</v>
      </c>
      <c r="N478" s="402" t="s">
        <v>3233</v>
      </c>
    </row>
    <row r="479" spans="1:14" ht="47.25" hidden="1">
      <c r="A479" s="397">
        <v>28</v>
      </c>
      <c r="B479" s="403" t="s">
        <v>3778</v>
      </c>
      <c r="C479" s="361" t="s">
        <v>3415</v>
      </c>
      <c r="D479" s="398">
        <v>6635</v>
      </c>
      <c r="E479" s="404">
        <v>183</v>
      </c>
      <c r="F479" s="404">
        <v>11</v>
      </c>
      <c r="G479" s="403" t="s">
        <v>3722</v>
      </c>
      <c r="H479" s="398"/>
      <c r="I479" s="398">
        <v>6635</v>
      </c>
      <c r="J479" s="404"/>
      <c r="K479" s="404"/>
      <c r="L479" s="402" t="s">
        <v>3229</v>
      </c>
      <c r="M479" s="331" t="s">
        <v>544</v>
      </c>
      <c r="N479" s="402" t="s">
        <v>3233</v>
      </c>
    </row>
    <row r="480" spans="1:14" ht="47.25" hidden="1">
      <c r="A480" s="397">
        <v>29</v>
      </c>
      <c r="B480" s="403" t="s">
        <v>3778</v>
      </c>
      <c r="C480" s="361" t="s">
        <v>3415</v>
      </c>
      <c r="D480" s="398">
        <v>2003</v>
      </c>
      <c r="E480" s="404">
        <v>128</v>
      </c>
      <c r="F480" s="404">
        <v>11</v>
      </c>
      <c r="G480" s="403" t="s">
        <v>3722</v>
      </c>
      <c r="H480" s="398"/>
      <c r="I480" s="398">
        <v>2003</v>
      </c>
      <c r="J480" s="404"/>
      <c r="K480" s="404"/>
      <c r="L480" s="402" t="s">
        <v>3229</v>
      </c>
      <c r="M480" s="331" t="s">
        <v>544</v>
      </c>
      <c r="N480" s="402" t="s">
        <v>3233</v>
      </c>
    </row>
    <row r="481" spans="1:14" ht="47.25" hidden="1">
      <c r="A481" s="397">
        <v>30</v>
      </c>
      <c r="B481" s="403" t="s">
        <v>3778</v>
      </c>
      <c r="C481" s="361" t="s">
        <v>3415</v>
      </c>
      <c r="D481" s="398">
        <v>2647</v>
      </c>
      <c r="E481" s="404">
        <v>129</v>
      </c>
      <c r="F481" s="404">
        <v>11</v>
      </c>
      <c r="G481" s="403" t="s">
        <v>3722</v>
      </c>
      <c r="H481" s="398"/>
      <c r="I481" s="398">
        <v>2647</v>
      </c>
      <c r="J481" s="404"/>
      <c r="K481" s="404"/>
      <c r="L481" s="402" t="s">
        <v>3229</v>
      </c>
      <c r="M481" s="331" t="s">
        <v>544</v>
      </c>
      <c r="N481" s="402" t="s">
        <v>3233</v>
      </c>
    </row>
    <row r="482" spans="1:14" ht="47.25" hidden="1">
      <c r="A482" s="397">
        <v>31</v>
      </c>
      <c r="B482" s="403" t="s">
        <v>3778</v>
      </c>
      <c r="C482" s="361" t="s">
        <v>3415</v>
      </c>
      <c r="D482" s="398">
        <v>2457</v>
      </c>
      <c r="E482" s="404">
        <v>153</v>
      </c>
      <c r="F482" s="404">
        <v>11</v>
      </c>
      <c r="G482" s="403" t="s">
        <v>3722</v>
      </c>
      <c r="H482" s="398"/>
      <c r="I482" s="398">
        <v>2457</v>
      </c>
      <c r="J482" s="404"/>
      <c r="K482" s="404"/>
      <c r="L482" s="402" t="s">
        <v>3229</v>
      </c>
      <c r="M482" s="331" t="s">
        <v>544</v>
      </c>
      <c r="N482" s="402" t="s">
        <v>3233</v>
      </c>
    </row>
    <row r="483" spans="1:14" ht="47.25" hidden="1">
      <c r="A483" s="397">
        <v>32</v>
      </c>
      <c r="B483" s="403" t="s">
        <v>3778</v>
      </c>
      <c r="C483" s="361" t="s">
        <v>3415</v>
      </c>
      <c r="D483" s="398">
        <v>1758</v>
      </c>
      <c r="E483" s="404">
        <v>154</v>
      </c>
      <c r="F483" s="404">
        <v>11</v>
      </c>
      <c r="G483" s="403" t="s">
        <v>3722</v>
      </c>
      <c r="H483" s="398"/>
      <c r="I483" s="398">
        <v>1758</v>
      </c>
      <c r="J483" s="404"/>
      <c r="K483" s="404"/>
      <c r="L483" s="402" t="s">
        <v>3229</v>
      </c>
      <c r="M483" s="331" t="s">
        <v>544</v>
      </c>
      <c r="N483" s="402" t="s">
        <v>3233</v>
      </c>
    </row>
    <row r="484" spans="1:14" ht="47.25" hidden="1">
      <c r="A484" s="397">
        <v>33</v>
      </c>
      <c r="B484" s="361" t="s">
        <v>3779</v>
      </c>
      <c r="C484" s="361" t="s">
        <v>3415</v>
      </c>
      <c r="D484" s="398">
        <v>5929</v>
      </c>
      <c r="E484" s="399">
        <v>600</v>
      </c>
      <c r="F484" s="399">
        <v>14</v>
      </c>
      <c r="G484" s="361" t="s">
        <v>3615</v>
      </c>
      <c r="H484" s="398"/>
      <c r="I484" s="398">
        <v>5929</v>
      </c>
      <c r="J484" s="399"/>
      <c r="K484" s="399"/>
      <c r="L484" s="402" t="s">
        <v>3229</v>
      </c>
      <c r="M484" s="331" t="s">
        <v>544</v>
      </c>
      <c r="N484" s="402" t="s">
        <v>3233</v>
      </c>
    </row>
    <row r="485" spans="1:14" ht="47.25" hidden="1">
      <c r="A485" s="397">
        <v>34</v>
      </c>
      <c r="B485" s="361" t="s">
        <v>3780</v>
      </c>
      <c r="C485" s="361" t="s">
        <v>3415</v>
      </c>
      <c r="D485" s="398">
        <v>388.1</v>
      </c>
      <c r="E485" s="399">
        <v>276</v>
      </c>
      <c r="F485" s="399">
        <v>5</v>
      </c>
      <c r="G485" s="361" t="s">
        <v>3422</v>
      </c>
      <c r="H485" s="398"/>
      <c r="I485" s="398">
        <v>388.1</v>
      </c>
      <c r="J485" s="399"/>
      <c r="K485" s="399"/>
      <c r="L485" s="363" t="s">
        <v>3422</v>
      </c>
      <c r="M485" s="363"/>
      <c r="N485" s="402" t="s">
        <v>3233</v>
      </c>
    </row>
    <row r="486" spans="1:14" ht="47.25" hidden="1">
      <c r="A486" s="397">
        <v>35</v>
      </c>
      <c r="B486" s="361" t="s">
        <v>3781</v>
      </c>
      <c r="C486" s="361" t="s">
        <v>3415</v>
      </c>
      <c r="D486" s="398">
        <v>1272</v>
      </c>
      <c r="E486" s="399">
        <v>54</v>
      </c>
      <c r="F486" s="399">
        <v>5</v>
      </c>
      <c r="G486" s="361" t="s">
        <v>3422</v>
      </c>
      <c r="H486" s="398"/>
      <c r="I486" s="398">
        <v>1272</v>
      </c>
      <c r="J486" s="399"/>
      <c r="K486" s="399"/>
      <c r="L486" s="363" t="s">
        <v>3422</v>
      </c>
      <c r="M486" s="363"/>
      <c r="N486" s="402" t="s">
        <v>3233</v>
      </c>
    </row>
    <row r="487" spans="1:14" ht="47.25" hidden="1">
      <c r="A487" s="397">
        <v>36</v>
      </c>
      <c r="B487" s="361" t="s">
        <v>3780</v>
      </c>
      <c r="C487" s="361" t="s">
        <v>3415</v>
      </c>
      <c r="D487" s="398">
        <v>5130.1000000000004</v>
      </c>
      <c r="E487" s="399">
        <v>278</v>
      </c>
      <c r="F487" s="399">
        <v>5</v>
      </c>
      <c r="G487" s="361" t="s">
        <v>3422</v>
      </c>
      <c r="H487" s="398"/>
      <c r="I487" s="398">
        <v>5130.1000000000004</v>
      </c>
      <c r="J487" s="399"/>
      <c r="K487" s="399"/>
      <c r="L487" s="363" t="s">
        <v>3422</v>
      </c>
      <c r="M487" s="363"/>
      <c r="N487" s="402" t="s">
        <v>3233</v>
      </c>
    </row>
    <row r="488" spans="1:14" ht="31.5" hidden="1">
      <c r="A488" s="405">
        <v>1</v>
      </c>
      <c r="B488" s="345" t="s">
        <v>3782</v>
      </c>
      <c r="C488" s="369" t="s">
        <v>3431</v>
      </c>
      <c r="D488" s="406">
        <v>734083</v>
      </c>
      <c r="E488" s="405">
        <v>18</v>
      </c>
      <c r="F488" s="405">
        <v>18</v>
      </c>
      <c r="G488" s="405" t="s">
        <v>3783</v>
      </c>
      <c r="H488" s="405">
        <v>0</v>
      </c>
      <c r="I488" s="406">
        <v>734083</v>
      </c>
      <c r="J488" s="405">
        <v>0</v>
      </c>
      <c r="K488" s="405">
        <v>0</v>
      </c>
      <c r="L488" s="405"/>
      <c r="M488" s="405"/>
      <c r="N488" s="405"/>
    </row>
    <row r="489" spans="1:14" hidden="1">
      <c r="A489" s="405">
        <v>2</v>
      </c>
      <c r="B489" s="345" t="s">
        <v>3784</v>
      </c>
      <c r="C489" s="369" t="s">
        <v>3431</v>
      </c>
      <c r="D489" s="406">
        <v>551349</v>
      </c>
      <c r="E489" s="405">
        <v>462</v>
      </c>
      <c r="F489" s="405">
        <v>13</v>
      </c>
      <c r="G489" s="405" t="s">
        <v>3783</v>
      </c>
      <c r="H489" s="405">
        <v>0</v>
      </c>
      <c r="I489" s="406">
        <v>551349</v>
      </c>
      <c r="J489" s="405">
        <v>0</v>
      </c>
      <c r="K489" s="405">
        <v>0</v>
      </c>
      <c r="L489" s="405"/>
      <c r="M489" s="405"/>
      <c r="N489" s="405"/>
    </row>
    <row r="490" spans="1:14" hidden="1">
      <c r="A490" s="405">
        <v>3</v>
      </c>
      <c r="B490" s="345" t="s">
        <v>3785</v>
      </c>
      <c r="C490" s="369" t="s">
        <v>3431</v>
      </c>
      <c r="D490" s="406">
        <v>331249</v>
      </c>
      <c r="E490" s="405">
        <v>125</v>
      </c>
      <c r="F490" s="405">
        <v>5</v>
      </c>
      <c r="G490" s="405" t="s">
        <v>3783</v>
      </c>
      <c r="H490" s="405">
        <v>0</v>
      </c>
      <c r="I490" s="406">
        <v>331249</v>
      </c>
      <c r="J490" s="405"/>
      <c r="K490" s="405"/>
      <c r="L490" s="405"/>
      <c r="M490" s="405"/>
      <c r="N490" s="405"/>
    </row>
    <row r="491" spans="1:14" ht="60" hidden="1">
      <c r="A491" s="405">
        <v>4</v>
      </c>
      <c r="B491" s="345" t="s">
        <v>3786</v>
      </c>
      <c r="C491" s="369" t="s">
        <v>3431</v>
      </c>
      <c r="D491" s="406">
        <v>319393</v>
      </c>
      <c r="E491" s="405" t="s">
        <v>3787</v>
      </c>
      <c r="F491" s="405">
        <v>11</v>
      </c>
      <c r="G491" s="345" t="s">
        <v>3788</v>
      </c>
      <c r="H491" s="405">
        <v>0</v>
      </c>
      <c r="I491" s="406">
        <v>319393</v>
      </c>
      <c r="J491" s="405"/>
      <c r="K491" s="405"/>
      <c r="L491" s="405"/>
      <c r="M491" s="405"/>
      <c r="N491" s="407" t="s">
        <v>3789</v>
      </c>
    </row>
    <row r="492" spans="1:14" ht="47.25" hidden="1">
      <c r="A492" s="408">
        <v>1</v>
      </c>
      <c r="B492" s="409" t="s">
        <v>3655</v>
      </c>
      <c r="C492" s="409" t="s">
        <v>3790</v>
      </c>
      <c r="D492" s="410">
        <v>7390</v>
      </c>
      <c r="E492" s="411">
        <v>68</v>
      </c>
      <c r="F492" s="411">
        <v>13</v>
      </c>
      <c r="G492" s="412" t="s">
        <v>3791</v>
      </c>
      <c r="H492" s="408">
        <v>0</v>
      </c>
      <c r="I492" s="413">
        <v>7390</v>
      </c>
      <c r="J492" s="408">
        <v>0</v>
      </c>
      <c r="K492" s="408">
        <v>0</v>
      </c>
      <c r="L492" s="408" t="s">
        <v>618</v>
      </c>
      <c r="M492" s="408" t="s">
        <v>3634</v>
      </c>
      <c r="N492" s="414" t="s">
        <v>3792</v>
      </c>
    </row>
    <row r="493" spans="1:14" hidden="1">
      <c r="A493" s="408">
        <v>2</v>
      </c>
      <c r="B493" s="409" t="s">
        <v>3655</v>
      </c>
      <c r="C493" s="409" t="s">
        <v>3790</v>
      </c>
      <c r="D493" s="410">
        <v>498</v>
      </c>
      <c r="E493" s="411">
        <v>102</v>
      </c>
      <c r="F493" s="411">
        <v>13</v>
      </c>
      <c r="G493" s="412" t="s">
        <v>1932</v>
      </c>
      <c r="H493" s="408">
        <v>0</v>
      </c>
      <c r="I493" s="413">
        <v>498</v>
      </c>
      <c r="J493" s="408">
        <v>0</v>
      </c>
      <c r="K493" s="408">
        <v>0</v>
      </c>
      <c r="L493" s="408" t="s">
        <v>1932</v>
      </c>
      <c r="M493" s="408" t="s">
        <v>1932</v>
      </c>
      <c r="N493" s="408" t="s">
        <v>1932</v>
      </c>
    </row>
    <row r="494" spans="1:14" ht="36" hidden="1">
      <c r="A494" s="408">
        <v>3</v>
      </c>
      <c r="B494" s="409" t="s">
        <v>3655</v>
      </c>
      <c r="C494" s="409" t="s">
        <v>3790</v>
      </c>
      <c r="D494" s="410">
        <v>9371</v>
      </c>
      <c r="E494" s="411">
        <v>27</v>
      </c>
      <c r="F494" s="411">
        <v>13</v>
      </c>
      <c r="G494" s="412" t="s">
        <v>3793</v>
      </c>
      <c r="H494" s="408">
        <v>0</v>
      </c>
      <c r="I494" s="413">
        <v>9371</v>
      </c>
      <c r="J494" s="408">
        <v>0</v>
      </c>
      <c r="K494" s="408">
        <v>0</v>
      </c>
      <c r="L494" s="408" t="s">
        <v>1932</v>
      </c>
      <c r="M494" s="408" t="s">
        <v>1932</v>
      </c>
      <c r="N494" s="408" t="s">
        <v>1932</v>
      </c>
    </row>
    <row r="495" spans="1:14" hidden="1">
      <c r="A495" s="408">
        <v>4</v>
      </c>
      <c r="B495" s="409" t="s">
        <v>3655</v>
      </c>
      <c r="C495" s="409" t="s">
        <v>3790</v>
      </c>
      <c r="D495" s="410">
        <v>708</v>
      </c>
      <c r="E495" s="411">
        <v>64</v>
      </c>
      <c r="F495" s="411">
        <v>13</v>
      </c>
      <c r="G495" s="412" t="s">
        <v>1932</v>
      </c>
      <c r="H495" s="408">
        <v>0</v>
      </c>
      <c r="I495" s="413">
        <v>708</v>
      </c>
      <c r="J495" s="408">
        <v>0</v>
      </c>
      <c r="K495" s="408">
        <v>0</v>
      </c>
      <c r="L495" s="408" t="s">
        <v>1932</v>
      </c>
      <c r="M495" s="408" t="s">
        <v>1932</v>
      </c>
      <c r="N495" s="408" t="s">
        <v>1932</v>
      </c>
    </row>
    <row r="496" spans="1:14" ht="47.25" hidden="1">
      <c r="A496" s="408">
        <v>5</v>
      </c>
      <c r="B496" s="409" t="s">
        <v>3515</v>
      </c>
      <c r="C496" s="409" t="s">
        <v>3790</v>
      </c>
      <c r="D496" s="410">
        <v>100</v>
      </c>
      <c r="E496" s="411">
        <v>332</v>
      </c>
      <c r="F496" s="411">
        <v>28</v>
      </c>
      <c r="G496" s="412" t="s">
        <v>3794</v>
      </c>
      <c r="H496" s="408">
        <v>0</v>
      </c>
      <c r="I496" s="413">
        <v>100</v>
      </c>
      <c r="J496" s="408">
        <v>0</v>
      </c>
      <c r="K496" s="408">
        <v>0</v>
      </c>
      <c r="L496" s="408" t="s">
        <v>1932</v>
      </c>
      <c r="M496" s="408" t="s">
        <v>1932</v>
      </c>
      <c r="N496" s="408" t="s">
        <v>1017</v>
      </c>
    </row>
    <row r="497" spans="1:14" ht="47.25" hidden="1">
      <c r="A497" s="3676">
        <v>6</v>
      </c>
      <c r="B497" s="3678" t="s">
        <v>3671</v>
      </c>
      <c r="C497" s="409" t="s">
        <v>3790</v>
      </c>
      <c r="D497" s="3679">
        <v>348.4</v>
      </c>
      <c r="E497" s="3680">
        <v>33</v>
      </c>
      <c r="F497" s="3680">
        <v>40</v>
      </c>
      <c r="G497" s="3675" t="s">
        <v>3795</v>
      </c>
      <c r="H497" s="3676">
        <v>0</v>
      </c>
      <c r="I497" s="3677">
        <v>348.4</v>
      </c>
      <c r="J497" s="3676">
        <v>0</v>
      </c>
      <c r="K497" s="3676">
        <v>0</v>
      </c>
      <c r="L497" s="3676" t="s">
        <v>1932</v>
      </c>
      <c r="M497" s="3676" t="s">
        <v>1932</v>
      </c>
      <c r="N497" s="408" t="s">
        <v>3796</v>
      </c>
    </row>
    <row r="498" spans="1:14" ht="47.25" hidden="1">
      <c r="A498" s="3676"/>
      <c r="B498" s="3678"/>
      <c r="C498" s="409" t="s">
        <v>3790</v>
      </c>
      <c r="D498" s="3679"/>
      <c r="E498" s="3680"/>
      <c r="F498" s="3680"/>
      <c r="G498" s="3675"/>
      <c r="H498" s="3676"/>
      <c r="I498" s="3677"/>
      <c r="J498" s="3676"/>
      <c r="K498" s="3676"/>
      <c r="L498" s="3676"/>
      <c r="M498" s="3676"/>
      <c r="N498" s="408" t="s">
        <v>3673</v>
      </c>
    </row>
    <row r="499" spans="1:14" ht="36" hidden="1">
      <c r="A499" s="408">
        <v>7</v>
      </c>
      <c r="B499" s="409" t="s">
        <v>3502</v>
      </c>
      <c r="C499" s="409" t="s">
        <v>3790</v>
      </c>
      <c r="D499" s="410">
        <v>100</v>
      </c>
      <c r="E499" s="411">
        <v>383</v>
      </c>
      <c r="F499" s="411">
        <v>28</v>
      </c>
      <c r="G499" s="412" t="s">
        <v>3797</v>
      </c>
      <c r="H499" s="408">
        <v>0</v>
      </c>
      <c r="I499" s="413">
        <v>100</v>
      </c>
      <c r="J499" s="408">
        <v>0</v>
      </c>
      <c r="K499" s="408">
        <v>0</v>
      </c>
      <c r="L499" s="408" t="s">
        <v>1932</v>
      </c>
      <c r="M499" s="408" t="s">
        <v>1932</v>
      </c>
      <c r="N499" s="408" t="s">
        <v>3798</v>
      </c>
    </row>
    <row r="500" spans="1:14" ht="36" hidden="1">
      <c r="A500" s="408">
        <v>9</v>
      </c>
      <c r="B500" s="409" t="s">
        <v>3671</v>
      </c>
      <c r="C500" s="409" t="s">
        <v>3790</v>
      </c>
      <c r="D500" s="410">
        <v>200</v>
      </c>
      <c r="E500" s="411">
        <v>48</v>
      </c>
      <c r="F500" s="411">
        <v>41</v>
      </c>
      <c r="G500" s="412" t="s">
        <v>3799</v>
      </c>
      <c r="H500" s="408">
        <v>0</v>
      </c>
      <c r="I500" s="413">
        <v>200</v>
      </c>
      <c r="J500" s="408">
        <v>0</v>
      </c>
      <c r="K500" s="408">
        <v>0</v>
      </c>
      <c r="L500" s="408" t="s">
        <v>1932</v>
      </c>
      <c r="M500" s="408" t="s">
        <v>1932</v>
      </c>
      <c r="N500" s="408" t="s">
        <v>3676</v>
      </c>
    </row>
    <row r="501" spans="1:14" ht="36" hidden="1">
      <c r="A501" s="408">
        <v>10</v>
      </c>
      <c r="B501" s="409" t="s">
        <v>3527</v>
      </c>
      <c r="C501" s="409" t="s">
        <v>3790</v>
      </c>
      <c r="D501" s="410">
        <v>1208</v>
      </c>
      <c r="E501" s="411">
        <v>110</v>
      </c>
      <c r="F501" s="411">
        <v>9</v>
      </c>
      <c r="G501" s="412" t="s">
        <v>3800</v>
      </c>
      <c r="H501" s="408">
        <v>0</v>
      </c>
      <c r="I501" s="413">
        <v>1208</v>
      </c>
      <c r="J501" s="408">
        <v>0</v>
      </c>
      <c r="K501" s="408">
        <v>0</v>
      </c>
      <c r="L501" s="408" t="s">
        <v>544</v>
      </c>
      <c r="M501" s="408" t="s">
        <v>1932</v>
      </c>
      <c r="N501" s="408" t="s">
        <v>1932</v>
      </c>
    </row>
    <row r="502" spans="1:14" ht="36" hidden="1">
      <c r="A502" s="408">
        <v>11</v>
      </c>
      <c r="B502" s="409" t="s">
        <v>3487</v>
      </c>
      <c r="C502" s="409" t="s">
        <v>3790</v>
      </c>
      <c r="D502" s="410">
        <v>2000</v>
      </c>
      <c r="E502" s="411">
        <v>96</v>
      </c>
      <c r="F502" s="411">
        <v>10</v>
      </c>
      <c r="G502" s="412" t="s">
        <v>3801</v>
      </c>
      <c r="H502" s="408">
        <v>0</v>
      </c>
      <c r="I502" s="413">
        <v>2000</v>
      </c>
      <c r="J502" s="408">
        <v>0</v>
      </c>
      <c r="K502" s="408">
        <v>0</v>
      </c>
      <c r="L502" s="408" t="s">
        <v>618</v>
      </c>
      <c r="M502" s="408" t="s">
        <v>1932</v>
      </c>
      <c r="N502" s="408" t="s">
        <v>3802</v>
      </c>
    </row>
    <row r="503" spans="1:14" ht="48" hidden="1">
      <c r="A503" s="408">
        <v>12</v>
      </c>
      <c r="B503" s="409" t="s">
        <v>3515</v>
      </c>
      <c r="C503" s="409" t="s">
        <v>3790</v>
      </c>
      <c r="D503" s="410">
        <v>180</v>
      </c>
      <c r="E503" s="411" t="s">
        <v>3803</v>
      </c>
      <c r="F503" s="411">
        <v>25</v>
      </c>
      <c r="G503" s="412" t="s">
        <v>3804</v>
      </c>
      <c r="H503" s="408">
        <v>0</v>
      </c>
      <c r="I503" s="413">
        <v>180</v>
      </c>
      <c r="J503" s="408">
        <v>0</v>
      </c>
      <c r="K503" s="408">
        <v>0</v>
      </c>
      <c r="L503" s="408" t="s">
        <v>1932</v>
      </c>
      <c r="M503" s="408" t="s">
        <v>1932</v>
      </c>
      <c r="N503" s="408" t="s">
        <v>3802</v>
      </c>
    </row>
    <row r="504" spans="1:14" ht="31.5" hidden="1">
      <c r="A504" s="408">
        <v>13</v>
      </c>
      <c r="B504" s="409" t="s">
        <v>3489</v>
      </c>
      <c r="C504" s="409" t="s">
        <v>3790</v>
      </c>
      <c r="D504" s="410">
        <v>277</v>
      </c>
      <c r="E504" s="411">
        <v>89</v>
      </c>
      <c r="F504" s="411">
        <v>25</v>
      </c>
      <c r="G504" s="412" t="s">
        <v>3805</v>
      </c>
      <c r="H504" s="408">
        <v>0</v>
      </c>
      <c r="I504" s="413">
        <v>277</v>
      </c>
      <c r="J504" s="408">
        <v>0</v>
      </c>
      <c r="K504" s="408">
        <v>0</v>
      </c>
      <c r="L504" s="408" t="s">
        <v>1932</v>
      </c>
      <c r="M504" s="408" t="s">
        <v>1932</v>
      </c>
      <c r="N504" s="408" t="s">
        <v>3676</v>
      </c>
    </row>
    <row r="505" spans="1:14" ht="47.25" hidden="1">
      <c r="A505" s="3676">
        <v>14</v>
      </c>
      <c r="B505" s="3678" t="s">
        <v>3493</v>
      </c>
      <c r="C505" s="409" t="s">
        <v>3790</v>
      </c>
      <c r="D505" s="3679">
        <v>200</v>
      </c>
      <c r="E505" s="3680">
        <v>18</v>
      </c>
      <c r="F505" s="3680">
        <v>37</v>
      </c>
      <c r="G505" s="3675" t="s">
        <v>3806</v>
      </c>
      <c r="H505" s="3676">
        <v>0</v>
      </c>
      <c r="I505" s="3677">
        <v>200</v>
      </c>
      <c r="J505" s="3676">
        <v>0</v>
      </c>
      <c r="K505" s="3676">
        <v>0</v>
      </c>
      <c r="L505" s="3676" t="s">
        <v>1932</v>
      </c>
      <c r="M505" s="3676" t="s">
        <v>1932</v>
      </c>
      <c r="N505" s="408" t="s">
        <v>3368</v>
      </c>
    </row>
    <row r="506" spans="1:14" ht="31.5" hidden="1">
      <c r="A506" s="3676"/>
      <c r="B506" s="3678"/>
      <c r="C506" s="409" t="s">
        <v>3790</v>
      </c>
      <c r="D506" s="3679"/>
      <c r="E506" s="3680"/>
      <c r="F506" s="3680"/>
      <c r="G506" s="3675"/>
      <c r="H506" s="3676"/>
      <c r="I506" s="3677"/>
      <c r="J506" s="3676"/>
      <c r="K506" s="3676"/>
      <c r="L506" s="3676"/>
      <c r="M506" s="3676"/>
      <c r="N506" s="408" t="s">
        <v>3807</v>
      </c>
    </row>
    <row r="507" spans="1:14" ht="31.5" hidden="1">
      <c r="A507" s="408">
        <v>15</v>
      </c>
      <c r="B507" s="409" t="s">
        <v>3808</v>
      </c>
      <c r="C507" s="409" t="s">
        <v>3790</v>
      </c>
      <c r="D507" s="410">
        <v>225</v>
      </c>
      <c r="E507" s="411">
        <v>140</v>
      </c>
      <c r="F507" s="411">
        <v>32</v>
      </c>
      <c r="G507" s="412" t="s">
        <v>3809</v>
      </c>
      <c r="H507" s="408">
        <v>0</v>
      </c>
      <c r="I507" s="413">
        <v>225</v>
      </c>
      <c r="J507" s="408">
        <v>0</v>
      </c>
      <c r="K507" s="408">
        <v>0</v>
      </c>
      <c r="L507" s="408" t="s">
        <v>1932</v>
      </c>
      <c r="M507" s="408" t="s">
        <v>1932</v>
      </c>
      <c r="N507" s="408" t="s">
        <v>3676</v>
      </c>
    </row>
    <row r="508" spans="1:14" ht="47.25" hidden="1">
      <c r="A508" s="408">
        <v>16</v>
      </c>
      <c r="B508" s="409" t="s">
        <v>3808</v>
      </c>
      <c r="C508" s="409" t="s">
        <v>3790</v>
      </c>
      <c r="D508" s="410">
        <v>250</v>
      </c>
      <c r="E508" s="411">
        <v>362</v>
      </c>
      <c r="F508" s="411">
        <v>33</v>
      </c>
      <c r="G508" s="412" t="s">
        <v>3810</v>
      </c>
      <c r="H508" s="408">
        <v>0</v>
      </c>
      <c r="I508" s="413">
        <v>250</v>
      </c>
      <c r="J508" s="408">
        <v>0</v>
      </c>
      <c r="K508" s="408">
        <v>0</v>
      </c>
      <c r="L508" s="408" t="s">
        <v>1932</v>
      </c>
      <c r="M508" s="408" t="s">
        <v>1932</v>
      </c>
      <c r="N508" s="408" t="s">
        <v>1017</v>
      </c>
    </row>
    <row r="509" spans="1:14" hidden="1">
      <c r="A509" s="415">
        <v>17</v>
      </c>
      <c r="B509" s="416" t="s">
        <v>3502</v>
      </c>
      <c r="C509" s="409" t="s">
        <v>3790</v>
      </c>
      <c r="D509" s="417">
        <v>291</v>
      </c>
      <c r="E509" s="418">
        <v>236</v>
      </c>
      <c r="F509" s="418">
        <v>33</v>
      </c>
      <c r="G509" s="419" t="s">
        <v>1932</v>
      </c>
      <c r="H509" s="415">
        <v>0</v>
      </c>
      <c r="I509" s="420">
        <v>291</v>
      </c>
      <c r="J509" s="415">
        <v>0</v>
      </c>
      <c r="K509" s="415">
        <v>0</v>
      </c>
      <c r="L509" s="415" t="s">
        <v>1932</v>
      </c>
      <c r="M509" s="415" t="s">
        <v>1932</v>
      </c>
      <c r="N509" s="415" t="s">
        <v>1932</v>
      </c>
    </row>
    <row r="510" spans="1:14" ht="63" hidden="1">
      <c r="A510" s="421">
        <v>18</v>
      </c>
      <c r="B510" s="421" t="s">
        <v>3497</v>
      </c>
      <c r="C510" s="409" t="s">
        <v>3790</v>
      </c>
      <c r="D510" s="422">
        <v>20000</v>
      </c>
      <c r="E510" s="421">
        <v>22</v>
      </c>
      <c r="F510" s="421">
        <v>4</v>
      </c>
      <c r="G510" s="412" t="s">
        <v>3811</v>
      </c>
      <c r="H510" s="408">
        <v>0</v>
      </c>
      <c r="I510" s="413">
        <v>20000</v>
      </c>
      <c r="J510" s="408">
        <v>0</v>
      </c>
      <c r="K510" s="408">
        <v>0</v>
      </c>
      <c r="L510" s="408" t="s">
        <v>1932</v>
      </c>
      <c r="M510" s="408" t="s">
        <v>1932</v>
      </c>
      <c r="N510" s="408" t="s">
        <v>3812</v>
      </c>
    </row>
    <row r="511" spans="1:14" ht="47.25" hidden="1">
      <c r="A511" s="415">
        <v>19</v>
      </c>
      <c r="B511" s="421" t="s">
        <v>3493</v>
      </c>
      <c r="C511" s="409" t="s">
        <v>3790</v>
      </c>
      <c r="D511" s="422">
        <v>1097.7</v>
      </c>
      <c r="E511" s="421">
        <v>145</v>
      </c>
      <c r="F511" s="421">
        <v>58</v>
      </c>
      <c r="G511" s="412" t="s">
        <v>1370</v>
      </c>
      <c r="H511" s="408"/>
      <c r="I511" s="413">
        <v>1097.7</v>
      </c>
      <c r="J511" s="408">
        <v>0</v>
      </c>
      <c r="K511" s="408">
        <v>0</v>
      </c>
      <c r="L511" s="408" t="s">
        <v>1932</v>
      </c>
      <c r="M511" s="408" t="s">
        <v>1932</v>
      </c>
      <c r="N511" s="408" t="s">
        <v>3484</v>
      </c>
    </row>
    <row r="512" spans="1:14" ht="47.25" hidden="1">
      <c r="A512" s="421">
        <v>20</v>
      </c>
      <c r="B512" s="421" t="s">
        <v>3487</v>
      </c>
      <c r="C512" s="409" t="s">
        <v>3790</v>
      </c>
      <c r="D512" s="422">
        <v>500</v>
      </c>
      <c r="E512" s="421">
        <v>13</v>
      </c>
      <c r="F512" s="421">
        <v>27</v>
      </c>
      <c r="G512" s="412" t="s">
        <v>3813</v>
      </c>
      <c r="H512" s="408"/>
      <c r="I512" s="413">
        <v>500</v>
      </c>
      <c r="J512" s="408">
        <v>0</v>
      </c>
      <c r="K512" s="408">
        <v>0</v>
      </c>
      <c r="L512" s="408" t="s">
        <v>1932</v>
      </c>
      <c r="M512" s="408" t="s">
        <v>1932</v>
      </c>
      <c r="N512" s="408" t="s">
        <v>3484</v>
      </c>
    </row>
    <row r="513" spans="1:14" ht="47.25" hidden="1">
      <c r="A513" s="421">
        <v>21</v>
      </c>
      <c r="B513" s="423" t="s">
        <v>3814</v>
      </c>
      <c r="C513" s="409" t="s">
        <v>3790</v>
      </c>
      <c r="D513" s="422">
        <v>228</v>
      </c>
      <c r="E513" s="421">
        <v>156</v>
      </c>
      <c r="F513" s="421">
        <v>10</v>
      </c>
      <c r="G513" s="412" t="s">
        <v>3815</v>
      </c>
      <c r="H513" s="408"/>
      <c r="I513" s="413">
        <v>228</v>
      </c>
      <c r="J513" s="408">
        <v>0</v>
      </c>
      <c r="K513" s="408">
        <v>0</v>
      </c>
      <c r="L513" s="408" t="s">
        <v>1932</v>
      </c>
      <c r="M513" s="408" t="s">
        <v>1932</v>
      </c>
      <c r="N513" s="408" t="s">
        <v>3484</v>
      </c>
    </row>
    <row r="514" spans="1:14" ht="31.5" hidden="1">
      <c r="A514" s="337">
        <v>1</v>
      </c>
      <c r="B514" s="424" t="s">
        <v>3816</v>
      </c>
      <c r="C514" s="314" t="s">
        <v>3530</v>
      </c>
      <c r="D514" s="425">
        <v>32052.6</v>
      </c>
      <c r="E514" s="426">
        <v>461</v>
      </c>
      <c r="F514" s="426">
        <v>24</v>
      </c>
      <c r="G514" s="426" t="s">
        <v>3817</v>
      </c>
      <c r="H514" s="426">
        <v>0</v>
      </c>
      <c r="I514" s="425">
        <v>32052.6</v>
      </c>
      <c r="J514" s="424">
        <v>0</v>
      </c>
      <c r="K514" s="424">
        <v>0</v>
      </c>
      <c r="L514" s="363" t="s">
        <v>3818</v>
      </c>
      <c r="M514" s="363" t="s">
        <v>647</v>
      </c>
      <c r="N514" s="427"/>
    </row>
    <row r="515" spans="1:14" ht="94.5" hidden="1">
      <c r="A515" s="337">
        <v>2</v>
      </c>
      <c r="B515" s="424" t="s">
        <v>3819</v>
      </c>
      <c r="C515" s="314" t="s">
        <v>3530</v>
      </c>
      <c r="D515" s="330">
        <v>34282.1</v>
      </c>
      <c r="E515" s="424" t="s">
        <v>3820</v>
      </c>
      <c r="F515" s="426">
        <v>18</v>
      </c>
      <c r="G515" s="426" t="s">
        <v>3821</v>
      </c>
      <c r="H515" s="426">
        <v>0</v>
      </c>
      <c r="I515" s="330">
        <v>34282.1</v>
      </c>
      <c r="J515" s="424">
        <v>0</v>
      </c>
      <c r="K515" s="424">
        <v>0</v>
      </c>
      <c r="L515" s="363" t="s">
        <v>3532</v>
      </c>
      <c r="M515" s="363" t="s">
        <v>647</v>
      </c>
      <c r="N515" s="427" t="s">
        <v>3703</v>
      </c>
    </row>
    <row r="516" spans="1:14" ht="31.5" hidden="1">
      <c r="A516" s="337">
        <v>3</v>
      </c>
      <c r="B516" s="424" t="s">
        <v>3822</v>
      </c>
      <c r="C516" s="314" t="s">
        <v>3530</v>
      </c>
      <c r="D516" s="425">
        <v>192399</v>
      </c>
      <c r="E516" s="426">
        <v>2</v>
      </c>
      <c r="F516" s="426">
        <v>4</v>
      </c>
      <c r="G516" s="424" t="s">
        <v>3823</v>
      </c>
      <c r="H516" s="424">
        <v>0</v>
      </c>
      <c r="I516" s="425">
        <v>192399</v>
      </c>
      <c r="J516" s="424">
        <v>0</v>
      </c>
      <c r="K516" s="424">
        <v>0</v>
      </c>
      <c r="L516" s="402" t="s">
        <v>3532</v>
      </c>
      <c r="M516" s="402" t="s">
        <v>3823</v>
      </c>
      <c r="N516" s="402" t="s">
        <v>3703</v>
      </c>
    </row>
    <row r="517" spans="1:14" ht="31.5" hidden="1">
      <c r="A517" s="337">
        <v>4</v>
      </c>
      <c r="B517" s="424" t="s">
        <v>3824</v>
      </c>
      <c r="C517" s="314" t="s">
        <v>3530</v>
      </c>
      <c r="D517" s="425">
        <v>3208</v>
      </c>
      <c r="E517" s="426">
        <v>17</v>
      </c>
      <c r="F517" s="426">
        <v>29</v>
      </c>
      <c r="G517" s="424" t="s">
        <v>3825</v>
      </c>
      <c r="H517" s="424">
        <v>0</v>
      </c>
      <c r="I517" s="425">
        <v>3208</v>
      </c>
      <c r="J517" s="424">
        <v>0</v>
      </c>
      <c r="K517" s="424">
        <v>0</v>
      </c>
      <c r="L517" s="402" t="s">
        <v>3532</v>
      </c>
      <c r="M517" s="331" t="s">
        <v>647</v>
      </c>
      <c r="N517" s="427" t="s">
        <v>3703</v>
      </c>
    </row>
    <row r="518" spans="1:14" ht="31.5" hidden="1">
      <c r="A518" s="337">
        <v>5</v>
      </c>
      <c r="B518" s="424" t="s">
        <v>3826</v>
      </c>
      <c r="C518" s="314" t="s">
        <v>3530</v>
      </c>
      <c r="D518" s="425">
        <v>329</v>
      </c>
      <c r="E518" s="426">
        <v>55</v>
      </c>
      <c r="F518" s="426">
        <v>24</v>
      </c>
      <c r="G518" s="424" t="s">
        <v>3827</v>
      </c>
      <c r="H518" s="424">
        <v>0</v>
      </c>
      <c r="I518" s="425">
        <v>329</v>
      </c>
      <c r="J518" s="424">
        <v>0</v>
      </c>
      <c r="K518" s="424">
        <v>0</v>
      </c>
      <c r="L518" s="402" t="s">
        <v>3532</v>
      </c>
      <c r="M518" s="331" t="s">
        <v>647</v>
      </c>
      <c r="N518" s="427" t="s">
        <v>3703</v>
      </c>
    </row>
    <row r="519" spans="1:14" ht="47.25" hidden="1">
      <c r="A519" s="337">
        <v>6</v>
      </c>
      <c r="B519" s="424" t="s">
        <v>3828</v>
      </c>
      <c r="C519" s="314" t="s">
        <v>3530</v>
      </c>
      <c r="D519" s="425">
        <v>29737</v>
      </c>
      <c r="E519" s="426">
        <v>12</v>
      </c>
      <c r="F519" s="426">
        <v>3</v>
      </c>
      <c r="G519" s="424" t="s">
        <v>3829</v>
      </c>
      <c r="H519" s="424">
        <v>0</v>
      </c>
      <c r="I519" s="425">
        <v>29737</v>
      </c>
      <c r="J519" s="424">
        <v>0</v>
      </c>
      <c r="K519" s="424">
        <v>0</v>
      </c>
      <c r="L519" s="402" t="s">
        <v>3532</v>
      </c>
      <c r="M519" s="331" t="s">
        <v>647</v>
      </c>
      <c r="N519" s="427" t="s">
        <v>3703</v>
      </c>
    </row>
    <row r="520" spans="1:14" ht="31.5" hidden="1">
      <c r="A520" s="428">
        <v>7</v>
      </c>
      <c r="B520" s="424" t="s">
        <v>3830</v>
      </c>
      <c r="C520" s="314" t="s">
        <v>3530</v>
      </c>
      <c r="D520" s="425">
        <v>830.4</v>
      </c>
      <c r="E520" s="426" t="s">
        <v>3831</v>
      </c>
      <c r="F520" s="426">
        <v>21</v>
      </c>
      <c r="G520" s="424" t="s">
        <v>3825</v>
      </c>
      <c r="H520" s="424">
        <v>0</v>
      </c>
      <c r="I520" s="425">
        <v>830.4</v>
      </c>
      <c r="J520" s="424">
        <v>0</v>
      </c>
      <c r="K520" s="424">
        <v>0</v>
      </c>
      <c r="L520" s="363" t="s">
        <v>3532</v>
      </c>
      <c r="M520" s="402" t="s">
        <v>647</v>
      </c>
      <c r="N520" s="427" t="s">
        <v>3703</v>
      </c>
    </row>
    <row r="521" spans="1:14" ht="31.5" hidden="1">
      <c r="A521" s="3668">
        <v>8</v>
      </c>
      <c r="B521" s="3671" t="s">
        <v>3832</v>
      </c>
      <c r="C521" s="314" t="s">
        <v>3530</v>
      </c>
      <c r="D521" s="330">
        <v>60325</v>
      </c>
      <c r="E521" s="429">
        <v>63</v>
      </c>
      <c r="F521" s="429">
        <v>2</v>
      </c>
      <c r="G521" s="386" t="s">
        <v>3833</v>
      </c>
      <c r="H521" s="386">
        <v>0</v>
      </c>
      <c r="I521" s="330">
        <v>60325</v>
      </c>
      <c r="J521" s="386">
        <v>0</v>
      </c>
      <c r="K521" s="429" t="s">
        <v>3834</v>
      </c>
      <c r="L521" s="363" t="s">
        <v>3532</v>
      </c>
      <c r="M521" s="402" t="s">
        <v>647</v>
      </c>
      <c r="N521" s="427" t="s">
        <v>3703</v>
      </c>
    </row>
    <row r="522" spans="1:14" ht="31.5" hidden="1">
      <c r="A522" s="3669"/>
      <c r="B522" s="3671"/>
      <c r="C522" s="314" t="s">
        <v>3530</v>
      </c>
      <c r="D522" s="330">
        <v>89601</v>
      </c>
      <c r="E522" s="429" t="s">
        <v>3536</v>
      </c>
      <c r="F522" s="429" t="s">
        <v>3536</v>
      </c>
      <c r="G522" s="386" t="s">
        <v>3833</v>
      </c>
      <c r="H522" s="386">
        <v>0</v>
      </c>
      <c r="I522" s="330">
        <v>89601</v>
      </c>
      <c r="J522" s="386">
        <v>0</v>
      </c>
      <c r="K522" s="429" t="s">
        <v>3835</v>
      </c>
      <c r="L522" s="363" t="s">
        <v>3532</v>
      </c>
      <c r="M522" s="402" t="s">
        <v>647</v>
      </c>
      <c r="N522" s="427" t="s">
        <v>3703</v>
      </c>
    </row>
    <row r="523" spans="1:14" ht="31.5" hidden="1">
      <c r="A523" s="3669"/>
      <c r="B523" s="3671"/>
      <c r="C523" s="314" t="s">
        <v>3530</v>
      </c>
      <c r="D523" s="330">
        <v>994</v>
      </c>
      <c r="E523" s="429" t="s">
        <v>3736</v>
      </c>
      <c r="F523" s="429" t="s">
        <v>3536</v>
      </c>
      <c r="G523" s="386" t="s">
        <v>3833</v>
      </c>
      <c r="H523" s="386">
        <v>0</v>
      </c>
      <c r="I523" s="330">
        <v>994</v>
      </c>
      <c r="J523" s="386">
        <v>0</v>
      </c>
      <c r="K523" s="429" t="s">
        <v>3834</v>
      </c>
      <c r="L523" s="363" t="s">
        <v>3532</v>
      </c>
      <c r="M523" s="402" t="s">
        <v>647</v>
      </c>
      <c r="N523" s="427" t="s">
        <v>3703</v>
      </c>
    </row>
    <row r="524" spans="1:14" ht="31.5" hidden="1">
      <c r="A524" s="3669"/>
      <c r="B524" s="3671"/>
      <c r="C524" s="314" t="s">
        <v>3530</v>
      </c>
      <c r="D524" s="330">
        <v>1401</v>
      </c>
      <c r="E524" s="429" t="s">
        <v>3736</v>
      </c>
      <c r="F524" s="429" t="s">
        <v>3536</v>
      </c>
      <c r="G524" s="386" t="s">
        <v>3833</v>
      </c>
      <c r="H524" s="386">
        <v>0</v>
      </c>
      <c r="I524" s="330">
        <v>1401</v>
      </c>
      <c r="J524" s="386">
        <v>0</v>
      </c>
      <c r="K524" s="429" t="s">
        <v>3835</v>
      </c>
      <c r="L524" s="363" t="s">
        <v>3532</v>
      </c>
      <c r="M524" s="402" t="s">
        <v>647</v>
      </c>
      <c r="N524" s="427" t="s">
        <v>3703</v>
      </c>
    </row>
    <row r="525" spans="1:14" ht="31.5" hidden="1">
      <c r="A525" s="3669"/>
      <c r="B525" s="3671"/>
      <c r="C525" s="314" t="s">
        <v>3530</v>
      </c>
      <c r="D525" s="330">
        <v>126399</v>
      </c>
      <c r="E525" s="429">
        <v>6</v>
      </c>
      <c r="F525" s="429">
        <v>3</v>
      </c>
      <c r="G525" s="386" t="s">
        <v>3833</v>
      </c>
      <c r="H525" s="386">
        <v>0</v>
      </c>
      <c r="I525" s="330">
        <v>126399</v>
      </c>
      <c r="J525" s="386">
        <v>0</v>
      </c>
      <c r="K525" s="429" t="s">
        <v>3834</v>
      </c>
      <c r="L525" s="363" t="s">
        <v>3532</v>
      </c>
      <c r="M525" s="402" t="s">
        <v>647</v>
      </c>
      <c r="N525" s="427" t="s">
        <v>3703</v>
      </c>
    </row>
    <row r="526" spans="1:14" ht="31.5" hidden="1">
      <c r="A526" s="3669"/>
      <c r="B526" s="3671"/>
      <c r="C526" s="314" t="s">
        <v>3530</v>
      </c>
      <c r="D526" s="330">
        <v>90842</v>
      </c>
      <c r="E526" s="429" t="s">
        <v>3536</v>
      </c>
      <c r="F526" s="429" t="s">
        <v>3536</v>
      </c>
      <c r="G526" s="386" t="s">
        <v>3833</v>
      </c>
      <c r="H526" s="386">
        <v>0</v>
      </c>
      <c r="I526" s="330">
        <v>90842</v>
      </c>
      <c r="J526" s="386">
        <v>0</v>
      </c>
      <c r="K526" s="429" t="s">
        <v>3835</v>
      </c>
      <c r="L526" s="363" t="s">
        <v>3532</v>
      </c>
      <c r="M526" s="402" t="s">
        <v>647</v>
      </c>
      <c r="N526" s="427" t="s">
        <v>3703</v>
      </c>
    </row>
    <row r="527" spans="1:14" ht="31.5" hidden="1">
      <c r="A527" s="3669"/>
      <c r="B527" s="3671"/>
      <c r="C527" s="314" t="s">
        <v>3530</v>
      </c>
      <c r="D527" s="342">
        <v>2262</v>
      </c>
      <c r="E527" s="337" t="s">
        <v>3736</v>
      </c>
      <c r="F527" s="429" t="s">
        <v>3536</v>
      </c>
      <c r="G527" s="386" t="s">
        <v>3833</v>
      </c>
      <c r="H527" s="386">
        <v>0</v>
      </c>
      <c r="I527" s="342">
        <v>2262</v>
      </c>
      <c r="J527" s="386">
        <v>0</v>
      </c>
      <c r="K527" s="429" t="s">
        <v>3834</v>
      </c>
      <c r="L527" s="363" t="s">
        <v>3532</v>
      </c>
      <c r="M527" s="402" t="s">
        <v>647</v>
      </c>
      <c r="N527" s="427" t="s">
        <v>3703</v>
      </c>
    </row>
    <row r="528" spans="1:14" ht="31.5" hidden="1">
      <c r="A528" s="3669"/>
      <c r="B528" s="3671"/>
      <c r="C528" s="314" t="s">
        <v>3530</v>
      </c>
      <c r="D528" s="342">
        <v>1175</v>
      </c>
      <c r="E528" s="337" t="s">
        <v>3736</v>
      </c>
      <c r="F528" s="429" t="s">
        <v>3536</v>
      </c>
      <c r="G528" s="386" t="s">
        <v>3833</v>
      </c>
      <c r="H528" s="386">
        <v>0</v>
      </c>
      <c r="I528" s="342">
        <v>1175</v>
      </c>
      <c r="J528" s="386">
        <v>0</v>
      </c>
      <c r="K528" s="429" t="s">
        <v>3835</v>
      </c>
      <c r="L528" s="363" t="s">
        <v>3532</v>
      </c>
      <c r="M528" s="402" t="s">
        <v>647</v>
      </c>
      <c r="N528" s="427" t="s">
        <v>3703</v>
      </c>
    </row>
    <row r="529" spans="1:14" ht="31.5" hidden="1">
      <c r="A529" s="3669"/>
      <c r="B529" s="3671"/>
      <c r="C529" s="314" t="s">
        <v>3530</v>
      </c>
      <c r="D529" s="330">
        <v>154297</v>
      </c>
      <c r="E529" s="429">
        <v>7</v>
      </c>
      <c r="F529" s="429" t="s">
        <v>3536</v>
      </c>
      <c r="G529" s="386" t="s">
        <v>3833</v>
      </c>
      <c r="H529" s="386">
        <v>0</v>
      </c>
      <c r="I529" s="330">
        <v>154297</v>
      </c>
      <c r="J529" s="386">
        <v>0</v>
      </c>
      <c r="K529" s="429" t="s">
        <v>3836</v>
      </c>
      <c r="L529" s="363" t="s">
        <v>3532</v>
      </c>
      <c r="M529" s="402" t="s">
        <v>647</v>
      </c>
      <c r="N529" s="427" t="s">
        <v>3703</v>
      </c>
    </row>
    <row r="530" spans="1:14" ht="31.5" hidden="1">
      <c r="A530" s="3669"/>
      <c r="B530" s="3671"/>
      <c r="C530" s="314" t="s">
        <v>3530</v>
      </c>
      <c r="D530" s="330">
        <v>82432</v>
      </c>
      <c r="E530" s="429" t="s">
        <v>3536</v>
      </c>
      <c r="F530" s="429" t="s">
        <v>3536</v>
      </c>
      <c r="G530" s="386" t="s">
        <v>3833</v>
      </c>
      <c r="H530" s="386">
        <v>0</v>
      </c>
      <c r="I530" s="330">
        <v>82432</v>
      </c>
      <c r="J530" s="386">
        <v>0</v>
      </c>
      <c r="K530" s="429" t="s">
        <v>3837</v>
      </c>
      <c r="L530" s="363" t="s">
        <v>3532</v>
      </c>
      <c r="M530" s="402" t="s">
        <v>647</v>
      </c>
      <c r="N530" s="427" t="s">
        <v>3703</v>
      </c>
    </row>
    <row r="531" spans="1:14" ht="31.5" hidden="1">
      <c r="A531" s="3669"/>
      <c r="B531" s="3671"/>
      <c r="C531" s="314" t="s">
        <v>3530</v>
      </c>
      <c r="D531" s="330">
        <v>430</v>
      </c>
      <c r="E531" s="429" t="s">
        <v>3536</v>
      </c>
      <c r="F531" s="429" t="s">
        <v>3536</v>
      </c>
      <c r="G531" s="386" t="s">
        <v>3833</v>
      </c>
      <c r="H531" s="386">
        <v>0</v>
      </c>
      <c r="I531" s="330">
        <v>430</v>
      </c>
      <c r="J531" s="386">
        <v>0</v>
      </c>
      <c r="K531" s="429" t="s">
        <v>3838</v>
      </c>
      <c r="L531" s="363" t="s">
        <v>3532</v>
      </c>
      <c r="M531" s="402" t="s">
        <v>647</v>
      </c>
      <c r="N531" s="427" t="s">
        <v>3703</v>
      </c>
    </row>
    <row r="532" spans="1:14" ht="31.5" hidden="1">
      <c r="A532" s="3669"/>
      <c r="B532" s="3671"/>
      <c r="C532" s="314" t="s">
        <v>3530</v>
      </c>
      <c r="D532" s="330">
        <v>71613</v>
      </c>
      <c r="E532" s="429">
        <v>12</v>
      </c>
      <c r="F532" s="429" t="s">
        <v>3536</v>
      </c>
      <c r="G532" s="386" t="s">
        <v>3833</v>
      </c>
      <c r="H532" s="386">
        <v>0</v>
      </c>
      <c r="I532" s="330">
        <v>71613</v>
      </c>
      <c r="J532" s="386">
        <v>0</v>
      </c>
      <c r="K532" s="429" t="s">
        <v>3838</v>
      </c>
      <c r="L532" s="363" t="s">
        <v>3532</v>
      </c>
      <c r="M532" s="402" t="s">
        <v>647</v>
      </c>
      <c r="N532" s="427" t="s">
        <v>3703</v>
      </c>
    </row>
    <row r="533" spans="1:14" ht="31.5" hidden="1">
      <c r="A533" s="3669"/>
      <c r="B533" s="3671"/>
      <c r="C533" s="314" t="s">
        <v>3530</v>
      </c>
      <c r="D533" s="330">
        <v>30000</v>
      </c>
      <c r="E533" s="429">
        <v>12</v>
      </c>
      <c r="F533" s="429" t="s">
        <v>3536</v>
      </c>
      <c r="G533" s="386" t="s">
        <v>3833</v>
      </c>
      <c r="H533" s="386">
        <v>0</v>
      </c>
      <c r="I533" s="330">
        <v>30000</v>
      </c>
      <c r="J533" s="386">
        <v>0</v>
      </c>
      <c r="K533" s="429" t="s">
        <v>3738</v>
      </c>
      <c r="L533" s="363" t="s">
        <v>3532</v>
      </c>
      <c r="M533" s="402" t="s">
        <v>647</v>
      </c>
      <c r="N533" s="427" t="s">
        <v>3703</v>
      </c>
    </row>
    <row r="534" spans="1:14" ht="31.5" hidden="1">
      <c r="A534" s="3669"/>
      <c r="B534" s="3671"/>
      <c r="C534" s="314" t="s">
        <v>3530</v>
      </c>
      <c r="D534" s="342">
        <v>127300</v>
      </c>
      <c r="E534" s="430" t="s">
        <v>3839</v>
      </c>
      <c r="F534" s="430" t="s">
        <v>3840</v>
      </c>
      <c r="G534" s="431" t="s">
        <v>3705</v>
      </c>
      <c r="H534" s="431">
        <v>0</v>
      </c>
      <c r="I534" s="342">
        <v>127300</v>
      </c>
      <c r="J534" s="431">
        <v>0</v>
      </c>
      <c r="K534" s="430" t="s">
        <v>3739</v>
      </c>
      <c r="L534" s="363" t="s">
        <v>3532</v>
      </c>
      <c r="M534" s="331" t="s">
        <v>544</v>
      </c>
      <c r="N534" s="427" t="s">
        <v>3703</v>
      </c>
    </row>
    <row r="535" spans="1:14" ht="31.5" hidden="1">
      <c r="A535" s="3669"/>
      <c r="B535" s="3671"/>
      <c r="C535" s="314" t="s">
        <v>3530</v>
      </c>
      <c r="D535" s="425">
        <v>106600</v>
      </c>
      <c r="E535" s="429" t="s">
        <v>3841</v>
      </c>
      <c r="F535" s="429">
        <v>9</v>
      </c>
      <c r="G535" s="386" t="s">
        <v>3833</v>
      </c>
      <c r="H535" s="386">
        <v>0</v>
      </c>
      <c r="I535" s="425">
        <v>106600</v>
      </c>
      <c r="J535" s="386">
        <v>0</v>
      </c>
      <c r="K535" s="429" t="s">
        <v>3740</v>
      </c>
      <c r="L535" s="363" t="s">
        <v>3532</v>
      </c>
      <c r="M535" s="402" t="s">
        <v>647</v>
      </c>
      <c r="N535" s="427" t="s">
        <v>3703</v>
      </c>
    </row>
    <row r="536" spans="1:14" ht="31.5" hidden="1">
      <c r="A536" s="3669"/>
      <c r="B536" s="3671"/>
      <c r="C536" s="314" t="s">
        <v>3530</v>
      </c>
      <c r="D536" s="432">
        <v>1554</v>
      </c>
      <c r="E536" s="430">
        <v>2</v>
      </c>
      <c r="F536" s="430">
        <v>3</v>
      </c>
      <c r="G536" s="429" t="s">
        <v>3705</v>
      </c>
      <c r="H536" s="429">
        <v>0</v>
      </c>
      <c r="I536" s="432">
        <v>1554</v>
      </c>
      <c r="J536" s="429">
        <v>0</v>
      </c>
      <c r="K536" s="429" t="s">
        <v>3834</v>
      </c>
      <c r="L536" s="363" t="s">
        <v>3532</v>
      </c>
      <c r="M536" s="331" t="s">
        <v>544</v>
      </c>
      <c r="N536" s="427" t="s">
        <v>3703</v>
      </c>
    </row>
    <row r="537" spans="1:14" ht="31.5" hidden="1">
      <c r="A537" s="3670"/>
      <c r="B537" s="3671"/>
      <c r="C537" s="314" t="s">
        <v>3530</v>
      </c>
      <c r="D537" s="425">
        <v>40000</v>
      </c>
      <c r="E537" s="429" t="s">
        <v>3842</v>
      </c>
      <c r="F537" s="429">
        <v>8</v>
      </c>
      <c r="G537" s="429" t="s">
        <v>3843</v>
      </c>
      <c r="H537" s="429">
        <v>0</v>
      </c>
      <c r="I537" s="425">
        <v>40000</v>
      </c>
      <c r="J537" s="429">
        <v>0</v>
      </c>
      <c r="K537" s="429" t="s">
        <v>3737</v>
      </c>
      <c r="L537" s="363" t="s">
        <v>3532</v>
      </c>
      <c r="M537" s="331" t="s">
        <v>647</v>
      </c>
      <c r="N537" s="427" t="s">
        <v>3703</v>
      </c>
    </row>
    <row r="538" spans="1:14" ht="31.5" hidden="1">
      <c r="A538" s="3668">
        <v>9</v>
      </c>
      <c r="B538" s="3672" t="s">
        <v>472</v>
      </c>
      <c r="C538" s="314" t="s">
        <v>3530</v>
      </c>
      <c r="D538" s="425">
        <v>21780.3</v>
      </c>
      <c r="E538" s="426">
        <v>456</v>
      </c>
      <c r="F538" s="426">
        <v>24</v>
      </c>
      <c r="G538" s="424" t="s">
        <v>3844</v>
      </c>
      <c r="H538" s="332">
        <v>0</v>
      </c>
      <c r="I538" s="425">
        <v>21780.3</v>
      </c>
      <c r="J538" s="424">
        <v>0</v>
      </c>
      <c r="K538" s="332">
        <v>0</v>
      </c>
      <c r="L538" s="331" t="s">
        <v>3818</v>
      </c>
      <c r="M538" s="331" t="s">
        <v>544</v>
      </c>
      <c r="N538" s="329" t="s">
        <v>3703</v>
      </c>
    </row>
    <row r="539" spans="1:14" ht="31.5" hidden="1">
      <c r="A539" s="3669"/>
      <c r="B539" s="3673"/>
      <c r="C539" s="314" t="s">
        <v>3530</v>
      </c>
      <c r="D539" s="425">
        <v>944145.6</v>
      </c>
      <c r="E539" s="426">
        <v>457</v>
      </c>
      <c r="F539" s="426">
        <v>24</v>
      </c>
      <c r="G539" s="424"/>
      <c r="H539" s="424">
        <v>0</v>
      </c>
      <c r="I539" s="425">
        <v>944145.6</v>
      </c>
      <c r="J539" s="424">
        <v>0</v>
      </c>
      <c r="K539" s="424">
        <v>0</v>
      </c>
      <c r="L539" s="331" t="s">
        <v>3818</v>
      </c>
      <c r="M539" s="331" t="s">
        <v>544</v>
      </c>
      <c r="N539" s="329" t="s">
        <v>3703</v>
      </c>
    </row>
    <row r="540" spans="1:14" ht="31.5" hidden="1">
      <c r="A540" s="3669"/>
      <c r="B540" s="3673"/>
      <c r="C540" s="314" t="s">
        <v>3530</v>
      </c>
      <c r="D540" s="425">
        <v>104455</v>
      </c>
      <c r="E540" s="426">
        <v>563</v>
      </c>
      <c r="F540" s="426">
        <v>24</v>
      </c>
      <c r="G540" s="424"/>
      <c r="H540" s="424"/>
      <c r="I540" s="425">
        <v>104455</v>
      </c>
      <c r="J540" s="424">
        <v>0</v>
      </c>
      <c r="K540" s="424">
        <v>0</v>
      </c>
      <c r="L540" s="331" t="s">
        <v>3818</v>
      </c>
      <c r="M540" s="331" t="s">
        <v>544</v>
      </c>
      <c r="N540" s="329" t="s">
        <v>3703</v>
      </c>
    </row>
    <row r="541" spans="1:14" ht="31.5" hidden="1">
      <c r="A541" s="3669"/>
      <c r="B541" s="3673"/>
      <c r="C541" s="314" t="s">
        <v>3530</v>
      </c>
      <c r="D541" s="425">
        <v>279038.90000000002</v>
      </c>
      <c r="E541" s="426">
        <v>564</v>
      </c>
      <c r="F541" s="426">
        <v>25</v>
      </c>
      <c r="G541" s="424"/>
      <c r="H541" s="424"/>
      <c r="I541" s="425">
        <v>279038.90000000002</v>
      </c>
      <c r="J541" s="424">
        <v>0</v>
      </c>
      <c r="K541" s="424">
        <v>0</v>
      </c>
      <c r="L541" s="331" t="s">
        <v>3818</v>
      </c>
      <c r="M541" s="331" t="s">
        <v>544</v>
      </c>
      <c r="N541" s="329" t="s">
        <v>3703</v>
      </c>
    </row>
    <row r="542" spans="1:14" ht="31.5" hidden="1">
      <c r="A542" s="3670"/>
      <c r="B542" s="3674"/>
      <c r="C542" s="314" t="s">
        <v>3530</v>
      </c>
      <c r="D542" s="425">
        <v>70998.8</v>
      </c>
      <c r="E542" s="426">
        <v>13</v>
      </c>
      <c r="F542" s="426">
        <v>25</v>
      </c>
      <c r="G542" s="424"/>
      <c r="H542" s="424"/>
      <c r="I542" s="425">
        <v>70998.8</v>
      </c>
      <c r="J542" s="424">
        <v>0</v>
      </c>
      <c r="K542" s="424">
        <v>0</v>
      </c>
      <c r="L542" s="331" t="s">
        <v>3818</v>
      </c>
      <c r="M542" s="331" t="s">
        <v>544</v>
      </c>
      <c r="N542" s="329" t="s">
        <v>3703</v>
      </c>
    </row>
  </sheetData>
  <autoFilter ref="A7:P542">
    <filterColumn colId="7">
      <customFilters>
        <customFilter operator="notEqual" val=" "/>
      </customFilters>
    </filterColumn>
  </autoFilter>
  <mergeCells count="176">
    <mergeCell ref="A1:N1"/>
    <mergeCell ref="A2:N2"/>
    <mergeCell ref="A3:N3"/>
    <mergeCell ref="A4:N4"/>
    <mergeCell ref="A6:A7"/>
    <mergeCell ref="B6:B7"/>
    <mergeCell ref="C6:C7"/>
    <mergeCell ref="D6:D7"/>
    <mergeCell ref="E6:E7"/>
    <mergeCell ref="F6:F7"/>
    <mergeCell ref="M6:M7"/>
    <mergeCell ref="N6:N7"/>
    <mergeCell ref="A68:A69"/>
    <mergeCell ref="B68:B69"/>
    <mergeCell ref="F68:F69"/>
    <mergeCell ref="G68:G69"/>
    <mergeCell ref="M68:M69"/>
    <mergeCell ref="N68:N69"/>
    <mergeCell ref="G6:G7"/>
    <mergeCell ref="H6:H7"/>
    <mergeCell ref="I6:I7"/>
    <mergeCell ref="J6:J7"/>
    <mergeCell ref="K6:K7"/>
    <mergeCell ref="L6:L7"/>
    <mergeCell ref="B146:B148"/>
    <mergeCell ref="L146:L148"/>
    <mergeCell ref="A211:A217"/>
    <mergeCell ref="B211:B217"/>
    <mergeCell ref="D211:D217"/>
    <mergeCell ref="G211:G217"/>
    <mergeCell ref="H211:H217"/>
    <mergeCell ref="I211:I217"/>
    <mergeCell ref="J211:J217"/>
    <mergeCell ref="K211:K217"/>
    <mergeCell ref="L211:L217"/>
    <mergeCell ref="M211:M217"/>
    <mergeCell ref="N211:N217"/>
    <mergeCell ref="A272:A273"/>
    <mergeCell ref="B272:B273"/>
    <mergeCell ref="F272:F273"/>
    <mergeCell ref="G272:G273"/>
    <mergeCell ref="M272:M273"/>
    <mergeCell ref="N272:N273"/>
    <mergeCell ref="A278:A289"/>
    <mergeCell ref="B278:B289"/>
    <mergeCell ref="F278:F289"/>
    <mergeCell ref="G278:G289"/>
    <mergeCell ref="M278:M289"/>
    <mergeCell ref="N278:N289"/>
    <mergeCell ref="A275:A277"/>
    <mergeCell ref="B275:B277"/>
    <mergeCell ref="F275:F277"/>
    <mergeCell ref="G275:G277"/>
    <mergeCell ref="M275:M277"/>
    <mergeCell ref="N275:N277"/>
    <mergeCell ref="M291:M297"/>
    <mergeCell ref="N291:N302"/>
    <mergeCell ref="A298:A302"/>
    <mergeCell ref="B298:B302"/>
    <mergeCell ref="D298:D302"/>
    <mergeCell ref="I298:I302"/>
    <mergeCell ref="M298:M302"/>
    <mergeCell ref="F290:F297"/>
    <mergeCell ref="G290:G297"/>
    <mergeCell ref="A291:A297"/>
    <mergeCell ref="B291:B297"/>
    <mergeCell ref="D291:D297"/>
    <mergeCell ref="I291:I297"/>
    <mergeCell ref="N303:N307"/>
    <mergeCell ref="F306:F307"/>
    <mergeCell ref="A308:A314"/>
    <mergeCell ref="B308:B314"/>
    <mergeCell ref="G308:G314"/>
    <mergeCell ref="M308:M314"/>
    <mergeCell ref="N308:N314"/>
    <mergeCell ref="A303:A307"/>
    <mergeCell ref="B303:B307"/>
    <mergeCell ref="D303:D307"/>
    <mergeCell ref="F303:F305"/>
    <mergeCell ref="I303:I307"/>
    <mergeCell ref="M303:M307"/>
    <mergeCell ref="N315:N316"/>
    <mergeCell ref="A358:A368"/>
    <mergeCell ref="B358:B368"/>
    <mergeCell ref="D358:D368"/>
    <mergeCell ref="G358:G368"/>
    <mergeCell ref="H358:H368"/>
    <mergeCell ref="I358:I368"/>
    <mergeCell ref="J358:J368"/>
    <mergeCell ref="K358:K368"/>
    <mergeCell ref="L358:L368"/>
    <mergeCell ref="M358:M368"/>
    <mergeCell ref="N358:N368"/>
    <mergeCell ref="L369:L389"/>
    <mergeCell ref="M369:M389"/>
    <mergeCell ref="N369:N389"/>
    <mergeCell ref="A390:A409"/>
    <mergeCell ref="B390:B409"/>
    <mergeCell ref="D390:D409"/>
    <mergeCell ref="G390:G409"/>
    <mergeCell ref="H390:H409"/>
    <mergeCell ref="I390:I409"/>
    <mergeCell ref="J390:J409"/>
    <mergeCell ref="A369:A389"/>
    <mergeCell ref="B369:B389"/>
    <mergeCell ref="D369:D389"/>
    <mergeCell ref="G369:G389"/>
    <mergeCell ref="H369:H389"/>
    <mergeCell ref="I369:I389"/>
    <mergeCell ref="J369:J389"/>
    <mergeCell ref="K369:K389"/>
    <mergeCell ref="N390:N409"/>
    <mergeCell ref="A426:A440"/>
    <mergeCell ref="B426:B440"/>
    <mergeCell ref="A441:A442"/>
    <mergeCell ref="B441:B442"/>
    <mergeCell ref="G441:G442"/>
    <mergeCell ref="H441:H442"/>
    <mergeCell ref="K390:K409"/>
    <mergeCell ref="L390:L409"/>
    <mergeCell ref="M390:M409"/>
    <mergeCell ref="J441:J442"/>
    <mergeCell ref="K441:K442"/>
    <mergeCell ref="L441:L442"/>
    <mergeCell ref="M441:M442"/>
    <mergeCell ref="G416:G420"/>
    <mergeCell ref="K416:K420"/>
    <mergeCell ref="L416:L420"/>
    <mergeCell ref="M416:M420"/>
    <mergeCell ref="N441:N442"/>
    <mergeCell ref="A443:A444"/>
    <mergeCell ref="B443:B444"/>
    <mergeCell ref="G443:G444"/>
    <mergeCell ref="H443:H444"/>
    <mergeCell ref="J443:J444"/>
    <mergeCell ref="K443:K444"/>
    <mergeCell ref="L443:L444"/>
    <mergeCell ref="M443:M444"/>
    <mergeCell ref="N443:N444"/>
    <mergeCell ref="A447:A448"/>
    <mergeCell ref="B447:B448"/>
    <mergeCell ref="G447:G448"/>
    <mergeCell ref="H447:H448"/>
    <mergeCell ref="J447:J448"/>
    <mergeCell ref="K447:K448"/>
    <mergeCell ref="L447:L448"/>
    <mergeCell ref="M447:M448"/>
    <mergeCell ref="N447:N448"/>
    <mergeCell ref="K497:K498"/>
    <mergeCell ref="L497:L498"/>
    <mergeCell ref="M497:M498"/>
    <mergeCell ref="A505:A506"/>
    <mergeCell ref="B505:B506"/>
    <mergeCell ref="D505:D506"/>
    <mergeCell ref="E505:E506"/>
    <mergeCell ref="F505:F506"/>
    <mergeCell ref="M505:M506"/>
    <mergeCell ref="L505:L506"/>
    <mergeCell ref="A497:A498"/>
    <mergeCell ref="B497:B498"/>
    <mergeCell ref="D497:D498"/>
    <mergeCell ref="E497:E498"/>
    <mergeCell ref="F497:F498"/>
    <mergeCell ref="G497:G498"/>
    <mergeCell ref="H497:H498"/>
    <mergeCell ref="I497:I498"/>
    <mergeCell ref="J497:J498"/>
    <mergeCell ref="A521:A537"/>
    <mergeCell ref="B521:B537"/>
    <mergeCell ref="A538:A542"/>
    <mergeCell ref="B538:B542"/>
    <mergeCell ref="G505:G506"/>
    <mergeCell ref="H505:H506"/>
    <mergeCell ref="I505:I506"/>
    <mergeCell ref="J505:J506"/>
    <mergeCell ref="K505:K506"/>
  </mergeCells>
  <pageMargins left="0.74803149606299213" right="0.15748031496062992" top="0.39370078740157483" bottom="0.15748031496062992" header="0.35433070866141736" footer="0.15748031496062992"/>
  <pageSetup paperSize="9" scale="7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1"/>
  <sheetViews>
    <sheetView zoomScale="85" zoomScaleNormal="85" workbookViewId="0">
      <selection activeCell="F22" sqref="F22"/>
    </sheetView>
  </sheetViews>
  <sheetFormatPr defaultRowHeight="15"/>
  <cols>
    <col min="1" max="1" width="8.85546875" style="1505"/>
    <col min="2" max="2" width="5.85546875" style="987" customWidth="1"/>
    <col min="3" max="3" width="38.7109375" style="988" bestFit="1" customWidth="1"/>
    <col min="4" max="8" width="15.28515625" style="988" customWidth="1"/>
    <col min="9" max="9" width="14.85546875" style="985" customWidth="1"/>
    <col min="10" max="10" width="9.7109375" style="989" customWidth="1"/>
    <col min="11" max="11" width="17.7109375" style="985" customWidth="1"/>
    <col min="12" max="12" width="11.7109375" style="989" bestFit="1" customWidth="1"/>
    <col min="13" max="13" width="13.42578125" style="985" bestFit="1" customWidth="1"/>
    <col min="14" max="14" width="19.85546875" style="985" bestFit="1" customWidth="1"/>
    <col min="15" max="18" width="14.7109375" style="985" customWidth="1"/>
    <col min="19" max="19" width="30" style="958" customWidth="1"/>
    <col min="20" max="264" width="9.140625" style="958"/>
    <col min="265" max="265" width="3.7109375" style="958" customWidth="1"/>
    <col min="266" max="266" width="28.85546875" style="958" customWidth="1"/>
    <col min="267" max="267" width="14.85546875" style="958" customWidth="1"/>
    <col min="268" max="268" width="9.7109375" style="958" customWidth="1"/>
    <col min="269" max="269" width="17.7109375" style="958" customWidth="1"/>
    <col min="270" max="270" width="10.42578125" style="958" customWidth="1"/>
    <col min="271" max="271" width="20.7109375" style="958" customWidth="1"/>
    <col min="272" max="272" width="15" style="958" customWidth="1"/>
    <col min="273" max="273" width="9.7109375" style="958" customWidth="1"/>
    <col min="274" max="274" width="14.7109375" style="958" customWidth="1"/>
    <col min="275" max="520" width="9.140625" style="958"/>
    <col min="521" max="521" width="3.7109375" style="958" customWidth="1"/>
    <col min="522" max="522" width="28.85546875" style="958" customWidth="1"/>
    <col min="523" max="523" width="14.85546875" style="958" customWidth="1"/>
    <col min="524" max="524" width="9.7109375" style="958" customWidth="1"/>
    <col min="525" max="525" width="17.7109375" style="958" customWidth="1"/>
    <col min="526" max="526" width="10.42578125" style="958" customWidth="1"/>
    <col min="527" max="527" width="20.7109375" style="958" customWidth="1"/>
    <col min="528" max="528" width="15" style="958" customWidth="1"/>
    <col min="529" max="529" width="9.7109375" style="958" customWidth="1"/>
    <col min="530" max="530" width="14.7109375" style="958" customWidth="1"/>
    <col min="531" max="776" width="9.140625" style="958"/>
    <col min="777" max="777" width="3.7109375" style="958" customWidth="1"/>
    <col min="778" max="778" width="28.85546875" style="958" customWidth="1"/>
    <col min="779" max="779" width="14.85546875" style="958" customWidth="1"/>
    <col min="780" max="780" width="9.7109375" style="958" customWidth="1"/>
    <col min="781" max="781" width="17.7109375" style="958" customWidth="1"/>
    <col min="782" max="782" width="10.42578125" style="958" customWidth="1"/>
    <col min="783" max="783" width="20.7109375" style="958" customWidth="1"/>
    <col min="784" max="784" width="15" style="958" customWidth="1"/>
    <col min="785" max="785" width="9.7109375" style="958" customWidth="1"/>
    <col min="786" max="786" width="14.7109375" style="958" customWidth="1"/>
    <col min="787" max="1032" width="9.140625" style="958"/>
    <col min="1033" max="1033" width="3.7109375" style="958" customWidth="1"/>
    <col min="1034" max="1034" width="28.85546875" style="958" customWidth="1"/>
    <col min="1035" max="1035" width="14.85546875" style="958" customWidth="1"/>
    <col min="1036" max="1036" width="9.7109375" style="958" customWidth="1"/>
    <col min="1037" max="1037" width="17.7109375" style="958" customWidth="1"/>
    <col min="1038" max="1038" width="10.42578125" style="958" customWidth="1"/>
    <col min="1039" max="1039" width="20.7109375" style="958" customWidth="1"/>
    <col min="1040" max="1040" width="15" style="958" customWidth="1"/>
    <col min="1041" max="1041" width="9.7109375" style="958" customWidth="1"/>
    <col min="1042" max="1042" width="14.7109375" style="958" customWidth="1"/>
    <col min="1043" max="1288" width="9.140625" style="958"/>
    <col min="1289" max="1289" width="3.7109375" style="958" customWidth="1"/>
    <col min="1290" max="1290" width="28.85546875" style="958" customWidth="1"/>
    <col min="1291" max="1291" width="14.85546875" style="958" customWidth="1"/>
    <col min="1292" max="1292" width="9.7109375" style="958" customWidth="1"/>
    <col min="1293" max="1293" width="17.7109375" style="958" customWidth="1"/>
    <col min="1294" max="1294" width="10.42578125" style="958" customWidth="1"/>
    <col min="1295" max="1295" width="20.7109375" style="958" customWidth="1"/>
    <col min="1296" max="1296" width="15" style="958" customWidth="1"/>
    <col min="1297" max="1297" width="9.7109375" style="958" customWidth="1"/>
    <col min="1298" max="1298" width="14.7109375" style="958" customWidth="1"/>
    <col min="1299" max="1544" width="9.140625" style="958"/>
    <col min="1545" max="1545" width="3.7109375" style="958" customWidth="1"/>
    <col min="1546" max="1546" width="28.85546875" style="958" customWidth="1"/>
    <col min="1547" max="1547" width="14.85546875" style="958" customWidth="1"/>
    <col min="1548" max="1548" width="9.7109375" style="958" customWidth="1"/>
    <col min="1549" max="1549" width="17.7109375" style="958" customWidth="1"/>
    <col min="1550" max="1550" width="10.42578125" style="958" customWidth="1"/>
    <col min="1551" max="1551" width="20.7109375" style="958" customWidth="1"/>
    <col min="1552" max="1552" width="15" style="958" customWidth="1"/>
    <col min="1553" max="1553" width="9.7109375" style="958" customWidth="1"/>
    <col min="1554" max="1554" width="14.7109375" style="958" customWidth="1"/>
    <col min="1555" max="1800" width="9.140625" style="958"/>
    <col min="1801" max="1801" width="3.7109375" style="958" customWidth="1"/>
    <col min="1802" max="1802" width="28.85546875" style="958" customWidth="1"/>
    <col min="1803" max="1803" width="14.85546875" style="958" customWidth="1"/>
    <col min="1804" max="1804" width="9.7109375" style="958" customWidth="1"/>
    <col min="1805" max="1805" width="17.7109375" style="958" customWidth="1"/>
    <col min="1806" max="1806" width="10.42578125" style="958" customWidth="1"/>
    <col min="1807" max="1807" width="20.7109375" style="958" customWidth="1"/>
    <col min="1808" max="1808" width="15" style="958" customWidth="1"/>
    <col min="1809" max="1809" width="9.7109375" style="958" customWidth="1"/>
    <col min="1810" max="1810" width="14.7109375" style="958" customWidth="1"/>
    <col min="1811" max="2056" width="9.140625" style="958"/>
    <col min="2057" max="2057" width="3.7109375" style="958" customWidth="1"/>
    <col min="2058" max="2058" width="28.85546875" style="958" customWidth="1"/>
    <col min="2059" max="2059" width="14.85546875" style="958" customWidth="1"/>
    <col min="2060" max="2060" width="9.7109375" style="958" customWidth="1"/>
    <col min="2061" max="2061" width="17.7109375" style="958" customWidth="1"/>
    <col min="2062" max="2062" width="10.42578125" style="958" customWidth="1"/>
    <col min="2063" max="2063" width="20.7109375" style="958" customWidth="1"/>
    <col min="2064" max="2064" width="15" style="958" customWidth="1"/>
    <col min="2065" max="2065" width="9.7109375" style="958" customWidth="1"/>
    <col min="2066" max="2066" width="14.7109375" style="958" customWidth="1"/>
    <col min="2067" max="2312" width="9.140625" style="958"/>
    <col min="2313" max="2313" width="3.7109375" style="958" customWidth="1"/>
    <col min="2314" max="2314" width="28.85546875" style="958" customWidth="1"/>
    <col min="2315" max="2315" width="14.85546875" style="958" customWidth="1"/>
    <col min="2316" max="2316" width="9.7109375" style="958" customWidth="1"/>
    <col min="2317" max="2317" width="17.7109375" style="958" customWidth="1"/>
    <col min="2318" max="2318" width="10.42578125" style="958" customWidth="1"/>
    <col min="2319" max="2319" width="20.7109375" style="958" customWidth="1"/>
    <col min="2320" max="2320" width="15" style="958" customWidth="1"/>
    <col min="2321" max="2321" width="9.7109375" style="958" customWidth="1"/>
    <col min="2322" max="2322" width="14.7109375" style="958" customWidth="1"/>
    <col min="2323" max="2568" width="9.140625" style="958"/>
    <col min="2569" max="2569" width="3.7109375" style="958" customWidth="1"/>
    <col min="2570" max="2570" width="28.85546875" style="958" customWidth="1"/>
    <col min="2571" max="2571" width="14.85546875" style="958" customWidth="1"/>
    <col min="2572" max="2572" width="9.7109375" style="958" customWidth="1"/>
    <col min="2573" max="2573" width="17.7109375" style="958" customWidth="1"/>
    <col min="2574" max="2574" width="10.42578125" style="958" customWidth="1"/>
    <col min="2575" max="2575" width="20.7109375" style="958" customWidth="1"/>
    <col min="2576" max="2576" width="15" style="958" customWidth="1"/>
    <col min="2577" max="2577" width="9.7109375" style="958" customWidth="1"/>
    <col min="2578" max="2578" width="14.7109375" style="958" customWidth="1"/>
    <col min="2579" max="2824" width="9.140625" style="958"/>
    <col min="2825" max="2825" width="3.7109375" style="958" customWidth="1"/>
    <col min="2826" max="2826" width="28.85546875" style="958" customWidth="1"/>
    <col min="2827" max="2827" width="14.85546875" style="958" customWidth="1"/>
    <col min="2828" max="2828" width="9.7109375" style="958" customWidth="1"/>
    <col min="2829" max="2829" width="17.7109375" style="958" customWidth="1"/>
    <col min="2830" max="2830" width="10.42578125" style="958" customWidth="1"/>
    <col min="2831" max="2831" width="20.7109375" style="958" customWidth="1"/>
    <col min="2832" max="2832" width="15" style="958" customWidth="1"/>
    <col min="2833" max="2833" width="9.7109375" style="958" customWidth="1"/>
    <col min="2834" max="2834" width="14.7109375" style="958" customWidth="1"/>
    <col min="2835" max="3080" width="9.140625" style="958"/>
    <col min="3081" max="3081" width="3.7109375" style="958" customWidth="1"/>
    <col min="3082" max="3082" width="28.85546875" style="958" customWidth="1"/>
    <col min="3083" max="3083" width="14.85546875" style="958" customWidth="1"/>
    <col min="3084" max="3084" width="9.7109375" style="958" customWidth="1"/>
    <col min="3085" max="3085" width="17.7109375" style="958" customWidth="1"/>
    <col min="3086" max="3086" width="10.42578125" style="958" customWidth="1"/>
    <col min="3087" max="3087" width="20.7109375" style="958" customWidth="1"/>
    <col min="3088" max="3088" width="15" style="958" customWidth="1"/>
    <col min="3089" max="3089" width="9.7109375" style="958" customWidth="1"/>
    <col min="3090" max="3090" width="14.7109375" style="958" customWidth="1"/>
    <col min="3091" max="3336" width="9.140625" style="958"/>
    <col min="3337" max="3337" width="3.7109375" style="958" customWidth="1"/>
    <col min="3338" max="3338" width="28.85546875" style="958" customWidth="1"/>
    <col min="3339" max="3339" width="14.85546875" style="958" customWidth="1"/>
    <col min="3340" max="3340" width="9.7109375" style="958" customWidth="1"/>
    <col min="3341" max="3341" width="17.7109375" style="958" customWidth="1"/>
    <col min="3342" max="3342" width="10.42578125" style="958" customWidth="1"/>
    <col min="3343" max="3343" width="20.7109375" style="958" customWidth="1"/>
    <col min="3344" max="3344" width="15" style="958" customWidth="1"/>
    <col min="3345" max="3345" width="9.7109375" style="958" customWidth="1"/>
    <col min="3346" max="3346" width="14.7109375" style="958" customWidth="1"/>
    <col min="3347" max="3592" width="9.140625" style="958"/>
    <col min="3593" max="3593" width="3.7109375" style="958" customWidth="1"/>
    <col min="3594" max="3594" width="28.85546875" style="958" customWidth="1"/>
    <col min="3595" max="3595" width="14.85546875" style="958" customWidth="1"/>
    <col min="3596" max="3596" width="9.7109375" style="958" customWidth="1"/>
    <col min="3597" max="3597" width="17.7109375" style="958" customWidth="1"/>
    <col min="3598" max="3598" width="10.42578125" style="958" customWidth="1"/>
    <col min="3599" max="3599" width="20.7109375" style="958" customWidth="1"/>
    <col min="3600" max="3600" width="15" style="958" customWidth="1"/>
    <col min="3601" max="3601" width="9.7109375" style="958" customWidth="1"/>
    <col min="3602" max="3602" width="14.7109375" style="958" customWidth="1"/>
    <col min="3603" max="3848" width="9.140625" style="958"/>
    <col min="3849" max="3849" width="3.7109375" style="958" customWidth="1"/>
    <col min="3850" max="3850" width="28.85546875" style="958" customWidth="1"/>
    <col min="3851" max="3851" width="14.85546875" style="958" customWidth="1"/>
    <col min="3852" max="3852" width="9.7109375" style="958" customWidth="1"/>
    <col min="3853" max="3853" width="17.7109375" style="958" customWidth="1"/>
    <col min="3854" max="3854" width="10.42578125" style="958" customWidth="1"/>
    <col min="3855" max="3855" width="20.7109375" style="958" customWidth="1"/>
    <col min="3856" max="3856" width="15" style="958" customWidth="1"/>
    <col min="3857" max="3857" width="9.7109375" style="958" customWidth="1"/>
    <col min="3858" max="3858" width="14.7109375" style="958" customWidth="1"/>
    <col min="3859" max="4104" width="9.140625" style="958"/>
    <col min="4105" max="4105" width="3.7109375" style="958" customWidth="1"/>
    <col min="4106" max="4106" width="28.85546875" style="958" customWidth="1"/>
    <col min="4107" max="4107" width="14.85546875" style="958" customWidth="1"/>
    <col min="4108" max="4108" width="9.7109375" style="958" customWidth="1"/>
    <col min="4109" max="4109" width="17.7109375" style="958" customWidth="1"/>
    <col min="4110" max="4110" width="10.42578125" style="958" customWidth="1"/>
    <col min="4111" max="4111" width="20.7109375" style="958" customWidth="1"/>
    <col min="4112" max="4112" width="15" style="958" customWidth="1"/>
    <col min="4113" max="4113" width="9.7109375" style="958" customWidth="1"/>
    <col min="4114" max="4114" width="14.7109375" style="958" customWidth="1"/>
    <col min="4115" max="4360" width="9.140625" style="958"/>
    <col min="4361" max="4361" width="3.7109375" style="958" customWidth="1"/>
    <col min="4362" max="4362" width="28.85546875" style="958" customWidth="1"/>
    <col min="4363" max="4363" width="14.85546875" style="958" customWidth="1"/>
    <col min="4364" max="4364" width="9.7109375" style="958" customWidth="1"/>
    <col min="4365" max="4365" width="17.7109375" style="958" customWidth="1"/>
    <col min="4366" max="4366" width="10.42578125" style="958" customWidth="1"/>
    <col min="4367" max="4367" width="20.7109375" style="958" customWidth="1"/>
    <col min="4368" max="4368" width="15" style="958" customWidth="1"/>
    <col min="4369" max="4369" width="9.7109375" style="958" customWidth="1"/>
    <col min="4370" max="4370" width="14.7109375" style="958" customWidth="1"/>
    <col min="4371" max="4616" width="9.140625" style="958"/>
    <col min="4617" max="4617" width="3.7109375" style="958" customWidth="1"/>
    <col min="4618" max="4618" width="28.85546875" style="958" customWidth="1"/>
    <col min="4619" max="4619" width="14.85546875" style="958" customWidth="1"/>
    <col min="4620" max="4620" width="9.7109375" style="958" customWidth="1"/>
    <col min="4621" max="4621" width="17.7109375" style="958" customWidth="1"/>
    <col min="4622" max="4622" width="10.42578125" style="958" customWidth="1"/>
    <col min="4623" max="4623" width="20.7109375" style="958" customWidth="1"/>
    <col min="4624" max="4624" width="15" style="958" customWidth="1"/>
    <col min="4625" max="4625" width="9.7109375" style="958" customWidth="1"/>
    <col min="4626" max="4626" width="14.7109375" style="958" customWidth="1"/>
    <col min="4627" max="4872" width="9.140625" style="958"/>
    <col min="4873" max="4873" width="3.7109375" style="958" customWidth="1"/>
    <col min="4874" max="4874" width="28.85546875" style="958" customWidth="1"/>
    <col min="4875" max="4875" width="14.85546875" style="958" customWidth="1"/>
    <col min="4876" max="4876" width="9.7109375" style="958" customWidth="1"/>
    <col min="4877" max="4877" width="17.7109375" style="958" customWidth="1"/>
    <col min="4878" max="4878" width="10.42578125" style="958" customWidth="1"/>
    <col min="4879" max="4879" width="20.7109375" style="958" customWidth="1"/>
    <col min="4880" max="4880" width="15" style="958" customWidth="1"/>
    <col min="4881" max="4881" width="9.7109375" style="958" customWidth="1"/>
    <col min="4882" max="4882" width="14.7109375" style="958" customWidth="1"/>
    <col min="4883" max="5128" width="9.140625" style="958"/>
    <col min="5129" max="5129" width="3.7109375" style="958" customWidth="1"/>
    <col min="5130" max="5130" width="28.85546875" style="958" customWidth="1"/>
    <col min="5131" max="5131" width="14.85546875" style="958" customWidth="1"/>
    <col min="5132" max="5132" width="9.7109375" style="958" customWidth="1"/>
    <col min="5133" max="5133" width="17.7109375" style="958" customWidth="1"/>
    <col min="5134" max="5134" width="10.42578125" style="958" customWidth="1"/>
    <col min="5135" max="5135" width="20.7109375" style="958" customWidth="1"/>
    <col min="5136" max="5136" width="15" style="958" customWidth="1"/>
    <col min="5137" max="5137" width="9.7109375" style="958" customWidth="1"/>
    <col min="5138" max="5138" width="14.7109375" style="958" customWidth="1"/>
    <col min="5139" max="5384" width="9.140625" style="958"/>
    <col min="5385" max="5385" width="3.7109375" style="958" customWidth="1"/>
    <col min="5386" max="5386" width="28.85546875" style="958" customWidth="1"/>
    <col min="5387" max="5387" width="14.85546875" style="958" customWidth="1"/>
    <col min="5388" max="5388" width="9.7109375" style="958" customWidth="1"/>
    <col min="5389" max="5389" width="17.7109375" style="958" customWidth="1"/>
    <col min="5390" max="5390" width="10.42578125" style="958" customWidth="1"/>
    <col min="5391" max="5391" width="20.7109375" style="958" customWidth="1"/>
    <col min="5392" max="5392" width="15" style="958" customWidth="1"/>
    <col min="5393" max="5393" width="9.7109375" style="958" customWidth="1"/>
    <col min="5394" max="5394" width="14.7109375" style="958" customWidth="1"/>
    <col min="5395" max="5640" width="9.140625" style="958"/>
    <col min="5641" max="5641" width="3.7109375" style="958" customWidth="1"/>
    <col min="5642" max="5642" width="28.85546875" style="958" customWidth="1"/>
    <col min="5643" max="5643" width="14.85546875" style="958" customWidth="1"/>
    <col min="5644" max="5644" width="9.7109375" style="958" customWidth="1"/>
    <col min="5645" max="5645" width="17.7109375" style="958" customWidth="1"/>
    <col min="5646" max="5646" width="10.42578125" style="958" customWidth="1"/>
    <col min="5647" max="5647" width="20.7109375" style="958" customWidth="1"/>
    <col min="5648" max="5648" width="15" style="958" customWidth="1"/>
    <col min="5649" max="5649" width="9.7109375" style="958" customWidth="1"/>
    <col min="5650" max="5650" width="14.7109375" style="958" customWidth="1"/>
    <col min="5651" max="5896" width="9.140625" style="958"/>
    <col min="5897" max="5897" width="3.7109375" style="958" customWidth="1"/>
    <col min="5898" max="5898" width="28.85546875" style="958" customWidth="1"/>
    <col min="5899" max="5899" width="14.85546875" style="958" customWidth="1"/>
    <col min="5900" max="5900" width="9.7109375" style="958" customWidth="1"/>
    <col min="5901" max="5901" width="17.7109375" style="958" customWidth="1"/>
    <col min="5902" max="5902" width="10.42578125" style="958" customWidth="1"/>
    <col min="5903" max="5903" width="20.7109375" style="958" customWidth="1"/>
    <col min="5904" max="5904" width="15" style="958" customWidth="1"/>
    <col min="5905" max="5905" width="9.7109375" style="958" customWidth="1"/>
    <col min="5906" max="5906" width="14.7109375" style="958" customWidth="1"/>
    <col min="5907" max="6152" width="9.140625" style="958"/>
    <col min="6153" max="6153" width="3.7109375" style="958" customWidth="1"/>
    <col min="6154" max="6154" width="28.85546875" style="958" customWidth="1"/>
    <col min="6155" max="6155" width="14.85546875" style="958" customWidth="1"/>
    <col min="6156" max="6156" width="9.7109375" style="958" customWidth="1"/>
    <col min="6157" max="6157" width="17.7109375" style="958" customWidth="1"/>
    <col min="6158" max="6158" width="10.42578125" style="958" customWidth="1"/>
    <col min="6159" max="6159" width="20.7109375" style="958" customWidth="1"/>
    <col min="6160" max="6160" width="15" style="958" customWidth="1"/>
    <col min="6161" max="6161" width="9.7109375" style="958" customWidth="1"/>
    <col min="6162" max="6162" width="14.7109375" style="958" customWidth="1"/>
    <col min="6163" max="6408" width="9.140625" style="958"/>
    <col min="6409" max="6409" width="3.7109375" style="958" customWidth="1"/>
    <col min="6410" max="6410" width="28.85546875" style="958" customWidth="1"/>
    <col min="6411" max="6411" width="14.85546875" style="958" customWidth="1"/>
    <col min="6412" max="6412" width="9.7109375" style="958" customWidth="1"/>
    <col min="6413" max="6413" width="17.7109375" style="958" customWidth="1"/>
    <col min="6414" max="6414" width="10.42578125" style="958" customWidth="1"/>
    <col min="6415" max="6415" width="20.7109375" style="958" customWidth="1"/>
    <col min="6416" max="6416" width="15" style="958" customWidth="1"/>
    <col min="6417" max="6417" width="9.7109375" style="958" customWidth="1"/>
    <col min="6418" max="6418" width="14.7109375" style="958" customWidth="1"/>
    <col min="6419" max="6664" width="9.140625" style="958"/>
    <col min="6665" max="6665" width="3.7109375" style="958" customWidth="1"/>
    <col min="6666" max="6666" width="28.85546875" style="958" customWidth="1"/>
    <col min="6667" max="6667" width="14.85546875" style="958" customWidth="1"/>
    <col min="6668" max="6668" width="9.7109375" style="958" customWidth="1"/>
    <col min="6669" max="6669" width="17.7109375" style="958" customWidth="1"/>
    <col min="6670" max="6670" width="10.42578125" style="958" customWidth="1"/>
    <col min="6671" max="6671" width="20.7109375" style="958" customWidth="1"/>
    <col min="6672" max="6672" width="15" style="958" customWidth="1"/>
    <col min="6673" max="6673" width="9.7109375" style="958" customWidth="1"/>
    <col min="6674" max="6674" width="14.7109375" style="958" customWidth="1"/>
    <col min="6675" max="6920" width="9.140625" style="958"/>
    <col min="6921" max="6921" width="3.7109375" style="958" customWidth="1"/>
    <col min="6922" max="6922" width="28.85546875" style="958" customWidth="1"/>
    <col min="6923" max="6923" width="14.85546875" style="958" customWidth="1"/>
    <col min="6924" max="6924" width="9.7109375" style="958" customWidth="1"/>
    <col min="6925" max="6925" width="17.7109375" style="958" customWidth="1"/>
    <col min="6926" max="6926" width="10.42578125" style="958" customWidth="1"/>
    <col min="6927" max="6927" width="20.7109375" style="958" customWidth="1"/>
    <col min="6928" max="6928" width="15" style="958" customWidth="1"/>
    <col min="6929" max="6929" width="9.7109375" style="958" customWidth="1"/>
    <col min="6930" max="6930" width="14.7109375" style="958" customWidth="1"/>
    <col min="6931" max="7176" width="9.140625" style="958"/>
    <col min="7177" max="7177" width="3.7109375" style="958" customWidth="1"/>
    <col min="7178" max="7178" width="28.85546875" style="958" customWidth="1"/>
    <col min="7179" max="7179" width="14.85546875" style="958" customWidth="1"/>
    <col min="7180" max="7180" width="9.7109375" style="958" customWidth="1"/>
    <col min="7181" max="7181" width="17.7109375" style="958" customWidth="1"/>
    <col min="7182" max="7182" width="10.42578125" style="958" customWidth="1"/>
    <col min="7183" max="7183" width="20.7109375" style="958" customWidth="1"/>
    <col min="7184" max="7184" width="15" style="958" customWidth="1"/>
    <col min="7185" max="7185" width="9.7109375" style="958" customWidth="1"/>
    <col min="7186" max="7186" width="14.7109375" style="958" customWidth="1"/>
    <col min="7187" max="7432" width="9.140625" style="958"/>
    <col min="7433" max="7433" width="3.7109375" style="958" customWidth="1"/>
    <col min="7434" max="7434" width="28.85546875" style="958" customWidth="1"/>
    <col min="7435" max="7435" width="14.85546875" style="958" customWidth="1"/>
    <col min="7436" max="7436" width="9.7109375" style="958" customWidth="1"/>
    <col min="7437" max="7437" width="17.7109375" style="958" customWidth="1"/>
    <col min="7438" max="7438" width="10.42578125" style="958" customWidth="1"/>
    <col min="7439" max="7439" width="20.7109375" style="958" customWidth="1"/>
    <col min="7440" max="7440" width="15" style="958" customWidth="1"/>
    <col min="7441" max="7441" width="9.7109375" style="958" customWidth="1"/>
    <col min="7442" max="7442" width="14.7109375" style="958" customWidth="1"/>
    <col min="7443" max="7688" width="9.140625" style="958"/>
    <col min="7689" max="7689" width="3.7109375" style="958" customWidth="1"/>
    <col min="7690" max="7690" width="28.85546875" style="958" customWidth="1"/>
    <col min="7691" max="7691" width="14.85546875" style="958" customWidth="1"/>
    <col min="7692" max="7692" width="9.7109375" style="958" customWidth="1"/>
    <col min="7693" max="7693" width="17.7109375" style="958" customWidth="1"/>
    <col min="7694" max="7694" width="10.42578125" style="958" customWidth="1"/>
    <col min="7695" max="7695" width="20.7109375" style="958" customWidth="1"/>
    <col min="7696" max="7696" width="15" style="958" customWidth="1"/>
    <col min="7697" max="7697" width="9.7109375" style="958" customWidth="1"/>
    <col min="7698" max="7698" width="14.7109375" style="958" customWidth="1"/>
    <col min="7699" max="7944" width="9.140625" style="958"/>
    <col min="7945" max="7945" width="3.7109375" style="958" customWidth="1"/>
    <col min="7946" max="7946" width="28.85546875" style="958" customWidth="1"/>
    <col min="7947" max="7947" width="14.85546875" style="958" customWidth="1"/>
    <col min="7948" max="7948" width="9.7109375" style="958" customWidth="1"/>
    <col min="7949" max="7949" width="17.7109375" style="958" customWidth="1"/>
    <col min="7950" max="7950" width="10.42578125" style="958" customWidth="1"/>
    <col min="7951" max="7951" width="20.7109375" style="958" customWidth="1"/>
    <col min="7952" max="7952" width="15" style="958" customWidth="1"/>
    <col min="7953" max="7953" width="9.7109375" style="958" customWidth="1"/>
    <col min="7954" max="7954" width="14.7109375" style="958" customWidth="1"/>
    <col min="7955" max="8200" width="9.140625" style="958"/>
    <col min="8201" max="8201" width="3.7109375" style="958" customWidth="1"/>
    <col min="8202" max="8202" width="28.85546875" style="958" customWidth="1"/>
    <col min="8203" max="8203" width="14.85546875" style="958" customWidth="1"/>
    <col min="8204" max="8204" width="9.7109375" style="958" customWidth="1"/>
    <col min="8205" max="8205" width="17.7109375" style="958" customWidth="1"/>
    <col min="8206" max="8206" width="10.42578125" style="958" customWidth="1"/>
    <col min="8207" max="8207" width="20.7109375" style="958" customWidth="1"/>
    <col min="8208" max="8208" width="15" style="958" customWidth="1"/>
    <col min="8209" max="8209" width="9.7109375" style="958" customWidth="1"/>
    <col min="8210" max="8210" width="14.7109375" style="958" customWidth="1"/>
    <col min="8211" max="8456" width="9.140625" style="958"/>
    <col min="8457" max="8457" width="3.7109375" style="958" customWidth="1"/>
    <col min="8458" max="8458" width="28.85546875" style="958" customWidth="1"/>
    <col min="8459" max="8459" width="14.85546875" style="958" customWidth="1"/>
    <col min="8460" max="8460" width="9.7109375" style="958" customWidth="1"/>
    <col min="8461" max="8461" width="17.7109375" style="958" customWidth="1"/>
    <col min="8462" max="8462" width="10.42578125" style="958" customWidth="1"/>
    <col min="8463" max="8463" width="20.7109375" style="958" customWidth="1"/>
    <col min="8464" max="8464" width="15" style="958" customWidth="1"/>
    <col min="8465" max="8465" width="9.7109375" style="958" customWidth="1"/>
    <col min="8466" max="8466" width="14.7109375" style="958" customWidth="1"/>
    <col min="8467" max="8712" width="9.140625" style="958"/>
    <col min="8713" max="8713" width="3.7109375" style="958" customWidth="1"/>
    <col min="8714" max="8714" width="28.85546875" style="958" customWidth="1"/>
    <col min="8715" max="8715" width="14.85546875" style="958" customWidth="1"/>
    <col min="8716" max="8716" width="9.7109375" style="958" customWidth="1"/>
    <col min="8717" max="8717" width="17.7109375" style="958" customWidth="1"/>
    <col min="8718" max="8718" width="10.42578125" style="958" customWidth="1"/>
    <col min="8719" max="8719" width="20.7109375" style="958" customWidth="1"/>
    <col min="8720" max="8720" width="15" style="958" customWidth="1"/>
    <col min="8721" max="8721" width="9.7109375" style="958" customWidth="1"/>
    <col min="8722" max="8722" width="14.7109375" style="958" customWidth="1"/>
    <col min="8723" max="8968" width="9.140625" style="958"/>
    <col min="8969" max="8969" width="3.7109375" style="958" customWidth="1"/>
    <col min="8970" max="8970" width="28.85546875" style="958" customWidth="1"/>
    <col min="8971" max="8971" width="14.85546875" style="958" customWidth="1"/>
    <col min="8972" max="8972" width="9.7109375" style="958" customWidth="1"/>
    <col min="8973" max="8973" width="17.7109375" style="958" customWidth="1"/>
    <col min="8974" max="8974" width="10.42578125" style="958" customWidth="1"/>
    <col min="8975" max="8975" width="20.7109375" style="958" customWidth="1"/>
    <col min="8976" max="8976" width="15" style="958" customWidth="1"/>
    <col min="8977" max="8977" width="9.7109375" style="958" customWidth="1"/>
    <col min="8978" max="8978" width="14.7109375" style="958" customWidth="1"/>
    <col min="8979" max="9224" width="9.140625" style="958"/>
    <col min="9225" max="9225" width="3.7109375" style="958" customWidth="1"/>
    <col min="9226" max="9226" width="28.85546875" style="958" customWidth="1"/>
    <col min="9227" max="9227" width="14.85546875" style="958" customWidth="1"/>
    <col min="9228" max="9228" width="9.7109375" style="958" customWidth="1"/>
    <col min="9229" max="9229" width="17.7109375" style="958" customWidth="1"/>
    <col min="9230" max="9230" width="10.42578125" style="958" customWidth="1"/>
    <col min="9231" max="9231" width="20.7109375" style="958" customWidth="1"/>
    <col min="9232" max="9232" width="15" style="958" customWidth="1"/>
    <col min="9233" max="9233" width="9.7109375" style="958" customWidth="1"/>
    <col min="9234" max="9234" width="14.7109375" style="958" customWidth="1"/>
    <col min="9235" max="9480" width="9.140625" style="958"/>
    <col min="9481" max="9481" width="3.7109375" style="958" customWidth="1"/>
    <col min="9482" max="9482" width="28.85546875" style="958" customWidth="1"/>
    <col min="9483" max="9483" width="14.85546875" style="958" customWidth="1"/>
    <col min="9484" max="9484" width="9.7109375" style="958" customWidth="1"/>
    <col min="9485" max="9485" width="17.7109375" style="958" customWidth="1"/>
    <col min="9486" max="9486" width="10.42578125" style="958" customWidth="1"/>
    <col min="9487" max="9487" width="20.7109375" style="958" customWidth="1"/>
    <col min="9488" max="9488" width="15" style="958" customWidth="1"/>
    <col min="9489" max="9489" width="9.7109375" style="958" customWidth="1"/>
    <col min="9490" max="9490" width="14.7109375" style="958" customWidth="1"/>
    <col min="9491" max="9736" width="9.140625" style="958"/>
    <col min="9737" max="9737" width="3.7109375" style="958" customWidth="1"/>
    <col min="9738" max="9738" width="28.85546875" style="958" customWidth="1"/>
    <col min="9739" max="9739" width="14.85546875" style="958" customWidth="1"/>
    <col min="9740" max="9740" width="9.7109375" style="958" customWidth="1"/>
    <col min="9741" max="9741" width="17.7109375" style="958" customWidth="1"/>
    <col min="9742" max="9742" width="10.42578125" style="958" customWidth="1"/>
    <col min="9743" max="9743" width="20.7109375" style="958" customWidth="1"/>
    <col min="9744" max="9744" width="15" style="958" customWidth="1"/>
    <col min="9745" max="9745" width="9.7109375" style="958" customWidth="1"/>
    <col min="9746" max="9746" width="14.7109375" style="958" customWidth="1"/>
    <col min="9747" max="9992" width="9.140625" style="958"/>
    <col min="9993" max="9993" width="3.7109375" style="958" customWidth="1"/>
    <col min="9994" max="9994" width="28.85546875" style="958" customWidth="1"/>
    <col min="9995" max="9995" width="14.85546875" style="958" customWidth="1"/>
    <col min="9996" max="9996" width="9.7109375" style="958" customWidth="1"/>
    <col min="9997" max="9997" width="17.7109375" style="958" customWidth="1"/>
    <col min="9998" max="9998" width="10.42578125" style="958" customWidth="1"/>
    <col min="9999" max="9999" width="20.7109375" style="958" customWidth="1"/>
    <col min="10000" max="10000" width="15" style="958" customWidth="1"/>
    <col min="10001" max="10001" width="9.7109375" style="958" customWidth="1"/>
    <col min="10002" max="10002" width="14.7109375" style="958" customWidth="1"/>
    <col min="10003" max="10248" width="9.140625" style="958"/>
    <col min="10249" max="10249" width="3.7109375" style="958" customWidth="1"/>
    <col min="10250" max="10250" width="28.85546875" style="958" customWidth="1"/>
    <col min="10251" max="10251" width="14.85546875" style="958" customWidth="1"/>
    <col min="10252" max="10252" width="9.7109375" style="958" customWidth="1"/>
    <col min="10253" max="10253" width="17.7109375" style="958" customWidth="1"/>
    <col min="10254" max="10254" width="10.42578125" style="958" customWidth="1"/>
    <col min="10255" max="10255" width="20.7109375" style="958" customWidth="1"/>
    <col min="10256" max="10256" width="15" style="958" customWidth="1"/>
    <col min="10257" max="10257" width="9.7109375" style="958" customWidth="1"/>
    <col min="10258" max="10258" width="14.7109375" style="958" customWidth="1"/>
    <col min="10259" max="10504" width="9.140625" style="958"/>
    <col min="10505" max="10505" width="3.7109375" style="958" customWidth="1"/>
    <col min="10506" max="10506" width="28.85546875" style="958" customWidth="1"/>
    <col min="10507" max="10507" width="14.85546875" style="958" customWidth="1"/>
    <col min="10508" max="10508" width="9.7109375" style="958" customWidth="1"/>
    <col min="10509" max="10509" width="17.7109375" style="958" customWidth="1"/>
    <col min="10510" max="10510" width="10.42578125" style="958" customWidth="1"/>
    <col min="10511" max="10511" width="20.7109375" style="958" customWidth="1"/>
    <col min="10512" max="10512" width="15" style="958" customWidth="1"/>
    <col min="10513" max="10513" width="9.7109375" style="958" customWidth="1"/>
    <col min="10514" max="10514" width="14.7109375" style="958" customWidth="1"/>
    <col min="10515" max="10760" width="9.140625" style="958"/>
    <col min="10761" max="10761" width="3.7109375" style="958" customWidth="1"/>
    <col min="10762" max="10762" width="28.85546875" style="958" customWidth="1"/>
    <col min="10763" max="10763" width="14.85546875" style="958" customWidth="1"/>
    <col min="10764" max="10764" width="9.7109375" style="958" customWidth="1"/>
    <col min="10765" max="10765" width="17.7109375" style="958" customWidth="1"/>
    <col min="10766" max="10766" width="10.42578125" style="958" customWidth="1"/>
    <col min="10767" max="10767" width="20.7109375" style="958" customWidth="1"/>
    <col min="10768" max="10768" width="15" style="958" customWidth="1"/>
    <col min="10769" max="10769" width="9.7109375" style="958" customWidth="1"/>
    <col min="10770" max="10770" width="14.7109375" style="958" customWidth="1"/>
    <col min="10771" max="11016" width="9.140625" style="958"/>
    <col min="11017" max="11017" width="3.7109375" style="958" customWidth="1"/>
    <col min="11018" max="11018" width="28.85546875" style="958" customWidth="1"/>
    <col min="11019" max="11019" width="14.85546875" style="958" customWidth="1"/>
    <col min="11020" max="11020" width="9.7109375" style="958" customWidth="1"/>
    <col min="11021" max="11021" width="17.7109375" style="958" customWidth="1"/>
    <col min="11022" max="11022" width="10.42578125" style="958" customWidth="1"/>
    <col min="11023" max="11023" width="20.7109375" style="958" customWidth="1"/>
    <col min="11024" max="11024" width="15" style="958" customWidth="1"/>
    <col min="11025" max="11025" width="9.7109375" style="958" customWidth="1"/>
    <col min="11026" max="11026" width="14.7109375" style="958" customWidth="1"/>
    <col min="11027" max="11272" width="9.140625" style="958"/>
    <col min="11273" max="11273" width="3.7109375" style="958" customWidth="1"/>
    <col min="11274" max="11274" width="28.85546875" style="958" customWidth="1"/>
    <col min="11275" max="11275" width="14.85546875" style="958" customWidth="1"/>
    <col min="11276" max="11276" width="9.7109375" style="958" customWidth="1"/>
    <col min="11277" max="11277" width="17.7109375" style="958" customWidth="1"/>
    <col min="11278" max="11278" width="10.42578125" style="958" customWidth="1"/>
    <col min="11279" max="11279" width="20.7109375" style="958" customWidth="1"/>
    <col min="11280" max="11280" width="15" style="958" customWidth="1"/>
    <col min="11281" max="11281" width="9.7109375" style="958" customWidth="1"/>
    <col min="11282" max="11282" width="14.7109375" style="958" customWidth="1"/>
    <col min="11283" max="11528" width="9.140625" style="958"/>
    <col min="11529" max="11529" width="3.7109375" style="958" customWidth="1"/>
    <col min="11530" max="11530" width="28.85546875" style="958" customWidth="1"/>
    <col min="11531" max="11531" width="14.85546875" style="958" customWidth="1"/>
    <col min="11532" max="11532" width="9.7109375" style="958" customWidth="1"/>
    <col min="11533" max="11533" width="17.7109375" style="958" customWidth="1"/>
    <col min="11534" max="11534" width="10.42578125" style="958" customWidth="1"/>
    <col min="11535" max="11535" width="20.7109375" style="958" customWidth="1"/>
    <col min="11536" max="11536" width="15" style="958" customWidth="1"/>
    <col min="11537" max="11537" width="9.7109375" style="958" customWidth="1"/>
    <col min="11538" max="11538" width="14.7109375" style="958" customWidth="1"/>
    <col min="11539" max="11784" width="9.140625" style="958"/>
    <col min="11785" max="11785" width="3.7109375" style="958" customWidth="1"/>
    <col min="11786" max="11786" width="28.85546875" style="958" customWidth="1"/>
    <col min="11787" max="11787" width="14.85546875" style="958" customWidth="1"/>
    <col min="11788" max="11788" width="9.7109375" style="958" customWidth="1"/>
    <col min="11789" max="11789" width="17.7109375" style="958" customWidth="1"/>
    <col min="11790" max="11790" width="10.42578125" style="958" customWidth="1"/>
    <col min="11791" max="11791" width="20.7109375" style="958" customWidth="1"/>
    <col min="11792" max="11792" width="15" style="958" customWidth="1"/>
    <col min="11793" max="11793" width="9.7109375" style="958" customWidth="1"/>
    <col min="11794" max="11794" width="14.7109375" style="958" customWidth="1"/>
    <col min="11795" max="12040" width="9.140625" style="958"/>
    <col min="12041" max="12041" width="3.7109375" style="958" customWidth="1"/>
    <col min="12042" max="12042" width="28.85546875" style="958" customWidth="1"/>
    <col min="12043" max="12043" width="14.85546875" style="958" customWidth="1"/>
    <col min="12044" max="12044" width="9.7109375" style="958" customWidth="1"/>
    <col min="12045" max="12045" width="17.7109375" style="958" customWidth="1"/>
    <col min="12046" max="12046" width="10.42578125" style="958" customWidth="1"/>
    <col min="12047" max="12047" width="20.7109375" style="958" customWidth="1"/>
    <col min="12048" max="12048" width="15" style="958" customWidth="1"/>
    <col min="12049" max="12049" width="9.7109375" style="958" customWidth="1"/>
    <col min="12050" max="12050" width="14.7109375" style="958" customWidth="1"/>
    <col min="12051" max="12296" width="9.140625" style="958"/>
    <col min="12297" max="12297" width="3.7109375" style="958" customWidth="1"/>
    <col min="12298" max="12298" width="28.85546875" style="958" customWidth="1"/>
    <col min="12299" max="12299" width="14.85546875" style="958" customWidth="1"/>
    <col min="12300" max="12300" width="9.7109375" style="958" customWidth="1"/>
    <col min="12301" max="12301" width="17.7109375" style="958" customWidth="1"/>
    <col min="12302" max="12302" width="10.42578125" style="958" customWidth="1"/>
    <col min="12303" max="12303" width="20.7109375" style="958" customWidth="1"/>
    <col min="12304" max="12304" width="15" style="958" customWidth="1"/>
    <col min="12305" max="12305" width="9.7109375" style="958" customWidth="1"/>
    <col min="12306" max="12306" width="14.7109375" style="958" customWidth="1"/>
    <col min="12307" max="12552" width="9.140625" style="958"/>
    <col min="12553" max="12553" width="3.7109375" style="958" customWidth="1"/>
    <col min="12554" max="12554" width="28.85546875" style="958" customWidth="1"/>
    <col min="12555" max="12555" width="14.85546875" style="958" customWidth="1"/>
    <col min="12556" max="12556" width="9.7109375" style="958" customWidth="1"/>
    <col min="12557" max="12557" width="17.7109375" style="958" customWidth="1"/>
    <col min="12558" max="12558" width="10.42578125" style="958" customWidth="1"/>
    <col min="12559" max="12559" width="20.7109375" style="958" customWidth="1"/>
    <col min="12560" max="12560" width="15" style="958" customWidth="1"/>
    <col min="12561" max="12561" width="9.7109375" style="958" customWidth="1"/>
    <col min="12562" max="12562" width="14.7109375" style="958" customWidth="1"/>
    <col min="12563" max="12808" width="9.140625" style="958"/>
    <col min="12809" max="12809" width="3.7109375" style="958" customWidth="1"/>
    <col min="12810" max="12810" width="28.85546875" style="958" customWidth="1"/>
    <col min="12811" max="12811" width="14.85546875" style="958" customWidth="1"/>
    <col min="12812" max="12812" width="9.7109375" style="958" customWidth="1"/>
    <col min="12813" max="12813" width="17.7109375" style="958" customWidth="1"/>
    <col min="12814" max="12814" width="10.42578125" style="958" customWidth="1"/>
    <col min="12815" max="12815" width="20.7109375" style="958" customWidth="1"/>
    <col min="12816" max="12816" width="15" style="958" customWidth="1"/>
    <col min="12817" max="12817" width="9.7109375" style="958" customWidth="1"/>
    <col min="12818" max="12818" width="14.7109375" style="958" customWidth="1"/>
    <col min="12819" max="13064" width="9.140625" style="958"/>
    <col min="13065" max="13065" width="3.7109375" style="958" customWidth="1"/>
    <col min="13066" max="13066" width="28.85546875" style="958" customWidth="1"/>
    <col min="13067" max="13067" width="14.85546875" style="958" customWidth="1"/>
    <col min="13068" max="13068" width="9.7109375" style="958" customWidth="1"/>
    <col min="13069" max="13069" width="17.7109375" style="958" customWidth="1"/>
    <col min="13070" max="13070" width="10.42578125" style="958" customWidth="1"/>
    <col min="13071" max="13071" width="20.7109375" style="958" customWidth="1"/>
    <col min="13072" max="13072" width="15" style="958" customWidth="1"/>
    <col min="13073" max="13073" width="9.7109375" style="958" customWidth="1"/>
    <col min="13074" max="13074" width="14.7109375" style="958" customWidth="1"/>
    <col min="13075" max="13320" width="9.140625" style="958"/>
    <col min="13321" max="13321" width="3.7109375" style="958" customWidth="1"/>
    <col min="13322" max="13322" width="28.85546875" style="958" customWidth="1"/>
    <col min="13323" max="13323" width="14.85546875" style="958" customWidth="1"/>
    <col min="13324" max="13324" width="9.7109375" style="958" customWidth="1"/>
    <col min="13325" max="13325" width="17.7109375" style="958" customWidth="1"/>
    <col min="13326" max="13326" width="10.42578125" style="958" customWidth="1"/>
    <col min="13327" max="13327" width="20.7109375" style="958" customWidth="1"/>
    <col min="13328" max="13328" width="15" style="958" customWidth="1"/>
    <col min="13329" max="13329" width="9.7109375" style="958" customWidth="1"/>
    <col min="13330" max="13330" width="14.7109375" style="958" customWidth="1"/>
    <col min="13331" max="13576" width="9.140625" style="958"/>
    <col min="13577" max="13577" width="3.7109375" style="958" customWidth="1"/>
    <col min="13578" max="13578" width="28.85546875" style="958" customWidth="1"/>
    <col min="13579" max="13579" width="14.85546875" style="958" customWidth="1"/>
    <col min="13580" max="13580" width="9.7109375" style="958" customWidth="1"/>
    <col min="13581" max="13581" width="17.7109375" style="958" customWidth="1"/>
    <col min="13582" max="13582" width="10.42578125" style="958" customWidth="1"/>
    <col min="13583" max="13583" width="20.7109375" style="958" customWidth="1"/>
    <col min="13584" max="13584" width="15" style="958" customWidth="1"/>
    <col min="13585" max="13585" width="9.7109375" style="958" customWidth="1"/>
    <col min="13586" max="13586" width="14.7109375" style="958" customWidth="1"/>
    <col min="13587" max="13832" width="9.140625" style="958"/>
    <col min="13833" max="13833" width="3.7109375" style="958" customWidth="1"/>
    <col min="13834" max="13834" width="28.85546875" style="958" customWidth="1"/>
    <col min="13835" max="13835" width="14.85546875" style="958" customWidth="1"/>
    <col min="13836" max="13836" width="9.7109375" style="958" customWidth="1"/>
    <col min="13837" max="13837" width="17.7109375" style="958" customWidth="1"/>
    <col min="13838" max="13838" width="10.42578125" style="958" customWidth="1"/>
    <col min="13839" max="13839" width="20.7109375" style="958" customWidth="1"/>
    <col min="13840" max="13840" width="15" style="958" customWidth="1"/>
    <col min="13841" max="13841" width="9.7109375" style="958" customWidth="1"/>
    <col min="13842" max="13842" width="14.7109375" style="958" customWidth="1"/>
    <col min="13843" max="14088" width="9.140625" style="958"/>
    <col min="14089" max="14089" width="3.7109375" style="958" customWidth="1"/>
    <col min="14090" max="14090" width="28.85546875" style="958" customWidth="1"/>
    <col min="14091" max="14091" width="14.85546875" style="958" customWidth="1"/>
    <col min="14092" max="14092" width="9.7109375" style="958" customWidth="1"/>
    <col min="14093" max="14093" width="17.7109375" style="958" customWidth="1"/>
    <col min="14094" max="14094" width="10.42578125" style="958" customWidth="1"/>
    <col min="14095" max="14095" width="20.7109375" style="958" customWidth="1"/>
    <col min="14096" max="14096" width="15" style="958" customWidth="1"/>
    <col min="14097" max="14097" width="9.7109375" style="958" customWidth="1"/>
    <col min="14098" max="14098" width="14.7109375" style="958" customWidth="1"/>
    <col min="14099" max="14344" width="9.140625" style="958"/>
    <col min="14345" max="14345" width="3.7109375" style="958" customWidth="1"/>
    <col min="14346" max="14346" width="28.85546875" style="958" customWidth="1"/>
    <col min="14347" max="14347" width="14.85546875" style="958" customWidth="1"/>
    <col min="14348" max="14348" width="9.7109375" style="958" customWidth="1"/>
    <col min="14349" max="14349" width="17.7109375" style="958" customWidth="1"/>
    <col min="14350" max="14350" width="10.42578125" style="958" customWidth="1"/>
    <col min="14351" max="14351" width="20.7109375" style="958" customWidth="1"/>
    <col min="14352" max="14352" width="15" style="958" customWidth="1"/>
    <col min="14353" max="14353" width="9.7109375" style="958" customWidth="1"/>
    <col min="14354" max="14354" width="14.7109375" style="958" customWidth="1"/>
    <col min="14355" max="14600" width="9.140625" style="958"/>
    <col min="14601" max="14601" width="3.7109375" style="958" customWidth="1"/>
    <col min="14602" max="14602" width="28.85546875" style="958" customWidth="1"/>
    <col min="14603" max="14603" width="14.85546875" style="958" customWidth="1"/>
    <col min="14604" max="14604" width="9.7109375" style="958" customWidth="1"/>
    <col min="14605" max="14605" width="17.7109375" style="958" customWidth="1"/>
    <col min="14606" max="14606" width="10.42578125" style="958" customWidth="1"/>
    <col min="14607" max="14607" width="20.7109375" style="958" customWidth="1"/>
    <col min="14608" max="14608" width="15" style="958" customWidth="1"/>
    <col min="14609" max="14609" width="9.7109375" style="958" customWidth="1"/>
    <col min="14610" max="14610" width="14.7109375" style="958" customWidth="1"/>
    <col min="14611" max="14856" width="9.140625" style="958"/>
    <col min="14857" max="14857" width="3.7109375" style="958" customWidth="1"/>
    <col min="14858" max="14858" width="28.85546875" style="958" customWidth="1"/>
    <col min="14859" max="14859" width="14.85546875" style="958" customWidth="1"/>
    <col min="14860" max="14860" width="9.7109375" style="958" customWidth="1"/>
    <col min="14861" max="14861" width="17.7109375" style="958" customWidth="1"/>
    <col min="14862" max="14862" width="10.42578125" style="958" customWidth="1"/>
    <col min="14863" max="14863" width="20.7109375" style="958" customWidth="1"/>
    <col min="14864" max="14864" width="15" style="958" customWidth="1"/>
    <col min="14865" max="14865" width="9.7109375" style="958" customWidth="1"/>
    <col min="14866" max="14866" width="14.7109375" style="958" customWidth="1"/>
    <col min="14867" max="15112" width="9.140625" style="958"/>
    <col min="15113" max="15113" width="3.7109375" style="958" customWidth="1"/>
    <col min="15114" max="15114" width="28.85546875" style="958" customWidth="1"/>
    <col min="15115" max="15115" width="14.85546875" style="958" customWidth="1"/>
    <col min="15116" max="15116" width="9.7109375" style="958" customWidth="1"/>
    <col min="15117" max="15117" width="17.7109375" style="958" customWidth="1"/>
    <col min="15118" max="15118" width="10.42578125" style="958" customWidth="1"/>
    <col min="15119" max="15119" width="20.7109375" style="958" customWidth="1"/>
    <col min="15120" max="15120" width="15" style="958" customWidth="1"/>
    <col min="15121" max="15121" width="9.7109375" style="958" customWidth="1"/>
    <col min="15122" max="15122" width="14.7109375" style="958" customWidth="1"/>
    <col min="15123" max="15368" width="9.140625" style="958"/>
    <col min="15369" max="15369" width="3.7109375" style="958" customWidth="1"/>
    <col min="15370" max="15370" width="28.85546875" style="958" customWidth="1"/>
    <col min="15371" max="15371" width="14.85546875" style="958" customWidth="1"/>
    <col min="15372" max="15372" width="9.7109375" style="958" customWidth="1"/>
    <col min="15373" max="15373" width="17.7109375" style="958" customWidth="1"/>
    <col min="15374" max="15374" width="10.42578125" style="958" customWidth="1"/>
    <col min="15375" max="15375" width="20.7109375" style="958" customWidth="1"/>
    <col min="15376" max="15376" width="15" style="958" customWidth="1"/>
    <col min="15377" max="15377" width="9.7109375" style="958" customWidth="1"/>
    <col min="15378" max="15378" width="14.7109375" style="958" customWidth="1"/>
    <col min="15379" max="15624" width="9.140625" style="958"/>
    <col min="15625" max="15625" width="3.7109375" style="958" customWidth="1"/>
    <col min="15626" max="15626" width="28.85546875" style="958" customWidth="1"/>
    <col min="15627" max="15627" width="14.85546875" style="958" customWidth="1"/>
    <col min="15628" max="15628" width="9.7109375" style="958" customWidth="1"/>
    <col min="15629" max="15629" width="17.7109375" style="958" customWidth="1"/>
    <col min="15630" max="15630" width="10.42578125" style="958" customWidth="1"/>
    <col min="15631" max="15631" width="20.7109375" style="958" customWidth="1"/>
    <col min="15632" max="15632" width="15" style="958" customWidth="1"/>
    <col min="15633" max="15633" width="9.7109375" style="958" customWidth="1"/>
    <col min="15634" max="15634" width="14.7109375" style="958" customWidth="1"/>
    <col min="15635" max="15880" width="9.140625" style="958"/>
    <col min="15881" max="15881" width="3.7109375" style="958" customWidth="1"/>
    <col min="15882" max="15882" width="28.85546875" style="958" customWidth="1"/>
    <col min="15883" max="15883" width="14.85546875" style="958" customWidth="1"/>
    <col min="15884" max="15884" width="9.7109375" style="958" customWidth="1"/>
    <col min="15885" max="15885" width="17.7109375" style="958" customWidth="1"/>
    <col min="15886" max="15886" width="10.42578125" style="958" customWidth="1"/>
    <col min="15887" max="15887" width="20.7109375" style="958" customWidth="1"/>
    <col min="15888" max="15888" width="15" style="958" customWidth="1"/>
    <col min="15889" max="15889" width="9.7109375" style="958" customWidth="1"/>
    <col min="15890" max="15890" width="14.7109375" style="958" customWidth="1"/>
    <col min="15891" max="16136" width="9.140625" style="958"/>
    <col min="16137" max="16137" width="3.7109375" style="958" customWidth="1"/>
    <col min="16138" max="16138" width="28.85546875" style="958" customWidth="1"/>
    <col min="16139" max="16139" width="14.85546875" style="958" customWidth="1"/>
    <col min="16140" max="16140" width="9.7109375" style="958" customWidth="1"/>
    <col min="16141" max="16141" width="17.7109375" style="958" customWidth="1"/>
    <col min="16142" max="16142" width="10.42578125" style="958" customWidth="1"/>
    <col min="16143" max="16143" width="20.7109375" style="958" customWidth="1"/>
    <col min="16144" max="16144" width="15" style="958" customWidth="1"/>
    <col min="16145" max="16145" width="9.7109375" style="958" customWidth="1"/>
    <col min="16146" max="16146" width="14.7109375" style="958" customWidth="1"/>
    <col min="16147" max="16384" width="9.140625" style="958"/>
  </cols>
  <sheetData>
    <row r="1" spans="1:28">
      <c r="B1" s="3942" t="s">
        <v>4265</v>
      </c>
      <c r="C1" s="3942"/>
      <c r="D1" s="3942"/>
      <c r="E1" s="3942"/>
      <c r="F1" s="3942"/>
      <c r="G1" s="3942"/>
      <c r="H1" s="3942"/>
      <c r="I1" s="3942"/>
      <c r="J1" s="3942"/>
      <c r="K1" s="3942"/>
      <c r="L1" s="3942"/>
      <c r="M1" s="3942"/>
      <c r="N1" s="3942"/>
      <c r="O1" s="3942"/>
      <c r="P1" s="3942"/>
      <c r="Q1" s="3942"/>
      <c r="R1" s="3942"/>
      <c r="S1" s="3942"/>
    </row>
    <row r="2" spans="1:28">
      <c r="B2" s="3943" t="s">
        <v>4266</v>
      </c>
      <c r="C2" s="3943"/>
      <c r="D2" s="3943"/>
      <c r="E2" s="3943"/>
      <c r="F2" s="3943"/>
      <c r="G2" s="3943"/>
      <c r="H2" s="3943"/>
      <c r="I2" s="3943"/>
      <c r="J2" s="3943"/>
      <c r="K2" s="3943"/>
      <c r="L2" s="3943"/>
      <c r="M2" s="3943"/>
      <c r="N2" s="3943"/>
      <c r="O2" s="3943"/>
      <c r="P2" s="3943"/>
      <c r="Q2" s="3943"/>
      <c r="R2" s="3943"/>
      <c r="S2" s="3943"/>
    </row>
    <row r="3" spans="1:28" ht="57">
      <c r="A3" s="1505" t="s">
        <v>7679</v>
      </c>
      <c r="B3" s="959" t="s">
        <v>4267</v>
      </c>
      <c r="C3" s="959" t="s">
        <v>7</v>
      </c>
      <c r="D3" s="959"/>
      <c r="E3" s="959"/>
      <c r="F3" s="959"/>
      <c r="G3" s="959"/>
      <c r="H3" s="959"/>
      <c r="I3" s="959" t="s">
        <v>3848</v>
      </c>
      <c r="J3" s="960" t="s">
        <v>4268</v>
      </c>
      <c r="K3" s="959" t="s">
        <v>16</v>
      </c>
      <c r="L3" s="960" t="s">
        <v>4269</v>
      </c>
      <c r="M3" s="960" t="s">
        <v>4272</v>
      </c>
      <c r="N3" s="960" t="s">
        <v>4271</v>
      </c>
      <c r="O3" s="960" t="s">
        <v>4270</v>
      </c>
      <c r="P3" s="960"/>
      <c r="Q3" s="960"/>
      <c r="R3" s="960"/>
      <c r="S3" s="960" t="s">
        <v>4273</v>
      </c>
    </row>
    <row r="4" spans="1:28">
      <c r="A4" s="1505">
        <v>1</v>
      </c>
      <c r="B4" s="961" t="s">
        <v>4274</v>
      </c>
      <c r="C4" s="962" t="s">
        <v>4275</v>
      </c>
      <c r="D4" s="962"/>
      <c r="E4" s="962"/>
      <c r="F4" s="962"/>
      <c r="G4" s="962"/>
      <c r="H4" s="962"/>
      <c r="I4" s="963" t="s">
        <v>4276</v>
      </c>
      <c r="J4" s="964" t="s">
        <v>4277</v>
      </c>
      <c r="K4" s="963" t="s">
        <v>4278</v>
      </c>
      <c r="L4" s="964" t="s">
        <v>4279</v>
      </c>
      <c r="M4" s="963" t="s">
        <v>4282</v>
      </c>
      <c r="N4" s="963" t="s">
        <v>4281</v>
      </c>
      <c r="O4" s="963" t="s">
        <v>4280</v>
      </c>
      <c r="P4" s="963"/>
      <c r="Q4" s="963"/>
      <c r="R4" s="963"/>
      <c r="S4" s="965" t="s">
        <v>4283</v>
      </c>
    </row>
    <row r="5" spans="1:28">
      <c r="A5" s="1505">
        <v>2</v>
      </c>
      <c r="B5" s="961"/>
      <c r="C5" s="1116" t="s">
        <v>4786</v>
      </c>
      <c r="D5" s="1116"/>
      <c r="E5" s="1116"/>
      <c r="F5" s="1116"/>
      <c r="G5" s="1116"/>
      <c r="H5" s="1116"/>
      <c r="I5" s="963"/>
      <c r="J5" s="964"/>
      <c r="K5" s="963"/>
      <c r="L5" s="1117">
        <f>L6+L310+L408</f>
        <v>2133481</v>
      </c>
      <c r="M5" s="963"/>
      <c r="N5" s="963"/>
      <c r="O5" s="963"/>
      <c r="P5" s="963"/>
      <c r="Q5" s="963"/>
      <c r="R5" s="963"/>
      <c r="S5" s="965"/>
    </row>
    <row r="6" spans="1:28" s="994" customFormat="1">
      <c r="A6" s="1505">
        <v>3</v>
      </c>
      <c r="B6" s="990" t="s">
        <v>3224</v>
      </c>
      <c r="C6" s="990" t="s">
        <v>4466</v>
      </c>
      <c r="D6" s="990"/>
      <c r="E6" s="990"/>
      <c r="F6" s="990"/>
      <c r="G6" s="990"/>
      <c r="H6" s="990"/>
      <c r="I6" s="991"/>
      <c r="J6" s="992"/>
      <c r="K6" s="991"/>
      <c r="L6" s="1114">
        <f>SUM(L7:L309)</f>
        <v>1675842.6</v>
      </c>
      <c r="M6" s="991"/>
      <c r="N6" s="991"/>
      <c r="O6" s="991"/>
      <c r="P6" s="991"/>
      <c r="Q6" s="991"/>
      <c r="R6" s="991"/>
      <c r="S6" s="993"/>
    </row>
    <row r="7" spans="1:28" s="996" customFormat="1" ht="15" customHeight="1">
      <c r="A7" s="1505">
        <v>4</v>
      </c>
      <c r="B7" s="1034">
        <v>1</v>
      </c>
      <c r="C7" s="1045" t="s">
        <v>4519</v>
      </c>
      <c r="D7" s="1045"/>
      <c r="E7" s="1045"/>
      <c r="F7" s="1045"/>
      <c r="G7" s="1045"/>
      <c r="H7" s="1045"/>
      <c r="I7" s="1045" t="s">
        <v>4520</v>
      </c>
      <c r="J7" s="1066">
        <v>2</v>
      </c>
      <c r="K7" s="1070">
        <v>303</v>
      </c>
      <c r="L7" s="1062">
        <v>744</v>
      </c>
      <c r="M7" s="1000"/>
      <c r="N7" s="1054" t="s">
        <v>3928</v>
      </c>
      <c r="O7" s="1054" t="s">
        <v>3928</v>
      </c>
      <c r="P7" s="1685"/>
      <c r="Q7" s="1685"/>
      <c r="R7" s="1685"/>
      <c r="S7" s="1000"/>
      <c r="T7" s="1002"/>
      <c r="U7" s="1002"/>
      <c r="V7" s="1002"/>
      <c r="W7" s="1002"/>
      <c r="X7" s="1002"/>
      <c r="Y7" s="1002"/>
      <c r="Z7" s="1002"/>
      <c r="AA7" s="1002"/>
      <c r="AB7" s="1087"/>
    </row>
    <row r="8" spans="1:28" s="995" customFormat="1" ht="15" customHeight="1">
      <c r="A8" s="1505">
        <v>5</v>
      </c>
      <c r="B8" s="1036">
        <v>2</v>
      </c>
      <c r="C8" s="1046" t="s">
        <v>4521</v>
      </c>
      <c r="D8" s="1674"/>
      <c r="E8" s="1674"/>
      <c r="F8" s="1674"/>
      <c r="G8" s="1674"/>
      <c r="H8" s="1674"/>
      <c r="I8" s="1045" t="s">
        <v>4520</v>
      </c>
      <c r="J8" s="1069">
        <v>2</v>
      </c>
      <c r="K8" s="1071" t="s">
        <v>4522</v>
      </c>
      <c r="L8" s="1067">
        <v>3881</v>
      </c>
      <c r="M8" s="1069"/>
      <c r="N8" s="1058" t="s">
        <v>754</v>
      </c>
      <c r="O8" s="1058" t="s">
        <v>754</v>
      </c>
      <c r="P8" s="1058"/>
      <c r="Q8" s="1058"/>
      <c r="R8" s="1058"/>
      <c r="S8" s="1069"/>
      <c r="T8" s="1002"/>
      <c r="U8" s="1002"/>
      <c r="V8" s="1002"/>
      <c r="W8" s="1002"/>
      <c r="X8" s="1002"/>
      <c r="Y8" s="1002"/>
      <c r="Z8" s="1002"/>
      <c r="AA8" s="1002"/>
      <c r="AB8" s="1088"/>
    </row>
    <row r="9" spans="1:28" s="995" customFormat="1" ht="15" customHeight="1">
      <c r="A9" s="1505">
        <v>6</v>
      </c>
      <c r="B9" s="1036">
        <v>9</v>
      </c>
      <c r="C9" s="1046" t="s">
        <v>3121</v>
      </c>
      <c r="D9" s="1674"/>
      <c r="E9" s="1674"/>
      <c r="F9" s="1674"/>
      <c r="G9" s="1674"/>
      <c r="H9" s="1674"/>
      <c r="I9" s="1045" t="s">
        <v>4520</v>
      </c>
      <c r="J9" s="1064">
        <v>4</v>
      </c>
      <c r="K9" s="1071">
        <v>374</v>
      </c>
      <c r="L9" s="1078">
        <v>2566</v>
      </c>
      <c r="M9" s="1069"/>
      <c r="N9" s="1056" t="s">
        <v>751</v>
      </c>
      <c r="O9" s="1056" t="s">
        <v>751</v>
      </c>
      <c r="P9" s="1056"/>
      <c r="Q9" s="1056"/>
      <c r="R9" s="1056"/>
      <c r="S9" s="1069"/>
      <c r="T9" s="1002"/>
      <c r="U9" s="1002"/>
      <c r="V9" s="1002"/>
      <c r="W9" s="1002"/>
      <c r="X9" s="1002"/>
      <c r="Y9" s="1002"/>
      <c r="Z9" s="1002"/>
      <c r="AA9" s="1002"/>
      <c r="AB9" s="1088"/>
    </row>
    <row r="10" spans="1:28" s="995" customFormat="1" ht="15" customHeight="1">
      <c r="A10" s="1505">
        <v>7</v>
      </c>
      <c r="B10" s="1036">
        <v>6</v>
      </c>
      <c r="C10" s="1046" t="s">
        <v>4529</v>
      </c>
      <c r="D10" s="1674"/>
      <c r="E10" s="1674"/>
      <c r="F10" s="1674"/>
      <c r="G10" s="1674"/>
      <c r="H10" s="1674"/>
      <c r="I10" s="1045" t="s">
        <v>4520</v>
      </c>
      <c r="J10" s="1064">
        <v>4</v>
      </c>
      <c r="K10" s="1071" t="s">
        <v>4530</v>
      </c>
      <c r="L10" s="1078">
        <v>3199</v>
      </c>
      <c r="M10" s="1069"/>
      <c r="N10" s="1056" t="s">
        <v>840</v>
      </c>
      <c r="O10" s="1056" t="s">
        <v>840</v>
      </c>
      <c r="P10" s="1056"/>
      <c r="Q10" s="1056"/>
      <c r="R10" s="1056"/>
      <c r="S10" s="1069"/>
      <c r="T10" s="1002"/>
      <c r="U10" s="1002"/>
      <c r="V10" s="1002"/>
      <c r="W10" s="1002"/>
      <c r="X10" s="1002"/>
      <c r="Y10" s="1002"/>
      <c r="Z10" s="1002"/>
      <c r="AA10" s="1002"/>
      <c r="AB10" s="1002"/>
    </row>
    <row r="11" spans="1:28" s="995" customFormat="1" ht="15" customHeight="1">
      <c r="A11" s="1505">
        <v>8</v>
      </c>
      <c r="B11" s="1036">
        <v>7</v>
      </c>
      <c r="C11" s="1046" t="s">
        <v>1407</v>
      </c>
      <c r="D11" s="1674"/>
      <c r="E11" s="1674"/>
      <c r="F11" s="1674"/>
      <c r="G11" s="1674"/>
      <c r="H11" s="1674"/>
      <c r="I11" s="1045" t="s">
        <v>4520</v>
      </c>
      <c r="J11" s="1064">
        <v>4</v>
      </c>
      <c r="K11" s="1071" t="s">
        <v>4531</v>
      </c>
      <c r="L11" s="1078">
        <v>5081</v>
      </c>
      <c r="M11" s="1069"/>
      <c r="N11" s="1056" t="s">
        <v>751</v>
      </c>
      <c r="O11" s="1056" t="s">
        <v>751</v>
      </c>
      <c r="P11" s="1056"/>
      <c r="Q11" s="1056"/>
      <c r="R11" s="1056"/>
      <c r="S11" s="1069"/>
      <c r="T11" s="1002"/>
      <c r="U11" s="1002"/>
      <c r="V11" s="1002"/>
      <c r="W11" s="1002"/>
      <c r="X11" s="1002"/>
      <c r="Y11" s="1002"/>
      <c r="Z11" s="1002"/>
      <c r="AA11" s="1002"/>
      <c r="AB11" s="1002"/>
    </row>
    <row r="12" spans="1:28" s="995" customFormat="1" ht="15" customHeight="1">
      <c r="A12" s="1505">
        <v>9</v>
      </c>
      <c r="B12" s="1036">
        <v>3</v>
      </c>
      <c r="C12" s="1046" t="s">
        <v>4523</v>
      </c>
      <c r="D12" s="1674"/>
      <c r="E12" s="1674"/>
      <c r="F12" s="1674"/>
      <c r="G12" s="1674"/>
      <c r="H12" s="1674"/>
      <c r="I12" s="1045" t="s">
        <v>4520</v>
      </c>
      <c r="J12" s="1064">
        <v>4</v>
      </c>
      <c r="K12" s="1075" t="s">
        <v>4524</v>
      </c>
      <c r="L12" s="1078">
        <v>5204</v>
      </c>
      <c r="M12" s="1069"/>
      <c r="N12" s="1056" t="s">
        <v>1039</v>
      </c>
      <c r="O12" s="1056" t="s">
        <v>1039</v>
      </c>
      <c r="P12" s="1056"/>
      <c r="Q12" s="1056"/>
      <c r="R12" s="1056"/>
      <c r="S12" s="1069"/>
      <c r="T12" s="1002"/>
      <c r="U12" s="1002"/>
      <c r="V12" s="1002"/>
      <c r="W12" s="1002"/>
      <c r="X12" s="1002"/>
      <c r="Y12" s="1002"/>
      <c r="Z12" s="1002"/>
      <c r="AA12" s="1002"/>
      <c r="AB12" s="1088"/>
    </row>
    <row r="13" spans="1:28" s="995" customFormat="1" ht="15" customHeight="1">
      <c r="A13" s="1505">
        <v>10</v>
      </c>
      <c r="B13" s="1036">
        <v>5</v>
      </c>
      <c r="C13" s="1046" t="s">
        <v>4527</v>
      </c>
      <c r="D13" s="1674"/>
      <c r="E13" s="1674"/>
      <c r="F13" s="1674"/>
      <c r="G13" s="1674"/>
      <c r="H13" s="1674"/>
      <c r="I13" s="1045" t="s">
        <v>4520</v>
      </c>
      <c r="J13" s="1064">
        <v>4</v>
      </c>
      <c r="K13" s="1071" t="s">
        <v>4528</v>
      </c>
      <c r="L13" s="1078">
        <v>14204</v>
      </c>
      <c r="M13" s="1069"/>
      <c r="N13" s="1056" t="s">
        <v>775</v>
      </c>
      <c r="O13" s="1056" t="s">
        <v>775</v>
      </c>
      <c r="P13" s="1056"/>
      <c r="Q13" s="1056"/>
      <c r="R13" s="1056"/>
      <c r="S13" s="1069"/>
      <c r="T13" s="1002"/>
      <c r="U13" s="1002"/>
      <c r="V13" s="1002"/>
      <c r="W13" s="1002"/>
      <c r="X13" s="1002"/>
      <c r="Y13" s="1002"/>
      <c r="Z13" s="1002"/>
      <c r="AA13" s="1002"/>
      <c r="AB13" s="1088"/>
    </row>
    <row r="14" spans="1:28" s="995" customFormat="1" ht="15" customHeight="1">
      <c r="A14" s="1505">
        <v>11</v>
      </c>
      <c r="B14" s="1036">
        <v>4</v>
      </c>
      <c r="C14" s="1046" t="s">
        <v>4525</v>
      </c>
      <c r="D14" s="1674"/>
      <c r="E14" s="1674"/>
      <c r="F14" s="1674"/>
      <c r="G14" s="1674"/>
      <c r="H14" s="1674"/>
      <c r="I14" s="1045" t="s">
        <v>4520</v>
      </c>
      <c r="J14" s="1064">
        <v>4</v>
      </c>
      <c r="K14" s="1071" t="s">
        <v>4526</v>
      </c>
      <c r="L14" s="1078">
        <v>16735</v>
      </c>
      <c r="M14" s="1069"/>
      <c r="N14" s="1056" t="s">
        <v>775</v>
      </c>
      <c r="O14" s="1056" t="s">
        <v>775</v>
      </c>
      <c r="P14" s="1056"/>
      <c r="Q14" s="1056"/>
      <c r="R14" s="1056"/>
      <c r="S14" s="1069"/>
      <c r="T14" s="1002"/>
      <c r="U14" s="1002"/>
      <c r="V14" s="1002"/>
      <c r="W14" s="1002"/>
      <c r="X14" s="1002"/>
      <c r="Y14" s="1002"/>
      <c r="Z14" s="1002"/>
      <c r="AA14" s="1002"/>
      <c r="AB14" s="1088"/>
    </row>
    <row r="15" spans="1:28" s="995" customFormat="1" ht="15" customHeight="1">
      <c r="A15" s="1505">
        <v>12</v>
      </c>
      <c r="B15" s="1036">
        <v>8</v>
      </c>
      <c r="C15" s="1046" t="s">
        <v>4532</v>
      </c>
      <c r="D15" s="1674"/>
      <c r="E15" s="1674"/>
      <c r="F15" s="1674"/>
      <c r="G15" s="1674"/>
      <c r="H15" s="1674"/>
      <c r="I15" s="1045" t="s">
        <v>4520</v>
      </c>
      <c r="J15" s="1064">
        <v>4</v>
      </c>
      <c r="K15" s="1071" t="s">
        <v>4533</v>
      </c>
      <c r="L15" s="1078">
        <v>35062</v>
      </c>
      <c r="M15" s="1069"/>
      <c r="N15" s="1056" t="s">
        <v>775</v>
      </c>
      <c r="O15" s="1056" t="s">
        <v>775</v>
      </c>
      <c r="P15" s="1056"/>
      <c r="Q15" s="1056"/>
      <c r="R15" s="1056"/>
      <c r="S15" s="1069"/>
      <c r="T15" s="1002"/>
      <c r="U15" s="1002"/>
      <c r="V15" s="1002"/>
      <c r="W15" s="1002"/>
      <c r="X15" s="1002"/>
      <c r="Y15" s="1002"/>
      <c r="Z15" s="1002"/>
      <c r="AA15" s="1002"/>
      <c r="AB15" s="1002"/>
    </row>
    <row r="16" spans="1:28" s="995" customFormat="1" ht="15" customHeight="1">
      <c r="A16" s="1505">
        <v>13</v>
      </c>
      <c r="B16" s="1036">
        <v>12</v>
      </c>
      <c r="C16" s="1046" t="s">
        <v>4536</v>
      </c>
      <c r="D16" s="1674"/>
      <c r="E16" s="1674"/>
      <c r="F16" s="1674"/>
      <c r="G16" s="1674"/>
      <c r="H16" s="1674"/>
      <c r="I16" s="1045" t="s">
        <v>4520</v>
      </c>
      <c r="J16" s="1064">
        <v>28</v>
      </c>
      <c r="K16" s="1071">
        <v>94</v>
      </c>
      <c r="L16" s="1078">
        <v>7807</v>
      </c>
      <c r="M16" s="1069"/>
      <c r="N16" s="1056" t="s">
        <v>756</v>
      </c>
      <c r="O16" s="1056" t="s">
        <v>756</v>
      </c>
      <c r="P16" s="1056"/>
      <c r="Q16" s="1056"/>
      <c r="R16" s="1056"/>
      <c r="S16" s="1069"/>
      <c r="T16" s="1002"/>
      <c r="U16" s="1002"/>
      <c r="V16" s="1002"/>
      <c r="W16" s="1002"/>
      <c r="X16" s="1002"/>
      <c r="Y16" s="1002"/>
      <c r="Z16" s="1002"/>
      <c r="AA16" s="1002"/>
      <c r="AB16" s="1002"/>
    </row>
    <row r="17" spans="1:28" s="995" customFormat="1" ht="15" customHeight="1">
      <c r="A17" s="1505">
        <v>14</v>
      </c>
      <c r="B17" s="1036">
        <v>13</v>
      </c>
      <c r="C17" s="1046" t="s">
        <v>4537</v>
      </c>
      <c r="D17" s="1674"/>
      <c r="E17" s="1674"/>
      <c r="F17" s="1674"/>
      <c r="G17" s="1674"/>
      <c r="H17" s="1674"/>
      <c r="I17" s="1045" t="s">
        <v>4520</v>
      </c>
      <c r="J17" s="1064">
        <v>29</v>
      </c>
      <c r="K17" s="1071">
        <v>163</v>
      </c>
      <c r="L17" s="1078">
        <v>192</v>
      </c>
      <c r="M17" s="1069"/>
      <c r="N17" s="1056" t="s">
        <v>3928</v>
      </c>
      <c r="O17" s="1056" t="s">
        <v>3928</v>
      </c>
      <c r="P17" s="1056"/>
      <c r="Q17" s="1056"/>
      <c r="R17" s="1056"/>
      <c r="S17" s="1069"/>
      <c r="T17" s="1002"/>
      <c r="U17" s="1002"/>
      <c r="V17" s="1002"/>
      <c r="W17" s="1002"/>
      <c r="X17" s="1002"/>
      <c r="Y17" s="1002"/>
      <c r="Z17" s="1002"/>
      <c r="AA17" s="1002"/>
      <c r="AB17" s="1002"/>
    </row>
    <row r="18" spans="1:28" s="995" customFormat="1" ht="15" customHeight="1">
      <c r="A18" s="1505">
        <v>15</v>
      </c>
      <c r="B18" s="1036">
        <v>11</v>
      </c>
      <c r="C18" s="1046" t="s">
        <v>4535</v>
      </c>
      <c r="D18" s="1674"/>
      <c r="E18" s="1674"/>
      <c r="F18" s="1674"/>
      <c r="G18" s="1674"/>
      <c r="H18" s="1674"/>
      <c r="I18" s="1045" t="s">
        <v>4520</v>
      </c>
      <c r="J18" s="1064">
        <v>29</v>
      </c>
      <c r="K18" s="1071">
        <v>169</v>
      </c>
      <c r="L18" s="1078">
        <v>2120</v>
      </c>
      <c r="M18" s="1069"/>
      <c r="N18" s="1056" t="s">
        <v>775</v>
      </c>
      <c r="O18" s="1056" t="s">
        <v>775</v>
      </c>
      <c r="P18" s="1056"/>
      <c r="Q18" s="1056"/>
      <c r="R18" s="1056"/>
      <c r="S18" s="1069"/>
      <c r="T18" s="1002"/>
      <c r="U18" s="1002"/>
      <c r="V18" s="1002"/>
      <c r="W18" s="1002"/>
      <c r="X18" s="1002"/>
      <c r="Y18" s="1002"/>
      <c r="Z18" s="1002"/>
      <c r="AA18" s="1002"/>
      <c r="AB18" s="1088"/>
    </row>
    <row r="19" spans="1:28" s="995" customFormat="1" ht="15" customHeight="1">
      <c r="A19" s="1505">
        <v>16</v>
      </c>
      <c r="B19" s="1036">
        <v>10</v>
      </c>
      <c r="C19" s="1046" t="s">
        <v>4534</v>
      </c>
      <c r="D19" s="1674"/>
      <c r="E19" s="1674"/>
      <c r="F19" s="1674"/>
      <c r="G19" s="1674"/>
      <c r="H19" s="1674"/>
      <c r="I19" s="1045" t="s">
        <v>4520</v>
      </c>
      <c r="J19" s="1064">
        <v>33</v>
      </c>
      <c r="K19" s="1071">
        <v>21</v>
      </c>
      <c r="L19" s="1078">
        <v>500</v>
      </c>
      <c r="M19" s="1069"/>
      <c r="N19" s="1056" t="s">
        <v>3928</v>
      </c>
      <c r="O19" s="1056" t="s">
        <v>3928</v>
      </c>
      <c r="P19" s="1056"/>
      <c r="Q19" s="1056"/>
      <c r="R19" s="1056"/>
      <c r="S19" s="1069"/>
      <c r="T19" s="1002"/>
      <c r="U19" s="1002"/>
      <c r="V19" s="1002"/>
      <c r="W19" s="1002"/>
      <c r="X19" s="1002"/>
      <c r="Y19" s="1002"/>
      <c r="Z19" s="1002"/>
      <c r="AA19" s="1002"/>
      <c r="AB19" s="1002"/>
    </row>
    <row r="20" spans="1:28" s="995" customFormat="1" ht="15" customHeight="1">
      <c r="A20" s="1505">
        <v>17</v>
      </c>
      <c r="B20" s="1033">
        <v>13</v>
      </c>
      <c r="C20" s="1041" t="s">
        <v>4556</v>
      </c>
      <c r="D20" s="1675"/>
      <c r="E20" s="1675"/>
      <c r="F20" s="1675"/>
      <c r="G20" s="1675"/>
      <c r="H20" s="1675"/>
      <c r="I20" s="1040" t="s">
        <v>4539</v>
      </c>
      <c r="J20" s="1033">
        <v>32</v>
      </c>
      <c r="K20" s="1033">
        <v>443</v>
      </c>
      <c r="L20" s="1033">
        <v>86</v>
      </c>
      <c r="M20" s="1033"/>
      <c r="N20" s="1033" t="s">
        <v>751</v>
      </c>
      <c r="O20" s="1033" t="s">
        <v>751</v>
      </c>
      <c r="P20" s="1033"/>
      <c r="Q20" s="1033"/>
      <c r="R20" s="1033"/>
      <c r="S20" s="1041"/>
      <c r="T20"/>
      <c r="U20"/>
      <c r="V20"/>
      <c r="W20"/>
      <c r="X20"/>
      <c r="Y20"/>
      <c r="Z20"/>
      <c r="AA20"/>
      <c r="AB20"/>
    </row>
    <row r="21" spans="1:28" s="995" customFormat="1" ht="15" customHeight="1">
      <c r="A21" s="1505">
        <v>18</v>
      </c>
      <c r="B21" s="1033">
        <v>6</v>
      </c>
      <c r="C21" s="1041" t="s">
        <v>4549</v>
      </c>
      <c r="D21" s="1675"/>
      <c r="E21" s="1675"/>
      <c r="F21" s="1675"/>
      <c r="G21" s="1675"/>
      <c r="H21" s="1675"/>
      <c r="I21" s="1040" t="s">
        <v>4539</v>
      </c>
      <c r="J21" s="1033">
        <v>32</v>
      </c>
      <c r="K21" s="1033">
        <v>147</v>
      </c>
      <c r="L21" s="1033">
        <v>2375</v>
      </c>
      <c r="M21" s="1033"/>
      <c r="N21" s="1033" t="s">
        <v>751</v>
      </c>
      <c r="O21" s="1033" t="s">
        <v>751</v>
      </c>
      <c r="P21" s="1033"/>
      <c r="Q21" s="1033"/>
      <c r="R21" s="1033"/>
      <c r="S21" s="1041"/>
      <c r="T21"/>
      <c r="U21"/>
      <c r="V21"/>
      <c r="W21"/>
      <c r="X21"/>
      <c r="Y21"/>
      <c r="Z21"/>
      <c r="AA21"/>
      <c r="AB21"/>
    </row>
    <row r="22" spans="1:28" s="995" customFormat="1" ht="15" customHeight="1">
      <c r="A22" s="1505">
        <v>19</v>
      </c>
      <c r="B22" s="1033">
        <v>5</v>
      </c>
      <c r="C22" s="1041" t="s">
        <v>4548</v>
      </c>
      <c r="D22" s="1675"/>
      <c r="E22" s="1675"/>
      <c r="F22" s="1675"/>
      <c r="G22" s="1675"/>
      <c r="H22" s="1675"/>
      <c r="I22" s="1040" t="s">
        <v>4539</v>
      </c>
      <c r="J22" s="1060">
        <v>32</v>
      </c>
      <c r="K22" s="1060">
        <v>195</v>
      </c>
      <c r="L22" s="1060">
        <v>3599</v>
      </c>
      <c r="M22" s="1033"/>
      <c r="N22" s="1060" t="s">
        <v>775</v>
      </c>
      <c r="O22" s="1060" t="s">
        <v>775</v>
      </c>
      <c r="P22" s="1060"/>
      <c r="Q22" s="1060"/>
      <c r="R22" s="1060"/>
      <c r="S22" s="1083" t="s">
        <v>4545</v>
      </c>
      <c r="T22"/>
      <c r="U22"/>
      <c r="V22"/>
      <c r="W22"/>
      <c r="X22"/>
      <c r="Y22"/>
      <c r="Z22"/>
      <c r="AA22"/>
      <c r="AB22"/>
    </row>
    <row r="23" spans="1:28" s="995" customFormat="1" ht="15" customHeight="1">
      <c r="A23" s="1505">
        <v>20</v>
      </c>
      <c r="B23" s="1033">
        <v>7</v>
      </c>
      <c r="C23" s="1049" t="s">
        <v>4550</v>
      </c>
      <c r="D23" s="1676"/>
      <c r="E23" s="1676"/>
      <c r="F23" s="1676"/>
      <c r="G23" s="1676"/>
      <c r="H23" s="1676"/>
      <c r="I23" s="1040" t="s">
        <v>4539</v>
      </c>
      <c r="J23" s="1033">
        <v>32</v>
      </c>
      <c r="K23" s="1033">
        <v>307</v>
      </c>
      <c r="L23" s="1033">
        <v>4094</v>
      </c>
      <c r="M23" s="1033"/>
      <c r="N23" s="1264" t="s">
        <v>754</v>
      </c>
      <c r="O23" s="1264" t="s">
        <v>754</v>
      </c>
      <c r="P23" s="1264"/>
      <c r="Q23" s="1264"/>
      <c r="R23" s="1264"/>
      <c r="S23" s="1041"/>
      <c r="T23"/>
      <c r="U23"/>
      <c r="V23"/>
      <c r="W23"/>
      <c r="X23"/>
      <c r="Y23"/>
      <c r="Z23"/>
      <c r="AA23"/>
      <c r="AB23"/>
    </row>
    <row r="24" spans="1:28" s="995" customFormat="1" ht="15" customHeight="1">
      <c r="A24" s="1505">
        <v>21</v>
      </c>
      <c r="B24" s="1033">
        <v>10</v>
      </c>
      <c r="C24" s="1041" t="s">
        <v>4552</v>
      </c>
      <c r="D24" s="1675"/>
      <c r="E24" s="1675"/>
      <c r="F24" s="1675"/>
      <c r="G24" s="1675"/>
      <c r="H24" s="1675"/>
      <c r="I24" s="1040" t="s">
        <v>4539</v>
      </c>
      <c r="J24" s="1033">
        <v>32</v>
      </c>
      <c r="K24" s="1033">
        <v>207</v>
      </c>
      <c r="L24" s="1033">
        <v>6300</v>
      </c>
      <c r="M24" s="1033"/>
      <c r="N24" s="1033" t="s">
        <v>775</v>
      </c>
      <c r="O24" s="1033" t="s">
        <v>775</v>
      </c>
      <c r="P24" s="1033"/>
      <c r="Q24" s="1033"/>
      <c r="R24" s="1033"/>
      <c r="S24" s="1041"/>
      <c r="T24"/>
      <c r="U24"/>
      <c r="V24"/>
      <c r="W24"/>
      <c r="X24"/>
      <c r="Y24"/>
      <c r="Z24"/>
      <c r="AA24"/>
      <c r="AB24"/>
    </row>
    <row r="25" spans="1:28" s="995" customFormat="1" ht="15" customHeight="1">
      <c r="A25" s="1505">
        <v>22</v>
      </c>
      <c r="B25" s="1033">
        <v>11</v>
      </c>
      <c r="C25" s="1041" t="s">
        <v>4553</v>
      </c>
      <c r="D25" s="1675"/>
      <c r="E25" s="1675"/>
      <c r="F25" s="1675"/>
      <c r="G25" s="1675"/>
      <c r="H25" s="1675"/>
      <c r="I25" s="1040" t="s">
        <v>4539</v>
      </c>
      <c r="J25" s="1033">
        <v>32</v>
      </c>
      <c r="K25" s="1033">
        <v>2</v>
      </c>
      <c r="L25" s="1033">
        <v>9452</v>
      </c>
      <c r="M25" s="1033"/>
      <c r="N25" s="1033" t="s">
        <v>840</v>
      </c>
      <c r="O25" s="1033" t="s">
        <v>840</v>
      </c>
      <c r="P25" s="1033"/>
      <c r="Q25" s="1033"/>
      <c r="R25" s="1033"/>
      <c r="S25" s="1041"/>
      <c r="T25"/>
      <c r="U25"/>
      <c r="V25"/>
      <c r="W25"/>
      <c r="X25"/>
      <c r="Y25"/>
      <c r="Z25"/>
      <c r="AA25"/>
      <c r="AB25"/>
    </row>
    <row r="26" spans="1:28" s="995" customFormat="1" ht="15" customHeight="1">
      <c r="A26" s="1505">
        <v>23</v>
      </c>
      <c r="B26" s="1033">
        <v>9</v>
      </c>
      <c r="C26" s="1041" t="s">
        <v>4551</v>
      </c>
      <c r="D26" s="1675"/>
      <c r="E26" s="1675"/>
      <c r="F26" s="1675"/>
      <c r="G26" s="1675"/>
      <c r="H26" s="1675"/>
      <c r="I26" s="1040" t="s">
        <v>4539</v>
      </c>
      <c r="J26" s="1033">
        <v>32</v>
      </c>
      <c r="K26" s="1033">
        <v>73</v>
      </c>
      <c r="L26" s="1033">
        <v>10560.9</v>
      </c>
      <c r="M26" s="1033"/>
      <c r="N26" s="1033" t="s">
        <v>775</v>
      </c>
      <c r="O26" s="1033" t="s">
        <v>775</v>
      </c>
      <c r="P26" s="1033"/>
      <c r="Q26" s="1033"/>
      <c r="R26" s="1033"/>
      <c r="S26" s="1041"/>
      <c r="T26"/>
      <c r="U26"/>
      <c r="V26"/>
      <c r="W26"/>
      <c r="X26"/>
      <c r="Y26"/>
      <c r="Z26"/>
      <c r="AA26"/>
      <c r="AB26"/>
    </row>
    <row r="27" spans="1:28" s="995" customFormat="1" ht="15" customHeight="1">
      <c r="A27" s="1505">
        <v>24</v>
      </c>
      <c r="B27" s="1033">
        <v>14</v>
      </c>
      <c r="C27" s="1041" t="s">
        <v>4557</v>
      </c>
      <c r="D27" s="1675"/>
      <c r="E27" s="1675"/>
      <c r="F27" s="1675"/>
      <c r="G27" s="1675"/>
      <c r="H27" s="1675"/>
      <c r="I27" s="1040" t="s">
        <v>4539</v>
      </c>
      <c r="J27" s="1033">
        <v>33</v>
      </c>
      <c r="K27" s="1033">
        <v>262</v>
      </c>
      <c r="L27" s="1033">
        <v>286</v>
      </c>
      <c r="M27" s="1033"/>
      <c r="N27" s="1033" t="s">
        <v>751</v>
      </c>
      <c r="O27" s="1033" t="s">
        <v>751</v>
      </c>
      <c r="P27" s="1033"/>
      <c r="Q27" s="1033"/>
      <c r="R27" s="1033"/>
      <c r="S27" s="1083" t="s">
        <v>4545</v>
      </c>
      <c r="T27"/>
      <c r="U27"/>
      <c r="V27"/>
      <c r="W27"/>
      <c r="X27"/>
      <c r="Y27"/>
      <c r="Z27"/>
      <c r="AA27"/>
      <c r="AB27"/>
    </row>
    <row r="28" spans="1:28" s="995" customFormat="1" ht="15" customHeight="1">
      <c r="A28" s="1505">
        <v>25</v>
      </c>
      <c r="B28" s="1033">
        <v>16</v>
      </c>
      <c r="C28" s="1041" t="s">
        <v>4560</v>
      </c>
      <c r="D28" s="1675"/>
      <c r="E28" s="1675"/>
      <c r="F28" s="1675"/>
      <c r="G28" s="1675"/>
      <c r="H28" s="1675"/>
      <c r="I28" s="1040" t="s">
        <v>4539</v>
      </c>
      <c r="J28" s="1033">
        <v>35</v>
      </c>
      <c r="K28" s="1033">
        <v>33</v>
      </c>
      <c r="L28" s="1033">
        <v>705</v>
      </c>
      <c r="M28" s="1033"/>
      <c r="N28" s="1033" t="s">
        <v>840</v>
      </c>
      <c r="O28" s="1033" t="s">
        <v>840</v>
      </c>
      <c r="P28" s="1033"/>
      <c r="Q28" s="1033"/>
      <c r="R28" s="1033"/>
      <c r="S28" s="1044"/>
      <c r="T28"/>
      <c r="U28"/>
      <c r="V28"/>
      <c r="W28"/>
      <c r="X28"/>
      <c r="Y28"/>
      <c r="Z28"/>
      <c r="AA28"/>
      <c r="AB28" s="1086"/>
    </row>
    <row r="29" spans="1:28" s="995" customFormat="1" ht="15" customHeight="1">
      <c r="A29" s="1505">
        <v>26</v>
      </c>
      <c r="B29" s="1033">
        <v>3</v>
      </c>
      <c r="C29" s="1041" t="s">
        <v>4544</v>
      </c>
      <c r="D29" s="1675"/>
      <c r="E29" s="1675"/>
      <c r="F29" s="1675"/>
      <c r="G29" s="1675"/>
      <c r="H29" s="1675"/>
      <c r="I29" s="1040" t="s">
        <v>4539</v>
      </c>
      <c r="J29" s="1033">
        <v>35</v>
      </c>
      <c r="K29" s="1033">
        <v>125</v>
      </c>
      <c r="L29" s="1033">
        <v>2214</v>
      </c>
      <c r="M29" s="1033"/>
      <c r="N29" s="1033" t="s">
        <v>754</v>
      </c>
      <c r="O29" s="1033" t="s">
        <v>754</v>
      </c>
      <c r="P29" s="1033"/>
      <c r="Q29" s="1033"/>
      <c r="R29" s="1033"/>
      <c r="S29" s="1083" t="s">
        <v>4545</v>
      </c>
      <c r="T29"/>
      <c r="U29"/>
      <c r="V29"/>
      <c r="W29"/>
      <c r="X29"/>
      <c r="Y29"/>
      <c r="Z29"/>
      <c r="AA29"/>
      <c r="AB29"/>
    </row>
    <row r="30" spans="1:28" s="995" customFormat="1" ht="15" customHeight="1">
      <c r="A30" s="1505">
        <v>27</v>
      </c>
      <c r="B30" s="1033">
        <v>2</v>
      </c>
      <c r="C30" s="1041" t="s">
        <v>4542</v>
      </c>
      <c r="D30" s="1675"/>
      <c r="E30" s="1675"/>
      <c r="F30" s="1675"/>
      <c r="G30" s="1675"/>
      <c r="H30" s="1675"/>
      <c r="I30" s="1040" t="s">
        <v>4539</v>
      </c>
      <c r="J30" s="1033">
        <v>35</v>
      </c>
      <c r="K30" s="1033">
        <v>432</v>
      </c>
      <c r="L30" s="1033">
        <v>7999</v>
      </c>
      <c r="M30" s="1033"/>
      <c r="N30" s="1033" t="s">
        <v>979</v>
      </c>
      <c r="O30" s="1033" t="s">
        <v>979</v>
      </c>
      <c r="P30" s="1033"/>
      <c r="Q30" s="1033"/>
      <c r="R30" s="1033"/>
      <c r="S30" s="1083" t="s">
        <v>4543</v>
      </c>
      <c r="T30"/>
      <c r="U30"/>
      <c r="V30"/>
      <c r="W30"/>
      <c r="X30"/>
      <c r="Y30"/>
      <c r="Z30"/>
      <c r="AA30"/>
      <c r="AB30"/>
    </row>
    <row r="31" spans="1:28" s="995" customFormat="1" ht="15" customHeight="1">
      <c r="A31" s="1505">
        <v>28</v>
      </c>
      <c r="B31" s="1033">
        <v>4</v>
      </c>
      <c r="C31" s="1041" t="s">
        <v>4546</v>
      </c>
      <c r="D31" s="1675"/>
      <c r="E31" s="1675"/>
      <c r="F31" s="1675"/>
      <c r="G31" s="1675"/>
      <c r="H31" s="1675"/>
      <c r="I31" s="1040" t="s">
        <v>4539</v>
      </c>
      <c r="J31" s="1033">
        <v>35.32</v>
      </c>
      <c r="K31" s="1059" t="s">
        <v>4547</v>
      </c>
      <c r="L31" s="1033">
        <v>4444</v>
      </c>
      <c r="M31" s="1033"/>
      <c r="N31" s="1033" t="s">
        <v>979</v>
      </c>
      <c r="O31" s="1033" t="s">
        <v>979</v>
      </c>
      <c r="P31" s="1033"/>
      <c r="Q31" s="1033"/>
      <c r="R31" s="1033"/>
      <c r="S31" s="1084"/>
      <c r="T31"/>
      <c r="U31"/>
      <c r="V31"/>
      <c r="W31"/>
      <c r="X31"/>
      <c r="Y31"/>
      <c r="Z31"/>
      <c r="AA31"/>
      <c r="AB31"/>
    </row>
    <row r="32" spans="1:28" s="995" customFormat="1" ht="15" customHeight="1">
      <c r="A32" s="1505">
        <v>29</v>
      </c>
      <c r="B32" s="1033">
        <v>15</v>
      </c>
      <c r="C32" s="1041" t="s">
        <v>4558</v>
      </c>
      <c r="D32" s="1675"/>
      <c r="E32" s="1675"/>
      <c r="F32" s="1675"/>
      <c r="G32" s="1675"/>
      <c r="H32" s="1675"/>
      <c r="I32" s="1040" t="s">
        <v>4539</v>
      </c>
      <c r="J32" s="1033">
        <v>41</v>
      </c>
      <c r="K32" s="1033">
        <v>88</v>
      </c>
      <c r="L32" s="1033">
        <v>500</v>
      </c>
      <c r="M32" s="1033"/>
      <c r="N32" s="1033" t="s">
        <v>751</v>
      </c>
      <c r="O32" s="1033" t="s">
        <v>751</v>
      </c>
      <c r="P32" s="1033"/>
      <c r="Q32" s="1033"/>
      <c r="R32" s="1033"/>
      <c r="S32" s="1083" t="s">
        <v>4559</v>
      </c>
      <c r="T32"/>
      <c r="U32"/>
      <c r="V32"/>
      <c r="W32"/>
      <c r="X32"/>
      <c r="Y32"/>
      <c r="Z32"/>
      <c r="AA32"/>
      <c r="AB32"/>
    </row>
    <row r="33" spans="1:28" s="995" customFormat="1" ht="15" customHeight="1">
      <c r="A33" s="1505">
        <v>30</v>
      </c>
      <c r="B33" s="1033">
        <v>12</v>
      </c>
      <c r="C33" s="1041" t="s">
        <v>4554</v>
      </c>
      <c r="D33" s="1675"/>
      <c r="E33" s="1675"/>
      <c r="F33" s="1675"/>
      <c r="G33" s="1675"/>
      <c r="H33" s="1675"/>
      <c r="I33" s="1040" t="s">
        <v>4539</v>
      </c>
      <c r="J33" s="1033">
        <v>45</v>
      </c>
      <c r="K33" s="1073" t="s">
        <v>4555</v>
      </c>
      <c r="L33" s="1033">
        <v>50000</v>
      </c>
      <c r="M33" s="1033"/>
      <c r="N33" s="1033" t="s">
        <v>840</v>
      </c>
      <c r="O33" s="1033" t="s">
        <v>840</v>
      </c>
      <c r="P33" s="1033"/>
      <c r="Q33" s="1033"/>
      <c r="R33" s="1033"/>
      <c r="S33" s="1041"/>
      <c r="T33"/>
      <c r="U33"/>
      <c r="V33"/>
      <c r="W33"/>
      <c r="X33"/>
      <c r="Y33"/>
      <c r="Z33"/>
      <c r="AA33"/>
      <c r="AB33"/>
    </row>
    <row r="34" spans="1:28" s="995" customFormat="1" ht="15" customHeight="1">
      <c r="A34" s="1505">
        <v>31</v>
      </c>
      <c r="B34" s="1033">
        <v>1</v>
      </c>
      <c r="C34" s="1041" t="s">
        <v>4538</v>
      </c>
      <c r="D34" s="1675"/>
      <c r="E34" s="1675"/>
      <c r="F34" s="1675"/>
      <c r="G34" s="1675"/>
      <c r="H34" s="1675"/>
      <c r="I34" s="1040" t="s">
        <v>4539</v>
      </c>
      <c r="J34" s="1033">
        <v>62</v>
      </c>
      <c r="K34" s="1041" t="s">
        <v>4541</v>
      </c>
      <c r="L34" s="1033">
        <v>6713</v>
      </c>
      <c r="M34" s="1033"/>
      <c r="N34" s="1033" t="s">
        <v>4540</v>
      </c>
      <c r="O34" s="1033" t="s">
        <v>4540</v>
      </c>
      <c r="P34" s="1033"/>
      <c r="Q34" s="1033"/>
      <c r="R34" s="1033"/>
      <c r="S34" s="1041"/>
      <c r="T34"/>
      <c r="U34"/>
      <c r="V34"/>
      <c r="W34"/>
      <c r="X34"/>
      <c r="Y34"/>
      <c r="Z34"/>
      <c r="AA34"/>
      <c r="AB34" s="1086"/>
    </row>
    <row r="35" spans="1:28" s="995" customFormat="1" ht="15" customHeight="1">
      <c r="A35" s="1505">
        <v>32</v>
      </c>
      <c r="B35" s="1035">
        <v>1</v>
      </c>
      <c r="C35" s="1047" t="s">
        <v>974</v>
      </c>
      <c r="D35" s="1677"/>
      <c r="E35" s="1677"/>
      <c r="F35" s="1677"/>
      <c r="G35" s="1677"/>
      <c r="H35" s="1677"/>
      <c r="I35" s="1093" t="s">
        <v>4561</v>
      </c>
      <c r="J35" s="1044">
        <v>5</v>
      </c>
      <c r="K35" s="1044">
        <v>596</v>
      </c>
      <c r="L35" s="1044">
        <v>10846</v>
      </c>
      <c r="M35" s="1044"/>
      <c r="N35" s="1035" t="s">
        <v>756</v>
      </c>
      <c r="O35" s="1035" t="s">
        <v>756</v>
      </c>
      <c r="P35" s="1035"/>
      <c r="Q35" s="1035"/>
      <c r="R35" s="1035"/>
      <c r="S35" s="1044"/>
      <c r="T35"/>
      <c r="U35"/>
      <c r="V35"/>
      <c r="W35"/>
      <c r="X35"/>
      <c r="Y35"/>
      <c r="Z35"/>
      <c r="AA35"/>
      <c r="AB35"/>
    </row>
    <row r="36" spans="1:28" s="995" customFormat="1" ht="15" customHeight="1">
      <c r="A36" s="1505">
        <v>33</v>
      </c>
      <c r="B36" s="1035">
        <v>7</v>
      </c>
      <c r="C36" s="1047" t="s">
        <v>4567</v>
      </c>
      <c r="D36" s="1677"/>
      <c r="E36" s="1677"/>
      <c r="F36" s="1677"/>
      <c r="G36" s="1677"/>
      <c r="H36" s="1677"/>
      <c r="I36" s="1093" t="s">
        <v>4561</v>
      </c>
      <c r="J36" s="1044">
        <v>6</v>
      </c>
      <c r="K36" s="1044" t="s">
        <v>4568</v>
      </c>
      <c r="L36" s="1044">
        <v>1011</v>
      </c>
      <c r="M36" s="1044"/>
      <c r="N36" s="1035" t="s">
        <v>775</v>
      </c>
      <c r="O36" s="1035" t="s">
        <v>775</v>
      </c>
      <c r="P36" s="1035"/>
      <c r="Q36" s="1035"/>
      <c r="R36" s="1035"/>
      <c r="S36" s="1044"/>
      <c r="T36"/>
      <c r="U36"/>
      <c r="V36"/>
      <c r="W36"/>
      <c r="X36"/>
      <c r="Y36"/>
      <c r="Z36"/>
      <c r="AA36"/>
      <c r="AB36"/>
    </row>
    <row r="37" spans="1:28" s="995" customFormat="1" ht="15" customHeight="1">
      <c r="A37" s="1505">
        <v>34</v>
      </c>
      <c r="B37" s="1035">
        <v>3</v>
      </c>
      <c r="C37" s="1047" t="s">
        <v>4563</v>
      </c>
      <c r="D37" s="1677"/>
      <c r="E37" s="1677"/>
      <c r="F37" s="1677"/>
      <c r="G37" s="1677"/>
      <c r="H37" s="1677"/>
      <c r="I37" s="1093" t="s">
        <v>4561</v>
      </c>
      <c r="J37" s="1044">
        <v>6</v>
      </c>
      <c r="K37" s="1044">
        <v>1590</v>
      </c>
      <c r="L37" s="1044">
        <v>13987</v>
      </c>
      <c r="M37" s="1044"/>
      <c r="N37" s="1035" t="s">
        <v>775</v>
      </c>
      <c r="O37" s="1035" t="s">
        <v>775</v>
      </c>
      <c r="P37" s="1035"/>
      <c r="Q37" s="1035"/>
      <c r="R37" s="1035"/>
      <c r="S37" s="1044"/>
      <c r="T37"/>
      <c r="U37"/>
      <c r="V37"/>
      <c r="W37"/>
      <c r="X37"/>
      <c r="Y37"/>
      <c r="Z37"/>
      <c r="AA37"/>
      <c r="AB37"/>
    </row>
    <row r="38" spans="1:28" s="995" customFormat="1" ht="15" customHeight="1">
      <c r="A38" s="1505">
        <v>35</v>
      </c>
      <c r="B38" s="1035">
        <v>2</v>
      </c>
      <c r="C38" s="1047" t="s">
        <v>1284</v>
      </c>
      <c r="D38" s="1677"/>
      <c r="E38" s="1677"/>
      <c r="F38" s="1677"/>
      <c r="G38" s="1677"/>
      <c r="H38" s="1677"/>
      <c r="I38" s="1093" t="s">
        <v>4561</v>
      </c>
      <c r="J38" s="1044">
        <v>6</v>
      </c>
      <c r="K38" s="1044" t="s">
        <v>4562</v>
      </c>
      <c r="L38" s="1044">
        <v>15007</v>
      </c>
      <c r="M38" s="1044"/>
      <c r="N38" s="1035" t="s">
        <v>775</v>
      </c>
      <c r="O38" s="1035" t="s">
        <v>775</v>
      </c>
      <c r="P38" s="1035"/>
      <c r="Q38" s="1035"/>
      <c r="R38" s="1035"/>
      <c r="S38" s="1044"/>
      <c r="T38"/>
      <c r="U38"/>
      <c r="V38"/>
      <c r="W38"/>
      <c r="X38"/>
      <c r="Y38"/>
      <c r="Z38"/>
      <c r="AA38"/>
      <c r="AB38" s="1086"/>
    </row>
    <row r="39" spans="1:28" s="995" customFormat="1" ht="15" customHeight="1">
      <c r="A39" s="1505">
        <v>36</v>
      </c>
      <c r="B39" s="1035">
        <v>5</v>
      </c>
      <c r="C39" s="1047"/>
      <c r="D39" s="1677"/>
      <c r="E39" s="1677"/>
      <c r="F39" s="1677"/>
      <c r="G39" s="1677"/>
      <c r="H39" s="1677"/>
      <c r="I39" s="1093" t="s">
        <v>4561</v>
      </c>
      <c r="J39" s="1044">
        <v>7</v>
      </c>
      <c r="K39" s="1044">
        <v>2254</v>
      </c>
      <c r="L39" s="1044">
        <v>958</v>
      </c>
      <c r="M39" s="1044"/>
      <c r="N39" s="1035" t="s">
        <v>756</v>
      </c>
      <c r="O39" s="1035" t="s">
        <v>756</v>
      </c>
      <c r="P39" s="1035"/>
      <c r="Q39" s="1035"/>
      <c r="R39" s="1035"/>
      <c r="S39" s="1044"/>
      <c r="T39"/>
      <c r="U39"/>
      <c r="V39"/>
      <c r="W39"/>
      <c r="X39"/>
      <c r="Y39"/>
      <c r="Z39"/>
      <c r="AA39"/>
      <c r="AB39" s="1086"/>
    </row>
    <row r="40" spans="1:28" s="995" customFormat="1" ht="15" customHeight="1">
      <c r="A40" s="1505">
        <v>37</v>
      </c>
      <c r="B40" s="1035">
        <v>4</v>
      </c>
      <c r="C40" s="1047" t="s">
        <v>4564</v>
      </c>
      <c r="D40" s="1677"/>
      <c r="E40" s="1677"/>
      <c r="F40" s="1677"/>
      <c r="G40" s="1677"/>
      <c r="H40" s="1677"/>
      <c r="I40" s="1093" t="s">
        <v>4561</v>
      </c>
      <c r="J40" s="1068">
        <v>7</v>
      </c>
      <c r="K40" s="1044" t="s">
        <v>4565</v>
      </c>
      <c r="L40" s="1044">
        <v>5967</v>
      </c>
      <c r="M40" s="1044"/>
      <c r="N40" s="1035" t="s">
        <v>775</v>
      </c>
      <c r="O40" s="1035" t="s">
        <v>775</v>
      </c>
      <c r="P40" s="1035"/>
      <c r="Q40" s="1035"/>
      <c r="R40" s="1035"/>
      <c r="S40" s="1044"/>
      <c r="T40"/>
      <c r="U40"/>
      <c r="V40"/>
      <c r="W40"/>
      <c r="X40"/>
      <c r="Y40"/>
      <c r="Z40"/>
      <c r="AA40"/>
      <c r="AB40"/>
    </row>
    <row r="41" spans="1:28" s="995" customFormat="1" ht="15" customHeight="1">
      <c r="A41" s="1505">
        <v>38</v>
      </c>
      <c r="B41" s="1035">
        <v>10</v>
      </c>
      <c r="C41" s="1047" t="s">
        <v>4570</v>
      </c>
      <c r="D41" s="1677"/>
      <c r="E41" s="1677"/>
      <c r="F41" s="1677"/>
      <c r="G41" s="1677"/>
      <c r="H41" s="1677"/>
      <c r="I41" s="1093" t="s">
        <v>4561</v>
      </c>
      <c r="J41" s="1044">
        <v>12</v>
      </c>
      <c r="K41" s="1044">
        <v>380</v>
      </c>
      <c r="L41" s="1044">
        <v>132</v>
      </c>
      <c r="M41" s="1044"/>
      <c r="N41" s="1035" t="s">
        <v>3928</v>
      </c>
      <c r="O41" s="1035" t="s">
        <v>3928</v>
      </c>
      <c r="P41" s="1035"/>
      <c r="Q41" s="1035"/>
      <c r="R41" s="1035"/>
      <c r="S41" s="1044"/>
      <c r="T41"/>
      <c r="U41"/>
      <c r="V41"/>
      <c r="W41"/>
      <c r="X41"/>
      <c r="Y41"/>
      <c r="Z41"/>
      <c r="AA41"/>
      <c r="AB41" s="1086"/>
    </row>
    <row r="42" spans="1:28" s="995" customFormat="1" ht="15" customHeight="1">
      <c r="A42" s="1505">
        <v>39</v>
      </c>
      <c r="B42" s="1035">
        <v>18</v>
      </c>
      <c r="C42" s="1044" t="s">
        <v>4571</v>
      </c>
      <c r="D42" s="1678"/>
      <c r="E42" s="1678"/>
      <c r="F42" s="1678"/>
      <c r="G42" s="1678"/>
      <c r="H42" s="1678"/>
      <c r="I42" s="1093" t="s">
        <v>4561</v>
      </c>
      <c r="J42" s="1063">
        <v>12</v>
      </c>
      <c r="K42" s="1063">
        <v>2072</v>
      </c>
      <c r="L42" s="1063">
        <v>178</v>
      </c>
      <c r="M42" s="1065"/>
      <c r="N42" s="1055" t="s">
        <v>3928</v>
      </c>
      <c r="O42" s="1055" t="s">
        <v>3928</v>
      </c>
      <c r="P42" s="1055"/>
      <c r="Q42" s="1055"/>
      <c r="R42" s="1055"/>
      <c r="S42" s="1065"/>
      <c r="T42"/>
      <c r="U42"/>
      <c r="V42"/>
      <c r="W42"/>
      <c r="X42"/>
      <c r="Y42"/>
      <c r="Z42"/>
      <c r="AA42"/>
      <c r="AB42"/>
    </row>
    <row r="43" spans="1:28" s="995" customFormat="1" ht="15" customHeight="1">
      <c r="A43" s="1505">
        <v>40</v>
      </c>
      <c r="B43" s="1035">
        <v>11</v>
      </c>
      <c r="C43" s="1047"/>
      <c r="D43" s="1677"/>
      <c r="E43" s="1677"/>
      <c r="F43" s="1677"/>
      <c r="G43" s="1677"/>
      <c r="H43" s="1677"/>
      <c r="I43" s="1093" t="s">
        <v>4561</v>
      </c>
      <c r="J43" s="1065">
        <v>12</v>
      </c>
      <c r="K43" s="1065">
        <v>2073</v>
      </c>
      <c r="L43" s="1065">
        <v>219</v>
      </c>
      <c r="M43" s="1065"/>
      <c r="N43" s="1057" t="s">
        <v>751</v>
      </c>
      <c r="O43" s="1057" t="s">
        <v>751</v>
      </c>
      <c r="P43" s="1057"/>
      <c r="Q43" s="1057"/>
      <c r="R43" s="1057"/>
      <c r="S43" s="1065"/>
      <c r="T43"/>
      <c r="U43"/>
      <c r="V43"/>
      <c r="W43"/>
      <c r="X43"/>
      <c r="Y43"/>
      <c r="Z43"/>
      <c r="AA43"/>
      <c r="AB43"/>
    </row>
    <row r="44" spans="1:28" s="995" customFormat="1" ht="15" customHeight="1">
      <c r="A44" s="1505">
        <v>41</v>
      </c>
      <c r="B44" s="1035">
        <v>12</v>
      </c>
      <c r="C44" s="1047" t="s">
        <v>2156</v>
      </c>
      <c r="D44" s="1677"/>
      <c r="E44" s="1677"/>
      <c r="F44" s="1677"/>
      <c r="G44" s="1677"/>
      <c r="H44" s="1677"/>
      <c r="I44" s="1093" t="s">
        <v>4561</v>
      </c>
      <c r="J44" s="1065">
        <v>12</v>
      </c>
      <c r="K44" s="1065">
        <v>2071</v>
      </c>
      <c r="L44" s="1065">
        <v>341</v>
      </c>
      <c r="M44" s="1065"/>
      <c r="N44" s="1057" t="s">
        <v>988</v>
      </c>
      <c r="O44" s="1057" t="s">
        <v>988</v>
      </c>
      <c r="P44" s="1057"/>
      <c r="Q44" s="1057"/>
      <c r="R44" s="1057"/>
      <c r="S44" s="1065"/>
      <c r="T44"/>
      <c r="U44"/>
      <c r="V44"/>
      <c r="W44"/>
      <c r="X44"/>
      <c r="Y44"/>
      <c r="Z44"/>
      <c r="AA44"/>
      <c r="AB44" s="1086"/>
    </row>
    <row r="45" spans="1:28" s="995" customFormat="1" ht="15" customHeight="1">
      <c r="A45" s="1505">
        <v>42</v>
      </c>
      <c r="B45" s="1035">
        <v>13</v>
      </c>
      <c r="C45" s="1047"/>
      <c r="D45" s="1677"/>
      <c r="E45" s="1677"/>
      <c r="F45" s="1677"/>
      <c r="G45" s="1677"/>
      <c r="H45" s="1677"/>
      <c r="I45" s="1093" t="s">
        <v>4561</v>
      </c>
      <c r="J45" s="1065">
        <v>12</v>
      </c>
      <c r="K45" s="1065">
        <v>437</v>
      </c>
      <c r="L45" s="1065">
        <v>525</v>
      </c>
      <c r="M45" s="1065"/>
      <c r="N45" s="1057" t="s">
        <v>751</v>
      </c>
      <c r="O45" s="1057" t="s">
        <v>751</v>
      </c>
      <c r="P45" s="1057"/>
      <c r="Q45" s="1057"/>
      <c r="R45" s="1057"/>
      <c r="S45" s="1065"/>
      <c r="T45"/>
      <c r="U45"/>
      <c r="V45"/>
      <c r="W45"/>
      <c r="X45"/>
      <c r="Y45"/>
      <c r="Z45"/>
      <c r="AA45"/>
      <c r="AB45" s="1086"/>
    </row>
    <row r="46" spans="1:28" s="995" customFormat="1" ht="15" customHeight="1">
      <c r="A46" s="1505">
        <v>43</v>
      </c>
      <c r="B46" s="1035">
        <v>14</v>
      </c>
      <c r="C46" s="1044"/>
      <c r="D46" s="1678"/>
      <c r="E46" s="1678"/>
      <c r="F46" s="1678"/>
      <c r="G46" s="1678"/>
      <c r="H46" s="1678"/>
      <c r="I46" s="1093" t="s">
        <v>4561</v>
      </c>
      <c r="J46" s="1063">
        <v>12</v>
      </c>
      <c r="K46" s="1063">
        <v>2086</v>
      </c>
      <c r="L46" s="1063">
        <v>668</v>
      </c>
      <c r="M46" s="1065"/>
      <c r="N46" s="1055" t="s">
        <v>751</v>
      </c>
      <c r="O46" s="1055" t="s">
        <v>751</v>
      </c>
      <c r="P46" s="1055"/>
      <c r="Q46" s="1055"/>
      <c r="R46" s="1055"/>
      <c r="S46" s="1065"/>
      <c r="T46"/>
      <c r="U46"/>
      <c r="V46"/>
      <c r="W46"/>
      <c r="X46"/>
      <c r="Y46"/>
      <c r="Z46"/>
      <c r="AA46"/>
      <c r="AB46"/>
    </row>
    <row r="47" spans="1:28" s="995" customFormat="1" ht="15" customHeight="1">
      <c r="A47" s="1505">
        <v>44</v>
      </c>
      <c r="B47" s="1035">
        <v>6</v>
      </c>
      <c r="C47" s="1047" t="s">
        <v>4566</v>
      </c>
      <c r="D47" s="1677"/>
      <c r="E47" s="1677"/>
      <c r="F47" s="1677"/>
      <c r="G47" s="1677"/>
      <c r="H47" s="1677"/>
      <c r="I47" s="1093" t="s">
        <v>4561</v>
      </c>
      <c r="J47" s="1065">
        <v>12</v>
      </c>
      <c r="K47" s="1065">
        <v>29</v>
      </c>
      <c r="L47" s="1065">
        <v>720</v>
      </c>
      <c r="M47" s="1065"/>
      <c r="N47" s="1057" t="s">
        <v>775</v>
      </c>
      <c r="O47" s="1057" t="s">
        <v>775</v>
      </c>
      <c r="P47" s="1057"/>
      <c r="Q47" s="1057"/>
      <c r="R47" s="1057"/>
      <c r="S47" s="1065"/>
      <c r="T47"/>
      <c r="U47"/>
      <c r="V47"/>
      <c r="W47"/>
      <c r="X47"/>
      <c r="Y47"/>
      <c r="Z47"/>
      <c r="AA47"/>
      <c r="AB47"/>
    </row>
    <row r="48" spans="1:28" s="995" customFormat="1" ht="15" customHeight="1">
      <c r="A48" s="1505">
        <v>45</v>
      </c>
      <c r="B48" s="1035">
        <v>15</v>
      </c>
      <c r="C48" s="1044"/>
      <c r="D48" s="1678"/>
      <c r="E48" s="1678"/>
      <c r="F48" s="1678"/>
      <c r="G48" s="1678"/>
      <c r="H48" s="1678"/>
      <c r="I48" s="1093" t="s">
        <v>4561</v>
      </c>
      <c r="J48" s="1063">
        <v>12</v>
      </c>
      <c r="K48" s="1063">
        <v>441</v>
      </c>
      <c r="L48" s="1063">
        <v>885</v>
      </c>
      <c r="M48" s="1065"/>
      <c r="N48" s="1055" t="s">
        <v>775</v>
      </c>
      <c r="O48" s="1055" t="s">
        <v>775</v>
      </c>
      <c r="P48" s="1055"/>
      <c r="Q48" s="1055"/>
      <c r="R48" s="1055"/>
      <c r="S48" s="1065"/>
      <c r="T48"/>
      <c r="U48"/>
      <c r="V48"/>
      <c r="W48"/>
      <c r="X48"/>
      <c r="Y48"/>
      <c r="Z48"/>
      <c r="AA48"/>
      <c r="AB48"/>
    </row>
    <row r="49" spans="1:29" s="995" customFormat="1" ht="15" customHeight="1">
      <c r="A49" s="1505">
        <v>46</v>
      </c>
      <c r="B49" s="1035">
        <v>16</v>
      </c>
      <c r="C49" s="1044" t="s">
        <v>978</v>
      </c>
      <c r="D49" s="1678"/>
      <c r="E49" s="1678"/>
      <c r="F49" s="1678"/>
      <c r="G49" s="1678"/>
      <c r="H49" s="1678"/>
      <c r="I49" s="1093" t="s">
        <v>4561</v>
      </c>
      <c r="J49" s="1063">
        <v>12</v>
      </c>
      <c r="K49" s="1063">
        <v>442</v>
      </c>
      <c r="L49" s="1063">
        <v>1268</v>
      </c>
      <c r="M49" s="1065"/>
      <c r="N49" s="1055" t="s">
        <v>979</v>
      </c>
      <c r="O49" s="1055" t="s">
        <v>979</v>
      </c>
      <c r="P49" s="1055"/>
      <c r="Q49" s="1055"/>
      <c r="R49" s="1055"/>
      <c r="S49" s="1065"/>
      <c r="T49"/>
      <c r="U49"/>
      <c r="V49"/>
      <c r="W49"/>
      <c r="X49"/>
      <c r="Y49"/>
      <c r="Z49"/>
      <c r="AA49"/>
      <c r="AB49" s="1086"/>
    </row>
    <row r="50" spans="1:29" s="995" customFormat="1" ht="15" customHeight="1">
      <c r="A50" s="1505">
        <v>47</v>
      </c>
      <c r="B50" s="1035">
        <v>17</v>
      </c>
      <c r="C50" s="1044" t="s">
        <v>983</v>
      </c>
      <c r="D50" s="1678"/>
      <c r="E50" s="1678"/>
      <c r="F50" s="1678"/>
      <c r="G50" s="1678"/>
      <c r="H50" s="1678"/>
      <c r="I50" s="1093" t="s">
        <v>4561</v>
      </c>
      <c r="J50" s="1063">
        <v>12</v>
      </c>
      <c r="K50" s="1063">
        <v>887</v>
      </c>
      <c r="L50" s="1063">
        <v>2196</v>
      </c>
      <c r="M50" s="1065"/>
      <c r="N50" s="1055" t="s">
        <v>840</v>
      </c>
      <c r="O50" s="1055" t="s">
        <v>840</v>
      </c>
      <c r="P50" s="1055"/>
      <c r="Q50" s="1055"/>
      <c r="R50" s="1055"/>
      <c r="S50" s="1065"/>
      <c r="T50"/>
      <c r="U50"/>
      <c r="V50"/>
      <c r="W50"/>
      <c r="X50"/>
      <c r="Y50"/>
      <c r="Z50"/>
      <c r="AA50"/>
      <c r="AB50"/>
    </row>
    <row r="51" spans="1:29" s="995" customFormat="1" ht="15" customHeight="1">
      <c r="A51" s="1505">
        <v>48</v>
      </c>
      <c r="B51" s="1035">
        <v>8</v>
      </c>
      <c r="C51" s="1047"/>
      <c r="D51" s="1677"/>
      <c r="E51" s="1677"/>
      <c r="F51" s="1677"/>
      <c r="G51" s="1677"/>
      <c r="H51" s="1677"/>
      <c r="I51" s="1093" t="s">
        <v>4561</v>
      </c>
      <c r="J51" s="1063">
        <v>12</v>
      </c>
      <c r="K51" s="1065">
        <v>400</v>
      </c>
      <c r="L51" s="1065">
        <v>3094</v>
      </c>
      <c r="M51" s="1065"/>
      <c r="N51" s="1057" t="s">
        <v>775</v>
      </c>
      <c r="O51" s="1057" t="s">
        <v>775</v>
      </c>
      <c r="P51" s="1057"/>
      <c r="Q51" s="1057"/>
      <c r="R51" s="1057"/>
      <c r="S51" s="1065"/>
      <c r="T51"/>
      <c r="U51"/>
      <c r="V51"/>
      <c r="W51"/>
      <c r="X51"/>
      <c r="Y51"/>
      <c r="Z51"/>
      <c r="AA51"/>
      <c r="AB51"/>
    </row>
    <row r="52" spans="1:29" s="995" customFormat="1" ht="15" customHeight="1">
      <c r="A52" s="1505">
        <v>49</v>
      </c>
      <c r="B52" s="1035">
        <v>9</v>
      </c>
      <c r="C52" s="1047"/>
      <c r="D52" s="1677"/>
      <c r="E52" s="1677"/>
      <c r="F52" s="1677"/>
      <c r="G52" s="1677"/>
      <c r="H52" s="1677"/>
      <c r="I52" s="1093" t="s">
        <v>4561</v>
      </c>
      <c r="J52" s="1065">
        <v>12</v>
      </c>
      <c r="K52" s="1076" t="s">
        <v>4569</v>
      </c>
      <c r="L52" s="1065">
        <v>3211</v>
      </c>
      <c r="M52" s="1065"/>
      <c r="N52" s="1057" t="s">
        <v>775</v>
      </c>
      <c r="O52" s="1057" t="s">
        <v>775</v>
      </c>
      <c r="P52" s="1057"/>
      <c r="Q52" s="1057"/>
      <c r="R52" s="1057"/>
      <c r="S52" s="1065"/>
      <c r="T52"/>
      <c r="U52"/>
      <c r="V52"/>
      <c r="W52"/>
      <c r="X52"/>
      <c r="Y52"/>
      <c r="Z52"/>
      <c r="AA52"/>
      <c r="AB52"/>
      <c r="AC52" s="1002"/>
    </row>
    <row r="53" spans="1:29" s="995" customFormat="1" ht="15" customHeight="1">
      <c r="A53" s="1505">
        <v>50</v>
      </c>
      <c r="B53" s="1035">
        <v>21</v>
      </c>
      <c r="C53" s="1044" t="s">
        <v>1407</v>
      </c>
      <c r="D53" s="1678"/>
      <c r="E53" s="1678"/>
      <c r="F53" s="1678"/>
      <c r="G53" s="1678"/>
      <c r="H53" s="1678"/>
      <c r="I53" s="1093" t="s">
        <v>4561</v>
      </c>
      <c r="J53" s="1063">
        <v>14</v>
      </c>
      <c r="K53" s="1063">
        <v>518</v>
      </c>
      <c r="L53" s="1063">
        <v>2502</v>
      </c>
      <c r="M53" s="1065"/>
      <c r="N53" s="1055" t="s">
        <v>751</v>
      </c>
      <c r="O53" s="1055" t="s">
        <v>751</v>
      </c>
      <c r="P53" s="1055"/>
      <c r="Q53" s="1055"/>
      <c r="R53" s="1055"/>
      <c r="S53" s="1065"/>
      <c r="T53"/>
      <c r="U53"/>
      <c r="V53"/>
      <c r="W53"/>
      <c r="X53"/>
      <c r="Y53"/>
      <c r="Z53"/>
      <c r="AA53"/>
      <c r="AB53"/>
      <c r="AC53" s="1002"/>
    </row>
    <row r="54" spans="1:29" s="995" customFormat="1" ht="15" customHeight="1">
      <c r="A54" s="1505">
        <v>51</v>
      </c>
      <c r="B54" s="1035">
        <v>19</v>
      </c>
      <c r="C54" s="1044" t="s">
        <v>4572</v>
      </c>
      <c r="D54" s="1678"/>
      <c r="E54" s="1678"/>
      <c r="F54" s="1678"/>
      <c r="G54" s="1678"/>
      <c r="H54" s="1678"/>
      <c r="I54" s="1093" t="s">
        <v>4561</v>
      </c>
      <c r="J54" s="1063">
        <v>14</v>
      </c>
      <c r="K54" s="1063">
        <v>177</v>
      </c>
      <c r="L54" s="1063">
        <v>6513</v>
      </c>
      <c r="M54" s="1065"/>
      <c r="N54" s="1055" t="s">
        <v>754</v>
      </c>
      <c r="O54" s="1055" t="s">
        <v>754</v>
      </c>
      <c r="P54" s="1055"/>
      <c r="Q54" s="1055"/>
      <c r="R54" s="1055"/>
      <c r="S54" s="1065"/>
      <c r="T54"/>
      <c r="U54"/>
      <c r="V54"/>
      <c r="W54"/>
      <c r="X54"/>
      <c r="Y54"/>
      <c r="Z54"/>
      <c r="AA54"/>
      <c r="AB54"/>
      <c r="AC54" s="1002"/>
    </row>
    <row r="55" spans="1:29" s="995" customFormat="1" ht="15" customHeight="1">
      <c r="A55" s="1505">
        <v>52</v>
      </c>
      <c r="B55" s="1035">
        <v>20</v>
      </c>
      <c r="C55" s="1044" t="s">
        <v>4573</v>
      </c>
      <c r="D55" s="1678"/>
      <c r="E55" s="1678"/>
      <c r="F55" s="1678"/>
      <c r="G55" s="1678"/>
      <c r="H55" s="1678"/>
      <c r="I55" s="1093" t="s">
        <v>4561</v>
      </c>
      <c r="J55" s="1063">
        <v>14</v>
      </c>
      <c r="K55" s="1063">
        <v>197</v>
      </c>
      <c r="L55" s="1063">
        <v>15112</v>
      </c>
      <c r="M55" s="1065"/>
      <c r="N55" s="1055" t="s">
        <v>775</v>
      </c>
      <c r="O55" s="1055" t="s">
        <v>775</v>
      </c>
      <c r="P55" s="1055"/>
      <c r="Q55" s="1055"/>
      <c r="R55" s="1055"/>
      <c r="S55" s="1065"/>
      <c r="T55"/>
      <c r="U55"/>
      <c r="V55"/>
      <c r="W55"/>
      <c r="X55"/>
      <c r="Y55"/>
      <c r="Z55"/>
      <c r="AA55"/>
      <c r="AB55"/>
      <c r="AC55" s="1002"/>
    </row>
    <row r="56" spans="1:29" s="995" customFormat="1" ht="15" customHeight="1">
      <c r="A56" s="1505">
        <v>53</v>
      </c>
      <c r="B56" s="1038">
        <v>1</v>
      </c>
      <c r="C56" s="1050" t="s">
        <v>974</v>
      </c>
      <c r="D56" s="1679"/>
      <c r="E56" s="1679"/>
      <c r="F56" s="1679"/>
      <c r="G56" s="1679"/>
      <c r="H56" s="1679"/>
      <c r="I56" s="1094" t="s">
        <v>4574</v>
      </c>
      <c r="J56" s="1101">
        <v>7</v>
      </c>
      <c r="K56" s="1101">
        <v>1417</v>
      </c>
      <c r="L56" s="1101">
        <v>3820</v>
      </c>
      <c r="M56" s="1101"/>
      <c r="N56" s="1100" t="s">
        <v>756</v>
      </c>
      <c r="O56" s="1100" t="s">
        <v>756</v>
      </c>
      <c r="P56" s="1100"/>
      <c r="Q56" s="1100"/>
      <c r="R56" s="1100"/>
      <c r="S56" s="1101"/>
      <c r="T56" s="1011"/>
      <c r="U56" s="1011"/>
      <c r="V56" s="1011"/>
      <c r="W56" s="1011"/>
      <c r="X56" s="1011"/>
      <c r="Y56" s="1011"/>
      <c r="Z56" s="1011"/>
      <c r="AA56" s="1011"/>
      <c r="AB56" s="1011"/>
      <c r="AC56" s="1002"/>
    </row>
    <row r="57" spans="1:29" s="995" customFormat="1" ht="15" customHeight="1">
      <c r="A57" s="1505">
        <v>54</v>
      </c>
      <c r="B57" s="1038">
        <v>2</v>
      </c>
      <c r="C57" s="1050" t="s">
        <v>974</v>
      </c>
      <c r="D57" s="1679"/>
      <c r="E57" s="1679"/>
      <c r="F57" s="1679"/>
      <c r="G57" s="1679"/>
      <c r="H57" s="1679"/>
      <c r="I57" s="1094" t="s">
        <v>4574</v>
      </c>
      <c r="J57" s="1101">
        <v>8</v>
      </c>
      <c r="K57" s="1101">
        <v>827</v>
      </c>
      <c r="L57" s="1101">
        <v>8540</v>
      </c>
      <c r="M57" s="1101"/>
      <c r="N57" s="1100" t="s">
        <v>756</v>
      </c>
      <c r="O57" s="1100" t="s">
        <v>756</v>
      </c>
      <c r="P57" s="1100"/>
      <c r="Q57" s="1100"/>
      <c r="R57" s="1100"/>
      <c r="S57" s="1101"/>
      <c r="T57" s="1011"/>
      <c r="U57" s="1011"/>
      <c r="V57" s="1011"/>
      <c r="W57" s="1011"/>
      <c r="X57" s="1011"/>
      <c r="Y57" s="1011"/>
      <c r="Z57" s="1011"/>
      <c r="AA57" s="1011"/>
      <c r="AB57" s="1011"/>
      <c r="AC57" s="1002"/>
    </row>
    <row r="58" spans="1:29" s="995" customFormat="1" ht="15" customHeight="1">
      <c r="A58" s="1505">
        <v>55</v>
      </c>
      <c r="B58" s="1038">
        <v>10</v>
      </c>
      <c r="C58" s="1050" t="s">
        <v>4577</v>
      </c>
      <c r="D58" s="1679"/>
      <c r="E58" s="1679"/>
      <c r="F58" s="1679"/>
      <c r="G58" s="1679"/>
      <c r="H58" s="1679"/>
      <c r="I58" s="1094" t="s">
        <v>4574</v>
      </c>
      <c r="J58" s="1101">
        <v>11</v>
      </c>
      <c r="K58" s="1101">
        <v>1386</v>
      </c>
      <c r="L58" s="1101">
        <v>614</v>
      </c>
      <c r="M58" s="1101"/>
      <c r="N58" s="1100" t="s">
        <v>754</v>
      </c>
      <c r="O58" s="1100" t="s">
        <v>754</v>
      </c>
      <c r="P58" s="1100"/>
      <c r="Q58" s="1100"/>
      <c r="R58" s="1100"/>
      <c r="S58" s="1101"/>
      <c r="T58" s="1011"/>
      <c r="U58" s="1011"/>
      <c r="V58" s="1011"/>
      <c r="W58" s="1011"/>
      <c r="X58" s="1011"/>
      <c r="Y58" s="1011"/>
      <c r="Z58" s="1011"/>
      <c r="AA58" s="1011"/>
      <c r="AB58" s="1011"/>
      <c r="AC58"/>
    </row>
    <row r="59" spans="1:29" s="995" customFormat="1" ht="15" customHeight="1">
      <c r="A59" s="1505">
        <v>56</v>
      </c>
      <c r="B59" s="1037">
        <v>12</v>
      </c>
      <c r="C59" s="1048" t="s">
        <v>4581</v>
      </c>
      <c r="D59" s="1680"/>
      <c r="E59" s="1680"/>
      <c r="F59" s="1680"/>
      <c r="G59" s="1680"/>
      <c r="H59" s="1680"/>
      <c r="I59" s="1094" t="s">
        <v>4574</v>
      </c>
      <c r="J59" s="1099">
        <v>11</v>
      </c>
      <c r="K59" s="1104">
        <v>1680</v>
      </c>
      <c r="L59" s="1104">
        <v>767</v>
      </c>
      <c r="M59" s="1099"/>
      <c r="N59" s="1099" t="s">
        <v>3928</v>
      </c>
      <c r="O59" s="1099" t="s">
        <v>3928</v>
      </c>
      <c r="P59" s="1099"/>
      <c r="Q59" s="1099"/>
      <c r="R59" s="1099"/>
      <c r="S59" s="1104"/>
      <c r="T59" s="1012"/>
      <c r="U59" s="1012"/>
      <c r="V59" s="1012"/>
      <c r="W59" s="1012"/>
      <c r="X59" s="1012"/>
      <c r="Y59" s="1012"/>
      <c r="Z59" s="1012"/>
      <c r="AA59" s="1012"/>
      <c r="AB59" s="1012"/>
      <c r="AC59"/>
    </row>
    <row r="60" spans="1:29" s="995" customFormat="1" ht="15" customHeight="1">
      <c r="A60" s="1505">
        <v>57</v>
      </c>
      <c r="B60" s="1095">
        <v>5</v>
      </c>
      <c r="C60" s="1097" t="s">
        <v>4576</v>
      </c>
      <c r="D60" s="1681"/>
      <c r="E60" s="1681"/>
      <c r="F60" s="1681"/>
      <c r="G60" s="1681"/>
      <c r="H60" s="1681"/>
      <c r="I60" s="1094" t="s">
        <v>4574</v>
      </c>
      <c r="J60" s="1102">
        <v>11</v>
      </c>
      <c r="K60" s="1106">
        <v>1270</v>
      </c>
      <c r="L60" s="1106">
        <v>5352</v>
      </c>
      <c r="M60" s="1095"/>
      <c r="N60" s="1095" t="s">
        <v>754</v>
      </c>
      <c r="O60" s="1095" t="s">
        <v>754</v>
      </c>
      <c r="P60" s="1095"/>
      <c r="Q60" s="1095"/>
      <c r="R60" s="1095"/>
      <c r="S60" s="1106"/>
      <c r="T60" s="1012"/>
      <c r="U60" s="1012"/>
      <c r="V60" s="1012"/>
      <c r="W60" s="1012"/>
      <c r="X60" s="1012"/>
      <c r="Y60" s="1012"/>
      <c r="Z60" s="1012"/>
      <c r="AA60" s="1012"/>
      <c r="AB60" s="1012"/>
      <c r="AC60"/>
    </row>
    <row r="61" spans="1:29" s="1002" customFormat="1" ht="19.5" customHeight="1">
      <c r="A61" s="1505">
        <v>58</v>
      </c>
      <c r="B61" s="1013">
        <v>4</v>
      </c>
      <c r="C61" s="1014" t="s">
        <v>4578</v>
      </c>
      <c r="D61" s="1014"/>
      <c r="E61" s="1014"/>
      <c r="F61" s="1014"/>
      <c r="G61" s="1014"/>
      <c r="H61" s="1014"/>
      <c r="I61" s="1091" t="s">
        <v>4574</v>
      </c>
      <c r="J61" s="1016">
        <v>11</v>
      </c>
      <c r="K61" s="1015">
        <v>1418</v>
      </c>
      <c r="L61" s="1015">
        <v>9928</v>
      </c>
      <c r="M61" s="1013"/>
      <c r="N61" s="1013" t="s">
        <v>775</v>
      </c>
      <c r="O61" s="1013" t="s">
        <v>775</v>
      </c>
      <c r="P61" s="1013"/>
      <c r="Q61" s="1013"/>
      <c r="R61" s="1013"/>
      <c r="S61" s="1015"/>
      <c r="T61" s="1012"/>
      <c r="U61" s="1012"/>
      <c r="V61" s="1012"/>
      <c r="W61" s="1012"/>
      <c r="X61" s="1012"/>
      <c r="Y61" s="1012"/>
      <c r="Z61" s="1012"/>
      <c r="AA61" s="1012"/>
      <c r="AB61" s="1012"/>
      <c r="AC61"/>
    </row>
    <row r="62" spans="1:29" s="1002" customFormat="1" ht="15.75">
      <c r="A62" s="1505">
        <v>59</v>
      </c>
      <c r="B62" s="1013">
        <v>1</v>
      </c>
      <c r="C62" s="1014" t="s">
        <v>4575</v>
      </c>
      <c r="D62" s="1014"/>
      <c r="E62" s="1014"/>
      <c r="F62" s="1014"/>
      <c r="G62" s="1014"/>
      <c r="H62" s="1014"/>
      <c r="I62" s="1091" t="s">
        <v>4574</v>
      </c>
      <c r="J62" s="1013">
        <v>11</v>
      </c>
      <c r="K62" s="1015">
        <v>683</v>
      </c>
      <c r="L62" s="1015">
        <v>11308</v>
      </c>
      <c r="M62" s="1013"/>
      <c r="N62" s="1013" t="s">
        <v>4037</v>
      </c>
      <c r="O62" s="1013" t="s">
        <v>4037</v>
      </c>
      <c r="P62" s="1013"/>
      <c r="Q62" s="1013"/>
      <c r="R62" s="1013"/>
      <c r="S62" s="1015"/>
      <c r="T62" s="1012"/>
      <c r="U62" s="1012"/>
      <c r="V62" s="1012"/>
      <c r="W62" s="1012"/>
      <c r="X62" s="1012"/>
      <c r="Y62" s="1012"/>
      <c r="Z62" s="1012"/>
      <c r="AA62" s="1012"/>
      <c r="AB62" s="1012"/>
      <c r="AC62"/>
    </row>
    <row r="63" spans="1:29" s="1002" customFormat="1" ht="15.75">
      <c r="A63" s="1505">
        <v>60</v>
      </c>
      <c r="B63" s="1013">
        <v>6</v>
      </c>
      <c r="C63" s="1014" t="s">
        <v>4582</v>
      </c>
      <c r="D63" s="1014"/>
      <c r="E63" s="1014"/>
      <c r="F63" s="1014"/>
      <c r="G63" s="1014"/>
      <c r="H63" s="1014"/>
      <c r="I63" s="1091" t="s">
        <v>4574</v>
      </c>
      <c r="J63" s="1013">
        <v>11</v>
      </c>
      <c r="K63" s="1015">
        <v>2981</v>
      </c>
      <c r="L63" s="1015">
        <v>11924</v>
      </c>
      <c r="M63" s="1013"/>
      <c r="N63" s="1013" t="s">
        <v>979</v>
      </c>
      <c r="O63" s="1013" t="s">
        <v>979</v>
      </c>
      <c r="P63" s="1013"/>
      <c r="Q63" s="1013"/>
      <c r="R63" s="1013"/>
      <c r="S63" s="1015"/>
      <c r="T63" s="1012"/>
      <c r="U63" s="1012"/>
      <c r="V63" s="1012"/>
      <c r="W63" s="1012"/>
      <c r="X63" s="1012"/>
      <c r="Y63" s="1012"/>
      <c r="Z63" s="1012"/>
      <c r="AA63" s="1012"/>
      <c r="AB63" s="1012"/>
      <c r="AC63"/>
    </row>
    <row r="64" spans="1:29" s="1002" customFormat="1" ht="27.75" customHeight="1">
      <c r="A64" s="1505">
        <v>61</v>
      </c>
      <c r="B64" s="1008">
        <v>3</v>
      </c>
      <c r="C64" s="1009" t="s">
        <v>4579</v>
      </c>
      <c r="D64" s="1009"/>
      <c r="E64" s="1009"/>
      <c r="F64" s="1009"/>
      <c r="G64" s="1009"/>
      <c r="H64" s="1009"/>
      <c r="I64" s="1091" t="s">
        <v>4574</v>
      </c>
      <c r="J64" s="1010">
        <v>11</v>
      </c>
      <c r="K64" s="1010">
        <v>1487</v>
      </c>
      <c r="L64" s="1010">
        <v>11983</v>
      </c>
      <c r="M64" s="1010"/>
      <c r="N64" s="1008" t="s">
        <v>775</v>
      </c>
      <c r="O64" s="1008" t="s">
        <v>775</v>
      </c>
      <c r="P64" s="1008"/>
      <c r="Q64" s="1008"/>
      <c r="R64" s="1008"/>
      <c r="S64" s="1010"/>
      <c r="T64" s="1011"/>
      <c r="U64" s="1011"/>
      <c r="V64" s="1011"/>
      <c r="W64" s="1011"/>
      <c r="X64" s="1011"/>
      <c r="Y64" s="1011"/>
      <c r="Z64" s="1011"/>
      <c r="AA64" s="1011"/>
      <c r="AB64" s="1011"/>
      <c r="AC64"/>
    </row>
    <row r="65" spans="1:29" s="1002" customFormat="1" ht="30.75" customHeight="1">
      <c r="A65" s="1505">
        <v>62</v>
      </c>
      <c r="B65" s="1013">
        <v>2</v>
      </c>
      <c r="C65" s="1014" t="s">
        <v>4580</v>
      </c>
      <c r="D65" s="1014"/>
      <c r="E65" s="1014"/>
      <c r="F65" s="1014"/>
      <c r="G65" s="1014"/>
      <c r="H65" s="1014"/>
      <c r="I65" s="1091" t="s">
        <v>4574</v>
      </c>
      <c r="J65" s="1013">
        <v>11</v>
      </c>
      <c r="K65" s="1015">
        <v>1501</v>
      </c>
      <c r="L65" s="1015">
        <v>12576</v>
      </c>
      <c r="M65" s="1013"/>
      <c r="N65" s="1013" t="s">
        <v>775</v>
      </c>
      <c r="O65" s="1013" t="s">
        <v>775</v>
      </c>
      <c r="P65" s="1013"/>
      <c r="Q65" s="1013"/>
      <c r="R65" s="1013"/>
      <c r="S65" s="1015"/>
      <c r="T65" s="1012"/>
      <c r="U65" s="1012"/>
      <c r="V65" s="1012"/>
      <c r="W65" s="1012"/>
      <c r="X65" s="1012"/>
      <c r="Y65" s="1012"/>
      <c r="Z65" s="1012"/>
      <c r="AA65" s="1012"/>
      <c r="AB65" s="1012"/>
      <c r="AC65"/>
    </row>
    <row r="66" spans="1:29" s="1002" customFormat="1" ht="15.75">
      <c r="A66" s="1505">
        <v>63</v>
      </c>
      <c r="B66" s="1013">
        <v>8</v>
      </c>
      <c r="C66" s="1014" t="s">
        <v>3438</v>
      </c>
      <c r="D66" s="1014"/>
      <c r="E66" s="1014"/>
      <c r="F66" s="1014"/>
      <c r="G66" s="1014"/>
      <c r="H66" s="1014"/>
      <c r="I66" s="1091" t="s">
        <v>4574</v>
      </c>
      <c r="J66" s="1016">
        <v>12</v>
      </c>
      <c r="K66" s="1015">
        <v>337</v>
      </c>
      <c r="L66" s="1015">
        <v>1167</v>
      </c>
      <c r="M66" s="1013"/>
      <c r="N66" s="1013" t="s">
        <v>840</v>
      </c>
      <c r="O66" s="1013" t="s">
        <v>840</v>
      </c>
      <c r="P66" s="1013"/>
      <c r="Q66" s="1013"/>
      <c r="R66" s="1013"/>
      <c r="S66" s="1015"/>
      <c r="T66" s="1012"/>
      <c r="U66" s="1012"/>
      <c r="V66" s="1012"/>
      <c r="W66" s="1012"/>
      <c r="X66" s="1012"/>
      <c r="Y66" s="1012"/>
      <c r="Z66" s="1012"/>
      <c r="AA66" s="1012"/>
      <c r="AB66" s="1012"/>
      <c r="AC66"/>
    </row>
    <row r="67" spans="1:29" s="1002" customFormat="1" ht="15.75">
      <c r="A67" s="1505">
        <v>64</v>
      </c>
      <c r="B67" s="1013">
        <v>7</v>
      </c>
      <c r="C67" s="1014" t="s">
        <v>4583</v>
      </c>
      <c r="D67" s="1014"/>
      <c r="E67" s="1014"/>
      <c r="F67" s="1014"/>
      <c r="G67" s="1014"/>
      <c r="H67" s="1014"/>
      <c r="I67" s="1091" t="s">
        <v>4574</v>
      </c>
      <c r="J67" s="1013">
        <v>12</v>
      </c>
      <c r="K67" s="1015">
        <v>1857</v>
      </c>
      <c r="L67" s="1015">
        <v>1406</v>
      </c>
      <c r="M67" s="1013"/>
      <c r="N67" s="1013" t="s">
        <v>1039</v>
      </c>
      <c r="O67" s="1013" t="s">
        <v>1039</v>
      </c>
      <c r="P67" s="1013"/>
      <c r="Q67" s="1013"/>
      <c r="R67" s="1013"/>
      <c r="S67" s="1015"/>
      <c r="T67" s="1012"/>
      <c r="U67" s="1012"/>
      <c r="V67" s="1012"/>
      <c r="W67" s="1012"/>
      <c r="X67" s="1012"/>
      <c r="Y67" s="1012"/>
      <c r="Z67" s="1012"/>
      <c r="AA67" s="1012"/>
      <c r="AB67" s="1012"/>
      <c r="AC67"/>
    </row>
    <row r="68" spans="1:29" s="1002" customFormat="1">
      <c r="A68" s="1505">
        <v>65</v>
      </c>
      <c r="B68" s="997">
        <v>3</v>
      </c>
      <c r="C68" s="1017"/>
      <c r="D68" s="1017"/>
      <c r="E68" s="1017"/>
      <c r="F68" s="1017"/>
      <c r="G68" s="1017"/>
      <c r="H68" s="1017"/>
      <c r="I68" s="1017" t="s">
        <v>4584</v>
      </c>
      <c r="J68" s="1001">
        <v>1</v>
      </c>
      <c r="K68" s="1001">
        <v>498</v>
      </c>
      <c r="L68" s="1000">
        <v>4285</v>
      </c>
      <c r="M68" s="1000"/>
      <c r="N68" s="999" t="s">
        <v>775</v>
      </c>
      <c r="O68" s="999" t="s">
        <v>775</v>
      </c>
      <c r="P68" s="999"/>
      <c r="Q68" s="999"/>
      <c r="R68" s="999"/>
      <c r="S68" s="1000"/>
      <c r="AC68"/>
    </row>
    <row r="69" spans="1:29" s="1002" customFormat="1">
      <c r="A69" s="1505">
        <v>66</v>
      </c>
      <c r="B69" s="997">
        <v>4</v>
      </c>
      <c r="C69" s="1017"/>
      <c r="D69" s="1017"/>
      <c r="E69" s="1017"/>
      <c r="F69" s="1017"/>
      <c r="G69" s="1017"/>
      <c r="H69" s="1017"/>
      <c r="I69" s="1017" t="s">
        <v>4584</v>
      </c>
      <c r="J69" s="1001">
        <v>1</v>
      </c>
      <c r="K69" s="1001">
        <v>498</v>
      </c>
      <c r="L69" s="1000">
        <v>4810</v>
      </c>
      <c r="M69" s="1000"/>
      <c r="N69" s="999" t="s">
        <v>775</v>
      </c>
      <c r="O69" s="999" t="s">
        <v>775</v>
      </c>
      <c r="P69" s="999"/>
      <c r="Q69" s="999"/>
      <c r="R69" s="999"/>
      <c r="S69" s="1000"/>
      <c r="AC69"/>
    </row>
    <row r="70" spans="1:29" s="1002" customFormat="1">
      <c r="A70" s="1505">
        <v>67</v>
      </c>
      <c r="B70" s="997">
        <v>1</v>
      </c>
      <c r="C70" s="1017"/>
      <c r="D70" s="1017"/>
      <c r="E70" s="1017"/>
      <c r="F70" s="1017"/>
      <c r="G70" s="1017"/>
      <c r="H70" s="1017"/>
      <c r="I70" s="1017" t="s">
        <v>4584</v>
      </c>
      <c r="J70" s="1001">
        <v>1</v>
      </c>
      <c r="K70" s="1001" t="s">
        <v>4585</v>
      </c>
      <c r="L70" s="1000">
        <v>9454</v>
      </c>
      <c r="M70" s="1000"/>
      <c r="N70" s="999" t="s">
        <v>775</v>
      </c>
      <c r="O70" s="999" t="s">
        <v>775</v>
      </c>
      <c r="P70" s="999"/>
      <c r="Q70" s="999"/>
      <c r="R70" s="999"/>
      <c r="S70" s="1000"/>
      <c r="AC70"/>
    </row>
    <row r="71" spans="1:29" s="1002" customFormat="1">
      <c r="A71" s="1505">
        <v>68</v>
      </c>
      <c r="B71" s="997">
        <v>2</v>
      </c>
      <c r="C71" s="1017" t="s">
        <v>974</v>
      </c>
      <c r="D71" s="1017"/>
      <c r="E71" s="1017"/>
      <c r="F71" s="1017"/>
      <c r="G71" s="1017"/>
      <c r="H71" s="1017"/>
      <c r="I71" s="1017" t="s">
        <v>4584</v>
      </c>
      <c r="J71" s="1001">
        <v>1</v>
      </c>
      <c r="K71" s="1001">
        <v>49</v>
      </c>
      <c r="L71" s="1000">
        <v>16361</v>
      </c>
      <c r="M71" s="1000"/>
      <c r="N71" s="999" t="s">
        <v>756</v>
      </c>
      <c r="O71" s="999" t="s">
        <v>756</v>
      </c>
      <c r="P71" s="999"/>
      <c r="Q71" s="999"/>
      <c r="R71" s="999"/>
      <c r="S71" s="1000"/>
      <c r="AC71"/>
    </row>
    <row r="72" spans="1:29" s="1002" customFormat="1">
      <c r="A72" s="1505">
        <v>69</v>
      </c>
      <c r="B72" s="997">
        <v>13</v>
      </c>
      <c r="C72" s="1017" t="s">
        <v>4588</v>
      </c>
      <c r="D72" s="1017"/>
      <c r="E72" s="1017"/>
      <c r="F72" s="1017"/>
      <c r="G72" s="1017"/>
      <c r="H72" s="1017"/>
      <c r="I72" s="1017" t="s">
        <v>4584</v>
      </c>
      <c r="J72" s="1001">
        <v>3</v>
      </c>
      <c r="K72" s="1001">
        <v>528</v>
      </c>
      <c r="L72" s="1000">
        <v>576</v>
      </c>
      <c r="M72" s="1000"/>
      <c r="N72" s="999" t="s">
        <v>751</v>
      </c>
      <c r="O72" s="999" t="s">
        <v>751</v>
      </c>
      <c r="P72" s="999"/>
      <c r="Q72" s="999"/>
      <c r="R72" s="999"/>
      <c r="S72" s="1000"/>
      <c r="AC72"/>
    </row>
    <row r="73" spans="1:29" customFormat="1" ht="18.75" customHeight="1">
      <c r="A73" s="1505">
        <v>70</v>
      </c>
      <c r="B73" s="997">
        <v>11</v>
      </c>
      <c r="C73" s="1017"/>
      <c r="D73" s="1017"/>
      <c r="E73" s="1017"/>
      <c r="F73" s="1017"/>
      <c r="G73" s="1017"/>
      <c r="H73" s="1017"/>
      <c r="I73" s="1017" t="s">
        <v>4584</v>
      </c>
      <c r="J73" s="1001">
        <v>3</v>
      </c>
      <c r="K73" s="1001">
        <v>528</v>
      </c>
      <c r="L73" s="1000">
        <v>2665</v>
      </c>
      <c r="M73" s="1000"/>
      <c r="N73" s="999" t="s">
        <v>840</v>
      </c>
      <c r="O73" s="999" t="s">
        <v>840</v>
      </c>
      <c r="P73" s="999"/>
      <c r="Q73" s="999"/>
      <c r="R73" s="999"/>
      <c r="S73" s="1000"/>
      <c r="T73" s="1002"/>
      <c r="U73" s="1002"/>
      <c r="V73" s="1002"/>
      <c r="W73" s="1002"/>
      <c r="X73" s="1002"/>
      <c r="Y73" s="1002"/>
      <c r="Z73" s="1002"/>
      <c r="AA73" s="1002"/>
      <c r="AB73" s="1002"/>
    </row>
    <row r="74" spans="1:29" customFormat="1" ht="45" customHeight="1">
      <c r="A74" s="1505">
        <v>71</v>
      </c>
      <c r="B74" s="997">
        <v>10</v>
      </c>
      <c r="C74" s="1017"/>
      <c r="D74" s="1017"/>
      <c r="E74" s="1017"/>
      <c r="F74" s="1017"/>
      <c r="G74" s="1017"/>
      <c r="H74" s="1017"/>
      <c r="I74" s="1017" t="s">
        <v>4584</v>
      </c>
      <c r="J74" s="1001">
        <v>3</v>
      </c>
      <c r="K74" s="1001">
        <v>528</v>
      </c>
      <c r="L74" s="1000">
        <v>3122</v>
      </c>
      <c r="M74" s="1000"/>
      <c r="N74" s="999" t="s">
        <v>751</v>
      </c>
      <c r="O74" s="999" t="s">
        <v>751</v>
      </c>
      <c r="P74" s="999"/>
      <c r="Q74" s="999"/>
      <c r="R74" s="999"/>
      <c r="S74" s="1000"/>
      <c r="T74" s="1002"/>
      <c r="U74" s="1002"/>
      <c r="V74" s="1002"/>
      <c r="W74" s="1002"/>
      <c r="X74" s="1002"/>
      <c r="Y74" s="1002"/>
      <c r="Z74" s="1002"/>
      <c r="AA74" s="1002"/>
      <c r="AB74" s="1002"/>
    </row>
    <row r="75" spans="1:29" customFormat="1">
      <c r="A75" s="1505">
        <v>72</v>
      </c>
      <c r="B75" s="997">
        <v>7</v>
      </c>
      <c r="C75" s="1017" t="s">
        <v>974</v>
      </c>
      <c r="D75" s="1017"/>
      <c r="E75" s="1017"/>
      <c r="F75" s="1017"/>
      <c r="G75" s="1017"/>
      <c r="H75" s="1017"/>
      <c r="I75" s="1017" t="s">
        <v>4584</v>
      </c>
      <c r="J75" s="1001">
        <v>3</v>
      </c>
      <c r="K75" s="1001">
        <v>517</v>
      </c>
      <c r="L75" s="1000">
        <v>4821</v>
      </c>
      <c r="M75" s="1000"/>
      <c r="N75" s="999" t="s">
        <v>756</v>
      </c>
      <c r="O75" s="999" t="s">
        <v>756</v>
      </c>
      <c r="P75" s="999"/>
      <c r="Q75" s="999"/>
      <c r="R75" s="999"/>
      <c r="S75" s="1000"/>
      <c r="T75" s="1002"/>
      <c r="U75" s="1002"/>
      <c r="V75" s="1002"/>
      <c r="W75" s="1002"/>
      <c r="X75" s="1002"/>
      <c r="Y75" s="1002"/>
      <c r="Z75" s="1002"/>
      <c r="AA75" s="1002"/>
      <c r="AB75" s="1002"/>
    </row>
    <row r="76" spans="1:29" customFormat="1">
      <c r="A76" s="1505">
        <v>73</v>
      </c>
      <c r="B76" s="997">
        <v>8</v>
      </c>
      <c r="C76" s="1017"/>
      <c r="D76" s="1017"/>
      <c r="E76" s="1017"/>
      <c r="F76" s="1017"/>
      <c r="G76" s="1017"/>
      <c r="H76" s="1017"/>
      <c r="I76" s="1017" t="s">
        <v>4584</v>
      </c>
      <c r="J76" s="1001">
        <v>3</v>
      </c>
      <c r="K76" s="1001">
        <v>529</v>
      </c>
      <c r="L76" s="1000">
        <v>7242</v>
      </c>
      <c r="M76" s="1000"/>
      <c r="N76" s="999" t="s">
        <v>775</v>
      </c>
      <c r="O76" s="999" t="s">
        <v>775</v>
      </c>
      <c r="P76" s="999"/>
      <c r="Q76" s="999"/>
      <c r="R76" s="999"/>
      <c r="S76" s="1000"/>
      <c r="T76" s="1002"/>
      <c r="U76" s="1002"/>
      <c r="V76" s="1002"/>
      <c r="W76" s="1002"/>
      <c r="X76" s="1002"/>
      <c r="Y76" s="1002"/>
      <c r="Z76" s="1002"/>
      <c r="AA76" s="1002"/>
      <c r="AB76" s="1002"/>
    </row>
    <row r="77" spans="1:29" customFormat="1">
      <c r="A77" s="1505">
        <v>74</v>
      </c>
      <c r="B77" s="997">
        <v>9</v>
      </c>
      <c r="C77" s="1017"/>
      <c r="D77" s="1017"/>
      <c r="E77" s="1017"/>
      <c r="F77" s="1017"/>
      <c r="G77" s="1017"/>
      <c r="H77" s="1017"/>
      <c r="I77" s="1017" t="s">
        <v>4584</v>
      </c>
      <c r="J77" s="1001">
        <v>3</v>
      </c>
      <c r="K77" s="1001">
        <v>528</v>
      </c>
      <c r="L77" s="1000">
        <v>7960</v>
      </c>
      <c r="M77" s="1000"/>
      <c r="N77" s="999" t="s">
        <v>775</v>
      </c>
      <c r="O77" s="999" t="s">
        <v>775</v>
      </c>
      <c r="P77" s="999"/>
      <c r="Q77" s="999"/>
      <c r="R77" s="999"/>
      <c r="S77" s="1000"/>
      <c r="T77" s="1002"/>
      <c r="U77" s="1002"/>
      <c r="V77" s="1002"/>
      <c r="W77" s="1002"/>
      <c r="X77" s="1002"/>
      <c r="Y77" s="1002"/>
      <c r="Z77" s="1002"/>
      <c r="AA77" s="1002"/>
      <c r="AB77" s="1002"/>
    </row>
    <row r="78" spans="1:29" customFormat="1" ht="24.95" customHeight="1">
      <c r="A78" s="1505">
        <v>75</v>
      </c>
      <c r="B78" s="997">
        <v>12</v>
      </c>
      <c r="C78" s="1017" t="s">
        <v>4587</v>
      </c>
      <c r="D78" s="1017"/>
      <c r="E78" s="1017"/>
      <c r="F78" s="1017"/>
      <c r="G78" s="1017"/>
      <c r="H78" s="1017"/>
      <c r="I78" s="1017" t="s">
        <v>4584</v>
      </c>
      <c r="J78" s="1001">
        <v>3</v>
      </c>
      <c r="K78" s="1001">
        <v>528</v>
      </c>
      <c r="L78" s="1000">
        <v>8515</v>
      </c>
      <c r="M78" s="1000"/>
      <c r="N78" s="999" t="s">
        <v>754</v>
      </c>
      <c r="O78" s="999" t="s">
        <v>754</v>
      </c>
      <c r="P78" s="999"/>
      <c r="Q78" s="999"/>
      <c r="R78" s="999"/>
      <c r="S78" s="1000"/>
      <c r="T78" s="1002"/>
      <c r="U78" s="1002"/>
      <c r="V78" s="1002"/>
      <c r="W78" s="1002"/>
      <c r="X78" s="1002"/>
      <c r="Y78" s="1002"/>
      <c r="Z78" s="1002"/>
      <c r="AA78" s="1002"/>
      <c r="AB78" s="1002"/>
    </row>
    <row r="79" spans="1:29" customFormat="1" ht="24.95" customHeight="1">
      <c r="A79" s="1505">
        <v>76</v>
      </c>
      <c r="B79" s="997">
        <v>5</v>
      </c>
      <c r="C79" s="1017" t="s">
        <v>4586</v>
      </c>
      <c r="D79" s="1017"/>
      <c r="E79" s="1017"/>
      <c r="F79" s="1017"/>
      <c r="G79" s="1017"/>
      <c r="H79" s="1017"/>
      <c r="I79" s="1017" t="s">
        <v>4584</v>
      </c>
      <c r="J79" s="1001">
        <v>3</v>
      </c>
      <c r="K79" s="1001">
        <v>518</v>
      </c>
      <c r="L79" s="1000">
        <v>15104</v>
      </c>
      <c r="M79" s="1000"/>
      <c r="N79" s="999" t="s">
        <v>979</v>
      </c>
      <c r="O79" s="999" t="s">
        <v>979</v>
      </c>
      <c r="P79" s="999"/>
      <c r="Q79" s="999"/>
      <c r="R79" s="999"/>
      <c r="S79" s="1000"/>
      <c r="T79" s="1002"/>
      <c r="U79" s="1002"/>
      <c r="V79" s="1002"/>
      <c r="W79" s="1002"/>
      <c r="X79" s="1002"/>
      <c r="Y79" s="1002"/>
      <c r="Z79" s="1002"/>
      <c r="AA79" s="1002"/>
      <c r="AB79" s="1002"/>
    </row>
    <row r="80" spans="1:29" customFormat="1" ht="24.95" customHeight="1">
      <c r="A80" s="1505">
        <v>77</v>
      </c>
      <c r="B80" s="997">
        <v>6</v>
      </c>
      <c r="C80" s="1017" t="s">
        <v>2212</v>
      </c>
      <c r="D80" s="1017"/>
      <c r="E80" s="1017"/>
      <c r="F80" s="1017"/>
      <c r="G80" s="1017"/>
      <c r="H80" s="1017"/>
      <c r="I80" s="1017" t="s">
        <v>4584</v>
      </c>
      <c r="J80" s="1001">
        <v>3</v>
      </c>
      <c r="K80" s="1001">
        <v>518</v>
      </c>
      <c r="L80" s="1000">
        <v>15397</v>
      </c>
      <c r="M80" s="1000"/>
      <c r="N80" s="999" t="s">
        <v>775</v>
      </c>
      <c r="O80" s="999" t="s">
        <v>775</v>
      </c>
      <c r="P80" s="999"/>
      <c r="Q80" s="999"/>
      <c r="R80" s="999"/>
      <c r="S80" s="1000"/>
      <c r="T80" s="1002"/>
      <c r="U80" s="1002"/>
      <c r="V80" s="1002"/>
      <c r="W80" s="1002"/>
      <c r="X80" s="1002"/>
      <c r="Y80" s="1002"/>
      <c r="Z80" s="1002"/>
      <c r="AA80" s="1002"/>
      <c r="AB80" s="1002"/>
    </row>
    <row r="81" spans="1:29" customFormat="1" ht="24.95" customHeight="1">
      <c r="A81" s="1505">
        <v>78</v>
      </c>
      <c r="B81" s="997">
        <v>17</v>
      </c>
      <c r="C81" s="1017"/>
      <c r="D81" s="1017"/>
      <c r="E81" s="1017"/>
      <c r="F81" s="1017"/>
      <c r="G81" s="1017"/>
      <c r="H81" s="1017"/>
      <c r="I81" s="1017" t="s">
        <v>4584</v>
      </c>
      <c r="J81" s="1001">
        <v>4</v>
      </c>
      <c r="K81" s="1001">
        <v>165</v>
      </c>
      <c r="L81" s="1000">
        <v>3160</v>
      </c>
      <c r="M81" s="1000"/>
      <c r="N81" s="999" t="s">
        <v>756</v>
      </c>
      <c r="O81" s="999" t="s">
        <v>756</v>
      </c>
      <c r="P81" s="999"/>
      <c r="Q81" s="999"/>
      <c r="R81" s="999"/>
      <c r="S81" s="1000"/>
      <c r="T81" s="1002"/>
      <c r="U81" s="1002"/>
      <c r="V81" s="1002"/>
      <c r="W81" s="1002"/>
      <c r="X81" s="1002"/>
      <c r="Y81" s="1002"/>
      <c r="Z81" s="1002"/>
      <c r="AA81" s="1002"/>
      <c r="AB81" s="1002"/>
    </row>
    <row r="82" spans="1:29" customFormat="1" ht="24.95" customHeight="1">
      <c r="A82" s="1505">
        <v>79</v>
      </c>
      <c r="B82" s="997">
        <v>21</v>
      </c>
      <c r="C82" s="1017" t="s">
        <v>4595</v>
      </c>
      <c r="D82" s="1017"/>
      <c r="E82" s="1017"/>
      <c r="F82" s="1017"/>
      <c r="G82" s="1017"/>
      <c r="H82" s="1017"/>
      <c r="I82" s="1017" t="s">
        <v>4584</v>
      </c>
      <c r="J82" s="1001">
        <v>26</v>
      </c>
      <c r="K82" s="1001">
        <v>236</v>
      </c>
      <c r="L82" s="1000">
        <v>184</v>
      </c>
      <c r="M82" s="1000"/>
      <c r="N82" s="999" t="s">
        <v>751</v>
      </c>
      <c r="O82" s="999" t="s">
        <v>751</v>
      </c>
      <c r="P82" s="999"/>
      <c r="Q82" s="999"/>
      <c r="R82" s="999"/>
      <c r="S82" s="1000"/>
      <c r="T82" s="1002"/>
      <c r="U82" s="1002"/>
      <c r="V82" s="1002"/>
      <c r="W82" s="1002"/>
      <c r="X82" s="1002"/>
      <c r="Y82" s="1002"/>
      <c r="Z82" s="1002"/>
      <c r="AA82" s="1002"/>
      <c r="AB82" s="1002"/>
    </row>
    <row r="83" spans="1:29" customFormat="1">
      <c r="A83" s="1505">
        <v>80</v>
      </c>
      <c r="B83" s="997">
        <v>24</v>
      </c>
      <c r="C83" s="1017" t="s">
        <v>978</v>
      </c>
      <c r="D83" s="1017"/>
      <c r="E83" s="1017"/>
      <c r="F83" s="1017"/>
      <c r="G83" s="1017"/>
      <c r="H83" s="1017"/>
      <c r="I83" s="1017" t="s">
        <v>4584</v>
      </c>
      <c r="J83" s="1001">
        <v>26</v>
      </c>
      <c r="K83" s="1001">
        <v>224</v>
      </c>
      <c r="L83" s="1000">
        <v>318</v>
      </c>
      <c r="M83" s="1000"/>
      <c r="N83" s="999" t="s">
        <v>979</v>
      </c>
      <c r="O83" s="999" t="s">
        <v>979</v>
      </c>
      <c r="P83" s="999"/>
      <c r="Q83" s="999"/>
      <c r="R83" s="999"/>
      <c r="S83" s="1000"/>
      <c r="T83" s="1002"/>
      <c r="U83" s="1002"/>
      <c r="V83" s="1002"/>
      <c r="W83" s="1002"/>
      <c r="X83" s="1002"/>
      <c r="Y83" s="1002"/>
      <c r="Z83" s="1002"/>
      <c r="AA83" s="1002"/>
      <c r="AB83" s="1002"/>
    </row>
    <row r="84" spans="1:29" customFormat="1" ht="24.95" customHeight="1">
      <c r="A84" s="1505">
        <v>81</v>
      </c>
      <c r="B84" s="997">
        <v>20</v>
      </c>
      <c r="C84" s="1017" t="s">
        <v>4594</v>
      </c>
      <c r="D84" s="1017"/>
      <c r="E84" s="1017"/>
      <c r="F84" s="1017"/>
      <c r="G84" s="1017"/>
      <c r="H84" s="1017"/>
      <c r="I84" s="1017" t="s">
        <v>4584</v>
      </c>
      <c r="J84" s="1001">
        <v>26</v>
      </c>
      <c r="K84" s="1001">
        <v>342</v>
      </c>
      <c r="L84" s="1000">
        <v>348</v>
      </c>
      <c r="M84" s="1000"/>
      <c r="N84" s="999" t="s">
        <v>751</v>
      </c>
      <c r="O84" s="999" t="s">
        <v>751</v>
      </c>
      <c r="P84" s="999"/>
      <c r="Q84" s="999"/>
      <c r="R84" s="999"/>
      <c r="S84" s="1000"/>
      <c r="T84" s="1002"/>
      <c r="U84" s="1002"/>
      <c r="V84" s="1002"/>
      <c r="W84" s="1002"/>
      <c r="X84" s="1002"/>
      <c r="Y84" s="1002"/>
      <c r="Z84" s="1002"/>
      <c r="AA84" s="1002"/>
      <c r="AB84" s="1002"/>
      <c r="AC84" s="1012"/>
    </row>
    <row r="85" spans="1:29" customFormat="1" ht="30" customHeight="1">
      <c r="A85" s="1505">
        <v>82</v>
      </c>
      <c r="B85" s="997">
        <v>19</v>
      </c>
      <c r="C85" s="1017" t="s">
        <v>4593</v>
      </c>
      <c r="D85" s="1017"/>
      <c r="E85" s="1017"/>
      <c r="F85" s="1017"/>
      <c r="G85" s="1017"/>
      <c r="H85" s="1017"/>
      <c r="I85" s="1017" t="s">
        <v>4584</v>
      </c>
      <c r="J85" s="1001">
        <v>26</v>
      </c>
      <c r="K85" s="1001">
        <v>341</v>
      </c>
      <c r="L85" s="1000">
        <v>4420</v>
      </c>
      <c r="M85" s="1000"/>
      <c r="N85" s="999" t="s">
        <v>775</v>
      </c>
      <c r="O85" s="999" t="s">
        <v>775</v>
      </c>
      <c r="P85" s="999"/>
      <c r="Q85" s="999"/>
      <c r="R85" s="999"/>
      <c r="S85" s="1000"/>
      <c r="T85" s="1002"/>
      <c r="U85" s="1002"/>
      <c r="V85" s="1002"/>
      <c r="W85" s="1002"/>
      <c r="X85" s="1002"/>
      <c r="Y85" s="1002"/>
      <c r="Z85" s="1002"/>
      <c r="AA85" s="1002"/>
      <c r="AB85" s="1002"/>
      <c r="AC85" s="1012"/>
    </row>
    <row r="86" spans="1:29" customFormat="1">
      <c r="A86" s="1505">
        <v>83</v>
      </c>
      <c r="B86" s="997">
        <v>22</v>
      </c>
      <c r="C86" s="1017" t="s">
        <v>974</v>
      </c>
      <c r="D86" s="1017"/>
      <c r="E86" s="1017"/>
      <c r="F86" s="1017"/>
      <c r="G86" s="1017"/>
      <c r="H86" s="1017"/>
      <c r="I86" s="1017" t="s">
        <v>4584</v>
      </c>
      <c r="J86" s="1001">
        <v>26</v>
      </c>
      <c r="K86" s="1001">
        <v>291</v>
      </c>
      <c r="L86" s="1000">
        <v>10545</v>
      </c>
      <c r="M86" s="1000"/>
      <c r="N86" s="999" t="s">
        <v>756</v>
      </c>
      <c r="O86" s="999" t="s">
        <v>756</v>
      </c>
      <c r="P86" s="999"/>
      <c r="Q86" s="999"/>
      <c r="R86" s="999"/>
      <c r="S86" s="1000"/>
      <c r="T86" s="1002"/>
      <c r="U86" s="1002"/>
      <c r="V86" s="1002"/>
      <c r="W86" s="1002"/>
      <c r="X86" s="1002"/>
      <c r="Y86" s="1002"/>
      <c r="Z86" s="1002"/>
      <c r="AA86" s="1002"/>
      <c r="AB86" s="1002"/>
      <c r="AC86" s="1012"/>
    </row>
    <row r="87" spans="1:29" customFormat="1">
      <c r="A87" s="1505">
        <v>84</v>
      </c>
      <c r="B87" s="997">
        <v>15</v>
      </c>
      <c r="C87" s="1017" t="s">
        <v>4590</v>
      </c>
      <c r="D87" s="1017"/>
      <c r="E87" s="1017"/>
      <c r="F87" s="1017"/>
      <c r="G87" s="1017"/>
      <c r="H87" s="1017"/>
      <c r="I87" s="1017" t="s">
        <v>4584</v>
      </c>
      <c r="J87" s="1001">
        <v>28</v>
      </c>
      <c r="K87" s="1001" t="s">
        <v>4591</v>
      </c>
      <c r="L87" s="1000">
        <v>1041</v>
      </c>
      <c r="M87" s="1000"/>
      <c r="N87" s="999" t="s">
        <v>979</v>
      </c>
      <c r="O87" s="999" t="s">
        <v>979</v>
      </c>
      <c r="P87" s="999"/>
      <c r="Q87" s="999"/>
      <c r="R87" s="999"/>
      <c r="S87" s="1000"/>
      <c r="T87" s="1002"/>
      <c r="U87" s="1002"/>
      <c r="V87" s="1002"/>
      <c r="W87" s="1002"/>
      <c r="X87" s="1002"/>
      <c r="Y87" s="1002"/>
      <c r="Z87" s="1002"/>
      <c r="AA87" s="1002"/>
      <c r="AB87" s="1002"/>
      <c r="AC87" s="1012"/>
    </row>
    <row r="88" spans="1:29" customFormat="1">
      <c r="A88" s="1505">
        <v>85</v>
      </c>
      <c r="B88" s="997">
        <v>16</v>
      </c>
      <c r="C88" s="1017" t="s">
        <v>4590</v>
      </c>
      <c r="D88" s="1017"/>
      <c r="E88" s="1017"/>
      <c r="F88" s="1017"/>
      <c r="G88" s="1017"/>
      <c r="H88" s="1017"/>
      <c r="I88" s="1017" t="s">
        <v>4584</v>
      </c>
      <c r="J88" s="1001">
        <v>46</v>
      </c>
      <c r="K88" s="1001">
        <v>1</v>
      </c>
      <c r="L88" s="1000">
        <v>1018</v>
      </c>
      <c r="M88" s="1000"/>
      <c r="N88" s="999" t="s">
        <v>979</v>
      </c>
      <c r="O88" s="999" t="s">
        <v>979</v>
      </c>
      <c r="P88" s="999"/>
      <c r="Q88" s="999"/>
      <c r="R88" s="999"/>
      <c r="S88" s="1000"/>
      <c r="T88" s="1002"/>
      <c r="U88" s="1002"/>
      <c r="V88" s="1002"/>
      <c r="W88" s="1002"/>
      <c r="X88" s="1002"/>
      <c r="Y88" s="1002"/>
      <c r="Z88" s="1002"/>
      <c r="AA88" s="1002"/>
      <c r="AB88" s="1002"/>
      <c r="AC88" s="1012"/>
    </row>
    <row r="89" spans="1:29" customFormat="1">
      <c r="A89" s="1505">
        <v>86</v>
      </c>
      <c r="B89" s="997">
        <v>18</v>
      </c>
      <c r="C89" s="1017" t="s">
        <v>4592</v>
      </c>
      <c r="D89" s="1017"/>
      <c r="E89" s="1017"/>
      <c r="F89" s="1017"/>
      <c r="G89" s="1017"/>
      <c r="H89" s="1017"/>
      <c r="I89" s="1017" t="s">
        <v>4584</v>
      </c>
      <c r="J89" s="1001">
        <v>72</v>
      </c>
      <c r="K89" s="1001">
        <v>26</v>
      </c>
      <c r="L89" s="1000">
        <v>8211</v>
      </c>
      <c r="M89" s="1000"/>
      <c r="N89" s="999" t="s">
        <v>775</v>
      </c>
      <c r="O89" s="999" t="s">
        <v>775</v>
      </c>
      <c r="P89" s="999"/>
      <c r="Q89" s="999"/>
      <c r="R89" s="999"/>
      <c r="S89" s="1000"/>
      <c r="T89" s="1002"/>
      <c r="U89" s="1002"/>
      <c r="V89" s="1002"/>
      <c r="W89" s="1002"/>
      <c r="X89" s="1002"/>
      <c r="Y89" s="1002"/>
      <c r="Z89" s="1002"/>
      <c r="AA89" s="1002"/>
      <c r="AB89" s="1002"/>
      <c r="AC89" s="1011"/>
    </row>
    <row r="90" spans="1:29" customFormat="1">
      <c r="A90" s="1505">
        <v>87</v>
      </c>
      <c r="B90" s="997">
        <v>23</v>
      </c>
      <c r="C90" s="1017" t="s">
        <v>4596</v>
      </c>
      <c r="D90" s="1017"/>
      <c r="E90" s="1017"/>
      <c r="F90" s="1017"/>
      <c r="G90" s="1017"/>
      <c r="H90" s="1017"/>
      <c r="I90" s="1017" t="s">
        <v>4584</v>
      </c>
      <c r="J90" s="1001">
        <v>79</v>
      </c>
      <c r="K90" s="1001">
        <v>38</v>
      </c>
      <c r="L90" s="1000">
        <v>10475</v>
      </c>
      <c r="M90" s="1000"/>
      <c r="N90" s="999" t="s">
        <v>775</v>
      </c>
      <c r="O90" s="999" t="s">
        <v>775</v>
      </c>
      <c r="P90" s="999"/>
      <c r="Q90" s="999"/>
      <c r="R90" s="999"/>
      <c r="S90" s="1000"/>
      <c r="T90" s="1002"/>
      <c r="U90" s="1002"/>
      <c r="V90" s="1002"/>
      <c r="W90" s="1002"/>
      <c r="X90" s="1002"/>
      <c r="Y90" s="1002"/>
      <c r="Z90" s="1002"/>
      <c r="AA90" s="1002"/>
      <c r="AB90" s="1002"/>
      <c r="AC90" s="1011"/>
    </row>
    <row r="91" spans="1:29" customFormat="1">
      <c r="A91" s="1505">
        <v>88</v>
      </c>
      <c r="B91" s="997">
        <v>14</v>
      </c>
      <c r="C91" s="1017" t="s">
        <v>4589</v>
      </c>
      <c r="D91" s="1017"/>
      <c r="E91" s="1017"/>
      <c r="F91" s="1017"/>
      <c r="G91" s="1017"/>
      <c r="H91" s="1017"/>
      <c r="I91" s="1017" t="s">
        <v>4584</v>
      </c>
      <c r="J91" s="1001">
        <v>83</v>
      </c>
      <c r="K91" s="1001">
        <v>6</v>
      </c>
      <c r="L91" s="1000">
        <v>1711</v>
      </c>
      <c r="M91" s="1000"/>
      <c r="N91" s="999" t="s">
        <v>751</v>
      </c>
      <c r="O91" s="999" t="s">
        <v>751</v>
      </c>
      <c r="P91" s="999"/>
      <c r="Q91" s="999"/>
      <c r="R91" s="999"/>
      <c r="S91" s="1000"/>
      <c r="T91" s="1002"/>
      <c r="U91" s="1002"/>
      <c r="V91" s="1002"/>
      <c r="W91" s="1002"/>
      <c r="X91" s="1002"/>
      <c r="Y91" s="1002"/>
      <c r="Z91" s="1002"/>
      <c r="AA91" s="1002"/>
      <c r="AB91" s="1002"/>
      <c r="AC91" s="1011"/>
    </row>
    <row r="92" spans="1:29" customFormat="1">
      <c r="A92" s="1505">
        <v>89</v>
      </c>
      <c r="B92" s="1005">
        <v>7</v>
      </c>
      <c r="C92" s="1020" t="s">
        <v>4601</v>
      </c>
      <c r="D92" s="1020"/>
      <c r="E92" s="1020"/>
      <c r="F92" s="1020"/>
      <c r="G92" s="1020"/>
      <c r="H92" s="1020"/>
      <c r="I92" s="1092" t="s">
        <v>4598</v>
      </c>
      <c r="J92" s="1004">
        <v>20</v>
      </c>
      <c r="K92" s="1004">
        <v>102</v>
      </c>
      <c r="L92" s="1004">
        <v>1202</v>
      </c>
      <c r="M92" s="1018"/>
      <c r="N92" s="1005" t="s">
        <v>775</v>
      </c>
      <c r="O92" s="1005" t="s">
        <v>775</v>
      </c>
      <c r="P92" s="1005"/>
      <c r="Q92" s="1005"/>
      <c r="R92" s="1005"/>
      <c r="S92" s="1004"/>
      <c r="AC92" s="1011"/>
    </row>
    <row r="93" spans="1:29" customFormat="1">
      <c r="A93" s="1505">
        <v>90</v>
      </c>
      <c r="B93" s="1005">
        <v>21</v>
      </c>
      <c r="C93" s="1004" t="s">
        <v>4613</v>
      </c>
      <c r="D93" s="1004"/>
      <c r="E93" s="1004"/>
      <c r="F93" s="1004"/>
      <c r="G93" s="1004"/>
      <c r="H93" s="1004"/>
      <c r="I93" s="1092" t="s">
        <v>4598</v>
      </c>
      <c r="J93" s="1004">
        <v>23</v>
      </c>
      <c r="K93" s="1004" t="s">
        <v>4614</v>
      </c>
      <c r="L93" s="1004">
        <v>8550</v>
      </c>
      <c r="M93" s="1004"/>
      <c r="N93" s="1005" t="s">
        <v>751</v>
      </c>
      <c r="O93" s="1005" t="s">
        <v>751</v>
      </c>
      <c r="P93" s="1005"/>
      <c r="Q93" s="1005"/>
      <c r="R93" s="1005"/>
      <c r="S93" s="1004"/>
      <c r="AC93" s="1011"/>
    </row>
    <row r="94" spans="1:29" customFormat="1">
      <c r="A94" s="1505">
        <v>91</v>
      </c>
      <c r="B94" s="1005">
        <v>22</v>
      </c>
      <c r="C94" s="1004" t="s">
        <v>4615</v>
      </c>
      <c r="D94" s="1004"/>
      <c r="E94" s="1004"/>
      <c r="F94" s="1004"/>
      <c r="G94" s="1004"/>
      <c r="H94" s="1004"/>
      <c r="I94" s="1092" t="s">
        <v>4598</v>
      </c>
      <c r="J94" s="1004">
        <v>34</v>
      </c>
      <c r="K94" s="1004">
        <v>244</v>
      </c>
      <c r="L94" s="1004">
        <v>19622</v>
      </c>
      <c r="M94" s="1004"/>
      <c r="N94" s="1005" t="s">
        <v>751</v>
      </c>
      <c r="O94" s="1005" t="s">
        <v>751</v>
      </c>
      <c r="P94" s="1005"/>
      <c r="Q94" s="1005"/>
      <c r="R94" s="1005"/>
      <c r="S94" s="1004"/>
      <c r="AC94" s="1011"/>
    </row>
    <row r="95" spans="1:29" customFormat="1">
      <c r="A95" s="1505">
        <v>92</v>
      </c>
      <c r="B95" s="1005">
        <v>11</v>
      </c>
      <c r="C95" s="1004" t="s">
        <v>4603</v>
      </c>
      <c r="D95" s="1004"/>
      <c r="E95" s="1004"/>
      <c r="F95" s="1004"/>
      <c r="G95" s="1004"/>
      <c r="H95" s="1004"/>
      <c r="I95" s="1092" t="s">
        <v>4598</v>
      </c>
      <c r="J95" s="1004">
        <v>42</v>
      </c>
      <c r="K95" s="1004">
        <v>484</v>
      </c>
      <c r="L95" s="1004">
        <v>1004</v>
      </c>
      <c r="M95" s="1019"/>
      <c r="N95" s="1005" t="s">
        <v>988</v>
      </c>
      <c r="O95" s="1005" t="s">
        <v>988</v>
      </c>
      <c r="P95" s="1005"/>
      <c r="Q95" s="1005"/>
      <c r="R95" s="1005"/>
      <c r="S95" s="1004"/>
      <c r="AC95" s="1002"/>
    </row>
    <row r="96" spans="1:29" customFormat="1">
      <c r="A96" s="1505">
        <v>93</v>
      </c>
      <c r="B96" s="1005">
        <v>8</v>
      </c>
      <c r="C96" s="1020" t="s">
        <v>4602</v>
      </c>
      <c r="D96" s="1020"/>
      <c r="E96" s="1020"/>
      <c r="F96" s="1020"/>
      <c r="G96" s="1020"/>
      <c r="H96" s="1020"/>
      <c r="I96" s="1092" t="s">
        <v>4598</v>
      </c>
      <c r="J96" s="1004">
        <v>43</v>
      </c>
      <c r="K96" s="1004">
        <v>763</v>
      </c>
      <c r="L96" s="1004">
        <v>1409</v>
      </c>
      <c r="M96" s="1019"/>
      <c r="N96" s="1005" t="s">
        <v>775</v>
      </c>
      <c r="O96" s="1005" t="s">
        <v>775</v>
      </c>
      <c r="P96" s="1005"/>
      <c r="Q96" s="1005"/>
      <c r="R96" s="1005"/>
      <c r="S96" s="1004"/>
      <c r="AC96" s="1002"/>
    </row>
    <row r="97" spans="1:29" customFormat="1">
      <c r="A97" s="1505">
        <v>94</v>
      </c>
      <c r="B97" s="1005">
        <v>5</v>
      </c>
      <c r="C97" s="1004" t="s">
        <v>1045</v>
      </c>
      <c r="D97" s="1004"/>
      <c r="E97" s="1004"/>
      <c r="F97" s="1004"/>
      <c r="G97" s="1004"/>
      <c r="H97" s="1004"/>
      <c r="I97" s="1092" t="s">
        <v>4598</v>
      </c>
      <c r="J97" s="1004">
        <v>43</v>
      </c>
      <c r="K97" s="1004">
        <v>204</v>
      </c>
      <c r="L97" s="1004">
        <v>2320</v>
      </c>
      <c r="M97" s="1019"/>
      <c r="N97" s="1005" t="s">
        <v>840</v>
      </c>
      <c r="O97" s="1005" t="s">
        <v>840</v>
      </c>
      <c r="P97" s="1005"/>
      <c r="Q97" s="1005"/>
      <c r="R97" s="1005"/>
      <c r="S97" s="1004"/>
      <c r="AC97" s="1002"/>
    </row>
    <row r="98" spans="1:29" customFormat="1">
      <c r="A98" s="1505">
        <v>95</v>
      </c>
      <c r="B98" s="1005">
        <v>6</v>
      </c>
      <c r="C98" s="1004" t="s">
        <v>1407</v>
      </c>
      <c r="D98" s="1004"/>
      <c r="E98" s="1004"/>
      <c r="F98" s="1004"/>
      <c r="G98" s="1004"/>
      <c r="H98" s="1004"/>
      <c r="I98" s="1092" t="s">
        <v>4598</v>
      </c>
      <c r="J98" s="1004">
        <v>43</v>
      </c>
      <c r="K98" s="1004">
        <v>286</v>
      </c>
      <c r="L98" s="1004">
        <v>4156</v>
      </c>
      <c r="M98" s="1019"/>
      <c r="N98" s="1005"/>
      <c r="O98" s="1005"/>
      <c r="P98" s="1005"/>
      <c r="Q98" s="1005"/>
      <c r="R98" s="1005"/>
      <c r="S98" s="1004"/>
      <c r="AC98" s="1002"/>
    </row>
    <row r="99" spans="1:29" customFormat="1">
      <c r="A99" s="1505">
        <v>96</v>
      </c>
      <c r="B99" s="1005">
        <v>17</v>
      </c>
      <c r="C99" s="1004" t="s">
        <v>4609</v>
      </c>
      <c r="D99" s="1004"/>
      <c r="E99" s="1004"/>
      <c r="F99" s="1004"/>
      <c r="G99" s="1004"/>
      <c r="H99" s="1004"/>
      <c r="I99" s="1092" t="s">
        <v>4598</v>
      </c>
      <c r="J99" s="1004">
        <v>44</v>
      </c>
      <c r="K99" s="1004">
        <v>1381</v>
      </c>
      <c r="L99" s="1004">
        <v>100</v>
      </c>
      <c r="M99" s="1004"/>
      <c r="N99" s="1005" t="s">
        <v>751</v>
      </c>
      <c r="O99" s="1005" t="s">
        <v>751</v>
      </c>
      <c r="P99" s="1005"/>
      <c r="Q99" s="1005"/>
      <c r="R99" s="1005"/>
      <c r="S99" s="1004"/>
      <c r="AC99" s="1002"/>
    </row>
    <row r="100" spans="1:29" customFormat="1">
      <c r="A100" s="1505">
        <v>97</v>
      </c>
      <c r="B100" s="1005">
        <v>4</v>
      </c>
      <c r="C100" s="1004" t="s">
        <v>2156</v>
      </c>
      <c r="D100" s="1004"/>
      <c r="E100" s="1004"/>
      <c r="F100" s="1004"/>
      <c r="G100" s="1004"/>
      <c r="H100" s="1004"/>
      <c r="I100" s="1092" t="s">
        <v>4598</v>
      </c>
      <c r="J100" s="1004">
        <v>44</v>
      </c>
      <c r="K100" s="1004">
        <v>1313</v>
      </c>
      <c r="L100" s="1004">
        <v>996</v>
      </c>
      <c r="M100" s="1019"/>
      <c r="N100" s="1005" t="s">
        <v>988</v>
      </c>
      <c r="O100" s="1005" t="s">
        <v>988</v>
      </c>
      <c r="P100" s="1005"/>
      <c r="Q100" s="1005"/>
      <c r="R100" s="1005"/>
      <c r="S100" s="1004"/>
      <c r="AC100" s="1002"/>
    </row>
    <row r="101" spans="1:29" customFormat="1">
      <c r="A101" s="1505">
        <v>98</v>
      </c>
      <c r="B101" s="1005">
        <v>3</v>
      </c>
      <c r="C101" s="1020" t="s">
        <v>4600</v>
      </c>
      <c r="D101" s="1020"/>
      <c r="E101" s="1020"/>
      <c r="F101" s="1020"/>
      <c r="G101" s="1020"/>
      <c r="H101" s="1020"/>
      <c r="I101" s="1092" t="s">
        <v>4598</v>
      </c>
      <c r="J101" s="1004">
        <v>44</v>
      </c>
      <c r="K101" s="1004">
        <v>565</v>
      </c>
      <c r="L101" s="1004">
        <v>4523</v>
      </c>
      <c r="M101" s="1019"/>
      <c r="N101" s="1005" t="s">
        <v>754</v>
      </c>
      <c r="O101" s="1005" t="s">
        <v>754</v>
      </c>
      <c r="P101" s="1005"/>
      <c r="Q101" s="1005"/>
      <c r="R101" s="1005"/>
      <c r="S101" s="1004"/>
      <c r="AC101" s="1002"/>
    </row>
    <row r="102" spans="1:29" customFormat="1">
      <c r="A102" s="1505">
        <v>99</v>
      </c>
      <c r="B102" s="1005">
        <v>2</v>
      </c>
      <c r="C102" s="1004" t="s">
        <v>4599</v>
      </c>
      <c r="D102" s="1004"/>
      <c r="E102" s="1004"/>
      <c r="F102" s="1004"/>
      <c r="G102" s="1004"/>
      <c r="H102" s="1004"/>
      <c r="I102" s="1092" t="s">
        <v>4598</v>
      </c>
      <c r="J102" s="1004">
        <v>44</v>
      </c>
      <c r="K102" s="1004">
        <v>314</v>
      </c>
      <c r="L102" s="1004">
        <v>10869</v>
      </c>
      <c r="M102" s="1019"/>
      <c r="N102" s="1005" t="s">
        <v>775</v>
      </c>
      <c r="O102" s="1005" t="s">
        <v>775</v>
      </c>
      <c r="P102" s="1005"/>
      <c r="Q102" s="1005"/>
      <c r="R102" s="1005"/>
      <c r="S102" s="1004"/>
      <c r="AC102" s="1002"/>
    </row>
    <row r="103" spans="1:29" customFormat="1">
      <c r="A103" s="1505">
        <v>100</v>
      </c>
      <c r="B103" s="1005">
        <v>16</v>
      </c>
      <c r="C103" s="1004" t="s">
        <v>4608</v>
      </c>
      <c r="D103" s="1004"/>
      <c r="E103" s="1004"/>
      <c r="F103" s="1004"/>
      <c r="G103" s="1004"/>
      <c r="H103" s="1004"/>
      <c r="I103" s="1092" t="s">
        <v>4598</v>
      </c>
      <c r="J103" s="1004">
        <v>45</v>
      </c>
      <c r="K103" s="1004">
        <v>1099</v>
      </c>
      <c r="L103" s="1004">
        <v>451</v>
      </c>
      <c r="M103" s="1004"/>
      <c r="N103" s="1005" t="s">
        <v>751</v>
      </c>
      <c r="O103" s="1005" t="s">
        <v>751</v>
      </c>
      <c r="P103" s="1005"/>
      <c r="Q103" s="1005"/>
      <c r="R103" s="1005"/>
      <c r="S103" s="1004"/>
      <c r="AC103" s="1002"/>
    </row>
    <row r="104" spans="1:29" customFormat="1">
      <c r="A104" s="1505">
        <v>101</v>
      </c>
      <c r="B104" s="1005">
        <v>1</v>
      </c>
      <c r="C104" s="1004" t="s">
        <v>4597</v>
      </c>
      <c r="D104" s="1004"/>
      <c r="E104" s="1004"/>
      <c r="F104" s="1004"/>
      <c r="G104" s="1004"/>
      <c r="H104" s="1004"/>
      <c r="I104" s="1092" t="s">
        <v>4598</v>
      </c>
      <c r="J104" s="1004">
        <v>45</v>
      </c>
      <c r="K104" s="1004">
        <v>975</v>
      </c>
      <c r="L104" s="1004">
        <v>17721</v>
      </c>
      <c r="M104" s="1019"/>
      <c r="N104" s="1005" t="s">
        <v>775</v>
      </c>
      <c r="O104" s="1005" t="s">
        <v>775</v>
      </c>
      <c r="P104" s="1005"/>
      <c r="Q104" s="1005"/>
      <c r="R104" s="1005"/>
      <c r="S104" s="1004"/>
      <c r="AC104" s="1002"/>
    </row>
    <row r="105" spans="1:29" customFormat="1">
      <c r="A105" s="1505">
        <v>102</v>
      </c>
      <c r="B105" s="1005">
        <v>12</v>
      </c>
      <c r="C105" s="1004" t="s">
        <v>4604</v>
      </c>
      <c r="D105" s="1004"/>
      <c r="E105" s="1004"/>
      <c r="F105" s="1004"/>
      <c r="G105" s="1004"/>
      <c r="H105" s="1004"/>
      <c r="I105" s="1092" t="s">
        <v>4598</v>
      </c>
      <c r="J105" s="1004">
        <v>48</v>
      </c>
      <c r="K105" s="1004">
        <v>131</v>
      </c>
      <c r="L105" s="1004">
        <v>10286</v>
      </c>
      <c r="M105" s="1019"/>
      <c r="N105" s="1005" t="s">
        <v>775</v>
      </c>
      <c r="O105" s="1005" t="s">
        <v>775</v>
      </c>
      <c r="P105" s="1005"/>
      <c r="Q105" s="1005"/>
      <c r="R105" s="1005"/>
      <c r="S105" s="1004"/>
      <c r="AC105" s="1002"/>
    </row>
    <row r="106" spans="1:29" customFormat="1">
      <c r="A106" s="1505">
        <v>103</v>
      </c>
      <c r="B106" s="1005">
        <v>14</v>
      </c>
      <c r="C106" s="1004" t="s">
        <v>974</v>
      </c>
      <c r="D106" s="1004"/>
      <c r="E106" s="1004"/>
      <c r="F106" s="1004"/>
      <c r="G106" s="1004"/>
      <c r="H106" s="1004"/>
      <c r="I106" s="1092" t="s">
        <v>4598</v>
      </c>
      <c r="J106" s="1004">
        <v>49</v>
      </c>
      <c r="K106" s="1004">
        <v>453</v>
      </c>
      <c r="L106" s="1004">
        <v>16825</v>
      </c>
      <c r="M106" s="1019"/>
      <c r="N106" s="1005" t="s">
        <v>756</v>
      </c>
      <c r="O106" s="1005" t="s">
        <v>756</v>
      </c>
      <c r="P106" s="1005"/>
      <c r="Q106" s="1005"/>
      <c r="R106" s="1005"/>
      <c r="S106" s="1004"/>
      <c r="AC106" s="1002"/>
    </row>
    <row r="107" spans="1:29" customFormat="1">
      <c r="A107" s="1505">
        <v>104</v>
      </c>
      <c r="B107" s="1005">
        <v>18</v>
      </c>
      <c r="C107" s="1004" t="s">
        <v>4610</v>
      </c>
      <c r="D107" s="1004"/>
      <c r="E107" s="1004"/>
      <c r="F107" s="1004"/>
      <c r="G107" s="1004"/>
      <c r="H107" s="1004"/>
      <c r="I107" s="1092" t="s">
        <v>4598</v>
      </c>
      <c r="J107" s="1004">
        <v>52</v>
      </c>
      <c r="K107" s="1004">
        <v>534</v>
      </c>
      <c r="L107" s="1004">
        <v>927</v>
      </c>
      <c r="M107" s="1004"/>
      <c r="N107" s="1005" t="s">
        <v>751</v>
      </c>
      <c r="O107" s="1005" t="s">
        <v>751</v>
      </c>
      <c r="P107" s="1005"/>
      <c r="Q107" s="1005"/>
      <c r="R107" s="1005"/>
      <c r="S107" s="1004"/>
    </row>
    <row r="108" spans="1:29" s="1012" customFormat="1">
      <c r="A108" s="1505">
        <v>105</v>
      </c>
      <c r="B108" s="1005">
        <v>19</v>
      </c>
      <c r="C108" s="1004" t="s">
        <v>4611</v>
      </c>
      <c r="D108" s="1004"/>
      <c r="E108" s="1004"/>
      <c r="F108" s="1004"/>
      <c r="G108" s="1004"/>
      <c r="H108" s="1004"/>
      <c r="I108" s="1092" t="s">
        <v>4598</v>
      </c>
      <c r="J108" s="1004">
        <v>55</v>
      </c>
      <c r="K108" s="1004">
        <v>809</v>
      </c>
      <c r="L108" s="1004">
        <v>332</v>
      </c>
      <c r="M108" s="1004"/>
      <c r="N108" s="1005" t="s">
        <v>751</v>
      </c>
      <c r="O108" s="1005" t="s">
        <v>751</v>
      </c>
      <c r="P108" s="1005"/>
      <c r="Q108" s="1005"/>
      <c r="R108" s="1005"/>
      <c r="S108" s="1004"/>
      <c r="T108"/>
      <c r="U108"/>
      <c r="V108"/>
      <c r="W108"/>
      <c r="X108"/>
      <c r="Y108"/>
      <c r="Z108"/>
      <c r="AA108"/>
      <c r="AB108"/>
      <c r="AC108"/>
    </row>
    <row r="109" spans="1:29" s="1012" customFormat="1" ht="60">
      <c r="A109" s="1505">
        <v>106</v>
      </c>
      <c r="B109" s="1005">
        <v>15</v>
      </c>
      <c r="C109" s="1004" t="s">
        <v>4606</v>
      </c>
      <c r="D109" s="1004"/>
      <c r="E109" s="1004"/>
      <c r="F109" s="1004"/>
      <c r="G109" s="1004"/>
      <c r="H109" s="1004"/>
      <c r="I109" s="1092" t="s">
        <v>4598</v>
      </c>
      <c r="J109" s="1004">
        <v>64</v>
      </c>
      <c r="K109" s="1006" t="s">
        <v>4607</v>
      </c>
      <c r="L109" s="1006">
        <v>80</v>
      </c>
      <c r="M109" s="1004"/>
      <c r="N109" s="1005" t="s">
        <v>751</v>
      </c>
      <c r="O109" s="1005" t="s">
        <v>751</v>
      </c>
      <c r="P109" s="1005"/>
      <c r="Q109" s="1005"/>
      <c r="R109" s="1005"/>
      <c r="S109" s="1004"/>
      <c r="T109"/>
      <c r="U109"/>
      <c r="V109"/>
      <c r="W109"/>
      <c r="X109"/>
      <c r="Y109"/>
      <c r="Z109"/>
      <c r="AA109"/>
      <c r="AB109"/>
      <c r="AC109"/>
    </row>
    <row r="110" spans="1:29" s="1012" customFormat="1">
      <c r="A110" s="1505">
        <v>107</v>
      </c>
      <c r="B110" s="1005">
        <v>20</v>
      </c>
      <c r="C110" s="1004" t="s">
        <v>4612</v>
      </c>
      <c r="D110" s="1004"/>
      <c r="E110" s="1004"/>
      <c r="F110" s="1004"/>
      <c r="G110" s="1004"/>
      <c r="H110" s="1004"/>
      <c r="I110" s="1092" t="s">
        <v>4598</v>
      </c>
      <c r="J110" s="1004">
        <v>87</v>
      </c>
      <c r="K110" s="1004">
        <v>163</v>
      </c>
      <c r="L110" s="1004">
        <v>1234</v>
      </c>
      <c r="M110" s="1004"/>
      <c r="N110" s="1005" t="s">
        <v>751</v>
      </c>
      <c r="O110" s="1005" t="s">
        <v>751</v>
      </c>
      <c r="P110" s="1005"/>
      <c r="Q110" s="1005"/>
      <c r="R110" s="1005"/>
      <c r="S110" s="1004"/>
      <c r="T110"/>
      <c r="U110"/>
      <c r="V110"/>
      <c r="W110"/>
      <c r="X110"/>
      <c r="Y110"/>
      <c r="Z110"/>
      <c r="AA110"/>
      <c r="AB110"/>
      <c r="AC110"/>
    </row>
    <row r="111" spans="1:29" s="1012" customFormat="1">
      <c r="A111" s="1505">
        <v>108</v>
      </c>
      <c r="B111" s="1005">
        <v>13</v>
      </c>
      <c r="C111" s="1004" t="s">
        <v>4605</v>
      </c>
      <c r="D111" s="1004"/>
      <c r="E111" s="1004"/>
      <c r="F111" s="1004"/>
      <c r="G111" s="1004"/>
      <c r="H111" s="1004"/>
      <c r="I111" s="1092" t="s">
        <v>4598</v>
      </c>
      <c r="J111" s="1004"/>
      <c r="K111" s="1004"/>
      <c r="L111" s="1004"/>
      <c r="M111" s="1019"/>
      <c r="N111" s="1005" t="s">
        <v>3945</v>
      </c>
      <c r="O111" s="1005" t="s">
        <v>3945</v>
      </c>
      <c r="P111" s="1005"/>
      <c r="Q111" s="1005"/>
      <c r="R111" s="1005"/>
      <c r="S111" s="1004"/>
      <c r="T111"/>
      <c r="U111"/>
      <c r="V111"/>
      <c r="W111"/>
      <c r="X111"/>
      <c r="Y111"/>
      <c r="Z111"/>
      <c r="AA111"/>
      <c r="AB111"/>
      <c r="AC111"/>
    </row>
    <row r="112" spans="1:29" s="1012" customFormat="1">
      <c r="A112" s="1505">
        <v>109</v>
      </c>
      <c r="B112" s="1005">
        <v>18</v>
      </c>
      <c r="C112" s="1004" t="s">
        <v>4633</v>
      </c>
      <c r="D112" s="1004"/>
      <c r="E112" s="1004"/>
      <c r="F112" s="1004"/>
      <c r="G112" s="1004"/>
      <c r="H112" s="1004"/>
      <c r="I112" s="1004" t="s">
        <v>4617</v>
      </c>
      <c r="J112" s="1007">
        <v>3</v>
      </c>
      <c r="K112" s="1007">
        <v>102</v>
      </c>
      <c r="L112" s="1004">
        <v>1010</v>
      </c>
      <c r="M112" s="1004"/>
      <c r="N112" s="1005" t="s">
        <v>848</v>
      </c>
      <c r="O112" s="1005" t="s">
        <v>848</v>
      </c>
      <c r="P112" s="1005"/>
      <c r="Q112" s="1005"/>
      <c r="R112" s="1005"/>
      <c r="S112" s="1004"/>
      <c r="T112"/>
      <c r="U112"/>
      <c r="V112"/>
      <c r="W112"/>
      <c r="X112"/>
      <c r="Y112"/>
      <c r="Z112"/>
      <c r="AA112"/>
      <c r="AB112"/>
      <c r="AC112"/>
    </row>
    <row r="113" spans="1:29" s="1012" customFormat="1">
      <c r="A113" s="1505">
        <v>110</v>
      </c>
      <c r="B113" s="1005">
        <v>20</v>
      </c>
      <c r="C113" s="1004" t="s">
        <v>4636</v>
      </c>
      <c r="D113" s="1004"/>
      <c r="E113" s="1004"/>
      <c r="F113" s="1004"/>
      <c r="G113" s="1004"/>
      <c r="H113" s="1004"/>
      <c r="I113" s="1004" t="s">
        <v>4617</v>
      </c>
      <c r="J113" s="1007">
        <v>4</v>
      </c>
      <c r="K113" s="1007">
        <v>76</v>
      </c>
      <c r="L113" s="1004">
        <v>3092</v>
      </c>
      <c r="M113" s="1004"/>
      <c r="N113" s="1005" t="s">
        <v>775</v>
      </c>
      <c r="O113" s="1005" t="s">
        <v>775</v>
      </c>
      <c r="P113" s="1005"/>
      <c r="Q113" s="1005"/>
      <c r="R113" s="1005"/>
      <c r="S113" s="1004"/>
      <c r="T113"/>
      <c r="U113"/>
      <c r="V113"/>
      <c r="W113"/>
      <c r="X113"/>
      <c r="Y113"/>
      <c r="Z113"/>
      <c r="AA113"/>
      <c r="AB113"/>
      <c r="AC113"/>
    </row>
    <row r="114" spans="1:29" s="1012" customFormat="1">
      <c r="A114" s="1505">
        <v>111</v>
      </c>
      <c r="B114" s="1005">
        <v>19</v>
      </c>
      <c r="C114" s="1004" t="s">
        <v>4634</v>
      </c>
      <c r="D114" s="1004"/>
      <c r="E114" s="1004"/>
      <c r="F114" s="1004"/>
      <c r="G114" s="1004"/>
      <c r="H114" s="1004"/>
      <c r="I114" s="1004" t="s">
        <v>4617</v>
      </c>
      <c r="J114" s="1007">
        <v>4</v>
      </c>
      <c r="K114" s="1007" t="s">
        <v>4635</v>
      </c>
      <c r="L114" s="1004">
        <v>5422</v>
      </c>
      <c r="M114" s="1004"/>
      <c r="N114" s="1005" t="s">
        <v>751</v>
      </c>
      <c r="O114" s="1005" t="s">
        <v>751</v>
      </c>
      <c r="P114" s="1005"/>
      <c r="Q114" s="1005"/>
      <c r="R114" s="1005"/>
      <c r="S114" s="1004"/>
      <c r="T114"/>
      <c r="U114"/>
      <c r="V114"/>
      <c r="W114"/>
      <c r="X114"/>
      <c r="Y114"/>
      <c r="Z114"/>
      <c r="AA114"/>
      <c r="AB114"/>
      <c r="AC114"/>
    </row>
    <row r="115" spans="1:29" s="1012" customFormat="1">
      <c r="A115" s="1505">
        <v>112</v>
      </c>
      <c r="B115" s="1005">
        <v>21</v>
      </c>
      <c r="C115" s="1004" t="s">
        <v>4637</v>
      </c>
      <c r="D115" s="1004"/>
      <c r="E115" s="1004"/>
      <c r="F115" s="1004"/>
      <c r="G115" s="1004"/>
      <c r="H115" s="1004"/>
      <c r="I115" s="1004" t="s">
        <v>4617</v>
      </c>
      <c r="J115" s="1007">
        <v>4</v>
      </c>
      <c r="K115" s="1007">
        <v>16</v>
      </c>
      <c r="L115" s="1004">
        <v>7362</v>
      </c>
      <c r="M115" s="1004"/>
      <c r="N115" s="1005" t="s">
        <v>1313</v>
      </c>
      <c r="O115" s="1005" t="s">
        <v>1313</v>
      </c>
      <c r="P115" s="1005"/>
      <c r="Q115" s="1005"/>
      <c r="R115" s="1005"/>
      <c r="S115" s="1004"/>
      <c r="T115"/>
      <c r="U115"/>
      <c r="V115"/>
      <c r="W115"/>
      <c r="X115"/>
      <c r="Y115"/>
      <c r="Z115"/>
      <c r="AA115"/>
      <c r="AB115"/>
      <c r="AC115"/>
    </row>
    <row r="116" spans="1:29" s="1011" customFormat="1">
      <c r="A116" s="1505">
        <v>113</v>
      </c>
      <c r="B116" s="1005">
        <v>16</v>
      </c>
      <c r="C116" s="1004" t="s">
        <v>4630</v>
      </c>
      <c r="D116" s="1004"/>
      <c r="E116" s="1004"/>
      <c r="F116" s="1004"/>
      <c r="G116" s="1004"/>
      <c r="H116" s="1004"/>
      <c r="I116" s="1004" t="s">
        <v>4617</v>
      </c>
      <c r="J116" s="1007">
        <v>8</v>
      </c>
      <c r="K116" s="1007">
        <v>76</v>
      </c>
      <c r="L116" s="1004">
        <v>6484</v>
      </c>
      <c r="M116" s="1004"/>
      <c r="N116" s="1005" t="s">
        <v>775</v>
      </c>
      <c r="O116" s="1005" t="s">
        <v>775</v>
      </c>
      <c r="P116" s="1005"/>
      <c r="Q116" s="1005"/>
      <c r="R116" s="1005"/>
      <c r="S116" s="1004"/>
      <c r="T116"/>
      <c r="U116"/>
      <c r="V116"/>
      <c r="W116"/>
      <c r="X116"/>
      <c r="Y116"/>
      <c r="Z116"/>
      <c r="AA116"/>
      <c r="AB116"/>
      <c r="AC116"/>
    </row>
    <row r="117" spans="1:29" s="1011" customFormat="1">
      <c r="A117" s="1505">
        <v>114</v>
      </c>
      <c r="B117" s="1005">
        <v>17</v>
      </c>
      <c r="C117" s="1004" t="s">
        <v>4631</v>
      </c>
      <c r="D117" s="1004"/>
      <c r="E117" s="1004"/>
      <c r="F117" s="1004"/>
      <c r="G117" s="1004"/>
      <c r="H117" s="1004"/>
      <c r="I117" s="1004" t="s">
        <v>4617</v>
      </c>
      <c r="J117" s="1007">
        <v>15</v>
      </c>
      <c r="K117" s="1007" t="s">
        <v>4632</v>
      </c>
      <c r="L117" s="1004">
        <v>2717</v>
      </c>
      <c r="M117" s="1004"/>
      <c r="N117" s="1005" t="s">
        <v>3928</v>
      </c>
      <c r="O117" s="1005" t="s">
        <v>3928</v>
      </c>
      <c r="P117" s="1005"/>
      <c r="Q117" s="1005"/>
      <c r="R117" s="1005"/>
      <c r="S117" s="1004"/>
      <c r="T117"/>
      <c r="U117"/>
      <c r="V117"/>
      <c r="W117"/>
      <c r="X117"/>
      <c r="Y117"/>
      <c r="Z117"/>
      <c r="AA117"/>
      <c r="AB117"/>
      <c r="AC117"/>
    </row>
    <row r="118" spans="1:29" s="1011" customFormat="1">
      <c r="A118" s="1505">
        <v>115</v>
      </c>
      <c r="B118" s="1005">
        <v>9</v>
      </c>
      <c r="C118" s="1004" t="s">
        <v>2156</v>
      </c>
      <c r="D118" s="1004"/>
      <c r="E118" s="1004"/>
      <c r="F118" s="1004"/>
      <c r="G118" s="1004"/>
      <c r="H118" s="1004"/>
      <c r="I118" s="1004" t="s">
        <v>4617</v>
      </c>
      <c r="J118" s="1007">
        <v>18</v>
      </c>
      <c r="K118" s="1007">
        <v>672</v>
      </c>
      <c r="L118" s="1004">
        <v>325</v>
      </c>
      <c r="M118" s="1004"/>
      <c r="N118" s="1005" t="s">
        <v>988</v>
      </c>
      <c r="O118" s="1005" t="s">
        <v>988</v>
      </c>
      <c r="P118" s="1005"/>
      <c r="Q118" s="1005"/>
      <c r="R118" s="1005"/>
      <c r="S118" s="1004"/>
      <c r="T118"/>
      <c r="U118"/>
      <c r="V118"/>
      <c r="W118"/>
      <c r="X118"/>
      <c r="Y118"/>
      <c r="Z118"/>
      <c r="AA118"/>
      <c r="AB118"/>
      <c r="AC118"/>
    </row>
    <row r="119" spans="1:29" s="1011" customFormat="1">
      <c r="A119" s="1505">
        <v>116</v>
      </c>
      <c r="B119" s="1005">
        <v>8</v>
      </c>
      <c r="C119" s="1004" t="s">
        <v>4623</v>
      </c>
      <c r="D119" s="1004"/>
      <c r="E119" s="1004"/>
      <c r="F119" s="1004"/>
      <c r="G119" s="1004"/>
      <c r="H119" s="1004"/>
      <c r="I119" s="1004" t="s">
        <v>4617</v>
      </c>
      <c r="J119" s="1103">
        <v>18</v>
      </c>
      <c r="K119" s="1007">
        <v>56</v>
      </c>
      <c r="L119" s="1004">
        <v>3586</v>
      </c>
      <c r="M119" s="1004"/>
      <c r="N119" s="1005" t="s">
        <v>751</v>
      </c>
      <c r="O119" s="1005" t="s">
        <v>751</v>
      </c>
      <c r="P119" s="1005"/>
      <c r="Q119" s="1005"/>
      <c r="R119" s="1005"/>
      <c r="S119" s="1004"/>
      <c r="T119"/>
      <c r="U119"/>
      <c r="V119"/>
      <c r="W119"/>
      <c r="X119"/>
      <c r="Y119"/>
      <c r="Z119"/>
      <c r="AA119"/>
      <c r="AB119"/>
      <c r="AC119"/>
    </row>
    <row r="120" spans="1:29" s="1011" customFormat="1">
      <c r="A120" s="1505">
        <v>117</v>
      </c>
      <c r="B120" s="1005">
        <v>10</v>
      </c>
      <c r="C120" s="1004" t="s">
        <v>4624</v>
      </c>
      <c r="D120" s="1004"/>
      <c r="E120" s="1004"/>
      <c r="F120" s="1004"/>
      <c r="G120" s="1004"/>
      <c r="H120" s="1004"/>
      <c r="I120" s="1004" t="s">
        <v>4617</v>
      </c>
      <c r="J120" s="1007">
        <v>18</v>
      </c>
      <c r="K120" s="1007">
        <v>54</v>
      </c>
      <c r="L120" s="1004">
        <v>4498</v>
      </c>
      <c r="M120" s="1004"/>
      <c r="N120" s="1005" t="s">
        <v>754</v>
      </c>
      <c r="O120" s="1005" t="s">
        <v>754</v>
      </c>
      <c r="P120" s="1005"/>
      <c r="Q120" s="1005"/>
      <c r="R120" s="1005"/>
      <c r="S120" s="1004"/>
      <c r="T120"/>
      <c r="U120"/>
      <c r="V120"/>
      <c r="W120"/>
      <c r="X120"/>
      <c r="Y120"/>
      <c r="Z120"/>
      <c r="AA120"/>
      <c r="AB120"/>
      <c r="AC120"/>
    </row>
    <row r="121" spans="1:29" s="1011" customFormat="1">
      <c r="A121" s="1505">
        <v>118</v>
      </c>
      <c r="B121" s="1005">
        <v>11</v>
      </c>
      <c r="C121" s="1004" t="s">
        <v>4625</v>
      </c>
      <c r="D121" s="1004"/>
      <c r="E121" s="1004"/>
      <c r="F121" s="1004"/>
      <c r="G121" s="1004"/>
      <c r="H121" s="1004"/>
      <c r="I121" s="1004" t="s">
        <v>4617</v>
      </c>
      <c r="J121" s="1007">
        <v>18</v>
      </c>
      <c r="K121" s="1007">
        <v>55</v>
      </c>
      <c r="L121" s="1004">
        <v>7565</v>
      </c>
      <c r="M121" s="1004"/>
      <c r="N121" s="1005" t="s">
        <v>775</v>
      </c>
      <c r="O121" s="1005" t="s">
        <v>775</v>
      </c>
      <c r="P121" s="1005"/>
      <c r="Q121" s="1005"/>
      <c r="R121" s="1005"/>
      <c r="S121" s="1004"/>
      <c r="T121"/>
      <c r="U121"/>
      <c r="V121"/>
      <c r="W121"/>
      <c r="X121"/>
      <c r="Y121"/>
      <c r="Z121"/>
      <c r="AA121"/>
      <c r="AB121"/>
      <c r="AC121"/>
    </row>
    <row r="122" spans="1:29" s="1011" customFormat="1">
      <c r="A122" s="1505">
        <v>119</v>
      </c>
      <c r="B122" s="1005">
        <v>7</v>
      </c>
      <c r="C122" s="1004" t="s">
        <v>974</v>
      </c>
      <c r="D122" s="1004"/>
      <c r="E122" s="1004"/>
      <c r="F122" s="1004"/>
      <c r="G122" s="1004"/>
      <c r="H122" s="1004"/>
      <c r="I122" s="1004" t="s">
        <v>4617</v>
      </c>
      <c r="J122" s="1007">
        <v>18</v>
      </c>
      <c r="K122" s="1007">
        <v>58</v>
      </c>
      <c r="L122" s="1004">
        <v>10637</v>
      </c>
      <c r="M122" s="1004"/>
      <c r="N122" s="1005" t="s">
        <v>756</v>
      </c>
      <c r="O122" s="1005" t="s">
        <v>756</v>
      </c>
      <c r="P122" s="1005"/>
      <c r="Q122" s="1005"/>
      <c r="R122" s="1005"/>
      <c r="S122" s="1004"/>
      <c r="T122"/>
      <c r="U122"/>
      <c r="V122"/>
      <c r="W122"/>
      <c r="X122"/>
      <c r="Y122"/>
      <c r="Z122"/>
      <c r="AA122"/>
      <c r="AB122"/>
      <c r="AC122"/>
    </row>
    <row r="123" spans="1:29" s="1002" customFormat="1">
      <c r="A123" s="1505">
        <v>120</v>
      </c>
      <c r="B123" s="1005">
        <v>13</v>
      </c>
      <c r="C123" s="1004" t="s">
        <v>4627</v>
      </c>
      <c r="D123" s="1004"/>
      <c r="E123" s="1004"/>
      <c r="F123" s="1004"/>
      <c r="G123" s="1004"/>
      <c r="H123" s="1004"/>
      <c r="I123" s="1004" t="s">
        <v>4617</v>
      </c>
      <c r="J123" s="1007">
        <v>18</v>
      </c>
      <c r="K123" s="1007">
        <v>303</v>
      </c>
      <c r="L123" s="1004">
        <v>12176</v>
      </c>
      <c r="M123" s="1004"/>
      <c r="N123" s="1005" t="s">
        <v>775</v>
      </c>
      <c r="O123" s="1005" t="s">
        <v>775</v>
      </c>
      <c r="P123" s="1005"/>
      <c r="Q123" s="1005"/>
      <c r="R123" s="1005"/>
      <c r="S123" s="1004"/>
      <c r="T123"/>
      <c r="U123"/>
      <c r="V123"/>
      <c r="W123"/>
      <c r="X123"/>
      <c r="Y123"/>
      <c r="Z123"/>
      <c r="AA123"/>
      <c r="AB123"/>
      <c r="AC123"/>
    </row>
    <row r="124" spans="1:29" s="1002" customFormat="1">
      <c r="A124" s="1505">
        <v>121</v>
      </c>
      <c r="B124" s="1005">
        <v>12</v>
      </c>
      <c r="C124" s="1004" t="s">
        <v>4626</v>
      </c>
      <c r="D124" s="1004"/>
      <c r="E124" s="1004"/>
      <c r="F124" s="1004"/>
      <c r="G124" s="1004"/>
      <c r="H124" s="1004"/>
      <c r="I124" s="1004" t="s">
        <v>4617</v>
      </c>
      <c r="J124" s="1007">
        <v>18</v>
      </c>
      <c r="K124" s="1007">
        <v>303</v>
      </c>
      <c r="L124" s="1004">
        <v>12299</v>
      </c>
      <c r="M124" s="1004"/>
      <c r="N124" s="1005" t="s">
        <v>979</v>
      </c>
      <c r="O124" s="1005" t="s">
        <v>979</v>
      </c>
      <c r="P124" s="1005"/>
      <c r="Q124" s="1005"/>
      <c r="R124" s="1005"/>
      <c r="S124" s="1004"/>
      <c r="T124"/>
      <c r="U124"/>
      <c r="V124"/>
      <c r="W124"/>
      <c r="X124"/>
      <c r="Y124"/>
      <c r="Z124"/>
      <c r="AA124"/>
      <c r="AB124"/>
      <c r="AC124"/>
    </row>
    <row r="125" spans="1:29" s="1002" customFormat="1">
      <c r="A125" s="1505">
        <v>122</v>
      </c>
      <c r="B125" s="1005">
        <v>14</v>
      </c>
      <c r="C125" s="1004" t="s">
        <v>4628</v>
      </c>
      <c r="D125" s="1004"/>
      <c r="E125" s="1004"/>
      <c r="F125" s="1004"/>
      <c r="G125" s="1004"/>
      <c r="H125" s="1004"/>
      <c r="I125" s="1004" t="s">
        <v>4617</v>
      </c>
      <c r="J125" s="1007">
        <v>19</v>
      </c>
      <c r="K125" s="1007">
        <v>67</v>
      </c>
      <c r="L125" s="1004">
        <v>1302</v>
      </c>
      <c r="M125" s="1004"/>
      <c r="N125" s="1005" t="s">
        <v>3928</v>
      </c>
      <c r="O125" s="1005" t="s">
        <v>3928</v>
      </c>
      <c r="P125" s="1005"/>
      <c r="Q125" s="1005"/>
      <c r="R125" s="1005"/>
      <c r="S125" s="1004"/>
      <c r="T125"/>
      <c r="U125"/>
      <c r="V125"/>
      <c r="W125"/>
      <c r="X125"/>
      <c r="Y125"/>
      <c r="Z125"/>
      <c r="AA125"/>
      <c r="AB125"/>
      <c r="AC125"/>
    </row>
    <row r="126" spans="1:29" s="1002" customFormat="1">
      <c r="A126" s="1505">
        <v>123</v>
      </c>
      <c r="B126" s="1005">
        <v>5</v>
      </c>
      <c r="C126" s="1004" t="s">
        <v>4622</v>
      </c>
      <c r="D126" s="1004"/>
      <c r="E126" s="1004"/>
      <c r="F126" s="1004"/>
      <c r="G126" s="1004"/>
      <c r="H126" s="1004"/>
      <c r="I126" s="1004" t="s">
        <v>4617</v>
      </c>
      <c r="J126" s="1007">
        <v>24</v>
      </c>
      <c r="K126" s="1007">
        <v>492</v>
      </c>
      <c r="L126" s="1004">
        <v>201</v>
      </c>
      <c r="M126" s="1004"/>
      <c r="N126" s="1005" t="s">
        <v>3928</v>
      </c>
      <c r="O126" s="1005" t="s">
        <v>3928</v>
      </c>
      <c r="P126" s="1005"/>
      <c r="Q126" s="1005"/>
      <c r="R126" s="1005"/>
      <c r="S126" s="1004"/>
      <c r="T126"/>
      <c r="U126"/>
      <c r="V126"/>
      <c r="W126"/>
      <c r="X126"/>
      <c r="Y126"/>
      <c r="Z126"/>
      <c r="AA126"/>
      <c r="AB126"/>
      <c r="AC126"/>
    </row>
    <row r="127" spans="1:29" s="1002" customFormat="1">
      <c r="A127" s="1505">
        <v>124</v>
      </c>
      <c r="B127" s="1005">
        <v>6</v>
      </c>
      <c r="C127" s="1004" t="s">
        <v>4622</v>
      </c>
      <c r="D127" s="1004"/>
      <c r="E127" s="1004"/>
      <c r="F127" s="1004"/>
      <c r="G127" s="1004"/>
      <c r="H127" s="1004"/>
      <c r="I127" s="1004" t="s">
        <v>4617</v>
      </c>
      <c r="J127" s="1007">
        <v>24</v>
      </c>
      <c r="K127" s="1007">
        <v>368</v>
      </c>
      <c r="L127" s="1004">
        <v>1740</v>
      </c>
      <c r="M127" s="1004"/>
      <c r="N127" s="1005" t="s">
        <v>751</v>
      </c>
      <c r="O127" s="1005" t="s">
        <v>751</v>
      </c>
      <c r="P127" s="1005"/>
      <c r="Q127" s="1005"/>
      <c r="R127" s="1005"/>
      <c r="S127" s="1004"/>
      <c r="T127"/>
      <c r="U127"/>
      <c r="V127"/>
      <c r="W127"/>
      <c r="X127"/>
      <c r="Y127"/>
      <c r="Z127"/>
      <c r="AA127"/>
      <c r="AB127"/>
      <c r="AC127"/>
    </row>
    <row r="128" spans="1:29" s="1002" customFormat="1">
      <c r="A128" s="1505">
        <v>125</v>
      </c>
      <c r="B128" s="1005">
        <v>4</v>
      </c>
      <c r="C128" s="1004" t="s">
        <v>4621</v>
      </c>
      <c r="D128" s="1004"/>
      <c r="E128" s="1004"/>
      <c r="F128" s="1004"/>
      <c r="G128" s="1004"/>
      <c r="H128" s="1004"/>
      <c r="I128" s="1004" t="s">
        <v>4617</v>
      </c>
      <c r="J128" s="1007">
        <v>24</v>
      </c>
      <c r="K128" s="1007">
        <v>48</v>
      </c>
      <c r="L128" s="1004">
        <v>2935</v>
      </c>
      <c r="M128" s="1004"/>
      <c r="N128" s="1005" t="s">
        <v>840</v>
      </c>
      <c r="O128" s="1005" t="s">
        <v>840</v>
      </c>
      <c r="P128" s="1005"/>
      <c r="Q128" s="1005"/>
      <c r="R128" s="1005"/>
      <c r="S128" s="1004"/>
      <c r="T128"/>
      <c r="U128"/>
      <c r="V128"/>
      <c r="W128"/>
      <c r="X128"/>
      <c r="Y128"/>
      <c r="Z128"/>
      <c r="AA128"/>
      <c r="AB128"/>
      <c r="AC128"/>
    </row>
    <row r="129" spans="1:29" s="1002" customFormat="1">
      <c r="A129" s="1505">
        <v>126</v>
      </c>
      <c r="B129" s="1005">
        <v>3</v>
      </c>
      <c r="C129" s="1004" t="s">
        <v>4620</v>
      </c>
      <c r="D129" s="1004"/>
      <c r="E129" s="1004"/>
      <c r="F129" s="1004"/>
      <c r="G129" s="1004"/>
      <c r="H129" s="1004"/>
      <c r="I129" s="1004" t="s">
        <v>4617</v>
      </c>
      <c r="J129" s="1007">
        <v>26</v>
      </c>
      <c r="K129" s="1007">
        <v>24</v>
      </c>
      <c r="L129" s="1004">
        <v>2811</v>
      </c>
      <c r="M129" s="1004"/>
      <c r="N129" s="1005" t="s">
        <v>775</v>
      </c>
      <c r="O129" s="1005" t="s">
        <v>775</v>
      </c>
      <c r="P129" s="1005"/>
      <c r="Q129" s="1005"/>
      <c r="R129" s="1005"/>
      <c r="S129" s="1004"/>
      <c r="T129"/>
      <c r="U129"/>
      <c r="V129"/>
      <c r="W129"/>
      <c r="X129"/>
      <c r="Y129"/>
      <c r="Z129"/>
      <c r="AA129"/>
      <c r="AB129"/>
      <c r="AC129"/>
    </row>
    <row r="130" spans="1:29" s="1002" customFormat="1">
      <c r="A130" s="1505">
        <v>127</v>
      </c>
      <c r="B130" s="1005">
        <v>1</v>
      </c>
      <c r="C130" s="1004" t="s">
        <v>4616</v>
      </c>
      <c r="D130" s="1004"/>
      <c r="E130" s="1004"/>
      <c r="F130" s="1004"/>
      <c r="G130" s="1004"/>
      <c r="H130" s="1004"/>
      <c r="I130" s="1004" t="s">
        <v>4617</v>
      </c>
      <c r="J130" s="1007">
        <v>28</v>
      </c>
      <c r="K130" s="1007">
        <v>119</v>
      </c>
      <c r="L130" s="1004">
        <v>972</v>
      </c>
      <c r="M130" s="1004"/>
      <c r="N130" s="1005" t="s">
        <v>775</v>
      </c>
      <c r="O130" s="1005" t="s">
        <v>775</v>
      </c>
      <c r="P130" s="1005"/>
      <c r="Q130" s="1005"/>
      <c r="R130" s="1005"/>
      <c r="S130" s="1004"/>
      <c r="T130"/>
      <c r="U130"/>
      <c r="V130"/>
      <c r="W130"/>
      <c r="X130"/>
      <c r="Y130"/>
      <c r="Z130"/>
      <c r="AA130"/>
      <c r="AB130"/>
      <c r="AC130"/>
    </row>
    <row r="131" spans="1:29" s="1002" customFormat="1">
      <c r="A131" s="1505">
        <v>128</v>
      </c>
      <c r="B131" s="1005">
        <v>2</v>
      </c>
      <c r="C131" s="1004" t="s">
        <v>4618</v>
      </c>
      <c r="D131" s="1004"/>
      <c r="E131" s="1004"/>
      <c r="F131" s="1004"/>
      <c r="G131" s="1004"/>
      <c r="H131" s="1004"/>
      <c r="I131" s="1004" t="s">
        <v>4617</v>
      </c>
      <c r="J131" s="1007">
        <v>28</v>
      </c>
      <c r="K131" s="1007">
        <v>26</v>
      </c>
      <c r="L131" s="1004">
        <v>1220</v>
      </c>
      <c r="M131" s="1004"/>
      <c r="N131" s="1005" t="s">
        <v>4619</v>
      </c>
      <c r="O131" s="1005" t="s">
        <v>4619</v>
      </c>
      <c r="P131" s="1005"/>
      <c r="Q131" s="1005"/>
      <c r="R131" s="1005"/>
      <c r="S131" s="1004"/>
      <c r="T131"/>
      <c r="U131"/>
      <c r="V131"/>
      <c r="W131"/>
      <c r="X131"/>
      <c r="Y131"/>
      <c r="Z131"/>
      <c r="AA131"/>
      <c r="AB131"/>
      <c r="AC131"/>
    </row>
    <row r="132" spans="1:29" s="1002" customFormat="1">
      <c r="A132" s="1505">
        <v>129</v>
      </c>
      <c r="B132" s="1005">
        <v>15</v>
      </c>
      <c r="C132" s="1004" t="s">
        <v>3314</v>
      </c>
      <c r="D132" s="1004"/>
      <c r="E132" s="1004"/>
      <c r="F132" s="1004"/>
      <c r="G132" s="1004"/>
      <c r="H132" s="1004"/>
      <c r="I132" s="1004" t="s">
        <v>4617</v>
      </c>
      <c r="J132" s="1007" t="s">
        <v>4629</v>
      </c>
      <c r="K132" s="1007">
        <v>245</v>
      </c>
      <c r="L132" s="1004">
        <v>6941</v>
      </c>
      <c r="M132" s="1004"/>
      <c r="N132" s="1005" t="s">
        <v>3941</v>
      </c>
      <c r="O132" s="1005" t="s">
        <v>3941</v>
      </c>
      <c r="P132" s="1005"/>
      <c r="Q132" s="1005"/>
      <c r="R132" s="1005"/>
      <c r="S132" s="1004"/>
      <c r="T132"/>
      <c r="U132"/>
      <c r="V132"/>
      <c r="W132"/>
      <c r="X132"/>
      <c r="Y132"/>
      <c r="Z132"/>
      <c r="AA132"/>
      <c r="AB132"/>
      <c r="AC132"/>
    </row>
    <row r="133" spans="1:29" s="1002" customFormat="1">
      <c r="A133" s="1505">
        <v>130</v>
      </c>
      <c r="B133" s="1005">
        <v>2</v>
      </c>
      <c r="C133" s="1006" t="s">
        <v>1407</v>
      </c>
      <c r="D133" s="1006"/>
      <c r="E133" s="1006"/>
      <c r="F133" s="1006"/>
      <c r="G133" s="1006"/>
      <c r="H133" s="1006"/>
      <c r="I133" s="1090" t="s">
        <v>4639</v>
      </c>
      <c r="J133" s="1021">
        <v>7</v>
      </c>
      <c r="K133" s="1021">
        <v>96</v>
      </c>
      <c r="L133" s="1004">
        <v>3463</v>
      </c>
      <c r="M133" s="1004"/>
      <c r="N133" s="1005" t="s">
        <v>751</v>
      </c>
      <c r="O133" s="1005" t="s">
        <v>751</v>
      </c>
      <c r="P133" s="1005"/>
      <c r="Q133" s="1005"/>
      <c r="R133" s="1005"/>
      <c r="S133" s="1004"/>
      <c r="T133"/>
      <c r="U133"/>
      <c r="V133"/>
      <c r="W133"/>
      <c r="X133"/>
      <c r="Y133"/>
      <c r="Z133"/>
      <c r="AA133"/>
      <c r="AB133"/>
      <c r="AC133"/>
    </row>
    <row r="134" spans="1:29" s="1002" customFormat="1">
      <c r="A134" s="1505">
        <v>131</v>
      </c>
      <c r="B134" s="1005">
        <v>1</v>
      </c>
      <c r="C134" s="1006" t="s">
        <v>4638</v>
      </c>
      <c r="D134" s="1006"/>
      <c r="E134" s="1006"/>
      <c r="F134" s="1006"/>
      <c r="G134" s="1006"/>
      <c r="H134" s="1006"/>
      <c r="I134" s="1090" t="s">
        <v>4639</v>
      </c>
      <c r="J134" s="1021">
        <v>8</v>
      </c>
      <c r="K134" s="1021" t="s">
        <v>4640</v>
      </c>
      <c r="L134" s="1004">
        <v>9600</v>
      </c>
      <c r="M134" s="1004"/>
      <c r="N134" s="1005" t="s">
        <v>775</v>
      </c>
      <c r="O134" s="1005" t="s">
        <v>775</v>
      </c>
      <c r="P134" s="1005"/>
      <c r="Q134" s="1005"/>
      <c r="R134" s="1005"/>
      <c r="S134" s="1004"/>
      <c r="T134"/>
      <c r="U134"/>
      <c r="V134"/>
      <c r="W134"/>
      <c r="X134"/>
      <c r="Y134"/>
      <c r="Z134"/>
      <c r="AA134"/>
      <c r="AB134"/>
      <c r="AC134"/>
    </row>
    <row r="135" spans="1:29" s="1002" customFormat="1">
      <c r="A135" s="1505">
        <v>132</v>
      </c>
      <c r="B135" s="1005">
        <v>10</v>
      </c>
      <c r="C135" s="1006" t="s">
        <v>4649</v>
      </c>
      <c r="D135" s="1006"/>
      <c r="E135" s="1006"/>
      <c r="F135" s="1006"/>
      <c r="G135" s="1006"/>
      <c r="H135" s="1006"/>
      <c r="I135" s="1090" t="s">
        <v>4639</v>
      </c>
      <c r="J135" s="1021">
        <v>12</v>
      </c>
      <c r="K135" s="1021">
        <v>187</v>
      </c>
      <c r="L135" s="1004">
        <v>12126</v>
      </c>
      <c r="M135" s="1004"/>
      <c r="N135" s="1005" t="s">
        <v>775</v>
      </c>
      <c r="O135" s="1005" t="s">
        <v>775</v>
      </c>
      <c r="P135" s="1005"/>
      <c r="Q135" s="1005"/>
      <c r="R135" s="1005"/>
      <c r="S135" s="1004"/>
      <c r="T135"/>
      <c r="U135"/>
      <c r="V135"/>
      <c r="W135"/>
      <c r="X135"/>
      <c r="Y135"/>
      <c r="Z135"/>
      <c r="AA135"/>
      <c r="AB135"/>
      <c r="AC135"/>
    </row>
    <row r="136" spans="1:29" s="1002" customFormat="1">
      <c r="A136" s="1505">
        <v>133</v>
      </c>
      <c r="B136" s="1005">
        <v>11</v>
      </c>
      <c r="C136" s="1006" t="s">
        <v>4650</v>
      </c>
      <c r="D136" s="1006"/>
      <c r="E136" s="1006"/>
      <c r="F136" s="1006"/>
      <c r="G136" s="1006"/>
      <c r="H136" s="1006"/>
      <c r="I136" s="1090" t="s">
        <v>4639</v>
      </c>
      <c r="J136" s="1021">
        <v>12</v>
      </c>
      <c r="K136" s="1021">
        <v>174</v>
      </c>
      <c r="L136" s="1004">
        <v>13471</v>
      </c>
      <c r="M136" s="1004"/>
      <c r="N136" s="1005" t="s">
        <v>775</v>
      </c>
      <c r="O136" s="1005" t="s">
        <v>775</v>
      </c>
      <c r="P136" s="1005"/>
      <c r="Q136" s="1005"/>
      <c r="R136" s="1005"/>
      <c r="S136" s="1004"/>
      <c r="T136"/>
      <c r="U136"/>
      <c r="V136"/>
      <c r="W136"/>
      <c r="X136"/>
      <c r="Y136"/>
      <c r="Z136"/>
      <c r="AA136"/>
      <c r="AB136"/>
      <c r="AC136"/>
    </row>
    <row r="137" spans="1:29" s="1002" customFormat="1">
      <c r="A137" s="1505">
        <v>134</v>
      </c>
      <c r="B137" s="1005">
        <v>8</v>
      </c>
      <c r="C137" s="1006" t="s">
        <v>4647</v>
      </c>
      <c r="D137" s="1006"/>
      <c r="E137" s="1006"/>
      <c r="F137" s="1006"/>
      <c r="G137" s="1006"/>
      <c r="H137" s="1006"/>
      <c r="I137" s="1090" t="s">
        <v>4639</v>
      </c>
      <c r="J137" s="1021">
        <v>13</v>
      </c>
      <c r="K137" s="1021" t="s">
        <v>4648</v>
      </c>
      <c r="L137" s="1004">
        <v>15548</v>
      </c>
      <c r="M137" s="1004"/>
      <c r="N137" s="1005" t="s">
        <v>775</v>
      </c>
      <c r="O137" s="1005" t="s">
        <v>775</v>
      </c>
      <c r="P137" s="1005"/>
      <c r="Q137" s="1005"/>
      <c r="R137" s="1005"/>
      <c r="S137" s="1004"/>
      <c r="T137"/>
      <c r="U137"/>
      <c r="V137"/>
      <c r="W137"/>
      <c r="X137"/>
      <c r="Y137"/>
      <c r="Z137"/>
      <c r="AA137"/>
      <c r="AB137"/>
      <c r="AC137"/>
    </row>
    <row r="138" spans="1:29" s="1002" customFormat="1">
      <c r="A138" s="1505">
        <v>135</v>
      </c>
      <c r="B138" s="1005">
        <v>3</v>
      </c>
      <c r="C138" s="1006" t="s">
        <v>4641</v>
      </c>
      <c r="D138" s="1006"/>
      <c r="E138" s="1006"/>
      <c r="F138" s="1006"/>
      <c r="G138" s="1006"/>
      <c r="H138" s="1006"/>
      <c r="I138" s="1090" t="s">
        <v>4639</v>
      </c>
      <c r="J138" s="1021">
        <v>14</v>
      </c>
      <c r="K138" s="1021">
        <v>156</v>
      </c>
      <c r="L138" s="1004">
        <v>2689</v>
      </c>
      <c r="M138" s="1004"/>
      <c r="N138" s="1005" t="s">
        <v>754</v>
      </c>
      <c r="O138" s="1005" t="s">
        <v>754</v>
      </c>
      <c r="P138" s="1005"/>
      <c r="Q138" s="1005"/>
      <c r="R138" s="1005"/>
      <c r="S138" s="1004"/>
      <c r="T138"/>
      <c r="U138"/>
      <c r="V138"/>
      <c r="W138"/>
      <c r="X138"/>
      <c r="Y138"/>
      <c r="Z138"/>
      <c r="AA138"/>
      <c r="AB138"/>
      <c r="AC138"/>
    </row>
    <row r="139" spans="1:29" s="1002" customFormat="1">
      <c r="A139" s="1505">
        <v>136</v>
      </c>
      <c r="B139" s="1005">
        <v>6</v>
      </c>
      <c r="C139" s="1006" t="s">
        <v>4646</v>
      </c>
      <c r="D139" s="1006"/>
      <c r="E139" s="1006"/>
      <c r="F139" s="1006"/>
      <c r="G139" s="1006"/>
      <c r="H139" s="1006"/>
      <c r="I139" s="1090" t="s">
        <v>4639</v>
      </c>
      <c r="J139" s="1021">
        <v>14</v>
      </c>
      <c r="K139" s="1021">
        <v>157</v>
      </c>
      <c r="L139" s="1004">
        <v>2881</v>
      </c>
      <c r="M139" s="1004"/>
      <c r="N139" s="1005" t="s">
        <v>840</v>
      </c>
      <c r="O139" s="1005" t="s">
        <v>840</v>
      </c>
      <c r="P139" s="1005"/>
      <c r="Q139" s="1005"/>
      <c r="R139" s="1005"/>
      <c r="S139" s="1004"/>
      <c r="T139"/>
      <c r="U139"/>
      <c r="V139"/>
      <c r="W139"/>
      <c r="X139"/>
      <c r="Y139"/>
      <c r="Z139"/>
      <c r="AA139"/>
      <c r="AB139"/>
      <c r="AC139"/>
    </row>
    <row r="140" spans="1:29" s="1002" customFormat="1">
      <c r="A140" s="1505">
        <v>137</v>
      </c>
      <c r="B140" s="1005">
        <v>7</v>
      </c>
      <c r="C140" s="1006" t="s">
        <v>4646</v>
      </c>
      <c r="D140" s="1006"/>
      <c r="E140" s="1006"/>
      <c r="F140" s="1006"/>
      <c r="G140" s="1006"/>
      <c r="H140" s="1006"/>
      <c r="I140" s="1090" t="s">
        <v>4639</v>
      </c>
      <c r="J140" s="1021">
        <v>14</v>
      </c>
      <c r="K140" s="1021">
        <v>157</v>
      </c>
      <c r="L140" s="1004">
        <v>4625</v>
      </c>
      <c r="M140" s="1004"/>
      <c r="N140" s="1005" t="s">
        <v>840</v>
      </c>
      <c r="O140" s="1005" t="s">
        <v>840</v>
      </c>
      <c r="P140" s="1005"/>
      <c r="Q140" s="1005"/>
      <c r="R140" s="1005"/>
      <c r="S140" s="1004"/>
      <c r="T140"/>
      <c r="U140"/>
      <c r="V140"/>
      <c r="W140"/>
      <c r="X140"/>
      <c r="Y140"/>
      <c r="Z140"/>
      <c r="AA140"/>
      <c r="AB140"/>
      <c r="AC140"/>
    </row>
    <row r="141" spans="1:29" s="1002" customFormat="1">
      <c r="A141" s="1505">
        <v>138</v>
      </c>
      <c r="B141" s="1005">
        <v>4</v>
      </c>
      <c r="C141" s="1006" t="s">
        <v>4642</v>
      </c>
      <c r="D141" s="1006"/>
      <c r="E141" s="1006"/>
      <c r="F141" s="1006"/>
      <c r="G141" s="1006"/>
      <c r="H141" s="1006"/>
      <c r="I141" s="1090" t="s">
        <v>4639</v>
      </c>
      <c r="J141" s="1021" t="s">
        <v>4643</v>
      </c>
      <c r="K141" s="1021">
        <v>54</v>
      </c>
      <c r="L141" s="1004">
        <v>2593</v>
      </c>
      <c r="M141" s="1004"/>
      <c r="N141" s="1005" t="s">
        <v>751</v>
      </c>
      <c r="O141" s="1005" t="s">
        <v>751</v>
      </c>
      <c r="P141" s="1005"/>
      <c r="Q141" s="1005"/>
      <c r="R141" s="1005"/>
      <c r="S141" s="1004"/>
      <c r="T141"/>
      <c r="U141"/>
      <c r="V141"/>
      <c r="W141"/>
      <c r="X141"/>
      <c r="Y141"/>
      <c r="Z141"/>
      <c r="AA141"/>
      <c r="AB141"/>
      <c r="AC141"/>
    </row>
    <row r="142" spans="1:29" s="1002" customFormat="1">
      <c r="A142" s="1505">
        <v>139</v>
      </c>
      <c r="B142" s="1005">
        <v>5</v>
      </c>
      <c r="C142" s="1006" t="s">
        <v>4644</v>
      </c>
      <c r="D142" s="1006"/>
      <c r="E142" s="1006"/>
      <c r="F142" s="1006"/>
      <c r="G142" s="1006"/>
      <c r="H142" s="1006"/>
      <c r="I142" s="1090" t="s">
        <v>4639</v>
      </c>
      <c r="J142" s="1021" t="s">
        <v>4645</v>
      </c>
      <c r="K142" s="1021">
        <v>69</v>
      </c>
      <c r="L142" s="1004">
        <v>5031</v>
      </c>
      <c r="M142" s="1004"/>
      <c r="N142" s="1005" t="s">
        <v>979</v>
      </c>
      <c r="O142" s="1005" t="s">
        <v>979</v>
      </c>
      <c r="P142" s="1005"/>
      <c r="Q142" s="1005"/>
      <c r="R142" s="1005"/>
      <c r="S142" s="1004"/>
      <c r="T142"/>
      <c r="U142"/>
      <c r="V142"/>
      <c r="W142"/>
      <c r="X142"/>
      <c r="Y142"/>
      <c r="Z142"/>
      <c r="AA142"/>
      <c r="AB142"/>
      <c r="AC142"/>
    </row>
    <row r="143" spans="1:29" s="1002" customFormat="1">
      <c r="A143" s="1505">
        <v>140</v>
      </c>
      <c r="B143" s="1032">
        <v>2</v>
      </c>
      <c r="C143" s="1039" t="s">
        <v>4470</v>
      </c>
      <c r="D143" s="1039"/>
      <c r="E143" s="1039"/>
      <c r="F143" s="1039"/>
      <c r="G143" s="1039"/>
      <c r="H143" s="1039"/>
      <c r="I143" s="1052" t="s">
        <v>4469</v>
      </c>
      <c r="J143" s="1061">
        <v>19</v>
      </c>
      <c r="K143" s="1061">
        <v>1</v>
      </c>
      <c r="L143" s="1077">
        <v>8292</v>
      </c>
      <c r="M143" s="1080"/>
      <c r="N143" s="1053" t="s">
        <v>775</v>
      </c>
      <c r="O143" s="1053" t="s">
        <v>775</v>
      </c>
      <c r="P143" s="1053"/>
      <c r="Q143" s="1053"/>
      <c r="R143" s="1053"/>
      <c r="S143" s="1079"/>
      <c r="T143" s="995"/>
      <c r="U143" s="995"/>
      <c r="V143" s="995"/>
      <c r="W143" s="995"/>
      <c r="X143" s="995"/>
      <c r="Y143" s="995"/>
      <c r="Z143" s="995"/>
      <c r="AA143" s="995"/>
      <c r="AB143" s="1085"/>
      <c r="AC143"/>
    </row>
    <row r="144" spans="1:29" s="1002" customFormat="1">
      <c r="A144" s="1505">
        <v>141</v>
      </c>
      <c r="B144" s="1032">
        <v>1</v>
      </c>
      <c r="C144" s="1039" t="s">
        <v>4468</v>
      </c>
      <c r="D144" s="1039"/>
      <c r="E144" s="1039"/>
      <c r="F144" s="1039"/>
      <c r="G144" s="1039"/>
      <c r="H144" s="1039"/>
      <c r="I144" s="1052" t="s">
        <v>4469</v>
      </c>
      <c r="J144" s="1061">
        <v>20</v>
      </c>
      <c r="K144" s="1061">
        <v>20</v>
      </c>
      <c r="L144" s="1077">
        <v>259.89999999999998</v>
      </c>
      <c r="M144" s="960"/>
      <c r="N144" s="1053" t="s">
        <v>3928</v>
      </c>
      <c r="O144" s="1053" t="s">
        <v>3928</v>
      </c>
      <c r="P144" s="1053"/>
      <c r="Q144" s="1053"/>
      <c r="R144" s="1053"/>
      <c r="S144" s="960"/>
      <c r="T144" s="995"/>
      <c r="U144" s="995"/>
      <c r="V144" s="995"/>
      <c r="W144" s="995"/>
      <c r="X144" s="995"/>
      <c r="Y144" s="995"/>
      <c r="Z144" s="995"/>
      <c r="AA144" s="995"/>
      <c r="AB144" s="1085"/>
      <c r="AC144"/>
    </row>
    <row r="145" spans="1:29" customFormat="1">
      <c r="A145" s="1505">
        <v>142</v>
      </c>
      <c r="B145" s="1032">
        <v>3</v>
      </c>
      <c r="C145" s="1039" t="s">
        <v>4471</v>
      </c>
      <c r="D145" s="1039"/>
      <c r="E145" s="1039"/>
      <c r="F145" s="1039"/>
      <c r="G145" s="1039"/>
      <c r="H145" s="1039"/>
      <c r="I145" s="1052" t="s">
        <v>4469</v>
      </c>
      <c r="J145" s="1061">
        <v>44</v>
      </c>
      <c r="K145" s="1072" t="s">
        <v>4472</v>
      </c>
      <c r="L145" s="1077">
        <v>6749.7</v>
      </c>
      <c r="M145" s="1082"/>
      <c r="N145" s="1053" t="s">
        <v>751</v>
      </c>
      <c r="O145" s="1053" t="s">
        <v>751</v>
      </c>
      <c r="P145" s="1053"/>
      <c r="Q145" s="1053"/>
      <c r="R145" s="1053"/>
      <c r="S145" s="1079"/>
      <c r="T145" s="995"/>
      <c r="U145" s="995"/>
      <c r="V145" s="995"/>
      <c r="W145" s="995"/>
      <c r="X145" s="995"/>
      <c r="Y145" s="995"/>
      <c r="Z145" s="995"/>
      <c r="AA145" s="995"/>
      <c r="AB145" s="1085"/>
    </row>
    <row r="146" spans="1:29" customFormat="1">
      <c r="A146" s="1505">
        <v>143</v>
      </c>
      <c r="B146" s="1032">
        <v>56</v>
      </c>
      <c r="C146" s="1039" t="s">
        <v>4518</v>
      </c>
      <c r="D146" s="1039"/>
      <c r="E146" s="1039"/>
      <c r="F146" s="1039"/>
      <c r="G146" s="1039"/>
      <c r="H146" s="1039"/>
      <c r="I146" s="1052" t="s">
        <v>4469</v>
      </c>
      <c r="J146" s="1061">
        <v>48</v>
      </c>
      <c r="K146" s="1061">
        <v>34</v>
      </c>
      <c r="L146" s="1077">
        <v>997</v>
      </c>
      <c r="M146" s="1080"/>
      <c r="N146" s="1053" t="s">
        <v>3928</v>
      </c>
      <c r="O146" s="1053" t="s">
        <v>3928</v>
      </c>
      <c r="P146" s="1053"/>
      <c r="Q146" s="1053"/>
      <c r="R146" s="1053"/>
      <c r="S146" s="1079"/>
      <c r="T146" s="995"/>
      <c r="U146" s="995"/>
      <c r="V146" s="995"/>
      <c r="W146" s="995"/>
      <c r="X146" s="995"/>
      <c r="Y146" s="995"/>
      <c r="Z146" s="995"/>
      <c r="AA146" s="995"/>
      <c r="AB146" s="995"/>
    </row>
    <row r="147" spans="1:29" customFormat="1">
      <c r="A147" s="1505">
        <v>144</v>
      </c>
      <c r="B147" s="1032">
        <v>49</v>
      </c>
      <c r="C147" s="1039" t="s">
        <v>2118</v>
      </c>
      <c r="D147" s="1039"/>
      <c r="E147" s="1039"/>
      <c r="F147" s="1039"/>
      <c r="G147" s="1039"/>
      <c r="H147" s="1039"/>
      <c r="I147" s="1052" t="s">
        <v>4469</v>
      </c>
      <c r="J147" s="1061">
        <v>48</v>
      </c>
      <c r="K147" s="1061">
        <v>18</v>
      </c>
      <c r="L147" s="1077">
        <v>5022</v>
      </c>
      <c r="M147" s="1080"/>
      <c r="N147" s="1053" t="s">
        <v>756</v>
      </c>
      <c r="O147" s="1053" t="s">
        <v>756</v>
      </c>
      <c r="P147" s="1053"/>
      <c r="Q147" s="1053"/>
      <c r="R147" s="1053"/>
      <c r="S147" s="1079"/>
      <c r="T147" s="995"/>
      <c r="U147" s="995"/>
      <c r="V147" s="995"/>
      <c r="W147" s="995"/>
      <c r="X147" s="995"/>
      <c r="Y147" s="995"/>
      <c r="Z147" s="995"/>
      <c r="AA147" s="995"/>
      <c r="AB147" s="995"/>
    </row>
    <row r="148" spans="1:29" customFormat="1">
      <c r="A148" s="1505">
        <v>145</v>
      </c>
      <c r="B148" s="1032">
        <v>6</v>
      </c>
      <c r="C148" s="1039" t="s">
        <v>4473</v>
      </c>
      <c r="D148" s="1039"/>
      <c r="E148" s="1039"/>
      <c r="F148" s="1039"/>
      <c r="G148" s="1039"/>
      <c r="H148" s="1039"/>
      <c r="I148" s="1052" t="s">
        <v>4469</v>
      </c>
      <c r="J148" s="1061">
        <v>53</v>
      </c>
      <c r="K148" s="1061">
        <v>18</v>
      </c>
      <c r="L148" s="1077">
        <v>9414.5</v>
      </c>
      <c r="M148" s="1082"/>
      <c r="N148" s="1053" t="s">
        <v>775</v>
      </c>
      <c r="O148" s="1053" t="s">
        <v>775</v>
      </c>
      <c r="P148" s="1053"/>
      <c r="Q148" s="1053"/>
      <c r="R148" s="1053"/>
      <c r="S148" s="1079"/>
      <c r="T148" s="995"/>
      <c r="U148" s="995"/>
      <c r="V148" s="995"/>
      <c r="W148" s="995"/>
      <c r="X148" s="995"/>
      <c r="Y148" s="995"/>
      <c r="Z148" s="995"/>
      <c r="AA148" s="995"/>
      <c r="AB148" s="995"/>
    </row>
    <row r="149" spans="1:29" customFormat="1">
      <c r="A149" s="1505">
        <v>146</v>
      </c>
      <c r="B149" s="1032">
        <v>7</v>
      </c>
      <c r="C149" s="1039" t="s">
        <v>4474</v>
      </c>
      <c r="D149" s="1039"/>
      <c r="E149" s="1039"/>
      <c r="F149" s="1039"/>
      <c r="G149" s="1039"/>
      <c r="H149" s="1039"/>
      <c r="I149" s="1052" t="s">
        <v>4469</v>
      </c>
      <c r="J149" s="1061">
        <v>54</v>
      </c>
      <c r="K149" s="1061">
        <v>10</v>
      </c>
      <c r="L149" s="1077">
        <v>8947.7000000000007</v>
      </c>
      <c r="M149" s="1082"/>
      <c r="N149" s="1053" t="s">
        <v>3941</v>
      </c>
      <c r="O149" s="1053" t="s">
        <v>3941</v>
      </c>
      <c r="P149" s="1053"/>
      <c r="Q149" s="1053"/>
      <c r="R149" s="1053"/>
      <c r="S149" s="1079"/>
      <c r="T149" s="995"/>
      <c r="U149" s="995"/>
      <c r="V149" s="995"/>
      <c r="W149" s="995"/>
      <c r="X149" s="995"/>
      <c r="Y149" s="995"/>
      <c r="Z149" s="995"/>
      <c r="AA149" s="995"/>
      <c r="AB149" s="995"/>
    </row>
    <row r="150" spans="1:29" customFormat="1">
      <c r="A150" s="1505">
        <v>147</v>
      </c>
      <c r="B150" s="1032">
        <v>8</v>
      </c>
      <c r="C150" s="1039" t="s">
        <v>4474</v>
      </c>
      <c r="D150" s="1039"/>
      <c r="E150" s="1039"/>
      <c r="F150" s="1039"/>
      <c r="G150" s="1039"/>
      <c r="H150" s="1039"/>
      <c r="I150" s="1052" t="s">
        <v>4469</v>
      </c>
      <c r="J150" s="1061">
        <v>54</v>
      </c>
      <c r="K150" s="1061">
        <v>2</v>
      </c>
      <c r="L150" s="1077">
        <v>9098</v>
      </c>
      <c r="M150" s="1053"/>
      <c r="N150" s="1053" t="s">
        <v>3941</v>
      </c>
      <c r="O150" s="1053" t="s">
        <v>3941</v>
      </c>
      <c r="P150" s="1053"/>
      <c r="Q150" s="1053"/>
      <c r="R150" s="1053"/>
      <c r="S150" s="1079"/>
      <c r="T150" s="995"/>
      <c r="U150" s="995"/>
      <c r="V150" s="995"/>
      <c r="W150" s="995"/>
      <c r="X150" s="995"/>
      <c r="Y150" s="995"/>
      <c r="Z150" s="995"/>
      <c r="AA150" s="995"/>
      <c r="AB150" s="1085"/>
    </row>
    <row r="151" spans="1:29" customFormat="1">
      <c r="A151" s="1505">
        <v>148</v>
      </c>
      <c r="B151" s="1032">
        <v>5</v>
      </c>
      <c r="C151" s="1039" t="s">
        <v>2964</v>
      </c>
      <c r="D151" s="1039"/>
      <c r="E151" s="1039"/>
      <c r="F151" s="1039"/>
      <c r="G151" s="1039"/>
      <c r="H151" s="1039"/>
      <c r="I151" s="1052" t="s">
        <v>4469</v>
      </c>
      <c r="J151" s="1061">
        <v>54</v>
      </c>
      <c r="K151" s="1061">
        <v>17</v>
      </c>
      <c r="L151" s="1077">
        <v>9784.7999999999993</v>
      </c>
      <c r="M151" s="1080"/>
      <c r="N151" s="1053" t="s">
        <v>775</v>
      </c>
      <c r="O151" s="1053" t="s">
        <v>775</v>
      </c>
      <c r="P151" s="1053"/>
      <c r="Q151" s="1053"/>
      <c r="R151" s="1053"/>
      <c r="S151" s="1079"/>
      <c r="T151" s="995"/>
      <c r="U151" s="995"/>
      <c r="V151" s="995"/>
      <c r="W151" s="995"/>
      <c r="X151" s="995"/>
      <c r="Y151" s="995"/>
      <c r="Z151" s="995"/>
      <c r="AA151" s="995"/>
      <c r="AB151" s="1085"/>
    </row>
    <row r="152" spans="1:29" customFormat="1">
      <c r="A152" s="1505">
        <v>149</v>
      </c>
      <c r="B152" s="1032">
        <v>4</v>
      </c>
      <c r="C152" s="1039" t="s">
        <v>557</v>
      </c>
      <c r="D152" s="1039"/>
      <c r="E152" s="1039"/>
      <c r="F152" s="1039"/>
      <c r="G152" s="1039"/>
      <c r="H152" s="1039"/>
      <c r="I152" s="1052" t="s">
        <v>4469</v>
      </c>
      <c r="J152" s="1061">
        <v>54</v>
      </c>
      <c r="K152" s="1061">
        <v>7</v>
      </c>
      <c r="L152" s="1077">
        <v>12924</v>
      </c>
      <c r="M152" s="1053"/>
      <c r="N152" s="1053" t="s">
        <v>751</v>
      </c>
      <c r="O152" s="1053" t="s">
        <v>751</v>
      </c>
      <c r="P152" s="1053"/>
      <c r="Q152" s="1053"/>
      <c r="R152" s="1053"/>
      <c r="S152" s="1079"/>
      <c r="T152" s="995"/>
      <c r="U152" s="995"/>
      <c r="V152" s="995"/>
      <c r="W152" s="995"/>
      <c r="X152" s="995"/>
      <c r="Y152" s="995"/>
      <c r="Z152" s="995"/>
      <c r="AA152" s="995"/>
      <c r="AB152" s="1085"/>
      <c r="AC152" s="958"/>
    </row>
    <row r="153" spans="1:29" customFormat="1">
      <c r="A153" s="1505">
        <v>150</v>
      </c>
      <c r="B153" s="1032">
        <v>9</v>
      </c>
      <c r="C153" s="1039" t="s">
        <v>4475</v>
      </c>
      <c r="D153" s="1039"/>
      <c r="E153" s="1039"/>
      <c r="F153" s="1039"/>
      <c r="G153" s="1039"/>
      <c r="H153" s="1039"/>
      <c r="I153" s="1052" t="s">
        <v>4469</v>
      </c>
      <c r="J153" s="1061">
        <v>56</v>
      </c>
      <c r="K153" s="1061">
        <v>7</v>
      </c>
      <c r="L153" s="1077">
        <v>32932</v>
      </c>
      <c r="M153" s="1082"/>
      <c r="N153" s="1053" t="s">
        <v>848</v>
      </c>
      <c r="O153" s="1053" t="s">
        <v>848</v>
      </c>
      <c r="P153" s="1053"/>
      <c r="Q153" s="1053"/>
      <c r="R153" s="1053"/>
      <c r="S153" s="1079"/>
      <c r="T153" s="995"/>
      <c r="U153" s="995"/>
      <c r="V153" s="995"/>
      <c r="W153" s="995"/>
      <c r="X153" s="995"/>
      <c r="Y153" s="995"/>
      <c r="Z153" s="995"/>
      <c r="AA153" s="995"/>
      <c r="AB153" s="995"/>
      <c r="AC153" s="1022"/>
    </row>
    <row r="154" spans="1:29" customFormat="1">
      <c r="A154" s="1505">
        <v>151</v>
      </c>
      <c r="B154" s="1032">
        <v>10</v>
      </c>
      <c r="C154" s="1039" t="s">
        <v>3443</v>
      </c>
      <c r="D154" s="1039"/>
      <c r="E154" s="1039"/>
      <c r="F154" s="1039"/>
      <c r="G154" s="1039"/>
      <c r="H154" s="1039"/>
      <c r="I154" s="1052" t="s">
        <v>4469</v>
      </c>
      <c r="J154" s="1061">
        <v>64</v>
      </c>
      <c r="K154" s="1061">
        <v>47</v>
      </c>
      <c r="L154" s="1077">
        <v>11538</v>
      </c>
      <c r="M154" s="1082"/>
      <c r="N154" s="1053"/>
      <c r="O154" s="1053"/>
      <c r="P154" s="1053"/>
      <c r="Q154" s="1053"/>
      <c r="R154" s="1053"/>
      <c r="S154" s="1079"/>
      <c r="T154" s="995"/>
      <c r="U154" s="995"/>
      <c r="V154" s="995"/>
      <c r="W154" s="995"/>
      <c r="X154" s="995"/>
      <c r="Y154" s="995"/>
      <c r="Z154" s="995"/>
      <c r="AA154" s="995"/>
      <c r="AB154" s="995"/>
      <c r="AC154" s="958"/>
    </row>
    <row r="155" spans="1:29" customFormat="1">
      <c r="A155" s="1505">
        <v>152</v>
      </c>
      <c r="B155" s="1032">
        <v>11</v>
      </c>
      <c r="C155" s="1039" t="s">
        <v>4476</v>
      </c>
      <c r="D155" s="1039"/>
      <c r="E155" s="1039"/>
      <c r="F155" s="1039"/>
      <c r="G155" s="1039"/>
      <c r="H155" s="1039"/>
      <c r="I155" s="1052" t="s">
        <v>4469</v>
      </c>
      <c r="J155" s="1061">
        <v>64</v>
      </c>
      <c r="K155" s="1061">
        <v>11</v>
      </c>
      <c r="L155" s="1077">
        <v>16126</v>
      </c>
      <c r="M155" s="1080"/>
      <c r="N155" s="1053" t="s">
        <v>775</v>
      </c>
      <c r="O155" s="1053" t="s">
        <v>775</v>
      </c>
      <c r="P155" s="1053"/>
      <c r="Q155" s="1053"/>
      <c r="R155" s="1053"/>
      <c r="S155" s="1079"/>
      <c r="T155" s="995"/>
      <c r="U155" s="995"/>
      <c r="V155" s="995"/>
      <c r="W155" s="995"/>
      <c r="X155" s="995"/>
      <c r="Y155" s="995"/>
      <c r="Z155" s="995"/>
      <c r="AA155" s="995"/>
      <c r="AB155" s="995"/>
      <c r="AC155" s="958"/>
    </row>
    <row r="156" spans="1:29" customFormat="1">
      <c r="A156" s="1505">
        <v>153</v>
      </c>
      <c r="B156" s="1032">
        <v>54</v>
      </c>
      <c r="C156" s="1039" t="s">
        <v>4515</v>
      </c>
      <c r="D156" s="1039"/>
      <c r="E156" s="1039"/>
      <c r="F156" s="1039"/>
      <c r="G156" s="1039"/>
      <c r="H156" s="1039"/>
      <c r="I156" s="1052" t="s">
        <v>4469</v>
      </c>
      <c r="J156" s="1061">
        <v>66</v>
      </c>
      <c r="K156" s="1105">
        <v>200</v>
      </c>
      <c r="L156" s="1107">
        <v>864</v>
      </c>
      <c r="M156" s="1080"/>
      <c r="N156" s="1053" t="s">
        <v>3928</v>
      </c>
      <c r="O156" s="1053" t="s">
        <v>3928</v>
      </c>
      <c r="P156" s="1053"/>
      <c r="Q156" s="1053"/>
      <c r="R156" s="1053"/>
      <c r="S156" s="1079"/>
      <c r="T156" s="995"/>
      <c r="U156" s="995"/>
      <c r="V156" s="995"/>
      <c r="W156" s="995"/>
      <c r="X156" s="995"/>
      <c r="Y156" s="995"/>
      <c r="Z156" s="995"/>
      <c r="AA156" s="995"/>
      <c r="AB156" s="995"/>
      <c r="AC156" s="958"/>
    </row>
    <row r="157" spans="1:29" customFormat="1">
      <c r="A157" s="1505">
        <v>154</v>
      </c>
      <c r="B157" s="1032">
        <v>12</v>
      </c>
      <c r="C157" s="1039" t="s">
        <v>4477</v>
      </c>
      <c r="D157" s="1039"/>
      <c r="E157" s="1039"/>
      <c r="F157" s="1039"/>
      <c r="G157" s="1039"/>
      <c r="H157" s="1039"/>
      <c r="I157" s="1052" t="s">
        <v>4469</v>
      </c>
      <c r="J157" s="1061">
        <v>66</v>
      </c>
      <c r="K157" s="1061">
        <v>18</v>
      </c>
      <c r="L157" s="1077">
        <v>2067</v>
      </c>
      <c r="M157" s="1082"/>
      <c r="N157" s="1053" t="s">
        <v>751</v>
      </c>
      <c r="O157" s="1053" t="s">
        <v>751</v>
      </c>
      <c r="P157" s="1053"/>
      <c r="Q157" s="1053"/>
      <c r="R157" s="1053"/>
      <c r="S157" s="1079"/>
      <c r="T157" s="995"/>
      <c r="U157" s="995"/>
      <c r="V157" s="995"/>
      <c r="W157" s="995"/>
      <c r="X157" s="995"/>
      <c r="Y157" s="995"/>
      <c r="Z157" s="995"/>
      <c r="AA157" s="995"/>
      <c r="AB157" s="995"/>
      <c r="AC157" s="958"/>
    </row>
    <row r="158" spans="1:29" customFormat="1">
      <c r="A158" s="1505">
        <v>155</v>
      </c>
      <c r="B158" s="1032">
        <v>15</v>
      </c>
      <c r="C158" s="1039" t="s">
        <v>4480</v>
      </c>
      <c r="D158" s="1039"/>
      <c r="E158" s="1039"/>
      <c r="F158" s="1039"/>
      <c r="G158" s="1039"/>
      <c r="H158" s="1039"/>
      <c r="I158" s="1052" t="s">
        <v>4469</v>
      </c>
      <c r="J158" s="1061">
        <v>66</v>
      </c>
      <c r="K158" s="1061">
        <v>22</v>
      </c>
      <c r="L158" s="1077">
        <v>5540.3</v>
      </c>
      <c r="M158" s="1108"/>
      <c r="N158" s="1053" t="s">
        <v>775</v>
      </c>
      <c r="O158" s="1053" t="s">
        <v>775</v>
      </c>
      <c r="P158" s="1053"/>
      <c r="Q158" s="1053"/>
      <c r="R158" s="1053"/>
      <c r="S158" s="1079"/>
      <c r="T158" s="995"/>
      <c r="U158" s="995"/>
      <c r="V158" s="995"/>
      <c r="W158" s="995"/>
      <c r="X158" s="995"/>
      <c r="Y158" s="995"/>
      <c r="Z158" s="995"/>
      <c r="AA158" s="995"/>
      <c r="AB158" s="995"/>
      <c r="AC158" s="958"/>
    </row>
    <row r="159" spans="1:29" customFormat="1">
      <c r="A159" s="1505">
        <v>156</v>
      </c>
      <c r="B159" s="1032">
        <v>55</v>
      </c>
      <c r="C159" s="1039" t="s">
        <v>4516</v>
      </c>
      <c r="D159" s="1039"/>
      <c r="E159" s="1039"/>
      <c r="F159" s="1039"/>
      <c r="G159" s="1039"/>
      <c r="H159" s="1039"/>
      <c r="I159" s="1052" t="s">
        <v>4469</v>
      </c>
      <c r="J159" s="1061">
        <v>67</v>
      </c>
      <c r="K159" s="1072" t="s">
        <v>4517</v>
      </c>
      <c r="L159" s="1077">
        <v>138</v>
      </c>
      <c r="M159" s="1080"/>
      <c r="N159" s="1053" t="s">
        <v>3928</v>
      </c>
      <c r="O159" s="1053" t="s">
        <v>3928</v>
      </c>
      <c r="P159" s="1053"/>
      <c r="Q159" s="1053"/>
      <c r="R159" s="1053"/>
      <c r="S159" s="1079"/>
      <c r="T159" s="995"/>
      <c r="U159" s="995"/>
      <c r="V159" s="995"/>
      <c r="W159" s="995"/>
      <c r="X159" s="995"/>
      <c r="Y159" s="995"/>
      <c r="Z159" s="995"/>
      <c r="AA159" s="995"/>
      <c r="AB159" s="995"/>
      <c r="AC159" s="958"/>
    </row>
    <row r="160" spans="1:29" customFormat="1">
      <c r="A160" s="1505">
        <v>157</v>
      </c>
      <c r="B160" s="1032">
        <v>14</v>
      </c>
      <c r="C160" s="1039" t="s">
        <v>4479</v>
      </c>
      <c r="D160" s="1039"/>
      <c r="E160" s="1039"/>
      <c r="F160" s="1039"/>
      <c r="G160" s="1039"/>
      <c r="H160" s="1039"/>
      <c r="I160" s="1052" t="s">
        <v>4469</v>
      </c>
      <c r="J160" s="1061">
        <v>67</v>
      </c>
      <c r="K160" s="1061">
        <v>35</v>
      </c>
      <c r="L160" s="1077">
        <v>1844</v>
      </c>
      <c r="M160" s="1080"/>
      <c r="N160" s="1053" t="s">
        <v>751</v>
      </c>
      <c r="O160" s="1053" t="s">
        <v>751</v>
      </c>
      <c r="P160" s="1053"/>
      <c r="Q160" s="1053"/>
      <c r="R160" s="1053"/>
      <c r="S160" s="1079"/>
      <c r="T160" s="995"/>
      <c r="U160" s="995"/>
      <c r="V160" s="995"/>
      <c r="W160" s="995"/>
      <c r="X160" s="995"/>
      <c r="Y160" s="995"/>
      <c r="Z160" s="995"/>
      <c r="AA160" s="995"/>
      <c r="AB160" s="995"/>
      <c r="AC160" s="958"/>
    </row>
    <row r="161" spans="1:29" customFormat="1">
      <c r="A161" s="1505">
        <v>158</v>
      </c>
      <c r="B161" s="1032">
        <v>13</v>
      </c>
      <c r="C161" s="1039" t="s">
        <v>4478</v>
      </c>
      <c r="D161" s="1039"/>
      <c r="E161" s="1039"/>
      <c r="F161" s="1039"/>
      <c r="G161" s="1039"/>
      <c r="H161" s="1039"/>
      <c r="I161" s="1052" t="s">
        <v>4469</v>
      </c>
      <c r="J161" s="1061">
        <v>67</v>
      </c>
      <c r="K161" s="1061">
        <v>57</v>
      </c>
      <c r="L161" s="1077">
        <v>3414</v>
      </c>
      <c r="M161" s="1082"/>
      <c r="N161" s="1053" t="s">
        <v>751</v>
      </c>
      <c r="O161" s="1053" t="s">
        <v>751</v>
      </c>
      <c r="P161" s="1053"/>
      <c r="Q161" s="1053"/>
      <c r="R161" s="1053"/>
      <c r="S161" s="1079"/>
      <c r="T161" s="995"/>
      <c r="U161" s="995"/>
      <c r="V161" s="995"/>
      <c r="W161" s="995"/>
      <c r="X161" s="995"/>
      <c r="Y161" s="995"/>
      <c r="Z161" s="995"/>
      <c r="AA161" s="995"/>
      <c r="AB161" s="1085"/>
      <c r="AC161" s="958"/>
    </row>
    <row r="162" spans="1:29" customFormat="1">
      <c r="A162" s="1505">
        <v>159</v>
      </c>
      <c r="B162" s="1032">
        <v>35</v>
      </c>
      <c r="C162" s="1039" t="s">
        <v>4499</v>
      </c>
      <c r="D162" s="1039"/>
      <c r="E162" s="1039"/>
      <c r="F162" s="1039"/>
      <c r="G162" s="1039"/>
      <c r="H162" s="1039"/>
      <c r="I162" s="1052" t="s">
        <v>4469</v>
      </c>
      <c r="J162" s="1061">
        <v>73</v>
      </c>
      <c r="K162" s="1061">
        <v>53</v>
      </c>
      <c r="L162" s="1077">
        <v>3371.5</v>
      </c>
      <c r="M162" s="1082"/>
      <c r="N162" s="1053" t="s">
        <v>754</v>
      </c>
      <c r="O162" s="1053" t="s">
        <v>754</v>
      </c>
      <c r="P162" s="1053"/>
      <c r="Q162" s="1053"/>
      <c r="R162" s="1053"/>
      <c r="S162" s="1079"/>
      <c r="T162" s="995"/>
      <c r="U162" s="995"/>
      <c r="V162" s="995"/>
      <c r="W162" s="995"/>
      <c r="X162" s="995"/>
      <c r="Y162" s="995"/>
      <c r="Z162" s="995"/>
      <c r="AA162" s="995"/>
      <c r="AB162" s="1085"/>
      <c r="AC162" s="958"/>
    </row>
    <row r="163" spans="1:29" customFormat="1">
      <c r="A163" s="1505">
        <v>160</v>
      </c>
      <c r="B163" s="1032">
        <v>16</v>
      </c>
      <c r="C163" s="1039" t="s">
        <v>4481</v>
      </c>
      <c r="D163" s="1039"/>
      <c r="E163" s="1039"/>
      <c r="F163" s="1039"/>
      <c r="G163" s="1039"/>
      <c r="H163" s="1039"/>
      <c r="I163" s="1052" t="s">
        <v>4469</v>
      </c>
      <c r="J163" s="1061">
        <v>73</v>
      </c>
      <c r="K163" s="1061">
        <v>11</v>
      </c>
      <c r="L163" s="1077">
        <v>4937.2</v>
      </c>
      <c r="M163" s="1053"/>
      <c r="N163" s="1053" t="s">
        <v>754</v>
      </c>
      <c r="O163" s="1053" t="s">
        <v>754</v>
      </c>
      <c r="P163" s="1053"/>
      <c r="Q163" s="1053"/>
      <c r="R163" s="1053"/>
      <c r="S163" s="1079"/>
      <c r="T163" s="995"/>
      <c r="U163" s="995"/>
      <c r="V163" s="995"/>
      <c r="W163" s="995"/>
      <c r="X163" s="995"/>
      <c r="Y163" s="995"/>
      <c r="Z163" s="995"/>
      <c r="AA163" s="995"/>
      <c r="AB163" s="995"/>
      <c r="AC163" s="958"/>
    </row>
    <row r="164" spans="1:29" customFormat="1">
      <c r="A164" s="1505">
        <v>161</v>
      </c>
      <c r="B164" s="1032">
        <v>17</v>
      </c>
      <c r="C164" s="1039" t="s">
        <v>4482</v>
      </c>
      <c r="D164" s="1039"/>
      <c r="E164" s="1039"/>
      <c r="F164" s="1039"/>
      <c r="G164" s="1039"/>
      <c r="H164" s="1039"/>
      <c r="I164" s="1052" t="s">
        <v>4469</v>
      </c>
      <c r="J164" s="1061">
        <v>73</v>
      </c>
      <c r="K164" s="1072" t="s">
        <v>4483</v>
      </c>
      <c r="L164" s="1077">
        <v>5520.3</v>
      </c>
      <c r="M164" s="1053"/>
      <c r="N164" s="1053" t="s">
        <v>775</v>
      </c>
      <c r="O164" s="1053" t="s">
        <v>775</v>
      </c>
      <c r="P164" s="1053"/>
      <c r="Q164" s="1053"/>
      <c r="R164" s="1053"/>
      <c r="S164" s="1079"/>
      <c r="T164" s="995"/>
      <c r="U164" s="995"/>
      <c r="V164" s="995"/>
      <c r="W164" s="995"/>
      <c r="X164" s="995"/>
      <c r="Y164" s="995"/>
      <c r="Z164" s="995"/>
      <c r="AA164" s="995"/>
      <c r="AB164" s="995"/>
      <c r="AC164" s="958"/>
    </row>
    <row r="165" spans="1:29" customFormat="1">
      <c r="A165" s="1505">
        <v>162</v>
      </c>
      <c r="B165" s="1032">
        <v>28</v>
      </c>
      <c r="C165" s="1039" t="s">
        <v>4493</v>
      </c>
      <c r="D165" s="1039"/>
      <c r="E165" s="1039"/>
      <c r="F165" s="1039"/>
      <c r="G165" s="1039"/>
      <c r="H165" s="1039"/>
      <c r="I165" s="1052" t="s">
        <v>4469</v>
      </c>
      <c r="J165" s="1061">
        <v>74</v>
      </c>
      <c r="K165" s="1061">
        <v>170</v>
      </c>
      <c r="L165" s="1077">
        <v>599.5</v>
      </c>
      <c r="M165" s="1080"/>
      <c r="N165" s="1053" t="s">
        <v>751</v>
      </c>
      <c r="O165" s="1053" t="s">
        <v>751</v>
      </c>
      <c r="P165" s="1053"/>
      <c r="Q165" s="1053"/>
      <c r="R165" s="1053"/>
      <c r="S165" s="1079"/>
      <c r="T165" s="995"/>
      <c r="U165" s="995"/>
      <c r="V165" s="995"/>
      <c r="W165" s="995"/>
      <c r="X165" s="995"/>
      <c r="Y165" s="995"/>
      <c r="Z165" s="995"/>
      <c r="AA165" s="995"/>
      <c r="AB165" s="995"/>
      <c r="AC165" s="958"/>
    </row>
    <row r="166" spans="1:29" customFormat="1">
      <c r="A166" s="1505">
        <v>163</v>
      </c>
      <c r="B166" s="1032">
        <v>18</v>
      </c>
      <c r="C166" s="1039" t="s">
        <v>4484</v>
      </c>
      <c r="D166" s="1039"/>
      <c r="E166" s="1039"/>
      <c r="F166" s="1039"/>
      <c r="G166" s="1039"/>
      <c r="H166" s="1039"/>
      <c r="I166" s="1052" t="s">
        <v>4469</v>
      </c>
      <c r="J166" s="1061">
        <v>74</v>
      </c>
      <c r="K166" s="1061">
        <v>9</v>
      </c>
      <c r="L166" s="1077">
        <v>987.6</v>
      </c>
      <c r="M166" s="1082"/>
      <c r="N166" s="1053" t="s">
        <v>751</v>
      </c>
      <c r="O166" s="1053" t="s">
        <v>751</v>
      </c>
      <c r="P166" s="1053"/>
      <c r="Q166" s="1053"/>
      <c r="R166" s="1053"/>
      <c r="S166" s="1079"/>
      <c r="T166" s="995"/>
      <c r="U166" s="995"/>
      <c r="V166" s="995"/>
      <c r="W166" s="995"/>
      <c r="X166" s="995"/>
      <c r="Y166" s="995"/>
      <c r="Z166" s="995"/>
      <c r="AA166" s="995"/>
      <c r="AB166" s="995"/>
      <c r="AC166" s="958"/>
    </row>
    <row r="167" spans="1:29" customFormat="1">
      <c r="A167" s="1505">
        <v>164</v>
      </c>
      <c r="B167" s="1032">
        <v>19</v>
      </c>
      <c r="C167" s="1039" t="s">
        <v>4485</v>
      </c>
      <c r="D167" s="1039"/>
      <c r="E167" s="1039"/>
      <c r="F167" s="1039"/>
      <c r="G167" s="1039"/>
      <c r="H167" s="1039"/>
      <c r="I167" s="1052" t="s">
        <v>4469</v>
      </c>
      <c r="J167" s="1061">
        <v>74</v>
      </c>
      <c r="K167" s="1061">
        <v>25</v>
      </c>
      <c r="L167" s="1077">
        <v>1180.4000000000001</v>
      </c>
      <c r="M167" s="1080"/>
      <c r="N167" s="1053" t="s">
        <v>1039</v>
      </c>
      <c r="O167" s="1053" t="s">
        <v>1039</v>
      </c>
      <c r="P167" s="1053"/>
      <c r="Q167" s="1053"/>
      <c r="R167" s="1053"/>
      <c r="S167" s="1079"/>
      <c r="T167" s="995"/>
      <c r="U167" s="995"/>
      <c r="V167" s="995"/>
      <c r="W167" s="995"/>
      <c r="X167" s="995"/>
      <c r="Y167" s="995"/>
      <c r="Z167" s="995"/>
      <c r="AA167" s="995"/>
      <c r="AB167" s="995"/>
      <c r="AC167" s="958"/>
    </row>
    <row r="168" spans="1:29" customFormat="1">
      <c r="A168" s="1505">
        <v>165</v>
      </c>
      <c r="B168" s="1032">
        <v>20</v>
      </c>
      <c r="C168" s="1039" t="s">
        <v>4132</v>
      </c>
      <c r="D168" s="1039"/>
      <c r="E168" s="1039"/>
      <c r="F168" s="1039"/>
      <c r="G168" s="1039"/>
      <c r="H168" s="1039"/>
      <c r="I168" s="1052" t="s">
        <v>4469</v>
      </c>
      <c r="J168" s="1061">
        <v>75</v>
      </c>
      <c r="K168" s="1061">
        <v>46</v>
      </c>
      <c r="L168" s="1077">
        <v>6733.7</v>
      </c>
      <c r="M168" s="1053"/>
      <c r="N168" s="1053" t="s">
        <v>775</v>
      </c>
      <c r="O168" s="1053" t="s">
        <v>775</v>
      </c>
      <c r="P168" s="1053"/>
      <c r="Q168" s="1053"/>
      <c r="R168" s="1053"/>
      <c r="S168" s="1079"/>
      <c r="T168" s="995"/>
      <c r="U168" s="995"/>
      <c r="V168" s="995"/>
      <c r="W168" s="995"/>
      <c r="X168" s="995"/>
      <c r="Y168" s="995"/>
      <c r="Z168" s="995"/>
      <c r="AA168" s="995"/>
      <c r="AB168" s="995"/>
      <c r="AC168" s="958"/>
    </row>
    <row r="169" spans="1:29" customFormat="1">
      <c r="A169" s="1505">
        <v>166</v>
      </c>
      <c r="B169" s="1032">
        <v>21</v>
      </c>
      <c r="C169" s="1039" t="s">
        <v>4486</v>
      </c>
      <c r="D169" s="1039"/>
      <c r="E169" s="1039"/>
      <c r="F169" s="1039"/>
      <c r="G169" s="1039"/>
      <c r="H169" s="1039"/>
      <c r="I169" s="1052" t="s">
        <v>4469</v>
      </c>
      <c r="J169" s="1061">
        <v>75</v>
      </c>
      <c r="K169" s="1061">
        <v>4</v>
      </c>
      <c r="L169" s="1077">
        <v>20222.099999999999</v>
      </c>
      <c r="M169" s="1082"/>
      <c r="N169" s="1053" t="s">
        <v>775</v>
      </c>
      <c r="O169" s="1053" t="s">
        <v>775</v>
      </c>
      <c r="P169" s="1053"/>
      <c r="Q169" s="1053"/>
      <c r="R169" s="1053"/>
      <c r="S169" s="1079"/>
      <c r="T169" s="995"/>
      <c r="U169" s="995"/>
      <c r="V169" s="995"/>
      <c r="W169" s="995"/>
      <c r="X169" s="995"/>
      <c r="Y169" s="995"/>
      <c r="Z169" s="995"/>
      <c r="AA169" s="995"/>
      <c r="AB169" s="995"/>
      <c r="AC169" s="958"/>
    </row>
    <row r="170" spans="1:29" customFormat="1">
      <c r="A170" s="1505">
        <v>167</v>
      </c>
      <c r="B170" s="1032">
        <v>24</v>
      </c>
      <c r="C170" s="1039" t="s">
        <v>4489</v>
      </c>
      <c r="D170" s="1039"/>
      <c r="E170" s="1039"/>
      <c r="F170" s="1039"/>
      <c r="G170" s="1039"/>
      <c r="H170" s="1039"/>
      <c r="I170" s="1052" t="s">
        <v>4469</v>
      </c>
      <c r="J170" s="1061">
        <v>76</v>
      </c>
      <c r="K170" s="1072" t="s">
        <v>4490</v>
      </c>
      <c r="L170" s="1077">
        <v>160.30000000000001</v>
      </c>
      <c r="M170" s="1082"/>
      <c r="N170" s="1053" t="s">
        <v>751</v>
      </c>
      <c r="O170" s="1053" t="s">
        <v>751</v>
      </c>
      <c r="P170" s="1053"/>
      <c r="Q170" s="1053"/>
      <c r="R170" s="1053"/>
      <c r="S170" s="1079"/>
      <c r="T170" s="995"/>
      <c r="U170" s="995"/>
      <c r="V170" s="995"/>
      <c r="W170" s="995"/>
      <c r="X170" s="995"/>
      <c r="Y170" s="995"/>
      <c r="Z170" s="995"/>
      <c r="AA170" s="995"/>
      <c r="AB170" s="995"/>
      <c r="AC170" s="958"/>
    </row>
    <row r="171" spans="1:29" customFormat="1">
      <c r="A171" s="1505">
        <v>168</v>
      </c>
      <c r="B171" s="1032">
        <v>22</v>
      </c>
      <c r="C171" s="1039" t="s">
        <v>4487</v>
      </c>
      <c r="D171" s="1039"/>
      <c r="E171" s="1039"/>
      <c r="F171" s="1039"/>
      <c r="G171" s="1039"/>
      <c r="H171" s="1039"/>
      <c r="I171" s="1052" t="s">
        <v>4469</v>
      </c>
      <c r="J171" s="1061">
        <v>76</v>
      </c>
      <c r="K171" s="1061">
        <v>1</v>
      </c>
      <c r="L171" s="1077">
        <v>2661.1</v>
      </c>
      <c r="M171" s="1082"/>
      <c r="N171" s="1053" t="s">
        <v>840</v>
      </c>
      <c r="O171" s="1053" t="s">
        <v>840</v>
      </c>
      <c r="P171" s="1053"/>
      <c r="Q171" s="1053"/>
      <c r="R171" s="1053"/>
      <c r="S171" s="1079"/>
      <c r="T171" s="995"/>
      <c r="U171" s="995"/>
      <c r="V171" s="995"/>
      <c r="W171" s="995"/>
      <c r="X171" s="995"/>
      <c r="Y171" s="995"/>
      <c r="Z171" s="995"/>
      <c r="AA171" s="995"/>
      <c r="AB171" s="995"/>
      <c r="AC171" s="958"/>
    </row>
    <row r="172" spans="1:29" customFormat="1">
      <c r="A172" s="1505">
        <v>169</v>
      </c>
      <c r="B172" s="1032">
        <v>23</v>
      </c>
      <c r="C172" s="1039" t="s">
        <v>4488</v>
      </c>
      <c r="D172" s="1039"/>
      <c r="E172" s="1039"/>
      <c r="F172" s="1039"/>
      <c r="G172" s="1039"/>
      <c r="H172" s="1039"/>
      <c r="I172" s="1052" t="s">
        <v>4469</v>
      </c>
      <c r="J172" s="1061">
        <v>76</v>
      </c>
      <c r="K172" s="1061">
        <v>88</v>
      </c>
      <c r="L172" s="1077">
        <v>4642.6000000000004</v>
      </c>
      <c r="M172" s="1082"/>
      <c r="N172" s="1053" t="s">
        <v>751</v>
      </c>
      <c r="O172" s="1053" t="s">
        <v>751</v>
      </c>
      <c r="P172" s="1053"/>
      <c r="Q172" s="1053"/>
      <c r="R172" s="1053"/>
      <c r="S172" s="1079"/>
      <c r="T172" s="995"/>
      <c r="U172" s="995"/>
      <c r="V172" s="995"/>
      <c r="W172" s="995"/>
      <c r="X172" s="995"/>
      <c r="Y172" s="995"/>
      <c r="Z172" s="995"/>
      <c r="AA172" s="995"/>
      <c r="AB172" s="995"/>
      <c r="AC172" s="958"/>
    </row>
    <row r="173" spans="1:29" customFormat="1">
      <c r="A173" s="1505">
        <v>170</v>
      </c>
      <c r="B173" s="1032">
        <v>26</v>
      </c>
      <c r="C173" s="1039" t="s">
        <v>4491</v>
      </c>
      <c r="D173" s="1039"/>
      <c r="E173" s="1039"/>
      <c r="F173" s="1039"/>
      <c r="G173" s="1039"/>
      <c r="H173" s="1039"/>
      <c r="I173" s="1052" t="s">
        <v>4469</v>
      </c>
      <c r="J173" s="1061">
        <v>78</v>
      </c>
      <c r="K173" s="1061">
        <v>75</v>
      </c>
      <c r="L173" s="1077">
        <v>450.8</v>
      </c>
      <c r="M173" s="1080"/>
      <c r="N173" s="1053" t="s">
        <v>3928</v>
      </c>
      <c r="O173" s="1053" t="s">
        <v>3928</v>
      </c>
      <c r="P173" s="1053"/>
      <c r="Q173" s="1053"/>
      <c r="R173" s="1053"/>
      <c r="S173" s="1079"/>
      <c r="T173" s="995"/>
      <c r="U173" s="995"/>
      <c r="V173" s="995"/>
      <c r="W173" s="995"/>
      <c r="X173" s="995"/>
      <c r="Y173" s="995"/>
      <c r="Z173" s="995"/>
      <c r="AA173" s="995"/>
      <c r="AB173" s="1085"/>
    </row>
    <row r="174" spans="1:29" customFormat="1">
      <c r="A174" s="1505">
        <v>171</v>
      </c>
      <c r="B174" s="1032">
        <v>27</v>
      </c>
      <c r="C174" s="1039" t="s">
        <v>4492</v>
      </c>
      <c r="D174" s="1039"/>
      <c r="E174" s="1039"/>
      <c r="F174" s="1039"/>
      <c r="G174" s="1039"/>
      <c r="H174" s="1039"/>
      <c r="I174" s="1052" t="s">
        <v>4469</v>
      </c>
      <c r="J174" s="1061">
        <v>84</v>
      </c>
      <c r="K174" s="1061">
        <v>15</v>
      </c>
      <c r="L174" s="1077">
        <v>585.6</v>
      </c>
      <c r="M174" s="1082"/>
      <c r="N174" s="1053" t="s">
        <v>3928</v>
      </c>
      <c r="O174" s="1053" t="s">
        <v>3928</v>
      </c>
      <c r="P174" s="1053"/>
      <c r="Q174" s="1053"/>
      <c r="R174" s="1053"/>
      <c r="S174" s="1079"/>
      <c r="T174" s="995"/>
      <c r="U174" s="995"/>
      <c r="V174" s="995"/>
      <c r="W174" s="995"/>
      <c r="X174" s="995"/>
      <c r="Y174" s="995"/>
      <c r="Z174" s="995"/>
      <c r="AA174" s="995"/>
      <c r="AB174" s="995"/>
    </row>
    <row r="175" spans="1:29" customFormat="1">
      <c r="A175" s="1505">
        <v>172</v>
      </c>
      <c r="B175" s="1032">
        <v>33</v>
      </c>
      <c r="C175" s="1039" t="s">
        <v>4497</v>
      </c>
      <c r="D175" s="1039"/>
      <c r="E175" s="1039"/>
      <c r="F175" s="1039"/>
      <c r="G175" s="1039"/>
      <c r="H175" s="1039"/>
      <c r="I175" s="1052" t="s">
        <v>4469</v>
      </c>
      <c r="J175" s="1061">
        <v>86</v>
      </c>
      <c r="K175" s="1061">
        <v>200</v>
      </c>
      <c r="L175" s="1077">
        <v>431.7</v>
      </c>
      <c r="M175" s="1080"/>
      <c r="N175" s="1053" t="s">
        <v>751</v>
      </c>
      <c r="O175" s="1053" t="s">
        <v>751</v>
      </c>
      <c r="P175" s="1053"/>
      <c r="Q175" s="1053"/>
      <c r="R175" s="1053"/>
      <c r="S175" s="1079"/>
      <c r="T175" s="995"/>
      <c r="U175" s="995"/>
      <c r="V175" s="995"/>
      <c r="W175" s="995"/>
      <c r="X175" s="995"/>
      <c r="Y175" s="995"/>
      <c r="Z175" s="995"/>
      <c r="AA175" s="995"/>
      <c r="AB175" s="995"/>
    </row>
    <row r="176" spans="1:29" customFormat="1">
      <c r="A176" s="1505">
        <v>173</v>
      </c>
      <c r="B176" s="1032">
        <v>34</v>
      </c>
      <c r="C176" s="1039" t="s">
        <v>4498</v>
      </c>
      <c r="D176" s="1039"/>
      <c r="E176" s="1039"/>
      <c r="F176" s="1039"/>
      <c r="G176" s="1039"/>
      <c r="H176" s="1039"/>
      <c r="I176" s="1052" t="s">
        <v>4469</v>
      </c>
      <c r="J176" s="1061">
        <v>86</v>
      </c>
      <c r="K176" s="1061">
        <v>206</v>
      </c>
      <c r="L176" s="1077">
        <v>543.29999999999995</v>
      </c>
      <c r="M176" s="1080"/>
      <c r="N176" s="1053" t="s">
        <v>751</v>
      </c>
      <c r="O176" s="1053" t="s">
        <v>751</v>
      </c>
      <c r="P176" s="1053"/>
      <c r="Q176" s="1053"/>
      <c r="R176" s="1053"/>
      <c r="S176" s="1079"/>
      <c r="T176" s="995"/>
      <c r="U176" s="995"/>
      <c r="V176" s="995"/>
      <c r="W176" s="995"/>
      <c r="X176" s="995"/>
      <c r="Y176" s="995"/>
      <c r="Z176" s="995"/>
      <c r="AA176" s="995"/>
      <c r="AB176" s="995"/>
    </row>
    <row r="177" spans="1:28" customFormat="1">
      <c r="A177" s="1505">
        <v>174</v>
      </c>
      <c r="B177" s="1032">
        <v>31</v>
      </c>
      <c r="C177" s="1039" t="s">
        <v>4495</v>
      </c>
      <c r="D177" s="1039"/>
      <c r="E177" s="1039"/>
      <c r="F177" s="1039"/>
      <c r="G177" s="1039"/>
      <c r="H177" s="1039"/>
      <c r="I177" s="1052" t="s">
        <v>4469</v>
      </c>
      <c r="J177" s="1061">
        <v>86</v>
      </c>
      <c r="K177" s="1061">
        <v>9</v>
      </c>
      <c r="L177" s="1077">
        <v>4295.3</v>
      </c>
      <c r="M177" s="1080"/>
      <c r="N177" s="1053" t="s">
        <v>988</v>
      </c>
      <c r="O177" s="1053" t="s">
        <v>988</v>
      </c>
      <c r="P177" s="1053"/>
      <c r="Q177" s="1053"/>
      <c r="R177" s="1053"/>
      <c r="S177" s="1079"/>
      <c r="T177" s="995"/>
      <c r="U177" s="995"/>
      <c r="V177" s="995"/>
      <c r="W177" s="995"/>
      <c r="X177" s="995"/>
      <c r="Y177" s="995"/>
      <c r="Z177" s="995"/>
      <c r="AA177" s="995"/>
      <c r="AB177" s="995"/>
    </row>
    <row r="178" spans="1:28" customFormat="1">
      <c r="A178" s="1505">
        <v>175</v>
      </c>
      <c r="B178" s="1032">
        <v>30</v>
      </c>
      <c r="C178" s="1039" t="s">
        <v>4494</v>
      </c>
      <c r="D178" s="1039"/>
      <c r="E178" s="1039"/>
      <c r="F178" s="1039"/>
      <c r="G178" s="1039"/>
      <c r="H178" s="1039"/>
      <c r="I178" s="1052" t="s">
        <v>4469</v>
      </c>
      <c r="J178" s="1061">
        <v>86</v>
      </c>
      <c r="K178" s="1061">
        <v>7</v>
      </c>
      <c r="L178" s="1077">
        <v>5687</v>
      </c>
      <c r="M178" s="1080"/>
      <c r="N178" s="1053" t="s">
        <v>751</v>
      </c>
      <c r="O178" s="1053" t="s">
        <v>751</v>
      </c>
      <c r="P178" s="1053"/>
      <c r="Q178" s="1053"/>
      <c r="R178" s="1053"/>
      <c r="S178" s="1079"/>
      <c r="T178" s="995"/>
      <c r="U178" s="995"/>
      <c r="V178" s="995"/>
      <c r="W178" s="995"/>
      <c r="X178" s="995"/>
      <c r="Y178" s="995"/>
      <c r="Z178" s="995"/>
      <c r="AA178" s="995"/>
      <c r="AB178" s="1085"/>
    </row>
    <row r="179" spans="1:28" customFormat="1">
      <c r="A179" s="1505">
        <v>176</v>
      </c>
      <c r="B179" s="1032">
        <v>32</v>
      </c>
      <c r="C179" s="1039" t="s">
        <v>4496</v>
      </c>
      <c r="D179" s="1039"/>
      <c r="E179" s="1039"/>
      <c r="F179" s="1039"/>
      <c r="G179" s="1039"/>
      <c r="H179" s="1039"/>
      <c r="I179" s="1052" t="s">
        <v>4469</v>
      </c>
      <c r="J179" s="1061">
        <v>86</v>
      </c>
      <c r="K179" s="1061">
        <v>211</v>
      </c>
      <c r="L179" s="1077">
        <v>16996.599999999999</v>
      </c>
      <c r="M179" s="1081"/>
      <c r="N179" s="1053" t="s">
        <v>840</v>
      </c>
      <c r="O179" s="1053" t="s">
        <v>840</v>
      </c>
      <c r="P179" s="1053"/>
      <c r="Q179" s="1053"/>
      <c r="R179" s="1053"/>
      <c r="S179" s="1079"/>
      <c r="T179" s="995"/>
      <c r="U179" s="995"/>
      <c r="V179" s="995"/>
      <c r="W179" s="995"/>
      <c r="X179" s="995"/>
      <c r="Y179" s="995"/>
      <c r="Z179" s="995"/>
      <c r="AA179" s="995"/>
      <c r="AB179" s="995"/>
    </row>
    <row r="180" spans="1:28" customFormat="1">
      <c r="A180" s="1505">
        <v>177</v>
      </c>
      <c r="B180" s="1032">
        <v>36</v>
      </c>
      <c r="C180" s="1039" t="s">
        <v>4500</v>
      </c>
      <c r="D180" s="1039"/>
      <c r="E180" s="1039"/>
      <c r="F180" s="1039"/>
      <c r="G180" s="1039"/>
      <c r="H180" s="1039"/>
      <c r="I180" s="1052" t="s">
        <v>4469</v>
      </c>
      <c r="J180" s="1061">
        <v>87</v>
      </c>
      <c r="K180" s="1061">
        <v>12</v>
      </c>
      <c r="L180" s="1077">
        <v>3825.4</v>
      </c>
      <c r="M180" s="1080"/>
      <c r="N180" s="1053" t="s">
        <v>3945</v>
      </c>
      <c r="O180" s="1053" t="s">
        <v>3945</v>
      </c>
      <c r="P180" s="1053"/>
      <c r="Q180" s="1053"/>
      <c r="R180" s="1053"/>
      <c r="S180" s="1079"/>
      <c r="T180" s="995"/>
      <c r="U180" s="995"/>
      <c r="V180" s="995"/>
      <c r="W180" s="995"/>
      <c r="X180" s="995"/>
      <c r="Y180" s="995"/>
      <c r="Z180" s="995"/>
      <c r="AA180" s="995"/>
      <c r="AB180" s="995"/>
    </row>
    <row r="181" spans="1:28" customFormat="1">
      <c r="A181" s="1505">
        <v>178</v>
      </c>
      <c r="B181" s="1032">
        <v>39</v>
      </c>
      <c r="C181" s="1039" t="s">
        <v>4033</v>
      </c>
      <c r="D181" s="1039"/>
      <c r="E181" s="1039"/>
      <c r="F181" s="1039"/>
      <c r="G181" s="1039"/>
      <c r="H181" s="1039"/>
      <c r="I181" s="1052" t="s">
        <v>4469</v>
      </c>
      <c r="J181" s="1061">
        <v>89</v>
      </c>
      <c r="K181" s="1061">
        <v>16</v>
      </c>
      <c r="L181" s="1077">
        <v>257</v>
      </c>
      <c r="M181" s="1080"/>
      <c r="N181" s="1053" t="s">
        <v>3928</v>
      </c>
      <c r="O181" s="1053" t="s">
        <v>3928</v>
      </c>
      <c r="P181" s="1053"/>
      <c r="Q181" s="1053"/>
      <c r="R181" s="1053"/>
      <c r="S181" s="1079"/>
      <c r="T181" s="995"/>
      <c r="U181" s="995"/>
      <c r="V181" s="995"/>
      <c r="W181" s="995"/>
      <c r="X181" s="995"/>
      <c r="Y181" s="995"/>
      <c r="Z181" s="995"/>
      <c r="AA181" s="995"/>
      <c r="AB181" s="995"/>
    </row>
    <row r="182" spans="1:28" customFormat="1">
      <c r="A182" s="1505">
        <v>179</v>
      </c>
      <c r="B182" s="1032">
        <v>40</v>
      </c>
      <c r="C182" s="1039" t="s">
        <v>4503</v>
      </c>
      <c r="D182" s="1039"/>
      <c r="E182" s="1039"/>
      <c r="F182" s="1039"/>
      <c r="G182" s="1039"/>
      <c r="H182" s="1039"/>
      <c r="I182" s="1052" t="s">
        <v>4469</v>
      </c>
      <c r="J182" s="1061">
        <v>89</v>
      </c>
      <c r="K182" s="1061">
        <v>14</v>
      </c>
      <c r="L182" s="1077">
        <v>682</v>
      </c>
      <c r="M182" s="1080"/>
      <c r="N182" s="1053" t="s">
        <v>1039</v>
      </c>
      <c r="O182" s="1053" t="s">
        <v>1039</v>
      </c>
      <c r="P182" s="1053"/>
      <c r="Q182" s="1053"/>
      <c r="R182" s="1053"/>
      <c r="S182" s="1079"/>
      <c r="T182" s="995"/>
      <c r="U182" s="995"/>
      <c r="V182" s="995"/>
      <c r="W182" s="995"/>
      <c r="X182" s="995"/>
      <c r="Y182" s="995"/>
      <c r="Z182" s="995"/>
      <c r="AA182" s="995"/>
      <c r="AB182" s="1085"/>
    </row>
    <row r="183" spans="1:28" customFormat="1">
      <c r="A183" s="1505">
        <v>180</v>
      </c>
      <c r="B183" s="1032">
        <v>38</v>
      </c>
      <c r="C183" s="1039" t="s">
        <v>4502</v>
      </c>
      <c r="D183" s="1039"/>
      <c r="E183" s="1039"/>
      <c r="F183" s="1039"/>
      <c r="G183" s="1039"/>
      <c r="H183" s="1039"/>
      <c r="I183" s="1052" t="s">
        <v>4469</v>
      </c>
      <c r="J183" s="1061">
        <v>89</v>
      </c>
      <c r="K183" s="1061">
        <v>21</v>
      </c>
      <c r="L183" s="1077">
        <v>997</v>
      </c>
      <c r="M183" s="1080"/>
      <c r="N183" s="1053" t="s">
        <v>4076</v>
      </c>
      <c r="O183" s="1053" t="s">
        <v>4076</v>
      </c>
      <c r="P183" s="1053"/>
      <c r="Q183" s="1053"/>
      <c r="R183" s="1053"/>
      <c r="S183" s="1079"/>
      <c r="T183" s="995"/>
      <c r="U183" s="995"/>
      <c r="V183" s="995"/>
      <c r="W183" s="995"/>
      <c r="X183" s="995"/>
      <c r="Y183" s="995"/>
      <c r="Z183" s="995"/>
      <c r="AA183" s="995"/>
      <c r="AB183" s="995"/>
    </row>
    <row r="184" spans="1:28" customFormat="1">
      <c r="A184" s="1505">
        <v>181</v>
      </c>
      <c r="B184" s="1032">
        <v>37</v>
      </c>
      <c r="C184" s="1039" t="s">
        <v>4501</v>
      </c>
      <c r="D184" s="1039"/>
      <c r="E184" s="1039"/>
      <c r="F184" s="1039"/>
      <c r="G184" s="1039"/>
      <c r="H184" s="1039"/>
      <c r="I184" s="1052" t="s">
        <v>4469</v>
      </c>
      <c r="J184" s="1061">
        <v>89</v>
      </c>
      <c r="K184" s="1061">
        <v>20</v>
      </c>
      <c r="L184" s="1077">
        <v>1980</v>
      </c>
      <c r="M184" s="1080"/>
      <c r="N184" s="1053" t="s">
        <v>1039</v>
      </c>
      <c r="O184" s="1053" t="s">
        <v>1039</v>
      </c>
      <c r="P184" s="1053"/>
      <c r="Q184" s="1053"/>
      <c r="R184" s="1053"/>
      <c r="S184" s="1079"/>
      <c r="T184" s="995"/>
      <c r="U184" s="995"/>
      <c r="V184" s="995"/>
      <c r="W184" s="995"/>
      <c r="X184" s="995"/>
      <c r="Y184" s="995"/>
      <c r="Z184" s="995"/>
      <c r="AA184" s="995"/>
      <c r="AB184" s="995"/>
    </row>
    <row r="185" spans="1:28" customFormat="1">
      <c r="A185" s="1505">
        <v>182</v>
      </c>
      <c r="B185" s="1032">
        <v>41</v>
      </c>
      <c r="C185" s="1039" t="s">
        <v>4504</v>
      </c>
      <c r="D185" s="1039"/>
      <c r="E185" s="1039"/>
      <c r="F185" s="1039"/>
      <c r="G185" s="1039"/>
      <c r="H185" s="1039"/>
      <c r="I185" s="1052" t="s">
        <v>4469</v>
      </c>
      <c r="J185" s="1061">
        <v>89</v>
      </c>
      <c r="K185" s="1061">
        <v>24</v>
      </c>
      <c r="L185" s="1077">
        <v>6854</v>
      </c>
      <c r="M185" s="1080"/>
      <c r="N185" s="1053" t="s">
        <v>775</v>
      </c>
      <c r="O185" s="1053" t="s">
        <v>775</v>
      </c>
      <c r="P185" s="1053"/>
      <c r="Q185" s="1053"/>
      <c r="R185" s="1053"/>
      <c r="S185" s="1079"/>
      <c r="T185" s="995"/>
      <c r="U185" s="995"/>
      <c r="V185" s="995"/>
      <c r="W185" s="995"/>
      <c r="X185" s="995"/>
      <c r="Y185" s="995"/>
      <c r="Z185" s="995"/>
      <c r="AA185" s="995"/>
      <c r="AB185" s="995"/>
    </row>
    <row r="186" spans="1:28" customFormat="1">
      <c r="A186" s="1505">
        <v>183</v>
      </c>
      <c r="B186" s="1032">
        <v>42</v>
      </c>
      <c r="C186" s="1039" t="s">
        <v>4505</v>
      </c>
      <c r="D186" s="1039"/>
      <c r="E186" s="1039"/>
      <c r="F186" s="1039"/>
      <c r="G186" s="1039"/>
      <c r="H186" s="1039"/>
      <c r="I186" s="1052" t="s">
        <v>4469</v>
      </c>
      <c r="J186" s="1061">
        <v>89</v>
      </c>
      <c r="K186" s="1061">
        <v>22</v>
      </c>
      <c r="L186" s="1077">
        <v>17189</v>
      </c>
      <c r="M186" s="1080"/>
      <c r="N186" s="1053" t="s">
        <v>775</v>
      </c>
      <c r="O186" s="1053" t="s">
        <v>775</v>
      </c>
      <c r="P186" s="1053"/>
      <c r="Q186" s="1053"/>
      <c r="R186" s="1053"/>
      <c r="S186" s="1079"/>
      <c r="T186" s="995"/>
      <c r="U186" s="995"/>
      <c r="V186" s="995"/>
      <c r="W186" s="995"/>
      <c r="X186" s="995"/>
      <c r="Y186" s="995"/>
      <c r="Z186" s="995"/>
      <c r="AA186" s="995"/>
      <c r="AB186" s="1085"/>
    </row>
    <row r="187" spans="1:28" customFormat="1">
      <c r="A187" s="1505">
        <v>184</v>
      </c>
      <c r="B187" s="1032">
        <v>51</v>
      </c>
      <c r="C187" s="1039" t="s">
        <v>4513</v>
      </c>
      <c r="D187" s="1039"/>
      <c r="E187" s="1039"/>
      <c r="F187" s="1039"/>
      <c r="G187" s="1039"/>
      <c r="H187" s="1039"/>
      <c r="I187" s="1052" t="s">
        <v>4469</v>
      </c>
      <c r="J187" s="1061">
        <v>91</v>
      </c>
      <c r="K187" s="1074">
        <v>42237</v>
      </c>
      <c r="L187" s="1077">
        <v>659</v>
      </c>
      <c r="M187" s="1080"/>
      <c r="N187" s="1053" t="s">
        <v>1039</v>
      </c>
      <c r="O187" s="1053" t="s">
        <v>1039</v>
      </c>
      <c r="P187" s="1053"/>
      <c r="Q187" s="1053"/>
      <c r="R187" s="1053"/>
      <c r="S187" s="1079"/>
      <c r="T187" s="995"/>
      <c r="U187" s="995"/>
      <c r="V187" s="995"/>
      <c r="W187" s="995"/>
      <c r="X187" s="995"/>
      <c r="Y187" s="995"/>
      <c r="Z187" s="995"/>
      <c r="AA187" s="995"/>
      <c r="AB187" s="995"/>
    </row>
    <row r="188" spans="1:28" customFormat="1">
      <c r="A188" s="1505">
        <v>185</v>
      </c>
      <c r="B188" s="1032">
        <v>50</v>
      </c>
      <c r="C188" s="1039" t="s">
        <v>4512</v>
      </c>
      <c r="D188" s="1039"/>
      <c r="E188" s="1039"/>
      <c r="F188" s="1039"/>
      <c r="G188" s="1039"/>
      <c r="H188" s="1039"/>
      <c r="I188" s="1052" t="s">
        <v>4469</v>
      </c>
      <c r="J188" s="1061">
        <v>91</v>
      </c>
      <c r="K188" s="1061">
        <v>289</v>
      </c>
      <c r="L188" s="1077">
        <v>734</v>
      </c>
      <c r="M188" s="1080"/>
      <c r="N188" s="1053" t="s">
        <v>754</v>
      </c>
      <c r="O188" s="1053" t="s">
        <v>754</v>
      </c>
      <c r="P188" s="1053"/>
      <c r="Q188" s="1053"/>
      <c r="R188" s="1053"/>
      <c r="S188" s="1079"/>
      <c r="T188" s="995"/>
      <c r="U188" s="995"/>
      <c r="V188" s="995"/>
      <c r="W188" s="995"/>
      <c r="X188" s="995"/>
      <c r="Y188" s="995"/>
      <c r="Z188" s="995"/>
      <c r="AA188" s="995"/>
      <c r="AB188" s="1085"/>
    </row>
    <row r="189" spans="1:28" customFormat="1">
      <c r="A189" s="1505">
        <v>186</v>
      </c>
      <c r="B189" s="1032">
        <v>53</v>
      </c>
      <c r="C189" s="1039" t="s">
        <v>4514</v>
      </c>
      <c r="D189" s="1039"/>
      <c r="E189" s="1039"/>
      <c r="F189" s="1039"/>
      <c r="G189" s="1039"/>
      <c r="H189" s="1039"/>
      <c r="I189" s="1052" t="s">
        <v>4469</v>
      </c>
      <c r="J189" s="1061">
        <v>93</v>
      </c>
      <c r="K189" s="1061">
        <v>96</v>
      </c>
      <c r="L189" s="1077">
        <v>313</v>
      </c>
      <c r="M189" s="1080"/>
      <c r="N189" s="1053" t="s">
        <v>3928</v>
      </c>
      <c r="O189" s="1053" t="s">
        <v>3928</v>
      </c>
      <c r="P189" s="1053"/>
      <c r="Q189" s="1053"/>
      <c r="R189" s="1053"/>
      <c r="S189" s="1079"/>
      <c r="T189" s="995"/>
      <c r="U189" s="995"/>
      <c r="V189" s="995"/>
      <c r="W189" s="995"/>
      <c r="X189" s="995"/>
      <c r="Y189" s="995"/>
      <c r="Z189" s="995"/>
      <c r="AA189" s="995"/>
      <c r="AB189" s="995"/>
    </row>
    <row r="190" spans="1:28" customFormat="1">
      <c r="A190" s="1505">
        <v>187</v>
      </c>
      <c r="B190" s="1032">
        <v>45</v>
      </c>
      <c r="C190" s="1039" t="s">
        <v>4508</v>
      </c>
      <c r="D190" s="1039"/>
      <c r="E190" s="1039"/>
      <c r="F190" s="1039"/>
      <c r="G190" s="1039"/>
      <c r="H190" s="1039"/>
      <c r="I190" s="1052" t="s">
        <v>4469</v>
      </c>
      <c r="J190" s="1061">
        <v>100</v>
      </c>
      <c r="K190" s="1061">
        <v>200</v>
      </c>
      <c r="L190" s="1077">
        <v>360</v>
      </c>
      <c r="M190" s="1080"/>
      <c r="N190" s="1053" t="s">
        <v>3928</v>
      </c>
      <c r="O190" s="1053" t="s">
        <v>3928</v>
      </c>
      <c r="P190" s="1053"/>
      <c r="Q190" s="1053"/>
      <c r="R190" s="1053"/>
      <c r="S190" s="1079"/>
      <c r="T190" s="995"/>
      <c r="U190" s="995"/>
      <c r="V190" s="995"/>
      <c r="W190" s="995"/>
      <c r="X190" s="995"/>
      <c r="Y190" s="995"/>
      <c r="Z190" s="995"/>
      <c r="AA190" s="995"/>
      <c r="AB190" s="995"/>
    </row>
    <row r="191" spans="1:28" customFormat="1">
      <c r="A191" s="1505">
        <v>188</v>
      </c>
      <c r="B191" s="1032">
        <v>43</v>
      </c>
      <c r="C191" s="1039" t="s">
        <v>4506</v>
      </c>
      <c r="D191" s="1039"/>
      <c r="E191" s="1039"/>
      <c r="F191" s="1039"/>
      <c r="G191" s="1039"/>
      <c r="H191" s="1039"/>
      <c r="I191" s="1052" t="s">
        <v>4469</v>
      </c>
      <c r="J191" s="1061">
        <v>139</v>
      </c>
      <c r="K191" s="1061">
        <v>1</v>
      </c>
      <c r="L191" s="1077">
        <v>15783</v>
      </c>
      <c r="M191" s="1080"/>
      <c r="N191" s="1053" t="s">
        <v>775</v>
      </c>
      <c r="O191" s="1053" t="s">
        <v>775</v>
      </c>
      <c r="P191" s="1053"/>
      <c r="Q191" s="1053"/>
      <c r="R191" s="1053"/>
      <c r="S191" s="1079"/>
      <c r="T191" s="995"/>
      <c r="U191" s="995"/>
      <c r="V191" s="995"/>
      <c r="W191" s="995"/>
      <c r="X191" s="995"/>
      <c r="Y191" s="995"/>
      <c r="Z191" s="995"/>
      <c r="AA191" s="995"/>
      <c r="AB191" s="995"/>
    </row>
    <row r="192" spans="1:28" customFormat="1">
      <c r="A192" s="1505">
        <v>189</v>
      </c>
      <c r="B192" s="1032">
        <v>44</v>
      </c>
      <c r="C192" s="1039" t="s">
        <v>4507</v>
      </c>
      <c r="D192" s="1039"/>
      <c r="E192" s="1039"/>
      <c r="F192" s="1039"/>
      <c r="G192" s="1039"/>
      <c r="H192" s="1039"/>
      <c r="I192" s="1052" t="s">
        <v>4469</v>
      </c>
      <c r="J192" s="1061">
        <v>139</v>
      </c>
      <c r="K192" s="1061">
        <v>4</v>
      </c>
      <c r="L192" s="1077">
        <v>46974.8</v>
      </c>
      <c r="M192" s="1080"/>
      <c r="N192" s="1053" t="s">
        <v>754</v>
      </c>
      <c r="O192" s="1053" t="s">
        <v>754</v>
      </c>
      <c r="P192" s="1053"/>
      <c r="Q192" s="1053"/>
      <c r="R192" s="1053"/>
      <c r="S192" s="1079"/>
      <c r="T192" s="995"/>
      <c r="U192" s="995"/>
      <c r="V192" s="995"/>
      <c r="W192" s="995"/>
      <c r="X192" s="995"/>
      <c r="Y192" s="995"/>
      <c r="Z192" s="995"/>
      <c r="AA192" s="995"/>
      <c r="AB192" s="995"/>
    </row>
    <row r="193" spans="1:28" customFormat="1">
      <c r="A193" s="1505">
        <v>190</v>
      </c>
      <c r="B193" s="1032">
        <v>48</v>
      </c>
      <c r="C193" s="1039" t="s">
        <v>4511</v>
      </c>
      <c r="D193" s="1039"/>
      <c r="E193" s="1039"/>
      <c r="F193" s="1039"/>
      <c r="G193" s="1039"/>
      <c r="H193" s="1039"/>
      <c r="I193" s="1052" t="s">
        <v>4469</v>
      </c>
      <c r="J193" s="1061">
        <v>142</v>
      </c>
      <c r="K193" s="1061">
        <v>131</v>
      </c>
      <c r="L193" s="1077">
        <v>57920</v>
      </c>
      <c r="M193" s="1080"/>
      <c r="N193" s="1053" t="s">
        <v>756</v>
      </c>
      <c r="O193" s="1053" t="s">
        <v>756</v>
      </c>
      <c r="P193" s="1053"/>
      <c r="Q193" s="1053"/>
      <c r="R193" s="1053"/>
      <c r="S193" s="1079"/>
      <c r="T193" s="995"/>
      <c r="U193" s="995"/>
      <c r="V193" s="995"/>
      <c r="W193" s="995"/>
      <c r="X193" s="995"/>
      <c r="Y193" s="995"/>
      <c r="Z193" s="995"/>
      <c r="AA193" s="995"/>
      <c r="AB193" s="1085"/>
    </row>
    <row r="194" spans="1:28" customFormat="1">
      <c r="A194" s="1505">
        <v>191</v>
      </c>
      <c r="B194" s="1032">
        <v>46</v>
      </c>
      <c r="C194" s="1039" t="s">
        <v>4509</v>
      </c>
      <c r="D194" s="1039"/>
      <c r="E194" s="1039"/>
      <c r="F194" s="1039"/>
      <c r="G194" s="1039"/>
      <c r="H194" s="1039"/>
      <c r="I194" s="1052" t="s">
        <v>4469</v>
      </c>
      <c r="J194" s="1061">
        <v>152</v>
      </c>
      <c r="K194" s="1061">
        <v>8</v>
      </c>
      <c r="L194" s="1077">
        <v>19973</v>
      </c>
      <c r="M194" s="1080"/>
      <c r="N194" s="1053" t="s">
        <v>775</v>
      </c>
      <c r="O194" s="1053" t="s">
        <v>775</v>
      </c>
      <c r="P194" s="1053"/>
      <c r="Q194" s="1053"/>
      <c r="R194" s="1053"/>
      <c r="S194" s="1079"/>
      <c r="T194" s="995"/>
      <c r="U194" s="995"/>
      <c r="V194" s="995"/>
      <c r="W194" s="995"/>
      <c r="X194" s="995"/>
      <c r="Y194" s="995"/>
      <c r="Z194" s="995"/>
      <c r="AA194" s="995"/>
      <c r="AB194" s="1085"/>
    </row>
    <row r="195" spans="1:28" customFormat="1" ht="57.75" customHeight="1">
      <c r="A195" s="1505">
        <v>192</v>
      </c>
      <c r="B195" s="1032">
        <v>47</v>
      </c>
      <c r="C195" s="1039" t="s">
        <v>4510</v>
      </c>
      <c r="D195" s="1039"/>
      <c r="E195" s="1039"/>
      <c r="F195" s="1039"/>
      <c r="G195" s="1039"/>
      <c r="H195" s="1039"/>
      <c r="I195" s="1052" t="s">
        <v>4469</v>
      </c>
      <c r="J195" s="1061">
        <v>152</v>
      </c>
      <c r="K195" s="1061">
        <v>41</v>
      </c>
      <c r="L195" s="1077">
        <v>19973</v>
      </c>
      <c r="M195" s="1080"/>
      <c r="N195" s="1053" t="s">
        <v>756</v>
      </c>
      <c r="O195" s="1053" t="s">
        <v>756</v>
      </c>
      <c r="P195" s="1053"/>
      <c r="Q195" s="1053"/>
      <c r="R195" s="1053"/>
      <c r="S195" s="1079"/>
      <c r="T195" s="995"/>
      <c r="U195" s="995"/>
      <c r="V195" s="995"/>
      <c r="W195" s="995"/>
      <c r="X195" s="995"/>
      <c r="Y195" s="995"/>
      <c r="Z195" s="995"/>
      <c r="AA195" s="995"/>
      <c r="AB195" s="995"/>
    </row>
    <row r="196" spans="1:28" customFormat="1">
      <c r="A196" s="1505">
        <v>193</v>
      </c>
      <c r="B196" s="1005">
        <v>1</v>
      </c>
      <c r="C196" s="1006" t="s">
        <v>2983</v>
      </c>
      <c r="D196" s="1006"/>
      <c r="E196" s="1006"/>
      <c r="F196" s="1006"/>
      <c r="G196" s="1006"/>
      <c r="H196" s="1006"/>
      <c r="I196" s="1090" t="s">
        <v>4651</v>
      </c>
      <c r="J196" s="1004">
        <v>6</v>
      </c>
      <c r="K196" s="1006">
        <v>202</v>
      </c>
      <c r="L196" s="1004">
        <v>7172</v>
      </c>
      <c r="M196" s="1004"/>
      <c r="N196" s="1005" t="s">
        <v>775</v>
      </c>
      <c r="O196" s="1005" t="s">
        <v>775</v>
      </c>
      <c r="P196" s="1005"/>
      <c r="Q196" s="1005"/>
      <c r="R196" s="1005"/>
      <c r="S196" s="1004"/>
    </row>
    <row r="197" spans="1:28" customFormat="1">
      <c r="A197" s="1505">
        <v>194</v>
      </c>
      <c r="B197" s="1005">
        <v>2</v>
      </c>
      <c r="C197" s="1006" t="s">
        <v>4652</v>
      </c>
      <c r="D197" s="1006"/>
      <c r="E197" s="1006"/>
      <c r="F197" s="1006"/>
      <c r="G197" s="1006"/>
      <c r="H197" s="1006"/>
      <c r="I197" s="1090" t="s">
        <v>4651</v>
      </c>
      <c r="J197" s="1004">
        <v>7</v>
      </c>
      <c r="K197" s="1006" t="s">
        <v>4653</v>
      </c>
      <c r="L197" s="1004">
        <v>764</v>
      </c>
      <c r="M197" s="1004"/>
      <c r="N197" s="1005" t="s">
        <v>3928</v>
      </c>
      <c r="O197" s="1005" t="s">
        <v>3928</v>
      </c>
      <c r="P197" s="1005"/>
      <c r="Q197" s="1005"/>
      <c r="R197" s="1005"/>
      <c r="S197" s="1004"/>
    </row>
    <row r="198" spans="1:28" customFormat="1">
      <c r="A198" s="1505">
        <v>195</v>
      </c>
      <c r="B198" s="1005">
        <v>3</v>
      </c>
      <c r="C198" s="1006" t="s">
        <v>4331</v>
      </c>
      <c r="D198" s="1006"/>
      <c r="E198" s="1006"/>
      <c r="F198" s="1006"/>
      <c r="G198" s="1006"/>
      <c r="H198" s="1006"/>
      <c r="I198" s="1090" t="s">
        <v>4651</v>
      </c>
      <c r="J198" s="1004">
        <v>8</v>
      </c>
      <c r="K198" s="1006">
        <v>215</v>
      </c>
      <c r="L198" s="1004">
        <v>284</v>
      </c>
      <c r="M198" s="1004"/>
      <c r="N198" s="1005" t="s">
        <v>3928</v>
      </c>
      <c r="O198" s="1005" t="s">
        <v>3928</v>
      </c>
      <c r="P198" s="1005"/>
      <c r="Q198" s="1005"/>
      <c r="R198" s="1005"/>
      <c r="S198" s="1004"/>
    </row>
    <row r="199" spans="1:28" customFormat="1">
      <c r="A199" s="1505">
        <v>196</v>
      </c>
      <c r="B199" s="1005">
        <v>7</v>
      </c>
      <c r="C199" s="1006" t="s">
        <v>2156</v>
      </c>
      <c r="D199" s="1006"/>
      <c r="E199" s="1006"/>
      <c r="F199" s="1006"/>
      <c r="G199" s="1006"/>
      <c r="H199" s="1006"/>
      <c r="I199" s="1090" t="s">
        <v>4651</v>
      </c>
      <c r="J199" s="1004">
        <v>15</v>
      </c>
      <c r="K199" s="1006">
        <v>2035</v>
      </c>
      <c r="L199" s="1004">
        <v>199</v>
      </c>
      <c r="M199" s="1004"/>
      <c r="N199" s="1005" t="s">
        <v>988</v>
      </c>
      <c r="O199" s="1005" t="s">
        <v>988</v>
      </c>
      <c r="P199" s="1005"/>
      <c r="Q199" s="1005"/>
      <c r="R199" s="1005"/>
      <c r="S199" s="1004"/>
    </row>
    <row r="200" spans="1:28" customFormat="1">
      <c r="A200" s="1505">
        <v>197</v>
      </c>
      <c r="B200" s="1005">
        <v>6</v>
      </c>
      <c r="C200" s="1006" t="s">
        <v>4331</v>
      </c>
      <c r="D200" s="1006"/>
      <c r="E200" s="1006"/>
      <c r="F200" s="1006"/>
      <c r="G200" s="1006"/>
      <c r="H200" s="1006"/>
      <c r="I200" s="1090" t="s">
        <v>4651</v>
      </c>
      <c r="J200" s="1004">
        <v>15</v>
      </c>
      <c r="K200" s="1006">
        <v>2036</v>
      </c>
      <c r="L200" s="1004">
        <v>719</v>
      </c>
      <c r="M200" s="1004"/>
      <c r="N200" s="1005" t="s">
        <v>3928</v>
      </c>
      <c r="O200" s="1005" t="s">
        <v>3928</v>
      </c>
      <c r="P200" s="1005"/>
      <c r="Q200" s="1005"/>
      <c r="R200" s="1005"/>
      <c r="S200" s="1004"/>
    </row>
    <row r="201" spans="1:28" customFormat="1" ht="16.5" customHeight="1">
      <c r="A201" s="1505">
        <v>198</v>
      </c>
      <c r="B201" s="1005">
        <v>8</v>
      </c>
      <c r="C201" s="1006" t="s">
        <v>4656</v>
      </c>
      <c r="D201" s="1006"/>
      <c r="E201" s="1006"/>
      <c r="F201" s="1006"/>
      <c r="G201" s="1006"/>
      <c r="H201" s="1006"/>
      <c r="I201" s="1090" t="s">
        <v>4651</v>
      </c>
      <c r="J201" s="1004">
        <v>15</v>
      </c>
      <c r="K201" s="1006">
        <v>2047</v>
      </c>
      <c r="L201" s="1004">
        <v>821</v>
      </c>
      <c r="M201" s="1004"/>
      <c r="N201" s="1005" t="s">
        <v>3928</v>
      </c>
      <c r="O201" s="1005" t="s">
        <v>3928</v>
      </c>
      <c r="P201" s="1005"/>
      <c r="Q201" s="1005"/>
      <c r="R201" s="1005"/>
      <c r="S201" s="1004"/>
    </row>
    <row r="202" spans="1:28" customFormat="1">
      <c r="A202" s="1505">
        <v>199</v>
      </c>
      <c r="B202" s="1005">
        <v>9</v>
      </c>
      <c r="C202" s="1006"/>
      <c r="D202" s="1006"/>
      <c r="E202" s="1006"/>
      <c r="F202" s="1006"/>
      <c r="G202" s="1006"/>
      <c r="H202" s="1006"/>
      <c r="I202" s="1090" t="s">
        <v>4651</v>
      </c>
      <c r="J202" s="1004">
        <v>15</v>
      </c>
      <c r="K202" s="1006">
        <v>82</v>
      </c>
      <c r="L202" s="1004">
        <v>1195</v>
      </c>
      <c r="M202" s="1004"/>
      <c r="N202" s="1005" t="s">
        <v>840</v>
      </c>
      <c r="O202" s="1005" t="s">
        <v>840</v>
      </c>
      <c r="P202" s="1005"/>
      <c r="Q202" s="1005"/>
      <c r="R202" s="1005"/>
      <c r="S202" s="1004"/>
    </row>
    <row r="203" spans="1:28" customFormat="1">
      <c r="A203" s="1505">
        <v>200</v>
      </c>
      <c r="B203" s="1005">
        <v>11</v>
      </c>
      <c r="C203" s="1006" t="s">
        <v>4657</v>
      </c>
      <c r="D203" s="1006"/>
      <c r="E203" s="1006"/>
      <c r="F203" s="1006"/>
      <c r="G203" s="1006"/>
      <c r="H203" s="1006"/>
      <c r="I203" s="1090" t="s">
        <v>4651</v>
      </c>
      <c r="J203" s="1004">
        <v>15</v>
      </c>
      <c r="K203" s="1006">
        <v>2039</v>
      </c>
      <c r="L203" s="1004">
        <v>5671</v>
      </c>
      <c r="M203" s="1004"/>
      <c r="N203" s="1005" t="s">
        <v>979</v>
      </c>
      <c r="O203" s="1005" t="s">
        <v>979</v>
      </c>
      <c r="P203" s="1005"/>
      <c r="Q203" s="1005"/>
      <c r="R203" s="1005"/>
      <c r="S203" s="1004"/>
    </row>
    <row r="204" spans="1:28" customFormat="1">
      <c r="A204" s="1505">
        <v>201</v>
      </c>
      <c r="B204" s="1005">
        <v>12</v>
      </c>
      <c r="C204" s="1006" t="s">
        <v>4658</v>
      </c>
      <c r="D204" s="1006"/>
      <c r="E204" s="1006"/>
      <c r="F204" s="1006"/>
      <c r="G204" s="1006"/>
      <c r="H204" s="1006"/>
      <c r="I204" s="1090" t="s">
        <v>4651</v>
      </c>
      <c r="J204" s="1004">
        <v>15</v>
      </c>
      <c r="K204" s="1006" t="s">
        <v>4659</v>
      </c>
      <c r="L204" s="1004">
        <v>11220</v>
      </c>
      <c r="M204" s="1004"/>
      <c r="N204" s="1005" t="s">
        <v>775</v>
      </c>
      <c r="O204" s="1005" t="s">
        <v>775</v>
      </c>
      <c r="P204" s="1005"/>
      <c r="Q204" s="1005"/>
      <c r="R204" s="1005"/>
      <c r="S204" s="1004"/>
    </row>
    <row r="205" spans="1:28" customFormat="1" ht="27.75" customHeight="1">
      <c r="A205" s="1505">
        <v>202</v>
      </c>
      <c r="B205" s="1005">
        <v>5</v>
      </c>
      <c r="C205" s="1006" t="s">
        <v>4654</v>
      </c>
      <c r="D205" s="1006"/>
      <c r="E205" s="1006"/>
      <c r="F205" s="1006"/>
      <c r="G205" s="1006"/>
      <c r="H205" s="1006"/>
      <c r="I205" s="1090" t="s">
        <v>4651</v>
      </c>
      <c r="J205" s="1004">
        <v>15</v>
      </c>
      <c r="K205" s="1006" t="s">
        <v>4655</v>
      </c>
      <c r="L205" s="1004">
        <v>14873</v>
      </c>
      <c r="M205" s="1004"/>
      <c r="N205" s="1005" t="s">
        <v>775</v>
      </c>
      <c r="O205" s="1005" t="s">
        <v>775</v>
      </c>
      <c r="P205" s="1005"/>
      <c r="Q205" s="1005"/>
      <c r="R205" s="1005"/>
      <c r="S205" s="1004"/>
    </row>
    <row r="206" spans="1:28" customFormat="1">
      <c r="A206" s="1505">
        <v>203</v>
      </c>
      <c r="B206" s="1005">
        <v>16</v>
      </c>
      <c r="C206" s="1006" t="s">
        <v>4660</v>
      </c>
      <c r="D206" s="1006"/>
      <c r="E206" s="1006"/>
      <c r="F206" s="1006"/>
      <c r="G206" s="1006"/>
      <c r="H206" s="1006"/>
      <c r="I206" s="1090" t="s">
        <v>4651</v>
      </c>
      <c r="J206" s="1004">
        <v>36</v>
      </c>
      <c r="K206" s="1006">
        <v>813</v>
      </c>
      <c r="L206" s="1004">
        <v>476</v>
      </c>
      <c r="M206" s="1004"/>
      <c r="N206" s="1005" t="s">
        <v>1039</v>
      </c>
      <c r="O206" s="1005" t="s">
        <v>1039</v>
      </c>
      <c r="P206" s="1005"/>
      <c r="Q206" s="1005"/>
      <c r="R206" s="1005"/>
      <c r="S206" s="1004"/>
    </row>
    <row r="207" spans="1:28" customFormat="1">
      <c r="A207" s="1505">
        <v>204</v>
      </c>
      <c r="B207" s="1005">
        <v>15</v>
      </c>
      <c r="C207" s="1006" t="s">
        <v>1284</v>
      </c>
      <c r="D207" s="1006"/>
      <c r="E207" s="1006"/>
      <c r="F207" s="1006"/>
      <c r="G207" s="1006"/>
      <c r="H207" s="1006"/>
      <c r="I207" s="1090" t="s">
        <v>4651</v>
      </c>
      <c r="J207" s="1004">
        <v>36</v>
      </c>
      <c r="K207" s="1006">
        <v>144</v>
      </c>
      <c r="L207" s="1004">
        <v>2114</v>
      </c>
      <c r="M207" s="1004"/>
      <c r="N207" s="1005" t="s">
        <v>775</v>
      </c>
      <c r="O207" s="1005" t="s">
        <v>775</v>
      </c>
      <c r="P207" s="1005"/>
      <c r="Q207" s="1005"/>
      <c r="R207" s="1005"/>
      <c r="S207" s="1004"/>
    </row>
    <row r="208" spans="1:28" customFormat="1">
      <c r="A208" s="1505">
        <v>205</v>
      </c>
      <c r="B208" s="1005">
        <v>14</v>
      </c>
      <c r="C208" s="1006" t="s">
        <v>1407</v>
      </c>
      <c r="D208" s="1006"/>
      <c r="E208" s="1006"/>
      <c r="F208" s="1006"/>
      <c r="G208" s="1006"/>
      <c r="H208" s="1006"/>
      <c r="I208" s="1090" t="s">
        <v>4651</v>
      </c>
      <c r="J208" s="1004">
        <v>36</v>
      </c>
      <c r="K208" s="1006">
        <v>108</v>
      </c>
      <c r="L208" s="1004">
        <v>2793</v>
      </c>
      <c r="M208" s="1004"/>
      <c r="N208" s="1005" t="s">
        <v>751</v>
      </c>
      <c r="O208" s="1005" t="s">
        <v>751</v>
      </c>
      <c r="P208" s="1005"/>
      <c r="Q208" s="1005"/>
      <c r="R208" s="1005"/>
      <c r="S208" s="1004"/>
    </row>
    <row r="209" spans="1:29" customFormat="1">
      <c r="A209" s="1505">
        <v>206</v>
      </c>
      <c r="B209" s="1005">
        <v>17</v>
      </c>
      <c r="C209" s="1006" t="s">
        <v>4661</v>
      </c>
      <c r="D209" s="1006"/>
      <c r="E209" s="1006"/>
      <c r="F209" s="1006"/>
      <c r="G209" s="1006"/>
      <c r="H209" s="1006"/>
      <c r="I209" s="1090" t="s">
        <v>4651</v>
      </c>
      <c r="J209" s="1004">
        <v>37</v>
      </c>
      <c r="K209" s="1006">
        <v>455</v>
      </c>
      <c r="L209" s="1004">
        <v>1657</v>
      </c>
      <c r="M209" s="1004"/>
      <c r="N209" s="1005" t="s">
        <v>775</v>
      </c>
      <c r="O209" s="1005" t="s">
        <v>775</v>
      </c>
      <c r="P209" s="1005"/>
      <c r="Q209" s="1005"/>
      <c r="R209" s="1005"/>
      <c r="S209" s="1004"/>
    </row>
    <row r="210" spans="1:29" customFormat="1">
      <c r="A210" s="1505">
        <v>207</v>
      </c>
      <c r="B210" s="966">
        <v>2</v>
      </c>
      <c r="C210" s="968" t="s">
        <v>4666</v>
      </c>
      <c r="D210" s="968"/>
      <c r="E210" s="968"/>
      <c r="F210" s="968"/>
      <c r="G210" s="968"/>
      <c r="H210" s="968"/>
      <c r="I210" s="968" t="s">
        <v>4663</v>
      </c>
      <c r="J210" s="966">
        <v>4</v>
      </c>
      <c r="K210" s="966" t="s">
        <v>4667</v>
      </c>
      <c r="L210" s="974" t="s">
        <v>4668</v>
      </c>
      <c r="M210" s="966"/>
      <c r="N210" s="966" t="s">
        <v>3928</v>
      </c>
      <c r="O210" s="966" t="s">
        <v>3928</v>
      </c>
      <c r="P210" s="966"/>
      <c r="Q210" s="966"/>
      <c r="R210" s="966"/>
      <c r="S210" s="966"/>
      <c r="T210" s="1022"/>
      <c r="U210" s="1022"/>
      <c r="V210" s="1022"/>
      <c r="W210" s="1022"/>
      <c r="X210" s="1022"/>
      <c r="Y210" s="1022"/>
      <c r="Z210" s="1022"/>
      <c r="AA210" s="1022"/>
      <c r="AB210" s="1022"/>
    </row>
    <row r="211" spans="1:29" ht="32.25" customHeight="1">
      <c r="A211" s="1505">
        <v>208</v>
      </c>
      <c r="B211" s="966">
        <v>1</v>
      </c>
      <c r="C211" s="968" t="s">
        <v>4662</v>
      </c>
      <c r="D211" s="968"/>
      <c r="E211" s="968"/>
      <c r="F211" s="968"/>
      <c r="G211" s="968"/>
      <c r="H211" s="968"/>
      <c r="I211" s="968" t="s">
        <v>4663</v>
      </c>
      <c r="J211" s="966">
        <v>4</v>
      </c>
      <c r="K211" s="979" t="s">
        <v>4664</v>
      </c>
      <c r="L211" s="974" t="s">
        <v>4665</v>
      </c>
      <c r="M211" s="966"/>
      <c r="N211" s="966" t="s">
        <v>754</v>
      </c>
      <c r="O211" s="966" t="s">
        <v>754</v>
      </c>
      <c r="P211" s="966"/>
      <c r="Q211" s="966"/>
      <c r="R211" s="966"/>
      <c r="S211" s="966"/>
      <c r="AC211"/>
    </row>
    <row r="212" spans="1:29" s="1022" customFormat="1" ht="22.5" customHeight="1">
      <c r="A212" s="1505">
        <v>209</v>
      </c>
      <c r="B212" s="966">
        <v>3</v>
      </c>
      <c r="C212" s="968" t="s">
        <v>4669</v>
      </c>
      <c r="D212" s="968"/>
      <c r="E212" s="968"/>
      <c r="F212" s="968"/>
      <c r="G212" s="968"/>
      <c r="H212" s="968"/>
      <c r="I212" s="968" t="s">
        <v>4663</v>
      </c>
      <c r="J212" s="966">
        <v>12</v>
      </c>
      <c r="K212" s="966" t="s">
        <v>4517</v>
      </c>
      <c r="L212" s="974" t="s">
        <v>4670</v>
      </c>
      <c r="M212" s="966"/>
      <c r="N212" s="966" t="s">
        <v>3928</v>
      </c>
      <c r="O212" s="966" t="s">
        <v>3928</v>
      </c>
      <c r="P212" s="966"/>
      <c r="Q212" s="966"/>
      <c r="R212" s="966"/>
      <c r="S212" s="966"/>
      <c r="T212" s="958"/>
      <c r="U212" s="958"/>
      <c r="V212" s="958"/>
      <c r="W212" s="958"/>
      <c r="X212" s="958"/>
      <c r="Y212" s="958"/>
      <c r="Z212" s="958"/>
      <c r="AA212" s="958"/>
      <c r="AB212" s="958"/>
      <c r="AC212"/>
    </row>
    <row r="213" spans="1:29" ht="22.5" customHeight="1">
      <c r="A213" s="1505">
        <v>210</v>
      </c>
      <c r="B213" s="966">
        <v>4</v>
      </c>
      <c r="C213" s="968" t="s">
        <v>4671</v>
      </c>
      <c r="D213" s="968"/>
      <c r="E213" s="968"/>
      <c r="F213" s="968"/>
      <c r="G213" s="968"/>
      <c r="H213" s="968"/>
      <c r="I213" s="968" t="s">
        <v>4663</v>
      </c>
      <c r="J213" s="966">
        <v>12</v>
      </c>
      <c r="K213" s="966">
        <v>221</v>
      </c>
      <c r="L213" s="974">
        <v>9433</v>
      </c>
      <c r="M213" s="966"/>
      <c r="N213" s="966" t="s">
        <v>775</v>
      </c>
      <c r="O213" s="966" t="s">
        <v>775</v>
      </c>
      <c r="P213" s="966"/>
      <c r="Q213" s="966"/>
      <c r="R213" s="966"/>
      <c r="S213" s="966" t="s">
        <v>4672</v>
      </c>
      <c r="AC213"/>
    </row>
    <row r="214" spans="1:29" ht="22.5" customHeight="1">
      <c r="A214" s="1505">
        <v>211</v>
      </c>
      <c r="B214" s="966">
        <v>23</v>
      </c>
      <c r="C214" s="968" t="s">
        <v>4699</v>
      </c>
      <c r="D214" s="968"/>
      <c r="E214" s="968"/>
      <c r="F214" s="968"/>
      <c r="G214" s="968"/>
      <c r="H214" s="968"/>
      <c r="I214" s="968" t="s">
        <v>4663</v>
      </c>
      <c r="J214" s="966">
        <v>17</v>
      </c>
      <c r="K214" s="966">
        <v>8</v>
      </c>
      <c r="L214" s="974">
        <v>4364</v>
      </c>
      <c r="M214" s="966"/>
      <c r="N214" s="966" t="s">
        <v>754</v>
      </c>
      <c r="O214" s="966" t="s">
        <v>754</v>
      </c>
      <c r="P214" s="966"/>
      <c r="Q214" s="966"/>
      <c r="R214" s="966"/>
      <c r="S214" s="966"/>
      <c r="AC214"/>
    </row>
    <row r="215" spans="1:29" ht="22.5" customHeight="1">
      <c r="A215" s="1505">
        <v>212</v>
      </c>
      <c r="B215" s="966">
        <v>5</v>
      </c>
      <c r="C215" s="968" t="s">
        <v>4673</v>
      </c>
      <c r="D215" s="968"/>
      <c r="E215" s="968"/>
      <c r="F215" s="968"/>
      <c r="G215" s="968"/>
      <c r="H215" s="968"/>
      <c r="I215" s="968" t="s">
        <v>4663</v>
      </c>
      <c r="J215" s="966">
        <v>20</v>
      </c>
      <c r="K215" s="966">
        <v>145</v>
      </c>
      <c r="L215" s="974">
        <v>133</v>
      </c>
      <c r="M215" s="966"/>
      <c r="N215" s="966" t="s">
        <v>3928</v>
      </c>
      <c r="O215" s="966" t="s">
        <v>3928</v>
      </c>
      <c r="P215" s="966"/>
      <c r="Q215" s="966"/>
      <c r="R215" s="966"/>
      <c r="S215" s="966"/>
      <c r="AC215"/>
    </row>
    <row r="216" spans="1:29" ht="22.5" customHeight="1">
      <c r="A216" s="1505">
        <v>213</v>
      </c>
      <c r="B216" s="966">
        <v>11</v>
      </c>
      <c r="C216" s="968" t="s">
        <v>4685</v>
      </c>
      <c r="D216" s="968"/>
      <c r="E216" s="968"/>
      <c r="F216" s="968"/>
      <c r="G216" s="968"/>
      <c r="H216" s="968"/>
      <c r="I216" s="968" t="s">
        <v>4663</v>
      </c>
      <c r="J216" s="966">
        <v>26</v>
      </c>
      <c r="K216" s="966" t="s">
        <v>4686</v>
      </c>
      <c r="L216" s="974">
        <v>113</v>
      </c>
      <c r="M216" s="966"/>
      <c r="N216" s="966" t="s">
        <v>751</v>
      </c>
      <c r="O216" s="966" t="s">
        <v>751</v>
      </c>
      <c r="P216" s="966"/>
      <c r="Q216" s="966"/>
      <c r="R216" s="966"/>
      <c r="S216" s="966"/>
      <c r="AC216"/>
    </row>
    <row r="217" spans="1:29" ht="22.5" customHeight="1">
      <c r="A217" s="1505">
        <v>214</v>
      </c>
      <c r="B217" s="966">
        <v>9</v>
      </c>
      <c r="C217" s="968" t="s">
        <v>4683</v>
      </c>
      <c r="D217" s="968"/>
      <c r="E217" s="968"/>
      <c r="F217" s="968"/>
      <c r="G217" s="968"/>
      <c r="H217" s="968"/>
      <c r="I217" s="968" t="s">
        <v>4663</v>
      </c>
      <c r="J217" s="966">
        <v>26</v>
      </c>
      <c r="K217" s="966">
        <v>206</v>
      </c>
      <c r="L217" s="974">
        <v>175</v>
      </c>
      <c r="M217" s="966"/>
      <c r="N217" s="966" t="s">
        <v>3928</v>
      </c>
      <c r="O217" s="966" t="s">
        <v>3928</v>
      </c>
      <c r="P217" s="966"/>
      <c r="Q217" s="966"/>
      <c r="R217" s="966"/>
      <c r="S217" s="966"/>
      <c r="AC217"/>
    </row>
    <row r="218" spans="1:29" ht="22.5" customHeight="1">
      <c r="A218" s="1505">
        <v>215</v>
      </c>
      <c r="B218" s="966">
        <v>10</v>
      </c>
      <c r="C218" s="968" t="s">
        <v>4684</v>
      </c>
      <c r="D218" s="968"/>
      <c r="E218" s="968"/>
      <c r="F218" s="968"/>
      <c r="G218" s="968"/>
      <c r="H218" s="968"/>
      <c r="I218" s="968" t="s">
        <v>4663</v>
      </c>
      <c r="J218" s="966">
        <v>26</v>
      </c>
      <c r="K218" s="966">
        <v>198</v>
      </c>
      <c r="L218" s="974">
        <v>247</v>
      </c>
      <c r="M218" s="966"/>
      <c r="N218" s="966" t="s">
        <v>988</v>
      </c>
      <c r="O218" s="966" t="s">
        <v>988</v>
      </c>
      <c r="P218" s="966"/>
      <c r="Q218" s="966"/>
      <c r="R218" s="966"/>
      <c r="S218" s="966"/>
      <c r="AC218"/>
    </row>
    <row r="219" spans="1:29" ht="22.5" customHeight="1">
      <c r="A219" s="1505">
        <v>216</v>
      </c>
      <c r="B219" s="966">
        <v>20</v>
      </c>
      <c r="C219" s="968" t="s">
        <v>4353</v>
      </c>
      <c r="D219" s="968"/>
      <c r="E219" s="968"/>
      <c r="F219" s="968"/>
      <c r="G219" s="968"/>
      <c r="H219" s="968"/>
      <c r="I219" s="968" t="s">
        <v>4663</v>
      </c>
      <c r="J219" s="966">
        <v>26</v>
      </c>
      <c r="K219" s="966">
        <v>204</v>
      </c>
      <c r="L219" s="974">
        <v>569</v>
      </c>
      <c r="M219" s="966"/>
      <c r="N219" s="966" t="s">
        <v>840</v>
      </c>
      <c r="O219" s="966" t="s">
        <v>840</v>
      </c>
      <c r="P219" s="966"/>
      <c r="Q219" s="966"/>
      <c r="R219" s="966"/>
      <c r="S219" s="966"/>
      <c r="AC219"/>
    </row>
    <row r="220" spans="1:29" ht="22.5" customHeight="1">
      <c r="A220" s="1505">
        <v>217</v>
      </c>
      <c r="B220" s="966">
        <v>18</v>
      </c>
      <c r="C220" s="968" t="s">
        <v>4694</v>
      </c>
      <c r="D220" s="968"/>
      <c r="E220" s="968"/>
      <c r="F220" s="968"/>
      <c r="G220" s="968"/>
      <c r="H220" s="968"/>
      <c r="I220" s="968" t="s">
        <v>4663</v>
      </c>
      <c r="J220" s="966">
        <v>26</v>
      </c>
      <c r="K220" s="966">
        <v>9</v>
      </c>
      <c r="L220" s="974">
        <v>1290</v>
      </c>
      <c r="M220" s="966"/>
      <c r="N220" s="966" t="s">
        <v>775</v>
      </c>
      <c r="O220" s="966" t="s">
        <v>775</v>
      </c>
      <c r="P220" s="966"/>
      <c r="Q220" s="966"/>
      <c r="R220" s="966"/>
      <c r="S220" s="966"/>
      <c r="AC220"/>
    </row>
    <row r="221" spans="1:29" ht="22.5" customHeight="1">
      <c r="A221" s="1505">
        <v>218</v>
      </c>
      <c r="B221" s="966">
        <v>16</v>
      </c>
      <c r="C221" s="968" t="s">
        <v>4692</v>
      </c>
      <c r="D221" s="968"/>
      <c r="E221" s="968"/>
      <c r="F221" s="968"/>
      <c r="G221" s="968"/>
      <c r="H221" s="968"/>
      <c r="I221" s="968" t="s">
        <v>4663</v>
      </c>
      <c r="J221" s="966">
        <v>26</v>
      </c>
      <c r="K221" s="966">
        <v>13</v>
      </c>
      <c r="L221" s="974">
        <v>2231</v>
      </c>
      <c r="M221" s="966"/>
      <c r="N221" s="966" t="s">
        <v>979</v>
      </c>
      <c r="O221" s="966" t="s">
        <v>979</v>
      </c>
      <c r="P221" s="966"/>
      <c r="Q221" s="966"/>
      <c r="R221" s="966"/>
      <c r="S221" s="966"/>
      <c r="AC221"/>
    </row>
    <row r="222" spans="1:29" ht="22.5" customHeight="1">
      <c r="A222" s="1505">
        <v>219</v>
      </c>
      <c r="B222" s="966">
        <v>17</v>
      </c>
      <c r="C222" s="968" t="s">
        <v>4693</v>
      </c>
      <c r="D222" s="968"/>
      <c r="E222" s="968"/>
      <c r="F222" s="968"/>
      <c r="G222" s="968"/>
      <c r="H222" s="968"/>
      <c r="I222" s="968" t="s">
        <v>4663</v>
      </c>
      <c r="J222" s="966">
        <v>26</v>
      </c>
      <c r="K222" s="966">
        <v>119</v>
      </c>
      <c r="L222" s="974">
        <v>2918</v>
      </c>
      <c r="M222" s="966"/>
      <c r="N222" s="966" t="s">
        <v>751</v>
      </c>
      <c r="O222" s="966" t="s">
        <v>751</v>
      </c>
      <c r="P222" s="966"/>
      <c r="Q222" s="966"/>
      <c r="R222" s="966"/>
      <c r="S222" s="966"/>
      <c r="AC222"/>
    </row>
    <row r="223" spans="1:29" ht="22.5" customHeight="1">
      <c r="A223" s="1505">
        <v>220</v>
      </c>
      <c r="B223" s="966">
        <v>19</v>
      </c>
      <c r="C223" s="968" t="s">
        <v>4695</v>
      </c>
      <c r="D223" s="968"/>
      <c r="E223" s="968"/>
      <c r="F223" s="968"/>
      <c r="G223" s="968"/>
      <c r="H223" s="968"/>
      <c r="I223" s="968" t="s">
        <v>4663</v>
      </c>
      <c r="J223" s="966">
        <v>26</v>
      </c>
      <c r="K223" s="966">
        <v>196</v>
      </c>
      <c r="L223" s="974">
        <v>4387</v>
      </c>
      <c r="M223" s="966"/>
      <c r="N223" s="966" t="s">
        <v>754</v>
      </c>
      <c r="O223" s="966" t="s">
        <v>754</v>
      </c>
      <c r="P223" s="966"/>
      <c r="Q223" s="966"/>
      <c r="R223" s="966"/>
      <c r="S223" s="966"/>
      <c r="AC223"/>
    </row>
    <row r="224" spans="1:29" ht="22.5" customHeight="1">
      <c r="A224" s="1505">
        <v>221</v>
      </c>
      <c r="B224" s="966">
        <v>21</v>
      </c>
      <c r="C224" s="968" t="s">
        <v>4696</v>
      </c>
      <c r="D224" s="968"/>
      <c r="E224" s="968"/>
      <c r="F224" s="968"/>
      <c r="G224" s="968"/>
      <c r="H224" s="968"/>
      <c r="I224" s="968" t="s">
        <v>4663</v>
      </c>
      <c r="J224" s="966">
        <v>26</v>
      </c>
      <c r="K224" s="1023">
        <v>197201</v>
      </c>
      <c r="L224" s="974">
        <v>6486</v>
      </c>
      <c r="M224" s="966"/>
      <c r="N224" s="966" t="s">
        <v>775</v>
      </c>
      <c r="O224" s="966" t="s">
        <v>775</v>
      </c>
      <c r="P224" s="966"/>
      <c r="Q224" s="966"/>
      <c r="R224" s="966"/>
      <c r="S224" s="966"/>
      <c r="AC224"/>
    </row>
    <row r="225" spans="1:29" ht="22.5" customHeight="1">
      <c r="A225" s="1505">
        <v>222</v>
      </c>
      <c r="B225" s="966">
        <v>22</v>
      </c>
      <c r="C225" s="968" t="s">
        <v>4697</v>
      </c>
      <c r="D225" s="968"/>
      <c r="E225" s="968"/>
      <c r="F225" s="968"/>
      <c r="G225" s="968"/>
      <c r="H225" s="968"/>
      <c r="I225" s="968" t="s">
        <v>4663</v>
      </c>
      <c r="J225" s="966">
        <v>29</v>
      </c>
      <c r="K225" s="966">
        <v>401</v>
      </c>
      <c r="L225" s="974" t="s">
        <v>4698</v>
      </c>
      <c r="M225" s="966"/>
      <c r="N225" s="966" t="s">
        <v>3928</v>
      </c>
      <c r="O225" s="966" t="s">
        <v>3928</v>
      </c>
      <c r="P225" s="966"/>
      <c r="Q225" s="966"/>
      <c r="R225" s="966"/>
      <c r="S225" s="966"/>
      <c r="AC225"/>
    </row>
    <row r="226" spans="1:29" ht="22.5" customHeight="1">
      <c r="A226" s="1505">
        <v>223</v>
      </c>
      <c r="B226" s="966">
        <v>8</v>
      </c>
      <c r="C226" s="968" t="s">
        <v>4681</v>
      </c>
      <c r="D226" s="968"/>
      <c r="E226" s="968"/>
      <c r="F226" s="968"/>
      <c r="G226" s="968"/>
      <c r="H226" s="968"/>
      <c r="I226" s="968" t="s">
        <v>4663</v>
      </c>
      <c r="J226" s="966">
        <v>30</v>
      </c>
      <c r="K226" s="966">
        <v>783</v>
      </c>
      <c r="L226" s="974">
        <v>206</v>
      </c>
      <c r="M226" s="966"/>
      <c r="N226" s="966" t="s">
        <v>3928</v>
      </c>
      <c r="O226" s="966" t="s">
        <v>3928</v>
      </c>
      <c r="P226" s="966"/>
      <c r="Q226" s="966"/>
      <c r="R226" s="966"/>
      <c r="S226" s="966" t="s">
        <v>4682</v>
      </c>
      <c r="AC226"/>
    </row>
    <row r="227" spans="1:29" ht="22.5" customHeight="1">
      <c r="A227" s="1505">
        <v>224</v>
      </c>
      <c r="B227" s="966">
        <v>6</v>
      </c>
      <c r="C227" s="968" t="s">
        <v>4674</v>
      </c>
      <c r="D227" s="968"/>
      <c r="E227" s="968"/>
      <c r="F227" s="968"/>
      <c r="G227" s="968"/>
      <c r="H227" s="968"/>
      <c r="I227" s="968" t="s">
        <v>4663</v>
      </c>
      <c r="J227" s="966" t="s">
        <v>4675</v>
      </c>
      <c r="K227" s="966" t="s">
        <v>4676</v>
      </c>
      <c r="L227" s="974" t="s">
        <v>4677</v>
      </c>
      <c r="M227" s="966"/>
      <c r="N227" s="966" t="s">
        <v>3928</v>
      </c>
      <c r="O227" s="966" t="s">
        <v>3928</v>
      </c>
      <c r="P227" s="966"/>
      <c r="Q227" s="966"/>
      <c r="R227" s="966"/>
      <c r="S227" s="966"/>
      <c r="AC227"/>
    </row>
    <row r="228" spans="1:29" ht="22.5" customHeight="1">
      <c r="A228" s="1505">
        <v>225</v>
      </c>
      <c r="B228" s="966">
        <v>13</v>
      </c>
      <c r="C228" s="968" t="s">
        <v>4689</v>
      </c>
      <c r="D228" s="968"/>
      <c r="E228" s="968"/>
      <c r="F228" s="968"/>
      <c r="G228" s="968"/>
      <c r="H228" s="968"/>
      <c r="I228" s="968" t="s">
        <v>4663</v>
      </c>
      <c r="J228" s="966" t="s">
        <v>4675</v>
      </c>
      <c r="K228" s="966">
        <v>301</v>
      </c>
      <c r="L228" s="974">
        <v>5400</v>
      </c>
      <c r="M228" s="966"/>
      <c r="N228" s="966" t="s">
        <v>840</v>
      </c>
      <c r="O228" s="966" t="s">
        <v>840</v>
      </c>
      <c r="P228" s="966"/>
      <c r="Q228" s="966"/>
      <c r="R228" s="966"/>
      <c r="S228" s="966"/>
      <c r="AC228"/>
    </row>
    <row r="229" spans="1:29" ht="22.5" customHeight="1">
      <c r="A229" s="1505">
        <v>226</v>
      </c>
      <c r="B229" s="966">
        <v>14</v>
      </c>
      <c r="C229" s="968" t="s">
        <v>4690</v>
      </c>
      <c r="D229" s="968"/>
      <c r="E229" s="968"/>
      <c r="F229" s="968"/>
      <c r="G229" s="968"/>
      <c r="H229" s="968"/>
      <c r="I229" s="968" t="s">
        <v>4663</v>
      </c>
      <c r="J229" s="966" t="s">
        <v>4675</v>
      </c>
      <c r="K229" s="966">
        <v>302</v>
      </c>
      <c r="L229" s="974">
        <v>8999</v>
      </c>
      <c r="M229" s="966"/>
      <c r="N229" s="966" t="s">
        <v>775</v>
      </c>
      <c r="O229" s="966" t="s">
        <v>775</v>
      </c>
      <c r="P229" s="966"/>
      <c r="Q229" s="966"/>
      <c r="R229" s="966"/>
      <c r="S229" s="966"/>
      <c r="AC229"/>
    </row>
    <row r="230" spans="1:29" ht="22.5" customHeight="1">
      <c r="A230" s="1505">
        <v>227</v>
      </c>
      <c r="B230" s="966">
        <v>12</v>
      </c>
      <c r="C230" s="968" t="s">
        <v>4687</v>
      </c>
      <c r="D230" s="968"/>
      <c r="E230" s="968"/>
      <c r="F230" s="968"/>
      <c r="G230" s="968"/>
      <c r="H230" s="968"/>
      <c r="I230" s="968" t="s">
        <v>4663</v>
      </c>
      <c r="J230" s="966" t="s">
        <v>4675</v>
      </c>
      <c r="K230" s="966">
        <v>303</v>
      </c>
      <c r="L230" s="974">
        <v>17600</v>
      </c>
      <c r="M230" s="966"/>
      <c r="N230" s="966" t="s">
        <v>775</v>
      </c>
      <c r="O230" s="966" t="s">
        <v>775</v>
      </c>
      <c r="P230" s="966"/>
      <c r="Q230" s="966"/>
      <c r="R230" s="966"/>
      <c r="S230" s="966" t="s">
        <v>4688</v>
      </c>
    </row>
    <row r="231" spans="1:29" ht="22.5" customHeight="1">
      <c r="A231" s="1505">
        <v>228</v>
      </c>
      <c r="B231" s="966">
        <v>15</v>
      </c>
      <c r="C231" s="968" t="s">
        <v>4691</v>
      </c>
      <c r="D231" s="968"/>
      <c r="E231" s="968"/>
      <c r="F231" s="968"/>
      <c r="G231" s="968"/>
      <c r="H231" s="968"/>
      <c r="I231" s="968" t="s">
        <v>4663</v>
      </c>
      <c r="J231" s="966" t="s">
        <v>4675</v>
      </c>
      <c r="K231" s="966">
        <v>304</v>
      </c>
      <c r="L231" s="974">
        <v>22710</v>
      </c>
      <c r="M231" s="966"/>
      <c r="N231" s="966" t="s">
        <v>756</v>
      </c>
      <c r="O231" s="966" t="s">
        <v>756</v>
      </c>
      <c r="P231" s="966"/>
      <c r="Q231" s="966"/>
      <c r="R231" s="966"/>
      <c r="S231" s="966"/>
    </row>
    <row r="232" spans="1:29" ht="22.5" customHeight="1">
      <c r="A232" s="1505">
        <v>229</v>
      </c>
      <c r="B232" s="966">
        <v>7</v>
      </c>
      <c r="C232" s="968" t="s">
        <v>4678</v>
      </c>
      <c r="D232" s="968"/>
      <c r="E232" s="968"/>
      <c r="F232" s="968"/>
      <c r="G232" s="968"/>
      <c r="H232" s="968"/>
      <c r="I232" s="968" t="s">
        <v>4663</v>
      </c>
      <c r="J232" s="966" t="s">
        <v>4679</v>
      </c>
      <c r="K232" s="966" t="s">
        <v>4680</v>
      </c>
      <c r="L232" s="974">
        <v>1456</v>
      </c>
      <c r="M232" s="966"/>
      <c r="N232" s="966" t="s">
        <v>754</v>
      </c>
      <c r="O232" s="966" t="s">
        <v>754</v>
      </c>
      <c r="P232" s="966"/>
      <c r="Q232" s="966"/>
      <c r="R232" s="966"/>
      <c r="S232" s="966"/>
    </row>
    <row r="233" spans="1:29" customFormat="1">
      <c r="A233" s="1505">
        <v>230</v>
      </c>
      <c r="B233" s="1005">
        <v>9</v>
      </c>
      <c r="C233" s="1006" t="s">
        <v>978</v>
      </c>
      <c r="D233" s="1006"/>
      <c r="E233" s="1006"/>
      <c r="F233" s="1006"/>
      <c r="G233" s="1006"/>
      <c r="H233" s="1006"/>
      <c r="I233" s="1090" t="s">
        <v>4701</v>
      </c>
      <c r="J233" s="1004">
        <v>22</v>
      </c>
      <c r="K233" s="1007">
        <v>1214</v>
      </c>
      <c r="L233" s="1004">
        <v>714</v>
      </c>
      <c r="M233" s="1004"/>
      <c r="N233" s="1005" t="s">
        <v>979</v>
      </c>
      <c r="O233" s="1005" t="s">
        <v>979</v>
      </c>
      <c r="P233" s="1005"/>
      <c r="Q233" s="1005"/>
      <c r="R233" s="1005"/>
      <c r="S233" s="1004"/>
      <c r="AC233" s="958"/>
    </row>
    <row r="234" spans="1:29" customFormat="1">
      <c r="A234" s="1505">
        <v>231</v>
      </c>
      <c r="B234" s="1005">
        <v>8</v>
      </c>
      <c r="C234" s="1006" t="s">
        <v>3358</v>
      </c>
      <c r="D234" s="1006"/>
      <c r="E234" s="1006"/>
      <c r="F234" s="1006"/>
      <c r="G234" s="1006"/>
      <c r="H234" s="1006"/>
      <c r="I234" s="1090" t="s">
        <v>4701</v>
      </c>
      <c r="J234" s="1004">
        <v>22</v>
      </c>
      <c r="K234" s="1007">
        <v>1022</v>
      </c>
      <c r="L234" s="1004">
        <v>3670</v>
      </c>
      <c r="M234" s="1004"/>
      <c r="N234" s="1005" t="s">
        <v>775</v>
      </c>
      <c r="O234" s="1005" t="s">
        <v>775</v>
      </c>
      <c r="P234" s="1005"/>
      <c r="Q234" s="1005"/>
      <c r="R234" s="1005"/>
      <c r="S234" s="1004"/>
      <c r="AC234" s="958"/>
    </row>
    <row r="235" spans="1:29" customFormat="1">
      <c r="A235" s="1505">
        <v>232</v>
      </c>
      <c r="B235" s="1005">
        <v>11</v>
      </c>
      <c r="C235" s="1006" t="s">
        <v>4707</v>
      </c>
      <c r="D235" s="1006"/>
      <c r="E235" s="1006"/>
      <c r="F235" s="1006"/>
      <c r="G235" s="1006"/>
      <c r="H235" s="1006"/>
      <c r="I235" s="1090" t="s">
        <v>4701</v>
      </c>
      <c r="J235" s="1004">
        <v>23</v>
      </c>
      <c r="K235" s="1007">
        <v>192</v>
      </c>
      <c r="L235" s="1004">
        <v>691</v>
      </c>
      <c r="M235" s="1004"/>
      <c r="N235" s="1005" t="s">
        <v>3928</v>
      </c>
      <c r="O235" s="1005" t="s">
        <v>3928</v>
      </c>
      <c r="P235" s="1005"/>
      <c r="Q235" s="1005"/>
      <c r="R235" s="1005"/>
      <c r="S235" s="1004"/>
      <c r="AC235" s="958"/>
    </row>
    <row r="236" spans="1:29" customFormat="1">
      <c r="A236" s="1505">
        <v>233</v>
      </c>
      <c r="B236" s="1005">
        <v>4</v>
      </c>
      <c r="C236" s="1006" t="s">
        <v>2715</v>
      </c>
      <c r="D236" s="1006"/>
      <c r="E236" s="1006"/>
      <c r="F236" s="1006"/>
      <c r="G236" s="1006"/>
      <c r="H236" s="1006"/>
      <c r="I236" s="1090" t="s">
        <v>4701</v>
      </c>
      <c r="J236" s="1004">
        <v>23</v>
      </c>
      <c r="K236" s="1007">
        <v>190</v>
      </c>
      <c r="L236" s="1004">
        <v>1023</v>
      </c>
      <c r="M236" s="1004"/>
      <c r="N236" s="1005" t="s">
        <v>840</v>
      </c>
      <c r="O236" s="1005" t="s">
        <v>840</v>
      </c>
      <c r="P236" s="1005"/>
      <c r="Q236" s="1005"/>
      <c r="R236" s="1005"/>
      <c r="S236" s="1004"/>
      <c r="AC236" s="958"/>
    </row>
    <row r="237" spans="1:29" customFormat="1">
      <c r="A237" s="1505">
        <v>234</v>
      </c>
      <c r="B237" s="1005">
        <v>12</v>
      </c>
      <c r="C237" s="1006" t="s">
        <v>4708</v>
      </c>
      <c r="D237" s="1006"/>
      <c r="E237" s="1006"/>
      <c r="F237" s="1006"/>
      <c r="G237" s="1006"/>
      <c r="H237" s="1006"/>
      <c r="I237" s="1090" t="s">
        <v>4701</v>
      </c>
      <c r="J237" s="1004">
        <v>23</v>
      </c>
      <c r="K237" s="1007">
        <v>1025</v>
      </c>
      <c r="L237" s="1004">
        <v>1094</v>
      </c>
      <c r="M237" s="1004"/>
      <c r="N237" s="1005" t="s">
        <v>754</v>
      </c>
      <c r="O237" s="1005" t="s">
        <v>754</v>
      </c>
      <c r="P237" s="1005"/>
      <c r="Q237" s="1005"/>
      <c r="R237" s="1005"/>
      <c r="S237" s="1004"/>
      <c r="AC237" s="994"/>
    </row>
    <row r="238" spans="1:29" customFormat="1">
      <c r="A238" s="1505">
        <v>235</v>
      </c>
      <c r="B238" s="1005">
        <v>3</v>
      </c>
      <c r="C238" s="1006" t="s">
        <v>978</v>
      </c>
      <c r="D238" s="1006"/>
      <c r="E238" s="1006"/>
      <c r="F238" s="1006"/>
      <c r="G238" s="1006"/>
      <c r="H238" s="1006"/>
      <c r="I238" s="1090" t="s">
        <v>4701</v>
      </c>
      <c r="J238" s="1004">
        <v>23</v>
      </c>
      <c r="K238" s="1007">
        <v>60</v>
      </c>
      <c r="L238" s="1004">
        <v>9618</v>
      </c>
      <c r="M238" s="1004"/>
      <c r="N238" s="1005" t="s">
        <v>979</v>
      </c>
      <c r="O238" s="1005" t="s">
        <v>979</v>
      </c>
      <c r="P238" s="1005"/>
      <c r="Q238" s="1005"/>
      <c r="R238" s="1005"/>
      <c r="S238" s="1004"/>
      <c r="AC238" s="958"/>
    </row>
    <row r="239" spans="1:29" customFormat="1">
      <c r="A239" s="1505">
        <v>236</v>
      </c>
      <c r="B239" s="1005">
        <v>1</v>
      </c>
      <c r="C239" s="1006" t="s">
        <v>4700</v>
      </c>
      <c r="D239" s="1006"/>
      <c r="E239" s="1006"/>
      <c r="F239" s="1006"/>
      <c r="G239" s="1006"/>
      <c r="H239" s="1006"/>
      <c r="I239" s="1090" t="s">
        <v>4701</v>
      </c>
      <c r="J239" s="1004">
        <v>24</v>
      </c>
      <c r="K239" s="1007">
        <v>81</v>
      </c>
      <c r="L239" s="1004">
        <v>2808</v>
      </c>
      <c r="M239" s="1004"/>
      <c r="N239" s="1005" t="s">
        <v>775</v>
      </c>
      <c r="O239" s="1005" t="s">
        <v>775</v>
      </c>
      <c r="P239" s="1005"/>
      <c r="Q239" s="1005"/>
      <c r="R239" s="1005"/>
      <c r="S239" s="1004"/>
      <c r="AC239" s="958"/>
    </row>
    <row r="240" spans="1:29" customFormat="1">
      <c r="A240" s="1505">
        <v>237</v>
      </c>
      <c r="B240" s="1005">
        <v>2</v>
      </c>
      <c r="C240" s="1006" t="s">
        <v>4702</v>
      </c>
      <c r="D240" s="1006"/>
      <c r="E240" s="1006"/>
      <c r="F240" s="1006"/>
      <c r="G240" s="1006"/>
      <c r="H240" s="1006"/>
      <c r="I240" s="1090" t="s">
        <v>4701</v>
      </c>
      <c r="J240" s="1004">
        <v>24</v>
      </c>
      <c r="K240" s="1007">
        <v>108</v>
      </c>
      <c r="L240" s="1004">
        <v>4738</v>
      </c>
      <c r="M240" s="1004"/>
      <c r="N240" s="1005" t="s">
        <v>775</v>
      </c>
      <c r="O240" s="1005" t="s">
        <v>775</v>
      </c>
      <c r="P240" s="1005"/>
      <c r="Q240" s="1005"/>
      <c r="R240" s="1005"/>
      <c r="S240" s="1004"/>
      <c r="AC240" s="958"/>
    </row>
    <row r="241" spans="1:29" customFormat="1">
      <c r="A241" s="1505">
        <v>238</v>
      </c>
      <c r="B241" s="1005">
        <v>5</v>
      </c>
      <c r="C241" s="1006" t="s">
        <v>4702</v>
      </c>
      <c r="D241" s="1006"/>
      <c r="E241" s="1006"/>
      <c r="F241" s="1006"/>
      <c r="G241" s="1006"/>
      <c r="H241" s="1006"/>
      <c r="I241" s="1090" t="s">
        <v>4701</v>
      </c>
      <c r="J241" s="1004">
        <v>25</v>
      </c>
      <c r="K241" s="1007" t="s">
        <v>4703</v>
      </c>
      <c r="L241" s="1004">
        <v>11875</v>
      </c>
      <c r="M241" s="1004"/>
      <c r="N241" s="1005" t="s">
        <v>775</v>
      </c>
      <c r="O241" s="1005" t="s">
        <v>775</v>
      </c>
      <c r="P241" s="1005"/>
      <c r="Q241" s="1005"/>
      <c r="R241" s="1005"/>
      <c r="S241" s="1004"/>
      <c r="AC241" s="958"/>
    </row>
    <row r="242" spans="1:29" customFormat="1">
      <c r="A242" s="1505">
        <v>239</v>
      </c>
      <c r="B242" s="1005">
        <v>6</v>
      </c>
      <c r="C242" s="1006" t="s">
        <v>4704</v>
      </c>
      <c r="D242" s="1006"/>
      <c r="E242" s="1006"/>
      <c r="F242" s="1006"/>
      <c r="G242" s="1006"/>
      <c r="H242" s="1006"/>
      <c r="I242" s="1090" t="s">
        <v>4701</v>
      </c>
      <c r="J242" s="1004">
        <v>29</v>
      </c>
      <c r="K242" s="1007" t="s">
        <v>4705</v>
      </c>
      <c r="L242" s="1004">
        <v>4115</v>
      </c>
      <c r="M242" s="1004"/>
      <c r="N242" s="1005" t="s">
        <v>751</v>
      </c>
      <c r="O242" s="1005" t="s">
        <v>751</v>
      </c>
      <c r="P242" s="1005"/>
      <c r="Q242" s="1005"/>
      <c r="R242" s="1005"/>
      <c r="S242" s="1004"/>
      <c r="AC242" s="958"/>
    </row>
    <row r="243" spans="1:29" customFormat="1">
      <c r="A243" s="1505">
        <v>240</v>
      </c>
      <c r="B243" s="1005">
        <v>7</v>
      </c>
      <c r="C243" s="1006" t="s">
        <v>4706</v>
      </c>
      <c r="D243" s="1006"/>
      <c r="E243" s="1006"/>
      <c r="F243" s="1006"/>
      <c r="G243" s="1006"/>
      <c r="H243" s="1006"/>
      <c r="I243" s="1090" t="s">
        <v>4701</v>
      </c>
      <c r="J243" s="1004">
        <v>33</v>
      </c>
      <c r="K243" s="1007">
        <v>33</v>
      </c>
      <c r="L243" s="1004">
        <v>4830</v>
      </c>
      <c r="M243" s="1004"/>
      <c r="N243" s="1005" t="s">
        <v>775</v>
      </c>
      <c r="O243" s="1005" t="s">
        <v>775</v>
      </c>
      <c r="P243" s="1005"/>
      <c r="Q243" s="1005"/>
      <c r="R243" s="1005"/>
      <c r="S243" s="1004"/>
      <c r="AC243" s="958"/>
    </row>
    <row r="244" spans="1:29" customFormat="1">
      <c r="A244" s="1505">
        <v>241</v>
      </c>
      <c r="B244" s="1005">
        <v>10</v>
      </c>
      <c r="C244" s="1006" t="s">
        <v>974</v>
      </c>
      <c r="D244" s="1006"/>
      <c r="E244" s="1006"/>
      <c r="F244" s="1006"/>
      <c r="G244" s="1006"/>
      <c r="H244" s="1006"/>
      <c r="I244" s="1090" t="s">
        <v>4701</v>
      </c>
      <c r="J244" s="1004">
        <v>35</v>
      </c>
      <c r="K244" s="1007" t="s">
        <v>4292</v>
      </c>
      <c r="L244" s="1004">
        <v>5924</v>
      </c>
      <c r="M244" s="1004"/>
      <c r="N244" s="1005" t="s">
        <v>756</v>
      </c>
      <c r="O244" s="1005" t="s">
        <v>756</v>
      </c>
      <c r="P244" s="1005"/>
      <c r="Q244" s="1005"/>
      <c r="R244" s="1005"/>
      <c r="S244" s="1004"/>
      <c r="AC244" s="958"/>
    </row>
    <row r="245" spans="1:29" customFormat="1">
      <c r="A245" s="1505">
        <v>242</v>
      </c>
      <c r="B245" s="1005">
        <v>13</v>
      </c>
      <c r="C245" s="1006" t="s">
        <v>4709</v>
      </c>
      <c r="D245" s="1006"/>
      <c r="E245" s="1006"/>
      <c r="F245" s="1006"/>
      <c r="G245" s="1006"/>
      <c r="H245" s="1006"/>
      <c r="I245" s="1090" t="s">
        <v>4701</v>
      </c>
      <c r="J245" s="1004">
        <v>49</v>
      </c>
      <c r="K245" s="1007">
        <v>288</v>
      </c>
      <c r="L245" s="1004">
        <v>476</v>
      </c>
      <c r="M245" s="1004"/>
      <c r="N245" s="1005" t="s">
        <v>3928</v>
      </c>
      <c r="O245" s="1005" t="s">
        <v>3928</v>
      </c>
      <c r="P245" s="1005"/>
      <c r="Q245" s="1005"/>
      <c r="R245" s="1005"/>
      <c r="S245" s="1004"/>
      <c r="AC245" s="958"/>
    </row>
    <row r="246" spans="1:29" customFormat="1">
      <c r="A246" s="1505">
        <v>243</v>
      </c>
      <c r="B246" s="1005">
        <v>14</v>
      </c>
      <c r="C246" s="1006" t="s">
        <v>4709</v>
      </c>
      <c r="D246" s="1006"/>
      <c r="E246" s="1006"/>
      <c r="F246" s="1006"/>
      <c r="G246" s="1006"/>
      <c r="H246" s="1006"/>
      <c r="I246" s="1090" t="s">
        <v>4701</v>
      </c>
      <c r="J246" s="1004">
        <v>49</v>
      </c>
      <c r="K246" s="1007" t="s">
        <v>4710</v>
      </c>
      <c r="L246" s="1004">
        <v>1244</v>
      </c>
      <c r="M246" s="1004"/>
      <c r="N246" s="1005" t="s">
        <v>3928</v>
      </c>
      <c r="O246" s="1005" t="s">
        <v>3928</v>
      </c>
      <c r="P246" s="1005"/>
      <c r="Q246" s="1005"/>
      <c r="R246" s="1005"/>
      <c r="S246" s="1004"/>
      <c r="AC246" s="958"/>
    </row>
    <row r="247" spans="1:29" customFormat="1">
      <c r="A247" s="1505">
        <v>244</v>
      </c>
      <c r="B247" s="1005">
        <v>2</v>
      </c>
      <c r="C247" s="1004" t="s">
        <v>4714</v>
      </c>
      <c r="D247" s="1004"/>
      <c r="E247" s="1004"/>
      <c r="F247" s="1004"/>
      <c r="G247" s="1004"/>
      <c r="H247" s="1004"/>
      <c r="I247" s="1000" t="s">
        <v>4712</v>
      </c>
      <c r="J247" s="1004">
        <v>36</v>
      </c>
      <c r="K247" s="1004">
        <v>682</v>
      </c>
      <c r="L247" s="1004">
        <v>6375</v>
      </c>
      <c r="M247" s="1004"/>
      <c r="N247" s="1005" t="s">
        <v>775</v>
      </c>
      <c r="O247" s="1005" t="s">
        <v>775</v>
      </c>
      <c r="P247" s="1005"/>
      <c r="Q247" s="1005"/>
      <c r="R247" s="1005"/>
      <c r="S247" s="1004"/>
      <c r="AC247" s="958"/>
    </row>
    <row r="248" spans="1:29" customFormat="1">
      <c r="A248" s="1505">
        <v>245</v>
      </c>
      <c r="B248" s="1005">
        <v>1</v>
      </c>
      <c r="C248" s="1004" t="s">
        <v>4711</v>
      </c>
      <c r="D248" s="1004"/>
      <c r="E248" s="1004"/>
      <c r="F248" s="1004"/>
      <c r="G248" s="1004"/>
      <c r="H248" s="1004"/>
      <c r="I248" s="1000" t="s">
        <v>4712</v>
      </c>
      <c r="J248" s="1004">
        <v>36</v>
      </c>
      <c r="K248" s="1007" t="s">
        <v>4713</v>
      </c>
      <c r="L248" s="1004">
        <v>13170</v>
      </c>
      <c r="M248" s="1004"/>
      <c r="N248" s="1005" t="s">
        <v>775</v>
      </c>
      <c r="O248" s="1005" t="s">
        <v>775</v>
      </c>
      <c r="P248" s="1005"/>
      <c r="Q248" s="1005"/>
      <c r="R248" s="1005"/>
      <c r="S248" s="1004"/>
      <c r="AC248" s="958"/>
    </row>
    <row r="249" spans="1:29" customFormat="1">
      <c r="A249" s="1505">
        <v>246</v>
      </c>
      <c r="B249" s="1005">
        <v>5</v>
      </c>
      <c r="C249" s="1004" t="s">
        <v>2156</v>
      </c>
      <c r="D249" s="1004"/>
      <c r="E249" s="1004"/>
      <c r="F249" s="1004"/>
      <c r="G249" s="1004"/>
      <c r="H249" s="1004"/>
      <c r="I249" s="1000" t="s">
        <v>4712</v>
      </c>
      <c r="J249" s="1004">
        <v>37</v>
      </c>
      <c r="K249" s="1004">
        <v>778</v>
      </c>
      <c r="L249" s="1004">
        <v>347</v>
      </c>
      <c r="M249" s="1004"/>
      <c r="N249" s="1005" t="s">
        <v>988</v>
      </c>
      <c r="O249" s="1005" t="s">
        <v>988</v>
      </c>
      <c r="P249" s="1005"/>
      <c r="Q249" s="1005"/>
      <c r="R249" s="1005"/>
      <c r="S249" s="1004"/>
      <c r="AC249" s="958"/>
    </row>
    <row r="250" spans="1:29" customFormat="1">
      <c r="A250" s="1505">
        <v>247</v>
      </c>
      <c r="B250" s="1005">
        <v>7</v>
      </c>
      <c r="C250" s="1004" t="s">
        <v>4716</v>
      </c>
      <c r="D250" s="1004"/>
      <c r="E250" s="1004"/>
      <c r="F250" s="1004"/>
      <c r="G250" s="1004"/>
      <c r="H250" s="1004"/>
      <c r="I250" s="1000" t="s">
        <v>4712</v>
      </c>
      <c r="J250" s="1004">
        <v>37</v>
      </c>
      <c r="K250" s="1004">
        <v>673</v>
      </c>
      <c r="L250" s="1004">
        <v>551</v>
      </c>
      <c r="M250" s="1004"/>
      <c r="N250" s="1005" t="s">
        <v>3928</v>
      </c>
      <c r="O250" s="1005" t="s">
        <v>3928</v>
      </c>
      <c r="P250" s="1005"/>
      <c r="Q250" s="1005"/>
      <c r="R250" s="1005"/>
      <c r="S250" s="1004"/>
      <c r="AC250" s="958"/>
    </row>
    <row r="251" spans="1:29" customFormat="1">
      <c r="A251" s="1505">
        <v>248</v>
      </c>
      <c r="B251" s="1005">
        <v>4</v>
      </c>
      <c r="C251" s="1004" t="s">
        <v>839</v>
      </c>
      <c r="D251" s="1004"/>
      <c r="E251" s="1004"/>
      <c r="F251" s="1004"/>
      <c r="G251" s="1004"/>
      <c r="H251" s="1004"/>
      <c r="I251" s="1000" t="s">
        <v>4712</v>
      </c>
      <c r="J251" s="1004">
        <v>37</v>
      </c>
      <c r="K251" s="1004">
        <v>777</v>
      </c>
      <c r="L251" s="1004">
        <v>948</v>
      </c>
      <c r="M251" s="1004"/>
      <c r="N251" s="1005" t="s">
        <v>840</v>
      </c>
      <c r="O251" s="1005" t="s">
        <v>840</v>
      </c>
      <c r="P251" s="1005"/>
      <c r="Q251" s="1005"/>
      <c r="R251" s="1005"/>
      <c r="S251" s="1004"/>
      <c r="AC251" s="958"/>
    </row>
    <row r="252" spans="1:29" customFormat="1">
      <c r="A252" s="1505">
        <v>249</v>
      </c>
      <c r="B252" s="1005">
        <v>8</v>
      </c>
      <c r="C252" s="1004" t="s">
        <v>4717</v>
      </c>
      <c r="D252" s="1004"/>
      <c r="E252" s="1004"/>
      <c r="F252" s="1004"/>
      <c r="G252" s="1004"/>
      <c r="H252" s="1004"/>
      <c r="I252" s="1000" t="s">
        <v>4712</v>
      </c>
      <c r="J252" s="1004">
        <v>37</v>
      </c>
      <c r="K252" s="1004">
        <v>787</v>
      </c>
      <c r="L252" s="1004">
        <v>2848</v>
      </c>
      <c r="M252" s="1004"/>
      <c r="N252" s="1005" t="s">
        <v>754</v>
      </c>
      <c r="O252" s="1005" t="s">
        <v>754</v>
      </c>
      <c r="P252" s="1005"/>
      <c r="Q252" s="1005"/>
      <c r="R252" s="1005"/>
      <c r="S252" s="1004"/>
      <c r="AC252" s="958"/>
    </row>
    <row r="253" spans="1:29" customFormat="1">
      <c r="A253" s="1505">
        <v>250</v>
      </c>
      <c r="B253" s="1005">
        <v>6</v>
      </c>
      <c r="C253" s="1004" t="s">
        <v>1407</v>
      </c>
      <c r="D253" s="1004"/>
      <c r="E253" s="1004"/>
      <c r="F253" s="1004"/>
      <c r="G253" s="1004"/>
      <c r="H253" s="1004"/>
      <c r="I253" s="1000" t="s">
        <v>4712</v>
      </c>
      <c r="J253" s="1004">
        <v>37</v>
      </c>
      <c r="K253" s="1004">
        <v>780</v>
      </c>
      <c r="L253" s="1004">
        <v>3282</v>
      </c>
      <c r="M253" s="1004"/>
      <c r="N253" s="1005" t="s">
        <v>751</v>
      </c>
      <c r="O253" s="1005" t="s">
        <v>751</v>
      </c>
      <c r="P253" s="1005"/>
      <c r="Q253" s="1005"/>
      <c r="R253" s="1005"/>
      <c r="S253" s="1004"/>
      <c r="AC253" s="958"/>
    </row>
    <row r="254" spans="1:29" customFormat="1">
      <c r="A254" s="1505">
        <v>251</v>
      </c>
      <c r="B254" s="1005">
        <v>3</v>
      </c>
      <c r="C254" s="1004" t="s">
        <v>4715</v>
      </c>
      <c r="D254" s="1004"/>
      <c r="E254" s="1004"/>
      <c r="F254" s="1004"/>
      <c r="G254" s="1004"/>
      <c r="H254" s="1004"/>
      <c r="I254" s="1000" t="s">
        <v>4712</v>
      </c>
      <c r="J254" s="1004">
        <v>37</v>
      </c>
      <c r="K254" s="1004">
        <v>799</v>
      </c>
      <c r="L254" s="1004">
        <v>9318</v>
      </c>
      <c r="M254" s="1004"/>
      <c r="N254" s="1005" t="s">
        <v>775</v>
      </c>
      <c r="O254" s="1005" t="s">
        <v>775</v>
      </c>
      <c r="P254" s="1005"/>
      <c r="Q254" s="1005"/>
      <c r="R254" s="1005"/>
      <c r="S254" s="1004"/>
      <c r="AC254" s="958"/>
    </row>
    <row r="255" spans="1:29" customFormat="1">
      <c r="A255" s="1505">
        <v>252</v>
      </c>
      <c r="B255" s="1005">
        <v>10</v>
      </c>
      <c r="C255" s="1004" t="s">
        <v>4719</v>
      </c>
      <c r="D255" s="1004"/>
      <c r="E255" s="1004"/>
      <c r="F255" s="1004"/>
      <c r="G255" s="1004"/>
      <c r="H255" s="1004"/>
      <c r="I255" s="1000" t="s">
        <v>4712</v>
      </c>
      <c r="J255" s="1004">
        <v>38</v>
      </c>
      <c r="K255" s="1004">
        <v>233</v>
      </c>
      <c r="L255" s="1004">
        <v>1681</v>
      </c>
      <c r="M255" s="1004"/>
      <c r="N255" s="1005" t="s">
        <v>979</v>
      </c>
      <c r="O255" s="1005" t="s">
        <v>979</v>
      </c>
      <c r="P255" s="1005"/>
      <c r="Q255" s="1005"/>
      <c r="R255" s="1005"/>
      <c r="S255" s="1004"/>
      <c r="AC255" s="958"/>
    </row>
    <row r="256" spans="1:29" customFormat="1">
      <c r="A256" s="1505">
        <v>253</v>
      </c>
      <c r="B256" s="1005">
        <v>9</v>
      </c>
      <c r="C256" s="1004" t="s">
        <v>4718</v>
      </c>
      <c r="D256" s="1004"/>
      <c r="E256" s="1004"/>
      <c r="F256" s="1004"/>
      <c r="G256" s="1004"/>
      <c r="H256" s="1004"/>
      <c r="I256" s="1000" t="s">
        <v>4712</v>
      </c>
      <c r="J256" s="1004">
        <v>38</v>
      </c>
      <c r="K256" s="1004">
        <v>141</v>
      </c>
      <c r="L256" s="1004">
        <v>3012</v>
      </c>
      <c r="M256" s="1004"/>
      <c r="N256" s="1005" t="s">
        <v>775</v>
      </c>
      <c r="O256" s="1005" t="s">
        <v>775</v>
      </c>
      <c r="P256" s="1005"/>
      <c r="Q256" s="1005"/>
      <c r="R256" s="1005"/>
      <c r="S256" s="1004"/>
      <c r="AC256" s="958"/>
    </row>
    <row r="257" spans="1:29" customFormat="1">
      <c r="A257" s="1505">
        <v>254</v>
      </c>
      <c r="B257" s="1005">
        <v>14</v>
      </c>
      <c r="C257" s="1004" t="s">
        <v>4723</v>
      </c>
      <c r="D257" s="1004"/>
      <c r="E257" s="1004"/>
      <c r="F257" s="1004"/>
      <c r="G257" s="1004"/>
      <c r="H257" s="1004"/>
      <c r="I257" s="1000" t="s">
        <v>4712</v>
      </c>
      <c r="J257" s="1004">
        <v>42</v>
      </c>
      <c r="K257" s="1004">
        <v>28</v>
      </c>
      <c r="L257" s="1004">
        <v>551</v>
      </c>
      <c r="M257" s="1004"/>
      <c r="N257" s="1005" t="s">
        <v>3928</v>
      </c>
      <c r="O257" s="1005" t="s">
        <v>3928</v>
      </c>
      <c r="P257" s="1005"/>
      <c r="Q257" s="1005"/>
      <c r="R257" s="1005"/>
      <c r="S257" s="1004"/>
      <c r="AC257" s="958"/>
    </row>
    <row r="258" spans="1:29" customFormat="1">
      <c r="A258" s="1505">
        <v>255</v>
      </c>
      <c r="B258" s="1005">
        <v>11</v>
      </c>
      <c r="C258" s="1004" t="s">
        <v>4720</v>
      </c>
      <c r="D258" s="1004"/>
      <c r="E258" s="1004"/>
      <c r="F258" s="1004"/>
      <c r="G258" s="1004"/>
      <c r="H258" s="1004"/>
      <c r="I258" s="1000" t="s">
        <v>4712</v>
      </c>
      <c r="J258" s="1004">
        <v>43</v>
      </c>
      <c r="K258" s="1004">
        <v>139</v>
      </c>
      <c r="L258" s="1004">
        <v>2566</v>
      </c>
      <c r="M258" s="1004"/>
      <c r="N258" s="1005" t="s">
        <v>775</v>
      </c>
      <c r="O258" s="1005" t="s">
        <v>775</v>
      </c>
      <c r="P258" s="1005"/>
      <c r="Q258" s="1005"/>
      <c r="R258" s="1005"/>
      <c r="S258" s="1004"/>
      <c r="AC258" s="958"/>
    </row>
    <row r="259" spans="1:29" customFormat="1">
      <c r="A259" s="1505">
        <v>256</v>
      </c>
      <c r="B259" s="1005">
        <v>13</v>
      </c>
      <c r="C259" s="1004" t="s">
        <v>4722</v>
      </c>
      <c r="D259" s="1004"/>
      <c r="E259" s="1004"/>
      <c r="F259" s="1004"/>
      <c r="G259" s="1004"/>
      <c r="H259" s="1004"/>
      <c r="I259" s="1000" t="s">
        <v>4712</v>
      </c>
      <c r="J259" s="1004">
        <v>46</v>
      </c>
      <c r="K259" s="1004">
        <v>139</v>
      </c>
      <c r="L259" s="1004">
        <v>148</v>
      </c>
      <c r="M259" s="1004"/>
      <c r="N259" s="1005" t="s">
        <v>751</v>
      </c>
      <c r="O259" s="1005" t="s">
        <v>751</v>
      </c>
      <c r="P259" s="1005"/>
      <c r="Q259" s="1005"/>
      <c r="R259" s="1005"/>
      <c r="S259" s="1004"/>
      <c r="AC259" s="958"/>
    </row>
    <row r="260" spans="1:29" customFormat="1">
      <c r="A260" s="1505">
        <v>257</v>
      </c>
      <c r="B260" s="1005">
        <v>12</v>
      </c>
      <c r="C260" s="1004" t="s">
        <v>4721</v>
      </c>
      <c r="D260" s="1004"/>
      <c r="E260" s="1004"/>
      <c r="F260" s="1004"/>
      <c r="G260" s="1004"/>
      <c r="H260" s="1004"/>
      <c r="I260" s="1000" t="s">
        <v>4712</v>
      </c>
      <c r="J260" s="1004">
        <v>46</v>
      </c>
      <c r="K260" s="1004">
        <v>404</v>
      </c>
      <c r="L260" s="1004">
        <v>2507</v>
      </c>
      <c r="M260" s="1004"/>
      <c r="N260" s="1005" t="s">
        <v>979</v>
      </c>
      <c r="O260" s="1005" t="s">
        <v>979</v>
      </c>
      <c r="P260" s="1005"/>
      <c r="Q260" s="1005"/>
      <c r="R260" s="1005"/>
      <c r="S260" s="1004"/>
      <c r="AC260" s="958"/>
    </row>
    <row r="261" spans="1:29" customFormat="1">
      <c r="A261" s="1505">
        <v>258</v>
      </c>
      <c r="B261" s="1005">
        <v>4</v>
      </c>
      <c r="C261" s="1006" t="s">
        <v>839</v>
      </c>
      <c r="D261" s="1006"/>
      <c r="E261" s="1006"/>
      <c r="F261" s="1006"/>
      <c r="G261" s="1006"/>
      <c r="H261" s="1006"/>
      <c r="I261" s="1090" t="s">
        <v>4724</v>
      </c>
      <c r="J261" s="1004">
        <v>22</v>
      </c>
      <c r="K261" s="1004">
        <v>206</v>
      </c>
      <c r="L261" s="1004">
        <v>259</v>
      </c>
      <c r="M261" s="1004"/>
      <c r="N261" s="1005" t="s">
        <v>840</v>
      </c>
      <c r="O261" s="1005" t="s">
        <v>840</v>
      </c>
      <c r="P261" s="1005"/>
      <c r="Q261" s="1005"/>
      <c r="R261" s="1005"/>
      <c r="S261" s="1004"/>
      <c r="AC261" s="958"/>
    </row>
    <row r="262" spans="1:29" customFormat="1">
      <c r="A262" s="1505">
        <v>259</v>
      </c>
      <c r="B262" s="1005">
        <v>2</v>
      </c>
      <c r="C262" s="1006" t="s">
        <v>4725</v>
      </c>
      <c r="D262" s="1006"/>
      <c r="E262" s="1006"/>
      <c r="F262" s="1006"/>
      <c r="G262" s="1006"/>
      <c r="H262" s="1006"/>
      <c r="I262" s="1090" t="s">
        <v>4724</v>
      </c>
      <c r="J262" s="1004">
        <v>22</v>
      </c>
      <c r="K262" s="1004">
        <v>28</v>
      </c>
      <c r="L262" s="1004">
        <v>594</v>
      </c>
      <c r="M262" s="1004"/>
      <c r="N262" s="1005" t="s">
        <v>3928</v>
      </c>
      <c r="O262" s="1005" t="s">
        <v>3928</v>
      </c>
      <c r="P262" s="1005"/>
      <c r="Q262" s="1005"/>
      <c r="R262" s="1005"/>
      <c r="S262" s="1004"/>
      <c r="AC262" s="958"/>
    </row>
    <row r="263" spans="1:29" customFormat="1">
      <c r="A263" s="1505">
        <v>260</v>
      </c>
      <c r="B263" s="1005">
        <v>1</v>
      </c>
      <c r="C263" s="1006" t="s">
        <v>4576</v>
      </c>
      <c r="D263" s="1006"/>
      <c r="E263" s="1006"/>
      <c r="F263" s="1006"/>
      <c r="G263" s="1006"/>
      <c r="H263" s="1006"/>
      <c r="I263" s="1090" t="s">
        <v>4724</v>
      </c>
      <c r="J263" s="1004">
        <v>22</v>
      </c>
      <c r="K263" s="1004">
        <v>20</v>
      </c>
      <c r="L263" s="1004">
        <v>2557</v>
      </c>
      <c r="M263" s="1004"/>
      <c r="N263" s="1005" t="s">
        <v>754</v>
      </c>
      <c r="O263" s="1005" t="s">
        <v>754</v>
      </c>
      <c r="P263" s="1005"/>
      <c r="Q263" s="1005"/>
      <c r="R263" s="1005"/>
      <c r="S263" s="1004"/>
      <c r="AC263" s="958"/>
    </row>
    <row r="264" spans="1:29" customFormat="1">
      <c r="A264" s="1505">
        <v>261</v>
      </c>
      <c r="B264" s="1005">
        <v>3</v>
      </c>
      <c r="C264" s="1006" t="s">
        <v>4726</v>
      </c>
      <c r="D264" s="1006"/>
      <c r="E264" s="1006"/>
      <c r="F264" s="1006"/>
      <c r="G264" s="1006"/>
      <c r="H264" s="1006"/>
      <c r="I264" s="1090" t="s">
        <v>4724</v>
      </c>
      <c r="J264" s="1004">
        <v>22</v>
      </c>
      <c r="K264" s="1004">
        <v>52</v>
      </c>
      <c r="L264" s="1004">
        <v>8324</v>
      </c>
      <c r="M264" s="1004"/>
      <c r="N264" s="1005" t="s">
        <v>775</v>
      </c>
      <c r="O264" s="1005" t="s">
        <v>775</v>
      </c>
      <c r="P264" s="1005"/>
      <c r="Q264" s="1005"/>
      <c r="R264" s="1005"/>
      <c r="S264" s="1004"/>
      <c r="AC264" s="958"/>
    </row>
    <row r="265" spans="1:29" customFormat="1">
      <c r="A265" s="1505">
        <v>262</v>
      </c>
      <c r="B265" s="1005">
        <v>10</v>
      </c>
      <c r="C265" s="1006" t="s">
        <v>4729</v>
      </c>
      <c r="D265" s="1006"/>
      <c r="E265" s="1006"/>
      <c r="F265" s="1006"/>
      <c r="G265" s="1006"/>
      <c r="H265" s="1006"/>
      <c r="I265" s="1090" t="s">
        <v>4724</v>
      </c>
      <c r="J265" s="1004">
        <v>29</v>
      </c>
      <c r="K265" s="1004">
        <v>376</v>
      </c>
      <c r="L265" s="1004">
        <v>503</v>
      </c>
      <c r="M265" s="1004"/>
      <c r="N265" s="1005" t="s">
        <v>3928</v>
      </c>
      <c r="O265" s="1005" t="s">
        <v>3928</v>
      </c>
      <c r="P265" s="1005"/>
      <c r="Q265" s="1005"/>
      <c r="R265" s="1005"/>
      <c r="S265" s="1004"/>
      <c r="AC265" s="958"/>
    </row>
    <row r="266" spans="1:29" customFormat="1">
      <c r="A266" s="1505">
        <v>263</v>
      </c>
      <c r="B266" s="1005">
        <v>7</v>
      </c>
      <c r="C266" s="1006" t="s">
        <v>839</v>
      </c>
      <c r="D266" s="1006"/>
      <c r="E266" s="1006"/>
      <c r="F266" s="1006"/>
      <c r="G266" s="1006"/>
      <c r="H266" s="1006"/>
      <c r="I266" s="1090" t="s">
        <v>4724</v>
      </c>
      <c r="J266" s="1004">
        <v>30</v>
      </c>
      <c r="K266" s="1004">
        <v>47</v>
      </c>
      <c r="L266" s="1004">
        <v>2515</v>
      </c>
      <c r="M266" s="1004"/>
      <c r="N266" s="1005" t="s">
        <v>840</v>
      </c>
      <c r="O266" s="1005" t="s">
        <v>840</v>
      </c>
      <c r="P266" s="1005"/>
      <c r="Q266" s="1005"/>
      <c r="R266" s="1005"/>
      <c r="S266" s="1004"/>
      <c r="AC266" s="958"/>
    </row>
    <row r="267" spans="1:29" customFormat="1">
      <c r="A267" s="1505">
        <v>264</v>
      </c>
      <c r="B267" s="1005">
        <v>8</v>
      </c>
      <c r="C267" s="1006" t="s">
        <v>1407</v>
      </c>
      <c r="D267" s="1006"/>
      <c r="E267" s="1006"/>
      <c r="F267" s="1006"/>
      <c r="G267" s="1006"/>
      <c r="H267" s="1006"/>
      <c r="I267" s="1090" t="s">
        <v>4724</v>
      </c>
      <c r="J267" s="1004">
        <v>30</v>
      </c>
      <c r="K267" s="1004">
        <v>500</v>
      </c>
      <c r="L267" s="1004">
        <v>5300</v>
      </c>
      <c r="M267" s="1004"/>
      <c r="N267" s="1005" t="s">
        <v>751</v>
      </c>
      <c r="O267" s="1005" t="s">
        <v>751</v>
      </c>
      <c r="P267" s="1005"/>
      <c r="Q267" s="1005"/>
      <c r="R267" s="1005"/>
      <c r="S267" s="1004"/>
      <c r="AC267" s="958"/>
    </row>
    <row r="268" spans="1:29" customFormat="1">
      <c r="A268" s="1505">
        <v>265</v>
      </c>
      <c r="B268" s="1005">
        <v>9</v>
      </c>
      <c r="C268" s="1006" t="s">
        <v>4581</v>
      </c>
      <c r="D268" s="1006"/>
      <c r="E268" s="1006"/>
      <c r="F268" s="1006"/>
      <c r="G268" s="1006"/>
      <c r="H268" s="1006"/>
      <c r="I268" s="1090" t="s">
        <v>4724</v>
      </c>
      <c r="J268" s="1004">
        <v>31</v>
      </c>
      <c r="K268" s="1004">
        <v>148</v>
      </c>
      <c r="L268" s="1004">
        <v>835</v>
      </c>
      <c r="M268" s="1004"/>
      <c r="N268" s="1005" t="s">
        <v>3928</v>
      </c>
      <c r="O268" s="1005" t="s">
        <v>3928</v>
      </c>
      <c r="P268" s="1005"/>
      <c r="Q268" s="1005"/>
      <c r="R268" s="1005"/>
      <c r="S268" s="1004"/>
      <c r="AC268" s="958"/>
    </row>
    <row r="269" spans="1:29" customFormat="1">
      <c r="A269" s="1505">
        <v>266</v>
      </c>
      <c r="B269" s="1005">
        <v>6</v>
      </c>
      <c r="C269" s="1006" t="s">
        <v>4728</v>
      </c>
      <c r="D269" s="1006"/>
      <c r="E269" s="1006"/>
      <c r="F269" s="1006"/>
      <c r="G269" s="1006"/>
      <c r="H269" s="1006"/>
      <c r="I269" s="1090" t="s">
        <v>4724</v>
      </c>
      <c r="J269" s="1004">
        <v>31</v>
      </c>
      <c r="K269" s="1004">
        <v>49</v>
      </c>
      <c r="L269" s="1004">
        <v>3075</v>
      </c>
      <c r="M269" s="1004"/>
      <c r="N269" s="1005" t="s">
        <v>775</v>
      </c>
      <c r="O269" s="1005" t="s">
        <v>775</v>
      </c>
      <c r="P269" s="1005"/>
      <c r="Q269" s="1005"/>
      <c r="R269" s="1005"/>
      <c r="S269" s="1004"/>
      <c r="AC269" s="958"/>
    </row>
    <row r="270" spans="1:29" customFormat="1">
      <c r="A270" s="1505">
        <v>267</v>
      </c>
      <c r="B270" s="1005">
        <v>5</v>
      </c>
      <c r="C270" s="1006" t="s">
        <v>4727</v>
      </c>
      <c r="D270" s="1006"/>
      <c r="E270" s="1006"/>
      <c r="F270" s="1006"/>
      <c r="G270" s="1006"/>
      <c r="H270" s="1006"/>
      <c r="I270" s="1090" t="s">
        <v>4724</v>
      </c>
      <c r="J270" s="1004">
        <v>31</v>
      </c>
      <c r="K270" s="1004">
        <v>23</v>
      </c>
      <c r="L270" s="1004">
        <v>6667</v>
      </c>
      <c r="M270" s="1004"/>
      <c r="N270" s="1005" t="s">
        <v>775</v>
      </c>
      <c r="O270" s="1005" t="s">
        <v>775</v>
      </c>
      <c r="P270" s="1005"/>
      <c r="Q270" s="1005"/>
      <c r="R270" s="1005"/>
      <c r="S270" s="1004"/>
      <c r="AC270" s="958"/>
    </row>
    <row r="271" spans="1:29" customFormat="1">
      <c r="A271" s="1505">
        <v>268</v>
      </c>
      <c r="B271" s="1005">
        <v>2</v>
      </c>
      <c r="C271" s="1024" t="s">
        <v>4732</v>
      </c>
      <c r="D271" s="1024"/>
      <c r="E271" s="1024"/>
      <c r="F271" s="1024"/>
      <c r="G271" s="1024"/>
      <c r="H271" s="1024"/>
      <c r="I271" s="1017" t="s">
        <v>4731</v>
      </c>
      <c r="J271" s="1007">
        <v>23</v>
      </c>
      <c r="K271" s="1007">
        <v>148</v>
      </c>
      <c r="L271" s="1004">
        <v>849</v>
      </c>
      <c r="M271" s="1004"/>
      <c r="N271" s="1005" t="s">
        <v>751</v>
      </c>
      <c r="O271" s="1005" t="s">
        <v>751</v>
      </c>
      <c r="P271" s="1005"/>
      <c r="Q271" s="1005"/>
      <c r="R271" s="1005"/>
      <c r="S271" s="1004"/>
      <c r="AC271" s="958"/>
    </row>
    <row r="272" spans="1:29" customFormat="1">
      <c r="A272" s="1505">
        <v>269</v>
      </c>
      <c r="B272" s="1005">
        <v>4</v>
      </c>
      <c r="C272" s="1024" t="s">
        <v>974</v>
      </c>
      <c r="D272" s="1024"/>
      <c r="E272" s="1024"/>
      <c r="F272" s="1024"/>
      <c r="G272" s="1024"/>
      <c r="H272" s="1024"/>
      <c r="I272" s="1017" t="s">
        <v>4731</v>
      </c>
      <c r="J272" s="1007">
        <v>31</v>
      </c>
      <c r="K272" s="1007">
        <v>32</v>
      </c>
      <c r="L272" s="1004">
        <v>9011</v>
      </c>
      <c r="M272" s="1004"/>
      <c r="N272" s="1005" t="s">
        <v>756</v>
      </c>
      <c r="O272" s="1005" t="s">
        <v>756</v>
      </c>
      <c r="P272" s="1005"/>
      <c r="Q272" s="1005"/>
      <c r="R272" s="1005"/>
      <c r="S272" s="1004"/>
      <c r="AC272" s="958"/>
    </row>
    <row r="273" spans="1:29" customFormat="1">
      <c r="A273" s="1505">
        <v>270</v>
      </c>
      <c r="B273" s="1005">
        <v>3</v>
      </c>
      <c r="C273" s="1024" t="s">
        <v>4733</v>
      </c>
      <c r="D273" s="1024"/>
      <c r="E273" s="1024"/>
      <c r="F273" s="1024"/>
      <c r="G273" s="1024"/>
      <c r="H273" s="1024"/>
      <c r="I273" s="1017" t="s">
        <v>4731</v>
      </c>
      <c r="J273" s="1007">
        <v>32</v>
      </c>
      <c r="K273" s="1007">
        <v>20</v>
      </c>
      <c r="L273" s="1004">
        <v>1700</v>
      </c>
      <c r="M273" s="1004"/>
      <c r="N273" s="1005" t="s">
        <v>3928</v>
      </c>
      <c r="O273" s="1005" t="s">
        <v>3928</v>
      </c>
      <c r="P273" s="1005"/>
      <c r="Q273" s="1005"/>
      <c r="R273" s="1005"/>
      <c r="S273" s="1004"/>
      <c r="AC273" s="958"/>
    </row>
    <row r="274" spans="1:29" customFormat="1" ht="20.25" customHeight="1">
      <c r="A274" s="1505">
        <v>271</v>
      </c>
      <c r="B274" s="1005">
        <v>27</v>
      </c>
      <c r="C274" s="1024" t="s">
        <v>4748</v>
      </c>
      <c r="D274" s="1024"/>
      <c r="E274" s="1024"/>
      <c r="F274" s="1024"/>
      <c r="G274" s="1024"/>
      <c r="H274" s="1024"/>
      <c r="I274" s="1017" t="s">
        <v>4731</v>
      </c>
      <c r="J274" s="1007">
        <v>39</v>
      </c>
      <c r="K274" s="1007">
        <v>153</v>
      </c>
      <c r="L274" s="1004">
        <v>1155</v>
      </c>
      <c r="M274" s="1004"/>
      <c r="N274" s="1005" t="s">
        <v>775</v>
      </c>
      <c r="O274" s="1005" t="s">
        <v>775</v>
      </c>
      <c r="P274" s="1005"/>
      <c r="Q274" s="1005"/>
      <c r="R274" s="1005"/>
      <c r="S274" s="1004"/>
      <c r="AC274" s="958"/>
    </row>
    <row r="275" spans="1:29" customFormat="1">
      <c r="A275" s="1505">
        <v>272</v>
      </c>
      <c r="B275" s="1005">
        <v>28</v>
      </c>
      <c r="C275" s="1024"/>
      <c r="D275" s="1024"/>
      <c r="E275" s="1024"/>
      <c r="F275" s="1024"/>
      <c r="G275" s="1024"/>
      <c r="H275" s="1024"/>
      <c r="I275" s="1017" t="s">
        <v>4731</v>
      </c>
      <c r="J275" s="1007">
        <v>39</v>
      </c>
      <c r="K275" s="1007">
        <v>140</v>
      </c>
      <c r="L275" s="1004">
        <v>1250</v>
      </c>
      <c r="M275" s="1004"/>
      <c r="N275" s="1005" t="s">
        <v>754</v>
      </c>
      <c r="O275" s="1005" t="s">
        <v>754</v>
      </c>
      <c r="P275" s="1005"/>
      <c r="Q275" s="1005"/>
      <c r="R275" s="1005"/>
      <c r="S275" s="1004"/>
      <c r="AC275" s="958"/>
    </row>
    <row r="276" spans="1:29" customFormat="1">
      <c r="A276" s="1505">
        <v>273</v>
      </c>
      <c r="B276" s="1005">
        <v>26</v>
      </c>
      <c r="C276" s="1024" t="s">
        <v>4577</v>
      </c>
      <c r="D276" s="1024"/>
      <c r="E276" s="1024"/>
      <c r="F276" s="1024"/>
      <c r="G276" s="1024"/>
      <c r="H276" s="1024"/>
      <c r="I276" s="1017" t="s">
        <v>4731</v>
      </c>
      <c r="J276" s="1007">
        <v>39</v>
      </c>
      <c r="K276" s="1007">
        <v>142</v>
      </c>
      <c r="L276" s="1004">
        <v>3974</v>
      </c>
      <c r="M276" s="1004"/>
      <c r="N276" s="1005" t="s">
        <v>848</v>
      </c>
      <c r="O276" s="1005" t="s">
        <v>848</v>
      </c>
      <c r="P276" s="1005"/>
      <c r="Q276" s="1005"/>
      <c r="R276" s="1005"/>
      <c r="S276" s="1004"/>
      <c r="AC276" s="958"/>
    </row>
    <row r="277" spans="1:29" customFormat="1">
      <c r="A277" s="1505">
        <v>274</v>
      </c>
      <c r="B277" s="1005">
        <v>19</v>
      </c>
      <c r="C277" s="1024" t="s">
        <v>4743</v>
      </c>
      <c r="D277" s="1024"/>
      <c r="E277" s="1024"/>
      <c r="F277" s="1024"/>
      <c r="G277" s="1024"/>
      <c r="H277" s="1024"/>
      <c r="I277" s="1017" t="s">
        <v>4731</v>
      </c>
      <c r="J277" s="1007">
        <v>40</v>
      </c>
      <c r="K277" s="1007">
        <v>163</v>
      </c>
      <c r="L277" s="1004">
        <v>503</v>
      </c>
      <c r="M277" s="1004"/>
      <c r="N277" s="1005" t="s">
        <v>3928</v>
      </c>
      <c r="O277" s="1005" t="s">
        <v>3928</v>
      </c>
      <c r="P277" s="1005"/>
      <c r="Q277" s="1005"/>
      <c r="R277" s="1005"/>
      <c r="S277" s="1004"/>
      <c r="AC277" s="958"/>
    </row>
    <row r="278" spans="1:29" customFormat="1">
      <c r="A278" s="1505">
        <v>275</v>
      </c>
      <c r="B278" s="1005">
        <v>17</v>
      </c>
      <c r="C278" s="1024" t="s">
        <v>3438</v>
      </c>
      <c r="D278" s="1024"/>
      <c r="E278" s="1024"/>
      <c r="F278" s="1024"/>
      <c r="G278" s="1024"/>
      <c r="H278" s="1024"/>
      <c r="I278" s="1017" t="s">
        <v>4731</v>
      </c>
      <c r="J278" s="1007">
        <v>40</v>
      </c>
      <c r="K278" s="1007">
        <v>168</v>
      </c>
      <c r="L278" s="1004">
        <v>1749</v>
      </c>
      <c r="M278" s="1004"/>
      <c r="N278" s="1005" t="s">
        <v>840</v>
      </c>
      <c r="O278" s="1005" t="s">
        <v>840</v>
      </c>
      <c r="P278" s="1005"/>
      <c r="Q278" s="1005"/>
      <c r="R278" s="1005"/>
      <c r="S278" s="1004"/>
      <c r="AC278" s="958"/>
    </row>
    <row r="279" spans="1:29" customFormat="1">
      <c r="A279" s="1505">
        <v>276</v>
      </c>
      <c r="B279" s="1005">
        <v>22</v>
      </c>
      <c r="C279" s="1024" t="s">
        <v>3314</v>
      </c>
      <c r="D279" s="1024"/>
      <c r="E279" s="1024"/>
      <c r="F279" s="1024"/>
      <c r="G279" s="1024"/>
      <c r="H279" s="1024"/>
      <c r="I279" s="1017" t="s">
        <v>4731</v>
      </c>
      <c r="J279" s="1007">
        <v>40</v>
      </c>
      <c r="K279" s="1007">
        <v>306</v>
      </c>
      <c r="L279" s="1004">
        <v>3485</v>
      </c>
      <c r="M279" s="1004"/>
      <c r="N279" s="1005" t="s">
        <v>3941</v>
      </c>
      <c r="O279" s="1005" t="s">
        <v>3941</v>
      </c>
      <c r="P279" s="1005"/>
      <c r="Q279" s="1005"/>
      <c r="R279" s="1005"/>
      <c r="S279" s="1004"/>
      <c r="AC279" s="958"/>
    </row>
    <row r="280" spans="1:29" customFormat="1">
      <c r="A280" s="1505">
        <v>277</v>
      </c>
      <c r="B280" s="1005">
        <v>20</v>
      </c>
      <c r="C280" s="1024" t="s">
        <v>4566</v>
      </c>
      <c r="D280" s="1024"/>
      <c r="E280" s="1024"/>
      <c r="F280" s="1024"/>
      <c r="G280" s="1024"/>
      <c r="H280" s="1024"/>
      <c r="I280" s="1017" t="s">
        <v>4731</v>
      </c>
      <c r="J280" s="1007">
        <v>40</v>
      </c>
      <c r="K280" s="1007">
        <v>384</v>
      </c>
      <c r="L280" s="1004">
        <v>5844</v>
      </c>
      <c r="M280" s="1004"/>
      <c r="N280" s="1005" t="s">
        <v>775</v>
      </c>
      <c r="O280" s="1005" t="s">
        <v>775</v>
      </c>
      <c r="P280" s="1005"/>
      <c r="Q280" s="1005"/>
      <c r="R280" s="1005"/>
      <c r="S280" s="1004"/>
      <c r="AC280" s="958"/>
    </row>
    <row r="281" spans="1:29" customFormat="1">
      <c r="A281" s="1505">
        <v>278</v>
      </c>
      <c r="B281" s="1005">
        <v>21</v>
      </c>
      <c r="C281" s="1024" t="s">
        <v>974</v>
      </c>
      <c r="D281" s="1024"/>
      <c r="E281" s="1024"/>
      <c r="F281" s="1024"/>
      <c r="G281" s="1024"/>
      <c r="H281" s="1024"/>
      <c r="I281" s="1017" t="s">
        <v>4731</v>
      </c>
      <c r="J281" s="1007">
        <v>40</v>
      </c>
      <c r="K281" s="1007">
        <v>381</v>
      </c>
      <c r="L281" s="1004">
        <v>9475</v>
      </c>
      <c r="M281" s="1004"/>
      <c r="N281" s="1005" t="s">
        <v>756</v>
      </c>
      <c r="O281" s="1005" t="s">
        <v>756</v>
      </c>
      <c r="P281" s="1005"/>
      <c r="Q281" s="1005"/>
      <c r="R281" s="1005"/>
      <c r="S281" s="1004"/>
      <c r="AC281" s="958"/>
    </row>
    <row r="282" spans="1:29" customFormat="1">
      <c r="A282" s="1505">
        <v>279</v>
      </c>
      <c r="B282" s="1005">
        <v>18</v>
      </c>
      <c r="C282" s="1024" t="s">
        <v>4742</v>
      </c>
      <c r="D282" s="1024"/>
      <c r="E282" s="1024"/>
      <c r="F282" s="1024"/>
      <c r="G282" s="1024"/>
      <c r="H282" s="1024"/>
      <c r="I282" s="1017" t="s">
        <v>4731</v>
      </c>
      <c r="J282" s="1007">
        <v>40</v>
      </c>
      <c r="K282" s="1007">
        <v>166</v>
      </c>
      <c r="L282" s="1004">
        <v>10899</v>
      </c>
      <c r="M282" s="960"/>
      <c r="N282" s="1005" t="s">
        <v>775</v>
      </c>
      <c r="O282" s="1005" t="s">
        <v>775</v>
      </c>
      <c r="P282" s="1005"/>
      <c r="Q282" s="1005"/>
      <c r="R282" s="1005"/>
      <c r="S282" s="1004"/>
      <c r="AC282" s="958"/>
    </row>
    <row r="283" spans="1:29" customFormat="1">
      <c r="A283" s="1505">
        <v>280</v>
      </c>
      <c r="B283" s="1005">
        <v>12</v>
      </c>
      <c r="C283" s="1024" t="s">
        <v>4738</v>
      </c>
      <c r="D283" s="1024"/>
      <c r="E283" s="1024"/>
      <c r="F283" s="1024"/>
      <c r="G283" s="1024"/>
      <c r="H283" s="1024"/>
      <c r="I283" s="1017" t="s">
        <v>4731</v>
      </c>
      <c r="J283" s="1007">
        <v>41</v>
      </c>
      <c r="K283" s="1007">
        <v>25</v>
      </c>
      <c r="L283" s="1004">
        <v>2039</v>
      </c>
      <c r="M283" s="1004"/>
      <c r="N283" s="1005" t="s">
        <v>3928</v>
      </c>
      <c r="O283" s="1005" t="s">
        <v>3928</v>
      </c>
      <c r="P283" s="1005"/>
      <c r="Q283" s="1005"/>
      <c r="R283" s="1005"/>
      <c r="S283" s="1004"/>
      <c r="AC283" s="958"/>
    </row>
    <row r="284" spans="1:29" customFormat="1">
      <c r="A284" s="1505">
        <v>281</v>
      </c>
      <c r="B284" s="1005">
        <v>11</v>
      </c>
      <c r="C284" s="1024" t="s">
        <v>1407</v>
      </c>
      <c r="D284" s="1024"/>
      <c r="E284" s="1024"/>
      <c r="F284" s="1024"/>
      <c r="G284" s="1024"/>
      <c r="H284" s="1024"/>
      <c r="I284" s="1017" t="s">
        <v>4731</v>
      </c>
      <c r="J284" s="1007">
        <v>41</v>
      </c>
      <c r="K284" s="1007" t="s">
        <v>4737</v>
      </c>
      <c r="L284" s="1004">
        <v>2873</v>
      </c>
      <c r="M284" s="1004"/>
      <c r="N284" s="1005" t="s">
        <v>751</v>
      </c>
      <c r="O284" s="1005" t="s">
        <v>751</v>
      </c>
      <c r="P284" s="1005"/>
      <c r="Q284" s="1005"/>
      <c r="R284" s="1005"/>
      <c r="S284" s="1004"/>
      <c r="AC284" s="958"/>
    </row>
    <row r="285" spans="1:29" customFormat="1">
      <c r="A285" s="1505">
        <v>282</v>
      </c>
      <c r="B285" s="1005">
        <v>10</v>
      </c>
      <c r="C285" s="1024" t="s">
        <v>4572</v>
      </c>
      <c r="D285" s="1024"/>
      <c r="E285" s="1024"/>
      <c r="F285" s="1024"/>
      <c r="G285" s="1024"/>
      <c r="H285" s="1024"/>
      <c r="I285" s="1017" t="s">
        <v>4731</v>
      </c>
      <c r="J285" s="1007">
        <v>41</v>
      </c>
      <c r="K285" s="1007">
        <v>35</v>
      </c>
      <c r="L285" s="1004">
        <v>3756</v>
      </c>
      <c r="M285" s="1004"/>
      <c r="N285" s="1005" t="s">
        <v>754</v>
      </c>
      <c r="O285" s="1005" t="s">
        <v>754</v>
      </c>
      <c r="P285" s="1005"/>
      <c r="Q285" s="1005"/>
      <c r="R285" s="1005"/>
      <c r="S285" s="1004"/>
      <c r="AC285" s="958"/>
    </row>
    <row r="286" spans="1:29" customFormat="1">
      <c r="A286" s="1505">
        <v>283</v>
      </c>
      <c r="B286" s="1005">
        <v>14</v>
      </c>
      <c r="C286" s="1024" t="s">
        <v>4739</v>
      </c>
      <c r="D286" s="1024"/>
      <c r="E286" s="1024"/>
      <c r="F286" s="1024"/>
      <c r="G286" s="1024"/>
      <c r="H286" s="1024"/>
      <c r="I286" s="1017" t="s">
        <v>4731</v>
      </c>
      <c r="J286" s="1007">
        <v>41</v>
      </c>
      <c r="K286" s="1007">
        <v>79</v>
      </c>
      <c r="L286" s="1004">
        <v>5045</v>
      </c>
      <c r="M286" s="1004"/>
      <c r="N286" s="1005" t="s">
        <v>775</v>
      </c>
      <c r="O286" s="1005" t="s">
        <v>775</v>
      </c>
      <c r="P286" s="1005"/>
      <c r="Q286" s="1005"/>
      <c r="R286" s="1005"/>
      <c r="S286" s="1004"/>
      <c r="AC286" s="958"/>
    </row>
    <row r="287" spans="1:29" customFormat="1">
      <c r="A287" s="1505">
        <v>284</v>
      </c>
      <c r="B287" s="1005">
        <v>9</v>
      </c>
      <c r="C287" s="1024" t="s">
        <v>4735</v>
      </c>
      <c r="D287" s="1024"/>
      <c r="E287" s="1024"/>
      <c r="F287" s="1024"/>
      <c r="G287" s="1024"/>
      <c r="H287" s="1024"/>
      <c r="I287" s="1017" t="s">
        <v>4731</v>
      </c>
      <c r="J287" s="1007">
        <v>41</v>
      </c>
      <c r="K287" s="1007" t="s">
        <v>4736</v>
      </c>
      <c r="L287" s="1004">
        <v>29038</v>
      </c>
      <c r="M287" s="1004"/>
      <c r="N287" s="1005" t="s">
        <v>775</v>
      </c>
      <c r="O287" s="1005" t="s">
        <v>775</v>
      </c>
      <c r="P287" s="1005"/>
      <c r="Q287" s="1005"/>
      <c r="R287" s="1005"/>
      <c r="S287" s="1004"/>
      <c r="AC287" s="958"/>
    </row>
    <row r="288" spans="1:29" customFormat="1">
      <c r="A288" s="1505">
        <v>285</v>
      </c>
      <c r="B288" s="1005">
        <v>8</v>
      </c>
      <c r="C288" s="1024" t="s">
        <v>3438</v>
      </c>
      <c r="D288" s="1024"/>
      <c r="E288" s="1024"/>
      <c r="F288" s="1024"/>
      <c r="G288" s="1024"/>
      <c r="H288" s="1024"/>
      <c r="I288" s="1017" t="s">
        <v>4731</v>
      </c>
      <c r="J288" s="1007">
        <v>42</v>
      </c>
      <c r="K288" s="1007" t="s">
        <v>1911</v>
      </c>
      <c r="L288" s="1004">
        <v>1897</v>
      </c>
      <c r="M288" s="1004"/>
      <c r="N288" s="1005" t="s">
        <v>840</v>
      </c>
      <c r="O288" s="1005" t="s">
        <v>840</v>
      </c>
      <c r="P288" s="1005"/>
      <c r="Q288" s="1005"/>
      <c r="R288" s="1005"/>
      <c r="S288" s="1004"/>
      <c r="AC288" s="958"/>
    </row>
    <row r="289" spans="1:29" customFormat="1" ht="15.75" customHeight="1">
      <c r="A289" s="1505">
        <v>286</v>
      </c>
      <c r="B289" s="1005">
        <v>6</v>
      </c>
      <c r="C289" s="1024" t="s">
        <v>4605</v>
      </c>
      <c r="D289" s="1024"/>
      <c r="E289" s="1024"/>
      <c r="F289" s="1024"/>
      <c r="G289" s="1024"/>
      <c r="H289" s="1024"/>
      <c r="I289" s="1017" t="s">
        <v>4731</v>
      </c>
      <c r="J289" s="1007">
        <v>42</v>
      </c>
      <c r="K289" s="1007">
        <v>27</v>
      </c>
      <c r="L289" s="1004">
        <v>4332</v>
      </c>
      <c r="M289" s="1004"/>
      <c r="N289" s="1005" t="s">
        <v>3945</v>
      </c>
      <c r="O289" s="1005" t="s">
        <v>3945</v>
      </c>
      <c r="P289" s="1005"/>
      <c r="Q289" s="1005"/>
      <c r="R289" s="1005"/>
      <c r="S289" s="1004"/>
      <c r="AC289" s="958"/>
    </row>
    <row r="290" spans="1:29" customFormat="1">
      <c r="A290" s="1505">
        <v>287</v>
      </c>
      <c r="B290" s="1005">
        <v>7</v>
      </c>
      <c r="C290" s="1024" t="s">
        <v>4734</v>
      </c>
      <c r="D290" s="1024"/>
      <c r="E290" s="1024"/>
      <c r="F290" s="1024"/>
      <c r="G290" s="1024"/>
      <c r="H290" s="1024"/>
      <c r="I290" s="1017" t="s">
        <v>4731</v>
      </c>
      <c r="J290" s="1007">
        <v>42</v>
      </c>
      <c r="K290" s="1007">
        <v>13</v>
      </c>
      <c r="L290" s="1004">
        <v>6674</v>
      </c>
      <c r="M290" s="1004"/>
      <c r="N290" s="1005" t="s">
        <v>775</v>
      </c>
      <c r="O290" s="1005" t="s">
        <v>775</v>
      </c>
      <c r="P290" s="1005"/>
      <c r="Q290" s="1005"/>
      <c r="R290" s="1005"/>
      <c r="S290" s="1004"/>
      <c r="AC290" s="958"/>
    </row>
    <row r="291" spans="1:29" customFormat="1">
      <c r="A291" s="1505">
        <v>288</v>
      </c>
      <c r="B291" s="1005">
        <v>25</v>
      </c>
      <c r="C291" s="1024" t="s">
        <v>4747</v>
      </c>
      <c r="D291" s="1024"/>
      <c r="E291" s="1024"/>
      <c r="F291" s="1024"/>
      <c r="G291" s="1024"/>
      <c r="H291" s="1024"/>
      <c r="I291" s="1017" t="s">
        <v>4731</v>
      </c>
      <c r="J291" s="1007">
        <v>50</v>
      </c>
      <c r="K291" s="1007">
        <v>118</v>
      </c>
      <c r="L291" s="1004">
        <v>3335</v>
      </c>
      <c r="M291" s="1004"/>
      <c r="N291" s="1005" t="s">
        <v>754</v>
      </c>
      <c r="O291" s="1005" t="s">
        <v>754</v>
      </c>
      <c r="P291" s="1005"/>
      <c r="Q291" s="1005"/>
      <c r="R291" s="1005"/>
      <c r="S291" s="1004"/>
      <c r="AC291" s="958"/>
    </row>
    <row r="292" spans="1:29" customFormat="1">
      <c r="A292" s="1505">
        <v>289</v>
      </c>
      <c r="B292" s="1005">
        <v>24</v>
      </c>
      <c r="C292" s="1024" t="s">
        <v>4746</v>
      </c>
      <c r="D292" s="1024"/>
      <c r="E292" s="1024"/>
      <c r="F292" s="1024"/>
      <c r="G292" s="1024"/>
      <c r="H292" s="1024"/>
      <c r="I292" s="1017" t="s">
        <v>4731</v>
      </c>
      <c r="J292" s="1007">
        <v>50</v>
      </c>
      <c r="K292" s="1007">
        <v>161</v>
      </c>
      <c r="L292" s="1004">
        <v>6128</v>
      </c>
      <c r="M292" s="1004"/>
      <c r="N292" s="1005" t="s">
        <v>775</v>
      </c>
      <c r="O292" s="1005" t="s">
        <v>775</v>
      </c>
      <c r="P292" s="1005"/>
      <c r="Q292" s="1005"/>
      <c r="R292" s="1005"/>
      <c r="S292" s="1004"/>
      <c r="AC292" s="958"/>
    </row>
    <row r="293" spans="1:29" customFormat="1">
      <c r="A293" s="1505">
        <v>290</v>
      </c>
      <c r="B293" s="1005">
        <v>23</v>
      </c>
      <c r="C293" s="1024" t="s">
        <v>4744</v>
      </c>
      <c r="D293" s="1024"/>
      <c r="E293" s="1024"/>
      <c r="F293" s="1024"/>
      <c r="G293" s="1024"/>
      <c r="H293" s="1024"/>
      <c r="I293" s="1017" t="s">
        <v>4731</v>
      </c>
      <c r="J293" s="1007">
        <v>50</v>
      </c>
      <c r="K293" s="1007" t="s">
        <v>4745</v>
      </c>
      <c r="L293" s="1004">
        <v>9029</v>
      </c>
      <c r="M293" s="1004"/>
      <c r="N293" s="1005" t="s">
        <v>775</v>
      </c>
      <c r="O293" s="1005" t="s">
        <v>775</v>
      </c>
      <c r="P293" s="1005"/>
      <c r="Q293" s="1005"/>
      <c r="R293" s="1005"/>
      <c r="S293" s="1004"/>
      <c r="AC293" s="958"/>
    </row>
    <row r="294" spans="1:29" customFormat="1" ht="18" customHeight="1">
      <c r="A294" s="1505">
        <v>291</v>
      </c>
      <c r="B294" s="1005">
        <v>31</v>
      </c>
      <c r="C294" s="1024" t="s">
        <v>4730</v>
      </c>
      <c r="D294" s="1024"/>
      <c r="E294" s="1024"/>
      <c r="F294" s="1024"/>
      <c r="G294" s="1024"/>
      <c r="H294" s="1024"/>
      <c r="I294" s="1017" t="s">
        <v>4731</v>
      </c>
      <c r="J294" s="1007">
        <v>53</v>
      </c>
      <c r="K294" s="1007">
        <v>190</v>
      </c>
      <c r="L294" s="1004">
        <v>104</v>
      </c>
      <c r="M294" s="1004"/>
      <c r="N294" s="1005" t="s">
        <v>3928</v>
      </c>
      <c r="O294" s="1005" t="s">
        <v>3928</v>
      </c>
      <c r="P294" s="1005"/>
      <c r="Q294" s="1005"/>
      <c r="R294" s="1005"/>
      <c r="S294" s="1004"/>
      <c r="AC294" s="958"/>
    </row>
    <row r="295" spans="1:29" customFormat="1">
      <c r="A295" s="1505">
        <v>292</v>
      </c>
      <c r="B295" s="1005">
        <v>30</v>
      </c>
      <c r="C295" s="1024" t="s">
        <v>4749</v>
      </c>
      <c r="D295" s="1024"/>
      <c r="E295" s="1024"/>
      <c r="F295" s="1024"/>
      <c r="G295" s="1024"/>
      <c r="H295" s="1024"/>
      <c r="I295" s="1017" t="s">
        <v>4731</v>
      </c>
      <c r="J295" s="1007">
        <v>53</v>
      </c>
      <c r="K295" s="1007">
        <v>117</v>
      </c>
      <c r="L295" s="1004">
        <v>1603</v>
      </c>
      <c r="M295" s="1004"/>
      <c r="N295" s="1005" t="s">
        <v>775</v>
      </c>
      <c r="O295" s="1005" t="s">
        <v>775</v>
      </c>
      <c r="P295" s="1005"/>
      <c r="Q295" s="1005"/>
      <c r="R295" s="1005"/>
      <c r="S295" s="1004"/>
      <c r="AC295" s="958"/>
    </row>
    <row r="296" spans="1:29" customFormat="1">
      <c r="A296" s="1505">
        <v>293</v>
      </c>
      <c r="B296" s="1005">
        <v>15</v>
      </c>
      <c r="C296" s="1024" t="s">
        <v>3438</v>
      </c>
      <c r="D296" s="1024"/>
      <c r="E296" s="1024"/>
      <c r="F296" s="1024"/>
      <c r="G296" s="1024"/>
      <c r="H296" s="1024"/>
      <c r="I296" s="1017" t="s">
        <v>4731</v>
      </c>
      <c r="J296" s="1007" t="s">
        <v>4740</v>
      </c>
      <c r="K296" s="1007">
        <v>24</v>
      </c>
      <c r="L296" s="1004">
        <v>1878</v>
      </c>
      <c r="M296" s="1004"/>
      <c r="N296" s="1005" t="s">
        <v>840</v>
      </c>
      <c r="O296" s="1005" t="s">
        <v>840</v>
      </c>
      <c r="P296" s="1005"/>
      <c r="Q296" s="1005"/>
      <c r="R296" s="1005"/>
      <c r="S296" s="1004"/>
      <c r="AC296" s="958"/>
    </row>
    <row r="297" spans="1:29" customFormat="1">
      <c r="A297" s="1505">
        <v>294</v>
      </c>
      <c r="B297" s="1005">
        <v>16</v>
      </c>
      <c r="C297" s="1024" t="s">
        <v>4741</v>
      </c>
      <c r="D297" s="1024"/>
      <c r="E297" s="1024"/>
      <c r="F297" s="1024"/>
      <c r="G297" s="1024"/>
      <c r="H297" s="1024"/>
      <c r="I297" s="1017" t="s">
        <v>4731</v>
      </c>
      <c r="J297" s="1007" t="s">
        <v>4740</v>
      </c>
      <c r="K297" s="1007">
        <v>89</v>
      </c>
      <c r="L297" s="1004">
        <v>2675</v>
      </c>
      <c r="M297" s="1004"/>
      <c r="N297" s="1005" t="s">
        <v>979</v>
      </c>
      <c r="O297" s="1005" t="s">
        <v>979</v>
      </c>
      <c r="P297" s="1005"/>
      <c r="Q297" s="1005"/>
      <c r="R297" s="1005"/>
      <c r="S297" s="1004"/>
      <c r="AC297" s="958"/>
    </row>
    <row r="298" spans="1:29" customFormat="1">
      <c r="A298" s="1505">
        <v>295</v>
      </c>
      <c r="B298" s="1005">
        <v>5</v>
      </c>
      <c r="C298" s="1006" t="s">
        <v>4754</v>
      </c>
      <c r="D298" s="1006"/>
      <c r="E298" s="1006"/>
      <c r="F298" s="1006"/>
      <c r="G298" s="1006"/>
      <c r="H298" s="1006"/>
      <c r="I298" s="1006" t="s">
        <v>4750</v>
      </c>
      <c r="J298" s="1004">
        <v>15</v>
      </c>
      <c r="K298" s="1004">
        <v>18</v>
      </c>
      <c r="L298" s="1004">
        <v>1235</v>
      </c>
      <c r="M298" s="1004"/>
      <c r="N298" s="1005" t="s">
        <v>3928</v>
      </c>
      <c r="O298" s="1005" t="s">
        <v>3928</v>
      </c>
      <c r="P298" s="1005"/>
      <c r="Q298" s="1005"/>
      <c r="R298" s="1005"/>
      <c r="S298" s="1004"/>
      <c r="AC298" s="958"/>
    </row>
    <row r="299" spans="1:29" customFormat="1">
      <c r="A299" s="1505">
        <v>296</v>
      </c>
      <c r="B299" s="1005">
        <v>4</v>
      </c>
      <c r="C299" s="1006" t="s">
        <v>4753</v>
      </c>
      <c r="D299" s="1006"/>
      <c r="E299" s="1006"/>
      <c r="F299" s="1006"/>
      <c r="G299" s="1006"/>
      <c r="H299" s="1006"/>
      <c r="I299" s="1006" t="s">
        <v>4750</v>
      </c>
      <c r="J299" s="1004">
        <v>19</v>
      </c>
      <c r="K299" s="1004">
        <v>79</v>
      </c>
      <c r="L299" s="1004">
        <v>1682</v>
      </c>
      <c r="M299" s="1004"/>
      <c r="N299" s="1005" t="s">
        <v>979</v>
      </c>
      <c r="O299" s="1005" t="s">
        <v>979</v>
      </c>
      <c r="P299" s="1005"/>
      <c r="Q299" s="1005"/>
      <c r="R299" s="1005"/>
      <c r="S299" s="1004"/>
      <c r="AC299" s="958"/>
    </row>
    <row r="300" spans="1:29" customFormat="1">
      <c r="A300" s="1505">
        <v>297</v>
      </c>
      <c r="B300" s="1005">
        <v>3</v>
      </c>
      <c r="C300" s="1006" t="s">
        <v>4752</v>
      </c>
      <c r="D300" s="1006"/>
      <c r="E300" s="1006"/>
      <c r="F300" s="1006"/>
      <c r="G300" s="1006"/>
      <c r="H300" s="1006"/>
      <c r="I300" s="1006" t="s">
        <v>4750</v>
      </c>
      <c r="J300" s="1004">
        <v>20</v>
      </c>
      <c r="K300" s="1004">
        <v>91</v>
      </c>
      <c r="L300" s="1004">
        <v>1258</v>
      </c>
      <c r="M300" s="1004"/>
      <c r="N300" s="1005" t="s">
        <v>775</v>
      </c>
      <c r="O300" s="1005" t="s">
        <v>775</v>
      </c>
      <c r="P300" s="1005"/>
      <c r="Q300" s="1005"/>
      <c r="R300" s="1005"/>
      <c r="S300" s="1004"/>
      <c r="AC300" s="958"/>
    </row>
    <row r="301" spans="1:29" customFormat="1">
      <c r="A301" s="1505">
        <v>298</v>
      </c>
      <c r="B301" s="1005">
        <v>2</v>
      </c>
      <c r="C301" s="1006" t="s">
        <v>4751</v>
      </c>
      <c r="D301" s="1006"/>
      <c r="E301" s="1006"/>
      <c r="F301" s="1006"/>
      <c r="G301" s="1006"/>
      <c r="H301" s="1006"/>
      <c r="I301" s="1006" t="s">
        <v>4750</v>
      </c>
      <c r="J301" s="1004">
        <v>22</v>
      </c>
      <c r="K301" s="1004">
        <v>115</v>
      </c>
      <c r="L301" s="1004">
        <v>1950</v>
      </c>
      <c r="M301" s="1004"/>
      <c r="N301" s="1005" t="s">
        <v>754</v>
      </c>
      <c r="O301" s="1005" t="s">
        <v>754</v>
      </c>
      <c r="P301" s="1005"/>
      <c r="Q301" s="1005"/>
      <c r="R301" s="1005"/>
      <c r="S301" s="1004"/>
      <c r="AC301" s="958"/>
    </row>
    <row r="302" spans="1:29" customFormat="1">
      <c r="A302" s="1505">
        <v>299</v>
      </c>
      <c r="B302" s="1005">
        <v>1</v>
      </c>
      <c r="C302" s="1006" t="s">
        <v>1407</v>
      </c>
      <c r="D302" s="1006"/>
      <c r="E302" s="1006"/>
      <c r="F302" s="1006"/>
      <c r="G302" s="1006"/>
      <c r="H302" s="1006"/>
      <c r="I302" s="1006" t="s">
        <v>4750</v>
      </c>
      <c r="J302" s="1004">
        <v>22</v>
      </c>
      <c r="K302" s="1004">
        <v>44</v>
      </c>
      <c r="L302" s="1004">
        <v>2990</v>
      </c>
      <c r="M302" s="1004"/>
      <c r="N302" s="1005" t="s">
        <v>751</v>
      </c>
      <c r="O302" s="1005" t="s">
        <v>751</v>
      </c>
      <c r="P302" s="1005"/>
      <c r="Q302" s="1005"/>
      <c r="R302" s="1005"/>
      <c r="S302" s="1004"/>
      <c r="AC302" s="958"/>
    </row>
    <row r="303" spans="1:29" customFormat="1">
      <c r="A303" s="1505">
        <v>300</v>
      </c>
      <c r="B303" s="1005">
        <v>11</v>
      </c>
      <c r="C303" s="1006" t="s">
        <v>3438</v>
      </c>
      <c r="D303" s="1006"/>
      <c r="E303" s="1006"/>
      <c r="F303" s="1006"/>
      <c r="G303" s="1006"/>
      <c r="H303" s="1006"/>
      <c r="I303" s="1006" t="s">
        <v>4750</v>
      </c>
      <c r="J303" s="1004">
        <v>26</v>
      </c>
      <c r="K303" s="1004">
        <v>118</v>
      </c>
      <c r="L303" s="1004">
        <v>2078</v>
      </c>
      <c r="M303" s="1004"/>
      <c r="N303" s="1005" t="s">
        <v>840</v>
      </c>
      <c r="O303" s="1005" t="s">
        <v>840</v>
      </c>
      <c r="P303" s="1005"/>
      <c r="Q303" s="1005"/>
      <c r="R303" s="1005"/>
      <c r="S303" s="1004"/>
      <c r="AC303" s="958"/>
    </row>
    <row r="304" spans="1:29" customFormat="1">
      <c r="A304" s="1505">
        <v>301</v>
      </c>
      <c r="B304" s="1005">
        <v>10</v>
      </c>
      <c r="C304" s="1006" t="s">
        <v>4757</v>
      </c>
      <c r="D304" s="1006"/>
      <c r="E304" s="1006"/>
      <c r="F304" s="1006"/>
      <c r="G304" s="1006"/>
      <c r="H304" s="1006"/>
      <c r="I304" s="1006" t="s">
        <v>4750</v>
      </c>
      <c r="J304" s="1004">
        <v>27</v>
      </c>
      <c r="K304" s="1004">
        <v>164</v>
      </c>
      <c r="L304" s="1004">
        <v>19159</v>
      </c>
      <c r="M304" s="1004"/>
      <c r="N304" s="1005" t="s">
        <v>775</v>
      </c>
      <c r="O304" s="1005" t="s">
        <v>775</v>
      </c>
      <c r="P304" s="1005"/>
      <c r="Q304" s="1005"/>
      <c r="R304" s="1005"/>
      <c r="S304" s="1004"/>
      <c r="AC304" s="958"/>
    </row>
    <row r="305" spans="1:29" customFormat="1">
      <c r="A305" s="1505">
        <v>302</v>
      </c>
      <c r="B305" s="1005">
        <v>9</v>
      </c>
      <c r="C305" s="1006" t="s">
        <v>4755</v>
      </c>
      <c r="D305" s="1006"/>
      <c r="E305" s="1006"/>
      <c r="F305" s="1006"/>
      <c r="G305" s="1006"/>
      <c r="H305" s="1006"/>
      <c r="I305" s="1006" t="s">
        <v>4750</v>
      </c>
      <c r="J305" s="1004">
        <v>27</v>
      </c>
      <c r="K305" s="1007" t="s">
        <v>4756</v>
      </c>
      <c r="L305" s="1004">
        <v>19411</v>
      </c>
      <c r="M305" s="1004"/>
      <c r="N305" s="1005" t="s">
        <v>775</v>
      </c>
      <c r="O305" s="1005" t="s">
        <v>775</v>
      </c>
      <c r="P305" s="1005"/>
      <c r="Q305" s="1005"/>
      <c r="R305" s="1005"/>
      <c r="S305" s="1004"/>
      <c r="AC305" s="958"/>
    </row>
    <row r="306" spans="1:29" customFormat="1">
      <c r="A306" s="1505">
        <v>303</v>
      </c>
      <c r="B306" s="1005">
        <v>12</v>
      </c>
      <c r="C306" s="1006" t="s">
        <v>4758</v>
      </c>
      <c r="D306" s="1006"/>
      <c r="E306" s="1006"/>
      <c r="F306" s="1006"/>
      <c r="G306" s="1006"/>
      <c r="H306" s="1006"/>
      <c r="I306" s="1006" t="s">
        <v>4750</v>
      </c>
      <c r="J306" s="1004">
        <v>30</v>
      </c>
      <c r="K306" s="1004">
        <v>59</v>
      </c>
      <c r="L306" s="1004">
        <v>9570</v>
      </c>
      <c r="M306" s="1004"/>
      <c r="N306" s="1005" t="s">
        <v>775</v>
      </c>
      <c r="O306" s="1005" t="s">
        <v>775</v>
      </c>
      <c r="P306" s="1005"/>
      <c r="Q306" s="1005"/>
      <c r="R306" s="1005"/>
      <c r="S306" s="1004"/>
      <c r="AC306" s="958"/>
    </row>
    <row r="307" spans="1:29" customFormat="1">
      <c r="A307" s="1505">
        <v>304</v>
      </c>
      <c r="B307" s="1005">
        <v>13</v>
      </c>
      <c r="C307" s="1006" t="s">
        <v>4759</v>
      </c>
      <c r="D307" s="1006"/>
      <c r="E307" s="1006"/>
      <c r="F307" s="1006"/>
      <c r="G307" s="1006"/>
      <c r="H307" s="1006"/>
      <c r="I307" s="1006" t="s">
        <v>4750</v>
      </c>
      <c r="J307" s="1004">
        <v>32</v>
      </c>
      <c r="K307" s="1004">
        <v>9</v>
      </c>
      <c r="L307" s="1004">
        <v>5039</v>
      </c>
      <c r="M307" s="1004"/>
      <c r="N307" s="1005" t="s">
        <v>3945</v>
      </c>
      <c r="O307" s="1005" t="s">
        <v>3945</v>
      </c>
      <c r="P307" s="1005"/>
      <c r="Q307" s="1005"/>
      <c r="R307" s="1005"/>
      <c r="S307" s="1004"/>
      <c r="AC307" s="958"/>
    </row>
    <row r="308" spans="1:29" customFormat="1">
      <c r="A308" s="1505">
        <v>305</v>
      </c>
      <c r="B308" s="1005">
        <v>8</v>
      </c>
      <c r="C308" s="1006" t="s">
        <v>4752</v>
      </c>
      <c r="D308" s="1006"/>
      <c r="E308" s="1006"/>
      <c r="F308" s="1006"/>
      <c r="G308" s="1006"/>
      <c r="H308" s="1006"/>
      <c r="I308" s="1006" t="s">
        <v>4750</v>
      </c>
      <c r="J308" s="1004">
        <v>39</v>
      </c>
      <c r="K308" s="1004">
        <v>45</v>
      </c>
      <c r="L308" s="1004">
        <v>638</v>
      </c>
      <c r="M308" s="1004"/>
      <c r="N308" s="1005" t="s">
        <v>775</v>
      </c>
      <c r="O308" s="1005" t="s">
        <v>775</v>
      </c>
      <c r="P308" s="1005"/>
      <c r="Q308" s="1005"/>
      <c r="R308" s="1005"/>
      <c r="S308" s="1004"/>
      <c r="AC308" s="958"/>
    </row>
    <row r="309" spans="1:29">
      <c r="A309" s="1505">
        <v>306</v>
      </c>
      <c r="B309" s="1005">
        <v>7</v>
      </c>
      <c r="C309" s="1006" t="s">
        <v>974</v>
      </c>
      <c r="D309" s="1006"/>
      <c r="E309" s="1006"/>
      <c r="F309" s="1006"/>
      <c r="G309" s="1006"/>
      <c r="H309" s="1006"/>
      <c r="I309" s="1006" t="s">
        <v>4750</v>
      </c>
      <c r="J309" s="1004">
        <v>39</v>
      </c>
      <c r="K309" s="1004">
        <v>33</v>
      </c>
      <c r="L309" s="1004">
        <v>7651</v>
      </c>
      <c r="M309" s="1004"/>
      <c r="N309" s="1005" t="s">
        <v>756</v>
      </c>
      <c r="O309" s="1005" t="s">
        <v>756</v>
      </c>
      <c r="P309" s="1005"/>
      <c r="Q309" s="1005"/>
      <c r="R309" s="1005"/>
      <c r="S309" s="1004"/>
      <c r="T309"/>
      <c r="U309"/>
      <c r="V309"/>
      <c r="W309"/>
      <c r="X309"/>
      <c r="Y309"/>
      <c r="Z309"/>
      <c r="AA309"/>
      <c r="AB309"/>
      <c r="AC309" s="994"/>
    </row>
    <row r="310" spans="1:29" s="1026" customFormat="1" ht="15.75">
      <c r="A310" s="1505">
        <v>307</v>
      </c>
      <c r="B310" s="990" t="s">
        <v>3575</v>
      </c>
      <c r="C310" s="990" t="s">
        <v>4467</v>
      </c>
      <c r="D310" s="990"/>
      <c r="E310" s="990"/>
      <c r="F310" s="990"/>
      <c r="G310" s="990"/>
      <c r="H310" s="990"/>
      <c r="I310" s="991"/>
      <c r="J310" s="992"/>
      <c r="K310" s="991"/>
      <c r="L310" s="1114">
        <f>SUM(L311:L407)</f>
        <v>440899.10000000003</v>
      </c>
      <c r="M310" s="991"/>
      <c r="N310" s="991"/>
      <c r="O310" s="991"/>
      <c r="P310" s="991"/>
      <c r="Q310" s="991"/>
      <c r="R310" s="991"/>
      <c r="S310" s="993"/>
      <c r="T310" s="994"/>
      <c r="U310" s="994"/>
      <c r="V310" s="994"/>
      <c r="W310" s="994"/>
      <c r="X310" s="994"/>
      <c r="Y310" s="994"/>
      <c r="Z310" s="994"/>
      <c r="AA310" s="994"/>
      <c r="AB310" s="994"/>
    </row>
    <row r="311" spans="1:29" ht="30">
      <c r="A311" s="1505">
        <v>308</v>
      </c>
      <c r="B311" s="966">
        <v>1</v>
      </c>
      <c r="C311" s="967" t="s">
        <v>4378</v>
      </c>
      <c r="D311" s="967"/>
      <c r="E311" s="967"/>
      <c r="F311" s="967"/>
      <c r="G311" s="967"/>
      <c r="H311" s="967"/>
      <c r="I311" s="998" t="s">
        <v>4520</v>
      </c>
      <c r="J311" s="974">
        <v>28</v>
      </c>
      <c r="K311" s="968">
        <v>63</v>
      </c>
      <c r="L311" s="1109">
        <v>7126</v>
      </c>
      <c r="M311" s="968"/>
      <c r="N311" s="968" t="s">
        <v>4379</v>
      </c>
      <c r="O311" s="972" t="s">
        <v>192</v>
      </c>
      <c r="P311" s="972"/>
      <c r="Q311" s="972"/>
      <c r="R311" s="972"/>
      <c r="S311" s="976"/>
      <c r="AC311" s="995"/>
    </row>
    <row r="312" spans="1:29" ht="30">
      <c r="A312" s="1505">
        <v>309</v>
      </c>
      <c r="B312" s="966">
        <v>4</v>
      </c>
      <c r="C312" s="967" t="s">
        <v>4313</v>
      </c>
      <c r="D312" s="967"/>
      <c r="E312" s="967"/>
      <c r="F312" s="967"/>
      <c r="G312" s="967"/>
      <c r="H312" s="967"/>
      <c r="I312" s="1003" t="s">
        <v>4539</v>
      </c>
      <c r="J312" s="974">
        <v>27</v>
      </c>
      <c r="K312" s="968">
        <v>134</v>
      </c>
      <c r="L312" s="1110">
        <v>1048</v>
      </c>
      <c r="M312" s="972"/>
      <c r="N312" s="972" t="s">
        <v>4304</v>
      </c>
      <c r="O312" s="972"/>
      <c r="P312" s="972"/>
      <c r="Q312" s="972"/>
      <c r="R312" s="972"/>
      <c r="S312" s="976"/>
      <c r="AC312" s="995"/>
    </row>
    <row r="313" spans="1:29" ht="30">
      <c r="A313" s="1505">
        <v>310</v>
      </c>
      <c r="B313" s="966">
        <v>3</v>
      </c>
      <c r="C313" s="967" t="s">
        <v>4312</v>
      </c>
      <c r="D313" s="967"/>
      <c r="E313" s="967"/>
      <c r="F313" s="967"/>
      <c r="G313" s="967"/>
      <c r="H313" s="967"/>
      <c r="I313" s="1003" t="s">
        <v>4539</v>
      </c>
      <c r="J313" s="974">
        <v>32</v>
      </c>
      <c r="K313" s="968">
        <v>473</v>
      </c>
      <c r="L313" s="1110">
        <v>9747</v>
      </c>
      <c r="M313" s="972"/>
      <c r="N313" s="972" t="s">
        <v>4304</v>
      </c>
      <c r="O313" s="972" t="s">
        <v>3359</v>
      </c>
      <c r="P313" s="972"/>
      <c r="Q313" s="972"/>
      <c r="R313" s="972"/>
      <c r="S313" s="976"/>
      <c r="AC313" s="995"/>
    </row>
    <row r="314" spans="1:29" ht="30">
      <c r="A314" s="1505">
        <v>311</v>
      </c>
      <c r="B314" s="966">
        <v>2</v>
      </c>
      <c r="C314" s="967" t="s">
        <v>4309</v>
      </c>
      <c r="D314" s="967"/>
      <c r="E314" s="967"/>
      <c r="F314" s="967"/>
      <c r="G314" s="967"/>
      <c r="H314" s="967"/>
      <c r="I314" s="1003" t="s">
        <v>4539</v>
      </c>
      <c r="J314" s="974">
        <v>35</v>
      </c>
      <c r="K314" s="968" t="s">
        <v>4310</v>
      </c>
      <c r="L314" s="1110">
        <v>2771.2</v>
      </c>
      <c r="M314" s="968"/>
      <c r="N314" s="968" t="s">
        <v>4311</v>
      </c>
      <c r="O314" s="972" t="s">
        <v>192</v>
      </c>
      <c r="P314" s="972"/>
      <c r="Q314" s="972"/>
      <c r="R314" s="972"/>
      <c r="S314" s="976"/>
      <c r="AB314" s="1089"/>
      <c r="AC314" s="995"/>
    </row>
    <row r="315" spans="1:29" ht="60">
      <c r="A315" s="1505">
        <v>312</v>
      </c>
      <c r="B315" s="966">
        <v>6</v>
      </c>
      <c r="C315" s="973" t="s">
        <v>4315</v>
      </c>
      <c r="D315" s="973"/>
      <c r="E315" s="973"/>
      <c r="F315" s="973"/>
      <c r="G315" s="973"/>
      <c r="H315" s="973"/>
      <c r="I315" s="1003" t="s">
        <v>4539</v>
      </c>
      <c r="J315" s="974">
        <v>41</v>
      </c>
      <c r="K315" s="968" t="s">
        <v>4316</v>
      </c>
      <c r="L315" s="1110">
        <v>2260</v>
      </c>
      <c r="M315" s="968"/>
      <c r="N315" s="968" t="s">
        <v>485</v>
      </c>
      <c r="O315" s="972" t="s">
        <v>4317</v>
      </c>
      <c r="P315" s="972"/>
      <c r="Q315" s="972"/>
      <c r="R315" s="972"/>
      <c r="S315" s="976"/>
      <c r="AC315" s="995"/>
    </row>
    <row r="316" spans="1:29">
      <c r="A316" s="1505">
        <v>313</v>
      </c>
      <c r="B316" s="966">
        <v>5</v>
      </c>
      <c r="C316" s="967" t="s">
        <v>4314</v>
      </c>
      <c r="D316" s="967"/>
      <c r="E316" s="967"/>
      <c r="F316" s="967"/>
      <c r="G316" s="967"/>
      <c r="H316" s="967"/>
      <c r="I316" s="1003" t="s">
        <v>4539</v>
      </c>
      <c r="J316" s="974">
        <v>72</v>
      </c>
      <c r="K316" s="968">
        <v>45</v>
      </c>
      <c r="L316" s="1110">
        <v>989</v>
      </c>
      <c r="M316" s="968"/>
      <c r="N316" s="968"/>
      <c r="O316" s="972"/>
      <c r="P316" s="972"/>
      <c r="Q316" s="972"/>
      <c r="R316" s="972"/>
      <c r="S316" s="976"/>
      <c r="AC316" s="995"/>
    </row>
    <row r="317" spans="1:29" ht="60">
      <c r="A317" s="1505">
        <v>314</v>
      </c>
      <c r="B317" s="966">
        <v>1</v>
      </c>
      <c r="C317" s="973" t="s">
        <v>4305</v>
      </c>
      <c r="D317" s="973"/>
      <c r="E317" s="973"/>
      <c r="F317" s="973"/>
      <c r="G317" s="973"/>
      <c r="H317" s="973"/>
      <c r="I317" s="1003" t="s">
        <v>4539</v>
      </c>
      <c r="J317" s="974" t="s">
        <v>4306</v>
      </c>
      <c r="K317" s="979" t="s">
        <v>4307</v>
      </c>
      <c r="L317" s="1110">
        <v>4444</v>
      </c>
      <c r="M317" s="968"/>
      <c r="N317" s="968" t="s">
        <v>3314</v>
      </c>
      <c r="O317" s="968" t="s">
        <v>4308</v>
      </c>
      <c r="P317" s="968"/>
      <c r="Q317" s="968"/>
      <c r="R317" s="968"/>
      <c r="S317" s="976"/>
      <c r="AC317" s="995"/>
    </row>
    <row r="318" spans="1:29">
      <c r="A318" s="1505">
        <v>315</v>
      </c>
      <c r="B318" s="966">
        <v>4</v>
      </c>
      <c r="C318" s="972" t="s">
        <v>4325</v>
      </c>
      <c r="D318" s="972"/>
      <c r="E318" s="972"/>
      <c r="F318" s="972"/>
      <c r="G318" s="972"/>
      <c r="H318" s="972"/>
      <c r="I318" s="1090" t="s">
        <v>4561</v>
      </c>
      <c r="J318" s="980">
        <v>7</v>
      </c>
      <c r="K318" s="972" t="s">
        <v>4326</v>
      </c>
      <c r="L318" s="1111">
        <v>6002</v>
      </c>
      <c r="M318" s="968"/>
      <c r="N318" s="968" t="s">
        <v>3359</v>
      </c>
      <c r="O318" s="968" t="s">
        <v>3359</v>
      </c>
      <c r="P318" s="968"/>
      <c r="Q318" s="968"/>
      <c r="R318" s="968"/>
      <c r="S318" s="976"/>
      <c r="AC318" s="995"/>
    </row>
    <row r="319" spans="1:29" ht="30">
      <c r="A319" s="1505">
        <v>316</v>
      </c>
      <c r="B319" s="966">
        <v>1</v>
      </c>
      <c r="C319" s="972" t="s">
        <v>4318</v>
      </c>
      <c r="D319" s="972"/>
      <c r="E319" s="972"/>
      <c r="F319" s="972"/>
      <c r="G319" s="972"/>
      <c r="H319" s="972"/>
      <c r="I319" s="1090" t="s">
        <v>4561</v>
      </c>
      <c r="J319" s="980">
        <v>12</v>
      </c>
      <c r="K319" s="972" t="s">
        <v>4319</v>
      </c>
      <c r="L319" s="1111">
        <v>1411</v>
      </c>
      <c r="M319" s="972"/>
      <c r="N319" s="972" t="s">
        <v>4304</v>
      </c>
      <c r="O319" s="968" t="s">
        <v>4320</v>
      </c>
      <c r="P319" s="968"/>
      <c r="Q319" s="968"/>
      <c r="R319" s="968"/>
      <c r="S319" s="976"/>
      <c r="AC319" s="995"/>
    </row>
    <row r="320" spans="1:29" s="994" customFormat="1">
      <c r="A320" s="1505">
        <v>317</v>
      </c>
      <c r="B320" s="966">
        <v>6</v>
      </c>
      <c r="C320" s="968" t="s">
        <v>1376</v>
      </c>
      <c r="D320" s="968"/>
      <c r="E320" s="968"/>
      <c r="F320" s="968"/>
      <c r="G320" s="968"/>
      <c r="H320" s="968"/>
      <c r="I320" s="1090" t="s">
        <v>4561</v>
      </c>
      <c r="J320" s="980">
        <v>13</v>
      </c>
      <c r="K320" s="972">
        <v>264</v>
      </c>
      <c r="L320" s="1111">
        <v>277</v>
      </c>
      <c r="M320" s="968"/>
      <c r="N320" s="968" t="s">
        <v>4328</v>
      </c>
      <c r="O320" s="968" t="s">
        <v>4320</v>
      </c>
      <c r="P320" s="968"/>
      <c r="Q320" s="968"/>
      <c r="R320" s="968"/>
      <c r="S320" s="976"/>
      <c r="T320" s="958"/>
      <c r="U320" s="958"/>
      <c r="V320" s="958"/>
      <c r="W320" s="958"/>
      <c r="X320" s="958"/>
      <c r="Y320" s="958"/>
      <c r="Z320" s="958"/>
      <c r="AA320" s="958"/>
      <c r="AB320" s="958"/>
      <c r="AC320" s="1002"/>
    </row>
    <row r="321" spans="1:29" ht="30">
      <c r="A321" s="1505">
        <v>318</v>
      </c>
      <c r="B321" s="966">
        <v>2</v>
      </c>
      <c r="C321" s="972" t="s">
        <v>4321</v>
      </c>
      <c r="D321" s="972"/>
      <c r="E321" s="972"/>
      <c r="F321" s="972"/>
      <c r="G321" s="972"/>
      <c r="H321" s="972"/>
      <c r="I321" s="1090" t="s">
        <v>4561</v>
      </c>
      <c r="J321" s="980">
        <v>13</v>
      </c>
      <c r="K321" s="972" t="s">
        <v>4322</v>
      </c>
      <c r="L321" s="1111">
        <v>278</v>
      </c>
      <c r="M321" s="972"/>
      <c r="N321" s="972" t="s">
        <v>4304</v>
      </c>
      <c r="O321" s="968" t="s">
        <v>4320</v>
      </c>
      <c r="P321" s="968"/>
      <c r="Q321" s="968"/>
      <c r="R321" s="968"/>
      <c r="S321" s="976"/>
      <c r="AC321" s="1002"/>
    </row>
    <row r="322" spans="1:29" ht="30">
      <c r="A322" s="1505">
        <v>319</v>
      </c>
      <c r="B322" s="966">
        <v>5</v>
      </c>
      <c r="C322" s="972" t="s">
        <v>4323</v>
      </c>
      <c r="D322" s="972"/>
      <c r="E322" s="972"/>
      <c r="F322" s="972"/>
      <c r="G322" s="972"/>
      <c r="H322" s="972"/>
      <c r="I322" s="1090" t="s">
        <v>4561</v>
      </c>
      <c r="J322" s="980">
        <v>13</v>
      </c>
      <c r="K322" s="972" t="s">
        <v>4327</v>
      </c>
      <c r="L322" s="1111">
        <v>392</v>
      </c>
      <c r="M322" s="972"/>
      <c r="N322" s="972" t="s">
        <v>4304</v>
      </c>
      <c r="O322" s="968" t="s">
        <v>3359</v>
      </c>
      <c r="P322" s="968"/>
      <c r="Q322" s="968"/>
      <c r="R322" s="968"/>
      <c r="S322" s="976"/>
      <c r="AC322" s="1002"/>
    </row>
    <row r="323" spans="1:29" ht="30">
      <c r="A323" s="1505">
        <v>320</v>
      </c>
      <c r="B323" s="966">
        <v>3</v>
      </c>
      <c r="C323" s="972" t="s">
        <v>4323</v>
      </c>
      <c r="D323" s="972"/>
      <c r="E323" s="972"/>
      <c r="F323" s="972"/>
      <c r="G323" s="972"/>
      <c r="H323" s="972"/>
      <c r="I323" s="1090" t="s">
        <v>4561</v>
      </c>
      <c r="J323" s="980">
        <v>15</v>
      </c>
      <c r="K323" s="972" t="s">
        <v>4324</v>
      </c>
      <c r="L323" s="1111">
        <v>499</v>
      </c>
      <c r="M323" s="972"/>
      <c r="N323" s="972" t="s">
        <v>4304</v>
      </c>
      <c r="O323" s="968" t="s">
        <v>4294</v>
      </c>
      <c r="P323" s="968"/>
      <c r="Q323" s="968"/>
      <c r="R323" s="968"/>
      <c r="S323" s="976"/>
      <c r="AC323" s="1002"/>
    </row>
    <row r="324" spans="1:29">
      <c r="A324" s="1505">
        <v>321</v>
      </c>
      <c r="B324" s="966">
        <v>7</v>
      </c>
      <c r="C324" s="972" t="s">
        <v>4344</v>
      </c>
      <c r="D324" s="972"/>
      <c r="E324" s="972"/>
      <c r="F324" s="972"/>
      <c r="G324" s="972"/>
      <c r="H324" s="972"/>
      <c r="I324" s="1091" t="s">
        <v>4574</v>
      </c>
      <c r="J324" s="980">
        <v>10</v>
      </c>
      <c r="K324" s="972" t="s">
        <v>4345</v>
      </c>
      <c r="L324" s="1111">
        <v>5955</v>
      </c>
      <c r="M324" s="972"/>
      <c r="N324" s="972" t="s">
        <v>1966</v>
      </c>
      <c r="O324" s="972" t="s">
        <v>1966</v>
      </c>
      <c r="P324" s="972"/>
      <c r="Q324" s="972"/>
      <c r="R324" s="972"/>
      <c r="S324" s="976"/>
      <c r="AC324" s="1002"/>
    </row>
    <row r="325" spans="1:29" ht="60">
      <c r="A325" s="1505">
        <v>322</v>
      </c>
      <c r="B325" s="966">
        <v>3</v>
      </c>
      <c r="C325" s="972" t="s">
        <v>4335</v>
      </c>
      <c r="D325" s="972"/>
      <c r="E325" s="972"/>
      <c r="F325" s="972"/>
      <c r="G325" s="972"/>
      <c r="H325" s="972"/>
      <c r="I325" s="1091" t="s">
        <v>4574</v>
      </c>
      <c r="J325" s="980">
        <v>11</v>
      </c>
      <c r="K325" s="972" t="s">
        <v>4336</v>
      </c>
      <c r="L325" s="1111">
        <v>500</v>
      </c>
      <c r="M325" s="972"/>
      <c r="N325" s="972" t="s">
        <v>4304</v>
      </c>
      <c r="O325" s="972" t="s">
        <v>4331</v>
      </c>
      <c r="P325" s="972"/>
      <c r="Q325" s="972"/>
      <c r="R325" s="972"/>
      <c r="S325" s="976"/>
      <c r="AC325" s="1002"/>
    </row>
    <row r="326" spans="1:29" ht="30">
      <c r="A326" s="1505">
        <v>323</v>
      </c>
      <c r="B326" s="966">
        <v>1</v>
      </c>
      <c r="C326" s="972" t="s">
        <v>4329</v>
      </c>
      <c r="D326" s="972"/>
      <c r="E326" s="972"/>
      <c r="F326" s="972"/>
      <c r="G326" s="972"/>
      <c r="H326" s="972"/>
      <c r="I326" s="1091" t="s">
        <v>4574</v>
      </c>
      <c r="J326" s="980">
        <v>11</v>
      </c>
      <c r="K326" s="972" t="s">
        <v>4330</v>
      </c>
      <c r="L326" s="1111">
        <v>1620</v>
      </c>
      <c r="M326" s="972"/>
      <c r="N326" s="972" t="s">
        <v>4304</v>
      </c>
      <c r="O326" s="972" t="s">
        <v>4331</v>
      </c>
      <c r="P326" s="972"/>
      <c r="Q326" s="972"/>
      <c r="R326" s="972"/>
      <c r="S326" s="976"/>
      <c r="AC326"/>
    </row>
    <row r="327" spans="1:29">
      <c r="A327" s="1505">
        <v>324</v>
      </c>
      <c r="B327" s="966">
        <v>4</v>
      </c>
      <c r="C327" s="972" t="s">
        <v>4337</v>
      </c>
      <c r="D327" s="972"/>
      <c r="E327" s="972"/>
      <c r="F327" s="972"/>
      <c r="G327" s="972"/>
      <c r="H327" s="972"/>
      <c r="I327" s="1091" t="s">
        <v>4574</v>
      </c>
      <c r="J327" s="980">
        <v>12</v>
      </c>
      <c r="K327" s="972" t="s">
        <v>4338</v>
      </c>
      <c r="L327" s="1111">
        <v>530</v>
      </c>
      <c r="M327" s="968"/>
      <c r="N327" s="968" t="s">
        <v>485</v>
      </c>
      <c r="O327" s="972" t="s">
        <v>4339</v>
      </c>
      <c r="P327" s="972"/>
      <c r="Q327" s="972"/>
      <c r="R327" s="972"/>
      <c r="S327" s="976"/>
      <c r="AC327"/>
    </row>
    <row r="328" spans="1:29">
      <c r="A328" s="1505">
        <v>325</v>
      </c>
      <c r="B328" s="966">
        <v>5</v>
      </c>
      <c r="C328" s="972" t="s">
        <v>4340</v>
      </c>
      <c r="D328" s="972"/>
      <c r="E328" s="972"/>
      <c r="F328" s="972"/>
      <c r="G328" s="972"/>
      <c r="H328" s="972"/>
      <c r="I328" s="1091" t="s">
        <v>4574</v>
      </c>
      <c r="J328" s="980">
        <v>18</v>
      </c>
      <c r="K328" s="972">
        <v>714</v>
      </c>
      <c r="L328" s="1111">
        <v>3272</v>
      </c>
      <c r="M328" s="972"/>
      <c r="N328" s="972" t="s">
        <v>1966</v>
      </c>
      <c r="O328" s="972" t="s">
        <v>4341</v>
      </c>
      <c r="P328" s="972"/>
      <c r="Q328" s="972"/>
      <c r="R328" s="972"/>
      <c r="S328" s="976"/>
      <c r="AC328"/>
    </row>
    <row r="329" spans="1:29">
      <c r="A329" s="1505">
        <v>326</v>
      </c>
      <c r="B329" s="966">
        <v>8</v>
      </c>
      <c r="C329" s="972" t="s">
        <v>4346</v>
      </c>
      <c r="D329" s="972"/>
      <c r="E329" s="972"/>
      <c r="F329" s="972"/>
      <c r="G329" s="972"/>
      <c r="H329" s="972"/>
      <c r="I329" s="1091" t="s">
        <v>4574</v>
      </c>
      <c r="J329" s="980">
        <v>22</v>
      </c>
      <c r="K329" s="972">
        <v>145</v>
      </c>
      <c r="L329" s="1111">
        <v>888</v>
      </c>
      <c r="M329" s="972"/>
      <c r="N329" s="972"/>
      <c r="O329" s="972"/>
      <c r="P329" s="972"/>
      <c r="Q329" s="972"/>
      <c r="R329" s="972"/>
      <c r="S329" s="976"/>
      <c r="AC329"/>
    </row>
    <row r="330" spans="1:29" ht="60">
      <c r="A330" s="1505">
        <v>327</v>
      </c>
      <c r="B330" s="966">
        <v>6</v>
      </c>
      <c r="C330" s="972" t="s">
        <v>4342</v>
      </c>
      <c r="D330" s="972"/>
      <c r="E330" s="972"/>
      <c r="F330" s="972"/>
      <c r="G330" s="972"/>
      <c r="H330" s="972"/>
      <c r="I330" s="1091" t="s">
        <v>4574</v>
      </c>
      <c r="J330" s="980">
        <v>22</v>
      </c>
      <c r="K330" s="982" t="s">
        <v>4343</v>
      </c>
      <c r="L330" s="1111">
        <v>10374</v>
      </c>
      <c r="M330" s="972"/>
      <c r="N330" s="972" t="s">
        <v>1966</v>
      </c>
      <c r="O330" s="972" t="s">
        <v>1966</v>
      </c>
      <c r="P330" s="972"/>
      <c r="Q330" s="972"/>
      <c r="R330" s="972"/>
      <c r="S330" s="976"/>
      <c r="AC330"/>
    </row>
    <row r="331" spans="1:29" ht="30">
      <c r="A331" s="1505">
        <v>328</v>
      </c>
      <c r="B331" s="966">
        <v>2</v>
      </c>
      <c r="C331" s="972" t="s">
        <v>4332</v>
      </c>
      <c r="D331" s="972"/>
      <c r="E331" s="972"/>
      <c r="F331" s="972"/>
      <c r="G331" s="972"/>
      <c r="H331" s="972"/>
      <c r="I331" s="1091" t="s">
        <v>4574</v>
      </c>
      <c r="J331" s="980" t="s">
        <v>4333</v>
      </c>
      <c r="K331" s="972" t="s">
        <v>4334</v>
      </c>
      <c r="L331" s="1111">
        <v>11598</v>
      </c>
      <c r="M331" s="972"/>
      <c r="N331" s="972" t="s">
        <v>1966</v>
      </c>
      <c r="O331" s="972" t="s">
        <v>1966</v>
      </c>
      <c r="P331" s="972"/>
      <c r="Q331" s="972"/>
      <c r="R331" s="972"/>
      <c r="S331" s="976"/>
      <c r="AC331"/>
    </row>
    <row r="332" spans="1:29" ht="30">
      <c r="A332" s="1505">
        <v>329</v>
      </c>
      <c r="B332" s="966">
        <v>1</v>
      </c>
      <c r="C332" s="972" t="s">
        <v>4347</v>
      </c>
      <c r="D332" s="972"/>
      <c r="E332" s="972"/>
      <c r="F332" s="972"/>
      <c r="G332" s="972"/>
      <c r="H332" s="972"/>
      <c r="I332" s="1017" t="s">
        <v>4584</v>
      </c>
      <c r="J332" s="980">
        <v>1</v>
      </c>
      <c r="K332" s="980">
        <v>781</v>
      </c>
      <c r="L332" s="1111">
        <v>4994</v>
      </c>
      <c r="M332" s="968"/>
      <c r="N332" s="968" t="s">
        <v>3359</v>
      </c>
      <c r="O332" s="968" t="s">
        <v>3359</v>
      </c>
      <c r="P332" s="968"/>
      <c r="Q332" s="968"/>
      <c r="R332" s="968"/>
      <c r="S332" s="976"/>
      <c r="AC332"/>
    </row>
    <row r="333" spans="1:29">
      <c r="A333" s="1505">
        <v>330</v>
      </c>
      <c r="B333" s="966">
        <v>3</v>
      </c>
      <c r="C333" s="972" t="s">
        <v>4349</v>
      </c>
      <c r="D333" s="972"/>
      <c r="E333" s="972"/>
      <c r="F333" s="972"/>
      <c r="G333" s="972"/>
      <c r="H333" s="972"/>
      <c r="I333" s="1017" t="s">
        <v>4584</v>
      </c>
      <c r="J333" s="980">
        <v>3</v>
      </c>
      <c r="K333" s="980">
        <v>1228</v>
      </c>
      <c r="L333" s="1111">
        <v>1797</v>
      </c>
      <c r="M333" s="972"/>
      <c r="N333" s="972"/>
      <c r="O333" s="968" t="s">
        <v>4320</v>
      </c>
      <c r="P333" s="968"/>
      <c r="Q333" s="968"/>
      <c r="R333" s="968"/>
      <c r="S333" s="976"/>
      <c r="AC333"/>
    </row>
    <row r="334" spans="1:29">
      <c r="A334" s="1505">
        <v>331</v>
      </c>
      <c r="B334" s="966">
        <v>4</v>
      </c>
      <c r="C334" s="972" t="s">
        <v>4350</v>
      </c>
      <c r="D334" s="972"/>
      <c r="E334" s="972"/>
      <c r="F334" s="972"/>
      <c r="G334" s="972"/>
      <c r="H334" s="972"/>
      <c r="I334" s="1017" t="s">
        <v>4584</v>
      </c>
      <c r="J334" s="980">
        <v>26</v>
      </c>
      <c r="K334" s="980">
        <v>355</v>
      </c>
      <c r="L334" s="1111" t="s">
        <v>4351</v>
      </c>
      <c r="M334" s="972"/>
      <c r="N334" s="972"/>
      <c r="O334" s="968"/>
      <c r="P334" s="968"/>
      <c r="Q334" s="968"/>
      <c r="R334" s="968"/>
      <c r="S334" s="976"/>
      <c r="AC334" s="1012"/>
    </row>
    <row r="335" spans="1:29" ht="30">
      <c r="A335" s="1505">
        <v>332</v>
      </c>
      <c r="B335" s="966">
        <v>2</v>
      </c>
      <c r="C335" s="972" t="s">
        <v>4348</v>
      </c>
      <c r="D335" s="972"/>
      <c r="E335" s="972"/>
      <c r="F335" s="972"/>
      <c r="G335" s="972"/>
      <c r="H335" s="972"/>
      <c r="I335" s="1017" t="s">
        <v>4584</v>
      </c>
      <c r="J335" s="980">
        <v>26</v>
      </c>
      <c r="K335" s="980">
        <v>72</v>
      </c>
      <c r="L335" s="1111">
        <v>8211</v>
      </c>
      <c r="M335" s="972"/>
      <c r="N335" s="972" t="s">
        <v>4304</v>
      </c>
      <c r="O335" s="968" t="s">
        <v>3359</v>
      </c>
      <c r="P335" s="968"/>
      <c r="Q335" s="968"/>
      <c r="R335" s="968"/>
      <c r="S335" s="976"/>
      <c r="AC335" s="1012"/>
    </row>
    <row r="336" spans="1:29" ht="30">
      <c r="A336" s="1505">
        <v>333</v>
      </c>
      <c r="B336" s="966">
        <v>5</v>
      </c>
      <c r="C336" s="972" t="s">
        <v>4352</v>
      </c>
      <c r="D336" s="972"/>
      <c r="E336" s="972"/>
      <c r="F336" s="972"/>
      <c r="G336" s="972"/>
      <c r="H336" s="972"/>
      <c r="I336" s="1017" t="s">
        <v>4584</v>
      </c>
      <c r="J336" s="980">
        <v>46</v>
      </c>
      <c r="K336" s="980">
        <v>1</v>
      </c>
      <c r="L336" s="1111">
        <v>540</v>
      </c>
      <c r="M336" s="972"/>
      <c r="N336" s="972" t="s">
        <v>4304</v>
      </c>
      <c r="O336" s="972" t="s">
        <v>192</v>
      </c>
      <c r="P336" s="972"/>
      <c r="Q336" s="972"/>
      <c r="R336" s="972"/>
      <c r="S336" s="976"/>
      <c r="AC336" s="1012"/>
    </row>
    <row r="337" spans="1:29" ht="30">
      <c r="A337" s="1505">
        <v>334</v>
      </c>
      <c r="B337" s="966">
        <v>8</v>
      </c>
      <c r="C337" s="967" t="s">
        <v>4439</v>
      </c>
      <c r="D337" s="967"/>
      <c r="E337" s="967"/>
      <c r="F337" s="967"/>
      <c r="G337" s="967"/>
      <c r="H337" s="967"/>
      <c r="I337" s="1092" t="s">
        <v>4598</v>
      </c>
      <c r="J337" s="969">
        <v>42</v>
      </c>
      <c r="K337" s="970">
        <v>485</v>
      </c>
      <c r="L337" s="1112">
        <v>643</v>
      </c>
      <c r="M337" s="968"/>
      <c r="N337" s="972" t="s">
        <v>4442</v>
      </c>
      <c r="O337" s="972" t="s">
        <v>192</v>
      </c>
      <c r="P337" s="972"/>
      <c r="Q337" s="972"/>
      <c r="R337" s="972"/>
      <c r="S337" s="976"/>
      <c r="AC337" s="1011"/>
    </row>
    <row r="338" spans="1:29" ht="30">
      <c r="A338" s="1505">
        <v>335</v>
      </c>
      <c r="B338" s="966">
        <v>4</v>
      </c>
      <c r="C338" s="967" t="s">
        <v>4443</v>
      </c>
      <c r="D338" s="967"/>
      <c r="E338" s="967"/>
      <c r="F338" s="967"/>
      <c r="G338" s="967"/>
      <c r="H338" s="967"/>
      <c r="I338" s="1092" t="s">
        <v>4598</v>
      </c>
      <c r="J338" s="969">
        <v>42</v>
      </c>
      <c r="K338" s="970">
        <v>482</v>
      </c>
      <c r="L338" s="1112">
        <v>2419</v>
      </c>
      <c r="M338" s="972"/>
      <c r="N338" s="972" t="s">
        <v>4444</v>
      </c>
      <c r="O338" s="972" t="s">
        <v>192</v>
      </c>
      <c r="P338" s="972"/>
      <c r="Q338" s="972"/>
      <c r="R338" s="972"/>
      <c r="S338" s="976"/>
      <c r="AC338" s="1002"/>
    </row>
    <row r="339" spans="1:29" ht="30">
      <c r="A339" s="1505">
        <v>336</v>
      </c>
      <c r="B339" s="966">
        <v>2</v>
      </c>
      <c r="C339" s="967" t="s">
        <v>4439</v>
      </c>
      <c r="D339" s="967"/>
      <c r="E339" s="967"/>
      <c r="F339" s="967"/>
      <c r="G339" s="967"/>
      <c r="H339" s="967"/>
      <c r="I339" s="1092" t="s">
        <v>4598</v>
      </c>
      <c r="J339" s="969">
        <v>42</v>
      </c>
      <c r="K339" s="970">
        <v>435</v>
      </c>
      <c r="L339" s="1112">
        <v>4010</v>
      </c>
      <c r="M339" s="972"/>
      <c r="N339" s="972" t="s">
        <v>4440</v>
      </c>
      <c r="O339" s="972" t="s">
        <v>192</v>
      </c>
      <c r="P339" s="972"/>
      <c r="Q339" s="972"/>
      <c r="R339" s="972"/>
      <c r="S339" s="976"/>
      <c r="AC339" s="1002"/>
    </row>
    <row r="340" spans="1:29">
      <c r="A340" s="1505">
        <v>337</v>
      </c>
      <c r="B340" s="966">
        <v>6</v>
      </c>
      <c r="C340" s="967" t="s">
        <v>4439</v>
      </c>
      <c r="D340" s="967"/>
      <c r="E340" s="967"/>
      <c r="F340" s="967"/>
      <c r="G340" s="967"/>
      <c r="H340" s="967"/>
      <c r="I340" s="1092" t="s">
        <v>4598</v>
      </c>
      <c r="J340" s="969">
        <v>42</v>
      </c>
      <c r="K340" s="970" t="s">
        <v>4447</v>
      </c>
      <c r="L340" s="1112">
        <v>5109</v>
      </c>
      <c r="M340" s="968"/>
      <c r="N340" s="968" t="s">
        <v>3440</v>
      </c>
      <c r="O340" s="972" t="s">
        <v>192</v>
      </c>
      <c r="P340" s="972"/>
      <c r="Q340" s="972"/>
      <c r="R340" s="972"/>
      <c r="S340" s="976"/>
      <c r="AC340" s="1002"/>
    </row>
    <row r="341" spans="1:29">
      <c r="A341" s="1505">
        <v>338</v>
      </c>
      <c r="B341" s="966">
        <v>1</v>
      </c>
      <c r="C341" s="967" t="s">
        <v>4436</v>
      </c>
      <c r="D341" s="967"/>
      <c r="E341" s="967"/>
      <c r="F341" s="967"/>
      <c r="G341" s="967"/>
      <c r="H341" s="967"/>
      <c r="I341" s="1092" t="s">
        <v>4598</v>
      </c>
      <c r="J341" s="969">
        <v>42</v>
      </c>
      <c r="K341" s="970">
        <v>467</v>
      </c>
      <c r="L341" s="1112">
        <v>8031</v>
      </c>
      <c r="M341" s="968"/>
      <c r="N341" s="968" t="s">
        <v>4438</v>
      </c>
      <c r="O341" s="972" t="s">
        <v>192</v>
      </c>
      <c r="P341" s="972"/>
      <c r="Q341" s="972"/>
      <c r="R341" s="972"/>
      <c r="S341" s="976"/>
      <c r="AC341" s="1002"/>
    </row>
    <row r="342" spans="1:29" ht="30">
      <c r="A342" s="1505">
        <v>339</v>
      </c>
      <c r="B342" s="966">
        <v>3</v>
      </c>
      <c r="C342" s="967" t="s">
        <v>4439</v>
      </c>
      <c r="D342" s="967"/>
      <c r="E342" s="967"/>
      <c r="F342" s="967"/>
      <c r="G342" s="967"/>
      <c r="H342" s="967"/>
      <c r="I342" s="1092" t="s">
        <v>4598</v>
      </c>
      <c r="J342" s="969">
        <v>42</v>
      </c>
      <c r="K342" s="970" t="s">
        <v>4441</v>
      </c>
      <c r="L342" s="1112">
        <v>14846</v>
      </c>
      <c r="M342" s="972"/>
      <c r="N342" s="972" t="s">
        <v>4442</v>
      </c>
      <c r="O342" s="972" t="s">
        <v>192</v>
      </c>
      <c r="P342" s="972"/>
      <c r="Q342" s="972"/>
      <c r="R342" s="972"/>
      <c r="S342" s="976"/>
      <c r="AC342" s="1002"/>
    </row>
    <row r="343" spans="1:29" ht="30">
      <c r="A343" s="1505">
        <v>340</v>
      </c>
      <c r="B343" s="966">
        <v>9</v>
      </c>
      <c r="C343" s="967" t="s">
        <v>4449</v>
      </c>
      <c r="D343" s="967"/>
      <c r="E343" s="967"/>
      <c r="F343" s="967"/>
      <c r="G343" s="967"/>
      <c r="H343" s="967"/>
      <c r="I343" s="1092" t="s">
        <v>4598</v>
      </c>
      <c r="J343" s="969">
        <v>42</v>
      </c>
      <c r="K343" s="970">
        <v>88</v>
      </c>
      <c r="L343" s="1112">
        <v>16655</v>
      </c>
      <c r="M343" s="972"/>
      <c r="N343" s="968" t="s">
        <v>4311</v>
      </c>
      <c r="O343" s="972" t="s">
        <v>4450</v>
      </c>
      <c r="P343" s="972"/>
      <c r="Q343" s="972"/>
      <c r="R343" s="972"/>
      <c r="S343" s="976"/>
      <c r="AC343" s="1002"/>
    </row>
    <row r="344" spans="1:29" ht="30">
      <c r="A344" s="1505">
        <v>341</v>
      </c>
      <c r="B344" s="966">
        <v>11</v>
      </c>
      <c r="C344" s="970" t="s">
        <v>4452</v>
      </c>
      <c r="D344" s="970"/>
      <c r="E344" s="970"/>
      <c r="F344" s="970"/>
      <c r="G344" s="970"/>
      <c r="H344" s="970"/>
      <c r="I344" s="1092" t="s">
        <v>4598</v>
      </c>
      <c r="J344" s="980">
        <v>44</v>
      </c>
      <c r="K344" s="980">
        <v>545</v>
      </c>
      <c r="L344" s="1112">
        <v>3274</v>
      </c>
      <c r="M344" s="972"/>
      <c r="N344" s="972" t="s">
        <v>4389</v>
      </c>
      <c r="O344" s="970"/>
      <c r="P344" s="970"/>
      <c r="Q344" s="970"/>
      <c r="R344" s="970"/>
      <c r="S344" s="976"/>
      <c r="AC344" s="1002"/>
    </row>
    <row r="345" spans="1:29" ht="30">
      <c r="A345" s="1505">
        <v>342</v>
      </c>
      <c r="B345" s="966">
        <v>10</v>
      </c>
      <c r="C345" s="970" t="s">
        <v>4451</v>
      </c>
      <c r="D345" s="970"/>
      <c r="E345" s="970"/>
      <c r="F345" s="970"/>
      <c r="G345" s="970"/>
      <c r="H345" s="970"/>
      <c r="I345" s="1092" t="s">
        <v>4598</v>
      </c>
      <c r="J345" s="980">
        <v>45</v>
      </c>
      <c r="K345" s="980">
        <v>559</v>
      </c>
      <c r="L345" s="1112">
        <v>2634</v>
      </c>
      <c r="M345" s="972"/>
      <c r="N345" s="972" t="s">
        <v>4389</v>
      </c>
      <c r="O345" s="970"/>
      <c r="P345" s="970"/>
      <c r="Q345" s="970"/>
      <c r="R345" s="970"/>
      <c r="S345" s="976"/>
      <c r="AC345" s="1002"/>
    </row>
    <row r="346" spans="1:29" ht="30">
      <c r="A346" s="1505">
        <v>343</v>
      </c>
      <c r="B346" s="966">
        <v>7</v>
      </c>
      <c r="C346" s="967" t="s">
        <v>4439</v>
      </c>
      <c r="D346" s="967"/>
      <c r="E346" s="967"/>
      <c r="F346" s="967"/>
      <c r="G346" s="967"/>
      <c r="H346" s="967"/>
      <c r="I346" s="1092" t="s">
        <v>4598</v>
      </c>
      <c r="J346" s="969">
        <v>49</v>
      </c>
      <c r="K346" s="970">
        <v>478</v>
      </c>
      <c r="L346" s="1112">
        <v>2494</v>
      </c>
      <c r="M346" s="972"/>
      <c r="N346" s="968" t="s">
        <v>601</v>
      </c>
      <c r="O346" s="972" t="s">
        <v>4448</v>
      </c>
      <c r="P346" s="972"/>
      <c r="Q346" s="972"/>
      <c r="R346" s="972"/>
      <c r="S346" s="976"/>
      <c r="AC346" s="1002"/>
    </row>
    <row r="347" spans="1:29" ht="30">
      <c r="A347" s="1505">
        <v>344</v>
      </c>
      <c r="B347" s="966">
        <v>5</v>
      </c>
      <c r="C347" s="967" t="s">
        <v>4445</v>
      </c>
      <c r="D347" s="967"/>
      <c r="E347" s="967"/>
      <c r="F347" s="967"/>
      <c r="G347" s="967"/>
      <c r="H347" s="967"/>
      <c r="I347" s="1092" t="s">
        <v>4598</v>
      </c>
      <c r="J347" s="969">
        <v>49</v>
      </c>
      <c r="K347" s="970">
        <v>486</v>
      </c>
      <c r="L347" s="1112">
        <v>35463</v>
      </c>
      <c r="M347" s="968"/>
      <c r="N347" s="972" t="s">
        <v>4446</v>
      </c>
      <c r="O347" s="972" t="s">
        <v>192</v>
      </c>
      <c r="P347" s="972"/>
      <c r="Q347" s="972"/>
      <c r="R347" s="972"/>
      <c r="S347" s="976"/>
      <c r="AC347"/>
    </row>
    <row r="348" spans="1:29">
      <c r="A348" s="1505">
        <v>345</v>
      </c>
      <c r="B348" s="966">
        <v>1</v>
      </c>
      <c r="C348" s="967" t="s">
        <v>4284</v>
      </c>
      <c r="D348" s="967"/>
      <c r="E348" s="967"/>
      <c r="F348" s="967"/>
      <c r="G348" s="967"/>
      <c r="H348" s="967"/>
      <c r="I348" s="968" t="s">
        <v>4760</v>
      </c>
      <c r="J348" s="969">
        <v>4</v>
      </c>
      <c r="K348" s="970">
        <v>76</v>
      </c>
      <c r="L348" s="1112">
        <v>3052</v>
      </c>
      <c r="M348" s="968"/>
      <c r="N348" s="968" t="s">
        <v>3359</v>
      </c>
      <c r="O348" s="972" t="s">
        <v>192</v>
      </c>
      <c r="P348" s="972"/>
      <c r="Q348" s="972"/>
      <c r="R348" s="972"/>
      <c r="S348" s="966"/>
      <c r="AC348"/>
    </row>
    <row r="349" spans="1:29" ht="60">
      <c r="A349" s="1505">
        <v>346</v>
      </c>
      <c r="B349" s="966">
        <v>2</v>
      </c>
      <c r="C349" s="967" t="s">
        <v>4285</v>
      </c>
      <c r="D349" s="967"/>
      <c r="E349" s="967"/>
      <c r="F349" s="967"/>
      <c r="G349" s="967"/>
      <c r="H349" s="967"/>
      <c r="I349" s="968" t="s">
        <v>4760</v>
      </c>
      <c r="J349" s="969">
        <v>4</v>
      </c>
      <c r="K349" s="970" t="s">
        <v>4286</v>
      </c>
      <c r="L349" s="1112">
        <v>9032.7000000000007</v>
      </c>
      <c r="M349" s="972"/>
      <c r="N349" s="972" t="s">
        <v>4288</v>
      </c>
      <c r="O349" s="972" t="s">
        <v>4287</v>
      </c>
      <c r="P349" s="972"/>
      <c r="Q349" s="972"/>
      <c r="R349" s="972"/>
      <c r="S349" s="966"/>
      <c r="AC349"/>
    </row>
    <row r="350" spans="1:29">
      <c r="A350" s="1505">
        <v>347</v>
      </c>
      <c r="B350" s="966">
        <v>6</v>
      </c>
      <c r="C350" s="967" t="s">
        <v>4298</v>
      </c>
      <c r="D350" s="967"/>
      <c r="E350" s="967"/>
      <c r="F350" s="967"/>
      <c r="G350" s="967"/>
      <c r="H350" s="967"/>
      <c r="I350" s="968" t="s">
        <v>4760</v>
      </c>
      <c r="J350" s="969">
        <v>18</v>
      </c>
      <c r="K350" s="970" t="s">
        <v>4299</v>
      </c>
      <c r="L350" s="1112">
        <v>845</v>
      </c>
      <c r="M350" s="972"/>
      <c r="N350" s="972"/>
      <c r="O350" s="972"/>
      <c r="P350" s="972"/>
      <c r="Q350" s="972"/>
      <c r="R350" s="972"/>
      <c r="S350" s="966"/>
      <c r="AC350"/>
    </row>
    <row r="351" spans="1:29">
      <c r="A351" s="1505">
        <v>348</v>
      </c>
      <c r="B351" s="966">
        <v>3</v>
      </c>
      <c r="C351" s="967" t="s">
        <v>4289</v>
      </c>
      <c r="D351" s="967"/>
      <c r="E351" s="967"/>
      <c r="F351" s="967"/>
      <c r="G351" s="967"/>
      <c r="H351" s="967"/>
      <c r="I351" s="968" t="s">
        <v>4760</v>
      </c>
      <c r="J351" s="969">
        <v>25</v>
      </c>
      <c r="K351" s="970" t="s">
        <v>4290</v>
      </c>
      <c r="L351" s="1112">
        <v>18368</v>
      </c>
      <c r="M351" s="972"/>
      <c r="N351" s="972" t="s">
        <v>862</v>
      </c>
      <c r="O351" s="972" t="s">
        <v>862</v>
      </c>
      <c r="P351" s="972"/>
      <c r="Q351" s="972"/>
      <c r="R351" s="972"/>
      <c r="S351" s="966"/>
      <c r="AC351"/>
    </row>
    <row r="352" spans="1:29" ht="29.25" customHeight="1">
      <c r="A352" s="1505">
        <v>349</v>
      </c>
      <c r="B352" s="966">
        <v>4</v>
      </c>
      <c r="C352" s="967" t="s">
        <v>4291</v>
      </c>
      <c r="D352" s="967"/>
      <c r="E352" s="967"/>
      <c r="F352" s="967"/>
      <c r="G352" s="967"/>
      <c r="H352" s="967"/>
      <c r="I352" s="968" t="s">
        <v>4760</v>
      </c>
      <c r="J352" s="969">
        <v>28</v>
      </c>
      <c r="K352" s="970" t="s">
        <v>4292</v>
      </c>
      <c r="L352" s="1112">
        <v>10783</v>
      </c>
      <c r="M352" s="972"/>
      <c r="N352" s="972" t="s">
        <v>4294</v>
      </c>
      <c r="O352" s="972" t="s">
        <v>4293</v>
      </c>
      <c r="P352" s="972"/>
      <c r="Q352" s="972"/>
      <c r="R352" s="972"/>
      <c r="S352" s="966"/>
      <c r="AC352"/>
    </row>
    <row r="353" spans="1:29">
      <c r="A353" s="1505">
        <v>350</v>
      </c>
      <c r="B353" s="966">
        <v>5</v>
      </c>
      <c r="C353" s="967" t="s">
        <v>4295</v>
      </c>
      <c r="D353" s="967"/>
      <c r="E353" s="967"/>
      <c r="F353" s="967"/>
      <c r="G353" s="967"/>
      <c r="H353" s="967"/>
      <c r="I353" s="968" t="s">
        <v>4760</v>
      </c>
      <c r="J353" s="969">
        <v>28</v>
      </c>
      <c r="K353" s="970">
        <v>20</v>
      </c>
      <c r="L353" s="1112">
        <v>62044</v>
      </c>
      <c r="M353" s="972"/>
      <c r="N353" s="972" t="s">
        <v>4297</v>
      </c>
      <c r="O353" s="972" t="s">
        <v>4296</v>
      </c>
      <c r="P353" s="972"/>
      <c r="Q353" s="972"/>
      <c r="R353" s="972"/>
      <c r="S353" s="966"/>
      <c r="AC353"/>
    </row>
    <row r="354" spans="1:29">
      <c r="A354" s="1505">
        <v>351</v>
      </c>
      <c r="B354" s="966">
        <v>7</v>
      </c>
      <c r="C354" s="1096" t="s">
        <v>4374</v>
      </c>
      <c r="D354" s="1096"/>
      <c r="E354" s="1096"/>
      <c r="F354" s="1096"/>
      <c r="G354" s="1096"/>
      <c r="H354" s="1096"/>
      <c r="I354" s="1090" t="s">
        <v>4639</v>
      </c>
      <c r="J354" s="974">
        <v>8</v>
      </c>
      <c r="K354" s="983">
        <v>55</v>
      </c>
      <c r="L354" s="1113">
        <v>2069</v>
      </c>
      <c r="M354" s="972"/>
      <c r="N354" s="972" t="s">
        <v>199</v>
      </c>
      <c r="O354" s="972" t="s">
        <v>199</v>
      </c>
      <c r="P354" s="972"/>
      <c r="Q354" s="972"/>
      <c r="R354" s="972"/>
      <c r="S354" s="976"/>
      <c r="AC354"/>
    </row>
    <row r="355" spans="1:29">
      <c r="A355" s="1505">
        <v>352</v>
      </c>
      <c r="B355" s="966">
        <v>8</v>
      </c>
      <c r="C355" s="967" t="s">
        <v>4375</v>
      </c>
      <c r="D355" s="967"/>
      <c r="E355" s="967"/>
      <c r="F355" s="967"/>
      <c r="G355" s="967"/>
      <c r="H355" s="967"/>
      <c r="I355" s="1090" t="s">
        <v>4639</v>
      </c>
      <c r="J355" s="974">
        <v>8</v>
      </c>
      <c r="K355" s="974">
        <v>57</v>
      </c>
      <c r="L355" s="1113">
        <v>7565</v>
      </c>
      <c r="M355" s="968"/>
      <c r="N355" s="968" t="s">
        <v>199</v>
      </c>
      <c r="O355" s="972" t="s">
        <v>199</v>
      </c>
      <c r="P355" s="972"/>
      <c r="Q355" s="972"/>
      <c r="R355" s="972"/>
      <c r="S355" s="976"/>
      <c r="AC355"/>
    </row>
    <row r="356" spans="1:29" ht="30">
      <c r="A356" s="1505">
        <v>353</v>
      </c>
      <c r="B356" s="966">
        <v>5</v>
      </c>
      <c r="C356" s="967" t="s">
        <v>4372</v>
      </c>
      <c r="D356" s="967"/>
      <c r="E356" s="967"/>
      <c r="F356" s="967"/>
      <c r="G356" s="967"/>
      <c r="H356" s="967"/>
      <c r="I356" s="1090" t="s">
        <v>4639</v>
      </c>
      <c r="J356" s="974">
        <v>13</v>
      </c>
      <c r="K356" s="974">
        <v>521</v>
      </c>
      <c r="L356" s="1113">
        <v>2321</v>
      </c>
      <c r="M356" s="972"/>
      <c r="N356" s="972" t="s">
        <v>4304</v>
      </c>
      <c r="O356" s="972" t="s">
        <v>4331</v>
      </c>
      <c r="P356" s="972"/>
      <c r="Q356" s="972"/>
      <c r="R356" s="972"/>
      <c r="S356" s="976"/>
      <c r="AC356"/>
    </row>
    <row r="357" spans="1:29" ht="30">
      <c r="A357" s="1505">
        <v>354</v>
      </c>
      <c r="B357" s="966">
        <v>4</v>
      </c>
      <c r="C357" s="967" t="s">
        <v>4371</v>
      </c>
      <c r="D357" s="967"/>
      <c r="E357" s="967"/>
      <c r="F357" s="967"/>
      <c r="G357" s="967"/>
      <c r="H357" s="967"/>
      <c r="I357" s="1090" t="s">
        <v>4639</v>
      </c>
      <c r="J357" s="974">
        <v>16</v>
      </c>
      <c r="K357" s="974">
        <v>294</v>
      </c>
      <c r="L357" s="1113">
        <v>1430</v>
      </c>
      <c r="M357" s="972"/>
      <c r="N357" s="972" t="s">
        <v>4304</v>
      </c>
      <c r="O357" s="972" t="s">
        <v>4331</v>
      </c>
      <c r="P357" s="972"/>
      <c r="Q357" s="972"/>
      <c r="R357" s="972"/>
      <c r="S357" s="976"/>
      <c r="AC357"/>
    </row>
    <row r="358" spans="1:29">
      <c r="A358" s="1505">
        <v>355</v>
      </c>
      <c r="B358" s="966">
        <v>1</v>
      </c>
      <c r="C358" s="973" t="s">
        <v>4365</v>
      </c>
      <c r="D358" s="973"/>
      <c r="E358" s="973"/>
      <c r="F358" s="973"/>
      <c r="G358" s="973"/>
      <c r="H358" s="973"/>
      <c r="I358" s="1090" t="s">
        <v>4639</v>
      </c>
      <c r="J358" s="974" t="s">
        <v>4367</v>
      </c>
      <c r="K358" s="974">
        <v>54</v>
      </c>
      <c r="L358" s="1113">
        <v>1900</v>
      </c>
      <c r="M358" s="968"/>
      <c r="N358" s="968" t="s">
        <v>485</v>
      </c>
      <c r="O358" s="972" t="s">
        <v>4331</v>
      </c>
      <c r="P358" s="972"/>
      <c r="Q358" s="972"/>
      <c r="R358" s="972"/>
      <c r="S358" s="976"/>
      <c r="AC358"/>
    </row>
    <row r="359" spans="1:29" ht="30">
      <c r="A359" s="1505">
        <v>356</v>
      </c>
      <c r="B359" s="966">
        <v>2</v>
      </c>
      <c r="C359" s="967" t="s">
        <v>4368</v>
      </c>
      <c r="D359" s="967"/>
      <c r="E359" s="967"/>
      <c r="F359" s="967"/>
      <c r="G359" s="967"/>
      <c r="H359" s="967"/>
      <c r="I359" s="1090" t="s">
        <v>4639</v>
      </c>
      <c r="J359" s="974" t="s">
        <v>4369</v>
      </c>
      <c r="K359" s="974">
        <v>216</v>
      </c>
      <c r="L359" s="1113">
        <v>3439</v>
      </c>
      <c r="M359" s="972"/>
      <c r="N359" s="972" t="s">
        <v>4304</v>
      </c>
      <c r="O359" s="972" t="s">
        <v>4331</v>
      </c>
      <c r="P359" s="972"/>
      <c r="Q359" s="972"/>
      <c r="R359" s="972"/>
      <c r="S359" s="976"/>
      <c r="AC359"/>
    </row>
    <row r="360" spans="1:29">
      <c r="A360" s="1505">
        <v>357</v>
      </c>
      <c r="B360" s="966">
        <v>9</v>
      </c>
      <c r="C360" s="970" t="s">
        <v>4415</v>
      </c>
      <c r="D360" s="970"/>
      <c r="E360" s="970"/>
      <c r="F360" s="970"/>
      <c r="G360" s="970"/>
      <c r="H360" s="970"/>
      <c r="I360" s="1052" t="s">
        <v>4469</v>
      </c>
      <c r="J360" s="980">
        <v>37</v>
      </c>
      <c r="K360" s="980">
        <v>1147</v>
      </c>
      <c r="L360" s="1112">
        <v>2892</v>
      </c>
      <c r="M360" s="968"/>
      <c r="N360" s="968" t="s">
        <v>3359</v>
      </c>
      <c r="O360" s="970" t="s">
        <v>192</v>
      </c>
      <c r="P360" s="970"/>
      <c r="Q360" s="970"/>
      <c r="R360" s="970"/>
      <c r="S360" s="977"/>
      <c r="AC360"/>
    </row>
    <row r="361" spans="1:29" ht="30">
      <c r="A361" s="1505">
        <v>358</v>
      </c>
      <c r="B361" s="966">
        <v>12</v>
      </c>
      <c r="C361" s="970" t="s">
        <v>4419</v>
      </c>
      <c r="D361" s="970"/>
      <c r="E361" s="970"/>
      <c r="F361" s="970"/>
      <c r="G361" s="970"/>
      <c r="H361" s="970"/>
      <c r="I361" s="1052" t="s">
        <v>4469</v>
      </c>
      <c r="J361" s="980">
        <v>37</v>
      </c>
      <c r="K361" s="980">
        <v>241</v>
      </c>
      <c r="L361" s="1112">
        <v>5826</v>
      </c>
      <c r="M361" s="972"/>
      <c r="N361" s="972" t="s">
        <v>4389</v>
      </c>
      <c r="O361" s="970" t="s">
        <v>4420</v>
      </c>
      <c r="P361" s="970"/>
      <c r="Q361" s="970"/>
      <c r="R361" s="970"/>
      <c r="S361" s="976"/>
      <c r="AC361"/>
    </row>
    <row r="362" spans="1:29" ht="30">
      <c r="A362" s="1505">
        <v>359</v>
      </c>
      <c r="B362" s="966">
        <v>15</v>
      </c>
      <c r="C362" s="970" t="s">
        <v>4426</v>
      </c>
      <c r="D362" s="970"/>
      <c r="E362" s="970"/>
      <c r="F362" s="970"/>
      <c r="G362" s="970"/>
      <c r="H362" s="970"/>
      <c r="I362" s="1052" t="s">
        <v>4469</v>
      </c>
      <c r="J362" s="980">
        <v>37</v>
      </c>
      <c r="K362" s="980" t="s">
        <v>4427</v>
      </c>
      <c r="L362" s="1112">
        <v>7884</v>
      </c>
      <c r="M362" s="972"/>
      <c r="N362" s="972" t="s">
        <v>4389</v>
      </c>
      <c r="O362" s="970" t="s">
        <v>3652</v>
      </c>
      <c r="P362" s="970"/>
      <c r="Q362" s="970"/>
      <c r="R362" s="970"/>
      <c r="S362" s="976"/>
      <c r="AC362"/>
    </row>
    <row r="363" spans="1:29" ht="30">
      <c r="A363" s="1505">
        <v>360</v>
      </c>
      <c r="B363" s="966">
        <v>10</v>
      </c>
      <c r="C363" s="970" t="s">
        <v>4416</v>
      </c>
      <c r="D363" s="970"/>
      <c r="E363" s="970"/>
      <c r="F363" s="970"/>
      <c r="G363" s="970"/>
      <c r="H363" s="970"/>
      <c r="I363" s="1052" t="s">
        <v>4469</v>
      </c>
      <c r="J363" s="980">
        <v>37</v>
      </c>
      <c r="K363" s="980">
        <v>193</v>
      </c>
      <c r="L363" s="1112">
        <v>8843</v>
      </c>
      <c r="M363" s="972"/>
      <c r="N363" s="972" t="s">
        <v>4389</v>
      </c>
      <c r="O363" s="970" t="s">
        <v>192</v>
      </c>
      <c r="P363" s="970"/>
      <c r="Q363" s="970"/>
      <c r="R363" s="970"/>
      <c r="S363" s="976"/>
      <c r="AC363"/>
    </row>
    <row r="364" spans="1:29" ht="30">
      <c r="A364" s="1505">
        <v>361</v>
      </c>
      <c r="B364" s="966">
        <v>11</v>
      </c>
      <c r="C364" s="970" t="s">
        <v>4417</v>
      </c>
      <c r="D364" s="970"/>
      <c r="E364" s="970"/>
      <c r="F364" s="970"/>
      <c r="G364" s="970"/>
      <c r="H364" s="970"/>
      <c r="I364" s="1052" t="s">
        <v>4469</v>
      </c>
      <c r="J364" s="980">
        <v>37</v>
      </c>
      <c r="K364" s="980">
        <v>195</v>
      </c>
      <c r="L364" s="1112">
        <v>10057</v>
      </c>
      <c r="M364" s="972"/>
      <c r="N364" s="972" t="s">
        <v>4418</v>
      </c>
      <c r="O364" s="970" t="s">
        <v>192</v>
      </c>
      <c r="P364" s="970"/>
      <c r="Q364" s="970"/>
      <c r="R364" s="970"/>
      <c r="S364" s="976"/>
      <c r="AC364"/>
    </row>
    <row r="365" spans="1:29" ht="30">
      <c r="A365" s="1505">
        <v>362</v>
      </c>
      <c r="B365" s="966">
        <v>4</v>
      </c>
      <c r="C365" s="972" t="s">
        <v>4408</v>
      </c>
      <c r="D365" s="972"/>
      <c r="E365" s="972"/>
      <c r="F365" s="972"/>
      <c r="G365" s="972"/>
      <c r="H365" s="972"/>
      <c r="I365" s="1052" t="s">
        <v>4469</v>
      </c>
      <c r="J365" s="980">
        <v>76</v>
      </c>
      <c r="K365" s="980">
        <v>89</v>
      </c>
      <c r="L365" s="1112" t="s">
        <v>4409</v>
      </c>
      <c r="M365" s="972"/>
      <c r="N365" s="972" t="s">
        <v>4389</v>
      </c>
      <c r="O365" s="972" t="s">
        <v>3540</v>
      </c>
      <c r="P365" s="972"/>
      <c r="Q365" s="972"/>
      <c r="R365" s="972"/>
      <c r="S365" s="976"/>
    </row>
    <row r="366" spans="1:29" ht="30">
      <c r="A366" s="1505">
        <v>363</v>
      </c>
      <c r="B366" s="966">
        <v>6</v>
      </c>
      <c r="C366" s="972" t="s">
        <v>4411</v>
      </c>
      <c r="D366" s="972"/>
      <c r="E366" s="972"/>
      <c r="F366" s="972"/>
      <c r="G366" s="972"/>
      <c r="H366" s="972"/>
      <c r="I366" s="1052" t="s">
        <v>4469</v>
      </c>
      <c r="J366" s="980">
        <v>77</v>
      </c>
      <c r="K366" s="980">
        <v>109</v>
      </c>
      <c r="L366" s="1112">
        <v>1768</v>
      </c>
      <c r="M366" s="972"/>
      <c r="N366" s="972" t="s">
        <v>4389</v>
      </c>
      <c r="O366" s="972" t="s">
        <v>3540</v>
      </c>
      <c r="P366" s="972"/>
      <c r="Q366" s="972"/>
      <c r="R366" s="972"/>
      <c r="S366" s="976"/>
      <c r="AC366"/>
    </row>
    <row r="367" spans="1:29" ht="30">
      <c r="A367" s="1505">
        <v>364</v>
      </c>
      <c r="B367" s="966">
        <v>5</v>
      </c>
      <c r="C367" s="972" t="s">
        <v>4410</v>
      </c>
      <c r="D367" s="972"/>
      <c r="E367" s="972"/>
      <c r="F367" s="972"/>
      <c r="G367" s="972"/>
      <c r="H367" s="972"/>
      <c r="I367" s="1052" t="s">
        <v>4469</v>
      </c>
      <c r="J367" s="980">
        <v>86</v>
      </c>
      <c r="K367" s="980">
        <v>200</v>
      </c>
      <c r="L367" s="1112">
        <v>549</v>
      </c>
      <c r="M367" s="972"/>
      <c r="N367" s="972" t="s">
        <v>4389</v>
      </c>
      <c r="O367" s="972" t="s">
        <v>3540</v>
      </c>
      <c r="P367" s="972"/>
      <c r="Q367" s="972"/>
      <c r="R367" s="972"/>
      <c r="S367" s="976"/>
      <c r="AC367"/>
    </row>
    <row r="368" spans="1:29" ht="30">
      <c r="A368" s="1505">
        <v>365</v>
      </c>
      <c r="B368" s="966">
        <v>7</v>
      </c>
      <c r="C368" s="972" t="s">
        <v>4412</v>
      </c>
      <c r="D368" s="972"/>
      <c r="E368" s="972"/>
      <c r="F368" s="972"/>
      <c r="G368" s="972"/>
      <c r="H368" s="972"/>
      <c r="I368" s="1052" t="s">
        <v>4469</v>
      </c>
      <c r="J368" s="980">
        <v>92</v>
      </c>
      <c r="K368" s="980">
        <v>32</v>
      </c>
      <c r="L368" s="1112" t="s">
        <v>4413</v>
      </c>
      <c r="M368" s="972"/>
      <c r="N368" s="972" t="s">
        <v>4389</v>
      </c>
      <c r="O368" s="972" t="s">
        <v>3540</v>
      </c>
      <c r="P368" s="972"/>
      <c r="Q368" s="972"/>
      <c r="R368" s="972"/>
      <c r="S368" s="976"/>
      <c r="AC368"/>
    </row>
    <row r="369" spans="1:29" ht="75">
      <c r="A369" s="1505">
        <v>366</v>
      </c>
      <c r="B369" s="966">
        <v>1</v>
      </c>
      <c r="C369" s="972" t="s">
        <v>4399</v>
      </c>
      <c r="D369" s="972"/>
      <c r="E369" s="972"/>
      <c r="F369" s="972"/>
      <c r="G369" s="972"/>
      <c r="H369" s="972"/>
      <c r="I369" s="1052" t="s">
        <v>4469</v>
      </c>
      <c r="J369" s="980" t="s">
        <v>4401</v>
      </c>
      <c r="K369" s="980">
        <v>18</v>
      </c>
      <c r="L369" s="1112">
        <v>5956.6</v>
      </c>
      <c r="M369" s="972"/>
      <c r="N369" s="972" t="s">
        <v>4389</v>
      </c>
      <c r="O369" s="972" t="s">
        <v>4402</v>
      </c>
      <c r="P369" s="972"/>
      <c r="Q369" s="972"/>
      <c r="R369" s="972"/>
      <c r="S369" s="976"/>
      <c r="AC369"/>
    </row>
    <row r="370" spans="1:29">
      <c r="A370" s="1505">
        <v>367</v>
      </c>
      <c r="B370" s="966">
        <v>17</v>
      </c>
      <c r="C370" s="970" t="s">
        <v>4430</v>
      </c>
      <c r="D370" s="970"/>
      <c r="E370" s="970"/>
      <c r="F370" s="970"/>
      <c r="G370" s="970"/>
      <c r="H370" s="970"/>
      <c r="I370" s="1052" t="s">
        <v>4469</v>
      </c>
      <c r="J370" s="980" t="s">
        <v>4431</v>
      </c>
      <c r="K370" s="980">
        <v>15</v>
      </c>
      <c r="L370" s="1112">
        <v>2379</v>
      </c>
      <c r="M370" s="968"/>
      <c r="N370" s="968" t="s">
        <v>4432</v>
      </c>
      <c r="O370" s="970" t="s">
        <v>3652</v>
      </c>
      <c r="P370" s="970"/>
      <c r="Q370" s="970"/>
      <c r="R370" s="970"/>
      <c r="S370" s="976"/>
      <c r="AC370"/>
    </row>
    <row r="371" spans="1:29" ht="75">
      <c r="A371" s="1505">
        <v>368</v>
      </c>
      <c r="B371" s="966">
        <v>18</v>
      </c>
      <c r="C371" s="970" t="s">
        <v>4433</v>
      </c>
      <c r="D371" s="970"/>
      <c r="E371" s="970"/>
      <c r="F371" s="970"/>
      <c r="G371" s="970"/>
      <c r="H371" s="970"/>
      <c r="I371" s="1052" t="s">
        <v>4469</v>
      </c>
      <c r="J371" s="980" t="s">
        <v>4434</v>
      </c>
      <c r="K371" s="980">
        <v>23</v>
      </c>
      <c r="L371" s="1112">
        <v>4705.2</v>
      </c>
      <c r="M371" s="968"/>
      <c r="N371" s="968" t="s">
        <v>476</v>
      </c>
      <c r="O371" s="970" t="s">
        <v>4435</v>
      </c>
      <c r="P371" s="970"/>
      <c r="Q371" s="970"/>
      <c r="R371" s="970"/>
      <c r="S371" s="976"/>
      <c r="AC371"/>
    </row>
    <row r="372" spans="1:29" ht="90">
      <c r="A372" s="1505">
        <v>369</v>
      </c>
      <c r="B372" s="966">
        <v>14</v>
      </c>
      <c r="C372" s="970" t="s">
        <v>4423</v>
      </c>
      <c r="D372" s="970"/>
      <c r="E372" s="970"/>
      <c r="F372" s="970"/>
      <c r="G372" s="970"/>
      <c r="H372" s="970"/>
      <c r="I372" s="1052" t="s">
        <v>4469</v>
      </c>
      <c r="J372" s="980" t="s">
        <v>4424</v>
      </c>
      <c r="K372" s="980">
        <v>70</v>
      </c>
      <c r="L372" s="1112">
        <v>3115</v>
      </c>
      <c r="M372" s="968"/>
      <c r="N372" s="968" t="s">
        <v>476</v>
      </c>
      <c r="O372" s="970" t="s">
        <v>4425</v>
      </c>
      <c r="P372" s="970"/>
      <c r="Q372" s="970"/>
      <c r="R372" s="970"/>
      <c r="S372" s="976"/>
      <c r="AC372"/>
    </row>
    <row r="373" spans="1:29">
      <c r="A373" s="1505">
        <v>370</v>
      </c>
      <c r="B373" s="966">
        <v>13</v>
      </c>
      <c r="C373" s="970" t="s">
        <v>4421</v>
      </c>
      <c r="D373" s="970"/>
      <c r="E373" s="970"/>
      <c r="F373" s="970"/>
      <c r="G373" s="970"/>
      <c r="H373" s="970"/>
      <c r="I373" s="1052" t="s">
        <v>4469</v>
      </c>
      <c r="J373" s="980" t="s">
        <v>4422</v>
      </c>
      <c r="K373" s="980">
        <v>18</v>
      </c>
      <c r="L373" s="1112">
        <v>1196</v>
      </c>
      <c r="M373" s="968"/>
      <c r="N373" s="968" t="s">
        <v>601</v>
      </c>
      <c r="O373" s="970" t="s">
        <v>192</v>
      </c>
      <c r="P373" s="970"/>
      <c r="Q373" s="970"/>
      <c r="R373" s="970"/>
      <c r="S373" s="976"/>
      <c r="AC373"/>
    </row>
    <row r="374" spans="1:29" ht="30">
      <c r="A374" s="1505">
        <v>371</v>
      </c>
      <c r="B374" s="966">
        <v>3</v>
      </c>
      <c r="C374" s="1051" t="s">
        <v>4406</v>
      </c>
      <c r="D374" s="1051"/>
      <c r="E374" s="1051"/>
      <c r="F374" s="1051"/>
      <c r="G374" s="1051"/>
      <c r="H374" s="1051"/>
      <c r="I374" s="1052" t="s">
        <v>4469</v>
      </c>
      <c r="J374" s="980" t="s">
        <v>3480</v>
      </c>
      <c r="K374" s="980">
        <v>15</v>
      </c>
      <c r="L374" s="1112" t="s">
        <v>4407</v>
      </c>
      <c r="M374" s="972"/>
      <c r="N374" s="972" t="s">
        <v>4389</v>
      </c>
      <c r="O374" s="972" t="s">
        <v>3540</v>
      </c>
      <c r="P374" s="972"/>
      <c r="Q374" s="972"/>
      <c r="R374" s="972"/>
      <c r="S374" s="976"/>
      <c r="AC374"/>
    </row>
    <row r="375" spans="1:29">
      <c r="A375" s="1505">
        <v>372</v>
      </c>
      <c r="B375" s="966">
        <v>16</v>
      </c>
      <c r="C375" s="970" t="s">
        <v>4428</v>
      </c>
      <c r="D375" s="970"/>
      <c r="E375" s="970"/>
      <c r="F375" s="970"/>
      <c r="G375" s="970"/>
      <c r="H375" s="970"/>
      <c r="I375" s="1052" t="s">
        <v>4469</v>
      </c>
      <c r="J375" s="980" t="s">
        <v>4429</v>
      </c>
      <c r="K375" s="980">
        <v>3</v>
      </c>
      <c r="L375" s="1112">
        <v>426</v>
      </c>
      <c r="M375" s="968"/>
      <c r="N375" s="968" t="s">
        <v>4328</v>
      </c>
      <c r="O375" s="970" t="s">
        <v>3652</v>
      </c>
      <c r="P375" s="970"/>
      <c r="Q375" s="970"/>
      <c r="R375" s="970"/>
      <c r="S375" s="976"/>
      <c r="AC375"/>
    </row>
    <row r="376" spans="1:29" ht="60">
      <c r="A376" s="1505">
        <v>373</v>
      </c>
      <c r="B376" s="966">
        <v>2</v>
      </c>
      <c r="C376" s="972" t="s">
        <v>4403</v>
      </c>
      <c r="D376" s="972"/>
      <c r="E376" s="972"/>
      <c r="F376" s="972"/>
      <c r="G376" s="972"/>
      <c r="H376" s="972"/>
      <c r="I376" s="1052" t="s">
        <v>4469</v>
      </c>
      <c r="J376" s="980" t="s">
        <v>4404</v>
      </c>
      <c r="K376" s="980">
        <v>270</v>
      </c>
      <c r="L376" s="1112">
        <v>734.4</v>
      </c>
      <c r="M376" s="968"/>
      <c r="N376" s="968" t="s">
        <v>4328</v>
      </c>
      <c r="O376" s="972" t="s">
        <v>4405</v>
      </c>
      <c r="P376" s="972"/>
      <c r="Q376" s="972"/>
      <c r="R376" s="972"/>
      <c r="S376" s="976"/>
      <c r="AC376"/>
    </row>
    <row r="377" spans="1:29">
      <c r="A377" s="1505">
        <v>374</v>
      </c>
      <c r="B377" s="966">
        <v>4</v>
      </c>
      <c r="C377" s="970" t="s">
        <v>4457</v>
      </c>
      <c r="D377" s="970"/>
      <c r="E377" s="970"/>
      <c r="F377" s="970"/>
      <c r="G377" s="970"/>
      <c r="H377" s="970"/>
      <c r="I377" s="1090" t="s">
        <v>4651</v>
      </c>
      <c r="J377" s="980">
        <v>13</v>
      </c>
      <c r="K377" s="980">
        <v>121</v>
      </c>
      <c r="L377" s="1112">
        <v>1494</v>
      </c>
      <c r="M377" s="968"/>
      <c r="N377" s="968" t="s">
        <v>199</v>
      </c>
      <c r="O377" s="970" t="s">
        <v>3359</v>
      </c>
      <c r="P377" s="970"/>
      <c r="Q377" s="970"/>
      <c r="R377" s="970"/>
      <c r="S377" s="976"/>
      <c r="AC377"/>
    </row>
    <row r="378" spans="1:29" ht="30">
      <c r="A378" s="1505">
        <v>375</v>
      </c>
      <c r="B378" s="966">
        <v>3</v>
      </c>
      <c r="C378" s="970" t="s">
        <v>4457</v>
      </c>
      <c r="D378" s="970"/>
      <c r="E378" s="970"/>
      <c r="F378" s="970"/>
      <c r="G378" s="970"/>
      <c r="H378" s="970"/>
      <c r="I378" s="1090" t="s">
        <v>4651</v>
      </c>
      <c r="J378" s="980">
        <v>15</v>
      </c>
      <c r="K378" s="980">
        <v>44</v>
      </c>
      <c r="L378" s="1112">
        <v>1274</v>
      </c>
      <c r="M378" s="972"/>
      <c r="N378" s="972" t="s">
        <v>4389</v>
      </c>
      <c r="O378" s="970" t="s">
        <v>4331</v>
      </c>
      <c r="P378" s="970"/>
      <c r="Q378" s="970"/>
      <c r="R378" s="970"/>
      <c r="S378" s="976"/>
      <c r="AC378"/>
    </row>
    <row r="379" spans="1:29">
      <c r="A379" s="1505">
        <v>376</v>
      </c>
      <c r="B379" s="966">
        <v>1</v>
      </c>
      <c r="C379" s="967" t="s">
        <v>1376</v>
      </c>
      <c r="D379" s="967"/>
      <c r="E379" s="967"/>
      <c r="F379" s="967"/>
      <c r="G379" s="967"/>
      <c r="H379" s="967"/>
      <c r="I379" s="1090" t="s">
        <v>4651</v>
      </c>
      <c r="J379" s="974">
        <v>33</v>
      </c>
      <c r="K379" s="974">
        <v>208</v>
      </c>
      <c r="L379" s="1109">
        <v>9070</v>
      </c>
      <c r="M379" s="968"/>
      <c r="N379" s="968" t="s">
        <v>4455</v>
      </c>
      <c r="O379" s="972" t="s">
        <v>4341</v>
      </c>
      <c r="P379" s="972"/>
      <c r="Q379" s="972"/>
      <c r="R379" s="972"/>
      <c r="S379" s="976"/>
      <c r="AC379"/>
    </row>
    <row r="380" spans="1:29">
      <c r="A380" s="1505">
        <v>377</v>
      </c>
      <c r="B380" s="966">
        <v>2</v>
      </c>
      <c r="C380" s="972" t="s">
        <v>4354</v>
      </c>
      <c r="D380" s="1682"/>
      <c r="E380" s="1682"/>
      <c r="F380" s="1682"/>
      <c r="G380" s="1682"/>
      <c r="H380" s="1682"/>
      <c r="I380" s="1042" t="s">
        <v>4663</v>
      </c>
      <c r="J380" s="974">
        <v>9</v>
      </c>
      <c r="K380" s="974">
        <v>26</v>
      </c>
      <c r="L380" s="1109">
        <v>1462</v>
      </c>
      <c r="M380" s="972"/>
      <c r="N380" s="972" t="s">
        <v>4356</v>
      </c>
      <c r="O380" s="968" t="s">
        <v>4355</v>
      </c>
      <c r="P380" s="968"/>
      <c r="Q380" s="968"/>
      <c r="R380" s="968"/>
      <c r="S380" s="976"/>
      <c r="AC380"/>
    </row>
    <row r="381" spans="1:29">
      <c r="A381" s="1505">
        <v>378</v>
      </c>
      <c r="B381" s="966">
        <v>1</v>
      </c>
      <c r="C381" s="972" t="s">
        <v>4353</v>
      </c>
      <c r="D381" s="1682"/>
      <c r="E381" s="1682"/>
      <c r="F381" s="1682"/>
      <c r="G381" s="1682"/>
      <c r="H381" s="1682"/>
      <c r="I381" s="1042" t="s">
        <v>4663</v>
      </c>
      <c r="J381" s="974">
        <v>26</v>
      </c>
      <c r="K381" s="974">
        <v>204</v>
      </c>
      <c r="L381" s="1109">
        <v>596</v>
      </c>
      <c r="M381" s="972"/>
      <c r="N381" s="972" t="s">
        <v>3438</v>
      </c>
      <c r="O381" s="968"/>
      <c r="P381" s="968"/>
      <c r="Q381" s="968"/>
      <c r="R381" s="968"/>
      <c r="S381" s="976"/>
      <c r="AC381"/>
    </row>
    <row r="382" spans="1:29">
      <c r="A382" s="1505">
        <v>379</v>
      </c>
      <c r="B382" s="966">
        <v>2</v>
      </c>
      <c r="C382" s="972" t="s">
        <v>4359</v>
      </c>
      <c r="D382" s="1682"/>
      <c r="E382" s="1682"/>
      <c r="F382" s="1682"/>
      <c r="G382" s="1682"/>
      <c r="H382" s="1682"/>
      <c r="I382" s="1093" t="s">
        <v>4701</v>
      </c>
      <c r="J382" s="980">
        <v>10</v>
      </c>
      <c r="K382" s="980" t="s">
        <v>4360</v>
      </c>
      <c r="L382" s="1111">
        <v>9552</v>
      </c>
      <c r="M382" s="968"/>
      <c r="N382" s="968" t="s">
        <v>2401</v>
      </c>
      <c r="O382" s="968" t="s">
        <v>2401</v>
      </c>
      <c r="P382" s="968"/>
      <c r="Q382" s="968"/>
      <c r="R382" s="968"/>
      <c r="S382" s="976"/>
    </row>
    <row r="383" spans="1:29">
      <c r="A383" s="1505">
        <v>380</v>
      </c>
      <c r="B383" s="966">
        <v>5</v>
      </c>
      <c r="C383" s="972" t="s">
        <v>4364</v>
      </c>
      <c r="D383" s="1682"/>
      <c r="E383" s="1682"/>
      <c r="F383" s="1682"/>
      <c r="G383" s="1682"/>
      <c r="H383" s="1682"/>
      <c r="I383" s="1093" t="s">
        <v>4701</v>
      </c>
      <c r="J383" s="980">
        <v>16</v>
      </c>
      <c r="K383" s="980">
        <v>368</v>
      </c>
      <c r="L383" s="1111">
        <v>1743</v>
      </c>
      <c r="M383" s="968"/>
      <c r="N383" s="968" t="s">
        <v>2401</v>
      </c>
      <c r="O383" s="968" t="s">
        <v>2401</v>
      </c>
      <c r="P383" s="968"/>
      <c r="Q383" s="968"/>
      <c r="R383" s="968"/>
      <c r="S383" s="976"/>
    </row>
    <row r="384" spans="1:29" ht="30">
      <c r="A384" s="1505">
        <v>381</v>
      </c>
      <c r="B384" s="966">
        <v>3</v>
      </c>
      <c r="C384" s="972" t="s">
        <v>4361</v>
      </c>
      <c r="D384" s="1682"/>
      <c r="E384" s="1682"/>
      <c r="F384" s="1682"/>
      <c r="G384" s="1682"/>
      <c r="H384" s="1682"/>
      <c r="I384" s="1093" t="s">
        <v>4701</v>
      </c>
      <c r="J384" s="980">
        <v>23</v>
      </c>
      <c r="K384" s="980">
        <v>192</v>
      </c>
      <c r="L384" s="1111">
        <v>671</v>
      </c>
      <c r="M384" s="972"/>
      <c r="N384" s="972" t="s">
        <v>4304</v>
      </c>
      <c r="O384" s="968" t="s">
        <v>4331</v>
      </c>
      <c r="P384" s="968"/>
      <c r="Q384" s="968"/>
      <c r="R384" s="968"/>
      <c r="S384" s="976"/>
    </row>
    <row r="385" spans="1:19" ht="30">
      <c r="A385" s="1505">
        <v>382</v>
      </c>
      <c r="B385" s="966">
        <v>1</v>
      </c>
      <c r="C385" s="972" t="s">
        <v>4357</v>
      </c>
      <c r="D385" s="1682"/>
      <c r="E385" s="1682"/>
      <c r="F385" s="1682"/>
      <c r="G385" s="1682"/>
      <c r="H385" s="1682"/>
      <c r="I385" s="1093" t="s">
        <v>4701</v>
      </c>
      <c r="J385" s="980">
        <v>35</v>
      </c>
      <c r="K385" s="980" t="s">
        <v>4358</v>
      </c>
      <c r="L385" s="1111">
        <v>6035</v>
      </c>
      <c r="M385" s="972"/>
      <c r="N385" s="972" t="s">
        <v>4304</v>
      </c>
      <c r="O385" s="972" t="s">
        <v>192</v>
      </c>
      <c r="P385" s="972"/>
      <c r="Q385" s="972"/>
      <c r="R385" s="972"/>
      <c r="S385" s="976"/>
    </row>
    <row r="386" spans="1:19" ht="30">
      <c r="A386" s="1505">
        <v>383</v>
      </c>
      <c r="B386" s="966">
        <v>4</v>
      </c>
      <c r="C386" s="972" t="s">
        <v>4362</v>
      </c>
      <c r="D386" s="1682"/>
      <c r="E386" s="1682"/>
      <c r="F386" s="1682"/>
      <c r="G386" s="1682"/>
      <c r="H386" s="1682"/>
      <c r="I386" s="1093" t="s">
        <v>4701</v>
      </c>
      <c r="J386" s="980">
        <v>49</v>
      </c>
      <c r="K386" s="980" t="s">
        <v>4363</v>
      </c>
      <c r="L386" s="1111">
        <v>1618</v>
      </c>
      <c r="M386" s="972"/>
      <c r="N386" s="972" t="s">
        <v>4304</v>
      </c>
      <c r="O386" s="968" t="s">
        <v>4331</v>
      </c>
      <c r="P386" s="968"/>
      <c r="Q386" s="968"/>
      <c r="R386" s="968"/>
      <c r="S386" s="976"/>
    </row>
    <row r="387" spans="1:19">
      <c r="A387" s="1505">
        <v>384</v>
      </c>
      <c r="B387" s="966">
        <v>3</v>
      </c>
      <c r="C387" s="973" t="s">
        <v>1376</v>
      </c>
      <c r="D387" s="1683"/>
      <c r="E387" s="1683"/>
      <c r="F387" s="1683"/>
      <c r="G387" s="1683"/>
      <c r="H387" s="1683"/>
      <c r="I387" s="1066" t="s">
        <v>4712</v>
      </c>
      <c r="J387" s="974">
        <v>36</v>
      </c>
      <c r="K387" s="974">
        <v>1019</v>
      </c>
      <c r="L387" s="1110">
        <v>987</v>
      </c>
      <c r="M387" s="979"/>
      <c r="N387" s="968" t="s">
        <v>4455</v>
      </c>
      <c r="O387" s="972" t="s">
        <v>862</v>
      </c>
      <c r="P387" s="972"/>
      <c r="Q387" s="972"/>
      <c r="R387" s="972"/>
      <c r="S387" s="976"/>
    </row>
    <row r="388" spans="1:19">
      <c r="A388" s="1505">
        <v>385</v>
      </c>
      <c r="B388" s="966">
        <v>1</v>
      </c>
      <c r="C388" s="967" t="s">
        <v>1376</v>
      </c>
      <c r="D388" s="1684"/>
      <c r="E388" s="1684"/>
      <c r="F388" s="1684"/>
      <c r="G388" s="1684"/>
      <c r="H388" s="1684"/>
      <c r="I388" s="1066" t="s">
        <v>4712</v>
      </c>
      <c r="J388" s="980">
        <v>36</v>
      </c>
      <c r="K388" s="980">
        <v>920</v>
      </c>
      <c r="L388" s="1111">
        <v>1195</v>
      </c>
      <c r="M388" s="979"/>
      <c r="N388" s="968" t="s">
        <v>4455</v>
      </c>
      <c r="O388" s="972" t="s">
        <v>862</v>
      </c>
      <c r="P388" s="972"/>
      <c r="Q388" s="972"/>
      <c r="R388" s="972"/>
      <c r="S388" s="978"/>
    </row>
    <row r="389" spans="1:19">
      <c r="A389" s="1505">
        <v>386</v>
      </c>
      <c r="B389" s="966">
        <v>2</v>
      </c>
      <c r="C389" s="973" t="s">
        <v>1376</v>
      </c>
      <c r="D389" s="1683"/>
      <c r="E389" s="1683"/>
      <c r="F389" s="1683"/>
      <c r="G389" s="1683"/>
      <c r="H389" s="1683"/>
      <c r="I389" s="1066" t="s">
        <v>4712</v>
      </c>
      <c r="J389" s="974">
        <v>36</v>
      </c>
      <c r="K389" s="974">
        <v>907</v>
      </c>
      <c r="L389" s="1110">
        <v>1370</v>
      </c>
      <c r="M389" s="979"/>
      <c r="N389" s="968" t="s">
        <v>4455</v>
      </c>
      <c r="O389" s="972" t="s">
        <v>862</v>
      </c>
      <c r="P389" s="972"/>
      <c r="Q389" s="972"/>
      <c r="R389" s="972"/>
      <c r="S389" s="978"/>
    </row>
    <row r="390" spans="1:19">
      <c r="A390" s="1505">
        <v>387</v>
      </c>
      <c r="B390" s="966">
        <v>1</v>
      </c>
      <c r="C390" s="973" t="s">
        <v>4300</v>
      </c>
      <c r="D390" s="1683"/>
      <c r="E390" s="1683"/>
      <c r="F390" s="1683"/>
      <c r="G390" s="1683"/>
      <c r="H390" s="1683"/>
      <c r="I390" s="1093" t="s">
        <v>4724</v>
      </c>
      <c r="J390" s="974">
        <v>29</v>
      </c>
      <c r="K390" s="968">
        <v>376</v>
      </c>
      <c r="L390" s="1110">
        <v>4950</v>
      </c>
      <c r="M390" s="968"/>
      <c r="N390" s="968" t="s">
        <v>4302</v>
      </c>
      <c r="O390" s="972" t="s">
        <v>192</v>
      </c>
      <c r="P390" s="972"/>
      <c r="Q390" s="972"/>
      <c r="R390" s="972"/>
      <c r="S390" s="976"/>
    </row>
    <row r="391" spans="1:19" ht="30">
      <c r="A391" s="1505">
        <v>388</v>
      </c>
      <c r="B391" s="966">
        <v>7</v>
      </c>
      <c r="C391" s="967" t="s">
        <v>4390</v>
      </c>
      <c r="D391" s="1684"/>
      <c r="E391" s="1684"/>
      <c r="F391" s="1684"/>
      <c r="G391" s="1684"/>
      <c r="H391" s="1684"/>
      <c r="I391" s="1043" t="s">
        <v>4731</v>
      </c>
      <c r="J391" s="974">
        <v>11</v>
      </c>
      <c r="K391" s="974">
        <v>124</v>
      </c>
      <c r="L391" s="1113">
        <v>604</v>
      </c>
      <c r="M391" s="972"/>
      <c r="N391" s="972" t="s">
        <v>4389</v>
      </c>
      <c r="O391" s="972" t="s">
        <v>192</v>
      </c>
      <c r="P391" s="972"/>
      <c r="Q391" s="972"/>
      <c r="R391" s="972"/>
      <c r="S391" s="976"/>
    </row>
    <row r="392" spans="1:19" ht="30">
      <c r="A392" s="1505">
        <v>389</v>
      </c>
      <c r="B392" s="966">
        <v>8</v>
      </c>
      <c r="C392" s="972" t="s">
        <v>4391</v>
      </c>
      <c r="D392" s="1682"/>
      <c r="E392" s="1682"/>
      <c r="F392" s="1682"/>
      <c r="G392" s="1682"/>
      <c r="H392" s="1682"/>
      <c r="I392" s="1043" t="s">
        <v>4731</v>
      </c>
      <c r="J392" s="974">
        <v>31</v>
      </c>
      <c r="K392" s="974" t="s">
        <v>4392</v>
      </c>
      <c r="L392" s="1113">
        <v>2526</v>
      </c>
      <c r="M392" s="972"/>
      <c r="N392" s="972" t="s">
        <v>4389</v>
      </c>
      <c r="O392" s="972" t="s">
        <v>192</v>
      </c>
      <c r="P392" s="972"/>
      <c r="Q392" s="972"/>
      <c r="R392" s="972"/>
      <c r="S392" s="976"/>
    </row>
    <row r="393" spans="1:19" ht="30">
      <c r="A393" s="1505">
        <v>390</v>
      </c>
      <c r="B393" s="966">
        <v>9</v>
      </c>
      <c r="C393" s="972" t="s">
        <v>4393</v>
      </c>
      <c r="D393" s="1682"/>
      <c r="E393" s="1682"/>
      <c r="F393" s="1682"/>
      <c r="G393" s="1682"/>
      <c r="H393" s="1682"/>
      <c r="I393" s="1043" t="s">
        <v>4731</v>
      </c>
      <c r="J393" s="974">
        <v>32</v>
      </c>
      <c r="K393" s="974">
        <v>20</v>
      </c>
      <c r="L393" s="1113">
        <v>1700</v>
      </c>
      <c r="M393" s="972"/>
      <c r="N393" s="972" t="s">
        <v>4389</v>
      </c>
      <c r="O393" s="972"/>
      <c r="P393" s="972"/>
      <c r="Q393" s="972"/>
      <c r="R393" s="972"/>
      <c r="S393" s="976"/>
    </row>
    <row r="394" spans="1:19" ht="30">
      <c r="A394" s="1505">
        <v>391</v>
      </c>
      <c r="B394" s="966">
        <v>6</v>
      </c>
      <c r="C394" s="967" t="s">
        <v>4388</v>
      </c>
      <c r="D394" s="1684"/>
      <c r="E394" s="1684"/>
      <c r="F394" s="1684"/>
      <c r="G394" s="1684"/>
      <c r="H394" s="1684"/>
      <c r="I394" s="1043" t="s">
        <v>4731</v>
      </c>
      <c r="J394" s="974">
        <v>40</v>
      </c>
      <c r="K394" s="974">
        <v>136</v>
      </c>
      <c r="L394" s="1113">
        <v>406</v>
      </c>
      <c r="M394" s="972"/>
      <c r="N394" s="972" t="s">
        <v>4389</v>
      </c>
      <c r="O394" s="968" t="s">
        <v>675</v>
      </c>
      <c r="P394" s="968"/>
      <c r="Q394" s="968"/>
      <c r="R394" s="968"/>
      <c r="S394" s="976"/>
    </row>
    <row r="395" spans="1:19" ht="30">
      <c r="A395" s="1505">
        <v>392</v>
      </c>
      <c r="B395" s="966">
        <v>12</v>
      </c>
      <c r="C395" s="972" t="s">
        <v>4398</v>
      </c>
      <c r="D395" s="1682"/>
      <c r="E395" s="1682"/>
      <c r="F395" s="1682"/>
      <c r="G395" s="1682"/>
      <c r="H395" s="1682"/>
      <c r="I395" s="1043" t="s">
        <v>4731</v>
      </c>
      <c r="J395" s="974">
        <v>40</v>
      </c>
      <c r="K395" s="974">
        <v>168</v>
      </c>
      <c r="L395" s="1113">
        <v>1484</v>
      </c>
      <c r="M395" s="972"/>
      <c r="N395" s="972" t="s">
        <v>4389</v>
      </c>
      <c r="O395" s="968" t="s">
        <v>675</v>
      </c>
      <c r="P395" s="968"/>
      <c r="Q395" s="968"/>
      <c r="R395" s="968"/>
      <c r="S395" s="976"/>
    </row>
    <row r="396" spans="1:19" ht="30">
      <c r="A396" s="1505">
        <v>393</v>
      </c>
      <c r="B396" s="966">
        <v>3</v>
      </c>
      <c r="C396" s="967" t="s">
        <v>4384</v>
      </c>
      <c r="D396" s="967"/>
      <c r="E396" s="967"/>
      <c r="F396" s="967"/>
      <c r="G396" s="967"/>
      <c r="H396" s="967"/>
      <c r="I396" s="1017" t="s">
        <v>4731</v>
      </c>
      <c r="J396" s="974">
        <v>41</v>
      </c>
      <c r="K396" s="974">
        <v>25</v>
      </c>
      <c r="L396" s="1113">
        <v>2168</v>
      </c>
      <c r="M396" s="968"/>
      <c r="N396" s="968" t="s">
        <v>476</v>
      </c>
      <c r="O396" s="968" t="s">
        <v>675</v>
      </c>
      <c r="P396" s="968"/>
      <c r="Q396" s="968"/>
      <c r="R396" s="968"/>
      <c r="S396" s="976"/>
    </row>
    <row r="397" spans="1:19" ht="30">
      <c r="A397" s="1505">
        <v>394</v>
      </c>
      <c r="B397" s="966">
        <v>2</v>
      </c>
      <c r="C397" s="967" t="s">
        <v>4382</v>
      </c>
      <c r="D397" s="967"/>
      <c r="E397" s="967"/>
      <c r="F397" s="967"/>
      <c r="G397" s="967"/>
      <c r="H397" s="967"/>
      <c r="I397" s="1017" t="s">
        <v>4731</v>
      </c>
      <c r="J397" s="974">
        <v>41</v>
      </c>
      <c r="K397" s="974">
        <v>77</v>
      </c>
      <c r="L397" s="1113">
        <v>3440</v>
      </c>
      <c r="M397" s="972"/>
      <c r="N397" s="972" t="s">
        <v>4383</v>
      </c>
      <c r="O397" s="972" t="s">
        <v>4383</v>
      </c>
      <c r="P397" s="972"/>
      <c r="Q397" s="972"/>
      <c r="R397" s="972"/>
      <c r="S397" s="976"/>
    </row>
    <row r="398" spans="1:19">
      <c r="A398" s="1505">
        <v>395</v>
      </c>
      <c r="B398" s="966">
        <v>10</v>
      </c>
      <c r="C398" s="972" t="s">
        <v>4394</v>
      </c>
      <c r="D398" s="972"/>
      <c r="E398" s="972"/>
      <c r="F398" s="972"/>
      <c r="G398" s="972"/>
      <c r="H398" s="972"/>
      <c r="I398" s="1017" t="s">
        <v>4731</v>
      </c>
      <c r="J398" s="974">
        <v>41</v>
      </c>
      <c r="K398" s="974">
        <v>70</v>
      </c>
      <c r="L398" s="1113">
        <v>4911</v>
      </c>
      <c r="M398" s="972"/>
      <c r="N398" s="972"/>
      <c r="O398" s="972" t="s">
        <v>4395</v>
      </c>
      <c r="P398" s="972"/>
      <c r="Q398" s="972"/>
      <c r="R398" s="972"/>
      <c r="S398" s="976"/>
    </row>
    <row r="399" spans="1:19" ht="30">
      <c r="A399" s="1505">
        <v>396</v>
      </c>
      <c r="B399" s="966">
        <v>5</v>
      </c>
      <c r="C399" s="967" t="s">
        <v>4386</v>
      </c>
      <c r="D399" s="967"/>
      <c r="E399" s="967"/>
      <c r="F399" s="967"/>
      <c r="G399" s="967"/>
      <c r="H399" s="967"/>
      <c r="I399" s="1017" t="s">
        <v>4731</v>
      </c>
      <c r="J399" s="974">
        <v>42</v>
      </c>
      <c r="K399" s="974" t="s">
        <v>4387</v>
      </c>
      <c r="L399" s="1113">
        <v>1951</v>
      </c>
      <c r="M399" s="968"/>
      <c r="N399" s="968" t="s">
        <v>2274</v>
      </c>
      <c r="O399" s="968" t="s">
        <v>839</v>
      </c>
      <c r="P399" s="968"/>
      <c r="Q399" s="968"/>
      <c r="R399" s="968"/>
      <c r="S399" s="976"/>
    </row>
    <row r="400" spans="1:19" ht="30">
      <c r="A400" s="1505">
        <v>397</v>
      </c>
      <c r="B400" s="966">
        <v>1</v>
      </c>
      <c r="C400" s="967" t="s">
        <v>4380</v>
      </c>
      <c r="D400" s="967"/>
      <c r="E400" s="967"/>
      <c r="F400" s="967"/>
      <c r="G400" s="967"/>
      <c r="H400" s="967"/>
      <c r="I400" s="1017" t="s">
        <v>4731</v>
      </c>
      <c r="J400" s="974">
        <v>44</v>
      </c>
      <c r="K400" s="974">
        <v>168</v>
      </c>
      <c r="L400" s="1113">
        <v>4900</v>
      </c>
      <c r="M400" s="968"/>
      <c r="N400" s="968" t="s">
        <v>4379</v>
      </c>
      <c r="O400" s="972" t="s">
        <v>3537</v>
      </c>
      <c r="P400" s="972"/>
      <c r="Q400" s="972"/>
      <c r="R400" s="972"/>
      <c r="S400" s="976"/>
    </row>
    <row r="401" spans="1:29" ht="30">
      <c r="A401" s="1505">
        <v>398</v>
      </c>
      <c r="B401" s="966">
        <v>4</v>
      </c>
      <c r="C401" s="967" t="s">
        <v>4385</v>
      </c>
      <c r="D401" s="967"/>
      <c r="E401" s="967"/>
      <c r="F401" s="967"/>
      <c r="G401" s="967"/>
      <c r="H401" s="967"/>
      <c r="I401" s="1017" t="s">
        <v>4731</v>
      </c>
      <c r="J401" s="974">
        <v>56</v>
      </c>
      <c r="K401" s="974">
        <v>73</v>
      </c>
      <c r="L401" s="1113">
        <v>1538</v>
      </c>
      <c r="M401" s="968"/>
      <c r="N401" s="968" t="s">
        <v>3359</v>
      </c>
      <c r="O401" s="972" t="s">
        <v>192</v>
      </c>
      <c r="P401" s="972"/>
      <c r="Q401" s="972"/>
      <c r="R401" s="972"/>
      <c r="S401" s="976"/>
    </row>
    <row r="402" spans="1:29" ht="30">
      <c r="A402" s="1505">
        <v>399</v>
      </c>
      <c r="B402" s="966">
        <v>11</v>
      </c>
      <c r="C402" s="972" t="s">
        <v>4396</v>
      </c>
      <c r="D402" s="972"/>
      <c r="E402" s="972"/>
      <c r="F402" s="972"/>
      <c r="G402" s="972"/>
      <c r="H402" s="972"/>
      <c r="I402" s="1017" t="s">
        <v>4731</v>
      </c>
      <c r="J402" s="974" t="s">
        <v>4397</v>
      </c>
      <c r="K402" s="974">
        <v>24</v>
      </c>
      <c r="L402" s="1113">
        <v>877</v>
      </c>
      <c r="M402" s="972"/>
      <c r="N402" s="972" t="s">
        <v>4389</v>
      </c>
      <c r="O402" s="972" t="s">
        <v>589</v>
      </c>
      <c r="P402" s="972"/>
      <c r="Q402" s="972"/>
      <c r="R402" s="972"/>
      <c r="S402" s="977" t="s">
        <v>4785</v>
      </c>
    </row>
    <row r="403" spans="1:29">
      <c r="A403" s="1505">
        <v>400</v>
      </c>
      <c r="B403" s="966">
        <v>5</v>
      </c>
      <c r="C403" s="972" t="s">
        <v>4464</v>
      </c>
      <c r="D403" s="972"/>
      <c r="E403" s="972"/>
      <c r="F403" s="972"/>
      <c r="G403" s="972"/>
      <c r="H403" s="972"/>
      <c r="I403" s="968" t="s">
        <v>4750</v>
      </c>
      <c r="J403" s="980">
        <v>15</v>
      </c>
      <c r="K403" s="980">
        <v>18</v>
      </c>
      <c r="L403" s="1111">
        <v>1235</v>
      </c>
      <c r="M403" s="972"/>
      <c r="N403" s="972" t="s">
        <v>590</v>
      </c>
      <c r="O403" s="972" t="s">
        <v>601</v>
      </c>
      <c r="P403" s="972"/>
      <c r="Q403" s="972"/>
      <c r="R403" s="972"/>
      <c r="S403" s="977"/>
    </row>
    <row r="404" spans="1:29">
      <c r="A404" s="1505">
        <v>401</v>
      </c>
      <c r="B404" s="966">
        <v>2</v>
      </c>
      <c r="C404" s="972" t="s">
        <v>4461</v>
      </c>
      <c r="D404" s="972"/>
      <c r="E404" s="972"/>
      <c r="F404" s="972"/>
      <c r="G404" s="972"/>
      <c r="H404" s="972"/>
      <c r="I404" s="968" t="s">
        <v>4750</v>
      </c>
      <c r="J404" s="980">
        <v>15</v>
      </c>
      <c r="K404" s="980">
        <v>19</v>
      </c>
      <c r="L404" s="1111">
        <v>1815</v>
      </c>
      <c r="M404" s="968"/>
      <c r="N404" s="968" t="s">
        <v>199</v>
      </c>
      <c r="O404" s="972" t="s">
        <v>4331</v>
      </c>
      <c r="P404" s="972"/>
      <c r="Q404" s="972"/>
      <c r="R404" s="972"/>
      <c r="S404" s="976"/>
    </row>
    <row r="405" spans="1:29">
      <c r="A405" s="1505">
        <v>402</v>
      </c>
      <c r="B405" s="966">
        <v>6</v>
      </c>
      <c r="C405" s="972" t="s">
        <v>4465</v>
      </c>
      <c r="D405" s="972"/>
      <c r="E405" s="972"/>
      <c r="F405" s="972"/>
      <c r="G405" s="972"/>
      <c r="H405" s="972"/>
      <c r="I405" s="968" t="s">
        <v>4750</v>
      </c>
      <c r="J405" s="980">
        <v>15</v>
      </c>
      <c r="K405" s="980">
        <v>8</v>
      </c>
      <c r="L405" s="1111">
        <v>1916</v>
      </c>
      <c r="M405" s="972"/>
      <c r="N405" s="972" t="s">
        <v>601</v>
      </c>
      <c r="O405" s="972" t="s">
        <v>601</v>
      </c>
      <c r="P405" s="972"/>
      <c r="Q405" s="972"/>
      <c r="R405" s="972"/>
      <c r="S405" s="976"/>
    </row>
    <row r="406" spans="1:29">
      <c r="A406" s="1505">
        <v>403</v>
      </c>
      <c r="B406" s="966">
        <v>3</v>
      </c>
      <c r="C406" s="972" t="s">
        <v>4462</v>
      </c>
      <c r="D406" s="972"/>
      <c r="E406" s="972"/>
      <c r="F406" s="972"/>
      <c r="G406" s="972"/>
      <c r="H406" s="972"/>
      <c r="I406" s="968" t="s">
        <v>4750</v>
      </c>
      <c r="J406" s="980">
        <v>27</v>
      </c>
      <c r="K406" s="980">
        <v>287</v>
      </c>
      <c r="L406" s="1111">
        <v>326</v>
      </c>
      <c r="M406" s="968"/>
      <c r="N406" s="968" t="s">
        <v>476</v>
      </c>
      <c r="O406" s="972" t="s">
        <v>192</v>
      </c>
      <c r="P406" s="972"/>
      <c r="Q406" s="972"/>
      <c r="R406" s="972"/>
      <c r="S406" s="976"/>
    </row>
    <row r="407" spans="1:29">
      <c r="A407" s="1505">
        <v>404</v>
      </c>
      <c r="B407" s="966">
        <v>1</v>
      </c>
      <c r="C407" s="972" t="s">
        <v>4458</v>
      </c>
      <c r="D407" s="972"/>
      <c r="E407" s="972"/>
      <c r="F407" s="972"/>
      <c r="G407" s="972"/>
      <c r="H407" s="972"/>
      <c r="I407" s="968" t="s">
        <v>4750</v>
      </c>
      <c r="J407" s="980">
        <v>30</v>
      </c>
      <c r="K407" s="980">
        <v>400</v>
      </c>
      <c r="L407" s="1111">
        <v>4804</v>
      </c>
      <c r="M407" s="968"/>
      <c r="N407" s="968" t="s">
        <v>2087</v>
      </c>
      <c r="O407" s="968" t="s">
        <v>4460</v>
      </c>
      <c r="P407" s="968"/>
      <c r="Q407" s="968"/>
      <c r="R407" s="968"/>
      <c r="S407" s="976"/>
    </row>
    <row r="408" spans="1:29" s="1026" customFormat="1" ht="15.75">
      <c r="A408" s="1505">
        <v>405</v>
      </c>
      <c r="B408" s="990" t="s">
        <v>3754</v>
      </c>
      <c r="C408" s="990" t="s">
        <v>3885</v>
      </c>
      <c r="D408" s="990"/>
      <c r="E408" s="990"/>
      <c r="F408" s="990"/>
      <c r="G408" s="990"/>
      <c r="H408" s="990"/>
      <c r="I408" s="991"/>
      <c r="J408" s="992"/>
      <c r="K408" s="991"/>
      <c r="L408" s="1114">
        <f>SUM(L409:L420)</f>
        <v>16739.300000000003</v>
      </c>
      <c r="M408" s="991"/>
      <c r="N408" s="991"/>
      <c r="O408" s="991"/>
      <c r="P408" s="991"/>
      <c r="Q408" s="991"/>
      <c r="R408" s="991"/>
      <c r="S408" s="993"/>
      <c r="T408" s="994"/>
      <c r="U408" s="994"/>
      <c r="V408" s="994"/>
      <c r="W408" s="994"/>
      <c r="X408" s="994"/>
      <c r="Y408" s="994"/>
      <c r="Z408" s="994"/>
      <c r="AA408" s="994"/>
      <c r="AB408" s="994"/>
    </row>
    <row r="409" spans="1:29" ht="75">
      <c r="A409" s="1505">
        <v>406</v>
      </c>
      <c r="B409" s="966">
        <v>12</v>
      </c>
      <c r="C409" s="1098" t="s">
        <v>4769</v>
      </c>
      <c r="D409" s="1098"/>
      <c r="E409" s="1098"/>
      <c r="F409" s="1098"/>
      <c r="G409" s="1098"/>
      <c r="H409" s="1098"/>
      <c r="I409" s="1017" t="s">
        <v>4584</v>
      </c>
      <c r="J409" s="980">
        <v>3</v>
      </c>
      <c r="K409" s="974" t="s">
        <v>4771</v>
      </c>
      <c r="L409" s="1111">
        <v>2820</v>
      </c>
      <c r="M409" s="972"/>
      <c r="N409" s="972" t="s">
        <v>665</v>
      </c>
      <c r="O409" s="972" t="s">
        <v>192</v>
      </c>
      <c r="P409" s="972"/>
      <c r="Q409" s="972"/>
      <c r="R409" s="972"/>
      <c r="S409" s="979" t="s">
        <v>4780</v>
      </c>
      <c r="T409" s="1026"/>
      <c r="U409" s="1026"/>
      <c r="V409" s="1026"/>
      <c r="W409" s="1026"/>
      <c r="X409" s="1026"/>
      <c r="Y409" s="1026"/>
      <c r="Z409" s="1026"/>
      <c r="AA409" s="1026"/>
      <c r="AB409" s="1026"/>
      <c r="AC409"/>
    </row>
    <row r="410" spans="1:29" ht="75">
      <c r="A410" s="1505">
        <v>407</v>
      </c>
      <c r="B410" s="966">
        <v>8</v>
      </c>
      <c r="C410" s="970" t="s">
        <v>4300</v>
      </c>
      <c r="D410" s="970"/>
      <c r="E410" s="970"/>
      <c r="F410" s="970"/>
      <c r="G410" s="970"/>
      <c r="H410" s="970"/>
      <c r="I410" s="1092" t="s">
        <v>4598</v>
      </c>
      <c r="J410" s="980">
        <v>49</v>
      </c>
      <c r="K410" s="980">
        <v>518</v>
      </c>
      <c r="L410" s="1112">
        <v>3768</v>
      </c>
      <c r="M410" s="972"/>
      <c r="N410" s="972" t="s">
        <v>4453</v>
      </c>
      <c r="O410" s="970" t="s">
        <v>542</v>
      </c>
      <c r="P410" s="970"/>
      <c r="Q410" s="970"/>
      <c r="R410" s="970"/>
      <c r="S410" s="979" t="s">
        <v>4778</v>
      </c>
      <c r="T410" s="1026"/>
      <c r="U410" s="1026"/>
      <c r="V410" s="1026"/>
      <c r="W410" s="1026"/>
      <c r="X410" s="1026"/>
      <c r="Y410" s="1026"/>
      <c r="Z410" s="1026"/>
      <c r="AA410" s="1026"/>
      <c r="AB410" s="1026"/>
      <c r="AC410" s="1002"/>
    </row>
    <row r="411" spans="1:29" ht="75">
      <c r="A411" s="1505">
        <v>408</v>
      </c>
      <c r="B411" s="966">
        <v>3</v>
      </c>
      <c r="C411" s="967" t="s">
        <v>4373</v>
      </c>
      <c r="D411" s="967"/>
      <c r="E411" s="967"/>
      <c r="F411" s="967"/>
      <c r="G411" s="967"/>
      <c r="H411" s="967"/>
      <c r="I411" s="1090" t="s">
        <v>4639</v>
      </c>
      <c r="J411" s="974">
        <v>14</v>
      </c>
      <c r="K411" s="974">
        <v>119</v>
      </c>
      <c r="L411" s="1113">
        <v>2881</v>
      </c>
      <c r="M411" s="968"/>
      <c r="N411" s="968" t="s">
        <v>3359</v>
      </c>
      <c r="O411" s="972" t="s">
        <v>4765</v>
      </c>
      <c r="P411" s="972"/>
      <c r="Q411" s="972"/>
      <c r="R411" s="972"/>
      <c r="S411" s="979" t="s">
        <v>4774</v>
      </c>
      <c r="T411" s="1026"/>
      <c r="U411" s="1026"/>
      <c r="V411" s="1026"/>
      <c r="W411" s="1026"/>
      <c r="X411" s="1026"/>
      <c r="Y411" s="1026"/>
      <c r="Z411" s="1026"/>
      <c r="AA411" s="1026"/>
      <c r="AB411" s="1026"/>
      <c r="AC411"/>
    </row>
    <row r="412" spans="1:29" ht="45">
      <c r="A412" s="1505">
        <v>409</v>
      </c>
      <c r="B412" s="966">
        <v>4</v>
      </c>
      <c r="C412" s="967" t="s">
        <v>4376</v>
      </c>
      <c r="D412" s="967"/>
      <c r="E412" s="967"/>
      <c r="F412" s="967"/>
      <c r="G412" s="967"/>
      <c r="H412" s="967"/>
      <c r="I412" s="1090" t="s">
        <v>4639</v>
      </c>
      <c r="J412" s="974" t="s">
        <v>4367</v>
      </c>
      <c r="K412" s="974" t="s">
        <v>4377</v>
      </c>
      <c r="L412" s="1113">
        <v>80</v>
      </c>
      <c r="M412" s="968"/>
      <c r="N412" s="968" t="s">
        <v>476</v>
      </c>
      <c r="O412" s="972" t="s">
        <v>192</v>
      </c>
      <c r="P412" s="972"/>
      <c r="Q412" s="972"/>
      <c r="R412" s="972"/>
      <c r="S412" s="979" t="s">
        <v>4781</v>
      </c>
      <c r="T412" s="1026"/>
      <c r="U412" s="1026"/>
      <c r="V412" s="1026"/>
      <c r="W412" s="1026"/>
      <c r="X412" s="1026"/>
      <c r="Y412" s="1026"/>
      <c r="Z412" s="1026"/>
      <c r="AA412" s="1026"/>
      <c r="AB412" s="1026"/>
      <c r="AC412"/>
    </row>
    <row r="413" spans="1:29" ht="45">
      <c r="A413" s="1505">
        <v>410</v>
      </c>
      <c r="B413" s="966">
        <v>2</v>
      </c>
      <c r="C413" s="967" t="s">
        <v>4370</v>
      </c>
      <c r="D413" s="967"/>
      <c r="E413" s="967"/>
      <c r="F413" s="967"/>
      <c r="G413" s="967"/>
      <c r="H413" s="967"/>
      <c r="I413" s="1090" t="s">
        <v>4639</v>
      </c>
      <c r="J413" s="974" t="s">
        <v>4369</v>
      </c>
      <c r="K413" s="974">
        <v>269</v>
      </c>
      <c r="L413" s="1113">
        <v>564</v>
      </c>
      <c r="M413" s="968"/>
      <c r="N413" s="968" t="s">
        <v>485</v>
      </c>
      <c r="O413" s="972" t="s">
        <v>192</v>
      </c>
      <c r="P413" s="972"/>
      <c r="Q413" s="972"/>
      <c r="R413" s="972"/>
      <c r="S413" s="979" t="s">
        <v>4782</v>
      </c>
      <c r="T413" s="1026"/>
      <c r="U413" s="1026"/>
      <c r="V413" s="1026"/>
      <c r="W413" s="1026"/>
      <c r="X413" s="1026"/>
      <c r="Y413" s="1026"/>
      <c r="Z413" s="1026"/>
      <c r="AA413" s="1026"/>
      <c r="AB413" s="1026"/>
      <c r="AC413"/>
    </row>
    <row r="414" spans="1:29" ht="75">
      <c r="A414" s="1505">
        <v>411</v>
      </c>
      <c r="B414" s="966">
        <v>7</v>
      </c>
      <c r="C414" s="970" t="s">
        <v>4415</v>
      </c>
      <c r="D414" s="970"/>
      <c r="E414" s="970"/>
      <c r="F414" s="970"/>
      <c r="G414" s="970"/>
      <c r="H414" s="970"/>
      <c r="I414" s="1052" t="s">
        <v>4469</v>
      </c>
      <c r="J414" s="980">
        <v>135</v>
      </c>
      <c r="K414" s="980">
        <v>166</v>
      </c>
      <c r="L414" s="1112">
        <v>2895.7</v>
      </c>
      <c r="M414" s="968"/>
      <c r="N414" s="968" t="s">
        <v>3359</v>
      </c>
      <c r="O414" s="970" t="s">
        <v>192</v>
      </c>
      <c r="P414" s="970"/>
      <c r="Q414" s="970"/>
      <c r="R414" s="970"/>
      <c r="S414" s="979" t="s">
        <v>4777</v>
      </c>
      <c r="T414" s="1026"/>
      <c r="U414" s="1026"/>
      <c r="V414" s="1026"/>
      <c r="W414" s="1026"/>
      <c r="X414" s="1026"/>
      <c r="Y414" s="1026"/>
      <c r="Z414" s="1026"/>
      <c r="AA414" s="1026"/>
      <c r="AB414" s="1026"/>
      <c r="AC414"/>
    </row>
    <row r="415" spans="1:29" ht="60">
      <c r="A415" s="1505">
        <v>412</v>
      </c>
      <c r="B415" s="966">
        <v>6</v>
      </c>
      <c r="C415" s="972" t="s">
        <v>4414</v>
      </c>
      <c r="D415" s="972"/>
      <c r="E415" s="972"/>
      <c r="F415" s="972"/>
      <c r="G415" s="972"/>
      <c r="H415" s="972"/>
      <c r="I415" s="1052" t="s">
        <v>4469</v>
      </c>
      <c r="J415" s="980" t="s">
        <v>4404</v>
      </c>
      <c r="K415" s="980">
        <v>42</v>
      </c>
      <c r="L415" s="1112">
        <v>299.60000000000002</v>
      </c>
      <c r="M415" s="968"/>
      <c r="N415" s="968" t="s">
        <v>485</v>
      </c>
      <c r="O415" s="972" t="s">
        <v>192</v>
      </c>
      <c r="P415" s="972"/>
      <c r="Q415" s="972"/>
      <c r="R415" s="972"/>
      <c r="S415" s="979" t="s">
        <v>4776</v>
      </c>
      <c r="T415" s="1026"/>
      <c r="U415" s="1026"/>
      <c r="V415" s="1026"/>
      <c r="W415" s="1026"/>
      <c r="X415" s="1026"/>
      <c r="Y415" s="1026"/>
      <c r="Z415" s="1026"/>
      <c r="AA415" s="1026"/>
      <c r="AB415" s="1026"/>
      <c r="AC415"/>
    </row>
    <row r="416" spans="1:29" ht="75">
      <c r="A416" s="1505">
        <v>413</v>
      </c>
      <c r="B416" s="966">
        <v>9</v>
      </c>
      <c r="C416" s="1028" t="s">
        <v>4456</v>
      </c>
      <c r="D416" s="1028"/>
      <c r="E416" s="1028"/>
      <c r="F416" s="1028"/>
      <c r="G416" s="1028"/>
      <c r="H416" s="1028"/>
      <c r="I416" s="1090" t="s">
        <v>4651</v>
      </c>
      <c r="J416" s="980">
        <v>15</v>
      </c>
      <c r="K416" s="980">
        <v>2033</v>
      </c>
      <c r="L416" s="1112">
        <v>694</v>
      </c>
      <c r="M416" s="972"/>
      <c r="N416" s="972" t="s">
        <v>4767</v>
      </c>
      <c r="O416" s="972" t="s">
        <v>589</v>
      </c>
      <c r="P416" s="972"/>
      <c r="Q416" s="972"/>
      <c r="R416" s="972"/>
      <c r="S416" s="979" t="s">
        <v>4779</v>
      </c>
      <c r="T416" s="1026"/>
      <c r="U416" s="1026"/>
      <c r="V416" s="1026"/>
      <c r="W416" s="1026"/>
      <c r="X416" s="1026"/>
      <c r="Y416" s="1026"/>
      <c r="Z416" s="1026"/>
      <c r="AA416" s="1026"/>
      <c r="AB416" s="1026"/>
      <c r="AC416"/>
    </row>
    <row r="417" spans="1:29" ht="75">
      <c r="A417" s="1505">
        <v>414</v>
      </c>
      <c r="B417" s="966">
        <v>1</v>
      </c>
      <c r="C417" s="973" t="s">
        <v>4303</v>
      </c>
      <c r="D417" s="973"/>
      <c r="E417" s="973"/>
      <c r="F417" s="973"/>
      <c r="G417" s="973"/>
      <c r="H417" s="973"/>
      <c r="I417" s="1090" t="s">
        <v>4724</v>
      </c>
      <c r="J417" s="974">
        <v>22</v>
      </c>
      <c r="K417" s="974">
        <v>206</v>
      </c>
      <c r="L417" s="1110">
        <v>256</v>
      </c>
      <c r="M417" s="972"/>
      <c r="N417" s="972" t="s">
        <v>4304</v>
      </c>
      <c r="O417" s="972" t="s">
        <v>4764</v>
      </c>
      <c r="P417" s="972"/>
      <c r="Q417" s="972"/>
      <c r="R417" s="972"/>
      <c r="S417" s="979" t="s">
        <v>4773</v>
      </c>
      <c r="T417" s="1026"/>
      <c r="U417" s="1026"/>
      <c r="V417" s="1026"/>
      <c r="W417" s="1026"/>
      <c r="X417" s="1026"/>
      <c r="Y417" s="1026"/>
      <c r="Z417" s="1026"/>
      <c r="AA417" s="1026"/>
      <c r="AB417" s="1026"/>
    </row>
    <row r="418" spans="1:29" ht="75">
      <c r="A418" s="1505">
        <v>415</v>
      </c>
      <c r="B418" s="966">
        <v>5</v>
      </c>
      <c r="C418" s="972" t="s">
        <v>4396</v>
      </c>
      <c r="D418" s="972"/>
      <c r="E418" s="972"/>
      <c r="F418" s="972"/>
      <c r="G418" s="972"/>
      <c r="H418" s="972"/>
      <c r="I418" s="1017" t="s">
        <v>4731</v>
      </c>
      <c r="J418" s="974" t="s">
        <v>4397</v>
      </c>
      <c r="K418" s="974" t="s">
        <v>4766</v>
      </c>
      <c r="L418" s="1113">
        <v>1000</v>
      </c>
      <c r="M418" s="972"/>
      <c r="N418" s="972" t="s">
        <v>4767</v>
      </c>
      <c r="O418" s="972" t="s">
        <v>589</v>
      </c>
      <c r="P418" s="972"/>
      <c r="Q418" s="972"/>
      <c r="R418" s="972"/>
      <c r="S418" s="979" t="s">
        <v>4775</v>
      </c>
      <c r="T418" s="1026"/>
      <c r="U418" s="1026"/>
      <c r="V418" s="1026"/>
      <c r="W418" s="1026"/>
      <c r="X418" s="1026"/>
      <c r="Y418" s="1026"/>
      <c r="Z418" s="1026"/>
      <c r="AA418" s="1026"/>
      <c r="AB418" s="1026"/>
    </row>
    <row r="419" spans="1:29" ht="75">
      <c r="A419" s="1505">
        <v>416</v>
      </c>
      <c r="B419" s="966">
        <v>11</v>
      </c>
      <c r="C419" s="972" t="s">
        <v>4464</v>
      </c>
      <c r="D419" s="972"/>
      <c r="E419" s="972"/>
      <c r="F419" s="972"/>
      <c r="G419" s="972"/>
      <c r="H419" s="972"/>
      <c r="I419" s="968" t="s">
        <v>4750</v>
      </c>
      <c r="J419" s="980">
        <v>15</v>
      </c>
      <c r="K419" s="980">
        <v>18</v>
      </c>
      <c r="L419" s="1111">
        <v>1235</v>
      </c>
      <c r="M419" s="972"/>
      <c r="N419" s="972" t="s">
        <v>4768</v>
      </c>
      <c r="O419" s="972" t="s">
        <v>601</v>
      </c>
      <c r="P419" s="972"/>
      <c r="Q419" s="972"/>
      <c r="R419" s="972"/>
      <c r="S419" s="979" t="s">
        <v>4784</v>
      </c>
      <c r="T419" s="1026"/>
      <c r="U419" s="1026"/>
      <c r="V419" s="1026"/>
      <c r="W419" s="1026"/>
      <c r="X419" s="1026"/>
      <c r="Y419" s="1026"/>
      <c r="Z419" s="1026"/>
      <c r="AA419" s="1026"/>
      <c r="AB419" s="1026"/>
    </row>
    <row r="420" spans="1:29" s="994" customFormat="1" ht="45">
      <c r="A420" s="1505">
        <v>417</v>
      </c>
      <c r="B420" s="966">
        <v>10</v>
      </c>
      <c r="C420" s="972" t="s">
        <v>4463</v>
      </c>
      <c r="D420" s="972"/>
      <c r="E420" s="972"/>
      <c r="F420" s="972"/>
      <c r="G420" s="972"/>
      <c r="H420" s="972"/>
      <c r="I420" s="968" t="s">
        <v>4750</v>
      </c>
      <c r="J420" s="980">
        <v>27</v>
      </c>
      <c r="K420" s="980">
        <v>276</v>
      </c>
      <c r="L420" s="1111">
        <v>246</v>
      </c>
      <c r="M420" s="968"/>
      <c r="N420" s="968" t="s">
        <v>476</v>
      </c>
      <c r="O420" s="972" t="s">
        <v>192</v>
      </c>
      <c r="P420" s="972"/>
      <c r="Q420" s="972"/>
      <c r="R420" s="972"/>
      <c r="S420" s="979" t="s">
        <v>4783</v>
      </c>
      <c r="T420" s="1026"/>
      <c r="U420" s="1026"/>
      <c r="V420" s="1026"/>
      <c r="W420" s="1026"/>
      <c r="X420" s="1026"/>
      <c r="Y420" s="1026"/>
      <c r="Z420" s="1026"/>
      <c r="AA420" s="1026"/>
      <c r="AB420" s="1026"/>
      <c r="AC420" s="958"/>
    </row>
    <row r="421" spans="1:29">
      <c r="B421" s="986"/>
      <c r="C421" s="3941"/>
      <c r="D421" s="3941"/>
      <c r="E421" s="3941"/>
      <c r="F421" s="3941"/>
      <c r="G421" s="3941"/>
      <c r="H421" s="3941"/>
      <c r="I421" s="3941"/>
      <c r="J421" s="3941"/>
      <c r="K421" s="3941"/>
      <c r="L421" s="3941"/>
      <c r="M421" s="3941"/>
      <c r="N421" s="3941"/>
      <c r="O421" s="3941"/>
      <c r="P421" s="1666"/>
      <c r="Q421" s="1666"/>
      <c r="R421" s="1666"/>
    </row>
  </sheetData>
  <autoFilter ref="B3:AE420"/>
  <sortState ref="B6:AG417">
    <sortCondition ref="I6:I417"/>
  </sortState>
  <mergeCells count="3">
    <mergeCell ref="C421:O421"/>
    <mergeCell ref="B1:S1"/>
    <mergeCell ref="B2:S2"/>
  </mergeCells>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2"/>
  <sheetViews>
    <sheetView topLeftCell="A8" zoomScale="70" zoomScaleNormal="70" workbookViewId="0">
      <pane xSplit="9" ySplit="2" topLeftCell="O444" activePane="bottomRight" state="frozen"/>
      <selection activeCell="F22" sqref="F22"/>
      <selection pane="topRight" activeCell="F22" sqref="F22"/>
      <selection pane="bottomLeft" activeCell="F22" sqref="F22"/>
      <selection pane="bottomRight" activeCell="T460" sqref="T460"/>
    </sheetView>
  </sheetViews>
  <sheetFormatPr defaultRowHeight="15.75"/>
  <cols>
    <col min="1" max="1" width="8.85546875" style="815"/>
    <col min="2" max="2" width="5" style="815" customWidth="1"/>
    <col min="3" max="3" width="38.5703125" style="834" bestFit="1" customWidth="1"/>
    <col min="4" max="4" width="16.140625" style="815" customWidth="1"/>
    <col min="5" max="5" width="15.42578125" style="835" customWidth="1"/>
    <col min="6" max="6" width="22" style="815" customWidth="1"/>
    <col min="7" max="7" width="15.5703125" style="815" customWidth="1"/>
    <col min="8" max="8" width="18.42578125" style="815" customWidth="1"/>
    <col min="9" max="9" width="13.7109375" style="835" bestFit="1" customWidth="1"/>
    <col min="10" max="10" width="10.28515625" style="815" customWidth="1"/>
    <col min="11" max="11" width="9.7109375" style="815" customWidth="1"/>
    <col min="12" max="12" width="24.7109375" style="841" customWidth="1"/>
    <col min="13" max="13" width="16.7109375" style="815" bestFit="1" customWidth="1"/>
    <col min="14" max="14" width="13.5703125" style="815" bestFit="1" customWidth="1"/>
    <col min="15" max="15" width="23.85546875" style="815" customWidth="1"/>
    <col min="16" max="16" width="23" style="835" customWidth="1"/>
    <col min="17" max="18" width="12.5703125" style="815" customWidth="1"/>
    <col min="19" max="19" width="27.140625" style="815" customWidth="1"/>
    <col min="20" max="255" width="9.140625" style="815"/>
    <col min="256" max="256" width="5" style="815" customWidth="1"/>
    <col min="257" max="257" width="17.42578125" style="815" customWidth="1"/>
    <col min="258" max="258" width="12.42578125" style="815" customWidth="1"/>
    <col min="259" max="259" width="8.140625" style="815" customWidth="1"/>
    <col min="260" max="260" width="9.140625" style="815" customWidth="1"/>
    <col min="261" max="261" width="15.42578125" style="815" customWidth="1"/>
    <col min="262" max="262" width="14.42578125" style="815" customWidth="1"/>
    <col min="263" max="263" width="11.140625" style="815" customWidth="1"/>
    <col min="264" max="264" width="23.85546875" style="815" customWidth="1"/>
    <col min="265" max="265" width="23" style="815" customWidth="1"/>
    <col min="266" max="267" width="9.140625" style="815"/>
    <col min="268" max="268" width="14.85546875" style="815" customWidth="1"/>
    <col min="269" max="511" width="9.140625" style="815"/>
    <col min="512" max="512" width="5" style="815" customWidth="1"/>
    <col min="513" max="513" width="17.42578125" style="815" customWidth="1"/>
    <col min="514" max="514" width="12.42578125" style="815" customWidth="1"/>
    <col min="515" max="515" width="8.140625" style="815" customWidth="1"/>
    <col min="516" max="516" width="9.140625" style="815" customWidth="1"/>
    <col min="517" max="517" width="15.42578125" style="815" customWidth="1"/>
    <col min="518" max="518" width="14.42578125" style="815" customWidth="1"/>
    <col min="519" max="519" width="11.140625" style="815" customWidth="1"/>
    <col min="520" max="520" width="23.85546875" style="815" customWidth="1"/>
    <col min="521" max="521" width="23" style="815" customWidth="1"/>
    <col min="522" max="523" width="9.140625" style="815"/>
    <col min="524" max="524" width="14.85546875" style="815" customWidth="1"/>
    <col min="525" max="767" width="9.140625" style="815"/>
    <col min="768" max="768" width="5" style="815" customWidth="1"/>
    <col min="769" max="769" width="17.42578125" style="815" customWidth="1"/>
    <col min="770" max="770" width="12.42578125" style="815" customWidth="1"/>
    <col min="771" max="771" width="8.140625" style="815" customWidth="1"/>
    <col min="772" max="772" width="9.140625" style="815" customWidth="1"/>
    <col min="773" max="773" width="15.42578125" style="815" customWidth="1"/>
    <col min="774" max="774" width="14.42578125" style="815" customWidth="1"/>
    <col min="775" max="775" width="11.140625" style="815" customWidth="1"/>
    <col min="776" max="776" width="23.85546875" style="815" customWidth="1"/>
    <col min="777" max="777" width="23" style="815" customWidth="1"/>
    <col min="778" max="779" width="9.140625" style="815"/>
    <col min="780" max="780" width="14.85546875" style="815" customWidth="1"/>
    <col min="781" max="1023" width="9.140625" style="815"/>
    <col min="1024" max="1024" width="5" style="815" customWidth="1"/>
    <col min="1025" max="1025" width="17.42578125" style="815" customWidth="1"/>
    <col min="1026" max="1026" width="12.42578125" style="815" customWidth="1"/>
    <col min="1027" max="1027" width="8.140625" style="815" customWidth="1"/>
    <col min="1028" max="1028" width="9.140625" style="815" customWidth="1"/>
    <col min="1029" max="1029" width="15.42578125" style="815" customWidth="1"/>
    <col min="1030" max="1030" width="14.42578125" style="815" customWidth="1"/>
    <col min="1031" max="1031" width="11.140625" style="815" customWidth="1"/>
    <col min="1032" max="1032" width="23.85546875" style="815" customWidth="1"/>
    <col min="1033" max="1033" width="23" style="815" customWidth="1"/>
    <col min="1034" max="1035" width="9.140625" style="815"/>
    <col min="1036" max="1036" width="14.85546875" style="815" customWidth="1"/>
    <col min="1037" max="1279" width="9.140625" style="815"/>
    <col min="1280" max="1280" width="5" style="815" customWidth="1"/>
    <col min="1281" max="1281" width="17.42578125" style="815" customWidth="1"/>
    <col min="1282" max="1282" width="12.42578125" style="815" customWidth="1"/>
    <col min="1283" max="1283" width="8.140625" style="815" customWidth="1"/>
    <col min="1284" max="1284" width="9.140625" style="815" customWidth="1"/>
    <col min="1285" max="1285" width="15.42578125" style="815" customWidth="1"/>
    <col min="1286" max="1286" width="14.42578125" style="815" customWidth="1"/>
    <col min="1287" max="1287" width="11.140625" style="815" customWidth="1"/>
    <col min="1288" max="1288" width="23.85546875" style="815" customWidth="1"/>
    <col min="1289" max="1289" width="23" style="815" customWidth="1"/>
    <col min="1290" max="1291" width="9.140625" style="815"/>
    <col min="1292" max="1292" width="14.85546875" style="815" customWidth="1"/>
    <col min="1293" max="1535" width="9.140625" style="815"/>
    <col min="1536" max="1536" width="5" style="815" customWidth="1"/>
    <col min="1537" max="1537" width="17.42578125" style="815" customWidth="1"/>
    <col min="1538" max="1538" width="12.42578125" style="815" customWidth="1"/>
    <col min="1539" max="1539" width="8.140625" style="815" customWidth="1"/>
    <col min="1540" max="1540" width="9.140625" style="815" customWidth="1"/>
    <col min="1541" max="1541" width="15.42578125" style="815" customWidth="1"/>
    <col min="1542" max="1542" width="14.42578125" style="815" customWidth="1"/>
    <col min="1543" max="1543" width="11.140625" style="815" customWidth="1"/>
    <col min="1544" max="1544" width="23.85546875" style="815" customWidth="1"/>
    <col min="1545" max="1545" width="23" style="815" customWidth="1"/>
    <col min="1546" max="1547" width="9.140625" style="815"/>
    <col min="1548" max="1548" width="14.85546875" style="815" customWidth="1"/>
    <col min="1549" max="1791" width="9.140625" style="815"/>
    <col min="1792" max="1792" width="5" style="815" customWidth="1"/>
    <col min="1793" max="1793" width="17.42578125" style="815" customWidth="1"/>
    <col min="1794" max="1794" width="12.42578125" style="815" customWidth="1"/>
    <col min="1795" max="1795" width="8.140625" style="815" customWidth="1"/>
    <col min="1796" max="1796" width="9.140625" style="815" customWidth="1"/>
    <col min="1797" max="1797" width="15.42578125" style="815" customWidth="1"/>
    <col min="1798" max="1798" width="14.42578125" style="815" customWidth="1"/>
    <col min="1799" max="1799" width="11.140625" style="815" customWidth="1"/>
    <col min="1800" max="1800" width="23.85546875" style="815" customWidth="1"/>
    <col min="1801" max="1801" width="23" style="815" customWidth="1"/>
    <col min="1802" max="1803" width="9.140625" style="815"/>
    <col min="1804" max="1804" width="14.85546875" style="815" customWidth="1"/>
    <col min="1805" max="2047" width="9.140625" style="815"/>
    <col min="2048" max="2048" width="5" style="815" customWidth="1"/>
    <col min="2049" max="2049" width="17.42578125" style="815" customWidth="1"/>
    <col min="2050" max="2050" width="12.42578125" style="815" customWidth="1"/>
    <col min="2051" max="2051" width="8.140625" style="815" customWidth="1"/>
    <col min="2052" max="2052" width="9.140625" style="815" customWidth="1"/>
    <col min="2053" max="2053" width="15.42578125" style="815" customWidth="1"/>
    <col min="2054" max="2054" width="14.42578125" style="815" customWidth="1"/>
    <col min="2055" max="2055" width="11.140625" style="815" customWidth="1"/>
    <col min="2056" max="2056" width="23.85546875" style="815" customWidth="1"/>
    <col min="2057" max="2057" width="23" style="815" customWidth="1"/>
    <col min="2058" max="2059" width="9.140625" style="815"/>
    <col min="2060" max="2060" width="14.85546875" style="815" customWidth="1"/>
    <col min="2061" max="2303" width="9.140625" style="815"/>
    <col min="2304" max="2304" width="5" style="815" customWidth="1"/>
    <col min="2305" max="2305" width="17.42578125" style="815" customWidth="1"/>
    <col min="2306" max="2306" width="12.42578125" style="815" customWidth="1"/>
    <col min="2307" max="2307" width="8.140625" style="815" customWidth="1"/>
    <col min="2308" max="2308" width="9.140625" style="815" customWidth="1"/>
    <col min="2309" max="2309" width="15.42578125" style="815" customWidth="1"/>
    <col min="2310" max="2310" width="14.42578125" style="815" customWidth="1"/>
    <col min="2311" max="2311" width="11.140625" style="815" customWidth="1"/>
    <col min="2312" max="2312" width="23.85546875" style="815" customWidth="1"/>
    <col min="2313" max="2313" width="23" style="815" customWidth="1"/>
    <col min="2314" max="2315" width="9.140625" style="815"/>
    <col min="2316" max="2316" width="14.85546875" style="815" customWidth="1"/>
    <col min="2317" max="2559" width="9.140625" style="815"/>
    <col min="2560" max="2560" width="5" style="815" customWidth="1"/>
    <col min="2561" max="2561" width="17.42578125" style="815" customWidth="1"/>
    <col min="2562" max="2562" width="12.42578125" style="815" customWidth="1"/>
    <col min="2563" max="2563" width="8.140625" style="815" customWidth="1"/>
    <col min="2564" max="2564" width="9.140625" style="815" customWidth="1"/>
    <col min="2565" max="2565" width="15.42578125" style="815" customWidth="1"/>
    <col min="2566" max="2566" width="14.42578125" style="815" customWidth="1"/>
    <col min="2567" max="2567" width="11.140625" style="815" customWidth="1"/>
    <col min="2568" max="2568" width="23.85546875" style="815" customWidth="1"/>
    <col min="2569" max="2569" width="23" style="815" customWidth="1"/>
    <col min="2570" max="2571" width="9.140625" style="815"/>
    <col min="2572" max="2572" width="14.85546875" style="815" customWidth="1"/>
    <col min="2573" max="2815" width="9.140625" style="815"/>
    <col min="2816" max="2816" width="5" style="815" customWidth="1"/>
    <col min="2817" max="2817" width="17.42578125" style="815" customWidth="1"/>
    <col min="2818" max="2818" width="12.42578125" style="815" customWidth="1"/>
    <col min="2819" max="2819" width="8.140625" style="815" customWidth="1"/>
    <col min="2820" max="2820" width="9.140625" style="815" customWidth="1"/>
    <col min="2821" max="2821" width="15.42578125" style="815" customWidth="1"/>
    <col min="2822" max="2822" width="14.42578125" style="815" customWidth="1"/>
    <col min="2823" max="2823" width="11.140625" style="815" customWidth="1"/>
    <col min="2824" max="2824" width="23.85546875" style="815" customWidth="1"/>
    <col min="2825" max="2825" width="23" style="815" customWidth="1"/>
    <col min="2826" max="2827" width="9.140625" style="815"/>
    <col min="2828" max="2828" width="14.85546875" style="815" customWidth="1"/>
    <col min="2829" max="3071" width="9.140625" style="815"/>
    <col min="3072" max="3072" width="5" style="815" customWidth="1"/>
    <col min="3073" max="3073" width="17.42578125" style="815" customWidth="1"/>
    <col min="3074" max="3074" width="12.42578125" style="815" customWidth="1"/>
    <col min="3075" max="3075" width="8.140625" style="815" customWidth="1"/>
    <col min="3076" max="3076" width="9.140625" style="815" customWidth="1"/>
    <col min="3077" max="3077" width="15.42578125" style="815" customWidth="1"/>
    <col min="3078" max="3078" width="14.42578125" style="815" customWidth="1"/>
    <col min="3079" max="3079" width="11.140625" style="815" customWidth="1"/>
    <col min="3080" max="3080" width="23.85546875" style="815" customWidth="1"/>
    <col min="3081" max="3081" width="23" style="815" customWidth="1"/>
    <col min="3082" max="3083" width="9.140625" style="815"/>
    <col min="3084" max="3084" width="14.85546875" style="815" customWidth="1"/>
    <col min="3085" max="3327" width="9.140625" style="815"/>
    <col min="3328" max="3328" width="5" style="815" customWidth="1"/>
    <col min="3329" max="3329" width="17.42578125" style="815" customWidth="1"/>
    <col min="3330" max="3330" width="12.42578125" style="815" customWidth="1"/>
    <col min="3331" max="3331" width="8.140625" style="815" customWidth="1"/>
    <col min="3332" max="3332" width="9.140625" style="815" customWidth="1"/>
    <col min="3333" max="3333" width="15.42578125" style="815" customWidth="1"/>
    <col min="3334" max="3334" width="14.42578125" style="815" customWidth="1"/>
    <col min="3335" max="3335" width="11.140625" style="815" customWidth="1"/>
    <col min="3336" max="3336" width="23.85546875" style="815" customWidth="1"/>
    <col min="3337" max="3337" width="23" style="815" customWidth="1"/>
    <col min="3338" max="3339" width="9.140625" style="815"/>
    <col min="3340" max="3340" width="14.85546875" style="815" customWidth="1"/>
    <col min="3341" max="3583" width="9.140625" style="815"/>
    <col min="3584" max="3584" width="5" style="815" customWidth="1"/>
    <col min="3585" max="3585" width="17.42578125" style="815" customWidth="1"/>
    <col min="3586" max="3586" width="12.42578125" style="815" customWidth="1"/>
    <col min="3587" max="3587" width="8.140625" style="815" customWidth="1"/>
    <col min="3588" max="3588" width="9.140625" style="815" customWidth="1"/>
    <col min="3589" max="3589" width="15.42578125" style="815" customWidth="1"/>
    <col min="3590" max="3590" width="14.42578125" style="815" customWidth="1"/>
    <col min="3591" max="3591" width="11.140625" style="815" customWidth="1"/>
    <col min="3592" max="3592" width="23.85546875" style="815" customWidth="1"/>
    <col min="3593" max="3593" width="23" style="815" customWidth="1"/>
    <col min="3594" max="3595" width="9.140625" style="815"/>
    <col min="3596" max="3596" width="14.85546875" style="815" customWidth="1"/>
    <col min="3597" max="3839" width="9.140625" style="815"/>
    <col min="3840" max="3840" width="5" style="815" customWidth="1"/>
    <col min="3841" max="3841" width="17.42578125" style="815" customWidth="1"/>
    <col min="3842" max="3842" width="12.42578125" style="815" customWidth="1"/>
    <col min="3843" max="3843" width="8.140625" style="815" customWidth="1"/>
    <col min="3844" max="3844" width="9.140625" style="815" customWidth="1"/>
    <col min="3845" max="3845" width="15.42578125" style="815" customWidth="1"/>
    <col min="3846" max="3846" width="14.42578125" style="815" customWidth="1"/>
    <col min="3847" max="3847" width="11.140625" style="815" customWidth="1"/>
    <col min="3848" max="3848" width="23.85546875" style="815" customWidth="1"/>
    <col min="3849" max="3849" width="23" style="815" customWidth="1"/>
    <col min="3850" max="3851" width="9.140625" style="815"/>
    <col min="3852" max="3852" width="14.85546875" style="815" customWidth="1"/>
    <col min="3853" max="4095" width="9.140625" style="815"/>
    <col min="4096" max="4096" width="5" style="815" customWidth="1"/>
    <col min="4097" max="4097" width="17.42578125" style="815" customWidth="1"/>
    <col min="4098" max="4098" width="12.42578125" style="815" customWidth="1"/>
    <col min="4099" max="4099" width="8.140625" style="815" customWidth="1"/>
    <col min="4100" max="4100" width="9.140625" style="815" customWidth="1"/>
    <col min="4101" max="4101" width="15.42578125" style="815" customWidth="1"/>
    <col min="4102" max="4102" width="14.42578125" style="815" customWidth="1"/>
    <col min="4103" max="4103" width="11.140625" style="815" customWidth="1"/>
    <col min="4104" max="4104" width="23.85546875" style="815" customWidth="1"/>
    <col min="4105" max="4105" width="23" style="815" customWidth="1"/>
    <col min="4106" max="4107" width="9.140625" style="815"/>
    <col min="4108" max="4108" width="14.85546875" style="815" customWidth="1"/>
    <col min="4109" max="4351" width="9.140625" style="815"/>
    <col min="4352" max="4352" width="5" style="815" customWidth="1"/>
    <col min="4353" max="4353" width="17.42578125" style="815" customWidth="1"/>
    <col min="4354" max="4354" width="12.42578125" style="815" customWidth="1"/>
    <col min="4355" max="4355" width="8.140625" style="815" customWidth="1"/>
    <col min="4356" max="4356" width="9.140625" style="815" customWidth="1"/>
    <col min="4357" max="4357" width="15.42578125" style="815" customWidth="1"/>
    <col min="4358" max="4358" width="14.42578125" style="815" customWidth="1"/>
    <col min="4359" max="4359" width="11.140625" style="815" customWidth="1"/>
    <col min="4360" max="4360" width="23.85546875" style="815" customWidth="1"/>
    <col min="4361" max="4361" width="23" style="815" customWidth="1"/>
    <col min="4362" max="4363" width="9.140625" style="815"/>
    <col min="4364" max="4364" width="14.85546875" style="815" customWidth="1"/>
    <col min="4365" max="4607" width="9.140625" style="815"/>
    <col min="4608" max="4608" width="5" style="815" customWidth="1"/>
    <col min="4609" max="4609" width="17.42578125" style="815" customWidth="1"/>
    <col min="4610" max="4610" width="12.42578125" style="815" customWidth="1"/>
    <col min="4611" max="4611" width="8.140625" style="815" customWidth="1"/>
    <col min="4612" max="4612" width="9.140625" style="815" customWidth="1"/>
    <col min="4613" max="4613" width="15.42578125" style="815" customWidth="1"/>
    <col min="4614" max="4614" width="14.42578125" style="815" customWidth="1"/>
    <col min="4615" max="4615" width="11.140625" style="815" customWidth="1"/>
    <col min="4616" max="4616" width="23.85546875" style="815" customWidth="1"/>
    <col min="4617" max="4617" width="23" style="815" customWidth="1"/>
    <col min="4618" max="4619" width="9.140625" style="815"/>
    <col min="4620" max="4620" width="14.85546875" style="815" customWidth="1"/>
    <col min="4621" max="4863" width="9.140625" style="815"/>
    <col min="4864" max="4864" width="5" style="815" customWidth="1"/>
    <col min="4865" max="4865" width="17.42578125" style="815" customWidth="1"/>
    <col min="4866" max="4866" width="12.42578125" style="815" customWidth="1"/>
    <col min="4867" max="4867" width="8.140625" style="815" customWidth="1"/>
    <col min="4868" max="4868" width="9.140625" style="815" customWidth="1"/>
    <col min="4869" max="4869" width="15.42578125" style="815" customWidth="1"/>
    <col min="4870" max="4870" width="14.42578125" style="815" customWidth="1"/>
    <col min="4871" max="4871" width="11.140625" style="815" customWidth="1"/>
    <col min="4872" max="4872" width="23.85546875" style="815" customWidth="1"/>
    <col min="4873" max="4873" width="23" style="815" customWidth="1"/>
    <col min="4874" max="4875" width="9.140625" style="815"/>
    <col min="4876" max="4876" width="14.85546875" style="815" customWidth="1"/>
    <col min="4877" max="5119" width="9.140625" style="815"/>
    <col min="5120" max="5120" width="5" style="815" customWidth="1"/>
    <col min="5121" max="5121" width="17.42578125" style="815" customWidth="1"/>
    <col min="5122" max="5122" width="12.42578125" style="815" customWidth="1"/>
    <col min="5123" max="5123" width="8.140625" style="815" customWidth="1"/>
    <col min="5124" max="5124" width="9.140625" style="815" customWidth="1"/>
    <col min="5125" max="5125" width="15.42578125" style="815" customWidth="1"/>
    <col min="5126" max="5126" width="14.42578125" style="815" customWidth="1"/>
    <col min="5127" max="5127" width="11.140625" style="815" customWidth="1"/>
    <col min="5128" max="5128" width="23.85546875" style="815" customWidth="1"/>
    <col min="5129" max="5129" width="23" style="815" customWidth="1"/>
    <col min="5130" max="5131" width="9.140625" style="815"/>
    <col min="5132" max="5132" width="14.85546875" style="815" customWidth="1"/>
    <col min="5133" max="5375" width="9.140625" style="815"/>
    <col min="5376" max="5376" width="5" style="815" customWidth="1"/>
    <col min="5377" max="5377" width="17.42578125" style="815" customWidth="1"/>
    <col min="5378" max="5378" width="12.42578125" style="815" customWidth="1"/>
    <col min="5379" max="5379" width="8.140625" style="815" customWidth="1"/>
    <col min="5380" max="5380" width="9.140625" style="815" customWidth="1"/>
    <col min="5381" max="5381" width="15.42578125" style="815" customWidth="1"/>
    <col min="5382" max="5382" width="14.42578125" style="815" customWidth="1"/>
    <col min="5383" max="5383" width="11.140625" style="815" customWidth="1"/>
    <col min="5384" max="5384" width="23.85546875" style="815" customWidth="1"/>
    <col min="5385" max="5385" width="23" style="815" customWidth="1"/>
    <col min="5386" max="5387" width="9.140625" style="815"/>
    <col min="5388" max="5388" width="14.85546875" style="815" customWidth="1"/>
    <col min="5389" max="5631" width="9.140625" style="815"/>
    <col min="5632" max="5632" width="5" style="815" customWidth="1"/>
    <col min="5633" max="5633" width="17.42578125" style="815" customWidth="1"/>
    <col min="5634" max="5634" width="12.42578125" style="815" customWidth="1"/>
    <col min="5635" max="5635" width="8.140625" style="815" customWidth="1"/>
    <col min="5636" max="5636" width="9.140625" style="815" customWidth="1"/>
    <col min="5637" max="5637" width="15.42578125" style="815" customWidth="1"/>
    <col min="5638" max="5638" width="14.42578125" style="815" customWidth="1"/>
    <col min="5639" max="5639" width="11.140625" style="815" customWidth="1"/>
    <col min="5640" max="5640" width="23.85546875" style="815" customWidth="1"/>
    <col min="5641" max="5641" width="23" style="815" customWidth="1"/>
    <col min="5642" max="5643" width="9.140625" style="815"/>
    <col min="5644" max="5644" width="14.85546875" style="815" customWidth="1"/>
    <col min="5645" max="5887" width="9.140625" style="815"/>
    <col min="5888" max="5888" width="5" style="815" customWidth="1"/>
    <col min="5889" max="5889" width="17.42578125" style="815" customWidth="1"/>
    <col min="5890" max="5890" width="12.42578125" style="815" customWidth="1"/>
    <col min="5891" max="5891" width="8.140625" style="815" customWidth="1"/>
    <col min="5892" max="5892" width="9.140625" style="815" customWidth="1"/>
    <col min="5893" max="5893" width="15.42578125" style="815" customWidth="1"/>
    <col min="5894" max="5894" width="14.42578125" style="815" customWidth="1"/>
    <col min="5895" max="5895" width="11.140625" style="815" customWidth="1"/>
    <col min="5896" max="5896" width="23.85546875" style="815" customWidth="1"/>
    <col min="5897" max="5897" width="23" style="815" customWidth="1"/>
    <col min="5898" max="5899" width="9.140625" style="815"/>
    <col min="5900" max="5900" width="14.85546875" style="815" customWidth="1"/>
    <col min="5901" max="6143" width="9.140625" style="815"/>
    <col min="6144" max="6144" width="5" style="815" customWidth="1"/>
    <col min="6145" max="6145" width="17.42578125" style="815" customWidth="1"/>
    <col min="6146" max="6146" width="12.42578125" style="815" customWidth="1"/>
    <col min="6147" max="6147" width="8.140625" style="815" customWidth="1"/>
    <col min="6148" max="6148" width="9.140625" style="815" customWidth="1"/>
    <col min="6149" max="6149" width="15.42578125" style="815" customWidth="1"/>
    <col min="6150" max="6150" width="14.42578125" style="815" customWidth="1"/>
    <col min="6151" max="6151" width="11.140625" style="815" customWidth="1"/>
    <col min="6152" max="6152" width="23.85546875" style="815" customWidth="1"/>
    <col min="6153" max="6153" width="23" style="815" customWidth="1"/>
    <col min="6154" max="6155" width="9.140625" style="815"/>
    <col min="6156" max="6156" width="14.85546875" style="815" customWidth="1"/>
    <col min="6157" max="6399" width="9.140625" style="815"/>
    <col min="6400" max="6400" width="5" style="815" customWidth="1"/>
    <col min="6401" max="6401" width="17.42578125" style="815" customWidth="1"/>
    <col min="6402" max="6402" width="12.42578125" style="815" customWidth="1"/>
    <col min="6403" max="6403" width="8.140625" style="815" customWidth="1"/>
    <col min="6404" max="6404" width="9.140625" style="815" customWidth="1"/>
    <col min="6405" max="6405" width="15.42578125" style="815" customWidth="1"/>
    <col min="6406" max="6406" width="14.42578125" style="815" customWidth="1"/>
    <col min="6407" max="6407" width="11.140625" style="815" customWidth="1"/>
    <col min="6408" max="6408" width="23.85546875" style="815" customWidth="1"/>
    <col min="6409" max="6409" width="23" style="815" customWidth="1"/>
    <col min="6410" max="6411" width="9.140625" style="815"/>
    <col min="6412" max="6412" width="14.85546875" style="815" customWidth="1"/>
    <col min="6413" max="6655" width="9.140625" style="815"/>
    <col min="6656" max="6656" width="5" style="815" customWidth="1"/>
    <col min="6657" max="6657" width="17.42578125" style="815" customWidth="1"/>
    <col min="6658" max="6658" width="12.42578125" style="815" customWidth="1"/>
    <col min="6659" max="6659" width="8.140625" style="815" customWidth="1"/>
    <col min="6660" max="6660" width="9.140625" style="815" customWidth="1"/>
    <col min="6661" max="6661" width="15.42578125" style="815" customWidth="1"/>
    <col min="6662" max="6662" width="14.42578125" style="815" customWidth="1"/>
    <col min="6663" max="6663" width="11.140625" style="815" customWidth="1"/>
    <col min="6664" max="6664" width="23.85546875" style="815" customWidth="1"/>
    <col min="6665" max="6665" width="23" style="815" customWidth="1"/>
    <col min="6666" max="6667" width="9.140625" style="815"/>
    <col min="6668" max="6668" width="14.85546875" style="815" customWidth="1"/>
    <col min="6669" max="6911" width="9.140625" style="815"/>
    <col min="6912" max="6912" width="5" style="815" customWidth="1"/>
    <col min="6913" max="6913" width="17.42578125" style="815" customWidth="1"/>
    <col min="6914" max="6914" width="12.42578125" style="815" customWidth="1"/>
    <col min="6915" max="6915" width="8.140625" style="815" customWidth="1"/>
    <col min="6916" max="6916" width="9.140625" style="815" customWidth="1"/>
    <col min="6917" max="6917" width="15.42578125" style="815" customWidth="1"/>
    <col min="6918" max="6918" width="14.42578125" style="815" customWidth="1"/>
    <col min="6919" max="6919" width="11.140625" style="815" customWidth="1"/>
    <col min="6920" max="6920" width="23.85546875" style="815" customWidth="1"/>
    <col min="6921" max="6921" width="23" style="815" customWidth="1"/>
    <col min="6922" max="6923" width="9.140625" style="815"/>
    <col min="6924" max="6924" width="14.85546875" style="815" customWidth="1"/>
    <col min="6925" max="7167" width="9.140625" style="815"/>
    <col min="7168" max="7168" width="5" style="815" customWidth="1"/>
    <col min="7169" max="7169" width="17.42578125" style="815" customWidth="1"/>
    <col min="7170" max="7170" width="12.42578125" style="815" customWidth="1"/>
    <col min="7171" max="7171" width="8.140625" style="815" customWidth="1"/>
    <col min="7172" max="7172" width="9.140625" style="815" customWidth="1"/>
    <col min="7173" max="7173" width="15.42578125" style="815" customWidth="1"/>
    <col min="7174" max="7174" width="14.42578125" style="815" customWidth="1"/>
    <col min="7175" max="7175" width="11.140625" style="815" customWidth="1"/>
    <col min="7176" max="7176" width="23.85546875" style="815" customWidth="1"/>
    <col min="7177" max="7177" width="23" style="815" customWidth="1"/>
    <col min="7178" max="7179" width="9.140625" style="815"/>
    <col min="7180" max="7180" width="14.85546875" style="815" customWidth="1"/>
    <col min="7181" max="7423" width="9.140625" style="815"/>
    <col min="7424" max="7424" width="5" style="815" customWidth="1"/>
    <col min="7425" max="7425" width="17.42578125" style="815" customWidth="1"/>
    <col min="7426" max="7426" width="12.42578125" style="815" customWidth="1"/>
    <col min="7427" max="7427" width="8.140625" style="815" customWidth="1"/>
    <col min="7428" max="7428" width="9.140625" style="815" customWidth="1"/>
    <col min="7429" max="7429" width="15.42578125" style="815" customWidth="1"/>
    <col min="7430" max="7430" width="14.42578125" style="815" customWidth="1"/>
    <col min="7431" max="7431" width="11.140625" style="815" customWidth="1"/>
    <col min="7432" max="7432" width="23.85546875" style="815" customWidth="1"/>
    <col min="7433" max="7433" width="23" style="815" customWidth="1"/>
    <col min="7434" max="7435" width="9.140625" style="815"/>
    <col min="7436" max="7436" width="14.85546875" style="815" customWidth="1"/>
    <col min="7437" max="7679" width="9.140625" style="815"/>
    <col min="7680" max="7680" width="5" style="815" customWidth="1"/>
    <col min="7681" max="7681" width="17.42578125" style="815" customWidth="1"/>
    <col min="7682" max="7682" width="12.42578125" style="815" customWidth="1"/>
    <col min="7683" max="7683" width="8.140625" style="815" customWidth="1"/>
    <col min="7684" max="7684" width="9.140625" style="815" customWidth="1"/>
    <col min="7685" max="7685" width="15.42578125" style="815" customWidth="1"/>
    <col min="7686" max="7686" width="14.42578125" style="815" customWidth="1"/>
    <col min="7687" max="7687" width="11.140625" style="815" customWidth="1"/>
    <col min="7688" max="7688" width="23.85546875" style="815" customWidth="1"/>
    <col min="7689" max="7689" width="23" style="815" customWidth="1"/>
    <col min="7690" max="7691" width="9.140625" style="815"/>
    <col min="7692" max="7692" width="14.85546875" style="815" customWidth="1"/>
    <col min="7693" max="7935" width="9.140625" style="815"/>
    <col min="7936" max="7936" width="5" style="815" customWidth="1"/>
    <col min="7937" max="7937" width="17.42578125" style="815" customWidth="1"/>
    <col min="7938" max="7938" width="12.42578125" style="815" customWidth="1"/>
    <col min="7939" max="7939" width="8.140625" style="815" customWidth="1"/>
    <col min="7940" max="7940" width="9.140625" style="815" customWidth="1"/>
    <col min="7941" max="7941" width="15.42578125" style="815" customWidth="1"/>
    <col min="7942" max="7942" width="14.42578125" style="815" customWidth="1"/>
    <col min="7943" max="7943" width="11.140625" style="815" customWidth="1"/>
    <col min="7944" max="7944" width="23.85546875" style="815" customWidth="1"/>
    <col min="7945" max="7945" width="23" style="815" customWidth="1"/>
    <col min="7946" max="7947" width="9.140625" style="815"/>
    <col min="7948" max="7948" width="14.85546875" style="815" customWidth="1"/>
    <col min="7949" max="8191" width="9.140625" style="815"/>
    <col min="8192" max="8192" width="5" style="815" customWidth="1"/>
    <col min="8193" max="8193" width="17.42578125" style="815" customWidth="1"/>
    <col min="8194" max="8194" width="12.42578125" style="815" customWidth="1"/>
    <col min="8195" max="8195" width="8.140625" style="815" customWidth="1"/>
    <col min="8196" max="8196" width="9.140625" style="815" customWidth="1"/>
    <col min="8197" max="8197" width="15.42578125" style="815" customWidth="1"/>
    <col min="8198" max="8198" width="14.42578125" style="815" customWidth="1"/>
    <col min="8199" max="8199" width="11.140625" style="815" customWidth="1"/>
    <col min="8200" max="8200" width="23.85546875" style="815" customWidth="1"/>
    <col min="8201" max="8201" width="23" style="815" customWidth="1"/>
    <col min="8202" max="8203" width="9.140625" style="815"/>
    <col min="8204" max="8204" width="14.85546875" style="815" customWidth="1"/>
    <col min="8205" max="8447" width="9.140625" style="815"/>
    <col min="8448" max="8448" width="5" style="815" customWidth="1"/>
    <col min="8449" max="8449" width="17.42578125" style="815" customWidth="1"/>
    <col min="8450" max="8450" width="12.42578125" style="815" customWidth="1"/>
    <col min="8451" max="8451" width="8.140625" style="815" customWidth="1"/>
    <col min="8452" max="8452" width="9.140625" style="815" customWidth="1"/>
    <col min="8453" max="8453" width="15.42578125" style="815" customWidth="1"/>
    <col min="8454" max="8454" width="14.42578125" style="815" customWidth="1"/>
    <col min="8455" max="8455" width="11.140625" style="815" customWidth="1"/>
    <col min="8456" max="8456" width="23.85546875" style="815" customWidth="1"/>
    <col min="8457" max="8457" width="23" style="815" customWidth="1"/>
    <col min="8458" max="8459" width="9.140625" style="815"/>
    <col min="8460" max="8460" width="14.85546875" style="815" customWidth="1"/>
    <col min="8461" max="8703" width="9.140625" style="815"/>
    <col min="8704" max="8704" width="5" style="815" customWidth="1"/>
    <col min="8705" max="8705" width="17.42578125" style="815" customWidth="1"/>
    <col min="8706" max="8706" width="12.42578125" style="815" customWidth="1"/>
    <col min="8707" max="8707" width="8.140625" style="815" customWidth="1"/>
    <col min="8708" max="8708" width="9.140625" style="815" customWidth="1"/>
    <col min="8709" max="8709" width="15.42578125" style="815" customWidth="1"/>
    <col min="8710" max="8710" width="14.42578125" style="815" customWidth="1"/>
    <col min="8711" max="8711" width="11.140625" style="815" customWidth="1"/>
    <col min="8712" max="8712" width="23.85546875" style="815" customWidth="1"/>
    <col min="8713" max="8713" width="23" style="815" customWidth="1"/>
    <col min="8714" max="8715" width="9.140625" style="815"/>
    <col min="8716" max="8716" width="14.85546875" style="815" customWidth="1"/>
    <col min="8717" max="8959" width="9.140625" style="815"/>
    <col min="8960" max="8960" width="5" style="815" customWidth="1"/>
    <col min="8961" max="8961" width="17.42578125" style="815" customWidth="1"/>
    <col min="8962" max="8962" width="12.42578125" style="815" customWidth="1"/>
    <col min="8963" max="8963" width="8.140625" style="815" customWidth="1"/>
    <col min="8964" max="8964" width="9.140625" style="815" customWidth="1"/>
    <col min="8965" max="8965" width="15.42578125" style="815" customWidth="1"/>
    <col min="8966" max="8966" width="14.42578125" style="815" customWidth="1"/>
    <col min="8967" max="8967" width="11.140625" style="815" customWidth="1"/>
    <col min="8968" max="8968" width="23.85546875" style="815" customWidth="1"/>
    <col min="8969" max="8969" width="23" style="815" customWidth="1"/>
    <col min="8970" max="8971" width="9.140625" style="815"/>
    <col min="8972" max="8972" width="14.85546875" style="815" customWidth="1"/>
    <col min="8973" max="9215" width="9.140625" style="815"/>
    <col min="9216" max="9216" width="5" style="815" customWidth="1"/>
    <col min="9217" max="9217" width="17.42578125" style="815" customWidth="1"/>
    <col min="9218" max="9218" width="12.42578125" style="815" customWidth="1"/>
    <col min="9219" max="9219" width="8.140625" style="815" customWidth="1"/>
    <col min="9220" max="9220" width="9.140625" style="815" customWidth="1"/>
    <col min="9221" max="9221" width="15.42578125" style="815" customWidth="1"/>
    <col min="9222" max="9222" width="14.42578125" style="815" customWidth="1"/>
    <col min="9223" max="9223" width="11.140625" style="815" customWidth="1"/>
    <col min="9224" max="9224" width="23.85546875" style="815" customWidth="1"/>
    <col min="9225" max="9225" width="23" style="815" customWidth="1"/>
    <col min="9226" max="9227" width="9.140625" style="815"/>
    <col min="9228" max="9228" width="14.85546875" style="815" customWidth="1"/>
    <col min="9229" max="9471" width="9.140625" style="815"/>
    <col min="9472" max="9472" width="5" style="815" customWidth="1"/>
    <col min="9473" max="9473" width="17.42578125" style="815" customWidth="1"/>
    <col min="9474" max="9474" width="12.42578125" style="815" customWidth="1"/>
    <col min="9475" max="9475" width="8.140625" style="815" customWidth="1"/>
    <col min="9476" max="9476" width="9.140625" style="815" customWidth="1"/>
    <col min="9477" max="9477" width="15.42578125" style="815" customWidth="1"/>
    <col min="9478" max="9478" width="14.42578125" style="815" customWidth="1"/>
    <col min="9479" max="9479" width="11.140625" style="815" customWidth="1"/>
    <col min="9480" max="9480" width="23.85546875" style="815" customWidth="1"/>
    <col min="9481" max="9481" width="23" style="815" customWidth="1"/>
    <col min="9482" max="9483" width="9.140625" style="815"/>
    <col min="9484" max="9484" width="14.85546875" style="815" customWidth="1"/>
    <col min="9485" max="9727" width="9.140625" style="815"/>
    <col min="9728" max="9728" width="5" style="815" customWidth="1"/>
    <col min="9729" max="9729" width="17.42578125" style="815" customWidth="1"/>
    <col min="9730" max="9730" width="12.42578125" style="815" customWidth="1"/>
    <col min="9731" max="9731" width="8.140625" style="815" customWidth="1"/>
    <col min="9732" max="9732" width="9.140625" style="815" customWidth="1"/>
    <col min="9733" max="9733" width="15.42578125" style="815" customWidth="1"/>
    <col min="9734" max="9734" width="14.42578125" style="815" customWidth="1"/>
    <col min="9735" max="9735" width="11.140625" style="815" customWidth="1"/>
    <col min="9736" max="9736" width="23.85546875" style="815" customWidth="1"/>
    <col min="9737" max="9737" width="23" style="815" customWidth="1"/>
    <col min="9738" max="9739" width="9.140625" style="815"/>
    <col min="9740" max="9740" width="14.85546875" style="815" customWidth="1"/>
    <col min="9741" max="9983" width="9.140625" style="815"/>
    <col min="9984" max="9984" width="5" style="815" customWidth="1"/>
    <col min="9985" max="9985" width="17.42578125" style="815" customWidth="1"/>
    <col min="9986" max="9986" width="12.42578125" style="815" customWidth="1"/>
    <col min="9987" max="9987" width="8.140625" style="815" customWidth="1"/>
    <col min="9988" max="9988" width="9.140625" style="815" customWidth="1"/>
    <col min="9989" max="9989" width="15.42578125" style="815" customWidth="1"/>
    <col min="9990" max="9990" width="14.42578125" style="815" customWidth="1"/>
    <col min="9991" max="9991" width="11.140625" style="815" customWidth="1"/>
    <col min="9992" max="9992" width="23.85546875" style="815" customWidth="1"/>
    <col min="9993" max="9993" width="23" style="815" customWidth="1"/>
    <col min="9994" max="9995" width="9.140625" style="815"/>
    <col min="9996" max="9996" width="14.85546875" style="815" customWidth="1"/>
    <col min="9997" max="10239" width="9.140625" style="815"/>
    <col min="10240" max="10240" width="5" style="815" customWidth="1"/>
    <col min="10241" max="10241" width="17.42578125" style="815" customWidth="1"/>
    <col min="10242" max="10242" width="12.42578125" style="815" customWidth="1"/>
    <col min="10243" max="10243" width="8.140625" style="815" customWidth="1"/>
    <col min="10244" max="10244" width="9.140625" style="815" customWidth="1"/>
    <col min="10245" max="10245" width="15.42578125" style="815" customWidth="1"/>
    <col min="10246" max="10246" width="14.42578125" style="815" customWidth="1"/>
    <col min="10247" max="10247" width="11.140625" style="815" customWidth="1"/>
    <col min="10248" max="10248" width="23.85546875" style="815" customWidth="1"/>
    <col min="10249" max="10249" width="23" style="815" customWidth="1"/>
    <col min="10250" max="10251" width="9.140625" style="815"/>
    <col min="10252" max="10252" width="14.85546875" style="815" customWidth="1"/>
    <col min="10253" max="10495" width="9.140625" style="815"/>
    <col min="10496" max="10496" width="5" style="815" customWidth="1"/>
    <col min="10497" max="10497" width="17.42578125" style="815" customWidth="1"/>
    <col min="10498" max="10498" width="12.42578125" style="815" customWidth="1"/>
    <col min="10499" max="10499" width="8.140625" style="815" customWidth="1"/>
    <col min="10500" max="10500" width="9.140625" style="815" customWidth="1"/>
    <col min="10501" max="10501" width="15.42578125" style="815" customWidth="1"/>
    <col min="10502" max="10502" width="14.42578125" style="815" customWidth="1"/>
    <col min="10503" max="10503" width="11.140625" style="815" customWidth="1"/>
    <col min="10504" max="10504" width="23.85546875" style="815" customWidth="1"/>
    <col min="10505" max="10505" width="23" style="815" customWidth="1"/>
    <col min="10506" max="10507" width="9.140625" style="815"/>
    <col min="10508" max="10508" width="14.85546875" style="815" customWidth="1"/>
    <col min="10509" max="10751" width="9.140625" style="815"/>
    <col min="10752" max="10752" width="5" style="815" customWidth="1"/>
    <col min="10753" max="10753" width="17.42578125" style="815" customWidth="1"/>
    <col min="10754" max="10754" width="12.42578125" style="815" customWidth="1"/>
    <col min="10755" max="10755" width="8.140625" style="815" customWidth="1"/>
    <col min="10756" max="10756" width="9.140625" style="815" customWidth="1"/>
    <col min="10757" max="10757" width="15.42578125" style="815" customWidth="1"/>
    <col min="10758" max="10758" width="14.42578125" style="815" customWidth="1"/>
    <col min="10759" max="10759" width="11.140625" style="815" customWidth="1"/>
    <col min="10760" max="10760" width="23.85546875" style="815" customWidth="1"/>
    <col min="10761" max="10761" width="23" style="815" customWidth="1"/>
    <col min="10762" max="10763" width="9.140625" style="815"/>
    <col min="10764" max="10764" width="14.85546875" style="815" customWidth="1"/>
    <col min="10765" max="11007" width="9.140625" style="815"/>
    <col min="11008" max="11008" width="5" style="815" customWidth="1"/>
    <col min="11009" max="11009" width="17.42578125" style="815" customWidth="1"/>
    <col min="11010" max="11010" width="12.42578125" style="815" customWidth="1"/>
    <col min="11011" max="11011" width="8.140625" style="815" customWidth="1"/>
    <col min="11012" max="11012" width="9.140625" style="815" customWidth="1"/>
    <col min="11013" max="11013" width="15.42578125" style="815" customWidth="1"/>
    <col min="11014" max="11014" width="14.42578125" style="815" customWidth="1"/>
    <col min="11015" max="11015" width="11.140625" style="815" customWidth="1"/>
    <col min="11016" max="11016" width="23.85546875" style="815" customWidth="1"/>
    <col min="11017" max="11017" width="23" style="815" customWidth="1"/>
    <col min="11018" max="11019" width="9.140625" style="815"/>
    <col min="11020" max="11020" width="14.85546875" style="815" customWidth="1"/>
    <col min="11021" max="11263" width="9.140625" style="815"/>
    <col min="11264" max="11264" width="5" style="815" customWidth="1"/>
    <col min="11265" max="11265" width="17.42578125" style="815" customWidth="1"/>
    <col min="11266" max="11266" width="12.42578125" style="815" customWidth="1"/>
    <col min="11267" max="11267" width="8.140625" style="815" customWidth="1"/>
    <col min="11268" max="11268" width="9.140625" style="815" customWidth="1"/>
    <col min="11269" max="11269" width="15.42578125" style="815" customWidth="1"/>
    <col min="11270" max="11270" width="14.42578125" style="815" customWidth="1"/>
    <col min="11271" max="11271" width="11.140625" style="815" customWidth="1"/>
    <col min="11272" max="11272" width="23.85546875" style="815" customWidth="1"/>
    <col min="11273" max="11273" width="23" style="815" customWidth="1"/>
    <col min="11274" max="11275" width="9.140625" style="815"/>
    <col min="11276" max="11276" width="14.85546875" style="815" customWidth="1"/>
    <col min="11277" max="11519" width="9.140625" style="815"/>
    <col min="11520" max="11520" width="5" style="815" customWidth="1"/>
    <col min="11521" max="11521" width="17.42578125" style="815" customWidth="1"/>
    <col min="11522" max="11522" width="12.42578125" style="815" customWidth="1"/>
    <col min="11523" max="11523" width="8.140625" style="815" customWidth="1"/>
    <col min="11524" max="11524" width="9.140625" style="815" customWidth="1"/>
    <col min="11525" max="11525" width="15.42578125" style="815" customWidth="1"/>
    <col min="11526" max="11526" width="14.42578125" style="815" customWidth="1"/>
    <col min="11527" max="11527" width="11.140625" style="815" customWidth="1"/>
    <col min="11528" max="11528" width="23.85546875" style="815" customWidth="1"/>
    <col min="11529" max="11529" width="23" style="815" customWidth="1"/>
    <col min="11530" max="11531" width="9.140625" style="815"/>
    <col min="11532" max="11532" width="14.85546875" style="815" customWidth="1"/>
    <col min="11533" max="11775" width="9.140625" style="815"/>
    <col min="11776" max="11776" width="5" style="815" customWidth="1"/>
    <col min="11777" max="11777" width="17.42578125" style="815" customWidth="1"/>
    <col min="11778" max="11778" width="12.42578125" style="815" customWidth="1"/>
    <col min="11779" max="11779" width="8.140625" style="815" customWidth="1"/>
    <col min="11780" max="11780" width="9.140625" style="815" customWidth="1"/>
    <col min="11781" max="11781" width="15.42578125" style="815" customWidth="1"/>
    <col min="11782" max="11782" width="14.42578125" style="815" customWidth="1"/>
    <col min="11783" max="11783" width="11.140625" style="815" customWidth="1"/>
    <col min="11784" max="11784" width="23.85546875" style="815" customWidth="1"/>
    <col min="11785" max="11785" width="23" style="815" customWidth="1"/>
    <col min="11786" max="11787" width="9.140625" style="815"/>
    <col min="11788" max="11788" width="14.85546875" style="815" customWidth="1"/>
    <col min="11789" max="12031" width="9.140625" style="815"/>
    <col min="12032" max="12032" width="5" style="815" customWidth="1"/>
    <col min="12033" max="12033" width="17.42578125" style="815" customWidth="1"/>
    <col min="12034" max="12034" width="12.42578125" style="815" customWidth="1"/>
    <col min="12035" max="12035" width="8.140625" style="815" customWidth="1"/>
    <col min="12036" max="12036" width="9.140625" style="815" customWidth="1"/>
    <col min="12037" max="12037" width="15.42578125" style="815" customWidth="1"/>
    <col min="12038" max="12038" width="14.42578125" style="815" customWidth="1"/>
    <col min="12039" max="12039" width="11.140625" style="815" customWidth="1"/>
    <col min="12040" max="12040" width="23.85546875" style="815" customWidth="1"/>
    <col min="12041" max="12041" width="23" style="815" customWidth="1"/>
    <col min="12042" max="12043" width="9.140625" style="815"/>
    <col min="12044" max="12044" width="14.85546875" style="815" customWidth="1"/>
    <col min="12045" max="12287" width="9.140625" style="815"/>
    <col min="12288" max="12288" width="5" style="815" customWidth="1"/>
    <col min="12289" max="12289" width="17.42578125" style="815" customWidth="1"/>
    <col min="12290" max="12290" width="12.42578125" style="815" customWidth="1"/>
    <col min="12291" max="12291" width="8.140625" style="815" customWidth="1"/>
    <col min="12292" max="12292" width="9.140625" style="815" customWidth="1"/>
    <col min="12293" max="12293" width="15.42578125" style="815" customWidth="1"/>
    <col min="12294" max="12294" width="14.42578125" style="815" customWidth="1"/>
    <col min="12295" max="12295" width="11.140625" style="815" customWidth="1"/>
    <col min="12296" max="12296" width="23.85546875" style="815" customWidth="1"/>
    <col min="12297" max="12297" width="23" style="815" customWidth="1"/>
    <col min="12298" max="12299" width="9.140625" style="815"/>
    <col min="12300" max="12300" width="14.85546875" style="815" customWidth="1"/>
    <col min="12301" max="12543" width="9.140625" style="815"/>
    <col min="12544" max="12544" width="5" style="815" customWidth="1"/>
    <col min="12545" max="12545" width="17.42578125" style="815" customWidth="1"/>
    <col min="12546" max="12546" width="12.42578125" style="815" customWidth="1"/>
    <col min="12547" max="12547" width="8.140625" style="815" customWidth="1"/>
    <col min="12548" max="12548" width="9.140625" style="815" customWidth="1"/>
    <col min="12549" max="12549" width="15.42578125" style="815" customWidth="1"/>
    <col min="12550" max="12550" width="14.42578125" style="815" customWidth="1"/>
    <col min="12551" max="12551" width="11.140625" style="815" customWidth="1"/>
    <col min="12552" max="12552" width="23.85546875" style="815" customWidth="1"/>
    <col min="12553" max="12553" width="23" style="815" customWidth="1"/>
    <col min="12554" max="12555" width="9.140625" style="815"/>
    <col min="12556" max="12556" width="14.85546875" style="815" customWidth="1"/>
    <col min="12557" max="12799" width="9.140625" style="815"/>
    <col min="12800" max="12800" width="5" style="815" customWidth="1"/>
    <col min="12801" max="12801" width="17.42578125" style="815" customWidth="1"/>
    <col min="12802" max="12802" width="12.42578125" style="815" customWidth="1"/>
    <col min="12803" max="12803" width="8.140625" style="815" customWidth="1"/>
    <col min="12804" max="12804" width="9.140625" style="815" customWidth="1"/>
    <col min="12805" max="12805" width="15.42578125" style="815" customWidth="1"/>
    <col min="12806" max="12806" width="14.42578125" style="815" customWidth="1"/>
    <col min="12807" max="12807" width="11.140625" style="815" customWidth="1"/>
    <col min="12808" max="12808" width="23.85546875" style="815" customWidth="1"/>
    <col min="12809" max="12809" width="23" style="815" customWidth="1"/>
    <col min="12810" max="12811" width="9.140625" style="815"/>
    <col min="12812" max="12812" width="14.85546875" style="815" customWidth="1"/>
    <col min="12813" max="13055" width="9.140625" style="815"/>
    <col min="13056" max="13056" width="5" style="815" customWidth="1"/>
    <col min="13057" max="13057" width="17.42578125" style="815" customWidth="1"/>
    <col min="13058" max="13058" width="12.42578125" style="815" customWidth="1"/>
    <col min="13059" max="13059" width="8.140625" style="815" customWidth="1"/>
    <col min="13060" max="13060" width="9.140625" style="815" customWidth="1"/>
    <col min="13061" max="13061" width="15.42578125" style="815" customWidth="1"/>
    <col min="13062" max="13062" width="14.42578125" style="815" customWidth="1"/>
    <col min="13063" max="13063" width="11.140625" style="815" customWidth="1"/>
    <col min="13064" max="13064" width="23.85546875" style="815" customWidth="1"/>
    <col min="13065" max="13065" width="23" style="815" customWidth="1"/>
    <col min="13066" max="13067" width="9.140625" style="815"/>
    <col min="13068" max="13068" width="14.85546875" style="815" customWidth="1"/>
    <col min="13069" max="13311" width="9.140625" style="815"/>
    <col min="13312" max="13312" width="5" style="815" customWidth="1"/>
    <col min="13313" max="13313" width="17.42578125" style="815" customWidth="1"/>
    <col min="13314" max="13314" width="12.42578125" style="815" customWidth="1"/>
    <col min="13315" max="13315" width="8.140625" style="815" customWidth="1"/>
    <col min="13316" max="13316" width="9.140625" style="815" customWidth="1"/>
    <col min="13317" max="13317" width="15.42578125" style="815" customWidth="1"/>
    <col min="13318" max="13318" width="14.42578125" style="815" customWidth="1"/>
    <col min="13319" max="13319" width="11.140625" style="815" customWidth="1"/>
    <col min="13320" max="13320" width="23.85546875" style="815" customWidth="1"/>
    <col min="13321" max="13321" width="23" style="815" customWidth="1"/>
    <col min="13322" max="13323" width="9.140625" style="815"/>
    <col min="13324" max="13324" width="14.85546875" style="815" customWidth="1"/>
    <col min="13325" max="13567" width="9.140625" style="815"/>
    <col min="13568" max="13568" width="5" style="815" customWidth="1"/>
    <col min="13569" max="13569" width="17.42578125" style="815" customWidth="1"/>
    <col min="13570" max="13570" width="12.42578125" style="815" customWidth="1"/>
    <col min="13571" max="13571" width="8.140625" style="815" customWidth="1"/>
    <col min="13572" max="13572" width="9.140625" style="815" customWidth="1"/>
    <col min="13573" max="13573" width="15.42578125" style="815" customWidth="1"/>
    <col min="13574" max="13574" width="14.42578125" style="815" customWidth="1"/>
    <col min="13575" max="13575" width="11.140625" style="815" customWidth="1"/>
    <col min="13576" max="13576" width="23.85546875" style="815" customWidth="1"/>
    <col min="13577" max="13577" width="23" style="815" customWidth="1"/>
    <col min="13578" max="13579" width="9.140625" style="815"/>
    <col min="13580" max="13580" width="14.85546875" style="815" customWidth="1"/>
    <col min="13581" max="13823" width="9.140625" style="815"/>
    <col min="13824" max="13824" width="5" style="815" customWidth="1"/>
    <col min="13825" max="13825" width="17.42578125" style="815" customWidth="1"/>
    <col min="13826" max="13826" width="12.42578125" style="815" customWidth="1"/>
    <col min="13827" max="13827" width="8.140625" style="815" customWidth="1"/>
    <col min="13828" max="13828" width="9.140625" style="815" customWidth="1"/>
    <col min="13829" max="13829" width="15.42578125" style="815" customWidth="1"/>
    <col min="13830" max="13830" width="14.42578125" style="815" customWidth="1"/>
    <col min="13831" max="13831" width="11.140625" style="815" customWidth="1"/>
    <col min="13832" max="13832" width="23.85546875" style="815" customWidth="1"/>
    <col min="13833" max="13833" width="23" style="815" customWidth="1"/>
    <col min="13834" max="13835" width="9.140625" style="815"/>
    <col min="13836" max="13836" width="14.85546875" style="815" customWidth="1"/>
    <col min="13837" max="14079" width="9.140625" style="815"/>
    <col min="14080" max="14080" width="5" style="815" customWidth="1"/>
    <col min="14081" max="14081" width="17.42578125" style="815" customWidth="1"/>
    <col min="14082" max="14082" width="12.42578125" style="815" customWidth="1"/>
    <col min="14083" max="14083" width="8.140625" style="815" customWidth="1"/>
    <col min="14084" max="14084" width="9.140625" style="815" customWidth="1"/>
    <col min="14085" max="14085" width="15.42578125" style="815" customWidth="1"/>
    <col min="14086" max="14086" width="14.42578125" style="815" customWidth="1"/>
    <col min="14087" max="14087" width="11.140625" style="815" customWidth="1"/>
    <col min="14088" max="14088" width="23.85546875" style="815" customWidth="1"/>
    <col min="14089" max="14089" width="23" style="815" customWidth="1"/>
    <col min="14090" max="14091" width="9.140625" style="815"/>
    <col min="14092" max="14092" width="14.85546875" style="815" customWidth="1"/>
    <col min="14093" max="14335" width="9.140625" style="815"/>
    <col min="14336" max="14336" width="5" style="815" customWidth="1"/>
    <col min="14337" max="14337" width="17.42578125" style="815" customWidth="1"/>
    <col min="14338" max="14338" width="12.42578125" style="815" customWidth="1"/>
    <col min="14339" max="14339" width="8.140625" style="815" customWidth="1"/>
    <col min="14340" max="14340" width="9.140625" style="815" customWidth="1"/>
    <col min="14341" max="14341" width="15.42578125" style="815" customWidth="1"/>
    <col min="14342" max="14342" width="14.42578125" style="815" customWidth="1"/>
    <col min="14343" max="14343" width="11.140625" style="815" customWidth="1"/>
    <col min="14344" max="14344" width="23.85546875" style="815" customWidth="1"/>
    <col min="14345" max="14345" width="23" style="815" customWidth="1"/>
    <col min="14346" max="14347" width="9.140625" style="815"/>
    <col min="14348" max="14348" width="14.85546875" style="815" customWidth="1"/>
    <col min="14349" max="14591" width="9.140625" style="815"/>
    <col min="14592" max="14592" width="5" style="815" customWidth="1"/>
    <col min="14593" max="14593" width="17.42578125" style="815" customWidth="1"/>
    <col min="14594" max="14594" width="12.42578125" style="815" customWidth="1"/>
    <col min="14595" max="14595" width="8.140625" style="815" customWidth="1"/>
    <col min="14596" max="14596" width="9.140625" style="815" customWidth="1"/>
    <col min="14597" max="14597" width="15.42578125" style="815" customWidth="1"/>
    <col min="14598" max="14598" width="14.42578125" style="815" customWidth="1"/>
    <col min="14599" max="14599" width="11.140625" style="815" customWidth="1"/>
    <col min="14600" max="14600" width="23.85546875" style="815" customWidth="1"/>
    <col min="14601" max="14601" width="23" style="815" customWidth="1"/>
    <col min="14602" max="14603" width="9.140625" style="815"/>
    <col min="14604" max="14604" width="14.85546875" style="815" customWidth="1"/>
    <col min="14605" max="14847" width="9.140625" style="815"/>
    <col min="14848" max="14848" width="5" style="815" customWidth="1"/>
    <col min="14849" max="14849" width="17.42578125" style="815" customWidth="1"/>
    <col min="14850" max="14850" width="12.42578125" style="815" customWidth="1"/>
    <col min="14851" max="14851" width="8.140625" style="815" customWidth="1"/>
    <col min="14852" max="14852" width="9.140625" style="815" customWidth="1"/>
    <col min="14853" max="14853" width="15.42578125" style="815" customWidth="1"/>
    <col min="14854" max="14854" width="14.42578125" style="815" customWidth="1"/>
    <col min="14855" max="14855" width="11.140625" style="815" customWidth="1"/>
    <col min="14856" max="14856" width="23.85546875" style="815" customWidth="1"/>
    <col min="14857" max="14857" width="23" style="815" customWidth="1"/>
    <col min="14858" max="14859" width="9.140625" style="815"/>
    <col min="14860" max="14860" width="14.85546875" style="815" customWidth="1"/>
    <col min="14861" max="15103" width="9.140625" style="815"/>
    <col min="15104" max="15104" width="5" style="815" customWidth="1"/>
    <col min="15105" max="15105" width="17.42578125" style="815" customWidth="1"/>
    <col min="15106" max="15106" width="12.42578125" style="815" customWidth="1"/>
    <col min="15107" max="15107" width="8.140625" style="815" customWidth="1"/>
    <col min="15108" max="15108" width="9.140625" style="815" customWidth="1"/>
    <col min="15109" max="15109" width="15.42578125" style="815" customWidth="1"/>
    <col min="15110" max="15110" width="14.42578125" style="815" customWidth="1"/>
    <col min="15111" max="15111" width="11.140625" style="815" customWidth="1"/>
    <col min="15112" max="15112" width="23.85546875" style="815" customWidth="1"/>
    <col min="15113" max="15113" width="23" style="815" customWidth="1"/>
    <col min="15114" max="15115" width="9.140625" style="815"/>
    <col min="15116" max="15116" width="14.85546875" style="815" customWidth="1"/>
    <col min="15117" max="15359" width="9.140625" style="815"/>
    <col min="15360" max="15360" width="5" style="815" customWidth="1"/>
    <col min="15361" max="15361" width="17.42578125" style="815" customWidth="1"/>
    <col min="15362" max="15362" width="12.42578125" style="815" customWidth="1"/>
    <col min="15363" max="15363" width="8.140625" style="815" customWidth="1"/>
    <col min="15364" max="15364" width="9.140625" style="815" customWidth="1"/>
    <col min="15365" max="15365" width="15.42578125" style="815" customWidth="1"/>
    <col min="15366" max="15366" width="14.42578125" style="815" customWidth="1"/>
    <col min="15367" max="15367" width="11.140625" style="815" customWidth="1"/>
    <col min="15368" max="15368" width="23.85546875" style="815" customWidth="1"/>
    <col min="15369" max="15369" width="23" style="815" customWidth="1"/>
    <col min="15370" max="15371" width="9.140625" style="815"/>
    <col min="15372" max="15372" width="14.85546875" style="815" customWidth="1"/>
    <col min="15373" max="15615" width="9.140625" style="815"/>
    <col min="15616" max="15616" width="5" style="815" customWidth="1"/>
    <col min="15617" max="15617" width="17.42578125" style="815" customWidth="1"/>
    <col min="15618" max="15618" width="12.42578125" style="815" customWidth="1"/>
    <col min="15619" max="15619" width="8.140625" style="815" customWidth="1"/>
    <col min="15620" max="15620" width="9.140625" style="815" customWidth="1"/>
    <col min="15621" max="15621" width="15.42578125" style="815" customWidth="1"/>
    <col min="15622" max="15622" width="14.42578125" style="815" customWidth="1"/>
    <col min="15623" max="15623" width="11.140625" style="815" customWidth="1"/>
    <col min="15624" max="15624" width="23.85546875" style="815" customWidth="1"/>
    <col min="15625" max="15625" width="23" style="815" customWidth="1"/>
    <col min="15626" max="15627" width="9.140625" style="815"/>
    <col min="15628" max="15628" width="14.85546875" style="815" customWidth="1"/>
    <col min="15629" max="15871" width="9.140625" style="815"/>
    <col min="15872" max="15872" width="5" style="815" customWidth="1"/>
    <col min="15873" max="15873" width="17.42578125" style="815" customWidth="1"/>
    <col min="15874" max="15874" width="12.42578125" style="815" customWidth="1"/>
    <col min="15875" max="15875" width="8.140625" style="815" customWidth="1"/>
    <col min="15876" max="15876" width="9.140625" style="815" customWidth="1"/>
    <col min="15877" max="15877" width="15.42578125" style="815" customWidth="1"/>
    <col min="15878" max="15878" width="14.42578125" style="815" customWidth="1"/>
    <col min="15879" max="15879" width="11.140625" style="815" customWidth="1"/>
    <col min="15880" max="15880" width="23.85546875" style="815" customWidth="1"/>
    <col min="15881" max="15881" width="23" style="815" customWidth="1"/>
    <col min="15882" max="15883" width="9.140625" style="815"/>
    <col min="15884" max="15884" width="14.85546875" style="815" customWidth="1"/>
    <col min="15885" max="16127" width="9.140625" style="815"/>
    <col min="16128" max="16128" width="5" style="815" customWidth="1"/>
    <col min="16129" max="16129" width="17.42578125" style="815" customWidth="1"/>
    <col min="16130" max="16130" width="12.42578125" style="815" customWidth="1"/>
    <col min="16131" max="16131" width="8.140625" style="815" customWidth="1"/>
    <col min="16132" max="16132" width="9.140625" style="815" customWidth="1"/>
    <col min="16133" max="16133" width="15.42578125" style="815" customWidth="1"/>
    <col min="16134" max="16134" width="14.42578125" style="815" customWidth="1"/>
    <col min="16135" max="16135" width="11.140625" style="815" customWidth="1"/>
    <col min="16136" max="16136" width="23.85546875" style="815" customWidth="1"/>
    <col min="16137" max="16137" width="23" style="815" customWidth="1"/>
    <col min="16138" max="16139" width="9.140625" style="815"/>
    <col min="16140" max="16140" width="14.85546875" style="815" customWidth="1"/>
    <col min="16141" max="16384" width="9.140625" style="815"/>
  </cols>
  <sheetData>
    <row r="1" spans="1:22" ht="61.5" customHeight="1">
      <c r="C1" s="3901" t="s">
        <v>0</v>
      </c>
      <c r="D1" s="3901"/>
      <c r="E1" s="3901"/>
      <c r="F1" s="3901"/>
      <c r="G1" s="3901"/>
      <c r="H1" s="3901"/>
      <c r="I1" s="3901"/>
      <c r="J1" s="3901"/>
      <c r="K1" s="3901"/>
      <c r="L1" s="3901"/>
      <c r="M1" s="3902" t="s">
        <v>1</v>
      </c>
      <c r="N1" s="3902"/>
      <c r="O1" s="3902"/>
    </row>
    <row r="2" spans="1:22">
      <c r="C2" s="3903" t="s">
        <v>2</v>
      </c>
      <c r="D2" s="3903"/>
      <c r="E2" s="3903"/>
      <c r="F2" s="3903"/>
      <c r="G2" s="3903"/>
      <c r="H2" s="3903"/>
      <c r="I2" s="3903"/>
      <c r="J2" s="3903"/>
      <c r="K2" s="3903"/>
      <c r="L2" s="3903"/>
    </row>
    <row r="3" spans="1:22" ht="10.5" customHeight="1">
      <c r="C3" s="816"/>
      <c r="D3" s="817"/>
      <c r="E3" s="817"/>
      <c r="F3" s="817"/>
      <c r="G3" s="817"/>
      <c r="H3" s="817"/>
      <c r="I3" s="817"/>
      <c r="J3" s="817"/>
      <c r="K3" s="817"/>
    </row>
    <row r="4" spans="1:22">
      <c r="B4" s="3903" t="s">
        <v>3</v>
      </c>
      <c r="C4" s="3903"/>
      <c r="D4" s="3903"/>
      <c r="E4" s="3903"/>
      <c r="F4" s="3903"/>
      <c r="G4" s="3903"/>
      <c r="H4" s="3903"/>
      <c r="I4" s="3903"/>
      <c r="J4" s="3903"/>
      <c r="K4" s="3903"/>
      <c r="L4" s="3903"/>
      <c r="M4" s="3903"/>
      <c r="N4" s="3903"/>
      <c r="O4" s="3903"/>
      <c r="P4" s="3903"/>
      <c r="Q4" s="817"/>
      <c r="R4" s="817"/>
      <c r="S4" s="817"/>
    </row>
    <row r="5" spans="1:22">
      <c r="B5" s="817"/>
      <c r="C5" s="816"/>
      <c r="D5" s="817"/>
      <c r="E5" s="817"/>
      <c r="F5" s="817"/>
      <c r="G5" s="817"/>
      <c r="H5" s="817"/>
      <c r="I5" s="3904" t="s">
        <v>4</v>
      </c>
      <c r="J5" s="3904"/>
      <c r="K5" s="3904"/>
      <c r="L5" s="3904"/>
      <c r="M5" s="3904"/>
      <c r="N5" s="3904"/>
      <c r="O5" s="3904"/>
      <c r="P5" s="3904"/>
      <c r="Q5" s="816"/>
      <c r="R5" s="816"/>
      <c r="S5" s="816"/>
    </row>
    <row r="6" spans="1:22">
      <c r="B6" s="3905" t="s">
        <v>5</v>
      </c>
      <c r="C6" s="3903"/>
      <c r="D6" s="3903"/>
      <c r="E6" s="3903"/>
      <c r="F6" s="3903"/>
      <c r="G6" s="3903"/>
      <c r="H6" s="3903"/>
      <c r="I6" s="3903"/>
      <c r="J6" s="3903"/>
      <c r="K6" s="3903"/>
      <c r="L6" s="3903"/>
      <c r="M6" s="3903"/>
      <c r="N6" s="3903"/>
      <c r="O6" s="3903"/>
      <c r="P6" s="3903"/>
      <c r="Q6" s="817"/>
      <c r="R6" s="817"/>
      <c r="S6" s="817"/>
    </row>
    <row r="7" spans="1:22" ht="15" customHeight="1">
      <c r="B7" s="818"/>
      <c r="C7" s="816"/>
      <c r="D7" s="817"/>
      <c r="E7" s="817"/>
      <c r="F7" s="817"/>
      <c r="G7" s="817"/>
      <c r="H7" s="817"/>
      <c r="I7" s="817"/>
      <c r="J7" s="817"/>
      <c r="K7" s="817"/>
      <c r="L7" s="842"/>
      <c r="M7" s="817"/>
      <c r="N7" s="817"/>
      <c r="O7" s="817"/>
      <c r="P7" s="866" t="s">
        <v>242</v>
      </c>
      <c r="Q7" s="819"/>
      <c r="R7" s="819"/>
      <c r="S7" s="819"/>
    </row>
    <row r="8" spans="1:22" s="836" customFormat="1" ht="15" customHeight="1">
      <c r="A8" s="3897" t="s">
        <v>7679</v>
      </c>
      <c r="B8" s="3898" t="s">
        <v>6</v>
      </c>
      <c r="C8" s="3899" t="s">
        <v>7</v>
      </c>
      <c r="D8" s="3898" t="s">
        <v>449</v>
      </c>
      <c r="E8" s="3898" t="s">
        <v>731</v>
      </c>
      <c r="F8" s="3896" t="s">
        <v>462</v>
      </c>
      <c r="G8" s="3898" t="s">
        <v>458</v>
      </c>
      <c r="H8" s="3896" t="s">
        <v>459</v>
      </c>
      <c r="I8" s="3898" t="s">
        <v>8</v>
      </c>
      <c r="J8" s="3898" t="s">
        <v>9</v>
      </c>
      <c r="K8" s="3898"/>
      <c r="L8" s="3918" t="s">
        <v>10</v>
      </c>
      <c r="M8" s="3896" t="s">
        <v>11</v>
      </c>
      <c r="N8" s="3896" t="s">
        <v>12</v>
      </c>
      <c r="O8" s="3896" t="s">
        <v>13</v>
      </c>
      <c r="P8" s="3896" t="s">
        <v>14</v>
      </c>
      <c r="Q8" s="3896" t="s">
        <v>460</v>
      </c>
      <c r="R8" s="3896" t="s">
        <v>461</v>
      </c>
      <c r="S8" s="3896" t="s">
        <v>463</v>
      </c>
      <c r="T8" s="3912" t="s">
        <v>3908</v>
      </c>
      <c r="U8" s="3913" t="s">
        <v>3220</v>
      </c>
    </row>
    <row r="9" spans="1:22" s="838" customFormat="1" ht="72.75" customHeight="1">
      <c r="A9" s="3897"/>
      <c r="B9" s="3898"/>
      <c r="C9" s="3900"/>
      <c r="D9" s="3898"/>
      <c r="E9" s="3898"/>
      <c r="F9" s="3898"/>
      <c r="G9" s="3898"/>
      <c r="H9" s="3896"/>
      <c r="I9" s="3898"/>
      <c r="J9" s="837" t="s">
        <v>15</v>
      </c>
      <c r="K9" s="837" t="s">
        <v>16</v>
      </c>
      <c r="L9" s="3918"/>
      <c r="M9" s="3896"/>
      <c r="N9" s="3896"/>
      <c r="O9" s="3896"/>
      <c r="P9" s="3896"/>
      <c r="Q9" s="3896"/>
      <c r="R9" s="3896"/>
      <c r="S9" s="3896"/>
      <c r="T9" s="3912"/>
      <c r="U9" s="3913"/>
    </row>
    <row r="10" spans="1:22" s="874" customFormat="1" ht="37.5" customHeight="1">
      <c r="A10" s="1502">
        <v>1</v>
      </c>
      <c r="B10" s="869"/>
      <c r="C10" s="869" t="s">
        <v>743</v>
      </c>
      <c r="D10" s="869"/>
      <c r="E10" s="869"/>
      <c r="F10" s="869"/>
      <c r="G10" s="869"/>
      <c r="H10" s="870"/>
      <c r="I10" s="869"/>
      <c r="J10" s="869"/>
      <c r="K10" s="869"/>
      <c r="L10" s="871">
        <f>L11+L214+L486</f>
        <v>5697939.5700000003</v>
      </c>
      <c r="M10" s="870"/>
      <c r="N10" s="870"/>
      <c r="O10" s="870"/>
      <c r="P10" s="872"/>
      <c r="Q10" s="873"/>
      <c r="R10" s="873"/>
      <c r="S10" s="873"/>
    </row>
    <row r="11" spans="1:22">
      <c r="A11" s="839">
        <v>2</v>
      </c>
      <c r="B11" s="712" t="s">
        <v>3224</v>
      </c>
      <c r="C11" s="713" t="s">
        <v>3225</v>
      </c>
      <c r="D11" s="713"/>
      <c r="E11" s="713"/>
      <c r="F11" s="713"/>
      <c r="G11" s="713"/>
      <c r="H11" s="713"/>
      <c r="I11" s="712"/>
      <c r="J11" s="712"/>
      <c r="K11" s="712"/>
      <c r="L11" s="843">
        <f>SUM(L12:L213)</f>
        <v>1609925.4700000004</v>
      </c>
      <c r="M11" s="712"/>
      <c r="N11" s="712"/>
      <c r="O11" s="712"/>
      <c r="P11" s="714"/>
    </row>
    <row r="12" spans="1:22" ht="31.5">
      <c r="A12" s="839">
        <v>3</v>
      </c>
      <c r="B12" s="715">
        <v>1</v>
      </c>
      <c r="C12" s="716" t="s">
        <v>3226</v>
      </c>
      <c r="D12" s="716"/>
      <c r="E12" s="716"/>
      <c r="F12" s="716"/>
      <c r="G12" s="716" t="s">
        <v>7686</v>
      </c>
      <c r="H12" s="716"/>
      <c r="I12" s="715" t="s">
        <v>3227</v>
      </c>
      <c r="J12" s="715">
        <v>105</v>
      </c>
      <c r="K12" s="715">
        <v>101</v>
      </c>
      <c r="L12" s="844">
        <v>1144.0999999999999</v>
      </c>
      <c r="M12" s="717"/>
      <c r="N12" s="717"/>
      <c r="O12" s="715" t="s">
        <v>3228</v>
      </c>
      <c r="P12" s="718" t="s">
        <v>3230</v>
      </c>
      <c r="T12" s="815">
        <f>VLOOKUP(L12,'Dat cong dat do'!$D$9:$M$547,5,0)</f>
        <v>0</v>
      </c>
      <c r="U12" s="815">
        <f>VLOOKUP(L12,'Dat cong dat do'!$D$9:$M$547,8,0)</f>
        <v>0</v>
      </c>
      <c r="V12" s="815">
        <v>1</v>
      </c>
    </row>
    <row r="13" spans="1:22" ht="31.5">
      <c r="A13" s="839">
        <v>4</v>
      </c>
      <c r="B13" s="715">
        <v>2</v>
      </c>
      <c r="C13" s="716" t="s">
        <v>3231</v>
      </c>
      <c r="D13" s="716"/>
      <c r="E13" s="716"/>
      <c r="F13" s="716"/>
      <c r="G13" s="716" t="s">
        <v>7686</v>
      </c>
      <c r="H13" s="716"/>
      <c r="I13" s="715" t="s">
        <v>3227</v>
      </c>
      <c r="J13" s="720">
        <v>46</v>
      </c>
      <c r="K13" s="720">
        <v>153</v>
      </c>
      <c r="L13" s="845">
        <v>2953.2</v>
      </c>
      <c r="M13" s="719"/>
      <c r="N13" s="719"/>
      <c r="O13" s="718" t="s">
        <v>3232</v>
      </c>
      <c r="P13" s="718" t="s">
        <v>3233</v>
      </c>
      <c r="T13" s="815">
        <f>VLOOKUP(L13,'Dat cong dat do'!$D$9:$M$547,5,0)</f>
        <v>0</v>
      </c>
      <c r="U13" s="815">
        <f>VLOOKUP(L13,'Dat cong dat do'!$D$9:$M$547,8,0)</f>
        <v>0</v>
      </c>
      <c r="V13" s="815">
        <v>1</v>
      </c>
    </row>
    <row r="14" spans="1:22" ht="31.5">
      <c r="A14" s="839">
        <v>5</v>
      </c>
      <c r="B14" s="715">
        <v>3</v>
      </c>
      <c r="C14" s="716" t="s">
        <v>3234</v>
      </c>
      <c r="D14" s="716"/>
      <c r="E14" s="716"/>
      <c r="F14" s="716"/>
      <c r="G14" s="716" t="s">
        <v>7686</v>
      </c>
      <c r="H14" s="716"/>
      <c r="I14" s="715" t="s">
        <v>3227</v>
      </c>
      <c r="J14" s="715">
        <v>227</v>
      </c>
      <c r="K14" s="715">
        <v>56</v>
      </c>
      <c r="L14" s="844">
        <v>10114</v>
      </c>
      <c r="M14" s="717"/>
      <c r="N14" s="717"/>
      <c r="O14" s="715" t="s">
        <v>3235</v>
      </c>
      <c r="P14" s="718" t="s">
        <v>3233</v>
      </c>
      <c r="T14" s="815">
        <f>VLOOKUP(L14,'Dat cong dat do'!$D$9:$M$547,5,0)</f>
        <v>0</v>
      </c>
      <c r="U14" s="815">
        <f>VLOOKUP(L14,'Dat cong dat do'!$D$9:$M$547,8,0)</f>
        <v>0</v>
      </c>
      <c r="V14" s="815">
        <v>1</v>
      </c>
    </row>
    <row r="15" spans="1:22" ht="31.5">
      <c r="A15" s="839">
        <v>6</v>
      </c>
      <c r="B15" s="715">
        <v>4</v>
      </c>
      <c r="C15" s="716" t="s">
        <v>3236</v>
      </c>
      <c r="D15" s="716"/>
      <c r="E15" s="716"/>
      <c r="F15" s="716"/>
      <c r="G15" s="716" t="s">
        <v>7686</v>
      </c>
      <c r="H15" s="716"/>
      <c r="I15" s="715" t="s">
        <v>3227</v>
      </c>
      <c r="J15" s="715">
        <v>133</v>
      </c>
      <c r="K15" s="715">
        <v>107</v>
      </c>
      <c r="L15" s="844">
        <v>2688.3</v>
      </c>
      <c r="M15" s="717"/>
      <c r="N15" s="717"/>
      <c r="O15" s="718" t="s">
        <v>3237</v>
      </c>
      <c r="P15" s="715" t="s">
        <v>3233</v>
      </c>
      <c r="T15" s="815">
        <f>VLOOKUP(L15,'Dat cong dat do'!$D$9:$M$547,5,0)</f>
        <v>0</v>
      </c>
      <c r="U15" s="815">
        <f>VLOOKUP(L15,'Dat cong dat do'!$D$9:$M$547,8,0)</f>
        <v>0</v>
      </c>
      <c r="V15" s="815">
        <v>1</v>
      </c>
    </row>
    <row r="16" spans="1:22" ht="31.5">
      <c r="A16" s="839">
        <v>7</v>
      </c>
      <c r="B16" s="715">
        <v>5</v>
      </c>
      <c r="C16" s="716" t="s">
        <v>3238</v>
      </c>
      <c r="D16" s="716"/>
      <c r="E16" s="716"/>
      <c r="F16" s="716"/>
      <c r="G16" s="716" t="s">
        <v>7686</v>
      </c>
      <c r="H16" s="716"/>
      <c r="I16" s="715" t="s">
        <v>3227</v>
      </c>
      <c r="J16" s="715">
        <v>33</v>
      </c>
      <c r="K16" s="715">
        <v>90</v>
      </c>
      <c r="L16" s="844">
        <v>3476.1</v>
      </c>
      <c r="M16" s="717"/>
      <c r="N16" s="717"/>
      <c r="O16" s="715" t="s">
        <v>3239</v>
      </c>
      <c r="P16" s="715" t="s">
        <v>3233</v>
      </c>
      <c r="T16" s="815">
        <f>VLOOKUP(L16,'Dat cong dat do'!$D$9:$M$547,5,0)</f>
        <v>0</v>
      </c>
      <c r="U16" s="815">
        <f>VLOOKUP(L16,'Dat cong dat do'!$D$9:$M$547,8,0)</f>
        <v>0</v>
      </c>
      <c r="V16" s="815">
        <v>1</v>
      </c>
    </row>
    <row r="17" spans="1:22" ht="31.5">
      <c r="A17" s="839">
        <v>8</v>
      </c>
      <c r="B17" s="715">
        <v>6</v>
      </c>
      <c r="C17" s="716" t="s">
        <v>3240</v>
      </c>
      <c r="D17" s="716"/>
      <c r="E17" s="716"/>
      <c r="F17" s="716"/>
      <c r="G17" s="716" t="s">
        <v>7686</v>
      </c>
      <c r="H17" s="716"/>
      <c r="I17" s="715" t="s">
        <v>3227</v>
      </c>
      <c r="J17" s="715">
        <v>122</v>
      </c>
      <c r="K17" s="715">
        <v>107</v>
      </c>
      <c r="L17" s="844">
        <v>5183.5</v>
      </c>
      <c r="M17" s="717"/>
      <c r="N17" s="717"/>
      <c r="O17" s="715" t="s">
        <v>3241</v>
      </c>
      <c r="P17" s="715" t="s">
        <v>3233</v>
      </c>
      <c r="T17" s="815">
        <f>VLOOKUP(L17,'Dat cong dat do'!$D$9:$M$547,5,0)</f>
        <v>0</v>
      </c>
      <c r="U17" s="815">
        <f>VLOOKUP(L17,'Dat cong dat do'!$D$9:$M$547,8,0)</f>
        <v>0</v>
      </c>
      <c r="V17" s="815">
        <v>1</v>
      </c>
    </row>
    <row r="18" spans="1:22" ht="31.5">
      <c r="A18" s="839">
        <v>9</v>
      </c>
      <c r="B18" s="715">
        <v>7</v>
      </c>
      <c r="C18" s="716" t="s">
        <v>3242</v>
      </c>
      <c r="D18" s="716"/>
      <c r="E18" s="716"/>
      <c r="F18" s="716"/>
      <c r="G18" s="716" t="s">
        <v>7686</v>
      </c>
      <c r="H18" s="716"/>
      <c r="I18" s="715" t="s">
        <v>3227</v>
      </c>
      <c r="J18" s="715">
        <v>48</v>
      </c>
      <c r="K18" s="715">
        <v>79</v>
      </c>
      <c r="L18" s="844">
        <v>334.4</v>
      </c>
      <c r="M18" s="717"/>
      <c r="N18" s="717"/>
      <c r="O18" s="715" t="s">
        <v>3243</v>
      </c>
      <c r="P18" s="715" t="s">
        <v>3244</v>
      </c>
      <c r="T18" s="815">
        <f>VLOOKUP(L18,'Dat cong dat do'!$D$9:$M$547,5,0)</f>
        <v>0</v>
      </c>
      <c r="U18" s="815">
        <f>VLOOKUP(L18,'Dat cong dat do'!$D$9:$M$547,8,0)</f>
        <v>0</v>
      </c>
      <c r="V18" s="815">
        <v>1</v>
      </c>
    </row>
    <row r="19" spans="1:22" ht="31.5">
      <c r="A19" s="839">
        <v>10</v>
      </c>
      <c r="B19" s="715">
        <v>8</v>
      </c>
      <c r="C19" s="716" t="s">
        <v>3245</v>
      </c>
      <c r="D19" s="716"/>
      <c r="E19" s="716"/>
      <c r="F19" s="716"/>
      <c r="G19" s="716" t="s">
        <v>7686</v>
      </c>
      <c r="H19" s="716"/>
      <c r="I19" s="715" t="s">
        <v>3227</v>
      </c>
      <c r="J19" s="715">
        <v>42</v>
      </c>
      <c r="K19" s="715">
        <v>77</v>
      </c>
      <c r="L19" s="844">
        <v>449.5</v>
      </c>
      <c r="M19" s="717"/>
      <c r="N19" s="717"/>
      <c r="O19" s="715" t="s">
        <v>3246</v>
      </c>
      <c r="P19" s="718" t="s">
        <v>3233</v>
      </c>
      <c r="T19" s="815">
        <f>VLOOKUP(L19,'Dat cong dat do'!$D$9:$M$547,5,0)</f>
        <v>0</v>
      </c>
      <c r="U19" s="815">
        <f>VLOOKUP(L19,'Dat cong dat do'!$D$9:$M$547,8,0)</f>
        <v>0</v>
      </c>
      <c r="V19" s="815">
        <v>1</v>
      </c>
    </row>
    <row r="20" spans="1:22" ht="31.5">
      <c r="A20" s="839">
        <v>11</v>
      </c>
      <c r="B20" s="715">
        <v>9</v>
      </c>
      <c r="C20" s="716" t="s">
        <v>3247</v>
      </c>
      <c r="D20" s="716"/>
      <c r="E20" s="716"/>
      <c r="F20" s="716"/>
      <c r="G20" s="716" t="s">
        <v>7686</v>
      </c>
      <c r="H20" s="716"/>
      <c r="I20" s="715" t="s">
        <v>3227</v>
      </c>
      <c r="J20" s="715">
        <v>20</v>
      </c>
      <c r="K20" s="715">
        <v>165</v>
      </c>
      <c r="L20" s="844">
        <v>43.3</v>
      </c>
      <c r="M20" s="717"/>
      <c r="N20" s="717"/>
      <c r="O20" s="715" t="s">
        <v>3248</v>
      </c>
      <c r="P20" s="718" t="s">
        <v>3233</v>
      </c>
      <c r="T20" s="815">
        <f>VLOOKUP(L20,'Dat cong dat do'!$D$9:$M$547,5,0)</f>
        <v>0</v>
      </c>
      <c r="U20" s="815">
        <f>VLOOKUP(L20,'Dat cong dat do'!$D$9:$M$547,8,0)</f>
        <v>0</v>
      </c>
      <c r="V20" s="815">
        <v>1</v>
      </c>
    </row>
    <row r="21" spans="1:22" ht="31.5">
      <c r="A21" s="839">
        <v>12</v>
      </c>
      <c r="B21" s="715">
        <v>10</v>
      </c>
      <c r="C21" s="716" t="s">
        <v>3249</v>
      </c>
      <c r="D21" s="716"/>
      <c r="E21" s="716"/>
      <c r="F21" s="716"/>
      <c r="G21" s="716" t="s">
        <v>7686</v>
      </c>
      <c r="H21" s="716"/>
      <c r="I21" s="715" t="s">
        <v>3227</v>
      </c>
      <c r="J21" s="715">
        <v>77</v>
      </c>
      <c r="K21" s="715">
        <v>101</v>
      </c>
      <c r="L21" s="844">
        <v>54.8</v>
      </c>
      <c r="M21" s="717"/>
      <c r="N21" s="717"/>
      <c r="O21" s="715" t="s">
        <v>3250</v>
      </c>
      <c r="P21" s="718" t="s">
        <v>3233</v>
      </c>
      <c r="T21" s="815">
        <f>VLOOKUP(L21,'Dat cong dat do'!$D$9:$M$547,5,0)</f>
        <v>0</v>
      </c>
      <c r="U21" s="815">
        <f>VLOOKUP(L21,'Dat cong dat do'!$D$9:$M$547,8,0)</f>
        <v>0</v>
      </c>
      <c r="V21" s="815">
        <v>1</v>
      </c>
    </row>
    <row r="22" spans="1:22" ht="31.5">
      <c r="A22" s="839">
        <v>13</v>
      </c>
      <c r="B22" s="715">
        <v>11</v>
      </c>
      <c r="C22" s="716" t="s">
        <v>3251</v>
      </c>
      <c r="D22" s="716"/>
      <c r="E22" s="716"/>
      <c r="F22" s="716"/>
      <c r="G22" s="716" t="s">
        <v>7686</v>
      </c>
      <c r="H22" s="716"/>
      <c r="I22" s="715" t="s">
        <v>3227</v>
      </c>
      <c r="J22" s="715">
        <v>174</v>
      </c>
      <c r="K22" s="715">
        <v>44</v>
      </c>
      <c r="L22" s="844">
        <v>250.8</v>
      </c>
      <c r="M22" s="717"/>
      <c r="N22" s="717"/>
      <c r="O22" s="715" t="s">
        <v>3252</v>
      </c>
      <c r="P22" s="718" t="s">
        <v>3233</v>
      </c>
      <c r="T22" s="815">
        <f>VLOOKUP(L22,'Dat cong dat do'!$D$9:$M$547,5,0)</f>
        <v>0</v>
      </c>
      <c r="U22" s="815">
        <f>VLOOKUP(L22,'Dat cong dat do'!$D$9:$M$547,8,0)</f>
        <v>0</v>
      </c>
      <c r="V22" s="815">
        <v>1</v>
      </c>
    </row>
    <row r="23" spans="1:22" ht="31.5">
      <c r="A23" s="839">
        <v>14</v>
      </c>
      <c r="B23" s="715">
        <v>12</v>
      </c>
      <c r="C23" s="716" t="s">
        <v>3253</v>
      </c>
      <c r="D23" s="716"/>
      <c r="E23" s="716"/>
      <c r="F23" s="716"/>
      <c r="G23" s="716" t="s">
        <v>7686</v>
      </c>
      <c r="H23" s="716"/>
      <c r="I23" s="715" t="s">
        <v>3227</v>
      </c>
      <c r="J23" s="715">
        <v>65</v>
      </c>
      <c r="K23" s="715">
        <v>106</v>
      </c>
      <c r="L23" s="844">
        <v>505.3</v>
      </c>
      <c r="M23" s="717"/>
      <c r="N23" s="717"/>
      <c r="O23" s="715" t="s">
        <v>3254</v>
      </c>
      <c r="P23" s="718" t="s">
        <v>3233</v>
      </c>
      <c r="T23" s="815">
        <f>VLOOKUP(L23,'Dat cong dat do'!$D$9:$M$547,5,0)</f>
        <v>0</v>
      </c>
      <c r="U23" s="815">
        <f>VLOOKUP(L23,'Dat cong dat do'!$D$9:$M$547,8,0)</f>
        <v>0</v>
      </c>
      <c r="V23" s="815">
        <v>1</v>
      </c>
    </row>
    <row r="24" spans="1:22" ht="31.5">
      <c r="A24" s="839">
        <v>15</v>
      </c>
      <c r="B24" s="715">
        <v>13</v>
      </c>
      <c r="C24" s="716" t="s">
        <v>3255</v>
      </c>
      <c r="D24" s="716"/>
      <c r="E24" s="716"/>
      <c r="F24" s="716"/>
      <c r="G24" s="716" t="s">
        <v>7686</v>
      </c>
      <c r="H24" s="716"/>
      <c r="I24" s="715" t="s">
        <v>3227</v>
      </c>
      <c r="J24" s="715">
        <v>121</v>
      </c>
      <c r="K24" s="715">
        <v>79</v>
      </c>
      <c r="L24" s="844">
        <v>223.6</v>
      </c>
      <c r="M24" s="717"/>
      <c r="N24" s="717"/>
      <c r="O24" s="715" t="s">
        <v>3256</v>
      </c>
      <c r="P24" s="718" t="s">
        <v>3233</v>
      </c>
      <c r="T24" s="815">
        <f>VLOOKUP(L24,'Dat cong dat do'!$D$9:$M$547,5,0)</f>
        <v>0</v>
      </c>
      <c r="U24" s="815">
        <f>VLOOKUP(L24,'Dat cong dat do'!$D$9:$M$547,8,0)</f>
        <v>0</v>
      </c>
      <c r="V24" s="815">
        <v>1</v>
      </c>
    </row>
    <row r="25" spans="1:22" ht="31.5">
      <c r="A25" s="839">
        <v>16</v>
      </c>
      <c r="B25" s="715">
        <v>14</v>
      </c>
      <c r="C25" s="716" t="s">
        <v>3257</v>
      </c>
      <c r="D25" s="716"/>
      <c r="E25" s="716"/>
      <c r="F25" s="716"/>
      <c r="G25" s="716" t="s">
        <v>7686</v>
      </c>
      <c r="H25" s="716"/>
      <c r="I25" s="715" t="s">
        <v>3227</v>
      </c>
      <c r="J25" s="715">
        <v>119</v>
      </c>
      <c r="K25" s="715">
        <v>101</v>
      </c>
      <c r="L25" s="844">
        <v>66.2</v>
      </c>
      <c r="M25" s="717"/>
      <c r="N25" s="717"/>
      <c r="O25" s="715" t="s">
        <v>3258</v>
      </c>
      <c r="P25" s="718" t="s">
        <v>3233</v>
      </c>
      <c r="T25" s="815">
        <f>VLOOKUP(L25,'Dat cong dat do'!$D$9:$M$547,5,0)</f>
        <v>0</v>
      </c>
      <c r="U25" s="815">
        <f>VLOOKUP(L25,'Dat cong dat do'!$D$9:$M$547,8,0)</f>
        <v>0</v>
      </c>
      <c r="V25" s="815">
        <v>1</v>
      </c>
    </row>
    <row r="26" spans="1:22" ht="31.5">
      <c r="A26" s="839">
        <v>17</v>
      </c>
      <c r="B26" s="715">
        <v>15</v>
      </c>
      <c r="C26" s="716" t="s">
        <v>3259</v>
      </c>
      <c r="D26" s="716"/>
      <c r="E26" s="716"/>
      <c r="F26" s="716"/>
      <c r="G26" s="716" t="s">
        <v>7686</v>
      </c>
      <c r="H26" s="716"/>
      <c r="I26" s="715" t="s">
        <v>3227</v>
      </c>
      <c r="J26" s="715">
        <v>49</v>
      </c>
      <c r="K26" s="715">
        <v>108</v>
      </c>
      <c r="L26" s="844">
        <v>100</v>
      </c>
      <c r="M26" s="717"/>
      <c r="N26" s="717"/>
      <c r="O26" s="715" t="s">
        <v>3260</v>
      </c>
      <c r="P26" s="718" t="s">
        <v>3233</v>
      </c>
      <c r="T26" s="815">
        <f>VLOOKUP(L26,'Dat cong dat do'!$D$9:$M$547,5,0)</f>
        <v>0</v>
      </c>
      <c r="U26" s="815">
        <f>VLOOKUP(L26,'Dat cong dat do'!$D$9:$M$547,8,0)</f>
        <v>0</v>
      </c>
      <c r="V26" s="815">
        <v>1</v>
      </c>
    </row>
    <row r="27" spans="1:22">
      <c r="A27" s="839">
        <v>18</v>
      </c>
      <c r="B27" s="715">
        <v>16</v>
      </c>
      <c r="C27" s="716" t="s">
        <v>3261</v>
      </c>
      <c r="D27" s="716"/>
      <c r="E27" s="716"/>
      <c r="F27" s="716"/>
      <c r="G27" s="716" t="s">
        <v>7686</v>
      </c>
      <c r="H27" s="716"/>
      <c r="I27" s="715" t="s">
        <v>3227</v>
      </c>
      <c r="J27" s="715">
        <v>65</v>
      </c>
      <c r="K27" s="715">
        <v>106</v>
      </c>
      <c r="L27" s="844">
        <v>1562.4</v>
      </c>
      <c r="M27" s="717"/>
      <c r="N27" s="717"/>
      <c r="O27" s="715" t="s">
        <v>3262</v>
      </c>
      <c r="P27" s="718" t="s">
        <v>3263</v>
      </c>
      <c r="T27" s="815">
        <f>VLOOKUP(L27,'Dat cong dat do'!$D$9:$M$547,5,0)</f>
        <v>0</v>
      </c>
      <c r="U27" s="815">
        <f>VLOOKUP(L27,'Dat cong dat do'!$D$9:$M$547,8,0)</f>
        <v>0</v>
      </c>
      <c r="V27" s="815">
        <v>1</v>
      </c>
    </row>
    <row r="28" spans="1:22" ht="31.5">
      <c r="A28" s="839">
        <v>19</v>
      </c>
      <c r="B28" s="715">
        <v>17</v>
      </c>
      <c r="C28" s="716" t="s">
        <v>3264</v>
      </c>
      <c r="D28" s="716"/>
      <c r="E28" s="716"/>
      <c r="F28" s="716"/>
      <c r="G28" s="716" t="s">
        <v>7686</v>
      </c>
      <c r="H28" s="716"/>
      <c r="I28" s="715" t="s">
        <v>3227</v>
      </c>
      <c r="J28" s="715">
        <v>72</v>
      </c>
      <c r="K28" s="715">
        <v>152</v>
      </c>
      <c r="L28" s="844">
        <v>376.7</v>
      </c>
      <c r="M28" s="717"/>
      <c r="N28" s="717"/>
      <c r="O28" s="715" t="s">
        <v>3265</v>
      </c>
      <c r="P28" s="718" t="s">
        <v>3266</v>
      </c>
      <c r="T28" s="815">
        <f>VLOOKUP(L28,'Dat cong dat do'!$D$9:$M$547,5,0)</f>
        <v>0</v>
      </c>
      <c r="U28" s="815">
        <f>VLOOKUP(L28,'Dat cong dat do'!$D$9:$M$547,8,0)</f>
        <v>0</v>
      </c>
      <c r="V28" s="815">
        <v>1</v>
      </c>
    </row>
    <row r="29" spans="1:22" ht="47.25">
      <c r="A29" s="839">
        <v>20</v>
      </c>
      <c r="B29" s="715">
        <v>18</v>
      </c>
      <c r="C29" s="716" t="s">
        <v>3267</v>
      </c>
      <c r="D29" s="716"/>
      <c r="E29" s="716"/>
      <c r="F29" s="716"/>
      <c r="G29" s="716" t="s">
        <v>7686</v>
      </c>
      <c r="H29" s="716"/>
      <c r="I29" s="715" t="s">
        <v>3227</v>
      </c>
      <c r="J29" s="715">
        <v>91</v>
      </c>
      <c r="K29" s="715">
        <v>153</v>
      </c>
      <c r="L29" s="844">
        <v>1448.5</v>
      </c>
      <c r="M29" s="717"/>
      <c r="N29" s="717"/>
      <c r="O29" s="715" t="s">
        <v>3268</v>
      </c>
      <c r="P29" s="718" t="s">
        <v>3233</v>
      </c>
      <c r="T29" s="815">
        <f>VLOOKUP(L29,'Dat cong dat do'!$D$9:$M$547,5,0)</f>
        <v>0</v>
      </c>
      <c r="U29" s="815">
        <f>VLOOKUP(L29,'Dat cong dat do'!$D$9:$M$547,8,0)</f>
        <v>0</v>
      </c>
      <c r="V29" s="815">
        <v>1</v>
      </c>
    </row>
    <row r="30" spans="1:22" ht="31.5">
      <c r="A30" s="839">
        <v>21</v>
      </c>
      <c r="B30" s="715">
        <v>19</v>
      </c>
      <c r="C30" s="716" t="s">
        <v>3122</v>
      </c>
      <c r="D30" s="716"/>
      <c r="E30" s="716"/>
      <c r="F30" s="716"/>
      <c r="G30" s="716" t="s">
        <v>7686</v>
      </c>
      <c r="H30" s="716"/>
      <c r="I30" s="715" t="s">
        <v>3227</v>
      </c>
      <c r="J30" s="715">
        <v>34</v>
      </c>
      <c r="K30" s="715">
        <v>132</v>
      </c>
      <c r="L30" s="844">
        <v>1668.5</v>
      </c>
      <c r="M30" s="717"/>
      <c r="N30" s="717"/>
      <c r="O30" s="715" t="s">
        <v>3269</v>
      </c>
      <c r="P30" s="718" t="s">
        <v>3270</v>
      </c>
      <c r="T30" s="815">
        <f>VLOOKUP(L30,'Dat cong dat do'!$D$9:$M$547,5,0)</f>
        <v>0</v>
      </c>
      <c r="U30" s="815">
        <f>VLOOKUP(L30,'Dat cong dat do'!$D$9:$M$547,8,0)</f>
        <v>0</v>
      </c>
      <c r="V30" s="815">
        <v>1</v>
      </c>
    </row>
    <row r="31" spans="1:22">
      <c r="A31" s="839">
        <v>22</v>
      </c>
      <c r="B31" s="715">
        <v>20</v>
      </c>
      <c r="C31" s="716" t="s">
        <v>3271</v>
      </c>
      <c r="D31" s="716"/>
      <c r="E31" s="716"/>
      <c r="F31" s="716"/>
      <c r="G31" s="716" t="s">
        <v>7686</v>
      </c>
      <c r="H31" s="716"/>
      <c r="I31" s="715" t="s">
        <v>3227</v>
      </c>
      <c r="J31" s="715">
        <v>185</v>
      </c>
      <c r="K31" s="715">
        <v>80</v>
      </c>
      <c r="L31" s="844">
        <v>12410.6</v>
      </c>
      <c r="M31" s="717"/>
      <c r="N31" s="717"/>
      <c r="O31" s="715" t="s">
        <v>3272</v>
      </c>
      <c r="P31" s="718" t="s">
        <v>3273</v>
      </c>
      <c r="T31" s="815">
        <f>VLOOKUP(L31,'Dat cong dat do'!$D$9:$M$547,5,0)</f>
        <v>0</v>
      </c>
      <c r="U31" s="815">
        <f>VLOOKUP(L31,'Dat cong dat do'!$D$9:$M$547,8,0)</f>
        <v>0</v>
      </c>
      <c r="V31" s="815">
        <v>1</v>
      </c>
    </row>
    <row r="32" spans="1:22" ht="31.5">
      <c r="A32" s="839">
        <v>23</v>
      </c>
      <c r="B32" s="715">
        <v>21</v>
      </c>
      <c r="C32" s="716" t="s">
        <v>3274</v>
      </c>
      <c r="D32" s="716"/>
      <c r="E32" s="716"/>
      <c r="F32" s="716"/>
      <c r="G32" s="716" t="s">
        <v>7686</v>
      </c>
      <c r="H32" s="716"/>
      <c r="I32" s="715" t="s">
        <v>3227</v>
      </c>
      <c r="J32" s="715">
        <v>59</v>
      </c>
      <c r="K32" s="715">
        <v>100</v>
      </c>
      <c r="L32" s="844">
        <v>732.1</v>
      </c>
      <c r="M32" s="717"/>
      <c r="N32" s="717"/>
      <c r="O32" s="715" t="s">
        <v>3275</v>
      </c>
      <c r="P32" s="718" t="s">
        <v>3276</v>
      </c>
      <c r="T32" s="815">
        <f>VLOOKUP(L32,'Dat cong dat do'!$D$9:$M$547,5,0)</f>
        <v>0</v>
      </c>
      <c r="U32" s="815">
        <f>VLOOKUP(L32,'Dat cong dat do'!$D$9:$M$547,8,0)</f>
        <v>0</v>
      </c>
      <c r="V32" s="815">
        <v>1</v>
      </c>
    </row>
    <row r="33" spans="1:22" ht="31.5">
      <c r="A33" s="839">
        <v>24</v>
      </c>
      <c r="B33" s="715">
        <v>22</v>
      </c>
      <c r="C33" s="716" t="s">
        <v>3277</v>
      </c>
      <c r="D33" s="716"/>
      <c r="E33" s="716"/>
      <c r="F33" s="716"/>
      <c r="G33" s="716" t="s">
        <v>7686</v>
      </c>
      <c r="H33" s="716"/>
      <c r="I33" s="715" t="s">
        <v>3227</v>
      </c>
      <c r="J33" s="715">
        <v>58</v>
      </c>
      <c r="K33" s="715">
        <v>79</v>
      </c>
      <c r="L33" s="844">
        <v>1042.0999999999999</v>
      </c>
      <c r="M33" s="717"/>
      <c r="N33" s="717"/>
      <c r="O33" s="715" t="s">
        <v>3278</v>
      </c>
      <c r="P33" s="718" t="s">
        <v>3276</v>
      </c>
      <c r="T33" s="815">
        <f>VLOOKUP(L33,'Dat cong dat do'!$D$9:$M$547,5,0)</f>
        <v>0</v>
      </c>
      <c r="U33" s="815">
        <f>VLOOKUP(L33,'Dat cong dat do'!$D$9:$M$547,8,0)</f>
        <v>0</v>
      </c>
      <c r="V33" s="815">
        <v>1</v>
      </c>
    </row>
    <row r="34" spans="1:22" ht="78.75">
      <c r="A34" s="839">
        <v>25</v>
      </c>
      <c r="B34" s="715">
        <v>23</v>
      </c>
      <c r="C34" s="716" t="s">
        <v>3279</v>
      </c>
      <c r="D34" s="716"/>
      <c r="E34" s="716"/>
      <c r="F34" s="716"/>
      <c r="G34" s="716" t="s">
        <v>7686</v>
      </c>
      <c r="H34" s="716"/>
      <c r="I34" s="715" t="s">
        <v>3227</v>
      </c>
      <c r="J34" s="715">
        <v>6</v>
      </c>
      <c r="K34" s="715">
        <v>156</v>
      </c>
      <c r="L34" s="844">
        <v>13046.1</v>
      </c>
      <c r="M34" s="717"/>
      <c r="N34" s="717"/>
      <c r="O34" s="715" t="s">
        <v>3280</v>
      </c>
      <c r="P34" s="718" t="s">
        <v>3281</v>
      </c>
      <c r="T34" s="815">
        <f>VLOOKUP(L34,'Dat cong dat do'!$D$9:$M$547,5,0)</f>
        <v>0</v>
      </c>
      <c r="U34" s="815">
        <f>VLOOKUP(L34,'Dat cong dat do'!$D$9:$M$547,8,0)</f>
        <v>0</v>
      </c>
      <c r="V34" s="815">
        <v>1</v>
      </c>
    </row>
    <row r="35" spans="1:22" ht="78.75">
      <c r="A35" s="839">
        <v>26</v>
      </c>
      <c r="B35" s="715">
        <v>24</v>
      </c>
      <c r="C35" s="722" t="s">
        <v>3282</v>
      </c>
      <c r="D35" s="722"/>
      <c r="E35" s="722"/>
      <c r="F35" s="722"/>
      <c r="G35" s="716" t="s">
        <v>7686</v>
      </c>
      <c r="H35" s="722"/>
      <c r="I35" s="715" t="s">
        <v>3227</v>
      </c>
      <c r="J35" s="724" t="s">
        <v>3283</v>
      </c>
      <c r="K35" s="724" t="s">
        <v>3284</v>
      </c>
      <c r="L35" s="846">
        <v>8343.4</v>
      </c>
      <c r="M35" s="723"/>
      <c r="N35" s="723"/>
      <c r="O35" s="724" t="s">
        <v>3285</v>
      </c>
      <c r="P35" s="725" t="s">
        <v>3286</v>
      </c>
      <c r="T35" s="815">
        <f>VLOOKUP(L35,'Dat cong dat do'!$D$9:$M$547,5,0)</f>
        <v>0</v>
      </c>
      <c r="U35" s="815">
        <f>VLOOKUP(L35,'Dat cong dat do'!$D$9:$M$547,8,0)</f>
        <v>0</v>
      </c>
      <c r="V35" s="815">
        <v>1</v>
      </c>
    </row>
    <row r="36" spans="1:22" ht="31.5">
      <c r="A36" s="839">
        <v>27</v>
      </c>
      <c r="B36" s="715">
        <v>25</v>
      </c>
      <c r="C36" s="716" t="s">
        <v>3287</v>
      </c>
      <c r="D36" s="716"/>
      <c r="E36" s="716"/>
      <c r="F36" s="716"/>
      <c r="G36" s="716" t="s">
        <v>7686</v>
      </c>
      <c r="H36" s="716"/>
      <c r="I36" s="715" t="s">
        <v>3227</v>
      </c>
      <c r="J36" s="720">
        <v>12</v>
      </c>
      <c r="K36" s="720">
        <v>158</v>
      </c>
      <c r="L36" s="845">
        <v>6941.5</v>
      </c>
      <c r="M36" s="719"/>
      <c r="N36" s="719"/>
      <c r="O36" s="715" t="s">
        <v>3288</v>
      </c>
      <c r="P36" s="718" t="s">
        <v>3289</v>
      </c>
      <c r="T36" s="815">
        <f>VLOOKUP(L36,'Dat cong dat do'!$D$9:$M$547,5,0)</f>
        <v>0</v>
      </c>
      <c r="U36" s="815">
        <f>VLOOKUP(L36,'Dat cong dat do'!$D$9:$M$547,8,0)</f>
        <v>0</v>
      </c>
      <c r="V36" s="815">
        <v>1</v>
      </c>
    </row>
    <row r="37" spans="1:22" ht="31.5">
      <c r="A37" s="839">
        <v>28</v>
      </c>
      <c r="B37" s="715">
        <v>26</v>
      </c>
      <c r="C37" s="716" t="s">
        <v>3290</v>
      </c>
      <c r="D37" s="716"/>
      <c r="E37" s="716"/>
      <c r="F37" s="716"/>
      <c r="G37" s="716" t="s">
        <v>7686</v>
      </c>
      <c r="H37" s="716"/>
      <c r="I37" s="715" t="s">
        <v>3227</v>
      </c>
      <c r="J37" s="715">
        <v>116</v>
      </c>
      <c r="K37" s="715">
        <v>107</v>
      </c>
      <c r="L37" s="844">
        <v>9859.6</v>
      </c>
      <c r="M37" s="717"/>
      <c r="N37" s="717"/>
      <c r="O37" s="715" t="s">
        <v>3291</v>
      </c>
      <c r="P37" s="718" t="s">
        <v>3290</v>
      </c>
      <c r="T37" s="815">
        <f>VLOOKUP(L37,'Dat cong dat do'!$D$9:$M$547,5,0)</f>
        <v>0</v>
      </c>
      <c r="U37" s="815">
        <f>VLOOKUP(L37,'Dat cong dat do'!$D$9:$M$547,8,0)</f>
        <v>0</v>
      </c>
      <c r="V37" s="815">
        <v>1</v>
      </c>
    </row>
    <row r="38" spans="1:22" ht="31.5">
      <c r="A38" s="839">
        <v>29</v>
      </c>
      <c r="B38" s="715">
        <v>27</v>
      </c>
      <c r="C38" s="716" t="s">
        <v>3292</v>
      </c>
      <c r="D38" s="716"/>
      <c r="E38" s="716"/>
      <c r="F38" s="716"/>
      <c r="G38" s="716" t="s">
        <v>7686</v>
      </c>
      <c r="H38" s="716"/>
      <c r="I38" s="715" t="s">
        <v>3227</v>
      </c>
      <c r="J38" s="715">
        <v>99</v>
      </c>
      <c r="K38" s="715">
        <v>102</v>
      </c>
      <c r="L38" s="844">
        <v>16434.599999999999</v>
      </c>
      <c r="M38" s="717"/>
      <c r="N38" s="717"/>
      <c r="O38" s="715" t="s">
        <v>3293</v>
      </c>
      <c r="P38" s="718" t="s">
        <v>3294</v>
      </c>
      <c r="T38" s="815">
        <f>VLOOKUP(L38,'Dat cong dat do'!$D$9:$M$547,5,0)</f>
        <v>0</v>
      </c>
      <c r="U38" s="815">
        <f>VLOOKUP(L38,'Dat cong dat do'!$D$9:$M$547,8,0)</f>
        <v>0</v>
      </c>
      <c r="V38" s="815">
        <v>1</v>
      </c>
    </row>
    <row r="39" spans="1:22" ht="31.5">
      <c r="A39" s="839">
        <v>30</v>
      </c>
      <c r="B39" s="715">
        <v>28</v>
      </c>
      <c r="C39" s="716" t="s">
        <v>3295</v>
      </c>
      <c r="D39" s="716"/>
      <c r="E39" s="716"/>
      <c r="F39" s="716"/>
      <c r="G39" s="716" t="s">
        <v>7686</v>
      </c>
      <c r="H39" s="716"/>
      <c r="I39" s="715" t="s">
        <v>3227</v>
      </c>
      <c r="J39" s="715">
        <v>13</v>
      </c>
      <c r="K39" s="715">
        <v>150</v>
      </c>
      <c r="L39" s="844">
        <v>3824.4</v>
      </c>
      <c r="M39" s="717"/>
      <c r="N39" s="717"/>
      <c r="O39" s="715" t="s">
        <v>3296</v>
      </c>
      <c r="P39" s="718" t="s">
        <v>3297</v>
      </c>
      <c r="T39" s="815">
        <f>VLOOKUP(L39,'Dat cong dat do'!$D$9:$M$547,5,0)</f>
        <v>0</v>
      </c>
      <c r="U39" s="815">
        <f>VLOOKUP(L39,'Dat cong dat do'!$D$9:$M$547,8,0)</f>
        <v>0</v>
      </c>
      <c r="V39" s="815">
        <v>1</v>
      </c>
    </row>
    <row r="40" spans="1:22" ht="31.5">
      <c r="A40" s="839">
        <v>31</v>
      </c>
      <c r="B40" s="715">
        <v>29</v>
      </c>
      <c r="C40" s="716" t="s">
        <v>3298</v>
      </c>
      <c r="D40" s="716"/>
      <c r="E40" s="716"/>
      <c r="F40" s="716"/>
      <c r="G40" s="716" t="s">
        <v>7686</v>
      </c>
      <c r="H40" s="716"/>
      <c r="I40" s="715" t="s">
        <v>3227</v>
      </c>
      <c r="J40" s="715">
        <v>24</v>
      </c>
      <c r="K40" s="715">
        <v>122</v>
      </c>
      <c r="L40" s="844">
        <v>32421.5</v>
      </c>
      <c r="M40" s="717"/>
      <c r="N40" s="717"/>
      <c r="O40" s="715" t="s">
        <v>3299</v>
      </c>
      <c r="P40" s="718" t="s">
        <v>3298</v>
      </c>
      <c r="T40" s="815">
        <f>VLOOKUP(L40,'Dat cong dat do'!$D$9:$M$547,5,0)</f>
        <v>0</v>
      </c>
      <c r="U40" s="815">
        <f>VLOOKUP(L40,'Dat cong dat do'!$D$9:$M$547,8,0)</f>
        <v>0</v>
      </c>
      <c r="V40" s="815">
        <v>1</v>
      </c>
    </row>
    <row r="41" spans="1:22" ht="31.5">
      <c r="A41" s="839">
        <v>32</v>
      </c>
      <c r="B41" s="715">
        <v>30</v>
      </c>
      <c r="C41" s="716" t="s">
        <v>3300</v>
      </c>
      <c r="D41" s="716"/>
      <c r="E41" s="716"/>
      <c r="F41" s="716"/>
      <c r="G41" s="716" t="s">
        <v>7686</v>
      </c>
      <c r="H41" s="716"/>
      <c r="I41" s="715" t="s">
        <v>3227</v>
      </c>
      <c r="J41" s="715">
        <v>28</v>
      </c>
      <c r="K41" s="715">
        <v>122</v>
      </c>
      <c r="L41" s="844">
        <v>9851.2999999999993</v>
      </c>
      <c r="M41" s="717"/>
      <c r="N41" s="717"/>
      <c r="O41" s="715" t="s">
        <v>3301</v>
      </c>
      <c r="P41" s="718" t="s">
        <v>3302</v>
      </c>
      <c r="T41" s="815">
        <f>VLOOKUP(L41,'Dat cong dat do'!$D$9:$M$547,5,0)</f>
        <v>0</v>
      </c>
      <c r="U41" s="815">
        <f>VLOOKUP(L41,'Dat cong dat do'!$D$9:$M$547,8,0)</f>
        <v>0</v>
      </c>
      <c r="V41" s="815">
        <v>1</v>
      </c>
    </row>
    <row r="42" spans="1:22" ht="31.5">
      <c r="A42" s="839">
        <v>33</v>
      </c>
      <c r="B42" s="715">
        <v>31</v>
      </c>
      <c r="C42" s="716" t="s">
        <v>3303</v>
      </c>
      <c r="D42" s="716"/>
      <c r="E42" s="716"/>
      <c r="F42" s="716"/>
      <c r="G42" s="716" t="s">
        <v>7686</v>
      </c>
      <c r="H42" s="716"/>
      <c r="I42" s="715" t="s">
        <v>3227</v>
      </c>
      <c r="J42" s="715">
        <v>75</v>
      </c>
      <c r="K42" s="715">
        <v>56</v>
      </c>
      <c r="L42" s="844">
        <v>9981</v>
      </c>
      <c r="M42" s="717"/>
      <c r="N42" s="717"/>
      <c r="O42" s="715" t="s">
        <v>3301</v>
      </c>
      <c r="P42" s="718" t="s">
        <v>3303</v>
      </c>
      <c r="T42" s="815">
        <f>VLOOKUP(L42,'Dat cong dat do'!$D$9:$M$547,5,0)</f>
        <v>0</v>
      </c>
      <c r="U42" s="815">
        <f>VLOOKUP(L42,'Dat cong dat do'!$D$9:$M$547,8,0)</f>
        <v>0</v>
      </c>
      <c r="V42" s="815">
        <v>1</v>
      </c>
    </row>
    <row r="43" spans="1:22" ht="31.5">
      <c r="A43" s="839">
        <v>34</v>
      </c>
      <c r="B43" s="715">
        <v>32</v>
      </c>
      <c r="C43" s="716" t="s">
        <v>3304</v>
      </c>
      <c r="D43" s="716"/>
      <c r="E43" s="716"/>
      <c r="F43" s="716"/>
      <c r="G43" s="716" t="s">
        <v>7686</v>
      </c>
      <c r="H43" s="716"/>
      <c r="I43" s="715" t="s">
        <v>3227</v>
      </c>
      <c r="J43" s="715">
        <v>77</v>
      </c>
      <c r="K43" s="715">
        <v>56</v>
      </c>
      <c r="L43" s="844">
        <v>19997</v>
      </c>
      <c r="M43" s="717"/>
      <c r="N43" s="717"/>
      <c r="O43" s="715" t="s">
        <v>3305</v>
      </c>
      <c r="P43" s="718" t="s">
        <v>3303</v>
      </c>
      <c r="T43" s="815">
        <f>VLOOKUP(L43,'Dat cong dat do'!$D$9:$M$547,5,0)</f>
        <v>0</v>
      </c>
      <c r="U43" s="815">
        <f>VLOOKUP(L43,'Dat cong dat do'!$D$9:$M$547,8,0)</f>
        <v>0</v>
      </c>
      <c r="V43" s="815">
        <v>1</v>
      </c>
    </row>
    <row r="44" spans="1:22" ht="31.5">
      <c r="A44" s="839">
        <v>35</v>
      </c>
      <c r="B44" s="715">
        <v>33</v>
      </c>
      <c r="C44" s="716" t="s">
        <v>3306</v>
      </c>
      <c r="D44" s="716"/>
      <c r="E44" s="716"/>
      <c r="F44" s="716"/>
      <c r="G44" s="716" t="s">
        <v>7686</v>
      </c>
      <c r="H44" s="716"/>
      <c r="I44" s="715" t="s">
        <v>3227</v>
      </c>
      <c r="J44" s="715"/>
      <c r="K44" s="715"/>
      <c r="L44" s="844">
        <v>10000</v>
      </c>
      <c r="M44" s="717"/>
      <c r="N44" s="717"/>
      <c r="O44" s="715" t="s">
        <v>3307</v>
      </c>
      <c r="P44" s="715" t="s">
        <v>3306</v>
      </c>
      <c r="T44" s="815">
        <f>VLOOKUP(L44,'Dat cong dat do'!$D$9:$M$547,5,0)</f>
        <v>0</v>
      </c>
      <c r="U44" s="815">
        <f>VLOOKUP(L44,'Dat cong dat do'!$D$9:$M$547,8,0)</f>
        <v>0</v>
      </c>
      <c r="V44" s="815">
        <v>1</v>
      </c>
    </row>
    <row r="45" spans="1:22" ht="31.5">
      <c r="A45" s="839">
        <v>36</v>
      </c>
      <c r="B45" s="715">
        <v>34</v>
      </c>
      <c r="C45" s="716" t="s">
        <v>3308</v>
      </c>
      <c r="D45" s="716"/>
      <c r="E45" s="716"/>
      <c r="F45" s="716"/>
      <c r="G45" s="716" t="s">
        <v>7686</v>
      </c>
      <c r="H45" s="716"/>
      <c r="I45" s="715" t="s">
        <v>3227</v>
      </c>
      <c r="J45" s="715" t="s">
        <v>3309</v>
      </c>
      <c r="K45" s="715" t="s">
        <v>3310</v>
      </c>
      <c r="L45" s="844">
        <v>44349</v>
      </c>
      <c r="M45" s="717"/>
      <c r="N45" s="717"/>
      <c r="O45" s="715" t="s">
        <v>3311</v>
      </c>
      <c r="P45" s="718" t="s">
        <v>3312</v>
      </c>
      <c r="T45" s="815">
        <f>VLOOKUP(L45,'Dat cong dat do'!$D$9:$M$547,5,0)</f>
        <v>0</v>
      </c>
      <c r="U45" s="815">
        <f>VLOOKUP(L45,'Dat cong dat do'!$D$9:$M$547,8,0)</f>
        <v>0</v>
      </c>
      <c r="V45" s="815">
        <v>1</v>
      </c>
    </row>
    <row r="46" spans="1:22">
      <c r="A46" s="839">
        <v>37</v>
      </c>
      <c r="B46" s="715">
        <v>35</v>
      </c>
      <c r="C46" s="716" t="s">
        <v>3313</v>
      </c>
      <c r="D46" s="716"/>
      <c r="E46" s="716"/>
      <c r="F46" s="716"/>
      <c r="G46" s="716" t="s">
        <v>7686</v>
      </c>
      <c r="H46" s="716"/>
      <c r="I46" s="715" t="s">
        <v>3227</v>
      </c>
      <c r="J46" s="715">
        <v>117</v>
      </c>
      <c r="K46" s="715">
        <v>80</v>
      </c>
      <c r="L46" s="844">
        <v>3970.5</v>
      </c>
      <c r="M46" s="717"/>
      <c r="N46" s="717"/>
      <c r="O46" s="715" t="s">
        <v>3314</v>
      </c>
      <c r="P46" s="718" t="s">
        <v>3315</v>
      </c>
      <c r="T46" s="815">
        <f>VLOOKUP(L46,'Dat cong dat do'!$D$9:$M$547,5,0)</f>
        <v>0</v>
      </c>
      <c r="U46" s="815">
        <f>VLOOKUP(L46,'Dat cong dat do'!$D$9:$M$547,8,0)</f>
        <v>0</v>
      </c>
      <c r="V46" s="815">
        <v>1</v>
      </c>
    </row>
    <row r="47" spans="1:22" ht="31.5">
      <c r="A47" s="839">
        <v>38</v>
      </c>
      <c r="B47" s="715">
        <v>36</v>
      </c>
      <c r="C47" s="716" t="s">
        <v>3316</v>
      </c>
      <c r="D47" s="716"/>
      <c r="E47" s="716"/>
      <c r="F47" s="716"/>
      <c r="G47" s="716" t="s">
        <v>7686</v>
      </c>
      <c r="H47" s="716"/>
      <c r="I47" s="715" t="s">
        <v>3227</v>
      </c>
      <c r="J47" s="715">
        <v>12</v>
      </c>
      <c r="K47" s="715">
        <v>62</v>
      </c>
      <c r="L47" s="844">
        <v>157497.5</v>
      </c>
      <c r="M47" s="717"/>
      <c r="N47" s="717"/>
      <c r="O47" s="715" t="s">
        <v>3317</v>
      </c>
      <c r="P47" s="718" t="s">
        <v>550</v>
      </c>
      <c r="T47" s="815">
        <f>VLOOKUP(L47,'Dat cong dat do'!$D$9:$M$547,5,0)</f>
        <v>0</v>
      </c>
      <c r="U47" s="815">
        <f>VLOOKUP(L47,'Dat cong dat do'!$D$9:$M$547,8,0)</f>
        <v>0</v>
      </c>
      <c r="V47" s="815">
        <v>1</v>
      </c>
    </row>
    <row r="48" spans="1:22" ht="31.5">
      <c r="A48" s="839">
        <v>39</v>
      </c>
      <c r="B48" s="715">
        <v>37</v>
      </c>
      <c r="C48" s="716" t="s">
        <v>3318</v>
      </c>
      <c r="D48" s="716"/>
      <c r="E48" s="716"/>
      <c r="F48" s="716"/>
      <c r="G48" s="716" t="s">
        <v>7686</v>
      </c>
      <c r="H48" s="716"/>
      <c r="I48" s="715" t="s">
        <v>3227</v>
      </c>
      <c r="J48" s="715">
        <v>63</v>
      </c>
      <c r="K48" s="715">
        <v>80</v>
      </c>
      <c r="L48" s="844">
        <v>144.19999999999999</v>
      </c>
      <c r="M48" s="717"/>
      <c r="N48" s="717"/>
      <c r="O48" s="715" t="s">
        <v>3319</v>
      </c>
      <c r="P48" s="718" t="s">
        <v>3320</v>
      </c>
      <c r="T48" s="815">
        <f>VLOOKUP(L48,'Dat cong dat do'!$D$9:$M$547,5,0)</f>
        <v>0</v>
      </c>
      <c r="U48" s="815">
        <f>VLOOKUP(L48,'Dat cong dat do'!$D$9:$M$547,8,0)</f>
        <v>0</v>
      </c>
      <c r="V48" s="815">
        <v>1</v>
      </c>
    </row>
    <row r="49" spans="1:22">
      <c r="A49" s="839">
        <v>40</v>
      </c>
      <c r="B49" s="715">
        <v>38</v>
      </c>
      <c r="C49" s="716" t="s">
        <v>3321</v>
      </c>
      <c r="D49" s="716"/>
      <c r="E49" s="716"/>
      <c r="F49" s="716"/>
      <c r="G49" s="716" t="s">
        <v>7686</v>
      </c>
      <c r="H49" s="716"/>
      <c r="I49" s="715" t="s">
        <v>3227</v>
      </c>
      <c r="J49" s="715">
        <v>3</v>
      </c>
      <c r="K49" s="715">
        <v>157</v>
      </c>
      <c r="L49" s="844">
        <v>41671.199999999997</v>
      </c>
      <c r="M49" s="717"/>
      <c r="N49" s="717"/>
      <c r="O49" s="715"/>
      <c r="P49" s="718" t="s">
        <v>3322</v>
      </c>
      <c r="T49" s="815">
        <f>VLOOKUP(L49,'Dat cong dat do'!$D$9:$M$547,5,0)</f>
        <v>0</v>
      </c>
      <c r="U49" s="815">
        <f>VLOOKUP(L49,'Dat cong dat do'!$D$9:$M$547,8,0)</f>
        <v>0</v>
      </c>
      <c r="V49" s="815">
        <v>1</v>
      </c>
    </row>
    <row r="50" spans="1:22" ht="31.5">
      <c r="A50" s="839">
        <v>41</v>
      </c>
      <c r="B50" s="715">
        <v>39</v>
      </c>
      <c r="C50" s="716" t="s">
        <v>3323</v>
      </c>
      <c r="D50" s="716"/>
      <c r="E50" s="716"/>
      <c r="F50" s="716"/>
      <c r="G50" s="716" t="s">
        <v>7686</v>
      </c>
      <c r="H50" s="716"/>
      <c r="I50" s="715" t="s">
        <v>3227</v>
      </c>
      <c r="J50" s="715">
        <v>1</v>
      </c>
      <c r="K50" s="715">
        <v>151</v>
      </c>
      <c r="L50" s="844">
        <v>32794.800000000003</v>
      </c>
      <c r="M50" s="717"/>
      <c r="N50" s="717"/>
      <c r="O50" s="715" t="s">
        <v>3324</v>
      </c>
      <c r="P50" s="718" t="s">
        <v>3326</v>
      </c>
      <c r="T50" s="815">
        <f>VLOOKUP(L50,'Dat cong dat do'!$D$9:$M$547,5,0)</f>
        <v>0</v>
      </c>
      <c r="U50" s="815">
        <f>VLOOKUP(L50,'Dat cong dat do'!$D$9:$M$547,8,0)</f>
        <v>0</v>
      </c>
      <c r="V50" s="815">
        <v>1</v>
      </c>
    </row>
    <row r="51" spans="1:22" ht="31.5">
      <c r="A51" s="839">
        <v>42</v>
      </c>
      <c r="B51" s="715">
        <v>40</v>
      </c>
      <c r="C51" s="716" t="s">
        <v>3327</v>
      </c>
      <c r="D51" s="716"/>
      <c r="E51" s="716"/>
      <c r="F51" s="716"/>
      <c r="G51" s="716" t="s">
        <v>7686</v>
      </c>
      <c r="H51" s="716"/>
      <c r="I51" s="715" t="s">
        <v>3227</v>
      </c>
      <c r="J51" s="715">
        <v>80</v>
      </c>
      <c r="K51" s="715">
        <v>153</v>
      </c>
      <c r="L51" s="844">
        <v>1677.7</v>
      </c>
      <c r="M51" s="717"/>
      <c r="N51" s="717"/>
      <c r="O51" s="715" t="s">
        <v>3328</v>
      </c>
      <c r="P51" s="718" t="s">
        <v>3329</v>
      </c>
      <c r="T51" s="815">
        <f>VLOOKUP(L51,'Dat cong dat do'!$D$9:$M$547,5,0)</f>
        <v>0</v>
      </c>
      <c r="U51" s="815">
        <f>VLOOKUP(L51,'Dat cong dat do'!$D$9:$M$547,8,0)</f>
        <v>0</v>
      </c>
      <c r="V51" s="815">
        <v>1</v>
      </c>
    </row>
    <row r="52" spans="1:22" ht="47.25">
      <c r="A52" s="839">
        <v>43</v>
      </c>
      <c r="B52" s="715">
        <v>42</v>
      </c>
      <c r="C52" s="716" t="s">
        <v>3333</v>
      </c>
      <c r="D52" s="716"/>
      <c r="E52" s="716"/>
      <c r="F52" s="716"/>
      <c r="G52" s="716" t="s">
        <v>7686</v>
      </c>
      <c r="H52" s="716"/>
      <c r="I52" s="715" t="s">
        <v>3227</v>
      </c>
      <c r="J52" s="715">
        <v>178</v>
      </c>
      <c r="K52" s="715">
        <v>80</v>
      </c>
      <c r="L52" s="844">
        <v>669.1</v>
      </c>
      <c r="M52" s="717"/>
      <c r="N52" s="717"/>
      <c r="O52" s="715" t="s">
        <v>3334</v>
      </c>
      <c r="P52" s="718" t="s">
        <v>3335</v>
      </c>
      <c r="T52" s="815">
        <f>VLOOKUP(L52,'Dat cong dat do'!$D$9:$M$547,5,0)</f>
        <v>0</v>
      </c>
      <c r="U52" s="815">
        <f>VLOOKUP(L52,'Dat cong dat do'!$D$9:$M$547,8,0)</f>
        <v>0</v>
      </c>
      <c r="V52" s="815">
        <v>1</v>
      </c>
    </row>
    <row r="53" spans="1:22" ht="31.5">
      <c r="A53" s="839">
        <v>44</v>
      </c>
      <c r="B53" s="715">
        <v>43</v>
      </c>
      <c r="C53" s="716" t="s">
        <v>3336</v>
      </c>
      <c r="D53" s="716"/>
      <c r="E53" s="716"/>
      <c r="F53" s="716"/>
      <c r="G53" s="716" t="s">
        <v>7686</v>
      </c>
      <c r="H53" s="716"/>
      <c r="I53" s="715" t="s">
        <v>3227</v>
      </c>
      <c r="J53" s="715"/>
      <c r="K53" s="715" t="s">
        <v>3337</v>
      </c>
      <c r="L53" s="844">
        <v>61485.7</v>
      </c>
      <c r="M53" s="717"/>
      <c r="N53" s="717"/>
      <c r="O53" s="715" t="s">
        <v>3338</v>
      </c>
      <c r="P53" s="718" t="s">
        <v>3339</v>
      </c>
      <c r="T53" s="815">
        <f>VLOOKUP(L53,'Dat cong dat do'!$D$9:$M$547,5,0)</f>
        <v>0</v>
      </c>
      <c r="U53" s="815">
        <f>VLOOKUP(L53,'Dat cong dat do'!$D$9:$M$547,8,0)</f>
        <v>0</v>
      </c>
      <c r="V53" s="815">
        <v>1</v>
      </c>
    </row>
    <row r="54" spans="1:22" ht="31.5">
      <c r="A54" s="839">
        <v>45</v>
      </c>
      <c r="B54" s="715">
        <v>44</v>
      </c>
      <c r="C54" s="726" t="s">
        <v>3340</v>
      </c>
      <c r="D54" s="726"/>
      <c r="E54" s="726"/>
      <c r="F54" s="726"/>
      <c r="G54" s="716" t="s">
        <v>7686</v>
      </c>
      <c r="H54" s="726"/>
      <c r="I54" s="715" t="s">
        <v>3227</v>
      </c>
      <c r="J54" s="728">
        <v>160</v>
      </c>
      <c r="K54" s="728">
        <v>79</v>
      </c>
      <c r="L54" s="847">
        <v>451.5</v>
      </c>
      <c r="M54" s="727"/>
      <c r="N54" s="727"/>
      <c r="O54" s="728" t="s">
        <v>3341</v>
      </c>
      <c r="P54" s="729" t="s">
        <v>3340</v>
      </c>
      <c r="T54" s="815">
        <f>VLOOKUP(L54,'Dat cong dat do'!$D$9:$M$547,5,0)</f>
        <v>0</v>
      </c>
      <c r="U54" s="815">
        <f>VLOOKUP(L54,'Dat cong dat do'!$D$9:$M$547,8,0)</f>
        <v>0</v>
      </c>
      <c r="V54" s="815">
        <v>1</v>
      </c>
    </row>
    <row r="55" spans="1:22">
      <c r="A55" s="839">
        <v>46</v>
      </c>
      <c r="B55" s="715">
        <v>45</v>
      </c>
      <c r="C55" s="726" t="s">
        <v>3343</v>
      </c>
      <c r="D55" s="726"/>
      <c r="E55" s="726"/>
      <c r="F55" s="726"/>
      <c r="G55" s="716" t="s">
        <v>7686</v>
      </c>
      <c r="H55" s="726"/>
      <c r="I55" s="715" t="s">
        <v>3227</v>
      </c>
      <c r="J55" s="728">
        <v>900</v>
      </c>
      <c r="K55" s="728">
        <v>5</v>
      </c>
      <c r="L55" s="847">
        <v>683</v>
      </c>
      <c r="M55" s="727"/>
      <c r="N55" s="727"/>
      <c r="O55" s="728" t="s">
        <v>3344</v>
      </c>
      <c r="P55" s="729" t="s">
        <v>3345</v>
      </c>
      <c r="T55" s="815">
        <f>VLOOKUP(L55,'Dat cong dat do'!$D$9:$M$547,5,0)</f>
        <v>0</v>
      </c>
      <c r="U55" s="815">
        <f>VLOOKUP(L55,'Dat cong dat do'!$D$9:$M$547,8,0)</f>
        <v>0</v>
      </c>
      <c r="V55" s="815">
        <v>1</v>
      </c>
    </row>
    <row r="56" spans="1:22">
      <c r="A56" s="839">
        <v>47</v>
      </c>
      <c r="B56" s="730">
        <v>1</v>
      </c>
      <c r="C56" s="731" t="s">
        <v>3346</v>
      </c>
      <c r="D56" s="731"/>
      <c r="E56" s="731"/>
      <c r="F56" s="731"/>
      <c r="G56" s="716" t="s">
        <v>7686</v>
      </c>
      <c r="H56" s="731"/>
      <c r="I56" s="730"/>
      <c r="J56" s="730">
        <v>26</v>
      </c>
      <c r="K56" s="730">
        <v>28</v>
      </c>
      <c r="L56" s="848">
        <v>4531</v>
      </c>
      <c r="M56" s="732"/>
      <c r="N56" s="732"/>
      <c r="O56" s="730" t="s">
        <v>3346</v>
      </c>
      <c r="P56" s="730" t="s">
        <v>1017</v>
      </c>
      <c r="T56" s="815">
        <f>VLOOKUP(L56,'Dat cong dat do'!$D$9:$M$547,5,0)</f>
        <v>0</v>
      </c>
      <c r="U56" s="815">
        <f>VLOOKUP(L56,'Dat cong dat do'!$D$9:$M$547,8,0)</f>
        <v>0</v>
      </c>
      <c r="V56" s="815">
        <v>1</v>
      </c>
    </row>
    <row r="57" spans="1:22">
      <c r="A57" s="839">
        <v>48</v>
      </c>
      <c r="B57" s="730">
        <v>2</v>
      </c>
      <c r="C57" s="731" t="s">
        <v>3347</v>
      </c>
      <c r="D57" s="731"/>
      <c r="E57" s="731"/>
      <c r="F57" s="731"/>
      <c r="G57" s="716" t="s">
        <v>7686</v>
      </c>
      <c r="H57" s="731"/>
      <c r="I57" s="730"/>
      <c r="J57" s="730">
        <v>189</v>
      </c>
      <c r="K57" s="730">
        <v>33</v>
      </c>
      <c r="L57" s="848">
        <v>3076</v>
      </c>
      <c r="M57" s="732"/>
      <c r="N57" s="732"/>
      <c r="O57" s="730" t="s">
        <v>3348</v>
      </c>
      <c r="P57" s="730" t="s">
        <v>1017</v>
      </c>
      <c r="T57" s="815">
        <f>VLOOKUP(L57,'Dat cong dat do'!$D$9:$M$547,5,0)</f>
        <v>0</v>
      </c>
      <c r="U57" s="815">
        <f>VLOOKUP(L57,'Dat cong dat do'!$D$9:$M$547,8,0)</f>
        <v>0</v>
      </c>
      <c r="V57" s="815">
        <v>1</v>
      </c>
    </row>
    <row r="58" spans="1:22">
      <c r="A58" s="839">
        <v>49</v>
      </c>
      <c r="B58" s="730">
        <v>3</v>
      </c>
      <c r="C58" s="731" t="s">
        <v>983</v>
      </c>
      <c r="D58" s="731"/>
      <c r="E58" s="731"/>
      <c r="F58" s="731"/>
      <c r="G58" s="716" t="s">
        <v>7686</v>
      </c>
      <c r="H58" s="731"/>
      <c r="I58" s="730"/>
      <c r="J58" s="730">
        <v>113</v>
      </c>
      <c r="K58" s="730">
        <v>33</v>
      </c>
      <c r="L58" s="848">
        <v>1674</v>
      </c>
      <c r="M58" s="732"/>
      <c r="N58" s="732"/>
      <c r="O58" s="730" t="s">
        <v>839</v>
      </c>
      <c r="P58" s="730" t="s">
        <v>1017</v>
      </c>
      <c r="T58" s="815">
        <f>VLOOKUP(L58,'Dat cong dat do'!$D$9:$M$547,5,0)</f>
        <v>0</v>
      </c>
      <c r="U58" s="815">
        <f>VLOOKUP(L58,'Dat cong dat do'!$D$9:$M$547,8,0)</f>
        <v>0</v>
      </c>
      <c r="V58" s="815">
        <v>1</v>
      </c>
    </row>
    <row r="59" spans="1:22">
      <c r="A59" s="839">
        <v>50</v>
      </c>
      <c r="B59" s="730">
        <v>4</v>
      </c>
      <c r="C59" s="731" t="s">
        <v>750</v>
      </c>
      <c r="D59" s="731"/>
      <c r="E59" s="731"/>
      <c r="F59" s="731"/>
      <c r="G59" s="716" t="s">
        <v>7686</v>
      </c>
      <c r="H59" s="731"/>
      <c r="I59" s="730"/>
      <c r="J59" s="730">
        <v>242</v>
      </c>
      <c r="K59" s="730">
        <v>33</v>
      </c>
      <c r="L59" s="848">
        <v>3290</v>
      </c>
      <c r="M59" s="732"/>
      <c r="N59" s="732"/>
      <c r="O59" s="730" t="s">
        <v>750</v>
      </c>
      <c r="P59" s="730" t="s">
        <v>1017</v>
      </c>
      <c r="T59" s="815">
        <f>VLOOKUP(L59,'Dat cong dat do'!$D$9:$M$547,5,0)</f>
        <v>0</v>
      </c>
      <c r="U59" s="815">
        <f>VLOOKUP(L59,'Dat cong dat do'!$D$9:$M$547,8,0)</f>
        <v>0</v>
      </c>
      <c r="V59" s="815">
        <v>1</v>
      </c>
    </row>
    <row r="60" spans="1:22">
      <c r="A60" s="839">
        <v>51</v>
      </c>
      <c r="B60" s="730">
        <v>5</v>
      </c>
      <c r="C60" s="731" t="s">
        <v>3349</v>
      </c>
      <c r="D60" s="731"/>
      <c r="E60" s="731"/>
      <c r="F60" s="731"/>
      <c r="G60" s="716" t="s">
        <v>7686</v>
      </c>
      <c r="H60" s="731"/>
      <c r="I60" s="730" t="s">
        <v>3350</v>
      </c>
      <c r="J60" s="730">
        <v>224</v>
      </c>
      <c r="K60" s="730">
        <v>33</v>
      </c>
      <c r="L60" s="848">
        <v>4066</v>
      </c>
      <c r="M60" s="732"/>
      <c r="N60" s="732"/>
      <c r="O60" s="730" t="s">
        <v>3351</v>
      </c>
      <c r="P60" s="730" t="s">
        <v>1017</v>
      </c>
      <c r="T60" s="815">
        <f>VLOOKUP(L60,'Dat cong dat do'!$D$9:$M$547,5,0)</f>
        <v>0</v>
      </c>
      <c r="U60" s="815">
        <f>VLOOKUP(L60,'Dat cong dat do'!$D$9:$M$547,8,0)</f>
        <v>0</v>
      </c>
      <c r="V60" s="815">
        <v>1</v>
      </c>
    </row>
    <row r="61" spans="1:22">
      <c r="A61" s="839">
        <v>52</v>
      </c>
      <c r="B61" s="730">
        <v>6</v>
      </c>
      <c r="C61" s="731" t="s">
        <v>3352</v>
      </c>
      <c r="D61" s="731"/>
      <c r="E61" s="731"/>
      <c r="F61" s="731"/>
      <c r="G61" s="716" t="s">
        <v>7686</v>
      </c>
      <c r="H61" s="731"/>
      <c r="I61" s="730" t="s">
        <v>3350</v>
      </c>
      <c r="J61" s="730">
        <v>152</v>
      </c>
      <c r="K61" s="730">
        <v>40</v>
      </c>
      <c r="L61" s="848">
        <v>11650</v>
      </c>
      <c r="M61" s="732"/>
      <c r="N61" s="732"/>
      <c r="O61" s="730" t="s">
        <v>675</v>
      </c>
      <c r="P61" s="730" t="s">
        <v>1017</v>
      </c>
      <c r="T61" s="815">
        <f>VLOOKUP(L61,'Dat cong dat do'!$D$9:$M$547,5,0)</f>
        <v>0</v>
      </c>
      <c r="U61" s="815">
        <f>VLOOKUP(L61,'Dat cong dat do'!$D$9:$M$547,8,0)</f>
        <v>0</v>
      </c>
      <c r="V61" s="815">
        <v>1</v>
      </c>
    </row>
    <row r="62" spans="1:22">
      <c r="A62" s="839">
        <v>53</v>
      </c>
      <c r="B62" s="730">
        <v>7</v>
      </c>
      <c r="C62" s="731" t="s">
        <v>3353</v>
      </c>
      <c r="D62" s="731"/>
      <c r="E62" s="731"/>
      <c r="F62" s="731"/>
      <c r="G62" s="716" t="s">
        <v>7686</v>
      </c>
      <c r="H62" s="731"/>
      <c r="I62" s="730" t="s">
        <v>3350</v>
      </c>
      <c r="J62" s="730">
        <v>579</v>
      </c>
      <c r="K62" s="730">
        <v>23</v>
      </c>
      <c r="L62" s="848">
        <v>814</v>
      </c>
      <c r="M62" s="732"/>
      <c r="N62" s="732"/>
      <c r="O62" s="730" t="s">
        <v>675</v>
      </c>
      <c r="P62" s="730" t="s">
        <v>1017</v>
      </c>
      <c r="T62" s="815">
        <f>VLOOKUP(L62,'Dat cong dat do'!$D$9:$M$547,5,0)</f>
        <v>0</v>
      </c>
      <c r="U62" s="815">
        <f>VLOOKUP(L62,'Dat cong dat do'!$D$9:$M$547,8,0)</f>
        <v>0</v>
      </c>
      <c r="V62" s="815">
        <v>1</v>
      </c>
    </row>
    <row r="63" spans="1:22">
      <c r="A63" s="839">
        <v>54</v>
      </c>
      <c r="B63" s="730">
        <v>8</v>
      </c>
      <c r="C63" s="731" t="s">
        <v>3354</v>
      </c>
      <c r="D63" s="731"/>
      <c r="E63" s="731"/>
      <c r="F63" s="731"/>
      <c r="G63" s="716" t="s">
        <v>7686</v>
      </c>
      <c r="H63" s="731"/>
      <c r="I63" s="730" t="s">
        <v>3350</v>
      </c>
      <c r="J63" s="730">
        <v>83</v>
      </c>
      <c r="K63" s="730">
        <v>24</v>
      </c>
      <c r="L63" s="848">
        <v>492</v>
      </c>
      <c r="M63" s="732"/>
      <c r="N63" s="732"/>
      <c r="O63" s="730" t="s">
        <v>675</v>
      </c>
      <c r="P63" s="730" t="s">
        <v>1017</v>
      </c>
      <c r="T63" s="815">
        <f>VLOOKUP(L63,'Dat cong dat do'!$D$9:$M$547,5,0)</f>
        <v>0</v>
      </c>
      <c r="U63" s="815">
        <f>VLOOKUP(L63,'Dat cong dat do'!$D$9:$M$547,8,0)</f>
        <v>0</v>
      </c>
      <c r="V63" s="815">
        <v>1</v>
      </c>
    </row>
    <row r="64" spans="1:22">
      <c r="A64" s="839">
        <v>55</v>
      </c>
      <c r="B64" s="730">
        <v>9</v>
      </c>
      <c r="C64" s="731" t="s">
        <v>3355</v>
      </c>
      <c r="D64" s="731"/>
      <c r="E64" s="731"/>
      <c r="F64" s="731"/>
      <c r="G64" s="716" t="s">
        <v>7686</v>
      </c>
      <c r="H64" s="731"/>
      <c r="I64" s="730" t="s">
        <v>3350</v>
      </c>
      <c r="J64" s="730">
        <v>330</v>
      </c>
      <c r="K64" s="730">
        <v>23</v>
      </c>
      <c r="L64" s="848">
        <v>1038</v>
      </c>
      <c r="M64" s="732"/>
      <c r="N64" s="732"/>
      <c r="O64" s="730" t="s">
        <v>3356</v>
      </c>
      <c r="P64" s="730" t="s">
        <v>1017</v>
      </c>
      <c r="T64" s="815">
        <f>VLOOKUP(L64,'Dat cong dat do'!$D$9:$M$547,5,0)</f>
        <v>0</v>
      </c>
      <c r="U64" s="815">
        <f>VLOOKUP(L64,'Dat cong dat do'!$D$9:$M$547,8,0)</f>
        <v>0</v>
      </c>
      <c r="V64" s="815">
        <v>1</v>
      </c>
    </row>
    <row r="65" spans="1:22">
      <c r="A65" s="839">
        <v>56</v>
      </c>
      <c r="B65" s="730">
        <v>10</v>
      </c>
      <c r="C65" s="731" t="s">
        <v>3357</v>
      </c>
      <c r="D65" s="731"/>
      <c r="E65" s="731"/>
      <c r="F65" s="731"/>
      <c r="G65" s="716" t="s">
        <v>7686</v>
      </c>
      <c r="H65" s="731"/>
      <c r="I65" s="730" t="s">
        <v>3350</v>
      </c>
      <c r="J65" s="730">
        <v>214</v>
      </c>
      <c r="K65" s="730">
        <v>23</v>
      </c>
      <c r="L65" s="848">
        <v>6392</v>
      </c>
      <c r="M65" s="732"/>
      <c r="N65" s="732"/>
      <c r="O65" s="730" t="s">
        <v>1549</v>
      </c>
      <c r="P65" s="730" t="s">
        <v>1017</v>
      </c>
      <c r="T65" s="815">
        <f>VLOOKUP(L65,'Dat cong dat do'!$D$9:$M$547,5,0)</f>
        <v>0</v>
      </c>
      <c r="U65" s="815">
        <f>VLOOKUP(L65,'Dat cong dat do'!$D$9:$M$547,8,0)</f>
        <v>0</v>
      </c>
      <c r="V65" s="815">
        <v>1</v>
      </c>
    </row>
    <row r="66" spans="1:22">
      <c r="A66" s="839">
        <v>57</v>
      </c>
      <c r="B66" s="730">
        <v>11</v>
      </c>
      <c r="C66" s="731" t="s">
        <v>3358</v>
      </c>
      <c r="D66" s="731"/>
      <c r="E66" s="731"/>
      <c r="F66" s="731"/>
      <c r="G66" s="716" t="s">
        <v>7686</v>
      </c>
      <c r="H66" s="731"/>
      <c r="I66" s="730" t="s">
        <v>3350</v>
      </c>
      <c r="J66" s="730">
        <v>125</v>
      </c>
      <c r="K66" s="730">
        <v>34</v>
      </c>
      <c r="L66" s="848">
        <v>4184</v>
      </c>
      <c r="M66" s="732"/>
      <c r="N66" s="732"/>
      <c r="O66" s="730" t="s">
        <v>3359</v>
      </c>
      <c r="P66" s="730" t="s">
        <v>3361</v>
      </c>
      <c r="T66" s="815">
        <f>VLOOKUP(L66,'Dat cong dat do'!$D$9:$M$547,5,0)</f>
        <v>0</v>
      </c>
      <c r="U66" s="815">
        <f>VLOOKUP(L66,'Dat cong dat do'!$D$9:$M$547,8,0)</f>
        <v>0</v>
      </c>
      <c r="V66" s="815">
        <v>1</v>
      </c>
    </row>
    <row r="67" spans="1:22" ht="31.5">
      <c r="A67" s="839">
        <v>58</v>
      </c>
      <c r="B67" s="730">
        <v>12</v>
      </c>
      <c r="C67" s="731" t="s">
        <v>3362</v>
      </c>
      <c r="D67" s="731"/>
      <c r="E67" s="731"/>
      <c r="F67" s="731"/>
      <c r="G67" s="716" t="s">
        <v>7686</v>
      </c>
      <c r="H67" s="731"/>
      <c r="I67" s="730" t="s">
        <v>3350</v>
      </c>
      <c r="J67" s="730">
        <v>158</v>
      </c>
      <c r="K67" s="730">
        <v>34</v>
      </c>
      <c r="L67" s="848">
        <v>2736</v>
      </c>
      <c r="M67" s="732"/>
      <c r="N67" s="732"/>
      <c r="O67" s="730" t="s">
        <v>3363</v>
      </c>
      <c r="P67" s="730" t="s">
        <v>3361</v>
      </c>
      <c r="T67" s="815">
        <f>VLOOKUP(L67,'Dat cong dat do'!$D$9:$M$547,5,0)</f>
        <v>0</v>
      </c>
      <c r="U67" s="815">
        <f>VLOOKUP(L67,'Dat cong dat do'!$D$9:$M$547,8,0)</f>
        <v>0</v>
      </c>
      <c r="V67" s="815">
        <v>1</v>
      </c>
    </row>
    <row r="68" spans="1:22">
      <c r="A68" s="839">
        <v>59</v>
      </c>
      <c r="B68" s="730">
        <v>13</v>
      </c>
      <c r="C68" s="731" t="s">
        <v>3364</v>
      </c>
      <c r="D68" s="731"/>
      <c r="E68" s="731"/>
      <c r="F68" s="731"/>
      <c r="G68" s="716" t="s">
        <v>7686</v>
      </c>
      <c r="H68" s="731"/>
      <c r="I68" s="730" t="s">
        <v>3350</v>
      </c>
      <c r="J68" s="730">
        <v>108</v>
      </c>
      <c r="K68" s="730">
        <v>34</v>
      </c>
      <c r="L68" s="848">
        <v>15504</v>
      </c>
      <c r="M68" s="732"/>
      <c r="N68" s="732"/>
      <c r="O68" s="730" t="s">
        <v>3359</v>
      </c>
      <c r="P68" s="730" t="s">
        <v>3361</v>
      </c>
      <c r="T68" s="815">
        <f>VLOOKUP(L68,'Dat cong dat do'!$D$9:$M$547,5,0)</f>
        <v>0</v>
      </c>
      <c r="U68" s="815">
        <f>VLOOKUP(L68,'Dat cong dat do'!$D$9:$M$547,8,0)</f>
        <v>0</v>
      </c>
      <c r="V68" s="815">
        <v>1</v>
      </c>
    </row>
    <row r="69" spans="1:22">
      <c r="A69" s="839">
        <v>60</v>
      </c>
      <c r="B69" s="730">
        <v>14</v>
      </c>
      <c r="C69" s="731" t="s">
        <v>3366</v>
      </c>
      <c r="D69" s="731"/>
      <c r="E69" s="731"/>
      <c r="F69" s="731"/>
      <c r="G69" s="716" t="s">
        <v>7686</v>
      </c>
      <c r="H69" s="731"/>
      <c r="I69" s="730" t="s">
        <v>3350</v>
      </c>
      <c r="J69" s="730">
        <v>84.156999999999996</v>
      </c>
      <c r="K69" s="730">
        <v>33.340000000000003</v>
      </c>
      <c r="L69" s="848">
        <v>14361</v>
      </c>
      <c r="M69" s="732"/>
      <c r="N69" s="732"/>
      <c r="O69" s="730" t="s">
        <v>3359</v>
      </c>
      <c r="P69" s="730" t="s">
        <v>3361</v>
      </c>
      <c r="T69" s="815">
        <f>VLOOKUP(L69,'Dat cong dat do'!$D$9:$M$547,5,0)</f>
        <v>0</v>
      </c>
      <c r="U69" s="815">
        <f>VLOOKUP(L69,'Dat cong dat do'!$D$9:$M$547,8,0)</f>
        <v>0</v>
      </c>
      <c r="V69" s="815">
        <v>1</v>
      </c>
    </row>
    <row r="70" spans="1:22">
      <c r="A70" s="839">
        <v>61</v>
      </c>
      <c r="B70" s="3914">
        <v>15</v>
      </c>
      <c r="C70" s="3916" t="s">
        <v>1325</v>
      </c>
      <c r="D70" s="791"/>
      <c r="E70" s="791"/>
      <c r="F70" s="791"/>
      <c r="G70" s="716" t="s">
        <v>7686</v>
      </c>
      <c r="H70" s="791"/>
      <c r="I70" s="730" t="s">
        <v>3350</v>
      </c>
      <c r="J70" s="730">
        <v>143</v>
      </c>
      <c r="K70" s="3914">
        <v>23</v>
      </c>
      <c r="L70" s="848">
        <v>3302</v>
      </c>
      <c r="M70" s="808"/>
      <c r="N70" s="808"/>
      <c r="O70" s="3914" t="s">
        <v>766</v>
      </c>
      <c r="P70" s="3914" t="s">
        <v>1017</v>
      </c>
      <c r="T70" s="815">
        <f>VLOOKUP(L70,'Dat cong dat do'!$D$9:$M$547,5,0)</f>
        <v>0</v>
      </c>
      <c r="U70" s="815">
        <f>VLOOKUP(L70,'Dat cong dat do'!$D$9:$M$547,8,0)</f>
        <v>0</v>
      </c>
      <c r="V70" s="815">
        <v>1</v>
      </c>
    </row>
    <row r="71" spans="1:22">
      <c r="A71" s="839">
        <v>62</v>
      </c>
      <c r="B71" s="3915"/>
      <c r="C71" s="3917"/>
      <c r="D71" s="792"/>
      <c r="E71" s="792"/>
      <c r="F71" s="792"/>
      <c r="G71" s="716" t="s">
        <v>7686</v>
      </c>
      <c r="H71" s="792"/>
      <c r="I71" s="730" t="s">
        <v>3350</v>
      </c>
      <c r="J71" s="730">
        <v>678</v>
      </c>
      <c r="K71" s="3915"/>
      <c r="L71" s="848">
        <v>798</v>
      </c>
      <c r="M71" s="809"/>
      <c r="N71" s="809"/>
      <c r="O71" s="3915"/>
      <c r="P71" s="3915"/>
      <c r="T71" s="815">
        <f>VLOOKUP(L71,'Dat cong dat do'!$D$9:$M$547,5,0)</f>
        <v>0</v>
      </c>
      <c r="U71" s="815">
        <f>VLOOKUP(L71,'Dat cong dat do'!$D$9:$M$547,8,0)</f>
        <v>0</v>
      </c>
      <c r="V71" s="815">
        <v>1</v>
      </c>
    </row>
    <row r="72" spans="1:22" ht="31.5">
      <c r="A72" s="839">
        <v>63</v>
      </c>
      <c r="B72" s="820">
        <v>3</v>
      </c>
      <c r="C72" s="754" t="s">
        <v>3375</v>
      </c>
      <c r="D72" s="754"/>
      <c r="E72" s="754"/>
      <c r="F72" s="754"/>
      <c r="G72" s="716" t="s">
        <v>7686</v>
      </c>
      <c r="H72" s="754"/>
      <c r="I72" s="718" t="s">
        <v>3370</v>
      </c>
      <c r="J72" s="718">
        <v>997</v>
      </c>
      <c r="K72" s="718">
        <v>21</v>
      </c>
      <c r="L72" s="849">
        <v>2848</v>
      </c>
      <c r="M72" s="733"/>
      <c r="N72" s="733"/>
      <c r="O72" s="821" t="s">
        <v>3376</v>
      </c>
      <c r="P72" s="718"/>
      <c r="T72" s="815">
        <f>VLOOKUP(L72,'Dat cong dat do'!$D$9:$M$547,5,0)</f>
        <v>0</v>
      </c>
      <c r="U72" s="815">
        <f>VLOOKUP(L72,'Dat cong dat do'!$D$9:$M$547,8,0)</f>
        <v>0</v>
      </c>
      <c r="V72" s="815">
        <v>1</v>
      </c>
    </row>
    <row r="73" spans="1:22" ht="31.5">
      <c r="A73" s="839">
        <v>64</v>
      </c>
      <c r="B73" s="820">
        <v>7</v>
      </c>
      <c r="C73" s="754" t="s">
        <v>3369</v>
      </c>
      <c r="D73" s="754"/>
      <c r="E73" s="754"/>
      <c r="F73" s="754"/>
      <c r="G73" s="716" t="s">
        <v>7686</v>
      </c>
      <c r="H73" s="754"/>
      <c r="I73" s="718" t="s">
        <v>3370</v>
      </c>
      <c r="J73" s="718">
        <v>71</v>
      </c>
      <c r="K73" s="718">
        <v>2</v>
      </c>
      <c r="L73" s="849">
        <v>150</v>
      </c>
      <c r="M73" s="733"/>
      <c r="N73" s="733"/>
      <c r="O73" s="821" t="s">
        <v>3382</v>
      </c>
      <c r="P73" s="718"/>
      <c r="T73" s="815">
        <f>VLOOKUP(L73,'Dat cong dat do'!$D$9:$M$547,5,0)</f>
        <v>0</v>
      </c>
      <c r="U73" s="815">
        <f>VLOOKUP(L73,'Dat cong dat do'!$D$9:$M$547,8,0)</f>
        <v>0</v>
      </c>
      <c r="V73" s="815">
        <v>1</v>
      </c>
    </row>
    <row r="74" spans="1:22" ht="47.25">
      <c r="A74" s="839">
        <v>65</v>
      </c>
      <c r="B74" s="820">
        <v>8</v>
      </c>
      <c r="C74" s="754" t="s">
        <v>3369</v>
      </c>
      <c r="D74" s="754"/>
      <c r="E74" s="754"/>
      <c r="F74" s="754"/>
      <c r="G74" s="716" t="s">
        <v>7686</v>
      </c>
      <c r="H74" s="754"/>
      <c r="I74" s="718" t="s">
        <v>3370</v>
      </c>
      <c r="J74" s="718">
        <v>7</v>
      </c>
      <c r="K74" s="718">
        <v>13</v>
      </c>
      <c r="L74" s="849">
        <v>205</v>
      </c>
      <c r="M74" s="733"/>
      <c r="N74" s="733"/>
      <c r="O74" s="821" t="s">
        <v>3383</v>
      </c>
      <c r="P74" s="718"/>
      <c r="T74" s="815">
        <f>VLOOKUP(L74,'Dat cong dat do'!$D$9:$M$547,5,0)</f>
        <v>0</v>
      </c>
      <c r="U74" s="815">
        <f>VLOOKUP(L74,'Dat cong dat do'!$D$9:$M$547,8,0)</f>
        <v>0</v>
      </c>
      <c r="V74" s="815">
        <v>1</v>
      </c>
    </row>
    <row r="75" spans="1:22" ht="31.5">
      <c r="A75" s="839">
        <v>66</v>
      </c>
      <c r="B75" s="820">
        <v>9</v>
      </c>
      <c r="C75" s="754" t="s">
        <v>3375</v>
      </c>
      <c r="D75" s="754"/>
      <c r="E75" s="754"/>
      <c r="F75" s="754"/>
      <c r="G75" s="716" t="s">
        <v>7686</v>
      </c>
      <c r="H75" s="754"/>
      <c r="I75" s="718" t="s">
        <v>3370</v>
      </c>
      <c r="J75" s="718">
        <v>59</v>
      </c>
      <c r="K75" s="718">
        <v>21</v>
      </c>
      <c r="L75" s="849">
        <v>2494</v>
      </c>
      <c r="M75" s="733"/>
      <c r="N75" s="733"/>
      <c r="O75" s="821" t="s">
        <v>3384</v>
      </c>
      <c r="P75" s="718"/>
      <c r="T75" s="815">
        <f>VLOOKUP(L75,'Dat cong dat do'!$D$9:$M$547,5,0)</f>
        <v>0</v>
      </c>
      <c r="U75" s="815">
        <f>VLOOKUP(L75,'Dat cong dat do'!$D$9:$M$547,8,0)</f>
        <v>0</v>
      </c>
      <c r="V75" s="815">
        <v>1</v>
      </c>
    </row>
    <row r="76" spans="1:22" ht="31.5">
      <c r="A76" s="839">
        <v>67</v>
      </c>
      <c r="B76" s="820">
        <v>10</v>
      </c>
      <c r="C76" s="754" t="s">
        <v>3378</v>
      </c>
      <c r="D76" s="754"/>
      <c r="E76" s="754"/>
      <c r="F76" s="754"/>
      <c r="G76" s="716" t="s">
        <v>7686</v>
      </c>
      <c r="H76" s="754"/>
      <c r="I76" s="718" t="s">
        <v>3370</v>
      </c>
      <c r="J76" s="718">
        <v>6</v>
      </c>
      <c r="K76" s="718">
        <v>27</v>
      </c>
      <c r="L76" s="849">
        <v>639</v>
      </c>
      <c r="M76" s="733"/>
      <c r="N76" s="733"/>
      <c r="O76" s="821" t="s">
        <v>3385</v>
      </c>
      <c r="P76" s="718"/>
      <c r="T76" s="815">
        <f>VLOOKUP(L76,'Dat cong dat do'!$D$9:$M$547,5,0)</f>
        <v>0</v>
      </c>
      <c r="U76" s="815">
        <f>VLOOKUP(L76,'Dat cong dat do'!$D$9:$M$547,8,0)</f>
        <v>0</v>
      </c>
      <c r="V76" s="815">
        <v>1</v>
      </c>
    </row>
    <row r="77" spans="1:22" ht="31.5">
      <c r="A77" s="839">
        <v>68</v>
      </c>
      <c r="B77" s="820">
        <v>11</v>
      </c>
      <c r="C77" s="754" t="s">
        <v>3378</v>
      </c>
      <c r="D77" s="754"/>
      <c r="E77" s="754"/>
      <c r="F77" s="754"/>
      <c r="G77" s="716" t="s">
        <v>7686</v>
      </c>
      <c r="H77" s="754"/>
      <c r="I77" s="718" t="s">
        <v>3370</v>
      </c>
      <c r="J77" s="718">
        <v>998</v>
      </c>
      <c r="K77" s="718">
        <v>21</v>
      </c>
      <c r="L77" s="849">
        <v>1339</v>
      </c>
      <c r="M77" s="733"/>
      <c r="N77" s="733"/>
      <c r="O77" s="821" t="s">
        <v>3386</v>
      </c>
      <c r="P77" s="718"/>
      <c r="T77" s="815">
        <f>VLOOKUP(L77,'Dat cong dat do'!$D$9:$M$547,5,0)</f>
        <v>0</v>
      </c>
      <c r="U77" s="815">
        <f>VLOOKUP(L77,'Dat cong dat do'!$D$9:$M$547,8,0)</f>
        <v>0</v>
      </c>
      <c r="V77" s="815">
        <v>1</v>
      </c>
    </row>
    <row r="78" spans="1:22" ht="31.5">
      <c r="A78" s="839">
        <v>69</v>
      </c>
      <c r="B78" s="820">
        <v>12</v>
      </c>
      <c r="C78" s="754" t="s">
        <v>3387</v>
      </c>
      <c r="D78" s="754"/>
      <c r="E78" s="754"/>
      <c r="F78" s="754"/>
      <c r="G78" s="716" t="s">
        <v>7686</v>
      </c>
      <c r="H78" s="754"/>
      <c r="I78" s="718" t="s">
        <v>3370</v>
      </c>
      <c r="J78" s="718">
        <v>205</v>
      </c>
      <c r="K78" s="718" t="s">
        <v>3388</v>
      </c>
      <c r="L78" s="849">
        <v>397.8</v>
      </c>
      <c r="M78" s="733"/>
      <c r="N78" s="733"/>
      <c r="O78" s="821" t="s">
        <v>3389</v>
      </c>
      <c r="P78" s="718"/>
      <c r="T78" s="815">
        <f>VLOOKUP(L78,'Dat cong dat do'!$D$9:$M$547,5,0)</f>
        <v>0</v>
      </c>
      <c r="U78" s="815">
        <f>VLOOKUP(L78,'Dat cong dat do'!$D$9:$M$547,8,0)</f>
        <v>0</v>
      </c>
      <c r="V78" s="815">
        <v>1</v>
      </c>
    </row>
    <row r="79" spans="1:22" ht="47.25">
      <c r="A79" s="839">
        <v>70</v>
      </c>
      <c r="B79" s="820">
        <v>14</v>
      </c>
      <c r="C79" s="754" t="s">
        <v>3378</v>
      </c>
      <c r="D79" s="754"/>
      <c r="E79" s="754"/>
      <c r="F79" s="754"/>
      <c r="G79" s="716" t="s">
        <v>7686</v>
      </c>
      <c r="H79" s="754"/>
      <c r="I79" s="718" t="s">
        <v>3370</v>
      </c>
      <c r="J79" s="718">
        <v>130</v>
      </c>
      <c r="K79" s="718" t="s">
        <v>3390</v>
      </c>
      <c r="L79" s="849">
        <v>7302.4</v>
      </c>
      <c r="M79" s="733"/>
      <c r="N79" s="733"/>
      <c r="O79" s="821" t="s">
        <v>3392</v>
      </c>
      <c r="P79" s="718"/>
      <c r="T79" s="815">
        <f>VLOOKUP(L79,'Dat cong dat do'!$D$9:$M$547,5,0)</f>
        <v>0</v>
      </c>
      <c r="U79" s="815">
        <f>VLOOKUP(L79,'Dat cong dat do'!$D$9:$M$547,8,0)</f>
        <v>0</v>
      </c>
      <c r="V79" s="815">
        <v>1</v>
      </c>
    </row>
    <row r="80" spans="1:22" ht="31.5">
      <c r="A80" s="839">
        <v>71</v>
      </c>
      <c r="B80" s="820">
        <v>15</v>
      </c>
      <c r="C80" s="754" t="s">
        <v>3378</v>
      </c>
      <c r="D80" s="754"/>
      <c r="E80" s="754"/>
      <c r="F80" s="754"/>
      <c r="G80" s="716" t="s">
        <v>7686</v>
      </c>
      <c r="H80" s="754"/>
      <c r="I80" s="718" t="s">
        <v>3370</v>
      </c>
      <c r="J80" s="718" t="s">
        <v>3393</v>
      </c>
      <c r="K80" s="718">
        <v>21</v>
      </c>
      <c r="L80" s="849">
        <v>10139</v>
      </c>
      <c r="M80" s="733"/>
      <c r="N80" s="733"/>
      <c r="O80" s="821" t="s">
        <v>3394</v>
      </c>
      <c r="P80" s="718"/>
      <c r="T80" s="815">
        <f>VLOOKUP(L80,'Dat cong dat do'!$D$9:$M$547,5,0)</f>
        <v>0</v>
      </c>
      <c r="U80" s="815">
        <f>VLOOKUP(L80,'Dat cong dat do'!$D$9:$M$547,8,0)</f>
        <v>0</v>
      </c>
      <c r="V80" s="815">
        <v>1</v>
      </c>
    </row>
    <row r="81" spans="1:22" ht="31.5">
      <c r="A81" s="839">
        <v>72</v>
      </c>
      <c r="B81" s="820">
        <v>16</v>
      </c>
      <c r="C81" s="754" t="s">
        <v>3387</v>
      </c>
      <c r="D81" s="754"/>
      <c r="E81" s="754"/>
      <c r="F81" s="754"/>
      <c r="G81" s="716" t="s">
        <v>7686</v>
      </c>
      <c r="H81" s="754"/>
      <c r="I81" s="718" t="s">
        <v>3370</v>
      </c>
      <c r="J81" s="718">
        <v>22</v>
      </c>
      <c r="K81" s="718">
        <v>22</v>
      </c>
      <c r="L81" s="849">
        <v>10821</v>
      </c>
      <c r="M81" s="733"/>
      <c r="N81" s="733"/>
      <c r="O81" s="821" t="s">
        <v>3395</v>
      </c>
      <c r="P81" s="718"/>
      <c r="T81" s="815">
        <f>VLOOKUP(L81,'Dat cong dat do'!$D$9:$M$547,5,0)</f>
        <v>0</v>
      </c>
      <c r="U81" s="815">
        <f>VLOOKUP(L81,'Dat cong dat do'!$D$9:$M$547,8,0)</f>
        <v>0</v>
      </c>
      <c r="V81" s="815">
        <v>1</v>
      </c>
    </row>
    <row r="82" spans="1:22" ht="31.5">
      <c r="A82" s="839">
        <v>73</v>
      </c>
      <c r="B82" s="820">
        <v>17</v>
      </c>
      <c r="C82" s="754" t="s">
        <v>3378</v>
      </c>
      <c r="D82" s="754"/>
      <c r="E82" s="754"/>
      <c r="F82" s="754"/>
      <c r="G82" s="716" t="s">
        <v>7686</v>
      </c>
      <c r="H82" s="754"/>
      <c r="I82" s="718" t="s">
        <v>3370</v>
      </c>
      <c r="J82" s="718">
        <v>735</v>
      </c>
      <c r="K82" s="718" t="s">
        <v>3390</v>
      </c>
      <c r="L82" s="849">
        <v>3271</v>
      </c>
      <c r="M82" s="733"/>
      <c r="N82" s="733"/>
      <c r="O82" s="821" t="s">
        <v>3396</v>
      </c>
      <c r="P82" s="718"/>
      <c r="T82" s="815">
        <f>VLOOKUP(L82,'Dat cong dat do'!$D$9:$M$547,5,0)</f>
        <v>0</v>
      </c>
      <c r="U82" s="815">
        <f>VLOOKUP(L82,'Dat cong dat do'!$D$9:$M$547,8,0)</f>
        <v>0</v>
      </c>
      <c r="V82" s="815">
        <v>1</v>
      </c>
    </row>
    <row r="83" spans="1:22">
      <c r="A83" s="839">
        <v>74</v>
      </c>
      <c r="B83" s="820">
        <v>18</v>
      </c>
      <c r="C83" s="754" t="s">
        <v>3387</v>
      </c>
      <c r="D83" s="754"/>
      <c r="E83" s="754"/>
      <c r="F83" s="754"/>
      <c r="G83" s="716" t="s">
        <v>7686</v>
      </c>
      <c r="H83" s="754"/>
      <c r="I83" s="718" t="s">
        <v>3370</v>
      </c>
      <c r="J83" s="718">
        <v>10</v>
      </c>
      <c r="K83" s="718">
        <v>21</v>
      </c>
      <c r="L83" s="849">
        <v>753.5</v>
      </c>
      <c r="M83" s="733"/>
      <c r="N83" s="733"/>
      <c r="O83" s="821" t="s">
        <v>3397</v>
      </c>
      <c r="P83" s="718"/>
      <c r="T83" s="815">
        <f>VLOOKUP(L83,'Dat cong dat do'!$D$9:$M$547,5,0)</f>
        <v>0</v>
      </c>
      <c r="U83" s="815">
        <f>VLOOKUP(L83,'Dat cong dat do'!$D$9:$M$547,8,0)</f>
        <v>0</v>
      </c>
      <c r="V83" s="815">
        <v>1</v>
      </c>
    </row>
    <row r="84" spans="1:22">
      <c r="A84" s="839">
        <v>75</v>
      </c>
      <c r="B84" s="820">
        <v>19</v>
      </c>
      <c r="C84" s="754" t="s">
        <v>3387</v>
      </c>
      <c r="D84" s="754"/>
      <c r="E84" s="754"/>
      <c r="F84" s="754"/>
      <c r="G84" s="716" t="s">
        <v>7686</v>
      </c>
      <c r="H84" s="754"/>
      <c r="I84" s="718" t="s">
        <v>3370</v>
      </c>
      <c r="J84" s="718">
        <v>83</v>
      </c>
      <c r="K84" s="718">
        <v>21</v>
      </c>
      <c r="L84" s="849">
        <v>1076.7</v>
      </c>
      <c r="M84" s="733"/>
      <c r="N84" s="733"/>
      <c r="O84" s="821" t="s">
        <v>3397</v>
      </c>
      <c r="P84" s="718"/>
      <c r="T84" s="815">
        <f>VLOOKUP(L84,'Dat cong dat do'!$D$9:$M$547,5,0)</f>
        <v>0</v>
      </c>
      <c r="U84" s="815">
        <f>VLOOKUP(L84,'Dat cong dat do'!$D$9:$M$547,8,0)</f>
        <v>0</v>
      </c>
      <c r="V84" s="815">
        <v>1</v>
      </c>
    </row>
    <row r="85" spans="1:22">
      <c r="A85" s="839">
        <v>76</v>
      </c>
      <c r="B85" s="820">
        <v>20</v>
      </c>
      <c r="C85" s="754" t="s">
        <v>3387</v>
      </c>
      <c r="D85" s="754"/>
      <c r="E85" s="754"/>
      <c r="F85" s="754"/>
      <c r="G85" s="716" t="s">
        <v>7686</v>
      </c>
      <c r="H85" s="754"/>
      <c r="I85" s="718" t="s">
        <v>3370</v>
      </c>
      <c r="J85" s="718">
        <v>853</v>
      </c>
      <c r="K85" s="718">
        <v>21</v>
      </c>
      <c r="L85" s="849">
        <v>2375</v>
      </c>
      <c r="M85" s="733"/>
      <c r="N85" s="733"/>
      <c r="O85" s="821" t="s">
        <v>3397</v>
      </c>
      <c r="P85" s="718"/>
      <c r="T85" s="815">
        <f>VLOOKUP(L85,'Dat cong dat do'!$D$9:$M$547,5,0)</f>
        <v>0</v>
      </c>
      <c r="U85" s="815">
        <f>VLOOKUP(L85,'Dat cong dat do'!$D$9:$M$547,8,0)</f>
        <v>0</v>
      </c>
      <c r="V85" s="815">
        <v>1</v>
      </c>
    </row>
    <row r="86" spans="1:22">
      <c r="A86" s="839">
        <v>77</v>
      </c>
      <c r="B86" s="820">
        <v>21</v>
      </c>
      <c r="C86" s="754" t="s">
        <v>3375</v>
      </c>
      <c r="D86" s="754"/>
      <c r="E86" s="754"/>
      <c r="F86" s="754"/>
      <c r="G86" s="716" t="s">
        <v>7686</v>
      </c>
      <c r="H86" s="754"/>
      <c r="I86" s="718" t="s">
        <v>3370</v>
      </c>
      <c r="J86" s="718">
        <v>1</v>
      </c>
      <c r="K86" s="718">
        <v>21</v>
      </c>
      <c r="L86" s="849">
        <v>6790</v>
      </c>
      <c r="M86" s="733"/>
      <c r="N86" s="733"/>
      <c r="O86" s="821" t="s">
        <v>3397</v>
      </c>
      <c r="P86" s="718"/>
      <c r="T86" s="815">
        <f>VLOOKUP(L86,'Dat cong dat do'!$D$9:$M$547,5,0)</f>
        <v>0</v>
      </c>
      <c r="U86" s="815">
        <f>VLOOKUP(L86,'Dat cong dat do'!$D$9:$M$547,8,0)</f>
        <v>0</v>
      </c>
      <c r="V86" s="815">
        <v>1</v>
      </c>
    </row>
    <row r="87" spans="1:22">
      <c r="A87" s="839">
        <v>78</v>
      </c>
      <c r="B87" s="397">
        <v>1</v>
      </c>
      <c r="C87" s="734" t="s">
        <v>3414</v>
      </c>
      <c r="D87" s="734"/>
      <c r="E87" s="734"/>
      <c r="F87" s="734"/>
      <c r="G87" s="716" t="s">
        <v>7686</v>
      </c>
      <c r="H87" s="734"/>
      <c r="I87" s="361" t="s">
        <v>3415</v>
      </c>
      <c r="J87" s="399">
        <v>595</v>
      </c>
      <c r="K87" s="399">
        <v>5</v>
      </c>
      <c r="L87" s="850">
        <v>2742</v>
      </c>
      <c r="M87" s="735"/>
      <c r="N87" s="735"/>
      <c r="O87" s="361" t="s">
        <v>3416</v>
      </c>
      <c r="P87" s="400" t="s">
        <v>3417</v>
      </c>
      <c r="T87" s="815">
        <f>VLOOKUP(L87,'Dat cong dat do'!$D$9:$M$547,5,0)</f>
        <v>0</v>
      </c>
      <c r="U87" s="815">
        <f>VLOOKUP(L87,'Dat cong dat do'!$D$9:$M$547,8,0)</f>
        <v>0</v>
      </c>
      <c r="V87" s="815">
        <v>1</v>
      </c>
    </row>
    <row r="88" spans="1:22">
      <c r="A88" s="839">
        <v>79</v>
      </c>
      <c r="B88" s="397">
        <v>2</v>
      </c>
      <c r="C88" s="736" t="s">
        <v>3418</v>
      </c>
      <c r="D88" s="736"/>
      <c r="E88" s="736"/>
      <c r="F88" s="736"/>
      <c r="G88" s="716" t="s">
        <v>7686</v>
      </c>
      <c r="H88" s="736"/>
      <c r="I88" s="361" t="s">
        <v>3415</v>
      </c>
      <c r="J88" s="401">
        <v>120</v>
      </c>
      <c r="K88" s="401">
        <v>5</v>
      </c>
      <c r="L88" s="850">
        <v>1867</v>
      </c>
      <c r="M88" s="735"/>
      <c r="N88" s="735"/>
      <c r="O88" s="400" t="s">
        <v>3419</v>
      </c>
      <c r="P88" s="400" t="s">
        <v>3417</v>
      </c>
      <c r="T88" s="815">
        <f>VLOOKUP(L88,'Dat cong dat do'!$D$9:$M$547,5,0)</f>
        <v>0</v>
      </c>
      <c r="U88" s="815">
        <f>VLOOKUP(L88,'Dat cong dat do'!$D$9:$M$547,8,0)</f>
        <v>0</v>
      </c>
      <c r="V88" s="815">
        <v>1</v>
      </c>
    </row>
    <row r="89" spans="1:22">
      <c r="A89" s="839">
        <v>80</v>
      </c>
      <c r="B89" s="397">
        <v>3</v>
      </c>
      <c r="C89" s="736" t="s">
        <v>3420</v>
      </c>
      <c r="D89" s="736"/>
      <c r="E89" s="736"/>
      <c r="F89" s="736"/>
      <c r="G89" s="716" t="s">
        <v>7686</v>
      </c>
      <c r="H89" s="736"/>
      <c r="I89" s="361" t="s">
        <v>3415</v>
      </c>
      <c r="J89" s="401" t="s">
        <v>3421</v>
      </c>
      <c r="K89" s="401">
        <v>6</v>
      </c>
      <c r="L89" s="850">
        <v>3083.6</v>
      </c>
      <c r="M89" s="735"/>
      <c r="N89" s="735"/>
      <c r="O89" s="400" t="s">
        <v>3422</v>
      </c>
      <c r="P89" s="400" t="s">
        <v>3417</v>
      </c>
      <c r="T89" s="815">
        <f>VLOOKUP(L89,'Dat cong dat do'!$D$9:$M$547,5,0)</f>
        <v>0</v>
      </c>
      <c r="U89" s="815">
        <f>VLOOKUP(L89,'Dat cong dat do'!$D$9:$M$547,8,0)</f>
        <v>0</v>
      </c>
      <c r="V89" s="815">
        <v>1</v>
      </c>
    </row>
    <row r="90" spans="1:22">
      <c r="A90" s="839">
        <v>81</v>
      </c>
      <c r="B90" s="397">
        <v>4</v>
      </c>
      <c r="C90" s="736" t="s">
        <v>3423</v>
      </c>
      <c r="D90" s="736"/>
      <c r="E90" s="736"/>
      <c r="F90" s="736"/>
      <c r="G90" s="716" t="s">
        <v>7686</v>
      </c>
      <c r="H90" s="736"/>
      <c r="I90" s="361" t="s">
        <v>3415</v>
      </c>
      <c r="J90" s="401">
        <v>169</v>
      </c>
      <c r="K90" s="401">
        <v>6</v>
      </c>
      <c r="L90" s="850">
        <v>492</v>
      </c>
      <c r="M90" s="735"/>
      <c r="N90" s="735"/>
      <c r="O90" s="400" t="s">
        <v>3422</v>
      </c>
      <c r="P90" s="400" t="s">
        <v>3417</v>
      </c>
      <c r="T90" s="815">
        <f>VLOOKUP(L90,'Dat cong dat do'!$D$9:$M$547,5,0)</f>
        <v>0</v>
      </c>
      <c r="U90" s="815">
        <f>VLOOKUP(L90,'Dat cong dat do'!$D$9:$M$547,8,0)</f>
        <v>0</v>
      </c>
      <c r="V90" s="815">
        <v>1</v>
      </c>
    </row>
    <row r="91" spans="1:22">
      <c r="A91" s="839">
        <v>82</v>
      </c>
      <c r="B91" s="397">
        <v>5</v>
      </c>
      <c r="C91" s="736" t="s">
        <v>3423</v>
      </c>
      <c r="D91" s="736"/>
      <c r="E91" s="736"/>
      <c r="F91" s="736"/>
      <c r="G91" s="716" t="s">
        <v>7686</v>
      </c>
      <c r="H91" s="736"/>
      <c r="I91" s="361" t="s">
        <v>3415</v>
      </c>
      <c r="J91" s="401">
        <v>170</v>
      </c>
      <c r="K91" s="401">
        <v>6</v>
      </c>
      <c r="L91" s="850">
        <v>58070.1</v>
      </c>
      <c r="M91" s="735"/>
      <c r="N91" s="735"/>
      <c r="O91" s="400" t="s">
        <v>3422</v>
      </c>
      <c r="P91" s="400" t="s">
        <v>3417</v>
      </c>
      <c r="T91" s="815">
        <f>VLOOKUP(L91,'Dat cong dat do'!$D$9:$M$547,5,0)</f>
        <v>0</v>
      </c>
      <c r="U91" s="815">
        <f>VLOOKUP(L91,'Dat cong dat do'!$D$9:$M$547,8,0)</f>
        <v>0</v>
      </c>
      <c r="V91" s="815">
        <v>1</v>
      </c>
    </row>
    <row r="92" spans="1:22">
      <c r="A92" s="839">
        <v>83</v>
      </c>
      <c r="B92" s="397">
        <v>6</v>
      </c>
      <c r="C92" s="734" t="s">
        <v>3424</v>
      </c>
      <c r="D92" s="734"/>
      <c r="E92" s="734"/>
      <c r="F92" s="734"/>
      <c r="G92" s="716" t="s">
        <v>7686</v>
      </c>
      <c r="H92" s="734"/>
      <c r="I92" s="361" t="s">
        <v>3415</v>
      </c>
      <c r="J92" s="399">
        <v>348</v>
      </c>
      <c r="K92" s="399">
        <v>10</v>
      </c>
      <c r="L92" s="850">
        <v>4012</v>
      </c>
      <c r="M92" s="735"/>
      <c r="N92" s="735"/>
      <c r="O92" s="400" t="s">
        <v>3422</v>
      </c>
      <c r="P92" s="400" t="s">
        <v>3417</v>
      </c>
      <c r="T92" s="815">
        <f>VLOOKUP(L92,'Dat cong dat do'!$D$9:$M$547,5,0)</f>
        <v>0</v>
      </c>
      <c r="U92" s="815">
        <f>VLOOKUP(L92,'Dat cong dat do'!$D$9:$M$547,8,0)</f>
        <v>0</v>
      </c>
      <c r="V92" s="815">
        <v>1</v>
      </c>
    </row>
    <row r="93" spans="1:22">
      <c r="A93" s="839">
        <v>84</v>
      </c>
      <c r="B93" s="397">
        <v>7</v>
      </c>
      <c r="C93" s="734" t="s">
        <v>3424</v>
      </c>
      <c r="D93" s="734"/>
      <c r="E93" s="734"/>
      <c r="F93" s="734"/>
      <c r="G93" s="716" t="s">
        <v>7686</v>
      </c>
      <c r="H93" s="734"/>
      <c r="I93" s="361" t="s">
        <v>3415</v>
      </c>
      <c r="J93" s="399">
        <v>349</v>
      </c>
      <c r="K93" s="399">
        <v>10</v>
      </c>
      <c r="L93" s="850">
        <v>8097</v>
      </c>
      <c r="M93" s="735"/>
      <c r="N93" s="735"/>
      <c r="O93" s="400" t="s">
        <v>3422</v>
      </c>
      <c r="P93" s="400" t="s">
        <v>3417</v>
      </c>
      <c r="T93" s="815">
        <f>VLOOKUP(L93,'Dat cong dat do'!$D$9:$M$547,5,0)</f>
        <v>0</v>
      </c>
      <c r="U93" s="815">
        <f>VLOOKUP(L93,'Dat cong dat do'!$D$9:$M$547,8,0)</f>
        <v>0</v>
      </c>
      <c r="V93" s="815">
        <v>1</v>
      </c>
    </row>
    <row r="94" spans="1:22">
      <c r="A94" s="839">
        <v>85</v>
      </c>
      <c r="B94" s="397">
        <v>8</v>
      </c>
      <c r="C94" s="734" t="s">
        <v>3425</v>
      </c>
      <c r="D94" s="734"/>
      <c r="E94" s="734"/>
      <c r="F94" s="734"/>
      <c r="G94" s="716" t="s">
        <v>7686</v>
      </c>
      <c r="H94" s="734"/>
      <c r="I94" s="361" t="s">
        <v>3415</v>
      </c>
      <c r="J94" s="399">
        <v>802</v>
      </c>
      <c r="K94" s="399">
        <v>10</v>
      </c>
      <c r="L94" s="850">
        <v>476.8</v>
      </c>
      <c r="M94" s="735"/>
      <c r="N94" s="735"/>
      <c r="O94" s="400" t="s">
        <v>3422</v>
      </c>
      <c r="P94" s="400" t="s">
        <v>3417</v>
      </c>
      <c r="T94" s="815">
        <f>VLOOKUP(L94,'Dat cong dat do'!$D$9:$M$547,5,0)</f>
        <v>0</v>
      </c>
      <c r="U94" s="815">
        <f>VLOOKUP(L94,'Dat cong dat do'!$D$9:$M$547,8,0)</f>
        <v>0</v>
      </c>
      <c r="V94" s="815">
        <v>1</v>
      </c>
    </row>
    <row r="95" spans="1:22">
      <c r="A95" s="839">
        <v>86</v>
      </c>
      <c r="B95" s="397">
        <v>9</v>
      </c>
      <c r="C95" s="734" t="s">
        <v>3426</v>
      </c>
      <c r="D95" s="734"/>
      <c r="E95" s="734"/>
      <c r="F95" s="734"/>
      <c r="G95" s="716" t="s">
        <v>7686</v>
      </c>
      <c r="H95" s="734"/>
      <c r="I95" s="361" t="s">
        <v>3415</v>
      </c>
      <c r="J95" s="399">
        <v>349</v>
      </c>
      <c r="K95" s="399">
        <v>10</v>
      </c>
      <c r="L95" s="850">
        <v>4800</v>
      </c>
      <c r="M95" s="735"/>
      <c r="N95" s="735"/>
      <c r="O95" s="361" t="s">
        <v>3416</v>
      </c>
      <c r="P95" s="400" t="s">
        <v>3417</v>
      </c>
      <c r="T95" s="815">
        <f>VLOOKUP(L95,'Dat cong dat do'!$D$9:$M$547,5,0)</f>
        <v>0</v>
      </c>
      <c r="U95" s="815">
        <f>VLOOKUP(L95,'Dat cong dat do'!$D$9:$M$547,8,0)</f>
        <v>0</v>
      </c>
      <c r="V95" s="815">
        <v>1</v>
      </c>
    </row>
    <row r="96" spans="1:22">
      <c r="A96" s="839">
        <v>87</v>
      </c>
      <c r="B96" s="397">
        <v>10</v>
      </c>
      <c r="C96" s="736" t="s">
        <v>750</v>
      </c>
      <c r="D96" s="736"/>
      <c r="E96" s="736"/>
      <c r="F96" s="736"/>
      <c r="G96" s="716" t="s">
        <v>7686</v>
      </c>
      <c r="H96" s="736"/>
      <c r="I96" s="361" t="s">
        <v>3415</v>
      </c>
      <c r="J96" s="401">
        <v>215</v>
      </c>
      <c r="K96" s="401">
        <v>11</v>
      </c>
      <c r="L96" s="850">
        <v>6688</v>
      </c>
      <c r="M96" s="735"/>
      <c r="N96" s="735"/>
      <c r="O96" s="361" t="s">
        <v>3416</v>
      </c>
      <c r="P96" s="400" t="s">
        <v>3417</v>
      </c>
      <c r="T96" s="815">
        <f>VLOOKUP(L96,'Dat cong dat do'!$D$9:$M$547,5,0)</f>
        <v>0</v>
      </c>
      <c r="U96" s="815">
        <f>VLOOKUP(L96,'Dat cong dat do'!$D$9:$M$547,8,0)</f>
        <v>0</v>
      </c>
      <c r="V96" s="815">
        <v>1</v>
      </c>
    </row>
    <row r="97" spans="1:22">
      <c r="A97" s="839">
        <v>88</v>
      </c>
      <c r="B97" s="397">
        <v>11</v>
      </c>
      <c r="C97" s="736" t="s">
        <v>750</v>
      </c>
      <c r="D97" s="736"/>
      <c r="E97" s="736"/>
      <c r="F97" s="736"/>
      <c r="G97" s="716" t="s">
        <v>7686</v>
      </c>
      <c r="H97" s="736"/>
      <c r="I97" s="361" t="s">
        <v>3415</v>
      </c>
      <c r="J97" s="401">
        <v>388</v>
      </c>
      <c r="K97" s="401">
        <v>11</v>
      </c>
      <c r="L97" s="850">
        <v>664</v>
      </c>
      <c r="M97" s="735"/>
      <c r="N97" s="735"/>
      <c r="O97" s="361" t="s">
        <v>3416</v>
      </c>
      <c r="P97" s="400" t="s">
        <v>3417</v>
      </c>
      <c r="T97" s="815">
        <f>VLOOKUP(L97,'Dat cong dat do'!$D$9:$M$547,5,0)</f>
        <v>0</v>
      </c>
      <c r="U97" s="815">
        <f>VLOOKUP(L97,'Dat cong dat do'!$D$9:$M$547,8,0)</f>
        <v>0</v>
      </c>
      <c r="V97" s="815">
        <v>1</v>
      </c>
    </row>
    <row r="98" spans="1:22">
      <c r="A98" s="839">
        <v>89</v>
      </c>
      <c r="B98" s="397">
        <v>12</v>
      </c>
      <c r="C98" s="736" t="s">
        <v>839</v>
      </c>
      <c r="D98" s="736"/>
      <c r="E98" s="736"/>
      <c r="F98" s="736"/>
      <c r="G98" s="716" t="s">
        <v>7686</v>
      </c>
      <c r="H98" s="736"/>
      <c r="I98" s="361" t="s">
        <v>3415</v>
      </c>
      <c r="J98" s="401">
        <v>389</v>
      </c>
      <c r="K98" s="401">
        <v>11</v>
      </c>
      <c r="L98" s="850">
        <v>3721</v>
      </c>
      <c r="M98" s="735"/>
      <c r="N98" s="735"/>
      <c r="O98" s="361" t="s">
        <v>3416</v>
      </c>
      <c r="P98" s="400" t="s">
        <v>3417</v>
      </c>
      <c r="T98" s="815">
        <f>VLOOKUP(L98,'Dat cong dat do'!$D$9:$M$547,5,0)</f>
        <v>0</v>
      </c>
      <c r="U98" s="815">
        <f>VLOOKUP(L98,'Dat cong dat do'!$D$9:$M$547,8,0)</f>
        <v>0</v>
      </c>
      <c r="V98" s="815">
        <v>1</v>
      </c>
    </row>
    <row r="99" spans="1:22">
      <c r="A99" s="839">
        <v>90</v>
      </c>
      <c r="B99" s="397">
        <v>13</v>
      </c>
      <c r="C99" s="736" t="s">
        <v>3428</v>
      </c>
      <c r="D99" s="736"/>
      <c r="E99" s="736"/>
      <c r="F99" s="736"/>
      <c r="G99" s="716" t="s">
        <v>7686</v>
      </c>
      <c r="H99" s="736"/>
      <c r="I99" s="361" t="s">
        <v>3415</v>
      </c>
      <c r="J99" s="401">
        <v>392</v>
      </c>
      <c r="K99" s="401">
        <v>11</v>
      </c>
      <c r="L99" s="850">
        <v>319</v>
      </c>
      <c r="M99" s="735"/>
      <c r="N99" s="735"/>
      <c r="O99" s="361" t="s">
        <v>3416</v>
      </c>
      <c r="P99" s="400" t="s">
        <v>3417</v>
      </c>
      <c r="T99" s="815">
        <f>VLOOKUP(L99,'Dat cong dat do'!$D$9:$M$547,5,0)</f>
        <v>0</v>
      </c>
      <c r="U99" s="815">
        <f>VLOOKUP(L99,'Dat cong dat do'!$D$9:$M$547,8,0)</f>
        <v>0</v>
      </c>
      <c r="V99" s="815">
        <v>1</v>
      </c>
    </row>
    <row r="100" spans="1:22">
      <c r="A100" s="839">
        <v>91</v>
      </c>
      <c r="B100" s="397">
        <v>14</v>
      </c>
      <c r="C100" s="736" t="s">
        <v>825</v>
      </c>
      <c r="D100" s="736"/>
      <c r="E100" s="736"/>
      <c r="F100" s="736"/>
      <c r="G100" s="716" t="s">
        <v>7686</v>
      </c>
      <c r="H100" s="736"/>
      <c r="I100" s="361" t="s">
        <v>3415</v>
      </c>
      <c r="J100" s="401">
        <v>98</v>
      </c>
      <c r="K100" s="401">
        <v>11</v>
      </c>
      <c r="L100" s="850">
        <v>11276</v>
      </c>
      <c r="M100" s="735"/>
      <c r="N100" s="735"/>
      <c r="O100" s="361" t="s">
        <v>3416</v>
      </c>
      <c r="P100" s="400" t="s">
        <v>3417</v>
      </c>
      <c r="T100" s="815">
        <f>VLOOKUP(L100,'Dat cong dat do'!$D$9:$M$547,5,0)</f>
        <v>0</v>
      </c>
      <c r="U100" s="815">
        <f>VLOOKUP(L100,'Dat cong dat do'!$D$9:$M$547,8,0)</f>
        <v>0</v>
      </c>
      <c r="V100" s="815">
        <v>1</v>
      </c>
    </row>
    <row r="101" spans="1:22">
      <c r="A101" s="839">
        <v>92</v>
      </c>
      <c r="B101" s="397">
        <v>15</v>
      </c>
      <c r="C101" s="736" t="s">
        <v>3429</v>
      </c>
      <c r="D101" s="736"/>
      <c r="E101" s="736"/>
      <c r="F101" s="736"/>
      <c r="G101" s="716" t="s">
        <v>7686</v>
      </c>
      <c r="H101" s="736"/>
      <c r="I101" s="361" t="s">
        <v>3415</v>
      </c>
      <c r="J101" s="401">
        <v>524</v>
      </c>
      <c r="K101" s="401">
        <v>11</v>
      </c>
      <c r="L101" s="850">
        <v>3091</v>
      </c>
      <c r="M101" s="735"/>
      <c r="N101" s="735"/>
      <c r="O101" s="361" t="s">
        <v>3416</v>
      </c>
      <c r="P101" s="400" t="s">
        <v>3417</v>
      </c>
      <c r="T101" s="815">
        <f>VLOOKUP(L101,'Dat cong dat do'!$D$9:$M$547,5,0)</f>
        <v>0</v>
      </c>
      <c r="U101" s="815">
        <f>VLOOKUP(L101,'Dat cong dat do'!$D$9:$M$547,8,0)</f>
        <v>0</v>
      </c>
      <c r="V101" s="815">
        <v>1</v>
      </c>
    </row>
    <row r="102" spans="1:22">
      <c r="A102" s="839">
        <v>93</v>
      </c>
      <c r="B102" s="397">
        <v>16</v>
      </c>
      <c r="C102" s="736" t="s">
        <v>3429</v>
      </c>
      <c r="D102" s="736"/>
      <c r="E102" s="736"/>
      <c r="F102" s="736"/>
      <c r="G102" s="716" t="s">
        <v>7686</v>
      </c>
      <c r="H102" s="736"/>
      <c r="I102" s="361" t="s">
        <v>3415</v>
      </c>
      <c r="J102" s="401">
        <v>610</v>
      </c>
      <c r="K102" s="401">
        <v>11</v>
      </c>
      <c r="L102" s="850">
        <v>1517</v>
      </c>
      <c r="M102" s="735"/>
      <c r="N102" s="735"/>
      <c r="O102" s="361" t="s">
        <v>3416</v>
      </c>
      <c r="P102" s="400" t="s">
        <v>3417</v>
      </c>
      <c r="T102" s="815">
        <f>VLOOKUP(L102,'Dat cong dat do'!$D$9:$M$547,5,0)</f>
        <v>0</v>
      </c>
      <c r="U102" s="815">
        <f>VLOOKUP(L102,'Dat cong dat do'!$D$9:$M$547,8,0)</f>
        <v>0</v>
      </c>
      <c r="V102" s="815">
        <v>1</v>
      </c>
    </row>
    <row r="103" spans="1:22">
      <c r="A103" s="839">
        <v>94</v>
      </c>
      <c r="B103" s="397">
        <v>17</v>
      </c>
      <c r="C103" s="736" t="s">
        <v>3429</v>
      </c>
      <c r="D103" s="736"/>
      <c r="E103" s="736"/>
      <c r="F103" s="736"/>
      <c r="G103" s="716" t="s">
        <v>7686</v>
      </c>
      <c r="H103" s="736"/>
      <c r="I103" s="361" t="s">
        <v>3415</v>
      </c>
      <c r="J103" s="401">
        <v>375</v>
      </c>
      <c r="K103" s="401">
        <v>11</v>
      </c>
      <c r="L103" s="850">
        <v>10251</v>
      </c>
      <c r="M103" s="735"/>
      <c r="N103" s="735"/>
      <c r="O103" s="361" t="s">
        <v>3416</v>
      </c>
      <c r="P103" s="400" t="s">
        <v>3417</v>
      </c>
      <c r="T103" s="815">
        <f>VLOOKUP(L103,'Dat cong dat do'!$D$9:$M$547,5,0)</f>
        <v>0</v>
      </c>
      <c r="U103" s="815">
        <f>VLOOKUP(L103,'Dat cong dat do'!$D$9:$M$547,8,0)</f>
        <v>0</v>
      </c>
      <c r="V103" s="815">
        <v>1</v>
      </c>
    </row>
    <row r="104" spans="1:22">
      <c r="A104" s="839">
        <v>95</v>
      </c>
      <c r="B104" s="397">
        <v>18</v>
      </c>
      <c r="C104" s="734" t="s">
        <v>3430</v>
      </c>
      <c r="D104" s="734"/>
      <c r="E104" s="734"/>
      <c r="F104" s="734"/>
      <c r="G104" s="716" t="s">
        <v>7686</v>
      </c>
      <c r="H104" s="734"/>
      <c r="I104" s="361" t="s">
        <v>3415</v>
      </c>
      <c r="J104" s="399">
        <v>12</v>
      </c>
      <c r="K104" s="399">
        <v>13</v>
      </c>
      <c r="L104" s="850">
        <v>1323.2</v>
      </c>
      <c r="M104" s="735"/>
      <c r="N104" s="735"/>
      <c r="O104" s="400" t="s">
        <v>3422</v>
      </c>
      <c r="P104" s="400" t="s">
        <v>3417</v>
      </c>
      <c r="T104" s="815">
        <f>VLOOKUP(L104,'Dat cong dat do'!$D$9:$M$547,5,0)</f>
        <v>0</v>
      </c>
      <c r="U104" s="815">
        <f>VLOOKUP(L104,'Dat cong dat do'!$D$9:$M$547,8,0)</f>
        <v>0</v>
      </c>
      <c r="V104" s="815">
        <v>1</v>
      </c>
    </row>
    <row r="105" spans="1:22">
      <c r="A105" s="839">
        <v>96</v>
      </c>
      <c r="B105" s="397">
        <v>19</v>
      </c>
      <c r="C105" s="734" t="s">
        <v>3430</v>
      </c>
      <c r="D105" s="734"/>
      <c r="E105" s="734"/>
      <c r="F105" s="734"/>
      <c r="G105" s="716" t="s">
        <v>7686</v>
      </c>
      <c r="H105" s="734"/>
      <c r="I105" s="361" t="s">
        <v>3415</v>
      </c>
      <c r="J105" s="399">
        <v>70</v>
      </c>
      <c r="K105" s="399">
        <v>13</v>
      </c>
      <c r="L105" s="850">
        <v>5369.9</v>
      </c>
      <c r="M105" s="735"/>
      <c r="N105" s="735"/>
      <c r="O105" s="400" t="s">
        <v>3422</v>
      </c>
      <c r="P105" s="400" t="s">
        <v>3417</v>
      </c>
      <c r="T105" s="815">
        <f>VLOOKUP(L105,'Dat cong dat do'!$D$9:$M$547,5,0)</f>
        <v>0</v>
      </c>
      <c r="U105" s="815">
        <f>VLOOKUP(L105,'Dat cong dat do'!$D$9:$M$547,8,0)</f>
        <v>0</v>
      </c>
      <c r="V105" s="815">
        <v>1</v>
      </c>
    </row>
    <row r="106" spans="1:22">
      <c r="A106" s="839">
        <v>97</v>
      </c>
      <c r="B106" s="822">
        <v>1</v>
      </c>
      <c r="C106" s="737" t="s">
        <v>974</v>
      </c>
      <c r="D106" s="737"/>
      <c r="E106" s="737"/>
      <c r="F106" s="737"/>
      <c r="G106" s="716" t="s">
        <v>7686</v>
      </c>
      <c r="H106" s="737"/>
      <c r="I106" s="738" t="s">
        <v>3431</v>
      </c>
      <c r="J106" s="740">
        <v>257</v>
      </c>
      <c r="K106" s="740">
        <v>42</v>
      </c>
      <c r="L106" s="851">
        <v>2130</v>
      </c>
      <c r="M106" s="739"/>
      <c r="N106" s="739"/>
      <c r="O106" s="740" t="s">
        <v>3432</v>
      </c>
      <c r="P106" s="738" t="s">
        <v>3233</v>
      </c>
      <c r="T106" s="815">
        <f>VLOOKUP(L106,'Dat cong dat do'!$D$9:$M$547,5,0)</f>
        <v>0</v>
      </c>
      <c r="U106" s="815">
        <f>VLOOKUP(L106,'Dat cong dat do'!$D$9:$M$547,8,0)</f>
        <v>0</v>
      </c>
      <c r="V106" s="815">
        <v>1</v>
      </c>
    </row>
    <row r="107" spans="1:22">
      <c r="A107" s="839">
        <v>98</v>
      </c>
      <c r="B107" s="822">
        <v>2</v>
      </c>
      <c r="C107" s="737" t="s">
        <v>974</v>
      </c>
      <c r="D107" s="737"/>
      <c r="E107" s="737"/>
      <c r="F107" s="737"/>
      <c r="G107" s="716" t="s">
        <v>7686</v>
      </c>
      <c r="H107" s="737"/>
      <c r="I107" s="738" t="s">
        <v>3431</v>
      </c>
      <c r="J107" s="740">
        <v>280</v>
      </c>
      <c r="K107" s="740">
        <v>42</v>
      </c>
      <c r="L107" s="851">
        <v>13281</v>
      </c>
      <c r="M107" s="739"/>
      <c r="N107" s="739"/>
      <c r="O107" s="740" t="s">
        <v>3434</v>
      </c>
      <c r="P107" s="738" t="s">
        <v>3233</v>
      </c>
      <c r="T107" s="815">
        <f>VLOOKUP(L107,'Dat cong dat do'!$D$9:$M$547,5,0)</f>
        <v>0</v>
      </c>
      <c r="U107" s="815">
        <f>VLOOKUP(L107,'Dat cong dat do'!$D$9:$M$547,8,0)</f>
        <v>0</v>
      </c>
      <c r="V107" s="815">
        <v>1</v>
      </c>
    </row>
    <row r="108" spans="1:22">
      <c r="A108" s="839">
        <v>99</v>
      </c>
      <c r="B108" s="822">
        <v>3</v>
      </c>
      <c r="C108" s="741" t="s">
        <v>3435</v>
      </c>
      <c r="D108" s="741"/>
      <c r="E108" s="741"/>
      <c r="F108" s="741"/>
      <c r="G108" s="716" t="s">
        <v>7686</v>
      </c>
      <c r="H108" s="741"/>
      <c r="I108" s="738" t="s">
        <v>3431</v>
      </c>
      <c r="J108" s="740">
        <v>37</v>
      </c>
      <c r="K108" s="740">
        <v>28</v>
      </c>
      <c r="L108" s="851">
        <v>7512</v>
      </c>
      <c r="M108" s="739"/>
      <c r="N108" s="739"/>
      <c r="O108" s="740" t="s">
        <v>3436</v>
      </c>
      <c r="P108" s="738" t="s">
        <v>3233</v>
      </c>
      <c r="T108" s="815">
        <f>VLOOKUP(L108,'Dat cong dat do'!$D$9:$M$547,5,0)</f>
        <v>0</v>
      </c>
      <c r="U108" s="815">
        <f>VLOOKUP(L108,'Dat cong dat do'!$D$9:$M$547,8,0)</f>
        <v>0</v>
      </c>
      <c r="V108" s="815">
        <v>1</v>
      </c>
    </row>
    <row r="109" spans="1:22">
      <c r="A109" s="839">
        <v>100</v>
      </c>
      <c r="B109" s="822">
        <v>4</v>
      </c>
      <c r="C109" s="741" t="s">
        <v>750</v>
      </c>
      <c r="D109" s="741"/>
      <c r="E109" s="741"/>
      <c r="F109" s="741"/>
      <c r="G109" s="716" t="s">
        <v>7686</v>
      </c>
      <c r="H109" s="741"/>
      <c r="I109" s="738" t="s">
        <v>3431</v>
      </c>
      <c r="J109" s="740" t="s">
        <v>3437</v>
      </c>
      <c r="K109" s="740">
        <v>29</v>
      </c>
      <c r="L109" s="851">
        <v>3829</v>
      </c>
      <c r="M109" s="739"/>
      <c r="N109" s="739"/>
      <c r="O109" s="740" t="s">
        <v>3436</v>
      </c>
      <c r="P109" s="738" t="s">
        <v>3233</v>
      </c>
      <c r="T109" s="815">
        <f>VLOOKUP(L109,'Dat cong dat do'!$D$9:$M$547,5,0)</f>
        <v>0</v>
      </c>
      <c r="U109" s="815">
        <f>VLOOKUP(L109,'Dat cong dat do'!$D$9:$M$547,8,0)</f>
        <v>0</v>
      </c>
      <c r="V109" s="815">
        <v>1</v>
      </c>
    </row>
    <row r="110" spans="1:22">
      <c r="A110" s="839">
        <v>101</v>
      </c>
      <c r="B110" s="822">
        <v>5</v>
      </c>
      <c r="C110" s="741" t="s">
        <v>3438</v>
      </c>
      <c r="D110" s="741"/>
      <c r="E110" s="741"/>
      <c r="F110" s="741"/>
      <c r="G110" s="716" t="s">
        <v>7686</v>
      </c>
      <c r="H110" s="741"/>
      <c r="I110" s="738" t="s">
        <v>3431</v>
      </c>
      <c r="J110" s="740">
        <v>36</v>
      </c>
      <c r="K110" s="740">
        <v>28</v>
      </c>
      <c r="L110" s="851">
        <v>1751</v>
      </c>
      <c r="M110" s="739"/>
      <c r="N110" s="739"/>
      <c r="O110" s="740" t="s">
        <v>3436</v>
      </c>
      <c r="P110" s="738" t="s">
        <v>3233</v>
      </c>
      <c r="T110" s="815">
        <f>VLOOKUP(L110,'Dat cong dat do'!$D$9:$M$547,5,0)</f>
        <v>0</v>
      </c>
      <c r="U110" s="815">
        <f>VLOOKUP(L110,'Dat cong dat do'!$D$9:$M$547,8,0)</f>
        <v>0</v>
      </c>
      <c r="V110" s="815">
        <v>1</v>
      </c>
    </row>
    <row r="111" spans="1:22">
      <c r="A111" s="839">
        <v>102</v>
      </c>
      <c r="B111" s="822">
        <v>6</v>
      </c>
      <c r="C111" s="741" t="s">
        <v>766</v>
      </c>
      <c r="D111" s="741"/>
      <c r="E111" s="741"/>
      <c r="F111" s="741"/>
      <c r="G111" s="716" t="s">
        <v>7686</v>
      </c>
      <c r="H111" s="741"/>
      <c r="I111" s="738" t="s">
        <v>3431</v>
      </c>
      <c r="J111" s="740">
        <v>451</v>
      </c>
      <c r="K111" s="740">
        <v>29</v>
      </c>
      <c r="L111" s="851">
        <v>10682</v>
      </c>
      <c r="M111" s="739"/>
      <c r="N111" s="739"/>
      <c r="O111" s="740" t="s">
        <v>3439</v>
      </c>
      <c r="P111" s="738" t="s">
        <v>3233</v>
      </c>
      <c r="T111" s="815">
        <f>VLOOKUP(L111,'Dat cong dat do'!$D$9:$M$547,5,0)</f>
        <v>0</v>
      </c>
      <c r="U111" s="815">
        <f>VLOOKUP(L111,'Dat cong dat do'!$D$9:$M$547,8,0)</f>
        <v>0</v>
      </c>
      <c r="V111" s="815">
        <v>1</v>
      </c>
    </row>
    <row r="112" spans="1:22">
      <c r="A112" s="839">
        <v>103</v>
      </c>
      <c r="B112" s="822">
        <v>7</v>
      </c>
      <c r="C112" s="741" t="s">
        <v>3440</v>
      </c>
      <c r="D112" s="741"/>
      <c r="E112" s="741"/>
      <c r="F112" s="741"/>
      <c r="G112" s="716" t="s">
        <v>7686</v>
      </c>
      <c r="H112" s="741"/>
      <c r="I112" s="738" t="s">
        <v>3431</v>
      </c>
      <c r="J112" s="740">
        <v>285</v>
      </c>
      <c r="K112" s="740">
        <v>29</v>
      </c>
      <c r="L112" s="851">
        <v>942</v>
      </c>
      <c r="M112" s="739"/>
      <c r="N112" s="739"/>
      <c r="O112" s="740" t="s">
        <v>3441</v>
      </c>
      <c r="P112" s="738" t="s">
        <v>3233</v>
      </c>
      <c r="T112" s="815">
        <f>VLOOKUP(L112,'Dat cong dat do'!$D$9:$M$547,5,0)</f>
        <v>0</v>
      </c>
      <c r="U112" s="815">
        <f>VLOOKUP(L112,'Dat cong dat do'!$D$9:$M$547,8,0)</f>
        <v>0</v>
      </c>
      <c r="V112" s="815">
        <v>1</v>
      </c>
    </row>
    <row r="113" spans="1:22">
      <c r="A113" s="839">
        <v>104</v>
      </c>
      <c r="B113" s="822">
        <v>8</v>
      </c>
      <c r="C113" s="3906" t="s">
        <v>3443</v>
      </c>
      <c r="D113" s="793"/>
      <c r="E113" s="793"/>
      <c r="F113" s="793"/>
      <c r="G113" s="716" t="s">
        <v>7686</v>
      </c>
      <c r="H113" s="793"/>
      <c r="I113" s="738" t="s">
        <v>3431</v>
      </c>
      <c r="J113" s="740">
        <v>6</v>
      </c>
      <c r="K113" s="740">
        <v>36</v>
      </c>
      <c r="L113" s="851">
        <v>2611</v>
      </c>
      <c r="M113" s="739"/>
      <c r="N113" s="739"/>
      <c r="O113" s="740" t="s">
        <v>3444</v>
      </c>
      <c r="P113" s="738" t="s">
        <v>3233</v>
      </c>
      <c r="T113" s="815">
        <f>VLOOKUP(L113,'Dat cong dat do'!$D$9:$M$547,5,0)</f>
        <v>0</v>
      </c>
      <c r="U113" s="815">
        <f>VLOOKUP(L113,'Dat cong dat do'!$D$9:$M$547,8,0)</f>
        <v>0</v>
      </c>
      <c r="V113" s="815">
        <v>1</v>
      </c>
    </row>
    <row r="114" spans="1:22">
      <c r="A114" s="839">
        <v>105</v>
      </c>
      <c r="B114" s="822">
        <v>9</v>
      </c>
      <c r="C114" s="3907"/>
      <c r="D114" s="794"/>
      <c r="E114" s="794"/>
      <c r="F114" s="794"/>
      <c r="G114" s="716" t="s">
        <v>7686</v>
      </c>
      <c r="H114" s="794"/>
      <c r="I114" s="738" t="s">
        <v>3431</v>
      </c>
      <c r="J114" s="740">
        <v>34</v>
      </c>
      <c r="K114" s="740">
        <v>36</v>
      </c>
      <c r="L114" s="851">
        <v>1754</v>
      </c>
      <c r="M114" s="739"/>
      <c r="N114" s="739"/>
      <c r="O114" s="740" t="s">
        <v>3444</v>
      </c>
      <c r="P114" s="738" t="s">
        <v>3233</v>
      </c>
      <c r="T114" s="815">
        <f>VLOOKUP(L114,'Dat cong dat do'!$D$9:$M$547,5,0)</f>
        <v>0</v>
      </c>
      <c r="U114" s="815">
        <f>VLOOKUP(L114,'Dat cong dat do'!$D$9:$M$547,8,0)</f>
        <v>0</v>
      </c>
      <c r="V114" s="815">
        <v>1</v>
      </c>
    </row>
    <row r="115" spans="1:22">
      <c r="A115" s="839">
        <v>106</v>
      </c>
      <c r="B115" s="822">
        <v>10</v>
      </c>
      <c r="C115" s="3908"/>
      <c r="D115" s="795"/>
      <c r="E115" s="795"/>
      <c r="F115" s="795"/>
      <c r="G115" s="716" t="s">
        <v>7686</v>
      </c>
      <c r="H115" s="795"/>
      <c r="I115" s="738" t="s">
        <v>3431</v>
      </c>
      <c r="J115" s="740">
        <v>22</v>
      </c>
      <c r="K115" s="740">
        <v>36</v>
      </c>
      <c r="L115" s="851">
        <v>694</v>
      </c>
      <c r="M115" s="739"/>
      <c r="N115" s="739"/>
      <c r="O115" s="740" t="s">
        <v>3444</v>
      </c>
      <c r="P115" s="738" t="s">
        <v>3233</v>
      </c>
      <c r="T115" s="815">
        <f>VLOOKUP(L115,'Dat cong dat do'!$D$9:$M$547,5,0)</f>
        <v>0</v>
      </c>
      <c r="U115" s="815">
        <f>VLOOKUP(L115,'Dat cong dat do'!$D$9:$M$547,8,0)</f>
        <v>0</v>
      </c>
      <c r="V115" s="815">
        <v>1</v>
      </c>
    </row>
    <row r="116" spans="1:22">
      <c r="A116" s="839">
        <v>107</v>
      </c>
      <c r="B116" s="822">
        <v>11</v>
      </c>
      <c r="C116" s="741" t="s">
        <v>3446</v>
      </c>
      <c r="D116" s="741"/>
      <c r="E116" s="741"/>
      <c r="F116" s="741"/>
      <c r="G116" s="716" t="s">
        <v>7686</v>
      </c>
      <c r="H116" s="741"/>
      <c r="I116" s="738" t="s">
        <v>3431</v>
      </c>
      <c r="J116" s="740">
        <v>125</v>
      </c>
      <c r="K116" s="740">
        <v>28</v>
      </c>
      <c r="L116" s="851">
        <v>51</v>
      </c>
      <c r="M116" s="739"/>
      <c r="N116" s="739"/>
      <c r="O116" s="740" t="s">
        <v>3447</v>
      </c>
      <c r="P116" s="738" t="s">
        <v>3233</v>
      </c>
      <c r="T116" s="815">
        <f>VLOOKUP(L116,'Dat cong dat do'!$D$9:$M$547,5,0)</f>
        <v>0</v>
      </c>
      <c r="U116" s="815">
        <f>VLOOKUP(L116,'Dat cong dat do'!$D$9:$M$547,8,0)</f>
        <v>0</v>
      </c>
      <c r="V116" s="815">
        <v>1</v>
      </c>
    </row>
    <row r="117" spans="1:22">
      <c r="A117" s="839">
        <v>108</v>
      </c>
      <c r="B117" s="822">
        <v>13</v>
      </c>
      <c r="C117" s="741" t="s">
        <v>3450</v>
      </c>
      <c r="D117" s="741"/>
      <c r="E117" s="741"/>
      <c r="F117" s="741"/>
      <c r="G117" s="716" t="s">
        <v>7686</v>
      </c>
      <c r="H117" s="741"/>
      <c r="I117" s="738" t="s">
        <v>3431</v>
      </c>
      <c r="J117" s="740">
        <v>2009</v>
      </c>
      <c r="K117" s="740">
        <v>36</v>
      </c>
      <c r="L117" s="851">
        <v>113</v>
      </c>
      <c r="M117" s="739"/>
      <c r="N117" s="739"/>
      <c r="O117" s="740" t="s">
        <v>3447</v>
      </c>
      <c r="P117" s="738" t="s">
        <v>3233</v>
      </c>
      <c r="T117" s="815">
        <f>VLOOKUP(L117,'Dat cong dat do'!$D$9:$M$547,5,0)</f>
        <v>0</v>
      </c>
      <c r="U117" s="815">
        <f>VLOOKUP(L117,'Dat cong dat do'!$D$9:$M$547,8,0)</f>
        <v>0</v>
      </c>
      <c r="V117" s="815">
        <v>1</v>
      </c>
    </row>
    <row r="118" spans="1:22">
      <c r="A118" s="839">
        <v>109</v>
      </c>
      <c r="B118" s="822">
        <v>14</v>
      </c>
      <c r="C118" s="741" t="s">
        <v>3451</v>
      </c>
      <c r="D118" s="741"/>
      <c r="E118" s="741"/>
      <c r="F118" s="741"/>
      <c r="G118" s="716" t="s">
        <v>7686</v>
      </c>
      <c r="H118" s="741"/>
      <c r="I118" s="738" t="s">
        <v>3431</v>
      </c>
      <c r="J118" s="740">
        <v>108</v>
      </c>
      <c r="K118" s="740">
        <v>28</v>
      </c>
      <c r="L118" s="851">
        <v>130</v>
      </c>
      <c r="M118" s="739"/>
      <c r="N118" s="739"/>
      <c r="O118" s="740" t="s">
        <v>3447</v>
      </c>
      <c r="P118" s="738" t="s">
        <v>3233</v>
      </c>
      <c r="T118" s="815">
        <f>VLOOKUP(L118,'Dat cong dat do'!$D$9:$M$547,5,0)</f>
        <v>0</v>
      </c>
      <c r="U118" s="815">
        <f>VLOOKUP(L118,'Dat cong dat do'!$D$9:$M$547,8,0)</f>
        <v>0</v>
      </c>
      <c r="V118" s="815">
        <v>1</v>
      </c>
    </row>
    <row r="119" spans="1:22">
      <c r="A119" s="839">
        <v>110</v>
      </c>
      <c r="B119" s="822">
        <v>29</v>
      </c>
      <c r="C119" s="741" t="s">
        <v>3460</v>
      </c>
      <c r="D119" s="741"/>
      <c r="E119" s="741"/>
      <c r="F119" s="741"/>
      <c r="G119" s="716" t="s">
        <v>7686</v>
      </c>
      <c r="H119" s="741"/>
      <c r="I119" s="738" t="s">
        <v>3431</v>
      </c>
      <c r="J119" s="740">
        <v>53</v>
      </c>
      <c r="K119" s="740">
        <v>28</v>
      </c>
      <c r="L119" s="851">
        <v>1911</v>
      </c>
      <c r="M119" s="739"/>
      <c r="N119" s="739"/>
      <c r="O119" s="740" t="s">
        <v>3436</v>
      </c>
      <c r="P119" s="738" t="s">
        <v>3233</v>
      </c>
      <c r="T119" s="815">
        <f>VLOOKUP(L119,'Dat cong dat do'!$D$9:$M$547,5,0)</f>
        <v>0</v>
      </c>
      <c r="U119" s="815">
        <f>VLOOKUP(L119,'Dat cong dat do'!$D$9:$M$547,8,0)</f>
        <v>0</v>
      </c>
      <c r="V119" s="815">
        <v>1</v>
      </c>
    </row>
    <row r="120" spans="1:22">
      <c r="A120" s="839">
        <v>111</v>
      </c>
      <c r="B120" s="822">
        <v>30</v>
      </c>
      <c r="C120" s="741" t="s">
        <v>3461</v>
      </c>
      <c r="D120" s="741"/>
      <c r="E120" s="741"/>
      <c r="F120" s="741"/>
      <c r="G120" s="716" t="s">
        <v>7686</v>
      </c>
      <c r="H120" s="741"/>
      <c r="I120" s="738" t="s">
        <v>3431</v>
      </c>
      <c r="J120" s="740">
        <v>64</v>
      </c>
      <c r="K120" s="740">
        <v>36</v>
      </c>
      <c r="L120" s="851">
        <v>92</v>
      </c>
      <c r="M120" s="739"/>
      <c r="N120" s="739"/>
      <c r="O120" s="740" t="s">
        <v>3436</v>
      </c>
      <c r="P120" s="738" t="s">
        <v>3233</v>
      </c>
      <c r="T120" s="815">
        <f>VLOOKUP(L120,'Dat cong dat do'!$D$9:$M$547,5,0)</f>
        <v>0</v>
      </c>
      <c r="U120" s="815">
        <f>VLOOKUP(L120,'Dat cong dat do'!$D$9:$M$547,8,0)</f>
        <v>0</v>
      </c>
      <c r="V120" s="815">
        <v>1</v>
      </c>
    </row>
    <row r="121" spans="1:22">
      <c r="A121" s="839">
        <v>112</v>
      </c>
      <c r="B121" s="822">
        <v>31</v>
      </c>
      <c r="C121" s="741" t="s">
        <v>3462</v>
      </c>
      <c r="D121" s="741"/>
      <c r="E121" s="741"/>
      <c r="F121" s="741"/>
      <c r="G121" s="716" t="s">
        <v>7686</v>
      </c>
      <c r="H121" s="741"/>
      <c r="I121" s="738" t="s">
        <v>3431</v>
      </c>
      <c r="J121" s="740">
        <v>74</v>
      </c>
      <c r="K121" s="740">
        <v>23</v>
      </c>
      <c r="L121" s="851">
        <v>431</v>
      </c>
      <c r="M121" s="739"/>
      <c r="N121" s="739"/>
      <c r="O121" s="740" t="s">
        <v>3436</v>
      </c>
      <c r="P121" s="738" t="s">
        <v>3233</v>
      </c>
      <c r="T121" s="815">
        <f>VLOOKUP(L121,'Dat cong dat do'!$D$9:$M$547,5,0)</f>
        <v>0</v>
      </c>
      <c r="U121" s="815">
        <f>VLOOKUP(L121,'Dat cong dat do'!$D$9:$M$547,8,0)</f>
        <v>0</v>
      </c>
      <c r="V121" s="815">
        <v>1</v>
      </c>
    </row>
    <row r="122" spans="1:22">
      <c r="A122" s="839">
        <v>113</v>
      </c>
      <c r="B122" s="822">
        <v>32</v>
      </c>
      <c r="C122" s="741" t="s">
        <v>991</v>
      </c>
      <c r="D122" s="741"/>
      <c r="E122" s="741"/>
      <c r="F122" s="741"/>
      <c r="G122" s="716" t="s">
        <v>7686</v>
      </c>
      <c r="H122" s="741"/>
      <c r="I122" s="738" t="s">
        <v>3431</v>
      </c>
      <c r="J122" s="740"/>
      <c r="K122" s="740" t="s">
        <v>3463</v>
      </c>
      <c r="L122" s="851">
        <v>10661.5</v>
      </c>
      <c r="M122" s="739"/>
      <c r="N122" s="739"/>
      <c r="O122" s="740" t="s">
        <v>3464</v>
      </c>
      <c r="P122" s="738" t="s">
        <v>3233</v>
      </c>
      <c r="T122" s="815">
        <f>VLOOKUP(L122,'Dat cong dat do'!$D$9:$M$547,5,0)</f>
        <v>0</v>
      </c>
      <c r="U122" s="815">
        <f>VLOOKUP(L122,'Dat cong dat do'!$D$9:$M$547,8,0)</f>
        <v>0</v>
      </c>
      <c r="V122" s="815">
        <v>1</v>
      </c>
    </row>
    <row r="123" spans="1:22" ht="31.5">
      <c r="A123" s="839">
        <v>114</v>
      </c>
      <c r="B123" s="822">
        <v>33</v>
      </c>
      <c r="C123" s="741" t="s">
        <v>3466</v>
      </c>
      <c r="D123" s="741"/>
      <c r="E123" s="741"/>
      <c r="F123" s="741"/>
      <c r="G123" s="716" t="s">
        <v>7686</v>
      </c>
      <c r="H123" s="741"/>
      <c r="I123" s="738" t="s">
        <v>3431</v>
      </c>
      <c r="J123" s="740">
        <v>103</v>
      </c>
      <c r="K123" s="740">
        <v>23</v>
      </c>
      <c r="L123" s="851">
        <v>993</v>
      </c>
      <c r="M123" s="739"/>
      <c r="N123" s="739"/>
      <c r="O123" s="740" t="s">
        <v>3467</v>
      </c>
      <c r="P123" s="738" t="s">
        <v>3233</v>
      </c>
      <c r="T123" s="815">
        <f>VLOOKUP(L123,'Dat cong dat do'!$D$9:$M$547,5,0)</f>
        <v>0</v>
      </c>
      <c r="U123" s="815">
        <f>VLOOKUP(L123,'Dat cong dat do'!$D$9:$M$547,8,0)</f>
        <v>0</v>
      </c>
      <c r="V123" s="815">
        <v>1</v>
      </c>
    </row>
    <row r="124" spans="1:22">
      <c r="A124" s="839">
        <v>115</v>
      </c>
      <c r="B124" s="822">
        <v>34</v>
      </c>
      <c r="C124" s="741" t="s">
        <v>1003</v>
      </c>
      <c r="D124" s="741"/>
      <c r="E124" s="741"/>
      <c r="F124" s="741"/>
      <c r="G124" s="716" t="s">
        <v>7686</v>
      </c>
      <c r="H124" s="741"/>
      <c r="I124" s="738" t="s">
        <v>3431</v>
      </c>
      <c r="J124" s="740">
        <v>2005</v>
      </c>
      <c r="K124" s="740">
        <v>36</v>
      </c>
      <c r="L124" s="851">
        <v>21186</v>
      </c>
      <c r="M124" s="739"/>
      <c r="N124" s="739"/>
      <c r="O124" s="740" t="s">
        <v>3464</v>
      </c>
      <c r="P124" s="738" t="s">
        <v>3233</v>
      </c>
      <c r="T124" s="815">
        <f>VLOOKUP(L124,'Dat cong dat do'!$D$9:$M$547,5,0)</f>
        <v>0</v>
      </c>
      <c r="U124" s="815">
        <f>VLOOKUP(L124,'Dat cong dat do'!$D$9:$M$547,8,0)</f>
        <v>0</v>
      </c>
      <c r="V124" s="815">
        <v>1</v>
      </c>
    </row>
    <row r="125" spans="1:22">
      <c r="A125" s="839">
        <v>116</v>
      </c>
      <c r="B125" s="822">
        <v>35</v>
      </c>
      <c r="C125" s="741" t="s">
        <v>3469</v>
      </c>
      <c r="D125" s="741"/>
      <c r="E125" s="741"/>
      <c r="F125" s="741"/>
      <c r="G125" s="716" t="s">
        <v>7686</v>
      </c>
      <c r="H125" s="741"/>
      <c r="I125" s="738" t="s">
        <v>3431</v>
      </c>
      <c r="J125" s="740">
        <v>93</v>
      </c>
      <c r="K125" s="740">
        <v>28</v>
      </c>
      <c r="L125" s="851">
        <v>14559</v>
      </c>
      <c r="M125" s="739"/>
      <c r="N125" s="739"/>
      <c r="O125" s="740" t="s">
        <v>3464</v>
      </c>
      <c r="P125" s="738" t="s">
        <v>3233</v>
      </c>
      <c r="T125" s="815">
        <f>VLOOKUP(L125,'Dat cong dat do'!$D$9:$M$547,5,0)</f>
        <v>0</v>
      </c>
      <c r="U125" s="815">
        <f>VLOOKUP(L125,'Dat cong dat do'!$D$9:$M$547,8,0)</f>
        <v>0</v>
      </c>
      <c r="V125" s="815">
        <v>1</v>
      </c>
    </row>
    <row r="126" spans="1:22">
      <c r="A126" s="839">
        <v>117</v>
      </c>
      <c r="B126" s="822">
        <v>36</v>
      </c>
      <c r="C126" s="741" t="s">
        <v>3471</v>
      </c>
      <c r="D126" s="741"/>
      <c r="E126" s="741"/>
      <c r="F126" s="741"/>
      <c r="G126" s="716" t="s">
        <v>7686</v>
      </c>
      <c r="H126" s="741"/>
      <c r="I126" s="738" t="s">
        <v>3431</v>
      </c>
      <c r="J126" s="740" t="s">
        <v>3472</v>
      </c>
      <c r="K126" s="740">
        <v>29</v>
      </c>
      <c r="L126" s="851">
        <v>8954.5</v>
      </c>
      <c r="M126" s="739"/>
      <c r="N126" s="739"/>
      <c r="O126" s="740" t="s">
        <v>3473</v>
      </c>
      <c r="P126" s="738" t="s">
        <v>3233</v>
      </c>
      <c r="T126" s="815">
        <f>VLOOKUP(L126,'Dat cong dat do'!$D$9:$M$547,5,0)</f>
        <v>0</v>
      </c>
      <c r="U126" s="815">
        <f>VLOOKUP(L126,'Dat cong dat do'!$D$9:$M$547,8,0)</f>
        <v>0</v>
      </c>
      <c r="V126" s="815">
        <v>1</v>
      </c>
    </row>
    <row r="127" spans="1:22">
      <c r="A127" s="839">
        <v>118</v>
      </c>
      <c r="B127" s="725">
        <v>1</v>
      </c>
      <c r="C127" s="742" t="s">
        <v>3474</v>
      </c>
      <c r="D127" s="742"/>
      <c r="E127" s="742"/>
      <c r="F127" s="742"/>
      <c r="G127" s="716" t="s">
        <v>7686</v>
      </c>
      <c r="H127" s="742"/>
      <c r="I127" s="725" t="s">
        <v>3475</v>
      </c>
      <c r="J127" s="725">
        <v>370</v>
      </c>
      <c r="K127" s="725">
        <v>9</v>
      </c>
      <c r="L127" s="852">
        <v>614</v>
      </c>
      <c r="M127" s="743"/>
      <c r="N127" s="743"/>
      <c r="O127" s="725" t="s">
        <v>3474</v>
      </c>
      <c r="P127" s="725" t="s">
        <v>1017</v>
      </c>
      <c r="T127" s="815">
        <f>VLOOKUP(L127,'Dat cong dat do'!$D$9:$M$547,5,0)</f>
        <v>0</v>
      </c>
      <c r="U127" s="815">
        <f>VLOOKUP(L127,'Dat cong dat do'!$D$9:$M$547,8,0)</f>
        <v>0</v>
      </c>
      <c r="V127" s="815">
        <v>1</v>
      </c>
    </row>
    <row r="128" spans="1:22">
      <c r="A128" s="839">
        <v>119</v>
      </c>
      <c r="B128" s="725">
        <v>2</v>
      </c>
      <c r="C128" s="742" t="s">
        <v>1138</v>
      </c>
      <c r="D128" s="742"/>
      <c r="E128" s="742"/>
      <c r="F128" s="742"/>
      <c r="G128" s="716" t="s">
        <v>7686</v>
      </c>
      <c r="H128" s="742"/>
      <c r="I128" s="725" t="s">
        <v>3475</v>
      </c>
      <c r="J128" s="725">
        <v>46</v>
      </c>
      <c r="K128" s="725">
        <v>10</v>
      </c>
      <c r="L128" s="852">
        <v>259</v>
      </c>
      <c r="M128" s="743"/>
      <c r="N128" s="743"/>
      <c r="O128" s="725" t="s">
        <v>3477</v>
      </c>
      <c r="P128" s="725" t="s">
        <v>1017</v>
      </c>
      <c r="T128" s="815">
        <f>VLOOKUP(L128,'Dat cong dat do'!$D$9:$M$547,5,0)</f>
        <v>0</v>
      </c>
      <c r="U128" s="815">
        <f>VLOOKUP(L128,'Dat cong dat do'!$D$9:$M$547,8,0)</f>
        <v>0</v>
      </c>
      <c r="V128" s="815">
        <v>1</v>
      </c>
    </row>
    <row r="129" spans="1:22">
      <c r="A129" s="839">
        <v>120</v>
      </c>
      <c r="B129" s="725">
        <v>3</v>
      </c>
      <c r="C129" s="742" t="s">
        <v>3478</v>
      </c>
      <c r="D129" s="742"/>
      <c r="E129" s="742"/>
      <c r="F129" s="742"/>
      <c r="G129" s="716" t="s">
        <v>7686</v>
      </c>
      <c r="H129" s="742"/>
      <c r="I129" s="725" t="s">
        <v>3475</v>
      </c>
      <c r="J129" s="725">
        <v>47</v>
      </c>
      <c r="K129" s="725">
        <v>10</v>
      </c>
      <c r="L129" s="852">
        <v>1378</v>
      </c>
      <c r="M129" s="743"/>
      <c r="N129" s="743"/>
      <c r="O129" s="725" t="s">
        <v>3477</v>
      </c>
      <c r="P129" s="725" t="s">
        <v>1017</v>
      </c>
      <c r="T129" s="815">
        <f>VLOOKUP(L129,'Dat cong dat do'!$D$9:$M$547,5,0)</f>
        <v>0</v>
      </c>
      <c r="U129" s="815">
        <f>VLOOKUP(L129,'Dat cong dat do'!$D$9:$M$547,8,0)</f>
        <v>0</v>
      </c>
      <c r="V129" s="815">
        <v>1</v>
      </c>
    </row>
    <row r="130" spans="1:22">
      <c r="A130" s="839">
        <v>121</v>
      </c>
      <c r="B130" s="725">
        <v>4</v>
      </c>
      <c r="C130" s="742" t="s">
        <v>974</v>
      </c>
      <c r="D130" s="742"/>
      <c r="E130" s="742"/>
      <c r="F130" s="742"/>
      <c r="G130" s="716" t="s">
        <v>7686</v>
      </c>
      <c r="H130" s="742"/>
      <c r="I130" s="725" t="s">
        <v>3475</v>
      </c>
      <c r="J130" s="725">
        <v>96</v>
      </c>
      <c r="K130" s="725">
        <v>10</v>
      </c>
      <c r="L130" s="852">
        <v>16395.400000000001</v>
      </c>
      <c r="M130" s="743"/>
      <c r="N130" s="743"/>
      <c r="O130" s="725" t="s">
        <v>974</v>
      </c>
      <c r="P130" s="725" t="s">
        <v>1017</v>
      </c>
      <c r="T130" s="815">
        <f>VLOOKUP(L130,'Dat cong dat do'!$D$9:$M$547,5,0)</f>
        <v>0</v>
      </c>
      <c r="U130" s="815">
        <f>VLOOKUP(L130,'Dat cong dat do'!$D$9:$M$547,8,0)</f>
        <v>0</v>
      </c>
      <c r="V130" s="815">
        <v>1</v>
      </c>
    </row>
    <row r="131" spans="1:22">
      <c r="A131" s="839">
        <v>122</v>
      </c>
      <c r="B131" s="725">
        <v>5</v>
      </c>
      <c r="C131" s="742" t="s">
        <v>3479</v>
      </c>
      <c r="D131" s="742"/>
      <c r="E131" s="742"/>
      <c r="F131" s="742"/>
      <c r="G131" s="716" t="s">
        <v>7686</v>
      </c>
      <c r="H131" s="742"/>
      <c r="I131" s="725" t="s">
        <v>3475</v>
      </c>
      <c r="J131" s="725" t="s">
        <v>3480</v>
      </c>
      <c r="K131" s="725">
        <v>25</v>
      </c>
      <c r="L131" s="852">
        <v>3931.4</v>
      </c>
      <c r="M131" s="743"/>
      <c r="N131" s="743"/>
      <c r="O131" s="725" t="s">
        <v>3481</v>
      </c>
      <c r="P131" s="725" t="s">
        <v>1017</v>
      </c>
      <c r="T131" s="815">
        <f>VLOOKUP(L131,'Dat cong dat do'!$D$9:$M$547,5,0)</f>
        <v>0</v>
      </c>
      <c r="U131" s="815">
        <f>VLOOKUP(L131,'Dat cong dat do'!$D$9:$M$547,8,0)</f>
        <v>0</v>
      </c>
      <c r="V131" s="815">
        <v>1</v>
      </c>
    </row>
    <row r="132" spans="1:22" ht="31.5">
      <c r="A132" s="839">
        <v>123</v>
      </c>
      <c r="B132" s="725">
        <v>7</v>
      </c>
      <c r="C132" s="742" t="s">
        <v>3249</v>
      </c>
      <c r="D132" s="742"/>
      <c r="E132" s="742"/>
      <c r="F132" s="742"/>
      <c r="G132" s="716" t="s">
        <v>7686</v>
      </c>
      <c r="H132" s="742"/>
      <c r="I132" s="725" t="s">
        <v>3475</v>
      </c>
      <c r="J132" s="725">
        <v>108</v>
      </c>
      <c r="K132" s="725">
        <v>27</v>
      </c>
      <c r="L132" s="852">
        <v>415</v>
      </c>
      <c r="M132" s="743"/>
      <c r="N132" s="743"/>
      <c r="O132" s="725" t="s">
        <v>3249</v>
      </c>
      <c r="P132" s="725" t="s">
        <v>3484</v>
      </c>
      <c r="T132" s="815">
        <f>VLOOKUP(L132,'Dat cong dat do'!$D$9:$M$547,5,0)</f>
        <v>0</v>
      </c>
      <c r="U132" s="815">
        <f>VLOOKUP(L132,'Dat cong dat do'!$D$9:$M$547,8,0)</f>
        <v>0</v>
      </c>
      <c r="V132" s="815">
        <v>1</v>
      </c>
    </row>
    <row r="133" spans="1:22" ht="31.5">
      <c r="A133" s="839">
        <v>124</v>
      </c>
      <c r="B133" s="725">
        <v>9</v>
      </c>
      <c r="C133" s="742" t="s">
        <v>3487</v>
      </c>
      <c r="D133" s="742"/>
      <c r="E133" s="742"/>
      <c r="F133" s="742"/>
      <c r="G133" s="716" t="s">
        <v>7686</v>
      </c>
      <c r="H133" s="742"/>
      <c r="I133" s="725" t="s">
        <v>3475</v>
      </c>
      <c r="J133" s="725">
        <v>49</v>
      </c>
      <c r="K133" s="725">
        <v>28</v>
      </c>
      <c r="L133" s="852">
        <v>557</v>
      </c>
      <c r="M133" s="743"/>
      <c r="N133" s="743"/>
      <c r="O133" s="725" t="s">
        <v>3488</v>
      </c>
      <c r="P133" s="725" t="s">
        <v>3484</v>
      </c>
      <c r="T133" s="815">
        <f>VLOOKUP(L133,'Dat cong dat do'!$D$9:$M$547,5,0)</f>
        <v>0</v>
      </c>
      <c r="U133" s="815">
        <f>VLOOKUP(L133,'Dat cong dat do'!$D$9:$M$547,8,0)</f>
        <v>0</v>
      </c>
      <c r="V133" s="815">
        <v>1</v>
      </c>
    </row>
    <row r="134" spans="1:22" ht="31.5">
      <c r="A134" s="839">
        <v>125</v>
      </c>
      <c r="B134" s="725">
        <v>10</v>
      </c>
      <c r="C134" s="742" t="s">
        <v>3489</v>
      </c>
      <c r="D134" s="742"/>
      <c r="E134" s="742"/>
      <c r="F134" s="742"/>
      <c r="G134" s="716" t="s">
        <v>7686</v>
      </c>
      <c r="H134" s="742"/>
      <c r="I134" s="725" t="s">
        <v>3475</v>
      </c>
      <c r="J134" s="725">
        <v>332</v>
      </c>
      <c r="K134" s="725">
        <v>28</v>
      </c>
      <c r="L134" s="852">
        <v>480</v>
      </c>
      <c r="M134" s="743"/>
      <c r="N134" s="743"/>
      <c r="O134" s="725" t="s">
        <v>3490</v>
      </c>
      <c r="P134" s="725" t="s">
        <v>3484</v>
      </c>
      <c r="T134" s="815">
        <f>VLOOKUP(L134,'Dat cong dat do'!$D$9:$M$547,5,0)</f>
        <v>0</v>
      </c>
      <c r="U134" s="815">
        <f>VLOOKUP(L134,'Dat cong dat do'!$D$9:$M$547,8,0)</f>
        <v>0</v>
      </c>
      <c r="V134" s="815">
        <v>1</v>
      </c>
    </row>
    <row r="135" spans="1:22">
      <c r="A135" s="839">
        <v>126</v>
      </c>
      <c r="B135" s="725">
        <v>11</v>
      </c>
      <c r="C135" s="742" t="s">
        <v>3491</v>
      </c>
      <c r="D135" s="742"/>
      <c r="E135" s="742"/>
      <c r="F135" s="742"/>
      <c r="G135" s="716" t="s">
        <v>7686</v>
      </c>
      <c r="H135" s="742"/>
      <c r="I135" s="725" t="s">
        <v>3475</v>
      </c>
      <c r="J135" s="725">
        <v>43</v>
      </c>
      <c r="K135" s="725">
        <v>36</v>
      </c>
      <c r="L135" s="852">
        <v>41.2</v>
      </c>
      <c r="M135" s="743"/>
      <c r="N135" s="743"/>
      <c r="O135" s="725" t="s">
        <v>3492</v>
      </c>
      <c r="P135" s="725" t="s">
        <v>3484</v>
      </c>
      <c r="T135" s="815">
        <f>VLOOKUP(L135,'Dat cong dat do'!$D$9:$M$547,5,0)</f>
        <v>0</v>
      </c>
      <c r="U135" s="815">
        <f>VLOOKUP(L135,'Dat cong dat do'!$D$9:$M$547,8,0)</f>
        <v>0</v>
      </c>
      <c r="V135" s="815">
        <v>1</v>
      </c>
    </row>
    <row r="136" spans="1:22">
      <c r="A136" s="839">
        <v>127</v>
      </c>
      <c r="B136" s="725">
        <v>12</v>
      </c>
      <c r="C136" s="742" t="s">
        <v>3493</v>
      </c>
      <c r="D136" s="742"/>
      <c r="E136" s="742"/>
      <c r="F136" s="742"/>
      <c r="G136" s="716" t="s">
        <v>7686</v>
      </c>
      <c r="H136" s="742"/>
      <c r="I136" s="725" t="s">
        <v>3475</v>
      </c>
      <c r="J136" s="725">
        <v>1</v>
      </c>
      <c r="K136" s="725">
        <v>37</v>
      </c>
      <c r="L136" s="852">
        <v>1745.2</v>
      </c>
      <c r="M136" s="743"/>
      <c r="N136" s="743"/>
      <c r="O136" s="725" t="s">
        <v>3494</v>
      </c>
      <c r="P136" s="725" t="s">
        <v>3484</v>
      </c>
      <c r="T136" s="815">
        <f>VLOOKUP(L136,'Dat cong dat do'!$D$9:$M$547,5,0)</f>
        <v>0</v>
      </c>
      <c r="U136" s="815">
        <f>VLOOKUP(L136,'Dat cong dat do'!$D$9:$M$547,8,0)</f>
        <v>0</v>
      </c>
      <c r="V136" s="815">
        <v>1</v>
      </c>
    </row>
    <row r="137" spans="1:22">
      <c r="A137" s="839">
        <v>128</v>
      </c>
      <c r="B137" s="725">
        <v>13</v>
      </c>
      <c r="C137" s="742" t="s">
        <v>3493</v>
      </c>
      <c r="D137" s="742"/>
      <c r="E137" s="742"/>
      <c r="F137" s="742"/>
      <c r="G137" s="716" t="s">
        <v>7686</v>
      </c>
      <c r="H137" s="742"/>
      <c r="I137" s="725" t="s">
        <v>3475</v>
      </c>
      <c r="J137" s="725">
        <v>18</v>
      </c>
      <c r="K137" s="725">
        <v>37</v>
      </c>
      <c r="L137" s="852">
        <v>3484.7</v>
      </c>
      <c r="M137" s="743"/>
      <c r="N137" s="743"/>
      <c r="O137" s="725" t="s">
        <v>3495</v>
      </c>
      <c r="P137" s="725" t="s">
        <v>3484</v>
      </c>
      <c r="T137" s="815">
        <f>VLOOKUP(L137,'Dat cong dat do'!$D$9:$M$547,5,0)</f>
        <v>0</v>
      </c>
      <c r="U137" s="815">
        <f>VLOOKUP(L137,'Dat cong dat do'!$D$9:$M$547,8,0)</f>
        <v>0</v>
      </c>
      <c r="V137" s="815">
        <v>1</v>
      </c>
    </row>
    <row r="138" spans="1:22">
      <c r="A138" s="839">
        <v>129</v>
      </c>
      <c r="B138" s="725">
        <v>14</v>
      </c>
      <c r="C138" s="742" t="s">
        <v>3493</v>
      </c>
      <c r="D138" s="742"/>
      <c r="E138" s="742"/>
      <c r="F138" s="742"/>
      <c r="G138" s="716" t="s">
        <v>7686</v>
      </c>
      <c r="H138" s="742"/>
      <c r="I138" s="725" t="s">
        <v>3475</v>
      </c>
      <c r="J138" s="725">
        <v>178</v>
      </c>
      <c r="K138" s="725">
        <v>38</v>
      </c>
      <c r="L138" s="852">
        <v>75.3</v>
      </c>
      <c r="M138" s="743"/>
      <c r="N138" s="743"/>
      <c r="O138" s="725" t="s">
        <v>3496</v>
      </c>
      <c r="P138" s="725" t="s">
        <v>3484</v>
      </c>
      <c r="T138" s="815">
        <f>VLOOKUP(L138,'Dat cong dat do'!$D$9:$M$547,5,0)</f>
        <v>0</v>
      </c>
      <c r="U138" s="815">
        <f>VLOOKUP(L138,'Dat cong dat do'!$D$9:$M$547,8,0)</f>
        <v>0</v>
      </c>
      <c r="V138" s="815">
        <v>1</v>
      </c>
    </row>
    <row r="139" spans="1:22">
      <c r="A139" s="839">
        <v>130</v>
      </c>
      <c r="B139" s="725">
        <v>15</v>
      </c>
      <c r="C139" s="742" t="s">
        <v>3497</v>
      </c>
      <c r="D139" s="742"/>
      <c r="E139" s="742"/>
      <c r="F139" s="742"/>
      <c r="G139" s="716" t="s">
        <v>7686</v>
      </c>
      <c r="H139" s="742"/>
      <c r="I139" s="725" t="s">
        <v>3475</v>
      </c>
      <c r="J139" s="725">
        <v>54</v>
      </c>
      <c r="K139" s="725">
        <v>47</v>
      </c>
      <c r="L139" s="852">
        <v>54.6</v>
      </c>
      <c r="M139" s="743"/>
      <c r="N139" s="743"/>
      <c r="O139" s="725" t="s">
        <v>3498</v>
      </c>
      <c r="P139" s="725" t="s">
        <v>3484</v>
      </c>
      <c r="T139" s="815">
        <f>VLOOKUP(L139,'Dat cong dat do'!$D$9:$M$547,5,0)</f>
        <v>0</v>
      </c>
      <c r="U139" s="815">
        <f>VLOOKUP(L139,'Dat cong dat do'!$D$9:$M$547,8,0)</f>
        <v>0</v>
      </c>
      <c r="V139" s="815">
        <v>1</v>
      </c>
    </row>
    <row r="140" spans="1:22">
      <c r="A140" s="839">
        <v>131</v>
      </c>
      <c r="B140" s="725">
        <v>16</v>
      </c>
      <c r="C140" s="742" t="s">
        <v>1932</v>
      </c>
      <c r="D140" s="742"/>
      <c r="E140" s="742"/>
      <c r="F140" s="742"/>
      <c r="G140" s="716" t="s">
        <v>7686</v>
      </c>
      <c r="H140" s="742"/>
      <c r="I140" s="725" t="s">
        <v>3475</v>
      </c>
      <c r="J140" s="725">
        <v>55</v>
      </c>
      <c r="K140" s="725">
        <v>47</v>
      </c>
      <c r="L140" s="852">
        <v>571.79999999999995</v>
      </c>
      <c r="M140" s="743"/>
      <c r="N140" s="743"/>
      <c r="O140" s="725" t="s">
        <v>3498</v>
      </c>
      <c r="P140" s="725" t="s">
        <v>3484</v>
      </c>
      <c r="T140" s="815">
        <f>VLOOKUP(L140,'Dat cong dat do'!$D$9:$M$547,5,0)</f>
        <v>0</v>
      </c>
      <c r="U140" s="815">
        <f>VLOOKUP(L140,'Dat cong dat do'!$D$9:$M$547,8,0)</f>
        <v>0</v>
      </c>
      <c r="V140" s="815">
        <v>1</v>
      </c>
    </row>
    <row r="141" spans="1:22">
      <c r="A141" s="839">
        <v>132</v>
      </c>
      <c r="B141" s="725">
        <v>17</v>
      </c>
      <c r="C141" s="742" t="s">
        <v>3493</v>
      </c>
      <c r="D141" s="742"/>
      <c r="E141" s="742"/>
      <c r="F141" s="742"/>
      <c r="G141" s="716" t="s">
        <v>7686</v>
      </c>
      <c r="H141" s="742"/>
      <c r="I141" s="725" t="s">
        <v>3475</v>
      </c>
      <c r="J141" s="725">
        <v>44</v>
      </c>
      <c r="K141" s="725">
        <v>14</v>
      </c>
      <c r="L141" s="852">
        <v>200</v>
      </c>
      <c r="M141" s="743"/>
      <c r="N141" s="743"/>
      <c r="O141" s="725" t="s">
        <v>3499</v>
      </c>
      <c r="P141" s="725" t="s">
        <v>3484</v>
      </c>
      <c r="T141" s="815">
        <f>VLOOKUP(L141,'Dat cong dat do'!$D$9:$M$547,5,0)</f>
        <v>0</v>
      </c>
      <c r="U141" s="815">
        <f>VLOOKUP(L141,'Dat cong dat do'!$D$9:$M$547,8,0)</f>
        <v>0</v>
      </c>
      <c r="V141" s="815">
        <v>1</v>
      </c>
    </row>
    <row r="142" spans="1:22">
      <c r="A142" s="839">
        <v>133</v>
      </c>
      <c r="B142" s="725">
        <v>17</v>
      </c>
      <c r="C142" s="742" t="s">
        <v>3500</v>
      </c>
      <c r="D142" s="742"/>
      <c r="E142" s="742"/>
      <c r="F142" s="742"/>
      <c r="G142" s="716" t="s">
        <v>7686</v>
      </c>
      <c r="H142" s="742"/>
      <c r="I142" s="725" t="s">
        <v>3475</v>
      </c>
      <c r="J142" s="725">
        <v>139</v>
      </c>
      <c r="K142" s="725">
        <v>34</v>
      </c>
      <c r="L142" s="852">
        <v>200</v>
      </c>
      <c r="M142" s="743"/>
      <c r="N142" s="743"/>
      <c r="O142" s="725" t="s">
        <v>3501</v>
      </c>
      <c r="P142" s="725" t="s">
        <v>3484</v>
      </c>
      <c r="T142" s="815">
        <f>VLOOKUP(L142,'Dat cong dat do'!$D$9:$M$547,5,0)</f>
        <v>0</v>
      </c>
      <c r="U142" s="815">
        <f>VLOOKUP(L142,'Dat cong dat do'!$D$9:$M$547,8,0)</f>
        <v>0</v>
      </c>
      <c r="V142" s="815">
        <v>1</v>
      </c>
    </row>
    <row r="143" spans="1:22" ht="47.25">
      <c r="A143" s="839">
        <v>134</v>
      </c>
      <c r="B143" s="725">
        <v>18</v>
      </c>
      <c r="C143" s="742" t="s">
        <v>3502</v>
      </c>
      <c r="D143" s="742"/>
      <c r="E143" s="742"/>
      <c r="F143" s="742"/>
      <c r="G143" s="716" t="s">
        <v>7686</v>
      </c>
      <c r="H143" s="742"/>
      <c r="I143" s="725" t="s">
        <v>3475</v>
      </c>
      <c r="J143" s="725" t="s">
        <v>3503</v>
      </c>
      <c r="K143" s="725">
        <v>22</v>
      </c>
      <c r="L143" s="852">
        <v>256</v>
      </c>
      <c r="M143" s="743"/>
      <c r="N143" s="743"/>
      <c r="O143" s="725" t="s">
        <v>3504</v>
      </c>
      <c r="P143" s="725" t="s">
        <v>3484</v>
      </c>
      <c r="T143" s="815">
        <f>VLOOKUP(L143,'Dat cong dat do'!$D$9:$M$547,5,0)</f>
        <v>0</v>
      </c>
      <c r="U143" s="815">
        <f>VLOOKUP(L143,'Dat cong dat do'!$D$9:$M$547,8,0)</f>
        <v>0</v>
      </c>
      <c r="V143" s="815">
        <v>1</v>
      </c>
    </row>
    <row r="144" spans="1:22">
      <c r="A144" s="839">
        <v>135</v>
      </c>
      <c r="B144" s="725">
        <v>20</v>
      </c>
      <c r="C144" s="742" t="s">
        <v>3493</v>
      </c>
      <c r="D144" s="742"/>
      <c r="E144" s="742"/>
      <c r="F144" s="742"/>
      <c r="G144" s="716" t="s">
        <v>7686</v>
      </c>
      <c r="H144" s="742"/>
      <c r="I144" s="725" t="s">
        <v>3475</v>
      </c>
      <c r="J144" s="725">
        <v>16</v>
      </c>
      <c r="K144" s="725">
        <v>37</v>
      </c>
      <c r="L144" s="852">
        <v>126.5</v>
      </c>
      <c r="M144" s="743"/>
      <c r="N144" s="743"/>
      <c r="O144" s="725" t="s">
        <v>3509</v>
      </c>
      <c r="P144" s="725" t="s">
        <v>3484</v>
      </c>
      <c r="T144" s="815">
        <f>VLOOKUP(L144,'Dat cong dat do'!$D$9:$M$547,5,0)</f>
        <v>0</v>
      </c>
      <c r="U144" s="815">
        <f>VLOOKUP(L144,'Dat cong dat do'!$D$9:$M$547,8,0)</f>
        <v>0</v>
      </c>
      <c r="V144" s="815">
        <v>1</v>
      </c>
    </row>
    <row r="145" spans="1:22">
      <c r="A145" s="839">
        <v>136</v>
      </c>
      <c r="B145" s="725">
        <v>21</v>
      </c>
      <c r="C145" s="742" t="s">
        <v>3493</v>
      </c>
      <c r="D145" s="742"/>
      <c r="E145" s="742"/>
      <c r="F145" s="742"/>
      <c r="G145" s="716" t="s">
        <v>7686</v>
      </c>
      <c r="H145" s="742"/>
      <c r="I145" s="725" t="s">
        <v>3475</v>
      </c>
      <c r="J145" s="725">
        <v>1</v>
      </c>
      <c r="K145" s="725">
        <v>41</v>
      </c>
      <c r="L145" s="852">
        <v>3680.1</v>
      </c>
      <c r="M145" s="743"/>
      <c r="N145" s="743"/>
      <c r="O145" s="725" t="s">
        <v>3510</v>
      </c>
      <c r="P145" s="725" t="s">
        <v>3484</v>
      </c>
      <c r="T145" s="815">
        <f>VLOOKUP(L145,'Dat cong dat do'!$D$9:$M$547,5,0)</f>
        <v>0</v>
      </c>
      <c r="U145" s="815">
        <f>VLOOKUP(L145,'Dat cong dat do'!$D$9:$M$547,8,0)</f>
        <v>0</v>
      </c>
      <c r="V145" s="815">
        <v>1</v>
      </c>
    </row>
    <row r="146" spans="1:22">
      <c r="A146" s="839">
        <v>137</v>
      </c>
      <c r="B146" s="725">
        <v>22</v>
      </c>
      <c r="C146" s="742" t="s">
        <v>3493</v>
      </c>
      <c r="D146" s="742"/>
      <c r="E146" s="742"/>
      <c r="F146" s="742"/>
      <c r="G146" s="716" t="s">
        <v>7686</v>
      </c>
      <c r="H146" s="742"/>
      <c r="I146" s="725" t="s">
        <v>3475</v>
      </c>
      <c r="J146" s="725">
        <v>44</v>
      </c>
      <c r="K146" s="725">
        <v>41</v>
      </c>
      <c r="L146" s="852">
        <v>63.6</v>
      </c>
      <c r="M146" s="743"/>
      <c r="N146" s="743"/>
      <c r="O146" s="725" t="s">
        <v>3511</v>
      </c>
      <c r="P146" s="725" t="s">
        <v>3484</v>
      </c>
      <c r="T146" s="815">
        <f>VLOOKUP(L146,'Dat cong dat do'!$D$9:$M$547,5,0)</f>
        <v>0</v>
      </c>
      <c r="U146" s="815">
        <f>VLOOKUP(L146,'Dat cong dat do'!$D$9:$M$547,8,0)</f>
        <v>0</v>
      </c>
      <c r="V146" s="815">
        <v>1</v>
      </c>
    </row>
    <row r="147" spans="1:22">
      <c r="A147" s="839">
        <v>138</v>
      </c>
      <c r="B147" s="725">
        <v>23</v>
      </c>
      <c r="C147" s="742" t="s">
        <v>3493</v>
      </c>
      <c r="D147" s="742"/>
      <c r="E147" s="742"/>
      <c r="F147" s="742"/>
      <c r="G147" s="716" t="s">
        <v>7686</v>
      </c>
      <c r="H147" s="742"/>
      <c r="I147" s="725" t="s">
        <v>3475</v>
      </c>
      <c r="J147" s="725">
        <v>45</v>
      </c>
      <c r="K147" s="725">
        <v>41</v>
      </c>
      <c r="L147" s="852">
        <v>2449.4</v>
      </c>
      <c r="M147" s="743"/>
      <c r="N147" s="743"/>
      <c r="O147" s="725" t="s">
        <v>3511</v>
      </c>
      <c r="P147" s="725" t="s">
        <v>3484</v>
      </c>
      <c r="T147" s="815">
        <f>VLOOKUP(L147,'Dat cong dat do'!$D$9:$M$547,5,0)</f>
        <v>0</v>
      </c>
      <c r="U147" s="815">
        <f>VLOOKUP(L147,'Dat cong dat do'!$D$9:$M$547,8,0)</f>
        <v>0</v>
      </c>
      <c r="V147" s="815">
        <v>1</v>
      </c>
    </row>
    <row r="148" spans="1:22" ht="31.5">
      <c r="A148" s="839">
        <v>139</v>
      </c>
      <c r="B148" s="725">
        <v>24</v>
      </c>
      <c r="C148" s="742" t="s">
        <v>3512</v>
      </c>
      <c r="D148" s="742"/>
      <c r="E148" s="742"/>
      <c r="F148" s="742"/>
      <c r="G148" s="716" t="s">
        <v>7686</v>
      </c>
      <c r="H148" s="742"/>
      <c r="I148" s="725" t="s">
        <v>3475</v>
      </c>
      <c r="J148" s="725">
        <v>110</v>
      </c>
      <c r="K148" s="725">
        <v>9</v>
      </c>
      <c r="L148" s="852">
        <v>16195</v>
      </c>
      <c r="M148" s="743"/>
      <c r="N148" s="743"/>
      <c r="O148" s="725" t="s">
        <v>3513</v>
      </c>
      <c r="P148" s="725" t="s">
        <v>3484</v>
      </c>
      <c r="T148" s="815">
        <f>VLOOKUP(L148,'Dat cong dat do'!$D$9:$M$547,5,0)</f>
        <v>0</v>
      </c>
      <c r="U148" s="815">
        <f>VLOOKUP(L148,'Dat cong dat do'!$D$9:$M$547,8,0)</f>
        <v>0</v>
      </c>
      <c r="V148" s="815">
        <v>1</v>
      </c>
    </row>
    <row r="149" spans="1:22" ht="31.5">
      <c r="A149" s="839">
        <v>140</v>
      </c>
      <c r="B149" s="725">
        <v>25</v>
      </c>
      <c r="C149" s="742" t="s">
        <v>3493</v>
      </c>
      <c r="D149" s="742"/>
      <c r="E149" s="742"/>
      <c r="F149" s="742"/>
      <c r="G149" s="716" t="s">
        <v>7686</v>
      </c>
      <c r="H149" s="742"/>
      <c r="I149" s="725" t="s">
        <v>3475</v>
      </c>
      <c r="J149" s="725">
        <v>44</v>
      </c>
      <c r="K149" s="725">
        <v>14</v>
      </c>
      <c r="L149" s="852">
        <v>15400</v>
      </c>
      <c r="M149" s="743"/>
      <c r="N149" s="743"/>
      <c r="O149" s="725" t="s">
        <v>3514</v>
      </c>
      <c r="P149" s="725" t="s">
        <v>3484</v>
      </c>
      <c r="T149" s="815">
        <f>VLOOKUP(L149,'Dat cong dat do'!$D$9:$M$547,5,0)</f>
        <v>0</v>
      </c>
      <c r="U149" s="815">
        <f>VLOOKUP(L149,'Dat cong dat do'!$D$9:$M$547,8,0)</f>
        <v>0</v>
      </c>
      <c r="V149" s="815">
        <v>1</v>
      </c>
    </row>
    <row r="150" spans="1:22" ht="31.5">
      <c r="A150" s="839">
        <v>141</v>
      </c>
      <c r="B150" s="725">
        <v>26</v>
      </c>
      <c r="C150" s="742" t="s">
        <v>3515</v>
      </c>
      <c r="D150" s="742"/>
      <c r="E150" s="742"/>
      <c r="F150" s="742"/>
      <c r="G150" s="716" t="s">
        <v>7686</v>
      </c>
      <c r="H150" s="742"/>
      <c r="I150" s="725" t="s">
        <v>3475</v>
      </c>
      <c r="J150" s="725">
        <v>82</v>
      </c>
      <c r="K150" s="725">
        <v>25</v>
      </c>
      <c r="L150" s="852">
        <v>6965.8</v>
      </c>
      <c r="M150" s="743"/>
      <c r="N150" s="743"/>
      <c r="O150" s="725" t="s">
        <v>3516</v>
      </c>
      <c r="P150" s="725" t="s">
        <v>3484</v>
      </c>
      <c r="T150" s="815">
        <f>VLOOKUP(L150,'Dat cong dat do'!$D$9:$M$547,5,0)</f>
        <v>0</v>
      </c>
      <c r="U150" s="815">
        <f>VLOOKUP(L150,'Dat cong dat do'!$D$9:$M$547,8,0)</f>
        <v>0</v>
      </c>
      <c r="V150" s="815">
        <v>1</v>
      </c>
    </row>
    <row r="151" spans="1:22" ht="31.5">
      <c r="A151" s="839">
        <v>142</v>
      </c>
      <c r="B151" s="725">
        <v>27</v>
      </c>
      <c r="C151" s="742" t="s">
        <v>3512</v>
      </c>
      <c r="D151" s="742"/>
      <c r="E151" s="742"/>
      <c r="F151" s="742"/>
      <c r="G151" s="716" t="s">
        <v>7686</v>
      </c>
      <c r="H151" s="742"/>
      <c r="I151" s="725" t="s">
        <v>3475</v>
      </c>
      <c r="J151" s="725">
        <v>69</v>
      </c>
      <c r="K151" s="725" t="s">
        <v>3517</v>
      </c>
      <c r="L151" s="852">
        <v>17750.22</v>
      </c>
      <c r="M151" s="743"/>
      <c r="N151" s="743"/>
      <c r="O151" s="725" t="s">
        <v>3518</v>
      </c>
      <c r="P151" s="725" t="s">
        <v>3484</v>
      </c>
      <c r="T151" s="815">
        <f>VLOOKUP(L151,'Dat cong dat do'!$D$9:$M$547,5,0)</f>
        <v>0</v>
      </c>
      <c r="U151" s="815">
        <f>VLOOKUP(L151,'Dat cong dat do'!$D$9:$M$547,8,0)</f>
        <v>0</v>
      </c>
      <c r="V151" s="815">
        <v>1</v>
      </c>
    </row>
    <row r="152" spans="1:22" ht="31.5">
      <c r="A152" s="839">
        <v>143</v>
      </c>
      <c r="B152" s="725">
        <v>28</v>
      </c>
      <c r="C152" s="742" t="s">
        <v>3519</v>
      </c>
      <c r="D152" s="742"/>
      <c r="E152" s="742"/>
      <c r="F152" s="742"/>
      <c r="G152" s="716" t="s">
        <v>7686</v>
      </c>
      <c r="H152" s="742"/>
      <c r="I152" s="725" t="s">
        <v>3475</v>
      </c>
      <c r="J152" s="725" t="s">
        <v>3520</v>
      </c>
      <c r="K152" s="725">
        <v>9</v>
      </c>
      <c r="L152" s="852">
        <v>16576.5</v>
      </c>
      <c r="M152" s="743"/>
      <c r="N152" s="743"/>
      <c r="O152" s="725" t="s">
        <v>3521</v>
      </c>
      <c r="P152" s="725" t="s">
        <v>3484</v>
      </c>
      <c r="T152" s="815">
        <f>VLOOKUP(L152,'Dat cong dat do'!$D$9:$M$547,5,0)</f>
        <v>0</v>
      </c>
      <c r="U152" s="815">
        <f>VLOOKUP(L152,'Dat cong dat do'!$D$9:$M$547,8,0)</f>
        <v>0</v>
      </c>
      <c r="V152" s="815">
        <v>1</v>
      </c>
    </row>
    <row r="153" spans="1:22" ht="31.5">
      <c r="A153" s="839">
        <v>144</v>
      </c>
      <c r="B153" s="725">
        <v>29</v>
      </c>
      <c r="C153" s="742" t="s">
        <v>3515</v>
      </c>
      <c r="D153" s="742"/>
      <c r="E153" s="742"/>
      <c r="F153" s="742"/>
      <c r="G153" s="716" t="s">
        <v>7686</v>
      </c>
      <c r="H153" s="742"/>
      <c r="I153" s="725" t="s">
        <v>3475</v>
      </c>
      <c r="J153" s="725">
        <v>102</v>
      </c>
      <c r="K153" s="725">
        <v>25</v>
      </c>
      <c r="L153" s="852">
        <v>1236.58</v>
      </c>
      <c r="M153" s="743"/>
      <c r="N153" s="743"/>
      <c r="O153" s="725" t="s">
        <v>3522</v>
      </c>
      <c r="P153" s="725" t="s">
        <v>3484</v>
      </c>
      <c r="T153" s="815">
        <f>VLOOKUP(L153,'Dat cong dat do'!$D$9:$M$547,5,0)</f>
        <v>0</v>
      </c>
      <c r="U153" s="815">
        <f>VLOOKUP(L153,'Dat cong dat do'!$D$9:$M$547,8,0)</f>
        <v>0</v>
      </c>
      <c r="V153" s="815">
        <v>1</v>
      </c>
    </row>
    <row r="154" spans="1:22" ht="31.5">
      <c r="A154" s="839">
        <v>145</v>
      </c>
      <c r="B154" s="725">
        <v>30</v>
      </c>
      <c r="C154" s="742" t="s">
        <v>3523</v>
      </c>
      <c r="D154" s="742"/>
      <c r="E154" s="742"/>
      <c r="F154" s="742"/>
      <c r="G154" s="716" t="s">
        <v>7686</v>
      </c>
      <c r="H154" s="742"/>
      <c r="I154" s="725" t="s">
        <v>3475</v>
      </c>
      <c r="J154" s="725">
        <v>110</v>
      </c>
      <c r="K154" s="725">
        <v>9</v>
      </c>
      <c r="L154" s="852">
        <v>9677.2999999999993</v>
      </c>
      <c r="M154" s="743"/>
      <c r="N154" s="743"/>
      <c r="O154" s="725" t="s">
        <v>3524</v>
      </c>
      <c r="P154" s="725" t="s">
        <v>3484</v>
      </c>
      <c r="T154" s="815">
        <f>VLOOKUP(L154,'Dat cong dat do'!$D$9:$M$547,5,0)</f>
        <v>0</v>
      </c>
      <c r="U154" s="815">
        <f>VLOOKUP(L154,'Dat cong dat do'!$D$9:$M$547,8,0)</f>
        <v>0</v>
      </c>
      <c r="V154" s="815">
        <v>1</v>
      </c>
    </row>
    <row r="155" spans="1:22" ht="31.5">
      <c r="A155" s="839">
        <v>146</v>
      </c>
      <c r="B155" s="725">
        <v>31</v>
      </c>
      <c r="C155" s="742" t="s">
        <v>3493</v>
      </c>
      <c r="D155" s="742"/>
      <c r="E155" s="742"/>
      <c r="F155" s="742"/>
      <c r="G155" s="716" t="s">
        <v>7686</v>
      </c>
      <c r="H155" s="742"/>
      <c r="I155" s="725" t="s">
        <v>3475</v>
      </c>
      <c r="J155" s="725">
        <v>44</v>
      </c>
      <c r="K155" s="725">
        <v>14</v>
      </c>
      <c r="L155" s="852">
        <v>10987.46</v>
      </c>
      <c r="M155" s="743"/>
      <c r="N155" s="743"/>
      <c r="O155" s="725" t="s">
        <v>3525</v>
      </c>
      <c r="P155" s="725" t="s">
        <v>3484</v>
      </c>
      <c r="T155" s="815">
        <f>VLOOKUP(L155,'Dat cong dat do'!$D$9:$M$547,5,0)</f>
        <v>0</v>
      </c>
      <c r="U155" s="815">
        <f>VLOOKUP(L155,'Dat cong dat do'!$D$9:$M$547,8,0)</f>
        <v>0</v>
      </c>
      <c r="V155" s="815">
        <v>1</v>
      </c>
    </row>
    <row r="156" spans="1:22">
      <c r="A156" s="839">
        <v>147</v>
      </c>
      <c r="B156" s="725">
        <v>32</v>
      </c>
      <c r="C156" s="742" t="s">
        <v>3493</v>
      </c>
      <c r="D156" s="742"/>
      <c r="E156" s="742"/>
      <c r="F156" s="742"/>
      <c r="G156" s="716" t="s">
        <v>7686</v>
      </c>
      <c r="H156" s="742"/>
      <c r="I156" s="725" t="s">
        <v>3475</v>
      </c>
      <c r="J156" s="725">
        <v>42</v>
      </c>
      <c r="K156" s="725">
        <v>14</v>
      </c>
      <c r="L156" s="852">
        <v>5480.31</v>
      </c>
      <c r="M156" s="743"/>
      <c r="N156" s="743"/>
      <c r="O156" s="725" t="s">
        <v>3526</v>
      </c>
      <c r="P156" s="725" t="s">
        <v>3484</v>
      </c>
      <c r="T156" s="815">
        <f>VLOOKUP(L156,'Dat cong dat do'!$D$9:$M$547,5,0)</f>
        <v>0</v>
      </c>
      <c r="U156" s="815">
        <f>VLOOKUP(L156,'Dat cong dat do'!$D$9:$M$547,8,0)</f>
        <v>0</v>
      </c>
      <c r="V156" s="815">
        <v>1</v>
      </c>
    </row>
    <row r="157" spans="1:22">
      <c r="A157" s="839">
        <v>148</v>
      </c>
      <c r="B157" s="725">
        <v>33</v>
      </c>
      <c r="C157" s="742" t="s">
        <v>3527</v>
      </c>
      <c r="D157" s="742"/>
      <c r="E157" s="742"/>
      <c r="F157" s="742"/>
      <c r="G157" s="716" t="s">
        <v>7686</v>
      </c>
      <c r="H157" s="742"/>
      <c r="I157" s="725" t="s">
        <v>3475</v>
      </c>
      <c r="J157" s="725">
        <v>641</v>
      </c>
      <c r="K157" s="725">
        <v>9</v>
      </c>
      <c r="L157" s="852">
        <v>4988.3999999999996</v>
      </c>
      <c r="M157" s="743"/>
      <c r="N157" s="743"/>
      <c r="O157" s="725" t="s">
        <v>3528</v>
      </c>
      <c r="P157" s="725" t="s">
        <v>3484</v>
      </c>
      <c r="T157" s="815">
        <f>VLOOKUP(L157,'Dat cong dat do'!$D$9:$M$547,5,0)</f>
        <v>0</v>
      </c>
      <c r="U157" s="815">
        <f>VLOOKUP(L157,'Dat cong dat do'!$D$9:$M$547,8,0)</f>
        <v>0</v>
      </c>
      <c r="V157" s="815">
        <v>1</v>
      </c>
    </row>
    <row r="158" spans="1:22">
      <c r="A158" s="839">
        <v>149</v>
      </c>
      <c r="B158" s="725">
        <v>34</v>
      </c>
      <c r="C158" s="742" t="s">
        <v>3493</v>
      </c>
      <c r="D158" s="742"/>
      <c r="E158" s="742"/>
      <c r="F158" s="742"/>
      <c r="G158" s="716" t="s">
        <v>7686</v>
      </c>
      <c r="H158" s="742"/>
      <c r="I158" s="725" t="s">
        <v>3475</v>
      </c>
      <c r="J158" s="725">
        <v>1</v>
      </c>
      <c r="K158" s="725">
        <v>57</v>
      </c>
      <c r="L158" s="852">
        <v>50000</v>
      </c>
      <c r="M158" s="743"/>
      <c r="N158" s="743"/>
      <c r="O158" s="725" t="s">
        <v>3529</v>
      </c>
      <c r="P158" s="725" t="s">
        <v>3484</v>
      </c>
      <c r="T158" s="815">
        <f>VLOOKUP(L158,'Dat cong dat do'!$D$9:$M$547,5,0)</f>
        <v>0</v>
      </c>
      <c r="U158" s="815">
        <f>VLOOKUP(L158,'Dat cong dat do'!$D$9:$M$547,8,0)</f>
        <v>0</v>
      </c>
      <c r="V158" s="815">
        <v>1</v>
      </c>
    </row>
    <row r="159" spans="1:22">
      <c r="A159" s="839">
        <v>150</v>
      </c>
      <c r="B159" s="725">
        <v>35</v>
      </c>
      <c r="C159" s="742" t="s">
        <v>3487</v>
      </c>
      <c r="D159" s="742"/>
      <c r="E159" s="742"/>
      <c r="F159" s="742"/>
      <c r="G159" s="716" t="s">
        <v>7686</v>
      </c>
      <c r="H159" s="742"/>
      <c r="I159" s="725" t="s">
        <v>3475</v>
      </c>
      <c r="J159" s="725">
        <v>2</v>
      </c>
      <c r="K159" s="725">
        <v>22</v>
      </c>
      <c r="L159" s="852">
        <v>198</v>
      </c>
      <c r="M159" s="743"/>
      <c r="N159" s="743"/>
      <c r="O159" s="725" t="s">
        <v>2959</v>
      </c>
      <c r="P159" s="725" t="s">
        <v>3484</v>
      </c>
      <c r="T159" s="815">
        <f>VLOOKUP(L159,'Dat cong dat do'!$D$9:$M$547,5,0)</f>
        <v>0</v>
      </c>
      <c r="U159" s="815">
        <f>VLOOKUP(L159,'Dat cong dat do'!$D$9:$M$547,8,0)</f>
        <v>0</v>
      </c>
      <c r="V159" s="815">
        <v>1</v>
      </c>
    </row>
    <row r="160" spans="1:22">
      <c r="A160" s="839">
        <v>151</v>
      </c>
      <c r="B160" s="3713">
        <v>1</v>
      </c>
      <c r="C160" s="3720" t="s">
        <v>3357</v>
      </c>
      <c r="D160" s="563"/>
      <c r="E160" s="563"/>
      <c r="F160" s="563"/>
      <c r="G160" s="716" t="s">
        <v>7686</v>
      </c>
      <c r="H160" s="563"/>
      <c r="I160" s="562" t="s">
        <v>3530</v>
      </c>
      <c r="J160" s="331">
        <v>403</v>
      </c>
      <c r="K160" s="331">
        <v>22</v>
      </c>
      <c r="L160" s="3909">
        <v>4550</v>
      </c>
      <c r="M160" s="810"/>
      <c r="N160" s="810"/>
      <c r="O160" s="3713" t="s">
        <v>3531</v>
      </c>
      <c r="P160" s="3713" t="s">
        <v>1017</v>
      </c>
      <c r="T160" s="815">
        <f>VLOOKUP(L160,'Dat cong dat do'!$D$9:$M$547,5,0)</f>
        <v>0</v>
      </c>
      <c r="U160" s="815">
        <f>VLOOKUP(L160,'Dat cong dat do'!$D$9:$M$547,8,0)</f>
        <v>0</v>
      </c>
      <c r="V160" s="815">
        <v>1</v>
      </c>
    </row>
    <row r="161" spans="1:22">
      <c r="A161" s="839">
        <v>152</v>
      </c>
      <c r="B161" s="3714"/>
      <c r="C161" s="3721"/>
      <c r="D161" s="564"/>
      <c r="E161" s="564"/>
      <c r="F161" s="564"/>
      <c r="G161" s="716" t="s">
        <v>7686</v>
      </c>
      <c r="H161" s="564"/>
      <c r="I161" s="562" t="s">
        <v>3530</v>
      </c>
      <c r="J161" s="331">
        <v>415</v>
      </c>
      <c r="K161" s="331">
        <v>22</v>
      </c>
      <c r="L161" s="3910"/>
      <c r="M161" s="752"/>
      <c r="N161" s="752"/>
      <c r="O161" s="3714"/>
      <c r="P161" s="3714"/>
      <c r="T161" s="815" t="e">
        <f>VLOOKUP(L161,'Dat cong dat do'!$D$9:$M$547,5,0)</f>
        <v>#N/A</v>
      </c>
      <c r="U161" s="815" t="e">
        <f>VLOOKUP(L161,'Dat cong dat do'!$D$9:$M$547,8,0)</f>
        <v>#N/A</v>
      </c>
      <c r="V161" s="815">
        <v>1</v>
      </c>
    </row>
    <row r="162" spans="1:22">
      <c r="A162" s="839">
        <v>153</v>
      </c>
      <c r="B162" s="3714"/>
      <c r="C162" s="3721"/>
      <c r="D162" s="564"/>
      <c r="E162" s="564"/>
      <c r="F162" s="564"/>
      <c r="G162" s="716" t="s">
        <v>7686</v>
      </c>
      <c r="H162" s="564"/>
      <c r="I162" s="562" t="s">
        <v>3530</v>
      </c>
      <c r="J162" s="331">
        <v>402</v>
      </c>
      <c r="K162" s="331">
        <v>22</v>
      </c>
      <c r="L162" s="3910"/>
      <c r="M162" s="752"/>
      <c r="N162" s="752"/>
      <c r="O162" s="3714"/>
      <c r="P162" s="3714"/>
      <c r="T162" s="815" t="e">
        <f>VLOOKUP(L162,'Dat cong dat do'!$D$9:$M$547,5,0)</f>
        <v>#N/A</v>
      </c>
      <c r="U162" s="815" t="e">
        <f>VLOOKUP(L162,'Dat cong dat do'!$D$9:$M$547,8,0)</f>
        <v>#N/A</v>
      </c>
      <c r="V162" s="815">
        <v>1</v>
      </c>
    </row>
    <row r="163" spans="1:22">
      <c r="A163" s="839">
        <v>154</v>
      </c>
      <c r="B163" s="3714"/>
      <c r="C163" s="3721"/>
      <c r="D163" s="564"/>
      <c r="E163" s="564"/>
      <c r="F163" s="564"/>
      <c r="G163" s="716" t="s">
        <v>7686</v>
      </c>
      <c r="H163" s="564"/>
      <c r="I163" s="562" t="s">
        <v>3530</v>
      </c>
      <c r="J163" s="331">
        <v>401</v>
      </c>
      <c r="K163" s="331">
        <v>22</v>
      </c>
      <c r="L163" s="3910"/>
      <c r="M163" s="752"/>
      <c r="N163" s="752"/>
      <c r="O163" s="3714"/>
      <c r="P163" s="3714"/>
      <c r="T163" s="815" t="e">
        <f>VLOOKUP(L163,'Dat cong dat do'!$D$9:$M$547,5,0)</f>
        <v>#N/A</v>
      </c>
      <c r="U163" s="815" t="e">
        <f>VLOOKUP(L163,'Dat cong dat do'!$D$9:$M$547,8,0)</f>
        <v>#N/A</v>
      </c>
      <c r="V163" s="815">
        <v>1</v>
      </c>
    </row>
    <row r="164" spans="1:22">
      <c r="A164" s="839">
        <v>155</v>
      </c>
      <c r="B164" s="3714"/>
      <c r="C164" s="3721"/>
      <c r="D164" s="564"/>
      <c r="E164" s="564"/>
      <c r="F164" s="564"/>
      <c r="G164" s="716" t="s">
        <v>7686</v>
      </c>
      <c r="H164" s="564"/>
      <c r="I164" s="562" t="s">
        <v>3530</v>
      </c>
      <c r="J164" s="331">
        <v>404</v>
      </c>
      <c r="K164" s="331">
        <v>22</v>
      </c>
      <c r="L164" s="3910"/>
      <c r="M164" s="752"/>
      <c r="N164" s="752"/>
      <c r="O164" s="3714"/>
      <c r="P164" s="3714"/>
      <c r="T164" s="815" t="e">
        <f>VLOOKUP(L164,'Dat cong dat do'!$D$9:$M$547,5,0)</f>
        <v>#N/A</v>
      </c>
      <c r="U164" s="815" t="e">
        <f>VLOOKUP(L164,'Dat cong dat do'!$D$9:$M$547,8,0)</f>
        <v>#N/A</v>
      </c>
      <c r="V164" s="815">
        <v>1</v>
      </c>
    </row>
    <row r="165" spans="1:22">
      <c r="A165" s="839">
        <v>156</v>
      </c>
      <c r="B165" s="3714"/>
      <c r="C165" s="3721"/>
      <c r="D165" s="564"/>
      <c r="E165" s="564"/>
      <c r="F165" s="564"/>
      <c r="G165" s="716" t="s">
        <v>7686</v>
      </c>
      <c r="H165" s="564"/>
      <c r="I165" s="562" t="s">
        <v>3530</v>
      </c>
      <c r="J165" s="331">
        <v>341</v>
      </c>
      <c r="K165" s="331">
        <v>22</v>
      </c>
      <c r="L165" s="3910"/>
      <c r="M165" s="752"/>
      <c r="N165" s="752"/>
      <c r="O165" s="3714"/>
      <c r="P165" s="3714"/>
      <c r="T165" s="815" t="e">
        <f>VLOOKUP(L165,'Dat cong dat do'!$D$9:$M$547,5,0)</f>
        <v>#N/A</v>
      </c>
      <c r="U165" s="815" t="e">
        <f>VLOOKUP(L165,'Dat cong dat do'!$D$9:$M$547,8,0)</f>
        <v>#N/A</v>
      </c>
      <c r="V165" s="815">
        <v>1</v>
      </c>
    </row>
    <row r="166" spans="1:22">
      <c r="A166" s="839">
        <v>157</v>
      </c>
      <c r="B166" s="3715"/>
      <c r="C166" s="3722"/>
      <c r="D166" s="564"/>
      <c r="E166" s="564"/>
      <c r="F166" s="564"/>
      <c r="G166" s="716" t="s">
        <v>7686</v>
      </c>
      <c r="H166" s="564"/>
      <c r="I166" s="562" t="s">
        <v>3530</v>
      </c>
      <c r="J166" s="331">
        <v>412</v>
      </c>
      <c r="K166" s="331">
        <v>22</v>
      </c>
      <c r="L166" s="3911"/>
      <c r="M166" s="727"/>
      <c r="N166" s="727"/>
      <c r="O166" s="3715"/>
      <c r="P166" s="3715"/>
      <c r="T166" s="815" t="e">
        <f>VLOOKUP(L166,'Dat cong dat do'!$D$9:$M$547,5,0)</f>
        <v>#N/A</v>
      </c>
      <c r="U166" s="815" t="e">
        <f>VLOOKUP(L166,'Dat cong dat do'!$D$9:$M$547,8,0)</f>
        <v>#N/A</v>
      </c>
      <c r="V166" s="815">
        <v>1</v>
      </c>
    </row>
    <row r="167" spans="1:22" ht="47.25">
      <c r="A167" s="839">
        <v>158</v>
      </c>
      <c r="B167" s="567">
        <v>2</v>
      </c>
      <c r="C167" s="329" t="s">
        <v>3533</v>
      </c>
      <c r="D167" s="563"/>
      <c r="E167" s="563"/>
      <c r="F167" s="563"/>
      <c r="G167" s="716" t="s">
        <v>7686</v>
      </c>
      <c r="H167" s="563"/>
      <c r="I167" s="562" t="s">
        <v>3530</v>
      </c>
      <c r="J167" s="331" t="s">
        <v>3534</v>
      </c>
      <c r="K167" s="331">
        <v>28</v>
      </c>
      <c r="L167" s="844">
        <v>4153</v>
      </c>
      <c r="M167" s="717"/>
      <c r="N167" s="717"/>
      <c r="O167" s="331" t="s">
        <v>3535</v>
      </c>
      <c r="P167" s="328" t="s">
        <v>1017</v>
      </c>
      <c r="T167" s="815">
        <f>VLOOKUP(L167,'Dat cong dat do'!$D$9:$M$547,5,0)</f>
        <v>0</v>
      </c>
      <c r="U167" s="815">
        <f>VLOOKUP(L167,'Dat cong dat do'!$D$9:$M$547,8,0)</f>
        <v>0</v>
      </c>
      <c r="V167" s="815">
        <v>1</v>
      </c>
    </row>
    <row r="168" spans="1:22">
      <c r="A168" s="839">
        <v>159</v>
      </c>
      <c r="B168" s="332">
        <v>3</v>
      </c>
      <c r="C168" s="329" t="s">
        <v>1407</v>
      </c>
      <c r="D168" s="563"/>
      <c r="E168" s="563"/>
      <c r="F168" s="563"/>
      <c r="G168" s="716" t="s">
        <v>7686</v>
      </c>
      <c r="H168" s="563"/>
      <c r="I168" s="562" t="s">
        <v>3530</v>
      </c>
      <c r="J168" s="331">
        <v>123</v>
      </c>
      <c r="K168" s="331">
        <v>28</v>
      </c>
      <c r="L168" s="844">
        <v>1814</v>
      </c>
      <c r="M168" s="717"/>
      <c r="N168" s="717"/>
      <c r="O168" s="331" t="s">
        <v>3535</v>
      </c>
      <c r="P168" s="328" t="s">
        <v>1017</v>
      </c>
      <c r="T168" s="815">
        <f>VLOOKUP(L168,'Dat cong dat do'!$D$9:$M$547,5,0)</f>
        <v>0</v>
      </c>
      <c r="U168" s="815">
        <f>VLOOKUP(L168,'Dat cong dat do'!$D$9:$M$547,8,0)</f>
        <v>0</v>
      </c>
      <c r="V168" s="815">
        <v>1</v>
      </c>
    </row>
    <row r="169" spans="1:22">
      <c r="A169" s="839">
        <v>160</v>
      </c>
      <c r="B169" s="567">
        <v>4</v>
      </c>
      <c r="C169" s="329" t="s">
        <v>839</v>
      </c>
      <c r="D169" s="563"/>
      <c r="E169" s="563"/>
      <c r="F169" s="563"/>
      <c r="G169" s="716" t="s">
        <v>7686</v>
      </c>
      <c r="H169" s="563"/>
      <c r="I169" s="562" t="s">
        <v>3530</v>
      </c>
      <c r="J169" s="331">
        <v>124</v>
      </c>
      <c r="K169" s="331">
        <v>28</v>
      </c>
      <c r="L169" s="844">
        <v>1586</v>
      </c>
      <c r="M169" s="717"/>
      <c r="N169" s="717"/>
      <c r="O169" s="331" t="s">
        <v>3535</v>
      </c>
      <c r="P169" s="328" t="s">
        <v>1017</v>
      </c>
      <c r="T169" s="815">
        <f>VLOOKUP(L169,'Dat cong dat do'!$D$9:$M$547,5,0)</f>
        <v>0</v>
      </c>
      <c r="U169" s="815">
        <f>VLOOKUP(L169,'Dat cong dat do'!$D$9:$M$547,8,0)</f>
        <v>0</v>
      </c>
      <c r="V169" s="815">
        <v>1</v>
      </c>
    </row>
    <row r="170" spans="1:22">
      <c r="A170" s="839">
        <v>161</v>
      </c>
      <c r="B170" s="332">
        <v>5</v>
      </c>
      <c r="C170" s="744" t="s">
        <v>3537</v>
      </c>
      <c r="D170" s="796"/>
      <c r="E170" s="796"/>
      <c r="F170" s="796"/>
      <c r="G170" s="716" t="s">
        <v>7686</v>
      </c>
      <c r="H170" s="796"/>
      <c r="I170" s="562" t="s">
        <v>3530</v>
      </c>
      <c r="J170" s="746" t="s">
        <v>3538</v>
      </c>
      <c r="K170" s="746">
        <v>29</v>
      </c>
      <c r="L170" s="853">
        <v>15158</v>
      </c>
      <c r="M170" s="811"/>
      <c r="N170" s="811"/>
      <c r="O170" s="747" t="s">
        <v>3539</v>
      </c>
      <c r="P170" s="328" t="s">
        <v>1017</v>
      </c>
      <c r="T170" s="815">
        <f>VLOOKUP(L170,'Dat cong dat do'!$D$9:$M$547,5,0)</f>
        <v>0</v>
      </c>
      <c r="U170" s="815">
        <f>VLOOKUP(L170,'Dat cong dat do'!$D$9:$M$547,8,0)</f>
        <v>0</v>
      </c>
      <c r="V170" s="815">
        <v>1</v>
      </c>
    </row>
    <row r="171" spans="1:22">
      <c r="A171" s="839">
        <v>162</v>
      </c>
      <c r="B171" s="567">
        <v>6</v>
      </c>
      <c r="C171" s="329" t="s">
        <v>2196</v>
      </c>
      <c r="D171" s="563"/>
      <c r="E171" s="563"/>
      <c r="F171" s="563"/>
      <c r="G171" s="716" t="s">
        <v>7686</v>
      </c>
      <c r="H171" s="563"/>
      <c r="I171" s="562" t="s">
        <v>3530</v>
      </c>
      <c r="J171" s="331">
        <v>22</v>
      </c>
      <c r="K171" s="331">
        <v>21</v>
      </c>
      <c r="L171" s="844">
        <v>129.5</v>
      </c>
      <c r="M171" s="717"/>
      <c r="N171" s="717"/>
      <c r="O171" s="331" t="s">
        <v>3540</v>
      </c>
      <c r="P171" s="328" t="s">
        <v>1017</v>
      </c>
      <c r="T171" s="815">
        <f>VLOOKUP(L171,'Dat cong dat do'!$D$9:$M$547,5,0)</f>
        <v>0</v>
      </c>
      <c r="U171" s="815">
        <f>VLOOKUP(L171,'Dat cong dat do'!$D$9:$M$547,8,0)</f>
        <v>0</v>
      </c>
      <c r="V171" s="815">
        <v>1</v>
      </c>
    </row>
    <row r="172" spans="1:22">
      <c r="A172" s="839">
        <v>163</v>
      </c>
      <c r="B172" s="332">
        <v>7</v>
      </c>
      <c r="C172" s="329" t="s">
        <v>3541</v>
      </c>
      <c r="D172" s="563"/>
      <c r="E172" s="563"/>
      <c r="F172" s="563"/>
      <c r="G172" s="716" t="s">
        <v>7686</v>
      </c>
      <c r="H172" s="563"/>
      <c r="I172" s="562" t="s">
        <v>3530</v>
      </c>
      <c r="J172" s="331">
        <v>749</v>
      </c>
      <c r="K172" s="331">
        <v>13</v>
      </c>
      <c r="L172" s="844">
        <v>100</v>
      </c>
      <c r="M172" s="717"/>
      <c r="N172" s="717"/>
      <c r="O172" s="331" t="s">
        <v>3540</v>
      </c>
      <c r="P172" s="328" t="s">
        <v>1017</v>
      </c>
      <c r="T172" s="815">
        <f>VLOOKUP(L172,'Dat cong dat do'!$D$9:$M$547,5,0)</f>
        <v>0</v>
      </c>
      <c r="U172" s="815">
        <f>VLOOKUP(L172,'Dat cong dat do'!$D$9:$M$547,8,0)</f>
        <v>0</v>
      </c>
      <c r="V172" s="815">
        <v>1</v>
      </c>
    </row>
    <row r="173" spans="1:22">
      <c r="A173" s="839">
        <v>164</v>
      </c>
      <c r="B173" s="567">
        <v>8</v>
      </c>
      <c r="C173" s="329" t="s">
        <v>3542</v>
      </c>
      <c r="D173" s="563"/>
      <c r="E173" s="563"/>
      <c r="F173" s="563"/>
      <c r="G173" s="716" t="s">
        <v>7686</v>
      </c>
      <c r="H173" s="563"/>
      <c r="I173" s="562" t="s">
        <v>3530</v>
      </c>
      <c r="J173" s="331">
        <v>62</v>
      </c>
      <c r="K173" s="331">
        <v>29</v>
      </c>
      <c r="L173" s="844">
        <v>148</v>
      </c>
      <c r="M173" s="717"/>
      <c r="N173" s="717"/>
      <c r="O173" s="331" t="s">
        <v>3540</v>
      </c>
      <c r="P173" s="328" t="s">
        <v>1017</v>
      </c>
      <c r="T173" s="815">
        <f>VLOOKUP(L173,'Dat cong dat do'!$D$9:$M$547,5,0)</f>
        <v>0</v>
      </c>
      <c r="U173" s="815">
        <f>VLOOKUP(L173,'Dat cong dat do'!$D$9:$M$547,8,0)</f>
        <v>0</v>
      </c>
      <c r="V173" s="815">
        <v>1</v>
      </c>
    </row>
    <row r="174" spans="1:22">
      <c r="A174" s="839">
        <v>165</v>
      </c>
      <c r="B174" s="332">
        <v>9</v>
      </c>
      <c r="C174" s="329" t="s">
        <v>3543</v>
      </c>
      <c r="D174" s="563"/>
      <c r="E174" s="563"/>
      <c r="F174" s="563"/>
      <c r="G174" s="716" t="s">
        <v>7686</v>
      </c>
      <c r="H174" s="563"/>
      <c r="I174" s="562" t="s">
        <v>3530</v>
      </c>
      <c r="J174" s="331">
        <v>70</v>
      </c>
      <c r="K174" s="331">
        <v>29</v>
      </c>
      <c r="L174" s="844">
        <v>73</v>
      </c>
      <c r="M174" s="717"/>
      <c r="N174" s="717"/>
      <c r="O174" s="331" t="s">
        <v>3540</v>
      </c>
      <c r="P174" s="328" t="s">
        <v>1017</v>
      </c>
      <c r="T174" s="815">
        <f>VLOOKUP(L174,'Dat cong dat do'!$D$9:$M$547,5,0)</f>
        <v>0</v>
      </c>
      <c r="U174" s="815">
        <f>VLOOKUP(L174,'Dat cong dat do'!$D$9:$M$547,8,0)</f>
        <v>0</v>
      </c>
      <c r="V174" s="815">
        <v>1</v>
      </c>
    </row>
    <row r="175" spans="1:22">
      <c r="A175" s="839">
        <v>166</v>
      </c>
      <c r="B175" s="567">
        <v>12</v>
      </c>
      <c r="C175" s="329" t="s">
        <v>3314</v>
      </c>
      <c r="D175" s="563"/>
      <c r="E175" s="563"/>
      <c r="F175" s="563"/>
      <c r="G175" s="716" t="s">
        <v>7686</v>
      </c>
      <c r="H175" s="563"/>
      <c r="I175" s="562" t="s">
        <v>3530</v>
      </c>
      <c r="J175" s="331">
        <v>195</v>
      </c>
      <c r="K175" s="331">
        <v>28</v>
      </c>
      <c r="L175" s="844">
        <v>1610</v>
      </c>
      <c r="M175" s="717"/>
      <c r="N175" s="717"/>
      <c r="O175" s="331" t="s">
        <v>3314</v>
      </c>
      <c r="P175" s="328" t="s">
        <v>1017</v>
      </c>
      <c r="T175" s="815">
        <f>VLOOKUP(L175,'Dat cong dat do'!$D$9:$M$547,5,0)</f>
        <v>0</v>
      </c>
      <c r="U175" s="815">
        <f>VLOOKUP(L175,'Dat cong dat do'!$D$9:$M$547,8,0)</f>
        <v>0</v>
      </c>
      <c r="V175" s="815">
        <v>1</v>
      </c>
    </row>
    <row r="176" spans="1:22">
      <c r="A176" s="839">
        <v>167</v>
      </c>
      <c r="B176" s="332">
        <v>13</v>
      </c>
      <c r="C176" s="329" t="s">
        <v>3548</v>
      </c>
      <c r="D176" s="563"/>
      <c r="E176" s="563"/>
      <c r="F176" s="563"/>
      <c r="G176" s="716" t="s">
        <v>7686</v>
      </c>
      <c r="H176" s="563"/>
      <c r="I176" s="562" t="s">
        <v>3530</v>
      </c>
      <c r="J176" s="331">
        <v>23</v>
      </c>
      <c r="K176" s="331">
        <v>33</v>
      </c>
      <c r="L176" s="844">
        <v>372</v>
      </c>
      <c r="M176" s="717"/>
      <c r="N176" s="717"/>
      <c r="O176" s="331" t="s">
        <v>3548</v>
      </c>
      <c r="P176" s="328" t="s">
        <v>1017</v>
      </c>
      <c r="T176" s="815">
        <f>VLOOKUP(L176,'Dat cong dat do'!$D$9:$M$547,5,0)</f>
        <v>0</v>
      </c>
      <c r="U176" s="815">
        <f>VLOOKUP(L176,'Dat cong dat do'!$D$9:$M$547,8,0)</f>
        <v>0</v>
      </c>
      <c r="V176" s="815">
        <v>1</v>
      </c>
    </row>
    <row r="177" spans="1:22">
      <c r="A177" s="839">
        <v>168</v>
      </c>
      <c r="B177" s="567">
        <v>14</v>
      </c>
      <c r="C177" s="748" t="s">
        <v>3549</v>
      </c>
      <c r="D177" s="797"/>
      <c r="E177" s="797"/>
      <c r="F177" s="797"/>
      <c r="G177" s="716" t="s">
        <v>7686</v>
      </c>
      <c r="H177" s="797"/>
      <c r="I177" s="562" t="s">
        <v>3530</v>
      </c>
      <c r="J177" s="332" t="s">
        <v>3550</v>
      </c>
      <c r="K177" s="332" t="s">
        <v>3551</v>
      </c>
      <c r="L177" s="844">
        <v>35889.5</v>
      </c>
      <c r="M177" s="717"/>
      <c r="N177" s="717"/>
      <c r="O177" s="332" t="s">
        <v>3552</v>
      </c>
      <c r="P177" s="328" t="s">
        <v>1017</v>
      </c>
      <c r="T177" s="815">
        <f>VLOOKUP(L177,'Dat cong dat do'!$D$9:$M$547,5,0)</f>
        <v>0</v>
      </c>
      <c r="U177" s="815">
        <f>VLOOKUP(L177,'Dat cong dat do'!$D$9:$M$547,8,0)</f>
        <v>0</v>
      </c>
      <c r="V177" s="815">
        <v>1</v>
      </c>
    </row>
    <row r="178" spans="1:22">
      <c r="A178" s="839">
        <v>169</v>
      </c>
      <c r="B178" s="567">
        <v>15</v>
      </c>
      <c r="C178" s="749" t="s">
        <v>3553</v>
      </c>
      <c r="D178" s="798"/>
      <c r="E178" s="798"/>
      <c r="F178" s="798"/>
      <c r="G178" s="716" t="s">
        <v>7686</v>
      </c>
      <c r="H178" s="798"/>
      <c r="I178" s="562" t="s">
        <v>3530</v>
      </c>
      <c r="J178" s="328">
        <v>905</v>
      </c>
      <c r="K178" s="565">
        <v>33</v>
      </c>
      <c r="L178" s="844">
        <v>47550.2</v>
      </c>
      <c r="M178" s="717"/>
      <c r="N178" s="717"/>
      <c r="O178" s="750" t="s">
        <v>775</v>
      </c>
      <c r="P178" s="328" t="s">
        <v>1017</v>
      </c>
      <c r="T178" s="815">
        <f>VLOOKUP(L178,'Dat cong dat do'!$D$9:$M$547,5,0)</f>
        <v>0</v>
      </c>
      <c r="U178" s="815">
        <f>VLOOKUP(L178,'Dat cong dat do'!$D$9:$M$547,8,0)</f>
        <v>0</v>
      </c>
      <c r="V178" s="815">
        <v>1</v>
      </c>
    </row>
    <row r="179" spans="1:22">
      <c r="A179" s="839">
        <v>170</v>
      </c>
      <c r="B179" s="332">
        <v>16</v>
      </c>
      <c r="C179" s="749" t="s">
        <v>3554</v>
      </c>
      <c r="D179" s="798"/>
      <c r="E179" s="798"/>
      <c r="F179" s="798"/>
      <c r="G179" s="716" t="s">
        <v>7686</v>
      </c>
      <c r="H179" s="798"/>
      <c r="I179" s="562" t="s">
        <v>3530</v>
      </c>
      <c r="J179" s="565">
        <v>97</v>
      </c>
      <c r="K179" s="565">
        <v>29</v>
      </c>
      <c r="L179" s="844">
        <v>11896.4</v>
      </c>
      <c r="M179" s="717"/>
      <c r="N179" s="717"/>
      <c r="O179" s="750" t="s">
        <v>775</v>
      </c>
      <c r="P179" s="328" t="s">
        <v>1017</v>
      </c>
      <c r="T179" s="815">
        <f>VLOOKUP(L179,'Dat cong dat do'!$D$9:$M$547,5,0)</f>
        <v>0</v>
      </c>
      <c r="U179" s="815">
        <f>VLOOKUP(L179,'Dat cong dat do'!$D$9:$M$547,8,0)</f>
        <v>0</v>
      </c>
      <c r="V179" s="815">
        <v>1</v>
      </c>
    </row>
    <row r="180" spans="1:22" ht="31.5">
      <c r="A180" s="839">
        <v>171</v>
      </c>
      <c r="B180" s="332">
        <v>17</v>
      </c>
      <c r="C180" s="749" t="s">
        <v>3555</v>
      </c>
      <c r="D180" s="798"/>
      <c r="E180" s="798"/>
      <c r="F180" s="798"/>
      <c r="G180" s="716" t="s">
        <v>7686</v>
      </c>
      <c r="H180" s="798"/>
      <c r="I180" s="562" t="s">
        <v>3530</v>
      </c>
      <c r="J180" s="565">
        <v>20</v>
      </c>
      <c r="K180" s="565">
        <v>21</v>
      </c>
      <c r="L180" s="844">
        <v>1652</v>
      </c>
      <c r="M180" s="717"/>
      <c r="N180" s="717"/>
      <c r="O180" s="750" t="s">
        <v>775</v>
      </c>
      <c r="P180" s="328" t="s">
        <v>3556</v>
      </c>
      <c r="T180" s="815">
        <f>VLOOKUP(L180,'Dat cong dat do'!$D$9:$M$547,5,0)</f>
        <v>0</v>
      </c>
      <c r="U180" s="815">
        <f>VLOOKUP(L180,'Dat cong dat do'!$D$9:$M$547,8,0)</f>
        <v>0</v>
      </c>
      <c r="V180" s="815">
        <v>1</v>
      </c>
    </row>
    <row r="181" spans="1:22">
      <c r="A181" s="839">
        <v>172</v>
      </c>
      <c r="B181" s="332">
        <v>18</v>
      </c>
      <c r="C181" s="749" t="s">
        <v>3557</v>
      </c>
      <c r="D181" s="798"/>
      <c r="E181" s="798"/>
      <c r="F181" s="798"/>
      <c r="G181" s="716" t="s">
        <v>7686</v>
      </c>
      <c r="H181" s="798"/>
      <c r="I181" s="562" t="s">
        <v>3530</v>
      </c>
      <c r="J181" s="328" t="s">
        <v>3558</v>
      </c>
      <c r="K181" s="565">
        <v>29</v>
      </c>
      <c r="L181" s="844">
        <v>16126</v>
      </c>
      <c r="M181" s="717"/>
      <c r="N181" s="717"/>
      <c r="O181" s="750" t="s">
        <v>775</v>
      </c>
      <c r="P181" s="328" t="s">
        <v>1017</v>
      </c>
      <c r="T181" s="815">
        <f>VLOOKUP(L181,'Dat cong dat do'!$D$9:$M$547,5,0)</f>
        <v>0</v>
      </c>
      <c r="U181" s="815">
        <f>VLOOKUP(L181,'Dat cong dat do'!$D$9:$M$547,8,0)</f>
        <v>0</v>
      </c>
      <c r="V181" s="815">
        <v>1</v>
      </c>
    </row>
    <row r="182" spans="1:22">
      <c r="A182" s="839">
        <v>173</v>
      </c>
      <c r="B182" s="332">
        <v>19</v>
      </c>
      <c r="C182" s="749" t="s">
        <v>3559</v>
      </c>
      <c r="D182" s="798"/>
      <c r="E182" s="798"/>
      <c r="F182" s="798"/>
      <c r="G182" s="716" t="s">
        <v>7686</v>
      </c>
      <c r="H182" s="798"/>
      <c r="I182" s="562" t="s">
        <v>3530</v>
      </c>
      <c r="J182" s="328">
        <v>274</v>
      </c>
      <c r="K182" s="328">
        <v>14</v>
      </c>
      <c r="L182" s="844">
        <v>15367.8</v>
      </c>
      <c r="M182" s="717"/>
      <c r="N182" s="717"/>
      <c r="O182" s="750" t="s">
        <v>775</v>
      </c>
      <c r="P182" s="328" t="s">
        <v>1017</v>
      </c>
      <c r="T182" s="815">
        <f>VLOOKUP(L182,'Dat cong dat do'!$D$9:$M$547,5,0)</f>
        <v>0</v>
      </c>
      <c r="U182" s="815">
        <f>VLOOKUP(L182,'Dat cong dat do'!$D$9:$M$547,8,0)</f>
        <v>0</v>
      </c>
      <c r="V182" s="815">
        <v>1</v>
      </c>
    </row>
    <row r="183" spans="1:22">
      <c r="A183" s="839">
        <v>174</v>
      </c>
      <c r="B183" s="332">
        <v>20</v>
      </c>
      <c r="C183" s="749" t="s">
        <v>3560</v>
      </c>
      <c r="D183" s="798"/>
      <c r="E183" s="798"/>
      <c r="F183" s="798"/>
      <c r="G183" s="716" t="s">
        <v>7686</v>
      </c>
      <c r="H183" s="798"/>
      <c r="I183" s="562" t="s">
        <v>3530</v>
      </c>
      <c r="J183" s="328" t="s">
        <v>3558</v>
      </c>
      <c r="K183" s="565">
        <v>29</v>
      </c>
      <c r="L183" s="844">
        <v>10384.6</v>
      </c>
      <c r="M183" s="717"/>
      <c r="N183" s="717"/>
      <c r="O183" s="750" t="s">
        <v>775</v>
      </c>
      <c r="P183" s="328" t="s">
        <v>1017</v>
      </c>
      <c r="T183" s="815">
        <f>VLOOKUP(L183,'Dat cong dat do'!$D$9:$M$547,5,0)</f>
        <v>0</v>
      </c>
      <c r="U183" s="815">
        <f>VLOOKUP(L183,'Dat cong dat do'!$D$9:$M$547,8,0)</f>
        <v>0</v>
      </c>
      <c r="V183" s="815">
        <v>1</v>
      </c>
    </row>
    <row r="184" spans="1:22">
      <c r="A184" s="839">
        <v>175</v>
      </c>
      <c r="B184" s="332">
        <v>21</v>
      </c>
      <c r="C184" s="749" t="s">
        <v>3561</v>
      </c>
      <c r="D184" s="798"/>
      <c r="E184" s="798"/>
      <c r="F184" s="798"/>
      <c r="G184" s="716" t="s">
        <v>7686</v>
      </c>
      <c r="H184" s="798"/>
      <c r="I184" s="562" t="s">
        <v>3530</v>
      </c>
      <c r="J184" s="328">
        <v>97</v>
      </c>
      <c r="K184" s="328">
        <v>29</v>
      </c>
      <c r="L184" s="844">
        <v>9948</v>
      </c>
      <c r="M184" s="717"/>
      <c r="N184" s="717"/>
      <c r="O184" s="750" t="s">
        <v>775</v>
      </c>
      <c r="P184" s="328" t="s">
        <v>1017</v>
      </c>
      <c r="T184" s="815">
        <f>VLOOKUP(L184,'Dat cong dat do'!$D$9:$M$547,5,0)</f>
        <v>0</v>
      </c>
      <c r="U184" s="815">
        <f>VLOOKUP(L184,'Dat cong dat do'!$D$9:$M$547,8,0)</f>
        <v>0</v>
      </c>
      <c r="V184" s="815">
        <v>1</v>
      </c>
    </row>
    <row r="185" spans="1:22">
      <c r="A185" s="839">
        <v>176</v>
      </c>
      <c r="B185" s="332">
        <v>22</v>
      </c>
      <c r="C185" s="749" t="s">
        <v>1189</v>
      </c>
      <c r="D185" s="798"/>
      <c r="E185" s="798"/>
      <c r="F185" s="798"/>
      <c r="G185" s="716" t="s">
        <v>7686</v>
      </c>
      <c r="H185" s="798"/>
      <c r="I185" s="562" t="s">
        <v>3530</v>
      </c>
      <c r="J185" s="328">
        <v>195</v>
      </c>
      <c r="K185" s="328">
        <v>28</v>
      </c>
      <c r="L185" s="844">
        <v>400</v>
      </c>
      <c r="M185" s="717"/>
      <c r="N185" s="717"/>
      <c r="O185" s="750" t="s">
        <v>3562</v>
      </c>
      <c r="P185" s="328" t="s">
        <v>1017</v>
      </c>
      <c r="T185" s="815">
        <f>VLOOKUP(L185,'Dat cong dat do'!$D$9:$M$547,5,0)</f>
        <v>0</v>
      </c>
      <c r="U185" s="815">
        <f>VLOOKUP(L185,'Dat cong dat do'!$D$9:$M$547,8,0)</f>
        <v>0</v>
      </c>
      <c r="V185" s="815">
        <v>1</v>
      </c>
    </row>
    <row r="186" spans="1:22" ht="31.5">
      <c r="A186" s="839">
        <v>177</v>
      </c>
      <c r="B186" s="332">
        <v>23</v>
      </c>
      <c r="C186" s="329" t="s">
        <v>3563</v>
      </c>
      <c r="D186" s="563"/>
      <c r="E186" s="563"/>
      <c r="F186" s="563"/>
      <c r="G186" s="716" t="s">
        <v>7686</v>
      </c>
      <c r="H186" s="563"/>
      <c r="I186" s="562" t="s">
        <v>3530</v>
      </c>
      <c r="J186" s="331" t="s">
        <v>3564</v>
      </c>
      <c r="K186" s="331">
        <v>28</v>
      </c>
      <c r="L186" s="844">
        <v>9984</v>
      </c>
      <c r="M186" s="717"/>
      <c r="N186" s="717"/>
      <c r="O186" s="331" t="s">
        <v>3563</v>
      </c>
      <c r="P186" s="328" t="s">
        <v>1017</v>
      </c>
      <c r="T186" s="815">
        <f>VLOOKUP(L186,'Dat cong dat do'!$D$9:$M$547,5,0)</f>
        <v>0</v>
      </c>
      <c r="U186" s="815">
        <f>VLOOKUP(L186,'Dat cong dat do'!$D$9:$M$547,8,0)</f>
        <v>0</v>
      </c>
      <c r="V186" s="815">
        <v>1</v>
      </c>
    </row>
    <row r="187" spans="1:22">
      <c r="A187" s="839">
        <v>178</v>
      </c>
      <c r="B187" s="332">
        <v>24</v>
      </c>
      <c r="C187" s="751" t="s">
        <v>3565</v>
      </c>
      <c r="D187" s="751"/>
      <c r="E187" s="751"/>
      <c r="F187" s="751"/>
      <c r="G187" s="716" t="s">
        <v>7686</v>
      </c>
      <c r="H187" s="751"/>
      <c r="I187" s="562" t="s">
        <v>3530</v>
      </c>
      <c r="J187" s="343">
        <v>18</v>
      </c>
      <c r="K187" s="343">
        <v>29</v>
      </c>
      <c r="L187" s="854">
        <v>5178</v>
      </c>
      <c r="M187" s="752"/>
      <c r="N187" s="752"/>
      <c r="O187" s="753" t="s">
        <v>3565</v>
      </c>
      <c r="P187" s="328" t="s">
        <v>1017</v>
      </c>
      <c r="T187" s="815">
        <f>VLOOKUP(L187,'Dat cong dat do'!$D$9:$M$547,5,0)</f>
        <v>0</v>
      </c>
      <c r="U187" s="815">
        <f>VLOOKUP(L187,'Dat cong dat do'!$D$9:$M$547,8,0)</f>
        <v>0</v>
      </c>
      <c r="V187" s="815">
        <v>1</v>
      </c>
    </row>
    <row r="188" spans="1:22" ht="78.75">
      <c r="A188" s="839">
        <v>179</v>
      </c>
      <c r="B188" s="718">
        <v>1</v>
      </c>
      <c r="C188" s="754" t="s">
        <v>750</v>
      </c>
      <c r="D188" s="754"/>
      <c r="E188" s="754"/>
      <c r="F188" s="754"/>
      <c r="G188" s="716" t="s">
        <v>7686</v>
      </c>
      <c r="H188" s="754"/>
      <c r="I188" s="718" t="s">
        <v>3566</v>
      </c>
      <c r="J188" s="718" t="s">
        <v>3567</v>
      </c>
      <c r="K188" s="718">
        <v>41</v>
      </c>
      <c r="L188" s="855">
        <v>10773.8</v>
      </c>
      <c r="M188" s="718"/>
      <c r="N188" s="718"/>
      <c r="O188" s="718" t="s">
        <v>3568</v>
      </c>
      <c r="P188" s="718" t="s">
        <v>3233</v>
      </c>
      <c r="T188" s="815">
        <f>VLOOKUP(L188,'Dat cong dat do'!$D$9:$M$547,5,0)</f>
        <v>0</v>
      </c>
      <c r="U188" s="815">
        <f>VLOOKUP(L188,'Dat cong dat do'!$D$9:$M$547,8,0)</f>
        <v>0</v>
      </c>
      <c r="V188" s="815">
        <v>1</v>
      </c>
    </row>
    <row r="189" spans="1:22" ht="31.5">
      <c r="A189" s="839">
        <v>180</v>
      </c>
      <c r="B189" s="718">
        <v>2</v>
      </c>
      <c r="C189" s="754" t="s">
        <v>3570</v>
      </c>
      <c r="D189" s="754"/>
      <c r="E189" s="754"/>
      <c r="F189" s="754"/>
      <c r="G189" s="716" t="s">
        <v>7686</v>
      </c>
      <c r="H189" s="754"/>
      <c r="I189" s="718" t="s">
        <v>3566</v>
      </c>
      <c r="J189" s="718">
        <v>1151</v>
      </c>
      <c r="K189" s="718">
        <v>40</v>
      </c>
      <c r="L189" s="855">
        <v>2411</v>
      </c>
      <c r="M189" s="718"/>
      <c r="N189" s="718"/>
      <c r="O189" s="718" t="s">
        <v>3571</v>
      </c>
      <c r="P189" s="718" t="s">
        <v>3233</v>
      </c>
      <c r="T189" s="815">
        <f>VLOOKUP(L189,'Dat cong dat do'!$D$9:$M$547,5,0)</f>
        <v>0</v>
      </c>
      <c r="U189" s="815">
        <f>VLOOKUP(L189,'Dat cong dat do'!$D$9:$M$547,8,0)</f>
        <v>0</v>
      </c>
      <c r="V189" s="815">
        <v>1</v>
      </c>
    </row>
    <row r="190" spans="1:22" ht="110.25">
      <c r="A190" s="839">
        <v>181</v>
      </c>
      <c r="B190" s="718">
        <v>3</v>
      </c>
      <c r="C190" s="754" t="s">
        <v>983</v>
      </c>
      <c r="D190" s="754"/>
      <c r="E190" s="754"/>
      <c r="F190" s="754"/>
      <c r="G190" s="716" t="s">
        <v>7686</v>
      </c>
      <c r="H190" s="754"/>
      <c r="I190" s="718" t="s">
        <v>3566</v>
      </c>
      <c r="J190" s="718" t="s">
        <v>3572</v>
      </c>
      <c r="K190" s="718" t="s">
        <v>3573</v>
      </c>
      <c r="L190" s="855">
        <v>5000.1000000000004</v>
      </c>
      <c r="M190" s="718"/>
      <c r="N190" s="718"/>
      <c r="O190" s="718" t="s">
        <v>3574</v>
      </c>
      <c r="P190" s="718" t="s">
        <v>3233</v>
      </c>
      <c r="T190" s="815">
        <f>VLOOKUP(L190,'Dat cong dat do'!$D$9:$M$547,5,0)</f>
        <v>0</v>
      </c>
      <c r="U190" s="815">
        <f>VLOOKUP(L190,'Dat cong dat do'!$D$9:$M$547,8,0)</f>
        <v>0</v>
      </c>
      <c r="V190" s="815">
        <v>1</v>
      </c>
    </row>
    <row r="191" spans="1:22" ht="31.5">
      <c r="A191" s="839">
        <v>182</v>
      </c>
      <c r="B191" s="715">
        <v>11</v>
      </c>
      <c r="C191" s="716" t="s">
        <v>1376</v>
      </c>
      <c r="D191" s="716"/>
      <c r="E191" s="716"/>
      <c r="F191" s="716"/>
      <c r="G191" s="716" t="s">
        <v>7686</v>
      </c>
      <c r="H191" s="716"/>
      <c r="I191" s="715" t="s">
        <v>3227</v>
      </c>
      <c r="J191" s="715">
        <v>436</v>
      </c>
      <c r="K191" s="715">
        <v>11</v>
      </c>
      <c r="L191" s="844">
        <v>168.4</v>
      </c>
      <c r="M191" s="717"/>
      <c r="N191" s="717"/>
      <c r="O191" s="715" t="s">
        <v>3235</v>
      </c>
      <c r="P191" s="718" t="s">
        <v>3233</v>
      </c>
      <c r="T191" s="815">
        <f>VLOOKUP(L191,'Dat cong dat do'!$D$9:$M$547,5,0)</f>
        <v>0</v>
      </c>
      <c r="U191" s="815">
        <f>VLOOKUP(L191,'Dat cong dat do'!$D$9:$M$547,8,0)</f>
        <v>0</v>
      </c>
      <c r="V191" s="815">
        <v>1</v>
      </c>
    </row>
    <row r="192" spans="1:22" ht="31.5">
      <c r="A192" s="839">
        <v>183</v>
      </c>
      <c r="B192" s="715">
        <v>12</v>
      </c>
      <c r="C192" s="716" t="s">
        <v>1376</v>
      </c>
      <c r="D192" s="716"/>
      <c r="E192" s="716"/>
      <c r="F192" s="716"/>
      <c r="G192" s="716" t="s">
        <v>7686</v>
      </c>
      <c r="H192" s="716"/>
      <c r="I192" s="715" t="s">
        <v>3227</v>
      </c>
      <c r="J192" s="715">
        <v>150</v>
      </c>
      <c r="K192" s="715">
        <v>11</v>
      </c>
      <c r="L192" s="844">
        <v>1192</v>
      </c>
      <c r="M192" s="717"/>
      <c r="N192" s="717"/>
      <c r="O192" s="715" t="s">
        <v>3235</v>
      </c>
      <c r="P192" s="718" t="s">
        <v>3233</v>
      </c>
      <c r="T192" s="815">
        <f>VLOOKUP(L192,'Dat cong dat do'!$D$9:$M$547,5,0)</f>
        <v>0</v>
      </c>
      <c r="U192" s="815">
        <f>VLOOKUP(L192,'Dat cong dat do'!$D$9:$M$547,8,0)</f>
        <v>0</v>
      </c>
      <c r="V192" s="815">
        <v>1</v>
      </c>
    </row>
    <row r="193" spans="1:22" ht="31.5">
      <c r="A193" s="839">
        <v>184</v>
      </c>
      <c r="B193" s="715">
        <v>13</v>
      </c>
      <c r="C193" s="716" t="s">
        <v>1376</v>
      </c>
      <c r="D193" s="716"/>
      <c r="E193" s="716"/>
      <c r="F193" s="716"/>
      <c r="G193" s="716" t="s">
        <v>7686</v>
      </c>
      <c r="H193" s="716"/>
      <c r="I193" s="715" t="s">
        <v>3227</v>
      </c>
      <c r="J193" s="715">
        <v>149</v>
      </c>
      <c r="K193" s="715">
        <v>11</v>
      </c>
      <c r="L193" s="844">
        <v>981</v>
      </c>
      <c r="M193" s="717"/>
      <c r="N193" s="717"/>
      <c r="O193" s="715" t="s">
        <v>3235</v>
      </c>
      <c r="P193" s="718" t="s">
        <v>3233</v>
      </c>
      <c r="T193" s="815">
        <f>VLOOKUP(L193,'Dat cong dat do'!$D$9:$M$547,5,0)</f>
        <v>0</v>
      </c>
      <c r="U193" s="815">
        <f>VLOOKUP(L193,'Dat cong dat do'!$D$9:$M$547,8,0)</f>
        <v>0</v>
      </c>
      <c r="V193" s="815">
        <v>1</v>
      </c>
    </row>
    <row r="194" spans="1:22">
      <c r="A194" s="839">
        <v>185</v>
      </c>
      <c r="B194" s="565">
        <v>16</v>
      </c>
      <c r="C194" s="381" t="s">
        <v>3724</v>
      </c>
      <c r="D194" s="799"/>
      <c r="E194" s="799"/>
      <c r="F194" s="799"/>
      <c r="G194" s="716" t="s">
        <v>7686</v>
      </c>
      <c r="H194" s="799"/>
      <c r="I194" s="562" t="s">
        <v>3530</v>
      </c>
      <c r="J194" s="565">
        <v>118</v>
      </c>
      <c r="K194" s="565">
        <v>28</v>
      </c>
      <c r="L194" s="844">
        <v>70</v>
      </c>
      <c r="M194" s="717"/>
      <c r="N194" s="717"/>
      <c r="O194" s="565" t="s">
        <v>3725</v>
      </c>
      <c r="P194" s="565" t="s">
        <v>3703</v>
      </c>
      <c r="T194" s="815">
        <f>VLOOKUP(L194,'Dat cong dat do'!$D$9:$M$547,5,0)</f>
        <v>0</v>
      </c>
      <c r="U194" s="815">
        <f>VLOOKUP(L194,'Dat cong dat do'!$D$9:$M$547,8,0)</f>
        <v>0</v>
      </c>
      <c r="V194" s="815">
        <v>1</v>
      </c>
    </row>
    <row r="195" spans="1:22" ht="31.5">
      <c r="A195" s="839">
        <v>186</v>
      </c>
      <c r="B195" s="715">
        <v>1</v>
      </c>
      <c r="C195" s="716" t="s">
        <v>3756</v>
      </c>
      <c r="D195" s="716"/>
      <c r="E195" s="716"/>
      <c r="F195" s="716"/>
      <c r="G195" s="716" t="s">
        <v>7686</v>
      </c>
      <c r="H195" s="716"/>
      <c r="I195" s="715" t="s">
        <v>3227</v>
      </c>
      <c r="J195" s="715">
        <v>25</v>
      </c>
      <c r="K195" s="715">
        <v>85</v>
      </c>
      <c r="L195" s="844">
        <v>180.7</v>
      </c>
      <c r="M195" s="717"/>
      <c r="N195" s="717"/>
      <c r="O195" s="718" t="s">
        <v>3757</v>
      </c>
      <c r="P195" s="718" t="s">
        <v>3758</v>
      </c>
      <c r="T195" s="815">
        <f>VLOOKUP(L195,'Dat cong dat do'!$D$9:$M$547,5,0)</f>
        <v>0</v>
      </c>
      <c r="U195" s="815">
        <f>VLOOKUP(L195,'Dat cong dat do'!$D$9:$M$547,8,0)</f>
        <v>0</v>
      </c>
      <c r="V195" s="815">
        <v>1</v>
      </c>
    </row>
    <row r="196" spans="1:22">
      <c r="A196" s="839">
        <v>187</v>
      </c>
      <c r="B196" s="715">
        <v>2</v>
      </c>
      <c r="C196" s="716" t="s">
        <v>3759</v>
      </c>
      <c r="D196" s="716"/>
      <c r="E196" s="716"/>
      <c r="F196" s="716"/>
      <c r="G196" s="716" t="s">
        <v>7686</v>
      </c>
      <c r="H196" s="716"/>
      <c r="I196" s="715" t="s">
        <v>3227</v>
      </c>
      <c r="J196" s="715">
        <v>62</v>
      </c>
      <c r="K196" s="715">
        <v>79</v>
      </c>
      <c r="L196" s="844">
        <v>1576.1</v>
      </c>
      <c r="M196" s="717"/>
      <c r="N196" s="717"/>
      <c r="O196" s="718" t="s">
        <v>3757</v>
      </c>
      <c r="P196" s="718" t="s">
        <v>3760</v>
      </c>
      <c r="T196" s="815">
        <f>VLOOKUP(L196,'Dat cong dat do'!$D$9:$M$547,5,0)</f>
        <v>0</v>
      </c>
      <c r="U196" s="815">
        <f>VLOOKUP(L196,'Dat cong dat do'!$D$9:$M$547,8,0)</f>
        <v>0</v>
      </c>
      <c r="V196" s="815">
        <v>1</v>
      </c>
    </row>
    <row r="197" spans="1:22">
      <c r="A197" s="839">
        <v>188</v>
      </c>
      <c r="B197" s="397">
        <v>4</v>
      </c>
      <c r="C197" s="736" t="s">
        <v>3765</v>
      </c>
      <c r="D197" s="736"/>
      <c r="E197" s="736"/>
      <c r="F197" s="736"/>
      <c r="G197" s="716" t="s">
        <v>7686</v>
      </c>
      <c r="H197" s="736"/>
      <c r="I197" s="361" t="s">
        <v>3415</v>
      </c>
      <c r="J197" s="401">
        <v>115</v>
      </c>
      <c r="K197" s="401">
        <v>6</v>
      </c>
      <c r="L197" s="850">
        <v>367</v>
      </c>
      <c r="M197" s="735"/>
      <c r="N197" s="735"/>
      <c r="O197" s="400" t="s">
        <v>3422</v>
      </c>
      <c r="P197" s="402" t="s">
        <v>3233</v>
      </c>
      <c r="T197" s="815">
        <f>VLOOKUP(L197,'Dat cong dat do'!$D$9:$M$547,5,0)</f>
        <v>0</v>
      </c>
      <c r="U197" s="815">
        <f>VLOOKUP(L197,'Dat cong dat do'!$D$9:$M$547,8,0)</f>
        <v>0</v>
      </c>
      <c r="V197" s="815">
        <v>1</v>
      </c>
    </row>
    <row r="198" spans="1:22">
      <c r="A198" s="839">
        <v>189</v>
      </c>
      <c r="B198" s="397">
        <v>5</v>
      </c>
      <c r="C198" s="736" t="s">
        <v>3767</v>
      </c>
      <c r="D198" s="736"/>
      <c r="E198" s="736"/>
      <c r="F198" s="736"/>
      <c r="G198" s="716" t="s">
        <v>7686</v>
      </c>
      <c r="H198" s="736"/>
      <c r="I198" s="361" t="s">
        <v>3415</v>
      </c>
      <c r="J198" s="401">
        <v>135</v>
      </c>
      <c r="K198" s="401">
        <v>6</v>
      </c>
      <c r="L198" s="850">
        <v>3332.4</v>
      </c>
      <c r="M198" s="735"/>
      <c r="N198" s="735"/>
      <c r="O198" s="400" t="s">
        <v>3422</v>
      </c>
      <c r="P198" s="402" t="s">
        <v>3233</v>
      </c>
      <c r="T198" s="815">
        <f>VLOOKUP(L198,'Dat cong dat do'!$D$9:$M$547,5,0)</f>
        <v>0</v>
      </c>
      <c r="U198" s="815">
        <f>VLOOKUP(L198,'Dat cong dat do'!$D$9:$M$547,8,0)</f>
        <v>0</v>
      </c>
      <c r="V198" s="815">
        <v>1</v>
      </c>
    </row>
    <row r="199" spans="1:22">
      <c r="A199" s="839">
        <v>190</v>
      </c>
      <c r="B199" s="397">
        <v>6</v>
      </c>
      <c r="C199" s="736" t="s">
        <v>3768</v>
      </c>
      <c r="D199" s="736"/>
      <c r="E199" s="736"/>
      <c r="F199" s="736"/>
      <c r="G199" s="716" t="s">
        <v>7686</v>
      </c>
      <c r="H199" s="736"/>
      <c r="I199" s="361" t="s">
        <v>3415</v>
      </c>
      <c r="J199" s="401">
        <v>177</v>
      </c>
      <c r="K199" s="401">
        <v>6</v>
      </c>
      <c r="L199" s="850">
        <v>461</v>
      </c>
      <c r="M199" s="735"/>
      <c r="N199" s="735"/>
      <c r="O199" s="400" t="s">
        <v>3422</v>
      </c>
      <c r="P199" s="402" t="s">
        <v>3233</v>
      </c>
      <c r="T199" s="815">
        <f>VLOOKUP(L199,'Dat cong dat do'!$D$9:$M$547,5,0)</f>
        <v>0</v>
      </c>
      <c r="U199" s="815">
        <f>VLOOKUP(L199,'Dat cong dat do'!$D$9:$M$547,8,0)</f>
        <v>0</v>
      </c>
      <c r="V199" s="815">
        <v>1</v>
      </c>
    </row>
    <row r="200" spans="1:22">
      <c r="A200" s="839">
        <v>191</v>
      </c>
      <c r="B200" s="397">
        <v>8</v>
      </c>
      <c r="C200" s="734" t="s">
        <v>3772</v>
      </c>
      <c r="D200" s="734"/>
      <c r="E200" s="734"/>
      <c r="F200" s="734"/>
      <c r="G200" s="716" t="s">
        <v>7686</v>
      </c>
      <c r="H200" s="734"/>
      <c r="I200" s="361" t="s">
        <v>3415</v>
      </c>
      <c r="J200" s="399">
        <v>562</v>
      </c>
      <c r="K200" s="399">
        <v>10</v>
      </c>
      <c r="L200" s="850">
        <v>1517.6</v>
      </c>
      <c r="M200" s="735"/>
      <c r="N200" s="735"/>
      <c r="O200" s="400" t="s">
        <v>3422</v>
      </c>
      <c r="P200" s="402" t="s">
        <v>3233</v>
      </c>
      <c r="T200" s="815">
        <f>VLOOKUP(L200,'Dat cong dat do'!$D$9:$M$547,5,0)</f>
        <v>0</v>
      </c>
      <c r="U200" s="815">
        <f>VLOOKUP(L200,'Dat cong dat do'!$D$9:$M$547,8,0)</f>
        <v>0</v>
      </c>
      <c r="V200" s="815">
        <v>1</v>
      </c>
    </row>
    <row r="201" spans="1:22">
      <c r="A201" s="839">
        <v>192</v>
      </c>
      <c r="B201" s="397">
        <v>10</v>
      </c>
      <c r="C201" s="734" t="s">
        <v>3775</v>
      </c>
      <c r="D201" s="734"/>
      <c r="E201" s="734"/>
      <c r="F201" s="734"/>
      <c r="G201" s="716" t="s">
        <v>7686</v>
      </c>
      <c r="H201" s="734"/>
      <c r="I201" s="361" t="s">
        <v>3415</v>
      </c>
      <c r="J201" s="399">
        <v>9</v>
      </c>
      <c r="K201" s="399">
        <v>14</v>
      </c>
      <c r="L201" s="850">
        <v>876</v>
      </c>
      <c r="M201" s="735"/>
      <c r="N201" s="735"/>
      <c r="O201" s="400" t="s">
        <v>3422</v>
      </c>
      <c r="P201" s="402" t="s">
        <v>3233</v>
      </c>
      <c r="T201" s="815">
        <f>VLOOKUP(L201,'Dat cong dat do'!$D$9:$M$547,5,0)</f>
        <v>0</v>
      </c>
      <c r="U201" s="815">
        <f>VLOOKUP(L201,'Dat cong dat do'!$D$9:$M$547,8,0)</f>
        <v>0</v>
      </c>
      <c r="V201" s="815">
        <v>1</v>
      </c>
    </row>
    <row r="202" spans="1:22">
      <c r="A202" s="839">
        <v>193</v>
      </c>
      <c r="B202" s="397">
        <v>34</v>
      </c>
      <c r="C202" s="734" t="s">
        <v>3780</v>
      </c>
      <c r="D202" s="734"/>
      <c r="E202" s="734"/>
      <c r="F202" s="734"/>
      <c r="G202" s="716" t="s">
        <v>7686</v>
      </c>
      <c r="H202" s="734"/>
      <c r="I202" s="361" t="s">
        <v>3415</v>
      </c>
      <c r="J202" s="399">
        <v>276</v>
      </c>
      <c r="K202" s="399">
        <v>5</v>
      </c>
      <c r="L202" s="850">
        <v>388.1</v>
      </c>
      <c r="M202" s="735"/>
      <c r="N202" s="735"/>
      <c r="O202" s="361" t="s">
        <v>3422</v>
      </c>
      <c r="P202" s="402" t="s">
        <v>3233</v>
      </c>
      <c r="T202" s="815">
        <f>VLOOKUP(L202,'Dat cong dat do'!$D$9:$M$547,5,0)</f>
        <v>0</v>
      </c>
      <c r="U202" s="815">
        <f>VLOOKUP(L202,'Dat cong dat do'!$D$9:$M$547,8,0)</f>
        <v>0</v>
      </c>
      <c r="V202" s="815">
        <v>1</v>
      </c>
    </row>
    <row r="203" spans="1:22">
      <c r="A203" s="839">
        <v>194</v>
      </c>
      <c r="B203" s="397">
        <v>35</v>
      </c>
      <c r="C203" s="734" t="s">
        <v>3781</v>
      </c>
      <c r="D203" s="734"/>
      <c r="E203" s="734"/>
      <c r="F203" s="734"/>
      <c r="G203" s="716" t="s">
        <v>7686</v>
      </c>
      <c r="H203" s="734"/>
      <c r="I203" s="361" t="s">
        <v>3415</v>
      </c>
      <c r="J203" s="399">
        <v>54</v>
      </c>
      <c r="K203" s="399">
        <v>5</v>
      </c>
      <c r="L203" s="850">
        <v>1272</v>
      </c>
      <c r="M203" s="735"/>
      <c r="N203" s="735"/>
      <c r="O203" s="361" t="s">
        <v>3422</v>
      </c>
      <c r="P203" s="402" t="s">
        <v>3233</v>
      </c>
      <c r="T203" s="815">
        <f>VLOOKUP(L203,'Dat cong dat do'!$D$9:$M$547,5,0)</f>
        <v>0</v>
      </c>
      <c r="U203" s="815">
        <f>VLOOKUP(L203,'Dat cong dat do'!$D$9:$M$547,8,0)</f>
        <v>0</v>
      </c>
      <c r="V203" s="815">
        <v>1</v>
      </c>
    </row>
    <row r="204" spans="1:22">
      <c r="A204" s="839">
        <v>195</v>
      </c>
      <c r="B204" s="397">
        <v>36</v>
      </c>
      <c r="C204" s="734" t="s">
        <v>3780</v>
      </c>
      <c r="D204" s="734"/>
      <c r="E204" s="734"/>
      <c r="F204" s="734"/>
      <c r="G204" s="716" t="s">
        <v>7686</v>
      </c>
      <c r="H204" s="734"/>
      <c r="I204" s="361" t="s">
        <v>3415</v>
      </c>
      <c r="J204" s="399">
        <v>278</v>
      </c>
      <c r="K204" s="399">
        <v>5</v>
      </c>
      <c r="L204" s="850">
        <v>5130.1000000000004</v>
      </c>
      <c r="M204" s="735"/>
      <c r="N204" s="735"/>
      <c r="O204" s="361" t="s">
        <v>3422</v>
      </c>
      <c r="P204" s="402" t="s">
        <v>3233</v>
      </c>
      <c r="T204" s="815">
        <f>VLOOKUP(L204,'Dat cong dat do'!$D$9:$M$547,5,0)</f>
        <v>0</v>
      </c>
      <c r="U204" s="815">
        <f>VLOOKUP(L204,'Dat cong dat do'!$D$9:$M$547,8,0)</f>
        <v>0</v>
      </c>
      <c r="V204" s="815">
        <v>1</v>
      </c>
    </row>
    <row r="205" spans="1:22">
      <c r="A205" s="839">
        <v>196</v>
      </c>
      <c r="B205" s="755">
        <v>19</v>
      </c>
      <c r="C205" s="756" t="s">
        <v>3493</v>
      </c>
      <c r="D205" s="756"/>
      <c r="E205" s="756"/>
      <c r="F205" s="756"/>
      <c r="G205" s="716" t="s">
        <v>7686</v>
      </c>
      <c r="H205" s="756"/>
      <c r="I205" s="759" t="s">
        <v>3790</v>
      </c>
      <c r="J205" s="758">
        <v>145</v>
      </c>
      <c r="K205" s="758">
        <v>58</v>
      </c>
      <c r="L205" s="784">
        <v>1097.7</v>
      </c>
      <c r="M205" s="757"/>
      <c r="N205" s="757"/>
      <c r="O205" s="759" t="s">
        <v>1370</v>
      </c>
      <c r="P205" s="759" t="s">
        <v>3484</v>
      </c>
      <c r="T205" s="815">
        <f>VLOOKUP(L205,'Dat cong dat do'!$D$9:$M$547,5,0)</f>
        <v>0</v>
      </c>
      <c r="U205" s="815">
        <f>VLOOKUP(L205,'Dat cong dat do'!$D$9:$M$547,8,0)</f>
        <v>0</v>
      </c>
      <c r="V205" s="815">
        <v>1</v>
      </c>
    </row>
    <row r="206" spans="1:22">
      <c r="A206" s="839">
        <v>197</v>
      </c>
      <c r="B206" s="758">
        <v>21</v>
      </c>
      <c r="C206" s="760" t="s">
        <v>3814</v>
      </c>
      <c r="D206" s="760"/>
      <c r="E206" s="760"/>
      <c r="F206" s="760"/>
      <c r="G206" s="716" t="s">
        <v>7686</v>
      </c>
      <c r="H206" s="760"/>
      <c r="I206" s="759" t="s">
        <v>3790</v>
      </c>
      <c r="J206" s="758">
        <v>156</v>
      </c>
      <c r="K206" s="758">
        <v>10</v>
      </c>
      <c r="L206" s="784">
        <v>228</v>
      </c>
      <c r="M206" s="757"/>
      <c r="N206" s="757"/>
      <c r="O206" s="759" t="s">
        <v>3815</v>
      </c>
      <c r="P206" s="759" t="s">
        <v>3484</v>
      </c>
      <c r="T206" s="815">
        <f>VLOOKUP(L206,'Dat cong dat do'!$D$9:$M$547,5,0)</f>
        <v>0</v>
      </c>
      <c r="U206" s="815">
        <f>VLOOKUP(L206,'Dat cong dat do'!$D$9:$M$547,8,0)</f>
        <v>0</v>
      </c>
      <c r="V206" s="815">
        <v>1</v>
      </c>
    </row>
    <row r="207" spans="1:22">
      <c r="A207" s="839">
        <v>198</v>
      </c>
      <c r="B207" s="565">
        <v>1</v>
      </c>
      <c r="C207" s="761" t="s">
        <v>3816</v>
      </c>
      <c r="D207" s="800"/>
      <c r="E207" s="800"/>
      <c r="F207" s="800"/>
      <c r="G207" s="716" t="s">
        <v>7686</v>
      </c>
      <c r="H207" s="800"/>
      <c r="I207" s="562" t="s">
        <v>3530</v>
      </c>
      <c r="J207" s="426">
        <v>461</v>
      </c>
      <c r="K207" s="426">
        <v>24</v>
      </c>
      <c r="L207" s="856">
        <v>32052.6</v>
      </c>
      <c r="M207" s="762"/>
      <c r="N207" s="762"/>
      <c r="O207" s="426" t="s">
        <v>3817</v>
      </c>
      <c r="P207" s="363"/>
      <c r="T207" s="815">
        <f>VLOOKUP(L207,'Dat cong dat do'!$D$9:$M$547,5,0)</f>
        <v>0</v>
      </c>
      <c r="U207" s="815">
        <f>VLOOKUP(L207,'Dat cong dat do'!$D$9:$M$547,8,0)</f>
        <v>0</v>
      </c>
      <c r="V207" s="815">
        <v>1</v>
      </c>
    </row>
    <row r="208" spans="1:22" ht="78.75">
      <c r="A208" s="839">
        <v>199</v>
      </c>
      <c r="B208" s="565">
        <v>2</v>
      </c>
      <c r="C208" s="761" t="s">
        <v>3819</v>
      </c>
      <c r="D208" s="800"/>
      <c r="E208" s="800"/>
      <c r="F208" s="800"/>
      <c r="G208" s="716" t="s">
        <v>7686</v>
      </c>
      <c r="H208" s="800"/>
      <c r="I208" s="562" t="s">
        <v>3530</v>
      </c>
      <c r="J208" s="424" t="s">
        <v>3820</v>
      </c>
      <c r="K208" s="426">
        <v>18</v>
      </c>
      <c r="L208" s="844">
        <v>34282.1</v>
      </c>
      <c r="M208" s="717"/>
      <c r="N208" s="717"/>
      <c r="O208" s="426" t="s">
        <v>3821</v>
      </c>
      <c r="P208" s="363" t="s">
        <v>3703</v>
      </c>
      <c r="T208" s="815">
        <f>VLOOKUP(L208,'Dat cong dat do'!$D$9:$M$547,5,0)</f>
        <v>0</v>
      </c>
      <c r="U208" s="815">
        <f>VLOOKUP(L208,'Dat cong dat do'!$D$9:$M$547,8,0)</f>
        <v>0</v>
      </c>
      <c r="V208" s="815">
        <v>1</v>
      </c>
    </row>
    <row r="209" spans="1:22">
      <c r="A209" s="839">
        <v>200</v>
      </c>
      <c r="B209" s="565">
        <v>3</v>
      </c>
      <c r="C209" s="761" t="s">
        <v>3822</v>
      </c>
      <c r="D209" s="800"/>
      <c r="E209" s="800"/>
      <c r="F209" s="800"/>
      <c r="G209" s="716" t="s">
        <v>7686</v>
      </c>
      <c r="H209" s="800"/>
      <c r="I209" s="562" t="s">
        <v>3530</v>
      </c>
      <c r="J209" s="426">
        <v>2</v>
      </c>
      <c r="K209" s="426">
        <v>4</v>
      </c>
      <c r="L209" s="856">
        <v>192399</v>
      </c>
      <c r="M209" s="762"/>
      <c r="N209" s="762"/>
      <c r="O209" s="426" t="s">
        <v>3823</v>
      </c>
      <c r="P209" s="402" t="s">
        <v>3703</v>
      </c>
      <c r="T209" s="815">
        <f>VLOOKUP(L209,'Dat cong dat do'!$D$9:$M$547,5,0)</f>
        <v>0</v>
      </c>
      <c r="U209" s="815">
        <f>VLOOKUP(L209,'Dat cong dat do'!$D$9:$M$547,8,0)</f>
        <v>0</v>
      </c>
      <c r="V209" s="815">
        <v>1</v>
      </c>
    </row>
    <row r="210" spans="1:22">
      <c r="A210" s="839">
        <v>201</v>
      </c>
      <c r="B210" s="565">
        <v>4</v>
      </c>
      <c r="C210" s="761" t="s">
        <v>3824</v>
      </c>
      <c r="D210" s="800"/>
      <c r="E210" s="800"/>
      <c r="F210" s="800"/>
      <c r="G210" s="716" t="s">
        <v>7686</v>
      </c>
      <c r="H210" s="800"/>
      <c r="I210" s="562" t="s">
        <v>3530</v>
      </c>
      <c r="J210" s="426">
        <v>17</v>
      </c>
      <c r="K210" s="426">
        <v>29</v>
      </c>
      <c r="L210" s="856">
        <v>3208</v>
      </c>
      <c r="M210" s="762"/>
      <c r="N210" s="762"/>
      <c r="O210" s="426" t="s">
        <v>3825</v>
      </c>
      <c r="P210" s="363" t="s">
        <v>3703</v>
      </c>
      <c r="T210" s="815">
        <f>VLOOKUP(L210,'Dat cong dat do'!$D$9:$M$547,5,0)</f>
        <v>0</v>
      </c>
      <c r="U210" s="815">
        <f>VLOOKUP(L210,'Dat cong dat do'!$D$9:$M$547,8,0)</f>
        <v>0</v>
      </c>
      <c r="V210" s="815">
        <v>1</v>
      </c>
    </row>
    <row r="211" spans="1:22">
      <c r="A211" s="839">
        <v>202</v>
      </c>
      <c r="B211" s="565">
        <v>5</v>
      </c>
      <c r="C211" s="761" t="s">
        <v>3826</v>
      </c>
      <c r="D211" s="800"/>
      <c r="E211" s="800"/>
      <c r="F211" s="800"/>
      <c r="G211" s="716" t="s">
        <v>7686</v>
      </c>
      <c r="H211" s="800"/>
      <c r="I211" s="562" t="s">
        <v>3530</v>
      </c>
      <c r="J211" s="426">
        <v>55</v>
      </c>
      <c r="K211" s="426">
        <v>24</v>
      </c>
      <c r="L211" s="856">
        <v>329</v>
      </c>
      <c r="M211" s="762"/>
      <c r="N211" s="762"/>
      <c r="O211" s="426" t="s">
        <v>3827</v>
      </c>
      <c r="P211" s="363" t="s">
        <v>3703</v>
      </c>
      <c r="T211" s="815">
        <f>VLOOKUP(L211,'Dat cong dat do'!$D$9:$M$547,5,0)</f>
        <v>0</v>
      </c>
      <c r="U211" s="815">
        <f>VLOOKUP(L211,'Dat cong dat do'!$D$9:$M$547,8,0)</f>
        <v>0</v>
      </c>
      <c r="V211" s="815">
        <v>1</v>
      </c>
    </row>
    <row r="212" spans="1:22">
      <c r="A212" s="839">
        <v>203</v>
      </c>
      <c r="B212" s="565">
        <v>6</v>
      </c>
      <c r="C212" s="761" t="s">
        <v>3828</v>
      </c>
      <c r="D212" s="800"/>
      <c r="E212" s="800"/>
      <c r="F212" s="800"/>
      <c r="G212" s="716" t="s">
        <v>7686</v>
      </c>
      <c r="H212" s="800"/>
      <c r="I212" s="562" t="s">
        <v>3530</v>
      </c>
      <c r="J212" s="426">
        <v>12</v>
      </c>
      <c r="K212" s="426">
        <v>3</v>
      </c>
      <c r="L212" s="856">
        <v>29737</v>
      </c>
      <c r="M212" s="762"/>
      <c r="N212" s="762"/>
      <c r="O212" s="426" t="s">
        <v>3829</v>
      </c>
      <c r="P212" s="363" t="s">
        <v>3703</v>
      </c>
      <c r="T212" s="815">
        <f>VLOOKUP(L212,'Dat cong dat do'!$D$9:$M$547,5,0)</f>
        <v>0</v>
      </c>
      <c r="U212" s="815">
        <f>VLOOKUP(L212,'Dat cong dat do'!$D$9:$M$547,8,0)</f>
        <v>0</v>
      </c>
      <c r="V212" s="815">
        <v>1</v>
      </c>
    </row>
    <row r="213" spans="1:22">
      <c r="A213" s="839">
        <v>204</v>
      </c>
      <c r="B213" s="428">
        <v>7</v>
      </c>
      <c r="C213" s="761" t="s">
        <v>3830</v>
      </c>
      <c r="D213" s="800"/>
      <c r="E213" s="800"/>
      <c r="F213" s="800"/>
      <c r="G213" s="716" t="s">
        <v>7686</v>
      </c>
      <c r="H213" s="800"/>
      <c r="I213" s="562" t="s">
        <v>3530</v>
      </c>
      <c r="J213" s="426" t="s">
        <v>3831</v>
      </c>
      <c r="K213" s="426">
        <v>21</v>
      </c>
      <c r="L213" s="856">
        <v>830.4</v>
      </c>
      <c r="M213" s="762"/>
      <c r="N213" s="762"/>
      <c r="O213" s="426" t="s">
        <v>3825</v>
      </c>
      <c r="P213" s="363" t="s">
        <v>3703</v>
      </c>
      <c r="T213" s="815">
        <f>VLOOKUP(L213,'Dat cong dat do'!$D$9:$M$547,5,0)</f>
        <v>0</v>
      </c>
      <c r="U213" s="815">
        <f>VLOOKUP(L213,'Dat cong dat do'!$D$9:$M$547,8,0)</f>
        <v>0</v>
      </c>
      <c r="V213" s="815">
        <v>1</v>
      </c>
    </row>
    <row r="214" spans="1:22">
      <c r="A214" s="839">
        <v>205</v>
      </c>
      <c r="B214" s="712" t="s">
        <v>3575</v>
      </c>
      <c r="C214" s="713" t="s">
        <v>3897</v>
      </c>
      <c r="D214" s="713"/>
      <c r="E214" s="713"/>
      <c r="F214" s="713"/>
      <c r="G214" s="716" t="s">
        <v>7686</v>
      </c>
      <c r="H214" s="713"/>
      <c r="I214" s="712"/>
      <c r="J214" s="712"/>
      <c r="K214" s="712"/>
      <c r="L214" s="843">
        <f>SUM(L215:L485)</f>
        <v>4079527.3000000003</v>
      </c>
      <c r="M214" s="712"/>
      <c r="N214" s="712"/>
      <c r="O214" s="712"/>
      <c r="P214" s="714"/>
      <c r="T214" s="815" t="e">
        <f>VLOOKUP(L214,'Dat cong dat do'!$D$9:$M$547,5,0)</f>
        <v>#N/A</v>
      </c>
      <c r="U214" s="815" t="e">
        <f>VLOOKUP(L214,'Dat cong dat do'!$D$9:$M$547,8,0)</f>
        <v>#N/A</v>
      </c>
    </row>
    <row r="215" spans="1:22" ht="47.25">
      <c r="A215" s="839">
        <v>206</v>
      </c>
      <c r="B215" s="715">
        <v>41</v>
      </c>
      <c r="C215" s="716" t="s">
        <v>3330</v>
      </c>
      <c r="D215" s="716"/>
      <c r="E215" s="716"/>
      <c r="F215" s="716"/>
      <c r="G215" s="716" t="s">
        <v>7686</v>
      </c>
      <c r="H215" s="716"/>
      <c r="I215" s="715" t="s">
        <v>3227</v>
      </c>
      <c r="J215" s="715">
        <v>13</v>
      </c>
      <c r="K215" s="715">
        <v>154</v>
      </c>
      <c r="L215" s="844">
        <v>869.4</v>
      </c>
      <c r="M215" s="717"/>
      <c r="N215" s="717"/>
      <c r="O215" s="715" t="s">
        <v>3331</v>
      </c>
      <c r="P215" s="715" t="s">
        <v>3332</v>
      </c>
      <c r="T215" s="815">
        <f>VLOOKUP(L215,'Dat cong dat do'!$D$9:$M$547,5,0)</f>
        <v>0</v>
      </c>
      <c r="U215" s="815">
        <f>VLOOKUP(L215,'Dat cong dat do'!$D$9:$M$547,8,0)</f>
        <v>0</v>
      </c>
      <c r="V215" s="815">
        <v>2</v>
      </c>
    </row>
    <row r="216" spans="1:22">
      <c r="A216" s="839">
        <v>207</v>
      </c>
      <c r="B216" s="725">
        <v>6</v>
      </c>
      <c r="C216" s="742" t="s">
        <v>3482</v>
      </c>
      <c r="D216" s="742"/>
      <c r="E216" s="742"/>
      <c r="F216" s="742"/>
      <c r="G216" s="716" t="s">
        <v>7686</v>
      </c>
      <c r="H216" s="742"/>
      <c r="I216" s="725" t="s">
        <v>3475</v>
      </c>
      <c r="J216" s="725">
        <v>101</v>
      </c>
      <c r="K216" s="725">
        <v>25</v>
      </c>
      <c r="L216" s="852">
        <v>701.6</v>
      </c>
      <c r="M216" s="743"/>
      <c r="N216" s="743"/>
      <c r="O216" s="725" t="s">
        <v>3483</v>
      </c>
      <c r="P216" s="725" t="s">
        <v>1017</v>
      </c>
      <c r="T216" s="815">
        <f>VLOOKUP(L216,'Dat cong dat do'!$D$9:$M$547,5,0)</f>
        <v>0</v>
      </c>
      <c r="U216" s="815">
        <f>VLOOKUP(L216,'Dat cong dat do'!$D$9:$M$547,8,0)</f>
        <v>0</v>
      </c>
      <c r="V216" s="815">
        <v>2</v>
      </c>
    </row>
    <row r="217" spans="1:22">
      <c r="A217" s="839">
        <v>208</v>
      </c>
      <c r="B217" s="725">
        <v>8</v>
      </c>
      <c r="C217" s="742" t="s">
        <v>3485</v>
      </c>
      <c r="D217" s="742"/>
      <c r="E217" s="742"/>
      <c r="F217" s="742"/>
      <c r="G217" s="716" t="s">
        <v>7686</v>
      </c>
      <c r="H217" s="742"/>
      <c r="I217" s="725" t="s">
        <v>3475</v>
      </c>
      <c r="J217" s="725">
        <v>373</v>
      </c>
      <c r="K217" s="725">
        <v>28</v>
      </c>
      <c r="L217" s="852">
        <v>1564.6</v>
      </c>
      <c r="M217" s="743"/>
      <c r="N217" s="743"/>
      <c r="O217" s="725" t="s">
        <v>3486</v>
      </c>
      <c r="P217" s="725" t="s">
        <v>3484</v>
      </c>
      <c r="T217" s="815">
        <f>VLOOKUP(L217,'Dat cong dat do'!$D$9:$M$547,5,0)</f>
        <v>0</v>
      </c>
      <c r="U217" s="815">
        <f>VLOOKUP(L217,'Dat cong dat do'!$D$9:$M$547,8,0)</f>
        <v>0</v>
      </c>
      <c r="V217" s="815">
        <v>2</v>
      </c>
    </row>
    <row r="218" spans="1:22" ht="31.5">
      <c r="A218" s="839">
        <v>209</v>
      </c>
      <c r="B218" s="725">
        <v>19</v>
      </c>
      <c r="C218" s="742" t="s">
        <v>3505</v>
      </c>
      <c r="D218" s="742"/>
      <c r="E218" s="742"/>
      <c r="F218" s="742"/>
      <c r="G218" s="716" t="s">
        <v>7686</v>
      </c>
      <c r="H218" s="742"/>
      <c r="I218" s="725" t="s">
        <v>3475</v>
      </c>
      <c r="J218" s="725" t="s">
        <v>3506</v>
      </c>
      <c r="K218" s="725">
        <v>25</v>
      </c>
      <c r="L218" s="852">
        <v>475.1</v>
      </c>
      <c r="M218" s="743"/>
      <c r="N218" s="743"/>
      <c r="O218" s="725" t="s">
        <v>3507</v>
      </c>
      <c r="P218" s="725" t="s">
        <v>3508</v>
      </c>
      <c r="T218" s="815">
        <f>VLOOKUP(L218,'Dat cong dat do'!$D$9:$M$547,5,0)</f>
        <v>0</v>
      </c>
      <c r="U218" s="815">
        <f>VLOOKUP(L218,'Dat cong dat do'!$D$9:$M$547,8,0)</f>
        <v>0</v>
      </c>
      <c r="V218" s="815">
        <v>2</v>
      </c>
    </row>
    <row r="219" spans="1:22">
      <c r="A219" s="839">
        <v>210</v>
      </c>
      <c r="B219" s="567">
        <v>10</v>
      </c>
      <c r="C219" s="329" t="s">
        <v>3544</v>
      </c>
      <c r="D219" s="563"/>
      <c r="E219" s="563"/>
      <c r="F219" s="563"/>
      <c r="G219" s="716" t="s">
        <v>7686</v>
      </c>
      <c r="H219" s="563"/>
      <c r="I219" s="562" t="s">
        <v>3530</v>
      </c>
      <c r="J219" s="331">
        <v>939</v>
      </c>
      <c r="K219" s="331">
        <v>21</v>
      </c>
      <c r="L219" s="844">
        <v>791.8</v>
      </c>
      <c r="M219" s="717"/>
      <c r="N219" s="717"/>
      <c r="O219" s="331" t="s">
        <v>542</v>
      </c>
      <c r="P219" s="328" t="s">
        <v>1017</v>
      </c>
      <c r="T219" s="815">
        <f>VLOOKUP(L219,'Dat cong dat do'!$D$9:$M$547,5,0)</f>
        <v>0</v>
      </c>
      <c r="U219" s="815">
        <f>VLOOKUP(L219,'Dat cong dat do'!$D$9:$M$547,8,0)</f>
        <v>0</v>
      </c>
      <c r="V219" s="815">
        <v>2</v>
      </c>
    </row>
    <row r="220" spans="1:22" ht="31.5">
      <c r="A220" s="839">
        <v>211</v>
      </c>
      <c r="B220" s="332">
        <v>11</v>
      </c>
      <c r="C220" s="329" t="s">
        <v>3545</v>
      </c>
      <c r="D220" s="563"/>
      <c r="E220" s="563"/>
      <c r="F220" s="563"/>
      <c r="G220" s="716" t="s">
        <v>7686</v>
      </c>
      <c r="H220" s="563"/>
      <c r="I220" s="562" t="s">
        <v>3530</v>
      </c>
      <c r="J220" s="331" t="s">
        <v>3546</v>
      </c>
      <c r="K220" s="331">
        <v>13</v>
      </c>
      <c r="L220" s="844">
        <v>3004</v>
      </c>
      <c r="M220" s="717"/>
      <c r="N220" s="717"/>
      <c r="O220" s="331" t="s">
        <v>3545</v>
      </c>
      <c r="P220" s="332" t="s">
        <v>3547</v>
      </c>
      <c r="T220" s="815">
        <f>VLOOKUP(L220,'Dat cong dat do'!$D$9:$M$547,5,0)</f>
        <v>0</v>
      </c>
      <c r="U220" s="815">
        <f>VLOOKUP(L220,'Dat cong dat do'!$D$9:$M$547,8,0)</f>
        <v>0</v>
      </c>
      <c r="V220" s="815">
        <v>2</v>
      </c>
    </row>
    <row r="221" spans="1:22">
      <c r="A221" s="839">
        <v>212</v>
      </c>
      <c r="B221" s="715">
        <v>1</v>
      </c>
      <c r="C221" s="716" t="s">
        <v>3576</v>
      </c>
      <c r="D221" s="716"/>
      <c r="E221" s="716"/>
      <c r="F221" s="716"/>
      <c r="G221" s="716" t="s">
        <v>7686</v>
      </c>
      <c r="H221" s="716"/>
      <c r="I221" s="715" t="s">
        <v>3227</v>
      </c>
      <c r="J221" s="715">
        <v>100</v>
      </c>
      <c r="K221" s="715">
        <v>112</v>
      </c>
      <c r="L221" s="844">
        <v>97.6</v>
      </c>
      <c r="M221" s="717"/>
      <c r="N221" s="717"/>
      <c r="O221" s="718" t="s">
        <v>192</v>
      </c>
      <c r="P221" s="718" t="s">
        <v>3233</v>
      </c>
      <c r="T221" s="815">
        <f>VLOOKUP(L221,'Dat cong dat do'!$D$9:$M$547,5,0)</f>
        <v>0</v>
      </c>
      <c r="U221" s="815">
        <f>VLOOKUP(L221,'Dat cong dat do'!$D$9:$M$547,8,0)</f>
        <v>0</v>
      </c>
      <c r="V221" s="815">
        <v>2</v>
      </c>
    </row>
    <row r="222" spans="1:22">
      <c r="A222" s="839">
        <v>213</v>
      </c>
      <c r="B222" s="715">
        <v>2</v>
      </c>
      <c r="C222" s="716" t="s">
        <v>3576</v>
      </c>
      <c r="D222" s="716"/>
      <c r="E222" s="716"/>
      <c r="F222" s="716"/>
      <c r="G222" s="716" t="s">
        <v>7686</v>
      </c>
      <c r="H222" s="716"/>
      <c r="I222" s="715" t="s">
        <v>3227</v>
      </c>
      <c r="J222" s="715">
        <v>101</v>
      </c>
      <c r="K222" s="715">
        <v>112</v>
      </c>
      <c r="L222" s="844">
        <v>94.6</v>
      </c>
      <c r="M222" s="717"/>
      <c r="N222" s="717"/>
      <c r="O222" s="718" t="s">
        <v>192</v>
      </c>
      <c r="P222" s="718" t="s">
        <v>3233</v>
      </c>
      <c r="T222" s="815">
        <f>VLOOKUP(L222,'Dat cong dat do'!$D$9:$M$547,5,0)</f>
        <v>0</v>
      </c>
      <c r="U222" s="815">
        <f>VLOOKUP(L222,'Dat cong dat do'!$D$9:$M$547,8,0)</f>
        <v>0</v>
      </c>
      <c r="V222" s="815">
        <v>2</v>
      </c>
    </row>
    <row r="223" spans="1:22">
      <c r="A223" s="839">
        <v>214</v>
      </c>
      <c r="B223" s="715">
        <v>3</v>
      </c>
      <c r="C223" s="716" t="s">
        <v>3576</v>
      </c>
      <c r="D223" s="716"/>
      <c r="E223" s="716"/>
      <c r="F223" s="716"/>
      <c r="G223" s="716" t="s">
        <v>7686</v>
      </c>
      <c r="H223" s="716"/>
      <c r="I223" s="715" t="s">
        <v>3227</v>
      </c>
      <c r="J223" s="715">
        <v>102</v>
      </c>
      <c r="K223" s="715">
        <v>112</v>
      </c>
      <c r="L223" s="844">
        <v>97.2</v>
      </c>
      <c r="M223" s="717"/>
      <c r="N223" s="717"/>
      <c r="O223" s="718" t="s">
        <v>192</v>
      </c>
      <c r="P223" s="718" t="s">
        <v>3233</v>
      </c>
      <c r="T223" s="815">
        <f>VLOOKUP(L223,'Dat cong dat do'!$D$9:$M$547,5,0)</f>
        <v>0</v>
      </c>
      <c r="U223" s="815">
        <f>VLOOKUP(L223,'Dat cong dat do'!$D$9:$M$547,8,0)</f>
        <v>0</v>
      </c>
      <c r="V223" s="815">
        <v>2</v>
      </c>
    </row>
    <row r="224" spans="1:22">
      <c r="A224" s="839">
        <v>215</v>
      </c>
      <c r="B224" s="715">
        <v>4</v>
      </c>
      <c r="C224" s="716" t="s">
        <v>3576</v>
      </c>
      <c r="D224" s="716"/>
      <c r="E224" s="716"/>
      <c r="F224" s="716"/>
      <c r="G224" s="716" t="s">
        <v>7686</v>
      </c>
      <c r="H224" s="716"/>
      <c r="I224" s="715" t="s">
        <v>3227</v>
      </c>
      <c r="J224" s="715">
        <v>103</v>
      </c>
      <c r="K224" s="715">
        <v>112</v>
      </c>
      <c r="L224" s="844">
        <v>98.8</v>
      </c>
      <c r="M224" s="717"/>
      <c r="N224" s="717"/>
      <c r="O224" s="718" t="s">
        <v>192</v>
      </c>
      <c r="P224" s="718" t="s">
        <v>3233</v>
      </c>
      <c r="T224" s="815">
        <f>VLOOKUP(L224,'Dat cong dat do'!$D$9:$M$547,5,0)</f>
        <v>0</v>
      </c>
      <c r="U224" s="815">
        <f>VLOOKUP(L224,'Dat cong dat do'!$D$9:$M$547,8,0)</f>
        <v>0</v>
      </c>
      <c r="V224" s="815">
        <v>2</v>
      </c>
    </row>
    <row r="225" spans="1:22">
      <c r="A225" s="839">
        <v>216</v>
      </c>
      <c r="B225" s="715">
        <v>5</v>
      </c>
      <c r="C225" s="716" t="s">
        <v>3576</v>
      </c>
      <c r="D225" s="716"/>
      <c r="E225" s="716"/>
      <c r="F225" s="716"/>
      <c r="G225" s="716" t="s">
        <v>7686</v>
      </c>
      <c r="H225" s="716"/>
      <c r="I225" s="715" t="s">
        <v>3227</v>
      </c>
      <c r="J225" s="715">
        <v>104</v>
      </c>
      <c r="K225" s="715">
        <v>112</v>
      </c>
      <c r="L225" s="844">
        <v>98.9</v>
      </c>
      <c r="M225" s="717"/>
      <c r="N225" s="717"/>
      <c r="O225" s="718" t="s">
        <v>192</v>
      </c>
      <c r="P225" s="718" t="s">
        <v>3233</v>
      </c>
      <c r="T225" s="815">
        <f>VLOOKUP(L225,'Dat cong dat do'!$D$9:$M$547,5,0)</f>
        <v>0</v>
      </c>
      <c r="U225" s="815">
        <f>VLOOKUP(L225,'Dat cong dat do'!$D$9:$M$547,8,0)</f>
        <v>0</v>
      </c>
      <c r="V225" s="815">
        <v>2</v>
      </c>
    </row>
    <row r="226" spans="1:22">
      <c r="A226" s="839">
        <v>217</v>
      </c>
      <c r="B226" s="715">
        <v>6</v>
      </c>
      <c r="C226" s="716" t="s">
        <v>3576</v>
      </c>
      <c r="D226" s="716"/>
      <c r="E226" s="716"/>
      <c r="F226" s="716"/>
      <c r="G226" s="716" t="s">
        <v>7686</v>
      </c>
      <c r="H226" s="716"/>
      <c r="I226" s="715" t="s">
        <v>3227</v>
      </c>
      <c r="J226" s="715">
        <v>105</v>
      </c>
      <c r="K226" s="715">
        <v>112</v>
      </c>
      <c r="L226" s="844">
        <v>298</v>
      </c>
      <c r="M226" s="717"/>
      <c r="N226" s="717"/>
      <c r="O226" s="718" t="s">
        <v>192</v>
      </c>
      <c r="P226" s="718" t="s">
        <v>3233</v>
      </c>
      <c r="T226" s="815">
        <f>VLOOKUP(L226,'Dat cong dat do'!$D$9:$M$547,5,0)</f>
        <v>0</v>
      </c>
      <c r="U226" s="815">
        <f>VLOOKUP(L226,'Dat cong dat do'!$D$9:$M$547,8,0)</f>
        <v>0</v>
      </c>
      <c r="V226" s="815">
        <v>2</v>
      </c>
    </row>
    <row r="227" spans="1:22">
      <c r="A227" s="839">
        <v>218</v>
      </c>
      <c r="B227" s="715">
        <v>7</v>
      </c>
      <c r="C227" s="716" t="s">
        <v>3576</v>
      </c>
      <c r="D227" s="716"/>
      <c r="E227" s="716"/>
      <c r="F227" s="716"/>
      <c r="G227" s="716" t="s">
        <v>7686</v>
      </c>
      <c r="H227" s="716"/>
      <c r="I227" s="715" t="s">
        <v>3227</v>
      </c>
      <c r="J227" s="715">
        <v>106</v>
      </c>
      <c r="K227" s="715">
        <v>112</v>
      </c>
      <c r="L227" s="844">
        <v>100.3</v>
      </c>
      <c r="M227" s="717"/>
      <c r="N227" s="717"/>
      <c r="O227" s="718" t="s">
        <v>192</v>
      </c>
      <c r="P227" s="718" t="s">
        <v>3233</v>
      </c>
      <c r="T227" s="815">
        <f>VLOOKUP(L227,'Dat cong dat do'!$D$9:$M$547,5,0)</f>
        <v>0</v>
      </c>
      <c r="U227" s="815">
        <f>VLOOKUP(L227,'Dat cong dat do'!$D$9:$M$547,8,0)</f>
        <v>0</v>
      </c>
      <c r="V227" s="815">
        <v>2</v>
      </c>
    </row>
    <row r="228" spans="1:22" ht="31.5">
      <c r="A228" s="839">
        <v>219</v>
      </c>
      <c r="B228" s="715">
        <v>8</v>
      </c>
      <c r="C228" s="716" t="s">
        <v>3576</v>
      </c>
      <c r="D228" s="716"/>
      <c r="E228" s="716"/>
      <c r="F228" s="716"/>
      <c r="G228" s="716" t="s">
        <v>7686</v>
      </c>
      <c r="H228" s="716"/>
      <c r="I228" s="715" t="s">
        <v>3227</v>
      </c>
      <c r="J228" s="715">
        <v>107</v>
      </c>
      <c r="K228" s="715">
        <v>112</v>
      </c>
      <c r="L228" s="844">
        <v>479.5</v>
      </c>
      <c r="M228" s="717"/>
      <c r="N228" s="717"/>
      <c r="O228" s="718" t="s">
        <v>3577</v>
      </c>
      <c r="P228" s="718" t="s">
        <v>3233</v>
      </c>
      <c r="T228" s="815">
        <f>VLOOKUP(L228,'Dat cong dat do'!$D$9:$M$547,5,0)</f>
        <v>0</v>
      </c>
      <c r="U228" s="815">
        <f>VLOOKUP(L228,'Dat cong dat do'!$D$9:$M$547,8,0)</f>
        <v>0</v>
      </c>
      <c r="V228" s="815">
        <v>2</v>
      </c>
    </row>
    <row r="229" spans="1:22">
      <c r="A229" s="839">
        <v>220</v>
      </c>
      <c r="B229" s="715">
        <v>9</v>
      </c>
      <c r="C229" s="716" t="s">
        <v>3576</v>
      </c>
      <c r="D229" s="716"/>
      <c r="E229" s="716"/>
      <c r="F229" s="716"/>
      <c r="G229" s="716" t="s">
        <v>7686</v>
      </c>
      <c r="H229" s="716"/>
      <c r="I229" s="715" t="s">
        <v>3227</v>
      </c>
      <c r="J229" s="715">
        <v>117</v>
      </c>
      <c r="K229" s="715">
        <v>112</v>
      </c>
      <c r="L229" s="844">
        <v>254.4</v>
      </c>
      <c r="M229" s="717"/>
      <c r="N229" s="717"/>
      <c r="O229" s="718" t="s">
        <v>192</v>
      </c>
      <c r="P229" s="718" t="s">
        <v>3233</v>
      </c>
      <c r="T229" s="815">
        <f>VLOOKUP(L229,'Dat cong dat do'!$D$9:$M$547,5,0)</f>
        <v>0</v>
      </c>
      <c r="U229" s="815">
        <f>VLOOKUP(L229,'Dat cong dat do'!$D$9:$M$547,8,0)</f>
        <v>0</v>
      </c>
      <c r="V229" s="815">
        <v>2</v>
      </c>
    </row>
    <row r="230" spans="1:22">
      <c r="A230" s="839">
        <v>221</v>
      </c>
      <c r="B230" s="715">
        <v>10</v>
      </c>
      <c r="C230" s="716" t="s">
        <v>3576</v>
      </c>
      <c r="D230" s="716"/>
      <c r="E230" s="716"/>
      <c r="F230" s="716"/>
      <c r="G230" s="716" t="s">
        <v>7686</v>
      </c>
      <c r="H230" s="716"/>
      <c r="I230" s="715" t="s">
        <v>3227</v>
      </c>
      <c r="J230" s="715">
        <v>118</v>
      </c>
      <c r="K230" s="715">
        <v>112</v>
      </c>
      <c r="L230" s="844">
        <v>98.6</v>
      </c>
      <c r="M230" s="717"/>
      <c r="N230" s="717"/>
      <c r="O230" s="718" t="s">
        <v>192</v>
      </c>
      <c r="P230" s="718" t="s">
        <v>3233</v>
      </c>
      <c r="T230" s="815">
        <f>VLOOKUP(L230,'Dat cong dat do'!$D$9:$M$547,5,0)</f>
        <v>0</v>
      </c>
      <c r="U230" s="815">
        <f>VLOOKUP(L230,'Dat cong dat do'!$D$9:$M$547,8,0)</f>
        <v>0</v>
      </c>
      <c r="V230" s="815">
        <v>2</v>
      </c>
    </row>
    <row r="231" spans="1:22" ht="31.5">
      <c r="A231" s="839">
        <v>222</v>
      </c>
      <c r="B231" s="715">
        <v>14</v>
      </c>
      <c r="C231" s="716" t="s">
        <v>3578</v>
      </c>
      <c r="D231" s="716"/>
      <c r="E231" s="716"/>
      <c r="F231" s="716"/>
      <c r="G231" s="716" t="s">
        <v>7686</v>
      </c>
      <c r="H231" s="716"/>
      <c r="I231" s="715" t="s">
        <v>3227</v>
      </c>
      <c r="J231" s="715">
        <v>21</v>
      </c>
      <c r="K231" s="715">
        <v>122</v>
      </c>
      <c r="L231" s="844">
        <v>810.8</v>
      </c>
      <c r="M231" s="717"/>
      <c r="N231" s="717"/>
      <c r="O231" s="715" t="s">
        <v>3579</v>
      </c>
      <c r="P231" s="718" t="s">
        <v>3233</v>
      </c>
      <c r="T231" s="815">
        <f>VLOOKUP(L231,'Dat cong dat do'!$D$9:$M$547,5,0)</f>
        <v>0</v>
      </c>
      <c r="U231" s="815">
        <f>VLOOKUP(L231,'Dat cong dat do'!$D$9:$M$547,8,0)</f>
        <v>0</v>
      </c>
      <c r="V231" s="815">
        <v>2</v>
      </c>
    </row>
    <row r="232" spans="1:22" ht="31.5">
      <c r="A232" s="839">
        <v>223</v>
      </c>
      <c r="B232" s="715">
        <v>15</v>
      </c>
      <c r="C232" s="716" t="s">
        <v>3578</v>
      </c>
      <c r="D232" s="716"/>
      <c r="E232" s="716"/>
      <c r="F232" s="716"/>
      <c r="G232" s="716" t="s">
        <v>7686</v>
      </c>
      <c r="H232" s="716"/>
      <c r="I232" s="715" t="s">
        <v>3227</v>
      </c>
      <c r="J232" s="715">
        <v>24</v>
      </c>
      <c r="K232" s="715">
        <v>122</v>
      </c>
      <c r="L232" s="844">
        <v>3243</v>
      </c>
      <c r="M232" s="717"/>
      <c r="N232" s="717"/>
      <c r="O232" s="715" t="s">
        <v>3579</v>
      </c>
      <c r="P232" s="718" t="s">
        <v>3233</v>
      </c>
      <c r="T232" s="815">
        <f>VLOOKUP(L232,'Dat cong dat do'!$D$9:$M$547,5,0)</f>
        <v>0</v>
      </c>
      <c r="U232" s="815">
        <f>VLOOKUP(L232,'Dat cong dat do'!$D$9:$M$547,8,0)</f>
        <v>0</v>
      </c>
      <c r="V232" s="815">
        <v>2</v>
      </c>
    </row>
    <row r="233" spans="1:22" ht="31.5">
      <c r="A233" s="839">
        <v>224</v>
      </c>
      <c r="B233" s="715">
        <v>16</v>
      </c>
      <c r="C233" s="716" t="s">
        <v>3578</v>
      </c>
      <c r="D233" s="716"/>
      <c r="E233" s="716"/>
      <c r="F233" s="716"/>
      <c r="G233" s="716" t="s">
        <v>7686</v>
      </c>
      <c r="H233" s="716"/>
      <c r="I233" s="715" t="s">
        <v>3227</v>
      </c>
      <c r="J233" s="715">
        <v>1</v>
      </c>
      <c r="K233" s="715">
        <v>122</v>
      </c>
      <c r="L233" s="844">
        <v>1290</v>
      </c>
      <c r="M233" s="717"/>
      <c r="N233" s="717"/>
      <c r="O233" s="715" t="s">
        <v>3580</v>
      </c>
      <c r="P233" s="718" t="s">
        <v>3233</v>
      </c>
      <c r="T233" s="815">
        <f>VLOOKUP(L233,'Dat cong dat do'!$D$9:$M$547,5,0)</f>
        <v>0</v>
      </c>
      <c r="U233" s="815">
        <f>VLOOKUP(L233,'Dat cong dat do'!$D$9:$M$547,8,0)</f>
        <v>0</v>
      </c>
      <c r="V233" s="815">
        <v>2</v>
      </c>
    </row>
    <row r="234" spans="1:22" ht="31.5">
      <c r="A234" s="839">
        <v>225</v>
      </c>
      <c r="B234" s="715">
        <v>17</v>
      </c>
      <c r="C234" s="716" t="s">
        <v>3578</v>
      </c>
      <c r="D234" s="716"/>
      <c r="E234" s="716"/>
      <c r="F234" s="716"/>
      <c r="G234" s="716" t="s">
        <v>7686</v>
      </c>
      <c r="H234" s="716"/>
      <c r="I234" s="715" t="s">
        <v>3227</v>
      </c>
      <c r="J234" s="715">
        <v>34</v>
      </c>
      <c r="K234" s="715">
        <v>118</v>
      </c>
      <c r="L234" s="844">
        <v>1279.8</v>
      </c>
      <c r="M234" s="717"/>
      <c r="N234" s="717"/>
      <c r="O234" s="715" t="s">
        <v>3581</v>
      </c>
      <c r="P234" s="718" t="s">
        <v>3233</v>
      </c>
      <c r="T234" s="815">
        <f>VLOOKUP(L234,'Dat cong dat do'!$D$9:$M$547,5,0)</f>
        <v>0</v>
      </c>
      <c r="U234" s="815">
        <f>VLOOKUP(L234,'Dat cong dat do'!$D$9:$M$547,8,0)</f>
        <v>0</v>
      </c>
      <c r="V234" s="815">
        <v>2</v>
      </c>
    </row>
    <row r="235" spans="1:22" ht="31.5">
      <c r="A235" s="839">
        <v>226</v>
      </c>
      <c r="B235" s="715">
        <v>18</v>
      </c>
      <c r="C235" s="716" t="s">
        <v>3582</v>
      </c>
      <c r="D235" s="716"/>
      <c r="E235" s="716"/>
      <c r="F235" s="716"/>
      <c r="G235" s="716" t="s">
        <v>7686</v>
      </c>
      <c r="H235" s="716"/>
      <c r="I235" s="715" t="s">
        <v>3227</v>
      </c>
      <c r="J235" s="715">
        <v>20</v>
      </c>
      <c r="K235" s="715">
        <v>165</v>
      </c>
      <c r="L235" s="844">
        <v>2042.1</v>
      </c>
      <c r="M235" s="717"/>
      <c r="N235" s="717"/>
      <c r="O235" s="715" t="s">
        <v>3581</v>
      </c>
      <c r="P235" s="718" t="s">
        <v>3233</v>
      </c>
      <c r="T235" s="815">
        <f>VLOOKUP(L235,'Dat cong dat do'!$D$9:$M$547,5,0)</f>
        <v>0</v>
      </c>
      <c r="U235" s="815">
        <f>VLOOKUP(L235,'Dat cong dat do'!$D$9:$M$547,8,0)</f>
        <v>0</v>
      </c>
      <c r="V235" s="815">
        <v>2</v>
      </c>
    </row>
    <row r="236" spans="1:22">
      <c r="A236" s="839">
        <v>227</v>
      </c>
      <c r="B236" s="715">
        <v>21</v>
      </c>
      <c r="C236" s="716" t="s">
        <v>3583</v>
      </c>
      <c r="D236" s="716"/>
      <c r="E236" s="716"/>
      <c r="F236" s="716"/>
      <c r="G236" s="716" t="s">
        <v>7686</v>
      </c>
      <c r="H236" s="716"/>
      <c r="I236" s="715" t="s">
        <v>3227</v>
      </c>
      <c r="J236" s="715">
        <v>25</v>
      </c>
      <c r="K236" s="715">
        <v>85</v>
      </c>
      <c r="L236" s="844">
        <v>500</v>
      </c>
      <c r="M236" s="717"/>
      <c r="N236" s="717"/>
      <c r="O236" s="715" t="s">
        <v>192</v>
      </c>
      <c r="P236" s="718" t="s">
        <v>3233</v>
      </c>
      <c r="T236" s="815">
        <f>VLOOKUP(L236,'Dat cong dat do'!$D$9:$M$547,5,0)</f>
        <v>0</v>
      </c>
      <c r="U236" s="815">
        <f>VLOOKUP(L236,'Dat cong dat do'!$D$9:$M$547,8,0)</f>
        <v>0</v>
      </c>
      <c r="V236" s="815">
        <v>2</v>
      </c>
    </row>
    <row r="237" spans="1:22">
      <c r="A237" s="839">
        <v>228</v>
      </c>
      <c r="B237" s="715">
        <v>22</v>
      </c>
      <c r="C237" s="716" t="s">
        <v>3584</v>
      </c>
      <c r="D237" s="716"/>
      <c r="E237" s="716"/>
      <c r="F237" s="716"/>
      <c r="G237" s="716" t="s">
        <v>7686</v>
      </c>
      <c r="H237" s="716"/>
      <c r="I237" s="715" t="s">
        <v>3227</v>
      </c>
      <c r="J237" s="715">
        <v>233</v>
      </c>
      <c r="K237" s="715">
        <v>80</v>
      </c>
      <c r="L237" s="844">
        <v>73.8</v>
      </c>
      <c r="M237" s="717"/>
      <c r="N237" s="717"/>
      <c r="O237" s="715" t="s">
        <v>192</v>
      </c>
      <c r="P237" s="718" t="s">
        <v>3233</v>
      </c>
      <c r="T237" s="815">
        <f>VLOOKUP(L237,'Dat cong dat do'!$D$9:$M$547,5,0)</f>
        <v>0</v>
      </c>
      <c r="U237" s="815">
        <f>VLOOKUP(L237,'Dat cong dat do'!$D$9:$M$547,8,0)</f>
        <v>0</v>
      </c>
      <c r="V237" s="815">
        <v>2</v>
      </c>
    </row>
    <row r="238" spans="1:22" ht="31.5">
      <c r="A238" s="839">
        <v>229</v>
      </c>
      <c r="B238" s="715">
        <v>23</v>
      </c>
      <c r="C238" s="716" t="s">
        <v>3585</v>
      </c>
      <c r="D238" s="716"/>
      <c r="E238" s="716"/>
      <c r="F238" s="716"/>
      <c r="G238" s="716" t="s">
        <v>7686</v>
      </c>
      <c r="H238" s="716"/>
      <c r="I238" s="715" t="s">
        <v>3227</v>
      </c>
      <c r="J238" s="715">
        <v>67</v>
      </c>
      <c r="K238" s="715">
        <v>101</v>
      </c>
      <c r="L238" s="844">
        <v>1284</v>
      </c>
      <c r="M238" s="717"/>
      <c r="N238" s="717"/>
      <c r="O238" s="715" t="s">
        <v>3586</v>
      </c>
      <c r="P238" s="718" t="s">
        <v>3233</v>
      </c>
      <c r="T238" s="815">
        <f>VLOOKUP(L238,'Dat cong dat do'!$D$9:$M$547,5,0)</f>
        <v>0</v>
      </c>
      <c r="U238" s="815">
        <f>VLOOKUP(L238,'Dat cong dat do'!$D$9:$M$547,8,0)</f>
        <v>0</v>
      </c>
      <c r="V238" s="815">
        <v>2</v>
      </c>
    </row>
    <row r="239" spans="1:22" ht="31.5">
      <c r="A239" s="839">
        <v>230</v>
      </c>
      <c r="B239" s="715">
        <v>24</v>
      </c>
      <c r="C239" s="716" t="s">
        <v>3587</v>
      </c>
      <c r="D239" s="716"/>
      <c r="E239" s="716"/>
      <c r="F239" s="716"/>
      <c r="G239" s="716" t="s">
        <v>7686</v>
      </c>
      <c r="H239" s="716"/>
      <c r="I239" s="715" t="s">
        <v>3227</v>
      </c>
      <c r="J239" s="715">
        <v>171</v>
      </c>
      <c r="K239" s="715">
        <v>80</v>
      </c>
      <c r="L239" s="844">
        <v>82.9</v>
      </c>
      <c r="M239" s="717"/>
      <c r="N239" s="717"/>
      <c r="O239" s="715" t="s">
        <v>3588</v>
      </c>
      <c r="P239" s="718" t="s">
        <v>3233</v>
      </c>
      <c r="T239" s="815">
        <f>VLOOKUP(L239,'Dat cong dat do'!$D$9:$M$547,5,0)</f>
        <v>0</v>
      </c>
      <c r="U239" s="815">
        <f>VLOOKUP(L239,'Dat cong dat do'!$D$9:$M$547,8,0)</f>
        <v>0</v>
      </c>
      <c r="V239" s="815">
        <v>2</v>
      </c>
    </row>
    <row r="240" spans="1:22">
      <c r="A240" s="839">
        <v>231</v>
      </c>
      <c r="B240" s="715">
        <v>25</v>
      </c>
      <c r="C240" s="716" t="s">
        <v>3589</v>
      </c>
      <c r="D240" s="716"/>
      <c r="E240" s="716"/>
      <c r="F240" s="716"/>
      <c r="G240" s="716" t="s">
        <v>7686</v>
      </c>
      <c r="H240" s="716"/>
      <c r="I240" s="715" t="s">
        <v>3227</v>
      </c>
      <c r="J240" s="715"/>
      <c r="K240" s="715">
        <v>44</v>
      </c>
      <c r="L240" s="844">
        <v>66264</v>
      </c>
      <c r="M240" s="717"/>
      <c r="N240" s="717"/>
      <c r="O240" s="715" t="s">
        <v>3590</v>
      </c>
      <c r="P240" s="718" t="s">
        <v>3233</v>
      </c>
      <c r="T240" s="815">
        <f>VLOOKUP(L240,'Dat cong dat do'!$D$9:$M$547,5,0)</f>
        <v>0</v>
      </c>
      <c r="U240" s="815">
        <f>VLOOKUP(L240,'Dat cong dat do'!$D$9:$M$547,8,0)</f>
        <v>0</v>
      </c>
      <c r="V240" s="815">
        <v>2</v>
      </c>
    </row>
    <row r="241" spans="1:22">
      <c r="A241" s="839">
        <v>232</v>
      </c>
      <c r="B241" s="715">
        <v>26</v>
      </c>
      <c r="C241" s="716" t="s">
        <v>3591</v>
      </c>
      <c r="D241" s="716"/>
      <c r="E241" s="716"/>
      <c r="F241" s="716"/>
      <c r="G241" s="716" t="s">
        <v>7686</v>
      </c>
      <c r="H241" s="716"/>
      <c r="I241" s="715" t="s">
        <v>3227</v>
      </c>
      <c r="J241" s="715">
        <v>1000</v>
      </c>
      <c r="K241" s="715">
        <v>61</v>
      </c>
      <c r="L241" s="844">
        <v>1444</v>
      </c>
      <c r="M241" s="717"/>
      <c r="N241" s="717"/>
      <c r="O241" s="715" t="s">
        <v>192</v>
      </c>
      <c r="P241" s="718" t="s">
        <v>3233</v>
      </c>
      <c r="T241" s="815">
        <f>VLOOKUP(L241,'Dat cong dat do'!$D$9:$M$547,5,0)</f>
        <v>0</v>
      </c>
      <c r="U241" s="815">
        <f>VLOOKUP(L241,'Dat cong dat do'!$D$9:$M$547,8,0)</f>
        <v>0</v>
      </c>
      <c r="V241" s="815">
        <v>2</v>
      </c>
    </row>
    <row r="242" spans="1:22">
      <c r="A242" s="839">
        <v>233</v>
      </c>
      <c r="B242" s="715">
        <v>27</v>
      </c>
      <c r="C242" s="716" t="s">
        <v>3591</v>
      </c>
      <c r="D242" s="716"/>
      <c r="E242" s="716"/>
      <c r="F242" s="716"/>
      <c r="G242" s="716" t="s">
        <v>7686</v>
      </c>
      <c r="H242" s="716"/>
      <c r="I242" s="715" t="s">
        <v>3227</v>
      </c>
      <c r="J242" s="715">
        <v>856</v>
      </c>
      <c r="K242" s="715">
        <v>62</v>
      </c>
      <c r="L242" s="844">
        <v>1049</v>
      </c>
      <c r="M242" s="717"/>
      <c r="N242" s="717"/>
      <c r="O242" s="715" t="s">
        <v>192</v>
      </c>
      <c r="P242" s="718" t="s">
        <v>3233</v>
      </c>
      <c r="T242" s="815">
        <f>VLOOKUP(L242,'Dat cong dat do'!$D$9:$M$547,5,0)</f>
        <v>0</v>
      </c>
      <c r="U242" s="815">
        <f>VLOOKUP(L242,'Dat cong dat do'!$D$9:$M$547,8,0)</f>
        <v>0</v>
      </c>
      <c r="V242" s="815">
        <v>2</v>
      </c>
    </row>
    <row r="243" spans="1:22">
      <c r="A243" s="839">
        <v>234</v>
      </c>
      <c r="B243" s="715">
        <v>28</v>
      </c>
      <c r="C243" s="716" t="s">
        <v>3591</v>
      </c>
      <c r="D243" s="716"/>
      <c r="E243" s="716"/>
      <c r="F243" s="716"/>
      <c r="G243" s="716" t="s">
        <v>7686</v>
      </c>
      <c r="H243" s="716"/>
      <c r="I243" s="715" t="s">
        <v>3227</v>
      </c>
      <c r="J243" s="715">
        <v>868</v>
      </c>
      <c r="K243" s="715">
        <v>63</v>
      </c>
      <c r="L243" s="844">
        <v>2642</v>
      </c>
      <c r="M243" s="717"/>
      <c r="N243" s="717"/>
      <c r="O243" s="715" t="s">
        <v>192</v>
      </c>
      <c r="P243" s="718" t="s">
        <v>3233</v>
      </c>
      <c r="T243" s="815">
        <f>VLOOKUP(L243,'Dat cong dat do'!$D$9:$M$547,5,0)</f>
        <v>0</v>
      </c>
      <c r="U243" s="815">
        <f>VLOOKUP(L243,'Dat cong dat do'!$D$9:$M$547,8,0)</f>
        <v>0</v>
      </c>
      <c r="V243" s="815">
        <v>2</v>
      </c>
    </row>
    <row r="244" spans="1:22">
      <c r="A244" s="839">
        <v>235</v>
      </c>
      <c r="B244" s="730">
        <v>1</v>
      </c>
      <c r="C244" s="731" t="s">
        <v>3592</v>
      </c>
      <c r="D244" s="731"/>
      <c r="E244" s="731"/>
      <c r="F244" s="731"/>
      <c r="G244" s="716" t="s">
        <v>7686</v>
      </c>
      <c r="H244" s="731"/>
      <c r="I244" s="730" t="s">
        <v>3350</v>
      </c>
      <c r="J244" s="730">
        <v>187</v>
      </c>
      <c r="K244" s="730">
        <v>33</v>
      </c>
      <c r="L244" s="848">
        <v>240</v>
      </c>
      <c r="M244" s="732"/>
      <c r="N244" s="732"/>
      <c r="O244" s="730" t="s">
        <v>3593</v>
      </c>
      <c r="P244" s="730" t="s">
        <v>1017</v>
      </c>
      <c r="T244" s="815">
        <f>VLOOKUP(L244,'Dat cong dat do'!$D$9:$M$547,5,0)</f>
        <v>0</v>
      </c>
      <c r="U244" s="815">
        <f>VLOOKUP(L244,'Dat cong dat do'!$D$9:$M$547,8,0)</f>
        <v>0</v>
      </c>
      <c r="V244" s="815">
        <v>2</v>
      </c>
    </row>
    <row r="245" spans="1:22">
      <c r="A245" s="839">
        <v>236</v>
      </c>
      <c r="B245" s="3919">
        <v>2</v>
      </c>
      <c r="C245" s="3920" t="s">
        <v>3594</v>
      </c>
      <c r="D245" s="801"/>
      <c r="E245" s="801"/>
      <c r="F245" s="801"/>
      <c r="G245" s="716" t="s">
        <v>7686</v>
      </c>
      <c r="H245" s="801"/>
      <c r="I245" s="730" t="s">
        <v>3350</v>
      </c>
      <c r="J245" s="764">
        <v>255</v>
      </c>
      <c r="K245" s="3919">
        <v>23</v>
      </c>
      <c r="L245" s="857">
        <v>5217</v>
      </c>
      <c r="M245" s="763"/>
      <c r="N245" s="763"/>
      <c r="O245" s="3919" t="s">
        <v>862</v>
      </c>
      <c r="P245" s="3921" t="s">
        <v>1017</v>
      </c>
      <c r="T245" s="815">
        <f>VLOOKUP(L245,'Dat cong dat do'!$D$9:$M$547,5,0)</f>
        <v>0</v>
      </c>
      <c r="U245" s="815">
        <f>VLOOKUP(L245,'Dat cong dat do'!$D$9:$M$547,8,0)</f>
        <v>0</v>
      </c>
      <c r="V245" s="815">
        <v>2</v>
      </c>
    </row>
    <row r="246" spans="1:22">
      <c r="A246" s="839">
        <v>237</v>
      </c>
      <c r="B246" s="3919"/>
      <c r="C246" s="3920"/>
      <c r="D246" s="801"/>
      <c r="E246" s="801"/>
      <c r="F246" s="801"/>
      <c r="G246" s="716" t="s">
        <v>7686</v>
      </c>
      <c r="H246" s="801"/>
      <c r="I246" s="730" t="s">
        <v>3350</v>
      </c>
      <c r="J246" s="764">
        <v>299</v>
      </c>
      <c r="K246" s="3919"/>
      <c r="L246" s="857">
        <v>7229</v>
      </c>
      <c r="M246" s="763"/>
      <c r="N246" s="763"/>
      <c r="O246" s="3919"/>
      <c r="P246" s="3921"/>
      <c r="T246" s="815">
        <f>VLOOKUP(L246,'Dat cong dat do'!$D$9:$M$547,5,0)</f>
        <v>0</v>
      </c>
      <c r="U246" s="815">
        <f>VLOOKUP(L246,'Dat cong dat do'!$D$9:$M$547,8,0)</f>
        <v>0</v>
      </c>
      <c r="V246" s="815">
        <v>2</v>
      </c>
    </row>
    <row r="247" spans="1:22">
      <c r="A247" s="839">
        <v>238</v>
      </c>
      <c r="B247" s="730">
        <v>3</v>
      </c>
      <c r="C247" s="731" t="s">
        <v>3595</v>
      </c>
      <c r="D247" s="731"/>
      <c r="E247" s="731"/>
      <c r="F247" s="731"/>
      <c r="G247" s="716" t="s">
        <v>7686</v>
      </c>
      <c r="H247" s="731"/>
      <c r="I247" s="730" t="s">
        <v>3350</v>
      </c>
      <c r="J247" s="730">
        <v>378</v>
      </c>
      <c r="K247" s="730">
        <v>23</v>
      </c>
      <c r="L247" s="848">
        <v>13912</v>
      </c>
      <c r="M247" s="732"/>
      <c r="N247" s="732"/>
      <c r="O247" s="730" t="s">
        <v>1289</v>
      </c>
      <c r="P247" s="730" t="s">
        <v>1017</v>
      </c>
      <c r="T247" s="815">
        <f>VLOOKUP(L247,'Dat cong dat do'!$D$9:$M$547,5,0)</f>
        <v>0</v>
      </c>
      <c r="U247" s="815">
        <f>VLOOKUP(L247,'Dat cong dat do'!$D$9:$M$547,8,0)</f>
        <v>0</v>
      </c>
      <c r="V247" s="815">
        <v>2</v>
      </c>
    </row>
    <row r="248" spans="1:22">
      <c r="A248" s="839">
        <v>239</v>
      </c>
      <c r="B248" s="3921">
        <v>4</v>
      </c>
      <c r="C248" s="3922" t="s">
        <v>3596</v>
      </c>
      <c r="D248" s="731"/>
      <c r="E248" s="731"/>
      <c r="F248" s="731"/>
      <c r="G248" s="716" t="s">
        <v>7686</v>
      </c>
      <c r="H248" s="731"/>
      <c r="I248" s="730" t="s">
        <v>3350</v>
      </c>
      <c r="J248" s="730">
        <v>382</v>
      </c>
      <c r="K248" s="3921">
        <v>34</v>
      </c>
      <c r="L248" s="848">
        <v>1769</v>
      </c>
      <c r="M248" s="732"/>
      <c r="N248" s="732"/>
      <c r="O248" s="3921" t="s">
        <v>3597</v>
      </c>
      <c r="P248" s="3921" t="s">
        <v>1017</v>
      </c>
      <c r="T248" s="815">
        <f>VLOOKUP(L248,'Dat cong dat do'!$D$9:$M$547,5,0)</f>
        <v>0</v>
      </c>
      <c r="U248" s="815">
        <f>VLOOKUP(L248,'Dat cong dat do'!$D$9:$M$547,8,0)</f>
        <v>0</v>
      </c>
      <c r="V248" s="815">
        <v>2</v>
      </c>
    </row>
    <row r="249" spans="1:22">
      <c r="A249" s="839">
        <v>240</v>
      </c>
      <c r="B249" s="3921"/>
      <c r="C249" s="3922"/>
      <c r="D249" s="731"/>
      <c r="E249" s="731"/>
      <c r="F249" s="731"/>
      <c r="G249" s="716" t="s">
        <v>7686</v>
      </c>
      <c r="H249" s="731"/>
      <c r="I249" s="730" t="s">
        <v>3350</v>
      </c>
      <c r="J249" s="730">
        <v>384</v>
      </c>
      <c r="K249" s="3921"/>
      <c r="L249" s="848">
        <v>3741</v>
      </c>
      <c r="M249" s="732"/>
      <c r="N249" s="732"/>
      <c r="O249" s="3921"/>
      <c r="P249" s="3921"/>
      <c r="T249" s="815">
        <f>VLOOKUP(L249,'Dat cong dat do'!$D$9:$M$547,5,0)</f>
        <v>0</v>
      </c>
      <c r="U249" s="815">
        <f>VLOOKUP(L249,'Dat cong dat do'!$D$9:$M$547,8,0)</f>
        <v>0</v>
      </c>
      <c r="V249" s="815">
        <v>2</v>
      </c>
    </row>
    <row r="250" spans="1:22">
      <c r="A250" s="839">
        <v>241</v>
      </c>
      <c r="B250" s="3921"/>
      <c r="C250" s="3922"/>
      <c r="D250" s="731"/>
      <c r="E250" s="731"/>
      <c r="F250" s="731"/>
      <c r="G250" s="716" t="s">
        <v>7686</v>
      </c>
      <c r="H250" s="731"/>
      <c r="I250" s="730" t="s">
        <v>3350</v>
      </c>
      <c r="J250" s="730">
        <v>383</v>
      </c>
      <c r="K250" s="3921"/>
      <c r="L250" s="848">
        <v>19</v>
      </c>
      <c r="M250" s="732"/>
      <c r="N250" s="732"/>
      <c r="O250" s="3921"/>
      <c r="P250" s="3921"/>
      <c r="T250" s="815">
        <f>VLOOKUP(L250,'Dat cong dat do'!$D$9:$M$547,5,0)</f>
        <v>0</v>
      </c>
      <c r="U250" s="815">
        <f>VLOOKUP(L250,'Dat cong dat do'!$D$9:$M$547,8,0)</f>
        <v>0</v>
      </c>
      <c r="V250" s="815">
        <v>2</v>
      </c>
    </row>
    <row r="251" spans="1:22">
      <c r="A251" s="839">
        <v>242</v>
      </c>
      <c r="B251" s="3921">
        <v>5</v>
      </c>
      <c r="C251" s="3922" t="s">
        <v>3598</v>
      </c>
      <c r="D251" s="731"/>
      <c r="E251" s="731"/>
      <c r="F251" s="731"/>
      <c r="G251" s="716" t="s">
        <v>7686</v>
      </c>
      <c r="H251" s="731"/>
      <c r="I251" s="730" t="s">
        <v>3350</v>
      </c>
      <c r="J251" s="730">
        <v>244</v>
      </c>
      <c r="K251" s="3921">
        <v>34</v>
      </c>
      <c r="L251" s="848">
        <v>390</v>
      </c>
      <c r="M251" s="732"/>
      <c r="N251" s="732"/>
      <c r="O251" s="3921" t="s">
        <v>862</v>
      </c>
      <c r="P251" s="3921" t="s">
        <v>1017</v>
      </c>
      <c r="T251" s="815">
        <f>VLOOKUP(L251,'Dat cong dat do'!$D$9:$M$547,5,0)</f>
        <v>0</v>
      </c>
      <c r="U251" s="815">
        <f>VLOOKUP(L251,'Dat cong dat do'!$D$9:$M$547,8,0)</f>
        <v>0</v>
      </c>
      <c r="V251" s="815">
        <v>2</v>
      </c>
    </row>
    <row r="252" spans="1:22">
      <c r="A252" s="839">
        <v>243</v>
      </c>
      <c r="B252" s="3921"/>
      <c r="C252" s="3922"/>
      <c r="D252" s="731"/>
      <c r="E252" s="731"/>
      <c r="F252" s="731"/>
      <c r="G252" s="716" t="s">
        <v>7686</v>
      </c>
      <c r="H252" s="731"/>
      <c r="I252" s="730" t="s">
        <v>3350</v>
      </c>
      <c r="J252" s="730">
        <v>328</v>
      </c>
      <c r="K252" s="3921"/>
      <c r="L252" s="848">
        <v>590</v>
      </c>
      <c r="M252" s="732"/>
      <c r="N252" s="732"/>
      <c r="O252" s="3921"/>
      <c r="P252" s="3921"/>
      <c r="T252" s="815">
        <f>VLOOKUP(L252,'Dat cong dat do'!$D$9:$M$547,5,0)</f>
        <v>0</v>
      </c>
      <c r="U252" s="815">
        <f>VLOOKUP(L252,'Dat cong dat do'!$D$9:$M$547,8,0)</f>
        <v>0</v>
      </c>
      <c r="V252" s="815">
        <v>2</v>
      </c>
    </row>
    <row r="253" spans="1:22">
      <c r="A253" s="839">
        <v>244</v>
      </c>
      <c r="B253" s="3921"/>
      <c r="C253" s="3922"/>
      <c r="D253" s="731"/>
      <c r="E253" s="731"/>
      <c r="F253" s="731"/>
      <c r="G253" s="716" t="s">
        <v>7686</v>
      </c>
      <c r="H253" s="731"/>
      <c r="I253" s="730" t="s">
        <v>3350</v>
      </c>
      <c r="J253" s="730">
        <v>329</v>
      </c>
      <c r="K253" s="3921"/>
      <c r="L253" s="848">
        <v>339</v>
      </c>
      <c r="M253" s="732"/>
      <c r="N253" s="732"/>
      <c r="O253" s="3921"/>
      <c r="P253" s="3921"/>
      <c r="T253" s="815">
        <f>VLOOKUP(L253,'Dat cong dat do'!$D$9:$M$547,5,0)</f>
        <v>0</v>
      </c>
      <c r="U253" s="815">
        <f>VLOOKUP(L253,'Dat cong dat do'!$D$9:$M$547,8,0)</f>
        <v>0</v>
      </c>
      <c r="V253" s="815">
        <v>2</v>
      </c>
    </row>
    <row r="254" spans="1:22">
      <c r="A254" s="839">
        <v>245</v>
      </c>
      <c r="B254" s="3921"/>
      <c r="C254" s="3922"/>
      <c r="D254" s="731"/>
      <c r="E254" s="731"/>
      <c r="F254" s="731"/>
      <c r="G254" s="716" t="s">
        <v>7686</v>
      </c>
      <c r="H254" s="731"/>
      <c r="I254" s="730" t="s">
        <v>3350</v>
      </c>
      <c r="J254" s="730">
        <v>353</v>
      </c>
      <c r="K254" s="3921"/>
      <c r="L254" s="848">
        <v>611</v>
      </c>
      <c r="M254" s="732"/>
      <c r="N254" s="732"/>
      <c r="O254" s="3921"/>
      <c r="P254" s="3921"/>
      <c r="T254" s="815">
        <f>VLOOKUP(L254,'Dat cong dat do'!$D$9:$M$547,5,0)</f>
        <v>0</v>
      </c>
      <c r="U254" s="815">
        <f>VLOOKUP(L254,'Dat cong dat do'!$D$9:$M$547,8,0)</f>
        <v>0</v>
      </c>
      <c r="V254" s="815">
        <v>2</v>
      </c>
    </row>
    <row r="255" spans="1:22">
      <c r="A255" s="839">
        <v>246</v>
      </c>
      <c r="B255" s="3921"/>
      <c r="C255" s="3922"/>
      <c r="D255" s="731"/>
      <c r="E255" s="731"/>
      <c r="F255" s="731"/>
      <c r="G255" s="716" t="s">
        <v>7686</v>
      </c>
      <c r="H255" s="731"/>
      <c r="I255" s="730" t="s">
        <v>3350</v>
      </c>
      <c r="J255" s="730">
        <v>136</v>
      </c>
      <c r="K255" s="3921"/>
      <c r="L255" s="848">
        <v>766</v>
      </c>
      <c r="M255" s="732"/>
      <c r="N255" s="732"/>
      <c r="O255" s="3921"/>
      <c r="P255" s="3921"/>
      <c r="T255" s="815">
        <f>VLOOKUP(L255,'Dat cong dat do'!$D$9:$M$547,5,0)</f>
        <v>0</v>
      </c>
      <c r="U255" s="815">
        <f>VLOOKUP(L255,'Dat cong dat do'!$D$9:$M$547,8,0)</f>
        <v>0</v>
      </c>
      <c r="V255" s="815">
        <v>2</v>
      </c>
    </row>
    <row r="256" spans="1:22">
      <c r="A256" s="839">
        <v>247</v>
      </c>
      <c r="B256" s="3921"/>
      <c r="C256" s="3922"/>
      <c r="D256" s="731"/>
      <c r="E256" s="731"/>
      <c r="F256" s="731"/>
      <c r="G256" s="716" t="s">
        <v>7686</v>
      </c>
      <c r="H256" s="731"/>
      <c r="I256" s="730" t="s">
        <v>3350</v>
      </c>
      <c r="J256" s="730">
        <v>148</v>
      </c>
      <c r="K256" s="3921"/>
      <c r="L256" s="848">
        <v>289</v>
      </c>
      <c r="M256" s="732"/>
      <c r="N256" s="732"/>
      <c r="O256" s="3921"/>
      <c r="P256" s="3921"/>
      <c r="T256" s="815">
        <f>VLOOKUP(L256,'Dat cong dat do'!$D$9:$M$547,5,0)</f>
        <v>0</v>
      </c>
      <c r="U256" s="815">
        <f>VLOOKUP(L256,'Dat cong dat do'!$D$9:$M$547,8,0)</f>
        <v>0</v>
      </c>
      <c r="V256" s="815">
        <v>2</v>
      </c>
    </row>
    <row r="257" spans="1:22">
      <c r="A257" s="839">
        <v>248</v>
      </c>
      <c r="B257" s="3921"/>
      <c r="C257" s="3922"/>
      <c r="D257" s="731"/>
      <c r="E257" s="731"/>
      <c r="F257" s="731"/>
      <c r="G257" s="716" t="s">
        <v>7686</v>
      </c>
      <c r="H257" s="731"/>
      <c r="I257" s="730" t="s">
        <v>3350</v>
      </c>
      <c r="J257" s="730">
        <v>130</v>
      </c>
      <c r="K257" s="3921"/>
      <c r="L257" s="848">
        <v>927</v>
      </c>
      <c r="M257" s="732"/>
      <c r="N257" s="732"/>
      <c r="O257" s="3921"/>
      <c r="P257" s="3921"/>
      <c r="T257" s="815">
        <f>VLOOKUP(L257,'Dat cong dat do'!$D$9:$M$547,5,0)</f>
        <v>0</v>
      </c>
      <c r="U257" s="815">
        <f>VLOOKUP(L257,'Dat cong dat do'!$D$9:$M$547,8,0)</f>
        <v>0</v>
      </c>
      <c r="V257" s="815">
        <v>2</v>
      </c>
    </row>
    <row r="258" spans="1:22">
      <c r="A258" s="839">
        <v>249</v>
      </c>
      <c r="B258" s="3921"/>
      <c r="C258" s="3922"/>
      <c r="D258" s="731"/>
      <c r="E258" s="731"/>
      <c r="F258" s="731"/>
      <c r="G258" s="716" t="s">
        <v>7686</v>
      </c>
      <c r="H258" s="731"/>
      <c r="I258" s="730" t="s">
        <v>3350</v>
      </c>
      <c r="J258" s="730">
        <v>137</v>
      </c>
      <c r="K258" s="3921"/>
      <c r="L258" s="848">
        <v>211</v>
      </c>
      <c r="M258" s="732"/>
      <c r="N258" s="732"/>
      <c r="O258" s="3921"/>
      <c r="P258" s="3921"/>
      <c r="T258" s="815">
        <f>VLOOKUP(L258,'Dat cong dat do'!$D$9:$M$547,5,0)</f>
        <v>0</v>
      </c>
      <c r="U258" s="815">
        <f>VLOOKUP(L258,'Dat cong dat do'!$D$9:$M$547,8,0)</f>
        <v>0</v>
      </c>
      <c r="V258" s="815">
        <v>2</v>
      </c>
    </row>
    <row r="259" spans="1:22">
      <c r="A259" s="839">
        <v>250</v>
      </c>
      <c r="B259" s="3921"/>
      <c r="C259" s="3922"/>
      <c r="D259" s="731"/>
      <c r="E259" s="731"/>
      <c r="F259" s="731"/>
      <c r="G259" s="716" t="s">
        <v>7686</v>
      </c>
      <c r="H259" s="731"/>
      <c r="I259" s="730" t="s">
        <v>3350</v>
      </c>
      <c r="J259" s="730">
        <v>138</v>
      </c>
      <c r="K259" s="3921"/>
      <c r="L259" s="848">
        <v>286</v>
      </c>
      <c r="M259" s="732"/>
      <c r="N259" s="732"/>
      <c r="O259" s="3921"/>
      <c r="P259" s="3921"/>
      <c r="T259" s="815">
        <f>VLOOKUP(L259,'Dat cong dat do'!$D$9:$M$547,5,0)</f>
        <v>0</v>
      </c>
      <c r="U259" s="815">
        <f>VLOOKUP(L259,'Dat cong dat do'!$D$9:$M$547,8,0)</f>
        <v>0</v>
      </c>
      <c r="V259" s="815">
        <v>2</v>
      </c>
    </row>
    <row r="260" spans="1:22">
      <c r="A260" s="839">
        <v>251</v>
      </c>
      <c r="B260" s="3921"/>
      <c r="C260" s="3922"/>
      <c r="D260" s="731"/>
      <c r="E260" s="731"/>
      <c r="F260" s="731"/>
      <c r="G260" s="716" t="s">
        <v>7686</v>
      </c>
      <c r="H260" s="731"/>
      <c r="I260" s="730" t="s">
        <v>3350</v>
      </c>
      <c r="J260" s="730">
        <v>149</v>
      </c>
      <c r="K260" s="3921"/>
      <c r="L260" s="848">
        <v>1220</v>
      </c>
      <c r="M260" s="732"/>
      <c r="N260" s="732"/>
      <c r="O260" s="3921"/>
      <c r="P260" s="3921"/>
      <c r="T260" s="815">
        <f>VLOOKUP(L260,'Dat cong dat do'!$D$9:$M$547,5,0)</f>
        <v>0</v>
      </c>
      <c r="U260" s="815">
        <f>VLOOKUP(L260,'Dat cong dat do'!$D$9:$M$547,8,0)</f>
        <v>0</v>
      </c>
      <c r="V260" s="815">
        <v>2</v>
      </c>
    </row>
    <row r="261" spans="1:22">
      <c r="A261" s="839">
        <v>252</v>
      </c>
      <c r="B261" s="3921"/>
      <c r="C261" s="3922"/>
      <c r="D261" s="731"/>
      <c r="E261" s="731"/>
      <c r="F261" s="731"/>
      <c r="G261" s="716" t="s">
        <v>7686</v>
      </c>
      <c r="H261" s="731"/>
      <c r="I261" s="730" t="s">
        <v>3350</v>
      </c>
      <c r="J261" s="730">
        <v>165</v>
      </c>
      <c r="K261" s="3921"/>
      <c r="L261" s="848">
        <v>361</v>
      </c>
      <c r="M261" s="732"/>
      <c r="N261" s="732"/>
      <c r="O261" s="3921"/>
      <c r="P261" s="3921"/>
      <c r="T261" s="815">
        <f>VLOOKUP(L261,'Dat cong dat do'!$D$9:$M$547,5,0)</f>
        <v>0</v>
      </c>
      <c r="U261" s="815">
        <f>VLOOKUP(L261,'Dat cong dat do'!$D$9:$M$547,8,0)</f>
        <v>0</v>
      </c>
      <c r="V261" s="815">
        <v>2</v>
      </c>
    </row>
    <row r="262" spans="1:22">
      <c r="A262" s="839">
        <v>253</v>
      </c>
      <c r="B262" s="3921"/>
      <c r="C262" s="3922"/>
      <c r="D262" s="731"/>
      <c r="E262" s="731"/>
      <c r="F262" s="731"/>
      <c r="G262" s="716" t="s">
        <v>7686</v>
      </c>
      <c r="H262" s="731"/>
      <c r="I262" s="730" t="s">
        <v>3350</v>
      </c>
      <c r="J262" s="730">
        <v>166</v>
      </c>
      <c r="K262" s="3921"/>
      <c r="L262" s="848">
        <v>883</v>
      </c>
      <c r="M262" s="732"/>
      <c r="N262" s="732"/>
      <c r="O262" s="3921"/>
      <c r="P262" s="3921"/>
      <c r="T262" s="815">
        <f>VLOOKUP(L262,'Dat cong dat do'!$D$9:$M$547,5,0)</f>
        <v>0</v>
      </c>
      <c r="U262" s="815">
        <f>VLOOKUP(L262,'Dat cong dat do'!$D$9:$M$547,8,0)</f>
        <v>0</v>
      </c>
      <c r="V262" s="815">
        <v>2</v>
      </c>
    </row>
    <row r="263" spans="1:22">
      <c r="A263" s="839">
        <v>254</v>
      </c>
      <c r="B263" s="730">
        <v>6</v>
      </c>
      <c r="C263" s="731" t="s">
        <v>3599</v>
      </c>
      <c r="D263" s="731"/>
      <c r="E263" s="731"/>
      <c r="F263" s="731"/>
      <c r="G263" s="716" t="s">
        <v>7686</v>
      </c>
      <c r="H263" s="731"/>
      <c r="I263" s="730" t="s">
        <v>3350</v>
      </c>
      <c r="J263" s="730">
        <v>175</v>
      </c>
      <c r="K263" s="3921">
        <v>34</v>
      </c>
      <c r="L263" s="848">
        <v>10592</v>
      </c>
      <c r="M263" s="732"/>
      <c r="N263" s="732"/>
      <c r="O263" s="3921" t="s">
        <v>1289</v>
      </c>
      <c r="P263" s="730" t="s">
        <v>1017</v>
      </c>
      <c r="T263" s="815">
        <f>VLOOKUP(L263,'Dat cong dat do'!$D$9:$M$547,5,0)</f>
        <v>0</v>
      </c>
      <c r="U263" s="815">
        <f>VLOOKUP(L263,'Dat cong dat do'!$D$9:$M$547,8,0)</f>
        <v>0</v>
      </c>
      <c r="V263" s="815">
        <v>2</v>
      </c>
    </row>
    <row r="264" spans="1:22">
      <c r="A264" s="839">
        <v>255</v>
      </c>
      <c r="B264" s="3921">
        <v>7</v>
      </c>
      <c r="C264" s="3922" t="s">
        <v>3600</v>
      </c>
      <c r="D264" s="731"/>
      <c r="E264" s="731"/>
      <c r="F264" s="731"/>
      <c r="G264" s="716" t="s">
        <v>7686</v>
      </c>
      <c r="H264" s="731"/>
      <c r="I264" s="730" t="s">
        <v>3350</v>
      </c>
      <c r="J264" s="730">
        <v>113</v>
      </c>
      <c r="K264" s="3921"/>
      <c r="L264" s="3923">
        <v>6544</v>
      </c>
      <c r="M264" s="732"/>
      <c r="N264" s="732"/>
      <c r="O264" s="3921"/>
      <c r="P264" s="3921" t="s">
        <v>1017</v>
      </c>
      <c r="T264" s="815">
        <f>VLOOKUP(L264,'Dat cong dat do'!$D$9:$M$547,5,0)</f>
        <v>0</v>
      </c>
      <c r="U264" s="815">
        <f>VLOOKUP(L264,'Dat cong dat do'!$D$9:$M$547,8,0)</f>
        <v>0</v>
      </c>
      <c r="V264" s="815">
        <v>2</v>
      </c>
    </row>
    <row r="265" spans="1:22">
      <c r="A265" s="839">
        <v>256</v>
      </c>
      <c r="B265" s="3921"/>
      <c r="C265" s="3922"/>
      <c r="D265" s="731"/>
      <c r="E265" s="731"/>
      <c r="F265" s="731"/>
      <c r="G265" s="716" t="s">
        <v>7686</v>
      </c>
      <c r="H265" s="731"/>
      <c r="I265" s="730" t="s">
        <v>3350</v>
      </c>
      <c r="J265" s="730">
        <v>114</v>
      </c>
      <c r="K265" s="3921"/>
      <c r="L265" s="3923"/>
      <c r="M265" s="732"/>
      <c r="N265" s="732"/>
      <c r="O265" s="3921"/>
      <c r="P265" s="3921"/>
      <c r="T265" s="815" t="e">
        <f>VLOOKUP(L265,'Dat cong dat do'!$D$9:$M$547,5,0)</f>
        <v>#N/A</v>
      </c>
      <c r="U265" s="815" t="e">
        <f>VLOOKUP(L265,'Dat cong dat do'!$D$9:$M$547,8,0)</f>
        <v>#N/A</v>
      </c>
      <c r="V265" s="815">
        <v>2</v>
      </c>
    </row>
    <row r="266" spans="1:22">
      <c r="A266" s="839">
        <v>257</v>
      </c>
      <c r="B266" s="3921"/>
      <c r="C266" s="3922"/>
      <c r="D266" s="731"/>
      <c r="E266" s="731"/>
      <c r="F266" s="731"/>
      <c r="G266" s="716" t="s">
        <v>7686</v>
      </c>
      <c r="H266" s="731"/>
      <c r="I266" s="730" t="s">
        <v>3350</v>
      </c>
      <c r="J266" s="730">
        <v>115</v>
      </c>
      <c r="K266" s="3921"/>
      <c r="L266" s="3923"/>
      <c r="M266" s="732"/>
      <c r="N266" s="732"/>
      <c r="O266" s="3921"/>
      <c r="P266" s="3921"/>
      <c r="T266" s="815" t="e">
        <f>VLOOKUP(L266,'Dat cong dat do'!$D$9:$M$547,5,0)</f>
        <v>#N/A</v>
      </c>
      <c r="U266" s="815" t="e">
        <f>VLOOKUP(L266,'Dat cong dat do'!$D$9:$M$547,8,0)</f>
        <v>#N/A</v>
      </c>
      <c r="V266" s="815">
        <v>2</v>
      </c>
    </row>
    <row r="267" spans="1:22">
      <c r="A267" s="839">
        <v>258</v>
      </c>
      <c r="B267" s="3921"/>
      <c r="C267" s="3922"/>
      <c r="D267" s="731"/>
      <c r="E267" s="731"/>
      <c r="F267" s="731"/>
      <c r="G267" s="716" t="s">
        <v>7686</v>
      </c>
      <c r="H267" s="731"/>
      <c r="I267" s="730" t="s">
        <v>3350</v>
      </c>
      <c r="J267" s="730">
        <v>130</v>
      </c>
      <c r="K267" s="3921"/>
      <c r="L267" s="3923"/>
      <c r="M267" s="732"/>
      <c r="N267" s="732"/>
      <c r="O267" s="3921"/>
      <c r="P267" s="3921"/>
      <c r="T267" s="815" t="e">
        <f>VLOOKUP(L267,'Dat cong dat do'!$D$9:$M$547,5,0)</f>
        <v>#N/A</v>
      </c>
      <c r="U267" s="815" t="e">
        <f>VLOOKUP(L267,'Dat cong dat do'!$D$9:$M$547,8,0)</f>
        <v>#N/A</v>
      </c>
      <c r="V267" s="815">
        <v>2</v>
      </c>
    </row>
    <row r="268" spans="1:22">
      <c r="A268" s="839">
        <v>259</v>
      </c>
      <c r="B268" s="3921"/>
      <c r="C268" s="3922"/>
      <c r="D268" s="731"/>
      <c r="E268" s="731"/>
      <c r="F268" s="731"/>
      <c r="G268" s="716" t="s">
        <v>7686</v>
      </c>
      <c r="H268" s="731"/>
      <c r="I268" s="730" t="s">
        <v>3350</v>
      </c>
      <c r="J268" s="730">
        <v>151</v>
      </c>
      <c r="K268" s="3921"/>
      <c r="L268" s="3923"/>
      <c r="M268" s="732"/>
      <c r="N268" s="732"/>
      <c r="O268" s="3921"/>
      <c r="P268" s="3921"/>
      <c r="T268" s="815" t="e">
        <f>VLOOKUP(L268,'Dat cong dat do'!$D$9:$M$547,5,0)</f>
        <v>#N/A</v>
      </c>
      <c r="U268" s="815" t="e">
        <f>VLOOKUP(L268,'Dat cong dat do'!$D$9:$M$547,8,0)</f>
        <v>#N/A</v>
      </c>
      <c r="V268" s="815">
        <v>2</v>
      </c>
    </row>
    <row r="269" spans="1:22">
      <c r="A269" s="839">
        <v>260</v>
      </c>
      <c r="B269" s="3921"/>
      <c r="C269" s="3922"/>
      <c r="D269" s="731"/>
      <c r="E269" s="731"/>
      <c r="F269" s="731"/>
      <c r="G269" s="716" t="s">
        <v>7686</v>
      </c>
      <c r="H269" s="731"/>
      <c r="I269" s="730" t="s">
        <v>3350</v>
      </c>
      <c r="J269" s="730">
        <v>164</v>
      </c>
      <c r="K269" s="3921"/>
      <c r="L269" s="3923"/>
      <c r="M269" s="732"/>
      <c r="N269" s="732"/>
      <c r="O269" s="3921"/>
      <c r="P269" s="3921"/>
      <c r="T269" s="815" t="e">
        <f>VLOOKUP(L269,'Dat cong dat do'!$D$9:$M$547,5,0)</f>
        <v>#N/A</v>
      </c>
      <c r="U269" s="815" t="e">
        <f>VLOOKUP(L269,'Dat cong dat do'!$D$9:$M$547,8,0)</f>
        <v>#N/A</v>
      </c>
      <c r="V269" s="815">
        <v>2</v>
      </c>
    </row>
    <row r="270" spans="1:22">
      <c r="A270" s="839">
        <v>261</v>
      </c>
      <c r="B270" s="3921"/>
      <c r="C270" s="3922"/>
      <c r="D270" s="731"/>
      <c r="E270" s="731"/>
      <c r="F270" s="731"/>
      <c r="G270" s="716" t="s">
        <v>7686</v>
      </c>
      <c r="H270" s="731"/>
      <c r="I270" s="730" t="s">
        <v>3350</v>
      </c>
      <c r="J270" s="730">
        <v>83</v>
      </c>
      <c r="K270" s="3921"/>
      <c r="L270" s="3923"/>
      <c r="M270" s="732"/>
      <c r="N270" s="732"/>
      <c r="O270" s="3921"/>
      <c r="P270" s="3921"/>
      <c r="T270" s="815" t="e">
        <f>VLOOKUP(L270,'Dat cong dat do'!$D$9:$M$547,5,0)</f>
        <v>#N/A</v>
      </c>
      <c r="U270" s="815" t="e">
        <f>VLOOKUP(L270,'Dat cong dat do'!$D$9:$M$547,8,0)</f>
        <v>#N/A</v>
      </c>
      <c r="V270" s="815">
        <v>2</v>
      </c>
    </row>
    <row r="271" spans="1:22">
      <c r="A271" s="839">
        <v>262</v>
      </c>
      <c r="B271" s="3921">
        <v>8</v>
      </c>
      <c r="C271" s="3922" t="s">
        <v>3601</v>
      </c>
      <c r="D271" s="731"/>
      <c r="E271" s="731"/>
      <c r="F271" s="731"/>
      <c r="G271" s="716" t="s">
        <v>7686</v>
      </c>
      <c r="H271" s="731"/>
      <c r="I271" s="730" t="s">
        <v>3350</v>
      </c>
      <c r="J271" s="730">
        <v>59</v>
      </c>
      <c r="K271" s="730">
        <v>47</v>
      </c>
      <c r="L271" s="3923">
        <v>68088</v>
      </c>
      <c r="M271" s="732"/>
      <c r="N271" s="732"/>
      <c r="O271" s="3914" t="s">
        <v>3907</v>
      </c>
      <c r="P271" s="3921"/>
      <c r="T271" s="815">
        <f>VLOOKUP(L271,'Dat cong dat do'!$D$9:$M$547,5,0)</f>
        <v>0</v>
      </c>
      <c r="U271" s="815">
        <f>VLOOKUP(L271,'Dat cong dat do'!$D$9:$M$547,8,0)</f>
        <v>0</v>
      </c>
      <c r="V271" s="815">
        <v>2</v>
      </c>
    </row>
    <row r="272" spans="1:22">
      <c r="A272" s="839">
        <v>263</v>
      </c>
      <c r="B272" s="3921"/>
      <c r="C272" s="3922"/>
      <c r="D272" s="731"/>
      <c r="E272" s="731"/>
      <c r="F272" s="731"/>
      <c r="G272" s="716" t="s">
        <v>7686</v>
      </c>
      <c r="H272" s="731"/>
      <c r="I272" s="730" t="s">
        <v>3350</v>
      </c>
      <c r="J272" s="730">
        <v>91</v>
      </c>
      <c r="K272" s="730">
        <v>48</v>
      </c>
      <c r="L272" s="3923"/>
      <c r="M272" s="732"/>
      <c r="N272" s="732"/>
      <c r="O272" s="3924"/>
      <c r="P272" s="3921"/>
      <c r="T272" s="815" t="e">
        <f>VLOOKUP(L272,'Dat cong dat do'!$D$9:$M$547,5,0)</f>
        <v>#N/A</v>
      </c>
      <c r="U272" s="815" t="e">
        <f>VLOOKUP(L272,'Dat cong dat do'!$D$9:$M$547,8,0)</f>
        <v>#N/A</v>
      </c>
      <c r="V272" s="815">
        <v>2</v>
      </c>
    </row>
    <row r="273" spans="1:22">
      <c r="A273" s="839">
        <v>264</v>
      </c>
      <c r="B273" s="3921"/>
      <c r="C273" s="3922"/>
      <c r="D273" s="731"/>
      <c r="E273" s="731"/>
      <c r="F273" s="731"/>
      <c r="G273" s="716" t="s">
        <v>7686</v>
      </c>
      <c r="H273" s="731"/>
      <c r="I273" s="730" t="s">
        <v>3350</v>
      </c>
      <c r="J273" s="730">
        <v>94</v>
      </c>
      <c r="K273" s="730">
        <v>48</v>
      </c>
      <c r="L273" s="3923"/>
      <c r="M273" s="732"/>
      <c r="N273" s="732"/>
      <c r="O273" s="3924"/>
      <c r="P273" s="3921"/>
      <c r="T273" s="815" t="e">
        <f>VLOOKUP(L273,'Dat cong dat do'!$D$9:$M$547,5,0)</f>
        <v>#N/A</v>
      </c>
      <c r="U273" s="815" t="e">
        <f>VLOOKUP(L273,'Dat cong dat do'!$D$9:$M$547,8,0)</f>
        <v>#N/A</v>
      </c>
      <c r="V273" s="815">
        <v>2</v>
      </c>
    </row>
    <row r="274" spans="1:22">
      <c r="A274" s="839">
        <v>265</v>
      </c>
      <c r="B274" s="3921"/>
      <c r="C274" s="3922"/>
      <c r="D274" s="731"/>
      <c r="E274" s="731"/>
      <c r="F274" s="731"/>
      <c r="G274" s="716" t="s">
        <v>7686</v>
      </c>
      <c r="H274" s="731"/>
      <c r="I274" s="730" t="s">
        <v>3350</v>
      </c>
      <c r="J274" s="730">
        <v>2</v>
      </c>
      <c r="K274" s="730">
        <v>50</v>
      </c>
      <c r="L274" s="3923"/>
      <c r="M274" s="732"/>
      <c r="N274" s="732"/>
      <c r="O274" s="3924"/>
      <c r="P274" s="3921"/>
      <c r="T274" s="815" t="e">
        <f>VLOOKUP(L274,'Dat cong dat do'!$D$9:$M$547,5,0)</f>
        <v>#N/A</v>
      </c>
      <c r="U274" s="815" t="e">
        <f>VLOOKUP(L274,'Dat cong dat do'!$D$9:$M$547,8,0)</f>
        <v>#N/A</v>
      </c>
      <c r="V274" s="815">
        <v>2</v>
      </c>
    </row>
    <row r="275" spans="1:22">
      <c r="A275" s="839">
        <v>266</v>
      </c>
      <c r="B275" s="3921"/>
      <c r="C275" s="3922"/>
      <c r="D275" s="731"/>
      <c r="E275" s="731"/>
      <c r="F275" s="731"/>
      <c r="G275" s="716" t="s">
        <v>7686</v>
      </c>
      <c r="H275" s="731"/>
      <c r="I275" s="730" t="s">
        <v>3350</v>
      </c>
      <c r="J275" s="730">
        <v>38</v>
      </c>
      <c r="K275" s="730">
        <v>42</v>
      </c>
      <c r="L275" s="3923"/>
      <c r="M275" s="732"/>
      <c r="N275" s="732"/>
      <c r="O275" s="3915"/>
      <c r="P275" s="3921"/>
      <c r="T275" s="815" t="e">
        <f>VLOOKUP(L275,'Dat cong dat do'!$D$9:$M$547,5,0)</f>
        <v>#N/A</v>
      </c>
      <c r="U275" s="815" t="e">
        <f>VLOOKUP(L275,'Dat cong dat do'!$D$9:$M$547,8,0)</f>
        <v>#N/A</v>
      </c>
      <c r="V275" s="815">
        <v>2</v>
      </c>
    </row>
    <row r="276" spans="1:22">
      <c r="A276" s="839">
        <v>267</v>
      </c>
      <c r="B276" s="3921">
        <v>9</v>
      </c>
      <c r="C276" s="3922" t="s">
        <v>3602</v>
      </c>
      <c r="D276" s="731"/>
      <c r="E276" s="731"/>
      <c r="F276" s="731"/>
      <c r="G276" s="716" t="s">
        <v>7686</v>
      </c>
      <c r="H276" s="731"/>
      <c r="I276" s="730" t="s">
        <v>3350</v>
      </c>
      <c r="J276" s="730">
        <v>45</v>
      </c>
      <c r="K276" s="3921">
        <v>1</v>
      </c>
      <c r="L276" s="3923">
        <v>57425</v>
      </c>
      <c r="M276" s="732"/>
      <c r="N276" s="732"/>
      <c r="O276" s="3914" t="s">
        <v>3907</v>
      </c>
      <c r="P276" s="3921" t="s">
        <v>1017</v>
      </c>
      <c r="T276" s="815">
        <f>VLOOKUP(L276,'Dat cong dat do'!$D$9:$M$547,5,0)</f>
        <v>0</v>
      </c>
      <c r="U276" s="815">
        <f>VLOOKUP(L276,'Dat cong dat do'!$D$9:$M$547,8,0)</f>
        <v>0</v>
      </c>
      <c r="V276" s="815">
        <v>2</v>
      </c>
    </row>
    <row r="277" spans="1:22">
      <c r="A277" s="839">
        <v>268</v>
      </c>
      <c r="B277" s="3921"/>
      <c r="C277" s="3922"/>
      <c r="D277" s="731"/>
      <c r="E277" s="731"/>
      <c r="F277" s="731"/>
      <c r="G277" s="716" t="s">
        <v>7686</v>
      </c>
      <c r="H277" s="731"/>
      <c r="I277" s="730" t="s">
        <v>3350</v>
      </c>
      <c r="J277" s="730">
        <v>11</v>
      </c>
      <c r="K277" s="3921"/>
      <c r="L277" s="3923"/>
      <c r="M277" s="732"/>
      <c r="N277" s="732"/>
      <c r="O277" s="3924"/>
      <c r="P277" s="3921"/>
      <c r="T277" s="815" t="e">
        <f>VLOOKUP(L277,'Dat cong dat do'!$D$9:$M$547,5,0)</f>
        <v>#N/A</v>
      </c>
      <c r="U277" s="815" t="e">
        <f>VLOOKUP(L277,'Dat cong dat do'!$D$9:$M$547,8,0)</f>
        <v>#N/A</v>
      </c>
      <c r="V277" s="815">
        <v>2</v>
      </c>
    </row>
    <row r="278" spans="1:22">
      <c r="A278" s="839">
        <v>269</v>
      </c>
      <c r="B278" s="3921"/>
      <c r="C278" s="3922"/>
      <c r="D278" s="731"/>
      <c r="E278" s="731"/>
      <c r="F278" s="731"/>
      <c r="G278" s="716" t="s">
        <v>7686</v>
      </c>
      <c r="H278" s="731"/>
      <c r="I278" s="730" t="s">
        <v>3350</v>
      </c>
      <c r="J278" s="730">
        <v>64</v>
      </c>
      <c r="K278" s="3921"/>
      <c r="L278" s="3923"/>
      <c r="M278" s="732"/>
      <c r="N278" s="732"/>
      <c r="O278" s="3924"/>
      <c r="P278" s="3921"/>
      <c r="T278" s="815" t="e">
        <f>VLOOKUP(L278,'Dat cong dat do'!$D$9:$M$547,5,0)</f>
        <v>#N/A</v>
      </c>
      <c r="U278" s="815" t="e">
        <f>VLOOKUP(L278,'Dat cong dat do'!$D$9:$M$547,8,0)</f>
        <v>#N/A</v>
      </c>
      <c r="V278" s="815">
        <v>2</v>
      </c>
    </row>
    <row r="279" spans="1:22">
      <c r="A279" s="839">
        <v>270</v>
      </c>
      <c r="B279" s="3921"/>
      <c r="C279" s="3922"/>
      <c r="D279" s="731"/>
      <c r="E279" s="731"/>
      <c r="F279" s="731"/>
      <c r="G279" s="716" t="s">
        <v>7686</v>
      </c>
      <c r="H279" s="731"/>
      <c r="I279" s="730" t="s">
        <v>3350</v>
      </c>
      <c r="J279" s="730">
        <v>18</v>
      </c>
      <c r="K279" s="3921">
        <v>4</v>
      </c>
      <c r="L279" s="3923"/>
      <c r="M279" s="732"/>
      <c r="N279" s="732"/>
      <c r="O279" s="3924"/>
      <c r="P279" s="3921"/>
      <c r="T279" s="815" t="e">
        <f>VLOOKUP(L279,'Dat cong dat do'!$D$9:$M$547,5,0)</f>
        <v>#N/A</v>
      </c>
      <c r="U279" s="815" t="e">
        <f>VLOOKUP(L279,'Dat cong dat do'!$D$9:$M$547,8,0)</f>
        <v>#N/A</v>
      </c>
      <c r="V279" s="815">
        <v>2</v>
      </c>
    </row>
    <row r="280" spans="1:22">
      <c r="A280" s="839">
        <v>271</v>
      </c>
      <c r="B280" s="3921"/>
      <c r="C280" s="3922"/>
      <c r="D280" s="731"/>
      <c r="E280" s="731"/>
      <c r="F280" s="731"/>
      <c r="G280" s="716" t="s">
        <v>7686</v>
      </c>
      <c r="H280" s="731"/>
      <c r="I280" s="730" t="s">
        <v>3350</v>
      </c>
      <c r="J280" s="730">
        <v>527</v>
      </c>
      <c r="K280" s="3921"/>
      <c r="L280" s="3923"/>
      <c r="M280" s="732"/>
      <c r="N280" s="732"/>
      <c r="O280" s="3915"/>
      <c r="P280" s="3921"/>
      <c r="T280" s="815" t="e">
        <f>VLOOKUP(L280,'Dat cong dat do'!$D$9:$M$547,5,0)</f>
        <v>#N/A</v>
      </c>
      <c r="U280" s="815" t="e">
        <f>VLOOKUP(L280,'Dat cong dat do'!$D$9:$M$547,8,0)</f>
        <v>#N/A</v>
      </c>
      <c r="V280" s="815">
        <v>2</v>
      </c>
    </row>
    <row r="281" spans="1:22">
      <c r="A281" s="839">
        <v>272</v>
      </c>
      <c r="B281" s="3921">
        <v>10</v>
      </c>
      <c r="C281" s="3922" t="s">
        <v>3603</v>
      </c>
      <c r="D281" s="731"/>
      <c r="E281" s="731"/>
      <c r="F281" s="731"/>
      <c r="G281" s="716" t="s">
        <v>7686</v>
      </c>
      <c r="H281" s="731"/>
      <c r="I281" s="730" t="s">
        <v>3350</v>
      </c>
      <c r="J281" s="730">
        <v>195</v>
      </c>
      <c r="K281" s="730"/>
      <c r="L281" s="848">
        <v>3106</v>
      </c>
      <c r="M281" s="808"/>
      <c r="N281" s="808"/>
      <c r="O281" s="3914" t="s">
        <v>3899</v>
      </c>
      <c r="P281" s="3921"/>
      <c r="T281" s="815">
        <f>VLOOKUP(L281,'Dat cong dat do'!$D$9:$M$547,5,0)</f>
        <v>3106</v>
      </c>
      <c r="U281" s="815">
        <f>VLOOKUP(L281,'Dat cong dat do'!$D$9:$M$547,8,0)</f>
        <v>0</v>
      </c>
      <c r="V281" s="815">
        <v>2</v>
      </c>
    </row>
    <row r="282" spans="1:22">
      <c r="A282" s="839">
        <v>273</v>
      </c>
      <c r="B282" s="3921"/>
      <c r="C282" s="3922"/>
      <c r="D282" s="731"/>
      <c r="E282" s="731"/>
      <c r="F282" s="731"/>
      <c r="G282" s="716" t="s">
        <v>7686</v>
      </c>
      <c r="H282" s="731"/>
      <c r="I282" s="730" t="s">
        <v>3350</v>
      </c>
      <c r="J282" s="730">
        <v>483</v>
      </c>
      <c r="K282" s="730">
        <v>11</v>
      </c>
      <c r="L282" s="848">
        <v>8840</v>
      </c>
      <c r="M282" s="812"/>
      <c r="N282" s="812"/>
      <c r="O282" s="3924"/>
      <c r="P282" s="3921"/>
      <c r="T282" s="815">
        <f>VLOOKUP(L282,'Dat cong dat do'!$D$9:$M$547,5,0)</f>
        <v>8840</v>
      </c>
      <c r="U282" s="815">
        <f>VLOOKUP(L282,'Dat cong dat do'!$D$9:$M$547,8,0)</f>
        <v>0</v>
      </c>
      <c r="V282" s="815">
        <v>2</v>
      </c>
    </row>
    <row r="283" spans="1:22">
      <c r="A283" s="839">
        <v>274</v>
      </c>
      <c r="B283" s="3921"/>
      <c r="C283" s="3922"/>
      <c r="D283" s="731"/>
      <c r="E283" s="731"/>
      <c r="F283" s="731"/>
      <c r="G283" s="716" t="s">
        <v>7686</v>
      </c>
      <c r="H283" s="731"/>
      <c r="I283" s="730" t="s">
        <v>3350</v>
      </c>
      <c r="J283" s="730">
        <v>480</v>
      </c>
      <c r="K283" s="765"/>
      <c r="L283" s="848">
        <v>3036</v>
      </c>
      <c r="M283" s="812"/>
      <c r="N283" s="812"/>
      <c r="O283" s="3924"/>
      <c r="P283" s="3921"/>
      <c r="T283" s="815">
        <f>VLOOKUP(L283,'Dat cong dat do'!$D$9:$M$547,5,0)</f>
        <v>3036</v>
      </c>
      <c r="U283" s="815">
        <f>VLOOKUP(L283,'Dat cong dat do'!$D$9:$M$547,8,0)</f>
        <v>0</v>
      </c>
      <c r="V283" s="815">
        <v>2</v>
      </c>
    </row>
    <row r="284" spans="1:22">
      <c r="A284" s="839">
        <v>275</v>
      </c>
      <c r="B284" s="3921"/>
      <c r="C284" s="3922"/>
      <c r="D284" s="731"/>
      <c r="E284" s="731"/>
      <c r="F284" s="731"/>
      <c r="G284" s="716" t="s">
        <v>7686</v>
      </c>
      <c r="H284" s="731"/>
      <c r="I284" s="730" t="s">
        <v>3350</v>
      </c>
      <c r="J284" s="730">
        <v>481</v>
      </c>
      <c r="K284" s="765"/>
      <c r="L284" s="848">
        <v>1457</v>
      </c>
      <c r="M284" s="812"/>
      <c r="N284" s="812"/>
      <c r="O284" s="3924"/>
      <c r="P284" s="3921"/>
      <c r="T284" s="815">
        <f>VLOOKUP(L284,'Dat cong dat do'!$D$9:$M$547,5,0)</f>
        <v>1457</v>
      </c>
      <c r="U284" s="815">
        <f>VLOOKUP(L284,'Dat cong dat do'!$D$9:$M$547,8,0)</f>
        <v>0</v>
      </c>
      <c r="V284" s="815">
        <v>2</v>
      </c>
    </row>
    <row r="285" spans="1:22">
      <c r="A285" s="839">
        <v>276</v>
      </c>
      <c r="B285" s="3921"/>
      <c r="C285" s="3922"/>
      <c r="D285" s="731"/>
      <c r="E285" s="731"/>
      <c r="F285" s="731"/>
      <c r="G285" s="716" t="s">
        <v>7686</v>
      </c>
      <c r="H285" s="731"/>
      <c r="I285" s="730" t="s">
        <v>3350</v>
      </c>
      <c r="J285" s="730">
        <v>217</v>
      </c>
      <c r="K285" s="765"/>
      <c r="L285" s="848">
        <v>168</v>
      </c>
      <c r="M285" s="812"/>
      <c r="N285" s="812"/>
      <c r="O285" s="3924"/>
      <c r="P285" s="3921"/>
      <c r="T285" s="815">
        <f>VLOOKUP(L285,'Dat cong dat do'!$D$9:$M$547,5,0)</f>
        <v>168</v>
      </c>
      <c r="U285" s="815">
        <f>VLOOKUP(L285,'Dat cong dat do'!$D$9:$M$547,8,0)</f>
        <v>0</v>
      </c>
      <c r="V285" s="815">
        <v>2</v>
      </c>
    </row>
    <row r="286" spans="1:22">
      <c r="A286" s="839">
        <v>277</v>
      </c>
      <c r="B286" s="3921"/>
      <c r="C286" s="3922"/>
      <c r="D286" s="731"/>
      <c r="E286" s="731"/>
      <c r="F286" s="731"/>
      <c r="G286" s="716" t="s">
        <v>7686</v>
      </c>
      <c r="H286" s="731"/>
      <c r="I286" s="730" t="s">
        <v>3350</v>
      </c>
      <c r="J286" s="730">
        <v>477</v>
      </c>
      <c r="K286" s="765"/>
      <c r="L286" s="848">
        <v>10497</v>
      </c>
      <c r="M286" s="812"/>
      <c r="N286" s="812"/>
      <c r="O286" s="3924"/>
      <c r="P286" s="3921"/>
      <c r="T286" s="815">
        <f>VLOOKUP(L286,'Dat cong dat do'!$D$9:$M$547,5,0)</f>
        <v>10497</v>
      </c>
      <c r="U286" s="815">
        <f>VLOOKUP(L286,'Dat cong dat do'!$D$9:$M$547,8,0)</f>
        <v>0</v>
      </c>
      <c r="V286" s="815">
        <v>2</v>
      </c>
    </row>
    <row r="287" spans="1:22">
      <c r="A287" s="839">
        <v>278</v>
      </c>
      <c r="B287" s="3921"/>
      <c r="C287" s="3922"/>
      <c r="D287" s="731"/>
      <c r="E287" s="731"/>
      <c r="F287" s="731"/>
      <c r="G287" s="716" t="s">
        <v>7686</v>
      </c>
      <c r="H287" s="731"/>
      <c r="I287" s="730" t="s">
        <v>3350</v>
      </c>
      <c r="J287" s="730">
        <v>478</v>
      </c>
      <c r="K287" s="765"/>
      <c r="L287" s="848">
        <v>7847</v>
      </c>
      <c r="M287" s="809"/>
      <c r="N287" s="809"/>
      <c r="O287" s="3915"/>
      <c r="P287" s="3921"/>
      <c r="T287" s="815">
        <f>VLOOKUP(L287,'Dat cong dat do'!$D$9:$M$547,5,0)</f>
        <v>7847</v>
      </c>
      <c r="U287" s="815">
        <f>VLOOKUP(L287,'Dat cong dat do'!$D$9:$M$547,8,0)</f>
        <v>0</v>
      </c>
      <c r="V287" s="815">
        <v>2</v>
      </c>
    </row>
    <row r="288" spans="1:22">
      <c r="A288" s="839">
        <v>279</v>
      </c>
      <c r="B288" s="730">
        <v>11</v>
      </c>
      <c r="C288" s="731" t="s">
        <v>3605</v>
      </c>
      <c r="D288" s="731"/>
      <c r="E288" s="731"/>
      <c r="F288" s="731"/>
      <c r="G288" s="716" t="s">
        <v>7686</v>
      </c>
      <c r="H288" s="731"/>
      <c r="I288" s="730" t="s">
        <v>3350</v>
      </c>
      <c r="J288" s="730">
        <v>93</v>
      </c>
      <c r="K288" s="730">
        <v>41</v>
      </c>
      <c r="L288" s="848">
        <v>2000</v>
      </c>
      <c r="M288" s="732"/>
      <c r="N288" s="732"/>
      <c r="O288" s="730" t="s">
        <v>1289</v>
      </c>
      <c r="P288" s="3921" t="s">
        <v>1017</v>
      </c>
      <c r="T288" s="815">
        <f>VLOOKUP(L288,'Dat cong dat do'!$D$9:$M$547,5,0)</f>
        <v>0</v>
      </c>
      <c r="U288" s="815">
        <f>VLOOKUP(L288,'Dat cong dat do'!$D$9:$M$547,8,0)</f>
        <v>0</v>
      </c>
      <c r="V288" s="815">
        <v>2</v>
      </c>
    </row>
    <row r="289" spans="1:22">
      <c r="A289" s="839">
        <v>280</v>
      </c>
      <c r="B289" s="730">
        <v>12</v>
      </c>
      <c r="C289" s="731" t="s">
        <v>3606</v>
      </c>
      <c r="D289" s="731"/>
      <c r="E289" s="731"/>
      <c r="F289" s="731"/>
      <c r="G289" s="716" t="s">
        <v>7686</v>
      </c>
      <c r="H289" s="731"/>
      <c r="I289" s="730" t="s">
        <v>3350</v>
      </c>
      <c r="J289" s="730">
        <v>555</v>
      </c>
      <c r="K289" s="730">
        <v>18</v>
      </c>
      <c r="L289" s="848">
        <v>714</v>
      </c>
      <c r="M289" s="732"/>
      <c r="N289" s="732"/>
      <c r="O289" s="730" t="s">
        <v>192</v>
      </c>
      <c r="P289" s="3921"/>
      <c r="T289" s="815">
        <f>VLOOKUP(L289,'Dat cong dat do'!$D$9:$M$547,5,0)</f>
        <v>0</v>
      </c>
      <c r="U289" s="815">
        <f>VLOOKUP(L289,'Dat cong dat do'!$D$9:$M$547,8,0)</f>
        <v>0</v>
      </c>
      <c r="V289" s="815">
        <v>2</v>
      </c>
    </row>
    <row r="290" spans="1:22" ht="31.5">
      <c r="A290" s="839">
        <v>281</v>
      </c>
      <c r="B290" s="718">
        <v>1</v>
      </c>
      <c r="C290" s="754" t="s">
        <v>3375</v>
      </c>
      <c r="D290" s="754"/>
      <c r="E290" s="754"/>
      <c r="F290" s="754"/>
      <c r="G290" s="716" t="s">
        <v>7686</v>
      </c>
      <c r="H290" s="754"/>
      <c r="I290" s="718" t="s">
        <v>3370</v>
      </c>
      <c r="J290" s="718">
        <v>25</v>
      </c>
      <c r="K290" s="718">
        <v>21</v>
      </c>
      <c r="L290" s="849">
        <v>12371</v>
      </c>
      <c r="M290" s="733"/>
      <c r="N290" s="733"/>
      <c r="O290" s="718" t="s">
        <v>3607</v>
      </c>
      <c r="P290" s="718"/>
      <c r="T290" s="815">
        <f>VLOOKUP(L290,'Dat cong dat do'!$D$9:$M$547,5,0)</f>
        <v>0</v>
      </c>
      <c r="U290" s="815">
        <f>VLOOKUP(L290,'Dat cong dat do'!$D$9:$M$547,8,0)</f>
        <v>0</v>
      </c>
      <c r="V290" s="815">
        <v>2</v>
      </c>
    </row>
    <row r="291" spans="1:22" ht="31.5">
      <c r="A291" s="839">
        <v>282</v>
      </c>
      <c r="B291" s="718">
        <v>2</v>
      </c>
      <c r="C291" s="754" t="s">
        <v>3375</v>
      </c>
      <c r="D291" s="754"/>
      <c r="E291" s="754"/>
      <c r="F291" s="754"/>
      <c r="G291" s="716" t="s">
        <v>7686</v>
      </c>
      <c r="H291" s="754"/>
      <c r="I291" s="718" t="s">
        <v>3370</v>
      </c>
      <c r="J291" s="718">
        <v>46</v>
      </c>
      <c r="K291" s="718">
        <v>21</v>
      </c>
      <c r="L291" s="849">
        <v>36830</v>
      </c>
      <c r="M291" s="733"/>
      <c r="N291" s="733"/>
      <c r="O291" s="718" t="s">
        <v>3607</v>
      </c>
      <c r="P291" s="718"/>
      <c r="T291" s="815">
        <f>VLOOKUP(L291,'Dat cong dat do'!$D$9:$M$547,5,0)</f>
        <v>0</v>
      </c>
      <c r="U291" s="815">
        <f>VLOOKUP(L291,'Dat cong dat do'!$D$9:$M$547,8,0)</f>
        <v>0</v>
      </c>
      <c r="V291" s="815">
        <v>2</v>
      </c>
    </row>
    <row r="292" spans="1:22" ht="31.5">
      <c r="A292" s="839">
        <v>283</v>
      </c>
      <c r="B292" s="718">
        <v>3</v>
      </c>
      <c r="C292" s="754" t="s">
        <v>3375</v>
      </c>
      <c r="D292" s="754"/>
      <c r="E292" s="754"/>
      <c r="F292" s="754"/>
      <c r="G292" s="716" t="s">
        <v>7686</v>
      </c>
      <c r="H292" s="754"/>
      <c r="I292" s="718" t="s">
        <v>3370</v>
      </c>
      <c r="J292" s="718">
        <v>57</v>
      </c>
      <c r="K292" s="718">
        <v>21</v>
      </c>
      <c r="L292" s="849">
        <v>12189</v>
      </c>
      <c r="M292" s="733"/>
      <c r="N292" s="733"/>
      <c r="O292" s="718" t="s">
        <v>3609</v>
      </c>
      <c r="P292" s="718" t="s">
        <v>3611</v>
      </c>
      <c r="T292" s="815">
        <f>VLOOKUP(L292,'Dat cong dat do'!$D$9:$M$547,5,0)</f>
        <v>0</v>
      </c>
      <c r="U292" s="815">
        <f>VLOOKUP(L292,'Dat cong dat do'!$D$9:$M$547,8,0)</f>
        <v>0</v>
      </c>
      <c r="V292" s="815">
        <v>2</v>
      </c>
    </row>
    <row r="293" spans="1:22" ht="47.25">
      <c r="A293" s="839">
        <v>284</v>
      </c>
      <c r="B293" s="718">
        <v>4</v>
      </c>
      <c r="C293" s="754" t="s">
        <v>3387</v>
      </c>
      <c r="D293" s="754"/>
      <c r="E293" s="754"/>
      <c r="F293" s="754"/>
      <c r="G293" s="716" t="s">
        <v>7686</v>
      </c>
      <c r="H293" s="754"/>
      <c r="I293" s="718" t="s">
        <v>3370</v>
      </c>
      <c r="J293" s="718">
        <v>56</v>
      </c>
      <c r="K293" s="718">
        <v>16</v>
      </c>
      <c r="L293" s="849">
        <v>154967</v>
      </c>
      <c r="M293" s="733"/>
      <c r="N293" s="733"/>
      <c r="O293" s="718" t="s">
        <v>3612</v>
      </c>
      <c r="P293" s="718"/>
      <c r="T293" s="815">
        <f>VLOOKUP(L293,'Dat cong dat do'!$D$9:$M$547,5,0)</f>
        <v>0</v>
      </c>
      <c r="U293" s="815">
        <f>VLOOKUP(L293,'Dat cong dat do'!$D$9:$M$547,8,0)</f>
        <v>0</v>
      </c>
      <c r="V293" s="815">
        <v>2</v>
      </c>
    </row>
    <row r="294" spans="1:22" ht="31.5">
      <c r="A294" s="839">
        <v>285</v>
      </c>
      <c r="B294" s="820">
        <v>1</v>
      </c>
      <c r="C294" s="754" t="s">
        <v>3369</v>
      </c>
      <c r="D294" s="754"/>
      <c r="E294" s="754"/>
      <c r="F294" s="754"/>
      <c r="G294" s="716" t="s">
        <v>7686</v>
      </c>
      <c r="H294" s="754"/>
      <c r="I294" s="718" t="s">
        <v>3370</v>
      </c>
      <c r="J294" s="718">
        <v>9</v>
      </c>
      <c r="K294" s="718">
        <v>1</v>
      </c>
      <c r="L294" s="849">
        <v>1992</v>
      </c>
      <c r="M294" s="733"/>
      <c r="N294" s="733"/>
      <c r="O294" s="821" t="s">
        <v>3371</v>
      </c>
      <c r="P294" s="718" t="s">
        <v>1017</v>
      </c>
      <c r="T294" s="815">
        <f>VLOOKUP(L294,'Dat cong dat do'!$D$9:$M$547,5,0)</f>
        <v>0</v>
      </c>
      <c r="U294" s="815">
        <f>VLOOKUP(L294,'Dat cong dat do'!$D$9:$M$547,8,0)</f>
        <v>1992</v>
      </c>
      <c r="V294" s="815">
        <v>2</v>
      </c>
    </row>
    <row r="295" spans="1:22" ht="31.5">
      <c r="A295" s="839">
        <v>286</v>
      </c>
      <c r="B295" s="820">
        <v>4</v>
      </c>
      <c r="C295" s="754" t="s">
        <v>3375</v>
      </c>
      <c r="D295" s="754"/>
      <c r="E295" s="754"/>
      <c r="F295" s="754"/>
      <c r="G295" s="716" t="s">
        <v>7686</v>
      </c>
      <c r="H295" s="754"/>
      <c r="I295" s="718" t="s">
        <v>3370</v>
      </c>
      <c r="J295" s="718">
        <v>23</v>
      </c>
      <c r="K295" s="718">
        <v>26</v>
      </c>
      <c r="L295" s="849">
        <v>189</v>
      </c>
      <c r="M295" s="733"/>
      <c r="N295" s="733"/>
      <c r="O295" s="821" t="s">
        <v>3377</v>
      </c>
      <c r="P295" s="718" t="s">
        <v>1017</v>
      </c>
      <c r="T295" s="815">
        <f>VLOOKUP(L295,'Dat cong dat do'!$D$9:$M$547,5,0)</f>
        <v>0</v>
      </c>
      <c r="U295" s="815">
        <f>VLOOKUP(L295,'Dat cong dat do'!$D$9:$M$547,8,0)</f>
        <v>189</v>
      </c>
      <c r="V295" s="815">
        <v>2</v>
      </c>
    </row>
    <row r="296" spans="1:22" ht="31.5">
      <c r="A296" s="839">
        <v>287</v>
      </c>
      <c r="B296" s="820">
        <v>5</v>
      </c>
      <c r="C296" s="754" t="s">
        <v>3378</v>
      </c>
      <c r="D296" s="754"/>
      <c r="E296" s="754"/>
      <c r="F296" s="754"/>
      <c r="G296" s="716" t="s">
        <v>7686</v>
      </c>
      <c r="H296" s="754"/>
      <c r="I296" s="718" t="s">
        <v>3370</v>
      </c>
      <c r="J296" s="718">
        <v>28</v>
      </c>
      <c r="K296" s="718" t="s">
        <v>3379</v>
      </c>
      <c r="L296" s="849">
        <v>3203.5</v>
      </c>
      <c r="M296" s="733"/>
      <c r="N296" s="733"/>
      <c r="O296" s="821" t="s">
        <v>3380</v>
      </c>
      <c r="P296" s="718" t="s">
        <v>1017</v>
      </c>
      <c r="T296" s="815">
        <f>VLOOKUP(L296,'Dat cong dat do'!$D$9:$M$547,5,0)</f>
        <v>0</v>
      </c>
      <c r="U296" s="815">
        <f>VLOOKUP(L296,'Dat cong dat do'!$D$9:$M$547,8,0)</f>
        <v>3203.5</v>
      </c>
      <c r="V296" s="815">
        <v>2</v>
      </c>
    </row>
    <row r="297" spans="1:22" ht="31.5">
      <c r="A297" s="839">
        <v>288</v>
      </c>
      <c r="B297" s="820">
        <v>6</v>
      </c>
      <c r="C297" s="754" t="s">
        <v>3378</v>
      </c>
      <c r="D297" s="754"/>
      <c r="E297" s="754"/>
      <c r="F297" s="754"/>
      <c r="G297" s="716" t="s">
        <v>7686</v>
      </c>
      <c r="H297" s="754"/>
      <c r="I297" s="718" t="s">
        <v>3370</v>
      </c>
      <c r="J297" s="718">
        <v>29</v>
      </c>
      <c r="K297" s="718" t="s">
        <v>3379</v>
      </c>
      <c r="L297" s="849">
        <v>697</v>
      </c>
      <c r="M297" s="733"/>
      <c r="N297" s="733"/>
      <c r="O297" s="821" t="s">
        <v>3381</v>
      </c>
      <c r="P297" s="718" t="s">
        <v>1017</v>
      </c>
      <c r="T297" s="815">
        <f>VLOOKUP(L297,'Dat cong dat do'!$D$9:$M$547,5,0)</f>
        <v>0</v>
      </c>
      <c r="U297" s="815">
        <f>VLOOKUP(L297,'Dat cong dat do'!$D$9:$M$547,8,0)</f>
        <v>697</v>
      </c>
      <c r="V297" s="815">
        <v>2</v>
      </c>
    </row>
    <row r="298" spans="1:22" ht="78.75">
      <c r="A298" s="839">
        <v>289</v>
      </c>
      <c r="B298" s="360">
        <v>1</v>
      </c>
      <c r="C298" s="734" t="s">
        <v>3614</v>
      </c>
      <c r="D298" s="734"/>
      <c r="E298" s="734"/>
      <c r="F298" s="734"/>
      <c r="G298" s="716" t="s">
        <v>7686</v>
      </c>
      <c r="H298" s="734"/>
      <c r="I298" s="361" t="s">
        <v>3415</v>
      </c>
      <c r="J298" s="361">
        <v>528</v>
      </c>
      <c r="K298" s="361">
        <v>14</v>
      </c>
      <c r="L298" s="858">
        <v>9153</v>
      </c>
      <c r="M298" s="721"/>
      <c r="N298" s="721"/>
      <c r="O298" s="363" t="s">
        <v>3615</v>
      </c>
      <c r="P298" s="361" t="s">
        <v>3616</v>
      </c>
      <c r="T298" s="815">
        <f>VLOOKUP(L298,'Dat cong dat do'!$D$9:$M$547,5,0)</f>
        <v>0</v>
      </c>
      <c r="U298" s="815">
        <f>VLOOKUP(L298,'Dat cong dat do'!$D$9:$M$547,8,0)</f>
        <v>0</v>
      </c>
      <c r="V298" s="815">
        <v>2</v>
      </c>
    </row>
    <row r="299" spans="1:22" ht="78.75">
      <c r="A299" s="839">
        <v>290</v>
      </c>
      <c r="B299" s="360">
        <v>2</v>
      </c>
      <c r="C299" s="734" t="s">
        <v>3614</v>
      </c>
      <c r="D299" s="734"/>
      <c r="E299" s="734"/>
      <c r="F299" s="734"/>
      <c r="G299" s="716" t="s">
        <v>7686</v>
      </c>
      <c r="H299" s="734"/>
      <c r="I299" s="361" t="s">
        <v>3415</v>
      </c>
      <c r="J299" s="361">
        <v>440</v>
      </c>
      <c r="K299" s="361">
        <v>14</v>
      </c>
      <c r="L299" s="858">
        <v>843</v>
      </c>
      <c r="M299" s="721"/>
      <c r="N299" s="721"/>
      <c r="O299" s="363" t="s">
        <v>3615</v>
      </c>
      <c r="P299" s="361" t="s">
        <v>3617</v>
      </c>
      <c r="T299" s="815">
        <f>VLOOKUP(L299,'Dat cong dat do'!$D$9:$M$547,5,0)</f>
        <v>0</v>
      </c>
      <c r="U299" s="815">
        <f>VLOOKUP(L299,'Dat cong dat do'!$D$9:$M$547,8,0)</f>
        <v>0</v>
      </c>
      <c r="V299" s="815">
        <v>2</v>
      </c>
    </row>
    <row r="300" spans="1:22">
      <c r="A300" s="839">
        <v>291</v>
      </c>
      <c r="B300" s="397">
        <v>3</v>
      </c>
      <c r="C300" s="736" t="s">
        <v>3765</v>
      </c>
      <c r="D300" s="736"/>
      <c r="E300" s="736"/>
      <c r="F300" s="736"/>
      <c r="G300" s="716" t="s">
        <v>7686</v>
      </c>
      <c r="H300" s="736"/>
      <c r="I300" s="361" t="s">
        <v>3415</v>
      </c>
      <c r="J300" s="401">
        <v>206</v>
      </c>
      <c r="K300" s="401">
        <v>6</v>
      </c>
      <c r="L300" s="850">
        <v>1232</v>
      </c>
      <c r="M300" s="735"/>
      <c r="N300" s="735"/>
      <c r="O300" s="400" t="s">
        <v>3766</v>
      </c>
      <c r="P300" s="402" t="s">
        <v>3233</v>
      </c>
      <c r="T300" s="815">
        <f>VLOOKUP(L300,'Dat cong dat do'!$D$9:$M$547,5,0)</f>
        <v>0</v>
      </c>
      <c r="U300" s="815">
        <f>VLOOKUP(L300,'Dat cong dat do'!$D$9:$M$547,8,0)</f>
        <v>0</v>
      </c>
      <c r="V300" s="815">
        <v>2</v>
      </c>
    </row>
    <row r="301" spans="1:22">
      <c r="A301" s="839">
        <v>292</v>
      </c>
      <c r="B301" s="397">
        <v>9</v>
      </c>
      <c r="C301" s="734" t="s">
        <v>3773</v>
      </c>
      <c r="D301" s="734"/>
      <c r="E301" s="734"/>
      <c r="F301" s="734"/>
      <c r="G301" s="716" t="s">
        <v>7686</v>
      </c>
      <c r="H301" s="734"/>
      <c r="I301" s="361" t="s">
        <v>3415</v>
      </c>
      <c r="J301" s="399">
        <v>347</v>
      </c>
      <c r="K301" s="399">
        <v>10</v>
      </c>
      <c r="L301" s="850">
        <v>1041</v>
      </c>
      <c r="M301" s="735"/>
      <c r="N301" s="735"/>
      <c r="O301" s="400" t="s">
        <v>3416</v>
      </c>
      <c r="P301" s="363" t="s">
        <v>3774</v>
      </c>
      <c r="T301" s="815">
        <f>VLOOKUP(L301,'Dat cong dat do'!$D$9:$M$547,5,0)</f>
        <v>0</v>
      </c>
      <c r="U301" s="815">
        <f>VLOOKUP(L301,'Dat cong dat do'!$D$9:$M$547,8,0)</f>
        <v>0</v>
      </c>
      <c r="V301" s="815">
        <v>2</v>
      </c>
    </row>
    <row r="302" spans="1:22">
      <c r="A302" s="839">
        <v>293</v>
      </c>
      <c r="B302" s="397">
        <v>13</v>
      </c>
      <c r="C302" s="734" t="s">
        <v>3777</v>
      </c>
      <c r="D302" s="734"/>
      <c r="E302" s="734"/>
      <c r="F302" s="734"/>
      <c r="G302" s="716" t="s">
        <v>7686</v>
      </c>
      <c r="H302" s="734"/>
      <c r="I302" s="361" t="s">
        <v>3415</v>
      </c>
      <c r="J302" s="399">
        <v>554</v>
      </c>
      <c r="K302" s="399">
        <v>2</v>
      </c>
      <c r="L302" s="850">
        <v>2596</v>
      </c>
      <c r="M302" s="735"/>
      <c r="N302" s="735"/>
      <c r="O302" s="361" t="s">
        <v>3615</v>
      </c>
      <c r="P302" s="402" t="s">
        <v>3233</v>
      </c>
      <c r="T302" s="815">
        <f>VLOOKUP(L302,'Dat cong dat do'!$D$9:$M$547,5,0)</f>
        <v>0</v>
      </c>
      <c r="U302" s="815">
        <f>VLOOKUP(L302,'Dat cong dat do'!$D$9:$M$547,8,0)</f>
        <v>0</v>
      </c>
      <c r="V302" s="815">
        <v>2</v>
      </c>
    </row>
    <row r="303" spans="1:22">
      <c r="A303" s="839">
        <v>294</v>
      </c>
      <c r="B303" s="397">
        <v>14</v>
      </c>
      <c r="C303" s="783" t="s">
        <v>3778</v>
      </c>
      <c r="D303" s="783"/>
      <c r="E303" s="783"/>
      <c r="F303" s="783"/>
      <c r="G303" s="716" t="s">
        <v>7686</v>
      </c>
      <c r="H303" s="783"/>
      <c r="I303" s="361" t="s">
        <v>3415</v>
      </c>
      <c r="J303" s="404">
        <v>58</v>
      </c>
      <c r="K303" s="404">
        <v>11</v>
      </c>
      <c r="L303" s="850">
        <v>1594</v>
      </c>
      <c r="M303" s="735"/>
      <c r="N303" s="735"/>
      <c r="O303" s="403" t="s">
        <v>3722</v>
      </c>
      <c r="P303" s="402" t="s">
        <v>3233</v>
      </c>
      <c r="T303" s="815">
        <f>VLOOKUP(L303,'Dat cong dat do'!$D$9:$M$547,5,0)</f>
        <v>0</v>
      </c>
      <c r="U303" s="815">
        <f>VLOOKUP(L303,'Dat cong dat do'!$D$9:$M$547,8,0)</f>
        <v>0</v>
      </c>
      <c r="V303" s="815">
        <v>2</v>
      </c>
    </row>
    <row r="304" spans="1:22">
      <c r="A304" s="839">
        <v>295</v>
      </c>
      <c r="B304" s="397">
        <v>15</v>
      </c>
      <c r="C304" s="783" t="s">
        <v>3778</v>
      </c>
      <c r="D304" s="783"/>
      <c r="E304" s="783"/>
      <c r="F304" s="783"/>
      <c r="G304" s="716" t="s">
        <v>7686</v>
      </c>
      <c r="H304" s="783"/>
      <c r="I304" s="361" t="s">
        <v>3415</v>
      </c>
      <c r="J304" s="404">
        <v>91</v>
      </c>
      <c r="K304" s="404">
        <v>11</v>
      </c>
      <c r="L304" s="850">
        <v>2360</v>
      </c>
      <c r="M304" s="735"/>
      <c r="N304" s="735"/>
      <c r="O304" s="403" t="s">
        <v>3722</v>
      </c>
      <c r="P304" s="402" t="s">
        <v>3233</v>
      </c>
      <c r="T304" s="815">
        <f>VLOOKUP(L304,'Dat cong dat do'!$D$9:$M$547,5,0)</f>
        <v>0</v>
      </c>
      <c r="U304" s="815">
        <f>VLOOKUP(L304,'Dat cong dat do'!$D$9:$M$547,8,0)</f>
        <v>0</v>
      </c>
      <c r="V304" s="815">
        <v>2</v>
      </c>
    </row>
    <row r="305" spans="1:22">
      <c r="A305" s="839">
        <v>296</v>
      </c>
      <c r="B305" s="397">
        <v>16</v>
      </c>
      <c r="C305" s="783" t="s">
        <v>3778</v>
      </c>
      <c r="D305" s="783"/>
      <c r="E305" s="783"/>
      <c r="F305" s="783"/>
      <c r="G305" s="716" t="s">
        <v>7686</v>
      </c>
      <c r="H305" s="783"/>
      <c r="I305" s="361" t="s">
        <v>3415</v>
      </c>
      <c r="J305" s="404">
        <v>92</v>
      </c>
      <c r="K305" s="404">
        <v>11</v>
      </c>
      <c r="L305" s="850">
        <v>639</v>
      </c>
      <c r="M305" s="735"/>
      <c r="N305" s="735"/>
      <c r="O305" s="403" t="s">
        <v>3722</v>
      </c>
      <c r="P305" s="402" t="s">
        <v>3233</v>
      </c>
      <c r="T305" s="815">
        <f>VLOOKUP(L305,'Dat cong dat do'!$D$9:$M$547,5,0)</f>
        <v>0</v>
      </c>
      <c r="U305" s="815">
        <f>VLOOKUP(L305,'Dat cong dat do'!$D$9:$M$547,8,0)</f>
        <v>0</v>
      </c>
      <c r="V305" s="815">
        <v>2</v>
      </c>
    </row>
    <row r="306" spans="1:22">
      <c r="A306" s="839">
        <v>297</v>
      </c>
      <c r="B306" s="397">
        <v>17</v>
      </c>
      <c r="C306" s="783" t="s">
        <v>3778</v>
      </c>
      <c r="D306" s="783"/>
      <c r="E306" s="783"/>
      <c r="F306" s="783"/>
      <c r="G306" s="716" t="s">
        <v>7686</v>
      </c>
      <c r="H306" s="783"/>
      <c r="I306" s="361" t="s">
        <v>3415</v>
      </c>
      <c r="J306" s="404">
        <v>95</v>
      </c>
      <c r="K306" s="404">
        <v>11</v>
      </c>
      <c r="L306" s="850">
        <v>793</v>
      </c>
      <c r="M306" s="735"/>
      <c r="N306" s="735"/>
      <c r="O306" s="403" t="s">
        <v>3722</v>
      </c>
      <c r="P306" s="402" t="s">
        <v>3233</v>
      </c>
      <c r="T306" s="815">
        <f>VLOOKUP(L306,'Dat cong dat do'!$D$9:$M$547,5,0)</f>
        <v>0</v>
      </c>
      <c r="U306" s="815">
        <f>VLOOKUP(L306,'Dat cong dat do'!$D$9:$M$547,8,0)</f>
        <v>0</v>
      </c>
      <c r="V306" s="815">
        <v>2</v>
      </c>
    </row>
    <row r="307" spans="1:22">
      <c r="A307" s="839">
        <v>298</v>
      </c>
      <c r="B307" s="397">
        <v>18</v>
      </c>
      <c r="C307" s="783" t="s">
        <v>3778</v>
      </c>
      <c r="D307" s="783"/>
      <c r="E307" s="783"/>
      <c r="F307" s="783"/>
      <c r="G307" s="716" t="s">
        <v>7686</v>
      </c>
      <c r="H307" s="783"/>
      <c r="I307" s="361" t="s">
        <v>3415</v>
      </c>
      <c r="J307" s="404">
        <v>108</v>
      </c>
      <c r="K307" s="404">
        <v>11</v>
      </c>
      <c r="L307" s="850">
        <v>3638</v>
      </c>
      <c r="M307" s="735"/>
      <c r="N307" s="735"/>
      <c r="O307" s="403" t="s">
        <v>3722</v>
      </c>
      <c r="P307" s="402" t="s">
        <v>3233</v>
      </c>
      <c r="T307" s="815">
        <f>VLOOKUP(L307,'Dat cong dat do'!$D$9:$M$547,5,0)</f>
        <v>0</v>
      </c>
      <c r="U307" s="815">
        <f>VLOOKUP(L307,'Dat cong dat do'!$D$9:$M$547,8,0)</f>
        <v>0</v>
      </c>
      <c r="V307" s="815">
        <v>2</v>
      </c>
    </row>
    <row r="308" spans="1:22">
      <c r="A308" s="839">
        <v>299</v>
      </c>
      <c r="B308" s="397">
        <v>19</v>
      </c>
      <c r="C308" s="783" t="s">
        <v>3778</v>
      </c>
      <c r="D308" s="783"/>
      <c r="E308" s="783"/>
      <c r="F308" s="783"/>
      <c r="G308" s="716" t="s">
        <v>7686</v>
      </c>
      <c r="H308" s="783"/>
      <c r="I308" s="361" t="s">
        <v>3415</v>
      </c>
      <c r="J308" s="404">
        <v>109</v>
      </c>
      <c r="K308" s="404">
        <v>11</v>
      </c>
      <c r="L308" s="850">
        <v>3090</v>
      </c>
      <c r="M308" s="735"/>
      <c r="N308" s="735"/>
      <c r="O308" s="403" t="s">
        <v>3722</v>
      </c>
      <c r="P308" s="402" t="s">
        <v>3233</v>
      </c>
      <c r="T308" s="815">
        <f>VLOOKUP(L308,'Dat cong dat do'!$D$9:$M$547,5,0)</f>
        <v>0</v>
      </c>
      <c r="U308" s="815">
        <f>VLOOKUP(L308,'Dat cong dat do'!$D$9:$M$547,8,0)</f>
        <v>0</v>
      </c>
      <c r="V308" s="815">
        <v>2</v>
      </c>
    </row>
    <row r="309" spans="1:22">
      <c r="A309" s="839">
        <v>300</v>
      </c>
      <c r="B309" s="397">
        <v>20</v>
      </c>
      <c r="C309" s="783" t="s">
        <v>3778</v>
      </c>
      <c r="D309" s="783"/>
      <c r="E309" s="783"/>
      <c r="F309" s="783"/>
      <c r="G309" s="716" t="s">
        <v>7686</v>
      </c>
      <c r="H309" s="783"/>
      <c r="I309" s="361" t="s">
        <v>3415</v>
      </c>
      <c r="J309" s="404">
        <v>110</v>
      </c>
      <c r="K309" s="404">
        <v>11</v>
      </c>
      <c r="L309" s="850">
        <v>1695</v>
      </c>
      <c r="M309" s="735"/>
      <c r="N309" s="735"/>
      <c r="O309" s="403" t="s">
        <v>3722</v>
      </c>
      <c r="P309" s="402" t="s">
        <v>3233</v>
      </c>
      <c r="T309" s="815">
        <f>VLOOKUP(L309,'Dat cong dat do'!$D$9:$M$547,5,0)</f>
        <v>0</v>
      </c>
      <c r="U309" s="815">
        <f>VLOOKUP(L309,'Dat cong dat do'!$D$9:$M$547,8,0)</f>
        <v>0</v>
      </c>
      <c r="V309" s="815">
        <v>2</v>
      </c>
    </row>
    <row r="310" spans="1:22">
      <c r="A310" s="839">
        <v>301</v>
      </c>
      <c r="B310" s="397">
        <v>21</v>
      </c>
      <c r="C310" s="783" t="s">
        <v>3778</v>
      </c>
      <c r="D310" s="783"/>
      <c r="E310" s="783"/>
      <c r="F310" s="783"/>
      <c r="G310" s="716" t="s">
        <v>7686</v>
      </c>
      <c r="H310" s="783"/>
      <c r="I310" s="361" t="s">
        <v>3415</v>
      </c>
      <c r="J310" s="404">
        <v>125</v>
      </c>
      <c r="K310" s="404">
        <v>11</v>
      </c>
      <c r="L310" s="850">
        <v>1827</v>
      </c>
      <c r="M310" s="735"/>
      <c r="N310" s="735"/>
      <c r="O310" s="403" t="s">
        <v>3722</v>
      </c>
      <c r="P310" s="402" t="s">
        <v>3233</v>
      </c>
      <c r="T310" s="815">
        <f>VLOOKUP(L310,'Dat cong dat do'!$D$9:$M$547,5,0)</f>
        <v>0</v>
      </c>
      <c r="U310" s="815">
        <f>VLOOKUP(L310,'Dat cong dat do'!$D$9:$M$547,8,0)</f>
        <v>0</v>
      </c>
      <c r="V310" s="815">
        <v>2</v>
      </c>
    </row>
    <row r="311" spans="1:22">
      <c r="A311" s="839">
        <v>302</v>
      </c>
      <c r="B311" s="397">
        <v>22</v>
      </c>
      <c r="C311" s="783" t="s">
        <v>3778</v>
      </c>
      <c r="D311" s="783"/>
      <c r="E311" s="783"/>
      <c r="F311" s="783"/>
      <c r="G311" s="716" t="s">
        <v>7686</v>
      </c>
      <c r="H311" s="783"/>
      <c r="I311" s="361" t="s">
        <v>3415</v>
      </c>
      <c r="J311" s="404">
        <v>126</v>
      </c>
      <c r="K311" s="404">
        <v>11</v>
      </c>
      <c r="L311" s="850">
        <v>1386</v>
      </c>
      <c r="M311" s="735"/>
      <c r="N311" s="735"/>
      <c r="O311" s="403" t="s">
        <v>3722</v>
      </c>
      <c r="P311" s="402" t="s">
        <v>3233</v>
      </c>
      <c r="T311" s="815">
        <f>VLOOKUP(L311,'Dat cong dat do'!$D$9:$M$547,5,0)</f>
        <v>0</v>
      </c>
      <c r="U311" s="815">
        <f>VLOOKUP(L311,'Dat cong dat do'!$D$9:$M$547,8,0)</f>
        <v>0</v>
      </c>
      <c r="V311" s="815">
        <v>2</v>
      </c>
    </row>
    <row r="312" spans="1:22">
      <c r="A312" s="839">
        <v>303</v>
      </c>
      <c r="B312" s="397">
        <v>23</v>
      </c>
      <c r="C312" s="783" t="s">
        <v>3778</v>
      </c>
      <c r="D312" s="783"/>
      <c r="E312" s="783"/>
      <c r="F312" s="783"/>
      <c r="G312" s="716" t="s">
        <v>7686</v>
      </c>
      <c r="H312" s="783"/>
      <c r="I312" s="361" t="s">
        <v>3415</v>
      </c>
      <c r="J312" s="404">
        <v>150</v>
      </c>
      <c r="K312" s="404">
        <v>11</v>
      </c>
      <c r="L312" s="850">
        <v>1319</v>
      </c>
      <c r="M312" s="735"/>
      <c r="N312" s="735"/>
      <c r="O312" s="403" t="s">
        <v>3722</v>
      </c>
      <c r="P312" s="402" t="s">
        <v>3233</v>
      </c>
      <c r="T312" s="815">
        <f>VLOOKUP(L312,'Dat cong dat do'!$D$9:$M$547,5,0)</f>
        <v>0</v>
      </c>
      <c r="U312" s="815">
        <f>VLOOKUP(L312,'Dat cong dat do'!$D$9:$M$547,8,0)</f>
        <v>0</v>
      </c>
      <c r="V312" s="815">
        <v>2</v>
      </c>
    </row>
    <row r="313" spans="1:22">
      <c r="A313" s="839">
        <v>304</v>
      </c>
      <c r="B313" s="397">
        <v>24</v>
      </c>
      <c r="C313" s="783" t="s">
        <v>3778</v>
      </c>
      <c r="D313" s="783"/>
      <c r="E313" s="783"/>
      <c r="F313" s="783"/>
      <c r="G313" s="716" t="s">
        <v>7686</v>
      </c>
      <c r="H313" s="783"/>
      <c r="I313" s="361" t="s">
        <v>3415</v>
      </c>
      <c r="J313" s="404">
        <v>151</v>
      </c>
      <c r="K313" s="404">
        <v>11</v>
      </c>
      <c r="L313" s="850">
        <v>2050</v>
      </c>
      <c r="M313" s="735"/>
      <c r="N313" s="735"/>
      <c r="O313" s="403" t="s">
        <v>3722</v>
      </c>
      <c r="P313" s="402" t="s">
        <v>3233</v>
      </c>
      <c r="T313" s="815">
        <f>VLOOKUP(L313,'Dat cong dat do'!$D$9:$M$547,5,0)</f>
        <v>0</v>
      </c>
      <c r="U313" s="815">
        <f>VLOOKUP(L313,'Dat cong dat do'!$D$9:$M$547,8,0)</f>
        <v>0</v>
      </c>
      <c r="V313" s="815">
        <v>2</v>
      </c>
    </row>
    <row r="314" spans="1:22">
      <c r="A314" s="839">
        <v>305</v>
      </c>
      <c r="B314" s="397">
        <v>25</v>
      </c>
      <c r="C314" s="783" t="s">
        <v>3778</v>
      </c>
      <c r="D314" s="783"/>
      <c r="E314" s="783"/>
      <c r="F314" s="783"/>
      <c r="G314" s="716" t="s">
        <v>7686</v>
      </c>
      <c r="H314" s="783"/>
      <c r="I314" s="361" t="s">
        <v>3415</v>
      </c>
      <c r="J314" s="404">
        <v>152</v>
      </c>
      <c r="K314" s="404">
        <v>11</v>
      </c>
      <c r="L314" s="850">
        <v>1706</v>
      </c>
      <c r="M314" s="735"/>
      <c r="N314" s="735"/>
      <c r="O314" s="403" t="s">
        <v>3722</v>
      </c>
      <c r="P314" s="402" t="s">
        <v>3233</v>
      </c>
      <c r="T314" s="815">
        <f>VLOOKUP(L314,'Dat cong dat do'!$D$9:$M$547,5,0)</f>
        <v>0</v>
      </c>
      <c r="U314" s="815">
        <f>VLOOKUP(L314,'Dat cong dat do'!$D$9:$M$547,8,0)</f>
        <v>0</v>
      </c>
      <c r="V314" s="815">
        <v>2</v>
      </c>
    </row>
    <row r="315" spans="1:22">
      <c r="A315" s="839">
        <v>306</v>
      </c>
      <c r="B315" s="397">
        <v>26</v>
      </c>
      <c r="C315" s="783" t="s">
        <v>3778</v>
      </c>
      <c r="D315" s="783"/>
      <c r="E315" s="783"/>
      <c r="F315" s="783"/>
      <c r="G315" s="716" t="s">
        <v>7686</v>
      </c>
      <c r="H315" s="783"/>
      <c r="I315" s="361" t="s">
        <v>3415</v>
      </c>
      <c r="J315" s="404">
        <v>210</v>
      </c>
      <c r="K315" s="404">
        <v>11</v>
      </c>
      <c r="L315" s="850">
        <v>482</v>
      </c>
      <c r="M315" s="735"/>
      <c r="N315" s="735"/>
      <c r="O315" s="403" t="s">
        <v>3722</v>
      </c>
      <c r="P315" s="402" t="s">
        <v>3233</v>
      </c>
      <c r="T315" s="815">
        <f>VLOOKUP(L315,'Dat cong dat do'!$D$9:$M$547,5,0)</f>
        <v>0</v>
      </c>
      <c r="U315" s="815">
        <f>VLOOKUP(L315,'Dat cong dat do'!$D$9:$M$547,8,0)</f>
        <v>0</v>
      </c>
      <c r="V315" s="815">
        <v>2</v>
      </c>
    </row>
    <row r="316" spans="1:22">
      <c r="A316" s="839">
        <v>307</v>
      </c>
      <c r="B316" s="397">
        <v>27</v>
      </c>
      <c r="C316" s="783" t="s">
        <v>3778</v>
      </c>
      <c r="D316" s="783"/>
      <c r="E316" s="783"/>
      <c r="F316" s="783"/>
      <c r="G316" s="716" t="s">
        <v>7686</v>
      </c>
      <c r="H316" s="783"/>
      <c r="I316" s="361" t="s">
        <v>3415</v>
      </c>
      <c r="J316" s="404">
        <v>182</v>
      </c>
      <c r="K316" s="404">
        <v>11</v>
      </c>
      <c r="L316" s="850">
        <v>1498</v>
      </c>
      <c r="M316" s="735"/>
      <c r="N316" s="735"/>
      <c r="O316" s="403" t="s">
        <v>3722</v>
      </c>
      <c r="P316" s="402" t="s">
        <v>3233</v>
      </c>
      <c r="T316" s="815">
        <f>VLOOKUP(L316,'Dat cong dat do'!$D$9:$M$547,5,0)</f>
        <v>0</v>
      </c>
      <c r="U316" s="815">
        <f>VLOOKUP(L316,'Dat cong dat do'!$D$9:$M$547,8,0)</f>
        <v>0</v>
      </c>
      <c r="V316" s="815">
        <v>2</v>
      </c>
    </row>
    <row r="317" spans="1:22">
      <c r="A317" s="839">
        <v>308</v>
      </c>
      <c r="B317" s="397">
        <v>28</v>
      </c>
      <c r="C317" s="783" t="s">
        <v>3778</v>
      </c>
      <c r="D317" s="783"/>
      <c r="E317" s="783"/>
      <c r="F317" s="783"/>
      <c r="G317" s="716" t="s">
        <v>7686</v>
      </c>
      <c r="H317" s="783"/>
      <c r="I317" s="361" t="s">
        <v>3415</v>
      </c>
      <c r="J317" s="404">
        <v>183</v>
      </c>
      <c r="K317" s="404">
        <v>11</v>
      </c>
      <c r="L317" s="850">
        <v>6635</v>
      </c>
      <c r="M317" s="735"/>
      <c r="N317" s="735"/>
      <c r="O317" s="403" t="s">
        <v>3722</v>
      </c>
      <c r="P317" s="402" t="s">
        <v>3233</v>
      </c>
      <c r="T317" s="815">
        <f>VLOOKUP(L317,'Dat cong dat do'!$D$9:$M$547,5,0)</f>
        <v>0</v>
      </c>
      <c r="U317" s="815">
        <f>VLOOKUP(L317,'Dat cong dat do'!$D$9:$M$547,8,0)</f>
        <v>0</v>
      </c>
      <c r="V317" s="815">
        <v>2</v>
      </c>
    </row>
    <row r="318" spans="1:22">
      <c r="A318" s="839">
        <v>309</v>
      </c>
      <c r="B318" s="397">
        <v>29</v>
      </c>
      <c r="C318" s="783" t="s">
        <v>3778</v>
      </c>
      <c r="D318" s="783"/>
      <c r="E318" s="783"/>
      <c r="F318" s="783"/>
      <c r="G318" s="716" t="s">
        <v>7686</v>
      </c>
      <c r="H318" s="783"/>
      <c r="I318" s="361" t="s">
        <v>3415</v>
      </c>
      <c r="J318" s="404">
        <v>128</v>
      </c>
      <c r="K318" s="404">
        <v>11</v>
      </c>
      <c r="L318" s="850">
        <v>2003</v>
      </c>
      <c r="M318" s="735"/>
      <c r="N318" s="735"/>
      <c r="O318" s="403" t="s">
        <v>3722</v>
      </c>
      <c r="P318" s="402" t="s">
        <v>3233</v>
      </c>
      <c r="T318" s="815">
        <f>VLOOKUP(L318,'Dat cong dat do'!$D$9:$M$547,5,0)</f>
        <v>0</v>
      </c>
      <c r="U318" s="815">
        <f>VLOOKUP(L318,'Dat cong dat do'!$D$9:$M$547,8,0)</f>
        <v>0</v>
      </c>
      <c r="V318" s="815">
        <v>2</v>
      </c>
    </row>
    <row r="319" spans="1:22">
      <c r="A319" s="839">
        <v>310</v>
      </c>
      <c r="B319" s="397">
        <v>30</v>
      </c>
      <c r="C319" s="783" t="s">
        <v>3778</v>
      </c>
      <c r="D319" s="783"/>
      <c r="E319" s="783"/>
      <c r="F319" s="783"/>
      <c r="G319" s="716" t="s">
        <v>7686</v>
      </c>
      <c r="H319" s="783"/>
      <c r="I319" s="361" t="s">
        <v>3415</v>
      </c>
      <c r="J319" s="404">
        <v>129</v>
      </c>
      <c r="K319" s="404">
        <v>11</v>
      </c>
      <c r="L319" s="850">
        <v>2647</v>
      </c>
      <c r="M319" s="735"/>
      <c r="N319" s="735"/>
      <c r="O319" s="403" t="s">
        <v>3722</v>
      </c>
      <c r="P319" s="402" t="s">
        <v>3233</v>
      </c>
      <c r="T319" s="815">
        <f>VLOOKUP(L319,'Dat cong dat do'!$D$9:$M$547,5,0)</f>
        <v>0</v>
      </c>
      <c r="U319" s="815">
        <f>VLOOKUP(L319,'Dat cong dat do'!$D$9:$M$547,8,0)</f>
        <v>0</v>
      </c>
      <c r="V319" s="815">
        <v>2</v>
      </c>
    </row>
    <row r="320" spans="1:22">
      <c r="A320" s="839">
        <v>311</v>
      </c>
      <c r="B320" s="397">
        <v>31</v>
      </c>
      <c r="C320" s="783" t="s">
        <v>3778</v>
      </c>
      <c r="D320" s="783"/>
      <c r="E320" s="783"/>
      <c r="F320" s="783"/>
      <c r="G320" s="716" t="s">
        <v>7686</v>
      </c>
      <c r="H320" s="783"/>
      <c r="I320" s="361" t="s">
        <v>3415</v>
      </c>
      <c r="J320" s="404">
        <v>153</v>
      </c>
      <c r="K320" s="404">
        <v>11</v>
      </c>
      <c r="L320" s="850">
        <v>2457</v>
      </c>
      <c r="M320" s="735"/>
      <c r="N320" s="735"/>
      <c r="O320" s="403" t="s">
        <v>3722</v>
      </c>
      <c r="P320" s="402" t="s">
        <v>3233</v>
      </c>
      <c r="T320" s="815">
        <f>VLOOKUP(L320,'Dat cong dat do'!$D$9:$M$547,5,0)</f>
        <v>0</v>
      </c>
      <c r="U320" s="815">
        <f>VLOOKUP(L320,'Dat cong dat do'!$D$9:$M$547,8,0)</f>
        <v>0</v>
      </c>
      <c r="V320" s="815">
        <v>2</v>
      </c>
    </row>
    <row r="321" spans="1:22">
      <c r="A321" s="839">
        <v>312</v>
      </c>
      <c r="B321" s="397">
        <v>32</v>
      </c>
      <c r="C321" s="783" t="s">
        <v>3778</v>
      </c>
      <c r="D321" s="783"/>
      <c r="E321" s="783"/>
      <c r="F321" s="783"/>
      <c r="G321" s="716" t="s">
        <v>7686</v>
      </c>
      <c r="H321" s="783"/>
      <c r="I321" s="361" t="s">
        <v>3415</v>
      </c>
      <c r="J321" s="404">
        <v>154</v>
      </c>
      <c r="K321" s="404">
        <v>11</v>
      </c>
      <c r="L321" s="850">
        <v>1758</v>
      </c>
      <c r="M321" s="735"/>
      <c r="N321" s="735"/>
      <c r="O321" s="403" t="s">
        <v>3722</v>
      </c>
      <c r="P321" s="402" t="s">
        <v>3233</v>
      </c>
      <c r="T321" s="815">
        <f>VLOOKUP(L321,'Dat cong dat do'!$D$9:$M$547,5,0)</f>
        <v>0</v>
      </c>
      <c r="U321" s="815">
        <f>VLOOKUP(L321,'Dat cong dat do'!$D$9:$M$547,8,0)</f>
        <v>0</v>
      </c>
      <c r="V321" s="815">
        <v>2</v>
      </c>
    </row>
    <row r="322" spans="1:22">
      <c r="A322" s="839">
        <v>313</v>
      </c>
      <c r="B322" s="397">
        <v>33</v>
      </c>
      <c r="C322" s="734" t="s">
        <v>3779</v>
      </c>
      <c r="D322" s="734"/>
      <c r="E322" s="734"/>
      <c r="F322" s="734"/>
      <c r="G322" s="716" t="s">
        <v>7686</v>
      </c>
      <c r="H322" s="734"/>
      <c r="I322" s="361" t="s">
        <v>3415</v>
      </c>
      <c r="J322" s="399">
        <v>600</v>
      </c>
      <c r="K322" s="399">
        <v>14</v>
      </c>
      <c r="L322" s="850">
        <v>5929</v>
      </c>
      <c r="M322" s="735"/>
      <c r="N322" s="735"/>
      <c r="O322" s="361" t="s">
        <v>3615</v>
      </c>
      <c r="P322" s="402" t="s">
        <v>3233</v>
      </c>
      <c r="T322" s="815">
        <f>VLOOKUP(L322,'Dat cong dat do'!$D$9:$M$547,5,0)</f>
        <v>0</v>
      </c>
      <c r="U322" s="815">
        <f>VLOOKUP(L322,'Dat cong dat do'!$D$9:$M$547,8,0)</f>
        <v>0</v>
      </c>
      <c r="V322" s="815">
        <v>2</v>
      </c>
    </row>
    <row r="323" spans="1:22" s="47" customFormat="1" ht="31.5">
      <c r="A323" s="839">
        <v>314</v>
      </c>
      <c r="B323" s="447"/>
      <c r="C323" s="823" t="s">
        <v>539</v>
      </c>
      <c r="D323" s="824" t="s">
        <v>526</v>
      </c>
      <c r="E323" s="569">
        <v>1</v>
      </c>
      <c r="F323" s="825" t="s">
        <v>539</v>
      </c>
      <c r="G323" s="716" t="s">
        <v>7686</v>
      </c>
      <c r="H323" s="825"/>
      <c r="I323" s="826"/>
      <c r="J323" s="827"/>
      <c r="K323" s="828"/>
      <c r="L323" s="829">
        <v>220000</v>
      </c>
      <c r="M323" s="830"/>
      <c r="N323" s="831"/>
      <c r="O323" s="824" t="s">
        <v>527</v>
      </c>
      <c r="P323" s="867" t="s">
        <v>477</v>
      </c>
      <c r="Q323" s="827"/>
      <c r="R323" s="255"/>
      <c r="S323" s="824" t="s">
        <v>528</v>
      </c>
      <c r="T323" s="815" t="e">
        <f>VLOOKUP(L323,'Dat cong dat do'!$D$9:$M$547,5,0)</f>
        <v>#N/A</v>
      </c>
      <c r="U323" s="815" t="e">
        <f>VLOOKUP(L323,'Dat cong dat do'!$D$9:$M$547,8,0)</f>
        <v>#N/A</v>
      </c>
      <c r="V323" s="815">
        <v>2</v>
      </c>
    </row>
    <row r="324" spans="1:22" ht="31.5">
      <c r="A324" s="839">
        <v>315</v>
      </c>
      <c r="B324" s="766">
        <v>1</v>
      </c>
      <c r="C324" s="767" t="s">
        <v>3618</v>
      </c>
      <c r="D324" s="767"/>
      <c r="E324" s="767"/>
      <c r="F324" s="767"/>
      <c r="G324" s="716" t="s">
        <v>7686</v>
      </c>
      <c r="H324" s="767"/>
      <c r="I324" s="738" t="s">
        <v>3431</v>
      </c>
      <c r="J324" s="769">
        <v>373</v>
      </c>
      <c r="K324" s="769">
        <v>42</v>
      </c>
      <c r="L324" s="859">
        <v>908.9</v>
      </c>
      <c r="M324" s="768"/>
      <c r="N324" s="768"/>
      <c r="O324" s="769" t="s">
        <v>3619</v>
      </c>
      <c r="P324" s="770" t="s">
        <v>3621</v>
      </c>
      <c r="T324" s="815">
        <f>VLOOKUP(L324,'Dat cong dat do'!$D$9:$M$547,5,0)</f>
        <v>0</v>
      </c>
      <c r="U324" s="815">
        <f>VLOOKUP(L324,'Dat cong dat do'!$D$9:$M$547,8,0)</f>
        <v>0</v>
      </c>
      <c r="V324" s="815">
        <v>2</v>
      </c>
    </row>
    <row r="325" spans="1:22" ht="31.5">
      <c r="A325" s="839">
        <v>316</v>
      </c>
      <c r="B325" s="766">
        <v>2</v>
      </c>
      <c r="C325" s="767" t="s">
        <v>3618</v>
      </c>
      <c r="D325" s="767"/>
      <c r="E325" s="767"/>
      <c r="F325" s="767"/>
      <c r="G325" s="716" t="s">
        <v>7686</v>
      </c>
      <c r="H325" s="767"/>
      <c r="I325" s="738" t="s">
        <v>3431</v>
      </c>
      <c r="J325" s="769">
        <v>336</v>
      </c>
      <c r="K325" s="769">
        <v>42</v>
      </c>
      <c r="L325" s="859">
        <v>4702</v>
      </c>
      <c r="M325" s="768"/>
      <c r="N325" s="768"/>
      <c r="O325" s="769" t="s">
        <v>3619</v>
      </c>
      <c r="P325" s="770" t="s">
        <v>3621</v>
      </c>
      <c r="T325" s="815">
        <f>VLOOKUP(L325,'Dat cong dat do'!$D$9:$M$547,5,0)</f>
        <v>0</v>
      </c>
      <c r="U325" s="815">
        <f>VLOOKUP(L325,'Dat cong dat do'!$D$9:$M$547,8,0)</f>
        <v>0</v>
      </c>
      <c r="V325" s="815">
        <v>2</v>
      </c>
    </row>
    <row r="326" spans="1:22" ht="31.5">
      <c r="A326" s="839">
        <v>317</v>
      </c>
      <c r="B326" s="766">
        <v>3</v>
      </c>
      <c r="C326" s="767" t="s">
        <v>3622</v>
      </c>
      <c r="D326" s="767"/>
      <c r="E326" s="767"/>
      <c r="F326" s="767"/>
      <c r="G326" s="716" t="s">
        <v>7686</v>
      </c>
      <c r="H326" s="767"/>
      <c r="I326" s="738" t="s">
        <v>3431</v>
      </c>
      <c r="J326" s="769">
        <v>21</v>
      </c>
      <c r="K326" s="769">
        <v>36</v>
      </c>
      <c r="L326" s="859">
        <v>1064</v>
      </c>
      <c r="M326" s="768"/>
      <c r="N326" s="768"/>
      <c r="O326" s="769" t="s">
        <v>3623</v>
      </c>
      <c r="P326" s="770" t="s">
        <v>3621</v>
      </c>
      <c r="T326" s="815">
        <f>VLOOKUP(L326,'Dat cong dat do'!$D$9:$M$547,5,0)</f>
        <v>0</v>
      </c>
      <c r="U326" s="815">
        <f>VLOOKUP(L326,'Dat cong dat do'!$D$9:$M$547,8,0)</f>
        <v>0</v>
      </c>
      <c r="V326" s="815">
        <v>2</v>
      </c>
    </row>
    <row r="327" spans="1:22" ht="31.5">
      <c r="A327" s="839">
        <v>318</v>
      </c>
      <c r="B327" s="766">
        <v>4</v>
      </c>
      <c r="C327" s="767" t="s">
        <v>3624</v>
      </c>
      <c r="D327" s="767"/>
      <c r="E327" s="767"/>
      <c r="F327" s="767"/>
      <c r="G327" s="716" t="s">
        <v>7686</v>
      </c>
      <c r="H327" s="767"/>
      <c r="I327" s="738" t="s">
        <v>3431</v>
      </c>
      <c r="J327" s="769">
        <v>19</v>
      </c>
      <c r="K327" s="769">
        <v>30</v>
      </c>
      <c r="L327" s="859">
        <v>16314</v>
      </c>
      <c r="M327" s="768"/>
      <c r="N327" s="768"/>
      <c r="O327" s="769" t="s">
        <v>3625</v>
      </c>
      <c r="P327" s="770" t="s">
        <v>3621</v>
      </c>
      <c r="T327" s="815">
        <f>VLOOKUP(L327,'Dat cong dat do'!$D$9:$M$547,5,0)</f>
        <v>0</v>
      </c>
      <c r="U327" s="815">
        <f>VLOOKUP(L327,'Dat cong dat do'!$D$9:$M$547,8,0)</f>
        <v>0</v>
      </c>
      <c r="V327" s="815">
        <v>2</v>
      </c>
    </row>
    <row r="328" spans="1:22">
      <c r="A328" s="839">
        <v>319</v>
      </c>
      <c r="B328" s="766">
        <v>5</v>
      </c>
      <c r="C328" s="767" t="s">
        <v>3626</v>
      </c>
      <c r="D328" s="767"/>
      <c r="E328" s="767"/>
      <c r="F328" s="767"/>
      <c r="G328" s="716" t="s">
        <v>7686</v>
      </c>
      <c r="H328" s="767"/>
      <c r="I328" s="738" t="s">
        <v>3431</v>
      </c>
      <c r="J328" s="769">
        <v>2</v>
      </c>
      <c r="K328" s="769">
        <v>21</v>
      </c>
      <c r="L328" s="859">
        <v>15051</v>
      </c>
      <c r="M328" s="768"/>
      <c r="N328" s="768"/>
      <c r="O328" s="769" t="s">
        <v>3627</v>
      </c>
      <c r="P328" s="770" t="s">
        <v>3621</v>
      </c>
      <c r="T328" s="815">
        <f>VLOOKUP(L328,'Dat cong dat do'!$D$9:$M$547,5,0)</f>
        <v>0</v>
      </c>
      <c r="U328" s="815">
        <f>VLOOKUP(L328,'Dat cong dat do'!$D$9:$M$547,8,0)</f>
        <v>0</v>
      </c>
      <c r="V328" s="815">
        <v>2</v>
      </c>
    </row>
    <row r="329" spans="1:22" ht="31.5">
      <c r="A329" s="839">
        <v>320</v>
      </c>
      <c r="B329" s="766">
        <v>6</v>
      </c>
      <c r="C329" s="767" t="s">
        <v>3624</v>
      </c>
      <c r="D329" s="767"/>
      <c r="E329" s="767"/>
      <c r="F329" s="767"/>
      <c r="G329" s="716" t="s">
        <v>7686</v>
      </c>
      <c r="H329" s="767"/>
      <c r="I329" s="738" t="s">
        <v>3431</v>
      </c>
      <c r="J329" s="769">
        <v>7</v>
      </c>
      <c r="K329" s="769">
        <v>30</v>
      </c>
      <c r="L329" s="859">
        <v>10791</v>
      </c>
      <c r="M329" s="768"/>
      <c r="N329" s="768"/>
      <c r="O329" s="769" t="s">
        <v>3619</v>
      </c>
      <c r="P329" s="770" t="s">
        <v>3621</v>
      </c>
      <c r="T329" s="815">
        <f>VLOOKUP(L329,'Dat cong dat do'!$D$9:$M$547,5,0)</f>
        <v>0</v>
      </c>
      <c r="U329" s="815">
        <f>VLOOKUP(L329,'Dat cong dat do'!$D$9:$M$547,8,0)</f>
        <v>0</v>
      </c>
      <c r="V329" s="815">
        <v>2</v>
      </c>
    </row>
    <row r="330" spans="1:22">
      <c r="A330" s="839">
        <v>321</v>
      </c>
      <c r="B330" s="766">
        <v>7</v>
      </c>
      <c r="C330" s="767" t="s">
        <v>3628</v>
      </c>
      <c r="D330" s="767"/>
      <c r="E330" s="767"/>
      <c r="F330" s="767"/>
      <c r="G330" s="716" t="s">
        <v>7686</v>
      </c>
      <c r="H330" s="767"/>
      <c r="I330" s="738" t="s">
        <v>3431</v>
      </c>
      <c r="J330" s="769">
        <v>273</v>
      </c>
      <c r="K330" s="769">
        <v>12</v>
      </c>
      <c r="L330" s="859">
        <v>38035</v>
      </c>
      <c r="M330" s="768"/>
      <c r="N330" s="768"/>
      <c r="O330" s="769" t="s">
        <v>3627</v>
      </c>
      <c r="P330" s="770" t="s">
        <v>3621</v>
      </c>
      <c r="T330" s="815">
        <f>VLOOKUP(L330,'Dat cong dat do'!$D$9:$M$547,5,0)</f>
        <v>0</v>
      </c>
      <c r="U330" s="815">
        <f>VLOOKUP(L330,'Dat cong dat do'!$D$9:$M$547,8,0)</f>
        <v>0</v>
      </c>
      <c r="V330" s="815">
        <v>2</v>
      </c>
    </row>
    <row r="331" spans="1:22">
      <c r="A331" s="839">
        <v>322</v>
      </c>
      <c r="B331" s="766">
        <v>8</v>
      </c>
      <c r="C331" s="767" t="s">
        <v>3629</v>
      </c>
      <c r="D331" s="767"/>
      <c r="E331" s="767"/>
      <c r="F331" s="767"/>
      <c r="G331" s="716" t="s">
        <v>7686</v>
      </c>
      <c r="H331" s="767"/>
      <c r="I331" s="738" t="s">
        <v>3431</v>
      </c>
      <c r="J331" s="769">
        <v>70</v>
      </c>
      <c r="K331" s="769">
        <v>32</v>
      </c>
      <c r="L331" s="859">
        <v>190</v>
      </c>
      <c r="M331" s="768"/>
      <c r="N331" s="768"/>
      <c r="O331" s="769" t="s">
        <v>3447</v>
      </c>
      <c r="P331" s="770" t="s">
        <v>3621</v>
      </c>
      <c r="T331" s="815">
        <f>VLOOKUP(L331,'Dat cong dat do'!$D$9:$M$547,5,0)</f>
        <v>0</v>
      </c>
      <c r="U331" s="815">
        <f>VLOOKUP(L331,'Dat cong dat do'!$D$9:$M$547,8,0)</f>
        <v>0</v>
      </c>
      <c r="V331" s="815">
        <v>2</v>
      </c>
    </row>
    <row r="332" spans="1:22">
      <c r="A332" s="839">
        <v>323</v>
      </c>
      <c r="B332" s="766">
        <v>9</v>
      </c>
      <c r="C332" s="767" t="s">
        <v>3630</v>
      </c>
      <c r="D332" s="767"/>
      <c r="E332" s="767"/>
      <c r="F332" s="767"/>
      <c r="G332" s="716" t="s">
        <v>7686</v>
      </c>
      <c r="H332" s="767"/>
      <c r="I332" s="738" t="s">
        <v>3431</v>
      </c>
      <c r="J332" s="769">
        <v>1</v>
      </c>
      <c r="K332" s="769">
        <v>22</v>
      </c>
      <c r="L332" s="859">
        <v>10107</v>
      </c>
      <c r="M332" s="768"/>
      <c r="N332" s="768"/>
      <c r="O332" s="769" t="s">
        <v>3627</v>
      </c>
      <c r="P332" s="770" t="s">
        <v>3621</v>
      </c>
      <c r="T332" s="815">
        <f>VLOOKUP(L332,'Dat cong dat do'!$D$9:$M$547,5,0)</f>
        <v>0</v>
      </c>
      <c r="U332" s="815">
        <f>VLOOKUP(L332,'Dat cong dat do'!$D$9:$M$547,8,0)</f>
        <v>0</v>
      </c>
      <c r="V332" s="815">
        <v>2</v>
      </c>
    </row>
    <row r="333" spans="1:22">
      <c r="A333" s="839">
        <v>324</v>
      </c>
      <c r="B333" s="766">
        <v>10</v>
      </c>
      <c r="C333" s="767" t="s">
        <v>3631</v>
      </c>
      <c r="D333" s="767"/>
      <c r="E333" s="767"/>
      <c r="F333" s="767"/>
      <c r="G333" s="716" t="s">
        <v>7686</v>
      </c>
      <c r="H333" s="767"/>
      <c r="I333" s="738" t="s">
        <v>3431</v>
      </c>
      <c r="J333" s="769">
        <v>770</v>
      </c>
      <c r="K333" s="769">
        <v>36</v>
      </c>
      <c r="L333" s="859">
        <v>463</v>
      </c>
      <c r="M333" s="768"/>
      <c r="N333" s="768"/>
      <c r="O333" s="769" t="s">
        <v>3447</v>
      </c>
      <c r="P333" s="770" t="s">
        <v>3621</v>
      </c>
      <c r="T333" s="815">
        <f>VLOOKUP(L333,'Dat cong dat do'!$D$9:$M$547,5,0)</f>
        <v>0</v>
      </c>
      <c r="U333" s="815">
        <f>VLOOKUP(L333,'Dat cong dat do'!$D$9:$M$547,8,0)</f>
        <v>0</v>
      </c>
      <c r="V333" s="815">
        <v>2</v>
      </c>
    </row>
    <row r="334" spans="1:22" ht="31.5">
      <c r="A334" s="839">
        <v>325</v>
      </c>
      <c r="B334" s="820">
        <v>4</v>
      </c>
      <c r="C334" s="754" t="s">
        <v>3786</v>
      </c>
      <c r="D334" s="754"/>
      <c r="E334" s="754"/>
      <c r="F334" s="754"/>
      <c r="G334" s="716" t="s">
        <v>7686</v>
      </c>
      <c r="H334" s="754"/>
      <c r="I334" s="738" t="s">
        <v>3431</v>
      </c>
      <c r="J334" s="820" t="s">
        <v>3787</v>
      </c>
      <c r="K334" s="820">
        <v>11</v>
      </c>
      <c r="L334" s="860">
        <v>319393</v>
      </c>
      <c r="M334" s="832"/>
      <c r="N334" s="832"/>
      <c r="O334" s="718" t="s">
        <v>3788</v>
      </c>
      <c r="P334" s="821" t="s">
        <v>3789</v>
      </c>
      <c r="T334" s="815">
        <f>VLOOKUP(L334,'Dat cong dat do'!$D$9:$M$547,5,0)</f>
        <v>0</v>
      </c>
      <c r="U334" s="815">
        <f>VLOOKUP(L334,'Dat cong dat do'!$D$9:$M$547,8,0)</f>
        <v>0</v>
      </c>
      <c r="V334" s="815">
        <v>2</v>
      </c>
    </row>
    <row r="335" spans="1:22" ht="110.25">
      <c r="A335" s="839">
        <v>326</v>
      </c>
      <c r="B335" s="771">
        <v>1</v>
      </c>
      <c r="C335" s="772" t="s">
        <v>3485</v>
      </c>
      <c r="D335" s="772"/>
      <c r="E335" s="772"/>
      <c r="F335" s="772"/>
      <c r="G335" s="716" t="s">
        <v>7686</v>
      </c>
      <c r="H335" s="772"/>
      <c r="I335" s="725" t="s">
        <v>3475</v>
      </c>
      <c r="J335" s="771" t="s">
        <v>3632</v>
      </c>
      <c r="K335" s="771">
        <v>4</v>
      </c>
      <c r="L335" s="861">
        <v>60000</v>
      </c>
      <c r="M335" s="773"/>
      <c r="N335" s="773"/>
      <c r="O335" s="773" t="s">
        <v>3633</v>
      </c>
      <c r="P335" s="773" t="s">
        <v>3635</v>
      </c>
      <c r="T335" s="815">
        <f>VLOOKUP(L335,'Dat cong dat do'!$D$9:$M$547,5,0)</f>
        <v>3000</v>
      </c>
      <c r="U335" s="815">
        <f>VLOOKUP(L335,'Dat cong dat do'!$D$9:$M$547,8,0)</f>
        <v>0</v>
      </c>
      <c r="V335" s="815">
        <v>2</v>
      </c>
    </row>
    <row r="336" spans="1:22" ht="141.75">
      <c r="A336" s="839">
        <v>327</v>
      </c>
      <c r="B336" s="771">
        <v>2</v>
      </c>
      <c r="C336" s="772" t="s">
        <v>3636</v>
      </c>
      <c r="D336" s="772"/>
      <c r="E336" s="772"/>
      <c r="F336" s="772"/>
      <c r="G336" s="716" t="s">
        <v>7686</v>
      </c>
      <c r="H336" s="772"/>
      <c r="I336" s="725" t="s">
        <v>3475</v>
      </c>
      <c r="J336" s="771">
        <v>22</v>
      </c>
      <c r="K336" s="771">
        <v>4</v>
      </c>
      <c r="L336" s="861">
        <v>580000</v>
      </c>
      <c r="M336" s="773"/>
      <c r="N336" s="773"/>
      <c r="O336" s="773" t="s">
        <v>3637</v>
      </c>
      <c r="P336" s="773" t="s">
        <v>3639</v>
      </c>
      <c r="T336" s="815">
        <f>VLOOKUP(L336,'Dat cong dat do'!$D$9:$M$547,5,0)</f>
        <v>6000</v>
      </c>
      <c r="U336" s="815">
        <f>VLOOKUP(L336,'Dat cong dat do'!$D$9:$M$547,8,0)</f>
        <v>0</v>
      </c>
      <c r="V336" s="815">
        <v>2</v>
      </c>
    </row>
    <row r="337" spans="1:22" ht="63">
      <c r="A337" s="839">
        <v>328</v>
      </c>
      <c r="B337" s="771">
        <v>3</v>
      </c>
      <c r="C337" s="772" t="s">
        <v>3640</v>
      </c>
      <c r="D337" s="772"/>
      <c r="E337" s="772"/>
      <c r="F337" s="772"/>
      <c r="G337" s="716" t="s">
        <v>7686</v>
      </c>
      <c r="H337" s="772"/>
      <c r="I337" s="725" t="s">
        <v>3475</v>
      </c>
      <c r="J337" s="771">
        <v>116</v>
      </c>
      <c r="K337" s="771">
        <v>4</v>
      </c>
      <c r="L337" s="861">
        <v>50000</v>
      </c>
      <c r="M337" s="773"/>
      <c r="N337" s="773"/>
      <c r="O337" s="773" t="s">
        <v>3641</v>
      </c>
      <c r="P337" s="773" t="s">
        <v>3642</v>
      </c>
      <c r="T337" s="815">
        <f>VLOOKUP(L337,'Dat cong dat do'!$D$9:$M$547,5,0)</f>
        <v>0</v>
      </c>
      <c r="U337" s="815">
        <f>VLOOKUP(L337,'Dat cong dat do'!$D$9:$M$547,8,0)</f>
        <v>0</v>
      </c>
      <c r="V337" s="815">
        <v>2</v>
      </c>
    </row>
    <row r="338" spans="1:22" ht="47.25">
      <c r="A338" s="839">
        <v>329</v>
      </c>
      <c r="B338" s="771">
        <v>4</v>
      </c>
      <c r="C338" s="774" t="s">
        <v>3643</v>
      </c>
      <c r="D338" s="774"/>
      <c r="E338" s="774"/>
      <c r="F338" s="774"/>
      <c r="G338" s="716" t="s">
        <v>7686</v>
      </c>
      <c r="H338" s="774"/>
      <c r="I338" s="725" t="s">
        <v>3475</v>
      </c>
      <c r="J338" s="776">
        <v>52</v>
      </c>
      <c r="K338" s="776">
        <v>9</v>
      </c>
      <c r="L338" s="862">
        <v>62461</v>
      </c>
      <c r="M338" s="775"/>
      <c r="N338" s="775"/>
      <c r="O338" s="775" t="s">
        <v>3644</v>
      </c>
      <c r="P338" s="773" t="s">
        <v>3642</v>
      </c>
      <c r="T338" s="815">
        <f>VLOOKUP(L338,'Dat cong dat do'!$D$9:$M$547,5,0)</f>
        <v>0</v>
      </c>
      <c r="U338" s="815">
        <f>VLOOKUP(L338,'Dat cong dat do'!$D$9:$M$547,8,0)</f>
        <v>0</v>
      </c>
      <c r="V338" s="815">
        <v>2</v>
      </c>
    </row>
    <row r="339" spans="1:22" ht="141.75">
      <c r="A339" s="839">
        <v>330</v>
      </c>
      <c r="B339" s="771">
        <v>6</v>
      </c>
      <c r="C339" s="774" t="s">
        <v>3648</v>
      </c>
      <c r="D339" s="774"/>
      <c r="E339" s="774"/>
      <c r="F339" s="774"/>
      <c r="G339" s="716" t="s">
        <v>7686</v>
      </c>
      <c r="H339" s="774"/>
      <c r="I339" s="725" t="s">
        <v>3475</v>
      </c>
      <c r="J339" s="776">
        <v>110</v>
      </c>
      <c r="K339" s="776">
        <v>9</v>
      </c>
      <c r="L339" s="862">
        <f>95319.6-1208</f>
        <v>94111.6</v>
      </c>
      <c r="M339" s="775"/>
      <c r="N339" s="775"/>
      <c r="O339" s="775" t="s">
        <v>3900</v>
      </c>
      <c r="P339" s="775" t="s">
        <v>3651</v>
      </c>
      <c r="T339" s="815">
        <f>VLOOKUP(L339,'Dat cong dat do'!$D$9:$M$547,5,0)</f>
        <v>2000</v>
      </c>
      <c r="U339" s="815">
        <f>VLOOKUP(L339,'Dat cong dat do'!$D$9:$M$547,8,0)</f>
        <v>0</v>
      </c>
      <c r="V339" s="815">
        <v>2</v>
      </c>
    </row>
    <row r="340" spans="1:22">
      <c r="A340" s="839">
        <v>331</v>
      </c>
      <c r="B340" s="771">
        <v>7</v>
      </c>
      <c r="C340" s="774" t="s">
        <v>3648</v>
      </c>
      <c r="D340" s="774"/>
      <c r="E340" s="774"/>
      <c r="F340" s="774"/>
      <c r="G340" s="716" t="s">
        <v>7686</v>
      </c>
      <c r="H340" s="774"/>
      <c r="I340" s="725" t="s">
        <v>3475</v>
      </c>
      <c r="J340" s="776">
        <v>275</v>
      </c>
      <c r="K340" s="776">
        <v>9</v>
      </c>
      <c r="L340" s="862">
        <v>390</v>
      </c>
      <c r="M340" s="775"/>
      <c r="N340" s="775"/>
      <c r="O340" s="775" t="s">
        <v>3652</v>
      </c>
      <c r="P340" s="775" t="s">
        <v>3484</v>
      </c>
      <c r="T340" s="815">
        <f>VLOOKUP(L340,'Dat cong dat do'!$D$9:$M$547,5,0)</f>
        <v>0</v>
      </c>
      <c r="U340" s="815">
        <f>VLOOKUP(L340,'Dat cong dat do'!$D$9:$M$547,8,0)</f>
        <v>0</v>
      </c>
      <c r="V340" s="815">
        <v>2</v>
      </c>
    </row>
    <row r="341" spans="1:22" ht="78.75">
      <c r="A341" s="839">
        <v>332</v>
      </c>
      <c r="B341" s="771">
        <v>8</v>
      </c>
      <c r="C341" s="774" t="s">
        <v>3502</v>
      </c>
      <c r="D341" s="774"/>
      <c r="E341" s="774"/>
      <c r="F341" s="774"/>
      <c r="G341" s="716" t="s">
        <v>7686</v>
      </c>
      <c r="H341" s="774"/>
      <c r="I341" s="725" t="s">
        <v>3475</v>
      </c>
      <c r="J341" s="776">
        <v>164</v>
      </c>
      <c r="K341" s="776">
        <v>10</v>
      </c>
      <c r="L341" s="862">
        <v>35860</v>
      </c>
      <c r="M341" s="775"/>
      <c r="N341" s="775"/>
      <c r="O341" s="775" t="s">
        <v>3901</v>
      </c>
      <c r="P341" s="775" t="s">
        <v>3654</v>
      </c>
      <c r="T341" s="815">
        <f>VLOOKUP(L341,'Dat cong dat do'!$D$9:$M$547,5,0)</f>
        <v>15167</v>
      </c>
      <c r="U341" s="815">
        <f>VLOOKUP(L341,'Dat cong dat do'!$D$9:$M$547,8,0)</f>
        <v>0</v>
      </c>
      <c r="V341" s="815">
        <v>2</v>
      </c>
    </row>
    <row r="342" spans="1:22" ht="63">
      <c r="A342" s="839">
        <v>333</v>
      </c>
      <c r="B342" s="771">
        <v>9</v>
      </c>
      <c r="C342" s="774" t="s">
        <v>3655</v>
      </c>
      <c r="D342" s="774"/>
      <c r="E342" s="774"/>
      <c r="F342" s="774"/>
      <c r="G342" s="716" t="s">
        <v>7686</v>
      </c>
      <c r="H342" s="774"/>
      <c r="I342" s="725" t="s">
        <v>3475</v>
      </c>
      <c r="J342" s="776">
        <v>312</v>
      </c>
      <c r="K342" s="776">
        <v>13</v>
      </c>
      <c r="L342" s="862">
        <v>4839</v>
      </c>
      <c r="M342" s="775"/>
      <c r="N342" s="775"/>
      <c r="O342" s="775" t="s">
        <v>3656</v>
      </c>
      <c r="P342" s="775" t="s">
        <v>3658</v>
      </c>
      <c r="T342" s="815">
        <f>VLOOKUP(L342,'Dat cong dat do'!$D$9:$M$547,5,0)</f>
        <v>4839</v>
      </c>
      <c r="U342" s="815">
        <f>VLOOKUP(L342,'Dat cong dat do'!$D$9:$M$547,8,0)</f>
        <v>0</v>
      </c>
      <c r="V342" s="815">
        <v>2</v>
      </c>
    </row>
    <row r="343" spans="1:22" ht="63">
      <c r="A343" s="839">
        <v>334</v>
      </c>
      <c r="B343" s="771">
        <v>10</v>
      </c>
      <c r="C343" s="774" t="s">
        <v>3493</v>
      </c>
      <c r="D343" s="774"/>
      <c r="E343" s="774"/>
      <c r="F343" s="774"/>
      <c r="G343" s="716" t="s">
        <v>7686</v>
      </c>
      <c r="H343" s="774"/>
      <c r="I343" s="725" t="s">
        <v>3475</v>
      </c>
      <c r="J343" s="776">
        <v>44</v>
      </c>
      <c r="K343" s="776">
        <v>14</v>
      </c>
      <c r="L343" s="862">
        <v>35000</v>
      </c>
      <c r="M343" s="775"/>
      <c r="N343" s="775"/>
      <c r="O343" s="775" t="s">
        <v>3659</v>
      </c>
      <c r="P343" s="775" t="s">
        <v>3661</v>
      </c>
      <c r="T343" s="815">
        <f>VLOOKUP(L343,'Dat cong dat do'!$D$9:$M$547,5,0)</f>
        <v>15000</v>
      </c>
      <c r="U343" s="815">
        <f>VLOOKUP(L343,'Dat cong dat do'!$D$9:$M$547,8,0)</f>
        <v>0</v>
      </c>
      <c r="V343" s="815">
        <v>2</v>
      </c>
    </row>
    <row r="344" spans="1:22" ht="78.75">
      <c r="A344" s="839">
        <v>335</v>
      </c>
      <c r="B344" s="771">
        <v>11</v>
      </c>
      <c r="C344" s="774" t="s">
        <v>3662</v>
      </c>
      <c r="D344" s="774"/>
      <c r="E344" s="774"/>
      <c r="F344" s="774"/>
      <c r="G344" s="716" t="s">
        <v>7686</v>
      </c>
      <c r="H344" s="774"/>
      <c r="I344" s="725" t="s">
        <v>3475</v>
      </c>
      <c r="J344" s="776">
        <v>7</v>
      </c>
      <c r="K344" s="776">
        <v>14</v>
      </c>
      <c r="L344" s="862">
        <v>10000</v>
      </c>
      <c r="M344" s="775"/>
      <c r="N344" s="775"/>
      <c r="O344" s="775" t="s">
        <v>3663</v>
      </c>
      <c r="P344" s="775" t="s">
        <v>3664</v>
      </c>
      <c r="T344" s="815">
        <f>VLOOKUP(L344,'Dat cong dat do'!$D$9:$M$547,5,0)</f>
        <v>0</v>
      </c>
      <c r="U344" s="815">
        <f>VLOOKUP(L344,'Dat cong dat do'!$D$9:$M$547,8,0)</f>
        <v>0</v>
      </c>
      <c r="V344" s="815">
        <v>2</v>
      </c>
    </row>
    <row r="345" spans="1:22">
      <c r="A345" s="839">
        <v>336</v>
      </c>
      <c r="B345" s="771">
        <v>12</v>
      </c>
      <c r="C345" s="774" t="s">
        <v>3665</v>
      </c>
      <c r="D345" s="774"/>
      <c r="E345" s="774"/>
      <c r="F345" s="774"/>
      <c r="G345" s="716" t="s">
        <v>7686</v>
      </c>
      <c r="H345" s="774"/>
      <c r="I345" s="725" t="s">
        <v>3475</v>
      </c>
      <c r="J345" s="776">
        <v>32</v>
      </c>
      <c r="K345" s="776">
        <v>40</v>
      </c>
      <c r="L345" s="862">
        <v>32000</v>
      </c>
      <c r="M345" s="775"/>
      <c r="N345" s="775"/>
      <c r="O345" s="775" t="s">
        <v>3666</v>
      </c>
      <c r="P345" s="775" t="s">
        <v>1932</v>
      </c>
      <c r="T345" s="815">
        <f>VLOOKUP(L345,'Dat cong dat do'!$D$9:$M$547,5,0)</f>
        <v>0</v>
      </c>
      <c r="U345" s="815">
        <f>VLOOKUP(L345,'Dat cong dat do'!$D$9:$M$547,8,0)</f>
        <v>0</v>
      </c>
      <c r="V345" s="815">
        <v>2</v>
      </c>
    </row>
    <row r="346" spans="1:22">
      <c r="A346" s="839">
        <v>337</v>
      </c>
      <c r="B346" s="771">
        <v>13</v>
      </c>
      <c r="C346" s="774" t="s">
        <v>3667</v>
      </c>
      <c r="D346" s="774"/>
      <c r="E346" s="774"/>
      <c r="F346" s="774"/>
      <c r="G346" s="716" t="s">
        <v>7686</v>
      </c>
      <c r="H346" s="774"/>
      <c r="I346" s="725" t="s">
        <v>3475</v>
      </c>
      <c r="J346" s="776">
        <v>55</v>
      </c>
      <c r="K346" s="776">
        <v>41</v>
      </c>
      <c r="L346" s="862">
        <v>6484.5</v>
      </c>
      <c r="M346" s="775"/>
      <c r="N346" s="775"/>
      <c r="O346" s="775" t="s">
        <v>3668</v>
      </c>
      <c r="P346" s="775" t="s">
        <v>1932</v>
      </c>
      <c r="T346" s="815">
        <f>VLOOKUP(L346,'Dat cong dat do'!$D$9:$M$547,5,0)</f>
        <v>0</v>
      </c>
      <c r="U346" s="815">
        <f>VLOOKUP(L346,'Dat cong dat do'!$D$9:$M$547,8,0)</f>
        <v>0</v>
      </c>
      <c r="V346" s="815">
        <v>2</v>
      </c>
    </row>
    <row r="347" spans="1:22" ht="31.5">
      <c r="A347" s="839">
        <v>338</v>
      </c>
      <c r="B347" s="771">
        <v>14</v>
      </c>
      <c r="C347" s="774" t="s">
        <v>3667</v>
      </c>
      <c r="D347" s="774"/>
      <c r="E347" s="774"/>
      <c r="F347" s="774"/>
      <c r="G347" s="716" t="s">
        <v>7686</v>
      </c>
      <c r="H347" s="774"/>
      <c r="I347" s="725" t="s">
        <v>3475</v>
      </c>
      <c r="J347" s="776">
        <v>1</v>
      </c>
      <c r="K347" s="776">
        <v>37</v>
      </c>
      <c r="L347" s="862">
        <v>16160.4</v>
      </c>
      <c r="M347" s="775"/>
      <c r="N347" s="775"/>
      <c r="O347" s="775" t="s">
        <v>3669</v>
      </c>
      <c r="P347" s="775" t="s">
        <v>3670</v>
      </c>
      <c r="T347" s="815">
        <f>VLOOKUP(L347,'Dat cong dat do'!$D$9:$M$547,5,0)</f>
        <v>0</v>
      </c>
      <c r="U347" s="815">
        <f>VLOOKUP(L347,'Dat cong dat do'!$D$9:$M$547,8,0)</f>
        <v>0</v>
      </c>
      <c r="V347" s="815">
        <v>2</v>
      </c>
    </row>
    <row r="348" spans="1:22" ht="31.5">
      <c r="A348" s="839">
        <v>339</v>
      </c>
      <c r="B348" s="771">
        <v>15</v>
      </c>
      <c r="C348" s="774" t="s">
        <v>3671</v>
      </c>
      <c r="D348" s="774"/>
      <c r="E348" s="774"/>
      <c r="F348" s="774"/>
      <c r="G348" s="716" t="s">
        <v>7686</v>
      </c>
      <c r="H348" s="774"/>
      <c r="I348" s="725" t="s">
        <v>3475</v>
      </c>
      <c r="J348" s="776">
        <v>1</v>
      </c>
      <c r="K348" s="776">
        <v>50</v>
      </c>
      <c r="L348" s="862">
        <v>3189.7</v>
      </c>
      <c r="M348" s="775"/>
      <c r="N348" s="775"/>
      <c r="O348" s="775" t="s">
        <v>3672</v>
      </c>
      <c r="P348" s="775" t="s">
        <v>3673</v>
      </c>
      <c r="T348" s="815">
        <f>VLOOKUP(L348,'Dat cong dat do'!$D$9:$M$547,5,0)</f>
        <v>0</v>
      </c>
      <c r="U348" s="815">
        <f>VLOOKUP(L348,'Dat cong dat do'!$D$9:$M$547,8,0)</f>
        <v>0</v>
      </c>
      <c r="V348" s="815">
        <v>2</v>
      </c>
    </row>
    <row r="349" spans="1:22">
      <c r="A349" s="839">
        <v>340</v>
      </c>
      <c r="B349" s="771">
        <v>16</v>
      </c>
      <c r="C349" s="774" t="s">
        <v>1932</v>
      </c>
      <c r="D349" s="774"/>
      <c r="E349" s="774"/>
      <c r="F349" s="774"/>
      <c r="G349" s="716" t="s">
        <v>7686</v>
      </c>
      <c r="H349" s="774"/>
      <c r="I349" s="725" t="s">
        <v>3475</v>
      </c>
      <c r="J349" s="776">
        <v>1</v>
      </c>
      <c r="K349" s="776">
        <v>51</v>
      </c>
      <c r="L349" s="862">
        <v>2652.9</v>
      </c>
      <c r="M349" s="775"/>
      <c r="N349" s="775"/>
      <c r="O349" s="775" t="s">
        <v>3674</v>
      </c>
      <c r="P349" s="775" t="s">
        <v>3673</v>
      </c>
      <c r="T349" s="815">
        <f>VLOOKUP(L349,'Dat cong dat do'!$D$9:$M$547,5,0)</f>
        <v>0</v>
      </c>
      <c r="U349" s="815">
        <f>VLOOKUP(L349,'Dat cong dat do'!$D$9:$M$547,8,0)</f>
        <v>0</v>
      </c>
      <c r="V349" s="815">
        <v>2</v>
      </c>
    </row>
    <row r="350" spans="1:22">
      <c r="A350" s="839">
        <v>341</v>
      </c>
      <c r="B350" s="771">
        <v>17</v>
      </c>
      <c r="C350" s="774" t="s">
        <v>3489</v>
      </c>
      <c r="D350" s="774"/>
      <c r="E350" s="774"/>
      <c r="F350" s="774"/>
      <c r="G350" s="716" t="s">
        <v>7686</v>
      </c>
      <c r="H350" s="774"/>
      <c r="I350" s="725" t="s">
        <v>3475</v>
      </c>
      <c r="J350" s="776">
        <v>83</v>
      </c>
      <c r="K350" s="776">
        <v>25</v>
      </c>
      <c r="L350" s="862">
        <v>130</v>
      </c>
      <c r="M350" s="775"/>
      <c r="N350" s="775"/>
      <c r="O350" s="775" t="s">
        <v>3675</v>
      </c>
      <c r="P350" s="775" t="s">
        <v>3676</v>
      </c>
      <c r="T350" s="815">
        <f>VLOOKUP(L350,'Dat cong dat do'!$D$9:$M$547,5,0)</f>
        <v>0</v>
      </c>
      <c r="U350" s="815">
        <f>VLOOKUP(L350,'Dat cong dat do'!$D$9:$M$547,8,0)</f>
        <v>0</v>
      </c>
      <c r="V350" s="815">
        <v>2</v>
      </c>
    </row>
    <row r="351" spans="1:22">
      <c r="A351" s="839">
        <v>342</v>
      </c>
      <c r="B351" s="771">
        <v>18</v>
      </c>
      <c r="C351" s="774" t="s">
        <v>3677</v>
      </c>
      <c r="D351" s="774"/>
      <c r="E351" s="774"/>
      <c r="F351" s="774"/>
      <c r="G351" s="716" t="s">
        <v>7686</v>
      </c>
      <c r="H351" s="774"/>
      <c r="I351" s="725" t="s">
        <v>3475</v>
      </c>
      <c r="J351" s="776">
        <v>7</v>
      </c>
      <c r="K351" s="776">
        <v>45</v>
      </c>
      <c r="L351" s="862">
        <v>50</v>
      </c>
      <c r="M351" s="775"/>
      <c r="N351" s="775"/>
      <c r="O351" s="775" t="s">
        <v>3678</v>
      </c>
      <c r="P351" s="775" t="s">
        <v>3679</v>
      </c>
      <c r="T351" s="815">
        <f>VLOOKUP(L351,'Dat cong dat do'!$D$9:$M$547,5,0)</f>
        <v>50</v>
      </c>
      <c r="U351" s="815">
        <f>VLOOKUP(L351,'Dat cong dat do'!$D$9:$M$547,8,0)</f>
        <v>0</v>
      </c>
      <c r="V351" s="815">
        <v>2</v>
      </c>
    </row>
    <row r="352" spans="1:22" ht="31.5">
      <c r="A352" s="839">
        <v>343</v>
      </c>
      <c r="B352" s="771">
        <v>19</v>
      </c>
      <c r="C352" s="774" t="s">
        <v>3491</v>
      </c>
      <c r="D352" s="774"/>
      <c r="E352" s="774"/>
      <c r="F352" s="774"/>
      <c r="G352" s="716" t="s">
        <v>7686</v>
      </c>
      <c r="H352" s="774"/>
      <c r="I352" s="725" t="s">
        <v>3475</v>
      </c>
      <c r="J352" s="776">
        <v>352</v>
      </c>
      <c r="K352" s="776">
        <v>39</v>
      </c>
      <c r="L352" s="862">
        <v>60</v>
      </c>
      <c r="M352" s="775"/>
      <c r="N352" s="775"/>
      <c r="O352" s="775" t="s">
        <v>3680</v>
      </c>
      <c r="P352" s="775" t="s">
        <v>3681</v>
      </c>
      <c r="T352" s="815">
        <f>VLOOKUP(L352,'Dat cong dat do'!$D$9:$M$547,5,0)</f>
        <v>0</v>
      </c>
      <c r="U352" s="815">
        <f>VLOOKUP(L352,'Dat cong dat do'!$D$9:$M$547,8,0)</f>
        <v>0</v>
      </c>
      <c r="V352" s="815">
        <v>2</v>
      </c>
    </row>
    <row r="353" spans="1:22" ht="47.25">
      <c r="A353" s="839">
        <v>344</v>
      </c>
      <c r="B353" s="771">
        <v>20</v>
      </c>
      <c r="C353" s="774" t="s">
        <v>3682</v>
      </c>
      <c r="D353" s="774"/>
      <c r="E353" s="774"/>
      <c r="F353" s="774"/>
      <c r="G353" s="716" t="s">
        <v>7686</v>
      </c>
      <c r="H353" s="774"/>
      <c r="I353" s="725" t="s">
        <v>3475</v>
      </c>
      <c r="J353" s="776" t="s">
        <v>3683</v>
      </c>
      <c r="K353" s="776">
        <v>36</v>
      </c>
      <c r="L353" s="862">
        <v>100</v>
      </c>
      <c r="M353" s="775"/>
      <c r="N353" s="775"/>
      <c r="O353" s="775" t="s">
        <v>3684</v>
      </c>
      <c r="P353" s="775" t="s">
        <v>3685</v>
      </c>
      <c r="T353" s="815">
        <f>VLOOKUP(L353,'Dat cong dat do'!$D$9:$M$547,5,0)</f>
        <v>0</v>
      </c>
      <c r="U353" s="815">
        <f>VLOOKUP(L353,'Dat cong dat do'!$D$9:$M$547,8,0)</f>
        <v>0</v>
      </c>
      <c r="V353" s="815">
        <v>2</v>
      </c>
    </row>
    <row r="354" spans="1:22" ht="31.5">
      <c r="A354" s="839">
        <v>345</v>
      </c>
      <c r="B354" s="771">
        <v>21</v>
      </c>
      <c r="C354" s="774" t="s">
        <v>3686</v>
      </c>
      <c r="D354" s="774"/>
      <c r="E354" s="774"/>
      <c r="F354" s="774"/>
      <c r="G354" s="716" t="s">
        <v>7686</v>
      </c>
      <c r="H354" s="774"/>
      <c r="I354" s="725" t="s">
        <v>3475</v>
      </c>
      <c r="J354" s="776">
        <v>279</v>
      </c>
      <c r="K354" s="776">
        <v>46</v>
      </c>
      <c r="L354" s="862">
        <v>60</v>
      </c>
      <c r="M354" s="775"/>
      <c r="N354" s="775"/>
      <c r="O354" s="775" t="s">
        <v>3687</v>
      </c>
      <c r="P354" s="775" t="s">
        <v>3685</v>
      </c>
      <c r="T354" s="815">
        <f>VLOOKUP(L354,'Dat cong dat do'!$D$9:$M$547,5,0)</f>
        <v>0</v>
      </c>
      <c r="U354" s="815">
        <f>VLOOKUP(L354,'Dat cong dat do'!$D$9:$M$547,8,0)</f>
        <v>0</v>
      </c>
      <c r="V354" s="815">
        <v>2</v>
      </c>
    </row>
    <row r="355" spans="1:22" ht="31.5">
      <c r="A355" s="839">
        <v>346</v>
      </c>
      <c r="B355" s="771">
        <v>22</v>
      </c>
      <c r="C355" s="774" t="s">
        <v>3688</v>
      </c>
      <c r="D355" s="774"/>
      <c r="E355" s="774"/>
      <c r="F355" s="774"/>
      <c r="G355" s="716" t="s">
        <v>7686</v>
      </c>
      <c r="H355" s="774"/>
      <c r="I355" s="725" t="s">
        <v>3475</v>
      </c>
      <c r="J355" s="776">
        <v>632</v>
      </c>
      <c r="K355" s="776">
        <v>29</v>
      </c>
      <c r="L355" s="862">
        <v>4</v>
      </c>
      <c r="M355" s="775"/>
      <c r="N355" s="775"/>
      <c r="O355" s="775" t="s">
        <v>3689</v>
      </c>
      <c r="P355" s="775" t="s">
        <v>3685</v>
      </c>
      <c r="T355" s="815">
        <f>VLOOKUP(L355,'Dat cong dat do'!$D$9:$M$547,5,0)</f>
        <v>0</v>
      </c>
      <c r="U355" s="815">
        <f>VLOOKUP(L355,'Dat cong dat do'!$D$9:$M$547,8,0)</f>
        <v>0</v>
      </c>
      <c r="V355" s="815">
        <v>2</v>
      </c>
    </row>
    <row r="356" spans="1:22" ht="31.5">
      <c r="A356" s="839">
        <v>347</v>
      </c>
      <c r="B356" s="771">
        <v>23</v>
      </c>
      <c r="C356" s="774" t="s">
        <v>3691</v>
      </c>
      <c r="D356" s="774"/>
      <c r="E356" s="774"/>
      <c r="F356" s="774"/>
      <c r="G356" s="716" t="s">
        <v>7686</v>
      </c>
      <c r="H356" s="774"/>
      <c r="I356" s="725" t="s">
        <v>3475</v>
      </c>
      <c r="J356" s="776">
        <v>34</v>
      </c>
      <c r="K356" s="776">
        <v>34</v>
      </c>
      <c r="L356" s="862">
        <v>733</v>
      </c>
      <c r="M356" s="775"/>
      <c r="N356" s="775"/>
      <c r="O356" s="775" t="s">
        <v>3692</v>
      </c>
      <c r="P356" s="775" t="s">
        <v>3484</v>
      </c>
      <c r="T356" s="815">
        <f>VLOOKUP(L356,'Dat cong dat do'!$D$9:$M$547,5,0)</f>
        <v>50</v>
      </c>
      <c r="U356" s="815">
        <f>VLOOKUP(L356,'Dat cong dat do'!$D$9:$M$547,8,0)</f>
        <v>0</v>
      </c>
      <c r="V356" s="815">
        <v>2</v>
      </c>
    </row>
    <row r="357" spans="1:22" ht="31.5">
      <c r="A357" s="839">
        <v>348</v>
      </c>
      <c r="B357" s="771">
        <v>24</v>
      </c>
      <c r="C357" s="774" t="s">
        <v>3691</v>
      </c>
      <c r="D357" s="774"/>
      <c r="E357" s="774"/>
      <c r="F357" s="774"/>
      <c r="G357" s="716" t="s">
        <v>7686</v>
      </c>
      <c r="H357" s="774"/>
      <c r="I357" s="725" t="s">
        <v>3475</v>
      </c>
      <c r="J357" s="776">
        <v>117</v>
      </c>
      <c r="K357" s="776">
        <v>39</v>
      </c>
      <c r="L357" s="862">
        <v>126</v>
      </c>
      <c r="M357" s="775"/>
      <c r="N357" s="775"/>
      <c r="O357" s="775" t="s">
        <v>3694</v>
      </c>
      <c r="P357" s="775" t="s">
        <v>3695</v>
      </c>
      <c r="T357" s="815">
        <f>VLOOKUP(L357,'Dat cong dat do'!$D$9:$M$547,5,0)</f>
        <v>126</v>
      </c>
      <c r="U357" s="815">
        <f>VLOOKUP(L357,'Dat cong dat do'!$D$9:$M$547,8,0)</f>
        <v>0</v>
      </c>
      <c r="V357" s="815">
        <v>2</v>
      </c>
    </row>
    <row r="358" spans="1:22">
      <c r="A358" s="839">
        <v>349</v>
      </c>
      <c r="B358" s="771">
        <v>25</v>
      </c>
      <c r="C358" s="774" t="s">
        <v>3696</v>
      </c>
      <c r="D358" s="774"/>
      <c r="E358" s="774"/>
      <c r="F358" s="774"/>
      <c r="G358" s="716" t="s">
        <v>7686</v>
      </c>
      <c r="H358" s="774"/>
      <c r="I358" s="725" t="s">
        <v>3475</v>
      </c>
      <c r="J358" s="776">
        <v>14</v>
      </c>
      <c r="K358" s="776">
        <v>18</v>
      </c>
      <c r="L358" s="862">
        <v>2953.6</v>
      </c>
      <c r="M358" s="775"/>
      <c r="N358" s="775"/>
      <c r="O358" s="775" t="s">
        <v>3697</v>
      </c>
      <c r="P358" s="775" t="s">
        <v>3484</v>
      </c>
      <c r="T358" s="815">
        <f>VLOOKUP(L358,'Dat cong dat do'!$D$9:$M$547,5,0)</f>
        <v>0</v>
      </c>
      <c r="U358" s="815">
        <f>VLOOKUP(L358,'Dat cong dat do'!$D$9:$M$547,8,0)</f>
        <v>0</v>
      </c>
      <c r="V358" s="815">
        <v>2</v>
      </c>
    </row>
    <row r="359" spans="1:22" ht="31.5">
      <c r="A359" s="839">
        <v>350</v>
      </c>
      <c r="B359" s="759">
        <v>1</v>
      </c>
      <c r="C359" s="756" t="s">
        <v>3655</v>
      </c>
      <c r="D359" s="756"/>
      <c r="E359" s="756"/>
      <c r="F359" s="756"/>
      <c r="G359" s="716" t="s">
        <v>7686</v>
      </c>
      <c r="H359" s="756"/>
      <c r="I359" s="759" t="s">
        <v>3790</v>
      </c>
      <c r="J359" s="785">
        <v>68</v>
      </c>
      <c r="K359" s="785">
        <v>13</v>
      </c>
      <c r="L359" s="784">
        <v>7390</v>
      </c>
      <c r="M359" s="784"/>
      <c r="N359" s="784"/>
      <c r="O359" s="759" t="s">
        <v>3791</v>
      </c>
      <c r="P359" s="786" t="s">
        <v>3792</v>
      </c>
      <c r="T359" s="815">
        <f>VLOOKUP(L359,'Dat cong dat do'!$D$9:$M$547,5,0)</f>
        <v>0</v>
      </c>
      <c r="U359" s="815">
        <f>VLOOKUP(L359,'Dat cong dat do'!$D$9:$M$547,8,0)</f>
        <v>0</v>
      </c>
      <c r="V359" s="815">
        <v>2</v>
      </c>
    </row>
    <row r="360" spans="1:22" ht="31.5">
      <c r="A360" s="839">
        <v>351</v>
      </c>
      <c r="B360" s="759">
        <v>2</v>
      </c>
      <c r="C360" s="756" t="s">
        <v>3655</v>
      </c>
      <c r="D360" s="756"/>
      <c r="E360" s="756"/>
      <c r="F360" s="756"/>
      <c r="G360" s="716" t="s">
        <v>7686</v>
      </c>
      <c r="H360" s="756"/>
      <c r="I360" s="759" t="s">
        <v>3790</v>
      </c>
      <c r="J360" s="785">
        <v>102</v>
      </c>
      <c r="K360" s="785">
        <v>13</v>
      </c>
      <c r="L360" s="784">
        <v>498</v>
      </c>
      <c r="M360" s="784"/>
      <c r="N360" s="784"/>
      <c r="O360" s="759" t="s">
        <v>3791</v>
      </c>
      <c r="P360" s="786" t="s">
        <v>3792</v>
      </c>
      <c r="T360" s="815">
        <f>VLOOKUP(L360,'Dat cong dat do'!$D$9:$M$547,5,0)</f>
        <v>0</v>
      </c>
      <c r="U360" s="815">
        <f>VLOOKUP(L360,'Dat cong dat do'!$D$9:$M$547,8,0)</f>
        <v>0</v>
      </c>
      <c r="V360" s="815">
        <v>2</v>
      </c>
    </row>
    <row r="361" spans="1:22" ht="31.5">
      <c r="A361" s="839">
        <v>352</v>
      </c>
      <c r="B361" s="759">
        <v>3</v>
      </c>
      <c r="C361" s="756" t="s">
        <v>3655</v>
      </c>
      <c r="D361" s="756"/>
      <c r="E361" s="756"/>
      <c r="F361" s="756"/>
      <c r="G361" s="716" t="s">
        <v>7686</v>
      </c>
      <c r="H361" s="756"/>
      <c r="I361" s="759" t="s">
        <v>3790</v>
      </c>
      <c r="J361" s="785">
        <v>27</v>
      </c>
      <c r="K361" s="785">
        <v>13</v>
      </c>
      <c r="L361" s="784">
        <v>9371</v>
      </c>
      <c r="M361" s="784"/>
      <c r="N361" s="784"/>
      <c r="O361" s="759" t="s">
        <v>3793</v>
      </c>
      <c r="P361" s="786" t="s">
        <v>3792</v>
      </c>
      <c r="T361" s="815">
        <f>VLOOKUP(L361,'Dat cong dat do'!$D$9:$M$547,5,0)</f>
        <v>0</v>
      </c>
      <c r="U361" s="815">
        <f>VLOOKUP(L361,'Dat cong dat do'!$D$9:$M$547,8,0)</f>
        <v>0</v>
      </c>
      <c r="V361" s="815">
        <v>2</v>
      </c>
    </row>
    <row r="362" spans="1:22" ht="31.5">
      <c r="A362" s="839">
        <v>353</v>
      </c>
      <c r="B362" s="759">
        <v>4</v>
      </c>
      <c r="C362" s="756" t="s">
        <v>3655</v>
      </c>
      <c r="D362" s="756"/>
      <c r="E362" s="756"/>
      <c r="F362" s="756"/>
      <c r="G362" s="716" t="s">
        <v>7686</v>
      </c>
      <c r="H362" s="756"/>
      <c r="I362" s="759" t="s">
        <v>3790</v>
      </c>
      <c r="J362" s="785">
        <v>64</v>
      </c>
      <c r="K362" s="785">
        <v>13</v>
      </c>
      <c r="L362" s="784">
        <v>708</v>
      </c>
      <c r="M362" s="784"/>
      <c r="N362" s="784"/>
      <c r="O362" s="759" t="s">
        <v>3793</v>
      </c>
      <c r="P362" s="786" t="s">
        <v>3792</v>
      </c>
      <c r="T362" s="815">
        <f>VLOOKUP(L362,'Dat cong dat do'!$D$9:$M$547,5,0)</f>
        <v>0</v>
      </c>
      <c r="U362" s="815">
        <f>VLOOKUP(L362,'Dat cong dat do'!$D$9:$M$547,8,0)</f>
        <v>0</v>
      </c>
      <c r="V362" s="815">
        <v>2</v>
      </c>
    </row>
    <row r="363" spans="1:22" ht="31.5">
      <c r="A363" s="839">
        <v>354</v>
      </c>
      <c r="B363" s="759">
        <v>5</v>
      </c>
      <c r="C363" s="756" t="s">
        <v>3515</v>
      </c>
      <c r="D363" s="756"/>
      <c r="E363" s="756"/>
      <c r="F363" s="756"/>
      <c r="G363" s="716" t="s">
        <v>7686</v>
      </c>
      <c r="H363" s="756"/>
      <c r="I363" s="759" t="s">
        <v>3790</v>
      </c>
      <c r="J363" s="785">
        <v>332</v>
      </c>
      <c r="K363" s="785">
        <v>28</v>
      </c>
      <c r="L363" s="784">
        <v>100</v>
      </c>
      <c r="M363" s="784"/>
      <c r="N363" s="784"/>
      <c r="O363" s="759" t="s">
        <v>3794</v>
      </c>
      <c r="P363" s="759" t="s">
        <v>1017</v>
      </c>
      <c r="T363" s="815">
        <f>VLOOKUP(L363,'Dat cong dat do'!$D$9:$M$547,5,0)</f>
        <v>0</v>
      </c>
      <c r="U363" s="815">
        <f>VLOOKUP(L363,'Dat cong dat do'!$D$9:$M$547,8,0)</f>
        <v>0</v>
      </c>
      <c r="V363" s="815">
        <v>2</v>
      </c>
    </row>
    <row r="364" spans="1:22">
      <c r="A364" s="839">
        <v>355</v>
      </c>
      <c r="B364" s="3925">
        <v>6</v>
      </c>
      <c r="C364" s="3926" t="s">
        <v>3671</v>
      </c>
      <c r="D364" s="756"/>
      <c r="E364" s="756"/>
      <c r="F364" s="756"/>
      <c r="G364" s="716" t="s">
        <v>7686</v>
      </c>
      <c r="H364" s="756"/>
      <c r="I364" s="759" t="s">
        <v>3790</v>
      </c>
      <c r="J364" s="3927">
        <v>33</v>
      </c>
      <c r="K364" s="3927">
        <v>40</v>
      </c>
      <c r="L364" s="3928">
        <v>348.4</v>
      </c>
      <c r="M364" s="784"/>
      <c r="N364" s="784"/>
      <c r="O364" s="3925" t="s">
        <v>3795</v>
      </c>
      <c r="P364" s="759" t="s">
        <v>3796</v>
      </c>
      <c r="T364" s="815">
        <f>VLOOKUP(L364,'Dat cong dat do'!$D$9:$M$547,5,0)</f>
        <v>0</v>
      </c>
      <c r="U364" s="815">
        <f>VLOOKUP(L364,'Dat cong dat do'!$D$9:$M$547,8,0)</f>
        <v>0</v>
      </c>
      <c r="V364" s="815">
        <v>2</v>
      </c>
    </row>
    <row r="365" spans="1:22">
      <c r="A365" s="839">
        <v>356</v>
      </c>
      <c r="B365" s="3925"/>
      <c r="C365" s="3926"/>
      <c r="D365" s="756"/>
      <c r="E365" s="756"/>
      <c r="F365" s="756"/>
      <c r="G365" s="716" t="s">
        <v>7686</v>
      </c>
      <c r="H365" s="756"/>
      <c r="I365" s="759" t="s">
        <v>3790</v>
      </c>
      <c r="J365" s="3927"/>
      <c r="K365" s="3927"/>
      <c r="L365" s="3928"/>
      <c r="M365" s="784"/>
      <c r="N365" s="784"/>
      <c r="O365" s="3925"/>
      <c r="P365" s="759" t="s">
        <v>3673</v>
      </c>
      <c r="T365" s="815" t="e">
        <f>VLOOKUP(L365,'Dat cong dat do'!$D$9:$M$547,5,0)</f>
        <v>#N/A</v>
      </c>
      <c r="U365" s="815" t="e">
        <f>VLOOKUP(L365,'Dat cong dat do'!$D$9:$M$547,8,0)</f>
        <v>#N/A</v>
      </c>
      <c r="V365" s="815">
        <v>2</v>
      </c>
    </row>
    <row r="366" spans="1:22" ht="31.5">
      <c r="A366" s="839">
        <v>357</v>
      </c>
      <c r="B366" s="759">
        <v>7</v>
      </c>
      <c r="C366" s="756" t="s">
        <v>3502</v>
      </c>
      <c r="D366" s="756"/>
      <c r="E366" s="756"/>
      <c r="F366" s="756"/>
      <c r="G366" s="716" t="s">
        <v>7686</v>
      </c>
      <c r="H366" s="756"/>
      <c r="I366" s="759" t="s">
        <v>3790</v>
      </c>
      <c r="J366" s="785">
        <v>383</v>
      </c>
      <c r="K366" s="785">
        <v>28</v>
      </c>
      <c r="L366" s="784">
        <v>100</v>
      </c>
      <c r="M366" s="784"/>
      <c r="N366" s="784"/>
      <c r="O366" s="759" t="s">
        <v>3797</v>
      </c>
      <c r="P366" s="759" t="s">
        <v>3798</v>
      </c>
      <c r="T366" s="815">
        <f>VLOOKUP(L366,'Dat cong dat do'!$D$9:$M$547,5,0)</f>
        <v>0</v>
      </c>
      <c r="U366" s="815">
        <f>VLOOKUP(L366,'Dat cong dat do'!$D$9:$M$547,8,0)</f>
        <v>0</v>
      </c>
      <c r="V366" s="815">
        <v>2</v>
      </c>
    </row>
    <row r="367" spans="1:22" ht="47.25">
      <c r="A367" s="839">
        <v>358</v>
      </c>
      <c r="B367" s="759">
        <v>9</v>
      </c>
      <c r="C367" s="756" t="s">
        <v>3671</v>
      </c>
      <c r="D367" s="756"/>
      <c r="E367" s="756"/>
      <c r="F367" s="756"/>
      <c r="G367" s="716" t="s">
        <v>7686</v>
      </c>
      <c r="H367" s="756"/>
      <c r="I367" s="759" t="s">
        <v>3790</v>
      </c>
      <c r="J367" s="785">
        <v>48</v>
      </c>
      <c r="K367" s="785">
        <v>41</v>
      </c>
      <c r="L367" s="784">
        <v>200</v>
      </c>
      <c r="M367" s="784"/>
      <c r="N367" s="784"/>
      <c r="O367" s="759" t="s">
        <v>3799</v>
      </c>
      <c r="P367" s="759" t="s">
        <v>3676</v>
      </c>
      <c r="T367" s="815">
        <f>VLOOKUP(L367,'Dat cong dat do'!$D$9:$M$547,5,0)</f>
        <v>0</v>
      </c>
      <c r="U367" s="815">
        <f>VLOOKUP(L367,'Dat cong dat do'!$D$9:$M$547,8,0)</f>
        <v>0</v>
      </c>
      <c r="V367" s="815">
        <v>2</v>
      </c>
    </row>
    <row r="368" spans="1:22" ht="47.25">
      <c r="A368" s="839">
        <v>359</v>
      </c>
      <c r="B368" s="759">
        <v>10</v>
      </c>
      <c r="C368" s="756" t="s">
        <v>3527</v>
      </c>
      <c r="D368" s="756"/>
      <c r="E368" s="756"/>
      <c r="F368" s="756"/>
      <c r="G368" s="716" t="s">
        <v>7686</v>
      </c>
      <c r="H368" s="756"/>
      <c r="I368" s="759" t="s">
        <v>3790</v>
      </c>
      <c r="J368" s="785">
        <v>110</v>
      </c>
      <c r="K368" s="785">
        <v>9</v>
      </c>
      <c r="L368" s="784">
        <v>1208</v>
      </c>
      <c r="M368" s="784"/>
      <c r="N368" s="784"/>
      <c r="O368" s="759" t="s">
        <v>3800</v>
      </c>
      <c r="P368" s="759" t="s">
        <v>1932</v>
      </c>
      <c r="T368" s="815">
        <f>VLOOKUP(L368,'Dat cong dat do'!$D$9:$M$547,5,0)</f>
        <v>0</v>
      </c>
      <c r="U368" s="815">
        <f>VLOOKUP(L368,'Dat cong dat do'!$D$9:$M$547,8,0)</f>
        <v>0</v>
      </c>
      <c r="V368" s="815">
        <v>2</v>
      </c>
    </row>
    <row r="369" spans="1:22" ht="31.5">
      <c r="A369" s="839">
        <v>360</v>
      </c>
      <c r="B369" s="759">
        <v>11</v>
      </c>
      <c r="C369" s="756" t="s">
        <v>3487</v>
      </c>
      <c r="D369" s="756"/>
      <c r="E369" s="756"/>
      <c r="F369" s="756"/>
      <c r="G369" s="716" t="s">
        <v>7686</v>
      </c>
      <c r="H369" s="756"/>
      <c r="I369" s="759" t="s">
        <v>3790</v>
      </c>
      <c r="J369" s="785">
        <v>96</v>
      </c>
      <c r="K369" s="785">
        <v>10</v>
      </c>
      <c r="L369" s="784">
        <v>2000</v>
      </c>
      <c r="M369" s="784"/>
      <c r="N369" s="784"/>
      <c r="O369" s="759" t="s">
        <v>3801</v>
      </c>
      <c r="P369" s="759" t="s">
        <v>3802</v>
      </c>
      <c r="T369" s="815">
        <f>VLOOKUP(L369,'Dat cong dat do'!$D$9:$M$547,5,0)</f>
        <v>0</v>
      </c>
      <c r="U369" s="815">
        <f>VLOOKUP(L369,'Dat cong dat do'!$D$9:$M$547,8,0)</f>
        <v>0</v>
      </c>
      <c r="V369" s="815">
        <v>2</v>
      </c>
    </row>
    <row r="370" spans="1:22" ht="47.25">
      <c r="A370" s="839">
        <v>361</v>
      </c>
      <c r="B370" s="759">
        <v>12</v>
      </c>
      <c r="C370" s="756" t="s">
        <v>3515</v>
      </c>
      <c r="D370" s="756"/>
      <c r="E370" s="756"/>
      <c r="F370" s="756"/>
      <c r="G370" s="716" t="s">
        <v>7686</v>
      </c>
      <c r="H370" s="756"/>
      <c r="I370" s="759" t="s">
        <v>3790</v>
      </c>
      <c r="J370" s="785" t="s">
        <v>3803</v>
      </c>
      <c r="K370" s="785">
        <v>25</v>
      </c>
      <c r="L370" s="784">
        <v>180</v>
      </c>
      <c r="M370" s="784"/>
      <c r="N370" s="784"/>
      <c r="O370" s="759" t="s">
        <v>3804</v>
      </c>
      <c r="P370" s="759" t="s">
        <v>3802</v>
      </c>
      <c r="T370" s="815">
        <f>VLOOKUP(L370,'Dat cong dat do'!$D$9:$M$547,5,0)</f>
        <v>0</v>
      </c>
      <c r="U370" s="815">
        <f>VLOOKUP(L370,'Dat cong dat do'!$D$9:$M$547,8,0)</f>
        <v>0</v>
      </c>
      <c r="V370" s="815">
        <v>2</v>
      </c>
    </row>
    <row r="371" spans="1:22" ht="31.5">
      <c r="A371" s="839">
        <v>362</v>
      </c>
      <c r="B371" s="759">
        <v>13</v>
      </c>
      <c r="C371" s="756" t="s">
        <v>3489</v>
      </c>
      <c r="D371" s="756"/>
      <c r="E371" s="756"/>
      <c r="F371" s="756"/>
      <c r="G371" s="716" t="s">
        <v>7686</v>
      </c>
      <c r="H371" s="756"/>
      <c r="I371" s="759" t="s">
        <v>3790</v>
      </c>
      <c r="J371" s="785">
        <v>89</v>
      </c>
      <c r="K371" s="785">
        <v>25</v>
      </c>
      <c r="L371" s="784">
        <v>277</v>
      </c>
      <c r="M371" s="784"/>
      <c r="N371" s="784"/>
      <c r="O371" s="759" t="s">
        <v>3805</v>
      </c>
      <c r="P371" s="759" t="s">
        <v>3676</v>
      </c>
      <c r="T371" s="815">
        <f>VLOOKUP(L371,'Dat cong dat do'!$D$9:$M$547,5,0)</f>
        <v>0</v>
      </c>
      <c r="U371" s="815">
        <f>VLOOKUP(L371,'Dat cong dat do'!$D$9:$M$547,8,0)</f>
        <v>0</v>
      </c>
      <c r="V371" s="815">
        <v>2</v>
      </c>
    </row>
    <row r="372" spans="1:22">
      <c r="A372" s="839">
        <v>363</v>
      </c>
      <c r="B372" s="3925">
        <v>14</v>
      </c>
      <c r="C372" s="3926" t="s">
        <v>3493</v>
      </c>
      <c r="D372" s="756"/>
      <c r="E372" s="756"/>
      <c r="F372" s="756"/>
      <c r="G372" s="716" t="s">
        <v>7686</v>
      </c>
      <c r="H372" s="756"/>
      <c r="I372" s="759" t="s">
        <v>3790</v>
      </c>
      <c r="J372" s="3927">
        <v>18</v>
      </c>
      <c r="K372" s="3927">
        <v>37</v>
      </c>
      <c r="L372" s="3928">
        <v>200</v>
      </c>
      <c r="M372" s="784"/>
      <c r="N372" s="784"/>
      <c r="O372" s="3925" t="s">
        <v>3806</v>
      </c>
      <c r="P372" s="759" t="s">
        <v>3368</v>
      </c>
      <c r="T372" s="815">
        <f>VLOOKUP(L372,'Dat cong dat do'!$D$9:$M$547,5,0)</f>
        <v>0</v>
      </c>
      <c r="U372" s="815">
        <f>VLOOKUP(L372,'Dat cong dat do'!$D$9:$M$547,8,0)</f>
        <v>0</v>
      </c>
      <c r="V372" s="815">
        <v>2</v>
      </c>
    </row>
    <row r="373" spans="1:22">
      <c r="A373" s="839">
        <v>364</v>
      </c>
      <c r="B373" s="3925"/>
      <c r="C373" s="3926"/>
      <c r="D373" s="756"/>
      <c r="E373" s="756"/>
      <c r="F373" s="756"/>
      <c r="G373" s="716" t="s">
        <v>7686</v>
      </c>
      <c r="H373" s="756"/>
      <c r="I373" s="759" t="s">
        <v>3790</v>
      </c>
      <c r="J373" s="3927"/>
      <c r="K373" s="3927"/>
      <c r="L373" s="3928"/>
      <c r="M373" s="784"/>
      <c r="N373" s="784"/>
      <c r="O373" s="3925"/>
      <c r="P373" s="759" t="s">
        <v>3807</v>
      </c>
      <c r="T373" s="815" t="e">
        <f>VLOOKUP(L373,'Dat cong dat do'!$D$9:$M$547,5,0)</f>
        <v>#N/A</v>
      </c>
      <c r="U373" s="815" t="e">
        <f>VLOOKUP(L373,'Dat cong dat do'!$D$9:$M$547,8,0)</f>
        <v>#N/A</v>
      </c>
      <c r="V373" s="815">
        <v>2</v>
      </c>
    </row>
    <row r="374" spans="1:22">
      <c r="A374" s="839">
        <v>365</v>
      </c>
      <c r="B374" s="759">
        <v>15</v>
      </c>
      <c r="C374" s="756" t="s">
        <v>3808</v>
      </c>
      <c r="D374" s="756"/>
      <c r="E374" s="756"/>
      <c r="F374" s="756"/>
      <c r="G374" s="716" t="s">
        <v>7686</v>
      </c>
      <c r="H374" s="756"/>
      <c r="I374" s="759" t="s">
        <v>3790</v>
      </c>
      <c r="J374" s="785">
        <v>140</v>
      </c>
      <c r="K374" s="785">
        <v>32</v>
      </c>
      <c r="L374" s="784">
        <v>225</v>
      </c>
      <c r="M374" s="784"/>
      <c r="N374" s="784"/>
      <c r="O374" s="759" t="s">
        <v>3809</v>
      </c>
      <c r="P374" s="759" t="s">
        <v>3676</v>
      </c>
      <c r="T374" s="815">
        <f>VLOOKUP(L374,'Dat cong dat do'!$D$9:$M$547,5,0)</f>
        <v>0</v>
      </c>
      <c r="U374" s="815">
        <f>VLOOKUP(L374,'Dat cong dat do'!$D$9:$M$547,8,0)</f>
        <v>0</v>
      </c>
      <c r="V374" s="815">
        <v>2</v>
      </c>
    </row>
    <row r="375" spans="1:22" ht="31.5">
      <c r="A375" s="839">
        <v>366</v>
      </c>
      <c r="B375" s="759">
        <v>16</v>
      </c>
      <c r="C375" s="756" t="s">
        <v>3808</v>
      </c>
      <c r="D375" s="756"/>
      <c r="E375" s="756"/>
      <c r="F375" s="756"/>
      <c r="G375" s="716" t="s">
        <v>7686</v>
      </c>
      <c r="H375" s="756"/>
      <c r="I375" s="759" t="s">
        <v>3790</v>
      </c>
      <c r="J375" s="785">
        <v>362</v>
      </c>
      <c r="K375" s="785">
        <v>33</v>
      </c>
      <c r="L375" s="784">
        <v>250</v>
      </c>
      <c r="M375" s="784"/>
      <c r="N375" s="784"/>
      <c r="O375" s="759" t="s">
        <v>3810</v>
      </c>
      <c r="P375" s="759" t="s">
        <v>1017</v>
      </c>
      <c r="T375" s="815">
        <f>VLOOKUP(L375,'Dat cong dat do'!$D$9:$M$547,5,0)</f>
        <v>0</v>
      </c>
      <c r="U375" s="815">
        <f>VLOOKUP(L375,'Dat cong dat do'!$D$9:$M$547,8,0)</f>
        <v>0</v>
      </c>
      <c r="V375" s="815">
        <v>2</v>
      </c>
    </row>
    <row r="376" spans="1:22" ht="31.5">
      <c r="A376" s="839">
        <v>367</v>
      </c>
      <c r="B376" s="755">
        <v>17</v>
      </c>
      <c r="C376" s="787" t="s">
        <v>3502</v>
      </c>
      <c r="D376" s="787"/>
      <c r="E376" s="787"/>
      <c r="F376" s="787"/>
      <c r="G376" s="716" t="s">
        <v>7686</v>
      </c>
      <c r="H376" s="787"/>
      <c r="I376" s="759" t="s">
        <v>3790</v>
      </c>
      <c r="J376" s="789">
        <v>236</v>
      </c>
      <c r="K376" s="789">
        <v>33</v>
      </c>
      <c r="L376" s="788">
        <v>291</v>
      </c>
      <c r="M376" s="788"/>
      <c r="N376" s="788"/>
      <c r="O376" s="759" t="s">
        <v>3810</v>
      </c>
      <c r="P376" s="759" t="s">
        <v>1017</v>
      </c>
      <c r="T376" s="815">
        <f>VLOOKUP(L376,'Dat cong dat do'!$D$9:$M$547,5,0)</f>
        <v>0</v>
      </c>
      <c r="U376" s="815">
        <f>VLOOKUP(L376,'Dat cong dat do'!$D$9:$M$547,8,0)</f>
        <v>0</v>
      </c>
      <c r="V376" s="815">
        <v>2</v>
      </c>
    </row>
    <row r="377" spans="1:22" ht="31.5">
      <c r="A377" s="839">
        <v>368</v>
      </c>
      <c r="B377" s="758">
        <v>18</v>
      </c>
      <c r="C377" s="756" t="s">
        <v>3497</v>
      </c>
      <c r="D377" s="756"/>
      <c r="E377" s="756"/>
      <c r="F377" s="756"/>
      <c r="G377" s="716" t="s">
        <v>7686</v>
      </c>
      <c r="H377" s="756"/>
      <c r="I377" s="759" t="s">
        <v>3790</v>
      </c>
      <c r="J377" s="758">
        <v>22</v>
      </c>
      <c r="K377" s="758">
        <v>4</v>
      </c>
      <c r="L377" s="784">
        <v>20000</v>
      </c>
      <c r="M377" s="757"/>
      <c r="N377" s="757"/>
      <c r="O377" s="759" t="s">
        <v>3811</v>
      </c>
      <c r="P377" s="759" t="s">
        <v>3812</v>
      </c>
      <c r="T377" s="815">
        <f>VLOOKUP(L377,'Dat cong dat do'!$D$9:$M$547,5,0)</f>
        <v>0</v>
      </c>
      <c r="U377" s="815">
        <f>VLOOKUP(L377,'Dat cong dat do'!$D$9:$M$547,8,0)</f>
        <v>0</v>
      </c>
      <c r="V377" s="815">
        <v>2</v>
      </c>
    </row>
    <row r="378" spans="1:22" ht="31.5">
      <c r="A378" s="839">
        <v>369</v>
      </c>
      <c r="B378" s="758">
        <v>20</v>
      </c>
      <c r="C378" s="756" t="s">
        <v>3487</v>
      </c>
      <c r="D378" s="756"/>
      <c r="E378" s="756"/>
      <c r="F378" s="756"/>
      <c r="G378" s="716" t="s">
        <v>7686</v>
      </c>
      <c r="H378" s="756"/>
      <c r="I378" s="759" t="s">
        <v>3790</v>
      </c>
      <c r="J378" s="758">
        <v>13</v>
      </c>
      <c r="K378" s="758">
        <v>27</v>
      </c>
      <c r="L378" s="784">
        <v>500</v>
      </c>
      <c r="M378" s="757"/>
      <c r="N378" s="757"/>
      <c r="O378" s="759" t="s">
        <v>3813</v>
      </c>
      <c r="P378" s="759" t="s">
        <v>3484</v>
      </c>
      <c r="T378" s="815">
        <f>VLOOKUP(L378,'Dat cong dat do'!$D$9:$M$547,5,0)</f>
        <v>0</v>
      </c>
      <c r="U378" s="815">
        <f>VLOOKUP(L378,'Dat cong dat do'!$D$9:$M$547,8,0)</f>
        <v>0</v>
      </c>
      <c r="V378" s="815">
        <v>2</v>
      </c>
    </row>
    <row r="379" spans="1:22">
      <c r="A379" s="839">
        <v>370</v>
      </c>
      <c r="B379" s="3693">
        <v>1</v>
      </c>
      <c r="C379" s="3929" t="s">
        <v>3698</v>
      </c>
      <c r="D379" s="799"/>
      <c r="E379" s="799"/>
      <c r="F379" s="799"/>
      <c r="G379" s="716" t="s">
        <v>7686</v>
      </c>
      <c r="H379" s="799"/>
      <c r="I379" s="562" t="s">
        <v>3530</v>
      </c>
      <c r="J379" s="565">
        <v>297</v>
      </c>
      <c r="K379" s="565">
        <v>23</v>
      </c>
      <c r="L379" s="3930">
        <v>197256</v>
      </c>
      <c r="M379" s="810"/>
      <c r="N379" s="810"/>
      <c r="O379" s="3693" t="s">
        <v>3699</v>
      </c>
      <c r="P379" s="3693" t="s">
        <v>3701</v>
      </c>
      <c r="T379" s="815">
        <f>VLOOKUP(L379,'Dat cong dat do'!$D$9:$M$547,5,0)</f>
        <v>0</v>
      </c>
      <c r="U379" s="815">
        <f>VLOOKUP(L379,'Dat cong dat do'!$D$9:$M$547,8,0)</f>
        <v>0</v>
      </c>
      <c r="V379" s="815">
        <v>2</v>
      </c>
    </row>
    <row r="380" spans="1:22">
      <c r="A380" s="839">
        <v>371</v>
      </c>
      <c r="B380" s="3694"/>
      <c r="C380" s="3929"/>
      <c r="D380" s="799"/>
      <c r="E380" s="799"/>
      <c r="F380" s="799"/>
      <c r="G380" s="716" t="s">
        <v>7686</v>
      </c>
      <c r="H380" s="799"/>
      <c r="I380" s="562" t="s">
        <v>3530</v>
      </c>
      <c r="J380" s="565">
        <v>60</v>
      </c>
      <c r="K380" s="565">
        <v>29</v>
      </c>
      <c r="L380" s="3930"/>
      <c r="M380" s="752"/>
      <c r="N380" s="752"/>
      <c r="O380" s="3694"/>
      <c r="P380" s="3931"/>
      <c r="T380" s="815" t="e">
        <f>VLOOKUP(L380,'Dat cong dat do'!$D$9:$M$547,5,0)</f>
        <v>#N/A</v>
      </c>
      <c r="U380" s="815" t="e">
        <f>VLOOKUP(L380,'Dat cong dat do'!$D$9:$M$547,8,0)</f>
        <v>#N/A</v>
      </c>
      <c r="V380" s="815">
        <v>2</v>
      </c>
    </row>
    <row r="381" spans="1:22">
      <c r="A381" s="839">
        <v>372</v>
      </c>
      <c r="B381" s="3694"/>
      <c r="C381" s="3929"/>
      <c r="D381" s="799"/>
      <c r="E381" s="799"/>
      <c r="F381" s="799"/>
      <c r="G381" s="716" t="s">
        <v>7686</v>
      </c>
      <c r="H381" s="799"/>
      <c r="I381" s="562" t="s">
        <v>3530</v>
      </c>
      <c r="J381" s="565">
        <v>30</v>
      </c>
      <c r="K381" s="565">
        <v>29</v>
      </c>
      <c r="L381" s="3930"/>
      <c r="M381" s="752"/>
      <c r="N381" s="752"/>
      <c r="O381" s="3694"/>
      <c r="P381" s="3931"/>
      <c r="T381" s="815" t="e">
        <f>VLOOKUP(L381,'Dat cong dat do'!$D$9:$M$547,5,0)</f>
        <v>#N/A</v>
      </c>
      <c r="U381" s="815" t="e">
        <f>VLOOKUP(L381,'Dat cong dat do'!$D$9:$M$547,8,0)</f>
        <v>#N/A</v>
      </c>
      <c r="V381" s="815">
        <v>2</v>
      </c>
    </row>
    <row r="382" spans="1:22">
      <c r="A382" s="839">
        <v>373</v>
      </c>
      <c r="B382" s="3694"/>
      <c r="C382" s="3929"/>
      <c r="D382" s="799"/>
      <c r="E382" s="799"/>
      <c r="F382" s="799"/>
      <c r="G382" s="716" t="s">
        <v>7686</v>
      </c>
      <c r="H382" s="799"/>
      <c r="I382" s="562" t="s">
        <v>3530</v>
      </c>
      <c r="J382" s="565">
        <v>61</v>
      </c>
      <c r="K382" s="565">
        <v>29</v>
      </c>
      <c r="L382" s="3930"/>
      <c r="M382" s="752"/>
      <c r="N382" s="752"/>
      <c r="O382" s="3694"/>
      <c r="P382" s="3931"/>
      <c r="T382" s="815" t="e">
        <f>VLOOKUP(L382,'Dat cong dat do'!$D$9:$M$547,5,0)</f>
        <v>#N/A</v>
      </c>
      <c r="U382" s="815" t="e">
        <f>VLOOKUP(L382,'Dat cong dat do'!$D$9:$M$547,8,0)</f>
        <v>#N/A</v>
      </c>
      <c r="V382" s="815">
        <v>2</v>
      </c>
    </row>
    <row r="383" spans="1:22">
      <c r="A383" s="839">
        <v>374</v>
      </c>
      <c r="B383" s="3694"/>
      <c r="C383" s="3929"/>
      <c r="D383" s="799"/>
      <c r="E383" s="799"/>
      <c r="F383" s="799"/>
      <c r="G383" s="716" t="s">
        <v>7686</v>
      </c>
      <c r="H383" s="799"/>
      <c r="I383" s="562" t="s">
        <v>3530</v>
      </c>
      <c r="J383" s="565">
        <v>29</v>
      </c>
      <c r="K383" s="565">
        <v>29</v>
      </c>
      <c r="L383" s="3930"/>
      <c r="M383" s="752"/>
      <c r="N383" s="752"/>
      <c r="O383" s="3694"/>
      <c r="P383" s="3931"/>
      <c r="T383" s="815" t="e">
        <f>VLOOKUP(L383,'Dat cong dat do'!$D$9:$M$547,5,0)</f>
        <v>#N/A</v>
      </c>
      <c r="U383" s="815" t="e">
        <f>VLOOKUP(L383,'Dat cong dat do'!$D$9:$M$547,8,0)</f>
        <v>#N/A</v>
      </c>
      <c r="V383" s="815">
        <v>2</v>
      </c>
    </row>
    <row r="384" spans="1:22">
      <c r="A384" s="839">
        <v>375</v>
      </c>
      <c r="B384" s="3694"/>
      <c r="C384" s="3929"/>
      <c r="D384" s="799"/>
      <c r="E384" s="799"/>
      <c r="F384" s="799"/>
      <c r="G384" s="716" t="s">
        <v>7686</v>
      </c>
      <c r="H384" s="799"/>
      <c r="I384" s="562" t="s">
        <v>3530</v>
      </c>
      <c r="J384" s="565">
        <v>28</v>
      </c>
      <c r="K384" s="565">
        <v>29</v>
      </c>
      <c r="L384" s="3930"/>
      <c r="M384" s="752"/>
      <c r="N384" s="752"/>
      <c r="O384" s="3694"/>
      <c r="P384" s="3931"/>
      <c r="T384" s="815" t="e">
        <f>VLOOKUP(L384,'Dat cong dat do'!$D$9:$M$547,5,0)</f>
        <v>#N/A</v>
      </c>
      <c r="U384" s="815" t="e">
        <f>VLOOKUP(L384,'Dat cong dat do'!$D$9:$M$547,8,0)</f>
        <v>#N/A</v>
      </c>
      <c r="V384" s="815">
        <v>2</v>
      </c>
    </row>
    <row r="385" spans="1:22">
      <c r="A385" s="839">
        <v>376</v>
      </c>
      <c r="B385" s="3694"/>
      <c r="C385" s="3929"/>
      <c r="D385" s="799"/>
      <c r="E385" s="799"/>
      <c r="F385" s="799"/>
      <c r="G385" s="716" t="s">
        <v>7686</v>
      </c>
      <c r="H385" s="799"/>
      <c r="I385" s="562" t="s">
        <v>3530</v>
      </c>
      <c r="J385" s="565">
        <v>62</v>
      </c>
      <c r="K385" s="565">
        <v>29</v>
      </c>
      <c r="L385" s="3930"/>
      <c r="M385" s="752"/>
      <c r="N385" s="752"/>
      <c r="O385" s="3694"/>
      <c r="P385" s="3931"/>
      <c r="T385" s="815" t="e">
        <f>VLOOKUP(L385,'Dat cong dat do'!$D$9:$M$547,5,0)</f>
        <v>#N/A</v>
      </c>
      <c r="U385" s="815" t="e">
        <f>VLOOKUP(L385,'Dat cong dat do'!$D$9:$M$547,8,0)</f>
        <v>#N/A</v>
      </c>
      <c r="V385" s="815">
        <v>2</v>
      </c>
    </row>
    <row r="386" spans="1:22">
      <c r="A386" s="839">
        <v>377</v>
      </c>
      <c r="B386" s="3694"/>
      <c r="C386" s="3929"/>
      <c r="D386" s="799"/>
      <c r="E386" s="799"/>
      <c r="F386" s="799"/>
      <c r="G386" s="716" t="s">
        <v>7686</v>
      </c>
      <c r="H386" s="799"/>
      <c r="I386" s="562" t="s">
        <v>3530</v>
      </c>
      <c r="J386" s="565">
        <v>26</v>
      </c>
      <c r="K386" s="565">
        <v>29</v>
      </c>
      <c r="L386" s="3930"/>
      <c r="M386" s="752"/>
      <c r="N386" s="752"/>
      <c r="O386" s="3694"/>
      <c r="P386" s="3931"/>
      <c r="T386" s="815" t="e">
        <f>VLOOKUP(L386,'Dat cong dat do'!$D$9:$M$547,5,0)</f>
        <v>#N/A</v>
      </c>
      <c r="U386" s="815" t="e">
        <f>VLOOKUP(L386,'Dat cong dat do'!$D$9:$M$547,8,0)</f>
        <v>#N/A</v>
      </c>
      <c r="V386" s="815">
        <v>2</v>
      </c>
    </row>
    <row r="387" spans="1:22">
      <c r="A387" s="839">
        <v>378</v>
      </c>
      <c r="B387" s="3694"/>
      <c r="C387" s="3929"/>
      <c r="D387" s="799"/>
      <c r="E387" s="799"/>
      <c r="F387" s="799"/>
      <c r="G387" s="716" t="s">
        <v>7686</v>
      </c>
      <c r="H387" s="799"/>
      <c r="I387" s="562" t="s">
        <v>3530</v>
      </c>
      <c r="J387" s="565">
        <v>27</v>
      </c>
      <c r="K387" s="565">
        <v>29</v>
      </c>
      <c r="L387" s="3930"/>
      <c r="M387" s="752"/>
      <c r="N387" s="752"/>
      <c r="O387" s="3694"/>
      <c r="P387" s="3931"/>
      <c r="T387" s="815" t="e">
        <f>VLOOKUP(L387,'Dat cong dat do'!$D$9:$M$547,5,0)</f>
        <v>#N/A</v>
      </c>
      <c r="U387" s="815" t="e">
        <f>VLOOKUP(L387,'Dat cong dat do'!$D$9:$M$547,8,0)</f>
        <v>#N/A</v>
      </c>
      <c r="V387" s="815">
        <v>2</v>
      </c>
    </row>
    <row r="388" spans="1:22">
      <c r="A388" s="839">
        <v>379</v>
      </c>
      <c r="B388" s="3694"/>
      <c r="C388" s="3929"/>
      <c r="D388" s="799"/>
      <c r="E388" s="799"/>
      <c r="F388" s="799"/>
      <c r="G388" s="716" t="s">
        <v>7686</v>
      </c>
      <c r="H388" s="799"/>
      <c r="I388" s="562" t="s">
        <v>3530</v>
      </c>
      <c r="J388" s="565">
        <v>1</v>
      </c>
      <c r="K388" s="565">
        <v>30</v>
      </c>
      <c r="L388" s="3930"/>
      <c r="M388" s="752"/>
      <c r="N388" s="752"/>
      <c r="O388" s="3694"/>
      <c r="P388" s="3931"/>
      <c r="T388" s="815" t="e">
        <f>VLOOKUP(L388,'Dat cong dat do'!$D$9:$M$547,5,0)</f>
        <v>#N/A</v>
      </c>
      <c r="U388" s="815" t="e">
        <f>VLOOKUP(L388,'Dat cong dat do'!$D$9:$M$547,8,0)</f>
        <v>#N/A</v>
      </c>
      <c r="V388" s="815">
        <v>2</v>
      </c>
    </row>
    <row r="389" spans="1:22">
      <c r="A389" s="839">
        <v>380</v>
      </c>
      <c r="B389" s="3695"/>
      <c r="C389" s="3929"/>
      <c r="D389" s="799"/>
      <c r="E389" s="799"/>
      <c r="F389" s="799"/>
      <c r="G389" s="716" t="s">
        <v>7686</v>
      </c>
      <c r="H389" s="799"/>
      <c r="I389" s="562" t="s">
        <v>3530</v>
      </c>
      <c r="J389" s="565">
        <v>18</v>
      </c>
      <c r="K389" s="565">
        <v>30</v>
      </c>
      <c r="L389" s="3930"/>
      <c r="M389" s="727"/>
      <c r="N389" s="727"/>
      <c r="O389" s="3695"/>
      <c r="P389" s="3932"/>
      <c r="T389" s="815" t="e">
        <f>VLOOKUP(L389,'Dat cong dat do'!$D$9:$M$547,5,0)</f>
        <v>#N/A</v>
      </c>
      <c r="U389" s="815" t="e">
        <f>VLOOKUP(L389,'Dat cong dat do'!$D$9:$M$547,8,0)</f>
        <v>#N/A</v>
      </c>
      <c r="V389" s="815">
        <v>2</v>
      </c>
    </row>
    <row r="390" spans="1:22">
      <c r="A390" s="839">
        <v>381</v>
      </c>
      <c r="B390" s="3693">
        <v>2</v>
      </c>
      <c r="C390" s="3929" t="s">
        <v>3702</v>
      </c>
      <c r="D390" s="799"/>
      <c r="E390" s="799"/>
      <c r="F390" s="799"/>
      <c r="G390" s="716" t="s">
        <v>7686</v>
      </c>
      <c r="H390" s="799"/>
      <c r="I390" s="562" t="s">
        <v>3530</v>
      </c>
      <c r="J390" s="565">
        <v>22</v>
      </c>
      <c r="K390" s="565">
        <v>19</v>
      </c>
      <c r="L390" s="3930">
        <v>15074</v>
      </c>
      <c r="M390" s="810"/>
      <c r="N390" s="810"/>
      <c r="O390" s="3693" t="s">
        <v>542</v>
      </c>
      <c r="P390" s="3693" t="s">
        <v>3703</v>
      </c>
      <c r="T390" s="815">
        <f>VLOOKUP(L390,'Dat cong dat do'!$D$9:$M$547,5,0)</f>
        <v>0</v>
      </c>
      <c r="U390" s="815">
        <f>VLOOKUP(L390,'Dat cong dat do'!$D$9:$M$547,8,0)</f>
        <v>0</v>
      </c>
      <c r="V390" s="815">
        <v>2</v>
      </c>
    </row>
    <row r="391" spans="1:22">
      <c r="A391" s="839">
        <v>382</v>
      </c>
      <c r="B391" s="3694"/>
      <c r="C391" s="3929"/>
      <c r="D391" s="799"/>
      <c r="E391" s="799"/>
      <c r="F391" s="799"/>
      <c r="G391" s="716" t="s">
        <v>7686</v>
      </c>
      <c r="H391" s="799"/>
      <c r="I391" s="562" t="s">
        <v>3530</v>
      </c>
      <c r="J391" s="565">
        <v>23</v>
      </c>
      <c r="K391" s="565">
        <v>19</v>
      </c>
      <c r="L391" s="3930"/>
      <c r="M391" s="752"/>
      <c r="N391" s="752"/>
      <c r="O391" s="3694"/>
      <c r="P391" s="3694"/>
      <c r="T391" s="815" t="e">
        <f>VLOOKUP(L391,'Dat cong dat do'!$D$9:$M$547,5,0)</f>
        <v>#N/A</v>
      </c>
      <c r="U391" s="815" t="e">
        <f>VLOOKUP(L391,'Dat cong dat do'!$D$9:$M$547,8,0)</f>
        <v>#N/A</v>
      </c>
      <c r="V391" s="815">
        <v>2</v>
      </c>
    </row>
    <row r="392" spans="1:22">
      <c r="A392" s="839">
        <v>383</v>
      </c>
      <c r="B392" s="3694"/>
      <c r="C392" s="3929"/>
      <c r="D392" s="799"/>
      <c r="E392" s="799"/>
      <c r="F392" s="799"/>
      <c r="G392" s="716" t="s">
        <v>7686</v>
      </c>
      <c r="H392" s="799"/>
      <c r="I392" s="562" t="s">
        <v>3530</v>
      </c>
      <c r="J392" s="565">
        <v>225</v>
      </c>
      <c r="K392" s="565">
        <v>19</v>
      </c>
      <c r="L392" s="3930"/>
      <c r="M392" s="752"/>
      <c r="N392" s="752"/>
      <c r="O392" s="3694"/>
      <c r="P392" s="3694"/>
      <c r="T392" s="815" t="e">
        <f>VLOOKUP(L392,'Dat cong dat do'!$D$9:$M$547,5,0)</f>
        <v>#N/A</v>
      </c>
      <c r="U392" s="815" t="e">
        <f>VLOOKUP(L392,'Dat cong dat do'!$D$9:$M$547,8,0)</f>
        <v>#N/A</v>
      </c>
      <c r="V392" s="815">
        <v>2</v>
      </c>
    </row>
    <row r="393" spans="1:22">
      <c r="A393" s="839">
        <v>384</v>
      </c>
      <c r="B393" s="3694"/>
      <c r="C393" s="3929"/>
      <c r="D393" s="799"/>
      <c r="E393" s="799"/>
      <c r="F393" s="799"/>
      <c r="G393" s="716" t="s">
        <v>7686</v>
      </c>
      <c r="H393" s="799"/>
      <c r="I393" s="562" t="s">
        <v>3530</v>
      </c>
      <c r="J393" s="565">
        <v>2</v>
      </c>
      <c r="K393" s="565">
        <v>19</v>
      </c>
      <c r="L393" s="3930"/>
      <c r="M393" s="752"/>
      <c r="N393" s="752"/>
      <c r="O393" s="3694"/>
      <c r="P393" s="3694"/>
      <c r="T393" s="815" t="e">
        <f>VLOOKUP(L393,'Dat cong dat do'!$D$9:$M$547,5,0)</f>
        <v>#N/A</v>
      </c>
      <c r="U393" s="815" t="e">
        <f>VLOOKUP(L393,'Dat cong dat do'!$D$9:$M$547,8,0)</f>
        <v>#N/A</v>
      </c>
      <c r="V393" s="815">
        <v>2</v>
      </c>
    </row>
    <row r="394" spans="1:22">
      <c r="A394" s="839">
        <v>385</v>
      </c>
      <c r="B394" s="3694"/>
      <c r="C394" s="3929"/>
      <c r="D394" s="799"/>
      <c r="E394" s="799"/>
      <c r="F394" s="799"/>
      <c r="G394" s="716" t="s">
        <v>7686</v>
      </c>
      <c r="H394" s="799"/>
      <c r="I394" s="562" t="s">
        <v>3530</v>
      </c>
      <c r="J394" s="565">
        <v>3</v>
      </c>
      <c r="K394" s="565">
        <v>19</v>
      </c>
      <c r="L394" s="3930"/>
      <c r="M394" s="752"/>
      <c r="N394" s="752"/>
      <c r="O394" s="3694"/>
      <c r="P394" s="3694"/>
      <c r="T394" s="815" t="e">
        <f>VLOOKUP(L394,'Dat cong dat do'!$D$9:$M$547,5,0)</f>
        <v>#N/A</v>
      </c>
      <c r="U394" s="815" t="e">
        <f>VLOOKUP(L394,'Dat cong dat do'!$D$9:$M$547,8,0)</f>
        <v>#N/A</v>
      </c>
      <c r="V394" s="815">
        <v>2</v>
      </c>
    </row>
    <row r="395" spans="1:22">
      <c r="A395" s="839">
        <v>386</v>
      </c>
      <c r="B395" s="3694"/>
      <c r="C395" s="3929"/>
      <c r="D395" s="799"/>
      <c r="E395" s="799"/>
      <c r="F395" s="799"/>
      <c r="G395" s="716" t="s">
        <v>7686</v>
      </c>
      <c r="H395" s="799"/>
      <c r="I395" s="562" t="s">
        <v>3530</v>
      </c>
      <c r="J395" s="565">
        <v>4</v>
      </c>
      <c r="K395" s="565">
        <v>19</v>
      </c>
      <c r="L395" s="3930"/>
      <c r="M395" s="752"/>
      <c r="N395" s="752"/>
      <c r="O395" s="3694"/>
      <c r="P395" s="3694"/>
      <c r="T395" s="815" t="e">
        <f>VLOOKUP(L395,'Dat cong dat do'!$D$9:$M$547,5,0)</f>
        <v>#N/A</v>
      </c>
      <c r="U395" s="815" t="e">
        <f>VLOOKUP(L395,'Dat cong dat do'!$D$9:$M$547,8,0)</f>
        <v>#N/A</v>
      </c>
      <c r="V395" s="815">
        <v>2</v>
      </c>
    </row>
    <row r="396" spans="1:22">
      <c r="A396" s="839">
        <v>387</v>
      </c>
      <c r="B396" s="3694"/>
      <c r="C396" s="3929"/>
      <c r="D396" s="799"/>
      <c r="E396" s="799"/>
      <c r="F396" s="799"/>
      <c r="G396" s="716" t="s">
        <v>7686</v>
      </c>
      <c r="H396" s="799"/>
      <c r="I396" s="562" t="s">
        <v>3530</v>
      </c>
      <c r="J396" s="565">
        <v>1</v>
      </c>
      <c r="K396" s="565">
        <v>19</v>
      </c>
      <c r="L396" s="3930"/>
      <c r="M396" s="752"/>
      <c r="N396" s="752"/>
      <c r="O396" s="3694"/>
      <c r="P396" s="3694"/>
      <c r="T396" s="815" t="e">
        <f>VLOOKUP(L396,'Dat cong dat do'!$D$9:$M$547,5,0)</f>
        <v>#N/A</v>
      </c>
      <c r="U396" s="815" t="e">
        <f>VLOOKUP(L396,'Dat cong dat do'!$D$9:$M$547,8,0)</f>
        <v>#N/A</v>
      </c>
      <c r="V396" s="815">
        <v>2</v>
      </c>
    </row>
    <row r="397" spans="1:22">
      <c r="A397" s="839">
        <v>388</v>
      </c>
      <c r="B397" s="3694"/>
      <c r="C397" s="3929"/>
      <c r="D397" s="799"/>
      <c r="E397" s="799"/>
      <c r="F397" s="799"/>
      <c r="G397" s="716" t="s">
        <v>7686</v>
      </c>
      <c r="H397" s="799"/>
      <c r="I397" s="562" t="s">
        <v>3530</v>
      </c>
      <c r="J397" s="565">
        <v>5</v>
      </c>
      <c r="K397" s="565">
        <v>19</v>
      </c>
      <c r="L397" s="3930"/>
      <c r="M397" s="752"/>
      <c r="N397" s="752"/>
      <c r="O397" s="3694"/>
      <c r="P397" s="3694"/>
      <c r="T397" s="815" t="e">
        <f>VLOOKUP(L397,'Dat cong dat do'!$D$9:$M$547,5,0)</f>
        <v>#N/A</v>
      </c>
      <c r="U397" s="815" t="e">
        <f>VLOOKUP(L397,'Dat cong dat do'!$D$9:$M$547,8,0)</f>
        <v>#N/A</v>
      </c>
      <c r="V397" s="815">
        <v>2</v>
      </c>
    </row>
    <row r="398" spans="1:22">
      <c r="A398" s="839">
        <v>389</v>
      </c>
      <c r="B398" s="3694"/>
      <c r="C398" s="3929"/>
      <c r="D398" s="799"/>
      <c r="E398" s="799"/>
      <c r="F398" s="799"/>
      <c r="G398" s="716" t="s">
        <v>7686</v>
      </c>
      <c r="H398" s="799"/>
      <c r="I398" s="562" t="s">
        <v>3530</v>
      </c>
      <c r="J398" s="565">
        <v>8</v>
      </c>
      <c r="K398" s="565">
        <v>19</v>
      </c>
      <c r="L398" s="3930"/>
      <c r="M398" s="752"/>
      <c r="N398" s="752"/>
      <c r="O398" s="3694"/>
      <c r="P398" s="3694"/>
      <c r="T398" s="815" t="e">
        <f>VLOOKUP(L398,'Dat cong dat do'!$D$9:$M$547,5,0)</f>
        <v>#N/A</v>
      </c>
      <c r="U398" s="815" t="e">
        <f>VLOOKUP(L398,'Dat cong dat do'!$D$9:$M$547,8,0)</f>
        <v>#N/A</v>
      </c>
      <c r="V398" s="815">
        <v>2</v>
      </c>
    </row>
    <row r="399" spans="1:22">
      <c r="A399" s="839">
        <v>390</v>
      </c>
      <c r="B399" s="3694"/>
      <c r="C399" s="3929"/>
      <c r="D399" s="799"/>
      <c r="E399" s="799"/>
      <c r="F399" s="799"/>
      <c r="G399" s="716" t="s">
        <v>7686</v>
      </c>
      <c r="H399" s="799"/>
      <c r="I399" s="562" t="s">
        <v>3530</v>
      </c>
      <c r="J399" s="565">
        <v>19</v>
      </c>
      <c r="K399" s="565">
        <v>19</v>
      </c>
      <c r="L399" s="3930"/>
      <c r="M399" s="752"/>
      <c r="N399" s="752"/>
      <c r="O399" s="3694"/>
      <c r="P399" s="3694"/>
      <c r="T399" s="815" t="e">
        <f>VLOOKUP(L399,'Dat cong dat do'!$D$9:$M$547,5,0)</f>
        <v>#N/A</v>
      </c>
      <c r="U399" s="815" t="e">
        <f>VLOOKUP(L399,'Dat cong dat do'!$D$9:$M$547,8,0)</f>
        <v>#N/A</v>
      </c>
      <c r="V399" s="815">
        <v>2</v>
      </c>
    </row>
    <row r="400" spans="1:22">
      <c r="A400" s="839">
        <v>391</v>
      </c>
      <c r="B400" s="3694"/>
      <c r="C400" s="3929"/>
      <c r="D400" s="799"/>
      <c r="E400" s="799"/>
      <c r="F400" s="799"/>
      <c r="G400" s="716" t="s">
        <v>7686</v>
      </c>
      <c r="H400" s="799"/>
      <c r="I400" s="562" t="s">
        <v>3530</v>
      </c>
      <c r="J400" s="565">
        <v>20</v>
      </c>
      <c r="K400" s="565">
        <v>19</v>
      </c>
      <c r="L400" s="3930"/>
      <c r="M400" s="752"/>
      <c r="N400" s="752"/>
      <c r="O400" s="3694"/>
      <c r="P400" s="3694"/>
      <c r="T400" s="815" t="e">
        <f>VLOOKUP(L400,'Dat cong dat do'!$D$9:$M$547,5,0)</f>
        <v>#N/A</v>
      </c>
      <c r="U400" s="815" t="e">
        <f>VLOOKUP(L400,'Dat cong dat do'!$D$9:$M$547,8,0)</f>
        <v>#N/A</v>
      </c>
      <c r="V400" s="815">
        <v>2</v>
      </c>
    </row>
    <row r="401" spans="1:22">
      <c r="A401" s="839">
        <v>392</v>
      </c>
      <c r="B401" s="3694"/>
      <c r="C401" s="3929"/>
      <c r="D401" s="799"/>
      <c r="E401" s="799"/>
      <c r="F401" s="799"/>
      <c r="G401" s="716" t="s">
        <v>7686</v>
      </c>
      <c r="H401" s="799"/>
      <c r="I401" s="562" t="s">
        <v>3530</v>
      </c>
      <c r="J401" s="565">
        <v>17</v>
      </c>
      <c r="K401" s="565">
        <v>19</v>
      </c>
      <c r="L401" s="3930"/>
      <c r="M401" s="752"/>
      <c r="N401" s="752"/>
      <c r="O401" s="3694"/>
      <c r="P401" s="3694"/>
      <c r="T401" s="815" t="e">
        <f>VLOOKUP(L401,'Dat cong dat do'!$D$9:$M$547,5,0)</f>
        <v>#N/A</v>
      </c>
      <c r="U401" s="815" t="e">
        <f>VLOOKUP(L401,'Dat cong dat do'!$D$9:$M$547,8,0)</f>
        <v>#N/A</v>
      </c>
      <c r="V401" s="815">
        <v>2</v>
      </c>
    </row>
    <row r="402" spans="1:22">
      <c r="A402" s="839">
        <v>393</v>
      </c>
      <c r="B402" s="3694"/>
      <c r="C402" s="3929"/>
      <c r="D402" s="799"/>
      <c r="E402" s="799"/>
      <c r="F402" s="799"/>
      <c r="G402" s="716" t="s">
        <v>7686</v>
      </c>
      <c r="H402" s="799"/>
      <c r="I402" s="562" t="s">
        <v>3530</v>
      </c>
      <c r="J402" s="565">
        <v>16</v>
      </c>
      <c r="K402" s="565">
        <v>19</v>
      </c>
      <c r="L402" s="3930"/>
      <c r="M402" s="752"/>
      <c r="N402" s="752"/>
      <c r="O402" s="3694"/>
      <c r="P402" s="3694"/>
      <c r="T402" s="815" t="e">
        <f>VLOOKUP(L402,'Dat cong dat do'!$D$9:$M$547,5,0)</f>
        <v>#N/A</v>
      </c>
      <c r="U402" s="815" t="e">
        <f>VLOOKUP(L402,'Dat cong dat do'!$D$9:$M$547,8,0)</f>
        <v>#N/A</v>
      </c>
      <c r="V402" s="815">
        <v>2</v>
      </c>
    </row>
    <row r="403" spans="1:22">
      <c r="A403" s="839">
        <v>394</v>
      </c>
      <c r="B403" s="3694"/>
      <c r="C403" s="3929"/>
      <c r="D403" s="799"/>
      <c r="E403" s="799"/>
      <c r="F403" s="799"/>
      <c r="G403" s="716" t="s">
        <v>7686</v>
      </c>
      <c r="H403" s="799"/>
      <c r="I403" s="562" t="s">
        <v>3530</v>
      </c>
      <c r="J403" s="565">
        <v>15</v>
      </c>
      <c r="K403" s="565">
        <v>19</v>
      </c>
      <c r="L403" s="3930"/>
      <c r="M403" s="752"/>
      <c r="N403" s="752"/>
      <c r="O403" s="3694"/>
      <c r="P403" s="3694"/>
      <c r="T403" s="815" t="e">
        <f>VLOOKUP(L403,'Dat cong dat do'!$D$9:$M$547,5,0)</f>
        <v>#N/A</v>
      </c>
      <c r="U403" s="815" t="e">
        <f>VLOOKUP(L403,'Dat cong dat do'!$D$9:$M$547,8,0)</f>
        <v>#N/A</v>
      </c>
      <c r="V403" s="815">
        <v>2</v>
      </c>
    </row>
    <row r="404" spans="1:22">
      <c r="A404" s="839">
        <v>395</v>
      </c>
      <c r="B404" s="3694"/>
      <c r="C404" s="3929"/>
      <c r="D404" s="799"/>
      <c r="E404" s="799"/>
      <c r="F404" s="799"/>
      <c r="G404" s="716" t="s">
        <v>7686</v>
      </c>
      <c r="H404" s="799"/>
      <c r="I404" s="562" t="s">
        <v>3530</v>
      </c>
      <c r="J404" s="565">
        <v>350</v>
      </c>
      <c r="K404" s="565">
        <v>19</v>
      </c>
      <c r="L404" s="3930"/>
      <c r="M404" s="752"/>
      <c r="N404" s="752"/>
      <c r="O404" s="3694"/>
      <c r="P404" s="3694"/>
      <c r="T404" s="815" t="e">
        <f>VLOOKUP(L404,'Dat cong dat do'!$D$9:$M$547,5,0)</f>
        <v>#N/A</v>
      </c>
      <c r="U404" s="815" t="e">
        <f>VLOOKUP(L404,'Dat cong dat do'!$D$9:$M$547,8,0)</f>
        <v>#N/A</v>
      </c>
      <c r="V404" s="815">
        <v>2</v>
      </c>
    </row>
    <row r="405" spans="1:22">
      <c r="A405" s="839">
        <v>396</v>
      </c>
      <c r="B405" s="3694"/>
      <c r="C405" s="3929"/>
      <c r="D405" s="799"/>
      <c r="E405" s="799"/>
      <c r="F405" s="799"/>
      <c r="G405" s="716" t="s">
        <v>7686</v>
      </c>
      <c r="H405" s="799"/>
      <c r="I405" s="562" t="s">
        <v>3530</v>
      </c>
      <c r="J405" s="565">
        <v>351</v>
      </c>
      <c r="K405" s="565">
        <v>19</v>
      </c>
      <c r="L405" s="3930"/>
      <c r="M405" s="752"/>
      <c r="N405" s="752"/>
      <c r="O405" s="3694"/>
      <c r="P405" s="3694"/>
      <c r="T405" s="815" t="e">
        <f>VLOOKUP(L405,'Dat cong dat do'!$D$9:$M$547,5,0)</f>
        <v>#N/A</v>
      </c>
      <c r="U405" s="815" t="e">
        <f>VLOOKUP(L405,'Dat cong dat do'!$D$9:$M$547,8,0)</f>
        <v>#N/A</v>
      </c>
      <c r="V405" s="815">
        <v>2</v>
      </c>
    </row>
    <row r="406" spans="1:22">
      <c r="A406" s="839">
        <v>397</v>
      </c>
      <c r="B406" s="3694"/>
      <c r="C406" s="3929"/>
      <c r="D406" s="799"/>
      <c r="E406" s="799"/>
      <c r="F406" s="799"/>
      <c r="G406" s="716" t="s">
        <v>7686</v>
      </c>
      <c r="H406" s="799"/>
      <c r="I406" s="562" t="s">
        <v>3530</v>
      </c>
      <c r="J406" s="565">
        <v>352</v>
      </c>
      <c r="K406" s="565">
        <v>19</v>
      </c>
      <c r="L406" s="3930"/>
      <c r="M406" s="752"/>
      <c r="N406" s="752"/>
      <c r="O406" s="3694"/>
      <c r="P406" s="3694"/>
      <c r="T406" s="815" t="e">
        <f>VLOOKUP(L406,'Dat cong dat do'!$D$9:$M$547,5,0)</f>
        <v>#N/A</v>
      </c>
      <c r="U406" s="815" t="e">
        <f>VLOOKUP(L406,'Dat cong dat do'!$D$9:$M$547,8,0)</f>
        <v>#N/A</v>
      </c>
      <c r="V406" s="815">
        <v>2</v>
      </c>
    </row>
    <row r="407" spans="1:22">
      <c r="A407" s="839">
        <v>398</v>
      </c>
      <c r="B407" s="3694"/>
      <c r="C407" s="3929"/>
      <c r="D407" s="799"/>
      <c r="E407" s="799"/>
      <c r="F407" s="799"/>
      <c r="G407" s="716" t="s">
        <v>7686</v>
      </c>
      <c r="H407" s="799"/>
      <c r="I407" s="562" t="s">
        <v>3530</v>
      </c>
      <c r="J407" s="565">
        <v>353</v>
      </c>
      <c r="K407" s="565">
        <v>19</v>
      </c>
      <c r="L407" s="3930"/>
      <c r="M407" s="752"/>
      <c r="N407" s="752"/>
      <c r="O407" s="3694"/>
      <c r="P407" s="3694"/>
      <c r="T407" s="815" t="e">
        <f>VLOOKUP(L407,'Dat cong dat do'!$D$9:$M$547,5,0)</f>
        <v>#N/A</v>
      </c>
      <c r="U407" s="815" t="e">
        <f>VLOOKUP(L407,'Dat cong dat do'!$D$9:$M$547,8,0)</f>
        <v>#N/A</v>
      </c>
      <c r="V407" s="815">
        <v>2</v>
      </c>
    </row>
    <row r="408" spans="1:22">
      <c r="A408" s="839">
        <v>399</v>
      </c>
      <c r="B408" s="3694"/>
      <c r="C408" s="3929"/>
      <c r="D408" s="799"/>
      <c r="E408" s="799"/>
      <c r="F408" s="799"/>
      <c r="G408" s="716" t="s">
        <v>7686</v>
      </c>
      <c r="H408" s="799"/>
      <c r="I408" s="562" t="s">
        <v>3530</v>
      </c>
      <c r="J408" s="565">
        <v>354</v>
      </c>
      <c r="K408" s="565">
        <v>19</v>
      </c>
      <c r="L408" s="3930"/>
      <c r="M408" s="752"/>
      <c r="N408" s="752"/>
      <c r="O408" s="3694"/>
      <c r="P408" s="3694"/>
      <c r="T408" s="815" t="e">
        <f>VLOOKUP(L408,'Dat cong dat do'!$D$9:$M$547,5,0)</f>
        <v>#N/A</v>
      </c>
      <c r="U408" s="815" t="e">
        <f>VLOOKUP(L408,'Dat cong dat do'!$D$9:$M$547,8,0)</f>
        <v>#N/A</v>
      </c>
      <c r="V408" s="815">
        <v>2</v>
      </c>
    </row>
    <row r="409" spans="1:22">
      <c r="A409" s="839">
        <v>400</v>
      </c>
      <c r="B409" s="3694"/>
      <c r="C409" s="3929"/>
      <c r="D409" s="799"/>
      <c r="E409" s="799"/>
      <c r="F409" s="799"/>
      <c r="G409" s="716" t="s">
        <v>7686</v>
      </c>
      <c r="H409" s="799"/>
      <c r="I409" s="562" t="s">
        <v>3530</v>
      </c>
      <c r="J409" s="565">
        <v>355</v>
      </c>
      <c r="K409" s="565">
        <v>19</v>
      </c>
      <c r="L409" s="3930"/>
      <c r="M409" s="752"/>
      <c r="N409" s="752"/>
      <c r="O409" s="3694"/>
      <c r="P409" s="3694"/>
      <c r="T409" s="815" t="e">
        <f>VLOOKUP(L409,'Dat cong dat do'!$D$9:$M$547,5,0)</f>
        <v>#N/A</v>
      </c>
      <c r="U409" s="815" t="e">
        <f>VLOOKUP(L409,'Dat cong dat do'!$D$9:$M$547,8,0)</f>
        <v>#N/A</v>
      </c>
      <c r="V409" s="815">
        <v>2</v>
      </c>
    </row>
    <row r="410" spans="1:22">
      <c r="A410" s="839">
        <v>401</v>
      </c>
      <c r="B410" s="3695"/>
      <c r="C410" s="3929"/>
      <c r="D410" s="799"/>
      <c r="E410" s="799"/>
      <c r="F410" s="799"/>
      <c r="G410" s="716" t="s">
        <v>7686</v>
      </c>
      <c r="H410" s="799"/>
      <c r="I410" s="562" t="s">
        <v>3530</v>
      </c>
      <c r="J410" s="565">
        <v>356</v>
      </c>
      <c r="K410" s="565">
        <v>19</v>
      </c>
      <c r="L410" s="3930"/>
      <c r="M410" s="727"/>
      <c r="N410" s="727"/>
      <c r="O410" s="3695"/>
      <c r="P410" s="3695"/>
      <c r="T410" s="815" t="e">
        <f>VLOOKUP(L410,'Dat cong dat do'!$D$9:$M$547,5,0)</f>
        <v>#N/A</v>
      </c>
      <c r="U410" s="815" t="e">
        <f>VLOOKUP(L410,'Dat cong dat do'!$D$9:$M$547,8,0)</f>
        <v>#N/A</v>
      </c>
      <c r="V410" s="815">
        <v>2</v>
      </c>
    </row>
    <row r="411" spans="1:22">
      <c r="A411" s="839">
        <v>402</v>
      </c>
      <c r="B411" s="3693">
        <v>3</v>
      </c>
      <c r="C411" s="3929" t="s">
        <v>3704</v>
      </c>
      <c r="D411" s="799"/>
      <c r="E411" s="799"/>
      <c r="F411" s="799"/>
      <c r="G411" s="716" t="s">
        <v>7686</v>
      </c>
      <c r="H411" s="799"/>
      <c r="I411" s="562" t="s">
        <v>3530</v>
      </c>
      <c r="J411" s="565">
        <v>551</v>
      </c>
      <c r="K411" s="565">
        <v>22</v>
      </c>
      <c r="L411" s="3909">
        <v>12134</v>
      </c>
      <c r="M411" s="810"/>
      <c r="N411" s="810"/>
      <c r="O411" s="3693" t="s">
        <v>3705</v>
      </c>
      <c r="P411" s="3693" t="s">
        <v>3703</v>
      </c>
      <c r="T411" s="815">
        <f>VLOOKUP(L411,'Dat cong dat do'!$D$9:$M$547,5,0)</f>
        <v>0</v>
      </c>
      <c r="U411" s="815">
        <f>VLOOKUP(L411,'Dat cong dat do'!$D$9:$M$547,8,0)</f>
        <v>0</v>
      </c>
      <c r="V411" s="815">
        <v>2</v>
      </c>
    </row>
    <row r="412" spans="1:22">
      <c r="A412" s="839">
        <v>403</v>
      </c>
      <c r="B412" s="3694"/>
      <c r="C412" s="3929"/>
      <c r="D412" s="799"/>
      <c r="E412" s="799"/>
      <c r="F412" s="799"/>
      <c r="G412" s="716" t="s">
        <v>7686</v>
      </c>
      <c r="H412" s="799"/>
      <c r="I412" s="562" t="s">
        <v>3530</v>
      </c>
      <c r="J412" s="565">
        <v>342</v>
      </c>
      <c r="K412" s="565">
        <v>22</v>
      </c>
      <c r="L412" s="3910"/>
      <c r="M412" s="752"/>
      <c r="N412" s="752"/>
      <c r="O412" s="3694"/>
      <c r="P412" s="3694"/>
      <c r="T412" s="815" t="e">
        <f>VLOOKUP(L412,'Dat cong dat do'!$D$9:$M$547,5,0)</f>
        <v>#N/A</v>
      </c>
      <c r="U412" s="815" t="e">
        <f>VLOOKUP(L412,'Dat cong dat do'!$D$9:$M$547,8,0)</f>
        <v>#N/A</v>
      </c>
      <c r="V412" s="815">
        <v>2</v>
      </c>
    </row>
    <row r="413" spans="1:22">
      <c r="A413" s="839">
        <v>404</v>
      </c>
      <c r="B413" s="3694"/>
      <c r="C413" s="3929"/>
      <c r="D413" s="799"/>
      <c r="E413" s="799"/>
      <c r="F413" s="799"/>
      <c r="G413" s="716" t="s">
        <v>7686</v>
      </c>
      <c r="H413" s="799"/>
      <c r="I413" s="562" t="s">
        <v>3530</v>
      </c>
      <c r="J413" s="565">
        <v>413</v>
      </c>
      <c r="K413" s="565">
        <v>22</v>
      </c>
      <c r="L413" s="3910"/>
      <c r="M413" s="752"/>
      <c r="N413" s="752"/>
      <c r="O413" s="3694"/>
      <c r="P413" s="3694"/>
      <c r="T413" s="815" t="e">
        <f>VLOOKUP(L413,'Dat cong dat do'!$D$9:$M$547,5,0)</f>
        <v>#N/A</v>
      </c>
      <c r="U413" s="815" t="e">
        <f>VLOOKUP(L413,'Dat cong dat do'!$D$9:$M$547,8,0)</f>
        <v>#N/A</v>
      </c>
      <c r="V413" s="815">
        <v>2</v>
      </c>
    </row>
    <row r="414" spans="1:22">
      <c r="A414" s="839">
        <v>405</v>
      </c>
      <c r="B414" s="3694"/>
      <c r="C414" s="3929"/>
      <c r="D414" s="799"/>
      <c r="E414" s="799"/>
      <c r="F414" s="799"/>
      <c r="G414" s="716" t="s">
        <v>7686</v>
      </c>
      <c r="H414" s="799"/>
      <c r="I414" s="562" t="s">
        <v>3530</v>
      </c>
      <c r="J414" s="565">
        <v>414</v>
      </c>
      <c r="K414" s="565">
        <v>22</v>
      </c>
      <c r="L414" s="3910"/>
      <c r="M414" s="752"/>
      <c r="N414" s="752"/>
      <c r="O414" s="3694"/>
      <c r="P414" s="3694"/>
      <c r="T414" s="815" t="e">
        <f>VLOOKUP(L414,'Dat cong dat do'!$D$9:$M$547,5,0)</f>
        <v>#N/A</v>
      </c>
      <c r="U414" s="815" t="e">
        <f>VLOOKUP(L414,'Dat cong dat do'!$D$9:$M$547,8,0)</f>
        <v>#N/A</v>
      </c>
      <c r="V414" s="815">
        <v>2</v>
      </c>
    </row>
    <row r="415" spans="1:22">
      <c r="A415" s="839">
        <v>406</v>
      </c>
      <c r="B415" s="3694"/>
      <c r="C415" s="3929"/>
      <c r="D415" s="799"/>
      <c r="E415" s="799"/>
      <c r="F415" s="799"/>
      <c r="G415" s="716" t="s">
        <v>7686</v>
      </c>
      <c r="H415" s="799"/>
      <c r="I415" s="562" t="s">
        <v>3530</v>
      </c>
      <c r="J415" s="565">
        <v>459</v>
      </c>
      <c r="K415" s="565">
        <v>22</v>
      </c>
      <c r="L415" s="3910"/>
      <c r="M415" s="752"/>
      <c r="N415" s="752"/>
      <c r="O415" s="3694"/>
      <c r="P415" s="3694"/>
      <c r="T415" s="815" t="e">
        <f>VLOOKUP(L415,'Dat cong dat do'!$D$9:$M$547,5,0)</f>
        <v>#N/A</v>
      </c>
      <c r="U415" s="815" t="e">
        <f>VLOOKUP(L415,'Dat cong dat do'!$D$9:$M$547,8,0)</f>
        <v>#N/A</v>
      </c>
      <c r="V415" s="815">
        <v>2</v>
      </c>
    </row>
    <row r="416" spans="1:22">
      <c r="A416" s="839">
        <v>407</v>
      </c>
      <c r="B416" s="3694"/>
      <c r="C416" s="3929"/>
      <c r="D416" s="799"/>
      <c r="E416" s="799"/>
      <c r="F416" s="799"/>
      <c r="G416" s="716" t="s">
        <v>7686</v>
      </c>
      <c r="H416" s="799"/>
      <c r="I416" s="562" t="s">
        <v>3530</v>
      </c>
      <c r="J416" s="565">
        <v>416</v>
      </c>
      <c r="K416" s="565">
        <v>22</v>
      </c>
      <c r="L416" s="3910"/>
      <c r="M416" s="752"/>
      <c r="N416" s="752"/>
      <c r="O416" s="3694"/>
      <c r="P416" s="3694"/>
      <c r="T416" s="815" t="e">
        <f>VLOOKUP(L416,'Dat cong dat do'!$D$9:$M$547,5,0)</f>
        <v>#N/A</v>
      </c>
      <c r="U416" s="815" t="e">
        <f>VLOOKUP(L416,'Dat cong dat do'!$D$9:$M$547,8,0)</f>
        <v>#N/A</v>
      </c>
      <c r="V416" s="815">
        <v>2</v>
      </c>
    </row>
    <row r="417" spans="1:22">
      <c r="A417" s="839">
        <v>408</v>
      </c>
      <c r="B417" s="3694"/>
      <c r="C417" s="3929"/>
      <c r="D417" s="799"/>
      <c r="E417" s="799"/>
      <c r="F417" s="799"/>
      <c r="G417" s="716" t="s">
        <v>7686</v>
      </c>
      <c r="H417" s="799"/>
      <c r="I417" s="562" t="s">
        <v>3530</v>
      </c>
      <c r="J417" s="565">
        <v>400</v>
      </c>
      <c r="K417" s="565">
        <v>22</v>
      </c>
      <c r="L417" s="3910"/>
      <c r="M417" s="752"/>
      <c r="N417" s="752"/>
      <c r="O417" s="3694"/>
      <c r="P417" s="3694"/>
      <c r="T417" s="815" t="e">
        <f>VLOOKUP(L417,'Dat cong dat do'!$D$9:$M$547,5,0)</f>
        <v>#N/A</v>
      </c>
      <c r="U417" s="815" t="e">
        <f>VLOOKUP(L417,'Dat cong dat do'!$D$9:$M$547,8,0)</f>
        <v>#N/A</v>
      </c>
      <c r="V417" s="815">
        <v>2</v>
      </c>
    </row>
    <row r="418" spans="1:22">
      <c r="A418" s="839">
        <v>409</v>
      </c>
      <c r="B418" s="3694"/>
      <c r="C418" s="3929"/>
      <c r="D418" s="799"/>
      <c r="E418" s="799"/>
      <c r="F418" s="799"/>
      <c r="G418" s="716" t="s">
        <v>7686</v>
      </c>
      <c r="H418" s="799"/>
      <c r="I418" s="562" t="s">
        <v>3530</v>
      </c>
      <c r="J418" s="565">
        <v>399</v>
      </c>
      <c r="K418" s="565">
        <v>22</v>
      </c>
      <c r="L418" s="3910"/>
      <c r="M418" s="752"/>
      <c r="N418" s="752"/>
      <c r="O418" s="3694"/>
      <c r="P418" s="3694"/>
      <c r="T418" s="815" t="e">
        <f>VLOOKUP(L418,'Dat cong dat do'!$D$9:$M$547,5,0)</f>
        <v>#N/A</v>
      </c>
      <c r="U418" s="815" t="e">
        <f>VLOOKUP(L418,'Dat cong dat do'!$D$9:$M$547,8,0)</f>
        <v>#N/A</v>
      </c>
      <c r="V418" s="815">
        <v>2</v>
      </c>
    </row>
    <row r="419" spans="1:22">
      <c r="A419" s="839">
        <v>410</v>
      </c>
      <c r="B419" s="3694"/>
      <c r="C419" s="3929"/>
      <c r="D419" s="799"/>
      <c r="E419" s="799"/>
      <c r="F419" s="799"/>
      <c r="G419" s="716" t="s">
        <v>7686</v>
      </c>
      <c r="H419" s="799"/>
      <c r="I419" s="562" t="s">
        <v>3530</v>
      </c>
      <c r="J419" s="565">
        <v>347</v>
      </c>
      <c r="K419" s="565">
        <v>22</v>
      </c>
      <c r="L419" s="3910"/>
      <c r="M419" s="752"/>
      <c r="N419" s="752"/>
      <c r="O419" s="3694"/>
      <c r="P419" s="3694"/>
      <c r="T419" s="815" t="e">
        <f>VLOOKUP(L419,'Dat cong dat do'!$D$9:$M$547,5,0)</f>
        <v>#N/A</v>
      </c>
      <c r="U419" s="815" t="e">
        <f>VLOOKUP(L419,'Dat cong dat do'!$D$9:$M$547,8,0)</f>
        <v>#N/A</v>
      </c>
      <c r="V419" s="815">
        <v>2</v>
      </c>
    </row>
    <row r="420" spans="1:22">
      <c r="A420" s="839">
        <v>411</v>
      </c>
      <c r="B420" s="3694"/>
      <c r="C420" s="3929"/>
      <c r="D420" s="799"/>
      <c r="E420" s="799"/>
      <c r="F420" s="799"/>
      <c r="G420" s="716" t="s">
        <v>7686</v>
      </c>
      <c r="H420" s="799"/>
      <c r="I420" s="562" t="s">
        <v>3530</v>
      </c>
      <c r="J420" s="565">
        <v>323</v>
      </c>
      <c r="K420" s="565">
        <v>22</v>
      </c>
      <c r="L420" s="3910"/>
      <c r="M420" s="752"/>
      <c r="N420" s="752"/>
      <c r="O420" s="3694"/>
      <c r="P420" s="3694"/>
      <c r="T420" s="815" t="e">
        <f>VLOOKUP(L420,'Dat cong dat do'!$D$9:$M$547,5,0)</f>
        <v>#N/A</v>
      </c>
      <c r="U420" s="815" t="e">
        <f>VLOOKUP(L420,'Dat cong dat do'!$D$9:$M$547,8,0)</f>
        <v>#N/A</v>
      </c>
      <c r="V420" s="815">
        <v>2</v>
      </c>
    </row>
    <row r="421" spans="1:22">
      <c r="A421" s="839">
        <v>412</v>
      </c>
      <c r="B421" s="3694"/>
      <c r="C421" s="3929"/>
      <c r="D421" s="799"/>
      <c r="E421" s="799"/>
      <c r="F421" s="799"/>
      <c r="G421" s="716" t="s">
        <v>7686</v>
      </c>
      <c r="H421" s="799"/>
      <c r="I421" s="562" t="s">
        <v>3530</v>
      </c>
      <c r="J421" s="565">
        <v>320</v>
      </c>
      <c r="K421" s="565">
        <v>22</v>
      </c>
      <c r="L421" s="3910"/>
      <c r="M421" s="752"/>
      <c r="N421" s="752"/>
      <c r="O421" s="3694"/>
      <c r="P421" s="3694"/>
      <c r="T421" s="815" t="e">
        <f>VLOOKUP(L421,'Dat cong dat do'!$D$9:$M$547,5,0)</f>
        <v>#N/A</v>
      </c>
      <c r="U421" s="815" t="e">
        <f>VLOOKUP(L421,'Dat cong dat do'!$D$9:$M$547,8,0)</f>
        <v>#N/A</v>
      </c>
      <c r="V421" s="815">
        <v>2</v>
      </c>
    </row>
    <row r="422" spans="1:22">
      <c r="A422" s="839">
        <v>413</v>
      </c>
      <c r="B422" s="3694"/>
      <c r="C422" s="3929"/>
      <c r="D422" s="799"/>
      <c r="E422" s="799"/>
      <c r="F422" s="799"/>
      <c r="G422" s="716" t="s">
        <v>7686</v>
      </c>
      <c r="H422" s="799"/>
      <c r="I422" s="562" t="s">
        <v>3530</v>
      </c>
      <c r="J422" s="565">
        <v>525</v>
      </c>
      <c r="K422" s="565">
        <v>22</v>
      </c>
      <c r="L422" s="3910"/>
      <c r="M422" s="752"/>
      <c r="N422" s="752"/>
      <c r="O422" s="3694"/>
      <c r="P422" s="3694"/>
      <c r="T422" s="815" t="e">
        <f>VLOOKUP(L422,'Dat cong dat do'!$D$9:$M$547,5,0)</f>
        <v>#N/A</v>
      </c>
      <c r="U422" s="815" t="e">
        <f>VLOOKUP(L422,'Dat cong dat do'!$D$9:$M$547,8,0)</f>
        <v>#N/A</v>
      </c>
      <c r="V422" s="815">
        <v>2</v>
      </c>
    </row>
    <row r="423" spans="1:22">
      <c r="A423" s="839">
        <v>414</v>
      </c>
      <c r="B423" s="3694"/>
      <c r="C423" s="3929"/>
      <c r="D423" s="799"/>
      <c r="E423" s="799"/>
      <c r="F423" s="799"/>
      <c r="G423" s="716" t="s">
        <v>7686</v>
      </c>
      <c r="H423" s="799"/>
      <c r="I423" s="562" t="s">
        <v>3530</v>
      </c>
      <c r="J423" s="565">
        <v>396</v>
      </c>
      <c r="K423" s="565">
        <v>22</v>
      </c>
      <c r="L423" s="3910"/>
      <c r="M423" s="752"/>
      <c r="N423" s="752"/>
      <c r="O423" s="3694"/>
      <c r="P423" s="3694"/>
      <c r="T423" s="815" t="e">
        <f>VLOOKUP(L423,'Dat cong dat do'!$D$9:$M$547,5,0)</f>
        <v>#N/A</v>
      </c>
      <c r="U423" s="815" t="e">
        <f>VLOOKUP(L423,'Dat cong dat do'!$D$9:$M$547,8,0)</f>
        <v>#N/A</v>
      </c>
      <c r="V423" s="815">
        <v>2</v>
      </c>
    </row>
    <row r="424" spans="1:22">
      <c r="A424" s="839">
        <v>415</v>
      </c>
      <c r="B424" s="3694"/>
      <c r="C424" s="3929"/>
      <c r="D424" s="799"/>
      <c r="E424" s="799"/>
      <c r="F424" s="799"/>
      <c r="G424" s="716" t="s">
        <v>7686</v>
      </c>
      <c r="H424" s="799"/>
      <c r="I424" s="562" t="s">
        <v>3530</v>
      </c>
      <c r="J424" s="565">
        <v>419</v>
      </c>
      <c r="K424" s="565">
        <v>22</v>
      </c>
      <c r="L424" s="3910"/>
      <c r="M424" s="752"/>
      <c r="N424" s="752"/>
      <c r="O424" s="3694"/>
      <c r="P424" s="3694"/>
      <c r="T424" s="815" t="e">
        <f>VLOOKUP(L424,'Dat cong dat do'!$D$9:$M$547,5,0)</f>
        <v>#N/A</v>
      </c>
      <c r="U424" s="815" t="e">
        <f>VLOOKUP(L424,'Dat cong dat do'!$D$9:$M$547,8,0)</f>
        <v>#N/A</v>
      </c>
      <c r="V424" s="815">
        <v>2</v>
      </c>
    </row>
    <row r="425" spans="1:22">
      <c r="A425" s="839">
        <v>416</v>
      </c>
      <c r="B425" s="3694"/>
      <c r="C425" s="3929"/>
      <c r="D425" s="799"/>
      <c r="E425" s="799"/>
      <c r="F425" s="799"/>
      <c r="G425" s="716" t="s">
        <v>7686</v>
      </c>
      <c r="H425" s="799"/>
      <c r="I425" s="562" t="s">
        <v>3530</v>
      </c>
      <c r="J425" s="565">
        <v>418</v>
      </c>
      <c r="K425" s="565">
        <v>22</v>
      </c>
      <c r="L425" s="3910"/>
      <c r="M425" s="752"/>
      <c r="N425" s="752"/>
      <c r="O425" s="3694"/>
      <c r="P425" s="3694"/>
      <c r="T425" s="815" t="e">
        <f>VLOOKUP(L425,'Dat cong dat do'!$D$9:$M$547,5,0)</f>
        <v>#N/A</v>
      </c>
      <c r="U425" s="815" t="e">
        <f>VLOOKUP(L425,'Dat cong dat do'!$D$9:$M$547,8,0)</f>
        <v>#N/A</v>
      </c>
      <c r="V425" s="815">
        <v>2</v>
      </c>
    </row>
    <row r="426" spans="1:22">
      <c r="A426" s="839">
        <v>417</v>
      </c>
      <c r="B426" s="3694"/>
      <c r="C426" s="3929"/>
      <c r="D426" s="799"/>
      <c r="E426" s="799"/>
      <c r="F426" s="799"/>
      <c r="G426" s="716" t="s">
        <v>7686</v>
      </c>
      <c r="H426" s="799"/>
      <c r="I426" s="562" t="s">
        <v>3530</v>
      </c>
      <c r="J426" s="565">
        <v>524</v>
      </c>
      <c r="K426" s="565">
        <v>22</v>
      </c>
      <c r="L426" s="3910"/>
      <c r="M426" s="752"/>
      <c r="N426" s="752"/>
      <c r="O426" s="3694"/>
      <c r="P426" s="3694"/>
      <c r="T426" s="815" t="e">
        <f>VLOOKUP(L426,'Dat cong dat do'!$D$9:$M$547,5,0)</f>
        <v>#N/A</v>
      </c>
      <c r="U426" s="815" t="e">
        <f>VLOOKUP(L426,'Dat cong dat do'!$D$9:$M$547,8,0)</f>
        <v>#N/A</v>
      </c>
      <c r="V426" s="815">
        <v>2</v>
      </c>
    </row>
    <row r="427" spans="1:22">
      <c r="A427" s="839">
        <v>418</v>
      </c>
      <c r="B427" s="3694"/>
      <c r="C427" s="3929"/>
      <c r="D427" s="799"/>
      <c r="E427" s="799"/>
      <c r="F427" s="799"/>
      <c r="G427" s="716" t="s">
        <v>7686</v>
      </c>
      <c r="H427" s="799"/>
      <c r="I427" s="562" t="s">
        <v>3530</v>
      </c>
      <c r="J427" s="565">
        <v>349</v>
      </c>
      <c r="K427" s="565">
        <v>22</v>
      </c>
      <c r="L427" s="3910"/>
      <c r="M427" s="752"/>
      <c r="N427" s="752"/>
      <c r="O427" s="3694"/>
      <c r="P427" s="3694"/>
      <c r="T427" s="815" t="e">
        <f>VLOOKUP(L427,'Dat cong dat do'!$D$9:$M$547,5,0)</f>
        <v>#N/A</v>
      </c>
      <c r="U427" s="815" t="e">
        <f>VLOOKUP(L427,'Dat cong dat do'!$D$9:$M$547,8,0)</f>
        <v>#N/A</v>
      </c>
      <c r="V427" s="815">
        <v>2</v>
      </c>
    </row>
    <row r="428" spans="1:22">
      <c r="A428" s="839">
        <v>419</v>
      </c>
      <c r="B428" s="3694"/>
      <c r="C428" s="3929"/>
      <c r="D428" s="799"/>
      <c r="E428" s="799"/>
      <c r="F428" s="799"/>
      <c r="G428" s="716" t="s">
        <v>7686</v>
      </c>
      <c r="H428" s="799"/>
      <c r="I428" s="562" t="s">
        <v>3530</v>
      </c>
      <c r="J428" s="565">
        <v>417</v>
      </c>
      <c r="K428" s="565">
        <v>22</v>
      </c>
      <c r="L428" s="3910"/>
      <c r="M428" s="752"/>
      <c r="N428" s="752"/>
      <c r="O428" s="3694"/>
      <c r="P428" s="3694"/>
      <c r="T428" s="815" t="e">
        <f>VLOOKUP(L428,'Dat cong dat do'!$D$9:$M$547,5,0)</f>
        <v>#N/A</v>
      </c>
      <c r="U428" s="815" t="e">
        <f>VLOOKUP(L428,'Dat cong dat do'!$D$9:$M$547,8,0)</f>
        <v>#N/A</v>
      </c>
      <c r="V428" s="815">
        <v>2</v>
      </c>
    </row>
    <row r="429" spans="1:22">
      <c r="A429" s="839">
        <v>420</v>
      </c>
      <c r="B429" s="3694"/>
      <c r="C429" s="3929"/>
      <c r="D429" s="799"/>
      <c r="E429" s="799"/>
      <c r="F429" s="799"/>
      <c r="G429" s="716" t="s">
        <v>7686</v>
      </c>
      <c r="H429" s="799"/>
      <c r="I429" s="562" t="s">
        <v>3530</v>
      </c>
      <c r="J429" s="565">
        <v>458</v>
      </c>
      <c r="K429" s="565">
        <v>22</v>
      </c>
      <c r="L429" s="3910"/>
      <c r="M429" s="752"/>
      <c r="N429" s="752"/>
      <c r="O429" s="3694"/>
      <c r="P429" s="3694"/>
      <c r="T429" s="815" t="e">
        <f>VLOOKUP(L429,'Dat cong dat do'!$D$9:$M$547,5,0)</f>
        <v>#N/A</v>
      </c>
      <c r="U429" s="815" t="e">
        <f>VLOOKUP(L429,'Dat cong dat do'!$D$9:$M$547,8,0)</f>
        <v>#N/A</v>
      </c>
      <c r="V429" s="815">
        <v>2</v>
      </c>
    </row>
    <row r="430" spans="1:22">
      <c r="A430" s="839">
        <v>421</v>
      </c>
      <c r="B430" s="3695"/>
      <c r="C430" s="3929"/>
      <c r="D430" s="799"/>
      <c r="E430" s="799"/>
      <c r="F430" s="799"/>
      <c r="G430" s="716" t="s">
        <v>7686</v>
      </c>
      <c r="H430" s="799"/>
      <c r="I430" s="562" t="s">
        <v>3530</v>
      </c>
      <c r="J430" s="565">
        <v>339</v>
      </c>
      <c r="K430" s="565">
        <v>22</v>
      </c>
      <c r="L430" s="3911"/>
      <c r="M430" s="727"/>
      <c r="N430" s="727"/>
      <c r="O430" s="3695"/>
      <c r="P430" s="3695"/>
      <c r="T430" s="815" t="e">
        <f>VLOOKUP(L430,'Dat cong dat do'!$D$9:$M$547,5,0)</f>
        <v>#N/A</v>
      </c>
      <c r="U430" s="815" t="e">
        <f>VLOOKUP(L430,'Dat cong dat do'!$D$9:$M$547,8,0)</f>
        <v>#N/A</v>
      </c>
      <c r="V430" s="815">
        <v>2</v>
      </c>
    </row>
    <row r="431" spans="1:22" ht="31.5">
      <c r="A431" s="839">
        <v>422</v>
      </c>
      <c r="B431" s="565">
        <v>4</v>
      </c>
      <c r="C431" s="381" t="s">
        <v>3706</v>
      </c>
      <c r="D431" s="799"/>
      <c r="E431" s="799"/>
      <c r="F431" s="799"/>
      <c r="G431" s="716" t="s">
        <v>7686</v>
      </c>
      <c r="H431" s="799"/>
      <c r="I431" s="562" t="s">
        <v>3530</v>
      </c>
      <c r="J431" s="565" t="s">
        <v>3707</v>
      </c>
      <c r="K431" s="565">
        <v>18</v>
      </c>
      <c r="L431" s="844">
        <v>26750</v>
      </c>
      <c r="M431" s="717"/>
      <c r="N431" s="717"/>
      <c r="O431" s="565" t="s">
        <v>3708</v>
      </c>
      <c r="P431" s="565" t="s">
        <v>3703</v>
      </c>
      <c r="T431" s="815">
        <f>VLOOKUP(L431,'Dat cong dat do'!$D$9:$M$547,5,0)</f>
        <v>0</v>
      </c>
      <c r="U431" s="815">
        <f>VLOOKUP(L431,'Dat cong dat do'!$D$9:$M$547,8,0)</f>
        <v>0</v>
      </c>
      <c r="V431" s="815">
        <v>2</v>
      </c>
    </row>
    <row r="432" spans="1:22" ht="31.5">
      <c r="A432" s="839">
        <v>423</v>
      </c>
      <c r="B432" s="565">
        <v>5</v>
      </c>
      <c r="C432" s="381" t="s">
        <v>3709</v>
      </c>
      <c r="D432" s="799"/>
      <c r="E432" s="799"/>
      <c r="F432" s="799"/>
      <c r="G432" s="716" t="s">
        <v>7686</v>
      </c>
      <c r="H432" s="799"/>
      <c r="I432" s="562" t="s">
        <v>3530</v>
      </c>
      <c r="J432" s="565" t="s">
        <v>3710</v>
      </c>
      <c r="K432" s="565">
        <v>10</v>
      </c>
      <c r="L432" s="844">
        <v>15314</v>
      </c>
      <c r="M432" s="717"/>
      <c r="N432" s="717"/>
      <c r="O432" s="565" t="s">
        <v>3708</v>
      </c>
      <c r="P432" s="565" t="s">
        <v>3703</v>
      </c>
      <c r="T432" s="815">
        <f>VLOOKUP(L432,'Dat cong dat do'!$D$9:$M$547,5,0)</f>
        <v>0</v>
      </c>
      <c r="U432" s="815">
        <f>VLOOKUP(L432,'Dat cong dat do'!$D$9:$M$547,8,0)</f>
        <v>0</v>
      </c>
      <c r="V432" s="815">
        <v>2</v>
      </c>
    </row>
    <row r="433" spans="1:22">
      <c r="A433" s="839">
        <v>424</v>
      </c>
      <c r="B433" s="565">
        <v>6</v>
      </c>
      <c r="C433" s="381" t="s">
        <v>3711</v>
      </c>
      <c r="D433" s="799"/>
      <c r="E433" s="799"/>
      <c r="F433" s="799"/>
      <c r="G433" s="716" t="s">
        <v>7686</v>
      </c>
      <c r="H433" s="799"/>
      <c r="I433" s="562" t="s">
        <v>3530</v>
      </c>
      <c r="J433" s="565" t="s">
        <v>3712</v>
      </c>
      <c r="K433" s="565">
        <v>26</v>
      </c>
      <c r="L433" s="844">
        <v>11223</v>
      </c>
      <c r="M433" s="717"/>
      <c r="N433" s="717"/>
      <c r="O433" s="565" t="s">
        <v>3708</v>
      </c>
      <c r="P433" s="565" t="s">
        <v>3713</v>
      </c>
      <c r="T433" s="815">
        <f>VLOOKUP(L433,'Dat cong dat do'!$D$9:$M$547,5,0)</f>
        <v>0</v>
      </c>
      <c r="U433" s="815">
        <f>VLOOKUP(L433,'Dat cong dat do'!$D$9:$M$547,8,0)</f>
        <v>0</v>
      </c>
      <c r="V433" s="815">
        <v>2</v>
      </c>
    </row>
    <row r="434" spans="1:22" ht="31.5">
      <c r="A434" s="839">
        <v>425</v>
      </c>
      <c r="B434" s="565">
        <v>7</v>
      </c>
      <c r="C434" s="568" t="s">
        <v>3714</v>
      </c>
      <c r="D434" s="802"/>
      <c r="E434" s="802"/>
      <c r="F434" s="802"/>
      <c r="G434" s="716" t="s">
        <v>7686</v>
      </c>
      <c r="H434" s="802"/>
      <c r="I434" s="562" t="s">
        <v>3530</v>
      </c>
      <c r="J434" s="383">
        <v>167</v>
      </c>
      <c r="K434" s="383">
        <v>33</v>
      </c>
      <c r="L434" s="853">
        <v>100</v>
      </c>
      <c r="M434" s="745"/>
      <c r="N434" s="745"/>
      <c r="O434" s="565" t="s">
        <v>3715</v>
      </c>
      <c r="P434" s="868" t="s">
        <v>3716</v>
      </c>
      <c r="T434" s="815">
        <f>VLOOKUP(L434,'Dat cong dat do'!$D$9:$M$547,5,0)</f>
        <v>0</v>
      </c>
      <c r="U434" s="815">
        <f>VLOOKUP(L434,'Dat cong dat do'!$D$9:$M$547,8,0)</f>
        <v>0</v>
      </c>
      <c r="V434" s="815">
        <v>2</v>
      </c>
    </row>
    <row r="435" spans="1:22">
      <c r="A435" s="839">
        <v>426</v>
      </c>
      <c r="B435" s="565">
        <v>8</v>
      </c>
      <c r="C435" s="381" t="s">
        <v>3717</v>
      </c>
      <c r="D435" s="799"/>
      <c r="E435" s="799"/>
      <c r="F435" s="799"/>
      <c r="G435" s="716" t="s">
        <v>7686</v>
      </c>
      <c r="H435" s="799"/>
      <c r="I435" s="562" t="s">
        <v>3530</v>
      </c>
      <c r="J435" s="565">
        <v>70</v>
      </c>
      <c r="K435" s="565">
        <v>29</v>
      </c>
      <c r="L435" s="844">
        <v>6800</v>
      </c>
      <c r="M435" s="717"/>
      <c r="N435" s="717"/>
      <c r="O435" s="565" t="s">
        <v>3705</v>
      </c>
      <c r="P435" s="565" t="s">
        <v>3703</v>
      </c>
      <c r="T435" s="815">
        <f>VLOOKUP(L435,'Dat cong dat do'!$D$9:$M$547,5,0)</f>
        <v>0</v>
      </c>
      <c r="U435" s="815">
        <f>VLOOKUP(L435,'Dat cong dat do'!$D$9:$M$547,8,0)</f>
        <v>0</v>
      </c>
      <c r="V435" s="815">
        <v>2</v>
      </c>
    </row>
    <row r="436" spans="1:22">
      <c r="A436" s="839">
        <v>427</v>
      </c>
      <c r="B436" s="565">
        <v>9</v>
      </c>
      <c r="C436" s="381" t="s">
        <v>3718</v>
      </c>
      <c r="D436" s="799"/>
      <c r="E436" s="799"/>
      <c r="F436" s="799"/>
      <c r="G436" s="716" t="s">
        <v>7686</v>
      </c>
      <c r="H436" s="799"/>
      <c r="I436" s="562" t="s">
        <v>3530</v>
      </c>
      <c r="J436" s="565">
        <v>462</v>
      </c>
      <c r="K436" s="565">
        <v>14</v>
      </c>
      <c r="L436" s="844">
        <v>2442</v>
      </c>
      <c r="M436" s="717"/>
      <c r="N436" s="717"/>
      <c r="O436" s="565" t="s">
        <v>3116</v>
      </c>
      <c r="P436" s="565" t="s">
        <v>3703</v>
      </c>
      <c r="T436" s="815">
        <f>VLOOKUP(L436,'Dat cong dat do'!$D$9:$M$547,5,0)</f>
        <v>0</v>
      </c>
      <c r="U436" s="815">
        <f>VLOOKUP(L436,'Dat cong dat do'!$D$9:$M$547,8,0)</f>
        <v>0</v>
      </c>
      <c r="V436" s="815">
        <v>2</v>
      </c>
    </row>
    <row r="437" spans="1:22">
      <c r="A437" s="839">
        <v>428</v>
      </c>
      <c r="B437" s="565">
        <v>10</v>
      </c>
      <c r="C437" s="381" t="s">
        <v>3719</v>
      </c>
      <c r="D437" s="799"/>
      <c r="E437" s="799"/>
      <c r="F437" s="799"/>
      <c r="G437" s="716" t="s">
        <v>7686</v>
      </c>
      <c r="H437" s="799"/>
      <c r="I437" s="562" t="s">
        <v>3530</v>
      </c>
      <c r="J437" s="565">
        <v>70</v>
      </c>
      <c r="K437" s="565">
        <v>9</v>
      </c>
      <c r="L437" s="844">
        <v>1583</v>
      </c>
      <c r="M437" s="752"/>
      <c r="N437" s="752"/>
      <c r="O437" s="3694" t="s">
        <v>3720</v>
      </c>
      <c r="P437" s="565" t="s">
        <v>3703</v>
      </c>
      <c r="T437" s="815">
        <f>VLOOKUP(L437,'Dat cong dat do'!$D$9:$M$547,5,0)</f>
        <v>0</v>
      </c>
      <c r="U437" s="815">
        <f>VLOOKUP(L437,'Dat cong dat do'!$D$9:$M$547,8,0)</f>
        <v>0</v>
      </c>
      <c r="V437" s="815">
        <v>2</v>
      </c>
    </row>
    <row r="438" spans="1:22">
      <c r="A438" s="839">
        <v>429</v>
      </c>
      <c r="B438" s="565">
        <v>11</v>
      </c>
      <c r="C438" s="381" t="s">
        <v>3719</v>
      </c>
      <c r="D438" s="799"/>
      <c r="E438" s="799"/>
      <c r="F438" s="799"/>
      <c r="G438" s="716" t="s">
        <v>7686</v>
      </c>
      <c r="H438" s="799"/>
      <c r="I438" s="562" t="s">
        <v>3530</v>
      </c>
      <c r="J438" s="565">
        <v>79</v>
      </c>
      <c r="K438" s="565">
        <v>9</v>
      </c>
      <c r="L438" s="844">
        <v>1263</v>
      </c>
      <c r="M438" s="752"/>
      <c r="N438" s="752"/>
      <c r="O438" s="3694"/>
      <c r="P438" s="565"/>
      <c r="T438" s="815">
        <f>VLOOKUP(L438,'Dat cong dat do'!$D$9:$M$547,5,0)</f>
        <v>0</v>
      </c>
      <c r="U438" s="815">
        <f>VLOOKUP(L438,'Dat cong dat do'!$D$9:$M$547,8,0)</f>
        <v>0</v>
      </c>
      <c r="V438" s="815">
        <v>2</v>
      </c>
    </row>
    <row r="439" spans="1:22">
      <c r="A439" s="839">
        <v>430</v>
      </c>
      <c r="B439" s="565">
        <v>12</v>
      </c>
      <c r="C439" s="381" t="s">
        <v>3719</v>
      </c>
      <c r="D439" s="799"/>
      <c r="E439" s="799"/>
      <c r="F439" s="799"/>
      <c r="G439" s="716" t="s">
        <v>7686</v>
      </c>
      <c r="H439" s="799"/>
      <c r="I439" s="562" t="s">
        <v>3530</v>
      </c>
      <c r="J439" s="565">
        <v>113</v>
      </c>
      <c r="K439" s="565">
        <v>9</v>
      </c>
      <c r="L439" s="844">
        <v>939</v>
      </c>
      <c r="M439" s="752"/>
      <c r="N439" s="752"/>
      <c r="O439" s="3694"/>
      <c r="P439" s="565"/>
      <c r="T439" s="815">
        <f>VLOOKUP(L439,'Dat cong dat do'!$D$9:$M$547,5,0)</f>
        <v>0</v>
      </c>
      <c r="U439" s="815">
        <f>VLOOKUP(L439,'Dat cong dat do'!$D$9:$M$547,8,0)</f>
        <v>0</v>
      </c>
      <c r="V439" s="815">
        <v>2</v>
      </c>
    </row>
    <row r="440" spans="1:22">
      <c r="A440" s="839">
        <v>431</v>
      </c>
      <c r="B440" s="565">
        <v>13</v>
      </c>
      <c r="C440" s="381" t="s">
        <v>3719</v>
      </c>
      <c r="D440" s="799"/>
      <c r="E440" s="799"/>
      <c r="F440" s="799"/>
      <c r="G440" s="716" t="s">
        <v>7686</v>
      </c>
      <c r="H440" s="799"/>
      <c r="I440" s="562" t="s">
        <v>3530</v>
      </c>
      <c r="J440" s="565">
        <v>4</v>
      </c>
      <c r="K440" s="565">
        <v>17</v>
      </c>
      <c r="L440" s="844">
        <v>428</v>
      </c>
      <c r="M440" s="752"/>
      <c r="N440" s="752"/>
      <c r="O440" s="3694"/>
      <c r="P440" s="565"/>
      <c r="T440" s="815">
        <f>VLOOKUP(L440,'Dat cong dat do'!$D$9:$M$547,5,0)</f>
        <v>0</v>
      </c>
      <c r="U440" s="815">
        <f>VLOOKUP(L440,'Dat cong dat do'!$D$9:$M$547,8,0)</f>
        <v>0</v>
      </c>
      <c r="V440" s="815">
        <v>2</v>
      </c>
    </row>
    <row r="441" spans="1:22">
      <c r="A441" s="839">
        <v>432</v>
      </c>
      <c r="B441" s="565">
        <v>14</v>
      </c>
      <c r="C441" s="381" t="s">
        <v>3719</v>
      </c>
      <c r="D441" s="799"/>
      <c r="E441" s="799"/>
      <c r="F441" s="799"/>
      <c r="G441" s="716" t="s">
        <v>7686</v>
      </c>
      <c r="H441" s="799"/>
      <c r="I441" s="562" t="s">
        <v>3530</v>
      </c>
      <c r="J441" s="565">
        <v>392</v>
      </c>
      <c r="K441" s="565">
        <v>17</v>
      </c>
      <c r="L441" s="844">
        <v>528</v>
      </c>
      <c r="M441" s="727"/>
      <c r="N441" s="727"/>
      <c r="O441" s="3695"/>
      <c r="P441" s="565"/>
      <c r="T441" s="815">
        <f>VLOOKUP(L441,'Dat cong dat do'!$D$9:$M$547,5,0)</f>
        <v>0</v>
      </c>
      <c r="U441" s="815">
        <f>VLOOKUP(L441,'Dat cong dat do'!$D$9:$M$547,8,0)</f>
        <v>0</v>
      </c>
      <c r="V441" s="815">
        <v>2</v>
      </c>
    </row>
    <row r="442" spans="1:22" ht="31.5">
      <c r="A442" s="839">
        <v>433</v>
      </c>
      <c r="B442" s="565">
        <v>15</v>
      </c>
      <c r="C442" s="381" t="s">
        <v>3721</v>
      </c>
      <c r="D442" s="799"/>
      <c r="E442" s="799"/>
      <c r="F442" s="799"/>
      <c r="G442" s="716" t="s">
        <v>7686</v>
      </c>
      <c r="H442" s="799"/>
      <c r="I442" s="562" t="s">
        <v>3530</v>
      </c>
      <c r="J442" s="565">
        <v>438</v>
      </c>
      <c r="K442" s="565">
        <v>15</v>
      </c>
      <c r="L442" s="844">
        <v>28139</v>
      </c>
      <c r="M442" s="717"/>
      <c r="N442" s="717"/>
      <c r="O442" s="565" t="s">
        <v>3722</v>
      </c>
      <c r="P442" s="565" t="s">
        <v>3723</v>
      </c>
      <c r="T442" s="815">
        <f>VLOOKUP(L442,'Dat cong dat do'!$D$9:$M$547,5,0)</f>
        <v>0</v>
      </c>
      <c r="U442" s="815">
        <f>VLOOKUP(L442,'Dat cong dat do'!$D$9:$M$547,8,0)</f>
        <v>0</v>
      </c>
      <c r="V442" s="815">
        <v>2</v>
      </c>
    </row>
    <row r="443" spans="1:22">
      <c r="A443" s="839">
        <v>434</v>
      </c>
      <c r="B443" s="565">
        <v>17</v>
      </c>
      <c r="C443" s="381" t="s">
        <v>3726</v>
      </c>
      <c r="D443" s="799"/>
      <c r="E443" s="799"/>
      <c r="F443" s="799"/>
      <c r="G443" s="716" t="s">
        <v>7686</v>
      </c>
      <c r="H443" s="799"/>
      <c r="I443" s="562" t="s">
        <v>3530</v>
      </c>
      <c r="J443" s="565">
        <v>162</v>
      </c>
      <c r="K443" s="565">
        <v>25</v>
      </c>
      <c r="L443" s="844">
        <v>200</v>
      </c>
      <c r="M443" s="717"/>
      <c r="N443" s="717"/>
      <c r="O443" s="565" t="s">
        <v>192</v>
      </c>
      <c r="P443" s="565" t="s">
        <v>3727</v>
      </c>
      <c r="T443" s="815">
        <f>VLOOKUP(L443,'Dat cong dat do'!$D$9:$M$547,5,0)</f>
        <v>0</v>
      </c>
      <c r="U443" s="815">
        <f>VLOOKUP(L443,'Dat cong dat do'!$D$9:$M$547,8,0)</f>
        <v>0</v>
      </c>
      <c r="V443" s="815">
        <v>2</v>
      </c>
    </row>
    <row r="444" spans="1:22">
      <c r="A444" s="839">
        <v>435</v>
      </c>
      <c r="B444" s="565">
        <v>18</v>
      </c>
      <c r="C444" s="381" t="s">
        <v>3728</v>
      </c>
      <c r="D444" s="799"/>
      <c r="E444" s="799"/>
      <c r="F444" s="799"/>
      <c r="G444" s="716" t="s">
        <v>7686</v>
      </c>
      <c r="H444" s="799"/>
      <c r="I444" s="562" t="s">
        <v>3530</v>
      </c>
      <c r="J444" s="565">
        <v>403</v>
      </c>
      <c r="K444" s="565">
        <v>25</v>
      </c>
      <c r="L444" s="844">
        <v>8000</v>
      </c>
      <c r="M444" s="717"/>
      <c r="N444" s="717"/>
      <c r="O444" s="565" t="s">
        <v>3729</v>
      </c>
      <c r="P444" s="565" t="s">
        <v>3727</v>
      </c>
      <c r="T444" s="815">
        <f>VLOOKUP(L444,'Dat cong dat do'!$D$9:$M$547,5,0)</f>
        <v>0</v>
      </c>
      <c r="U444" s="815">
        <f>VLOOKUP(L444,'Dat cong dat do'!$D$9:$M$547,8,0)</f>
        <v>0</v>
      </c>
      <c r="V444" s="815">
        <v>2</v>
      </c>
    </row>
    <row r="445" spans="1:22" ht="31.5">
      <c r="A445" s="839">
        <v>436</v>
      </c>
      <c r="B445" s="565">
        <v>19</v>
      </c>
      <c r="C445" s="777" t="s">
        <v>3730</v>
      </c>
      <c r="D445" s="803"/>
      <c r="E445" s="803"/>
      <c r="F445" s="803"/>
      <c r="G445" s="716" t="s">
        <v>7686</v>
      </c>
      <c r="H445" s="803"/>
      <c r="I445" s="562" t="s">
        <v>3530</v>
      </c>
      <c r="J445" s="565">
        <v>58</v>
      </c>
      <c r="K445" s="565">
        <v>10</v>
      </c>
      <c r="L445" s="844">
        <v>1548</v>
      </c>
      <c r="M445" s="717"/>
      <c r="N445" s="717"/>
      <c r="O445" s="778" t="s">
        <v>3729</v>
      </c>
      <c r="P445" s="715" t="s">
        <v>3731</v>
      </c>
      <c r="T445" s="815">
        <f>VLOOKUP(L445,'Dat cong dat do'!$D$9:$M$547,5,0)</f>
        <v>0</v>
      </c>
      <c r="U445" s="815">
        <f>VLOOKUP(L445,'Dat cong dat do'!$D$9:$M$547,8,0)</f>
        <v>0</v>
      </c>
      <c r="V445" s="815">
        <v>2</v>
      </c>
    </row>
    <row r="446" spans="1:22">
      <c r="A446" s="839">
        <v>437</v>
      </c>
      <c r="B446" s="3693">
        <v>20</v>
      </c>
      <c r="C446" s="3933" t="s">
        <v>3732</v>
      </c>
      <c r="D446" s="804"/>
      <c r="E446" s="804"/>
      <c r="F446" s="804"/>
      <c r="G446" s="716" t="s">
        <v>7686</v>
      </c>
      <c r="H446" s="804"/>
      <c r="I446" s="562" t="s">
        <v>3530</v>
      </c>
      <c r="J446" s="565">
        <v>2</v>
      </c>
      <c r="K446" s="565">
        <v>4</v>
      </c>
      <c r="L446" s="844">
        <v>17669</v>
      </c>
      <c r="M446" s="717"/>
      <c r="N446" s="717"/>
      <c r="O446" s="715" t="s">
        <v>3733</v>
      </c>
      <c r="P446" s="383" t="s">
        <v>3734</v>
      </c>
      <c r="T446" s="815">
        <f>VLOOKUP(L446,'Dat cong dat do'!$D$9:$M$547,5,0)</f>
        <v>0</v>
      </c>
      <c r="U446" s="815">
        <f>VLOOKUP(L446,'Dat cong dat do'!$D$9:$M$547,8,0)</f>
        <v>0</v>
      </c>
      <c r="V446" s="815">
        <v>2</v>
      </c>
    </row>
    <row r="447" spans="1:22">
      <c r="A447" s="839">
        <v>438</v>
      </c>
      <c r="B447" s="3694"/>
      <c r="C447" s="3934"/>
      <c r="D447" s="805"/>
      <c r="E447" s="805"/>
      <c r="F447" s="805"/>
      <c r="G447" s="716" t="s">
        <v>7686</v>
      </c>
      <c r="H447" s="805"/>
      <c r="I447" s="562" t="s">
        <v>3530</v>
      </c>
      <c r="J447" s="383">
        <v>7</v>
      </c>
      <c r="K447" s="383">
        <v>10</v>
      </c>
      <c r="L447" s="853">
        <v>18130</v>
      </c>
      <c r="M447" s="745"/>
      <c r="N447" s="745"/>
      <c r="O447" s="715" t="s">
        <v>3733</v>
      </c>
      <c r="P447" s="383" t="s">
        <v>3735</v>
      </c>
      <c r="T447" s="815">
        <f>VLOOKUP(L447,'Dat cong dat do'!$D$9:$M$547,5,0)</f>
        <v>0</v>
      </c>
      <c r="U447" s="815">
        <f>VLOOKUP(L447,'Dat cong dat do'!$D$9:$M$547,8,0)</f>
        <v>0</v>
      </c>
      <c r="V447" s="815">
        <v>2</v>
      </c>
    </row>
    <row r="448" spans="1:22">
      <c r="A448" s="839">
        <v>439</v>
      </c>
      <c r="B448" s="3694"/>
      <c r="C448" s="3934"/>
      <c r="D448" s="805"/>
      <c r="E448" s="805"/>
      <c r="F448" s="805"/>
      <c r="G448" s="716" t="s">
        <v>7686</v>
      </c>
      <c r="H448" s="805"/>
      <c r="I448" s="562" t="s">
        <v>3530</v>
      </c>
      <c r="J448" s="383">
        <v>8</v>
      </c>
      <c r="K448" s="383">
        <v>10</v>
      </c>
      <c r="L448" s="853">
        <v>78612</v>
      </c>
      <c r="M448" s="745"/>
      <c r="N448" s="745"/>
      <c r="O448" s="715" t="s">
        <v>3733</v>
      </c>
      <c r="P448" s="383" t="s">
        <v>3735</v>
      </c>
      <c r="T448" s="815">
        <f>VLOOKUP(L448,'Dat cong dat do'!$D$9:$M$547,5,0)</f>
        <v>0</v>
      </c>
      <c r="U448" s="815">
        <f>VLOOKUP(L448,'Dat cong dat do'!$D$9:$M$547,8,0)</f>
        <v>0</v>
      </c>
      <c r="V448" s="815">
        <v>2</v>
      </c>
    </row>
    <row r="449" spans="1:22">
      <c r="A449" s="839">
        <v>440</v>
      </c>
      <c r="B449" s="3694"/>
      <c r="C449" s="3934"/>
      <c r="D449" s="805"/>
      <c r="E449" s="805"/>
      <c r="F449" s="805"/>
      <c r="G449" s="716" t="s">
        <v>7686</v>
      </c>
      <c r="H449" s="805"/>
      <c r="I449" s="562" t="s">
        <v>3530</v>
      </c>
      <c r="J449" s="383" t="s">
        <v>3736</v>
      </c>
      <c r="K449" s="383">
        <v>10</v>
      </c>
      <c r="L449" s="853">
        <v>1178</v>
      </c>
      <c r="M449" s="745"/>
      <c r="N449" s="745"/>
      <c r="O449" s="715" t="s">
        <v>3733</v>
      </c>
      <c r="P449" s="383" t="s">
        <v>3735</v>
      </c>
      <c r="T449" s="815">
        <f>VLOOKUP(L449,'Dat cong dat do'!$D$9:$M$547,5,0)</f>
        <v>0</v>
      </c>
      <c r="U449" s="815">
        <f>VLOOKUP(L449,'Dat cong dat do'!$D$9:$M$547,8,0)</f>
        <v>0</v>
      </c>
      <c r="V449" s="815">
        <v>2</v>
      </c>
    </row>
    <row r="450" spans="1:22">
      <c r="A450" s="839">
        <v>441</v>
      </c>
      <c r="B450" s="3694"/>
      <c r="C450" s="3934"/>
      <c r="D450" s="805"/>
      <c r="E450" s="805"/>
      <c r="F450" s="805"/>
      <c r="G450" s="716" t="s">
        <v>7686</v>
      </c>
      <c r="H450" s="805"/>
      <c r="I450" s="562" t="s">
        <v>3530</v>
      </c>
      <c r="J450" s="383" t="s">
        <v>3736</v>
      </c>
      <c r="K450" s="383">
        <v>9</v>
      </c>
      <c r="L450" s="853">
        <v>211</v>
      </c>
      <c r="M450" s="745"/>
      <c r="N450" s="745"/>
      <c r="O450" s="715" t="s">
        <v>3733</v>
      </c>
      <c r="P450" s="383" t="s">
        <v>3735</v>
      </c>
      <c r="T450" s="815">
        <f>VLOOKUP(L450,'Dat cong dat do'!$D$9:$M$547,5,0)</f>
        <v>0</v>
      </c>
      <c r="U450" s="815">
        <f>VLOOKUP(L450,'Dat cong dat do'!$D$9:$M$547,8,0)</f>
        <v>0</v>
      </c>
      <c r="V450" s="815">
        <v>2</v>
      </c>
    </row>
    <row r="451" spans="1:22">
      <c r="A451" s="839">
        <v>442</v>
      </c>
      <c r="B451" s="3694"/>
      <c r="C451" s="3934"/>
      <c r="D451" s="805"/>
      <c r="E451" s="805"/>
      <c r="F451" s="805"/>
      <c r="G451" s="716" t="s">
        <v>7686</v>
      </c>
      <c r="H451" s="805"/>
      <c r="I451" s="562" t="s">
        <v>3530</v>
      </c>
      <c r="J451" s="383" t="s">
        <v>3736</v>
      </c>
      <c r="K451" s="383">
        <v>8</v>
      </c>
      <c r="L451" s="853">
        <v>3656</v>
      </c>
      <c r="M451" s="745"/>
      <c r="N451" s="745"/>
      <c r="O451" s="715" t="s">
        <v>3733</v>
      </c>
      <c r="P451" s="383" t="s">
        <v>3737</v>
      </c>
      <c r="T451" s="815">
        <f>VLOOKUP(L451,'Dat cong dat do'!$D$9:$M$547,5,0)</f>
        <v>0</v>
      </c>
      <c r="U451" s="815">
        <f>VLOOKUP(L451,'Dat cong dat do'!$D$9:$M$547,8,0)</f>
        <v>0</v>
      </c>
      <c r="V451" s="815">
        <v>2</v>
      </c>
    </row>
    <row r="452" spans="1:22">
      <c r="A452" s="839">
        <v>443</v>
      </c>
      <c r="B452" s="3694"/>
      <c r="C452" s="3934"/>
      <c r="D452" s="805"/>
      <c r="E452" s="805"/>
      <c r="F452" s="805"/>
      <c r="G452" s="716" t="s">
        <v>7686</v>
      </c>
      <c r="H452" s="805"/>
      <c r="I452" s="562" t="s">
        <v>3530</v>
      </c>
      <c r="J452" s="383">
        <v>136</v>
      </c>
      <c r="K452" s="383">
        <v>8</v>
      </c>
      <c r="L452" s="853">
        <v>11318</v>
      </c>
      <c r="M452" s="745"/>
      <c r="N452" s="745"/>
      <c r="O452" s="715" t="s">
        <v>3733</v>
      </c>
      <c r="P452" s="383" t="s">
        <v>3737</v>
      </c>
      <c r="T452" s="815">
        <f>VLOOKUP(L452,'Dat cong dat do'!$D$9:$M$547,5,0)</f>
        <v>0</v>
      </c>
      <c r="U452" s="815">
        <f>VLOOKUP(L452,'Dat cong dat do'!$D$9:$M$547,8,0)</f>
        <v>0</v>
      </c>
      <c r="V452" s="815">
        <v>2</v>
      </c>
    </row>
    <row r="453" spans="1:22">
      <c r="A453" s="839">
        <v>444</v>
      </c>
      <c r="B453" s="3694"/>
      <c r="C453" s="3934"/>
      <c r="D453" s="805"/>
      <c r="E453" s="805"/>
      <c r="F453" s="805"/>
      <c r="G453" s="716" t="s">
        <v>7686</v>
      </c>
      <c r="H453" s="805"/>
      <c r="I453" s="562" t="s">
        <v>3530</v>
      </c>
      <c r="J453" s="383" t="s">
        <v>3736</v>
      </c>
      <c r="K453" s="383">
        <v>2</v>
      </c>
      <c r="L453" s="853">
        <v>956</v>
      </c>
      <c r="M453" s="745"/>
      <c r="N453" s="745"/>
      <c r="O453" s="715" t="s">
        <v>3733</v>
      </c>
      <c r="P453" s="383" t="s">
        <v>3737</v>
      </c>
      <c r="T453" s="815">
        <f>VLOOKUP(L453,'Dat cong dat do'!$D$9:$M$547,5,0)</f>
        <v>0</v>
      </c>
      <c r="U453" s="815">
        <f>VLOOKUP(L453,'Dat cong dat do'!$D$9:$M$547,8,0)</f>
        <v>0</v>
      </c>
      <c r="V453" s="815">
        <v>2</v>
      </c>
    </row>
    <row r="454" spans="1:22">
      <c r="A454" s="839">
        <v>445</v>
      </c>
      <c r="B454" s="3694"/>
      <c r="C454" s="3934"/>
      <c r="D454" s="805"/>
      <c r="E454" s="805"/>
      <c r="F454" s="805"/>
      <c r="G454" s="716" t="s">
        <v>7686</v>
      </c>
      <c r="H454" s="805"/>
      <c r="I454" s="562" t="s">
        <v>3530</v>
      </c>
      <c r="J454" s="383">
        <v>402</v>
      </c>
      <c r="K454" s="383">
        <v>8</v>
      </c>
      <c r="L454" s="853">
        <v>6125</v>
      </c>
      <c r="M454" s="745"/>
      <c r="N454" s="745"/>
      <c r="O454" s="715" t="s">
        <v>3733</v>
      </c>
      <c r="P454" s="383" t="s">
        <v>3737</v>
      </c>
      <c r="T454" s="815">
        <f>VLOOKUP(L454,'Dat cong dat do'!$D$9:$M$547,5,0)</f>
        <v>0</v>
      </c>
      <c r="U454" s="815">
        <f>VLOOKUP(L454,'Dat cong dat do'!$D$9:$M$547,8,0)</f>
        <v>0</v>
      </c>
      <c r="V454" s="815">
        <v>2</v>
      </c>
    </row>
    <row r="455" spans="1:22">
      <c r="A455" s="839">
        <v>446</v>
      </c>
      <c r="B455" s="3694"/>
      <c r="C455" s="3934"/>
      <c r="D455" s="805"/>
      <c r="E455" s="805"/>
      <c r="F455" s="805"/>
      <c r="G455" s="716" t="s">
        <v>7686</v>
      </c>
      <c r="H455" s="805"/>
      <c r="I455" s="562" t="s">
        <v>3530</v>
      </c>
      <c r="J455" s="779">
        <v>137</v>
      </c>
      <c r="K455" s="383">
        <v>8</v>
      </c>
      <c r="L455" s="853">
        <v>62487</v>
      </c>
      <c r="M455" s="745"/>
      <c r="N455" s="745"/>
      <c r="O455" s="715" t="s">
        <v>3733</v>
      </c>
      <c r="P455" s="779" t="s">
        <v>3737</v>
      </c>
      <c r="T455" s="815">
        <f>VLOOKUP(L455,'Dat cong dat do'!$D$9:$M$547,5,0)</f>
        <v>0</v>
      </c>
      <c r="U455" s="815">
        <f>VLOOKUP(L455,'Dat cong dat do'!$D$9:$M$547,8,0)</f>
        <v>0</v>
      </c>
      <c r="V455" s="815">
        <v>2</v>
      </c>
    </row>
    <row r="456" spans="1:22">
      <c r="A456" s="839">
        <v>447</v>
      </c>
      <c r="B456" s="3694"/>
      <c r="C456" s="3934"/>
      <c r="D456" s="805"/>
      <c r="E456" s="805"/>
      <c r="F456" s="805"/>
      <c r="G456" s="716" t="s">
        <v>7686</v>
      </c>
      <c r="H456" s="805"/>
      <c r="I456" s="562" t="s">
        <v>3530</v>
      </c>
      <c r="J456" s="383">
        <v>12</v>
      </c>
      <c r="K456" s="383">
        <v>3</v>
      </c>
      <c r="L456" s="853">
        <v>19616</v>
      </c>
      <c r="M456" s="745"/>
      <c r="N456" s="745"/>
      <c r="O456" s="715" t="s">
        <v>3733</v>
      </c>
      <c r="P456" s="779" t="s">
        <v>3738</v>
      </c>
      <c r="T456" s="815">
        <f>VLOOKUP(L456,'Dat cong dat do'!$D$9:$M$547,5,0)</f>
        <v>0</v>
      </c>
      <c r="U456" s="815">
        <f>VLOOKUP(L456,'Dat cong dat do'!$D$9:$M$547,8,0)</f>
        <v>0</v>
      </c>
      <c r="V456" s="815">
        <v>2</v>
      </c>
    </row>
    <row r="457" spans="1:22">
      <c r="A457" s="839">
        <v>448</v>
      </c>
      <c r="B457" s="3694"/>
      <c r="C457" s="3934"/>
      <c r="D457" s="805"/>
      <c r="E457" s="805"/>
      <c r="F457" s="805"/>
      <c r="G457" s="716" t="s">
        <v>7686</v>
      </c>
      <c r="H457" s="805"/>
      <c r="I457" s="562" t="s">
        <v>3530</v>
      </c>
      <c r="J457" s="383">
        <v>11</v>
      </c>
      <c r="K457" s="383">
        <v>3</v>
      </c>
      <c r="L457" s="853">
        <v>14000</v>
      </c>
      <c r="M457" s="745"/>
      <c r="N457" s="745"/>
      <c r="O457" s="715" t="s">
        <v>3733</v>
      </c>
      <c r="P457" s="779" t="s">
        <v>3739</v>
      </c>
      <c r="T457" s="815">
        <f>VLOOKUP(L457,'Dat cong dat do'!$D$9:$M$547,5,0)</f>
        <v>0</v>
      </c>
      <c r="U457" s="815">
        <f>VLOOKUP(L457,'Dat cong dat do'!$D$9:$M$547,8,0)</f>
        <v>0</v>
      </c>
      <c r="V457" s="815">
        <v>2</v>
      </c>
    </row>
    <row r="458" spans="1:22">
      <c r="A458" s="839">
        <v>449</v>
      </c>
      <c r="B458" s="3694"/>
      <c r="C458" s="3934"/>
      <c r="D458" s="805"/>
      <c r="E458" s="805"/>
      <c r="F458" s="805"/>
      <c r="G458" s="716" t="s">
        <v>7686</v>
      </c>
      <c r="H458" s="805"/>
      <c r="I458" s="562" t="s">
        <v>3530</v>
      </c>
      <c r="J458" s="383">
        <v>1</v>
      </c>
      <c r="K458" s="383">
        <v>4</v>
      </c>
      <c r="L458" s="853">
        <v>76748</v>
      </c>
      <c r="M458" s="745"/>
      <c r="N458" s="745"/>
      <c r="O458" s="715" t="s">
        <v>3733</v>
      </c>
      <c r="P458" s="779" t="s">
        <v>3739</v>
      </c>
      <c r="T458" s="815">
        <f>VLOOKUP(L458,'Dat cong dat do'!$D$9:$M$547,5,0)</f>
        <v>0</v>
      </c>
      <c r="U458" s="815">
        <f>VLOOKUP(L458,'Dat cong dat do'!$D$9:$M$547,8,0)</f>
        <v>0</v>
      </c>
      <c r="V458" s="815">
        <v>2</v>
      </c>
    </row>
    <row r="459" spans="1:22">
      <c r="A459" s="839">
        <v>450</v>
      </c>
      <c r="B459" s="3694"/>
      <c r="C459" s="3934"/>
      <c r="D459" s="805"/>
      <c r="E459" s="805"/>
      <c r="F459" s="805"/>
      <c r="G459" s="716" t="s">
        <v>7686</v>
      </c>
      <c r="H459" s="805"/>
      <c r="I459" s="562" t="s">
        <v>3530</v>
      </c>
      <c r="J459" s="383">
        <v>13</v>
      </c>
      <c r="K459" s="383">
        <v>9</v>
      </c>
      <c r="L459" s="853">
        <v>60000</v>
      </c>
      <c r="M459" s="745"/>
      <c r="N459" s="745"/>
      <c r="O459" s="715" t="s">
        <v>3733</v>
      </c>
      <c r="P459" s="779" t="s">
        <v>3740</v>
      </c>
      <c r="T459" s="815">
        <f>VLOOKUP(L459,'Dat cong dat do'!$D$9:$M$547,5,0)</f>
        <v>3000</v>
      </c>
      <c r="U459" s="815">
        <f>VLOOKUP(L459,'Dat cong dat do'!$D$9:$M$547,8,0)</f>
        <v>0</v>
      </c>
      <c r="V459" s="815">
        <v>2</v>
      </c>
    </row>
    <row r="460" spans="1:22">
      <c r="A460" s="839">
        <v>451</v>
      </c>
      <c r="B460" s="3695"/>
      <c r="C460" s="3935"/>
      <c r="D460" s="805"/>
      <c r="E460" s="805"/>
      <c r="F460" s="805"/>
      <c r="G460" s="716" t="s">
        <v>7686</v>
      </c>
      <c r="H460" s="805"/>
      <c r="I460" s="562" t="s">
        <v>3530</v>
      </c>
      <c r="J460" s="779" t="s">
        <v>3741</v>
      </c>
      <c r="K460" s="383">
        <v>9</v>
      </c>
      <c r="L460" s="853">
        <v>90880</v>
      </c>
      <c r="M460" s="745"/>
      <c r="N460" s="745"/>
      <c r="O460" s="715" t="s">
        <v>3733</v>
      </c>
      <c r="P460" s="779" t="s">
        <v>3740</v>
      </c>
      <c r="T460" s="815">
        <f>VLOOKUP(L460,'Dat cong dat do'!$D$9:$M$547,5,0)</f>
        <v>0</v>
      </c>
      <c r="U460" s="815">
        <f>VLOOKUP(L460,'Dat cong dat do'!$D$9:$M$547,8,0)</f>
        <v>0</v>
      </c>
      <c r="V460" s="815">
        <v>2</v>
      </c>
    </row>
    <row r="461" spans="1:22">
      <c r="A461" s="839">
        <v>452</v>
      </c>
      <c r="B461" s="3668">
        <v>8</v>
      </c>
      <c r="C461" s="3671" t="s">
        <v>3832</v>
      </c>
      <c r="D461" s="802"/>
      <c r="E461" s="802"/>
      <c r="F461" s="802"/>
      <c r="G461" s="716" t="s">
        <v>7686</v>
      </c>
      <c r="H461" s="802"/>
      <c r="I461" s="562" t="s">
        <v>3530</v>
      </c>
      <c r="J461" s="429">
        <v>63</v>
      </c>
      <c r="K461" s="429">
        <v>2</v>
      </c>
      <c r="L461" s="844">
        <v>60325</v>
      </c>
      <c r="M461" s="717"/>
      <c r="N461" s="717"/>
      <c r="O461" s="565" t="s">
        <v>3833</v>
      </c>
      <c r="P461" s="363" t="s">
        <v>3703</v>
      </c>
      <c r="T461" s="815">
        <f>VLOOKUP(L461,'Dat cong dat do'!$D$9:$M$547,5,0)</f>
        <v>0</v>
      </c>
      <c r="U461" s="815" t="str">
        <f>VLOOKUP(L461,'Dat cong dat do'!$D$9:$M$547,8,0)</f>
        <v>S1</v>
      </c>
      <c r="V461" s="815">
        <v>2</v>
      </c>
    </row>
    <row r="462" spans="1:22">
      <c r="A462" s="839">
        <v>453</v>
      </c>
      <c r="B462" s="3669"/>
      <c r="C462" s="3671"/>
      <c r="D462" s="802"/>
      <c r="E462" s="802"/>
      <c r="F462" s="802"/>
      <c r="G462" s="716" t="s">
        <v>7686</v>
      </c>
      <c r="H462" s="802"/>
      <c r="I462" s="562" t="s">
        <v>3530</v>
      </c>
      <c r="J462" s="429" t="s">
        <v>3536</v>
      </c>
      <c r="K462" s="429" t="s">
        <v>3536</v>
      </c>
      <c r="L462" s="844">
        <v>89601</v>
      </c>
      <c r="M462" s="717"/>
      <c r="N462" s="717"/>
      <c r="O462" s="565" t="s">
        <v>3833</v>
      </c>
      <c r="P462" s="363" t="s">
        <v>3703</v>
      </c>
      <c r="T462" s="815">
        <f>VLOOKUP(L462,'Dat cong dat do'!$D$9:$M$547,5,0)</f>
        <v>0</v>
      </c>
      <c r="U462" s="815" t="str">
        <f>VLOOKUP(L462,'Dat cong dat do'!$D$9:$M$547,8,0)</f>
        <v>S6</v>
      </c>
      <c r="V462" s="815">
        <v>2</v>
      </c>
    </row>
    <row r="463" spans="1:22">
      <c r="A463" s="839">
        <v>454</v>
      </c>
      <c r="B463" s="3669"/>
      <c r="C463" s="3671"/>
      <c r="D463" s="802"/>
      <c r="E463" s="802"/>
      <c r="F463" s="802"/>
      <c r="G463" s="716" t="s">
        <v>7686</v>
      </c>
      <c r="H463" s="802"/>
      <c r="I463" s="562" t="s">
        <v>3530</v>
      </c>
      <c r="J463" s="429" t="s">
        <v>3736</v>
      </c>
      <c r="K463" s="429" t="s">
        <v>3536</v>
      </c>
      <c r="L463" s="844">
        <v>994</v>
      </c>
      <c r="M463" s="717"/>
      <c r="N463" s="717"/>
      <c r="O463" s="565" t="s">
        <v>3833</v>
      </c>
      <c r="P463" s="363" t="s">
        <v>3703</v>
      </c>
      <c r="T463" s="815">
        <f>VLOOKUP(L463,'Dat cong dat do'!$D$9:$M$547,5,0)</f>
        <v>0</v>
      </c>
      <c r="U463" s="815" t="str">
        <f>VLOOKUP(L463,'Dat cong dat do'!$D$9:$M$547,8,0)</f>
        <v>S1</v>
      </c>
      <c r="V463" s="815">
        <v>2</v>
      </c>
    </row>
    <row r="464" spans="1:22">
      <c r="A464" s="839">
        <v>455</v>
      </c>
      <c r="B464" s="3669"/>
      <c r="C464" s="3671"/>
      <c r="D464" s="802"/>
      <c r="E464" s="802"/>
      <c r="F464" s="802"/>
      <c r="G464" s="716" t="s">
        <v>7686</v>
      </c>
      <c r="H464" s="802"/>
      <c r="I464" s="562" t="s">
        <v>3530</v>
      </c>
      <c r="J464" s="429" t="s">
        <v>3736</v>
      </c>
      <c r="K464" s="429" t="s">
        <v>3536</v>
      </c>
      <c r="L464" s="844">
        <v>1401</v>
      </c>
      <c r="M464" s="717"/>
      <c r="N464" s="717"/>
      <c r="O464" s="565" t="s">
        <v>3833</v>
      </c>
      <c r="P464" s="363" t="s">
        <v>3703</v>
      </c>
      <c r="T464" s="815">
        <f>VLOOKUP(L464,'Dat cong dat do'!$D$9:$M$547,5,0)</f>
        <v>0</v>
      </c>
      <c r="U464" s="815" t="str">
        <f>VLOOKUP(L464,'Dat cong dat do'!$D$9:$M$547,8,0)</f>
        <v>S6</v>
      </c>
      <c r="V464" s="815">
        <v>2</v>
      </c>
    </row>
    <row r="465" spans="1:22">
      <c r="A465" s="839">
        <v>456</v>
      </c>
      <c r="B465" s="3669"/>
      <c r="C465" s="3671"/>
      <c r="D465" s="802"/>
      <c r="E465" s="802"/>
      <c r="F465" s="802"/>
      <c r="G465" s="716" t="s">
        <v>7686</v>
      </c>
      <c r="H465" s="802"/>
      <c r="I465" s="562" t="s">
        <v>3530</v>
      </c>
      <c r="J465" s="429">
        <v>6</v>
      </c>
      <c r="K465" s="429">
        <v>3</v>
      </c>
      <c r="L465" s="844">
        <v>126399</v>
      </c>
      <c r="M465" s="717"/>
      <c r="N465" s="717"/>
      <c r="O465" s="565" t="s">
        <v>3833</v>
      </c>
      <c r="P465" s="363" t="s">
        <v>3703</v>
      </c>
      <c r="T465" s="815">
        <f>VLOOKUP(L465,'Dat cong dat do'!$D$9:$M$547,5,0)</f>
        <v>0</v>
      </c>
      <c r="U465" s="815" t="str">
        <f>VLOOKUP(L465,'Dat cong dat do'!$D$9:$M$547,8,0)</f>
        <v>S1</v>
      </c>
      <c r="V465" s="815">
        <v>2</v>
      </c>
    </row>
    <row r="466" spans="1:22">
      <c r="A466" s="839">
        <v>457</v>
      </c>
      <c r="B466" s="3669"/>
      <c r="C466" s="3671"/>
      <c r="D466" s="802"/>
      <c r="E466" s="802"/>
      <c r="F466" s="802"/>
      <c r="G466" s="716" t="s">
        <v>7686</v>
      </c>
      <c r="H466" s="802"/>
      <c r="I466" s="562" t="s">
        <v>3530</v>
      </c>
      <c r="J466" s="429" t="s">
        <v>3536</v>
      </c>
      <c r="K466" s="429" t="s">
        <v>3536</v>
      </c>
      <c r="L466" s="844">
        <v>90842</v>
      </c>
      <c r="M466" s="717"/>
      <c r="N466" s="717"/>
      <c r="O466" s="565" t="s">
        <v>3833</v>
      </c>
      <c r="P466" s="363" t="s">
        <v>3703</v>
      </c>
      <c r="T466" s="815">
        <f>VLOOKUP(L466,'Dat cong dat do'!$D$9:$M$547,5,0)</f>
        <v>0</v>
      </c>
      <c r="U466" s="815" t="str">
        <f>VLOOKUP(L466,'Dat cong dat do'!$D$9:$M$547,8,0)</f>
        <v>S6</v>
      </c>
      <c r="V466" s="815">
        <v>2</v>
      </c>
    </row>
    <row r="467" spans="1:22">
      <c r="A467" s="839">
        <v>458</v>
      </c>
      <c r="B467" s="3669"/>
      <c r="C467" s="3671"/>
      <c r="D467" s="802"/>
      <c r="E467" s="802"/>
      <c r="F467" s="802"/>
      <c r="G467" s="716" t="s">
        <v>7686</v>
      </c>
      <c r="H467" s="802"/>
      <c r="I467" s="562" t="s">
        <v>3530</v>
      </c>
      <c r="J467" s="565" t="s">
        <v>3736</v>
      </c>
      <c r="K467" s="429" t="s">
        <v>3536</v>
      </c>
      <c r="L467" s="854">
        <v>2262</v>
      </c>
      <c r="M467" s="752"/>
      <c r="N467" s="752"/>
      <c r="O467" s="565" t="s">
        <v>3833</v>
      </c>
      <c r="P467" s="363" t="s">
        <v>3703</v>
      </c>
      <c r="T467" s="815">
        <f>VLOOKUP(L467,'Dat cong dat do'!$D$9:$M$547,5,0)</f>
        <v>0</v>
      </c>
      <c r="U467" s="815" t="str">
        <f>VLOOKUP(L467,'Dat cong dat do'!$D$9:$M$547,8,0)</f>
        <v>S1</v>
      </c>
      <c r="V467" s="815">
        <v>2</v>
      </c>
    </row>
    <row r="468" spans="1:22">
      <c r="A468" s="839">
        <v>459</v>
      </c>
      <c r="B468" s="3669"/>
      <c r="C468" s="3671"/>
      <c r="D468" s="802"/>
      <c r="E468" s="802"/>
      <c r="F468" s="802"/>
      <c r="G468" s="716" t="s">
        <v>7686</v>
      </c>
      <c r="H468" s="802"/>
      <c r="I468" s="562" t="s">
        <v>3530</v>
      </c>
      <c r="J468" s="565" t="s">
        <v>3736</v>
      </c>
      <c r="K468" s="429" t="s">
        <v>3536</v>
      </c>
      <c r="L468" s="854">
        <v>1175</v>
      </c>
      <c r="M468" s="752"/>
      <c r="N468" s="752"/>
      <c r="O468" s="565" t="s">
        <v>3833</v>
      </c>
      <c r="P468" s="363" t="s">
        <v>3703</v>
      </c>
      <c r="T468" s="815">
        <f>VLOOKUP(L468,'Dat cong dat do'!$D$9:$M$547,5,0)</f>
        <v>0</v>
      </c>
      <c r="U468" s="815" t="str">
        <f>VLOOKUP(L468,'Dat cong dat do'!$D$9:$M$547,8,0)</f>
        <v>S6</v>
      </c>
      <c r="V468" s="815">
        <v>2</v>
      </c>
    </row>
    <row r="469" spans="1:22">
      <c r="A469" s="839">
        <v>460</v>
      </c>
      <c r="B469" s="3669"/>
      <c r="C469" s="3671"/>
      <c r="D469" s="802"/>
      <c r="E469" s="802"/>
      <c r="F469" s="802"/>
      <c r="G469" s="716" t="s">
        <v>7686</v>
      </c>
      <c r="H469" s="802"/>
      <c r="I469" s="562" t="s">
        <v>3530</v>
      </c>
      <c r="J469" s="429">
        <v>7</v>
      </c>
      <c r="K469" s="429" t="s">
        <v>3536</v>
      </c>
      <c r="L469" s="844">
        <v>154297</v>
      </c>
      <c r="M469" s="717"/>
      <c r="N469" s="717"/>
      <c r="O469" s="565" t="s">
        <v>3833</v>
      </c>
      <c r="P469" s="363" t="s">
        <v>3703</v>
      </c>
      <c r="T469" s="815">
        <f>VLOOKUP(L469,'Dat cong dat do'!$D$9:$M$547,5,0)</f>
        <v>0</v>
      </c>
      <c r="U469" s="815" t="str">
        <f>VLOOKUP(L469,'Dat cong dat do'!$D$9:$M$547,8,0)</f>
        <v>S2</v>
      </c>
      <c r="V469" s="815">
        <v>2</v>
      </c>
    </row>
    <row r="470" spans="1:22">
      <c r="A470" s="839">
        <v>461</v>
      </c>
      <c r="B470" s="3669"/>
      <c r="C470" s="3671"/>
      <c r="D470" s="802"/>
      <c r="E470" s="802"/>
      <c r="F470" s="802"/>
      <c r="G470" s="716" t="s">
        <v>7686</v>
      </c>
      <c r="H470" s="802"/>
      <c r="I470" s="562" t="s">
        <v>3530</v>
      </c>
      <c r="J470" s="429" t="s">
        <v>3536</v>
      </c>
      <c r="K470" s="429" t="s">
        <v>3536</v>
      </c>
      <c r="L470" s="844">
        <v>82432</v>
      </c>
      <c r="M470" s="717"/>
      <c r="N470" s="717"/>
      <c r="O470" s="565" t="s">
        <v>3833</v>
      </c>
      <c r="P470" s="363" t="s">
        <v>3703</v>
      </c>
      <c r="T470" s="815">
        <f>VLOOKUP(L470,'Dat cong dat do'!$D$9:$M$547,5,0)</f>
        <v>0</v>
      </c>
      <c r="U470" s="815" t="str">
        <f>VLOOKUP(L470,'Dat cong dat do'!$D$9:$M$547,8,0)</f>
        <v>S5</v>
      </c>
      <c r="V470" s="815">
        <v>2</v>
      </c>
    </row>
    <row r="471" spans="1:22">
      <c r="A471" s="839">
        <v>462</v>
      </c>
      <c r="B471" s="3669"/>
      <c r="C471" s="3671"/>
      <c r="D471" s="802"/>
      <c r="E471" s="802"/>
      <c r="F471" s="802"/>
      <c r="G471" s="716" t="s">
        <v>7686</v>
      </c>
      <c r="H471" s="802"/>
      <c r="I471" s="562" t="s">
        <v>3530</v>
      </c>
      <c r="J471" s="429" t="s">
        <v>3536</v>
      </c>
      <c r="K471" s="429" t="s">
        <v>3536</v>
      </c>
      <c r="L471" s="844">
        <v>430</v>
      </c>
      <c r="M471" s="717"/>
      <c r="N471" s="717"/>
      <c r="O471" s="565" t="s">
        <v>3833</v>
      </c>
      <c r="P471" s="363" t="s">
        <v>3703</v>
      </c>
      <c r="T471" s="815">
        <f>VLOOKUP(L471,'Dat cong dat do'!$D$9:$M$547,5,0)</f>
        <v>0</v>
      </c>
      <c r="U471" s="815" t="str">
        <f>VLOOKUP(L471,'Dat cong dat do'!$D$9:$M$547,8,0)</f>
        <v>S3</v>
      </c>
      <c r="V471" s="815">
        <v>2</v>
      </c>
    </row>
    <row r="472" spans="1:22">
      <c r="A472" s="839">
        <v>463</v>
      </c>
      <c r="B472" s="3669"/>
      <c r="C472" s="3671"/>
      <c r="D472" s="802"/>
      <c r="E472" s="802"/>
      <c r="F472" s="802"/>
      <c r="G472" s="716" t="s">
        <v>7686</v>
      </c>
      <c r="H472" s="802"/>
      <c r="I472" s="562" t="s">
        <v>3530</v>
      </c>
      <c r="J472" s="429">
        <v>12</v>
      </c>
      <c r="K472" s="429" t="s">
        <v>3536</v>
      </c>
      <c r="L472" s="844">
        <v>71613</v>
      </c>
      <c r="M472" s="717"/>
      <c r="N472" s="717"/>
      <c r="O472" s="565" t="s">
        <v>3833</v>
      </c>
      <c r="P472" s="363" t="s">
        <v>3703</v>
      </c>
      <c r="T472" s="815">
        <f>VLOOKUP(L472,'Dat cong dat do'!$D$9:$M$547,5,0)</f>
        <v>0</v>
      </c>
      <c r="U472" s="815" t="str">
        <f>VLOOKUP(L472,'Dat cong dat do'!$D$9:$M$547,8,0)</f>
        <v>S3</v>
      </c>
      <c r="V472" s="815">
        <v>2</v>
      </c>
    </row>
    <row r="473" spans="1:22">
      <c r="A473" s="839">
        <v>464</v>
      </c>
      <c r="B473" s="3669"/>
      <c r="C473" s="3671"/>
      <c r="D473" s="802"/>
      <c r="E473" s="802"/>
      <c r="F473" s="802"/>
      <c r="G473" s="716" t="s">
        <v>7686</v>
      </c>
      <c r="H473" s="802"/>
      <c r="I473" s="562" t="s">
        <v>3530</v>
      </c>
      <c r="J473" s="429">
        <v>12</v>
      </c>
      <c r="K473" s="429" t="s">
        <v>3536</v>
      </c>
      <c r="L473" s="844">
        <v>30000</v>
      </c>
      <c r="M473" s="717"/>
      <c r="N473" s="717"/>
      <c r="O473" s="565" t="s">
        <v>3833</v>
      </c>
      <c r="P473" s="363" t="s">
        <v>3703</v>
      </c>
      <c r="T473" s="815">
        <f>VLOOKUP(L473,'Dat cong dat do'!$D$9:$M$547,5,0)</f>
        <v>0</v>
      </c>
      <c r="U473" s="815" t="str">
        <f>VLOOKUP(L473,'Dat cong dat do'!$D$9:$M$547,8,0)</f>
        <v>S4</v>
      </c>
      <c r="V473" s="815">
        <v>2</v>
      </c>
    </row>
    <row r="474" spans="1:22">
      <c r="A474" s="839">
        <v>465</v>
      </c>
      <c r="B474" s="3669"/>
      <c r="C474" s="3671"/>
      <c r="D474" s="802"/>
      <c r="E474" s="802"/>
      <c r="F474" s="802"/>
      <c r="G474" s="716" t="s">
        <v>7686</v>
      </c>
      <c r="H474" s="802"/>
      <c r="I474" s="562" t="s">
        <v>3530</v>
      </c>
      <c r="J474" s="430" t="s">
        <v>3839</v>
      </c>
      <c r="K474" s="430" t="s">
        <v>3840</v>
      </c>
      <c r="L474" s="854">
        <v>127300</v>
      </c>
      <c r="M474" s="752"/>
      <c r="N474" s="752"/>
      <c r="O474" s="431" t="s">
        <v>3705</v>
      </c>
      <c r="P474" s="363" t="s">
        <v>3703</v>
      </c>
      <c r="T474" s="815">
        <f>VLOOKUP(L474,'Dat cong dat do'!$D$9:$M$547,5,0)</f>
        <v>0</v>
      </c>
      <c r="U474" s="815" t="str">
        <f>VLOOKUP(L474,'Dat cong dat do'!$D$9:$M$547,8,0)</f>
        <v>S10</v>
      </c>
      <c r="V474" s="815">
        <v>2</v>
      </c>
    </row>
    <row r="475" spans="1:22" ht="31.5">
      <c r="A475" s="839">
        <v>466</v>
      </c>
      <c r="B475" s="3669"/>
      <c r="C475" s="3671"/>
      <c r="D475" s="802"/>
      <c r="E475" s="802"/>
      <c r="F475" s="802"/>
      <c r="G475" s="716" t="s">
        <v>7686</v>
      </c>
      <c r="H475" s="802"/>
      <c r="I475" s="562" t="s">
        <v>3530</v>
      </c>
      <c r="J475" s="429" t="s">
        <v>3841</v>
      </c>
      <c r="K475" s="429">
        <v>9</v>
      </c>
      <c r="L475" s="856">
        <v>106600</v>
      </c>
      <c r="M475" s="762"/>
      <c r="N475" s="762"/>
      <c r="O475" s="565" t="s">
        <v>3833</v>
      </c>
      <c r="P475" s="363" t="s">
        <v>3703</v>
      </c>
      <c r="T475" s="815">
        <f>VLOOKUP(L475,'Dat cong dat do'!$D$9:$M$547,5,0)</f>
        <v>0</v>
      </c>
      <c r="U475" s="815" t="str">
        <f>VLOOKUP(L475,'Dat cong dat do'!$D$9:$M$547,8,0)</f>
        <v>S8</v>
      </c>
      <c r="V475" s="815">
        <v>2</v>
      </c>
    </row>
    <row r="476" spans="1:22">
      <c r="A476" s="839">
        <v>467</v>
      </c>
      <c r="B476" s="3669"/>
      <c r="C476" s="3671"/>
      <c r="D476" s="802"/>
      <c r="E476" s="802"/>
      <c r="F476" s="802"/>
      <c r="G476" s="716" t="s">
        <v>7686</v>
      </c>
      <c r="H476" s="802"/>
      <c r="I476" s="562" t="s">
        <v>3530</v>
      </c>
      <c r="J476" s="430">
        <v>2</v>
      </c>
      <c r="K476" s="430">
        <v>3</v>
      </c>
      <c r="L476" s="863">
        <v>1554</v>
      </c>
      <c r="M476" s="790"/>
      <c r="N476" s="790"/>
      <c r="O476" s="429" t="s">
        <v>3705</v>
      </c>
      <c r="P476" s="363" t="s">
        <v>3703</v>
      </c>
      <c r="T476" s="815">
        <f>VLOOKUP(L476,'Dat cong dat do'!$D$9:$M$547,5,0)</f>
        <v>0</v>
      </c>
      <c r="U476" s="815" t="str">
        <f>VLOOKUP(L476,'Dat cong dat do'!$D$9:$M$547,8,0)</f>
        <v>S1</v>
      </c>
      <c r="V476" s="815">
        <v>2</v>
      </c>
    </row>
    <row r="477" spans="1:22">
      <c r="A477" s="839">
        <v>468</v>
      </c>
      <c r="B477" s="3670"/>
      <c r="C477" s="3671"/>
      <c r="D477" s="802"/>
      <c r="E477" s="802"/>
      <c r="F477" s="802"/>
      <c r="G477" s="716" t="s">
        <v>7686</v>
      </c>
      <c r="H477" s="802"/>
      <c r="I477" s="562" t="s">
        <v>3530</v>
      </c>
      <c r="J477" s="429" t="s">
        <v>3842</v>
      </c>
      <c r="K477" s="429">
        <v>8</v>
      </c>
      <c r="L477" s="856">
        <v>40000</v>
      </c>
      <c r="M477" s="762"/>
      <c r="N477" s="762"/>
      <c r="O477" s="429" t="s">
        <v>3843</v>
      </c>
      <c r="P477" s="363" t="s">
        <v>3703</v>
      </c>
      <c r="T477" s="815">
        <f>VLOOKUP(L477,'Dat cong dat do'!$D$9:$M$547,5,0)</f>
        <v>0</v>
      </c>
      <c r="U477" s="815" t="str">
        <f>VLOOKUP(L477,'Dat cong dat do'!$D$9:$M$547,8,0)</f>
        <v>S7</v>
      </c>
      <c r="V477" s="815">
        <v>2</v>
      </c>
    </row>
    <row r="478" spans="1:22" ht="31.5">
      <c r="A478" s="839">
        <v>469</v>
      </c>
      <c r="B478" s="3687">
        <v>1</v>
      </c>
      <c r="C478" s="3936" t="s">
        <v>3742</v>
      </c>
      <c r="D478" s="806"/>
      <c r="E478" s="806"/>
      <c r="F478" s="806"/>
      <c r="G478" s="716" t="s">
        <v>7686</v>
      </c>
      <c r="H478" s="806"/>
      <c r="I478" s="566" t="s">
        <v>3566</v>
      </c>
      <c r="J478" s="395">
        <v>563</v>
      </c>
      <c r="K478" s="395">
        <v>42</v>
      </c>
      <c r="L478" s="864">
        <v>5852</v>
      </c>
      <c r="M478" s="813"/>
      <c r="N478" s="813"/>
      <c r="O478" s="3687" t="s">
        <v>3743</v>
      </c>
      <c r="P478" s="3939" t="s">
        <v>3233</v>
      </c>
      <c r="T478" s="815">
        <f>VLOOKUP(L478,'Dat cong dat do'!$D$9:$M$547,5,0)</f>
        <v>0</v>
      </c>
      <c r="U478" s="815">
        <f>VLOOKUP(L478,'Dat cong dat do'!$D$9:$M$547,8,0)</f>
        <v>0</v>
      </c>
      <c r="V478" s="815">
        <v>2</v>
      </c>
    </row>
    <row r="479" spans="1:22" ht="31.5">
      <c r="A479" s="839">
        <v>470</v>
      </c>
      <c r="B479" s="3688"/>
      <c r="C479" s="3937"/>
      <c r="D479" s="807"/>
      <c r="E479" s="807"/>
      <c r="F479" s="807"/>
      <c r="G479" s="716" t="s">
        <v>7686</v>
      </c>
      <c r="H479" s="807"/>
      <c r="I479" s="566" t="s">
        <v>3566</v>
      </c>
      <c r="J479" s="395">
        <v>10</v>
      </c>
      <c r="K479" s="395">
        <v>48</v>
      </c>
      <c r="L479" s="864">
        <v>4092</v>
      </c>
      <c r="M479" s="814"/>
      <c r="N479" s="814"/>
      <c r="O479" s="3688"/>
      <c r="P479" s="3940"/>
      <c r="T479" s="815">
        <f>VLOOKUP(L479,'Dat cong dat do'!$D$9:$M$547,5,0)</f>
        <v>0</v>
      </c>
      <c r="U479" s="815">
        <f>VLOOKUP(L479,'Dat cong dat do'!$D$9:$M$547,8,0)</f>
        <v>0</v>
      </c>
      <c r="V479" s="815">
        <v>2</v>
      </c>
    </row>
    <row r="480" spans="1:22" ht="31.5">
      <c r="A480" s="839">
        <v>471</v>
      </c>
      <c r="B480" s="3687">
        <v>2</v>
      </c>
      <c r="C480" s="3936" t="s">
        <v>3745</v>
      </c>
      <c r="D480" s="806"/>
      <c r="E480" s="806"/>
      <c r="F480" s="806"/>
      <c r="G480" s="716" t="s">
        <v>7686</v>
      </c>
      <c r="H480" s="806"/>
      <c r="I480" s="566" t="s">
        <v>3566</v>
      </c>
      <c r="J480" s="395">
        <v>368</v>
      </c>
      <c r="K480" s="395">
        <v>45</v>
      </c>
      <c r="L480" s="864">
        <v>4379</v>
      </c>
      <c r="M480" s="813"/>
      <c r="N480" s="813"/>
      <c r="O480" s="3687" t="s">
        <v>3746</v>
      </c>
      <c r="P480" s="3939" t="s">
        <v>3233</v>
      </c>
      <c r="T480" s="815">
        <f>VLOOKUP(L480,'Dat cong dat do'!$D$9:$M$547,5,0)</f>
        <v>0</v>
      </c>
      <c r="U480" s="815">
        <f>VLOOKUP(L480,'Dat cong dat do'!$D$9:$M$547,8,0)</f>
        <v>0</v>
      </c>
      <c r="V480" s="815">
        <v>2</v>
      </c>
    </row>
    <row r="481" spans="1:22" ht="31.5">
      <c r="A481" s="839">
        <v>472</v>
      </c>
      <c r="B481" s="3688"/>
      <c r="C481" s="3937"/>
      <c r="D481" s="807"/>
      <c r="E481" s="807"/>
      <c r="F481" s="807"/>
      <c r="G481" s="716" t="s">
        <v>7686</v>
      </c>
      <c r="H481" s="807"/>
      <c r="I481" s="566" t="s">
        <v>3566</v>
      </c>
      <c r="J481" s="395">
        <v>388</v>
      </c>
      <c r="K481" s="395">
        <v>45</v>
      </c>
      <c r="L481" s="864">
        <v>1285</v>
      </c>
      <c r="M481" s="814"/>
      <c r="N481" s="814"/>
      <c r="O481" s="3688"/>
      <c r="P481" s="3940"/>
      <c r="T481" s="815">
        <f>VLOOKUP(L481,'Dat cong dat do'!$D$9:$M$547,5,0)</f>
        <v>0</v>
      </c>
      <c r="U481" s="815">
        <f>VLOOKUP(L481,'Dat cong dat do'!$D$9:$M$547,8,0)</f>
        <v>0</v>
      </c>
      <c r="V481" s="815">
        <v>2</v>
      </c>
    </row>
    <row r="482" spans="1:22" ht="31.5">
      <c r="A482" s="839">
        <v>473</v>
      </c>
      <c r="B482" s="395">
        <v>3</v>
      </c>
      <c r="C482" s="781" t="s">
        <v>3748</v>
      </c>
      <c r="D482" s="781"/>
      <c r="E482" s="781"/>
      <c r="F482" s="781"/>
      <c r="G482" s="716" t="s">
        <v>7686</v>
      </c>
      <c r="H482" s="781"/>
      <c r="I482" s="566" t="s">
        <v>3566</v>
      </c>
      <c r="J482" s="395">
        <v>1137</v>
      </c>
      <c r="K482" s="395">
        <v>39</v>
      </c>
      <c r="L482" s="864">
        <v>987</v>
      </c>
      <c r="M482" s="780"/>
      <c r="N482" s="780"/>
      <c r="O482" s="395" t="s">
        <v>544</v>
      </c>
      <c r="P482" s="718" t="s">
        <v>2336</v>
      </c>
      <c r="T482" s="815">
        <f>VLOOKUP(L482,'Dat cong dat do'!$D$9:$M$547,5,0)</f>
        <v>0</v>
      </c>
      <c r="U482" s="815">
        <f>VLOOKUP(L482,'Dat cong dat do'!$D$9:$M$547,8,0)</f>
        <v>0</v>
      </c>
      <c r="V482" s="815">
        <v>2</v>
      </c>
    </row>
    <row r="483" spans="1:22" ht="31.5">
      <c r="A483" s="839">
        <v>474</v>
      </c>
      <c r="B483" s="566">
        <v>4</v>
      </c>
      <c r="C483" s="782" t="s">
        <v>3749</v>
      </c>
      <c r="D483" s="782"/>
      <c r="E483" s="782"/>
      <c r="F483" s="782"/>
      <c r="G483" s="716" t="s">
        <v>7686</v>
      </c>
      <c r="H483" s="782"/>
      <c r="I483" s="566" t="s">
        <v>3566</v>
      </c>
      <c r="J483" s="566">
        <v>181</v>
      </c>
      <c r="K483" s="566">
        <v>47</v>
      </c>
      <c r="L483" s="864">
        <v>6526</v>
      </c>
      <c r="M483" s="780"/>
      <c r="N483" s="780"/>
      <c r="O483" s="566" t="s">
        <v>3746</v>
      </c>
      <c r="P483" s="718"/>
      <c r="T483" s="815">
        <f>VLOOKUP(L483,'Dat cong dat do'!$D$9:$M$547,5,0)</f>
        <v>0</v>
      </c>
      <c r="U483" s="815">
        <f>VLOOKUP(L483,'Dat cong dat do'!$D$9:$M$547,8,0)</f>
        <v>0</v>
      </c>
      <c r="V483" s="815">
        <v>2</v>
      </c>
    </row>
    <row r="484" spans="1:22" ht="31.5">
      <c r="A484" s="839">
        <v>475</v>
      </c>
      <c r="B484" s="3681">
        <v>5</v>
      </c>
      <c r="C484" s="3938" t="s">
        <v>3750</v>
      </c>
      <c r="D484" s="782"/>
      <c r="E484" s="782"/>
      <c r="F484" s="782"/>
      <c r="G484" s="716" t="s">
        <v>7686</v>
      </c>
      <c r="H484" s="782"/>
      <c r="I484" s="566" t="s">
        <v>3566</v>
      </c>
      <c r="J484" s="566">
        <v>82</v>
      </c>
      <c r="K484" s="566">
        <v>10</v>
      </c>
      <c r="L484" s="864">
        <v>45</v>
      </c>
      <c r="M484" s="780"/>
      <c r="N484" s="780"/>
      <c r="O484" s="3681" t="s">
        <v>3751</v>
      </c>
      <c r="P484" s="3939" t="s">
        <v>3233</v>
      </c>
      <c r="T484" s="815">
        <f>VLOOKUP(L484,'Dat cong dat do'!$D$9:$M$547,5,0)</f>
        <v>0</v>
      </c>
      <c r="U484" s="815">
        <f>VLOOKUP(L484,'Dat cong dat do'!$D$9:$M$547,8,0)</f>
        <v>0</v>
      </c>
      <c r="V484" s="815">
        <v>2</v>
      </c>
    </row>
    <row r="485" spans="1:22" ht="31.5">
      <c r="A485" s="839">
        <v>476</v>
      </c>
      <c r="B485" s="3681"/>
      <c r="C485" s="3938"/>
      <c r="D485" s="782"/>
      <c r="E485" s="782"/>
      <c r="F485" s="782"/>
      <c r="G485" s="716" t="s">
        <v>7686</v>
      </c>
      <c r="H485" s="782"/>
      <c r="I485" s="566" t="s">
        <v>3566</v>
      </c>
      <c r="J485" s="566">
        <v>138</v>
      </c>
      <c r="K485" s="566">
        <v>10</v>
      </c>
      <c r="L485" s="864">
        <v>6345</v>
      </c>
      <c r="M485" s="780"/>
      <c r="N485" s="780"/>
      <c r="O485" s="3681"/>
      <c r="P485" s="3940"/>
      <c r="T485" s="815">
        <f>VLOOKUP(L485,'Dat cong dat do'!$D$9:$M$547,5,0)</f>
        <v>0</v>
      </c>
      <c r="U485" s="815">
        <f>VLOOKUP(L485,'Dat cong dat do'!$D$9:$M$547,8,0)</f>
        <v>0</v>
      </c>
      <c r="V485" s="815">
        <v>2</v>
      </c>
    </row>
    <row r="486" spans="1:22" s="839" customFormat="1">
      <c r="A486" s="839">
        <v>477</v>
      </c>
      <c r="B486" s="712" t="s">
        <v>3754</v>
      </c>
      <c r="C486" s="713" t="s">
        <v>3898</v>
      </c>
      <c r="D486" s="713"/>
      <c r="E486" s="713"/>
      <c r="F486" s="713"/>
      <c r="G486" s="716" t="s">
        <v>7686</v>
      </c>
      <c r="H486" s="713"/>
      <c r="I486" s="712"/>
      <c r="J486" s="712"/>
      <c r="K486" s="712"/>
      <c r="L486" s="865">
        <f>SUM(L487:L492)</f>
        <v>8486.7999999999993</v>
      </c>
      <c r="M486" s="712"/>
      <c r="N486" s="712"/>
      <c r="O486" s="712"/>
      <c r="P486" s="714"/>
      <c r="T486" s="815" t="e">
        <f>VLOOKUP(L486,'Dat cong dat do'!$D$9:$M$547,5,0)</f>
        <v>#N/A</v>
      </c>
      <c r="U486" s="815" t="e">
        <f>VLOOKUP(L486,'Dat cong dat do'!$D$9:$M$547,8,0)</f>
        <v>#N/A</v>
      </c>
    </row>
    <row r="487" spans="1:22" s="47" customFormat="1" ht="31.5">
      <c r="A487" s="839">
        <v>478</v>
      </c>
      <c r="B487" s="827">
        <v>1</v>
      </c>
      <c r="C487" s="448" t="s">
        <v>3902</v>
      </c>
      <c r="D487" s="831" t="s">
        <v>541</v>
      </c>
      <c r="E487" s="569"/>
      <c r="F487" s="827"/>
      <c r="G487" s="716" t="s">
        <v>7686</v>
      </c>
      <c r="H487" s="833"/>
      <c r="I487" s="725" t="s">
        <v>3475</v>
      </c>
      <c r="J487" s="826">
        <v>14</v>
      </c>
      <c r="K487" s="826">
        <v>7</v>
      </c>
      <c r="L487" s="833">
        <v>76.599999999999994</v>
      </c>
      <c r="M487" s="827"/>
      <c r="N487" s="831" t="s">
        <v>476</v>
      </c>
      <c r="O487" s="831" t="s">
        <v>542</v>
      </c>
      <c r="P487" s="570" t="s">
        <v>543</v>
      </c>
      <c r="Q487" s="827">
        <v>2017</v>
      </c>
      <c r="R487" s="827"/>
      <c r="S487" s="831" t="s">
        <v>3906</v>
      </c>
      <c r="T487" s="815" t="e">
        <f>VLOOKUP(L487,'Dat cong dat do'!$D$9:$M$547,5,0)</f>
        <v>#N/A</v>
      </c>
      <c r="U487" s="815" t="e">
        <f>VLOOKUP(L487,'Dat cong dat do'!$D$9:$M$547,8,0)</f>
        <v>#N/A</v>
      </c>
      <c r="V487" s="47">
        <v>3</v>
      </c>
    </row>
    <row r="488" spans="1:22" s="47" customFormat="1" ht="31.5">
      <c r="A488" s="839">
        <v>479</v>
      </c>
      <c r="B488" s="827">
        <v>2</v>
      </c>
      <c r="C488" s="448" t="s">
        <v>3903</v>
      </c>
      <c r="D488" s="831" t="s">
        <v>541</v>
      </c>
      <c r="E488" s="569"/>
      <c r="F488" s="827"/>
      <c r="G488" s="716" t="s">
        <v>7686</v>
      </c>
      <c r="H488" s="833"/>
      <c r="I488" s="725" t="s">
        <v>3475</v>
      </c>
      <c r="J488" s="826">
        <v>28</v>
      </c>
      <c r="K488" s="826">
        <v>101</v>
      </c>
      <c r="L488" s="833">
        <v>212.3</v>
      </c>
      <c r="M488" s="827"/>
      <c r="N488" s="831" t="s">
        <v>547</v>
      </c>
      <c r="O488" s="831" t="s">
        <v>546</v>
      </c>
      <c r="P488" s="570" t="s">
        <v>548</v>
      </c>
      <c r="Q488" s="827">
        <v>2017</v>
      </c>
      <c r="R488" s="827"/>
      <c r="S488" s="831" t="s">
        <v>3906</v>
      </c>
      <c r="T488" s="815" t="e">
        <f>VLOOKUP(L488,'Dat cong dat do'!$D$9:$M$547,5,0)</f>
        <v>#N/A</v>
      </c>
      <c r="U488" s="815" t="e">
        <f>VLOOKUP(L488,'Dat cong dat do'!$D$9:$M$547,8,0)</f>
        <v>#N/A</v>
      </c>
      <c r="V488" s="47">
        <v>3</v>
      </c>
    </row>
    <row r="489" spans="1:22">
      <c r="A489" s="839">
        <v>480</v>
      </c>
      <c r="B489" s="827">
        <v>3</v>
      </c>
      <c r="C489" s="774" t="s">
        <v>3646</v>
      </c>
      <c r="D489" s="774"/>
      <c r="E489" s="774"/>
      <c r="F489" s="774"/>
      <c r="G489" s="716" t="s">
        <v>7686</v>
      </c>
      <c r="H489" s="774"/>
      <c r="I489" s="725" t="s">
        <v>3475</v>
      </c>
      <c r="J489" s="776">
        <v>9</v>
      </c>
      <c r="K489" s="776">
        <v>67</v>
      </c>
      <c r="L489" s="862">
        <v>198</v>
      </c>
      <c r="M489" s="775"/>
      <c r="N489" s="775"/>
      <c r="O489" s="775" t="s">
        <v>3647</v>
      </c>
      <c r="P489" s="775"/>
      <c r="T489" s="815">
        <f>VLOOKUP(L489,'Dat cong dat do'!$D$9:$M$547,5,0)</f>
        <v>0</v>
      </c>
      <c r="U489" s="815">
        <f>VLOOKUP(L489,'Dat cong dat do'!$D$9:$M$547,8,0)</f>
        <v>0</v>
      </c>
      <c r="V489" s="47">
        <v>3</v>
      </c>
    </row>
    <row r="490" spans="1:22" s="47" customFormat="1" ht="47.25">
      <c r="A490" s="839">
        <v>481</v>
      </c>
      <c r="B490" s="827">
        <v>4</v>
      </c>
      <c r="C490" s="448" t="s">
        <v>3904</v>
      </c>
      <c r="D490" s="831" t="s">
        <v>550</v>
      </c>
      <c r="E490" s="569"/>
      <c r="F490" s="827"/>
      <c r="G490" s="716" t="s">
        <v>7686</v>
      </c>
      <c r="H490" s="833"/>
      <c r="I490" s="718" t="s">
        <v>3370</v>
      </c>
      <c r="J490" s="718" t="s">
        <v>4974</v>
      </c>
      <c r="K490" s="718">
        <v>150</v>
      </c>
      <c r="L490" s="833">
        <v>1233.4000000000001</v>
      </c>
      <c r="M490" s="827"/>
      <c r="N490" s="831" t="s">
        <v>552</v>
      </c>
      <c r="O490" s="831" t="s">
        <v>551</v>
      </c>
      <c r="P490" s="570" t="s">
        <v>553</v>
      </c>
      <c r="Q490" s="827">
        <v>2017</v>
      </c>
      <c r="R490" s="827"/>
      <c r="S490" s="831" t="s">
        <v>554</v>
      </c>
      <c r="T490" s="815">
        <f>VLOOKUP(L490,'Dat cong dat do'!$D$9:$M$547,5,0)</f>
        <v>0</v>
      </c>
      <c r="U490" s="815">
        <f>VLOOKUP(L490,'Dat cong dat do'!$D$9:$M$547,8,0)</f>
        <v>1233.4000000000001</v>
      </c>
      <c r="V490" s="47">
        <v>3</v>
      </c>
    </row>
    <row r="491" spans="1:22" s="47" customFormat="1" ht="31.5">
      <c r="A491" s="839">
        <v>482</v>
      </c>
      <c r="B491" s="827">
        <v>5</v>
      </c>
      <c r="C491" s="448" t="s">
        <v>3905</v>
      </c>
      <c r="D491" s="831" t="s">
        <v>557</v>
      </c>
      <c r="E491" s="569"/>
      <c r="F491" s="827"/>
      <c r="G491" s="716" t="s">
        <v>7686</v>
      </c>
      <c r="H491" s="833"/>
      <c r="I491" s="718" t="s">
        <v>3370</v>
      </c>
      <c r="J491" s="718">
        <v>21</v>
      </c>
      <c r="K491" s="718">
        <v>151</v>
      </c>
      <c r="L491" s="833">
        <v>3563</v>
      </c>
      <c r="M491" s="827"/>
      <c r="N491" s="831" t="s">
        <v>547</v>
      </c>
      <c r="O491" s="831" t="s">
        <v>551</v>
      </c>
      <c r="P491" s="570" t="s">
        <v>553</v>
      </c>
      <c r="Q491" s="827">
        <v>2017</v>
      </c>
      <c r="R491" s="827"/>
      <c r="S491" s="831" t="s">
        <v>3906</v>
      </c>
      <c r="T491" s="815">
        <f>VLOOKUP(L491,'Dat cong dat do'!$D$9:$M$547,5,0)</f>
        <v>0</v>
      </c>
      <c r="U491" s="815">
        <f>VLOOKUP(L491,'Dat cong dat do'!$D$9:$M$547,8,0)</f>
        <v>3563</v>
      </c>
      <c r="V491" s="47">
        <v>3</v>
      </c>
    </row>
    <row r="492" spans="1:22" s="47" customFormat="1" ht="31.5">
      <c r="A492" s="839">
        <v>483</v>
      </c>
      <c r="B492" s="827">
        <v>6</v>
      </c>
      <c r="C492" s="448" t="s">
        <v>4976</v>
      </c>
      <c r="D492" s="831" t="s">
        <v>557</v>
      </c>
      <c r="E492" s="569"/>
      <c r="F492" s="827"/>
      <c r="G492" s="716" t="s">
        <v>7686</v>
      </c>
      <c r="H492" s="833"/>
      <c r="I492" s="718" t="s">
        <v>3370</v>
      </c>
      <c r="J492" s="826" t="s">
        <v>4975</v>
      </c>
      <c r="K492" s="826">
        <v>28</v>
      </c>
      <c r="L492" s="833">
        <v>3203.5</v>
      </c>
      <c r="M492" s="827"/>
      <c r="N492" s="831" t="s">
        <v>751</v>
      </c>
      <c r="O492" s="831" t="s">
        <v>551</v>
      </c>
      <c r="P492" s="570" t="s">
        <v>553</v>
      </c>
      <c r="Q492" s="827">
        <v>2017</v>
      </c>
      <c r="R492" s="827"/>
      <c r="S492" s="831" t="s">
        <v>3906</v>
      </c>
      <c r="T492" s="815">
        <f>VLOOKUP(L492,'Dat cong dat do'!$D$9:$M$547,5,0)</f>
        <v>0</v>
      </c>
      <c r="U492" s="815">
        <f>VLOOKUP(L492,'Dat cong dat do'!$D$9:$M$547,8,0)</f>
        <v>3203.5</v>
      </c>
      <c r="V492" s="47">
        <v>3</v>
      </c>
    </row>
  </sheetData>
  <autoFilter ref="B9:U492"/>
  <mergeCells count="118">
    <mergeCell ref="U8:U9"/>
    <mergeCell ref="O372:O373"/>
    <mergeCell ref="B461:B477"/>
    <mergeCell ref="C461:C477"/>
    <mergeCell ref="O276:O280"/>
    <mergeCell ref="O271:O275"/>
    <mergeCell ref="B372:B373"/>
    <mergeCell ref="C372:C373"/>
    <mergeCell ref="J372:J373"/>
    <mergeCell ref="K372:K373"/>
    <mergeCell ref="L372:L373"/>
    <mergeCell ref="O411:O430"/>
    <mergeCell ref="P411:P430"/>
    <mergeCell ref="B390:B410"/>
    <mergeCell ref="C390:C410"/>
    <mergeCell ref="L390:L410"/>
    <mergeCell ref="O390:O410"/>
    <mergeCell ref="P390:P410"/>
    <mergeCell ref="B379:B389"/>
    <mergeCell ref="C379:C389"/>
    <mergeCell ref="L379:L389"/>
    <mergeCell ref="O379:O389"/>
    <mergeCell ref="C446:C460"/>
    <mergeCell ref="P248:P250"/>
    <mergeCell ref="A8:A9"/>
    <mergeCell ref="T8:T9"/>
    <mergeCell ref="P276:P280"/>
    <mergeCell ref="K279:K280"/>
    <mergeCell ref="K263:K270"/>
    <mergeCell ref="O263:O270"/>
    <mergeCell ref="B264:B270"/>
    <mergeCell ref="C264:C270"/>
    <mergeCell ref="L264:L270"/>
    <mergeCell ref="B251:B262"/>
    <mergeCell ref="C251:C262"/>
    <mergeCell ref="K251:K262"/>
    <mergeCell ref="O251:O262"/>
    <mergeCell ref="P251:P262"/>
    <mergeCell ref="B248:B250"/>
    <mergeCell ref="C248:C250"/>
    <mergeCell ref="K248:K250"/>
    <mergeCell ref="O248:O250"/>
    <mergeCell ref="P160:P166"/>
    <mergeCell ref="B245:B246"/>
    <mergeCell ref="C245:C246"/>
    <mergeCell ref="K245:K246"/>
    <mergeCell ref="O245:O246"/>
    <mergeCell ref="P245:P246"/>
    <mergeCell ref="B484:B485"/>
    <mergeCell ref="C484:C485"/>
    <mergeCell ref="O484:O485"/>
    <mergeCell ref="P484:P485"/>
    <mergeCell ref="B364:B365"/>
    <mergeCell ref="C364:C365"/>
    <mergeCell ref="J364:J365"/>
    <mergeCell ref="K364:K365"/>
    <mergeCell ref="L364:L365"/>
    <mergeCell ref="O364:O365"/>
    <mergeCell ref="P478:P479"/>
    <mergeCell ref="B480:B481"/>
    <mergeCell ref="C480:C481"/>
    <mergeCell ref="O480:O481"/>
    <mergeCell ref="P480:P481"/>
    <mergeCell ref="O437:O441"/>
    <mergeCell ref="B446:B460"/>
    <mergeCell ref="P379:P389"/>
    <mergeCell ref="B478:B479"/>
    <mergeCell ref="C478:C479"/>
    <mergeCell ref="O478:O479"/>
    <mergeCell ref="B411:B430"/>
    <mergeCell ref="C411:C430"/>
    <mergeCell ref="L411:L430"/>
    <mergeCell ref="B281:B287"/>
    <mergeCell ref="C281:C287"/>
    <mergeCell ref="O281:O287"/>
    <mergeCell ref="P281:P287"/>
    <mergeCell ref="P288:P289"/>
    <mergeCell ref="P264:P275"/>
    <mergeCell ref="B271:B275"/>
    <mergeCell ref="C271:C275"/>
    <mergeCell ref="L271:L275"/>
    <mergeCell ref="B276:B280"/>
    <mergeCell ref="C276:C280"/>
    <mergeCell ref="K276:K278"/>
    <mergeCell ref="L276:L280"/>
    <mergeCell ref="C113:C115"/>
    <mergeCell ref="B160:B166"/>
    <mergeCell ref="C160:C166"/>
    <mergeCell ref="L160:L166"/>
    <mergeCell ref="O160:O166"/>
    <mergeCell ref="C1:L1"/>
    <mergeCell ref="M1:O1"/>
    <mergeCell ref="C2:L2"/>
    <mergeCell ref="B4:P4"/>
    <mergeCell ref="I5:P5"/>
    <mergeCell ref="N8:N9"/>
    <mergeCell ref="B8:B9"/>
    <mergeCell ref="C8:C9"/>
    <mergeCell ref="D8:D9"/>
    <mergeCell ref="E8:E9"/>
    <mergeCell ref="F8:F9"/>
    <mergeCell ref="G8:G9"/>
    <mergeCell ref="H8:H9"/>
    <mergeCell ref="I8:I9"/>
    <mergeCell ref="J8:K8"/>
    <mergeCell ref="L8:L9"/>
    <mergeCell ref="M8:M9"/>
    <mergeCell ref="O8:O9"/>
    <mergeCell ref="P8:P9"/>
    <mergeCell ref="Q8:Q9"/>
    <mergeCell ref="R8:R9"/>
    <mergeCell ref="S8:S9"/>
    <mergeCell ref="B70:B71"/>
    <mergeCell ref="C70:C71"/>
    <mergeCell ref="K70:K71"/>
    <mergeCell ref="O70:O71"/>
    <mergeCell ref="P70:P71"/>
    <mergeCell ref="B6:P6"/>
  </mergeCells>
  <pageMargins left="0.36" right="0.03" top="0.25" bottom="0.15" header="0.3" footer="0.3"/>
  <pageSetup paperSize="9" scale="60" orientation="landscape"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G5" sqref="G5:G16"/>
    </sheetView>
  </sheetViews>
  <sheetFormatPr defaultRowHeight="15.75"/>
  <cols>
    <col min="1" max="1" width="4.5703125" style="1026" customWidth="1"/>
    <col min="2" max="2" width="21.5703125" style="1026" customWidth="1"/>
    <col min="3" max="4" width="12.140625" style="1026" customWidth="1"/>
    <col min="5" max="5" width="7.85546875" style="1026" customWidth="1"/>
    <col min="6" max="7" width="9.85546875" style="1026" customWidth="1"/>
    <col min="8" max="8" width="11.5703125" style="1026" customWidth="1"/>
    <col min="9" max="10" width="13.5703125" style="1026" customWidth="1"/>
    <col min="11" max="11" width="26.5703125" style="1030" customWidth="1"/>
    <col min="12" max="255" width="9.140625" style="1026"/>
    <col min="256" max="256" width="4.5703125" style="1026" customWidth="1"/>
    <col min="257" max="257" width="21.5703125" style="1026" customWidth="1"/>
    <col min="258" max="258" width="12.140625" style="1026" customWidth="1"/>
    <col min="259" max="259" width="7.85546875" style="1026" customWidth="1"/>
    <col min="260" max="261" width="9.85546875" style="1026" customWidth="1"/>
    <col min="262" max="262" width="11.5703125" style="1026" customWidth="1"/>
    <col min="263" max="263" width="13.5703125" style="1026" customWidth="1"/>
    <col min="264" max="264" width="19" style="1026" customWidth="1"/>
    <col min="265" max="265" width="11.85546875" style="1026" customWidth="1"/>
    <col min="266" max="266" width="7.5703125" style="1026" customWidth="1"/>
    <col min="267" max="267" width="24.42578125" style="1026" customWidth="1"/>
    <col min="268" max="511" width="9.140625" style="1026"/>
    <col min="512" max="512" width="4.5703125" style="1026" customWidth="1"/>
    <col min="513" max="513" width="21.5703125" style="1026" customWidth="1"/>
    <col min="514" max="514" width="12.140625" style="1026" customWidth="1"/>
    <col min="515" max="515" width="7.85546875" style="1026" customWidth="1"/>
    <col min="516" max="517" width="9.85546875" style="1026" customWidth="1"/>
    <col min="518" max="518" width="11.5703125" style="1026" customWidth="1"/>
    <col min="519" max="519" width="13.5703125" style="1026" customWidth="1"/>
    <col min="520" max="520" width="19" style="1026" customWidth="1"/>
    <col min="521" max="521" width="11.85546875" style="1026" customWidth="1"/>
    <col min="522" max="522" width="7.5703125" style="1026" customWidth="1"/>
    <col min="523" max="523" width="24.42578125" style="1026" customWidth="1"/>
    <col min="524" max="767" width="9.140625" style="1026"/>
    <col min="768" max="768" width="4.5703125" style="1026" customWidth="1"/>
    <col min="769" max="769" width="21.5703125" style="1026" customWidth="1"/>
    <col min="770" max="770" width="12.140625" style="1026" customWidth="1"/>
    <col min="771" max="771" width="7.85546875" style="1026" customWidth="1"/>
    <col min="772" max="773" width="9.85546875" style="1026" customWidth="1"/>
    <col min="774" max="774" width="11.5703125" style="1026" customWidth="1"/>
    <col min="775" max="775" width="13.5703125" style="1026" customWidth="1"/>
    <col min="776" max="776" width="19" style="1026" customWidth="1"/>
    <col min="777" max="777" width="11.85546875" style="1026" customWidth="1"/>
    <col min="778" max="778" width="7.5703125" style="1026" customWidth="1"/>
    <col min="779" max="779" width="24.42578125" style="1026" customWidth="1"/>
    <col min="780" max="1023" width="9.140625" style="1026"/>
    <col min="1024" max="1024" width="4.5703125" style="1026" customWidth="1"/>
    <col min="1025" max="1025" width="21.5703125" style="1026" customWidth="1"/>
    <col min="1026" max="1026" width="12.140625" style="1026" customWidth="1"/>
    <col min="1027" max="1027" width="7.85546875" style="1026" customWidth="1"/>
    <col min="1028" max="1029" width="9.85546875" style="1026" customWidth="1"/>
    <col min="1030" max="1030" width="11.5703125" style="1026" customWidth="1"/>
    <col min="1031" max="1031" width="13.5703125" style="1026" customWidth="1"/>
    <col min="1032" max="1032" width="19" style="1026" customWidth="1"/>
    <col min="1033" max="1033" width="11.85546875" style="1026" customWidth="1"/>
    <col min="1034" max="1034" width="7.5703125" style="1026" customWidth="1"/>
    <col min="1035" max="1035" width="24.42578125" style="1026" customWidth="1"/>
    <col min="1036" max="1279" width="9.140625" style="1026"/>
    <col min="1280" max="1280" width="4.5703125" style="1026" customWidth="1"/>
    <col min="1281" max="1281" width="21.5703125" style="1026" customWidth="1"/>
    <col min="1282" max="1282" width="12.140625" style="1026" customWidth="1"/>
    <col min="1283" max="1283" width="7.85546875" style="1026" customWidth="1"/>
    <col min="1284" max="1285" width="9.85546875" style="1026" customWidth="1"/>
    <col min="1286" max="1286" width="11.5703125" style="1026" customWidth="1"/>
    <col min="1287" max="1287" width="13.5703125" style="1026" customWidth="1"/>
    <col min="1288" max="1288" width="19" style="1026" customWidth="1"/>
    <col min="1289" max="1289" width="11.85546875" style="1026" customWidth="1"/>
    <col min="1290" max="1290" width="7.5703125" style="1026" customWidth="1"/>
    <col min="1291" max="1291" width="24.42578125" style="1026" customWidth="1"/>
    <col min="1292" max="1535" width="9.140625" style="1026"/>
    <col min="1536" max="1536" width="4.5703125" style="1026" customWidth="1"/>
    <col min="1537" max="1537" width="21.5703125" style="1026" customWidth="1"/>
    <col min="1538" max="1538" width="12.140625" style="1026" customWidth="1"/>
    <col min="1539" max="1539" width="7.85546875" style="1026" customWidth="1"/>
    <col min="1540" max="1541" width="9.85546875" style="1026" customWidth="1"/>
    <col min="1542" max="1542" width="11.5703125" style="1026" customWidth="1"/>
    <col min="1543" max="1543" width="13.5703125" style="1026" customWidth="1"/>
    <col min="1544" max="1544" width="19" style="1026" customWidth="1"/>
    <col min="1545" max="1545" width="11.85546875" style="1026" customWidth="1"/>
    <col min="1546" max="1546" width="7.5703125" style="1026" customWidth="1"/>
    <col min="1547" max="1547" width="24.42578125" style="1026" customWidth="1"/>
    <col min="1548" max="1791" width="9.140625" style="1026"/>
    <col min="1792" max="1792" width="4.5703125" style="1026" customWidth="1"/>
    <col min="1793" max="1793" width="21.5703125" style="1026" customWidth="1"/>
    <col min="1794" max="1794" width="12.140625" style="1026" customWidth="1"/>
    <col min="1795" max="1795" width="7.85546875" style="1026" customWidth="1"/>
    <col min="1796" max="1797" width="9.85546875" style="1026" customWidth="1"/>
    <col min="1798" max="1798" width="11.5703125" style="1026" customWidth="1"/>
    <col min="1799" max="1799" width="13.5703125" style="1026" customWidth="1"/>
    <col min="1800" max="1800" width="19" style="1026" customWidth="1"/>
    <col min="1801" max="1801" width="11.85546875" style="1026" customWidth="1"/>
    <col min="1802" max="1802" width="7.5703125" style="1026" customWidth="1"/>
    <col min="1803" max="1803" width="24.42578125" style="1026" customWidth="1"/>
    <col min="1804" max="2047" width="9.140625" style="1026"/>
    <col min="2048" max="2048" width="4.5703125" style="1026" customWidth="1"/>
    <col min="2049" max="2049" width="21.5703125" style="1026" customWidth="1"/>
    <col min="2050" max="2050" width="12.140625" style="1026" customWidth="1"/>
    <col min="2051" max="2051" width="7.85546875" style="1026" customWidth="1"/>
    <col min="2052" max="2053" width="9.85546875" style="1026" customWidth="1"/>
    <col min="2054" max="2054" width="11.5703125" style="1026" customWidth="1"/>
    <col min="2055" max="2055" width="13.5703125" style="1026" customWidth="1"/>
    <col min="2056" max="2056" width="19" style="1026" customWidth="1"/>
    <col min="2057" max="2057" width="11.85546875" style="1026" customWidth="1"/>
    <col min="2058" max="2058" width="7.5703125" style="1026" customWidth="1"/>
    <col min="2059" max="2059" width="24.42578125" style="1026" customWidth="1"/>
    <col min="2060" max="2303" width="9.140625" style="1026"/>
    <col min="2304" max="2304" width="4.5703125" style="1026" customWidth="1"/>
    <col min="2305" max="2305" width="21.5703125" style="1026" customWidth="1"/>
    <col min="2306" max="2306" width="12.140625" style="1026" customWidth="1"/>
    <col min="2307" max="2307" width="7.85546875" style="1026" customWidth="1"/>
    <col min="2308" max="2309" width="9.85546875" style="1026" customWidth="1"/>
    <col min="2310" max="2310" width="11.5703125" style="1026" customWidth="1"/>
    <col min="2311" max="2311" width="13.5703125" style="1026" customWidth="1"/>
    <col min="2312" max="2312" width="19" style="1026" customWidth="1"/>
    <col min="2313" max="2313" width="11.85546875" style="1026" customWidth="1"/>
    <col min="2314" max="2314" width="7.5703125" style="1026" customWidth="1"/>
    <col min="2315" max="2315" width="24.42578125" style="1026" customWidth="1"/>
    <col min="2316" max="2559" width="9.140625" style="1026"/>
    <col min="2560" max="2560" width="4.5703125" style="1026" customWidth="1"/>
    <col min="2561" max="2561" width="21.5703125" style="1026" customWidth="1"/>
    <col min="2562" max="2562" width="12.140625" style="1026" customWidth="1"/>
    <col min="2563" max="2563" width="7.85546875" style="1026" customWidth="1"/>
    <col min="2564" max="2565" width="9.85546875" style="1026" customWidth="1"/>
    <col min="2566" max="2566" width="11.5703125" style="1026" customWidth="1"/>
    <col min="2567" max="2567" width="13.5703125" style="1026" customWidth="1"/>
    <col min="2568" max="2568" width="19" style="1026" customWidth="1"/>
    <col min="2569" max="2569" width="11.85546875" style="1026" customWidth="1"/>
    <col min="2570" max="2570" width="7.5703125" style="1026" customWidth="1"/>
    <col min="2571" max="2571" width="24.42578125" style="1026" customWidth="1"/>
    <col min="2572" max="2815" width="9.140625" style="1026"/>
    <col min="2816" max="2816" width="4.5703125" style="1026" customWidth="1"/>
    <col min="2817" max="2817" width="21.5703125" style="1026" customWidth="1"/>
    <col min="2818" max="2818" width="12.140625" style="1026" customWidth="1"/>
    <col min="2819" max="2819" width="7.85546875" style="1026" customWidth="1"/>
    <col min="2820" max="2821" width="9.85546875" style="1026" customWidth="1"/>
    <col min="2822" max="2822" width="11.5703125" style="1026" customWidth="1"/>
    <col min="2823" max="2823" width="13.5703125" style="1026" customWidth="1"/>
    <col min="2824" max="2824" width="19" style="1026" customWidth="1"/>
    <col min="2825" max="2825" width="11.85546875" style="1026" customWidth="1"/>
    <col min="2826" max="2826" width="7.5703125" style="1026" customWidth="1"/>
    <col min="2827" max="2827" width="24.42578125" style="1026" customWidth="1"/>
    <col min="2828" max="3071" width="9.140625" style="1026"/>
    <col min="3072" max="3072" width="4.5703125" style="1026" customWidth="1"/>
    <col min="3073" max="3073" width="21.5703125" style="1026" customWidth="1"/>
    <col min="3074" max="3074" width="12.140625" style="1026" customWidth="1"/>
    <col min="3075" max="3075" width="7.85546875" style="1026" customWidth="1"/>
    <col min="3076" max="3077" width="9.85546875" style="1026" customWidth="1"/>
    <col min="3078" max="3078" width="11.5703125" style="1026" customWidth="1"/>
    <col min="3079" max="3079" width="13.5703125" style="1026" customWidth="1"/>
    <col min="3080" max="3080" width="19" style="1026" customWidth="1"/>
    <col min="3081" max="3081" width="11.85546875" style="1026" customWidth="1"/>
    <col min="3082" max="3082" width="7.5703125" style="1026" customWidth="1"/>
    <col min="3083" max="3083" width="24.42578125" style="1026" customWidth="1"/>
    <col min="3084" max="3327" width="9.140625" style="1026"/>
    <col min="3328" max="3328" width="4.5703125" style="1026" customWidth="1"/>
    <col min="3329" max="3329" width="21.5703125" style="1026" customWidth="1"/>
    <col min="3330" max="3330" width="12.140625" style="1026" customWidth="1"/>
    <col min="3331" max="3331" width="7.85546875" style="1026" customWidth="1"/>
    <col min="3332" max="3333" width="9.85546875" style="1026" customWidth="1"/>
    <col min="3334" max="3334" width="11.5703125" style="1026" customWidth="1"/>
    <col min="3335" max="3335" width="13.5703125" style="1026" customWidth="1"/>
    <col min="3336" max="3336" width="19" style="1026" customWidth="1"/>
    <col min="3337" max="3337" width="11.85546875" style="1026" customWidth="1"/>
    <col min="3338" max="3338" width="7.5703125" style="1026" customWidth="1"/>
    <col min="3339" max="3339" width="24.42578125" style="1026" customWidth="1"/>
    <col min="3340" max="3583" width="9.140625" style="1026"/>
    <col min="3584" max="3584" width="4.5703125" style="1026" customWidth="1"/>
    <col min="3585" max="3585" width="21.5703125" style="1026" customWidth="1"/>
    <col min="3586" max="3586" width="12.140625" style="1026" customWidth="1"/>
    <col min="3587" max="3587" width="7.85546875" style="1026" customWidth="1"/>
    <col min="3588" max="3589" width="9.85546875" style="1026" customWidth="1"/>
    <col min="3590" max="3590" width="11.5703125" style="1026" customWidth="1"/>
    <col min="3591" max="3591" width="13.5703125" style="1026" customWidth="1"/>
    <col min="3592" max="3592" width="19" style="1026" customWidth="1"/>
    <col min="3593" max="3593" width="11.85546875" style="1026" customWidth="1"/>
    <col min="3594" max="3594" width="7.5703125" style="1026" customWidth="1"/>
    <col min="3595" max="3595" width="24.42578125" style="1026" customWidth="1"/>
    <col min="3596" max="3839" width="9.140625" style="1026"/>
    <col min="3840" max="3840" width="4.5703125" style="1026" customWidth="1"/>
    <col min="3841" max="3841" width="21.5703125" style="1026" customWidth="1"/>
    <col min="3842" max="3842" width="12.140625" style="1026" customWidth="1"/>
    <col min="3843" max="3843" width="7.85546875" style="1026" customWidth="1"/>
    <col min="3844" max="3845" width="9.85546875" style="1026" customWidth="1"/>
    <col min="3846" max="3846" width="11.5703125" style="1026" customWidth="1"/>
    <col min="3847" max="3847" width="13.5703125" style="1026" customWidth="1"/>
    <col min="3848" max="3848" width="19" style="1026" customWidth="1"/>
    <col min="3849" max="3849" width="11.85546875" style="1026" customWidth="1"/>
    <col min="3850" max="3850" width="7.5703125" style="1026" customWidth="1"/>
    <col min="3851" max="3851" width="24.42578125" style="1026" customWidth="1"/>
    <col min="3852" max="4095" width="9.140625" style="1026"/>
    <col min="4096" max="4096" width="4.5703125" style="1026" customWidth="1"/>
    <col min="4097" max="4097" width="21.5703125" style="1026" customWidth="1"/>
    <col min="4098" max="4098" width="12.140625" style="1026" customWidth="1"/>
    <col min="4099" max="4099" width="7.85546875" style="1026" customWidth="1"/>
    <col min="4100" max="4101" width="9.85546875" style="1026" customWidth="1"/>
    <col min="4102" max="4102" width="11.5703125" style="1026" customWidth="1"/>
    <col min="4103" max="4103" width="13.5703125" style="1026" customWidth="1"/>
    <col min="4104" max="4104" width="19" style="1026" customWidth="1"/>
    <col min="4105" max="4105" width="11.85546875" style="1026" customWidth="1"/>
    <col min="4106" max="4106" width="7.5703125" style="1026" customWidth="1"/>
    <col min="4107" max="4107" width="24.42578125" style="1026" customWidth="1"/>
    <col min="4108" max="4351" width="9.140625" style="1026"/>
    <col min="4352" max="4352" width="4.5703125" style="1026" customWidth="1"/>
    <col min="4353" max="4353" width="21.5703125" style="1026" customWidth="1"/>
    <col min="4354" max="4354" width="12.140625" style="1026" customWidth="1"/>
    <col min="4355" max="4355" width="7.85546875" style="1026" customWidth="1"/>
    <col min="4356" max="4357" width="9.85546875" style="1026" customWidth="1"/>
    <col min="4358" max="4358" width="11.5703125" style="1026" customWidth="1"/>
    <col min="4359" max="4359" width="13.5703125" style="1026" customWidth="1"/>
    <col min="4360" max="4360" width="19" style="1026" customWidth="1"/>
    <col min="4361" max="4361" width="11.85546875" style="1026" customWidth="1"/>
    <col min="4362" max="4362" width="7.5703125" style="1026" customWidth="1"/>
    <col min="4363" max="4363" width="24.42578125" style="1026" customWidth="1"/>
    <col min="4364" max="4607" width="9.140625" style="1026"/>
    <col min="4608" max="4608" width="4.5703125" style="1026" customWidth="1"/>
    <col min="4609" max="4609" width="21.5703125" style="1026" customWidth="1"/>
    <col min="4610" max="4610" width="12.140625" style="1026" customWidth="1"/>
    <col min="4611" max="4611" width="7.85546875" style="1026" customWidth="1"/>
    <col min="4612" max="4613" width="9.85546875" style="1026" customWidth="1"/>
    <col min="4614" max="4614" width="11.5703125" style="1026" customWidth="1"/>
    <col min="4615" max="4615" width="13.5703125" style="1026" customWidth="1"/>
    <col min="4616" max="4616" width="19" style="1026" customWidth="1"/>
    <col min="4617" max="4617" width="11.85546875" style="1026" customWidth="1"/>
    <col min="4618" max="4618" width="7.5703125" style="1026" customWidth="1"/>
    <col min="4619" max="4619" width="24.42578125" style="1026" customWidth="1"/>
    <col min="4620" max="4863" width="9.140625" style="1026"/>
    <col min="4864" max="4864" width="4.5703125" style="1026" customWidth="1"/>
    <col min="4865" max="4865" width="21.5703125" style="1026" customWidth="1"/>
    <col min="4866" max="4866" width="12.140625" style="1026" customWidth="1"/>
    <col min="4867" max="4867" width="7.85546875" style="1026" customWidth="1"/>
    <col min="4868" max="4869" width="9.85546875" style="1026" customWidth="1"/>
    <col min="4870" max="4870" width="11.5703125" style="1026" customWidth="1"/>
    <col min="4871" max="4871" width="13.5703125" style="1026" customWidth="1"/>
    <col min="4872" max="4872" width="19" style="1026" customWidth="1"/>
    <col min="4873" max="4873" width="11.85546875" style="1026" customWidth="1"/>
    <col min="4874" max="4874" width="7.5703125" style="1026" customWidth="1"/>
    <col min="4875" max="4875" width="24.42578125" style="1026" customWidth="1"/>
    <col min="4876" max="5119" width="9.140625" style="1026"/>
    <col min="5120" max="5120" width="4.5703125" style="1026" customWidth="1"/>
    <col min="5121" max="5121" width="21.5703125" style="1026" customWidth="1"/>
    <col min="5122" max="5122" width="12.140625" style="1026" customWidth="1"/>
    <col min="5123" max="5123" width="7.85546875" style="1026" customWidth="1"/>
    <col min="5124" max="5125" width="9.85546875" style="1026" customWidth="1"/>
    <col min="5126" max="5126" width="11.5703125" style="1026" customWidth="1"/>
    <col min="5127" max="5127" width="13.5703125" style="1026" customWidth="1"/>
    <col min="5128" max="5128" width="19" style="1026" customWidth="1"/>
    <col min="5129" max="5129" width="11.85546875" style="1026" customWidth="1"/>
    <col min="5130" max="5130" width="7.5703125" style="1026" customWidth="1"/>
    <col min="5131" max="5131" width="24.42578125" style="1026" customWidth="1"/>
    <col min="5132" max="5375" width="9.140625" style="1026"/>
    <col min="5376" max="5376" width="4.5703125" style="1026" customWidth="1"/>
    <col min="5377" max="5377" width="21.5703125" style="1026" customWidth="1"/>
    <col min="5378" max="5378" width="12.140625" style="1026" customWidth="1"/>
    <col min="5379" max="5379" width="7.85546875" style="1026" customWidth="1"/>
    <col min="5380" max="5381" width="9.85546875" style="1026" customWidth="1"/>
    <col min="5382" max="5382" width="11.5703125" style="1026" customWidth="1"/>
    <col min="5383" max="5383" width="13.5703125" style="1026" customWidth="1"/>
    <col min="5384" max="5384" width="19" style="1026" customWidth="1"/>
    <col min="5385" max="5385" width="11.85546875" style="1026" customWidth="1"/>
    <col min="5386" max="5386" width="7.5703125" style="1026" customWidth="1"/>
    <col min="5387" max="5387" width="24.42578125" style="1026" customWidth="1"/>
    <col min="5388" max="5631" width="9.140625" style="1026"/>
    <col min="5632" max="5632" width="4.5703125" style="1026" customWidth="1"/>
    <col min="5633" max="5633" width="21.5703125" style="1026" customWidth="1"/>
    <col min="5634" max="5634" width="12.140625" style="1026" customWidth="1"/>
    <col min="5635" max="5635" width="7.85546875" style="1026" customWidth="1"/>
    <col min="5636" max="5637" width="9.85546875" style="1026" customWidth="1"/>
    <col min="5638" max="5638" width="11.5703125" style="1026" customWidth="1"/>
    <col min="5639" max="5639" width="13.5703125" style="1026" customWidth="1"/>
    <col min="5640" max="5640" width="19" style="1026" customWidth="1"/>
    <col min="5641" max="5641" width="11.85546875" style="1026" customWidth="1"/>
    <col min="5642" max="5642" width="7.5703125" style="1026" customWidth="1"/>
    <col min="5643" max="5643" width="24.42578125" style="1026" customWidth="1"/>
    <col min="5644" max="5887" width="9.140625" style="1026"/>
    <col min="5888" max="5888" width="4.5703125" style="1026" customWidth="1"/>
    <col min="5889" max="5889" width="21.5703125" style="1026" customWidth="1"/>
    <col min="5890" max="5890" width="12.140625" style="1026" customWidth="1"/>
    <col min="5891" max="5891" width="7.85546875" style="1026" customWidth="1"/>
    <col min="5892" max="5893" width="9.85546875" style="1026" customWidth="1"/>
    <col min="5894" max="5894" width="11.5703125" style="1026" customWidth="1"/>
    <col min="5895" max="5895" width="13.5703125" style="1026" customWidth="1"/>
    <col min="5896" max="5896" width="19" style="1026" customWidth="1"/>
    <col min="5897" max="5897" width="11.85546875" style="1026" customWidth="1"/>
    <col min="5898" max="5898" width="7.5703125" style="1026" customWidth="1"/>
    <col min="5899" max="5899" width="24.42578125" style="1026" customWidth="1"/>
    <col min="5900" max="6143" width="9.140625" style="1026"/>
    <col min="6144" max="6144" width="4.5703125" style="1026" customWidth="1"/>
    <col min="6145" max="6145" width="21.5703125" style="1026" customWidth="1"/>
    <col min="6146" max="6146" width="12.140625" style="1026" customWidth="1"/>
    <col min="6147" max="6147" width="7.85546875" style="1026" customWidth="1"/>
    <col min="6148" max="6149" width="9.85546875" style="1026" customWidth="1"/>
    <col min="6150" max="6150" width="11.5703125" style="1026" customWidth="1"/>
    <col min="6151" max="6151" width="13.5703125" style="1026" customWidth="1"/>
    <col min="6152" max="6152" width="19" style="1026" customWidth="1"/>
    <col min="6153" max="6153" width="11.85546875" style="1026" customWidth="1"/>
    <col min="6154" max="6154" width="7.5703125" style="1026" customWidth="1"/>
    <col min="6155" max="6155" width="24.42578125" style="1026" customWidth="1"/>
    <col min="6156" max="6399" width="9.140625" style="1026"/>
    <col min="6400" max="6400" width="4.5703125" style="1026" customWidth="1"/>
    <col min="6401" max="6401" width="21.5703125" style="1026" customWidth="1"/>
    <col min="6402" max="6402" width="12.140625" style="1026" customWidth="1"/>
    <col min="6403" max="6403" width="7.85546875" style="1026" customWidth="1"/>
    <col min="6404" max="6405" width="9.85546875" style="1026" customWidth="1"/>
    <col min="6406" max="6406" width="11.5703125" style="1026" customWidth="1"/>
    <col min="6407" max="6407" width="13.5703125" style="1026" customWidth="1"/>
    <col min="6408" max="6408" width="19" style="1026" customWidth="1"/>
    <col min="6409" max="6409" width="11.85546875" style="1026" customWidth="1"/>
    <col min="6410" max="6410" width="7.5703125" style="1026" customWidth="1"/>
    <col min="6411" max="6411" width="24.42578125" style="1026" customWidth="1"/>
    <col min="6412" max="6655" width="9.140625" style="1026"/>
    <col min="6656" max="6656" width="4.5703125" style="1026" customWidth="1"/>
    <col min="6657" max="6657" width="21.5703125" style="1026" customWidth="1"/>
    <col min="6658" max="6658" width="12.140625" style="1026" customWidth="1"/>
    <col min="6659" max="6659" width="7.85546875" style="1026" customWidth="1"/>
    <col min="6660" max="6661" width="9.85546875" style="1026" customWidth="1"/>
    <col min="6662" max="6662" width="11.5703125" style="1026" customWidth="1"/>
    <col min="6663" max="6663" width="13.5703125" style="1026" customWidth="1"/>
    <col min="6664" max="6664" width="19" style="1026" customWidth="1"/>
    <col min="6665" max="6665" width="11.85546875" style="1026" customWidth="1"/>
    <col min="6666" max="6666" width="7.5703125" style="1026" customWidth="1"/>
    <col min="6667" max="6667" width="24.42578125" style="1026" customWidth="1"/>
    <col min="6668" max="6911" width="9.140625" style="1026"/>
    <col min="6912" max="6912" width="4.5703125" style="1026" customWidth="1"/>
    <col min="6913" max="6913" width="21.5703125" style="1026" customWidth="1"/>
    <col min="6914" max="6914" width="12.140625" style="1026" customWidth="1"/>
    <col min="6915" max="6915" width="7.85546875" style="1026" customWidth="1"/>
    <col min="6916" max="6917" width="9.85546875" style="1026" customWidth="1"/>
    <col min="6918" max="6918" width="11.5703125" style="1026" customWidth="1"/>
    <col min="6919" max="6919" width="13.5703125" style="1026" customWidth="1"/>
    <col min="6920" max="6920" width="19" style="1026" customWidth="1"/>
    <col min="6921" max="6921" width="11.85546875" style="1026" customWidth="1"/>
    <col min="6922" max="6922" width="7.5703125" style="1026" customWidth="1"/>
    <col min="6923" max="6923" width="24.42578125" style="1026" customWidth="1"/>
    <col min="6924" max="7167" width="9.140625" style="1026"/>
    <col min="7168" max="7168" width="4.5703125" style="1026" customWidth="1"/>
    <col min="7169" max="7169" width="21.5703125" style="1026" customWidth="1"/>
    <col min="7170" max="7170" width="12.140625" style="1026" customWidth="1"/>
    <col min="7171" max="7171" width="7.85546875" style="1026" customWidth="1"/>
    <col min="7172" max="7173" width="9.85546875" style="1026" customWidth="1"/>
    <col min="7174" max="7174" width="11.5703125" style="1026" customWidth="1"/>
    <col min="7175" max="7175" width="13.5703125" style="1026" customWidth="1"/>
    <col min="7176" max="7176" width="19" style="1026" customWidth="1"/>
    <col min="7177" max="7177" width="11.85546875" style="1026" customWidth="1"/>
    <col min="7178" max="7178" width="7.5703125" style="1026" customWidth="1"/>
    <col min="7179" max="7179" width="24.42578125" style="1026" customWidth="1"/>
    <col min="7180" max="7423" width="9.140625" style="1026"/>
    <col min="7424" max="7424" width="4.5703125" style="1026" customWidth="1"/>
    <col min="7425" max="7425" width="21.5703125" style="1026" customWidth="1"/>
    <col min="7426" max="7426" width="12.140625" style="1026" customWidth="1"/>
    <col min="7427" max="7427" width="7.85546875" style="1026" customWidth="1"/>
    <col min="7428" max="7429" width="9.85546875" style="1026" customWidth="1"/>
    <col min="7430" max="7430" width="11.5703125" style="1026" customWidth="1"/>
    <col min="7431" max="7431" width="13.5703125" style="1026" customWidth="1"/>
    <col min="7432" max="7432" width="19" style="1026" customWidth="1"/>
    <col min="7433" max="7433" width="11.85546875" style="1026" customWidth="1"/>
    <col min="7434" max="7434" width="7.5703125" style="1026" customWidth="1"/>
    <col min="7435" max="7435" width="24.42578125" style="1026" customWidth="1"/>
    <col min="7436" max="7679" width="9.140625" style="1026"/>
    <col min="7680" max="7680" width="4.5703125" style="1026" customWidth="1"/>
    <col min="7681" max="7681" width="21.5703125" style="1026" customWidth="1"/>
    <col min="7682" max="7682" width="12.140625" style="1026" customWidth="1"/>
    <col min="7683" max="7683" width="7.85546875" style="1026" customWidth="1"/>
    <col min="7684" max="7685" width="9.85546875" style="1026" customWidth="1"/>
    <col min="7686" max="7686" width="11.5703125" style="1026" customWidth="1"/>
    <col min="7687" max="7687" width="13.5703125" style="1026" customWidth="1"/>
    <col min="7688" max="7688" width="19" style="1026" customWidth="1"/>
    <col min="7689" max="7689" width="11.85546875" style="1026" customWidth="1"/>
    <col min="7690" max="7690" width="7.5703125" style="1026" customWidth="1"/>
    <col min="7691" max="7691" width="24.42578125" style="1026" customWidth="1"/>
    <col min="7692" max="7935" width="9.140625" style="1026"/>
    <col min="7936" max="7936" width="4.5703125" style="1026" customWidth="1"/>
    <col min="7937" max="7937" width="21.5703125" style="1026" customWidth="1"/>
    <col min="7938" max="7938" width="12.140625" style="1026" customWidth="1"/>
    <col min="7939" max="7939" width="7.85546875" style="1026" customWidth="1"/>
    <col min="7940" max="7941" width="9.85546875" style="1026" customWidth="1"/>
    <col min="7942" max="7942" width="11.5703125" style="1026" customWidth="1"/>
    <col min="7943" max="7943" width="13.5703125" style="1026" customWidth="1"/>
    <col min="7944" max="7944" width="19" style="1026" customWidth="1"/>
    <col min="7945" max="7945" width="11.85546875" style="1026" customWidth="1"/>
    <col min="7946" max="7946" width="7.5703125" style="1026" customWidth="1"/>
    <col min="7947" max="7947" width="24.42578125" style="1026" customWidth="1"/>
    <col min="7948" max="8191" width="9.140625" style="1026"/>
    <col min="8192" max="8192" width="4.5703125" style="1026" customWidth="1"/>
    <col min="8193" max="8193" width="21.5703125" style="1026" customWidth="1"/>
    <col min="8194" max="8194" width="12.140625" style="1026" customWidth="1"/>
    <col min="8195" max="8195" width="7.85546875" style="1026" customWidth="1"/>
    <col min="8196" max="8197" width="9.85546875" style="1026" customWidth="1"/>
    <col min="8198" max="8198" width="11.5703125" style="1026" customWidth="1"/>
    <col min="8199" max="8199" width="13.5703125" style="1026" customWidth="1"/>
    <col min="8200" max="8200" width="19" style="1026" customWidth="1"/>
    <col min="8201" max="8201" width="11.85546875" style="1026" customWidth="1"/>
    <col min="8202" max="8202" width="7.5703125" style="1026" customWidth="1"/>
    <col min="8203" max="8203" width="24.42578125" style="1026" customWidth="1"/>
    <col min="8204" max="8447" width="9.140625" style="1026"/>
    <col min="8448" max="8448" width="4.5703125" style="1026" customWidth="1"/>
    <col min="8449" max="8449" width="21.5703125" style="1026" customWidth="1"/>
    <col min="8450" max="8450" width="12.140625" style="1026" customWidth="1"/>
    <col min="8451" max="8451" width="7.85546875" style="1026" customWidth="1"/>
    <col min="8452" max="8453" width="9.85546875" style="1026" customWidth="1"/>
    <col min="8454" max="8454" width="11.5703125" style="1026" customWidth="1"/>
    <col min="8455" max="8455" width="13.5703125" style="1026" customWidth="1"/>
    <col min="8456" max="8456" width="19" style="1026" customWidth="1"/>
    <col min="8457" max="8457" width="11.85546875" style="1026" customWidth="1"/>
    <col min="8458" max="8458" width="7.5703125" style="1026" customWidth="1"/>
    <col min="8459" max="8459" width="24.42578125" style="1026" customWidth="1"/>
    <col min="8460" max="8703" width="9.140625" style="1026"/>
    <col min="8704" max="8704" width="4.5703125" style="1026" customWidth="1"/>
    <col min="8705" max="8705" width="21.5703125" style="1026" customWidth="1"/>
    <col min="8706" max="8706" width="12.140625" style="1026" customWidth="1"/>
    <col min="8707" max="8707" width="7.85546875" style="1026" customWidth="1"/>
    <col min="8708" max="8709" width="9.85546875" style="1026" customWidth="1"/>
    <col min="8710" max="8710" width="11.5703125" style="1026" customWidth="1"/>
    <col min="8711" max="8711" width="13.5703125" style="1026" customWidth="1"/>
    <col min="8712" max="8712" width="19" style="1026" customWidth="1"/>
    <col min="8713" max="8713" width="11.85546875" style="1026" customWidth="1"/>
    <col min="8714" max="8714" width="7.5703125" style="1026" customWidth="1"/>
    <col min="8715" max="8715" width="24.42578125" style="1026" customWidth="1"/>
    <col min="8716" max="8959" width="9.140625" style="1026"/>
    <col min="8960" max="8960" width="4.5703125" style="1026" customWidth="1"/>
    <col min="8961" max="8961" width="21.5703125" style="1026" customWidth="1"/>
    <col min="8962" max="8962" width="12.140625" style="1026" customWidth="1"/>
    <col min="8963" max="8963" width="7.85546875" style="1026" customWidth="1"/>
    <col min="8964" max="8965" width="9.85546875" style="1026" customWidth="1"/>
    <col min="8966" max="8966" width="11.5703125" style="1026" customWidth="1"/>
    <col min="8967" max="8967" width="13.5703125" style="1026" customWidth="1"/>
    <col min="8968" max="8968" width="19" style="1026" customWidth="1"/>
    <col min="8969" max="8969" width="11.85546875" style="1026" customWidth="1"/>
    <col min="8970" max="8970" width="7.5703125" style="1026" customWidth="1"/>
    <col min="8971" max="8971" width="24.42578125" style="1026" customWidth="1"/>
    <col min="8972" max="9215" width="9.140625" style="1026"/>
    <col min="9216" max="9216" width="4.5703125" style="1026" customWidth="1"/>
    <col min="9217" max="9217" width="21.5703125" style="1026" customWidth="1"/>
    <col min="9218" max="9218" width="12.140625" style="1026" customWidth="1"/>
    <col min="9219" max="9219" width="7.85546875" style="1026" customWidth="1"/>
    <col min="9220" max="9221" width="9.85546875" style="1026" customWidth="1"/>
    <col min="9222" max="9222" width="11.5703125" style="1026" customWidth="1"/>
    <col min="9223" max="9223" width="13.5703125" style="1026" customWidth="1"/>
    <col min="9224" max="9224" width="19" style="1026" customWidth="1"/>
    <col min="9225" max="9225" width="11.85546875" style="1026" customWidth="1"/>
    <col min="9226" max="9226" width="7.5703125" style="1026" customWidth="1"/>
    <col min="9227" max="9227" width="24.42578125" style="1026" customWidth="1"/>
    <col min="9228" max="9471" width="9.140625" style="1026"/>
    <col min="9472" max="9472" width="4.5703125" style="1026" customWidth="1"/>
    <col min="9473" max="9473" width="21.5703125" style="1026" customWidth="1"/>
    <col min="9474" max="9474" width="12.140625" style="1026" customWidth="1"/>
    <col min="9475" max="9475" width="7.85546875" style="1026" customWidth="1"/>
    <col min="9476" max="9477" width="9.85546875" style="1026" customWidth="1"/>
    <col min="9478" max="9478" width="11.5703125" style="1026" customWidth="1"/>
    <col min="9479" max="9479" width="13.5703125" style="1026" customWidth="1"/>
    <col min="9480" max="9480" width="19" style="1026" customWidth="1"/>
    <col min="9481" max="9481" width="11.85546875" style="1026" customWidth="1"/>
    <col min="9482" max="9482" width="7.5703125" style="1026" customWidth="1"/>
    <col min="9483" max="9483" width="24.42578125" style="1026" customWidth="1"/>
    <col min="9484" max="9727" width="9.140625" style="1026"/>
    <col min="9728" max="9728" width="4.5703125" style="1026" customWidth="1"/>
    <col min="9729" max="9729" width="21.5703125" style="1026" customWidth="1"/>
    <col min="9730" max="9730" width="12.140625" style="1026" customWidth="1"/>
    <col min="9731" max="9731" width="7.85546875" style="1026" customWidth="1"/>
    <col min="9732" max="9733" width="9.85546875" style="1026" customWidth="1"/>
    <col min="9734" max="9734" width="11.5703125" style="1026" customWidth="1"/>
    <col min="9735" max="9735" width="13.5703125" style="1026" customWidth="1"/>
    <col min="9736" max="9736" width="19" style="1026" customWidth="1"/>
    <col min="9737" max="9737" width="11.85546875" style="1026" customWidth="1"/>
    <col min="9738" max="9738" width="7.5703125" style="1026" customWidth="1"/>
    <col min="9739" max="9739" width="24.42578125" style="1026" customWidth="1"/>
    <col min="9740" max="9983" width="9.140625" style="1026"/>
    <col min="9984" max="9984" width="4.5703125" style="1026" customWidth="1"/>
    <col min="9985" max="9985" width="21.5703125" style="1026" customWidth="1"/>
    <col min="9986" max="9986" width="12.140625" style="1026" customWidth="1"/>
    <col min="9987" max="9987" width="7.85546875" style="1026" customWidth="1"/>
    <col min="9988" max="9989" width="9.85546875" style="1026" customWidth="1"/>
    <col min="9990" max="9990" width="11.5703125" style="1026" customWidth="1"/>
    <col min="9991" max="9991" width="13.5703125" style="1026" customWidth="1"/>
    <col min="9992" max="9992" width="19" style="1026" customWidth="1"/>
    <col min="9993" max="9993" width="11.85546875" style="1026" customWidth="1"/>
    <col min="9994" max="9994" width="7.5703125" style="1026" customWidth="1"/>
    <col min="9995" max="9995" width="24.42578125" style="1026" customWidth="1"/>
    <col min="9996" max="10239" width="9.140625" style="1026"/>
    <col min="10240" max="10240" width="4.5703125" style="1026" customWidth="1"/>
    <col min="10241" max="10241" width="21.5703125" style="1026" customWidth="1"/>
    <col min="10242" max="10242" width="12.140625" style="1026" customWidth="1"/>
    <col min="10243" max="10243" width="7.85546875" style="1026" customWidth="1"/>
    <col min="10244" max="10245" width="9.85546875" style="1026" customWidth="1"/>
    <col min="10246" max="10246" width="11.5703125" style="1026" customWidth="1"/>
    <col min="10247" max="10247" width="13.5703125" style="1026" customWidth="1"/>
    <col min="10248" max="10248" width="19" style="1026" customWidth="1"/>
    <col min="10249" max="10249" width="11.85546875" style="1026" customWidth="1"/>
    <col min="10250" max="10250" width="7.5703125" style="1026" customWidth="1"/>
    <col min="10251" max="10251" width="24.42578125" style="1026" customWidth="1"/>
    <col min="10252" max="10495" width="9.140625" style="1026"/>
    <col min="10496" max="10496" width="4.5703125" style="1026" customWidth="1"/>
    <col min="10497" max="10497" width="21.5703125" style="1026" customWidth="1"/>
    <col min="10498" max="10498" width="12.140625" style="1026" customWidth="1"/>
    <col min="10499" max="10499" width="7.85546875" style="1026" customWidth="1"/>
    <col min="10500" max="10501" width="9.85546875" style="1026" customWidth="1"/>
    <col min="10502" max="10502" width="11.5703125" style="1026" customWidth="1"/>
    <col min="10503" max="10503" width="13.5703125" style="1026" customWidth="1"/>
    <col min="10504" max="10504" width="19" style="1026" customWidth="1"/>
    <col min="10505" max="10505" width="11.85546875" style="1026" customWidth="1"/>
    <col min="10506" max="10506" width="7.5703125" style="1026" customWidth="1"/>
    <col min="10507" max="10507" width="24.42578125" style="1026" customWidth="1"/>
    <col min="10508" max="10751" width="9.140625" style="1026"/>
    <col min="10752" max="10752" width="4.5703125" style="1026" customWidth="1"/>
    <col min="10753" max="10753" width="21.5703125" style="1026" customWidth="1"/>
    <col min="10754" max="10754" width="12.140625" style="1026" customWidth="1"/>
    <col min="10755" max="10755" width="7.85546875" style="1026" customWidth="1"/>
    <col min="10756" max="10757" width="9.85546875" style="1026" customWidth="1"/>
    <col min="10758" max="10758" width="11.5703125" style="1026" customWidth="1"/>
    <col min="10759" max="10759" width="13.5703125" style="1026" customWidth="1"/>
    <col min="10760" max="10760" width="19" style="1026" customWidth="1"/>
    <col min="10761" max="10761" width="11.85546875" style="1026" customWidth="1"/>
    <col min="10762" max="10762" width="7.5703125" style="1026" customWidth="1"/>
    <col min="10763" max="10763" width="24.42578125" style="1026" customWidth="1"/>
    <col min="10764" max="11007" width="9.140625" style="1026"/>
    <col min="11008" max="11008" width="4.5703125" style="1026" customWidth="1"/>
    <col min="11009" max="11009" width="21.5703125" style="1026" customWidth="1"/>
    <col min="11010" max="11010" width="12.140625" style="1026" customWidth="1"/>
    <col min="11011" max="11011" width="7.85546875" style="1026" customWidth="1"/>
    <col min="11012" max="11013" width="9.85546875" style="1026" customWidth="1"/>
    <col min="11014" max="11014" width="11.5703125" style="1026" customWidth="1"/>
    <col min="11015" max="11015" width="13.5703125" style="1026" customWidth="1"/>
    <col min="11016" max="11016" width="19" style="1026" customWidth="1"/>
    <col min="11017" max="11017" width="11.85546875" style="1026" customWidth="1"/>
    <col min="11018" max="11018" width="7.5703125" style="1026" customWidth="1"/>
    <col min="11019" max="11019" width="24.42578125" style="1026" customWidth="1"/>
    <col min="11020" max="11263" width="9.140625" style="1026"/>
    <col min="11264" max="11264" width="4.5703125" style="1026" customWidth="1"/>
    <col min="11265" max="11265" width="21.5703125" style="1026" customWidth="1"/>
    <col min="11266" max="11266" width="12.140625" style="1026" customWidth="1"/>
    <col min="11267" max="11267" width="7.85546875" style="1026" customWidth="1"/>
    <col min="11268" max="11269" width="9.85546875" style="1026" customWidth="1"/>
    <col min="11270" max="11270" width="11.5703125" style="1026" customWidth="1"/>
    <col min="11271" max="11271" width="13.5703125" style="1026" customWidth="1"/>
    <col min="11272" max="11272" width="19" style="1026" customWidth="1"/>
    <col min="11273" max="11273" width="11.85546875" style="1026" customWidth="1"/>
    <col min="11274" max="11274" width="7.5703125" style="1026" customWidth="1"/>
    <col min="11275" max="11275" width="24.42578125" style="1026" customWidth="1"/>
    <col min="11276" max="11519" width="9.140625" style="1026"/>
    <col min="11520" max="11520" width="4.5703125" style="1026" customWidth="1"/>
    <col min="11521" max="11521" width="21.5703125" style="1026" customWidth="1"/>
    <col min="11522" max="11522" width="12.140625" style="1026" customWidth="1"/>
    <col min="11523" max="11523" width="7.85546875" style="1026" customWidth="1"/>
    <col min="11524" max="11525" width="9.85546875" style="1026" customWidth="1"/>
    <col min="11526" max="11526" width="11.5703125" style="1026" customWidth="1"/>
    <col min="11527" max="11527" width="13.5703125" style="1026" customWidth="1"/>
    <col min="11528" max="11528" width="19" style="1026" customWidth="1"/>
    <col min="11529" max="11529" width="11.85546875" style="1026" customWidth="1"/>
    <col min="11530" max="11530" width="7.5703125" style="1026" customWidth="1"/>
    <col min="11531" max="11531" width="24.42578125" style="1026" customWidth="1"/>
    <col min="11532" max="11775" width="9.140625" style="1026"/>
    <col min="11776" max="11776" width="4.5703125" style="1026" customWidth="1"/>
    <col min="11777" max="11777" width="21.5703125" style="1026" customWidth="1"/>
    <col min="11778" max="11778" width="12.140625" style="1026" customWidth="1"/>
    <col min="11779" max="11779" width="7.85546875" style="1026" customWidth="1"/>
    <col min="11780" max="11781" width="9.85546875" style="1026" customWidth="1"/>
    <col min="11782" max="11782" width="11.5703125" style="1026" customWidth="1"/>
    <col min="11783" max="11783" width="13.5703125" style="1026" customWidth="1"/>
    <col min="11784" max="11784" width="19" style="1026" customWidth="1"/>
    <col min="11785" max="11785" width="11.85546875" style="1026" customWidth="1"/>
    <col min="11786" max="11786" width="7.5703125" style="1026" customWidth="1"/>
    <col min="11787" max="11787" width="24.42578125" style="1026" customWidth="1"/>
    <col min="11788" max="12031" width="9.140625" style="1026"/>
    <col min="12032" max="12032" width="4.5703125" style="1026" customWidth="1"/>
    <col min="12033" max="12033" width="21.5703125" style="1026" customWidth="1"/>
    <col min="12034" max="12034" width="12.140625" style="1026" customWidth="1"/>
    <col min="12035" max="12035" width="7.85546875" style="1026" customWidth="1"/>
    <col min="12036" max="12037" width="9.85546875" style="1026" customWidth="1"/>
    <col min="12038" max="12038" width="11.5703125" style="1026" customWidth="1"/>
    <col min="12039" max="12039" width="13.5703125" style="1026" customWidth="1"/>
    <col min="12040" max="12040" width="19" style="1026" customWidth="1"/>
    <col min="12041" max="12041" width="11.85546875" style="1026" customWidth="1"/>
    <col min="12042" max="12042" width="7.5703125" style="1026" customWidth="1"/>
    <col min="12043" max="12043" width="24.42578125" style="1026" customWidth="1"/>
    <col min="12044" max="12287" width="9.140625" style="1026"/>
    <col min="12288" max="12288" width="4.5703125" style="1026" customWidth="1"/>
    <col min="12289" max="12289" width="21.5703125" style="1026" customWidth="1"/>
    <col min="12290" max="12290" width="12.140625" style="1026" customWidth="1"/>
    <col min="12291" max="12291" width="7.85546875" style="1026" customWidth="1"/>
    <col min="12292" max="12293" width="9.85546875" style="1026" customWidth="1"/>
    <col min="12294" max="12294" width="11.5703125" style="1026" customWidth="1"/>
    <col min="12295" max="12295" width="13.5703125" style="1026" customWidth="1"/>
    <col min="12296" max="12296" width="19" style="1026" customWidth="1"/>
    <col min="12297" max="12297" width="11.85546875" style="1026" customWidth="1"/>
    <col min="12298" max="12298" width="7.5703125" style="1026" customWidth="1"/>
    <col min="12299" max="12299" width="24.42578125" style="1026" customWidth="1"/>
    <col min="12300" max="12543" width="9.140625" style="1026"/>
    <col min="12544" max="12544" width="4.5703125" style="1026" customWidth="1"/>
    <col min="12545" max="12545" width="21.5703125" style="1026" customWidth="1"/>
    <col min="12546" max="12546" width="12.140625" style="1026" customWidth="1"/>
    <col min="12547" max="12547" width="7.85546875" style="1026" customWidth="1"/>
    <col min="12548" max="12549" width="9.85546875" style="1026" customWidth="1"/>
    <col min="12550" max="12550" width="11.5703125" style="1026" customWidth="1"/>
    <col min="12551" max="12551" width="13.5703125" style="1026" customWidth="1"/>
    <col min="12552" max="12552" width="19" style="1026" customWidth="1"/>
    <col min="12553" max="12553" width="11.85546875" style="1026" customWidth="1"/>
    <col min="12554" max="12554" width="7.5703125" style="1026" customWidth="1"/>
    <col min="12555" max="12555" width="24.42578125" style="1026" customWidth="1"/>
    <col min="12556" max="12799" width="9.140625" style="1026"/>
    <col min="12800" max="12800" width="4.5703125" style="1026" customWidth="1"/>
    <col min="12801" max="12801" width="21.5703125" style="1026" customWidth="1"/>
    <col min="12802" max="12802" width="12.140625" style="1026" customWidth="1"/>
    <col min="12803" max="12803" width="7.85546875" style="1026" customWidth="1"/>
    <col min="12804" max="12805" width="9.85546875" style="1026" customWidth="1"/>
    <col min="12806" max="12806" width="11.5703125" style="1026" customWidth="1"/>
    <col min="12807" max="12807" width="13.5703125" style="1026" customWidth="1"/>
    <col min="12808" max="12808" width="19" style="1026" customWidth="1"/>
    <col min="12809" max="12809" width="11.85546875" style="1026" customWidth="1"/>
    <col min="12810" max="12810" width="7.5703125" style="1026" customWidth="1"/>
    <col min="12811" max="12811" width="24.42578125" style="1026" customWidth="1"/>
    <col min="12812" max="13055" width="9.140625" style="1026"/>
    <col min="13056" max="13056" width="4.5703125" style="1026" customWidth="1"/>
    <col min="13057" max="13057" width="21.5703125" style="1026" customWidth="1"/>
    <col min="13058" max="13058" width="12.140625" style="1026" customWidth="1"/>
    <col min="13059" max="13059" width="7.85546875" style="1026" customWidth="1"/>
    <col min="13060" max="13061" width="9.85546875" style="1026" customWidth="1"/>
    <col min="13062" max="13062" width="11.5703125" style="1026" customWidth="1"/>
    <col min="13063" max="13063" width="13.5703125" style="1026" customWidth="1"/>
    <col min="13064" max="13064" width="19" style="1026" customWidth="1"/>
    <col min="13065" max="13065" width="11.85546875" style="1026" customWidth="1"/>
    <col min="13066" max="13066" width="7.5703125" style="1026" customWidth="1"/>
    <col min="13067" max="13067" width="24.42578125" style="1026" customWidth="1"/>
    <col min="13068" max="13311" width="9.140625" style="1026"/>
    <col min="13312" max="13312" width="4.5703125" style="1026" customWidth="1"/>
    <col min="13313" max="13313" width="21.5703125" style="1026" customWidth="1"/>
    <col min="13314" max="13314" width="12.140625" style="1026" customWidth="1"/>
    <col min="13315" max="13315" width="7.85546875" style="1026" customWidth="1"/>
    <col min="13316" max="13317" width="9.85546875" style="1026" customWidth="1"/>
    <col min="13318" max="13318" width="11.5703125" style="1026" customWidth="1"/>
    <col min="13319" max="13319" width="13.5703125" style="1026" customWidth="1"/>
    <col min="13320" max="13320" width="19" style="1026" customWidth="1"/>
    <col min="13321" max="13321" width="11.85546875" style="1026" customWidth="1"/>
    <col min="13322" max="13322" width="7.5703125" style="1026" customWidth="1"/>
    <col min="13323" max="13323" width="24.42578125" style="1026" customWidth="1"/>
    <col min="13324" max="13567" width="9.140625" style="1026"/>
    <col min="13568" max="13568" width="4.5703125" style="1026" customWidth="1"/>
    <col min="13569" max="13569" width="21.5703125" style="1026" customWidth="1"/>
    <col min="13570" max="13570" width="12.140625" style="1026" customWidth="1"/>
    <col min="13571" max="13571" width="7.85546875" style="1026" customWidth="1"/>
    <col min="13572" max="13573" width="9.85546875" style="1026" customWidth="1"/>
    <col min="13574" max="13574" width="11.5703125" style="1026" customWidth="1"/>
    <col min="13575" max="13575" width="13.5703125" style="1026" customWidth="1"/>
    <col min="13576" max="13576" width="19" style="1026" customWidth="1"/>
    <col min="13577" max="13577" width="11.85546875" style="1026" customWidth="1"/>
    <col min="13578" max="13578" width="7.5703125" style="1026" customWidth="1"/>
    <col min="13579" max="13579" width="24.42578125" style="1026" customWidth="1"/>
    <col min="13580" max="13823" width="9.140625" style="1026"/>
    <col min="13824" max="13824" width="4.5703125" style="1026" customWidth="1"/>
    <col min="13825" max="13825" width="21.5703125" style="1026" customWidth="1"/>
    <col min="13826" max="13826" width="12.140625" style="1026" customWidth="1"/>
    <col min="13827" max="13827" width="7.85546875" style="1026" customWidth="1"/>
    <col min="13828" max="13829" width="9.85546875" style="1026" customWidth="1"/>
    <col min="13830" max="13830" width="11.5703125" style="1026" customWidth="1"/>
    <col min="13831" max="13831" width="13.5703125" style="1026" customWidth="1"/>
    <col min="13832" max="13832" width="19" style="1026" customWidth="1"/>
    <col min="13833" max="13833" width="11.85546875" style="1026" customWidth="1"/>
    <col min="13834" max="13834" width="7.5703125" style="1026" customWidth="1"/>
    <col min="13835" max="13835" width="24.42578125" style="1026" customWidth="1"/>
    <col min="13836" max="14079" width="9.140625" style="1026"/>
    <col min="14080" max="14080" width="4.5703125" style="1026" customWidth="1"/>
    <col min="14081" max="14081" width="21.5703125" style="1026" customWidth="1"/>
    <col min="14082" max="14082" width="12.140625" style="1026" customWidth="1"/>
    <col min="14083" max="14083" width="7.85546875" style="1026" customWidth="1"/>
    <col min="14084" max="14085" width="9.85546875" style="1026" customWidth="1"/>
    <col min="14086" max="14086" width="11.5703125" style="1026" customWidth="1"/>
    <col min="14087" max="14087" width="13.5703125" style="1026" customWidth="1"/>
    <col min="14088" max="14088" width="19" style="1026" customWidth="1"/>
    <col min="14089" max="14089" width="11.85546875" style="1026" customWidth="1"/>
    <col min="14090" max="14090" width="7.5703125" style="1026" customWidth="1"/>
    <col min="14091" max="14091" width="24.42578125" style="1026" customWidth="1"/>
    <col min="14092" max="14335" width="9.140625" style="1026"/>
    <col min="14336" max="14336" width="4.5703125" style="1026" customWidth="1"/>
    <col min="14337" max="14337" width="21.5703125" style="1026" customWidth="1"/>
    <col min="14338" max="14338" width="12.140625" style="1026" customWidth="1"/>
    <col min="14339" max="14339" width="7.85546875" style="1026" customWidth="1"/>
    <col min="14340" max="14341" width="9.85546875" style="1026" customWidth="1"/>
    <col min="14342" max="14342" width="11.5703125" style="1026" customWidth="1"/>
    <col min="14343" max="14343" width="13.5703125" style="1026" customWidth="1"/>
    <col min="14344" max="14344" width="19" style="1026" customWidth="1"/>
    <col min="14345" max="14345" width="11.85546875" style="1026" customWidth="1"/>
    <col min="14346" max="14346" width="7.5703125" style="1026" customWidth="1"/>
    <col min="14347" max="14347" width="24.42578125" style="1026" customWidth="1"/>
    <col min="14348" max="14591" width="9.140625" style="1026"/>
    <col min="14592" max="14592" width="4.5703125" style="1026" customWidth="1"/>
    <col min="14593" max="14593" width="21.5703125" style="1026" customWidth="1"/>
    <col min="14594" max="14594" width="12.140625" style="1026" customWidth="1"/>
    <col min="14595" max="14595" width="7.85546875" style="1026" customWidth="1"/>
    <col min="14596" max="14597" width="9.85546875" style="1026" customWidth="1"/>
    <col min="14598" max="14598" width="11.5703125" style="1026" customWidth="1"/>
    <col min="14599" max="14599" width="13.5703125" style="1026" customWidth="1"/>
    <col min="14600" max="14600" width="19" style="1026" customWidth="1"/>
    <col min="14601" max="14601" width="11.85546875" style="1026" customWidth="1"/>
    <col min="14602" max="14602" width="7.5703125" style="1026" customWidth="1"/>
    <col min="14603" max="14603" width="24.42578125" style="1026" customWidth="1"/>
    <col min="14604" max="14847" width="9.140625" style="1026"/>
    <col min="14848" max="14848" width="4.5703125" style="1026" customWidth="1"/>
    <col min="14849" max="14849" width="21.5703125" style="1026" customWidth="1"/>
    <col min="14850" max="14850" width="12.140625" style="1026" customWidth="1"/>
    <col min="14851" max="14851" width="7.85546875" style="1026" customWidth="1"/>
    <col min="14852" max="14853" width="9.85546875" style="1026" customWidth="1"/>
    <col min="14854" max="14854" width="11.5703125" style="1026" customWidth="1"/>
    <col min="14855" max="14855" width="13.5703125" style="1026" customWidth="1"/>
    <col min="14856" max="14856" width="19" style="1026" customWidth="1"/>
    <col min="14857" max="14857" width="11.85546875" style="1026" customWidth="1"/>
    <col min="14858" max="14858" width="7.5703125" style="1026" customWidth="1"/>
    <col min="14859" max="14859" width="24.42578125" style="1026" customWidth="1"/>
    <col min="14860" max="15103" width="9.140625" style="1026"/>
    <col min="15104" max="15104" width="4.5703125" style="1026" customWidth="1"/>
    <col min="15105" max="15105" width="21.5703125" style="1026" customWidth="1"/>
    <col min="15106" max="15106" width="12.140625" style="1026" customWidth="1"/>
    <col min="15107" max="15107" width="7.85546875" style="1026" customWidth="1"/>
    <col min="15108" max="15109" width="9.85546875" style="1026" customWidth="1"/>
    <col min="15110" max="15110" width="11.5703125" style="1026" customWidth="1"/>
    <col min="15111" max="15111" width="13.5703125" style="1026" customWidth="1"/>
    <col min="15112" max="15112" width="19" style="1026" customWidth="1"/>
    <col min="15113" max="15113" width="11.85546875" style="1026" customWidth="1"/>
    <col min="15114" max="15114" width="7.5703125" style="1026" customWidth="1"/>
    <col min="15115" max="15115" width="24.42578125" style="1026" customWidth="1"/>
    <col min="15116" max="15359" width="9.140625" style="1026"/>
    <col min="15360" max="15360" width="4.5703125" style="1026" customWidth="1"/>
    <col min="15361" max="15361" width="21.5703125" style="1026" customWidth="1"/>
    <col min="15362" max="15362" width="12.140625" style="1026" customWidth="1"/>
    <col min="15363" max="15363" width="7.85546875" style="1026" customWidth="1"/>
    <col min="15364" max="15365" width="9.85546875" style="1026" customWidth="1"/>
    <col min="15366" max="15366" width="11.5703125" style="1026" customWidth="1"/>
    <col min="15367" max="15367" width="13.5703125" style="1026" customWidth="1"/>
    <col min="15368" max="15368" width="19" style="1026" customWidth="1"/>
    <col min="15369" max="15369" width="11.85546875" style="1026" customWidth="1"/>
    <col min="15370" max="15370" width="7.5703125" style="1026" customWidth="1"/>
    <col min="15371" max="15371" width="24.42578125" style="1026" customWidth="1"/>
    <col min="15372" max="15615" width="9.140625" style="1026"/>
    <col min="15616" max="15616" width="4.5703125" style="1026" customWidth="1"/>
    <col min="15617" max="15617" width="21.5703125" style="1026" customWidth="1"/>
    <col min="15618" max="15618" width="12.140625" style="1026" customWidth="1"/>
    <col min="15619" max="15619" width="7.85546875" style="1026" customWidth="1"/>
    <col min="15620" max="15621" width="9.85546875" style="1026" customWidth="1"/>
    <col min="15622" max="15622" width="11.5703125" style="1026" customWidth="1"/>
    <col min="15623" max="15623" width="13.5703125" style="1026" customWidth="1"/>
    <col min="15624" max="15624" width="19" style="1026" customWidth="1"/>
    <col min="15625" max="15625" width="11.85546875" style="1026" customWidth="1"/>
    <col min="15626" max="15626" width="7.5703125" style="1026" customWidth="1"/>
    <col min="15627" max="15627" width="24.42578125" style="1026" customWidth="1"/>
    <col min="15628" max="15871" width="9.140625" style="1026"/>
    <col min="15872" max="15872" width="4.5703125" style="1026" customWidth="1"/>
    <col min="15873" max="15873" width="21.5703125" style="1026" customWidth="1"/>
    <col min="15874" max="15874" width="12.140625" style="1026" customWidth="1"/>
    <col min="15875" max="15875" width="7.85546875" style="1026" customWidth="1"/>
    <col min="15876" max="15877" width="9.85546875" style="1026" customWidth="1"/>
    <col min="15878" max="15878" width="11.5703125" style="1026" customWidth="1"/>
    <col min="15879" max="15879" width="13.5703125" style="1026" customWidth="1"/>
    <col min="15880" max="15880" width="19" style="1026" customWidth="1"/>
    <col min="15881" max="15881" width="11.85546875" style="1026" customWidth="1"/>
    <col min="15882" max="15882" width="7.5703125" style="1026" customWidth="1"/>
    <col min="15883" max="15883" width="24.42578125" style="1026" customWidth="1"/>
    <col min="15884" max="16127" width="9.140625" style="1026"/>
    <col min="16128" max="16128" width="4.5703125" style="1026" customWidth="1"/>
    <col min="16129" max="16129" width="21.5703125" style="1026" customWidth="1"/>
    <col min="16130" max="16130" width="12.140625" style="1026" customWidth="1"/>
    <col min="16131" max="16131" width="7.85546875" style="1026" customWidth="1"/>
    <col min="16132" max="16133" width="9.85546875" style="1026" customWidth="1"/>
    <col min="16134" max="16134" width="11.5703125" style="1026" customWidth="1"/>
    <col min="16135" max="16135" width="13.5703125" style="1026" customWidth="1"/>
    <col min="16136" max="16136" width="19" style="1026" customWidth="1"/>
    <col min="16137" max="16137" width="11.85546875" style="1026" customWidth="1"/>
    <col min="16138" max="16138" width="7.5703125" style="1026" customWidth="1"/>
    <col min="16139" max="16139" width="24.42578125" style="1026" customWidth="1"/>
    <col min="16140" max="16384" width="9.140625" style="1026"/>
  </cols>
  <sheetData>
    <row r="1" spans="1:11" ht="44.25" customHeight="1">
      <c r="A1" s="3944" t="s">
        <v>4761</v>
      </c>
      <c r="B1" s="3945"/>
      <c r="C1" s="3945"/>
      <c r="D1" s="3945"/>
      <c r="E1" s="3945"/>
      <c r="F1" s="3945"/>
      <c r="G1" s="3945"/>
      <c r="H1" s="3945"/>
      <c r="I1" s="3945"/>
      <c r="J1" s="3945"/>
      <c r="K1" s="3945"/>
    </row>
    <row r="2" spans="1:11">
      <c r="A2" s="3946" t="s">
        <v>4762</v>
      </c>
      <c r="B2" s="3946"/>
      <c r="C2" s="3946"/>
      <c r="D2" s="3946"/>
      <c r="E2" s="3946"/>
      <c r="F2" s="3946"/>
      <c r="G2" s="3946"/>
      <c r="H2" s="3946"/>
      <c r="I2" s="3946"/>
      <c r="J2" s="3946"/>
      <c r="K2" s="3946"/>
    </row>
    <row r="3" spans="1:11">
      <c r="A3" s="1027"/>
      <c r="B3" s="1027"/>
      <c r="C3" s="1027"/>
      <c r="D3" s="1027"/>
      <c r="E3" s="1027"/>
      <c r="F3" s="1027"/>
      <c r="G3" s="1027"/>
      <c r="H3" s="1027"/>
      <c r="I3" s="1027"/>
      <c r="J3" s="1027"/>
    </row>
    <row r="4" spans="1:11" ht="71.25">
      <c r="A4" s="959" t="s">
        <v>4267</v>
      </c>
      <c r="B4" s="959" t="s">
        <v>7</v>
      </c>
      <c r="C4" s="959" t="s">
        <v>3848</v>
      </c>
      <c r="D4" s="959"/>
      <c r="E4" s="960" t="s">
        <v>4268</v>
      </c>
      <c r="F4" s="960" t="s">
        <v>4763</v>
      </c>
      <c r="G4" s="960" t="s">
        <v>4269</v>
      </c>
      <c r="H4" s="960" t="s">
        <v>4270</v>
      </c>
      <c r="I4" s="960" t="s">
        <v>4271</v>
      </c>
      <c r="J4" s="960"/>
      <c r="K4" s="960" t="s">
        <v>4273</v>
      </c>
    </row>
    <row r="5" spans="1:11" ht="75">
      <c r="A5" s="966">
        <v>1</v>
      </c>
      <c r="B5" s="973" t="s">
        <v>4303</v>
      </c>
      <c r="C5" s="968" t="s">
        <v>4301</v>
      </c>
      <c r="D5" s="968"/>
      <c r="E5" s="974">
        <v>22</v>
      </c>
      <c r="F5" s="974">
        <v>206</v>
      </c>
      <c r="G5" s="975">
        <v>256</v>
      </c>
      <c r="H5" s="972" t="s">
        <v>4764</v>
      </c>
      <c r="I5" s="972" t="s">
        <v>4304</v>
      </c>
      <c r="J5" s="972"/>
      <c r="K5" s="979" t="s">
        <v>4773</v>
      </c>
    </row>
    <row r="6" spans="1:11" ht="60">
      <c r="A6" s="966">
        <v>2</v>
      </c>
      <c r="B6" s="967" t="s">
        <v>4370</v>
      </c>
      <c r="C6" s="968" t="s">
        <v>4366</v>
      </c>
      <c r="D6" s="968"/>
      <c r="E6" s="974" t="s">
        <v>4369</v>
      </c>
      <c r="F6" s="974">
        <v>269</v>
      </c>
      <c r="G6" s="984">
        <v>564</v>
      </c>
      <c r="H6" s="972" t="s">
        <v>192</v>
      </c>
      <c r="I6" s="968" t="s">
        <v>485</v>
      </c>
      <c r="J6" s="968"/>
      <c r="K6" s="979" t="s">
        <v>4782</v>
      </c>
    </row>
    <row r="7" spans="1:11" ht="75">
      <c r="A7" s="966">
        <v>3</v>
      </c>
      <c r="B7" s="967" t="s">
        <v>4373</v>
      </c>
      <c r="C7" s="968" t="s">
        <v>4366</v>
      </c>
      <c r="D7" s="968"/>
      <c r="E7" s="974">
        <v>14</v>
      </c>
      <c r="F7" s="974">
        <v>119</v>
      </c>
      <c r="G7" s="984">
        <v>2881</v>
      </c>
      <c r="H7" s="972" t="s">
        <v>4765</v>
      </c>
      <c r="I7" s="968" t="s">
        <v>3359</v>
      </c>
      <c r="J7" s="968"/>
      <c r="K7" s="979" t="s">
        <v>4774</v>
      </c>
    </row>
    <row r="8" spans="1:11" ht="60">
      <c r="A8" s="966">
        <v>4</v>
      </c>
      <c r="B8" s="967" t="s">
        <v>4376</v>
      </c>
      <c r="C8" s="968" t="s">
        <v>4366</v>
      </c>
      <c r="D8" s="968"/>
      <c r="E8" s="974" t="s">
        <v>4367</v>
      </c>
      <c r="F8" s="974" t="s">
        <v>4377</v>
      </c>
      <c r="G8" s="984">
        <v>80</v>
      </c>
      <c r="H8" s="972" t="s">
        <v>192</v>
      </c>
      <c r="I8" s="968" t="s">
        <v>476</v>
      </c>
      <c r="J8" s="968"/>
      <c r="K8" s="979" t="s">
        <v>4781</v>
      </c>
    </row>
    <row r="9" spans="1:11" ht="75">
      <c r="A9" s="966">
        <v>5</v>
      </c>
      <c r="B9" s="972" t="s">
        <v>4396</v>
      </c>
      <c r="C9" s="968" t="s">
        <v>4381</v>
      </c>
      <c r="D9" s="968"/>
      <c r="E9" s="974" t="s">
        <v>4397</v>
      </c>
      <c r="F9" s="974" t="s">
        <v>4766</v>
      </c>
      <c r="G9" s="984">
        <v>1000</v>
      </c>
      <c r="H9" s="972" t="s">
        <v>589</v>
      </c>
      <c r="I9" s="972" t="s">
        <v>4767</v>
      </c>
      <c r="J9" s="972"/>
      <c r="K9" s="979" t="s">
        <v>4775</v>
      </c>
    </row>
    <row r="10" spans="1:11" ht="60">
      <c r="A10" s="966">
        <v>6</v>
      </c>
      <c r="B10" s="972" t="s">
        <v>4414</v>
      </c>
      <c r="C10" s="968" t="s">
        <v>4400</v>
      </c>
      <c r="D10" s="968"/>
      <c r="E10" s="980" t="s">
        <v>4404</v>
      </c>
      <c r="F10" s="980">
        <v>42</v>
      </c>
      <c r="G10" s="971">
        <v>299.60000000000002</v>
      </c>
      <c r="H10" s="972" t="s">
        <v>192</v>
      </c>
      <c r="I10" s="968" t="s">
        <v>485</v>
      </c>
      <c r="J10" s="968"/>
      <c r="K10" s="979" t="s">
        <v>4776</v>
      </c>
    </row>
    <row r="11" spans="1:11" ht="75">
      <c r="A11" s="966">
        <v>7</v>
      </c>
      <c r="B11" s="970" t="s">
        <v>4415</v>
      </c>
      <c r="C11" s="968" t="s">
        <v>4400</v>
      </c>
      <c r="D11" s="968"/>
      <c r="E11" s="980">
        <v>135</v>
      </c>
      <c r="F11" s="980">
        <v>166</v>
      </c>
      <c r="G11" s="971">
        <v>2895.7</v>
      </c>
      <c r="H11" s="970" t="s">
        <v>192</v>
      </c>
      <c r="I11" s="968" t="s">
        <v>3359</v>
      </c>
      <c r="J11" s="968"/>
      <c r="K11" s="979" t="s">
        <v>4777</v>
      </c>
    </row>
    <row r="12" spans="1:11" ht="75">
      <c r="A12" s="966">
        <v>8</v>
      </c>
      <c r="B12" s="970" t="s">
        <v>4300</v>
      </c>
      <c r="C12" s="968" t="s">
        <v>4437</v>
      </c>
      <c r="D12" s="968"/>
      <c r="E12" s="980">
        <v>49</v>
      </c>
      <c r="F12" s="980">
        <v>518</v>
      </c>
      <c r="G12" s="971">
        <v>3768</v>
      </c>
      <c r="H12" s="970" t="s">
        <v>542</v>
      </c>
      <c r="I12" s="972" t="s">
        <v>4453</v>
      </c>
      <c r="J12" s="972"/>
      <c r="K12" s="979" t="s">
        <v>4778</v>
      </c>
    </row>
    <row r="13" spans="1:11" ht="75">
      <c r="A13" s="966">
        <v>9</v>
      </c>
      <c r="B13" s="1028" t="s">
        <v>4456</v>
      </c>
      <c r="C13" s="972" t="s">
        <v>4454</v>
      </c>
      <c r="D13" s="972"/>
      <c r="E13" s="980">
        <v>15</v>
      </c>
      <c r="F13" s="980">
        <v>2033</v>
      </c>
      <c r="G13" s="971">
        <v>694</v>
      </c>
      <c r="H13" s="972" t="s">
        <v>589</v>
      </c>
      <c r="I13" s="972" t="s">
        <v>4767</v>
      </c>
      <c r="J13" s="972"/>
      <c r="K13" s="979" t="s">
        <v>4779</v>
      </c>
    </row>
    <row r="14" spans="1:11" ht="60">
      <c r="A14" s="966">
        <v>10</v>
      </c>
      <c r="B14" s="972" t="s">
        <v>4463</v>
      </c>
      <c r="C14" s="968" t="s">
        <v>4459</v>
      </c>
      <c r="D14" s="968"/>
      <c r="E14" s="980">
        <v>27</v>
      </c>
      <c r="F14" s="980">
        <v>276</v>
      </c>
      <c r="G14" s="981">
        <v>246</v>
      </c>
      <c r="H14" s="972" t="s">
        <v>192</v>
      </c>
      <c r="I14" s="968" t="s">
        <v>476</v>
      </c>
      <c r="J14" s="968"/>
      <c r="K14" s="979" t="s">
        <v>4783</v>
      </c>
    </row>
    <row r="15" spans="1:11" ht="75">
      <c r="A15" s="966">
        <v>11</v>
      </c>
      <c r="B15" s="972" t="s">
        <v>4464</v>
      </c>
      <c r="C15" s="968" t="s">
        <v>4459</v>
      </c>
      <c r="D15" s="968"/>
      <c r="E15" s="980">
        <v>15</v>
      </c>
      <c r="F15" s="980">
        <v>18</v>
      </c>
      <c r="G15" s="981">
        <v>1235</v>
      </c>
      <c r="H15" s="972" t="s">
        <v>601</v>
      </c>
      <c r="I15" s="972" t="s">
        <v>4768</v>
      </c>
      <c r="J15" s="972"/>
      <c r="K15" s="979" t="s">
        <v>4784</v>
      </c>
    </row>
    <row r="16" spans="1:11" ht="75">
      <c r="A16" s="966">
        <v>12</v>
      </c>
      <c r="B16" s="972" t="s">
        <v>4769</v>
      </c>
      <c r="C16" s="968" t="s">
        <v>4770</v>
      </c>
      <c r="D16" s="968"/>
      <c r="E16" s="980">
        <v>3</v>
      </c>
      <c r="F16" s="974" t="s">
        <v>4771</v>
      </c>
      <c r="G16" s="981">
        <v>2820</v>
      </c>
      <c r="H16" s="972" t="s">
        <v>192</v>
      </c>
      <c r="I16" s="972" t="s">
        <v>665</v>
      </c>
      <c r="J16" s="972"/>
      <c r="K16" s="979" t="s">
        <v>4780</v>
      </c>
    </row>
    <row r="17" spans="1:11">
      <c r="A17" s="3947" t="s">
        <v>4772</v>
      </c>
      <c r="B17" s="3947"/>
      <c r="C17" s="3947"/>
      <c r="D17" s="1025"/>
      <c r="E17" s="978"/>
      <c r="F17" s="978"/>
      <c r="G17" s="1029">
        <f>SUM(G5:G16)</f>
        <v>16739.3</v>
      </c>
      <c r="H17" s="978"/>
      <c r="I17" s="978"/>
      <c r="J17" s="978"/>
      <c r="K17" s="1031"/>
    </row>
    <row r="29" spans="1:11">
      <c r="G29" s="1026">
        <f>95*12</f>
        <v>1140</v>
      </c>
    </row>
    <row r="30" spans="1:11">
      <c r="G30" s="1026">
        <f>70*12</f>
        <v>840</v>
      </c>
    </row>
    <row r="31" spans="1:11">
      <c r="G31" s="1026">
        <v>840</v>
      </c>
    </row>
  </sheetData>
  <mergeCells count="3">
    <mergeCell ref="A1:K1"/>
    <mergeCell ref="A2:K2"/>
    <mergeCell ref="A17:C1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58"/>
  <sheetViews>
    <sheetView topLeftCell="A8" zoomScale="55" zoomScaleNormal="55" workbookViewId="0">
      <pane xSplit="8" ySplit="3" topLeftCell="Q443" activePane="bottomRight" state="frozen"/>
      <selection activeCell="F22" sqref="F22"/>
      <selection pane="topRight" activeCell="F22" sqref="F22"/>
      <selection pane="bottomLeft" activeCell="F22" sqref="F22"/>
      <selection pane="bottomRight" activeCell="S383" sqref="S383"/>
    </sheetView>
  </sheetViews>
  <sheetFormatPr defaultRowHeight="15.75"/>
  <cols>
    <col min="1" max="1" width="8.85546875" style="815"/>
    <col min="2" max="2" width="5" style="815" customWidth="1"/>
    <col min="3" max="3" width="91.5703125" style="834" bestFit="1" customWidth="1"/>
    <col min="4" max="4" width="16.7109375" style="815" bestFit="1" customWidth="1"/>
    <col min="5" max="5" width="16.5703125" style="835" bestFit="1" customWidth="1"/>
    <col min="6" max="6" width="21.42578125" style="815" bestFit="1" customWidth="1"/>
    <col min="7" max="7" width="17" style="815" bestFit="1" customWidth="1"/>
    <col min="8" max="8" width="34.140625" style="815" bestFit="1" customWidth="1"/>
    <col min="9" max="9" width="20.42578125" style="835" bestFit="1" customWidth="1"/>
    <col min="10" max="10" width="22.42578125" style="835" bestFit="1" customWidth="1"/>
    <col min="11" max="11" width="16.5703125" style="835" bestFit="1" customWidth="1"/>
    <col min="12" max="12" width="18" style="1441" bestFit="1" customWidth="1"/>
    <col min="13" max="13" width="16.7109375" style="815" bestFit="1" customWidth="1"/>
    <col min="14" max="14" width="13.5703125" style="815" bestFit="1" customWidth="1"/>
    <col min="15" max="15" width="13.7109375" style="835" customWidth="1"/>
    <col min="16" max="16" width="27.140625" style="835" customWidth="1"/>
    <col min="17" max="18" width="12.5703125" style="815" customWidth="1"/>
    <col min="19" max="19" width="27.140625" style="815" customWidth="1"/>
    <col min="20" max="255" width="9.140625" style="815"/>
    <col min="256" max="256" width="5" style="815" customWidth="1"/>
    <col min="257" max="257" width="17.42578125" style="815" customWidth="1"/>
    <col min="258" max="258" width="12.42578125" style="815" customWidth="1"/>
    <col min="259" max="259" width="8.140625" style="815" customWidth="1"/>
    <col min="260" max="260" width="9.140625" style="815" customWidth="1"/>
    <col min="261" max="261" width="15.42578125" style="815" customWidth="1"/>
    <col min="262" max="262" width="14.42578125" style="815" customWidth="1"/>
    <col min="263" max="263" width="11.140625" style="815" customWidth="1"/>
    <col min="264" max="264" width="23.85546875" style="815" customWidth="1"/>
    <col min="265" max="265" width="23" style="815" customWidth="1"/>
    <col min="266" max="267" width="9.140625" style="815"/>
    <col min="268" max="268" width="14.85546875" style="815" customWidth="1"/>
    <col min="269" max="511" width="9.140625" style="815"/>
    <col min="512" max="512" width="5" style="815" customWidth="1"/>
    <col min="513" max="513" width="17.42578125" style="815" customWidth="1"/>
    <col min="514" max="514" width="12.42578125" style="815" customWidth="1"/>
    <col min="515" max="515" width="8.140625" style="815" customWidth="1"/>
    <col min="516" max="516" width="9.140625" style="815" customWidth="1"/>
    <col min="517" max="517" width="15.42578125" style="815" customWidth="1"/>
    <col min="518" max="518" width="14.42578125" style="815" customWidth="1"/>
    <col min="519" max="519" width="11.140625" style="815" customWidth="1"/>
    <col min="520" max="520" width="23.85546875" style="815" customWidth="1"/>
    <col min="521" max="521" width="23" style="815" customWidth="1"/>
    <col min="522" max="523" width="9.140625" style="815"/>
    <col min="524" max="524" width="14.85546875" style="815" customWidth="1"/>
    <col min="525" max="767" width="9.140625" style="815"/>
    <col min="768" max="768" width="5" style="815" customWidth="1"/>
    <col min="769" max="769" width="17.42578125" style="815" customWidth="1"/>
    <col min="770" max="770" width="12.42578125" style="815" customWidth="1"/>
    <col min="771" max="771" width="8.140625" style="815" customWidth="1"/>
    <col min="772" max="772" width="9.140625" style="815" customWidth="1"/>
    <col min="773" max="773" width="15.42578125" style="815" customWidth="1"/>
    <col min="774" max="774" width="14.42578125" style="815" customWidth="1"/>
    <col min="775" max="775" width="11.140625" style="815" customWidth="1"/>
    <col min="776" max="776" width="23.85546875" style="815" customWidth="1"/>
    <col min="777" max="777" width="23" style="815" customWidth="1"/>
    <col min="778" max="779" width="9.140625" style="815"/>
    <col min="780" max="780" width="14.85546875" style="815" customWidth="1"/>
    <col min="781" max="1023" width="9.140625" style="815"/>
    <col min="1024" max="1024" width="5" style="815" customWidth="1"/>
    <col min="1025" max="1025" width="17.42578125" style="815" customWidth="1"/>
    <col min="1026" max="1026" width="12.42578125" style="815" customWidth="1"/>
    <col min="1027" max="1027" width="8.140625" style="815" customWidth="1"/>
    <col min="1028" max="1028" width="9.140625" style="815" customWidth="1"/>
    <col min="1029" max="1029" width="15.42578125" style="815" customWidth="1"/>
    <col min="1030" max="1030" width="14.42578125" style="815" customWidth="1"/>
    <col min="1031" max="1031" width="11.140625" style="815" customWidth="1"/>
    <col min="1032" max="1032" width="23.85546875" style="815" customWidth="1"/>
    <col min="1033" max="1033" width="23" style="815" customWidth="1"/>
    <col min="1034" max="1035" width="9.140625" style="815"/>
    <col min="1036" max="1036" width="14.85546875" style="815" customWidth="1"/>
    <col min="1037" max="1279" width="9.140625" style="815"/>
    <col min="1280" max="1280" width="5" style="815" customWidth="1"/>
    <col min="1281" max="1281" width="17.42578125" style="815" customWidth="1"/>
    <col min="1282" max="1282" width="12.42578125" style="815" customWidth="1"/>
    <col min="1283" max="1283" width="8.140625" style="815" customWidth="1"/>
    <col min="1284" max="1284" width="9.140625" style="815" customWidth="1"/>
    <col min="1285" max="1285" width="15.42578125" style="815" customWidth="1"/>
    <col min="1286" max="1286" width="14.42578125" style="815" customWidth="1"/>
    <col min="1287" max="1287" width="11.140625" style="815" customWidth="1"/>
    <col min="1288" max="1288" width="23.85546875" style="815" customWidth="1"/>
    <col min="1289" max="1289" width="23" style="815" customWidth="1"/>
    <col min="1290" max="1291" width="9.140625" style="815"/>
    <col min="1292" max="1292" width="14.85546875" style="815" customWidth="1"/>
    <col min="1293" max="1535" width="9.140625" style="815"/>
    <col min="1536" max="1536" width="5" style="815" customWidth="1"/>
    <col min="1537" max="1537" width="17.42578125" style="815" customWidth="1"/>
    <col min="1538" max="1538" width="12.42578125" style="815" customWidth="1"/>
    <col min="1539" max="1539" width="8.140625" style="815" customWidth="1"/>
    <col min="1540" max="1540" width="9.140625" style="815" customWidth="1"/>
    <col min="1541" max="1541" width="15.42578125" style="815" customWidth="1"/>
    <col min="1542" max="1542" width="14.42578125" style="815" customWidth="1"/>
    <col min="1543" max="1543" width="11.140625" style="815" customWidth="1"/>
    <col min="1544" max="1544" width="23.85546875" style="815" customWidth="1"/>
    <col min="1545" max="1545" width="23" style="815" customWidth="1"/>
    <col min="1546" max="1547" width="9.140625" style="815"/>
    <col min="1548" max="1548" width="14.85546875" style="815" customWidth="1"/>
    <col min="1549" max="1791" width="9.140625" style="815"/>
    <col min="1792" max="1792" width="5" style="815" customWidth="1"/>
    <col min="1793" max="1793" width="17.42578125" style="815" customWidth="1"/>
    <col min="1794" max="1794" width="12.42578125" style="815" customWidth="1"/>
    <col min="1795" max="1795" width="8.140625" style="815" customWidth="1"/>
    <col min="1796" max="1796" width="9.140625" style="815" customWidth="1"/>
    <col min="1797" max="1797" width="15.42578125" style="815" customWidth="1"/>
    <col min="1798" max="1798" width="14.42578125" style="815" customWidth="1"/>
    <col min="1799" max="1799" width="11.140625" style="815" customWidth="1"/>
    <col min="1800" max="1800" width="23.85546875" style="815" customWidth="1"/>
    <col min="1801" max="1801" width="23" style="815" customWidth="1"/>
    <col min="1802" max="1803" width="9.140625" style="815"/>
    <col min="1804" max="1804" width="14.85546875" style="815" customWidth="1"/>
    <col min="1805" max="2047" width="9.140625" style="815"/>
    <col min="2048" max="2048" width="5" style="815" customWidth="1"/>
    <col min="2049" max="2049" width="17.42578125" style="815" customWidth="1"/>
    <col min="2050" max="2050" width="12.42578125" style="815" customWidth="1"/>
    <col min="2051" max="2051" width="8.140625" style="815" customWidth="1"/>
    <col min="2052" max="2052" width="9.140625" style="815" customWidth="1"/>
    <col min="2053" max="2053" width="15.42578125" style="815" customWidth="1"/>
    <col min="2054" max="2054" width="14.42578125" style="815" customWidth="1"/>
    <col min="2055" max="2055" width="11.140625" style="815" customWidth="1"/>
    <col min="2056" max="2056" width="23.85546875" style="815" customWidth="1"/>
    <col min="2057" max="2057" width="23" style="815" customWidth="1"/>
    <col min="2058" max="2059" width="9.140625" style="815"/>
    <col min="2060" max="2060" width="14.85546875" style="815" customWidth="1"/>
    <col min="2061" max="2303" width="9.140625" style="815"/>
    <col min="2304" max="2304" width="5" style="815" customWidth="1"/>
    <col min="2305" max="2305" width="17.42578125" style="815" customWidth="1"/>
    <col min="2306" max="2306" width="12.42578125" style="815" customWidth="1"/>
    <col min="2307" max="2307" width="8.140625" style="815" customWidth="1"/>
    <col min="2308" max="2308" width="9.140625" style="815" customWidth="1"/>
    <col min="2309" max="2309" width="15.42578125" style="815" customWidth="1"/>
    <col min="2310" max="2310" width="14.42578125" style="815" customWidth="1"/>
    <col min="2311" max="2311" width="11.140625" style="815" customWidth="1"/>
    <col min="2312" max="2312" width="23.85546875" style="815" customWidth="1"/>
    <col min="2313" max="2313" width="23" style="815" customWidth="1"/>
    <col min="2314" max="2315" width="9.140625" style="815"/>
    <col min="2316" max="2316" width="14.85546875" style="815" customWidth="1"/>
    <col min="2317" max="2559" width="9.140625" style="815"/>
    <col min="2560" max="2560" width="5" style="815" customWidth="1"/>
    <col min="2561" max="2561" width="17.42578125" style="815" customWidth="1"/>
    <col min="2562" max="2562" width="12.42578125" style="815" customWidth="1"/>
    <col min="2563" max="2563" width="8.140625" style="815" customWidth="1"/>
    <col min="2564" max="2564" width="9.140625" style="815" customWidth="1"/>
    <col min="2565" max="2565" width="15.42578125" style="815" customWidth="1"/>
    <col min="2566" max="2566" width="14.42578125" style="815" customWidth="1"/>
    <col min="2567" max="2567" width="11.140625" style="815" customWidth="1"/>
    <col min="2568" max="2568" width="23.85546875" style="815" customWidth="1"/>
    <col min="2569" max="2569" width="23" style="815" customWidth="1"/>
    <col min="2570" max="2571" width="9.140625" style="815"/>
    <col min="2572" max="2572" width="14.85546875" style="815" customWidth="1"/>
    <col min="2573" max="2815" width="9.140625" style="815"/>
    <col min="2816" max="2816" width="5" style="815" customWidth="1"/>
    <col min="2817" max="2817" width="17.42578125" style="815" customWidth="1"/>
    <col min="2818" max="2818" width="12.42578125" style="815" customWidth="1"/>
    <col min="2819" max="2819" width="8.140625" style="815" customWidth="1"/>
    <col min="2820" max="2820" width="9.140625" style="815" customWidth="1"/>
    <col min="2821" max="2821" width="15.42578125" style="815" customWidth="1"/>
    <col min="2822" max="2822" width="14.42578125" style="815" customWidth="1"/>
    <col min="2823" max="2823" width="11.140625" style="815" customWidth="1"/>
    <col min="2824" max="2824" width="23.85546875" style="815" customWidth="1"/>
    <col min="2825" max="2825" width="23" style="815" customWidth="1"/>
    <col min="2826" max="2827" width="9.140625" style="815"/>
    <col min="2828" max="2828" width="14.85546875" style="815" customWidth="1"/>
    <col min="2829" max="3071" width="9.140625" style="815"/>
    <col min="3072" max="3072" width="5" style="815" customWidth="1"/>
    <col min="3073" max="3073" width="17.42578125" style="815" customWidth="1"/>
    <col min="3074" max="3074" width="12.42578125" style="815" customWidth="1"/>
    <col min="3075" max="3075" width="8.140625" style="815" customWidth="1"/>
    <col min="3076" max="3076" width="9.140625" style="815" customWidth="1"/>
    <col min="3077" max="3077" width="15.42578125" style="815" customWidth="1"/>
    <col min="3078" max="3078" width="14.42578125" style="815" customWidth="1"/>
    <col min="3079" max="3079" width="11.140625" style="815" customWidth="1"/>
    <col min="3080" max="3080" width="23.85546875" style="815" customWidth="1"/>
    <col min="3081" max="3081" width="23" style="815" customWidth="1"/>
    <col min="3082" max="3083" width="9.140625" style="815"/>
    <col min="3084" max="3084" width="14.85546875" style="815" customWidth="1"/>
    <col min="3085" max="3327" width="9.140625" style="815"/>
    <col min="3328" max="3328" width="5" style="815" customWidth="1"/>
    <col min="3329" max="3329" width="17.42578125" style="815" customWidth="1"/>
    <col min="3330" max="3330" width="12.42578125" style="815" customWidth="1"/>
    <col min="3331" max="3331" width="8.140625" style="815" customWidth="1"/>
    <col min="3332" max="3332" width="9.140625" style="815" customWidth="1"/>
    <col min="3333" max="3333" width="15.42578125" style="815" customWidth="1"/>
    <col min="3334" max="3334" width="14.42578125" style="815" customWidth="1"/>
    <col min="3335" max="3335" width="11.140625" style="815" customWidth="1"/>
    <col min="3336" max="3336" width="23.85546875" style="815" customWidth="1"/>
    <col min="3337" max="3337" width="23" style="815" customWidth="1"/>
    <col min="3338" max="3339" width="9.140625" style="815"/>
    <col min="3340" max="3340" width="14.85546875" style="815" customWidth="1"/>
    <col min="3341" max="3583" width="9.140625" style="815"/>
    <col min="3584" max="3584" width="5" style="815" customWidth="1"/>
    <col min="3585" max="3585" width="17.42578125" style="815" customWidth="1"/>
    <col min="3586" max="3586" width="12.42578125" style="815" customWidth="1"/>
    <col min="3587" max="3587" width="8.140625" style="815" customWidth="1"/>
    <col min="3588" max="3588" width="9.140625" style="815" customWidth="1"/>
    <col min="3589" max="3589" width="15.42578125" style="815" customWidth="1"/>
    <col min="3590" max="3590" width="14.42578125" style="815" customWidth="1"/>
    <col min="3591" max="3591" width="11.140625" style="815" customWidth="1"/>
    <col min="3592" max="3592" width="23.85546875" style="815" customWidth="1"/>
    <col min="3593" max="3593" width="23" style="815" customWidth="1"/>
    <col min="3594" max="3595" width="9.140625" style="815"/>
    <col min="3596" max="3596" width="14.85546875" style="815" customWidth="1"/>
    <col min="3597" max="3839" width="9.140625" style="815"/>
    <col min="3840" max="3840" width="5" style="815" customWidth="1"/>
    <col min="3841" max="3841" width="17.42578125" style="815" customWidth="1"/>
    <col min="3842" max="3842" width="12.42578125" style="815" customWidth="1"/>
    <col min="3843" max="3843" width="8.140625" style="815" customWidth="1"/>
    <col min="3844" max="3844" width="9.140625" style="815" customWidth="1"/>
    <col min="3845" max="3845" width="15.42578125" style="815" customWidth="1"/>
    <col min="3846" max="3846" width="14.42578125" style="815" customWidth="1"/>
    <col min="3847" max="3847" width="11.140625" style="815" customWidth="1"/>
    <col min="3848" max="3848" width="23.85546875" style="815" customWidth="1"/>
    <col min="3849" max="3849" width="23" style="815" customWidth="1"/>
    <col min="3850" max="3851" width="9.140625" style="815"/>
    <col min="3852" max="3852" width="14.85546875" style="815" customWidth="1"/>
    <col min="3853" max="4095" width="9.140625" style="815"/>
    <col min="4096" max="4096" width="5" style="815" customWidth="1"/>
    <col min="4097" max="4097" width="17.42578125" style="815" customWidth="1"/>
    <col min="4098" max="4098" width="12.42578125" style="815" customWidth="1"/>
    <col min="4099" max="4099" width="8.140625" style="815" customWidth="1"/>
    <col min="4100" max="4100" width="9.140625" style="815" customWidth="1"/>
    <col min="4101" max="4101" width="15.42578125" style="815" customWidth="1"/>
    <col min="4102" max="4102" width="14.42578125" style="815" customWidth="1"/>
    <col min="4103" max="4103" width="11.140625" style="815" customWidth="1"/>
    <col min="4104" max="4104" width="23.85546875" style="815" customWidth="1"/>
    <col min="4105" max="4105" width="23" style="815" customWidth="1"/>
    <col min="4106" max="4107" width="9.140625" style="815"/>
    <col min="4108" max="4108" width="14.85546875" style="815" customWidth="1"/>
    <col min="4109" max="4351" width="9.140625" style="815"/>
    <col min="4352" max="4352" width="5" style="815" customWidth="1"/>
    <col min="4353" max="4353" width="17.42578125" style="815" customWidth="1"/>
    <col min="4354" max="4354" width="12.42578125" style="815" customWidth="1"/>
    <col min="4355" max="4355" width="8.140625" style="815" customWidth="1"/>
    <col min="4356" max="4356" width="9.140625" style="815" customWidth="1"/>
    <col min="4357" max="4357" width="15.42578125" style="815" customWidth="1"/>
    <col min="4358" max="4358" width="14.42578125" style="815" customWidth="1"/>
    <col min="4359" max="4359" width="11.140625" style="815" customWidth="1"/>
    <col min="4360" max="4360" width="23.85546875" style="815" customWidth="1"/>
    <col min="4361" max="4361" width="23" style="815" customWidth="1"/>
    <col min="4362" max="4363" width="9.140625" style="815"/>
    <col min="4364" max="4364" width="14.85546875" style="815" customWidth="1"/>
    <col min="4365" max="4607" width="9.140625" style="815"/>
    <col min="4608" max="4608" width="5" style="815" customWidth="1"/>
    <col min="4609" max="4609" width="17.42578125" style="815" customWidth="1"/>
    <col min="4610" max="4610" width="12.42578125" style="815" customWidth="1"/>
    <col min="4611" max="4611" width="8.140625" style="815" customWidth="1"/>
    <col min="4612" max="4612" width="9.140625" style="815" customWidth="1"/>
    <col min="4613" max="4613" width="15.42578125" style="815" customWidth="1"/>
    <col min="4614" max="4614" width="14.42578125" style="815" customWidth="1"/>
    <col min="4615" max="4615" width="11.140625" style="815" customWidth="1"/>
    <col min="4616" max="4616" width="23.85546875" style="815" customWidth="1"/>
    <col min="4617" max="4617" width="23" style="815" customWidth="1"/>
    <col min="4618" max="4619" width="9.140625" style="815"/>
    <col min="4620" max="4620" width="14.85546875" style="815" customWidth="1"/>
    <col min="4621" max="4863" width="9.140625" style="815"/>
    <col min="4864" max="4864" width="5" style="815" customWidth="1"/>
    <col min="4865" max="4865" width="17.42578125" style="815" customWidth="1"/>
    <col min="4866" max="4866" width="12.42578125" style="815" customWidth="1"/>
    <col min="4867" max="4867" width="8.140625" style="815" customWidth="1"/>
    <col min="4868" max="4868" width="9.140625" style="815" customWidth="1"/>
    <col min="4869" max="4869" width="15.42578125" style="815" customWidth="1"/>
    <col min="4870" max="4870" width="14.42578125" style="815" customWidth="1"/>
    <col min="4871" max="4871" width="11.140625" style="815" customWidth="1"/>
    <col min="4872" max="4872" width="23.85546875" style="815" customWidth="1"/>
    <col min="4873" max="4873" width="23" style="815" customWidth="1"/>
    <col min="4874" max="4875" width="9.140625" style="815"/>
    <col min="4876" max="4876" width="14.85546875" style="815" customWidth="1"/>
    <col min="4877" max="5119" width="9.140625" style="815"/>
    <col min="5120" max="5120" width="5" style="815" customWidth="1"/>
    <col min="5121" max="5121" width="17.42578125" style="815" customWidth="1"/>
    <col min="5122" max="5122" width="12.42578125" style="815" customWidth="1"/>
    <col min="5123" max="5123" width="8.140625" style="815" customWidth="1"/>
    <col min="5124" max="5124" width="9.140625" style="815" customWidth="1"/>
    <col min="5125" max="5125" width="15.42578125" style="815" customWidth="1"/>
    <col min="5126" max="5126" width="14.42578125" style="815" customWidth="1"/>
    <col min="5127" max="5127" width="11.140625" style="815" customWidth="1"/>
    <col min="5128" max="5128" width="23.85546875" style="815" customWidth="1"/>
    <col min="5129" max="5129" width="23" style="815" customWidth="1"/>
    <col min="5130" max="5131" width="9.140625" style="815"/>
    <col min="5132" max="5132" width="14.85546875" style="815" customWidth="1"/>
    <col min="5133" max="5375" width="9.140625" style="815"/>
    <col min="5376" max="5376" width="5" style="815" customWidth="1"/>
    <col min="5377" max="5377" width="17.42578125" style="815" customWidth="1"/>
    <col min="5378" max="5378" width="12.42578125" style="815" customWidth="1"/>
    <col min="5379" max="5379" width="8.140625" style="815" customWidth="1"/>
    <col min="5380" max="5380" width="9.140625" style="815" customWidth="1"/>
    <col min="5381" max="5381" width="15.42578125" style="815" customWidth="1"/>
    <col min="5382" max="5382" width="14.42578125" style="815" customWidth="1"/>
    <col min="5383" max="5383" width="11.140625" style="815" customWidth="1"/>
    <col min="5384" max="5384" width="23.85546875" style="815" customWidth="1"/>
    <col min="5385" max="5385" width="23" style="815" customWidth="1"/>
    <col min="5386" max="5387" width="9.140625" style="815"/>
    <col min="5388" max="5388" width="14.85546875" style="815" customWidth="1"/>
    <col min="5389" max="5631" width="9.140625" style="815"/>
    <col min="5632" max="5632" width="5" style="815" customWidth="1"/>
    <col min="5633" max="5633" width="17.42578125" style="815" customWidth="1"/>
    <col min="5634" max="5634" width="12.42578125" style="815" customWidth="1"/>
    <col min="5635" max="5635" width="8.140625" style="815" customWidth="1"/>
    <col min="5636" max="5636" width="9.140625" style="815" customWidth="1"/>
    <col min="5637" max="5637" width="15.42578125" style="815" customWidth="1"/>
    <col min="5638" max="5638" width="14.42578125" style="815" customWidth="1"/>
    <col min="5639" max="5639" width="11.140625" style="815" customWidth="1"/>
    <col min="5640" max="5640" width="23.85546875" style="815" customWidth="1"/>
    <col min="5641" max="5641" width="23" style="815" customWidth="1"/>
    <col min="5642" max="5643" width="9.140625" style="815"/>
    <col min="5644" max="5644" width="14.85546875" style="815" customWidth="1"/>
    <col min="5645" max="5887" width="9.140625" style="815"/>
    <col min="5888" max="5888" width="5" style="815" customWidth="1"/>
    <col min="5889" max="5889" width="17.42578125" style="815" customWidth="1"/>
    <col min="5890" max="5890" width="12.42578125" style="815" customWidth="1"/>
    <col min="5891" max="5891" width="8.140625" style="815" customWidth="1"/>
    <col min="5892" max="5892" width="9.140625" style="815" customWidth="1"/>
    <col min="5893" max="5893" width="15.42578125" style="815" customWidth="1"/>
    <col min="5894" max="5894" width="14.42578125" style="815" customWidth="1"/>
    <col min="5895" max="5895" width="11.140625" style="815" customWidth="1"/>
    <col min="5896" max="5896" width="23.85546875" style="815" customWidth="1"/>
    <col min="5897" max="5897" width="23" style="815" customWidth="1"/>
    <col min="5898" max="5899" width="9.140625" style="815"/>
    <col min="5900" max="5900" width="14.85546875" style="815" customWidth="1"/>
    <col min="5901" max="6143" width="9.140625" style="815"/>
    <col min="6144" max="6144" width="5" style="815" customWidth="1"/>
    <col min="6145" max="6145" width="17.42578125" style="815" customWidth="1"/>
    <col min="6146" max="6146" width="12.42578125" style="815" customWidth="1"/>
    <col min="6147" max="6147" width="8.140625" style="815" customWidth="1"/>
    <col min="6148" max="6148" width="9.140625" style="815" customWidth="1"/>
    <col min="6149" max="6149" width="15.42578125" style="815" customWidth="1"/>
    <col min="6150" max="6150" width="14.42578125" style="815" customWidth="1"/>
    <col min="6151" max="6151" width="11.140625" style="815" customWidth="1"/>
    <col min="6152" max="6152" width="23.85546875" style="815" customWidth="1"/>
    <col min="6153" max="6153" width="23" style="815" customWidth="1"/>
    <col min="6154" max="6155" width="9.140625" style="815"/>
    <col min="6156" max="6156" width="14.85546875" style="815" customWidth="1"/>
    <col min="6157" max="6399" width="9.140625" style="815"/>
    <col min="6400" max="6400" width="5" style="815" customWidth="1"/>
    <col min="6401" max="6401" width="17.42578125" style="815" customWidth="1"/>
    <col min="6402" max="6402" width="12.42578125" style="815" customWidth="1"/>
    <col min="6403" max="6403" width="8.140625" style="815" customWidth="1"/>
    <col min="6404" max="6404" width="9.140625" style="815" customWidth="1"/>
    <col min="6405" max="6405" width="15.42578125" style="815" customWidth="1"/>
    <col min="6406" max="6406" width="14.42578125" style="815" customWidth="1"/>
    <col min="6407" max="6407" width="11.140625" style="815" customWidth="1"/>
    <col min="6408" max="6408" width="23.85546875" style="815" customWidth="1"/>
    <col min="6409" max="6409" width="23" style="815" customWidth="1"/>
    <col min="6410" max="6411" width="9.140625" style="815"/>
    <col min="6412" max="6412" width="14.85546875" style="815" customWidth="1"/>
    <col min="6413" max="6655" width="9.140625" style="815"/>
    <col min="6656" max="6656" width="5" style="815" customWidth="1"/>
    <col min="6657" max="6657" width="17.42578125" style="815" customWidth="1"/>
    <col min="6658" max="6658" width="12.42578125" style="815" customWidth="1"/>
    <col min="6659" max="6659" width="8.140625" style="815" customWidth="1"/>
    <col min="6660" max="6660" width="9.140625" style="815" customWidth="1"/>
    <col min="6661" max="6661" width="15.42578125" style="815" customWidth="1"/>
    <col min="6662" max="6662" width="14.42578125" style="815" customWidth="1"/>
    <col min="6663" max="6663" width="11.140625" style="815" customWidth="1"/>
    <col min="6664" max="6664" width="23.85546875" style="815" customWidth="1"/>
    <col min="6665" max="6665" width="23" style="815" customWidth="1"/>
    <col min="6666" max="6667" width="9.140625" style="815"/>
    <col min="6668" max="6668" width="14.85546875" style="815" customWidth="1"/>
    <col min="6669" max="6911" width="9.140625" style="815"/>
    <col min="6912" max="6912" width="5" style="815" customWidth="1"/>
    <col min="6913" max="6913" width="17.42578125" style="815" customWidth="1"/>
    <col min="6914" max="6914" width="12.42578125" style="815" customWidth="1"/>
    <col min="6915" max="6915" width="8.140625" style="815" customWidth="1"/>
    <col min="6916" max="6916" width="9.140625" style="815" customWidth="1"/>
    <col min="6917" max="6917" width="15.42578125" style="815" customWidth="1"/>
    <col min="6918" max="6918" width="14.42578125" style="815" customWidth="1"/>
    <col min="6919" max="6919" width="11.140625" style="815" customWidth="1"/>
    <col min="6920" max="6920" width="23.85546875" style="815" customWidth="1"/>
    <col min="6921" max="6921" width="23" style="815" customWidth="1"/>
    <col min="6922" max="6923" width="9.140625" style="815"/>
    <col min="6924" max="6924" width="14.85546875" style="815" customWidth="1"/>
    <col min="6925" max="7167" width="9.140625" style="815"/>
    <col min="7168" max="7168" width="5" style="815" customWidth="1"/>
    <col min="7169" max="7169" width="17.42578125" style="815" customWidth="1"/>
    <col min="7170" max="7170" width="12.42578125" style="815" customWidth="1"/>
    <col min="7171" max="7171" width="8.140625" style="815" customWidth="1"/>
    <col min="7172" max="7172" width="9.140625" style="815" customWidth="1"/>
    <col min="7173" max="7173" width="15.42578125" style="815" customWidth="1"/>
    <col min="7174" max="7174" width="14.42578125" style="815" customWidth="1"/>
    <col min="7175" max="7175" width="11.140625" style="815" customWidth="1"/>
    <col min="7176" max="7176" width="23.85546875" style="815" customWidth="1"/>
    <col min="7177" max="7177" width="23" style="815" customWidth="1"/>
    <col min="7178" max="7179" width="9.140625" style="815"/>
    <col min="7180" max="7180" width="14.85546875" style="815" customWidth="1"/>
    <col min="7181" max="7423" width="9.140625" style="815"/>
    <col min="7424" max="7424" width="5" style="815" customWidth="1"/>
    <col min="7425" max="7425" width="17.42578125" style="815" customWidth="1"/>
    <col min="7426" max="7426" width="12.42578125" style="815" customWidth="1"/>
    <col min="7427" max="7427" width="8.140625" style="815" customWidth="1"/>
    <col min="7428" max="7428" width="9.140625" style="815" customWidth="1"/>
    <col min="7429" max="7429" width="15.42578125" style="815" customWidth="1"/>
    <col min="7430" max="7430" width="14.42578125" style="815" customWidth="1"/>
    <col min="7431" max="7431" width="11.140625" style="815" customWidth="1"/>
    <col min="7432" max="7432" width="23.85546875" style="815" customWidth="1"/>
    <col min="7433" max="7433" width="23" style="815" customWidth="1"/>
    <col min="7434" max="7435" width="9.140625" style="815"/>
    <col min="7436" max="7436" width="14.85546875" style="815" customWidth="1"/>
    <col min="7437" max="7679" width="9.140625" style="815"/>
    <col min="7680" max="7680" width="5" style="815" customWidth="1"/>
    <col min="7681" max="7681" width="17.42578125" style="815" customWidth="1"/>
    <col min="7682" max="7682" width="12.42578125" style="815" customWidth="1"/>
    <col min="7683" max="7683" width="8.140625" style="815" customWidth="1"/>
    <col min="7684" max="7684" width="9.140625" style="815" customWidth="1"/>
    <col min="7685" max="7685" width="15.42578125" style="815" customWidth="1"/>
    <col min="7686" max="7686" width="14.42578125" style="815" customWidth="1"/>
    <col min="7687" max="7687" width="11.140625" style="815" customWidth="1"/>
    <col min="7688" max="7688" width="23.85546875" style="815" customWidth="1"/>
    <col min="7689" max="7689" width="23" style="815" customWidth="1"/>
    <col min="7690" max="7691" width="9.140625" style="815"/>
    <col min="7692" max="7692" width="14.85546875" style="815" customWidth="1"/>
    <col min="7693" max="7935" width="9.140625" style="815"/>
    <col min="7936" max="7936" width="5" style="815" customWidth="1"/>
    <col min="7937" max="7937" width="17.42578125" style="815" customWidth="1"/>
    <col min="7938" max="7938" width="12.42578125" style="815" customWidth="1"/>
    <col min="7939" max="7939" width="8.140625" style="815" customWidth="1"/>
    <col min="7940" max="7940" width="9.140625" style="815" customWidth="1"/>
    <col min="7941" max="7941" width="15.42578125" style="815" customWidth="1"/>
    <col min="7942" max="7942" width="14.42578125" style="815" customWidth="1"/>
    <col min="7943" max="7943" width="11.140625" style="815" customWidth="1"/>
    <col min="7944" max="7944" width="23.85546875" style="815" customWidth="1"/>
    <col min="7945" max="7945" width="23" style="815" customWidth="1"/>
    <col min="7946" max="7947" width="9.140625" style="815"/>
    <col min="7948" max="7948" width="14.85546875" style="815" customWidth="1"/>
    <col min="7949" max="8191" width="9.140625" style="815"/>
    <col min="8192" max="8192" width="5" style="815" customWidth="1"/>
    <col min="8193" max="8193" width="17.42578125" style="815" customWidth="1"/>
    <col min="8194" max="8194" width="12.42578125" style="815" customWidth="1"/>
    <col min="8195" max="8195" width="8.140625" style="815" customWidth="1"/>
    <col min="8196" max="8196" width="9.140625" style="815" customWidth="1"/>
    <col min="8197" max="8197" width="15.42578125" style="815" customWidth="1"/>
    <col min="8198" max="8198" width="14.42578125" style="815" customWidth="1"/>
    <col min="8199" max="8199" width="11.140625" style="815" customWidth="1"/>
    <col min="8200" max="8200" width="23.85546875" style="815" customWidth="1"/>
    <col min="8201" max="8201" width="23" style="815" customWidth="1"/>
    <col min="8202" max="8203" width="9.140625" style="815"/>
    <col min="8204" max="8204" width="14.85546875" style="815" customWidth="1"/>
    <col min="8205" max="8447" width="9.140625" style="815"/>
    <col min="8448" max="8448" width="5" style="815" customWidth="1"/>
    <col min="8449" max="8449" width="17.42578125" style="815" customWidth="1"/>
    <col min="8450" max="8450" width="12.42578125" style="815" customWidth="1"/>
    <col min="8451" max="8451" width="8.140625" style="815" customWidth="1"/>
    <col min="8452" max="8452" width="9.140625" style="815" customWidth="1"/>
    <col min="8453" max="8453" width="15.42578125" style="815" customWidth="1"/>
    <col min="8454" max="8454" width="14.42578125" style="815" customWidth="1"/>
    <col min="8455" max="8455" width="11.140625" style="815" customWidth="1"/>
    <col min="8456" max="8456" width="23.85546875" style="815" customWidth="1"/>
    <col min="8457" max="8457" width="23" style="815" customWidth="1"/>
    <col min="8458" max="8459" width="9.140625" style="815"/>
    <col min="8460" max="8460" width="14.85546875" style="815" customWidth="1"/>
    <col min="8461" max="8703" width="9.140625" style="815"/>
    <col min="8704" max="8704" width="5" style="815" customWidth="1"/>
    <col min="8705" max="8705" width="17.42578125" style="815" customWidth="1"/>
    <col min="8706" max="8706" width="12.42578125" style="815" customWidth="1"/>
    <col min="8707" max="8707" width="8.140625" style="815" customWidth="1"/>
    <col min="8708" max="8708" width="9.140625" style="815" customWidth="1"/>
    <col min="8709" max="8709" width="15.42578125" style="815" customWidth="1"/>
    <col min="8710" max="8710" width="14.42578125" style="815" customWidth="1"/>
    <col min="8711" max="8711" width="11.140625" style="815" customWidth="1"/>
    <col min="8712" max="8712" width="23.85546875" style="815" customWidth="1"/>
    <col min="8713" max="8713" width="23" style="815" customWidth="1"/>
    <col min="8714" max="8715" width="9.140625" style="815"/>
    <col min="8716" max="8716" width="14.85546875" style="815" customWidth="1"/>
    <col min="8717" max="8959" width="9.140625" style="815"/>
    <col min="8960" max="8960" width="5" style="815" customWidth="1"/>
    <col min="8961" max="8961" width="17.42578125" style="815" customWidth="1"/>
    <col min="8962" max="8962" width="12.42578125" style="815" customWidth="1"/>
    <col min="8963" max="8963" width="8.140625" style="815" customWidth="1"/>
    <col min="8964" max="8964" width="9.140625" style="815" customWidth="1"/>
    <col min="8965" max="8965" width="15.42578125" style="815" customWidth="1"/>
    <col min="8966" max="8966" width="14.42578125" style="815" customWidth="1"/>
    <col min="8967" max="8967" width="11.140625" style="815" customWidth="1"/>
    <col min="8968" max="8968" width="23.85546875" style="815" customWidth="1"/>
    <col min="8969" max="8969" width="23" style="815" customWidth="1"/>
    <col min="8970" max="8971" width="9.140625" style="815"/>
    <col min="8972" max="8972" width="14.85546875" style="815" customWidth="1"/>
    <col min="8973" max="9215" width="9.140625" style="815"/>
    <col min="9216" max="9216" width="5" style="815" customWidth="1"/>
    <col min="9217" max="9217" width="17.42578125" style="815" customWidth="1"/>
    <col min="9218" max="9218" width="12.42578125" style="815" customWidth="1"/>
    <col min="9219" max="9219" width="8.140625" style="815" customWidth="1"/>
    <col min="9220" max="9220" width="9.140625" style="815" customWidth="1"/>
    <col min="9221" max="9221" width="15.42578125" style="815" customWidth="1"/>
    <col min="9222" max="9222" width="14.42578125" style="815" customWidth="1"/>
    <col min="9223" max="9223" width="11.140625" style="815" customWidth="1"/>
    <col min="9224" max="9224" width="23.85546875" style="815" customWidth="1"/>
    <col min="9225" max="9225" width="23" style="815" customWidth="1"/>
    <col min="9226" max="9227" width="9.140625" style="815"/>
    <col min="9228" max="9228" width="14.85546875" style="815" customWidth="1"/>
    <col min="9229" max="9471" width="9.140625" style="815"/>
    <col min="9472" max="9472" width="5" style="815" customWidth="1"/>
    <col min="9473" max="9473" width="17.42578125" style="815" customWidth="1"/>
    <col min="9474" max="9474" width="12.42578125" style="815" customWidth="1"/>
    <col min="9475" max="9475" width="8.140625" style="815" customWidth="1"/>
    <col min="9476" max="9476" width="9.140625" style="815" customWidth="1"/>
    <col min="9477" max="9477" width="15.42578125" style="815" customWidth="1"/>
    <col min="9478" max="9478" width="14.42578125" style="815" customWidth="1"/>
    <col min="9479" max="9479" width="11.140625" style="815" customWidth="1"/>
    <col min="9480" max="9480" width="23.85546875" style="815" customWidth="1"/>
    <col min="9481" max="9481" width="23" style="815" customWidth="1"/>
    <col min="9482" max="9483" width="9.140625" style="815"/>
    <col min="9484" max="9484" width="14.85546875" style="815" customWidth="1"/>
    <col min="9485" max="9727" width="9.140625" style="815"/>
    <col min="9728" max="9728" width="5" style="815" customWidth="1"/>
    <col min="9729" max="9729" width="17.42578125" style="815" customWidth="1"/>
    <col min="9730" max="9730" width="12.42578125" style="815" customWidth="1"/>
    <col min="9731" max="9731" width="8.140625" style="815" customWidth="1"/>
    <col min="9732" max="9732" width="9.140625" style="815" customWidth="1"/>
    <col min="9733" max="9733" width="15.42578125" style="815" customWidth="1"/>
    <col min="9734" max="9734" width="14.42578125" style="815" customWidth="1"/>
    <col min="9735" max="9735" width="11.140625" style="815" customWidth="1"/>
    <col min="9736" max="9736" width="23.85546875" style="815" customWidth="1"/>
    <col min="9737" max="9737" width="23" style="815" customWidth="1"/>
    <col min="9738" max="9739" width="9.140625" style="815"/>
    <col min="9740" max="9740" width="14.85546875" style="815" customWidth="1"/>
    <col min="9741" max="9983" width="9.140625" style="815"/>
    <col min="9984" max="9984" width="5" style="815" customWidth="1"/>
    <col min="9985" max="9985" width="17.42578125" style="815" customWidth="1"/>
    <col min="9986" max="9986" width="12.42578125" style="815" customWidth="1"/>
    <col min="9987" max="9987" width="8.140625" style="815" customWidth="1"/>
    <col min="9988" max="9988" width="9.140625" style="815" customWidth="1"/>
    <col min="9989" max="9989" width="15.42578125" style="815" customWidth="1"/>
    <col min="9990" max="9990" width="14.42578125" style="815" customWidth="1"/>
    <col min="9991" max="9991" width="11.140625" style="815" customWidth="1"/>
    <col min="9992" max="9992" width="23.85546875" style="815" customWidth="1"/>
    <col min="9993" max="9993" width="23" style="815" customWidth="1"/>
    <col min="9994" max="9995" width="9.140625" style="815"/>
    <col min="9996" max="9996" width="14.85546875" style="815" customWidth="1"/>
    <col min="9997" max="10239" width="9.140625" style="815"/>
    <col min="10240" max="10240" width="5" style="815" customWidth="1"/>
    <col min="10241" max="10241" width="17.42578125" style="815" customWidth="1"/>
    <col min="10242" max="10242" width="12.42578125" style="815" customWidth="1"/>
    <col min="10243" max="10243" width="8.140625" style="815" customWidth="1"/>
    <col min="10244" max="10244" width="9.140625" style="815" customWidth="1"/>
    <col min="10245" max="10245" width="15.42578125" style="815" customWidth="1"/>
    <col min="10246" max="10246" width="14.42578125" style="815" customWidth="1"/>
    <col min="10247" max="10247" width="11.140625" style="815" customWidth="1"/>
    <col min="10248" max="10248" width="23.85546875" style="815" customWidth="1"/>
    <col min="10249" max="10249" width="23" style="815" customWidth="1"/>
    <col min="10250" max="10251" width="9.140625" style="815"/>
    <col min="10252" max="10252" width="14.85546875" style="815" customWidth="1"/>
    <col min="10253" max="10495" width="9.140625" style="815"/>
    <col min="10496" max="10496" width="5" style="815" customWidth="1"/>
    <col min="10497" max="10497" width="17.42578125" style="815" customWidth="1"/>
    <col min="10498" max="10498" width="12.42578125" style="815" customWidth="1"/>
    <col min="10499" max="10499" width="8.140625" style="815" customWidth="1"/>
    <col min="10500" max="10500" width="9.140625" style="815" customWidth="1"/>
    <col min="10501" max="10501" width="15.42578125" style="815" customWidth="1"/>
    <col min="10502" max="10502" width="14.42578125" style="815" customWidth="1"/>
    <col min="10503" max="10503" width="11.140625" style="815" customWidth="1"/>
    <col min="10504" max="10504" width="23.85546875" style="815" customWidth="1"/>
    <col min="10505" max="10505" width="23" style="815" customWidth="1"/>
    <col min="10506" max="10507" width="9.140625" style="815"/>
    <col min="10508" max="10508" width="14.85546875" style="815" customWidth="1"/>
    <col min="10509" max="10751" width="9.140625" style="815"/>
    <col min="10752" max="10752" width="5" style="815" customWidth="1"/>
    <col min="10753" max="10753" width="17.42578125" style="815" customWidth="1"/>
    <col min="10754" max="10754" width="12.42578125" style="815" customWidth="1"/>
    <col min="10755" max="10755" width="8.140625" style="815" customWidth="1"/>
    <col min="10756" max="10756" width="9.140625" style="815" customWidth="1"/>
    <col min="10757" max="10757" width="15.42578125" style="815" customWidth="1"/>
    <col min="10758" max="10758" width="14.42578125" style="815" customWidth="1"/>
    <col min="10759" max="10759" width="11.140625" style="815" customWidth="1"/>
    <col min="10760" max="10760" width="23.85546875" style="815" customWidth="1"/>
    <col min="10761" max="10761" width="23" style="815" customWidth="1"/>
    <col min="10762" max="10763" width="9.140625" style="815"/>
    <col min="10764" max="10764" width="14.85546875" style="815" customWidth="1"/>
    <col min="10765" max="11007" width="9.140625" style="815"/>
    <col min="11008" max="11008" width="5" style="815" customWidth="1"/>
    <col min="11009" max="11009" width="17.42578125" style="815" customWidth="1"/>
    <col min="11010" max="11010" width="12.42578125" style="815" customWidth="1"/>
    <col min="11011" max="11011" width="8.140625" style="815" customWidth="1"/>
    <col min="11012" max="11012" width="9.140625" style="815" customWidth="1"/>
    <col min="11013" max="11013" width="15.42578125" style="815" customWidth="1"/>
    <col min="11014" max="11014" width="14.42578125" style="815" customWidth="1"/>
    <col min="11015" max="11015" width="11.140625" style="815" customWidth="1"/>
    <col min="11016" max="11016" width="23.85546875" style="815" customWidth="1"/>
    <col min="11017" max="11017" width="23" style="815" customWidth="1"/>
    <col min="11018" max="11019" width="9.140625" style="815"/>
    <col min="11020" max="11020" width="14.85546875" style="815" customWidth="1"/>
    <col min="11021" max="11263" width="9.140625" style="815"/>
    <col min="11264" max="11264" width="5" style="815" customWidth="1"/>
    <col min="11265" max="11265" width="17.42578125" style="815" customWidth="1"/>
    <col min="11266" max="11266" width="12.42578125" style="815" customWidth="1"/>
    <col min="11267" max="11267" width="8.140625" style="815" customWidth="1"/>
    <col min="11268" max="11268" width="9.140625" style="815" customWidth="1"/>
    <col min="11269" max="11269" width="15.42578125" style="815" customWidth="1"/>
    <col min="11270" max="11270" width="14.42578125" style="815" customWidth="1"/>
    <col min="11271" max="11271" width="11.140625" style="815" customWidth="1"/>
    <col min="11272" max="11272" width="23.85546875" style="815" customWidth="1"/>
    <col min="11273" max="11273" width="23" style="815" customWidth="1"/>
    <col min="11274" max="11275" width="9.140625" style="815"/>
    <col min="11276" max="11276" width="14.85546875" style="815" customWidth="1"/>
    <col min="11277" max="11519" width="9.140625" style="815"/>
    <col min="11520" max="11520" width="5" style="815" customWidth="1"/>
    <col min="11521" max="11521" width="17.42578125" style="815" customWidth="1"/>
    <col min="11522" max="11522" width="12.42578125" style="815" customWidth="1"/>
    <col min="11523" max="11523" width="8.140625" style="815" customWidth="1"/>
    <col min="11524" max="11524" width="9.140625" style="815" customWidth="1"/>
    <col min="11525" max="11525" width="15.42578125" style="815" customWidth="1"/>
    <col min="11526" max="11526" width="14.42578125" style="815" customWidth="1"/>
    <col min="11527" max="11527" width="11.140625" style="815" customWidth="1"/>
    <col min="11528" max="11528" width="23.85546875" style="815" customWidth="1"/>
    <col min="11529" max="11529" width="23" style="815" customWidth="1"/>
    <col min="11530" max="11531" width="9.140625" style="815"/>
    <col min="11532" max="11532" width="14.85546875" style="815" customWidth="1"/>
    <col min="11533" max="11775" width="9.140625" style="815"/>
    <col min="11776" max="11776" width="5" style="815" customWidth="1"/>
    <col min="11777" max="11777" width="17.42578125" style="815" customWidth="1"/>
    <col min="11778" max="11778" width="12.42578125" style="815" customWidth="1"/>
    <col min="11779" max="11779" width="8.140625" style="815" customWidth="1"/>
    <col min="11780" max="11780" width="9.140625" style="815" customWidth="1"/>
    <col min="11781" max="11781" width="15.42578125" style="815" customWidth="1"/>
    <col min="11782" max="11782" width="14.42578125" style="815" customWidth="1"/>
    <col min="11783" max="11783" width="11.140625" style="815" customWidth="1"/>
    <col min="11784" max="11784" width="23.85546875" style="815" customWidth="1"/>
    <col min="11785" max="11785" width="23" style="815" customWidth="1"/>
    <col min="11786" max="11787" width="9.140625" style="815"/>
    <col min="11788" max="11788" width="14.85546875" style="815" customWidth="1"/>
    <col min="11789" max="12031" width="9.140625" style="815"/>
    <col min="12032" max="12032" width="5" style="815" customWidth="1"/>
    <col min="12033" max="12033" width="17.42578125" style="815" customWidth="1"/>
    <col min="12034" max="12034" width="12.42578125" style="815" customWidth="1"/>
    <col min="12035" max="12035" width="8.140625" style="815" customWidth="1"/>
    <col min="12036" max="12036" width="9.140625" style="815" customWidth="1"/>
    <col min="12037" max="12037" width="15.42578125" style="815" customWidth="1"/>
    <col min="12038" max="12038" width="14.42578125" style="815" customWidth="1"/>
    <col min="12039" max="12039" width="11.140625" style="815" customWidth="1"/>
    <col min="12040" max="12040" width="23.85546875" style="815" customWidth="1"/>
    <col min="12041" max="12041" width="23" style="815" customWidth="1"/>
    <col min="12042" max="12043" width="9.140625" style="815"/>
    <col min="12044" max="12044" width="14.85546875" style="815" customWidth="1"/>
    <col min="12045" max="12287" width="9.140625" style="815"/>
    <col min="12288" max="12288" width="5" style="815" customWidth="1"/>
    <col min="12289" max="12289" width="17.42578125" style="815" customWidth="1"/>
    <col min="12290" max="12290" width="12.42578125" style="815" customWidth="1"/>
    <col min="12291" max="12291" width="8.140625" style="815" customWidth="1"/>
    <col min="12292" max="12292" width="9.140625" style="815" customWidth="1"/>
    <col min="12293" max="12293" width="15.42578125" style="815" customWidth="1"/>
    <col min="12294" max="12294" width="14.42578125" style="815" customWidth="1"/>
    <col min="12295" max="12295" width="11.140625" style="815" customWidth="1"/>
    <col min="12296" max="12296" width="23.85546875" style="815" customWidth="1"/>
    <col min="12297" max="12297" width="23" style="815" customWidth="1"/>
    <col min="12298" max="12299" width="9.140625" style="815"/>
    <col min="12300" max="12300" width="14.85546875" style="815" customWidth="1"/>
    <col min="12301" max="12543" width="9.140625" style="815"/>
    <col min="12544" max="12544" width="5" style="815" customWidth="1"/>
    <col min="12545" max="12545" width="17.42578125" style="815" customWidth="1"/>
    <col min="12546" max="12546" width="12.42578125" style="815" customWidth="1"/>
    <col min="12547" max="12547" width="8.140625" style="815" customWidth="1"/>
    <col min="12548" max="12548" width="9.140625" style="815" customWidth="1"/>
    <col min="12549" max="12549" width="15.42578125" style="815" customWidth="1"/>
    <col min="12550" max="12550" width="14.42578125" style="815" customWidth="1"/>
    <col min="12551" max="12551" width="11.140625" style="815" customWidth="1"/>
    <col min="12552" max="12552" width="23.85546875" style="815" customWidth="1"/>
    <col min="12553" max="12553" width="23" style="815" customWidth="1"/>
    <col min="12554" max="12555" width="9.140625" style="815"/>
    <col min="12556" max="12556" width="14.85546875" style="815" customWidth="1"/>
    <col min="12557" max="12799" width="9.140625" style="815"/>
    <col min="12800" max="12800" width="5" style="815" customWidth="1"/>
    <col min="12801" max="12801" width="17.42578125" style="815" customWidth="1"/>
    <col min="12802" max="12802" width="12.42578125" style="815" customWidth="1"/>
    <col min="12803" max="12803" width="8.140625" style="815" customWidth="1"/>
    <col min="12804" max="12804" width="9.140625" style="815" customWidth="1"/>
    <col min="12805" max="12805" width="15.42578125" style="815" customWidth="1"/>
    <col min="12806" max="12806" width="14.42578125" style="815" customWidth="1"/>
    <col min="12807" max="12807" width="11.140625" style="815" customWidth="1"/>
    <col min="12808" max="12808" width="23.85546875" style="815" customWidth="1"/>
    <col min="12809" max="12809" width="23" style="815" customWidth="1"/>
    <col min="12810" max="12811" width="9.140625" style="815"/>
    <col min="12812" max="12812" width="14.85546875" style="815" customWidth="1"/>
    <col min="12813" max="13055" width="9.140625" style="815"/>
    <col min="13056" max="13056" width="5" style="815" customWidth="1"/>
    <col min="13057" max="13057" width="17.42578125" style="815" customWidth="1"/>
    <col min="13058" max="13058" width="12.42578125" style="815" customWidth="1"/>
    <col min="13059" max="13059" width="8.140625" style="815" customWidth="1"/>
    <col min="13060" max="13060" width="9.140625" style="815" customWidth="1"/>
    <col min="13061" max="13061" width="15.42578125" style="815" customWidth="1"/>
    <col min="13062" max="13062" width="14.42578125" style="815" customWidth="1"/>
    <col min="13063" max="13063" width="11.140625" style="815" customWidth="1"/>
    <col min="13064" max="13064" width="23.85546875" style="815" customWidth="1"/>
    <col min="13065" max="13065" width="23" style="815" customWidth="1"/>
    <col min="13066" max="13067" width="9.140625" style="815"/>
    <col min="13068" max="13068" width="14.85546875" style="815" customWidth="1"/>
    <col min="13069" max="13311" width="9.140625" style="815"/>
    <col min="13312" max="13312" width="5" style="815" customWidth="1"/>
    <col min="13313" max="13313" width="17.42578125" style="815" customWidth="1"/>
    <col min="13314" max="13314" width="12.42578125" style="815" customWidth="1"/>
    <col min="13315" max="13315" width="8.140625" style="815" customWidth="1"/>
    <col min="13316" max="13316" width="9.140625" style="815" customWidth="1"/>
    <col min="13317" max="13317" width="15.42578125" style="815" customWidth="1"/>
    <col min="13318" max="13318" width="14.42578125" style="815" customWidth="1"/>
    <col min="13319" max="13319" width="11.140625" style="815" customWidth="1"/>
    <col min="13320" max="13320" width="23.85546875" style="815" customWidth="1"/>
    <col min="13321" max="13321" width="23" style="815" customWidth="1"/>
    <col min="13322" max="13323" width="9.140625" style="815"/>
    <col min="13324" max="13324" width="14.85546875" style="815" customWidth="1"/>
    <col min="13325" max="13567" width="9.140625" style="815"/>
    <col min="13568" max="13568" width="5" style="815" customWidth="1"/>
    <col min="13569" max="13569" width="17.42578125" style="815" customWidth="1"/>
    <col min="13570" max="13570" width="12.42578125" style="815" customWidth="1"/>
    <col min="13571" max="13571" width="8.140625" style="815" customWidth="1"/>
    <col min="13572" max="13572" width="9.140625" style="815" customWidth="1"/>
    <col min="13573" max="13573" width="15.42578125" style="815" customWidth="1"/>
    <col min="13574" max="13574" width="14.42578125" style="815" customWidth="1"/>
    <col min="13575" max="13575" width="11.140625" style="815" customWidth="1"/>
    <col min="13576" max="13576" width="23.85546875" style="815" customWidth="1"/>
    <col min="13577" max="13577" width="23" style="815" customWidth="1"/>
    <col min="13578" max="13579" width="9.140625" style="815"/>
    <col min="13580" max="13580" width="14.85546875" style="815" customWidth="1"/>
    <col min="13581" max="13823" width="9.140625" style="815"/>
    <col min="13824" max="13824" width="5" style="815" customWidth="1"/>
    <col min="13825" max="13825" width="17.42578125" style="815" customWidth="1"/>
    <col min="13826" max="13826" width="12.42578125" style="815" customWidth="1"/>
    <col min="13827" max="13827" width="8.140625" style="815" customWidth="1"/>
    <col min="13828" max="13828" width="9.140625" style="815" customWidth="1"/>
    <col min="13829" max="13829" width="15.42578125" style="815" customWidth="1"/>
    <col min="13830" max="13830" width="14.42578125" style="815" customWidth="1"/>
    <col min="13831" max="13831" width="11.140625" style="815" customWidth="1"/>
    <col min="13832" max="13832" width="23.85546875" style="815" customWidth="1"/>
    <col min="13833" max="13833" width="23" style="815" customWidth="1"/>
    <col min="13834" max="13835" width="9.140625" style="815"/>
    <col min="13836" max="13836" width="14.85546875" style="815" customWidth="1"/>
    <col min="13837" max="14079" width="9.140625" style="815"/>
    <col min="14080" max="14080" width="5" style="815" customWidth="1"/>
    <col min="14081" max="14081" width="17.42578125" style="815" customWidth="1"/>
    <col min="14082" max="14082" width="12.42578125" style="815" customWidth="1"/>
    <col min="14083" max="14083" width="8.140625" style="815" customWidth="1"/>
    <col min="14084" max="14084" width="9.140625" style="815" customWidth="1"/>
    <col min="14085" max="14085" width="15.42578125" style="815" customWidth="1"/>
    <col min="14086" max="14086" width="14.42578125" style="815" customWidth="1"/>
    <col min="14087" max="14087" width="11.140625" style="815" customWidth="1"/>
    <col min="14088" max="14088" width="23.85546875" style="815" customWidth="1"/>
    <col min="14089" max="14089" width="23" style="815" customWidth="1"/>
    <col min="14090" max="14091" width="9.140625" style="815"/>
    <col min="14092" max="14092" width="14.85546875" style="815" customWidth="1"/>
    <col min="14093" max="14335" width="9.140625" style="815"/>
    <col min="14336" max="14336" width="5" style="815" customWidth="1"/>
    <col min="14337" max="14337" width="17.42578125" style="815" customWidth="1"/>
    <col min="14338" max="14338" width="12.42578125" style="815" customWidth="1"/>
    <col min="14339" max="14339" width="8.140625" style="815" customWidth="1"/>
    <col min="14340" max="14340" width="9.140625" style="815" customWidth="1"/>
    <col min="14341" max="14341" width="15.42578125" style="815" customWidth="1"/>
    <col min="14342" max="14342" width="14.42578125" style="815" customWidth="1"/>
    <col min="14343" max="14343" width="11.140625" style="815" customWidth="1"/>
    <col min="14344" max="14344" width="23.85546875" style="815" customWidth="1"/>
    <col min="14345" max="14345" width="23" style="815" customWidth="1"/>
    <col min="14346" max="14347" width="9.140625" style="815"/>
    <col min="14348" max="14348" width="14.85546875" style="815" customWidth="1"/>
    <col min="14349" max="14591" width="9.140625" style="815"/>
    <col min="14592" max="14592" width="5" style="815" customWidth="1"/>
    <col min="14593" max="14593" width="17.42578125" style="815" customWidth="1"/>
    <col min="14594" max="14594" width="12.42578125" style="815" customWidth="1"/>
    <col min="14595" max="14595" width="8.140625" style="815" customWidth="1"/>
    <col min="14596" max="14596" width="9.140625" style="815" customWidth="1"/>
    <col min="14597" max="14597" width="15.42578125" style="815" customWidth="1"/>
    <col min="14598" max="14598" width="14.42578125" style="815" customWidth="1"/>
    <col min="14599" max="14599" width="11.140625" style="815" customWidth="1"/>
    <col min="14600" max="14600" width="23.85546875" style="815" customWidth="1"/>
    <col min="14601" max="14601" width="23" style="815" customWidth="1"/>
    <col min="14602" max="14603" width="9.140625" style="815"/>
    <col min="14604" max="14604" width="14.85546875" style="815" customWidth="1"/>
    <col min="14605" max="14847" width="9.140625" style="815"/>
    <col min="14848" max="14848" width="5" style="815" customWidth="1"/>
    <col min="14849" max="14849" width="17.42578125" style="815" customWidth="1"/>
    <col min="14850" max="14850" width="12.42578125" style="815" customWidth="1"/>
    <col min="14851" max="14851" width="8.140625" style="815" customWidth="1"/>
    <col min="14852" max="14852" width="9.140625" style="815" customWidth="1"/>
    <col min="14853" max="14853" width="15.42578125" style="815" customWidth="1"/>
    <col min="14854" max="14854" width="14.42578125" style="815" customWidth="1"/>
    <col min="14855" max="14855" width="11.140625" style="815" customWidth="1"/>
    <col min="14856" max="14856" width="23.85546875" style="815" customWidth="1"/>
    <col min="14857" max="14857" width="23" style="815" customWidth="1"/>
    <col min="14858" max="14859" width="9.140625" style="815"/>
    <col min="14860" max="14860" width="14.85546875" style="815" customWidth="1"/>
    <col min="14861" max="15103" width="9.140625" style="815"/>
    <col min="15104" max="15104" width="5" style="815" customWidth="1"/>
    <col min="15105" max="15105" width="17.42578125" style="815" customWidth="1"/>
    <col min="15106" max="15106" width="12.42578125" style="815" customWidth="1"/>
    <col min="15107" max="15107" width="8.140625" style="815" customWidth="1"/>
    <col min="15108" max="15108" width="9.140625" style="815" customWidth="1"/>
    <col min="15109" max="15109" width="15.42578125" style="815" customWidth="1"/>
    <col min="15110" max="15110" width="14.42578125" style="815" customWidth="1"/>
    <col min="15111" max="15111" width="11.140625" style="815" customWidth="1"/>
    <col min="15112" max="15112" width="23.85546875" style="815" customWidth="1"/>
    <col min="15113" max="15113" width="23" style="815" customWidth="1"/>
    <col min="15114" max="15115" width="9.140625" style="815"/>
    <col min="15116" max="15116" width="14.85546875" style="815" customWidth="1"/>
    <col min="15117" max="15359" width="9.140625" style="815"/>
    <col min="15360" max="15360" width="5" style="815" customWidth="1"/>
    <col min="15361" max="15361" width="17.42578125" style="815" customWidth="1"/>
    <col min="15362" max="15362" width="12.42578125" style="815" customWidth="1"/>
    <col min="15363" max="15363" width="8.140625" style="815" customWidth="1"/>
    <col min="15364" max="15364" width="9.140625" style="815" customWidth="1"/>
    <col min="15365" max="15365" width="15.42578125" style="815" customWidth="1"/>
    <col min="15366" max="15366" width="14.42578125" style="815" customWidth="1"/>
    <col min="15367" max="15367" width="11.140625" style="815" customWidth="1"/>
    <col min="15368" max="15368" width="23.85546875" style="815" customWidth="1"/>
    <col min="15369" max="15369" width="23" style="815" customWidth="1"/>
    <col min="15370" max="15371" width="9.140625" style="815"/>
    <col min="15372" max="15372" width="14.85546875" style="815" customWidth="1"/>
    <col min="15373" max="15615" width="9.140625" style="815"/>
    <col min="15616" max="15616" width="5" style="815" customWidth="1"/>
    <col min="15617" max="15617" width="17.42578125" style="815" customWidth="1"/>
    <col min="15618" max="15618" width="12.42578125" style="815" customWidth="1"/>
    <col min="15619" max="15619" width="8.140625" style="815" customWidth="1"/>
    <col min="15620" max="15620" width="9.140625" style="815" customWidth="1"/>
    <col min="15621" max="15621" width="15.42578125" style="815" customWidth="1"/>
    <col min="15622" max="15622" width="14.42578125" style="815" customWidth="1"/>
    <col min="15623" max="15623" width="11.140625" style="815" customWidth="1"/>
    <col min="15624" max="15624" width="23.85546875" style="815" customWidth="1"/>
    <col min="15625" max="15625" width="23" style="815" customWidth="1"/>
    <col min="15626" max="15627" width="9.140625" style="815"/>
    <col min="15628" max="15628" width="14.85546875" style="815" customWidth="1"/>
    <col min="15629" max="15871" width="9.140625" style="815"/>
    <col min="15872" max="15872" width="5" style="815" customWidth="1"/>
    <col min="15873" max="15873" width="17.42578125" style="815" customWidth="1"/>
    <col min="15874" max="15874" width="12.42578125" style="815" customWidth="1"/>
    <col min="15875" max="15875" width="8.140625" style="815" customWidth="1"/>
    <col min="15876" max="15876" width="9.140625" style="815" customWidth="1"/>
    <col min="15877" max="15877" width="15.42578125" style="815" customWidth="1"/>
    <col min="15878" max="15878" width="14.42578125" style="815" customWidth="1"/>
    <col min="15879" max="15879" width="11.140625" style="815" customWidth="1"/>
    <col min="15880" max="15880" width="23.85546875" style="815" customWidth="1"/>
    <col min="15881" max="15881" width="23" style="815" customWidth="1"/>
    <col min="15882" max="15883" width="9.140625" style="815"/>
    <col min="15884" max="15884" width="14.85546875" style="815" customWidth="1"/>
    <col min="15885" max="16127" width="9.140625" style="815"/>
    <col min="16128" max="16128" width="5" style="815" customWidth="1"/>
    <col min="16129" max="16129" width="17.42578125" style="815" customWidth="1"/>
    <col min="16130" max="16130" width="12.42578125" style="815" customWidth="1"/>
    <col min="16131" max="16131" width="8.140625" style="815" customWidth="1"/>
    <col min="16132" max="16132" width="9.140625" style="815" customWidth="1"/>
    <col min="16133" max="16133" width="15.42578125" style="815" customWidth="1"/>
    <col min="16134" max="16134" width="14.42578125" style="815" customWidth="1"/>
    <col min="16135" max="16135" width="11.140625" style="815" customWidth="1"/>
    <col min="16136" max="16136" width="23.85546875" style="815" customWidth="1"/>
    <col min="16137" max="16137" width="23" style="815" customWidth="1"/>
    <col min="16138" max="16139" width="9.140625" style="815"/>
    <col min="16140" max="16140" width="14.85546875" style="815" customWidth="1"/>
    <col min="16141" max="16384" width="9.140625" style="815"/>
  </cols>
  <sheetData>
    <row r="1" spans="1:22" ht="61.5" customHeight="1">
      <c r="C1" s="3901" t="s">
        <v>0</v>
      </c>
      <c r="D1" s="3901"/>
      <c r="E1" s="3901"/>
      <c r="F1" s="3901"/>
      <c r="G1" s="3901"/>
      <c r="H1" s="3901"/>
      <c r="I1" s="3901"/>
      <c r="J1" s="3901"/>
      <c r="K1" s="3901"/>
      <c r="L1" s="3901"/>
      <c r="M1" s="3902" t="s">
        <v>1</v>
      </c>
      <c r="N1" s="3902"/>
      <c r="O1" s="3902"/>
    </row>
    <row r="2" spans="1:22">
      <c r="C2" s="3903" t="s">
        <v>2</v>
      </c>
      <c r="D2" s="3903"/>
      <c r="E2" s="3903"/>
      <c r="F2" s="3903"/>
      <c r="G2" s="3903"/>
      <c r="H2" s="3903"/>
      <c r="I2" s="3903"/>
      <c r="J2" s="3903"/>
      <c r="K2" s="3903"/>
      <c r="L2" s="3903"/>
    </row>
    <row r="3" spans="1:22" ht="10.5" customHeight="1">
      <c r="C3" s="1256"/>
      <c r="D3" s="1255"/>
      <c r="E3" s="1255"/>
      <c r="F3" s="1255"/>
      <c r="G3" s="835"/>
      <c r="H3" s="1255"/>
      <c r="I3" s="1255"/>
      <c r="J3" s="1255"/>
      <c r="K3" s="1255"/>
    </row>
    <row r="4" spans="1:22">
      <c r="B4" s="3903" t="s">
        <v>3</v>
      </c>
      <c r="C4" s="3903"/>
      <c r="D4" s="3903"/>
      <c r="E4" s="3903"/>
      <c r="F4" s="3903"/>
      <c r="G4" s="3903"/>
      <c r="H4" s="3903"/>
      <c r="I4" s="3903"/>
      <c r="J4" s="3903"/>
      <c r="K4" s="3903"/>
      <c r="L4" s="3903"/>
      <c r="M4" s="3903"/>
      <c r="N4" s="3903"/>
      <c r="O4" s="3903"/>
      <c r="P4" s="3903"/>
      <c r="Q4" s="1255"/>
      <c r="R4" s="1255"/>
      <c r="S4" s="1255"/>
    </row>
    <row r="5" spans="1:22">
      <c r="B5" s="1255"/>
      <c r="C5" s="1256"/>
      <c r="D5" s="1255"/>
      <c r="E5" s="1255"/>
      <c r="F5" s="1255"/>
      <c r="G5" s="835"/>
      <c r="H5" s="1255"/>
      <c r="I5" s="3904" t="s">
        <v>4</v>
      </c>
      <c r="J5" s="3904"/>
      <c r="K5" s="3904"/>
      <c r="L5" s="3904"/>
      <c r="M5" s="3904"/>
      <c r="N5" s="3904"/>
      <c r="O5" s="3904"/>
      <c r="P5" s="3904"/>
      <c r="Q5" s="1256"/>
      <c r="R5" s="1256"/>
      <c r="S5" s="1256"/>
    </row>
    <row r="6" spans="1:22">
      <c r="B6" s="3905" t="s">
        <v>5</v>
      </c>
      <c r="C6" s="3903"/>
      <c r="D6" s="3903"/>
      <c r="E6" s="3903"/>
      <c r="F6" s="3903"/>
      <c r="G6" s="3903"/>
      <c r="H6" s="3903"/>
      <c r="I6" s="3903"/>
      <c r="J6" s="3903"/>
      <c r="K6" s="3903"/>
      <c r="L6" s="3903"/>
      <c r="M6" s="3903"/>
      <c r="N6" s="3903"/>
      <c r="O6" s="3903"/>
      <c r="P6" s="3903"/>
      <c r="Q6" s="1255"/>
      <c r="R6" s="1255"/>
      <c r="S6" s="1255"/>
    </row>
    <row r="7" spans="1:22" ht="15" customHeight="1">
      <c r="B7" s="1254"/>
      <c r="C7" s="1256"/>
      <c r="D7" s="1255"/>
      <c r="E7" s="1255"/>
      <c r="F7" s="1255"/>
      <c r="G7" s="835"/>
      <c r="H7" s="1255"/>
      <c r="I7" s="1255"/>
      <c r="J7" s="1255"/>
      <c r="K7" s="1255"/>
      <c r="L7" s="1439"/>
      <c r="M7" s="1255"/>
      <c r="N7" s="1255"/>
      <c r="O7" s="1255"/>
      <c r="P7" s="866" t="s">
        <v>242</v>
      </c>
      <c r="Q7" s="819"/>
      <c r="R7" s="819"/>
      <c r="S7" s="819"/>
    </row>
    <row r="8" spans="1:22" s="836" customFormat="1" ht="15" customHeight="1">
      <c r="A8" s="839"/>
      <c r="B8" s="3955" t="s">
        <v>6</v>
      </c>
      <c r="C8" s="3955" t="s">
        <v>7</v>
      </c>
      <c r="D8" s="3955" t="s">
        <v>449</v>
      </c>
      <c r="E8" s="3955" t="s">
        <v>731</v>
      </c>
      <c r="F8" s="3954" t="s">
        <v>462</v>
      </c>
      <c r="G8" s="3955" t="s">
        <v>458</v>
      </c>
      <c r="H8" s="3954" t="s">
        <v>459</v>
      </c>
      <c r="I8" s="3955" t="s">
        <v>8</v>
      </c>
      <c r="J8" s="3955" t="s">
        <v>9</v>
      </c>
      <c r="K8" s="3955"/>
      <c r="L8" s="3956" t="s">
        <v>10</v>
      </c>
      <c r="M8" s="3954" t="s">
        <v>11</v>
      </c>
      <c r="N8" s="3954" t="s">
        <v>12</v>
      </c>
      <c r="O8" s="3954" t="s">
        <v>13</v>
      </c>
      <c r="P8" s="3954" t="s">
        <v>14</v>
      </c>
      <c r="Q8" s="3954" t="s">
        <v>460</v>
      </c>
      <c r="R8" s="3954" t="s">
        <v>461</v>
      </c>
      <c r="S8" s="3954" t="s">
        <v>463</v>
      </c>
      <c r="T8" s="3953" t="s">
        <v>3908</v>
      </c>
      <c r="U8" s="3953" t="s">
        <v>3220</v>
      </c>
      <c r="V8" s="836" t="s">
        <v>9163</v>
      </c>
    </row>
    <row r="9" spans="1:22" s="838" customFormat="1">
      <c r="A9" s="1503" t="s">
        <v>7679</v>
      </c>
      <c r="B9" s="3955"/>
      <c r="C9" s="3955"/>
      <c r="D9" s="3955"/>
      <c r="E9" s="3955"/>
      <c r="F9" s="3955"/>
      <c r="G9" s="3955"/>
      <c r="H9" s="3954"/>
      <c r="I9" s="3955"/>
      <c r="J9" s="1253" t="s">
        <v>15</v>
      </c>
      <c r="K9" s="1253" t="s">
        <v>16</v>
      </c>
      <c r="L9" s="3956"/>
      <c r="M9" s="3954"/>
      <c r="N9" s="3954"/>
      <c r="O9" s="3954"/>
      <c r="P9" s="3954"/>
      <c r="Q9" s="3954"/>
      <c r="R9" s="3954"/>
      <c r="S9" s="3954"/>
      <c r="T9" s="3953"/>
      <c r="U9" s="3953"/>
    </row>
    <row r="10" spans="1:22" s="874" customFormat="1">
      <c r="A10" s="1502">
        <v>1</v>
      </c>
      <c r="B10" s="942"/>
      <c r="C10" s="942" t="s">
        <v>743</v>
      </c>
      <c r="D10" s="942"/>
      <c r="E10" s="942"/>
      <c r="F10" s="942"/>
      <c r="G10" s="1720" t="s">
        <v>7685</v>
      </c>
      <c r="H10" s="872"/>
      <c r="I10" s="942"/>
      <c r="J10" s="942"/>
      <c r="K10" s="942"/>
      <c r="L10" s="1466">
        <f>L11+L321+L1452</f>
        <v>5419154.2199999988</v>
      </c>
      <c r="M10" s="872"/>
      <c r="N10" s="872"/>
      <c r="O10" s="872"/>
      <c r="P10" s="872"/>
      <c r="Q10" s="872"/>
      <c r="R10" s="872"/>
      <c r="S10" s="872"/>
      <c r="T10" s="942"/>
      <c r="U10" s="942"/>
    </row>
    <row r="11" spans="1:22">
      <c r="A11" s="839">
        <v>2</v>
      </c>
      <c r="B11" s="714" t="s">
        <v>3224</v>
      </c>
      <c r="C11" s="944" t="s">
        <v>3225</v>
      </c>
      <c r="D11" s="944"/>
      <c r="E11" s="944"/>
      <c r="F11" s="944"/>
      <c r="G11" s="1720" t="s">
        <v>7685</v>
      </c>
      <c r="H11" s="944"/>
      <c r="I11" s="714"/>
      <c r="J11" s="714"/>
      <c r="K11" s="714"/>
      <c r="L11" s="1467">
        <f>SUM(L12:L320)</f>
        <v>2164299.7699999996</v>
      </c>
      <c r="M11" s="714"/>
      <c r="N11" s="714"/>
      <c r="O11" s="714"/>
      <c r="P11" s="714"/>
      <c r="Q11" s="945"/>
      <c r="R11" s="945"/>
      <c r="S11" s="945"/>
      <c r="T11" s="945"/>
      <c r="U11" s="945"/>
    </row>
    <row r="12" spans="1:22">
      <c r="A12" s="839">
        <v>3</v>
      </c>
      <c r="B12" s="1259">
        <v>1</v>
      </c>
      <c r="C12" s="949" t="s">
        <v>3926</v>
      </c>
      <c r="D12" s="949"/>
      <c r="E12" s="949"/>
      <c r="F12" s="949"/>
      <c r="G12" s="1720" t="s">
        <v>7685</v>
      </c>
      <c r="H12" s="949"/>
      <c r="I12" s="951" t="s">
        <v>3927</v>
      </c>
      <c r="J12" s="1258">
        <v>5</v>
      </c>
      <c r="K12" s="1258">
        <v>17</v>
      </c>
      <c r="L12" s="1468">
        <v>590.22299999999996</v>
      </c>
      <c r="M12" s="1262"/>
      <c r="N12" s="1262" t="s">
        <v>3928</v>
      </c>
      <c r="O12" s="1262" t="s">
        <v>3928</v>
      </c>
      <c r="P12" s="946" t="s">
        <v>4256</v>
      </c>
      <c r="Q12" s="945"/>
      <c r="R12" s="945"/>
      <c r="S12" s="945"/>
      <c r="T12" s="945"/>
      <c r="U12" s="945"/>
    </row>
    <row r="13" spans="1:22">
      <c r="A13" s="839">
        <v>4</v>
      </c>
      <c r="B13" s="1259">
        <v>2</v>
      </c>
      <c r="C13" s="949" t="s">
        <v>3931</v>
      </c>
      <c r="D13" s="949"/>
      <c r="E13" s="949"/>
      <c r="F13" s="949"/>
      <c r="G13" s="1720" t="s">
        <v>7685</v>
      </c>
      <c r="H13" s="949"/>
      <c r="I13" s="951" t="s">
        <v>3927</v>
      </c>
      <c r="J13" s="1258">
        <v>6</v>
      </c>
      <c r="K13" s="1258" t="s">
        <v>3932</v>
      </c>
      <c r="L13" s="1468">
        <v>6080.2809999999999</v>
      </c>
      <c r="M13" s="1262"/>
      <c r="N13" s="1262" t="s">
        <v>754</v>
      </c>
      <c r="O13" s="1262" t="s">
        <v>754</v>
      </c>
      <c r="P13" s="946" t="s">
        <v>4256</v>
      </c>
      <c r="Q13" s="945"/>
      <c r="R13" s="945"/>
      <c r="S13" s="945"/>
      <c r="T13" s="945"/>
      <c r="U13" s="945"/>
    </row>
    <row r="14" spans="1:22">
      <c r="A14" s="839">
        <v>5</v>
      </c>
      <c r="B14" s="1259">
        <v>3</v>
      </c>
      <c r="C14" s="949" t="s">
        <v>2126</v>
      </c>
      <c r="D14" s="949"/>
      <c r="E14" s="949"/>
      <c r="F14" s="949"/>
      <c r="G14" s="1720" t="s">
        <v>7685</v>
      </c>
      <c r="H14" s="949"/>
      <c r="I14" s="951" t="s">
        <v>3927</v>
      </c>
      <c r="J14" s="1258">
        <v>6</v>
      </c>
      <c r="K14" s="1258">
        <v>14</v>
      </c>
      <c r="L14" s="1468">
        <v>1717.5329999999999</v>
      </c>
      <c r="M14" s="1262"/>
      <c r="N14" s="1262" t="s">
        <v>775</v>
      </c>
      <c r="O14" s="1262" t="s">
        <v>775</v>
      </c>
      <c r="P14" s="946" t="s">
        <v>4256</v>
      </c>
      <c r="Q14" s="945"/>
      <c r="R14" s="945"/>
      <c r="S14" s="945"/>
      <c r="T14" s="945"/>
      <c r="U14" s="945"/>
    </row>
    <row r="15" spans="1:22">
      <c r="A15" s="839">
        <v>6</v>
      </c>
      <c r="B15" s="1259">
        <v>4</v>
      </c>
      <c r="C15" s="949" t="s">
        <v>3933</v>
      </c>
      <c r="D15" s="949"/>
      <c r="E15" s="949"/>
      <c r="F15" s="949"/>
      <c r="G15" s="1720" t="s">
        <v>7685</v>
      </c>
      <c r="H15" s="949"/>
      <c r="I15" s="951" t="s">
        <v>3927</v>
      </c>
      <c r="J15" s="1258">
        <v>6</v>
      </c>
      <c r="K15" s="1258" t="s">
        <v>3934</v>
      </c>
      <c r="L15" s="1468">
        <v>9323.0550000000003</v>
      </c>
      <c r="M15" s="1262"/>
      <c r="N15" s="1262" t="s">
        <v>775</v>
      </c>
      <c r="O15" s="1262" t="s">
        <v>775</v>
      </c>
      <c r="P15" s="946" t="s">
        <v>4256</v>
      </c>
      <c r="Q15" s="945"/>
      <c r="R15" s="945"/>
      <c r="S15" s="945"/>
      <c r="T15" s="945"/>
      <c r="U15" s="945"/>
    </row>
    <row r="16" spans="1:22">
      <c r="A16" s="839">
        <v>7</v>
      </c>
      <c r="B16" s="1259">
        <v>5</v>
      </c>
      <c r="C16" s="949" t="s">
        <v>3935</v>
      </c>
      <c r="D16" s="949"/>
      <c r="E16" s="949"/>
      <c r="F16" s="949"/>
      <c r="G16" s="1720" t="s">
        <v>7685</v>
      </c>
      <c r="H16" s="949"/>
      <c r="I16" s="951" t="s">
        <v>3927</v>
      </c>
      <c r="J16" s="1258">
        <v>6</v>
      </c>
      <c r="K16" s="1259">
        <v>30</v>
      </c>
      <c r="L16" s="1468">
        <v>566.84699999999998</v>
      </c>
      <c r="M16" s="1262"/>
      <c r="N16" s="1262" t="s">
        <v>3928</v>
      </c>
      <c r="O16" s="1262" t="s">
        <v>3928</v>
      </c>
      <c r="P16" s="946" t="s">
        <v>4256</v>
      </c>
      <c r="Q16" s="945"/>
      <c r="R16" s="945"/>
      <c r="S16" s="945"/>
      <c r="T16" s="945"/>
      <c r="U16" s="945"/>
    </row>
    <row r="17" spans="1:21">
      <c r="A17" s="839">
        <v>8</v>
      </c>
      <c r="B17" s="1259">
        <v>6</v>
      </c>
      <c r="C17" s="949" t="s">
        <v>3438</v>
      </c>
      <c r="D17" s="949"/>
      <c r="E17" s="949"/>
      <c r="F17" s="949"/>
      <c r="G17" s="1720" t="s">
        <v>7685</v>
      </c>
      <c r="H17" s="949"/>
      <c r="I17" s="951" t="s">
        <v>3927</v>
      </c>
      <c r="J17" s="1258">
        <v>9</v>
      </c>
      <c r="K17" s="1259">
        <v>66</v>
      </c>
      <c r="L17" s="1468">
        <v>1402.549</v>
      </c>
      <c r="M17" s="1262"/>
      <c r="N17" s="1262" t="s">
        <v>840</v>
      </c>
      <c r="O17" s="1262" t="s">
        <v>840</v>
      </c>
      <c r="P17" s="946" t="s">
        <v>4256</v>
      </c>
      <c r="Q17" s="945"/>
      <c r="R17" s="945"/>
      <c r="S17" s="945"/>
      <c r="T17" s="945"/>
      <c r="U17" s="945"/>
    </row>
    <row r="18" spans="1:21">
      <c r="A18" s="839">
        <v>9</v>
      </c>
      <c r="B18" s="1259">
        <v>7</v>
      </c>
      <c r="C18" s="949" t="s">
        <v>3936</v>
      </c>
      <c r="D18" s="949"/>
      <c r="E18" s="949"/>
      <c r="F18" s="949"/>
      <c r="G18" s="1720" t="s">
        <v>7685</v>
      </c>
      <c r="H18" s="949"/>
      <c r="I18" s="951" t="s">
        <v>3927</v>
      </c>
      <c r="J18" s="1258">
        <v>10</v>
      </c>
      <c r="K18" s="1259">
        <v>194</v>
      </c>
      <c r="L18" s="1468">
        <v>4702.777</v>
      </c>
      <c r="M18" s="1262"/>
      <c r="N18" s="1262" t="s">
        <v>775</v>
      </c>
      <c r="O18" s="1262" t="s">
        <v>775</v>
      </c>
      <c r="P18" s="946" t="s">
        <v>4256</v>
      </c>
      <c r="Q18" s="945"/>
      <c r="R18" s="945"/>
      <c r="S18" s="945"/>
      <c r="T18" s="945"/>
      <c r="U18" s="945"/>
    </row>
    <row r="19" spans="1:21">
      <c r="A19" s="839">
        <v>10</v>
      </c>
      <c r="B19" s="1259">
        <v>8</v>
      </c>
      <c r="C19" s="949" t="s">
        <v>3938</v>
      </c>
      <c r="D19" s="949"/>
      <c r="E19" s="949"/>
      <c r="F19" s="949"/>
      <c r="G19" s="1720" t="s">
        <v>7685</v>
      </c>
      <c r="H19" s="949"/>
      <c r="I19" s="951" t="s">
        <v>3927</v>
      </c>
      <c r="J19" s="1258">
        <v>10</v>
      </c>
      <c r="K19" s="1259" t="s">
        <v>3939</v>
      </c>
      <c r="L19" s="1468">
        <v>3500</v>
      </c>
      <c r="M19" s="1262"/>
      <c r="N19" s="1262" t="s">
        <v>751</v>
      </c>
      <c r="O19" s="1262" t="s">
        <v>751</v>
      </c>
      <c r="P19" s="946" t="s">
        <v>4256</v>
      </c>
      <c r="Q19" s="945"/>
      <c r="R19" s="945"/>
      <c r="S19" s="945"/>
      <c r="T19" s="945"/>
      <c r="U19" s="945"/>
    </row>
    <row r="20" spans="1:21">
      <c r="A20" s="839">
        <v>11</v>
      </c>
      <c r="B20" s="1259">
        <v>9</v>
      </c>
      <c r="C20" s="949" t="s">
        <v>3940</v>
      </c>
      <c r="D20" s="949"/>
      <c r="E20" s="949"/>
      <c r="F20" s="949"/>
      <c r="G20" s="1720" t="s">
        <v>7685</v>
      </c>
      <c r="H20" s="949"/>
      <c r="I20" s="951" t="s">
        <v>3927</v>
      </c>
      <c r="J20" s="1258">
        <v>10</v>
      </c>
      <c r="K20" s="1259">
        <v>92</v>
      </c>
      <c r="L20" s="1468">
        <v>4637.4219999999996</v>
      </c>
      <c r="M20" s="1262"/>
      <c r="N20" s="1262" t="s">
        <v>3941</v>
      </c>
      <c r="O20" s="1262" t="s">
        <v>3941</v>
      </c>
      <c r="P20" s="946" t="s">
        <v>4256</v>
      </c>
      <c r="Q20" s="945"/>
      <c r="R20" s="945"/>
      <c r="S20" s="945"/>
      <c r="T20" s="945"/>
      <c r="U20" s="945"/>
    </row>
    <row r="21" spans="1:21">
      <c r="A21" s="839">
        <v>12</v>
      </c>
      <c r="B21" s="1259">
        <v>10</v>
      </c>
      <c r="C21" s="949" t="s">
        <v>974</v>
      </c>
      <c r="D21" s="949"/>
      <c r="E21" s="949"/>
      <c r="F21" s="949"/>
      <c r="G21" s="1720" t="s">
        <v>7685</v>
      </c>
      <c r="H21" s="949"/>
      <c r="I21" s="951" t="s">
        <v>3927</v>
      </c>
      <c r="J21" s="1258">
        <v>10</v>
      </c>
      <c r="K21" s="1259">
        <v>57</v>
      </c>
      <c r="L21" s="1468">
        <v>7216.8710000000001</v>
      </c>
      <c r="M21" s="1262"/>
      <c r="N21" s="1262" t="s">
        <v>756</v>
      </c>
      <c r="O21" s="1262" t="s">
        <v>756</v>
      </c>
      <c r="P21" s="946" t="s">
        <v>4256</v>
      </c>
      <c r="Q21" s="945"/>
      <c r="R21" s="945"/>
      <c r="S21" s="945"/>
      <c r="T21" s="945"/>
      <c r="U21" s="945"/>
    </row>
    <row r="22" spans="1:21">
      <c r="A22" s="839">
        <v>13</v>
      </c>
      <c r="B22" s="1259">
        <v>11</v>
      </c>
      <c r="C22" s="949" t="s">
        <v>3942</v>
      </c>
      <c r="D22" s="949"/>
      <c r="E22" s="949"/>
      <c r="F22" s="949"/>
      <c r="G22" s="1720" t="s">
        <v>7685</v>
      </c>
      <c r="H22" s="949"/>
      <c r="I22" s="951" t="s">
        <v>3927</v>
      </c>
      <c r="J22" s="1258">
        <v>10</v>
      </c>
      <c r="K22" s="1259">
        <v>142</v>
      </c>
      <c r="L22" s="1468">
        <v>13144.3</v>
      </c>
      <c r="M22" s="1262"/>
      <c r="N22" s="1262" t="s">
        <v>775</v>
      </c>
      <c r="O22" s="1262" t="s">
        <v>775</v>
      </c>
      <c r="P22" s="946" t="s">
        <v>4256</v>
      </c>
      <c r="Q22" s="945"/>
      <c r="R22" s="945"/>
      <c r="S22" s="945"/>
      <c r="T22" s="945"/>
      <c r="U22" s="945"/>
    </row>
    <row r="23" spans="1:21">
      <c r="A23" s="839">
        <v>14</v>
      </c>
      <c r="B23" s="1259">
        <v>12</v>
      </c>
      <c r="C23" s="949" t="s">
        <v>3943</v>
      </c>
      <c r="D23" s="949"/>
      <c r="E23" s="949"/>
      <c r="F23" s="949"/>
      <c r="G23" s="1720" t="s">
        <v>7685</v>
      </c>
      <c r="H23" s="949"/>
      <c r="I23" s="951" t="s">
        <v>3927</v>
      </c>
      <c r="J23" s="1258">
        <v>10</v>
      </c>
      <c r="K23" s="1259">
        <v>139</v>
      </c>
      <c r="L23" s="1468">
        <v>19080.099999999999</v>
      </c>
      <c r="M23" s="1262"/>
      <c r="N23" s="1262" t="s">
        <v>979</v>
      </c>
      <c r="O23" s="1262" t="s">
        <v>979</v>
      </c>
      <c r="P23" s="946" t="s">
        <v>4256</v>
      </c>
      <c r="Q23" s="945"/>
      <c r="R23" s="945"/>
      <c r="S23" s="945"/>
      <c r="T23" s="945"/>
      <c r="U23" s="945"/>
    </row>
    <row r="24" spans="1:21">
      <c r="A24" s="839">
        <v>15</v>
      </c>
      <c r="B24" s="1259">
        <v>13</v>
      </c>
      <c r="C24" s="950" t="s">
        <v>3944</v>
      </c>
      <c r="D24" s="950"/>
      <c r="E24" s="950"/>
      <c r="F24" s="950"/>
      <c r="G24" s="1720" t="s">
        <v>7685</v>
      </c>
      <c r="H24" s="950"/>
      <c r="I24" s="951" t="s">
        <v>3927</v>
      </c>
      <c r="J24" s="1258">
        <v>10</v>
      </c>
      <c r="K24" s="1259">
        <v>110</v>
      </c>
      <c r="L24" s="1468">
        <v>714.71100000000001</v>
      </c>
      <c r="M24" s="1262"/>
      <c r="N24" s="1262" t="s">
        <v>3945</v>
      </c>
      <c r="O24" s="1262" t="s">
        <v>3945</v>
      </c>
      <c r="P24" s="946" t="s">
        <v>4256</v>
      </c>
      <c r="Q24" s="945"/>
      <c r="R24" s="945"/>
      <c r="S24" s="945"/>
      <c r="T24" s="945"/>
      <c r="U24" s="945"/>
    </row>
    <row r="25" spans="1:21">
      <c r="A25" s="839">
        <v>16</v>
      </c>
      <c r="B25" s="1259">
        <v>14</v>
      </c>
      <c r="C25" s="949" t="s">
        <v>3946</v>
      </c>
      <c r="D25" s="949"/>
      <c r="E25" s="949"/>
      <c r="F25" s="949"/>
      <c r="G25" s="1720" t="s">
        <v>7685</v>
      </c>
      <c r="H25" s="949"/>
      <c r="I25" s="951" t="s">
        <v>3927</v>
      </c>
      <c r="J25" s="1258">
        <v>13</v>
      </c>
      <c r="K25" s="1259">
        <v>81</v>
      </c>
      <c r="L25" s="1468">
        <v>400</v>
      </c>
      <c r="M25" s="1262"/>
      <c r="N25" s="1262" t="s">
        <v>3928</v>
      </c>
      <c r="O25" s="1262" t="s">
        <v>3928</v>
      </c>
      <c r="P25" s="946" t="s">
        <v>4256</v>
      </c>
      <c r="Q25" s="945"/>
      <c r="R25" s="945"/>
      <c r="S25" s="945"/>
      <c r="T25" s="945"/>
      <c r="U25" s="945"/>
    </row>
    <row r="26" spans="1:21">
      <c r="A26" s="839">
        <v>17</v>
      </c>
      <c r="B26" s="1259">
        <v>15</v>
      </c>
      <c r="C26" s="949" t="s">
        <v>3947</v>
      </c>
      <c r="D26" s="949"/>
      <c r="E26" s="949"/>
      <c r="F26" s="949"/>
      <c r="G26" s="1720" t="s">
        <v>7685</v>
      </c>
      <c r="H26" s="949"/>
      <c r="I26" s="951" t="s">
        <v>3927</v>
      </c>
      <c r="J26" s="1258">
        <v>13</v>
      </c>
      <c r="K26" s="1259">
        <v>92</v>
      </c>
      <c r="L26" s="1468">
        <v>1154.598</v>
      </c>
      <c r="M26" s="1262"/>
      <c r="N26" s="1262" t="s">
        <v>3928</v>
      </c>
      <c r="O26" s="1262" t="s">
        <v>3928</v>
      </c>
      <c r="P26" s="946" t="s">
        <v>4256</v>
      </c>
      <c r="Q26" s="945"/>
      <c r="R26" s="945"/>
      <c r="S26" s="945"/>
      <c r="T26" s="945"/>
      <c r="U26" s="945"/>
    </row>
    <row r="27" spans="1:21">
      <c r="A27" s="839">
        <v>18</v>
      </c>
      <c r="B27" s="1259">
        <v>16</v>
      </c>
      <c r="C27" s="949" t="s">
        <v>3948</v>
      </c>
      <c r="D27" s="949"/>
      <c r="E27" s="949"/>
      <c r="F27" s="949"/>
      <c r="G27" s="1720" t="s">
        <v>7685</v>
      </c>
      <c r="H27" s="949"/>
      <c r="I27" s="951" t="s">
        <v>3927</v>
      </c>
      <c r="J27" s="1258">
        <v>40</v>
      </c>
      <c r="K27" s="1259"/>
      <c r="L27" s="1468">
        <v>15230.37</v>
      </c>
      <c r="M27" s="1262"/>
      <c r="N27" s="1262" t="s">
        <v>775</v>
      </c>
      <c r="O27" s="1262" t="s">
        <v>775</v>
      </c>
      <c r="P27" s="946" t="s">
        <v>4256</v>
      </c>
      <c r="Q27" s="945"/>
      <c r="R27" s="945"/>
      <c r="S27" s="945"/>
      <c r="T27" s="945"/>
      <c r="U27" s="945"/>
    </row>
    <row r="28" spans="1:21">
      <c r="A28" s="839">
        <v>19</v>
      </c>
      <c r="B28" s="1259">
        <v>17</v>
      </c>
      <c r="C28" s="949" t="s">
        <v>3949</v>
      </c>
      <c r="D28" s="949"/>
      <c r="E28" s="949"/>
      <c r="F28" s="949"/>
      <c r="G28" s="1720" t="s">
        <v>7685</v>
      </c>
      <c r="H28" s="949"/>
      <c r="I28" s="951" t="s">
        <v>3927</v>
      </c>
      <c r="J28" s="1258">
        <v>29</v>
      </c>
      <c r="K28" s="1259">
        <v>208</v>
      </c>
      <c r="L28" s="1468">
        <v>101726.224</v>
      </c>
      <c r="M28" s="1262"/>
      <c r="N28" s="1262" t="s">
        <v>1039</v>
      </c>
      <c r="O28" s="1262" t="s">
        <v>1039</v>
      </c>
      <c r="P28" s="946" t="s">
        <v>4256</v>
      </c>
      <c r="Q28" s="945"/>
      <c r="R28" s="945"/>
      <c r="S28" s="945"/>
      <c r="T28" s="945"/>
      <c r="U28" s="945"/>
    </row>
    <row r="29" spans="1:21">
      <c r="A29" s="839">
        <v>20</v>
      </c>
      <c r="B29" s="1259">
        <v>18</v>
      </c>
      <c r="C29" s="949" t="s">
        <v>3950</v>
      </c>
      <c r="D29" s="949"/>
      <c r="E29" s="949"/>
      <c r="F29" s="949"/>
      <c r="G29" s="1720" t="s">
        <v>7685</v>
      </c>
      <c r="H29" s="949"/>
      <c r="I29" s="951" t="s">
        <v>3927</v>
      </c>
      <c r="J29" s="1258">
        <v>30</v>
      </c>
      <c r="K29" s="1259">
        <v>222</v>
      </c>
      <c r="L29" s="1468">
        <v>300</v>
      </c>
      <c r="M29" s="1262"/>
      <c r="N29" s="1262" t="s">
        <v>3928</v>
      </c>
      <c r="O29" s="1262" t="s">
        <v>3928</v>
      </c>
      <c r="P29" s="946" t="s">
        <v>4256</v>
      </c>
      <c r="Q29" s="945"/>
      <c r="R29" s="945"/>
      <c r="S29" s="945"/>
      <c r="T29" s="945"/>
      <c r="U29" s="945"/>
    </row>
    <row r="30" spans="1:21">
      <c r="A30" s="839">
        <v>21</v>
      </c>
      <c r="B30" s="1259">
        <v>19</v>
      </c>
      <c r="C30" s="949" t="s">
        <v>2156</v>
      </c>
      <c r="D30" s="949"/>
      <c r="E30" s="949"/>
      <c r="F30" s="949"/>
      <c r="G30" s="1720" t="s">
        <v>7685</v>
      </c>
      <c r="H30" s="949"/>
      <c r="I30" s="951" t="s">
        <v>3927</v>
      </c>
      <c r="J30" s="1258">
        <v>10</v>
      </c>
      <c r="K30" s="1259">
        <v>116</v>
      </c>
      <c r="L30" s="1468">
        <v>323.89999999999998</v>
      </c>
      <c r="M30" s="1262"/>
      <c r="N30" s="1262" t="s">
        <v>988</v>
      </c>
      <c r="O30" s="1262" t="s">
        <v>988</v>
      </c>
      <c r="P30" s="946" t="s">
        <v>4256</v>
      </c>
      <c r="Q30" s="945"/>
      <c r="R30" s="945"/>
      <c r="S30" s="945"/>
      <c r="T30" s="945"/>
      <c r="U30" s="945"/>
    </row>
    <row r="31" spans="1:21">
      <c r="A31" s="839">
        <v>22</v>
      </c>
      <c r="B31" s="1259">
        <v>20</v>
      </c>
      <c r="C31" s="950" t="s">
        <v>3944</v>
      </c>
      <c r="D31" s="950"/>
      <c r="E31" s="950"/>
      <c r="F31" s="950"/>
      <c r="G31" s="1720" t="s">
        <v>7685</v>
      </c>
      <c r="H31" s="950"/>
      <c r="I31" s="951" t="s">
        <v>3927</v>
      </c>
      <c r="J31" s="1258">
        <v>13</v>
      </c>
      <c r="K31" s="1259"/>
      <c r="L31" s="1468">
        <v>700</v>
      </c>
      <c r="M31" s="1262"/>
      <c r="N31" s="1262" t="s">
        <v>3945</v>
      </c>
      <c r="O31" s="1262" t="s">
        <v>3945</v>
      </c>
      <c r="P31" s="946" t="s">
        <v>4256</v>
      </c>
      <c r="Q31" s="945"/>
      <c r="R31" s="945"/>
      <c r="S31" s="945"/>
      <c r="T31" s="945"/>
      <c r="U31" s="945"/>
    </row>
    <row r="32" spans="1:21">
      <c r="A32" s="839">
        <v>23</v>
      </c>
      <c r="B32" s="1259">
        <v>21</v>
      </c>
      <c r="C32" s="949" t="s">
        <v>3951</v>
      </c>
      <c r="D32" s="949"/>
      <c r="E32" s="949"/>
      <c r="F32" s="949"/>
      <c r="G32" s="1720" t="s">
        <v>7685</v>
      </c>
      <c r="H32" s="949"/>
      <c r="I32" s="951" t="s">
        <v>3927</v>
      </c>
      <c r="J32" s="1258">
        <v>39</v>
      </c>
      <c r="K32" s="1258" t="s">
        <v>3952</v>
      </c>
      <c r="L32" s="1468">
        <v>10802.5</v>
      </c>
      <c r="M32" s="1262"/>
      <c r="N32" s="1262" t="s">
        <v>840</v>
      </c>
      <c r="O32" s="1262" t="s">
        <v>840</v>
      </c>
      <c r="P32" s="946" t="s">
        <v>4256</v>
      </c>
      <c r="Q32" s="945"/>
      <c r="R32" s="945"/>
      <c r="S32" s="945"/>
      <c r="T32" s="945"/>
      <c r="U32" s="945"/>
    </row>
    <row r="33" spans="1:21">
      <c r="A33" s="839">
        <v>24</v>
      </c>
      <c r="B33" s="1259">
        <v>22</v>
      </c>
      <c r="C33" s="949" t="s">
        <v>3953</v>
      </c>
      <c r="D33" s="949"/>
      <c r="E33" s="949"/>
      <c r="F33" s="949"/>
      <c r="G33" s="1720" t="s">
        <v>7685</v>
      </c>
      <c r="H33" s="949"/>
      <c r="I33" s="951" t="s">
        <v>3927</v>
      </c>
      <c r="J33" s="1258">
        <v>40</v>
      </c>
      <c r="K33" s="1259" t="s">
        <v>3954</v>
      </c>
      <c r="L33" s="1468">
        <v>459.17899999999997</v>
      </c>
      <c r="M33" s="1262"/>
      <c r="N33" s="1262" t="s">
        <v>3928</v>
      </c>
      <c r="O33" s="1262" t="s">
        <v>3928</v>
      </c>
      <c r="P33" s="946" t="s">
        <v>4256</v>
      </c>
      <c r="Q33" s="945"/>
      <c r="R33" s="945"/>
      <c r="S33" s="945"/>
      <c r="T33" s="945"/>
      <c r="U33" s="945"/>
    </row>
    <row r="34" spans="1:21">
      <c r="A34" s="839">
        <v>25</v>
      </c>
      <c r="B34" s="1259">
        <v>23</v>
      </c>
      <c r="C34" s="949" t="s">
        <v>3955</v>
      </c>
      <c r="D34" s="949"/>
      <c r="E34" s="949"/>
      <c r="F34" s="949"/>
      <c r="G34" s="1720" t="s">
        <v>7685</v>
      </c>
      <c r="H34" s="949"/>
      <c r="I34" s="951" t="s">
        <v>3927</v>
      </c>
      <c r="J34" s="1258">
        <v>44</v>
      </c>
      <c r="K34" s="1259" t="s">
        <v>3956</v>
      </c>
      <c r="L34" s="1468">
        <v>5371.442</v>
      </c>
      <c r="M34" s="1262"/>
      <c r="N34" s="1262" t="s">
        <v>3945</v>
      </c>
      <c r="O34" s="1262" t="s">
        <v>3945</v>
      </c>
      <c r="P34" s="946" t="s">
        <v>4256</v>
      </c>
      <c r="Q34" s="945"/>
      <c r="R34" s="945"/>
      <c r="S34" s="945"/>
      <c r="T34" s="945"/>
      <c r="U34" s="945"/>
    </row>
    <row r="35" spans="1:21">
      <c r="A35" s="839">
        <v>26</v>
      </c>
      <c r="B35" s="1259">
        <v>24</v>
      </c>
      <c r="C35" s="1257" t="s">
        <v>3957</v>
      </c>
      <c r="D35" s="1257"/>
      <c r="E35" s="1257"/>
      <c r="F35" s="1257"/>
      <c r="G35" s="1720" t="s">
        <v>7685</v>
      </c>
      <c r="H35" s="1257"/>
      <c r="I35" s="951" t="s">
        <v>3927</v>
      </c>
      <c r="J35" s="1258">
        <v>44</v>
      </c>
      <c r="K35" s="1258" t="s">
        <v>3958</v>
      </c>
      <c r="L35" s="1468">
        <v>19980.039000000001</v>
      </c>
      <c r="M35" s="1259"/>
      <c r="N35" s="1259" t="s">
        <v>840</v>
      </c>
      <c r="O35" s="1259" t="s">
        <v>840</v>
      </c>
      <c r="P35" s="946" t="s">
        <v>4256</v>
      </c>
      <c r="Q35" s="945"/>
      <c r="R35" s="945"/>
      <c r="S35" s="945"/>
      <c r="T35" s="945"/>
      <c r="U35" s="945"/>
    </row>
    <row r="36" spans="1:21">
      <c r="A36" s="839">
        <v>27</v>
      </c>
      <c r="B36" s="1259">
        <v>25</v>
      </c>
      <c r="C36" s="1257" t="s">
        <v>3959</v>
      </c>
      <c r="D36" s="1257"/>
      <c r="E36" s="1257"/>
      <c r="F36" s="1257"/>
      <c r="G36" s="1720" t="s">
        <v>7685</v>
      </c>
      <c r="H36" s="1257"/>
      <c r="I36" s="951" t="s">
        <v>3927</v>
      </c>
      <c r="J36" s="1258">
        <v>44</v>
      </c>
      <c r="K36" s="1258" t="s">
        <v>3960</v>
      </c>
      <c r="L36" s="1468">
        <v>26014.262999999999</v>
      </c>
      <c r="M36" s="1259"/>
      <c r="N36" s="1259" t="s">
        <v>775</v>
      </c>
      <c r="O36" s="1259" t="s">
        <v>775</v>
      </c>
      <c r="P36" s="946" t="s">
        <v>4256</v>
      </c>
      <c r="Q36" s="945"/>
      <c r="R36" s="945"/>
      <c r="S36" s="945"/>
      <c r="T36" s="945"/>
      <c r="U36" s="945"/>
    </row>
    <row r="37" spans="1:21">
      <c r="A37" s="839">
        <v>28</v>
      </c>
      <c r="B37" s="1259">
        <v>26</v>
      </c>
      <c r="C37" s="950" t="s">
        <v>3961</v>
      </c>
      <c r="D37" s="950"/>
      <c r="E37" s="950"/>
      <c r="F37" s="950"/>
      <c r="G37" s="1720" t="s">
        <v>7685</v>
      </c>
      <c r="H37" s="950"/>
      <c r="I37" s="951" t="s">
        <v>3927</v>
      </c>
      <c r="J37" s="1258">
        <v>44</v>
      </c>
      <c r="K37" s="1258" t="s">
        <v>3962</v>
      </c>
      <c r="L37" s="1468">
        <v>4214.7160000000003</v>
      </c>
      <c r="M37" s="1262"/>
      <c r="N37" s="1262" t="s">
        <v>840</v>
      </c>
      <c r="O37" s="1262" t="s">
        <v>840</v>
      </c>
      <c r="P37" s="946" t="s">
        <v>4256</v>
      </c>
      <c r="Q37" s="945"/>
      <c r="R37" s="945"/>
      <c r="S37" s="945"/>
      <c r="T37" s="945"/>
      <c r="U37" s="945"/>
    </row>
    <row r="38" spans="1:21">
      <c r="A38" s="839">
        <v>29</v>
      </c>
      <c r="B38" s="1259">
        <v>27</v>
      </c>
      <c r="C38" s="950" t="s">
        <v>2126</v>
      </c>
      <c r="D38" s="950"/>
      <c r="E38" s="950"/>
      <c r="F38" s="950"/>
      <c r="G38" s="1720" t="s">
        <v>7685</v>
      </c>
      <c r="H38" s="950"/>
      <c r="I38" s="951" t="s">
        <v>3927</v>
      </c>
      <c r="J38" s="1258">
        <v>3</v>
      </c>
      <c r="K38" s="1258">
        <v>57</v>
      </c>
      <c r="L38" s="1468">
        <v>328</v>
      </c>
      <c r="M38" s="1262"/>
      <c r="N38" s="1262" t="s">
        <v>775</v>
      </c>
      <c r="O38" s="1262" t="s">
        <v>775</v>
      </c>
      <c r="P38" s="946" t="s">
        <v>4256</v>
      </c>
      <c r="Q38" s="945"/>
      <c r="R38" s="945"/>
      <c r="S38" s="945"/>
      <c r="T38" s="945"/>
      <c r="U38" s="945"/>
    </row>
    <row r="39" spans="1:21">
      <c r="A39" s="839">
        <v>30</v>
      </c>
      <c r="B39" s="1259">
        <v>28</v>
      </c>
      <c r="C39" s="950" t="s">
        <v>3963</v>
      </c>
      <c r="D39" s="950"/>
      <c r="E39" s="950"/>
      <c r="F39" s="950"/>
      <c r="G39" s="1720" t="s">
        <v>7685</v>
      </c>
      <c r="H39" s="950"/>
      <c r="I39" s="951" t="s">
        <v>3927</v>
      </c>
      <c r="J39" s="1258">
        <v>4</v>
      </c>
      <c r="K39" s="1258"/>
      <c r="L39" s="1468">
        <v>6000</v>
      </c>
      <c r="M39" s="1262"/>
      <c r="N39" s="1262" t="s">
        <v>775</v>
      </c>
      <c r="O39" s="1262" t="s">
        <v>775</v>
      </c>
      <c r="P39" s="946" t="s">
        <v>4256</v>
      </c>
      <c r="Q39" s="945"/>
      <c r="R39" s="945"/>
      <c r="S39" s="945"/>
      <c r="T39" s="945"/>
      <c r="U39" s="945"/>
    </row>
    <row r="40" spans="1:21">
      <c r="A40" s="839">
        <v>31</v>
      </c>
      <c r="B40" s="1262">
        <v>1</v>
      </c>
      <c r="C40" s="1257" t="s">
        <v>3964</v>
      </c>
      <c r="D40" s="1257"/>
      <c r="E40" s="1257"/>
      <c r="F40" s="1257"/>
      <c r="G40" s="1720" t="s">
        <v>7685</v>
      </c>
      <c r="H40" s="1257"/>
      <c r="I40" s="1258" t="s">
        <v>3965</v>
      </c>
      <c r="J40" s="1259">
        <v>14</v>
      </c>
      <c r="K40" s="1258">
        <v>156</v>
      </c>
      <c r="L40" s="1469">
        <v>672.83799999999997</v>
      </c>
      <c r="M40" s="1258"/>
      <c r="N40" s="1258" t="s">
        <v>979</v>
      </c>
      <c r="O40" s="1258" t="s">
        <v>979</v>
      </c>
      <c r="P40" s="946" t="s">
        <v>4256</v>
      </c>
      <c r="Q40" s="945"/>
      <c r="R40" s="945"/>
      <c r="S40" s="945"/>
      <c r="T40" s="945"/>
      <c r="U40" s="945"/>
    </row>
    <row r="41" spans="1:21">
      <c r="A41" s="839">
        <v>32</v>
      </c>
      <c r="B41" s="1262">
        <v>2</v>
      </c>
      <c r="C41" s="949" t="s">
        <v>3966</v>
      </c>
      <c r="D41" s="949"/>
      <c r="E41" s="949"/>
      <c r="F41" s="949"/>
      <c r="G41" s="1720" t="s">
        <v>7685</v>
      </c>
      <c r="H41" s="949"/>
      <c r="I41" s="1258" t="s">
        <v>3965</v>
      </c>
      <c r="J41" s="951">
        <v>16</v>
      </c>
      <c r="K41" s="951">
        <v>2004</v>
      </c>
      <c r="L41" s="1470">
        <v>17110.976999999999</v>
      </c>
      <c r="M41" s="1262"/>
      <c r="N41" s="1262" t="s">
        <v>979</v>
      </c>
      <c r="O41" s="1262" t="s">
        <v>979</v>
      </c>
      <c r="P41" s="946" t="s">
        <v>4256</v>
      </c>
      <c r="Q41" s="945"/>
      <c r="R41" s="945"/>
      <c r="S41" s="945"/>
      <c r="T41" s="945"/>
      <c r="U41" s="945"/>
    </row>
    <row r="42" spans="1:21">
      <c r="A42" s="839">
        <v>33</v>
      </c>
      <c r="B42" s="1262">
        <v>3</v>
      </c>
      <c r="C42" s="949" t="s">
        <v>3967</v>
      </c>
      <c r="D42" s="949"/>
      <c r="E42" s="949"/>
      <c r="F42" s="949"/>
      <c r="G42" s="1720" t="s">
        <v>7685</v>
      </c>
      <c r="H42" s="949"/>
      <c r="I42" s="1258" t="s">
        <v>3965</v>
      </c>
      <c r="J42" s="951">
        <v>18</v>
      </c>
      <c r="K42" s="951" t="s">
        <v>3968</v>
      </c>
      <c r="L42" s="1470">
        <v>748.02</v>
      </c>
      <c r="M42" s="1262"/>
      <c r="N42" s="1262" t="s">
        <v>979</v>
      </c>
      <c r="O42" s="1262" t="s">
        <v>979</v>
      </c>
      <c r="P42" s="946" t="s">
        <v>4256</v>
      </c>
      <c r="Q42" s="945"/>
      <c r="R42" s="945"/>
      <c r="S42" s="945"/>
      <c r="T42" s="945"/>
      <c r="U42" s="945"/>
    </row>
    <row r="43" spans="1:21">
      <c r="A43" s="839">
        <v>34</v>
      </c>
      <c r="B43" s="1262">
        <v>4</v>
      </c>
      <c r="C43" s="949" t="s">
        <v>3969</v>
      </c>
      <c r="D43" s="949"/>
      <c r="E43" s="949"/>
      <c r="F43" s="949"/>
      <c r="G43" s="1720" t="s">
        <v>7685</v>
      </c>
      <c r="H43" s="949"/>
      <c r="I43" s="1258" t="s">
        <v>3965</v>
      </c>
      <c r="J43" s="951">
        <v>19</v>
      </c>
      <c r="K43" s="951">
        <v>422</v>
      </c>
      <c r="L43" s="1470">
        <v>13446.079</v>
      </c>
      <c r="M43" s="1262"/>
      <c r="N43" s="1262" t="s">
        <v>775</v>
      </c>
      <c r="O43" s="1262" t="s">
        <v>775</v>
      </c>
      <c r="P43" s="946" t="s">
        <v>4256</v>
      </c>
      <c r="Q43" s="945"/>
      <c r="R43" s="945"/>
      <c r="S43" s="945"/>
      <c r="T43" s="945"/>
      <c r="U43" s="945"/>
    </row>
    <row r="44" spans="1:21">
      <c r="A44" s="839">
        <v>35</v>
      </c>
      <c r="B44" s="1262">
        <v>5</v>
      </c>
      <c r="C44" s="949" t="s">
        <v>3970</v>
      </c>
      <c r="D44" s="949"/>
      <c r="E44" s="949"/>
      <c r="F44" s="949"/>
      <c r="G44" s="1720" t="s">
        <v>7685</v>
      </c>
      <c r="H44" s="949"/>
      <c r="I44" s="1258" t="s">
        <v>3965</v>
      </c>
      <c r="J44" s="951">
        <v>5</v>
      </c>
      <c r="K44" s="951" t="s">
        <v>3971</v>
      </c>
      <c r="L44" s="1470">
        <v>22674</v>
      </c>
      <c r="M44" s="1262"/>
      <c r="N44" s="1262" t="s">
        <v>775</v>
      </c>
      <c r="O44" s="1262" t="s">
        <v>775</v>
      </c>
      <c r="P44" s="946" t="s">
        <v>4256</v>
      </c>
      <c r="Q44" s="945"/>
      <c r="R44" s="945"/>
      <c r="S44" s="945"/>
      <c r="T44" s="945"/>
      <c r="U44" s="945"/>
    </row>
    <row r="45" spans="1:21">
      <c r="A45" s="839">
        <v>36</v>
      </c>
      <c r="B45" s="1262">
        <v>6</v>
      </c>
      <c r="C45" s="949" t="s">
        <v>3972</v>
      </c>
      <c r="D45" s="949"/>
      <c r="E45" s="949"/>
      <c r="F45" s="949"/>
      <c r="G45" s="1720" t="s">
        <v>7685</v>
      </c>
      <c r="H45" s="949"/>
      <c r="I45" s="1258" t="s">
        <v>3965</v>
      </c>
      <c r="J45" s="951">
        <v>5</v>
      </c>
      <c r="K45" s="951" t="s">
        <v>3971</v>
      </c>
      <c r="L45" s="1470">
        <v>21395</v>
      </c>
      <c r="M45" s="1262"/>
      <c r="N45" s="1262" t="s">
        <v>775</v>
      </c>
      <c r="O45" s="1262" t="s">
        <v>775</v>
      </c>
      <c r="P45" s="946" t="s">
        <v>4256</v>
      </c>
      <c r="Q45" s="945"/>
      <c r="R45" s="945"/>
      <c r="S45" s="945"/>
      <c r="T45" s="945"/>
      <c r="U45" s="945"/>
    </row>
    <row r="46" spans="1:21">
      <c r="A46" s="839">
        <v>37</v>
      </c>
      <c r="B46" s="1262">
        <v>7</v>
      </c>
      <c r="C46" s="949" t="s">
        <v>3973</v>
      </c>
      <c r="D46" s="949"/>
      <c r="E46" s="949"/>
      <c r="F46" s="949"/>
      <c r="G46" s="1720" t="s">
        <v>7685</v>
      </c>
      <c r="H46" s="949"/>
      <c r="I46" s="1258" t="s">
        <v>3965</v>
      </c>
      <c r="J46" s="951">
        <v>10</v>
      </c>
      <c r="K46" s="1262">
        <v>640</v>
      </c>
      <c r="L46" s="1470">
        <v>2605.87</v>
      </c>
      <c r="M46" s="1262"/>
      <c r="N46" s="1262" t="s">
        <v>840</v>
      </c>
      <c r="O46" s="1262" t="s">
        <v>840</v>
      </c>
      <c r="P46" s="946" t="s">
        <v>4256</v>
      </c>
      <c r="Q46" s="945"/>
      <c r="R46" s="945"/>
      <c r="S46" s="945"/>
      <c r="T46" s="945"/>
      <c r="U46" s="945"/>
    </row>
    <row r="47" spans="1:21">
      <c r="A47" s="839">
        <v>38</v>
      </c>
      <c r="B47" s="1262">
        <v>8</v>
      </c>
      <c r="C47" s="949" t="s">
        <v>3974</v>
      </c>
      <c r="D47" s="949"/>
      <c r="E47" s="949"/>
      <c r="F47" s="949"/>
      <c r="G47" s="1720" t="s">
        <v>7685</v>
      </c>
      <c r="H47" s="949"/>
      <c r="I47" s="1258" t="s">
        <v>3965</v>
      </c>
      <c r="J47" s="951">
        <v>10</v>
      </c>
      <c r="K47" s="1262">
        <v>647</v>
      </c>
      <c r="L47" s="1470">
        <v>4581.2730000000001</v>
      </c>
      <c r="M47" s="1262"/>
      <c r="N47" s="1262" t="s">
        <v>3928</v>
      </c>
      <c r="O47" s="1262" t="s">
        <v>3928</v>
      </c>
      <c r="P47" s="946" t="s">
        <v>4256</v>
      </c>
      <c r="Q47" s="945"/>
      <c r="R47" s="945"/>
      <c r="S47" s="945"/>
      <c r="T47" s="945"/>
      <c r="U47" s="945"/>
    </row>
    <row r="48" spans="1:21">
      <c r="A48" s="839">
        <v>39</v>
      </c>
      <c r="B48" s="1262">
        <v>9</v>
      </c>
      <c r="C48" s="949" t="s">
        <v>3975</v>
      </c>
      <c r="D48" s="949"/>
      <c r="E48" s="949"/>
      <c r="F48" s="949"/>
      <c r="G48" s="1720" t="s">
        <v>7685</v>
      </c>
      <c r="H48" s="949"/>
      <c r="I48" s="1258" t="s">
        <v>3965</v>
      </c>
      <c r="J48" s="951">
        <v>10</v>
      </c>
      <c r="K48" s="1262">
        <v>646</v>
      </c>
      <c r="L48" s="1470">
        <v>4964.7640000000001</v>
      </c>
      <c r="M48" s="1262"/>
      <c r="N48" s="1262" t="s">
        <v>751</v>
      </c>
      <c r="O48" s="1262" t="s">
        <v>751</v>
      </c>
      <c r="P48" s="946" t="s">
        <v>4256</v>
      </c>
      <c r="Q48" s="945"/>
      <c r="R48" s="945"/>
      <c r="S48" s="945"/>
      <c r="T48" s="945"/>
      <c r="U48" s="945"/>
    </row>
    <row r="49" spans="1:21">
      <c r="A49" s="839">
        <v>40</v>
      </c>
      <c r="B49" s="1262">
        <v>10</v>
      </c>
      <c r="C49" s="950" t="s">
        <v>3976</v>
      </c>
      <c r="D49" s="950"/>
      <c r="E49" s="950"/>
      <c r="F49" s="950"/>
      <c r="G49" s="1720" t="s">
        <v>7685</v>
      </c>
      <c r="H49" s="950"/>
      <c r="I49" s="1258" t="s">
        <v>3965</v>
      </c>
      <c r="J49" s="951">
        <v>11</v>
      </c>
      <c r="K49" s="1262">
        <v>51</v>
      </c>
      <c r="L49" s="1470">
        <v>359.1</v>
      </c>
      <c r="M49" s="1262"/>
      <c r="N49" s="1262" t="s">
        <v>3928</v>
      </c>
      <c r="O49" s="1262" t="s">
        <v>3928</v>
      </c>
      <c r="P49" s="946" t="s">
        <v>4256</v>
      </c>
      <c r="Q49" s="945"/>
      <c r="R49" s="945"/>
      <c r="S49" s="945"/>
      <c r="T49" s="945"/>
      <c r="U49" s="945"/>
    </row>
    <row r="50" spans="1:21" ht="47.25">
      <c r="A50" s="839">
        <v>41</v>
      </c>
      <c r="B50" s="1262">
        <v>11</v>
      </c>
      <c r="C50" s="950" t="s">
        <v>3977</v>
      </c>
      <c r="D50" s="950"/>
      <c r="E50" s="950"/>
      <c r="F50" s="950"/>
      <c r="G50" s="1720" t="s">
        <v>7685</v>
      </c>
      <c r="H50" s="950"/>
      <c r="I50" s="1258" t="s">
        <v>3965</v>
      </c>
      <c r="J50" s="951">
        <v>10</v>
      </c>
      <c r="K50" s="951" t="s">
        <v>3978</v>
      </c>
      <c r="L50" s="1470">
        <v>14891</v>
      </c>
      <c r="M50" s="1262"/>
      <c r="N50" s="1262" t="s">
        <v>775</v>
      </c>
      <c r="O50" s="1262" t="s">
        <v>775</v>
      </c>
      <c r="P50" s="946" t="s">
        <v>4256</v>
      </c>
      <c r="Q50" s="945"/>
      <c r="R50" s="945"/>
      <c r="S50" s="945"/>
      <c r="T50" s="945"/>
      <c r="U50" s="945"/>
    </row>
    <row r="51" spans="1:21">
      <c r="A51" s="839">
        <v>42</v>
      </c>
      <c r="B51" s="1262">
        <v>12</v>
      </c>
      <c r="C51" s="950" t="s">
        <v>3979</v>
      </c>
      <c r="D51" s="950"/>
      <c r="E51" s="950"/>
      <c r="F51" s="950"/>
      <c r="G51" s="1720" t="s">
        <v>7685</v>
      </c>
      <c r="H51" s="950"/>
      <c r="I51" s="1258" t="s">
        <v>3965</v>
      </c>
      <c r="J51" s="951">
        <v>19</v>
      </c>
      <c r="K51" s="1262">
        <v>24</v>
      </c>
      <c r="L51" s="1470">
        <v>280</v>
      </c>
      <c r="M51" s="1262"/>
      <c r="N51" s="1262" t="s">
        <v>1039</v>
      </c>
      <c r="O51" s="1262" t="s">
        <v>1039</v>
      </c>
      <c r="P51" s="946" t="s">
        <v>4256</v>
      </c>
      <c r="Q51" s="945"/>
      <c r="R51" s="945"/>
      <c r="S51" s="945"/>
      <c r="T51" s="945"/>
      <c r="U51" s="945"/>
    </row>
    <row r="52" spans="1:21">
      <c r="A52" s="839">
        <v>43</v>
      </c>
      <c r="B52" s="1262">
        <v>13</v>
      </c>
      <c r="C52" s="950" t="s">
        <v>3980</v>
      </c>
      <c r="D52" s="950"/>
      <c r="E52" s="950"/>
      <c r="F52" s="950"/>
      <c r="G52" s="1720" t="s">
        <v>7685</v>
      </c>
      <c r="H52" s="950"/>
      <c r="I52" s="1258" t="s">
        <v>3965</v>
      </c>
      <c r="J52" s="951">
        <v>10</v>
      </c>
      <c r="K52" s="1262">
        <v>83</v>
      </c>
      <c r="L52" s="1470">
        <v>299</v>
      </c>
      <c r="M52" s="1262"/>
      <c r="N52" s="1262" t="s">
        <v>1039</v>
      </c>
      <c r="O52" s="1262" t="s">
        <v>1039</v>
      </c>
      <c r="P52" s="946" t="s">
        <v>4256</v>
      </c>
      <c r="Q52" s="945"/>
      <c r="R52" s="945"/>
      <c r="S52" s="945"/>
      <c r="T52" s="945"/>
      <c r="U52" s="945"/>
    </row>
    <row r="53" spans="1:21">
      <c r="A53" s="839">
        <v>44</v>
      </c>
      <c r="B53" s="1262">
        <v>14</v>
      </c>
      <c r="C53" s="950" t="s">
        <v>3981</v>
      </c>
      <c r="D53" s="950"/>
      <c r="E53" s="950"/>
      <c r="F53" s="950"/>
      <c r="G53" s="1720" t="s">
        <v>7685</v>
      </c>
      <c r="H53" s="950"/>
      <c r="I53" s="1258" t="s">
        <v>3965</v>
      </c>
      <c r="J53" s="951">
        <v>15</v>
      </c>
      <c r="K53" s="1262">
        <v>118</v>
      </c>
      <c r="L53" s="1470">
        <v>414</v>
      </c>
      <c r="M53" s="1262"/>
      <c r="N53" s="1262" t="s">
        <v>1039</v>
      </c>
      <c r="O53" s="1262" t="s">
        <v>1039</v>
      </c>
      <c r="P53" s="946" t="s">
        <v>4256</v>
      </c>
      <c r="Q53" s="945"/>
      <c r="R53" s="945"/>
      <c r="S53" s="945"/>
      <c r="T53" s="945"/>
      <c r="U53" s="945"/>
    </row>
    <row r="54" spans="1:21" ht="31.5">
      <c r="A54" s="839">
        <v>45</v>
      </c>
      <c r="B54" s="1262">
        <v>15</v>
      </c>
      <c r="C54" s="950" t="s">
        <v>3982</v>
      </c>
      <c r="D54" s="950"/>
      <c r="E54" s="950"/>
      <c r="F54" s="950"/>
      <c r="G54" s="1720" t="s">
        <v>7685</v>
      </c>
      <c r="H54" s="950"/>
      <c r="I54" s="1258" t="s">
        <v>3965</v>
      </c>
      <c r="J54" s="951">
        <v>11</v>
      </c>
      <c r="K54" s="951" t="s">
        <v>3983</v>
      </c>
      <c r="L54" s="1470">
        <v>300</v>
      </c>
      <c r="M54" s="1262"/>
      <c r="N54" s="1262" t="s">
        <v>1039</v>
      </c>
      <c r="O54" s="1262" t="s">
        <v>1039</v>
      </c>
      <c r="P54" s="946" t="s">
        <v>4256</v>
      </c>
      <c r="Q54" s="945"/>
      <c r="R54" s="945"/>
      <c r="S54" s="945"/>
      <c r="T54" s="945"/>
      <c r="U54" s="945"/>
    </row>
    <row r="55" spans="1:21">
      <c r="A55" s="839">
        <v>46</v>
      </c>
      <c r="B55" s="1259">
        <v>1</v>
      </c>
      <c r="C55" s="1260" t="s">
        <v>3984</v>
      </c>
      <c r="D55" s="1260"/>
      <c r="E55" s="1260"/>
      <c r="F55" s="1260"/>
      <c r="G55" s="1720" t="s">
        <v>7685</v>
      </c>
      <c r="H55" s="1260"/>
      <c r="I55" s="1252" t="s">
        <v>3985</v>
      </c>
      <c r="J55" s="1259">
        <v>15</v>
      </c>
      <c r="K55" s="1258" t="s">
        <v>3986</v>
      </c>
      <c r="L55" s="1469">
        <v>6733.08</v>
      </c>
      <c r="M55" s="1258"/>
      <c r="N55" s="1258" t="s">
        <v>2366</v>
      </c>
      <c r="O55" s="1258" t="s">
        <v>2366</v>
      </c>
      <c r="P55" s="946" t="s">
        <v>4256</v>
      </c>
      <c r="Q55" s="945"/>
      <c r="R55" s="945"/>
      <c r="S55" s="945"/>
      <c r="T55" s="945"/>
      <c r="U55" s="945"/>
    </row>
    <row r="56" spans="1:21">
      <c r="A56" s="839">
        <v>47</v>
      </c>
      <c r="B56" s="1259">
        <v>2</v>
      </c>
      <c r="C56" s="1260" t="s">
        <v>607</v>
      </c>
      <c r="D56" s="1260"/>
      <c r="E56" s="1260"/>
      <c r="F56" s="1260"/>
      <c r="G56" s="1720" t="s">
        <v>7685</v>
      </c>
      <c r="H56" s="1260"/>
      <c r="I56" s="1252" t="s">
        <v>3985</v>
      </c>
      <c r="J56" s="1259" t="s">
        <v>3987</v>
      </c>
      <c r="K56" s="955">
        <v>7131</v>
      </c>
      <c r="L56" s="1470">
        <v>1821.3510000000001</v>
      </c>
      <c r="M56" s="1258"/>
      <c r="N56" s="1262" t="s">
        <v>751</v>
      </c>
      <c r="O56" s="1262" t="s">
        <v>751</v>
      </c>
      <c r="P56" s="946" t="s">
        <v>4256</v>
      </c>
      <c r="Q56" s="945"/>
      <c r="R56" s="945"/>
      <c r="S56" s="945"/>
      <c r="T56" s="945"/>
      <c r="U56" s="945"/>
    </row>
    <row r="57" spans="1:21">
      <c r="A57" s="839">
        <v>48</v>
      </c>
      <c r="B57" s="1259">
        <v>3</v>
      </c>
      <c r="C57" s="949" t="s">
        <v>3988</v>
      </c>
      <c r="D57" s="949"/>
      <c r="E57" s="949"/>
      <c r="F57" s="949"/>
      <c r="G57" s="1720" t="s">
        <v>7685</v>
      </c>
      <c r="H57" s="949"/>
      <c r="I57" s="1252" t="s">
        <v>3985</v>
      </c>
      <c r="J57" s="951">
        <v>18</v>
      </c>
      <c r="K57" s="951">
        <v>247</v>
      </c>
      <c r="L57" s="1470">
        <v>8684.06</v>
      </c>
      <c r="M57" s="1262"/>
      <c r="N57" s="1262" t="s">
        <v>979</v>
      </c>
      <c r="O57" s="1262" t="s">
        <v>979</v>
      </c>
      <c r="P57" s="946" t="s">
        <v>4256</v>
      </c>
      <c r="Q57" s="945"/>
      <c r="R57" s="945"/>
      <c r="S57" s="945"/>
      <c r="T57" s="945"/>
      <c r="U57" s="945"/>
    </row>
    <row r="58" spans="1:21">
      <c r="A58" s="839">
        <v>49</v>
      </c>
      <c r="B58" s="1259">
        <v>4</v>
      </c>
      <c r="C58" s="949" t="s">
        <v>3989</v>
      </c>
      <c r="D58" s="949"/>
      <c r="E58" s="949"/>
      <c r="F58" s="949"/>
      <c r="G58" s="1720" t="s">
        <v>7685</v>
      </c>
      <c r="H58" s="949"/>
      <c r="I58" s="1252" t="s">
        <v>3985</v>
      </c>
      <c r="J58" s="951" t="s">
        <v>3990</v>
      </c>
      <c r="K58" s="951" t="s">
        <v>3991</v>
      </c>
      <c r="L58" s="1470">
        <v>6711.4989999999998</v>
      </c>
      <c r="M58" s="1262"/>
      <c r="N58" s="1262" t="s">
        <v>754</v>
      </c>
      <c r="O58" s="1262" t="s">
        <v>754</v>
      </c>
      <c r="P58" s="946" t="s">
        <v>4256</v>
      </c>
      <c r="Q58" s="945"/>
      <c r="R58" s="945"/>
      <c r="S58" s="945"/>
      <c r="T58" s="945"/>
      <c r="U58" s="945"/>
    </row>
    <row r="59" spans="1:21">
      <c r="A59" s="839">
        <v>50</v>
      </c>
      <c r="B59" s="1259">
        <v>5</v>
      </c>
      <c r="C59" s="949" t="s">
        <v>3992</v>
      </c>
      <c r="D59" s="949"/>
      <c r="E59" s="949"/>
      <c r="F59" s="949"/>
      <c r="G59" s="1720" t="s">
        <v>7685</v>
      </c>
      <c r="H59" s="949"/>
      <c r="I59" s="1252" t="s">
        <v>3985</v>
      </c>
      <c r="J59" s="951">
        <v>19</v>
      </c>
      <c r="K59" s="951">
        <v>45</v>
      </c>
      <c r="L59" s="1470">
        <v>9345.9490000000005</v>
      </c>
      <c r="M59" s="1262"/>
      <c r="N59" s="1262" t="s">
        <v>775</v>
      </c>
      <c r="O59" s="1262" t="s">
        <v>775</v>
      </c>
      <c r="P59" s="946" t="s">
        <v>4256</v>
      </c>
      <c r="Q59" s="945"/>
      <c r="R59" s="945"/>
      <c r="S59" s="945"/>
      <c r="T59" s="945"/>
      <c r="U59" s="945"/>
    </row>
    <row r="60" spans="1:21">
      <c r="A60" s="839">
        <v>51</v>
      </c>
      <c r="B60" s="1259">
        <v>6</v>
      </c>
      <c r="C60" s="949" t="s">
        <v>2210</v>
      </c>
      <c r="D60" s="949"/>
      <c r="E60" s="949"/>
      <c r="F60" s="949"/>
      <c r="G60" s="1720" t="s">
        <v>7685</v>
      </c>
      <c r="H60" s="949"/>
      <c r="I60" s="1252" t="s">
        <v>3985</v>
      </c>
      <c r="J60" s="951">
        <v>14</v>
      </c>
      <c r="K60" s="1262">
        <v>452</v>
      </c>
      <c r="L60" s="1470">
        <v>15532.905000000001</v>
      </c>
      <c r="M60" s="1262"/>
      <c r="N60" s="1262" t="s">
        <v>775</v>
      </c>
      <c r="O60" s="1262" t="s">
        <v>775</v>
      </c>
      <c r="P60" s="946" t="s">
        <v>4256</v>
      </c>
      <c r="Q60" s="945"/>
      <c r="R60" s="945"/>
      <c r="S60" s="945"/>
      <c r="T60" s="945"/>
      <c r="U60" s="945"/>
    </row>
    <row r="61" spans="1:21">
      <c r="A61" s="839">
        <v>52</v>
      </c>
      <c r="B61" s="1259">
        <v>7</v>
      </c>
      <c r="C61" s="949" t="s">
        <v>3993</v>
      </c>
      <c r="D61" s="949"/>
      <c r="E61" s="949"/>
      <c r="F61" s="949"/>
      <c r="G61" s="1720" t="s">
        <v>7685</v>
      </c>
      <c r="H61" s="949"/>
      <c r="I61" s="1252" t="s">
        <v>3985</v>
      </c>
      <c r="J61" s="951">
        <v>14</v>
      </c>
      <c r="K61" s="1262">
        <v>249</v>
      </c>
      <c r="L61" s="1470">
        <v>8160.8019999999997</v>
      </c>
      <c r="M61" s="1262"/>
      <c r="N61" s="1262" t="s">
        <v>775</v>
      </c>
      <c r="O61" s="1262" t="s">
        <v>775</v>
      </c>
      <c r="P61" s="946" t="s">
        <v>4256</v>
      </c>
      <c r="Q61" s="945"/>
      <c r="R61" s="945"/>
      <c r="S61" s="945"/>
      <c r="T61" s="945"/>
      <c r="U61" s="945"/>
    </row>
    <row r="62" spans="1:21">
      <c r="A62" s="839">
        <v>53</v>
      </c>
      <c r="B62" s="1259">
        <v>8</v>
      </c>
      <c r="C62" s="950" t="s">
        <v>3994</v>
      </c>
      <c r="D62" s="950"/>
      <c r="E62" s="950"/>
      <c r="F62" s="950"/>
      <c r="G62" s="1720" t="s">
        <v>7685</v>
      </c>
      <c r="H62" s="950"/>
      <c r="I62" s="1252" t="s">
        <v>3985</v>
      </c>
      <c r="J62" s="951">
        <v>23</v>
      </c>
      <c r="K62" s="1262">
        <v>56</v>
      </c>
      <c r="L62" s="1470">
        <v>362.14499999999998</v>
      </c>
      <c r="M62" s="1262"/>
      <c r="N62" s="1262" t="s">
        <v>1039</v>
      </c>
      <c r="O62" s="1262" t="s">
        <v>1039</v>
      </c>
      <c r="P62" s="946" t="s">
        <v>4256</v>
      </c>
      <c r="Q62" s="945"/>
      <c r="R62" s="945"/>
      <c r="S62" s="945"/>
      <c r="T62" s="945"/>
      <c r="U62" s="945"/>
    </row>
    <row r="63" spans="1:21">
      <c r="A63" s="839">
        <v>54</v>
      </c>
      <c r="B63" s="1259">
        <v>9</v>
      </c>
      <c r="C63" s="950" t="s">
        <v>3995</v>
      </c>
      <c r="D63" s="950"/>
      <c r="E63" s="950"/>
      <c r="F63" s="950"/>
      <c r="G63" s="1720" t="s">
        <v>7685</v>
      </c>
      <c r="H63" s="950"/>
      <c r="I63" s="1252" t="s">
        <v>3985</v>
      </c>
      <c r="J63" s="951">
        <v>23</v>
      </c>
      <c r="K63" s="951" t="s">
        <v>3996</v>
      </c>
      <c r="L63" s="1470">
        <v>117</v>
      </c>
      <c r="M63" s="1262"/>
      <c r="N63" s="1262" t="s">
        <v>1039</v>
      </c>
      <c r="O63" s="1262" t="s">
        <v>1039</v>
      </c>
      <c r="P63" s="946" t="s">
        <v>4256</v>
      </c>
      <c r="Q63" s="945"/>
      <c r="R63" s="945"/>
      <c r="S63" s="945"/>
      <c r="T63" s="945"/>
      <c r="U63" s="945"/>
    </row>
    <row r="64" spans="1:21">
      <c r="A64" s="839">
        <v>55</v>
      </c>
      <c r="B64" s="1259">
        <v>10</v>
      </c>
      <c r="C64" s="950" t="s">
        <v>3997</v>
      </c>
      <c r="D64" s="950"/>
      <c r="E64" s="950"/>
      <c r="F64" s="950"/>
      <c r="G64" s="1720" t="s">
        <v>7685</v>
      </c>
      <c r="H64" s="950"/>
      <c r="I64" s="1252" t="s">
        <v>3985</v>
      </c>
      <c r="J64" s="951">
        <v>18</v>
      </c>
      <c r="K64" s="951">
        <v>36</v>
      </c>
      <c r="L64" s="1470">
        <v>328</v>
      </c>
      <c r="M64" s="1262"/>
      <c r="N64" s="1262" t="s">
        <v>1039</v>
      </c>
      <c r="O64" s="1262" t="s">
        <v>1039</v>
      </c>
      <c r="P64" s="946" t="s">
        <v>4256</v>
      </c>
      <c r="Q64" s="945"/>
      <c r="R64" s="945"/>
      <c r="S64" s="945"/>
      <c r="T64" s="945"/>
      <c r="U64" s="945"/>
    </row>
    <row r="65" spans="1:21">
      <c r="A65" s="839">
        <v>56</v>
      </c>
      <c r="B65" s="1259">
        <v>11</v>
      </c>
      <c r="C65" s="950" t="s">
        <v>3998</v>
      </c>
      <c r="D65" s="950"/>
      <c r="E65" s="950"/>
      <c r="F65" s="950"/>
      <c r="G65" s="1720" t="s">
        <v>7685</v>
      </c>
      <c r="H65" s="950"/>
      <c r="I65" s="1252" t="s">
        <v>3985</v>
      </c>
      <c r="J65" s="951">
        <v>15</v>
      </c>
      <c r="K65" s="951" t="s">
        <v>3999</v>
      </c>
      <c r="L65" s="1470">
        <v>117</v>
      </c>
      <c r="M65" s="1262"/>
      <c r="N65" s="1262" t="s">
        <v>1039</v>
      </c>
      <c r="O65" s="1262" t="s">
        <v>1039</v>
      </c>
      <c r="P65" s="946" t="s">
        <v>4256</v>
      </c>
      <c r="Q65" s="945"/>
      <c r="R65" s="945"/>
      <c r="S65" s="945"/>
      <c r="T65" s="945"/>
      <c r="U65" s="945"/>
    </row>
    <row r="66" spans="1:21">
      <c r="A66" s="839">
        <v>57</v>
      </c>
      <c r="B66" s="1259">
        <v>12</v>
      </c>
      <c r="C66" s="950" t="s">
        <v>4000</v>
      </c>
      <c r="D66" s="950"/>
      <c r="E66" s="950"/>
      <c r="F66" s="950"/>
      <c r="G66" s="1720" t="s">
        <v>7685</v>
      </c>
      <c r="H66" s="950"/>
      <c r="I66" s="1252" t="s">
        <v>3985</v>
      </c>
      <c r="J66" s="951">
        <v>23</v>
      </c>
      <c r="K66" s="1262">
        <v>36</v>
      </c>
      <c r="L66" s="1470">
        <v>731.08699999999999</v>
      </c>
      <c r="M66" s="1262"/>
      <c r="N66" s="1262" t="s">
        <v>840</v>
      </c>
      <c r="O66" s="1262" t="s">
        <v>840</v>
      </c>
      <c r="P66" s="946" t="s">
        <v>4256</v>
      </c>
      <c r="Q66" s="945"/>
      <c r="R66" s="945"/>
      <c r="S66" s="945"/>
      <c r="T66" s="945"/>
      <c r="U66" s="945"/>
    </row>
    <row r="67" spans="1:21" ht="31.5">
      <c r="A67" s="839">
        <v>58</v>
      </c>
      <c r="B67" s="1259">
        <v>13</v>
      </c>
      <c r="C67" s="1260" t="s">
        <v>4001</v>
      </c>
      <c r="D67" s="1260"/>
      <c r="E67" s="1260"/>
      <c r="F67" s="1260"/>
      <c r="G67" s="1720" t="s">
        <v>7685</v>
      </c>
      <c r="H67" s="1260"/>
      <c r="I67" s="1252" t="s">
        <v>3985</v>
      </c>
      <c r="J67" s="1258">
        <v>10</v>
      </c>
      <c r="K67" s="1258" t="s">
        <v>4002</v>
      </c>
      <c r="L67" s="1469">
        <v>1454</v>
      </c>
      <c r="M67" s="1258"/>
      <c r="N67" s="1258" t="s">
        <v>1039</v>
      </c>
      <c r="O67" s="1258" t="s">
        <v>1039</v>
      </c>
      <c r="P67" s="946" t="s">
        <v>4256</v>
      </c>
      <c r="Q67" s="945"/>
      <c r="R67" s="945"/>
      <c r="S67" s="945"/>
      <c r="T67" s="945"/>
      <c r="U67" s="945"/>
    </row>
    <row r="68" spans="1:21">
      <c r="A68" s="839">
        <v>59</v>
      </c>
      <c r="B68" s="1259">
        <v>14</v>
      </c>
      <c r="C68" s="950" t="s">
        <v>4003</v>
      </c>
      <c r="D68" s="950"/>
      <c r="E68" s="950"/>
      <c r="F68" s="950"/>
      <c r="G68" s="1720" t="s">
        <v>7685</v>
      </c>
      <c r="H68" s="950"/>
      <c r="I68" s="1252" t="s">
        <v>3985</v>
      </c>
      <c r="J68" s="951">
        <v>10</v>
      </c>
      <c r="K68" s="951" t="s">
        <v>4004</v>
      </c>
      <c r="L68" s="1470">
        <v>5926</v>
      </c>
      <c r="M68" s="1262"/>
      <c r="N68" s="1262" t="s">
        <v>754</v>
      </c>
      <c r="O68" s="1262" t="s">
        <v>754</v>
      </c>
      <c r="P68" s="946" t="s">
        <v>4256</v>
      </c>
      <c r="Q68" s="945"/>
      <c r="R68" s="945"/>
      <c r="S68" s="945"/>
      <c r="T68" s="945"/>
      <c r="U68" s="945"/>
    </row>
    <row r="69" spans="1:21">
      <c r="A69" s="839">
        <v>60</v>
      </c>
      <c r="B69" s="1262">
        <v>1</v>
      </c>
      <c r="C69" s="1260" t="s">
        <v>3947</v>
      </c>
      <c r="D69" s="1260"/>
      <c r="E69" s="1260"/>
      <c r="F69" s="1260"/>
      <c r="G69" s="1720" t="s">
        <v>7685</v>
      </c>
      <c r="H69" s="1260"/>
      <c r="I69" s="1252" t="s">
        <v>4005</v>
      </c>
      <c r="J69" s="1259">
        <v>7</v>
      </c>
      <c r="K69" s="1258">
        <v>68</v>
      </c>
      <c r="L69" s="1469">
        <v>357.75900000000001</v>
      </c>
      <c r="M69" s="1258"/>
      <c r="N69" s="1258" t="s">
        <v>3928</v>
      </c>
      <c r="O69" s="1258" t="s">
        <v>3928</v>
      </c>
      <c r="P69" s="946" t="s">
        <v>4256</v>
      </c>
      <c r="Q69" s="945"/>
      <c r="R69" s="945"/>
      <c r="S69" s="945"/>
      <c r="T69" s="945"/>
      <c r="U69" s="945"/>
    </row>
    <row r="70" spans="1:21">
      <c r="A70" s="839">
        <v>61</v>
      </c>
      <c r="B70" s="1262">
        <v>2</v>
      </c>
      <c r="C70" s="1260" t="s">
        <v>4006</v>
      </c>
      <c r="D70" s="1260"/>
      <c r="E70" s="1260"/>
      <c r="F70" s="1260"/>
      <c r="G70" s="1720" t="s">
        <v>7685</v>
      </c>
      <c r="H70" s="1260"/>
      <c r="I70" s="1252" t="s">
        <v>4005</v>
      </c>
      <c r="J70" s="1259">
        <v>7</v>
      </c>
      <c r="K70" s="951">
        <v>88</v>
      </c>
      <c r="L70" s="1470">
        <v>704.52800000000002</v>
      </c>
      <c r="M70" s="1258"/>
      <c r="N70" s="1262" t="s">
        <v>1039</v>
      </c>
      <c r="O70" s="1262" t="s">
        <v>1039</v>
      </c>
      <c r="P70" s="946" t="s">
        <v>4256</v>
      </c>
      <c r="Q70" s="945"/>
      <c r="R70" s="945"/>
      <c r="S70" s="945"/>
      <c r="T70" s="945"/>
      <c r="U70" s="945"/>
    </row>
    <row r="71" spans="1:21">
      <c r="A71" s="839">
        <v>62</v>
      </c>
      <c r="B71" s="1262">
        <v>3</v>
      </c>
      <c r="C71" s="949" t="s">
        <v>4007</v>
      </c>
      <c r="D71" s="949"/>
      <c r="E71" s="949"/>
      <c r="F71" s="949"/>
      <c r="G71" s="1720" t="s">
        <v>7685</v>
      </c>
      <c r="H71" s="949"/>
      <c r="I71" s="1252" t="s">
        <v>4005</v>
      </c>
      <c r="J71" s="951">
        <v>7</v>
      </c>
      <c r="K71" s="951">
        <v>89</v>
      </c>
      <c r="L71" s="1470">
        <v>9855.8040000000001</v>
      </c>
      <c r="M71" s="1262"/>
      <c r="N71" s="1262" t="s">
        <v>751</v>
      </c>
      <c r="O71" s="1262" t="s">
        <v>751</v>
      </c>
      <c r="P71" s="946" t="s">
        <v>4256</v>
      </c>
      <c r="Q71" s="945"/>
      <c r="R71" s="945"/>
      <c r="S71" s="945"/>
      <c r="T71" s="945"/>
      <c r="U71" s="945"/>
    </row>
    <row r="72" spans="1:21">
      <c r="A72" s="839">
        <v>63</v>
      </c>
      <c r="B72" s="1262">
        <v>4</v>
      </c>
      <c r="C72" s="949" t="s">
        <v>1189</v>
      </c>
      <c r="D72" s="949"/>
      <c r="E72" s="949"/>
      <c r="F72" s="949"/>
      <c r="G72" s="1720" t="s">
        <v>7685</v>
      </c>
      <c r="H72" s="949"/>
      <c r="I72" s="1252" t="s">
        <v>4005</v>
      </c>
      <c r="J72" s="951">
        <v>7</v>
      </c>
      <c r="K72" s="951">
        <v>132</v>
      </c>
      <c r="L72" s="1470">
        <v>150.119</v>
      </c>
      <c r="M72" s="1262"/>
      <c r="N72" s="1262" t="s">
        <v>988</v>
      </c>
      <c r="O72" s="1262" t="s">
        <v>988</v>
      </c>
      <c r="P72" s="946" t="s">
        <v>4256</v>
      </c>
      <c r="Q72" s="945"/>
      <c r="R72" s="945"/>
      <c r="S72" s="945"/>
      <c r="T72" s="945"/>
      <c r="U72" s="945"/>
    </row>
    <row r="73" spans="1:21">
      <c r="A73" s="839">
        <v>64</v>
      </c>
      <c r="B73" s="1262">
        <v>5</v>
      </c>
      <c r="C73" s="949" t="s">
        <v>4008</v>
      </c>
      <c r="D73" s="949"/>
      <c r="E73" s="949"/>
      <c r="F73" s="949"/>
      <c r="G73" s="1720" t="s">
        <v>7685</v>
      </c>
      <c r="H73" s="949"/>
      <c r="I73" s="1252" t="s">
        <v>4005</v>
      </c>
      <c r="J73" s="951">
        <v>7</v>
      </c>
      <c r="K73" s="951">
        <v>121</v>
      </c>
      <c r="L73" s="1470">
        <v>6007.116</v>
      </c>
      <c r="M73" s="1262"/>
      <c r="N73" s="1262" t="s">
        <v>979</v>
      </c>
      <c r="O73" s="1262" t="s">
        <v>979</v>
      </c>
      <c r="P73" s="946" t="s">
        <v>4256</v>
      </c>
      <c r="Q73" s="945"/>
      <c r="R73" s="945"/>
      <c r="S73" s="945"/>
      <c r="T73" s="945"/>
      <c r="U73" s="945"/>
    </row>
    <row r="74" spans="1:21">
      <c r="A74" s="839">
        <v>65</v>
      </c>
      <c r="B74" s="1262">
        <v>6</v>
      </c>
      <c r="C74" s="949" t="s">
        <v>983</v>
      </c>
      <c r="D74" s="949"/>
      <c r="E74" s="949"/>
      <c r="F74" s="949"/>
      <c r="G74" s="1720" t="s">
        <v>7685</v>
      </c>
      <c r="H74" s="949"/>
      <c r="I74" s="1252" t="s">
        <v>4005</v>
      </c>
      <c r="J74" s="951">
        <v>7</v>
      </c>
      <c r="K74" s="951">
        <v>222</v>
      </c>
      <c r="L74" s="1470">
        <v>1927.67</v>
      </c>
      <c r="M74" s="1262"/>
      <c r="N74" s="1262" t="s">
        <v>840</v>
      </c>
      <c r="O74" s="1262" t="s">
        <v>840</v>
      </c>
      <c r="P74" s="946" t="s">
        <v>4256</v>
      </c>
      <c r="Q74" s="945"/>
      <c r="R74" s="945"/>
      <c r="S74" s="945"/>
      <c r="T74" s="945"/>
      <c r="U74" s="945"/>
    </row>
    <row r="75" spans="1:21">
      <c r="A75" s="839">
        <v>66</v>
      </c>
      <c r="B75" s="1262">
        <v>7</v>
      </c>
      <c r="C75" s="949" t="s">
        <v>3935</v>
      </c>
      <c r="D75" s="949"/>
      <c r="E75" s="949"/>
      <c r="F75" s="949"/>
      <c r="G75" s="1720" t="s">
        <v>7685</v>
      </c>
      <c r="H75" s="949"/>
      <c r="I75" s="1252" t="s">
        <v>4005</v>
      </c>
      <c r="J75" s="951">
        <v>8</v>
      </c>
      <c r="K75" s="1262" t="s">
        <v>4009</v>
      </c>
      <c r="L75" s="1470">
        <v>6256.2780000000002</v>
      </c>
      <c r="M75" s="1262"/>
      <c r="N75" s="1262" t="s">
        <v>751</v>
      </c>
      <c r="O75" s="1262" t="s">
        <v>751</v>
      </c>
      <c r="P75" s="946" t="s">
        <v>4256</v>
      </c>
      <c r="Q75" s="945"/>
      <c r="R75" s="945"/>
      <c r="S75" s="945"/>
      <c r="T75" s="945"/>
      <c r="U75" s="945"/>
    </row>
    <row r="76" spans="1:21">
      <c r="A76" s="839">
        <v>67</v>
      </c>
      <c r="B76" s="1262">
        <v>8</v>
      </c>
      <c r="C76" s="949" t="s">
        <v>4010</v>
      </c>
      <c r="D76" s="949"/>
      <c r="E76" s="949"/>
      <c r="F76" s="949"/>
      <c r="G76" s="1720" t="s">
        <v>7685</v>
      </c>
      <c r="H76" s="949"/>
      <c r="I76" s="1252" t="s">
        <v>4005</v>
      </c>
      <c r="J76" s="951">
        <v>9</v>
      </c>
      <c r="K76" s="1262">
        <v>27</v>
      </c>
      <c r="L76" s="1470">
        <v>2886.2109999999998</v>
      </c>
      <c r="M76" s="1262"/>
      <c r="N76" s="1262" t="s">
        <v>754</v>
      </c>
      <c r="O76" s="1262" t="s">
        <v>754</v>
      </c>
      <c r="P76" s="946" t="s">
        <v>4256</v>
      </c>
      <c r="Q76" s="945"/>
      <c r="R76" s="945"/>
      <c r="S76" s="945"/>
      <c r="T76" s="945"/>
      <c r="U76" s="945"/>
    </row>
    <row r="77" spans="1:21">
      <c r="A77" s="839">
        <v>68</v>
      </c>
      <c r="B77" s="1262">
        <v>9</v>
      </c>
      <c r="C77" s="950" t="s">
        <v>4011</v>
      </c>
      <c r="D77" s="950"/>
      <c r="E77" s="950"/>
      <c r="F77" s="950"/>
      <c r="G77" s="1720" t="s">
        <v>7685</v>
      </c>
      <c r="H77" s="950"/>
      <c r="I77" s="1252" t="s">
        <v>4005</v>
      </c>
      <c r="J77" s="951">
        <v>10</v>
      </c>
      <c r="K77" s="1262" t="s">
        <v>4012</v>
      </c>
      <c r="L77" s="1470">
        <f>19465.526-L78</f>
        <v>11571.254000000001</v>
      </c>
      <c r="M77" s="1262"/>
      <c r="N77" s="1262" t="s">
        <v>775</v>
      </c>
      <c r="O77" s="1262" t="s">
        <v>775</v>
      </c>
      <c r="P77" s="946" t="s">
        <v>4256</v>
      </c>
      <c r="Q77" s="945"/>
      <c r="R77" s="945"/>
      <c r="S77" s="945"/>
      <c r="T77" s="945"/>
      <c r="U77" s="945"/>
    </row>
    <row r="78" spans="1:21">
      <c r="A78" s="839">
        <v>69</v>
      </c>
      <c r="B78" s="1262">
        <v>10</v>
      </c>
      <c r="C78" s="950" t="s">
        <v>4013</v>
      </c>
      <c r="D78" s="950"/>
      <c r="E78" s="950"/>
      <c r="F78" s="950"/>
      <c r="G78" s="1720" t="s">
        <v>7685</v>
      </c>
      <c r="H78" s="950"/>
      <c r="I78" s="1252" t="s">
        <v>4005</v>
      </c>
      <c r="J78" s="951">
        <v>10</v>
      </c>
      <c r="K78" s="1262">
        <v>56</v>
      </c>
      <c r="L78" s="1470">
        <v>7894.2719999999999</v>
      </c>
      <c r="M78" s="1262"/>
      <c r="N78" s="1262" t="s">
        <v>775</v>
      </c>
      <c r="O78" s="1262" t="s">
        <v>775</v>
      </c>
      <c r="P78" s="946" t="s">
        <v>4256</v>
      </c>
      <c r="Q78" s="945"/>
      <c r="R78" s="945"/>
      <c r="S78" s="945"/>
      <c r="T78" s="945"/>
      <c r="U78" s="945"/>
    </row>
    <row r="79" spans="1:21">
      <c r="A79" s="839">
        <v>70</v>
      </c>
      <c r="B79" s="1262">
        <v>11</v>
      </c>
      <c r="C79" s="950" t="s">
        <v>4014</v>
      </c>
      <c r="D79" s="950"/>
      <c r="E79" s="950"/>
      <c r="F79" s="950"/>
      <c r="G79" s="1720" t="s">
        <v>7685</v>
      </c>
      <c r="H79" s="950"/>
      <c r="I79" s="1252" t="s">
        <v>4005</v>
      </c>
      <c r="J79" s="951">
        <v>10</v>
      </c>
      <c r="K79" s="1262">
        <v>1</v>
      </c>
      <c r="L79" s="1470">
        <v>3028.279</v>
      </c>
      <c r="M79" s="1262"/>
      <c r="N79" s="1262" t="s">
        <v>775</v>
      </c>
      <c r="O79" s="1262" t="s">
        <v>775</v>
      </c>
      <c r="P79" s="946" t="s">
        <v>4256</v>
      </c>
      <c r="Q79" s="945"/>
      <c r="R79" s="945"/>
      <c r="S79" s="945"/>
      <c r="T79" s="945"/>
      <c r="U79" s="945"/>
    </row>
    <row r="80" spans="1:21">
      <c r="A80" s="839">
        <v>71</v>
      </c>
      <c r="B80" s="1262">
        <v>12</v>
      </c>
      <c r="C80" s="950" t="s">
        <v>4015</v>
      </c>
      <c r="D80" s="950"/>
      <c r="E80" s="950"/>
      <c r="F80" s="950"/>
      <c r="G80" s="1720" t="s">
        <v>7685</v>
      </c>
      <c r="H80" s="950"/>
      <c r="I80" s="1252" t="s">
        <v>4005</v>
      </c>
      <c r="J80" s="951">
        <v>12</v>
      </c>
      <c r="K80" s="1262">
        <v>3</v>
      </c>
      <c r="L80" s="1470">
        <v>1675.588</v>
      </c>
      <c r="M80" s="1262"/>
      <c r="N80" s="1262" t="s">
        <v>775</v>
      </c>
      <c r="O80" s="1262" t="s">
        <v>775</v>
      </c>
      <c r="P80" s="946" t="s">
        <v>4256</v>
      </c>
      <c r="Q80" s="945"/>
      <c r="R80" s="945"/>
      <c r="S80" s="945"/>
      <c r="T80" s="945"/>
      <c r="U80" s="945"/>
    </row>
    <row r="81" spans="1:21">
      <c r="A81" s="839">
        <v>72</v>
      </c>
      <c r="B81" s="1262">
        <v>13</v>
      </c>
      <c r="C81" s="950" t="s">
        <v>4016</v>
      </c>
      <c r="D81" s="950"/>
      <c r="E81" s="950"/>
      <c r="F81" s="950"/>
      <c r="G81" s="1720" t="s">
        <v>7685</v>
      </c>
      <c r="H81" s="950"/>
      <c r="I81" s="1252" t="s">
        <v>4005</v>
      </c>
      <c r="J81" s="951">
        <v>12</v>
      </c>
      <c r="K81" s="1262">
        <v>6</v>
      </c>
      <c r="L81" s="1470">
        <v>12895.942999999999</v>
      </c>
      <c r="M81" s="1262"/>
      <c r="N81" s="1262" t="s">
        <v>756</v>
      </c>
      <c r="O81" s="1262" t="s">
        <v>756</v>
      </c>
      <c r="P81" s="946" t="s">
        <v>4256</v>
      </c>
      <c r="Q81" s="945"/>
      <c r="R81" s="945"/>
      <c r="S81" s="945"/>
      <c r="T81" s="945"/>
      <c r="U81" s="945"/>
    </row>
    <row r="82" spans="1:21">
      <c r="A82" s="839">
        <v>73</v>
      </c>
      <c r="B82" s="1262">
        <v>14</v>
      </c>
      <c r="C82" s="950" t="s">
        <v>4017</v>
      </c>
      <c r="D82" s="950"/>
      <c r="E82" s="950"/>
      <c r="F82" s="950"/>
      <c r="G82" s="1720" t="s">
        <v>7685</v>
      </c>
      <c r="H82" s="950"/>
      <c r="I82" s="1252" t="s">
        <v>4005</v>
      </c>
      <c r="J82" s="951">
        <v>21</v>
      </c>
      <c r="K82" s="1262" t="s">
        <v>4018</v>
      </c>
      <c r="L82" s="1470">
        <v>3288.6959999999999</v>
      </c>
      <c r="M82" s="1262"/>
      <c r="N82" s="1262" t="s">
        <v>848</v>
      </c>
      <c r="O82" s="1262" t="s">
        <v>848</v>
      </c>
      <c r="P82" s="946" t="s">
        <v>4256</v>
      </c>
      <c r="Q82" s="945"/>
      <c r="R82" s="945"/>
      <c r="S82" s="945"/>
      <c r="T82" s="945"/>
      <c r="U82" s="945"/>
    </row>
    <row r="83" spans="1:21">
      <c r="A83" s="839">
        <v>74</v>
      </c>
      <c r="B83" s="1262">
        <v>15</v>
      </c>
      <c r="C83" s="950" t="s">
        <v>4019</v>
      </c>
      <c r="D83" s="950"/>
      <c r="E83" s="950"/>
      <c r="F83" s="950"/>
      <c r="G83" s="1720" t="s">
        <v>7685</v>
      </c>
      <c r="H83" s="950"/>
      <c r="I83" s="1252" t="s">
        <v>4005</v>
      </c>
      <c r="J83" s="951">
        <v>21</v>
      </c>
      <c r="K83" s="1262">
        <v>202</v>
      </c>
      <c r="L83" s="1470">
        <v>6577.5129999999999</v>
      </c>
      <c r="M83" s="1262"/>
      <c r="N83" s="1262" t="s">
        <v>848</v>
      </c>
      <c r="O83" s="1262" t="s">
        <v>848</v>
      </c>
      <c r="P83" s="946" t="s">
        <v>4256</v>
      </c>
      <c r="Q83" s="945"/>
      <c r="R83" s="945"/>
      <c r="S83" s="945"/>
      <c r="T83" s="945"/>
      <c r="U83" s="945"/>
    </row>
    <row r="84" spans="1:21">
      <c r="A84" s="839">
        <v>75</v>
      </c>
      <c r="B84" s="1262">
        <v>16</v>
      </c>
      <c r="C84" s="950" t="s">
        <v>4020</v>
      </c>
      <c r="D84" s="950"/>
      <c r="E84" s="950"/>
      <c r="F84" s="950"/>
      <c r="G84" s="1720" t="s">
        <v>7685</v>
      </c>
      <c r="H84" s="950"/>
      <c r="I84" s="1252" t="s">
        <v>4005</v>
      </c>
      <c r="J84" s="951">
        <v>32</v>
      </c>
      <c r="K84" s="1262">
        <v>101</v>
      </c>
      <c r="L84" s="1470">
        <v>12733.771000000001</v>
      </c>
      <c r="M84" s="1262"/>
      <c r="N84" s="1262" t="s">
        <v>756</v>
      </c>
      <c r="O84" s="1262" t="s">
        <v>756</v>
      </c>
      <c r="P84" s="946" t="s">
        <v>4256</v>
      </c>
      <c r="Q84" s="945"/>
      <c r="R84" s="945"/>
      <c r="S84" s="945"/>
      <c r="T84" s="945"/>
      <c r="U84" s="945"/>
    </row>
    <row r="85" spans="1:21">
      <c r="A85" s="839">
        <v>76</v>
      </c>
      <c r="B85" s="1262">
        <v>17</v>
      </c>
      <c r="C85" s="950" t="s">
        <v>4021</v>
      </c>
      <c r="D85" s="950"/>
      <c r="E85" s="950"/>
      <c r="F85" s="950"/>
      <c r="G85" s="1720" t="s">
        <v>7685</v>
      </c>
      <c r="H85" s="950"/>
      <c r="I85" s="1252" t="s">
        <v>4005</v>
      </c>
      <c r="J85" s="951">
        <v>37</v>
      </c>
      <c r="K85" s="1262">
        <v>158</v>
      </c>
      <c r="L85" s="1470">
        <v>542.57000000000005</v>
      </c>
      <c r="M85" s="1262"/>
      <c r="N85" s="1262" t="s">
        <v>756</v>
      </c>
      <c r="O85" s="1262" t="s">
        <v>756</v>
      </c>
      <c r="P85" s="946" t="s">
        <v>4256</v>
      </c>
      <c r="Q85" s="945"/>
      <c r="R85" s="945"/>
      <c r="S85" s="945"/>
      <c r="T85" s="945"/>
      <c r="U85" s="945"/>
    </row>
    <row r="86" spans="1:21">
      <c r="A86" s="839">
        <v>77</v>
      </c>
      <c r="B86" s="1262">
        <v>18</v>
      </c>
      <c r="C86" s="950" t="s">
        <v>4022</v>
      </c>
      <c r="D86" s="950"/>
      <c r="E86" s="950"/>
      <c r="F86" s="950"/>
      <c r="G86" s="1720" t="s">
        <v>7685</v>
      </c>
      <c r="H86" s="950"/>
      <c r="I86" s="1252" t="s">
        <v>4005</v>
      </c>
      <c r="J86" s="951">
        <v>33</v>
      </c>
      <c r="K86" s="1262">
        <v>59</v>
      </c>
      <c r="L86" s="1470">
        <v>2100</v>
      </c>
      <c r="M86" s="1262"/>
      <c r="N86" s="1262" t="s">
        <v>1039</v>
      </c>
      <c r="O86" s="1262" t="s">
        <v>1039</v>
      </c>
      <c r="P86" s="946" t="s">
        <v>4256</v>
      </c>
      <c r="Q86" s="945"/>
      <c r="R86" s="945"/>
      <c r="S86" s="945"/>
      <c r="T86" s="945"/>
      <c r="U86" s="945"/>
    </row>
    <row r="87" spans="1:21">
      <c r="A87" s="839">
        <v>78</v>
      </c>
      <c r="B87" s="1262">
        <v>19</v>
      </c>
      <c r="C87" s="950" t="s">
        <v>3946</v>
      </c>
      <c r="D87" s="950"/>
      <c r="E87" s="950"/>
      <c r="F87" s="950"/>
      <c r="G87" s="1720" t="s">
        <v>7685</v>
      </c>
      <c r="H87" s="950"/>
      <c r="I87" s="1252" t="s">
        <v>4005</v>
      </c>
      <c r="J87" s="951">
        <v>11</v>
      </c>
      <c r="K87" s="1262">
        <v>85</v>
      </c>
      <c r="L87" s="1470">
        <v>188</v>
      </c>
      <c r="M87" s="1262"/>
      <c r="N87" s="1262" t="s">
        <v>1039</v>
      </c>
      <c r="O87" s="1262" t="s">
        <v>1039</v>
      </c>
      <c r="P87" s="946" t="s">
        <v>4256</v>
      </c>
      <c r="Q87" s="945"/>
      <c r="R87" s="945"/>
      <c r="S87" s="945"/>
      <c r="T87" s="945"/>
      <c r="U87" s="945"/>
    </row>
    <row r="88" spans="1:21">
      <c r="A88" s="839">
        <v>79</v>
      </c>
      <c r="B88" s="1262">
        <v>20</v>
      </c>
      <c r="C88" s="950" t="s">
        <v>4023</v>
      </c>
      <c r="D88" s="950"/>
      <c r="E88" s="950"/>
      <c r="F88" s="950"/>
      <c r="G88" s="1720" t="s">
        <v>7685</v>
      </c>
      <c r="H88" s="950"/>
      <c r="I88" s="1252" t="s">
        <v>4005</v>
      </c>
      <c r="J88" s="951">
        <v>16</v>
      </c>
      <c r="K88" s="1262"/>
      <c r="L88" s="1470">
        <v>391</v>
      </c>
      <c r="M88" s="1262"/>
      <c r="N88" s="1262" t="s">
        <v>1039</v>
      </c>
      <c r="O88" s="1262" t="s">
        <v>1039</v>
      </c>
      <c r="P88" s="946" t="s">
        <v>4256</v>
      </c>
      <c r="Q88" s="945"/>
      <c r="R88" s="945"/>
      <c r="S88" s="945"/>
      <c r="T88" s="945"/>
      <c r="U88" s="945"/>
    </row>
    <row r="89" spans="1:21">
      <c r="A89" s="839">
        <v>80</v>
      </c>
      <c r="B89" s="1262">
        <v>21</v>
      </c>
      <c r="C89" s="949" t="s">
        <v>4024</v>
      </c>
      <c r="D89" s="949"/>
      <c r="E89" s="949"/>
      <c r="F89" s="949"/>
      <c r="G89" s="1720" t="s">
        <v>7685</v>
      </c>
      <c r="H89" s="949"/>
      <c r="I89" s="1252" t="s">
        <v>4005</v>
      </c>
      <c r="J89" s="951">
        <v>37</v>
      </c>
      <c r="K89" s="1262">
        <v>132</v>
      </c>
      <c r="L89" s="1470">
        <v>1880</v>
      </c>
      <c r="M89" s="1262"/>
      <c r="N89" s="1262" t="s">
        <v>1039</v>
      </c>
      <c r="O89" s="1262" t="s">
        <v>1039</v>
      </c>
      <c r="P89" s="946" t="s">
        <v>4256</v>
      </c>
      <c r="Q89" s="945"/>
      <c r="R89" s="945"/>
      <c r="S89" s="945"/>
      <c r="T89" s="945"/>
      <c r="U89" s="945"/>
    </row>
    <row r="90" spans="1:21">
      <c r="A90" s="839">
        <v>81</v>
      </c>
      <c r="B90" s="1262">
        <v>1</v>
      </c>
      <c r="C90" s="1260" t="s">
        <v>4025</v>
      </c>
      <c r="D90" s="1260"/>
      <c r="E90" s="1260"/>
      <c r="F90" s="1260"/>
      <c r="G90" s="1720" t="s">
        <v>7685</v>
      </c>
      <c r="H90" s="1260"/>
      <c r="I90" s="1252" t="s">
        <v>4026</v>
      </c>
      <c r="J90" s="1259">
        <v>4</v>
      </c>
      <c r="K90" s="1258">
        <v>352</v>
      </c>
      <c r="L90" s="1469">
        <v>1150.665</v>
      </c>
      <c r="M90" s="1258"/>
      <c r="N90" s="1258" t="s">
        <v>1039</v>
      </c>
      <c r="O90" s="1258" t="s">
        <v>1039</v>
      </c>
      <c r="P90" s="946" t="s">
        <v>4256</v>
      </c>
      <c r="Q90" s="945"/>
      <c r="R90" s="945"/>
      <c r="S90" s="945"/>
      <c r="T90" s="945"/>
      <c r="U90" s="945"/>
    </row>
    <row r="91" spans="1:21">
      <c r="A91" s="839">
        <v>82</v>
      </c>
      <c r="B91" s="1262">
        <v>2</v>
      </c>
      <c r="C91" s="949" t="s">
        <v>4027</v>
      </c>
      <c r="D91" s="949"/>
      <c r="E91" s="949"/>
      <c r="F91" s="949"/>
      <c r="G91" s="1720" t="s">
        <v>7685</v>
      </c>
      <c r="H91" s="949"/>
      <c r="I91" s="1252" t="s">
        <v>4026</v>
      </c>
      <c r="J91" s="951">
        <v>4</v>
      </c>
      <c r="K91" s="951">
        <v>417</v>
      </c>
      <c r="L91" s="1470">
        <v>9987.0419999999995</v>
      </c>
      <c r="M91" s="1262"/>
      <c r="N91" s="1262" t="s">
        <v>775</v>
      </c>
      <c r="O91" s="1262" t="s">
        <v>775</v>
      </c>
      <c r="P91" s="946" t="s">
        <v>4256</v>
      </c>
      <c r="Q91" s="945"/>
      <c r="R91" s="945"/>
      <c r="S91" s="945"/>
      <c r="T91" s="945"/>
      <c r="U91" s="945"/>
    </row>
    <row r="92" spans="1:21">
      <c r="A92" s="839">
        <v>83</v>
      </c>
      <c r="B92" s="1262">
        <v>3</v>
      </c>
      <c r="C92" s="949" t="s">
        <v>4028</v>
      </c>
      <c r="D92" s="949"/>
      <c r="E92" s="949"/>
      <c r="F92" s="949"/>
      <c r="G92" s="1720" t="s">
        <v>7685</v>
      </c>
      <c r="H92" s="949"/>
      <c r="I92" s="1252" t="s">
        <v>4026</v>
      </c>
      <c r="J92" s="951">
        <v>4</v>
      </c>
      <c r="K92" s="951">
        <v>353</v>
      </c>
      <c r="L92" s="1470">
        <v>359.12200000000001</v>
      </c>
      <c r="M92" s="1262"/>
      <c r="N92" s="1262" t="s">
        <v>988</v>
      </c>
      <c r="O92" s="1262" t="s">
        <v>988</v>
      </c>
      <c r="P92" s="946" t="s">
        <v>4256</v>
      </c>
      <c r="Q92" s="945"/>
      <c r="R92" s="945"/>
      <c r="S92" s="945"/>
      <c r="T92" s="945"/>
      <c r="U92" s="945"/>
    </row>
    <row r="93" spans="1:21">
      <c r="A93" s="839">
        <v>84</v>
      </c>
      <c r="B93" s="1262">
        <v>4</v>
      </c>
      <c r="C93" s="949" t="s">
        <v>4029</v>
      </c>
      <c r="D93" s="949"/>
      <c r="E93" s="949"/>
      <c r="F93" s="949"/>
      <c r="G93" s="1720" t="s">
        <v>7685</v>
      </c>
      <c r="H93" s="949"/>
      <c r="I93" s="1252" t="s">
        <v>4026</v>
      </c>
      <c r="J93" s="951">
        <v>4</v>
      </c>
      <c r="K93" s="951" t="s">
        <v>4030</v>
      </c>
      <c r="L93" s="1470">
        <v>313.38799999999998</v>
      </c>
      <c r="M93" s="1262"/>
      <c r="N93" s="1262" t="s">
        <v>1039</v>
      </c>
      <c r="O93" s="1262" t="s">
        <v>1039</v>
      </c>
      <c r="P93" s="946" t="s">
        <v>4256</v>
      </c>
      <c r="Q93" s="945"/>
      <c r="R93" s="945"/>
      <c r="S93" s="945"/>
      <c r="T93" s="945"/>
      <c r="U93" s="945"/>
    </row>
    <row r="94" spans="1:21">
      <c r="A94" s="839">
        <v>85</v>
      </c>
      <c r="B94" s="1262">
        <v>5</v>
      </c>
      <c r="C94" s="949" t="s">
        <v>4031</v>
      </c>
      <c r="D94" s="949"/>
      <c r="E94" s="949"/>
      <c r="F94" s="949"/>
      <c r="G94" s="1720" t="s">
        <v>7685</v>
      </c>
      <c r="H94" s="949"/>
      <c r="I94" s="1252" t="s">
        <v>4026</v>
      </c>
      <c r="J94" s="951">
        <v>11</v>
      </c>
      <c r="K94" s="951">
        <v>91</v>
      </c>
      <c r="L94" s="1470">
        <v>200</v>
      </c>
      <c r="M94" s="1262"/>
      <c r="N94" s="1262" t="s">
        <v>1039</v>
      </c>
      <c r="O94" s="1262" t="s">
        <v>1039</v>
      </c>
      <c r="P94" s="946" t="s">
        <v>4256</v>
      </c>
      <c r="Q94" s="945"/>
      <c r="R94" s="945"/>
      <c r="S94" s="945"/>
      <c r="T94" s="945"/>
      <c r="U94" s="945"/>
    </row>
    <row r="95" spans="1:21">
      <c r="A95" s="839">
        <v>86</v>
      </c>
      <c r="B95" s="1262">
        <v>6</v>
      </c>
      <c r="C95" s="949" t="s">
        <v>4032</v>
      </c>
      <c r="D95" s="949"/>
      <c r="E95" s="949"/>
      <c r="F95" s="949"/>
      <c r="G95" s="1720" t="s">
        <v>7685</v>
      </c>
      <c r="H95" s="949"/>
      <c r="I95" s="1252" t="s">
        <v>4026</v>
      </c>
      <c r="J95" s="951">
        <v>18</v>
      </c>
      <c r="K95" s="951">
        <v>92</v>
      </c>
      <c r="L95" s="1470">
        <v>86</v>
      </c>
      <c r="M95" s="1262"/>
      <c r="N95" s="1262" t="s">
        <v>1039</v>
      </c>
      <c r="O95" s="1262" t="s">
        <v>1039</v>
      </c>
      <c r="P95" s="946" t="s">
        <v>4256</v>
      </c>
      <c r="Q95" s="945"/>
      <c r="R95" s="945"/>
      <c r="S95" s="945"/>
      <c r="T95" s="945"/>
      <c r="U95" s="945"/>
    </row>
    <row r="96" spans="1:21">
      <c r="A96" s="839">
        <v>87</v>
      </c>
      <c r="B96" s="1262">
        <v>7</v>
      </c>
      <c r="C96" s="949" t="s">
        <v>4033</v>
      </c>
      <c r="D96" s="949"/>
      <c r="E96" s="949"/>
      <c r="F96" s="949"/>
      <c r="G96" s="1720" t="s">
        <v>7685</v>
      </c>
      <c r="H96" s="949"/>
      <c r="I96" s="1252" t="s">
        <v>4026</v>
      </c>
      <c r="J96" s="951">
        <v>5</v>
      </c>
      <c r="K96" s="951">
        <v>138</v>
      </c>
      <c r="L96" s="1470">
        <v>260</v>
      </c>
      <c r="M96" s="1262"/>
      <c r="N96" s="1262" t="s">
        <v>1039</v>
      </c>
      <c r="O96" s="1262" t="s">
        <v>1039</v>
      </c>
      <c r="P96" s="946" t="s">
        <v>4256</v>
      </c>
      <c r="Q96" s="945"/>
      <c r="R96" s="945"/>
      <c r="S96" s="945"/>
      <c r="T96" s="945"/>
      <c r="U96" s="945"/>
    </row>
    <row r="97" spans="1:21">
      <c r="A97" s="839">
        <v>88</v>
      </c>
      <c r="B97" s="1262">
        <v>8</v>
      </c>
      <c r="C97" s="949" t="s">
        <v>4034</v>
      </c>
      <c r="D97" s="949"/>
      <c r="E97" s="949"/>
      <c r="F97" s="949"/>
      <c r="G97" s="1720" t="s">
        <v>7685</v>
      </c>
      <c r="H97" s="949"/>
      <c r="I97" s="1252" t="s">
        <v>4026</v>
      </c>
      <c r="J97" s="951">
        <v>9</v>
      </c>
      <c r="K97" s="951">
        <v>385</v>
      </c>
      <c r="L97" s="1470">
        <v>670</v>
      </c>
      <c r="M97" s="1262"/>
      <c r="N97" s="1262" t="s">
        <v>1039</v>
      </c>
      <c r="O97" s="1262" t="s">
        <v>1039</v>
      </c>
      <c r="P97" s="946" t="s">
        <v>4256</v>
      </c>
      <c r="Q97" s="945"/>
      <c r="R97" s="945"/>
      <c r="S97" s="945"/>
      <c r="T97" s="945"/>
      <c r="U97" s="945"/>
    </row>
    <row r="98" spans="1:21">
      <c r="A98" s="839">
        <v>89</v>
      </c>
      <c r="B98" s="1262">
        <v>9</v>
      </c>
      <c r="C98" s="949" t="s">
        <v>4035</v>
      </c>
      <c r="D98" s="949"/>
      <c r="E98" s="949"/>
      <c r="F98" s="949"/>
      <c r="G98" s="1720" t="s">
        <v>7685</v>
      </c>
      <c r="H98" s="949"/>
      <c r="I98" s="1252" t="s">
        <v>4026</v>
      </c>
      <c r="J98" s="951">
        <v>5</v>
      </c>
      <c r="K98" s="951">
        <v>2110</v>
      </c>
      <c r="L98" s="1470">
        <v>4872.9539999999997</v>
      </c>
      <c r="M98" s="1262"/>
      <c r="N98" s="1262" t="s">
        <v>775</v>
      </c>
      <c r="O98" s="1262" t="s">
        <v>775</v>
      </c>
      <c r="P98" s="946" t="s">
        <v>4256</v>
      </c>
      <c r="Q98" s="945"/>
      <c r="R98" s="945"/>
      <c r="S98" s="945"/>
      <c r="T98" s="945"/>
      <c r="U98" s="945"/>
    </row>
    <row r="99" spans="1:21">
      <c r="A99" s="839">
        <v>90</v>
      </c>
      <c r="B99" s="1262">
        <v>10</v>
      </c>
      <c r="C99" s="949" t="s">
        <v>4036</v>
      </c>
      <c r="D99" s="949"/>
      <c r="E99" s="949"/>
      <c r="F99" s="949"/>
      <c r="G99" s="1720" t="s">
        <v>7685</v>
      </c>
      <c r="H99" s="949"/>
      <c r="I99" s="1252" t="s">
        <v>4026</v>
      </c>
      <c r="J99" s="951">
        <v>6</v>
      </c>
      <c r="K99" s="951" t="s">
        <v>4038</v>
      </c>
      <c r="L99" s="3950">
        <v>17000</v>
      </c>
      <c r="M99" s="1262"/>
      <c r="N99" s="1262" t="s">
        <v>4037</v>
      </c>
      <c r="O99" s="1262" t="s">
        <v>4037</v>
      </c>
      <c r="P99" s="946" t="s">
        <v>4256</v>
      </c>
      <c r="Q99" s="945"/>
      <c r="R99" s="945"/>
      <c r="S99" s="945"/>
      <c r="T99" s="945"/>
      <c r="U99" s="945"/>
    </row>
    <row r="100" spans="1:21">
      <c r="A100" s="839">
        <v>91</v>
      </c>
      <c r="B100" s="1262">
        <v>11</v>
      </c>
      <c r="C100" s="949" t="s">
        <v>4039</v>
      </c>
      <c r="D100" s="949"/>
      <c r="E100" s="949"/>
      <c r="F100" s="949"/>
      <c r="G100" s="1720" t="s">
        <v>7685</v>
      </c>
      <c r="H100" s="949"/>
      <c r="I100" s="1252" t="s">
        <v>4026</v>
      </c>
      <c r="J100" s="951">
        <v>11</v>
      </c>
      <c r="K100" s="951" t="s">
        <v>4040</v>
      </c>
      <c r="L100" s="3950"/>
      <c r="M100" s="1262"/>
      <c r="N100" s="1262" t="s">
        <v>4037</v>
      </c>
      <c r="O100" s="1262" t="s">
        <v>4037</v>
      </c>
      <c r="P100" s="946" t="s">
        <v>4256</v>
      </c>
      <c r="Q100" s="945"/>
      <c r="R100" s="945"/>
      <c r="S100" s="945"/>
      <c r="T100" s="945"/>
      <c r="U100" s="945"/>
    </row>
    <row r="101" spans="1:21" ht="31.5">
      <c r="A101" s="839">
        <v>92</v>
      </c>
      <c r="B101" s="1262">
        <v>12</v>
      </c>
      <c r="C101" s="950" t="s">
        <v>4041</v>
      </c>
      <c r="D101" s="950"/>
      <c r="E101" s="950"/>
      <c r="F101" s="950"/>
      <c r="G101" s="1720" t="s">
        <v>7685</v>
      </c>
      <c r="H101" s="950"/>
      <c r="I101" s="1252" t="s">
        <v>4026</v>
      </c>
      <c r="J101" s="951">
        <v>5</v>
      </c>
      <c r="K101" s="951" t="s">
        <v>4042</v>
      </c>
      <c r="L101" s="1470">
        <v>5016.8500000000004</v>
      </c>
      <c r="M101" s="1262"/>
      <c r="N101" s="1262" t="s">
        <v>840</v>
      </c>
      <c r="O101" s="1262" t="s">
        <v>840</v>
      </c>
      <c r="P101" s="946" t="s">
        <v>4256</v>
      </c>
      <c r="Q101" s="945"/>
      <c r="R101" s="945"/>
      <c r="S101" s="945"/>
      <c r="T101" s="945"/>
      <c r="U101" s="945"/>
    </row>
    <row r="102" spans="1:21" ht="31.5">
      <c r="A102" s="839">
        <v>93</v>
      </c>
      <c r="B102" s="1262">
        <v>13</v>
      </c>
      <c r="C102" s="950" t="s">
        <v>4043</v>
      </c>
      <c r="D102" s="950"/>
      <c r="E102" s="950"/>
      <c r="F102" s="950"/>
      <c r="G102" s="1720" t="s">
        <v>7685</v>
      </c>
      <c r="H102" s="950"/>
      <c r="I102" s="1252" t="s">
        <v>4026</v>
      </c>
      <c r="J102" s="951">
        <v>5</v>
      </c>
      <c r="K102" s="951" t="s">
        <v>4042</v>
      </c>
      <c r="L102" s="1470"/>
      <c r="M102" s="1262"/>
      <c r="N102" s="1262" t="s">
        <v>3941</v>
      </c>
      <c r="O102" s="1262" t="s">
        <v>3941</v>
      </c>
      <c r="P102" s="946" t="s">
        <v>4256</v>
      </c>
      <c r="Q102" s="945"/>
      <c r="R102" s="945"/>
      <c r="S102" s="945"/>
      <c r="T102" s="945"/>
      <c r="U102" s="945"/>
    </row>
    <row r="103" spans="1:21">
      <c r="A103" s="839">
        <v>94</v>
      </c>
      <c r="B103" s="1262">
        <v>14</v>
      </c>
      <c r="C103" s="950" t="s">
        <v>4044</v>
      </c>
      <c r="D103" s="950"/>
      <c r="E103" s="950"/>
      <c r="F103" s="950"/>
      <c r="G103" s="1720" t="s">
        <v>7685</v>
      </c>
      <c r="H103" s="950"/>
      <c r="I103" s="1252" t="s">
        <v>4026</v>
      </c>
      <c r="J103" s="951">
        <v>5</v>
      </c>
      <c r="K103" s="951">
        <v>2073</v>
      </c>
      <c r="L103" s="1470">
        <v>12372.806</v>
      </c>
      <c r="M103" s="1262"/>
      <c r="N103" s="1262" t="s">
        <v>775</v>
      </c>
      <c r="O103" s="1262" t="s">
        <v>775</v>
      </c>
      <c r="P103" s="946" t="s">
        <v>4256</v>
      </c>
      <c r="Q103" s="945"/>
      <c r="R103" s="945"/>
      <c r="S103" s="945"/>
      <c r="T103" s="945"/>
      <c r="U103" s="945"/>
    </row>
    <row r="104" spans="1:21">
      <c r="A104" s="839">
        <v>95</v>
      </c>
      <c r="B104" s="1262">
        <v>15</v>
      </c>
      <c r="C104" s="950" t="s">
        <v>4045</v>
      </c>
      <c r="D104" s="950"/>
      <c r="E104" s="950"/>
      <c r="F104" s="950"/>
      <c r="G104" s="1720" t="s">
        <v>7685</v>
      </c>
      <c r="H104" s="950"/>
      <c r="I104" s="1252" t="s">
        <v>4026</v>
      </c>
      <c r="J104" s="951">
        <v>5</v>
      </c>
      <c r="K104" s="951" t="s">
        <v>4046</v>
      </c>
      <c r="L104" s="1470">
        <v>7090.5370000000003</v>
      </c>
      <c r="M104" s="1262"/>
      <c r="N104" s="1262" t="s">
        <v>775</v>
      </c>
      <c r="O104" s="1262" t="s">
        <v>775</v>
      </c>
      <c r="P104" s="946" t="s">
        <v>4256</v>
      </c>
      <c r="Q104" s="945"/>
      <c r="R104" s="945"/>
      <c r="S104" s="945"/>
      <c r="T104" s="945"/>
      <c r="U104" s="945"/>
    </row>
    <row r="105" spans="1:21">
      <c r="A105" s="839">
        <v>96</v>
      </c>
      <c r="B105" s="1262">
        <v>16</v>
      </c>
      <c r="C105" s="950" t="s">
        <v>4047</v>
      </c>
      <c r="D105" s="950"/>
      <c r="E105" s="950"/>
      <c r="F105" s="950"/>
      <c r="G105" s="1720" t="s">
        <v>7685</v>
      </c>
      <c r="H105" s="950"/>
      <c r="I105" s="1252" t="s">
        <v>4026</v>
      </c>
      <c r="J105" s="951">
        <v>6</v>
      </c>
      <c r="K105" s="951">
        <v>69</v>
      </c>
      <c r="L105" s="1470">
        <v>73357.585999999996</v>
      </c>
      <c r="M105" s="1262"/>
      <c r="N105" s="1262" t="s">
        <v>840</v>
      </c>
      <c r="O105" s="1262" t="s">
        <v>840</v>
      </c>
      <c r="P105" s="946" t="s">
        <v>4256</v>
      </c>
      <c r="Q105" s="945"/>
      <c r="R105" s="945"/>
      <c r="S105" s="945"/>
      <c r="T105" s="945"/>
      <c r="U105" s="945"/>
    </row>
    <row r="106" spans="1:21">
      <c r="A106" s="839">
        <v>97</v>
      </c>
      <c r="B106" s="1262">
        <v>17</v>
      </c>
      <c r="C106" s="950" t="s">
        <v>4048</v>
      </c>
      <c r="D106" s="950"/>
      <c r="E106" s="950"/>
      <c r="F106" s="950"/>
      <c r="G106" s="1720" t="s">
        <v>7685</v>
      </c>
      <c r="H106" s="950"/>
      <c r="I106" s="1252" t="s">
        <v>4026</v>
      </c>
      <c r="J106" s="951">
        <v>9</v>
      </c>
      <c r="K106" s="951">
        <v>627</v>
      </c>
      <c r="L106" s="1470">
        <v>7899.9809999999998</v>
      </c>
      <c r="M106" s="1262"/>
      <c r="N106" s="1262" t="s">
        <v>979</v>
      </c>
      <c r="O106" s="1262" t="s">
        <v>979</v>
      </c>
      <c r="P106" s="946" t="s">
        <v>4256</v>
      </c>
      <c r="Q106" s="945"/>
      <c r="R106" s="945"/>
      <c r="S106" s="945"/>
      <c r="T106" s="945"/>
      <c r="U106" s="945"/>
    </row>
    <row r="107" spans="1:21">
      <c r="A107" s="839">
        <v>98</v>
      </c>
      <c r="B107" s="1262">
        <v>18</v>
      </c>
      <c r="C107" s="950" t="s">
        <v>4049</v>
      </c>
      <c r="D107" s="950"/>
      <c r="E107" s="950"/>
      <c r="F107" s="950"/>
      <c r="G107" s="1720" t="s">
        <v>7685</v>
      </c>
      <c r="H107" s="950"/>
      <c r="I107" s="1252" t="s">
        <v>4026</v>
      </c>
      <c r="J107" s="951">
        <v>9</v>
      </c>
      <c r="K107" s="951">
        <v>628</v>
      </c>
      <c r="L107" s="1470">
        <v>5508</v>
      </c>
      <c r="M107" s="1262"/>
      <c r="N107" s="1262" t="s">
        <v>3941</v>
      </c>
      <c r="O107" s="1262" t="s">
        <v>3941</v>
      </c>
      <c r="P107" s="946" t="s">
        <v>4256</v>
      </c>
      <c r="Q107" s="945"/>
      <c r="R107" s="945"/>
      <c r="S107" s="945"/>
      <c r="T107" s="945"/>
      <c r="U107" s="945"/>
    </row>
    <row r="108" spans="1:21">
      <c r="A108" s="839">
        <v>99</v>
      </c>
      <c r="B108" s="1262">
        <v>19</v>
      </c>
      <c r="C108" s="950" t="s">
        <v>4050</v>
      </c>
      <c r="D108" s="950"/>
      <c r="E108" s="950"/>
      <c r="F108" s="950"/>
      <c r="G108" s="1720" t="s">
        <v>7685</v>
      </c>
      <c r="H108" s="950"/>
      <c r="I108" s="1252" t="s">
        <v>4026</v>
      </c>
      <c r="J108" s="951">
        <v>10</v>
      </c>
      <c r="K108" s="951">
        <v>282</v>
      </c>
      <c r="L108" s="1470">
        <v>10457.528</v>
      </c>
      <c r="M108" s="1262"/>
      <c r="N108" s="1262" t="s">
        <v>775</v>
      </c>
      <c r="O108" s="1262" t="s">
        <v>775</v>
      </c>
      <c r="P108" s="946" t="s">
        <v>4256</v>
      </c>
      <c r="Q108" s="945"/>
      <c r="R108" s="945"/>
      <c r="S108" s="945"/>
      <c r="T108" s="945"/>
      <c r="U108" s="945"/>
    </row>
    <row r="109" spans="1:21">
      <c r="A109" s="839">
        <v>100</v>
      </c>
      <c r="B109" s="3948">
        <v>20</v>
      </c>
      <c r="C109" s="3949" t="s">
        <v>4051</v>
      </c>
      <c r="D109" s="1260"/>
      <c r="E109" s="1260"/>
      <c r="F109" s="1260"/>
      <c r="G109" s="1720" t="s">
        <v>7685</v>
      </c>
      <c r="H109" s="1260"/>
      <c r="I109" s="1252" t="s">
        <v>4026</v>
      </c>
      <c r="J109" s="951">
        <v>10</v>
      </c>
      <c r="K109" s="951" t="s">
        <v>4052</v>
      </c>
      <c r="L109" s="3950">
        <v>4565.9660000000003</v>
      </c>
      <c r="M109" s="3951"/>
      <c r="N109" s="3948" t="s">
        <v>751</v>
      </c>
      <c r="O109" s="3948" t="s">
        <v>751</v>
      </c>
      <c r="P109" s="946" t="s">
        <v>4256</v>
      </c>
      <c r="Q109" s="945"/>
      <c r="R109" s="945"/>
      <c r="S109" s="945"/>
      <c r="T109" s="945"/>
      <c r="U109" s="945"/>
    </row>
    <row r="110" spans="1:21">
      <c r="A110" s="839">
        <v>101</v>
      </c>
      <c r="B110" s="3948"/>
      <c r="C110" s="3949"/>
      <c r="D110" s="1260"/>
      <c r="E110" s="1260"/>
      <c r="F110" s="1260"/>
      <c r="G110" s="1720" t="s">
        <v>7685</v>
      </c>
      <c r="H110" s="1260"/>
      <c r="I110" s="1252" t="s">
        <v>4026</v>
      </c>
      <c r="J110" s="951">
        <v>11</v>
      </c>
      <c r="K110" s="951" t="s">
        <v>4053</v>
      </c>
      <c r="L110" s="3950"/>
      <c r="M110" s="3952"/>
      <c r="N110" s="3948"/>
      <c r="O110" s="3948"/>
      <c r="P110" s="946" t="s">
        <v>4256</v>
      </c>
      <c r="Q110" s="945"/>
      <c r="R110" s="945"/>
      <c r="S110" s="945"/>
      <c r="T110" s="945"/>
      <c r="U110" s="945"/>
    </row>
    <row r="111" spans="1:21">
      <c r="A111" s="839">
        <v>102</v>
      </c>
      <c r="B111" s="1262">
        <v>21</v>
      </c>
      <c r="C111" s="949" t="s">
        <v>4054</v>
      </c>
      <c r="D111" s="949"/>
      <c r="E111" s="949"/>
      <c r="F111" s="949"/>
      <c r="G111" s="1720" t="s">
        <v>7685</v>
      </c>
      <c r="H111" s="949"/>
      <c r="I111" s="1252" t="s">
        <v>4026</v>
      </c>
      <c r="J111" s="951">
        <v>10</v>
      </c>
      <c r="K111" s="951">
        <v>1026</v>
      </c>
      <c r="L111" s="1470">
        <v>28949.163</v>
      </c>
      <c r="M111" s="1262"/>
      <c r="N111" s="1262" t="s">
        <v>756</v>
      </c>
      <c r="O111" s="1262" t="s">
        <v>756</v>
      </c>
      <c r="P111" s="946" t="s">
        <v>4256</v>
      </c>
      <c r="Q111" s="945"/>
      <c r="R111" s="945"/>
      <c r="S111" s="945"/>
      <c r="T111" s="945"/>
      <c r="U111" s="945"/>
    </row>
    <row r="112" spans="1:21">
      <c r="A112" s="839">
        <v>103</v>
      </c>
      <c r="B112" s="1259">
        <v>1</v>
      </c>
      <c r="C112" s="1260"/>
      <c r="D112" s="1260"/>
      <c r="E112" s="1260"/>
      <c r="F112" s="1260"/>
      <c r="G112" s="1720" t="s">
        <v>7685</v>
      </c>
      <c r="H112" s="1260"/>
      <c r="I112" s="1252" t="s">
        <v>4055</v>
      </c>
      <c r="J112" s="1259">
        <v>43</v>
      </c>
      <c r="K112" s="951">
        <v>153</v>
      </c>
      <c r="L112" s="1470">
        <v>248.78700000000001</v>
      </c>
      <c r="M112" s="1258"/>
      <c r="N112" s="1262" t="s">
        <v>3928</v>
      </c>
      <c r="O112" s="1262" t="s">
        <v>3928</v>
      </c>
      <c r="P112" s="946" t="s">
        <v>4256</v>
      </c>
      <c r="Q112" s="945"/>
      <c r="R112" s="945"/>
      <c r="S112" s="945"/>
      <c r="T112" s="945"/>
      <c r="U112" s="945"/>
    </row>
    <row r="113" spans="1:21">
      <c r="A113" s="839">
        <v>104</v>
      </c>
      <c r="B113" s="1259">
        <v>2</v>
      </c>
      <c r="C113" s="949" t="s">
        <v>4056</v>
      </c>
      <c r="D113" s="949"/>
      <c r="E113" s="949"/>
      <c r="F113" s="949"/>
      <c r="G113" s="1720" t="s">
        <v>7685</v>
      </c>
      <c r="H113" s="949"/>
      <c r="I113" s="1252" t="s">
        <v>4055</v>
      </c>
      <c r="J113" s="951">
        <v>17</v>
      </c>
      <c r="K113" s="951">
        <v>241</v>
      </c>
      <c r="L113" s="1470">
        <v>4269.9440000000004</v>
      </c>
      <c r="M113" s="1262"/>
      <c r="N113" s="1262" t="s">
        <v>754</v>
      </c>
      <c r="O113" s="1262" t="s">
        <v>754</v>
      </c>
      <c r="P113" s="946" t="s">
        <v>4256</v>
      </c>
      <c r="Q113" s="945"/>
      <c r="R113" s="945"/>
      <c r="S113" s="945"/>
      <c r="T113" s="945"/>
      <c r="U113" s="945"/>
    </row>
    <row r="114" spans="1:21">
      <c r="A114" s="839">
        <v>105</v>
      </c>
      <c r="B114" s="1259">
        <v>3</v>
      </c>
      <c r="C114" s="949" t="s">
        <v>3438</v>
      </c>
      <c r="D114" s="949"/>
      <c r="E114" s="949"/>
      <c r="F114" s="949"/>
      <c r="G114" s="1720" t="s">
        <v>7685</v>
      </c>
      <c r="H114" s="949"/>
      <c r="I114" s="1252" t="s">
        <v>4055</v>
      </c>
      <c r="J114" s="951">
        <v>22</v>
      </c>
      <c r="K114" s="951">
        <v>11</v>
      </c>
      <c r="L114" s="1470">
        <v>2409.65</v>
      </c>
      <c r="M114" s="1262"/>
      <c r="N114" s="1262" t="s">
        <v>840</v>
      </c>
      <c r="O114" s="1262" t="s">
        <v>840</v>
      </c>
      <c r="P114" s="946" t="s">
        <v>4256</v>
      </c>
      <c r="Q114" s="945"/>
      <c r="R114" s="945"/>
      <c r="S114" s="945"/>
      <c r="T114" s="945"/>
      <c r="U114" s="945"/>
    </row>
    <row r="115" spans="1:21">
      <c r="A115" s="839">
        <v>106</v>
      </c>
      <c r="B115" s="1259">
        <v>4</v>
      </c>
      <c r="C115" s="949" t="s">
        <v>4057</v>
      </c>
      <c r="D115" s="949"/>
      <c r="E115" s="949"/>
      <c r="F115" s="949"/>
      <c r="G115" s="1720" t="s">
        <v>7685</v>
      </c>
      <c r="H115" s="949"/>
      <c r="I115" s="1252" t="s">
        <v>4055</v>
      </c>
      <c r="J115" s="951">
        <v>22</v>
      </c>
      <c r="K115" s="951">
        <v>515</v>
      </c>
      <c r="L115" s="1470">
        <v>5231.5810000000001</v>
      </c>
      <c r="M115" s="1262"/>
      <c r="N115" s="1262" t="s">
        <v>775</v>
      </c>
      <c r="O115" s="1262" t="s">
        <v>775</v>
      </c>
      <c r="P115" s="946" t="s">
        <v>4256</v>
      </c>
      <c r="Q115" s="945"/>
      <c r="R115" s="945"/>
      <c r="S115" s="945"/>
      <c r="T115" s="945"/>
      <c r="U115" s="945"/>
    </row>
    <row r="116" spans="1:21">
      <c r="A116" s="839">
        <v>107</v>
      </c>
      <c r="B116" s="1259">
        <v>5</v>
      </c>
      <c r="C116" s="949" t="s">
        <v>4058</v>
      </c>
      <c r="D116" s="949"/>
      <c r="E116" s="949"/>
      <c r="F116" s="949"/>
      <c r="G116" s="1720" t="s">
        <v>7685</v>
      </c>
      <c r="H116" s="949"/>
      <c r="I116" s="1252" t="s">
        <v>4055</v>
      </c>
      <c r="J116" s="951">
        <v>22</v>
      </c>
      <c r="K116" s="951">
        <v>239</v>
      </c>
      <c r="L116" s="1470">
        <v>4139.7129999999997</v>
      </c>
      <c r="M116" s="1262"/>
      <c r="N116" s="1262" t="s">
        <v>979</v>
      </c>
      <c r="O116" s="1262" t="s">
        <v>979</v>
      </c>
      <c r="P116" s="946" t="s">
        <v>4256</v>
      </c>
      <c r="Q116" s="945"/>
      <c r="R116" s="945"/>
      <c r="S116" s="945"/>
      <c r="T116" s="945"/>
      <c r="U116" s="945"/>
    </row>
    <row r="117" spans="1:21">
      <c r="A117" s="839">
        <v>108</v>
      </c>
      <c r="B117" s="1259">
        <v>6</v>
      </c>
      <c r="C117" s="949" t="s">
        <v>4059</v>
      </c>
      <c r="D117" s="949"/>
      <c r="E117" s="949"/>
      <c r="F117" s="949"/>
      <c r="G117" s="1720" t="s">
        <v>7685</v>
      </c>
      <c r="H117" s="949"/>
      <c r="I117" s="1252" t="s">
        <v>4055</v>
      </c>
      <c r="J117" s="951">
        <v>27</v>
      </c>
      <c r="K117" s="951">
        <v>510</v>
      </c>
      <c r="L117" s="1470">
        <v>15778.531000000001</v>
      </c>
      <c r="M117" s="1262"/>
      <c r="N117" s="1262" t="s">
        <v>775</v>
      </c>
      <c r="O117" s="1262" t="s">
        <v>775</v>
      </c>
      <c r="P117" s="946" t="s">
        <v>4256</v>
      </c>
      <c r="Q117" s="945"/>
      <c r="R117" s="945"/>
      <c r="S117" s="945"/>
      <c r="T117" s="945"/>
      <c r="U117" s="945"/>
    </row>
    <row r="118" spans="1:21">
      <c r="A118" s="839">
        <v>109</v>
      </c>
      <c r="B118" s="1259">
        <v>7</v>
      </c>
      <c r="C118" s="950" t="s">
        <v>4060</v>
      </c>
      <c r="D118" s="950"/>
      <c r="E118" s="950"/>
      <c r="F118" s="950"/>
      <c r="G118" s="1720" t="s">
        <v>7685</v>
      </c>
      <c r="H118" s="950"/>
      <c r="I118" s="1252" t="s">
        <v>4055</v>
      </c>
      <c r="J118" s="951">
        <v>27</v>
      </c>
      <c r="K118" s="951">
        <v>260</v>
      </c>
      <c r="L118" s="1470">
        <v>32926.817999999999</v>
      </c>
      <c r="M118" s="1262"/>
      <c r="N118" s="1262" t="s">
        <v>775</v>
      </c>
      <c r="O118" s="1262" t="s">
        <v>775</v>
      </c>
      <c r="P118" s="946" t="s">
        <v>4256</v>
      </c>
      <c r="Q118" s="945"/>
      <c r="R118" s="945"/>
      <c r="S118" s="945"/>
      <c r="T118" s="945"/>
      <c r="U118" s="945"/>
    </row>
    <row r="119" spans="1:21">
      <c r="A119" s="839">
        <v>110</v>
      </c>
      <c r="B119" s="1259">
        <v>8</v>
      </c>
      <c r="C119" s="950" t="s">
        <v>4061</v>
      </c>
      <c r="D119" s="950"/>
      <c r="E119" s="950"/>
      <c r="F119" s="950"/>
      <c r="G119" s="1720" t="s">
        <v>7685</v>
      </c>
      <c r="H119" s="950"/>
      <c r="I119" s="1252" t="s">
        <v>4055</v>
      </c>
      <c r="J119" s="951">
        <v>28</v>
      </c>
      <c r="K119" s="951">
        <v>65</v>
      </c>
      <c r="L119" s="1470">
        <v>3481.2280000000001</v>
      </c>
      <c r="M119" s="1262"/>
      <c r="N119" s="1262" t="s">
        <v>775</v>
      </c>
      <c r="O119" s="1262" t="s">
        <v>775</v>
      </c>
      <c r="P119" s="946" t="s">
        <v>4256</v>
      </c>
      <c r="Q119" s="945"/>
      <c r="R119" s="945"/>
      <c r="S119" s="945"/>
      <c r="T119" s="945"/>
      <c r="U119" s="945"/>
    </row>
    <row r="120" spans="1:21">
      <c r="A120" s="839">
        <v>111</v>
      </c>
      <c r="B120" s="1259">
        <v>9</v>
      </c>
      <c r="C120" s="3949" t="s">
        <v>4062</v>
      </c>
      <c r="D120" s="1260"/>
      <c r="E120" s="1260"/>
      <c r="F120" s="1260"/>
      <c r="G120" s="1720" t="s">
        <v>7685</v>
      </c>
      <c r="H120" s="1260"/>
      <c r="I120" s="1252" t="s">
        <v>4055</v>
      </c>
      <c r="J120" s="951">
        <v>28</v>
      </c>
      <c r="K120" s="951">
        <v>415</v>
      </c>
      <c r="L120" s="1470">
        <v>1282</v>
      </c>
      <c r="M120" s="3951"/>
      <c r="N120" s="3951" t="s">
        <v>775</v>
      </c>
      <c r="O120" s="3951" t="s">
        <v>775</v>
      </c>
      <c r="P120" s="946" t="s">
        <v>4256</v>
      </c>
      <c r="Q120" s="945"/>
      <c r="R120" s="945"/>
      <c r="S120" s="945"/>
      <c r="T120" s="945"/>
      <c r="U120" s="945"/>
    </row>
    <row r="121" spans="1:21">
      <c r="A121" s="839">
        <v>112</v>
      </c>
      <c r="B121" s="1259">
        <v>10</v>
      </c>
      <c r="C121" s="3959"/>
      <c r="D121" s="1263"/>
      <c r="E121" s="1263"/>
      <c r="F121" s="1263"/>
      <c r="G121" s="1720" t="s">
        <v>7685</v>
      </c>
      <c r="H121" s="1263"/>
      <c r="I121" s="1252" t="s">
        <v>4055</v>
      </c>
      <c r="J121" s="951">
        <v>32</v>
      </c>
      <c r="K121" s="951" t="s">
        <v>4063</v>
      </c>
      <c r="L121" s="1470">
        <v>24597</v>
      </c>
      <c r="M121" s="3960"/>
      <c r="N121" s="3960"/>
      <c r="O121" s="3960"/>
      <c r="P121" s="946" t="s">
        <v>4256</v>
      </c>
      <c r="Q121" s="945"/>
      <c r="R121" s="945"/>
      <c r="S121" s="945"/>
      <c r="T121" s="945"/>
      <c r="U121" s="945"/>
    </row>
    <row r="122" spans="1:21">
      <c r="A122" s="839">
        <v>113</v>
      </c>
      <c r="B122" s="1259">
        <v>11</v>
      </c>
      <c r="C122" s="1260" t="s">
        <v>4064</v>
      </c>
      <c r="D122" s="1260"/>
      <c r="E122" s="1260"/>
      <c r="F122" s="1260"/>
      <c r="G122" s="1720" t="s">
        <v>7685</v>
      </c>
      <c r="H122" s="1260"/>
      <c r="I122" s="1252" t="s">
        <v>4055</v>
      </c>
      <c r="J122" s="951">
        <v>32</v>
      </c>
      <c r="K122" s="951">
        <v>124</v>
      </c>
      <c r="L122" s="1468">
        <v>48853.517999999996</v>
      </c>
      <c r="M122" s="1262"/>
      <c r="N122" s="1259" t="s">
        <v>775</v>
      </c>
      <c r="O122" s="1259" t="s">
        <v>775</v>
      </c>
      <c r="P122" s="946" t="s">
        <v>4256</v>
      </c>
      <c r="Q122" s="945"/>
      <c r="R122" s="945"/>
      <c r="S122" s="945"/>
      <c r="T122" s="945"/>
      <c r="U122" s="945"/>
    </row>
    <row r="123" spans="1:21">
      <c r="A123" s="839">
        <v>114</v>
      </c>
      <c r="B123" s="1259">
        <v>12</v>
      </c>
      <c r="C123" s="950" t="s">
        <v>4065</v>
      </c>
      <c r="D123" s="950"/>
      <c r="E123" s="950"/>
      <c r="F123" s="950"/>
      <c r="G123" s="1720" t="s">
        <v>7685</v>
      </c>
      <c r="H123" s="950"/>
      <c r="I123" s="1252" t="s">
        <v>4055</v>
      </c>
      <c r="J123" s="951">
        <v>32</v>
      </c>
      <c r="K123" s="951">
        <v>127</v>
      </c>
      <c r="L123" s="1470">
        <v>3314.71</v>
      </c>
      <c r="M123" s="1262"/>
      <c r="N123" s="1262" t="s">
        <v>1039</v>
      </c>
      <c r="O123" s="1262" t="s">
        <v>1039</v>
      </c>
      <c r="P123" s="946" t="s">
        <v>4256</v>
      </c>
      <c r="Q123" s="945"/>
      <c r="R123" s="945"/>
      <c r="S123" s="945"/>
      <c r="T123" s="945"/>
      <c r="U123" s="945"/>
    </row>
    <row r="124" spans="1:21">
      <c r="A124" s="839">
        <v>115</v>
      </c>
      <c r="B124" s="1259">
        <v>1</v>
      </c>
      <c r="C124" s="950" t="s">
        <v>4066</v>
      </c>
      <c r="D124" s="950"/>
      <c r="E124" s="950"/>
      <c r="F124" s="950"/>
      <c r="G124" s="1720" t="s">
        <v>7685</v>
      </c>
      <c r="H124" s="950"/>
      <c r="I124" s="1251" t="s">
        <v>4067</v>
      </c>
      <c r="J124" s="1259">
        <v>2</v>
      </c>
      <c r="K124" s="1258" t="s">
        <v>4068</v>
      </c>
      <c r="L124" s="1469">
        <v>549.56200000000001</v>
      </c>
      <c r="M124" s="1258"/>
      <c r="N124" s="1258" t="s">
        <v>1039</v>
      </c>
      <c r="O124" s="1258" t="s">
        <v>1039</v>
      </c>
      <c r="P124" s="946" t="s">
        <v>4256</v>
      </c>
      <c r="Q124" s="945"/>
      <c r="R124" s="945"/>
      <c r="S124" s="945"/>
      <c r="T124" s="945"/>
      <c r="U124" s="945"/>
    </row>
    <row r="125" spans="1:21">
      <c r="A125" s="839">
        <v>116</v>
      </c>
      <c r="B125" s="1259">
        <v>2</v>
      </c>
      <c r="C125" s="950" t="s">
        <v>4069</v>
      </c>
      <c r="D125" s="950"/>
      <c r="E125" s="950"/>
      <c r="F125" s="950"/>
      <c r="G125" s="1720" t="s">
        <v>7685</v>
      </c>
      <c r="H125" s="950"/>
      <c r="I125" s="1251" t="s">
        <v>4067</v>
      </c>
      <c r="J125" s="1259">
        <v>2</v>
      </c>
      <c r="K125" s="1258">
        <v>3</v>
      </c>
      <c r="L125" s="1468">
        <v>1609.6579999999999</v>
      </c>
      <c r="M125" s="1258"/>
      <c r="N125" s="1262" t="s">
        <v>1039</v>
      </c>
      <c r="O125" s="1262" t="s">
        <v>1039</v>
      </c>
      <c r="P125" s="946" t="s">
        <v>4256</v>
      </c>
      <c r="Q125" s="945"/>
      <c r="R125" s="945"/>
      <c r="S125" s="945"/>
      <c r="T125" s="945"/>
      <c r="U125" s="945"/>
    </row>
    <row r="126" spans="1:21">
      <c r="A126" s="839">
        <v>117</v>
      </c>
      <c r="B126" s="1259">
        <v>3</v>
      </c>
      <c r="C126" s="949" t="s">
        <v>4070</v>
      </c>
      <c r="D126" s="949"/>
      <c r="E126" s="949"/>
      <c r="F126" s="949"/>
      <c r="G126" s="1720" t="s">
        <v>7685</v>
      </c>
      <c r="H126" s="949"/>
      <c r="I126" s="1251" t="s">
        <v>4067</v>
      </c>
      <c r="J126" s="1259">
        <v>2</v>
      </c>
      <c r="K126" s="1258">
        <v>4</v>
      </c>
      <c r="L126" s="1468">
        <v>1512.1869999999999</v>
      </c>
      <c r="M126" s="1258"/>
      <c r="N126" s="1262" t="s">
        <v>1039</v>
      </c>
      <c r="O126" s="1262" t="s">
        <v>1039</v>
      </c>
      <c r="P126" s="946" t="s">
        <v>4256</v>
      </c>
      <c r="Q126" s="945"/>
      <c r="R126" s="945"/>
      <c r="S126" s="945"/>
      <c r="T126" s="945"/>
      <c r="U126" s="945"/>
    </row>
    <row r="127" spans="1:21">
      <c r="A127" s="839">
        <v>118</v>
      </c>
      <c r="B127" s="1259">
        <v>4</v>
      </c>
      <c r="C127" s="949" t="s">
        <v>4071</v>
      </c>
      <c r="D127" s="949"/>
      <c r="E127" s="949"/>
      <c r="F127" s="949"/>
      <c r="G127" s="1720" t="s">
        <v>7685</v>
      </c>
      <c r="H127" s="949"/>
      <c r="I127" s="1251" t="s">
        <v>4067</v>
      </c>
      <c r="J127" s="1259">
        <v>2</v>
      </c>
      <c r="K127" s="1258">
        <v>6</v>
      </c>
      <c r="L127" s="1468">
        <v>1429.2819999999999</v>
      </c>
      <c r="M127" s="1258"/>
      <c r="N127" s="1262" t="s">
        <v>1039</v>
      </c>
      <c r="O127" s="1262" t="s">
        <v>1039</v>
      </c>
      <c r="P127" s="946" t="s">
        <v>4256</v>
      </c>
      <c r="Q127" s="945"/>
      <c r="R127" s="945"/>
      <c r="S127" s="945"/>
      <c r="T127" s="945"/>
      <c r="U127" s="945"/>
    </row>
    <row r="128" spans="1:21">
      <c r="A128" s="839">
        <v>119</v>
      </c>
      <c r="B128" s="1259">
        <v>5</v>
      </c>
      <c r="C128" s="949" t="s">
        <v>4072</v>
      </c>
      <c r="D128" s="949"/>
      <c r="E128" s="949"/>
      <c r="F128" s="949"/>
      <c r="G128" s="1720" t="s">
        <v>7685</v>
      </c>
      <c r="H128" s="949"/>
      <c r="I128" s="1251" t="s">
        <v>4067</v>
      </c>
      <c r="J128" s="1258">
        <v>2</v>
      </c>
      <c r="K128" s="1258">
        <v>21</v>
      </c>
      <c r="L128" s="1468">
        <v>27789.034</v>
      </c>
      <c r="M128" s="1258"/>
      <c r="N128" s="1262" t="s">
        <v>754</v>
      </c>
      <c r="O128" s="1262" t="s">
        <v>754</v>
      </c>
      <c r="P128" s="946" t="s">
        <v>4256</v>
      </c>
      <c r="Q128" s="945"/>
      <c r="R128" s="945"/>
      <c r="S128" s="945"/>
      <c r="T128" s="945"/>
      <c r="U128" s="945"/>
    </row>
    <row r="129" spans="1:21">
      <c r="A129" s="839">
        <v>120</v>
      </c>
      <c r="B129" s="1259">
        <v>6</v>
      </c>
      <c r="C129" s="949" t="s">
        <v>4073</v>
      </c>
      <c r="D129" s="949"/>
      <c r="E129" s="949"/>
      <c r="F129" s="949"/>
      <c r="G129" s="1720" t="s">
        <v>7685</v>
      </c>
      <c r="H129" s="949"/>
      <c r="I129" s="1251" t="s">
        <v>4067</v>
      </c>
      <c r="J129" s="1258">
        <v>3</v>
      </c>
      <c r="K129" s="1258">
        <v>3</v>
      </c>
      <c r="L129" s="1468">
        <v>5580.9089999999997</v>
      </c>
      <c r="M129" s="1258"/>
      <c r="N129" s="1262" t="s">
        <v>2366</v>
      </c>
      <c r="O129" s="1262" t="s">
        <v>2366</v>
      </c>
      <c r="P129" s="946" t="s">
        <v>4256</v>
      </c>
      <c r="Q129" s="945"/>
      <c r="R129" s="945"/>
      <c r="S129" s="945"/>
      <c r="T129" s="945"/>
      <c r="U129" s="945"/>
    </row>
    <row r="130" spans="1:21">
      <c r="A130" s="839">
        <v>121</v>
      </c>
      <c r="B130" s="1259">
        <v>7</v>
      </c>
      <c r="C130" s="949" t="s">
        <v>4074</v>
      </c>
      <c r="D130" s="949"/>
      <c r="E130" s="949"/>
      <c r="F130" s="949"/>
      <c r="G130" s="1720" t="s">
        <v>7685</v>
      </c>
      <c r="H130" s="949"/>
      <c r="I130" s="1251" t="s">
        <v>4067</v>
      </c>
      <c r="J130" s="1258">
        <v>3</v>
      </c>
      <c r="K130" s="1258">
        <v>11</v>
      </c>
      <c r="L130" s="1468">
        <v>3207.1550000000002</v>
      </c>
      <c r="M130" s="1258"/>
      <c r="N130" s="951" t="s">
        <v>1039</v>
      </c>
      <c r="O130" s="951" t="s">
        <v>1039</v>
      </c>
      <c r="P130" s="946" t="s">
        <v>4256</v>
      </c>
      <c r="Q130" s="945"/>
      <c r="R130" s="945"/>
      <c r="S130" s="945"/>
      <c r="T130" s="945"/>
      <c r="U130" s="945"/>
    </row>
    <row r="131" spans="1:21">
      <c r="A131" s="839">
        <v>122</v>
      </c>
      <c r="B131" s="1259">
        <v>8</v>
      </c>
      <c r="C131" s="949" t="s">
        <v>4075</v>
      </c>
      <c r="D131" s="949"/>
      <c r="E131" s="949"/>
      <c r="F131" s="949"/>
      <c r="G131" s="1720" t="s">
        <v>7685</v>
      </c>
      <c r="H131" s="949"/>
      <c r="I131" s="1251" t="s">
        <v>4067</v>
      </c>
      <c r="J131" s="1258">
        <v>3</v>
      </c>
      <c r="K131" s="1258">
        <v>39</v>
      </c>
      <c r="L131" s="1468">
        <v>2877.7890000000002</v>
      </c>
      <c r="M131" s="1258"/>
      <c r="N131" s="1262" t="s">
        <v>4076</v>
      </c>
      <c r="O131" s="1262" t="s">
        <v>4076</v>
      </c>
      <c r="P131" s="946" t="s">
        <v>4256</v>
      </c>
      <c r="Q131" s="945"/>
      <c r="R131" s="945"/>
      <c r="S131" s="945"/>
      <c r="T131" s="945"/>
      <c r="U131" s="945"/>
    </row>
    <row r="132" spans="1:21">
      <c r="A132" s="839">
        <v>123</v>
      </c>
      <c r="B132" s="1259">
        <v>9</v>
      </c>
      <c r="C132" s="949" t="s">
        <v>4077</v>
      </c>
      <c r="D132" s="949"/>
      <c r="E132" s="949"/>
      <c r="F132" s="949"/>
      <c r="G132" s="1720" t="s">
        <v>7685</v>
      </c>
      <c r="H132" s="949"/>
      <c r="I132" s="1251" t="s">
        <v>4067</v>
      </c>
      <c r="J132" s="1258">
        <v>3</v>
      </c>
      <c r="K132" s="1258">
        <v>99</v>
      </c>
      <c r="L132" s="1468">
        <v>3150.0790000000002</v>
      </c>
      <c r="M132" s="1258"/>
      <c r="N132" s="1262" t="s">
        <v>2366</v>
      </c>
      <c r="O132" s="1262" t="s">
        <v>2366</v>
      </c>
      <c r="P132" s="946" t="s">
        <v>4256</v>
      </c>
      <c r="Q132" s="945"/>
      <c r="R132" s="945"/>
      <c r="S132" s="945"/>
      <c r="T132" s="945"/>
      <c r="U132" s="945"/>
    </row>
    <row r="133" spans="1:21">
      <c r="A133" s="839">
        <v>124</v>
      </c>
      <c r="B133" s="1259">
        <v>10</v>
      </c>
      <c r="C133" s="949" t="s">
        <v>4078</v>
      </c>
      <c r="D133" s="949"/>
      <c r="E133" s="949"/>
      <c r="F133" s="949"/>
      <c r="G133" s="1720" t="s">
        <v>7685</v>
      </c>
      <c r="H133" s="949"/>
      <c r="I133" s="1251" t="s">
        <v>4067</v>
      </c>
      <c r="J133" s="1258">
        <v>8</v>
      </c>
      <c r="K133" s="1258" t="s">
        <v>4079</v>
      </c>
      <c r="L133" s="1468">
        <v>3677.67</v>
      </c>
      <c r="M133" s="1258"/>
      <c r="N133" s="1262" t="s">
        <v>775</v>
      </c>
      <c r="O133" s="1262" t="s">
        <v>775</v>
      </c>
      <c r="P133" s="946" t="s">
        <v>4256</v>
      </c>
      <c r="Q133" s="945"/>
      <c r="R133" s="945"/>
      <c r="S133" s="945"/>
      <c r="T133" s="945"/>
      <c r="U133" s="945"/>
    </row>
    <row r="134" spans="1:21">
      <c r="A134" s="839">
        <v>125</v>
      </c>
      <c r="B134" s="1259">
        <v>11</v>
      </c>
      <c r="C134" s="949" t="s">
        <v>4080</v>
      </c>
      <c r="D134" s="949"/>
      <c r="E134" s="949"/>
      <c r="F134" s="949"/>
      <c r="G134" s="1720" t="s">
        <v>7685</v>
      </c>
      <c r="H134" s="949"/>
      <c r="I134" s="1251" t="s">
        <v>4067</v>
      </c>
      <c r="J134" s="1258">
        <v>8</v>
      </c>
      <c r="K134" s="1258">
        <v>21</v>
      </c>
      <c r="L134" s="1468">
        <v>1057.9480000000001</v>
      </c>
      <c r="M134" s="1258"/>
      <c r="N134" s="1262" t="s">
        <v>751</v>
      </c>
      <c r="O134" s="1262" t="s">
        <v>751</v>
      </c>
      <c r="P134" s="946" t="s">
        <v>4256</v>
      </c>
      <c r="Q134" s="945"/>
      <c r="R134" s="945"/>
      <c r="S134" s="945"/>
      <c r="T134" s="945"/>
      <c r="U134" s="945"/>
    </row>
    <row r="135" spans="1:21">
      <c r="A135" s="839">
        <v>126</v>
      </c>
      <c r="B135" s="1259">
        <v>12</v>
      </c>
      <c r="C135" s="949" t="s">
        <v>4081</v>
      </c>
      <c r="D135" s="949"/>
      <c r="E135" s="949"/>
      <c r="F135" s="949"/>
      <c r="G135" s="1720" t="s">
        <v>7685</v>
      </c>
      <c r="H135" s="949"/>
      <c r="I135" s="1251" t="s">
        <v>4067</v>
      </c>
      <c r="J135" s="1258">
        <v>8</v>
      </c>
      <c r="K135" s="1258" t="s">
        <v>4082</v>
      </c>
      <c r="L135" s="1468">
        <v>4061.9520000000002</v>
      </c>
      <c r="M135" s="1258"/>
      <c r="N135" s="1262" t="s">
        <v>988</v>
      </c>
      <c r="O135" s="1262" t="s">
        <v>988</v>
      </c>
      <c r="P135" s="946" t="s">
        <v>4256</v>
      </c>
      <c r="Q135" s="945"/>
      <c r="R135" s="945"/>
      <c r="S135" s="945"/>
      <c r="T135" s="945"/>
      <c r="U135" s="945"/>
    </row>
    <row r="136" spans="1:21">
      <c r="A136" s="839">
        <v>127</v>
      </c>
      <c r="B136" s="1259">
        <v>13</v>
      </c>
      <c r="C136" s="950" t="s">
        <v>4083</v>
      </c>
      <c r="D136" s="950"/>
      <c r="E136" s="950"/>
      <c r="F136" s="950"/>
      <c r="G136" s="1720" t="s">
        <v>7685</v>
      </c>
      <c r="H136" s="950"/>
      <c r="I136" s="1251" t="s">
        <v>4067</v>
      </c>
      <c r="J136" s="1258">
        <v>8</v>
      </c>
      <c r="K136" s="1258" t="s">
        <v>4084</v>
      </c>
      <c r="L136" s="1468">
        <v>11844.207</v>
      </c>
      <c r="M136" s="1258"/>
      <c r="N136" s="1262" t="s">
        <v>751</v>
      </c>
      <c r="O136" s="1262" t="s">
        <v>751</v>
      </c>
      <c r="P136" s="946" t="s">
        <v>4256</v>
      </c>
      <c r="Q136" s="945"/>
      <c r="R136" s="945"/>
      <c r="S136" s="945"/>
      <c r="T136" s="945"/>
      <c r="U136" s="945"/>
    </row>
    <row r="137" spans="1:21">
      <c r="A137" s="839">
        <v>128</v>
      </c>
      <c r="B137" s="1259">
        <v>14</v>
      </c>
      <c r="C137" s="950" t="s">
        <v>4085</v>
      </c>
      <c r="D137" s="950"/>
      <c r="E137" s="950"/>
      <c r="F137" s="950"/>
      <c r="G137" s="1720" t="s">
        <v>7685</v>
      </c>
      <c r="H137" s="950"/>
      <c r="I137" s="1251" t="s">
        <v>4067</v>
      </c>
      <c r="J137" s="1258">
        <v>8</v>
      </c>
      <c r="K137" s="1258" t="s">
        <v>4086</v>
      </c>
      <c r="L137" s="1468">
        <v>2600.482</v>
      </c>
      <c r="M137" s="1258"/>
      <c r="N137" s="1262" t="s">
        <v>756</v>
      </c>
      <c r="O137" s="1262" t="s">
        <v>756</v>
      </c>
      <c r="P137" s="946" t="s">
        <v>4256</v>
      </c>
      <c r="Q137" s="945"/>
      <c r="R137" s="945"/>
      <c r="S137" s="945"/>
      <c r="T137" s="945"/>
      <c r="U137" s="945"/>
    </row>
    <row r="138" spans="1:21">
      <c r="A138" s="839">
        <v>129</v>
      </c>
      <c r="B138" s="1259">
        <v>15</v>
      </c>
      <c r="C138" s="950" t="s">
        <v>4087</v>
      </c>
      <c r="D138" s="950"/>
      <c r="E138" s="950"/>
      <c r="F138" s="950"/>
      <c r="G138" s="1720" t="s">
        <v>7685</v>
      </c>
      <c r="H138" s="950"/>
      <c r="I138" s="1251" t="s">
        <v>4067</v>
      </c>
      <c r="J138" s="1258">
        <v>8</v>
      </c>
      <c r="K138" s="1258">
        <v>27</v>
      </c>
      <c r="L138" s="1468">
        <v>13567.992</v>
      </c>
      <c r="M138" s="1262"/>
      <c r="N138" s="1259" t="s">
        <v>775</v>
      </c>
      <c r="O138" s="1259" t="s">
        <v>775</v>
      </c>
      <c r="P138" s="946" t="s">
        <v>4256</v>
      </c>
      <c r="Q138" s="945"/>
      <c r="R138" s="945"/>
      <c r="S138" s="945"/>
      <c r="T138" s="945"/>
      <c r="U138" s="945"/>
    </row>
    <row r="139" spans="1:21">
      <c r="A139" s="839">
        <v>130</v>
      </c>
      <c r="B139" s="1259">
        <v>16</v>
      </c>
      <c r="C139" s="950" t="s">
        <v>4088</v>
      </c>
      <c r="D139" s="950"/>
      <c r="E139" s="950"/>
      <c r="F139" s="950"/>
      <c r="G139" s="1720" t="s">
        <v>7685</v>
      </c>
      <c r="H139" s="950"/>
      <c r="I139" s="1251" t="s">
        <v>4067</v>
      </c>
      <c r="J139" s="1258">
        <v>8</v>
      </c>
      <c r="K139" s="1258">
        <v>35</v>
      </c>
      <c r="L139" s="1468">
        <v>7655.2259999999997</v>
      </c>
      <c r="M139" s="1262"/>
      <c r="N139" s="1262" t="s">
        <v>775</v>
      </c>
      <c r="O139" s="1262" t="s">
        <v>775</v>
      </c>
      <c r="P139" s="946" t="s">
        <v>4256</v>
      </c>
      <c r="Q139" s="945"/>
      <c r="R139" s="945"/>
      <c r="S139" s="945"/>
      <c r="T139" s="945"/>
      <c r="U139" s="945"/>
    </row>
    <row r="140" spans="1:21">
      <c r="A140" s="839">
        <v>131</v>
      </c>
      <c r="B140" s="1259">
        <v>17</v>
      </c>
      <c r="C140" s="950" t="s">
        <v>4089</v>
      </c>
      <c r="D140" s="950"/>
      <c r="E140" s="950"/>
      <c r="F140" s="950"/>
      <c r="G140" s="1720" t="s">
        <v>7685</v>
      </c>
      <c r="H140" s="950"/>
      <c r="I140" s="1251" t="s">
        <v>4067</v>
      </c>
      <c r="J140" s="1258">
        <v>8</v>
      </c>
      <c r="K140" s="1258">
        <v>28</v>
      </c>
      <c r="L140" s="1468">
        <v>3042.4780000000001</v>
      </c>
      <c r="M140" s="1262"/>
      <c r="N140" s="1262" t="s">
        <v>848</v>
      </c>
      <c r="O140" s="1262" t="s">
        <v>848</v>
      </c>
      <c r="P140" s="946" t="s">
        <v>4256</v>
      </c>
      <c r="Q140" s="945"/>
      <c r="R140" s="945"/>
      <c r="S140" s="945"/>
      <c r="T140" s="945"/>
      <c r="U140" s="945"/>
    </row>
    <row r="141" spans="1:21">
      <c r="A141" s="839">
        <v>132</v>
      </c>
      <c r="B141" s="1259">
        <v>18</v>
      </c>
      <c r="C141" s="950" t="s">
        <v>3314</v>
      </c>
      <c r="D141" s="950"/>
      <c r="E141" s="950"/>
      <c r="F141" s="950"/>
      <c r="G141" s="1720" t="s">
        <v>7685</v>
      </c>
      <c r="H141" s="950"/>
      <c r="I141" s="1251" t="s">
        <v>4067</v>
      </c>
      <c r="J141" s="1258">
        <v>8</v>
      </c>
      <c r="K141" s="1258">
        <v>76</v>
      </c>
      <c r="L141" s="1468">
        <v>730.92100000000005</v>
      </c>
      <c r="M141" s="1262"/>
      <c r="N141" s="1262" t="s">
        <v>3941</v>
      </c>
      <c r="O141" s="1262" t="s">
        <v>3941</v>
      </c>
      <c r="P141" s="946" t="s">
        <v>4256</v>
      </c>
      <c r="Q141" s="945"/>
      <c r="R141" s="945"/>
      <c r="S141" s="945"/>
      <c r="T141" s="945"/>
      <c r="U141" s="945"/>
    </row>
    <row r="142" spans="1:21">
      <c r="A142" s="839">
        <v>133</v>
      </c>
      <c r="B142" s="1259">
        <v>19</v>
      </c>
      <c r="C142" s="950" t="s">
        <v>4090</v>
      </c>
      <c r="D142" s="950"/>
      <c r="E142" s="950"/>
      <c r="F142" s="950"/>
      <c r="G142" s="1720" t="s">
        <v>7685</v>
      </c>
      <c r="H142" s="950"/>
      <c r="I142" s="1251" t="s">
        <v>4067</v>
      </c>
      <c r="J142" s="1258">
        <v>8</v>
      </c>
      <c r="K142" s="1258">
        <v>53</v>
      </c>
      <c r="L142" s="1468">
        <v>236.26499999999999</v>
      </c>
      <c r="M142" s="1262"/>
      <c r="N142" s="1262" t="s">
        <v>1039</v>
      </c>
      <c r="O142" s="1262" t="s">
        <v>1039</v>
      </c>
      <c r="P142" s="946" t="s">
        <v>4256</v>
      </c>
      <c r="Q142" s="945"/>
      <c r="R142" s="945"/>
      <c r="S142" s="945"/>
      <c r="T142" s="945"/>
      <c r="U142" s="945"/>
    </row>
    <row r="143" spans="1:21">
      <c r="A143" s="839">
        <v>134</v>
      </c>
      <c r="B143" s="1259">
        <v>20</v>
      </c>
      <c r="C143" s="950"/>
      <c r="D143" s="950"/>
      <c r="E143" s="950"/>
      <c r="F143" s="950"/>
      <c r="G143" s="1720" t="s">
        <v>7685</v>
      </c>
      <c r="H143" s="950"/>
      <c r="I143" s="1251" t="s">
        <v>4067</v>
      </c>
      <c r="J143" s="1258">
        <v>9</v>
      </c>
      <c r="K143" s="1258">
        <v>84</v>
      </c>
      <c r="L143" s="1468">
        <v>236.51599999999999</v>
      </c>
      <c r="M143" s="1262"/>
      <c r="N143" s="1262" t="s">
        <v>3928</v>
      </c>
      <c r="O143" s="1262" t="s">
        <v>3928</v>
      </c>
      <c r="P143" s="946" t="s">
        <v>4256</v>
      </c>
      <c r="Q143" s="945"/>
      <c r="R143" s="945"/>
      <c r="S143" s="945"/>
      <c r="T143" s="945"/>
      <c r="U143" s="945"/>
    </row>
    <row r="144" spans="1:21">
      <c r="A144" s="839">
        <v>135</v>
      </c>
      <c r="B144" s="1259">
        <v>21</v>
      </c>
      <c r="C144" s="950" t="s">
        <v>4091</v>
      </c>
      <c r="D144" s="950"/>
      <c r="E144" s="950"/>
      <c r="F144" s="950"/>
      <c r="G144" s="1720" t="s">
        <v>7685</v>
      </c>
      <c r="H144" s="950"/>
      <c r="I144" s="1251" t="s">
        <v>4067</v>
      </c>
      <c r="J144" s="1258">
        <v>9</v>
      </c>
      <c r="K144" s="1258">
        <v>199</v>
      </c>
      <c r="L144" s="1468">
        <v>9933.4709999999995</v>
      </c>
      <c r="M144" s="1262"/>
      <c r="N144" s="1262" t="s">
        <v>754</v>
      </c>
      <c r="O144" s="1262" t="s">
        <v>754</v>
      </c>
      <c r="P144" s="946" t="s">
        <v>4256</v>
      </c>
      <c r="Q144" s="945"/>
      <c r="R144" s="945"/>
      <c r="S144" s="945"/>
      <c r="T144" s="945"/>
      <c r="U144" s="945"/>
    </row>
    <row r="145" spans="1:21">
      <c r="A145" s="839">
        <v>136</v>
      </c>
      <c r="B145" s="1259">
        <v>22</v>
      </c>
      <c r="C145" s="950" t="s">
        <v>4092</v>
      </c>
      <c r="D145" s="950"/>
      <c r="E145" s="950"/>
      <c r="F145" s="950"/>
      <c r="G145" s="1720" t="s">
        <v>7685</v>
      </c>
      <c r="H145" s="950"/>
      <c r="I145" s="1251" t="s">
        <v>4067</v>
      </c>
      <c r="J145" s="1258">
        <v>9</v>
      </c>
      <c r="K145" s="1258">
        <v>202</v>
      </c>
      <c r="L145" s="1468">
        <v>2366.2469999999998</v>
      </c>
      <c r="M145" s="1262"/>
      <c r="N145" s="1262" t="s">
        <v>1039</v>
      </c>
      <c r="O145" s="1262" t="s">
        <v>1039</v>
      </c>
      <c r="P145" s="946" t="s">
        <v>4256</v>
      </c>
      <c r="Q145" s="945"/>
      <c r="R145" s="945"/>
      <c r="S145" s="945"/>
      <c r="T145" s="945"/>
      <c r="U145" s="945"/>
    </row>
    <row r="146" spans="1:21">
      <c r="A146" s="839">
        <v>137</v>
      </c>
      <c r="B146" s="1259">
        <v>23</v>
      </c>
      <c r="C146" s="950" t="s">
        <v>4093</v>
      </c>
      <c r="D146" s="950"/>
      <c r="E146" s="950"/>
      <c r="F146" s="950"/>
      <c r="G146" s="1720" t="s">
        <v>7685</v>
      </c>
      <c r="H146" s="950"/>
      <c r="I146" s="1251" t="s">
        <v>4067</v>
      </c>
      <c r="J146" s="1258">
        <v>9</v>
      </c>
      <c r="K146" s="1258">
        <v>203</v>
      </c>
      <c r="L146" s="1468">
        <v>1395.9639999999999</v>
      </c>
      <c r="M146" s="1262"/>
      <c r="N146" s="1262" t="s">
        <v>1039</v>
      </c>
      <c r="O146" s="1262" t="s">
        <v>1039</v>
      </c>
      <c r="P146" s="946" t="s">
        <v>4256</v>
      </c>
      <c r="Q146" s="945"/>
      <c r="R146" s="945"/>
      <c r="S146" s="945"/>
      <c r="T146" s="945"/>
      <c r="U146" s="945"/>
    </row>
    <row r="147" spans="1:21">
      <c r="A147" s="839">
        <v>138</v>
      </c>
      <c r="B147" s="1259">
        <v>24</v>
      </c>
      <c r="C147" s="950" t="s">
        <v>4094</v>
      </c>
      <c r="D147" s="950"/>
      <c r="E147" s="950"/>
      <c r="F147" s="950"/>
      <c r="G147" s="1720" t="s">
        <v>7685</v>
      </c>
      <c r="H147" s="950"/>
      <c r="I147" s="1251" t="s">
        <v>4067</v>
      </c>
      <c r="J147" s="1258">
        <v>9</v>
      </c>
      <c r="K147" s="1258">
        <v>201</v>
      </c>
      <c r="L147" s="1468">
        <v>2091.2669999999998</v>
      </c>
      <c r="M147" s="1262"/>
      <c r="N147" s="1262" t="s">
        <v>751</v>
      </c>
      <c r="O147" s="1262" t="s">
        <v>751</v>
      </c>
      <c r="P147" s="946" t="s">
        <v>4256</v>
      </c>
      <c r="Q147" s="945"/>
      <c r="R147" s="945"/>
      <c r="S147" s="945"/>
      <c r="T147" s="945"/>
      <c r="U147" s="945"/>
    </row>
    <row r="148" spans="1:21">
      <c r="A148" s="839">
        <v>139</v>
      </c>
      <c r="B148" s="1259">
        <v>25</v>
      </c>
      <c r="C148" s="950" t="s">
        <v>4095</v>
      </c>
      <c r="D148" s="950"/>
      <c r="E148" s="950"/>
      <c r="F148" s="950"/>
      <c r="G148" s="1720" t="s">
        <v>7685</v>
      </c>
      <c r="H148" s="950"/>
      <c r="I148" s="1251" t="s">
        <v>4067</v>
      </c>
      <c r="J148" s="1258">
        <v>9</v>
      </c>
      <c r="K148" s="1258">
        <v>200</v>
      </c>
      <c r="L148" s="1468">
        <v>1266.1759999999999</v>
      </c>
      <c r="M148" s="1262"/>
      <c r="N148" s="1262" t="s">
        <v>751</v>
      </c>
      <c r="O148" s="1262" t="s">
        <v>751</v>
      </c>
      <c r="P148" s="946" t="s">
        <v>4256</v>
      </c>
      <c r="Q148" s="945"/>
      <c r="R148" s="945"/>
      <c r="S148" s="945"/>
      <c r="T148" s="945"/>
      <c r="U148" s="945"/>
    </row>
    <row r="149" spans="1:21">
      <c r="A149" s="839">
        <v>140</v>
      </c>
      <c r="B149" s="1259">
        <v>26</v>
      </c>
      <c r="C149" s="950" t="s">
        <v>4096</v>
      </c>
      <c r="D149" s="950"/>
      <c r="E149" s="950"/>
      <c r="F149" s="950"/>
      <c r="G149" s="1720" t="s">
        <v>7685</v>
      </c>
      <c r="H149" s="950"/>
      <c r="I149" s="1251" t="s">
        <v>4067</v>
      </c>
      <c r="J149" s="1258">
        <v>10</v>
      </c>
      <c r="K149" s="1258" t="s">
        <v>4097</v>
      </c>
      <c r="L149" s="1468">
        <v>2860.107</v>
      </c>
      <c r="M149" s="1262"/>
      <c r="N149" s="1262" t="s">
        <v>840</v>
      </c>
      <c r="O149" s="1262" t="s">
        <v>840</v>
      </c>
      <c r="P149" s="946" t="s">
        <v>4256</v>
      </c>
      <c r="Q149" s="945"/>
      <c r="R149" s="945"/>
      <c r="S149" s="945"/>
      <c r="T149" s="945"/>
      <c r="U149" s="945"/>
    </row>
    <row r="150" spans="1:21">
      <c r="A150" s="839">
        <v>141</v>
      </c>
      <c r="B150" s="1259">
        <v>27</v>
      </c>
      <c r="C150" s="950" t="s">
        <v>3314</v>
      </c>
      <c r="D150" s="950"/>
      <c r="E150" s="950"/>
      <c r="F150" s="950"/>
      <c r="G150" s="1720" t="s">
        <v>7685</v>
      </c>
      <c r="H150" s="950"/>
      <c r="I150" s="1251" t="s">
        <v>4067</v>
      </c>
      <c r="J150" s="1258">
        <v>11</v>
      </c>
      <c r="K150" s="1258">
        <v>28</v>
      </c>
      <c r="L150" s="1468">
        <v>2458.1559999999999</v>
      </c>
      <c r="M150" s="1262"/>
      <c r="N150" s="1262" t="s">
        <v>3941</v>
      </c>
      <c r="O150" s="1262" t="s">
        <v>3941</v>
      </c>
      <c r="P150" s="946" t="s">
        <v>4256</v>
      </c>
      <c r="Q150" s="945"/>
      <c r="R150" s="945"/>
      <c r="S150" s="945"/>
      <c r="T150" s="945"/>
      <c r="U150" s="945"/>
    </row>
    <row r="151" spans="1:21">
      <c r="A151" s="839">
        <v>142</v>
      </c>
      <c r="B151" s="1259">
        <v>28</v>
      </c>
      <c r="C151" s="950" t="s">
        <v>4098</v>
      </c>
      <c r="D151" s="950"/>
      <c r="E151" s="950"/>
      <c r="F151" s="950"/>
      <c r="G151" s="1720" t="s">
        <v>7685</v>
      </c>
      <c r="H151" s="950"/>
      <c r="I151" s="1251" t="s">
        <v>4067</v>
      </c>
      <c r="J151" s="1258">
        <v>11</v>
      </c>
      <c r="K151" s="1258" t="s">
        <v>4099</v>
      </c>
      <c r="L151" s="1468">
        <v>11940.677</v>
      </c>
      <c r="M151" s="1262"/>
      <c r="N151" s="1262" t="s">
        <v>775</v>
      </c>
      <c r="O151" s="1262" t="s">
        <v>775</v>
      </c>
      <c r="P151" s="946" t="s">
        <v>4256</v>
      </c>
      <c r="Q151" s="945"/>
      <c r="R151" s="945"/>
      <c r="S151" s="945"/>
      <c r="T151" s="945"/>
      <c r="U151" s="945"/>
    </row>
    <row r="152" spans="1:21">
      <c r="A152" s="839">
        <v>143</v>
      </c>
      <c r="B152" s="1259">
        <v>29</v>
      </c>
      <c r="C152" s="950" t="s">
        <v>3314</v>
      </c>
      <c r="D152" s="950"/>
      <c r="E152" s="950"/>
      <c r="F152" s="950"/>
      <c r="G152" s="1720" t="s">
        <v>7685</v>
      </c>
      <c r="H152" s="950"/>
      <c r="I152" s="1251" t="s">
        <v>4067</v>
      </c>
      <c r="J152" s="1258">
        <v>12</v>
      </c>
      <c r="K152" s="1258">
        <v>12</v>
      </c>
      <c r="L152" s="1468">
        <v>487.52100000000002</v>
      </c>
      <c r="M152" s="1262"/>
      <c r="N152" s="1262" t="s">
        <v>3941</v>
      </c>
      <c r="O152" s="1262" t="s">
        <v>3941</v>
      </c>
      <c r="P152" s="946" t="s">
        <v>4256</v>
      </c>
      <c r="Q152" s="945"/>
      <c r="R152" s="945"/>
      <c r="S152" s="945"/>
      <c r="T152" s="945"/>
      <c r="U152" s="945"/>
    </row>
    <row r="153" spans="1:21">
      <c r="A153" s="839">
        <v>144</v>
      </c>
      <c r="B153" s="1259">
        <v>30</v>
      </c>
      <c r="C153" s="950" t="s">
        <v>4100</v>
      </c>
      <c r="D153" s="950"/>
      <c r="E153" s="950"/>
      <c r="F153" s="950"/>
      <c r="G153" s="1720" t="s">
        <v>7685</v>
      </c>
      <c r="H153" s="950"/>
      <c r="I153" s="1251" t="s">
        <v>4067</v>
      </c>
      <c r="J153" s="1258">
        <v>13</v>
      </c>
      <c r="K153" s="1258">
        <v>16</v>
      </c>
      <c r="L153" s="1468">
        <v>1112.1780000000001</v>
      </c>
      <c r="M153" s="1262"/>
      <c r="N153" s="1262" t="s">
        <v>3941</v>
      </c>
      <c r="O153" s="1262" t="s">
        <v>3941</v>
      </c>
      <c r="P153" s="946" t="s">
        <v>4256</v>
      </c>
      <c r="Q153" s="945"/>
      <c r="R153" s="945"/>
      <c r="S153" s="945"/>
      <c r="T153" s="945"/>
      <c r="U153" s="945"/>
    </row>
    <row r="154" spans="1:21">
      <c r="A154" s="839">
        <v>145</v>
      </c>
      <c r="B154" s="1259">
        <v>31</v>
      </c>
      <c r="C154" s="950" t="s">
        <v>4101</v>
      </c>
      <c r="D154" s="950"/>
      <c r="E154" s="950"/>
      <c r="F154" s="950"/>
      <c r="G154" s="1720" t="s">
        <v>7685</v>
      </c>
      <c r="H154" s="950"/>
      <c r="I154" s="1251" t="s">
        <v>4067</v>
      </c>
      <c r="J154" s="1258">
        <v>14</v>
      </c>
      <c r="K154" s="1258">
        <v>66</v>
      </c>
      <c r="L154" s="1469">
        <v>381.75799999999998</v>
      </c>
      <c r="M154" s="1262"/>
      <c r="N154" s="1262" t="s">
        <v>848</v>
      </c>
      <c r="O154" s="1262" t="s">
        <v>848</v>
      </c>
      <c r="P154" s="946" t="s">
        <v>4256</v>
      </c>
      <c r="Q154" s="945"/>
      <c r="R154" s="945"/>
      <c r="S154" s="945"/>
      <c r="T154" s="945"/>
      <c r="U154" s="945"/>
    </row>
    <row r="155" spans="1:21">
      <c r="A155" s="839">
        <v>146</v>
      </c>
      <c r="B155" s="1259">
        <v>32</v>
      </c>
      <c r="C155" s="950" t="s">
        <v>4102</v>
      </c>
      <c r="D155" s="950"/>
      <c r="E155" s="950"/>
      <c r="F155" s="950"/>
      <c r="G155" s="1720" t="s">
        <v>7685</v>
      </c>
      <c r="H155" s="950"/>
      <c r="I155" s="1251" t="s">
        <v>4067</v>
      </c>
      <c r="J155" s="1258">
        <v>14</v>
      </c>
      <c r="K155" s="1258">
        <v>26</v>
      </c>
      <c r="L155" s="1468">
        <v>699.59900000000005</v>
      </c>
      <c r="M155" s="1262"/>
      <c r="N155" s="1262" t="s">
        <v>988</v>
      </c>
      <c r="O155" s="1262" t="s">
        <v>988</v>
      </c>
      <c r="P155" s="946" t="s">
        <v>4256</v>
      </c>
      <c r="Q155" s="945"/>
      <c r="R155" s="945"/>
      <c r="S155" s="945"/>
      <c r="T155" s="945"/>
      <c r="U155" s="945"/>
    </row>
    <row r="156" spans="1:21">
      <c r="A156" s="839">
        <v>147</v>
      </c>
      <c r="B156" s="1259">
        <v>33</v>
      </c>
      <c r="C156" s="950" t="s">
        <v>4103</v>
      </c>
      <c r="D156" s="950"/>
      <c r="E156" s="950"/>
      <c r="F156" s="950"/>
      <c r="G156" s="1720" t="s">
        <v>7685</v>
      </c>
      <c r="H156" s="950"/>
      <c r="I156" s="1251" t="s">
        <v>4067</v>
      </c>
      <c r="J156" s="1258">
        <v>14</v>
      </c>
      <c r="K156" s="1258">
        <v>63</v>
      </c>
      <c r="L156" s="1468">
        <v>1706.6959999999999</v>
      </c>
      <c r="M156" s="1262"/>
      <c r="N156" s="1262" t="s">
        <v>2366</v>
      </c>
      <c r="O156" s="1262" t="s">
        <v>2366</v>
      </c>
      <c r="P156" s="946" t="s">
        <v>4256</v>
      </c>
      <c r="Q156" s="945"/>
      <c r="R156" s="945"/>
      <c r="S156" s="945"/>
      <c r="T156" s="945"/>
      <c r="U156" s="945"/>
    </row>
    <row r="157" spans="1:21">
      <c r="A157" s="839">
        <v>148</v>
      </c>
      <c r="B157" s="1259">
        <v>34</v>
      </c>
      <c r="C157" s="950" t="s">
        <v>4104</v>
      </c>
      <c r="D157" s="950"/>
      <c r="E157" s="950"/>
      <c r="F157" s="950"/>
      <c r="G157" s="1720" t="s">
        <v>7685</v>
      </c>
      <c r="H157" s="950"/>
      <c r="I157" s="1251" t="s">
        <v>4067</v>
      </c>
      <c r="J157" s="1258">
        <v>14</v>
      </c>
      <c r="K157" s="1258" t="s">
        <v>4105</v>
      </c>
      <c r="L157" s="1468">
        <v>1843.23</v>
      </c>
      <c r="M157" s="1262"/>
      <c r="N157" s="1262" t="s">
        <v>1039</v>
      </c>
      <c r="O157" s="1262" t="s">
        <v>1039</v>
      </c>
      <c r="P157" s="946" t="s">
        <v>4256</v>
      </c>
      <c r="Q157" s="945"/>
      <c r="R157" s="945"/>
      <c r="S157" s="945"/>
      <c r="T157" s="945"/>
      <c r="U157" s="945"/>
    </row>
    <row r="158" spans="1:21">
      <c r="A158" s="839">
        <v>149</v>
      </c>
      <c r="B158" s="1259">
        <v>35</v>
      </c>
      <c r="C158" s="950" t="s">
        <v>4106</v>
      </c>
      <c r="D158" s="950"/>
      <c r="E158" s="950"/>
      <c r="F158" s="950"/>
      <c r="G158" s="1720" t="s">
        <v>7685</v>
      </c>
      <c r="H158" s="950"/>
      <c r="I158" s="1251" t="s">
        <v>4067</v>
      </c>
      <c r="J158" s="1258">
        <v>14</v>
      </c>
      <c r="K158" s="1258">
        <v>64</v>
      </c>
      <c r="L158" s="1468">
        <v>16186.79</v>
      </c>
      <c r="M158" s="1262"/>
      <c r="N158" s="1262" t="s">
        <v>3941</v>
      </c>
      <c r="O158" s="1262" t="s">
        <v>3941</v>
      </c>
      <c r="P158" s="946" t="s">
        <v>4256</v>
      </c>
      <c r="Q158" s="945"/>
      <c r="R158" s="945"/>
      <c r="S158" s="945"/>
      <c r="T158" s="945"/>
      <c r="U158" s="945"/>
    </row>
    <row r="159" spans="1:21">
      <c r="A159" s="839">
        <v>150</v>
      </c>
      <c r="B159" s="1259">
        <v>36</v>
      </c>
      <c r="C159" s="950" t="s">
        <v>4107</v>
      </c>
      <c r="D159" s="950"/>
      <c r="E159" s="950"/>
      <c r="F159" s="950"/>
      <c r="G159" s="1720" t="s">
        <v>7685</v>
      </c>
      <c r="H159" s="950"/>
      <c r="I159" s="1251" t="s">
        <v>4067</v>
      </c>
      <c r="J159" s="1258">
        <v>14</v>
      </c>
      <c r="K159" s="1258">
        <v>75</v>
      </c>
      <c r="L159" s="1468">
        <v>1315.6110000000001</v>
      </c>
      <c r="M159" s="1262"/>
      <c r="N159" s="1262" t="s">
        <v>754</v>
      </c>
      <c r="O159" s="1262" t="s">
        <v>754</v>
      </c>
      <c r="P159" s="946" t="s">
        <v>4256</v>
      </c>
      <c r="Q159" s="945"/>
      <c r="R159" s="945"/>
      <c r="S159" s="945"/>
      <c r="T159" s="945"/>
      <c r="U159" s="945"/>
    </row>
    <row r="160" spans="1:21">
      <c r="A160" s="839">
        <v>151</v>
      </c>
      <c r="B160" s="1259">
        <v>37</v>
      </c>
      <c r="C160" s="950" t="s">
        <v>4108</v>
      </c>
      <c r="D160" s="950"/>
      <c r="E160" s="950"/>
      <c r="F160" s="950"/>
      <c r="G160" s="1720" t="s">
        <v>7685</v>
      </c>
      <c r="H160" s="950"/>
      <c r="I160" s="1251" t="s">
        <v>4067</v>
      </c>
      <c r="J160" s="1258">
        <v>14</v>
      </c>
      <c r="K160" s="1258">
        <v>78</v>
      </c>
      <c r="L160" s="1468">
        <v>677.09</v>
      </c>
      <c r="M160" s="1262"/>
      <c r="N160" s="1262" t="s">
        <v>751</v>
      </c>
      <c r="O160" s="1262" t="s">
        <v>751</v>
      </c>
      <c r="P160" s="946" t="s">
        <v>4256</v>
      </c>
      <c r="Q160" s="945"/>
      <c r="R160" s="945"/>
      <c r="S160" s="945"/>
      <c r="T160" s="945"/>
      <c r="U160" s="945"/>
    </row>
    <row r="161" spans="1:21">
      <c r="A161" s="839">
        <v>152</v>
      </c>
      <c r="B161" s="1259">
        <v>38</v>
      </c>
      <c r="C161" s="950" t="s">
        <v>4109</v>
      </c>
      <c r="D161" s="950"/>
      <c r="E161" s="950"/>
      <c r="F161" s="950"/>
      <c r="G161" s="1720" t="s">
        <v>7685</v>
      </c>
      <c r="H161" s="950"/>
      <c r="I161" s="1251" t="s">
        <v>4067</v>
      </c>
      <c r="J161" s="1258">
        <v>14</v>
      </c>
      <c r="K161" s="1258">
        <v>79</v>
      </c>
      <c r="L161" s="1468">
        <v>1061.9659999999999</v>
      </c>
      <c r="M161" s="1262"/>
      <c r="N161" s="1262" t="s">
        <v>751</v>
      </c>
      <c r="O161" s="1262" t="s">
        <v>751</v>
      </c>
      <c r="P161" s="946" t="s">
        <v>4256</v>
      </c>
      <c r="Q161" s="945"/>
      <c r="R161" s="945"/>
      <c r="S161" s="945"/>
      <c r="T161" s="945"/>
      <c r="U161" s="945"/>
    </row>
    <row r="162" spans="1:21">
      <c r="A162" s="839">
        <v>153</v>
      </c>
      <c r="B162" s="1259">
        <v>39</v>
      </c>
      <c r="C162" s="950"/>
      <c r="D162" s="950"/>
      <c r="E162" s="950"/>
      <c r="F162" s="950"/>
      <c r="G162" s="1720" t="s">
        <v>7685</v>
      </c>
      <c r="H162" s="950"/>
      <c r="I162" s="1251" t="s">
        <v>4067</v>
      </c>
      <c r="J162" s="1258">
        <v>15</v>
      </c>
      <c r="K162" s="1258">
        <v>122</v>
      </c>
      <c r="L162" s="1468">
        <v>93.424999999999997</v>
      </c>
      <c r="M162" s="1262"/>
      <c r="N162" s="1262" t="s">
        <v>3928</v>
      </c>
      <c r="O162" s="1262" t="s">
        <v>3928</v>
      </c>
      <c r="P162" s="946" t="s">
        <v>4256</v>
      </c>
      <c r="Q162" s="945"/>
      <c r="R162" s="945"/>
      <c r="S162" s="945"/>
      <c r="T162" s="945"/>
      <c r="U162" s="945"/>
    </row>
    <row r="163" spans="1:21">
      <c r="A163" s="839">
        <v>154</v>
      </c>
      <c r="B163" s="1259">
        <v>40</v>
      </c>
      <c r="C163" s="950" t="s">
        <v>4110</v>
      </c>
      <c r="D163" s="950"/>
      <c r="E163" s="950"/>
      <c r="F163" s="950"/>
      <c r="G163" s="1720" t="s">
        <v>7685</v>
      </c>
      <c r="H163" s="950"/>
      <c r="I163" s="1251" t="s">
        <v>4067</v>
      </c>
      <c r="J163" s="1258">
        <v>15</v>
      </c>
      <c r="K163" s="1258">
        <v>14</v>
      </c>
      <c r="L163" s="1468">
        <v>1271.8030000000001</v>
      </c>
      <c r="M163" s="1262"/>
      <c r="N163" s="1262" t="s">
        <v>1039</v>
      </c>
      <c r="O163" s="1262" t="s">
        <v>1039</v>
      </c>
      <c r="P163" s="946" t="s">
        <v>4256</v>
      </c>
      <c r="Q163" s="945"/>
      <c r="R163" s="945"/>
      <c r="S163" s="945"/>
      <c r="T163" s="945"/>
      <c r="U163" s="945"/>
    </row>
    <row r="164" spans="1:21">
      <c r="A164" s="839">
        <v>155</v>
      </c>
      <c r="B164" s="1259">
        <v>41</v>
      </c>
      <c r="C164" s="950" t="s">
        <v>4111</v>
      </c>
      <c r="D164" s="950"/>
      <c r="E164" s="950"/>
      <c r="F164" s="950"/>
      <c r="G164" s="1720" t="s">
        <v>7685</v>
      </c>
      <c r="H164" s="950"/>
      <c r="I164" s="1251" t="s">
        <v>4067</v>
      </c>
      <c r="J164" s="1258">
        <v>15</v>
      </c>
      <c r="K164" s="1258">
        <v>41</v>
      </c>
      <c r="L164" s="1468">
        <v>3296.3910000000001</v>
      </c>
      <c r="M164" s="1262"/>
      <c r="N164" s="1262" t="s">
        <v>751</v>
      </c>
      <c r="O164" s="1262" t="s">
        <v>751</v>
      </c>
      <c r="P164" s="946" t="s">
        <v>4256</v>
      </c>
      <c r="Q164" s="945"/>
      <c r="R164" s="945"/>
      <c r="S164" s="945"/>
      <c r="T164" s="945"/>
      <c r="U164" s="945"/>
    </row>
    <row r="165" spans="1:21">
      <c r="A165" s="839">
        <v>156</v>
      </c>
      <c r="B165" s="1259">
        <v>42</v>
      </c>
      <c r="C165" s="950" t="s">
        <v>4112</v>
      </c>
      <c r="D165" s="950"/>
      <c r="E165" s="950"/>
      <c r="F165" s="950"/>
      <c r="G165" s="1720" t="s">
        <v>7685</v>
      </c>
      <c r="H165" s="950"/>
      <c r="I165" s="1251" t="s">
        <v>4067</v>
      </c>
      <c r="J165" s="1258">
        <v>15</v>
      </c>
      <c r="K165" s="1258">
        <v>15</v>
      </c>
      <c r="L165" s="1468">
        <v>1808.8030000000001</v>
      </c>
      <c r="M165" s="1262"/>
      <c r="N165" s="1262" t="s">
        <v>4113</v>
      </c>
      <c r="O165" s="1262" t="s">
        <v>4113</v>
      </c>
      <c r="P165" s="946" t="s">
        <v>4256</v>
      </c>
      <c r="Q165" s="945"/>
      <c r="R165" s="945"/>
      <c r="S165" s="945"/>
      <c r="T165" s="945"/>
      <c r="U165" s="945"/>
    </row>
    <row r="166" spans="1:21">
      <c r="A166" s="839">
        <v>157</v>
      </c>
      <c r="B166" s="1259">
        <v>43</v>
      </c>
      <c r="C166" s="950" t="s">
        <v>4114</v>
      </c>
      <c r="D166" s="950"/>
      <c r="E166" s="950"/>
      <c r="F166" s="950"/>
      <c r="G166" s="1720" t="s">
        <v>7685</v>
      </c>
      <c r="H166" s="950"/>
      <c r="I166" s="1251" t="s">
        <v>4067</v>
      </c>
      <c r="J166" s="1258">
        <v>15</v>
      </c>
      <c r="K166" s="1258">
        <v>57</v>
      </c>
      <c r="L166" s="1468">
        <v>2781.0630000000001</v>
      </c>
      <c r="M166" s="1262"/>
      <c r="N166" s="1262" t="s">
        <v>775</v>
      </c>
      <c r="O166" s="1262" t="s">
        <v>775</v>
      </c>
      <c r="P166" s="946" t="s">
        <v>4256</v>
      </c>
      <c r="Q166" s="945"/>
      <c r="R166" s="945"/>
      <c r="S166" s="945"/>
      <c r="T166" s="945"/>
      <c r="U166" s="945"/>
    </row>
    <row r="167" spans="1:21">
      <c r="A167" s="839">
        <v>158</v>
      </c>
      <c r="B167" s="1259">
        <v>44</v>
      </c>
      <c r="C167" s="950"/>
      <c r="D167" s="950"/>
      <c r="E167" s="950"/>
      <c r="F167" s="950"/>
      <c r="G167" s="1720" t="s">
        <v>7685</v>
      </c>
      <c r="H167" s="950"/>
      <c r="I167" s="1251" t="s">
        <v>4067</v>
      </c>
      <c r="J167" s="1258">
        <v>16</v>
      </c>
      <c r="K167" s="1258">
        <v>15</v>
      </c>
      <c r="L167" s="1468">
        <v>269.029</v>
      </c>
      <c r="M167" s="1262"/>
      <c r="N167" s="1262" t="s">
        <v>1039</v>
      </c>
      <c r="O167" s="1262" t="s">
        <v>1039</v>
      </c>
      <c r="P167" s="946" t="s">
        <v>4256</v>
      </c>
      <c r="Q167" s="945"/>
      <c r="R167" s="945"/>
      <c r="S167" s="945"/>
      <c r="T167" s="945"/>
      <c r="U167" s="945"/>
    </row>
    <row r="168" spans="1:21">
      <c r="A168" s="839">
        <v>159</v>
      </c>
      <c r="B168" s="1259">
        <v>45</v>
      </c>
      <c r="C168" s="950" t="s">
        <v>3314</v>
      </c>
      <c r="D168" s="950"/>
      <c r="E168" s="950"/>
      <c r="F168" s="950"/>
      <c r="G168" s="1720" t="s">
        <v>7685</v>
      </c>
      <c r="H168" s="950"/>
      <c r="I168" s="1251" t="s">
        <v>4067</v>
      </c>
      <c r="J168" s="1258">
        <v>16</v>
      </c>
      <c r="K168" s="1258">
        <v>197</v>
      </c>
      <c r="L168" s="1468">
        <v>1449.096</v>
      </c>
      <c r="M168" s="1262"/>
      <c r="N168" s="1262" t="s">
        <v>3941</v>
      </c>
      <c r="O168" s="1262" t="s">
        <v>3941</v>
      </c>
      <c r="P168" s="946" t="s">
        <v>4256</v>
      </c>
      <c r="Q168" s="945"/>
      <c r="R168" s="945"/>
      <c r="S168" s="945"/>
      <c r="T168" s="945"/>
      <c r="U168" s="945"/>
    </row>
    <row r="169" spans="1:21">
      <c r="A169" s="839">
        <v>160</v>
      </c>
      <c r="B169" s="1259">
        <v>46</v>
      </c>
      <c r="C169" s="950" t="s">
        <v>4115</v>
      </c>
      <c r="D169" s="950"/>
      <c r="E169" s="950"/>
      <c r="F169" s="950"/>
      <c r="G169" s="1720" t="s">
        <v>7685</v>
      </c>
      <c r="H169" s="950"/>
      <c r="I169" s="1251" t="s">
        <v>4067</v>
      </c>
      <c r="J169" s="1258">
        <v>17</v>
      </c>
      <c r="K169" s="1258">
        <v>31</v>
      </c>
      <c r="L169" s="1468">
        <v>9199.6689999999999</v>
      </c>
      <c r="M169" s="1262"/>
      <c r="N169" s="1262" t="s">
        <v>775</v>
      </c>
      <c r="O169" s="1262" t="s">
        <v>775</v>
      </c>
      <c r="P169" s="946" t="s">
        <v>4256</v>
      </c>
      <c r="Q169" s="945"/>
      <c r="R169" s="945"/>
      <c r="S169" s="945"/>
      <c r="T169" s="945"/>
      <c r="U169" s="945"/>
    </row>
    <row r="170" spans="1:21">
      <c r="A170" s="839">
        <v>161</v>
      </c>
      <c r="B170" s="1259">
        <v>47</v>
      </c>
      <c r="C170" s="950" t="s">
        <v>3314</v>
      </c>
      <c r="D170" s="950"/>
      <c r="E170" s="950"/>
      <c r="F170" s="950"/>
      <c r="G170" s="1720" t="s">
        <v>7685</v>
      </c>
      <c r="H170" s="950"/>
      <c r="I170" s="1251" t="s">
        <v>4067</v>
      </c>
      <c r="J170" s="1258">
        <v>17</v>
      </c>
      <c r="K170" s="1258" t="s">
        <v>4116</v>
      </c>
      <c r="L170" s="1468">
        <v>4894.4570000000003</v>
      </c>
      <c r="M170" s="1262"/>
      <c r="N170" s="1262" t="s">
        <v>3941</v>
      </c>
      <c r="O170" s="1262" t="s">
        <v>3941</v>
      </c>
      <c r="P170" s="946" t="s">
        <v>4256</v>
      </c>
      <c r="Q170" s="945"/>
      <c r="R170" s="945"/>
      <c r="S170" s="945"/>
      <c r="T170" s="945"/>
      <c r="U170" s="945"/>
    </row>
    <row r="171" spans="1:21">
      <c r="A171" s="839">
        <v>162</v>
      </c>
      <c r="B171" s="1259">
        <v>48</v>
      </c>
      <c r="C171" s="950" t="s">
        <v>4117</v>
      </c>
      <c r="D171" s="950"/>
      <c r="E171" s="950"/>
      <c r="F171" s="950"/>
      <c r="G171" s="1720" t="s">
        <v>7685</v>
      </c>
      <c r="H171" s="950"/>
      <c r="I171" s="1251" t="s">
        <v>4067</v>
      </c>
      <c r="J171" s="1258">
        <v>17</v>
      </c>
      <c r="K171" s="1258">
        <v>102</v>
      </c>
      <c r="L171" s="1468">
        <v>1025.123</v>
      </c>
      <c r="M171" s="1262"/>
      <c r="N171" s="1262" t="s">
        <v>1039</v>
      </c>
      <c r="O171" s="1262" t="s">
        <v>1039</v>
      </c>
      <c r="P171" s="946" t="s">
        <v>4256</v>
      </c>
      <c r="Q171" s="945"/>
      <c r="R171" s="945"/>
      <c r="S171" s="945"/>
      <c r="T171" s="945"/>
      <c r="U171" s="945"/>
    </row>
    <row r="172" spans="1:21">
      <c r="A172" s="839">
        <v>163</v>
      </c>
      <c r="B172" s="1259">
        <v>49</v>
      </c>
      <c r="C172" s="950" t="s">
        <v>4118</v>
      </c>
      <c r="D172" s="950"/>
      <c r="E172" s="950"/>
      <c r="F172" s="950"/>
      <c r="G172" s="1720" t="s">
        <v>7685</v>
      </c>
      <c r="H172" s="950"/>
      <c r="I172" s="1251" t="s">
        <v>4067</v>
      </c>
      <c r="J172" s="1258">
        <v>17</v>
      </c>
      <c r="K172" s="1258">
        <v>129</v>
      </c>
      <c r="L172" s="1468">
        <v>2358.0970000000002</v>
      </c>
      <c r="M172" s="1262"/>
      <c r="N172" s="1262" t="s">
        <v>840</v>
      </c>
      <c r="O172" s="1262" t="s">
        <v>840</v>
      </c>
      <c r="P172" s="946" t="s">
        <v>4256</v>
      </c>
      <c r="Q172" s="945"/>
      <c r="R172" s="945"/>
      <c r="S172" s="945"/>
      <c r="T172" s="945"/>
      <c r="U172" s="945"/>
    </row>
    <row r="173" spans="1:21">
      <c r="A173" s="839">
        <v>164</v>
      </c>
      <c r="B173" s="1259">
        <v>50</v>
      </c>
      <c r="C173" s="950" t="s">
        <v>3314</v>
      </c>
      <c r="D173" s="950"/>
      <c r="E173" s="950"/>
      <c r="F173" s="950"/>
      <c r="G173" s="1720" t="s">
        <v>7685</v>
      </c>
      <c r="H173" s="950"/>
      <c r="I173" s="1251" t="s">
        <v>4067</v>
      </c>
      <c r="J173" s="1258">
        <v>18</v>
      </c>
      <c r="K173" s="1258" t="s">
        <v>4119</v>
      </c>
      <c r="L173" s="1468">
        <v>8072.8440000000001</v>
      </c>
      <c r="M173" s="1262"/>
      <c r="N173" s="1262" t="s">
        <v>3941</v>
      </c>
      <c r="O173" s="1262" t="s">
        <v>3941</v>
      </c>
      <c r="P173" s="946" t="s">
        <v>4256</v>
      </c>
      <c r="Q173" s="945"/>
      <c r="R173" s="945"/>
      <c r="S173" s="945"/>
      <c r="T173" s="945"/>
      <c r="U173" s="945"/>
    </row>
    <row r="174" spans="1:21">
      <c r="A174" s="839">
        <v>165</v>
      </c>
      <c r="B174" s="1259">
        <v>51</v>
      </c>
      <c r="C174" s="950" t="s">
        <v>3314</v>
      </c>
      <c r="D174" s="950"/>
      <c r="E174" s="950"/>
      <c r="F174" s="950"/>
      <c r="G174" s="1720" t="s">
        <v>7685</v>
      </c>
      <c r="H174" s="950"/>
      <c r="I174" s="1251" t="s">
        <v>4067</v>
      </c>
      <c r="J174" s="1258">
        <v>18</v>
      </c>
      <c r="K174" s="1258" t="s">
        <v>4120</v>
      </c>
      <c r="L174" s="1468">
        <v>249.93899999999999</v>
      </c>
      <c r="M174" s="1262"/>
      <c r="N174" s="1262" t="s">
        <v>3941</v>
      </c>
      <c r="O174" s="1262" t="s">
        <v>3941</v>
      </c>
      <c r="P174" s="946" t="s">
        <v>4256</v>
      </c>
      <c r="Q174" s="945"/>
      <c r="R174" s="945"/>
      <c r="S174" s="945"/>
      <c r="T174" s="945"/>
      <c r="U174" s="945"/>
    </row>
    <row r="175" spans="1:21">
      <c r="A175" s="839">
        <v>166</v>
      </c>
      <c r="B175" s="1259">
        <v>52</v>
      </c>
      <c r="C175" s="950" t="s">
        <v>4121</v>
      </c>
      <c r="D175" s="950"/>
      <c r="E175" s="950"/>
      <c r="F175" s="950"/>
      <c r="G175" s="1720" t="s">
        <v>7685</v>
      </c>
      <c r="H175" s="950"/>
      <c r="I175" s="1251" t="s">
        <v>4067</v>
      </c>
      <c r="J175" s="1258">
        <v>18</v>
      </c>
      <c r="K175" s="1258">
        <v>170</v>
      </c>
      <c r="L175" s="1468">
        <v>311.14</v>
      </c>
      <c r="M175" s="1262"/>
      <c r="N175" s="1262" t="s">
        <v>3928</v>
      </c>
      <c r="O175" s="1262" t="s">
        <v>3928</v>
      </c>
      <c r="P175" s="946" t="s">
        <v>4256</v>
      </c>
      <c r="Q175" s="945"/>
      <c r="R175" s="945"/>
      <c r="S175" s="945"/>
      <c r="T175" s="945"/>
      <c r="U175" s="945"/>
    </row>
    <row r="176" spans="1:21">
      <c r="A176" s="839">
        <v>167</v>
      </c>
      <c r="B176" s="1259">
        <v>53</v>
      </c>
      <c r="C176" s="950" t="s">
        <v>4122</v>
      </c>
      <c r="D176" s="950"/>
      <c r="E176" s="950"/>
      <c r="F176" s="950"/>
      <c r="G176" s="1720" t="s">
        <v>7685</v>
      </c>
      <c r="H176" s="950"/>
      <c r="I176" s="1251" t="s">
        <v>4067</v>
      </c>
      <c r="J176" s="1258">
        <v>18</v>
      </c>
      <c r="K176" s="1258">
        <v>170</v>
      </c>
      <c r="L176" s="1468">
        <v>1749.7670000000001</v>
      </c>
      <c r="M176" s="1262"/>
      <c r="N176" s="1262" t="s">
        <v>754</v>
      </c>
      <c r="O176" s="1262" t="s">
        <v>754</v>
      </c>
      <c r="P176" s="946" t="s">
        <v>4256</v>
      </c>
      <c r="Q176" s="945"/>
      <c r="R176" s="945"/>
      <c r="S176" s="945"/>
      <c r="T176" s="945"/>
      <c r="U176" s="945"/>
    </row>
    <row r="177" spans="1:21">
      <c r="A177" s="839">
        <v>168</v>
      </c>
      <c r="B177" s="1259">
        <v>54</v>
      </c>
      <c r="C177" s="3949" t="s">
        <v>4123</v>
      </c>
      <c r="D177" s="1260"/>
      <c r="E177" s="1260"/>
      <c r="F177" s="1260"/>
      <c r="G177" s="1720" t="s">
        <v>7685</v>
      </c>
      <c r="H177" s="1260"/>
      <c r="I177" s="1251" t="s">
        <v>4067</v>
      </c>
      <c r="J177" s="1258">
        <v>18</v>
      </c>
      <c r="K177" s="1258" t="s">
        <v>4124</v>
      </c>
      <c r="L177" s="3957">
        <v>11034.266</v>
      </c>
      <c r="M177" s="1259"/>
      <c r="N177" s="3951" t="s">
        <v>3941</v>
      </c>
      <c r="O177" s="3951" t="s">
        <v>3941</v>
      </c>
      <c r="P177" s="946" t="s">
        <v>4256</v>
      </c>
      <c r="Q177" s="945"/>
      <c r="R177" s="945"/>
      <c r="S177" s="945"/>
      <c r="T177" s="945"/>
      <c r="U177" s="945"/>
    </row>
    <row r="178" spans="1:21">
      <c r="A178" s="839">
        <v>169</v>
      </c>
      <c r="B178" s="1259">
        <v>55</v>
      </c>
      <c r="C178" s="3949"/>
      <c r="D178" s="1260"/>
      <c r="E178" s="1260"/>
      <c r="F178" s="1260"/>
      <c r="G178" s="1720" t="s">
        <v>7685</v>
      </c>
      <c r="H178" s="1260"/>
      <c r="I178" s="1251" t="s">
        <v>4067</v>
      </c>
      <c r="J178" s="1258">
        <v>19</v>
      </c>
      <c r="K178" s="1258" t="s">
        <v>4125</v>
      </c>
      <c r="L178" s="3958"/>
      <c r="M178" s="1259"/>
      <c r="N178" s="3952"/>
      <c r="O178" s="3952"/>
      <c r="P178" s="946" t="s">
        <v>4256</v>
      </c>
      <c r="Q178" s="945"/>
      <c r="R178" s="945"/>
      <c r="S178" s="945"/>
      <c r="T178" s="945"/>
      <c r="U178" s="945"/>
    </row>
    <row r="179" spans="1:21">
      <c r="A179" s="839">
        <v>170</v>
      </c>
      <c r="B179" s="1259">
        <v>56</v>
      </c>
      <c r="C179" s="3949"/>
      <c r="D179" s="1260"/>
      <c r="E179" s="1260"/>
      <c r="F179" s="1260"/>
      <c r="G179" s="1720" t="s">
        <v>7685</v>
      </c>
      <c r="H179" s="1260"/>
      <c r="I179" s="1251" t="s">
        <v>4067</v>
      </c>
      <c r="J179" s="1258">
        <v>23</v>
      </c>
      <c r="K179" s="1258" t="s">
        <v>4126</v>
      </c>
      <c r="L179" s="3958"/>
      <c r="M179" s="1259"/>
      <c r="N179" s="3952"/>
      <c r="O179" s="3952"/>
      <c r="P179" s="946" t="s">
        <v>4256</v>
      </c>
      <c r="Q179" s="945"/>
      <c r="R179" s="945"/>
      <c r="S179" s="945"/>
      <c r="T179" s="945"/>
      <c r="U179" s="945"/>
    </row>
    <row r="180" spans="1:21">
      <c r="A180" s="839">
        <v>171</v>
      </c>
      <c r="B180" s="1259">
        <v>57</v>
      </c>
      <c r="C180" s="3949"/>
      <c r="D180" s="1260"/>
      <c r="E180" s="1260"/>
      <c r="F180" s="1260"/>
      <c r="G180" s="1720" t="s">
        <v>7685</v>
      </c>
      <c r="H180" s="1260"/>
      <c r="I180" s="1251" t="s">
        <v>4067</v>
      </c>
      <c r="J180" s="1258">
        <v>24</v>
      </c>
      <c r="K180" s="1258" t="s">
        <v>4127</v>
      </c>
      <c r="L180" s="3958"/>
      <c r="M180" s="1259"/>
      <c r="N180" s="3952"/>
      <c r="O180" s="3952"/>
      <c r="P180" s="946" t="s">
        <v>4256</v>
      </c>
      <c r="Q180" s="945"/>
      <c r="R180" s="945"/>
      <c r="S180" s="945"/>
      <c r="T180" s="945"/>
      <c r="U180" s="945"/>
    </row>
    <row r="181" spans="1:21">
      <c r="A181" s="839">
        <v>172</v>
      </c>
      <c r="B181" s="1259">
        <v>58</v>
      </c>
      <c r="C181" s="950" t="s">
        <v>3314</v>
      </c>
      <c r="D181" s="950"/>
      <c r="E181" s="950"/>
      <c r="F181" s="950"/>
      <c r="G181" s="1720" t="s">
        <v>7685</v>
      </c>
      <c r="H181" s="950"/>
      <c r="I181" s="1251" t="s">
        <v>4067</v>
      </c>
      <c r="J181" s="1258">
        <v>20</v>
      </c>
      <c r="K181" s="1258" t="s">
        <v>4128</v>
      </c>
      <c r="L181" s="1468">
        <v>11034.266</v>
      </c>
      <c r="M181" s="1262"/>
      <c r="N181" s="1262" t="s">
        <v>3941</v>
      </c>
      <c r="O181" s="1262" t="s">
        <v>3941</v>
      </c>
      <c r="P181" s="946" t="s">
        <v>4256</v>
      </c>
      <c r="Q181" s="945"/>
      <c r="R181" s="945"/>
      <c r="S181" s="945"/>
      <c r="T181" s="945"/>
      <c r="U181" s="945"/>
    </row>
    <row r="182" spans="1:21">
      <c r="A182" s="839">
        <v>173</v>
      </c>
      <c r="B182" s="1259">
        <v>59</v>
      </c>
      <c r="C182" s="950" t="s">
        <v>3314</v>
      </c>
      <c r="D182" s="950"/>
      <c r="E182" s="950"/>
      <c r="F182" s="950"/>
      <c r="G182" s="1720" t="s">
        <v>7685</v>
      </c>
      <c r="H182" s="950"/>
      <c r="I182" s="1251" t="s">
        <v>4067</v>
      </c>
      <c r="J182" s="1258">
        <v>21</v>
      </c>
      <c r="K182" s="1258">
        <v>41</v>
      </c>
      <c r="L182" s="1468">
        <v>726.65800000000002</v>
      </c>
      <c r="M182" s="1262"/>
      <c r="N182" s="1262" t="s">
        <v>3941</v>
      </c>
      <c r="O182" s="1262" t="s">
        <v>3941</v>
      </c>
      <c r="P182" s="946" t="s">
        <v>4256</v>
      </c>
      <c r="Q182" s="945"/>
      <c r="R182" s="945"/>
      <c r="S182" s="945"/>
      <c r="T182" s="945"/>
      <c r="U182" s="945"/>
    </row>
    <row r="183" spans="1:21">
      <c r="A183" s="839">
        <v>174</v>
      </c>
      <c r="B183" s="1259">
        <v>60</v>
      </c>
      <c r="C183" s="950" t="s">
        <v>4129</v>
      </c>
      <c r="D183" s="950"/>
      <c r="E183" s="950"/>
      <c r="F183" s="950"/>
      <c r="G183" s="1720" t="s">
        <v>7685</v>
      </c>
      <c r="H183" s="950"/>
      <c r="I183" s="1251" t="s">
        <v>4067</v>
      </c>
      <c r="J183" s="1258">
        <v>21</v>
      </c>
      <c r="K183" s="1258">
        <v>43</v>
      </c>
      <c r="L183" s="1468">
        <v>1961.6110000000001</v>
      </c>
      <c r="M183" s="1262"/>
      <c r="N183" s="1262" t="s">
        <v>775</v>
      </c>
      <c r="O183" s="1262" t="s">
        <v>775</v>
      </c>
      <c r="P183" s="946" t="s">
        <v>4256</v>
      </c>
      <c r="Q183" s="945"/>
      <c r="R183" s="945"/>
      <c r="S183" s="945"/>
      <c r="T183" s="945"/>
      <c r="U183" s="945"/>
    </row>
    <row r="184" spans="1:21">
      <c r="A184" s="839">
        <v>175</v>
      </c>
      <c r="B184" s="1259">
        <v>61</v>
      </c>
      <c r="C184" s="950" t="s">
        <v>3314</v>
      </c>
      <c r="D184" s="950"/>
      <c r="E184" s="950"/>
      <c r="F184" s="950"/>
      <c r="G184" s="1720" t="s">
        <v>7685</v>
      </c>
      <c r="H184" s="950"/>
      <c r="I184" s="1251" t="s">
        <v>4067</v>
      </c>
      <c r="J184" s="1258">
        <v>25</v>
      </c>
      <c r="K184" s="1258">
        <v>2</v>
      </c>
      <c r="L184" s="1468">
        <v>1520.78</v>
      </c>
      <c r="M184" s="1262"/>
      <c r="N184" s="1262" t="s">
        <v>3941</v>
      </c>
      <c r="O184" s="1262" t="s">
        <v>3941</v>
      </c>
      <c r="P184" s="946" t="s">
        <v>4256</v>
      </c>
      <c r="Q184" s="945"/>
      <c r="R184" s="945"/>
      <c r="S184" s="945"/>
      <c r="T184" s="945"/>
      <c r="U184" s="945"/>
    </row>
    <row r="185" spans="1:21">
      <c r="A185" s="839">
        <v>176</v>
      </c>
      <c r="B185" s="1259">
        <v>1</v>
      </c>
      <c r="C185" s="3949" t="s">
        <v>4130</v>
      </c>
      <c r="D185" s="1260"/>
      <c r="E185" s="1260"/>
      <c r="F185" s="1260"/>
      <c r="G185" s="1720" t="s">
        <v>7685</v>
      </c>
      <c r="H185" s="1260"/>
      <c r="I185" s="1252" t="s">
        <v>4131</v>
      </c>
      <c r="J185" s="1258">
        <v>42</v>
      </c>
      <c r="K185" s="1258">
        <v>188</v>
      </c>
      <c r="L185" s="3957">
        <f>11656.711+4374.03</f>
        <v>16030.740999999998</v>
      </c>
      <c r="M185" s="1258"/>
      <c r="N185" s="3951" t="s">
        <v>775</v>
      </c>
      <c r="O185" s="3951" t="s">
        <v>775</v>
      </c>
      <c r="P185" s="946" t="s">
        <v>4256</v>
      </c>
      <c r="Q185" s="945"/>
      <c r="R185" s="945"/>
      <c r="S185" s="945"/>
      <c r="T185" s="945"/>
      <c r="U185" s="945"/>
    </row>
    <row r="186" spans="1:21">
      <c r="A186" s="839">
        <v>177</v>
      </c>
      <c r="B186" s="1259">
        <v>2</v>
      </c>
      <c r="C186" s="3949"/>
      <c r="D186" s="1260"/>
      <c r="E186" s="1260"/>
      <c r="F186" s="1260"/>
      <c r="G186" s="1720" t="s">
        <v>7685</v>
      </c>
      <c r="H186" s="1260"/>
      <c r="I186" s="1252" t="s">
        <v>4131</v>
      </c>
      <c r="J186" s="1258">
        <v>43</v>
      </c>
      <c r="K186" s="1258">
        <v>454</v>
      </c>
      <c r="L186" s="3957"/>
      <c r="M186" s="1258"/>
      <c r="N186" s="3951"/>
      <c r="O186" s="3951"/>
      <c r="P186" s="946" t="s">
        <v>4256</v>
      </c>
      <c r="Q186" s="945"/>
      <c r="R186" s="945"/>
      <c r="S186" s="945"/>
      <c r="T186" s="945"/>
      <c r="U186" s="945"/>
    </row>
    <row r="187" spans="1:21">
      <c r="A187" s="839">
        <v>178</v>
      </c>
      <c r="B187" s="1259">
        <v>3</v>
      </c>
      <c r="C187" s="1260" t="s">
        <v>4132</v>
      </c>
      <c r="D187" s="1260"/>
      <c r="E187" s="1260"/>
      <c r="F187" s="1260"/>
      <c r="G187" s="1720" t="s">
        <v>7685</v>
      </c>
      <c r="H187" s="1260"/>
      <c r="I187" s="1252" t="s">
        <v>4131</v>
      </c>
      <c r="J187" s="1258">
        <v>42</v>
      </c>
      <c r="K187" s="1258">
        <v>460</v>
      </c>
      <c r="L187" s="1469">
        <v>8439.5910000000003</v>
      </c>
      <c r="M187" s="1258"/>
      <c r="N187" s="1258" t="s">
        <v>775</v>
      </c>
      <c r="O187" s="1258" t="s">
        <v>775</v>
      </c>
      <c r="P187" s="946" t="s">
        <v>4256</v>
      </c>
      <c r="Q187" s="945"/>
      <c r="R187" s="945"/>
      <c r="S187" s="945"/>
      <c r="T187" s="945"/>
      <c r="U187" s="945"/>
    </row>
    <row r="188" spans="1:21">
      <c r="A188" s="839">
        <v>179</v>
      </c>
      <c r="B188" s="1259">
        <v>4</v>
      </c>
      <c r="C188" s="1260"/>
      <c r="D188" s="1260"/>
      <c r="E188" s="1260"/>
      <c r="F188" s="1260"/>
      <c r="G188" s="1720" t="s">
        <v>7685</v>
      </c>
      <c r="H188" s="1260"/>
      <c r="I188" s="1252" t="s">
        <v>4131</v>
      </c>
      <c r="J188" s="1258">
        <v>44</v>
      </c>
      <c r="K188" s="1258">
        <v>54</v>
      </c>
      <c r="L188" s="1469">
        <v>236.16900000000001</v>
      </c>
      <c r="M188" s="951"/>
      <c r="N188" s="1259" t="s">
        <v>3928</v>
      </c>
      <c r="O188" s="1259" t="s">
        <v>3928</v>
      </c>
      <c r="P188" s="946" t="s">
        <v>4256</v>
      </c>
      <c r="Q188" s="945"/>
      <c r="R188" s="945"/>
      <c r="S188" s="945"/>
      <c r="T188" s="945"/>
      <c r="U188" s="945"/>
    </row>
    <row r="189" spans="1:21">
      <c r="A189" s="839">
        <v>180</v>
      </c>
      <c r="B189" s="1259">
        <v>5</v>
      </c>
      <c r="C189" s="1257" t="s">
        <v>4073</v>
      </c>
      <c r="D189" s="1257"/>
      <c r="E189" s="1257"/>
      <c r="F189" s="1257"/>
      <c r="G189" s="1720" t="s">
        <v>7685</v>
      </c>
      <c r="H189" s="1257"/>
      <c r="I189" s="1252" t="s">
        <v>4131</v>
      </c>
      <c r="J189" s="1258">
        <v>44</v>
      </c>
      <c r="K189" s="1258">
        <v>131</v>
      </c>
      <c r="L189" s="1469">
        <v>4112.6909999999998</v>
      </c>
      <c r="M189" s="951"/>
      <c r="N189" s="1259" t="s">
        <v>2366</v>
      </c>
      <c r="O189" s="1259" t="s">
        <v>2366</v>
      </c>
      <c r="P189" s="946" t="s">
        <v>4256</v>
      </c>
      <c r="Q189" s="945"/>
      <c r="R189" s="945"/>
      <c r="S189" s="945"/>
      <c r="T189" s="945"/>
      <c r="U189" s="945"/>
    </row>
    <row r="190" spans="1:21">
      <c r="A190" s="839">
        <v>181</v>
      </c>
      <c r="B190" s="1259">
        <v>6</v>
      </c>
      <c r="C190" s="1257" t="s">
        <v>4133</v>
      </c>
      <c r="D190" s="1257"/>
      <c r="E190" s="1257"/>
      <c r="F190" s="1257"/>
      <c r="G190" s="1720" t="s">
        <v>7685</v>
      </c>
      <c r="H190" s="1257"/>
      <c r="I190" s="1252" t="s">
        <v>4131</v>
      </c>
      <c r="J190" s="1258">
        <v>15</v>
      </c>
      <c r="K190" s="1258">
        <v>9</v>
      </c>
      <c r="L190" s="1469">
        <v>2688.4380000000001</v>
      </c>
      <c r="M190" s="951"/>
      <c r="N190" s="1259" t="s">
        <v>3892</v>
      </c>
      <c r="O190" s="1259" t="s">
        <v>3892</v>
      </c>
      <c r="P190" s="946" t="s">
        <v>4256</v>
      </c>
      <c r="Q190" s="945"/>
      <c r="R190" s="945"/>
      <c r="S190" s="945"/>
      <c r="T190" s="945"/>
      <c r="U190" s="945"/>
    </row>
    <row r="191" spans="1:21">
      <c r="A191" s="839">
        <v>182</v>
      </c>
      <c r="B191" s="1259">
        <v>7</v>
      </c>
      <c r="C191" s="1257" t="s">
        <v>4134</v>
      </c>
      <c r="D191" s="1257"/>
      <c r="E191" s="1257"/>
      <c r="F191" s="1257"/>
      <c r="G191" s="1720" t="s">
        <v>7685</v>
      </c>
      <c r="H191" s="1257"/>
      <c r="I191" s="1252" t="s">
        <v>4131</v>
      </c>
      <c r="J191" s="1258">
        <v>25</v>
      </c>
      <c r="K191" s="1258">
        <v>159</v>
      </c>
      <c r="L191" s="1469">
        <v>7532.3090000000002</v>
      </c>
      <c r="M191" s="951"/>
      <c r="N191" s="1259" t="s">
        <v>3892</v>
      </c>
      <c r="O191" s="1259" t="s">
        <v>3892</v>
      </c>
      <c r="P191" s="946" t="s">
        <v>4256</v>
      </c>
      <c r="Q191" s="945"/>
      <c r="R191" s="945"/>
      <c r="S191" s="945"/>
      <c r="T191" s="945"/>
      <c r="U191" s="945"/>
    </row>
    <row r="192" spans="1:21">
      <c r="A192" s="839">
        <v>183</v>
      </c>
      <c r="B192" s="1259">
        <v>8</v>
      </c>
      <c r="C192" s="1257" t="s">
        <v>4135</v>
      </c>
      <c r="D192" s="1257"/>
      <c r="E192" s="1257"/>
      <c r="F192" s="1257"/>
      <c r="G192" s="1720" t="s">
        <v>7685</v>
      </c>
      <c r="H192" s="1257"/>
      <c r="I192" s="1252" t="s">
        <v>4131</v>
      </c>
      <c r="J192" s="1258">
        <v>25</v>
      </c>
      <c r="K192" s="1258">
        <v>250</v>
      </c>
      <c r="L192" s="1469">
        <v>2322.6930000000002</v>
      </c>
      <c r="M192" s="951"/>
      <c r="N192" s="1259" t="s">
        <v>840</v>
      </c>
      <c r="O192" s="1259" t="s">
        <v>840</v>
      </c>
      <c r="P192" s="946" t="s">
        <v>4256</v>
      </c>
      <c r="Q192" s="945"/>
      <c r="R192" s="945"/>
      <c r="S192" s="945"/>
      <c r="T192" s="945"/>
      <c r="U192" s="945"/>
    </row>
    <row r="193" spans="1:21">
      <c r="A193" s="839">
        <v>184</v>
      </c>
      <c r="B193" s="1259">
        <v>9</v>
      </c>
      <c r="C193" s="1260" t="s">
        <v>4136</v>
      </c>
      <c r="D193" s="1260"/>
      <c r="E193" s="1260"/>
      <c r="F193" s="1260"/>
      <c r="G193" s="1720" t="s">
        <v>7685</v>
      </c>
      <c r="H193" s="1260"/>
      <c r="I193" s="1252" t="s">
        <v>4131</v>
      </c>
      <c r="J193" s="1258">
        <v>26</v>
      </c>
      <c r="K193" s="1258">
        <v>136</v>
      </c>
      <c r="L193" s="1469">
        <v>78566.596999999994</v>
      </c>
      <c r="M193" s="951"/>
      <c r="N193" s="1259" t="s">
        <v>3892</v>
      </c>
      <c r="O193" s="1259" t="s">
        <v>3892</v>
      </c>
      <c r="P193" s="946" t="s">
        <v>4256</v>
      </c>
      <c r="Q193" s="945"/>
      <c r="R193" s="945"/>
      <c r="S193" s="945"/>
      <c r="T193" s="945"/>
      <c r="U193" s="945"/>
    </row>
    <row r="194" spans="1:21">
      <c r="A194" s="839">
        <v>185</v>
      </c>
      <c r="B194" s="1259">
        <v>10</v>
      </c>
      <c r="C194" s="1260" t="s">
        <v>4137</v>
      </c>
      <c r="D194" s="1260"/>
      <c r="E194" s="1260"/>
      <c r="F194" s="1260"/>
      <c r="G194" s="1720" t="s">
        <v>7685</v>
      </c>
      <c r="H194" s="1260"/>
      <c r="I194" s="1252" t="s">
        <v>4131</v>
      </c>
      <c r="J194" s="1258">
        <v>26</v>
      </c>
      <c r="K194" s="1258">
        <v>462</v>
      </c>
      <c r="L194" s="1469">
        <v>436.46</v>
      </c>
      <c r="M194" s="951"/>
      <c r="N194" s="1259" t="s">
        <v>3892</v>
      </c>
      <c r="O194" s="1259" t="s">
        <v>3892</v>
      </c>
      <c r="P194" s="946" t="s">
        <v>4256</v>
      </c>
      <c r="Q194" s="945"/>
      <c r="R194" s="945"/>
      <c r="S194" s="945"/>
      <c r="T194" s="945"/>
      <c r="U194" s="945"/>
    </row>
    <row r="195" spans="1:21">
      <c r="A195" s="839">
        <v>186</v>
      </c>
      <c r="B195" s="1259">
        <v>11</v>
      </c>
      <c r="C195" s="1260" t="s">
        <v>4138</v>
      </c>
      <c r="D195" s="1260"/>
      <c r="E195" s="1260"/>
      <c r="F195" s="1260"/>
      <c r="G195" s="1720" t="s">
        <v>7685</v>
      </c>
      <c r="H195" s="1260"/>
      <c r="I195" s="1252" t="s">
        <v>4131</v>
      </c>
      <c r="J195" s="1258">
        <v>27</v>
      </c>
      <c r="K195" s="1258">
        <v>98</v>
      </c>
      <c r="L195" s="1469">
        <v>17494.511999999999</v>
      </c>
      <c r="M195" s="951"/>
      <c r="N195" s="1259" t="s">
        <v>858</v>
      </c>
      <c r="O195" s="1259" t="s">
        <v>858</v>
      </c>
      <c r="P195" s="946" t="s">
        <v>4256</v>
      </c>
      <c r="Q195" s="945"/>
      <c r="R195" s="945"/>
      <c r="S195" s="945"/>
      <c r="T195" s="945"/>
      <c r="U195" s="945"/>
    </row>
    <row r="196" spans="1:21">
      <c r="A196" s="839">
        <v>187</v>
      </c>
      <c r="B196" s="1259">
        <v>12</v>
      </c>
      <c r="C196" s="1260" t="s">
        <v>4033</v>
      </c>
      <c r="D196" s="1260"/>
      <c r="E196" s="1260"/>
      <c r="F196" s="1260"/>
      <c r="G196" s="1720" t="s">
        <v>7685</v>
      </c>
      <c r="H196" s="1260"/>
      <c r="I196" s="1252" t="s">
        <v>4131</v>
      </c>
      <c r="J196" s="1258">
        <v>27</v>
      </c>
      <c r="K196" s="1258">
        <v>235</v>
      </c>
      <c r="L196" s="1469">
        <v>199.88399999999999</v>
      </c>
      <c r="M196" s="951"/>
      <c r="N196" s="1259" t="s">
        <v>3928</v>
      </c>
      <c r="O196" s="1259" t="s">
        <v>3928</v>
      </c>
      <c r="P196" s="946" t="s">
        <v>4256</v>
      </c>
      <c r="Q196" s="945"/>
      <c r="R196" s="945"/>
      <c r="S196" s="945"/>
      <c r="T196" s="945"/>
      <c r="U196" s="945"/>
    </row>
    <row r="197" spans="1:21">
      <c r="A197" s="839">
        <v>188</v>
      </c>
      <c r="B197" s="1259">
        <v>13</v>
      </c>
      <c r="C197" s="1260" t="s">
        <v>4139</v>
      </c>
      <c r="D197" s="1260"/>
      <c r="E197" s="1260"/>
      <c r="F197" s="1260"/>
      <c r="G197" s="1720" t="s">
        <v>7685</v>
      </c>
      <c r="H197" s="1260"/>
      <c r="I197" s="1252" t="s">
        <v>4131</v>
      </c>
      <c r="J197" s="1258">
        <v>28</v>
      </c>
      <c r="K197" s="1258" t="s">
        <v>4140</v>
      </c>
      <c r="L197" s="1469">
        <v>24666.383999999998</v>
      </c>
      <c r="M197" s="951"/>
      <c r="N197" s="1259" t="s">
        <v>858</v>
      </c>
      <c r="O197" s="1259" t="s">
        <v>858</v>
      </c>
      <c r="P197" s="946" t="s">
        <v>4256</v>
      </c>
      <c r="Q197" s="945"/>
      <c r="R197" s="945"/>
      <c r="S197" s="945"/>
      <c r="T197" s="945"/>
      <c r="U197" s="945"/>
    </row>
    <row r="198" spans="1:21">
      <c r="A198" s="839">
        <v>189</v>
      </c>
      <c r="B198" s="1259">
        <v>14</v>
      </c>
      <c r="C198" s="1260" t="s">
        <v>4141</v>
      </c>
      <c r="D198" s="1260"/>
      <c r="E198" s="1260"/>
      <c r="F198" s="1260"/>
      <c r="G198" s="1720" t="s">
        <v>7685</v>
      </c>
      <c r="H198" s="1260"/>
      <c r="I198" s="1252" t="s">
        <v>4131</v>
      </c>
      <c r="J198" s="1258">
        <v>28</v>
      </c>
      <c r="K198" s="1258">
        <v>123</v>
      </c>
      <c r="L198" s="1469">
        <v>39592.196000000004</v>
      </c>
      <c r="M198" s="951"/>
      <c r="N198" s="1258" t="s">
        <v>767</v>
      </c>
      <c r="O198" s="1258" t="s">
        <v>767</v>
      </c>
      <c r="P198" s="946" t="s">
        <v>4256</v>
      </c>
      <c r="Q198" s="945"/>
      <c r="R198" s="945"/>
      <c r="S198" s="945"/>
      <c r="T198" s="945"/>
      <c r="U198" s="945"/>
    </row>
    <row r="199" spans="1:21">
      <c r="A199" s="839">
        <v>190</v>
      </c>
      <c r="B199" s="1259">
        <v>15</v>
      </c>
      <c r="C199" s="1260" t="s">
        <v>4142</v>
      </c>
      <c r="D199" s="1260"/>
      <c r="E199" s="1260"/>
      <c r="F199" s="1260"/>
      <c r="G199" s="1720" t="s">
        <v>7685</v>
      </c>
      <c r="H199" s="1260"/>
      <c r="I199" s="1252" t="s">
        <v>4131</v>
      </c>
      <c r="J199" s="1258">
        <v>31</v>
      </c>
      <c r="K199" s="1258">
        <v>196</v>
      </c>
      <c r="L199" s="1469">
        <v>1738.835</v>
      </c>
      <c r="M199" s="951"/>
      <c r="N199" s="1259" t="s">
        <v>751</v>
      </c>
      <c r="O199" s="1259" t="s">
        <v>751</v>
      </c>
      <c r="P199" s="946" t="s">
        <v>4256</v>
      </c>
      <c r="Q199" s="945"/>
      <c r="R199" s="945"/>
      <c r="S199" s="945"/>
      <c r="T199" s="945"/>
      <c r="U199" s="945"/>
    </row>
    <row r="200" spans="1:21">
      <c r="A200" s="839">
        <v>191</v>
      </c>
      <c r="B200" s="1259">
        <v>16</v>
      </c>
      <c r="C200" s="1260" t="s">
        <v>4143</v>
      </c>
      <c r="D200" s="1260"/>
      <c r="E200" s="1260"/>
      <c r="F200" s="1260"/>
      <c r="G200" s="1720" t="s">
        <v>7685</v>
      </c>
      <c r="H200" s="1260"/>
      <c r="I200" s="1252" t="s">
        <v>4131</v>
      </c>
      <c r="J200" s="1258">
        <v>32</v>
      </c>
      <c r="K200" s="1258" t="s">
        <v>4144</v>
      </c>
      <c r="L200" s="1469">
        <v>30933.611000000001</v>
      </c>
      <c r="M200" s="951"/>
      <c r="N200" s="1259" t="s">
        <v>840</v>
      </c>
      <c r="O200" s="1259" t="s">
        <v>840</v>
      </c>
      <c r="P200" s="946" t="s">
        <v>4256</v>
      </c>
      <c r="Q200" s="945"/>
      <c r="R200" s="945"/>
      <c r="S200" s="945"/>
      <c r="T200" s="945"/>
      <c r="U200" s="945"/>
    </row>
    <row r="201" spans="1:21">
      <c r="A201" s="839">
        <v>192</v>
      </c>
      <c r="B201" s="1259">
        <v>17</v>
      </c>
      <c r="C201" s="1260" t="s">
        <v>974</v>
      </c>
      <c r="D201" s="1260"/>
      <c r="E201" s="1260"/>
      <c r="F201" s="1260"/>
      <c r="G201" s="1720" t="s">
        <v>7685</v>
      </c>
      <c r="H201" s="1260"/>
      <c r="I201" s="1252" t="s">
        <v>4131</v>
      </c>
      <c r="J201" s="1258">
        <v>32</v>
      </c>
      <c r="K201" s="1258">
        <v>194</v>
      </c>
      <c r="L201" s="1469">
        <v>29398.966</v>
      </c>
      <c r="M201" s="951"/>
      <c r="N201" s="1259" t="s">
        <v>756</v>
      </c>
      <c r="O201" s="1259" t="s">
        <v>756</v>
      </c>
      <c r="P201" s="946" t="s">
        <v>4256</v>
      </c>
      <c r="Q201" s="945"/>
      <c r="R201" s="945"/>
      <c r="S201" s="945"/>
      <c r="T201" s="945"/>
      <c r="U201" s="945"/>
    </row>
    <row r="202" spans="1:21">
      <c r="A202" s="839">
        <v>193</v>
      </c>
      <c r="B202" s="1259">
        <v>18</v>
      </c>
      <c r="C202" s="1260" t="s">
        <v>4145</v>
      </c>
      <c r="D202" s="1260"/>
      <c r="E202" s="1260"/>
      <c r="F202" s="1260"/>
      <c r="G202" s="1720" t="s">
        <v>7685</v>
      </c>
      <c r="H202" s="1260"/>
      <c r="I202" s="1252" t="s">
        <v>4131</v>
      </c>
      <c r="J202" s="1258">
        <v>35</v>
      </c>
      <c r="K202" s="1258">
        <v>450</v>
      </c>
      <c r="L202" s="1468">
        <v>5620.0119999999997</v>
      </c>
      <c r="M202" s="1262"/>
      <c r="N202" s="1259" t="s">
        <v>4037</v>
      </c>
      <c r="O202" s="1259" t="s">
        <v>4037</v>
      </c>
      <c r="P202" s="946" t="s">
        <v>4256</v>
      </c>
      <c r="Q202" s="945"/>
      <c r="R202" s="945"/>
      <c r="S202" s="945"/>
      <c r="T202" s="945"/>
      <c r="U202" s="945"/>
    </row>
    <row r="203" spans="1:21">
      <c r="A203" s="839">
        <v>194</v>
      </c>
      <c r="B203" s="1259">
        <v>19</v>
      </c>
      <c r="C203" s="1260" t="s">
        <v>4146</v>
      </c>
      <c r="D203" s="1260"/>
      <c r="E203" s="1260"/>
      <c r="F203" s="1260"/>
      <c r="G203" s="1720" t="s">
        <v>7685</v>
      </c>
      <c r="H203" s="1260"/>
      <c r="I203" s="1252" t="s">
        <v>4131</v>
      </c>
      <c r="J203" s="1258">
        <v>35</v>
      </c>
      <c r="K203" s="1258" t="s">
        <v>1911</v>
      </c>
      <c r="L203" s="1468">
        <v>1830.6179999999999</v>
      </c>
      <c r="M203" s="1262"/>
      <c r="N203" s="1259" t="s">
        <v>979</v>
      </c>
      <c r="O203" s="1259" t="s">
        <v>979</v>
      </c>
      <c r="P203" s="946" t="s">
        <v>4256</v>
      </c>
      <c r="Q203" s="945"/>
      <c r="R203" s="945"/>
      <c r="S203" s="945"/>
      <c r="T203" s="945"/>
      <c r="U203" s="945"/>
    </row>
    <row r="204" spans="1:21">
      <c r="A204" s="839">
        <v>195</v>
      </c>
      <c r="B204" s="1259">
        <v>20</v>
      </c>
      <c r="C204" s="1260" t="s">
        <v>4147</v>
      </c>
      <c r="D204" s="1260"/>
      <c r="E204" s="1260"/>
      <c r="F204" s="1260"/>
      <c r="G204" s="1720" t="s">
        <v>7685</v>
      </c>
      <c r="H204" s="1260"/>
      <c r="I204" s="1252" t="s">
        <v>4131</v>
      </c>
      <c r="J204" s="1258">
        <v>36</v>
      </c>
      <c r="K204" s="1258" t="s">
        <v>4148</v>
      </c>
      <c r="L204" s="1468">
        <v>9968.5169999999998</v>
      </c>
      <c r="M204" s="1262"/>
      <c r="N204" s="1259" t="s">
        <v>756</v>
      </c>
      <c r="O204" s="1259" t="s">
        <v>756</v>
      </c>
      <c r="P204" s="946" t="s">
        <v>4256</v>
      </c>
      <c r="Q204" s="945"/>
      <c r="R204" s="945"/>
      <c r="S204" s="945"/>
      <c r="T204" s="945"/>
      <c r="U204" s="945"/>
    </row>
    <row r="205" spans="1:21">
      <c r="A205" s="839">
        <v>196</v>
      </c>
      <c r="B205" s="1259">
        <v>21</v>
      </c>
      <c r="C205" s="1260" t="s">
        <v>4149</v>
      </c>
      <c r="D205" s="1260"/>
      <c r="E205" s="1260"/>
      <c r="F205" s="1260"/>
      <c r="G205" s="1720" t="s">
        <v>7685</v>
      </c>
      <c r="H205" s="1260"/>
      <c r="I205" s="1252" t="s">
        <v>4131</v>
      </c>
      <c r="J205" s="1258">
        <v>36</v>
      </c>
      <c r="K205" s="1258">
        <v>456</v>
      </c>
      <c r="L205" s="1468">
        <v>1571.3109999999999</v>
      </c>
      <c r="M205" s="1262"/>
      <c r="N205" s="1259" t="s">
        <v>1039</v>
      </c>
      <c r="O205" s="1259" t="s">
        <v>1039</v>
      </c>
      <c r="P205" s="946" t="s">
        <v>4256</v>
      </c>
      <c r="Q205" s="945"/>
      <c r="R205" s="945"/>
      <c r="S205" s="945"/>
      <c r="T205" s="945"/>
      <c r="U205" s="945"/>
    </row>
    <row r="206" spans="1:21">
      <c r="A206" s="839">
        <v>197</v>
      </c>
      <c r="B206" s="1259">
        <v>22</v>
      </c>
      <c r="C206" s="1260" t="s">
        <v>4150</v>
      </c>
      <c r="D206" s="1260"/>
      <c r="E206" s="1260"/>
      <c r="F206" s="1260"/>
      <c r="G206" s="1720" t="s">
        <v>7685</v>
      </c>
      <c r="H206" s="1260"/>
      <c r="I206" s="1252" t="s">
        <v>4131</v>
      </c>
      <c r="J206" s="1258">
        <v>36</v>
      </c>
      <c r="K206" s="1258">
        <v>30</v>
      </c>
      <c r="L206" s="1468">
        <v>5257.19</v>
      </c>
      <c r="M206" s="1258"/>
      <c r="N206" s="1259" t="s">
        <v>840</v>
      </c>
      <c r="O206" s="1259" t="s">
        <v>840</v>
      </c>
      <c r="P206" s="946" t="s">
        <v>4256</v>
      </c>
      <c r="Q206" s="945"/>
      <c r="R206" s="945"/>
      <c r="S206" s="945"/>
      <c r="T206" s="945"/>
      <c r="U206" s="945"/>
    </row>
    <row r="207" spans="1:21">
      <c r="A207" s="839">
        <v>198</v>
      </c>
      <c r="B207" s="1259">
        <v>23</v>
      </c>
      <c r="C207" s="1260" t="s">
        <v>4151</v>
      </c>
      <c r="D207" s="1260"/>
      <c r="E207" s="1260"/>
      <c r="F207" s="1260"/>
      <c r="G207" s="1720" t="s">
        <v>7685</v>
      </c>
      <c r="H207" s="1260"/>
      <c r="I207" s="1252" t="s">
        <v>4131</v>
      </c>
      <c r="J207" s="1258">
        <v>36</v>
      </c>
      <c r="K207" s="1258">
        <v>457</v>
      </c>
      <c r="L207" s="1468">
        <v>5276.8819999999996</v>
      </c>
      <c r="M207" s="1261"/>
      <c r="N207" s="1259" t="s">
        <v>840</v>
      </c>
      <c r="O207" s="1259" t="s">
        <v>840</v>
      </c>
      <c r="P207" s="946" t="s">
        <v>4256</v>
      </c>
      <c r="Q207" s="945"/>
      <c r="R207" s="945"/>
      <c r="S207" s="945"/>
      <c r="T207" s="945"/>
      <c r="U207" s="945"/>
    </row>
    <row r="208" spans="1:21">
      <c r="A208" s="839">
        <v>199</v>
      </c>
      <c r="B208" s="1259">
        <v>24</v>
      </c>
      <c r="C208" s="1260" t="s">
        <v>4152</v>
      </c>
      <c r="D208" s="1260"/>
      <c r="E208" s="1260"/>
      <c r="F208" s="1260"/>
      <c r="G208" s="1720" t="s">
        <v>7685</v>
      </c>
      <c r="H208" s="1260"/>
      <c r="I208" s="1252" t="s">
        <v>4131</v>
      </c>
      <c r="J208" s="1258">
        <v>36</v>
      </c>
      <c r="K208" s="1258">
        <v>272</v>
      </c>
      <c r="L208" s="1468">
        <v>6246.0590000000002</v>
      </c>
      <c r="M208" s="1259"/>
      <c r="N208" s="1259" t="s">
        <v>840</v>
      </c>
      <c r="O208" s="1259" t="s">
        <v>840</v>
      </c>
      <c r="P208" s="946" t="s">
        <v>4256</v>
      </c>
      <c r="Q208" s="945"/>
      <c r="R208" s="945"/>
      <c r="S208" s="945"/>
      <c r="T208" s="945"/>
      <c r="U208" s="945"/>
    </row>
    <row r="209" spans="1:21">
      <c r="A209" s="839">
        <v>200</v>
      </c>
      <c r="B209" s="1259">
        <v>25</v>
      </c>
      <c r="C209" s="1260" t="s">
        <v>950</v>
      </c>
      <c r="D209" s="1260"/>
      <c r="E209" s="1260"/>
      <c r="F209" s="1260"/>
      <c r="G209" s="1720" t="s">
        <v>7685</v>
      </c>
      <c r="H209" s="1260"/>
      <c r="I209" s="1252" t="s">
        <v>4131</v>
      </c>
      <c r="J209" s="1258">
        <v>36</v>
      </c>
      <c r="K209" s="1258">
        <v>113</v>
      </c>
      <c r="L209" s="1468">
        <v>6407.527</v>
      </c>
      <c r="M209" s="1259"/>
      <c r="N209" s="1259" t="s">
        <v>3928</v>
      </c>
      <c r="O209" s="1259" t="s">
        <v>3928</v>
      </c>
      <c r="P209" s="946" t="s">
        <v>4256</v>
      </c>
      <c r="Q209" s="945"/>
      <c r="R209" s="945"/>
      <c r="S209" s="945"/>
      <c r="T209" s="945"/>
      <c r="U209" s="945"/>
    </row>
    <row r="210" spans="1:21">
      <c r="A210" s="839">
        <v>201</v>
      </c>
      <c r="B210" s="1259">
        <v>26</v>
      </c>
      <c r="C210" s="1257" t="s">
        <v>4153</v>
      </c>
      <c r="D210" s="1257"/>
      <c r="E210" s="1257"/>
      <c r="F210" s="1257"/>
      <c r="G210" s="1720" t="s">
        <v>7685</v>
      </c>
      <c r="H210" s="1257"/>
      <c r="I210" s="1252" t="s">
        <v>4131</v>
      </c>
      <c r="J210" s="1258">
        <v>36</v>
      </c>
      <c r="K210" s="1258">
        <v>113</v>
      </c>
      <c r="L210" s="1468">
        <v>9281.9920000000002</v>
      </c>
      <c r="M210" s="1259"/>
      <c r="N210" s="1259" t="s">
        <v>775</v>
      </c>
      <c r="O210" s="1259" t="s">
        <v>775</v>
      </c>
      <c r="P210" s="946" t="s">
        <v>4256</v>
      </c>
      <c r="Q210" s="945"/>
      <c r="R210" s="945"/>
      <c r="S210" s="945"/>
      <c r="T210" s="945"/>
      <c r="U210" s="945"/>
    </row>
    <row r="211" spans="1:21">
      <c r="A211" s="839">
        <v>202</v>
      </c>
      <c r="B211" s="1259">
        <v>27</v>
      </c>
      <c r="C211" s="1257" t="s">
        <v>4154</v>
      </c>
      <c r="D211" s="1257"/>
      <c r="E211" s="1257"/>
      <c r="F211" s="1257"/>
      <c r="G211" s="1720" t="s">
        <v>7685</v>
      </c>
      <c r="H211" s="1257"/>
      <c r="I211" s="1252" t="s">
        <v>4131</v>
      </c>
      <c r="J211" s="1258">
        <v>36</v>
      </c>
      <c r="K211" s="1258">
        <v>90</v>
      </c>
      <c r="L211" s="1468">
        <v>604.63</v>
      </c>
      <c r="M211" s="1262"/>
      <c r="N211" s="1259" t="s">
        <v>3928</v>
      </c>
      <c r="O211" s="1259" t="s">
        <v>3928</v>
      </c>
      <c r="P211" s="946" t="s">
        <v>4256</v>
      </c>
      <c r="Q211" s="945"/>
      <c r="R211" s="945"/>
      <c r="S211" s="945"/>
      <c r="T211" s="945"/>
      <c r="U211" s="945"/>
    </row>
    <row r="212" spans="1:21">
      <c r="A212" s="839">
        <v>203</v>
      </c>
      <c r="B212" s="1262">
        <v>1</v>
      </c>
      <c r="C212" s="1260" t="s">
        <v>4155</v>
      </c>
      <c r="D212" s="1260"/>
      <c r="E212" s="1260"/>
      <c r="F212" s="1260"/>
      <c r="G212" s="1720" t="s">
        <v>7685</v>
      </c>
      <c r="H212" s="1260"/>
      <c r="I212" s="1252" t="s">
        <v>4156</v>
      </c>
      <c r="J212" s="1258">
        <v>3</v>
      </c>
      <c r="K212" s="1258" t="s">
        <v>4157</v>
      </c>
      <c r="L212" s="1469">
        <v>5254.451</v>
      </c>
      <c r="M212" s="1258"/>
      <c r="N212" s="1258" t="s">
        <v>3941</v>
      </c>
      <c r="O212" s="1258" t="s">
        <v>3941</v>
      </c>
      <c r="P212" s="946" t="s">
        <v>4256</v>
      </c>
      <c r="Q212" s="945"/>
      <c r="R212" s="945"/>
      <c r="S212" s="945"/>
      <c r="T212" s="945"/>
      <c r="U212" s="945"/>
    </row>
    <row r="213" spans="1:21">
      <c r="A213" s="839">
        <v>204</v>
      </c>
      <c r="B213" s="1262">
        <v>2</v>
      </c>
      <c r="C213" s="950" t="s">
        <v>4158</v>
      </c>
      <c r="D213" s="950"/>
      <c r="E213" s="950"/>
      <c r="F213" s="950"/>
      <c r="G213" s="1720" t="s">
        <v>7685</v>
      </c>
      <c r="H213" s="950"/>
      <c r="I213" s="1252" t="s">
        <v>4156</v>
      </c>
      <c r="J213" s="1258">
        <v>5</v>
      </c>
      <c r="K213" s="1258" t="s">
        <v>4159</v>
      </c>
      <c r="L213" s="1469">
        <v>3986.8939999999998</v>
      </c>
      <c r="M213" s="951"/>
      <c r="N213" s="1259" t="s">
        <v>3941</v>
      </c>
      <c r="O213" s="1259" t="s">
        <v>3941</v>
      </c>
      <c r="P213" s="946" t="s">
        <v>4256</v>
      </c>
      <c r="Q213" s="945"/>
      <c r="R213" s="945"/>
      <c r="S213" s="945"/>
      <c r="T213" s="945"/>
      <c r="U213" s="945"/>
    </row>
    <row r="214" spans="1:21">
      <c r="A214" s="839">
        <v>205</v>
      </c>
      <c r="B214" s="1262">
        <v>3</v>
      </c>
      <c r="C214" s="949" t="s">
        <v>3314</v>
      </c>
      <c r="D214" s="949"/>
      <c r="E214" s="949"/>
      <c r="F214" s="949"/>
      <c r="G214" s="1720" t="s">
        <v>7685</v>
      </c>
      <c r="H214" s="949"/>
      <c r="I214" s="1252" t="s">
        <v>4156</v>
      </c>
      <c r="J214" s="1258">
        <v>5</v>
      </c>
      <c r="K214" s="1258">
        <v>24</v>
      </c>
      <c r="L214" s="1469">
        <v>2589.7240000000002</v>
      </c>
      <c r="M214" s="951"/>
      <c r="N214" s="1259" t="s">
        <v>3941</v>
      </c>
      <c r="O214" s="1259" t="s">
        <v>3941</v>
      </c>
      <c r="P214" s="946" t="s">
        <v>4256</v>
      </c>
      <c r="Q214" s="945"/>
      <c r="R214" s="945"/>
      <c r="S214" s="945"/>
      <c r="T214" s="945"/>
      <c r="U214" s="945"/>
    </row>
    <row r="215" spans="1:21">
      <c r="A215" s="839">
        <v>206</v>
      </c>
      <c r="B215" s="1262">
        <v>4</v>
      </c>
      <c r="C215" s="950" t="s">
        <v>4160</v>
      </c>
      <c r="D215" s="950"/>
      <c r="E215" s="950"/>
      <c r="F215" s="950"/>
      <c r="G215" s="1720" t="s">
        <v>7685</v>
      </c>
      <c r="H215" s="950"/>
      <c r="I215" s="1252" t="s">
        <v>4156</v>
      </c>
      <c r="J215" s="1258">
        <v>5</v>
      </c>
      <c r="K215" s="1258" t="s">
        <v>4161</v>
      </c>
      <c r="L215" s="1469">
        <v>734.73800000000006</v>
      </c>
      <c r="M215" s="951"/>
      <c r="N215" s="1259" t="s">
        <v>1039</v>
      </c>
      <c r="O215" s="1259" t="s">
        <v>1039</v>
      </c>
      <c r="P215" s="946" t="s">
        <v>4256</v>
      </c>
      <c r="Q215" s="945"/>
      <c r="R215" s="945"/>
      <c r="S215" s="945"/>
      <c r="T215" s="945"/>
      <c r="U215" s="945"/>
    </row>
    <row r="216" spans="1:21">
      <c r="A216" s="839">
        <v>207</v>
      </c>
      <c r="B216" s="1262">
        <v>5</v>
      </c>
      <c r="C216" s="949" t="s">
        <v>4162</v>
      </c>
      <c r="D216" s="949"/>
      <c r="E216" s="949"/>
      <c r="F216" s="949"/>
      <c r="G216" s="1720" t="s">
        <v>7685</v>
      </c>
      <c r="H216" s="949"/>
      <c r="I216" s="1252" t="s">
        <v>4156</v>
      </c>
      <c r="J216" s="1258">
        <v>6</v>
      </c>
      <c r="K216" s="1258" t="s">
        <v>4163</v>
      </c>
      <c r="L216" s="1469">
        <v>9554.0750000000007</v>
      </c>
      <c r="M216" s="951"/>
      <c r="N216" s="1259" t="s">
        <v>3941</v>
      </c>
      <c r="O216" s="1259" t="s">
        <v>3941</v>
      </c>
      <c r="P216" s="946" t="s">
        <v>4256</v>
      </c>
      <c r="Q216" s="945"/>
      <c r="R216" s="945"/>
      <c r="S216" s="945"/>
      <c r="T216" s="945"/>
      <c r="U216" s="945"/>
    </row>
    <row r="217" spans="1:21">
      <c r="A217" s="839">
        <v>208</v>
      </c>
      <c r="B217" s="1262">
        <v>6</v>
      </c>
      <c r="C217" s="949" t="s">
        <v>4121</v>
      </c>
      <c r="D217" s="949"/>
      <c r="E217" s="949"/>
      <c r="F217" s="949"/>
      <c r="G217" s="1720" t="s">
        <v>7685</v>
      </c>
      <c r="H217" s="949"/>
      <c r="I217" s="1252" t="s">
        <v>4156</v>
      </c>
      <c r="J217" s="1258">
        <v>6</v>
      </c>
      <c r="K217" s="1258">
        <v>59</v>
      </c>
      <c r="L217" s="1469">
        <v>1634.1769999999999</v>
      </c>
      <c r="M217" s="951"/>
      <c r="N217" s="1259" t="s">
        <v>3928</v>
      </c>
      <c r="O217" s="1259" t="s">
        <v>3928</v>
      </c>
      <c r="P217" s="946" t="s">
        <v>4256</v>
      </c>
      <c r="Q217" s="945"/>
      <c r="R217" s="945"/>
      <c r="S217" s="945"/>
      <c r="T217" s="945"/>
      <c r="U217" s="945"/>
    </row>
    <row r="218" spans="1:21">
      <c r="A218" s="839">
        <v>209</v>
      </c>
      <c r="B218" s="1262">
        <v>7</v>
      </c>
      <c r="C218" s="950" t="s">
        <v>4164</v>
      </c>
      <c r="D218" s="950"/>
      <c r="E218" s="950"/>
      <c r="F218" s="950"/>
      <c r="G218" s="1720" t="s">
        <v>7685</v>
      </c>
      <c r="H218" s="950"/>
      <c r="I218" s="1252" t="s">
        <v>4156</v>
      </c>
      <c r="J218" s="1258">
        <v>7</v>
      </c>
      <c r="K218" s="1258">
        <v>1</v>
      </c>
      <c r="L218" s="1469">
        <v>8945.2559999999994</v>
      </c>
      <c r="M218" s="951"/>
      <c r="N218" s="1259" t="s">
        <v>979</v>
      </c>
      <c r="O218" s="1259" t="s">
        <v>979</v>
      </c>
      <c r="P218" s="946" t="s">
        <v>4256</v>
      </c>
      <c r="Q218" s="945"/>
      <c r="R218" s="945"/>
      <c r="S218" s="945"/>
      <c r="T218" s="945"/>
      <c r="U218" s="945"/>
    </row>
    <row r="219" spans="1:21">
      <c r="A219" s="839">
        <v>210</v>
      </c>
      <c r="B219" s="1262">
        <v>8</v>
      </c>
      <c r="C219" s="950" t="s">
        <v>4165</v>
      </c>
      <c r="D219" s="950"/>
      <c r="E219" s="950"/>
      <c r="F219" s="950"/>
      <c r="G219" s="1720" t="s">
        <v>7685</v>
      </c>
      <c r="H219" s="950"/>
      <c r="I219" s="1252" t="s">
        <v>4156</v>
      </c>
      <c r="J219" s="1258">
        <v>7</v>
      </c>
      <c r="K219" s="1258" t="s">
        <v>4166</v>
      </c>
      <c r="L219" s="1469">
        <v>3186.44</v>
      </c>
      <c r="M219" s="951"/>
      <c r="N219" s="1259" t="s">
        <v>754</v>
      </c>
      <c r="O219" s="1259" t="s">
        <v>754</v>
      </c>
      <c r="P219" s="946" t="s">
        <v>4256</v>
      </c>
      <c r="Q219" s="945"/>
      <c r="R219" s="945"/>
      <c r="S219" s="945"/>
      <c r="T219" s="945"/>
      <c r="U219" s="945"/>
    </row>
    <row r="220" spans="1:21">
      <c r="A220" s="839">
        <v>211</v>
      </c>
      <c r="B220" s="1262">
        <v>9</v>
      </c>
      <c r="C220" s="950" t="s">
        <v>4167</v>
      </c>
      <c r="D220" s="950"/>
      <c r="E220" s="950"/>
      <c r="F220" s="950"/>
      <c r="G220" s="1720" t="s">
        <v>7685</v>
      </c>
      <c r="H220" s="950"/>
      <c r="I220" s="1252" t="s">
        <v>4156</v>
      </c>
      <c r="J220" s="1258">
        <v>7</v>
      </c>
      <c r="K220" s="1258">
        <v>34</v>
      </c>
      <c r="L220" s="1469">
        <v>5376.49</v>
      </c>
      <c r="M220" s="951"/>
      <c r="N220" s="1259" t="s">
        <v>775</v>
      </c>
      <c r="O220" s="1259" t="s">
        <v>775</v>
      </c>
      <c r="P220" s="946" t="s">
        <v>4256</v>
      </c>
      <c r="Q220" s="945"/>
      <c r="R220" s="945"/>
      <c r="S220" s="945"/>
      <c r="T220" s="945"/>
      <c r="U220" s="945"/>
    </row>
    <row r="221" spans="1:21">
      <c r="A221" s="839">
        <v>212</v>
      </c>
      <c r="B221" s="1262">
        <v>10</v>
      </c>
      <c r="C221" s="950" t="s">
        <v>4029</v>
      </c>
      <c r="D221" s="950"/>
      <c r="E221" s="950"/>
      <c r="F221" s="950"/>
      <c r="G221" s="1720" t="s">
        <v>7685</v>
      </c>
      <c r="H221" s="950"/>
      <c r="I221" s="1252" t="s">
        <v>4156</v>
      </c>
      <c r="J221" s="1258">
        <v>15</v>
      </c>
      <c r="K221" s="1258">
        <v>70</v>
      </c>
      <c r="L221" s="1469">
        <v>286.79399999999998</v>
      </c>
      <c r="M221" s="951"/>
      <c r="N221" s="1259" t="s">
        <v>1039</v>
      </c>
      <c r="O221" s="1259" t="s">
        <v>1039</v>
      </c>
      <c r="P221" s="946" t="s">
        <v>4256</v>
      </c>
      <c r="Q221" s="945"/>
      <c r="R221" s="945"/>
      <c r="S221" s="945"/>
      <c r="T221" s="945"/>
      <c r="U221" s="945"/>
    </row>
    <row r="222" spans="1:21">
      <c r="A222" s="839">
        <v>213</v>
      </c>
      <c r="B222" s="1262">
        <v>11</v>
      </c>
      <c r="C222" s="1260" t="s">
        <v>4168</v>
      </c>
      <c r="D222" s="1260"/>
      <c r="E222" s="1260"/>
      <c r="F222" s="1260"/>
      <c r="G222" s="1720" t="s">
        <v>7685</v>
      </c>
      <c r="H222" s="1260"/>
      <c r="I222" s="1252" t="s">
        <v>4156</v>
      </c>
      <c r="J222" s="1258">
        <v>23</v>
      </c>
      <c r="K222" s="1258" t="s">
        <v>4169</v>
      </c>
      <c r="L222" s="1469">
        <v>18123.141</v>
      </c>
      <c r="M222" s="1258"/>
      <c r="N222" s="1259" t="s">
        <v>775</v>
      </c>
      <c r="O222" s="1259" t="s">
        <v>775</v>
      </c>
      <c r="P222" s="946" t="s">
        <v>4256</v>
      </c>
      <c r="Q222" s="945"/>
      <c r="R222" s="945"/>
      <c r="S222" s="945"/>
      <c r="T222" s="945"/>
      <c r="U222" s="945"/>
    </row>
    <row r="223" spans="1:21">
      <c r="A223" s="839">
        <v>214</v>
      </c>
      <c r="B223" s="1262">
        <v>12</v>
      </c>
      <c r="C223" s="1260" t="s">
        <v>4031</v>
      </c>
      <c r="D223" s="1260"/>
      <c r="E223" s="1260"/>
      <c r="F223" s="1260"/>
      <c r="G223" s="1720" t="s">
        <v>7685</v>
      </c>
      <c r="H223" s="1260"/>
      <c r="I223" s="1252" t="s">
        <v>4156</v>
      </c>
      <c r="J223" s="1258">
        <v>24</v>
      </c>
      <c r="K223" s="1258">
        <v>83</v>
      </c>
      <c r="L223" s="1468">
        <v>153.578</v>
      </c>
      <c r="M223" s="1262"/>
      <c r="N223" s="1259" t="s">
        <v>3928</v>
      </c>
      <c r="O223" s="1259" t="s">
        <v>3928</v>
      </c>
      <c r="P223" s="946" t="s">
        <v>4256</v>
      </c>
      <c r="Q223" s="945"/>
      <c r="R223" s="945"/>
      <c r="S223" s="945"/>
      <c r="T223" s="945"/>
      <c r="U223" s="945"/>
    </row>
    <row r="224" spans="1:21">
      <c r="A224" s="839">
        <v>215</v>
      </c>
      <c r="B224" s="3961">
        <v>13</v>
      </c>
      <c r="C224" s="3949" t="s">
        <v>4170</v>
      </c>
      <c r="D224" s="1260"/>
      <c r="E224" s="1260"/>
      <c r="F224" s="1260"/>
      <c r="G224" s="1720" t="s">
        <v>7685</v>
      </c>
      <c r="H224" s="1260"/>
      <c r="I224" s="1252" t="s">
        <v>4156</v>
      </c>
      <c r="J224" s="1258">
        <v>27</v>
      </c>
      <c r="K224" s="1258" t="s">
        <v>4171</v>
      </c>
      <c r="L224" s="3963">
        <v>7515.9930000000004</v>
      </c>
      <c r="M224" s="3961"/>
      <c r="N224" s="3961" t="s">
        <v>3941</v>
      </c>
      <c r="O224" s="3961" t="s">
        <v>3941</v>
      </c>
      <c r="P224" s="946" t="s">
        <v>4256</v>
      </c>
      <c r="Q224" s="945"/>
      <c r="R224" s="945"/>
      <c r="S224" s="945"/>
      <c r="T224" s="945"/>
      <c r="U224" s="945"/>
    </row>
    <row r="225" spans="1:21">
      <c r="A225" s="839">
        <v>216</v>
      </c>
      <c r="B225" s="3961"/>
      <c r="C225" s="3949"/>
      <c r="D225" s="1260"/>
      <c r="E225" s="1260"/>
      <c r="F225" s="1260"/>
      <c r="G225" s="1720" t="s">
        <v>7685</v>
      </c>
      <c r="H225" s="1260"/>
      <c r="I225" s="1252" t="s">
        <v>4156</v>
      </c>
      <c r="J225" s="1258">
        <v>28</v>
      </c>
      <c r="K225" s="1258" t="s">
        <v>4173</v>
      </c>
      <c r="L225" s="3963"/>
      <c r="M225" s="3961"/>
      <c r="N225" s="3961"/>
      <c r="O225" s="3961"/>
      <c r="P225" s="946" t="s">
        <v>4256</v>
      </c>
      <c r="Q225" s="945"/>
      <c r="R225" s="945"/>
      <c r="S225" s="945"/>
      <c r="T225" s="945"/>
      <c r="U225" s="945"/>
    </row>
    <row r="226" spans="1:21">
      <c r="A226" s="839">
        <v>217</v>
      </c>
      <c r="B226" s="1262">
        <v>14</v>
      </c>
      <c r="C226" s="950" t="s">
        <v>3314</v>
      </c>
      <c r="D226" s="950"/>
      <c r="E226" s="950"/>
      <c r="F226" s="950"/>
      <c r="G226" s="1720" t="s">
        <v>7685</v>
      </c>
      <c r="H226" s="950"/>
      <c r="I226" s="1252" t="s">
        <v>4156</v>
      </c>
      <c r="J226" s="1258">
        <v>28</v>
      </c>
      <c r="K226" s="1258" t="s">
        <v>4126</v>
      </c>
      <c r="L226" s="1468">
        <v>7744.174</v>
      </c>
      <c r="M226" s="1262"/>
      <c r="N226" s="1259" t="s">
        <v>3941</v>
      </c>
      <c r="O226" s="1259" t="s">
        <v>3941</v>
      </c>
      <c r="P226" s="946" t="s">
        <v>4256</v>
      </c>
      <c r="Q226" s="945"/>
      <c r="R226" s="945"/>
      <c r="S226" s="945"/>
      <c r="T226" s="945"/>
      <c r="U226" s="945"/>
    </row>
    <row r="227" spans="1:21">
      <c r="A227" s="839">
        <v>218</v>
      </c>
      <c r="B227" s="1259">
        <v>15</v>
      </c>
      <c r="C227" s="1260" t="s">
        <v>4174</v>
      </c>
      <c r="D227" s="1260"/>
      <c r="E227" s="1260"/>
      <c r="F227" s="1260"/>
      <c r="G227" s="1720" t="s">
        <v>7685</v>
      </c>
      <c r="H227" s="1260"/>
      <c r="I227" s="1252" t="s">
        <v>4156</v>
      </c>
      <c r="J227" s="1258">
        <v>30</v>
      </c>
      <c r="K227" s="1258">
        <v>37</v>
      </c>
      <c r="L227" s="1468">
        <v>28535.215</v>
      </c>
      <c r="M227" s="1258"/>
      <c r="N227" s="1259" t="s">
        <v>756</v>
      </c>
      <c r="O227" s="1259" t="s">
        <v>756</v>
      </c>
      <c r="P227" s="946" t="s">
        <v>4256</v>
      </c>
      <c r="Q227" s="945"/>
      <c r="R227" s="945"/>
      <c r="S227" s="945"/>
      <c r="T227" s="945"/>
      <c r="U227" s="945"/>
    </row>
    <row r="228" spans="1:21">
      <c r="A228" s="839">
        <v>219</v>
      </c>
      <c r="B228" s="1259">
        <v>16</v>
      </c>
      <c r="C228" s="1260" t="s">
        <v>4176</v>
      </c>
      <c r="D228" s="1260"/>
      <c r="E228" s="1260"/>
      <c r="F228" s="1260"/>
      <c r="G228" s="1720" t="s">
        <v>7685</v>
      </c>
      <c r="H228" s="1260"/>
      <c r="I228" s="1252" t="s">
        <v>4156</v>
      </c>
      <c r="J228" s="1258">
        <v>30</v>
      </c>
      <c r="K228" s="1258" t="s">
        <v>4177</v>
      </c>
      <c r="L228" s="1468">
        <v>9090.3289999999997</v>
      </c>
      <c r="M228" s="1258"/>
      <c r="N228" s="1259" t="s">
        <v>775</v>
      </c>
      <c r="O228" s="1259" t="s">
        <v>775</v>
      </c>
      <c r="P228" s="946" t="s">
        <v>4256</v>
      </c>
      <c r="Q228" s="945"/>
      <c r="R228" s="945"/>
      <c r="S228" s="945"/>
      <c r="T228" s="945"/>
      <c r="U228" s="945"/>
    </row>
    <row r="229" spans="1:21">
      <c r="A229" s="839">
        <v>220</v>
      </c>
      <c r="B229" s="1259">
        <v>17</v>
      </c>
      <c r="C229" s="1260" t="s">
        <v>4178</v>
      </c>
      <c r="D229" s="1260"/>
      <c r="E229" s="1260"/>
      <c r="F229" s="1260"/>
      <c r="G229" s="1720" t="s">
        <v>7685</v>
      </c>
      <c r="H229" s="1260"/>
      <c r="I229" s="1252" t="s">
        <v>4156</v>
      </c>
      <c r="J229" s="1258">
        <v>35</v>
      </c>
      <c r="K229" s="1258">
        <v>141</v>
      </c>
      <c r="L229" s="1468">
        <v>2855.7649999999999</v>
      </c>
      <c r="M229" s="1259"/>
      <c r="N229" s="1259" t="s">
        <v>751</v>
      </c>
      <c r="O229" s="1259" t="s">
        <v>751</v>
      </c>
      <c r="P229" s="946" t="s">
        <v>4256</v>
      </c>
      <c r="Q229" s="945"/>
      <c r="R229" s="945"/>
      <c r="S229" s="945"/>
      <c r="T229" s="945"/>
      <c r="U229" s="945"/>
    </row>
    <row r="230" spans="1:21">
      <c r="A230" s="839">
        <v>221</v>
      </c>
      <c r="B230" s="1259">
        <v>18</v>
      </c>
      <c r="C230" s="1260" t="s">
        <v>4179</v>
      </c>
      <c r="D230" s="1260"/>
      <c r="E230" s="1260"/>
      <c r="F230" s="1260"/>
      <c r="G230" s="1720" t="s">
        <v>7685</v>
      </c>
      <c r="H230" s="1260"/>
      <c r="I230" s="1252" t="s">
        <v>4156</v>
      </c>
      <c r="J230" s="1258">
        <v>35</v>
      </c>
      <c r="K230" s="1258">
        <v>93</v>
      </c>
      <c r="L230" s="1468">
        <v>153.30000000000001</v>
      </c>
      <c r="M230" s="1259"/>
      <c r="N230" s="1259" t="s">
        <v>1039</v>
      </c>
      <c r="O230" s="1259" t="s">
        <v>1039</v>
      </c>
      <c r="P230" s="946" t="s">
        <v>4256</v>
      </c>
      <c r="Q230" s="945"/>
      <c r="R230" s="945"/>
      <c r="S230" s="945"/>
      <c r="T230" s="945"/>
      <c r="U230" s="945"/>
    </row>
    <row r="231" spans="1:21">
      <c r="A231" s="839">
        <v>222</v>
      </c>
      <c r="B231" s="1259">
        <v>19</v>
      </c>
      <c r="C231" s="1257" t="s">
        <v>4180</v>
      </c>
      <c r="D231" s="1257"/>
      <c r="E231" s="1257"/>
      <c r="F231" s="1257"/>
      <c r="G231" s="1720" t="s">
        <v>7685</v>
      </c>
      <c r="H231" s="1257"/>
      <c r="I231" s="1252" t="s">
        <v>4156</v>
      </c>
      <c r="J231" s="1258">
        <v>36</v>
      </c>
      <c r="K231" s="1258">
        <v>1</v>
      </c>
      <c r="L231" s="1468">
        <v>21159.766</v>
      </c>
      <c r="M231" s="1259"/>
      <c r="N231" s="1259" t="s">
        <v>775</v>
      </c>
      <c r="O231" s="1259" t="s">
        <v>775</v>
      </c>
      <c r="P231" s="946" t="s">
        <v>4256</v>
      </c>
      <c r="Q231" s="945"/>
      <c r="R231" s="945"/>
      <c r="S231" s="945"/>
      <c r="T231" s="945"/>
      <c r="U231" s="945"/>
    </row>
    <row r="232" spans="1:21">
      <c r="A232" s="839">
        <v>223</v>
      </c>
      <c r="B232" s="1259">
        <v>20</v>
      </c>
      <c r="C232" s="949" t="s">
        <v>839</v>
      </c>
      <c r="D232" s="949"/>
      <c r="E232" s="949"/>
      <c r="F232" s="949"/>
      <c r="G232" s="1720" t="s">
        <v>7685</v>
      </c>
      <c r="H232" s="949"/>
      <c r="I232" s="1252" t="s">
        <v>4156</v>
      </c>
      <c r="J232" s="1258">
        <v>36</v>
      </c>
      <c r="K232" s="1258">
        <v>44</v>
      </c>
      <c r="L232" s="1468">
        <v>1007.5069999999999</v>
      </c>
      <c r="M232" s="1259"/>
      <c r="N232" s="1259" t="s">
        <v>840</v>
      </c>
      <c r="O232" s="1259" t="s">
        <v>840</v>
      </c>
      <c r="P232" s="946" t="s">
        <v>4256</v>
      </c>
      <c r="Q232" s="945"/>
      <c r="R232" s="945"/>
      <c r="S232" s="945"/>
      <c r="T232" s="945"/>
      <c r="U232" s="945"/>
    </row>
    <row r="233" spans="1:21">
      <c r="A233" s="839">
        <v>224</v>
      </c>
      <c r="B233" s="1259">
        <v>21</v>
      </c>
      <c r="C233" s="1260" t="s">
        <v>4033</v>
      </c>
      <c r="D233" s="1260"/>
      <c r="E233" s="1260"/>
      <c r="F233" s="1260"/>
      <c r="G233" s="1720" t="s">
        <v>7685</v>
      </c>
      <c r="H233" s="1260"/>
      <c r="I233" s="1252" t="s">
        <v>4156</v>
      </c>
      <c r="J233" s="1258">
        <v>36</v>
      </c>
      <c r="K233" s="1258">
        <v>45</v>
      </c>
      <c r="L233" s="1468">
        <v>1548.086</v>
      </c>
      <c r="M233" s="1259"/>
      <c r="N233" s="1259" t="s">
        <v>3928</v>
      </c>
      <c r="O233" s="1259" t="s">
        <v>3928</v>
      </c>
      <c r="P233" s="946" t="s">
        <v>4256</v>
      </c>
      <c r="Q233" s="945"/>
      <c r="R233" s="945"/>
      <c r="S233" s="945"/>
      <c r="T233" s="945"/>
      <c r="U233" s="945"/>
    </row>
    <row r="234" spans="1:21">
      <c r="A234" s="839">
        <v>225</v>
      </c>
      <c r="B234" s="1259">
        <v>22</v>
      </c>
      <c r="C234" s="949" t="s">
        <v>4181</v>
      </c>
      <c r="D234" s="949"/>
      <c r="E234" s="949"/>
      <c r="F234" s="949"/>
      <c r="G234" s="1720" t="s">
        <v>7685</v>
      </c>
      <c r="H234" s="949"/>
      <c r="I234" s="1252" t="s">
        <v>4156</v>
      </c>
      <c r="J234" s="1258">
        <v>37</v>
      </c>
      <c r="K234" s="1258">
        <v>89</v>
      </c>
      <c r="L234" s="1468">
        <v>463.767</v>
      </c>
      <c r="M234" s="1259"/>
      <c r="N234" s="1259" t="s">
        <v>3928</v>
      </c>
      <c r="O234" s="1259" t="s">
        <v>3928</v>
      </c>
      <c r="P234" s="946" t="s">
        <v>4256</v>
      </c>
      <c r="Q234" s="945"/>
      <c r="R234" s="945"/>
      <c r="S234" s="945"/>
      <c r="T234" s="945"/>
      <c r="U234" s="945"/>
    </row>
    <row r="235" spans="1:21">
      <c r="A235" s="839">
        <v>226</v>
      </c>
      <c r="B235" s="1259">
        <v>23</v>
      </c>
      <c r="C235" s="949" t="s">
        <v>4182</v>
      </c>
      <c r="D235" s="949"/>
      <c r="E235" s="949"/>
      <c r="F235" s="949"/>
      <c r="G235" s="1720" t="s">
        <v>7685</v>
      </c>
      <c r="H235" s="949"/>
      <c r="I235" s="1252" t="s">
        <v>4156</v>
      </c>
      <c r="J235" s="1258">
        <v>12</v>
      </c>
      <c r="K235" s="1258">
        <v>7</v>
      </c>
      <c r="L235" s="1468" t="s">
        <v>4183</v>
      </c>
      <c r="M235" s="1259"/>
      <c r="N235" s="1259" t="s">
        <v>1039</v>
      </c>
      <c r="O235" s="1259" t="s">
        <v>1039</v>
      </c>
      <c r="P235" s="946" t="s">
        <v>4256</v>
      </c>
      <c r="Q235" s="945"/>
      <c r="R235" s="945"/>
      <c r="S235" s="945"/>
      <c r="T235" s="945"/>
      <c r="U235" s="945"/>
    </row>
    <row r="236" spans="1:21">
      <c r="A236" s="839">
        <v>227</v>
      </c>
      <c r="B236" s="1259">
        <v>24</v>
      </c>
      <c r="C236" s="1260" t="s">
        <v>4043</v>
      </c>
      <c r="D236" s="1260"/>
      <c r="E236" s="1260"/>
      <c r="F236" s="1260"/>
      <c r="G236" s="1720" t="s">
        <v>7685</v>
      </c>
      <c r="H236" s="1260"/>
      <c r="I236" s="1252" t="s">
        <v>4156</v>
      </c>
      <c r="J236" s="1258">
        <v>20</v>
      </c>
      <c r="K236" s="1258" t="s">
        <v>4184</v>
      </c>
      <c r="L236" s="1468"/>
      <c r="M236" s="1259"/>
      <c r="N236" s="1259" t="s">
        <v>3941</v>
      </c>
      <c r="O236" s="1259" t="s">
        <v>3941</v>
      </c>
      <c r="P236" s="946" t="s">
        <v>4256</v>
      </c>
      <c r="Q236" s="945"/>
      <c r="R236" s="945"/>
      <c r="S236" s="945"/>
      <c r="T236" s="945"/>
      <c r="U236" s="945"/>
    </row>
    <row r="237" spans="1:21">
      <c r="A237" s="839">
        <v>228</v>
      </c>
      <c r="B237" s="1259">
        <v>25</v>
      </c>
      <c r="C237" s="1260" t="s">
        <v>1138</v>
      </c>
      <c r="D237" s="1260"/>
      <c r="E237" s="1260"/>
      <c r="F237" s="1260"/>
      <c r="G237" s="1720" t="s">
        <v>7685</v>
      </c>
      <c r="H237" s="1260"/>
      <c r="I237" s="1252" t="s">
        <v>4156</v>
      </c>
      <c r="J237" s="1258">
        <v>35</v>
      </c>
      <c r="K237" s="1258"/>
      <c r="L237" s="1468">
        <v>1000</v>
      </c>
      <c r="M237" s="1259"/>
      <c r="N237" s="1259" t="s">
        <v>1039</v>
      </c>
      <c r="O237" s="1259" t="s">
        <v>1039</v>
      </c>
      <c r="P237" s="946" t="s">
        <v>4256</v>
      </c>
      <c r="Q237" s="945"/>
      <c r="R237" s="945"/>
      <c r="S237" s="945"/>
      <c r="T237" s="945"/>
      <c r="U237" s="945"/>
    </row>
    <row r="238" spans="1:21">
      <c r="A238" s="839">
        <v>229</v>
      </c>
      <c r="B238" s="1259">
        <v>26</v>
      </c>
      <c r="C238" s="1260" t="s">
        <v>4185</v>
      </c>
      <c r="D238" s="1260"/>
      <c r="E238" s="1260"/>
      <c r="F238" s="1260"/>
      <c r="G238" s="1720" t="s">
        <v>7685</v>
      </c>
      <c r="H238" s="1260"/>
      <c r="I238" s="1252" t="s">
        <v>4156</v>
      </c>
      <c r="J238" s="1258">
        <v>24</v>
      </c>
      <c r="K238" s="1258" t="s">
        <v>4184</v>
      </c>
      <c r="L238" s="1468"/>
      <c r="M238" s="1259"/>
      <c r="N238" s="1259" t="s">
        <v>1039</v>
      </c>
      <c r="O238" s="1259" t="s">
        <v>1039</v>
      </c>
      <c r="P238" s="946" t="s">
        <v>4256</v>
      </c>
      <c r="Q238" s="945"/>
      <c r="R238" s="945"/>
      <c r="S238" s="945"/>
      <c r="T238" s="945"/>
      <c r="U238" s="945"/>
    </row>
    <row r="239" spans="1:21">
      <c r="A239" s="839">
        <v>230</v>
      </c>
      <c r="B239" s="1259">
        <v>27</v>
      </c>
      <c r="C239" s="1260" t="s">
        <v>4186</v>
      </c>
      <c r="D239" s="1260"/>
      <c r="E239" s="1260"/>
      <c r="F239" s="1260"/>
      <c r="G239" s="1720" t="s">
        <v>7685</v>
      </c>
      <c r="H239" s="1260"/>
      <c r="I239" s="1252" t="s">
        <v>4156</v>
      </c>
      <c r="J239" s="1258">
        <v>11</v>
      </c>
      <c r="K239" s="1258">
        <v>150</v>
      </c>
      <c r="L239" s="1468">
        <v>63.9</v>
      </c>
      <c r="M239" s="1259"/>
      <c r="N239" s="1259" t="s">
        <v>1039</v>
      </c>
      <c r="O239" s="1259" t="s">
        <v>1039</v>
      </c>
      <c r="P239" s="946" t="s">
        <v>4256</v>
      </c>
      <c r="Q239" s="945"/>
      <c r="R239" s="945"/>
      <c r="S239" s="945"/>
      <c r="T239" s="945"/>
      <c r="U239" s="945"/>
    </row>
    <row r="240" spans="1:21">
      <c r="A240" s="839">
        <v>231</v>
      </c>
      <c r="B240" s="1262">
        <v>1</v>
      </c>
      <c r="C240" s="1260"/>
      <c r="D240" s="1260"/>
      <c r="E240" s="1260"/>
      <c r="F240" s="1260"/>
      <c r="G240" s="1720" t="s">
        <v>7685</v>
      </c>
      <c r="H240" s="1260"/>
      <c r="I240" s="1252" t="s">
        <v>4187</v>
      </c>
      <c r="J240" s="1258">
        <v>1</v>
      </c>
      <c r="K240" s="1258">
        <v>14</v>
      </c>
      <c r="L240" s="1469">
        <v>599.88800000000003</v>
      </c>
      <c r="M240" s="1258"/>
      <c r="N240" s="1258" t="s">
        <v>1039</v>
      </c>
      <c r="O240" s="1258" t="s">
        <v>1039</v>
      </c>
      <c r="P240" s="946" t="s">
        <v>4256</v>
      </c>
      <c r="Q240" s="945"/>
      <c r="R240" s="945"/>
      <c r="S240" s="945"/>
      <c r="T240" s="945"/>
      <c r="U240" s="945"/>
    </row>
    <row r="241" spans="1:21">
      <c r="A241" s="839">
        <v>232</v>
      </c>
      <c r="B241" s="1262">
        <v>2</v>
      </c>
      <c r="C241" s="1260"/>
      <c r="D241" s="1260"/>
      <c r="E241" s="1260"/>
      <c r="F241" s="1260"/>
      <c r="G241" s="1720" t="s">
        <v>7685</v>
      </c>
      <c r="H241" s="1260"/>
      <c r="I241" s="1252" t="s">
        <v>4187</v>
      </c>
      <c r="J241" s="1258">
        <v>1</v>
      </c>
      <c r="K241" s="1258">
        <v>58</v>
      </c>
      <c r="L241" s="1469">
        <v>495.77</v>
      </c>
      <c r="M241" s="1258"/>
      <c r="N241" s="1258" t="s">
        <v>3928</v>
      </c>
      <c r="O241" s="1258" t="s">
        <v>3928</v>
      </c>
      <c r="P241" s="946" t="s">
        <v>4256</v>
      </c>
      <c r="Q241" s="945"/>
      <c r="R241" s="945"/>
      <c r="S241" s="945"/>
      <c r="T241" s="945"/>
      <c r="U241" s="945"/>
    </row>
    <row r="242" spans="1:21">
      <c r="A242" s="839">
        <v>233</v>
      </c>
      <c r="B242" s="1262">
        <v>3</v>
      </c>
      <c r="C242" s="1260"/>
      <c r="D242" s="1260"/>
      <c r="E242" s="1260"/>
      <c r="F242" s="1260"/>
      <c r="G242" s="1720" t="s">
        <v>7685</v>
      </c>
      <c r="H242" s="1260"/>
      <c r="I242" s="1252" t="s">
        <v>4187</v>
      </c>
      <c r="J242" s="1258">
        <v>2</v>
      </c>
      <c r="K242" s="1258">
        <v>38</v>
      </c>
      <c r="L242" s="1469">
        <v>1178.645</v>
      </c>
      <c r="M242" s="1258"/>
      <c r="N242" s="1259" t="s">
        <v>754</v>
      </c>
      <c r="O242" s="1259" t="s">
        <v>754</v>
      </c>
      <c r="P242" s="946" t="s">
        <v>4256</v>
      </c>
      <c r="Q242" s="945"/>
      <c r="R242" s="945"/>
      <c r="S242" s="945"/>
      <c r="T242" s="945"/>
      <c r="U242" s="945"/>
    </row>
    <row r="243" spans="1:21">
      <c r="A243" s="839">
        <v>234</v>
      </c>
      <c r="B243" s="1262">
        <v>4</v>
      </c>
      <c r="C243" s="1257" t="s">
        <v>978</v>
      </c>
      <c r="D243" s="1257"/>
      <c r="E243" s="1257"/>
      <c r="F243" s="1257"/>
      <c r="G243" s="1720" t="s">
        <v>7685</v>
      </c>
      <c r="H243" s="1257"/>
      <c r="I243" s="1252" t="s">
        <v>4187</v>
      </c>
      <c r="J243" s="1258">
        <v>4</v>
      </c>
      <c r="K243" s="1258">
        <v>15</v>
      </c>
      <c r="L243" s="1469">
        <v>1324.309</v>
      </c>
      <c r="M243" s="951"/>
      <c r="N243" s="1259" t="s">
        <v>979</v>
      </c>
      <c r="O243" s="1259" t="s">
        <v>979</v>
      </c>
      <c r="P243" s="946" t="s">
        <v>4256</v>
      </c>
      <c r="Q243" s="945"/>
      <c r="R243" s="945"/>
      <c r="S243" s="945"/>
      <c r="T243" s="945"/>
      <c r="U243" s="945"/>
    </row>
    <row r="244" spans="1:21">
      <c r="A244" s="839">
        <v>235</v>
      </c>
      <c r="B244" s="1262">
        <v>5</v>
      </c>
      <c r="C244" s="1257" t="s">
        <v>4188</v>
      </c>
      <c r="D244" s="1257"/>
      <c r="E244" s="1257"/>
      <c r="F244" s="1257"/>
      <c r="G244" s="1720" t="s">
        <v>7685</v>
      </c>
      <c r="H244" s="1257"/>
      <c r="I244" s="1252" t="s">
        <v>4187</v>
      </c>
      <c r="J244" s="1258">
        <v>5</v>
      </c>
      <c r="K244" s="1258">
        <v>18</v>
      </c>
      <c r="L244" s="1469">
        <v>1866.32</v>
      </c>
      <c r="M244" s="951"/>
      <c r="N244" s="1259" t="s">
        <v>979</v>
      </c>
      <c r="O244" s="1259" t="s">
        <v>979</v>
      </c>
      <c r="P244" s="946" t="s">
        <v>4256</v>
      </c>
      <c r="Q244" s="945"/>
      <c r="R244" s="945"/>
      <c r="S244" s="945"/>
      <c r="T244" s="945"/>
      <c r="U244" s="945"/>
    </row>
    <row r="245" spans="1:21">
      <c r="A245" s="839">
        <v>236</v>
      </c>
      <c r="B245" s="1262">
        <v>6</v>
      </c>
      <c r="C245" s="1257" t="s">
        <v>4188</v>
      </c>
      <c r="D245" s="1257"/>
      <c r="E245" s="1257"/>
      <c r="F245" s="1257"/>
      <c r="G245" s="1720" t="s">
        <v>7685</v>
      </c>
      <c r="H245" s="1257"/>
      <c r="I245" s="1252" t="s">
        <v>4187</v>
      </c>
      <c r="J245" s="1258">
        <v>5</v>
      </c>
      <c r="K245" s="1258">
        <v>326</v>
      </c>
      <c r="L245" s="1469">
        <v>7916.9110000000001</v>
      </c>
      <c r="M245" s="951"/>
      <c r="N245" s="1259" t="s">
        <v>979</v>
      </c>
      <c r="O245" s="1259" t="s">
        <v>979</v>
      </c>
      <c r="P245" s="946" t="s">
        <v>4256</v>
      </c>
      <c r="Q245" s="945"/>
      <c r="R245" s="945"/>
      <c r="S245" s="945"/>
      <c r="T245" s="945"/>
      <c r="U245" s="945"/>
    </row>
    <row r="246" spans="1:21">
      <c r="A246" s="839">
        <v>237</v>
      </c>
      <c r="B246" s="1262">
        <v>7</v>
      </c>
      <c r="C246" s="1257" t="s">
        <v>4188</v>
      </c>
      <c r="D246" s="1257"/>
      <c r="E246" s="1257"/>
      <c r="F246" s="1257"/>
      <c r="G246" s="1720" t="s">
        <v>7685</v>
      </c>
      <c r="H246" s="1257"/>
      <c r="I246" s="1252" t="s">
        <v>4187</v>
      </c>
      <c r="J246" s="1258">
        <v>5</v>
      </c>
      <c r="K246" s="1258">
        <v>15</v>
      </c>
      <c r="L246" s="1469">
        <v>2179.6559999999999</v>
      </c>
      <c r="M246" s="951"/>
      <c r="N246" s="1259" t="s">
        <v>979</v>
      </c>
      <c r="O246" s="1259" t="s">
        <v>979</v>
      </c>
      <c r="P246" s="946" t="s">
        <v>4256</v>
      </c>
      <c r="Q246" s="945"/>
      <c r="R246" s="945"/>
      <c r="S246" s="945"/>
      <c r="T246" s="945"/>
      <c r="U246" s="945"/>
    </row>
    <row r="247" spans="1:21">
      <c r="A247" s="839">
        <v>238</v>
      </c>
      <c r="B247" s="1262">
        <v>8</v>
      </c>
      <c r="C247" s="1257" t="s">
        <v>4188</v>
      </c>
      <c r="D247" s="1257"/>
      <c r="E247" s="1257"/>
      <c r="F247" s="1257"/>
      <c r="G247" s="1720" t="s">
        <v>7685</v>
      </c>
      <c r="H247" s="1257"/>
      <c r="I247" s="1252" t="s">
        <v>4187</v>
      </c>
      <c r="J247" s="1258">
        <v>5</v>
      </c>
      <c r="K247" s="1258">
        <v>16</v>
      </c>
      <c r="L247" s="1469">
        <v>3260.9389999999999</v>
      </c>
      <c r="M247" s="951"/>
      <c r="N247" s="1259" t="s">
        <v>979</v>
      </c>
      <c r="O247" s="1259" t="s">
        <v>979</v>
      </c>
      <c r="P247" s="946" t="s">
        <v>4256</v>
      </c>
      <c r="Q247" s="945"/>
      <c r="R247" s="945"/>
      <c r="S247" s="945"/>
      <c r="T247" s="945"/>
      <c r="U247" s="945"/>
    </row>
    <row r="248" spans="1:21">
      <c r="A248" s="839">
        <v>239</v>
      </c>
      <c r="B248" s="1262">
        <v>9</v>
      </c>
      <c r="C248" s="1257" t="s">
        <v>4188</v>
      </c>
      <c r="D248" s="1257"/>
      <c r="E248" s="1257"/>
      <c r="F248" s="1257"/>
      <c r="G248" s="1720" t="s">
        <v>7685</v>
      </c>
      <c r="H248" s="1257"/>
      <c r="I248" s="1252" t="s">
        <v>4187</v>
      </c>
      <c r="J248" s="1258">
        <v>13</v>
      </c>
      <c r="K248" s="1258">
        <v>2</v>
      </c>
      <c r="L248" s="1469">
        <v>7101.4849999999997</v>
      </c>
      <c r="M248" s="951"/>
      <c r="N248" s="1259" t="s">
        <v>979</v>
      </c>
      <c r="O248" s="1259" t="s">
        <v>979</v>
      </c>
      <c r="P248" s="946" t="s">
        <v>4256</v>
      </c>
      <c r="Q248" s="945"/>
      <c r="R248" s="945"/>
      <c r="S248" s="945"/>
      <c r="T248" s="945"/>
      <c r="U248" s="945"/>
    </row>
    <row r="249" spans="1:21">
      <c r="A249" s="839">
        <v>240</v>
      </c>
      <c r="B249" s="1262">
        <v>10</v>
      </c>
      <c r="C249" s="1257" t="s">
        <v>4188</v>
      </c>
      <c r="D249" s="1257"/>
      <c r="E249" s="1257"/>
      <c r="F249" s="1257"/>
      <c r="G249" s="1720" t="s">
        <v>7685</v>
      </c>
      <c r="H249" s="1257"/>
      <c r="I249" s="1252" t="s">
        <v>4187</v>
      </c>
      <c r="J249" s="1258">
        <v>13</v>
      </c>
      <c r="K249" s="1258">
        <v>3</v>
      </c>
      <c r="L249" s="1469">
        <v>11428.508</v>
      </c>
      <c r="M249" s="951"/>
      <c r="N249" s="1259" t="s">
        <v>979</v>
      </c>
      <c r="O249" s="1259" t="s">
        <v>979</v>
      </c>
      <c r="P249" s="946" t="s">
        <v>4256</v>
      </c>
      <c r="Q249" s="945"/>
      <c r="R249" s="945"/>
      <c r="S249" s="945"/>
      <c r="T249" s="945"/>
      <c r="U249" s="945"/>
    </row>
    <row r="250" spans="1:21">
      <c r="A250" s="839">
        <v>241</v>
      </c>
      <c r="B250" s="1262">
        <v>11</v>
      </c>
      <c r="C250" s="1260" t="s">
        <v>4189</v>
      </c>
      <c r="D250" s="1260"/>
      <c r="E250" s="1260"/>
      <c r="F250" s="1260"/>
      <c r="G250" s="1720" t="s">
        <v>7685</v>
      </c>
      <c r="H250" s="1260"/>
      <c r="I250" s="1252" t="s">
        <v>4187</v>
      </c>
      <c r="J250" s="1258">
        <v>5</v>
      </c>
      <c r="K250" s="1258">
        <v>17</v>
      </c>
      <c r="L250" s="1469">
        <v>8958.0730000000003</v>
      </c>
      <c r="M250" s="951"/>
      <c r="N250" s="1259" t="s">
        <v>979</v>
      </c>
      <c r="O250" s="1259" t="s">
        <v>979</v>
      </c>
      <c r="P250" s="946" t="s">
        <v>4256</v>
      </c>
      <c r="Q250" s="945"/>
      <c r="R250" s="945"/>
      <c r="S250" s="945"/>
      <c r="T250" s="945"/>
      <c r="U250" s="945"/>
    </row>
    <row r="251" spans="1:21">
      <c r="A251" s="839">
        <v>242</v>
      </c>
      <c r="B251" s="1262">
        <v>12</v>
      </c>
      <c r="C251" s="1260"/>
      <c r="D251" s="1260"/>
      <c r="E251" s="1260"/>
      <c r="F251" s="1260"/>
      <c r="G251" s="1720" t="s">
        <v>7685</v>
      </c>
      <c r="H251" s="1260"/>
      <c r="I251" s="1252" t="s">
        <v>4187</v>
      </c>
      <c r="J251" s="1258">
        <v>6</v>
      </c>
      <c r="K251" s="1258">
        <v>67</v>
      </c>
      <c r="L251" s="1469">
        <v>1250.595</v>
      </c>
      <c r="M251" s="951"/>
      <c r="N251" s="1258" t="s">
        <v>858</v>
      </c>
      <c r="O251" s="1258" t="s">
        <v>858</v>
      </c>
      <c r="P251" s="946" t="s">
        <v>4256</v>
      </c>
      <c r="Q251" s="945"/>
      <c r="R251" s="945"/>
      <c r="S251" s="945"/>
      <c r="T251" s="945"/>
      <c r="U251" s="945"/>
    </row>
    <row r="252" spans="1:21">
      <c r="A252" s="839">
        <v>243</v>
      </c>
      <c r="B252" s="1262">
        <v>13</v>
      </c>
      <c r="C252" s="1260" t="s">
        <v>4190</v>
      </c>
      <c r="D252" s="1260"/>
      <c r="E252" s="1260"/>
      <c r="F252" s="1260"/>
      <c r="G252" s="1720" t="s">
        <v>7685</v>
      </c>
      <c r="H252" s="1260"/>
      <c r="I252" s="1252" t="s">
        <v>4187</v>
      </c>
      <c r="J252" s="1258">
        <v>6</v>
      </c>
      <c r="K252" s="1258">
        <v>73</v>
      </c>
      <c r="L252" s="1469">
        <v>1255.7439999999999</v>
      </c>
      <c r="M252" s="951"/>
      <c r="N252" s="1259" t="s">
        <v>858</v>
      </c>
      <c r="O252" s="1259" t="s">
        <v>858</v>
      </c>
      <c r="P252" s="946" t="s">
        <v>4256</v>
      </c>
      <c r="Q252" s="945"/>
      <c r="R252" s="945"/>
      <c r="S252" s="945"/>
      <c r="T252" s="945"/>
      <c r="U252" s="945"/>
    </row>
    <row r="253" spans="1:21">
      <c r="A253" s="839">
        <v>244</v>
      </c>
      <c r="B253" s="1262">
        <v>14</v>
      </c>
      <c r="C253" s="1260"/>
      <c r="D253" s="1260"/>
      <c r="E253" s="1260"/>
      <c r="F253" s="1260"/>
      <c r="G253" s="1720" t="s">
        <v>7685</v>
      </c>
      <c r="H253" s="1260"/>
      <c r="I253" s="1252" t="s">
        <v>4187</v>
      </c>
      <c r="J253" s="1258">
        <v>6</v>
      </c>
      <c r="K253" s="1258">
        <v>746</v>
      </c>
      <c r="L253" s="1469">
        <v>558.13699999999994</v>
      </c>
      <c r="M253" s="951"/>
      <c r="N253" s="1258" t="s">
        <v>3928</v>
      </c>
      <c r="O253" s="1258" t="s">
        <v>3928</v>
      </c>
      <c r="P253" s="946" t="s">
        <v>4256</v>
      </c>
      <c r="Q253" s="945"/>
      <c r="R253" s="945"/>
      <c r="S253" s="945"/>
      <c r="T253" s="945"/>
      <c r="U253" s="945"/>
    </row>
    <row r="254" spans="1:21">
      <c r="A254" s="839">
        <v>245</v>
      </c>
      <c r="B254" s="1262">
        <v>15</v>
      </c>
      <c r="C254" s="1260" t="s">
        <v>4191</v>
      </c>
      <c r="D254" s="1260"/>
      <c r="E254" s="1260"/>
      <c r="F254" s="1260"/>
      <c r="G254" s="1720" t="s">
        <v>7685</v>
      </c>
      <c r="H254" s="1260"/>
      <c r="I254" s="1252" t="s">
        <v>4187</v>
      </c>
      <c r="J254" s="1258">
        <v>6</v>
      </c>
      <c r="K254" s="1258">
        <v>225</v>
      </c>
      <c r="L254" s="1469">
        <v>1594.9639999999999</v>
      </c>
      <c r="M254" s="951"/>
      <c r="N254" s="1259" t="s">
        <v>3892</v>
      </c>
      <c r="O254" s="1259" t="s">
        <v>3892</v>
      </c>
      <c r="P254" s="946" t="s">
        <v>4256</v>
      </c>
      <c r="Q254" s="945"/>
      <c r="R254" s="945"/>
      <c r="S254" s="945"/>
      <c r="T254" s="945"/>
      <c r="U254" s="945"/>
    </row>
    <row r="255" spans="1:21">
      <c r="A255" s="839">
        <v>246</v>
      </c>
      <c r="B255" s="1262">
        <v>16</v>
      </c>
      <c r="C255" s="1260" t="s">
        <v>4192</v>
      </c>
      <c r="D255" s="1260"/>
      <c r="E255" s="1260"/>
      <c r="F255" s="1260"/>
      <c r="G255" s="1720" t="s">
        <v>7685</v>
      </c>
      <c r="H255" s="1260"/>
      <c r="I255" s="1252" t="s">
        <v>4187</v>
      </c>
      <c r="J255" s="1258">
        <v>7</v>
      </c>
      <c r="K255" s="1258" t="s">
        <v>4193</v>
      </c>
      <c r="L255" s="1469">
        <v>926.68899999999996</v>
      </c>
      <c r="M255" s="951"/>
      <c r="N255" s="1259" t="s">
        <v>2366</v>
      </c>
      <c r="O255" s="1259" t="s">
        <v>2366</v>
      </c>
      <c r="P255" s="946" t="s">
        <v>4256</v>
      </c>
      <c r="Q255" s="945"/>
      <c r="R255" s="945"/>
      <c r="S255" s="945"/>
      <c r="T255" s="945"/>
      <c r="U255" s="945"/>
    </row>
    <row r="256" spans="1:21">
      <c r="A256" s="839">
        <v>247</v>
      </c>
      <c r="B256" s="1262">
        <v>17</v>
      </c>
      <c r="C256" s="1260" t="s">
        <v>4194</v>
      </c>
      <c r="D256" s="1260"/>
      <c r="E256" s="1260"/>
      <c r="F256" s="1260"/>
      <c r="G256" s="1720" t="s">
        <v>7685</v>
      </c>
      <c r="H256" s="1260"/>
      <c r="I256" s="1252" t="s">
        <v>4187</v>
      </c>
      <c r="J256" s="1258">
        <v>7</v>
      </c>
      <c r="K256" s="1258">
        <v>2000</v>
      </c>
      <c r="L256" s="1469">
        <v>2110.819</v>
      </c>
      <c r="M256" s="1258"/>
      <c r="N256" s="1259" t="s">
        <v>751</v>
      </c>
      <c r="O256" s="1259" t="s">
        <v>751</v>
      </c>
      <c r="P256" s="946" t="s">
        <v>4256</v>
      </c>
      <c r="Q256" s="945"/>
      <c r="R256" s="945"/>
      <c r="S256" s="945"/>
      <c r="T256" s="945"/>
      <c r="U256" s="945"/>
    </row>
    <row r="257" spans="1:21">
      <c r="A257" s="839">
        <v>248</v>
      </c>
      <c r="B257" s="1262">
        <v>18</v>
      </c>
      <c r="C257" s="1260"/>
      <c r="D257" s="1260"/>
      <c r="E257" s="1260"/>
      <c r="F257" s="1260"/>
      <c r="G257" s="1720" t="s">
        <v>7685</v>
      </c>
      <c r="H257" s="1260"/>
      <c r="I257" s="1252" t="s">
        <v>4187</v>
      </c>
      <c r="J257" s="1258">
        <v>9</v>
      </c>
      <c r="K257" s="1258">
        <v>110</v>
      </c>
      <c r="L257" s="1468">
        <v>161.95699999999999</v>
      </c>
      <c r="M257" s="1258"/>
      <c r="N257" s="1259" t="s">
        <v>3928</v>
      </c>
      <c r="O257" s="1259" t="s">
        <v>3928</v>
      </c>
      <c r="P257" s="946" t="s">
        <v>4256</v>
      </c>
      <c r="Q257" s="945"/>
      <c r="R257" s="945"/>
      <c r="S257" s="945"/>
      <c r="T257" s="945"/>
      <c r="U257" s="945"/>
    </row>
    <row r="258" spans="1:21">
      <c r="A258" s="839">
        <v>249</v>
      </c>
      <c r="B258" s="1262">
        <v>19</v>
      </c>
      <c r="C258" s="1260" t="s">
        <v>4195</v>
      </c>
      <c r="D258" s="1260"/>
      <c r="E258" s="1260"/>
      <c r="F258" s="1260"/>
      <c r="G258" s="1720" t="s">
        <v>7685</v>
      </c>
      <c r="H258" s="1260"/>
      <c r="I258" s="1252" t="s">
        <v>4187</v>
      </c>
      <c r="J258" s="1258">
        <v>9</v>
      </c>
      <c r="K258" s="1258">
        <v>169</v>
      </c>
      <c r="L258" s="1468">
        <v>1775.0909999999999</v>
      </c>
      <c r="M258" s="1258"/>
      <c r="N258" s="1259" t="s">
        <v>840</v>
      </c>
      <c r="O258" s="1259" t="s">
        <v>840</v>
      </c>
      <c r="P258" s="946" t="s">
        <v>4256</v>
      </c>
      <c r="Q258" s="945"/>
      <c r="R258" s="945"/>
      <c r="S258" s="945"/>
      <c r="T258" s="945"/>
      <c r="U258" s="945"/>
    </row>
    <row r="259" spans="1:21">
      <c r="A259" s="839">
        <v>250</v>
      </c>
      <c r="B259" s="1262">
        <v>20</v>
      </c>
      <c r="C259" s="1260"/>
      <c r="D259" s="1260"/>
      <c r="E259" s="1260"/>
      <c r="F259" s="1260"/>
      <c r="G259" s="1720" t="s">
        <v>7685</v>
      </c>
      <c r="H259" s="1260"/>
      <c r="I259" s="1252" t="s">
        <v>4187</v>
      </c>
      <c r="J259" s="1258">
        <v>9</v>
      </c>
      <c r="K259" s="1258">
        <v>168</v>
      </c>
      <c r="L259" s="1468">
        <v>25.5</v>
      </c>
      <c r="M259" s="1258"/>
      <c r="N259" s="1259" t="s">
        <v>1039</v>
      </c>
      <c r="O259" s="1259" t="s">
        <v>1039</v>
      </c>
      <c r="P259" s="946" t="s">
        <v>4256</v>
      </c>
      <c r="Q259" s="945"/>
      <c r="R259" s="945"/>
      <c r="S259" s="945"/>
      <c r="T259" s="945"/>
      <c r="U259" s="945"/>
    </row>
    <row r="260" spans="1:21">
      <c r="A260" s="839">
        <v>251</v>
      </c>
      <c r="B260" s="1262">
        <v>21</v>
      </c>
      <c r="C260" s="1260"/>
      <c r="D260" s="1260"/>
      <c r="E260" s="1260"/>
      <c r="F260" s="1260"/>
      <c r="G260" s="1720" t="s">
        <v>7685</v>
      </c>
      <c r="H260" s="1260"/>
      <c r="I260" s="1252" t="s">
        <v>4187</v>
      </c>
      <c r="J260" s="1258">
        <v>9</v>
      </c>
      <c r="K260" s="1258" t="s">
        <v>4196</v>
      </c>
      <c r="L260" s="1468">
        <v>2453.2449999999999</v>
      </c>
      <c r="M260" s="1258"/>
      <c r="N260" s="1259" t="s">
        <v>1039</v>
      </c>
      <c r="O260" s="1259" t="s">
        <v>1039</v>
      </c>
      <c r="P260" s="946" t="s">
        <v>4256</v>
      </c>
      <c r="Q260" s="945"/>
      <c r="R260" s="945"/>
      <c r="S260" s="945"/>
      <c r="T260" s="945"/>
      <c r="U260" s="945"/>
    </row>
    <row r="261" spans="1:21">
      <c r="A261" s="839">
        <v>252</v>
      </c>
      <c r="B261" s="1262">
        <v>22</v>
      </c>
      <c r="C261" s="1257" t="s">
        <v>4197</v>
      </c>
      <c r="D261" s="1257"/>
      <c r="E261" s="1257"/>
      <c r="F261" s="1257"/>
      <c r="G261" s="1720" t="s">
        <v>7685</v>
      </c>
      <c r="H261" s="1257"/>
      <c r="I261" s="1252" t="s">
        <v>4187</v>
      </c>
      <c r="J261" s="1258">
        <v>10</v>
      </c>
      <c r="K261" s="1258" t="s">
        <v>4198</v>
      </c>
      <c r="L261" s="1468">
        <v>6358.6880000000001</v>
      </c>
      <c r="M261" s="1259"/>
      <c r="N261" s="1259" t="s">
        <v>751</v>
      </c>
      <c r="O261" s="1259" t="s">
        <v>751</v>
      </c>
      <c r="P261" s="946" t="s">
        <v>4256</v>
      </c>
      <c r="Q261" s="945"/>
      <c r="R261" s="945"/>
      <c r="S261" s="945"/>
      <c r="T261" s="945"/>
      <c r="U261" s="945"/>
    </row>
    <row r="262" spans="1:21">
      <c r="A262" s="839">
        <v>253</v>
      </c>
      <c r="B262" s="1262">
        <v>23</v>
      </c>
      <c r="C262" s="1260"/>
      <c r="D262" s="1260"/>
      <c r="E262" s="1260"/>
      <c r="F262" s="1260"/>
      <c r="G262" s="1720" t="s">
        <v>7685</v>
      </c>
      <c r="H262" s="1260"/>
      <c r="I262" s="1252" t="s">
        <v>4187</v>
      </c>
      <c r="J262" s="1258">
        <v>10</v>
      </c>
      <c r="K262" s="1258">
        <v>39</v>
      </c>
      <c r="L262" s="1468">
        <v>717.53099999999995</v>
      </c>
      <c r="M262" s="1259"/>
      <c r="N262" s="1259" t="s">
        <v>3928</v>
      </c>
      <c r="O262" s="1259" t="s">
        <v>3928</v>
      </c>
      <c r="P262" s="946" t="s">
        <v>4256</v>
      </c>
      <c r="Q262" s="945"/>
      <c r="R262" s="945"/>
      <c r="S262" s="945"/>
      <c r="T262" s="945"/>
      <c r="U262" s="945"/>
    </row>
    <row r="263" spans="1:21">
      <c r="A263" s="839">
        <v>254</v>
      </c>
      <c r="B263" s="1262">
        <v>24</v>
      </c>
      <c r="C263" s="1260"/>
      <c r="D263" s="1260"/>
      <c r="E263" s="1260"/>
      <c r="F263" s="1260"/>
      <c r="G263" s="1720" t="s">
        <v>7685</v>
      </c>
      <c r="H263" s="1260"/>
      <c r="I263" s="1252" t="s">
        <v>4187</v>
      </c>
      <c r="J263" s="1258">
        <v>12</v>
      </c>
      <c r="K263" s="1258" t="s">
        <v>4199</v>
      </c>
      <c r="L263" s="1468">
        <v>11371.442999999999</v>
      </c>
      <c r="M263" s="1259"/>
      <c r="N263" s="1259" t="s">
        <v>1039</v>
      </c>
      <c r="O263" s="1259" t="s">
        <v>1039</v>
      </c>
      <c r="P263" s="946" t="s">
        <v>4256</v>
      </c>
      <c r="Q263" s="945"/>
      <c r="R263" s="945"/>
      <c r="S263" s="945"/>
      <c r="T263" s="945"/>
      <c r="U263" s="945"/>
    </row>
    <row r="264" spans="1:21">
      <c r="A264" s="839">
        <v>255</v>
      </c>
      <c r="B264" s="1262">
        <v>25</v>
      </c>
      <c r="C264" s="1257" t="s">
        <v>3314</v>
      </c>
      <c r="D264" s="1257"/>
      <c r="E264" s="1257"/>
      <c r="F264" s="1257"/>
      <c r="G264" s="1720" t="s">
        <v>7685</v>
      </c>
      <c r="H264" s="1257"/>
      <c r="I264" s="1252" t="s">
        <v>4187</v>
      </c>
      <c r="J264" s="1258">
        <v>13</v>
      </c>
      <c r="K264" s="1258">
        <v>1</v>
      </c>
      <c r="L264" s="1468">
        <v>3235.3249999999998</v>
      </c>
      <c r="M264" s="1259"/>
      <c r="N264" s="1259" t="s">
        <v>3941</v>
      </c>
      <c r="O264" s="1259" t="s">
        <v>3941</v>
      </c>
      <c r="P264" s="946" t="s">
        <v>4256</v>
      </c>
      <c r="Q264" s="945"/>
      <c r="R264" s="945"/>
      <c r="S264" s="945"/>
      <c r="T264" s="945"/>
      <c r="U264" s="945"/>
    </row>
    <row r="265" spans="1:21">
      <c r="A265" s="839">
        <v>256</v>
      </c>
      <c r="B265" s="1262">
        <v>26</v>
      </c>
      <c r="C265" s="1257" t="s">
        <v>3314</v>
      </c>
      <c r="D265" s="1257"/>
      <c r="E265" s="1257"/>
      <c r="F265" s="1257"/>
      <c r="G265" s="1720" t="s">
        <v>7685</v>
      </c>
      <c r="H265" s="1257"/>
      <c r="I265" s="1252" t="s">
        <v>4187</v>
      </c>
      <c r="J265" s="1258">
        <v>13</v>
      </c>
      <c r="K265" s="1258">
        <v>27</v>
      </c>
      <c r="L265" s="1468">
        <v>2755.2069999999999</v>
      </c>
      <c r="M265" s="1259"/>
      <c r="N265" s="1259" t="s">
        <v>3941</v>
      </c>
      <c r="O265" s="1259" t="s">
        <v>3941</v>
      </c>
      <c r="P265" s="946" t="s">
        <v>4256</v>
      </c>
      <c r="Q265" s="945"/>
      <c r="R265" s="945"/>
      <c r="S265" s="945"/>
      <c r="T265" s="945"/>
      <c r="U265" s="945"/>
    </row>
    <row r="266" spans="1:21">
      <c r="A266" s="839">
        <v>257</v>
      </c>
      <c r="B266" s="1262">
        <v>27</v>
      </c>
      <c r="C266" s="1257" t="s">
        <v>3314</v>
      </c>
      <c r="D266" s="1257"/>
      <c r="E266" s="1257"/>
      <c r="F266" s="1257"/>
      <c r="G266" s="1720" t="s">
        <v>7685</v>
      </c>
      <c r="H266" s="1257"/>
      <c r="I266" s="1252" t="s">
        <v>4187</v>
      </c>
      <c r="J266" s="1258">
        <v>14</v>
      </c>
      <c r="K266" s="1258" t="s">
        <v>4200</v>
      </c>
      <c r="L266" s="1468">
        <v>5570.16</v>
      </c>
      <c r="M266" s="1259"/>
      <c r="N266" s="1259" t="s">
        <v>3941</v>
      </c>
      <c r="O266" s="1259" t="s">
        <v>3941</v>
      </c>
      <c r="P266" s="946" t="s">
        <v>4256</v>
      </c>
      <c r="Q266" s="945"/>
      <c r="R266" s="945"/>
      <c r="S266" s="945"/>
      <c r="T266" s="945"/>
      <c r="U266" s="945"/>
    </row>
    <row r="267" spans="1:21">
      <c r="A267" s="839">
        <v>258</v>
      </c>
      <c r="B267" s="1262">
        <v>28</v>
      </c>
      <c r="C267" s="1257" t="s">
        <v>4201</v>
      </c>
      <c r="D267" s="1257"/>
      <c r="E267" s="1257"/>
      <c r="F267" s="1257"/>
      <c r="G267" s="1720" t="s">
        <v>7685</v>
      </c>
      <c r="H267" s="1257"/>
      <c r="I267" s="1252" t="s">
        <v>4187</v>
      </c>
      <c r="J267" s="1258">
        <v>14</v>
      </c>
      <c r="K267" s="1258">
        <v>27</v>
      </c>
      <c r="L267" s="1468">
        <v>8905.4359999999997</v>
      </c>
      <c r="M267" s="1259"/>
      <c r="N267" s="1259" t="s">
        <v>1039</v>
      </c>
      <c r="O267" s="1259" t="s">
        <v>1039</v>
      </c>
      <c r="P267" s="946" t="s">
        <v>4256</v>
      </c>
      <c r="Q267" s="945"/>
      <c r="R267" s="945"/>
      <c r="S267" s="945"/>
      <c r="T267" s="945"/>
      <c r="U267" s="945"/>
    </row>
    <row r="268" spans="1:21">
      <c r="A268" s="839">
        <v>259</v>
      </c>
      <c r="B268" s="1262">
        <v>29</v>
      </c>
      <c r="C268" s="1257" t="s">
        <v>4202</v>
      </c>
      <c r="D268" s="1257"/>
      <c r="E268" s="1257"/>
      <c r="F268" s="1257"/>
      <c r="G268" s="1720" t="s">
        <v>7685</v>
      </c>
      <c r="H268" s="1257"/>
      <c r="I268" s="1252" t="s">
        <v>4187</v>
      </c>
      <c r="J268" s="1258">
        <v>15</v>
      </c>
      <c r="K268" s="1258">
        <v>204</v>
      </c>
      <c r="L268" s="1468">
        <v>15658.135</v>
      </c>
      <c r="M268" s="1259"/>
      <c r="N268" s="1259" t="s">
        <v>775</v>
      </c>
      <c r="O268" s="1259" t="s">
        <v>775</v>
      </c>
      <c r="P268" s="946" t="s">
        <v>4256</v>
      </c>
      <c r="Q268" s="945"/>
      <c r="R268" s="945"/>
      <c r="S268" s="945"/>
      <c r="T268" s="945"/>
      <c r="U268" s="945"/>
    </row>
    <row r="269" spans="1:21">
      <c r="A269" s="839">
        <v>260</v>
      </c>
      <c r="B269" s="1262">
        <v>30</v>
      </c>
      <c r="C269" s="1257" t="s">
        <v>4203</v>
      </c>
      <c r="D269" s="1257"/>
      <c r="E269" s="1257"/>
      <c r="F269" s="1257"/>
      <c r="G269" s="1720" t="s">
        <v>7685</v>
      </c>
      <c r="H269" s="1257"/>
      <c r="I269" s="1252" t="s">
        <v>4187</v>
      </c>
      <c r="J269" s="1258">
        <v>15</v>
      </c>
      <c r="K269" s="1258" t="s">
        <v>4204</v>
      </c>
      <c r="L269" s="1468">
        <v>5087.9470000000001</v>
      </c>
      <c r="M269" s="1259"/>
      <c r="N269" s="1259" t="s">
        <v>775</v>
      </c>
      <c r="O269" s="1259" t="s">
        <v>775</v>
      </c>
      <c r="P269" s="946" t="s">
        <v>4256</v>
      </c>
      <c r="Q269" s="945"/>
      <c r="R269" s="945"/>
      <c r="S269" s="945"/>
      <c r="T269" s="945"/>
      <c r="U269" s="945"/>
    </row>
    <row r="270" spans="1:21">
      <c r="A270" s="839">
        <v>261</v>
      </c>
      <c r="B270" s="1262">
        <v>31</v>
      </c>
      <c r="C270" s="1257" t="s">
        <v>4203</v>
      </c>
      <c r="D270" s="1257"/>
      <c r="E270" s="1257"/>
      <c r="F270" s="1257"/>
      <c r="G270" s="1720" t="s">
        <v>7685</v>
      </c>
      <c r="H270" s="1257"/>
      <c r="I270" s="1252" t="s">
        <v>4187</v>
      </c>
      <c r="J270" s="1258">
        <v>15</v>
      </c>
      <c r="K270" s="1258">
        <v>28</v>
      </c>
      <c r="L270" s="1468">
        <v>1144.9690000000001</v>
      </c>
      <c r="M270" s="1259"/>
      <c r="N270" s="1259" t="s">
        <v>775</v>
      </c>
      <c r="O270" s="1259" t="s">
        <v>775</v>
      </c>
      <c r="P270" s="946" t="s">
        <v>4256</v>
      </c>
      <c r="Q270" s="945"/>
      <c r="R270" s="945"/>
      <c r="S270" s="945"/>
      <c r="T270" s="945"/>
      <c r="U270" s="945"/>
    </row>
    <row r="271" spans="1:21">
      <c r="A271" s="839">
        <v>262</v>
      </c>
      <c r="B271" s="1262">
        <v>32</v>
      </c>
      <c r="C271" s="1257" t="s">
        <v>4205</v>
      </c>
      <c r="D271" s="1257"/>
      <c r="E271" s="1257"/>
      <c r="F271" s="1257"/>
      <c r="G271" s="1720" t="s">
        <v>7685</v>
      </c>
      <c r="H271" s="1257"/>
      <c r="I271" s="1252" t="s">
        <v>4187</v>
      </c>
      <c r="J271" s="1258">
        <v>15</v>
      </c>
      <c r="K271" s="1258" t="s">
        <v>4206</v>
      </c>
      <c r="L271" s="1468">
        <v>3038.4690000000001</v>
      </c>
      <c r="M271" s="1259"/>
      <c r="N271" s="1258" t="s">
        <v>858</v>
      </c>
      <c r="O271" s="1258" t="s">
        <v>858</v>
      </c>
      <c r="P271" s="946" t="s">
        <v>4256</v>
      </c>
      <c r="Q271" s="945"/>
      <c r="R271" s="945"/>
      <c r="S271" s="945"/>
      <c r="T271" s="945"/>
      <c r="U271" s="945"/>
    </row>
    <row r="272" spans="1:21">
      <c r="A272" s="839">
        <v>263</v>
      </c>
      <c r="B272" s="1262">
        <v>33</v>
      </c>
      <c r="C272" s="1257" t="s">
        <v>4207</v>
      </c>
      <c r="D272" s="1257"/>
      <c r="E272" s="1257"/>
      <c r="F272" s="1257"/>
      <c r="G272" s="1720" t="s">
        <v>7685</v>
      </c>
      <c r="H272" s="1257"/>
      <c r="I272" s="1252" t="s">
        <v>4187</v>
      </c>
      <c r="J272" s="1258">
        <v>16</v>
      </c>
      <c r="K272" s="1258" t="s">
        <v>4208</v>
      </c>
      <c r="L272" s="1468">
        <v>5876.9129999999996</v>
      </c>
      <c r="M272" s="1259"/>
      <c r="N272" s="1259" t="s">
        <v>1039</v>
      </c>
      <c r="O272" s="1259" t="s">
        <v>1039</v>
      </c>
      <c r="P272" s="946" t="s">
        <v>4256</v>
      </c>
      <c r="Q272" s="945"/>
      <c r="R272" s="945"/>
      <c r="S272" s="945"/>
      <c r="T272" s="945"/>
      <c r="U272" s="945"/>
    </row>
    <row r="273" spans="1:21">
      <c r="A273" s="839">
        <v>264</v>
      </c>
      <c r="B273" s="3961">
        <v>34</v>
      </c>
      <c r="C273" s="3962" t="s">
        <v>4209</v>
      </c>
      <c r="D273" s="1257"/>
      <c r="E273" s="1257"/>
      <c r="F273" s="1257"/>
      <c r="G273" s="1720" t="s">
        <v>7685</v>
      </c>
      <c r="H273" s="1257"/>
      <c r="I273" s="1252" t="s">
        <v>4187</v>
      </c>
      <c r="J273" s="1258">
        <v>16</v>
      </c>
      <c r="K273" s="1258">
        <v>145</v>
      </c>
      <c r="L273" s="3963">
        <v>42263.152999999998</v>
      </c>
      <c r="M273" s="3961"/>
      <c r="N273" s="3961" t="s">
        <v>751</v>
      </c>
      <c r="O273" s="3961" t="s">
        <v>751</v>
      </c>
      <c r="P273" s="946" t="s">
        <v>4256</v>
      </c>
      <c r="Q273" s="945"/>
      <c r="R273" s="945"/>
      <c r="S273" s="945"/>
      <c r="T273" s="945"/>
      <c r="U273" s="945"/>
    </row>
    <row r="274" spans="1:21">
      <c r="A274" s="839">
        <v>265</v>
      </c>
      <c r="B274" s="3961"/>
      <c r="C274" s="3962"/>
      <c r="D274" s="1257"/>
      <c r="E274" s="1257"/>
      <c r="F274" s="1257"/>
      <c r="G274" s="1720" t="s">
        <v>7685</v>
      </c>
      <c r="H274" s="1257"/>
      <c r="I274" s="1252" t="s">
        <v>4187</v>
      </c>
      <c r="J274" s="1258">
        <v>17</v>
      </c>
      <c r="K274" s="1258">
        <v>100</v>
      </c>
      <c r="L274" s="3963"/>
      <c r="M274" s="3961"/>
      <c r="N274" s="3961"/>
      <c r="O274" s="3961"/>
      <c r="P274" s="946" t="s">
        <v>4256</v>
      </c>
      <c r="Q274" s="945"/>
      <c r="R274" s="945"/>
      <c r="S274" s="945"/>
      <c r="T274" s="945"/>
      <c r="U274" s="945"/>
    </row>
    <row r="275" spans="1:21">
      <c r="A275" s="839">
        <v>266</v>
      </c>
      <c r="B275" s="3961"/>
      <c r="C275" s="3962"/>
      <c r="D275" s="1257"/>
      <c r="E275" s="1257"/>
      <c r="F275" s="1257"/>
      <c r="G275" s="1720" t="s">
        <v>7685</v>
      </c>
      <c r="H275" s="1257"/>
      <c r="I275" s="1252" t="s">
        <v>4187</v>
      </c>
      <c r="J275" s="1258">
        <v>18</v>
      </c>
      <c r="K275" s="1258">
        <v>63</v>
      </c>
      <c r="L275" s="3963"/>
      <c r="M275" s="3961"/>
      <c r="N275" s="3961"/>
      <c r="O275" s="3961"/>
      <c r="P275" s="946" t="s">
        <v>4256</v>
      </c>
      <c r="Q275" s="945"/>
      <c r="R275" s="945"/>
      <c r="S275" s="945"/>
      <c r="T275" s="945"/>
      <c r="U275" s="945"/>
    </row>
    <row r="276" spans="1:21">
      <c r="A276" s="839">
        <v>267</v>
      </c>
      <c r="B276" s="3961">
        <v>35</v>
      </c>
      <c r="C276" s="3962" t="s">
        <v>4210</v>
      </c>
      <c r="D276" s="1257"/>
      <c r="E276" s="1257"/>
      <c r="F276" s="1257"/>
      <c r="G276" s="1720" t="s">
        <v>7685</v>
      </c>
      <c r="H276" s="1257"/>
      <c r="I276" s="1252" t="s">
        <v>4187</v>
      </c>
      <c r="J276" s="1258">
        <v>16</v>
      </c>
      <c r="K276" s="1258" t="s">
        <v>4211</v>
      </c>
      <c r="L276" s="3963">
        <v>145258.37</v>
      </c>
      <c r="M276" s="3961"/>
      <c r="N276" s="3961" t="s">
        <v>751</v>
      </c>
      <c r="O276" s="3961" t="s">
        <v>751</v>
      </c>
      <c r="P276" s="946" t="s">
        <v>4256</v>
      </c>
      <c r="Q276" s="945"/>
      <c r="R276" s="945"/>
      <c r="S276" s="945"/>
      <c r="T276" s="945"/>
      <c r="U276" s="945"/>
    </row>
    <row r="277" spans="1:21">
      <c r="A277" s="839">
        <v>268</v>
      </c>
      <c r="B277" s="3961"/>
      <c r="C277" s="3962"/>
      <c r="D277" s="1257"/>
      <c r="E277" s="1257"/>
      <c r="F277" s="1257"/>
      <c r="G277" s="1720" t="s">
        <v>7685</v>
      </c>
      <c r="H277" s="1257"/>
      <c r="I277" s="1252" t="s">
        <v>4187</v>
      </c>
      <c r="J277" s="1258">
        <v>17</v>
      </c>
      <c r="K277" s="1258" t="s">
        <v>4212</v>
      </c>
      <c r="L277" s="3963"/>
      <c r="M277" s="3961"/>
      <c r="N277" s="3961"/>
      <c r="O277" s="3961"/>
      <c r="P277" s="946" t="s">
        <v>4256</v>
      </c>
      <c r="Q277" s="945"/>
      <c r="R277" s="945"/>
      <c r="S277" s="945"/>
      <c r="T277" s="945"/>
      <c r="U277" s="945"/>
    </row>
    <row r="278" spans="1:21">
      <c r="A278" s="839">
        <v>269</v>
      </c>
      <c r="B278" s="3961"/>
      <c r="C278" s="3962"/>
      <c r="D278" s="1257"/>
      <c r="E278" s="1257"/>
      <c r="F278" s="1257"/>
      <c r="G278" s="1720" t="s">
        <v>7685</v>
      </c>
      <c r="H278" s="1257"/>
      <c r="I278" s="1252" t="s">
        <v>4187</v>
      </c>
      <c r="J278" s="1258">
        <v>26</v>
      </c>
      <c r="K278" s="1258" t="s">
        <v>4213</v>
      </c>
      <c r="L278" s="3963"/>
      <c r="M278" s="3961"/>
      <c r="N278" s="3961"/>
      <c r="O278" s="3961"/>
      <c r="P278" s="946" t="s">
        <v>4256</v>
      </c>
      <c r="Q278" s="945"/>
      <c r="R278" s="945"/>
      <c r="S278" s="945"/>
      <c r="T278" s="945"/>
      <c r="U278" s="945"/>
    </row>
    <row r="279" spans="1:21">
      <c r="A279" s="839">
        <v>270</v>
      </c>
      <c r="B279" s="3961"/>
      <c r="C279" s="3962"/>
      <c r="D279" s="1257"/>
      <c r="E279" s="1257"/>
      <c r="F279" s="1257"/>
      <c r="G279" s="1720" t="s">
        <v>7685</v>
      </c>
      <c r="H279" s="1257"/>
      <c r="I279" s="1252" t="s">
        <v>4187</v>
      </c>
      <c r="J279" s="1258">
        <v>28</v>
      </c>
      <c r="K279" s="1258" t="s">
        <v>4214</v>
      </c>
      <c r="L279" s="3963"/>
      <c r="M279" s="3961"/>
      <c r="N279" s="3961"/>
      <c r="O279" s="3961"/>
      <c r="P279" s="946" t="s">
        <v>4256</v>
      </c>
      <c r="Q279" s="945"/>
      <c r="R279" s="945"/>
      <c r="S279" s="945"/>
      <c r="T279" s="945"/>
      <c r="U279" s="945"/>
    </row>
    <row r="280" spans="1:21">
      <c r="A280" s="839">
        <v>271</v>
      </c>
      <c r="B280" s="3961"/>
      <c r="C280" s="3962"/>
      <c r="D280" s="1257"/>
      <c r="E280" s="1257"/>
      <c r="F280" s="1257"/>
      <c r="G280" s="1720" t="s">
        <v>7685</v>
      </c>
      <c r="H280" s="1257"/>
      <c r="I280" s="1252" t="s">
        <v>4187</v>
      </c>
      <c r="J280" s="1258">
        <v>19</v>
      </c>
      <c r="K280" s="1258" t="s">
        <v>4215</v>
      </c>
      <c r="L280" s="3963"/>
      <c r="M280" s="3961"/>
      <c r="N280" s="3961"/>
      <c r="O280" s="3961"/>
      <c r="P280" s="946" t="s">
        <v>4256</v>
      </c>
      <c r="Q280" s="945"/>
      <c r="R280" s="945"/>
      <c r="S280" s="945"/>
      <c r="T280" s="945"/>
      <c r="U280" s="945"/>
    </row>
    <row r="281" spans="1:21">
      <c r="A281" s="839">
        <v>272</v>
      </c>
      <c r="B281" s="3961"/>
      <c r="C281" s="3962"/>
      <c r="D281" s="1257"/>
      <c r="E281" s="1257"/>
      <c r="F281" s="1257"/>
      <c r="G281" s="1720" t="s">
        <v>7685</v>
      </c>
      <c r="H281" s="1257"/>
      <c r="I281" s="1252" t="s">
        <v>4187</v>
      </c>
      <c r="J281" s="1258">
        <v>27</v>
      </c>
      <c r="K281" s="1258" t="s">
        <v>4216</v>
      </c>
      <c r="L281" s="3963"/>
      <c r="M281" s="3961"/>
      <c r="N281" s="3961"/>
      <c r="O281" s="3961"/>
      <c r="P281" s="946" t="s">
        <v>4256</v>
      </c>
      <c r="Q281" s="945"/>
      <c r="R281" s="945"/>
      <c r="S281" s="945"/>
      <c r="T281" s="945"/>
      <c r="U281" s="945"/>
    </row>
    <row r="282" spans="1:21">
      <c r="A282" s="839">
        <v>273</v>
      </c>
      <c r="B282" s="3961"/>
      <c r="C282" s="3962"/>
      <c r="D282" s="1257"/>
      <c r="E282" s="1257"/>
      <c r="F282" s="1257"/>
      <c r="G282" s="1720" t="s">
        <v>7685</v>
      </c>
      <c r="H282" s="1257"/>
      <c r="I282" s="1252" t="s">
        <v>4187</v>
      </c>
      <c r="J282" s="1258">
        <v>29</v>
      </c>
      <c r="K282" s="1258" t="s">
        <v>4217</v>
      </c>
      <c r="L282" s="3963"/>
      <c r="M282" s="1259"/>
      <c r="N282" s="3961"/>
      <c r="O282" s="3961"/>
      <c r="P282" s="946" t="s">
        <v>4256</v>
      </c>
      <c r="Q282" s="945"/>
      <c r="R282" s="945"/>
      <c r="S282" s="945"/>
      <c r="T282" s="945"/>
      <c r="U282" s="945"/>
    </row>
    <row r="283" spans="1:21">
      <c r="A283" s="839">
        <v>274</v>
      </c>
      <c r="B283" s="1262">
        <v>36</v>
      </c>
      <c r="C283" s="1257" t="s">
        <v>4218</v>
      </c>
      <c r="D283" s="1257"/>
      <c r="E283" s="1257"/>
      <c r="F283" s="1257"/>
      <c r="G283" s="1720" t="s">
        <v>7685</v>
      </c>
      <c r="H283" s="1257"/>
      <c r="I283" s="1252" t="s">
        <v>4187</v>
      </c>
      <c r="J283" s="1258">
        <v>18</v>
      </c>
      <c r="K283" s="1258">
        <v>62</v>
      </c>
      <c r="L283" s="1468">
        <v>1973.029</v>
      </c>
      <c r="M283" s="1259"/>
      <c r="N283" s="1259" t="s">
        <v>751</v>
      </c>
      <c r="O283" s="1259" t="s">
        <v>751</v>
      </c>
      <c r="P283" s="946" t="s">
        <v>4256</v>
      </c>
      <c r="Q283" s="945"/>
      <c r="R283" s="945"/>
      <c r="S283" s="945"/>
      <c r="T283" s="945"/>
      <c r="U283" s="945"/>
    </row>
    <row r="284" spans="1:21">
      <c r="A284" s="839">
        <v>275</v>
      </c>
      <c r="B284" s="1262">
        <v>37</v>
      </c>
      <c r="C284" s="1260"/>
      <c r="D284" s="1260"/>
      <c r="E284" s="1260"/>
      <c r="F284" s="1260"/>
      <c r="G284" s="1720" t="s">
        <v>7685</v>
      </c>
      <c r="H284" s="1260"/>
      <c r="I284" s="1252" t="s">
        <v>4187</v>
      </c>
      <c r="J284" s="1258">
        <v>18</v>
      </c>
      <c r="K284" s="1258">
        <v>17</v>
      </c>
      <c r="L284" s="1468">
        <v>646.52700000000004</v>
      </c>
      <c r="M284" s="1259"/>
      <c r="N284" s="1259" t="s">
        <v>1039</v>
      </c>
      <c r="O284" s="1259" t="s">
        <v>1039</v>
      </c>
      <c r="P284" s="946" t="s">
        <v>4256</v>
      </c>
      <c r="Q284" s="945"/>
      <c r="R284" s="945"/>
      <c r="S284" s="945"/>
      <c r="T284" s="945"/>
      <c r="U284" s="945"/>
    </row>
    <row r="285" spans="1:21">
      <c r="A285" s="839">
        <v>276</v>
      </c>
      <c r="B285" s="1262">
        <v>38</v>
      </c>
      <c r="C285" s="1257" t="s">
        <v>4219</v>
      </c>
      <c r="D285" s="1257"/>
      <c r="E285" s="1257"/>
      <c r="F285" s="1257"/>
      <c r="G285" s="1720" t="s">
        <v>7685</v>
      </c>
      <c r="H285" s="1257"/>
      <c r="I285" s="1252" t="s">
        <v>4187</v>
      </c>
      <c r="J285" s="1258">
        <v>20</v>
      </c>
      <c r="K285" s="1258" t="s">
        <v>4220</v>
      </c>
      <c r="L285" s="1468">
        <v>20787.060000000001</v>
      </c>
      <c r="M285" s="1259"/>
      <c r="N285" s="1259" t="s">
        <v>988</v>
      </c>
      <c r="O285" s="1259" t="s">
        <v>988</v>
      </c>
      <c r="P285" s="946" t="s">
        <v>4256</v>
      </c>
      <c r="Q285" s="945"/>
      <c r="R285" s="945"/>
      <c r="S285" s="945"/>
      <c r="T285" s="945"/>
      <c r="U285" s="945"/>
    </row>
    <row r="286" spans="1:21">
      <c r="A286" s="839">
        <v>277</v>
      </c>
      <c r="B286" s="1262">
        <v>39</v>
      </c>
      <c r="C286" s="1257" t="s">
        <v>4221</v>
      </c>
      <c r="D286" s="1257"/>
      <c r="E286" s="1257"/>
      <c r="F286" s="1257"/>
      <c r="G286" s="1720" t="s">
        <v>7685</v>
      </c>
      <c r="H286" s="1257"/>
      <c r="I286" s="1252" t="s">
        <v>4187</v>
      </c>
      <c r="J286" s="1258">
        <v>20</v>
      </c>
      <c r="K286" s="1258">
        <v>113</v>
      </c>
      <c r="L286" s="1468">
        <v>7999.5619999999999</v>
      </c>
      <c r="M286" s="1259"/>
      <c r="N286" s="1259" t="s">
        <v>775</v>
      </c>
      <c r="O286" s="1259" t="s">
        <v>775</v>
      </c>
      <c r="P286" s="946" t="s">
        <v>4256</v>
      </c>
      <c r="Q286" s="945"/>
      <c r="R286" s="945"/>
      <c r="S286" s="945"/>
      <c r="T286" s="945"/>
      <c r="U286" s="945"/>
    </row>
    <row r="287" spans="1:21">
      <c r="A287" s="839">
        <v>278</v>
      </c>
      <c r="B287" s="1262">
        <v>40</v>
      </c>
      <c r="C287" s="1257" t="s">
        <v>978</v>
      </c>
      <c r="D287" s="1257"/>
      <c r="E287" s="1257"/>
      <c r="F287" s="1257"/>
      <c r="G287" s="1720" t="s">
        <v>7685</v>
      </c>
      <c r="H287" s="1257"/>
      <c r="I287" s="1252" t="s">
        <v>4187</v>
      </c>
      <c r="J287" s="1258">
        <v>20</v>
      </c>
      <c r="K287" s="1258">
        <v>34</v>
      </c>
      <c r="L287" s="1468">
        <v>588.44399999999996</v>
      </c>
      <c r="M287" s="1259"/>
      <c r="N287" s="1259" t="s">
        <v>979</v>
      </c>
      <c r="O287" s="1259" t="s">
        <v>979</v>
      </c>
      <c r="P287" s="946" t="s">
        <v>4256</v>
      </c>
      <c r="Q287" s="945"/>
      <c r="R287" s="945"/>
      <c r="S287" s="945"/>
      <c r="T287" s="945"/>
      <c r="U287" s="945"/>
    </row>
    <row r="288" spans="1:21">
      <c r="A288" s="839">
        <v>279</v>
      </c>
      <c r="B288" s="3961">
        <v>41</v>
      </c>
      <c r="C288" s="3962" t="s">
        <v>4222</v>
      </c>
      <c r="D288" s="1257"/>
      <c r="E288" s="1257"/>
      <c r="F288" s="1257"/>
      <c r="G288" s="1720" t="s">
        <v>7685</v>
      </c>
      <c r="H288" s="1257"/>
      <c r="I288" s="1252" t="s">
        <v>4187</v>
      </c>
      <c r="J288" s="1258">
        <v>20</v>
      </c>
      <c r="K288" s="1258" t="s">
        <v>4223</v>
      </c>
      <c r="L288" s="3957">
        <v>25216.055</v>
      </c>
      <c r="M288" s="3961"/>
      <c r="N288" s="3961" t="s">
        <v>775</v>
      </c>
      <c r="O288" s="3961" t="s">
        <v>775</v>
      </c>
      <c r="P288" s="946" t="s">
        <v>4256</v>
      </c>
      <c r="Q288" s="945"/>
      <c r="R288" s="945"/>
      <c r="S288" s="945"/>
      <c r="T288" s="945"/>
      <c r="U288" s="945"/>
    </row>
    <row r="289" spans="1:21">
      <c r="A289" s="839">
        <v>280</v>
      </c>
      <c r="B289" s="3961"/>
      <c r="C289" s="3962"/>
      <c r="D289" s="1257"/>
      <c r="E289" s="1257"/>
      <c r="F289" s="1257"/>
      <c r="G289" s="1720" t="s">
        <v>7685</v>
      </c>
      <c r="H289" s="1257"/>
      <c r="I289" s="1252" t="s">
        <v>4187</v>
      </c>
      <c r="J289" s="1258">
        <v>21</v>
      </c>
      <c r="K289" s="1258">
        <v>178</v>
      </c>
      <c r="L289" s="3957"/>
      <c r="M289" s="3961"/>
      <c r="N289" s="3961"/>
      <c r="O289" s="3961"/>
      <c r="P289" s="946" t="s">
        <v>4256</v>
      </c>
      <c r="Q289" s="945"/>
      <c r="R289" s="945"/>
      <c r="S289" s="945"/>
      <c r="T289" s="945"/>
      <c r="U289" s="945"/>
    </row>
    <row r="290" spans="1:21">
      <c r="A290" s="839">
        <v>281</v>
      </c>
      <c r="B290" s="1262">
        <v>42</v>
      </c>
      <c r="C290" s="1257" t="s">
        <v>4224</v>
      </c>
      <c r="D290" s="1257"/>
      <c r="E290" s="1257"/>
      <c r="F290" s="1257"/>
      <c r="G290" s="1720" t="s">
        <v>7685</v>
      </c>
      <c r="H290" s="1257"/>
      <c r="I290" s="1252" t="s">
        <v>4187</v>
      </c>
      <c r="J290" s="1258">
        <v>25</v>
      </c>
      <c r="K290" s="1258">
        <v>61</v>
      </c>
      <c r="L290" s="1468"/>
      <c r="M290" s="1259"/>
      <c r="N290" s="1259" t="s">
        <v>1039</v>
      </c>
      <c r="O290" s="1259" t="s">
        <v>1039</v>
      </c>
      <c r="P290" s="946" t="s">
        <v>4256</v>
      </c>
      <c r="Q290" s="945"/>
      <c r="R290" s="945"/>
      <c r="S290" s="945"/>
      <c r="T290" s="945"/>
      <c r="U290" s="945"/>
    </row>
    <row r="291" spans="1:21">
      <c r="A291" s="839">
        <v>282</v>
      </c>
      <c r="B291" s="1262">
        <v>43</v>
      </c>
      <c r="C291" s="1257" t="s">
        <v>4225</v>
      </c>
      <c r="D291" s="1257"/>
      <c r="E291" s="1257"/>
      <c r="F291" s="1257"/>
      <c r="G291" s="1720" t="s">
        <v>7685</v>
      </c>
      <c r="H291" s="1257"/>
      <c r="I291" s="1252" t="s">
        <v>4187</v>
      </c>
      <c r="J291" s="1258">
        <v>25</v>
      </c>
      <c r="K291" s="1258">
        <v>63</v>
      </c>
      <c r="L291" s="1468">
        <v>2964.4119999999998</v>
      </c>
      <c r="M291" s="1259"/>
      <c r="N291" s="1259" t="s">
        <v>1039</v>
      </c>
      <c r="O291" s="1259" t="s">
        <v>1039</v>
      </c>
      <c r="P291" s="946" t="s">
        <v>4256</v>
      </c>
      <c r="Q291" s="945"/>
      <c r="R291" s="945"/>
      <c r="S291" s="945"/>
      <c r="T291" s="945"/>
      <c r="U291" s="945"/>
    </row>
    <row r="292" spans="1:21">
      <c r="A292" s="839">
        <v>283</v>
      </c>
      <c r="B292" s="1262">
        <v>44</v>
      </c>
      <c r="C292" s="1260"/>
      <c r="D292" s="1260"/>
      <c r="E292" s="1260"/>
      <c r="F292" s="1260"/>
      <c r="G292" s="1720" t="s">
        <v>7685</v>
      </c>
      <c r="H292" s="1260"/>
      <c r="I292" s="1252" t="s">
        <v>4187</v>
      </c>
      <c r="J292" s="1258">
        <v>25</v>
      </c>
      <c r="K292" s="1258" t="s">
        <v>4226</v>
      </c>
      <c r="L292" s="1468">
        <v>1313.116</v>
      </c>
      <c r="M292" s="1259"/>
      <c r="N292" s="1259" t="s">
        <v>751</v>
      </c>
      <c r="O292" s="1259" t="s">
        <v>751</v>
      </c>
      <c r="P292" s="946" t="s">
        <v>4256</v>
      </c>
      <c r="Q292" s="945"/>
      <c r="R292" s="945"/>
      <c r="S292" s="945"/>
      <c r="T292" s="945"/>
      <c r="U292" s="945"/>
    </row>
    <row r="293" spans="1:21">
      <c r="A293" s="839">
        <v>284</v>
      </c>
      <c r="B293" s="3951">
        <v>45</v>
      </c>
      <c r="C293" s="3962" t="s">
        <v>3314</v>
      </c>
      <c r="D293" s="1257"/>
      <c r="E293" s="1257"/>
      <c r="F293" s="1257"/>
      <c r="G293" s="1720" t="s">
        <v>7685</v>
      </c>
      <c r="H293" s="1257"/>
      <c r="I293" s="1252" t="s">
        <v>4187</v>
      </c>
      <c r="J293" s="1258">
        <v>25</v>
      </c>
      <c r="K293" s="1258" t="s">
        <v>4227</v>
      </c>
      <c r="L293" s="3963">
        <v>29120.921999999999</v>
      </c>
      <c r="M293" s="1259"/>
      <c r="N293" s="3961" t="s">
        <v>3941</v>
      </c>
      <c r="O293" s="3961" t="s">
        <v>3941</v>
      </c>
      <c r="P293" s="946" t="s">
        <v>4256</v>
      </c>
      <c r="Q293" s="945"/>
      <c r="R293" s="945"/>
      <c r="S293" s="945"/>
      <c r="T293" s="945"/>
      <c r="U293" s="945"/>
    </row>
    <row r="294" spans="1:21">
      <c r="A294" s="839">
        <v>285</v>
      </c>
      <c r="B294" s="3951"/>
      <c r="C294" s="3962"/>
      <c r="D294" s="1257"/>
      <c r="E294" s="1257"/>
      <c r="F294" s="1257"/>
      <c r="G294" s="1720" t="s">
        <v>7685</v>
      </c>
      <c r="H294" s="1257"/>
      <c r="I294" s="1252" t="s">
        <v>4187</v>
      </c>
      <c r="J294" s="1258">
        <v>27</v>
      </c>
      <c r="K294" s="1258" t="s">
        <v>4228</v>
      </c>
      <c r="L294" s="3963"/>
      <c r="M294" s="1259"/>
      <c r="N294" s="3961"/>
      <c r="O294" s="3961"/>
      <c r="P294" s="946" t="s">
        <v>4256</v>
      </c>
      <c r="Q294" s="945"/>
      <c r="R294" s="945"/>
      <c r="S294" s="945"/>
      <c r="T294" s="945"/>
      <c r="U294" s="945"/>
    </row>
    <row r="295" spans="1:21">
      <c r="A295" s="839">
        <v>286</v>
      </c>
      <c r="B295" s="3961">
        <v>46</v>
      </c>
      <c r="C295" s="3949" t="s">
        <v>4229</v>
      </c>
      <c r="D295" s="1260"/>
      <c r="E295" s="1260"/>
      <c r="F295" s="1260"/>
      <c r="G295" s="1720" t="s">
        <v>7685</v>
      </c>
      <c r="H295" s="1260"/>
      <c r="I295" s="1252" t="s">
        <v>4187</v>
      </c>
      <c r="J295" s="1258">
        <v>30</v>
      </c>
      <c r="K295" s="1258" t="s">
        <v>4230</v>
      </c>
      <c r="L295" s="3963">
        <v>9896.3799999999992</v>
      </c>
      <c r="M295" s="3961"/>
      <c r="N295" s="3961" t="s">
        <v>2366</v>
      </c>
      <c r="O295" s="3961" t="s">
        <v>2366</v>
      </c>
      <c r="P295" s="946" t="s">
        <v>4256</v>
      </c>
      <c r="Q295" s="945"/>
      <c r="R295" s="945"/>
      <c r="S295" s="945"/>
      <c r="T295" s="945"/>
      <c r="U295" s="945"/>
    </row>
    <row r="296" spans="1:21">
      <c r="A296" s="839">
        <v>287</v>
      </c>
      <c r="B296" s="3961"/>
      <c r="C296" s="3949"/>
      <c r="D296" s="1260"/>
      <c r="E296" s="1260"/>
      <c r="F296" s="1260"/>
      <c r="G296" s="1720" t="s">
        <v>7685</v>
      </c>
      <c r="H296" s="1260"/>
      <c r="I296" s="1252" t="s">
        <v>4187</v>
      </c>
      <c r="J296" s="1258">
        <v>31</v>
      </c>
      <c r="K296" s="1258" t="s">
        <v>4231</v>
      </c>
      <c r="L296" s="3963"/>
      <c r="M296" s="3961"/>
      <c r="N296" s="3961"/>
      <c r="O296" s="3961"/>
      <c r="P296" s="946" t="s">
        <v>4256</v>
      </c>
      <c r="Q296" s="945"/>
      <c r="R296" s="945"/>
      <c r="S296" s="945"/>
      <c r="T296" s="945"/>
      <c r="U296" s="945"/>
    </row>
    <row r="297" spans="1:21">
      <c r="A297" s="839">
        <v>288</v>
      </c>
      <c r="B297" s="1262">
        <v>47</v>
      </c>
      <c r="C297" s="1260"/>
      <c r="D297" s="1260"/>
      <c r="E297" s="1260"/>
      <c r="F297" s="1260"/>
      <c r="G297" s="1720" t="s">
        <v>7685</v>
      </c>
      <c r="H297" s="1260"/>
      <c r="I297" s="1252" t="s">
        <v>4187</v>
      </c>
      <c r="J297" s="1258">
        <v>44</v>
      </c>
      <c r="K297" s="1258">
        <v>48</v>
      </c>
      <c r="L297" s="1468">
        <v>33.423999999999999</v>
      </c>
      <c r="M297" s="1259"/>
      <c r="N297" s="1259" t="s">
        <v>3928</v>
      </c>
      <c r="O297" s="1259" t="s">
        <v>3928</v>
      </c>
      <c r="P297" s="946" t="s">
        <v>4256</v>
      </c>
      <c r="Q297" s="945"/>
      <c r="R297" s="945"/>
      <c r="S297" s="945"/>
      <c r="T297" s="945"/>
      <c r="U297" s="945"/>
    </row>
    <row r="298" spans="1:21">
      <c r="A298" s="839">
        <v>289</v>
      </c>
      <c r="B298" s="1262">
        <v>48</v>
      </c>
      <c r="C298" s="1260"/>
      <c r="D298" s="1260"/>
      <c r="E298" s="1260"/>
      <c r="F298" s="1260"/>
      <c r="G298" s="1720" t="s">
        <v>7685</v>
      </c>
      <c r="H298" s="1260"/>
      <c r="I298" s="1252" t="s">
        <v>4187</v>
      </c>
      <c r="J298" s="1258">
        <v>44</v>
      </c>
      <c r="K298" s="1258" t="s">
        <v>4232</v>
      </c>
      <c r="L298" s="1468">
        <v>223.035</v>
      </c>
      <c r="M298" s="1259"/>
      <c r="N298" s="1259" t="s">
        <v>775</v>
      </c>
      <c r="O298" s="1259" t="s">
        <v>775</v>
      </c>
      <c r="P298" s="946" t="s">
        <v>4256</v>
      </c>
      <c r="Q298" s="945"/>
      <c r="R298" s="945"/>
      <c r="S298" s="945"/>
      <c r="T298" s="945"/>
      <c r="U298" s="945"/>
    </row>
    <row r="299" spans="1:21">
      <c r="A299" s="839">
        <v>290</v>
      </c>
      <c r="B299" s="1262">
        <v>49</v>
      </c>
      <c r="C299" s="1260"/>
      <c r="D299" s="1260"/>
      <c r="E299" s="1260"/>
      <c r="F299" s="1260"/>
      <c r="G299" s="1720" t="s">
        <v>7685</v>
      </c>
      <c r="H299" s="1260"/>
      <c r="I299" s="1252" t="s">
        <v>4187</v>
      </c>
      <c r="J299" s="1258">
        <v>19</v>
      </c>
      <c r="K299" s="1258">
        <v>66</v>
      </c>
      <c r="L299" s="1468">
        <v>3585.9989999999998</v>
      </c>
      <c r="M299" s="1259"/>
      <c r="N299" s="1259" t="s">
        <v>751</v>
      </c>
      <c r="O299" s="1259" t="s">
        <v>751</v>
      </c>
      <c r="P299" s="946" t="s">
        <v>4256</v>
      </c>
      <c r="Q299" s="945"/>
      <c r="R299" s="945"/>
      <c r="S299" s="945"/>
      <c r="T299" s="945"/>
      <c r="U299" s="945"/>
    </row>
    <row r="300" spans="1:21">
      <c r="A300" s="839">
        <v>291</v>
      </c>
      <c r="B300" s="1262">
        <v>50</v>
      </c>
      <c r="C300" s="1260" t="s">
        <v>4233</v>
      </c>
      <c r="D300" s="1260"/>
      <c r="E300" s="1260"/>
      <c r="F300" s="1260"/>
      <c r="G300" s="1720" t="s">
        <v>7685</v>
      </c>
      <c r="H300" s="1260"/>
      <c r="I300" s="1252" t="s">
        <v>4187</v>
      </c>
      <c r="J300" s="1258">
        <v>29</v>
      </c>
      <c r="K300" s="1258">
        <v>2007</v>
      </c>
      <c r="L300" s="1468">
        <v>10765.684999999999</v>
      </c>
      <c r="M300" s="1259"/>
      <c r="N300" s="1259" t="s">
        <v>754</v>
      </c>
      <c r="O300" s="1259" t="s">
        <v>754</v>
      </c>
      <c r="P300" s="946" t="s">
        <v>4256</v>
      </c>
      <c r="Q300" s="945"/>
      <c r="R300" s="945"/>
      <c r="S300" s="945"/>
      <c r="T300" s="945"/>
      <c r="U300" s="945"/>
    </row>
    <row r="301" spans="1:21">
      <c r="A301" s="839">
        <v>292</v>
      </c>
      <c r="B301" s="1262">
        <v>51</v>
      </c>
      <c r="C301" s="1260" t="s">
        <v>4234</v>
      </c>
      <c r="D301" s="1260"/>
      <c r="E301" s="1260"/>
      <c r="F301" s="1260"/>
      <c r="G301" s="1720" t="s">
        <v>7685</v>
      </c>
      <c r="H301" s="1260"/>
      <c r="I301" s="1252" t="s">
        <v>4187</v>
      </c>
      <c r="J301" s="1258">
        <v>29</v>
      </c>
      <c r="K301" s="1258">
        <v>2000</v>
      </c>
      <c r="L301" s="1468">
        <v>41173.936999999998</v>
      </c>
      <c r="M301" s="1259"/>
      <c r="N301" s="1259" t="s">
        <v>775</v>
      </c>
      <c r="O301" s="1259" t="s">
        <v>775</v>
      </c>
      <c r="P301" s="946" t="s">
        <v>4256</v>
      </c>
      <c r="Q301" s="945"/>
      <c r="R301" s="945"/>
      <c r="S301" s="945"/>
      <c r="T301" s="945"/>
      <c r="U301" s="945"/>
    </row>
    <row r="302" spans="1:21">
      <c r="A302" s="839">
        <v>293</v>
      </c>
      <c r="B302" s="1262">
        <v>52</v>
      </c>
      <c r="C302" s="1260" t="s">
        <v>4235</v>
      </c>
      <c r="D302" s="1260"/>
      <c r="E302" s="1260"/>
      <c r="F302" s="1260"/>
      <c r="G302" s="1720" t="s">
        <v>7685</v>
      </c>
      <c r="H302" s="1260"/>
      <c r="I302" s="1252" t="s">
        <v>4187</v>
      </c>
      <c r="J302" s="1258">
        <v>32</v>
      </c>
      <c r="K302" s="1258">
        <v>169</v>
      </c>
      <c r="L302" s="1468">
        <v>56787.881999999998</v>
      </c>
      <c r="M302" s="1259"/>
      <c r="N302" s="1259" t="s">
        <v>2366</v>
      </c>
      <c r="O302" s="1259" t="s">
        <v>2366</v>
      </c>
      <c r="P302" s="946" t="s">
        <v>4256</v>
      </c>
      <c r="Q302" s="945"/>
      <c r="R302" s="945"/>
      <c r="S302" s="945"/>
      <c r="T302" s="945"/>
      <c r="U302" s="945"/>
    </row>
    <row r="303" spans="1:21">
      <c r="A303" s="839">
        <v>294</v>
      </c>
      <c r="B303" s="1262">
        <v>53</v>
      </c>
      <c r="C303" s="1260" t="s">
        <v>4236</v>
      </c>
      <c r="D303" s="1260"/>
      <c r="E303" s="1260"/>
      <c r="F303" s="1260"/>
      <c r="G303" s="1720" t="s">
        <v>7685</v>
      </c>
      <c r="H303" s="1260"/>
      <c r="I303" s="1252" t="s">
        <v>4187</v>
      </c>
      <c r="J303" s="1258">
        <v>34</v>
      </c>
      <c r="K303" s="1258">
        <v>116</v>
      </c>
      <c r="L303" s="1468">
        <v>2038.8620000000001</v>
      </c>
      <c r="M303" s="1259"/>
      <c r="N303" s="1259" t="s">
        <v>1039</v>
      </c>
      <c r="O303" s="1259" t="s">
        <v>1039</v>
      </c>
      <c r="P303" s="946" t="s">
        <v>4256</v>
      </c>
      <c r="Q303" s="945"/>
      <c r="R303" s="945"/>
      <c r="S303" s="945"/>
      <c r="T303" s="945"/>
      <c r="U303" s="945"/>
    </row>
    <row r="304" spans="1:21">
      <c r="A304" s="839">
        <v>295</v>
      </c>
      <c r="B304" s="952">
        <v>1</v>
      </c>
      <c r="C304" s="953" t="s">
        <v>4237</v>
      </c>
      <c r="D304" s="953"/>
      <c r="E304" s="953"/>
      <c r="F304" s="953"/>
      <c r="G304" s="1720" t="s">
        <v>7685</v>
      </c>
      <c r="H304" s="953"/>
      <c r="I304" s="956" t="s">
        <v>4238</v>
      </c>
      <c r="J304" s="954">
        <v>13</v>
      </c>
      <c r="K304" s="954">
        <v>87</v>
      </c>
      <c r="L304" s="1471">
        <v>857.50099999999998</v>
      </c>
      <c r="M304" s="954"/>
      <c r="N304" s="954" t="s">
        <v>979</v>
      </c>
      <c r="O304" s="954" t="s">
        <v>979</v>
      </c>
      <c r="P304" s="946" t="s">
        <v>4256</v>
      </c>
      <c r="Q304" s="945"/>
      <c r="R304" s="945"/>
      <c r="S304" s="945"/>
      <c r="T304" s="945"/>
      <c r="U304" s="945"/>
    </row>
    <row r="305" spans="1:21">
      <c r="A305" s="839">
        <v>296</v>
      </c>
      <c r="B305" s="952">
        <v>2</v>
      </c>
      <c r="C305" s="953" t="s">
        <v>978</v>
      </c>
      <c r="D305" s="953"/>
      <c r="E305" s="953"/>
      <c r="F305" s="953"/>
      <c r="G305" s="1720" t="s">
        <v>7685</v>
      </c>
      <c r="H305" s="953"/>
      <c r="I305" s="956" t="s">
        <v>4238</v>
      </c>
      <c r="J305" s="954">
        <v>13</v>
      </c>
      <c r="K305" s="954" t="s">
        <v>4240</v>
      </c>
      <c r="L305" s="1471">
        <v>4623.6790000000001</v>
      </c>
      <c r="M305" s="954"/>
      <c r="N305" s="954" t="s">
        <v>3928</v>
      </c>
      <c r="O305" s="954" t="s">
        <v>3928</v>
      </c>
      <c r="P305" s="946" t="s">
        <v>4256</v>
      </c>
      <c r="Q305" s="945"/>
      <c r="R305" s="945"/>
      <c r="S305" s="945"/>
      <c r="T305" s="945"/>
      <c r="U305" s="945"/>
    </row>
    <row r="306" spans="1:21">
      <c r="A306" s="839">
        <v>297</v>
      </c>
      <c r="B306" s="1262">
        <v>3</v>
      </c>
      <c r="C306" s="1260" t="s">
        <v>4241</v>
      </c>
      <c r="D306" s="1260"/>
      <c r="E306" s="1260"/>
      <c r="F306" s="1260"/>
      <c r="G306" s="1720" t="s">
        <v>7685</v>
      </c>
      <c r="H306" s="1260"/>
      <c r="I306" s="956" t="s">
        <v>4238</v>
      </c>
      <c r="J306" s="1258">
        <v>13</v>
      </c>
      <c r="K306" s="1258">
        <v>200</v>
      </c>
      <c r="L306" s="1469">
        <v>6778.3890000000001</v>
      </c>
      <c r="M306" s="1258"/>
      <c r="N306" s="1259" t="s">
        <v>751</v>
      </c>
      <c r="O306" s="1259" t="s">
        <v>751</v>
      </c>
      <c r="P306" s="946" t="s">
        <v>4256</v>
      </c>
      <c r="Q306" s="945"/>
      <c r="R306" s="945"/>
      <c r="S306" s="945"/>
      <c r="T306" s="945"/>
      <c r="U306" s="945"/>
    </row>
    <row r="307" spans="1:21">
      <c r="A307" s="839">
        <v>298</v>
      </c>
      <c r="B307" s="1262">
        <v>4</v>
      </c>
      <c r="C307" s="1260" t="s">
        <v>4242</v>
      </c>
      <c r="D307" s="1260"/>
      <c r="E307" s="1260"/>
      <c r="F307" s="1260"/>
      <c r="G307" s="1720" t="s">
        <v>7685</v>
      </c>
      <c r="H307" s="1260"/>
      <c r="I307" s="956" t="s">
        <v>4238</v>
      </c>
      <c r="J307" s="1258">
        <v>13</v>
      </c>
      <c r="K307" s="1258" t="s">
        <v>4243</v>
      </c>
      <c r="L307" s="1469">
        <v>305.97300000000001</v>
      </c>
      <c r="M307" s="951"/>
      <c r="N307" s="1259" t="s">
        <v>3928</v>
      </c>
      <c r="O307" s="1259" t="s">
        <v>3928</v>
      </c>
      <c r="P307" s="946" t="s">
        <v>4256</v>
      </c>
      <c r="Q307" s="945"/>
      <c r="R307" s="945"/>
      <c r="S307" s="945"/>
      <c r="T307" s="945"/>
      <c r="U307" s="945"/>
    </row>
    <row r="308" spans="1:21">
      <c r="A308" s="839">
        <v>299</v>
      </c>
      <c r="B308" s="1262">
        <v>5</v>
      </c>
      <c r="C308" s="1257" t="s">
        <v>4244</v>
      </c>
      <c r="D308" s="1257"/>
      <c r="E308" s="1257"/>
      <c r="F308" s="1257"/>
      <c r="G308" s="1720" t="s">
        <v>7685</v>
      </c>
      <c r="H308" s="1257"/>
      <c r="I308" s="956" t="s">
        <v>4238</v>
      </c>
      <c r="J308" s="1258">
        <v>14</v>
      </c>
      <c r="K308" s="1258">
        <v>123</v>
      </c>
      <c r="L308" s="1469">
        <v>14999.429</v>
      </c>
      <c r="M308" s="951"/>
      <c r="N308" s="1259" t="s">
        <v>775</v>
      </c>
      <c r="O308" s="1259" t="s">
        <v>775</v>
      </c>
      <c r="P308" s="946" t="s">
        <v>4256</v>
      </c>
      <c r="Q308" s="945"/>
      <c r="R308" s="945"/>
      <c r="S308" s="945"/>
      <c r="T308" s="945"/>
      <c r="U308" s="945"/>
    </row>
    <row r="309" spans="1:21">
      <c r="A309" s="839">
        <v>300</v>
      </c>
      <c r="B309" s="1262">
        <v>6</v>
      </c>
      <c r="C309" s="1257" t="s">
        <v>4245</v>
      </c>
      <c r="D309" s="1257"/>
      <c r="E309" s="1257"/>
      <c r="F309" s="1257"/>
      <c r="G309" s="1720" t="s">
        <v>7685</v>
      </c>
      <c r="H309" s="1257"/>
      <c r="I309" s="956" t="s">
        <v>4238</v>
      </c>
      <c r="J309" s="1258">
        <v>14</v>
      </c>
      <c r="K309" s="1258">
        <v>175</v>
      </c>
      <c r="L309" s="1469">
        <v>16582.407999999999</v>
      </c>
      <c r="M309" s="951"/>
      <c r="N309" s="1259" t="s">
        <v>775</v>
      </c>
      <c r="O309" s="1259" t="s">
        <v>775</v>
      </c>
      <c r="P309" s="946" t="s">
        <v>4256</v>
      </c>
      <c r="Q309" s="945"/>
      <c r="R309" s="945"/>
      <c r="S309" s="945"/>
      <c r="T309" s="945"/>
      <c r="U309" s="945"/>
    </row>
    <row r="310" spans="1:21">
      <c r="A310" s="839">
        <v>301</v>
      </c>
      <c r="B310" s="1262">
        <v>7</v>
      </c>
      <c r="C310" s="3962" t="s">
        <v>4246</v>
      </c>
      <c r="D310" s="1257"/>
      <c r="E310" s="1257"/>
      <c r="F310" s="1257"/>
      <c r="G310" s="1720" t="s">
        <v>7685</v>
      </c>
      <c r="H310" s="1257"/>
      <c r="I310" s="956" t="s">
        <v>4238</v>
      </c>
      <c r="J310" s="1258">
        <v>14</v>
      </c>
      <c r="K310" s="1258" t="s">
        <v>4247</v>
      </c>
      <c r="L310" s="3957">
        <v>20041.34</v>
      </c>
      <c r="M310" s="3951"/>
      <c r="N310" s="3961" t="s">
        <v>775</v>
      </c>
      <c r="O310" s="3961" t="s">
        <v>775</v>
      </c>
      <c r="P310" s="946" t="s">
        <v>4256</v>
      </c>
      <c r="Q310" s="945"/>
      <c r="R310" s="945"/>
      <c r="S310" s="945"/>
      <c r="T310" s="945"/>
      <c r="U310" s="945"/>
    </row>
    <row r="311" spans="1:21">
      <c r="A311" s="839">
        <v>302</v>
      </c>
      <c r="B311" s="1262">
        <v>8</v>
      </c>
      <c r="C311" s="3962"/>
      <c r="D311" s="1257"/>
      <c r="E311" s="1257"/>
      <c r="F311" s="1257"/>
      <c r="G311" s="1720" t="s">
        <v>7685</v>
      </c>
      <c r="H311" s="1257"/>
      <c r="I311" s="956" t="s">
        <v>4238</v>
      </c>
      <c r="J311" s="1258">
        <v>15</v>
      </c>
      <c r="K311" s="1258">
        <v>83</v>
      </c>
      <c r="L311" s="3957"/>
      <c r="M311" s="3951"/>
      <c r="N311" s="3961"/>
      <c r="O311" s="3961"/>
      <c r="P311" s="946" t="s">
        <v>4256</v>
      </c>
      <c r="Q311" s="945"/>
      <c r="R311" s="945"/>
      <c r="S311" s="945"/>
      <c r="T311" s="945"/>
      <c r="U311" s="945"/>
    </row>
    <row r="312" spans="1:21">
      <c r="A312" s="839">
        <v>303</v>
      </c>
      <c r="B312" s="1262">
        <v>9</v>
      </c>
      <c r="C312" s="1260" t="s">
        <v>4248</v>
      </c>
      <c r="D312" s="1260"/>
      <c r="E312" s="1260"/>
      <c r="F312" s="1260"/>
      <c r="G312" s="1720" t="s">
        <v>7685</v>
      </c>
      <c r="H312" s="1260"/>
      <c r="I312" s="956" t="s">
        <v>4238</v>
      </c>
      <c r="J312" s="1258">
        <v>19</v>
      </c>
      <c r="K312" s="1258">
        <v>207</v>
      </c>
      <c r="L312" s="1469">
        <v>237.37700000000001</v>
      </c>
      <c r="M312" s="951"/>
      <c r="N312" s="1259" t="s">
        <v>1039</v>
      </c>
      <c r="O312" s="1259" t="s">
        <v>1039</v>
      </c>
      <c r="P312" s="946" t="s">
        <v>4256</v>
      </c>
      <c r="Q312" s="945"/>
      <c r="R312" s="945"/>
      <c r="S312" s="945"/>
      <c r="T312" s="945"/>
      <c r="U312" s="945"/>
    </row>
    <row r="313" spans="1:21">
      <c r="A313" s="839">
        <v>304</v>
      </c>
      <c r="B313" s="1262">
        <v>10</v>
      </c>
      <c r="C313" s="1260" t="s">
        <v>839</v>
      </c>
      <c r="D313" s="1260"/>
      <c r="E313" s="1260"/>
      <c r="F313" s="1260"/>
      <c r="G313" s="1720" t="s">
        <v>7685</v>
      </c>
      <c r="H313" s="1260"/>
      <c r="I313" s="956" t="s">
        <v>4238</v>
      </c>
      <c r="J313" s="1258">
        <v>19</v>
      </c>
      <c r="K313" s="1258">
        <v>222</v>
      </c>
      <c r="L313" s="1469">
        <v>1907.8219999999999</v>
      </c>
      <c r="M313" s="951"/>
      <c r="N313" s="1259" t="s">
        <v>840</v>
      </c>
      <c r="O313" s="1259" t="s">
        <v>840</v>
      </c>
      <c r="P313" s="946" t="s">
        <v>4256</v>
      </c>
      <c r="Q313" s="945"/>
      <c r="R313" s="945"/>
      <c r="S313" s="945"/>
      <c r="T313" s="945"/>
      <c r="U313" s="945"/>
    </row>
    <row r="314" spans="1:21">
      <c r="A314" s="839">
        <v>305</v>
      </c>
      <c r="B314" s="1262">
        <v>11</v>
      </c>
      <c r="C314" s="1260" t="s">
        <v>974</v>
      </c>
      <c r="D314" s="1260"/>
      <c r="E314" s="1260"/>
      <c r="F314" s="1260"/>
      <c r="G314" s="1720" t="s">
        <v>7685</v>
      </c>
      <c r="H314" s="1260"/>
      <c r="I314" s="956" t="s">
        <v>4238</v>
      </c>
      <c r="J314" s="1258">
        <v>20</v>
      </c>
      <c r="K314" s="1258" t="s">
        <v>4249</v>
      </c>
      <c r="L314" s="1469">
        <v>13792.901</v>
      </c>
      <c r="M314" s="951"/>
      <c r="N314" s="1259" t="s">
        <v>756</v>
      </c>
      <c r="O314" s="1259" t="s">
        <v>756</v>
      </c>
      <c r="P314" s="946" t="s">
        <v>4256</v>
      </c>
      <c r="Q314" s="945"/>
      <c r="R314" s="945"/>
      <c r="S314" s="945"/>
      <c r="T314" s="945"/>
      <c r="U314" s="945"/>
    </row>
    <row r="315" spans="1:21">
      <c r="A315" s="839">
        <v>306</v>
      </c>
      <c r="B315" s="1262"/>
      <c r="C315" s="1260" t="s">
        <v>2217</v>
      </c>
      <c r="D315" s="1260"/>
      <c r="E315" s="1260"/>
      <c r="F315" s="1260"/>
      <c r="G315" s="1720" t="s">
        <v>7685</v>
      </c>
      <c r="H315" s="1260"/>
      <c r="I315" s="956" t="s">
        <v>4238</v>
      </c>
      <c r="J315" s="1258"/>
      <c r="K315" s="1258"/>
      <c r="L315" s="1469"/>
      <c r="M315" s="951"/>
      <c r="N315" s="1259"/>
      <c r="O315" s="1259"/>
      <c r="P315" s="946" t="s">
        <v>4256</v>
      </c>
      <c r="Q315" s="945"/>
      <c r="R315" s="945"/>
      <c r="S315" s="945"/>
      <c r="T315" s="945"/>
      <c r="U315" s="945"/>
    </row>
    <row r="316" spans="1:21">
      <c r="A316" s="839">
        <v>307</v>
      </c>
      <c r="B316" s="1262">
        <v>12</v>
      </c>
      <c r="C316" s="1260" t="s">
        <v>4250</v>
      </c>
      <c r="D316" s="1260"/>
      <c r="E316" s="1260"/>
      <c r="F316" s="1260"/>
      <c r="G316" s="1720" t="s">
        <v>7685</v>
      </c>
      <c r="H316" s="1260"/>
      <c r="I316" s="956" t="s">
        <v>4238</v>
      </c>
      <c r="J316" s="1258">
        <v>23</v>
      </c>
      <c r="K316" s="1258" t="s">
        <v>4251</v>
      </c>
      <c r="L316" s="1469">
        <v>324.911</v>
      </c>
      <c r="M316" s="951"/>
      <c r="N316" s="1258" t="s">
        <v>1039</v>
      </c>
      <c r="O316" s="1258" t="s">
        <v>1039</v>
      </c>
      <c r="P316" s="946" t="s">
        <v>4256</v>
      </c>
      <c r="Q316" s="945"/>
      <c r="R316" s="945"/>
      <c r="S316" s="945"/>
      <c r="T316" s="945"/>
      <c r="U316" s="945"/>
    </row>
    <row r="317" spans="1:21">
      <c r="A317" s="839">
        <v>308</v>
      </c>
      <c r="B317" s="1262">
        <v>13</v>
      </c>
      <c r="C317" s="1260" t="s">
        <v>4252</v>
      </c>
      <c r="D317" s="1260"/>
      <c r="E317" s="1260"/>
      <c r="F317" s="1260"/>
      <c r="G317" s="1720" t="s">
        <v>7685</v>
      </c>
      <c r="H317" s="1260"/>
      <c r="I317" s="956" t="s">
        <v>4238</v>
      </c>
      <c r="J317" s="1258">
        <v>24</v>
      </c>
      <c r="K317" s="1258">
        <v>261</v>
      </c>
      <c r="L317" s="1469">
        <v>5335.3620000000001</v>
      </c>
      <c r="M317" s="951"/>
      <c r="N317" s="1259" t="s">
        <v>4076</v>
      </c>
      <c r="O317" s="1259" t="s">
        <v>4076</v>
      </c>
      <c r="P317" s="946" t="s">
        <v>4256</v>
      </c>
      <c r="Q317" s="945"/>
      <c r="R317" s="945"/>
      <c r="S317" s="945"/>
      <c r="T317" s="945"/>
      <c r="U317" s="945"/>
    </row>
    <row r="318" spans="1:21">
      <c r="A318" s="839">
        <v>309</v>
      </c>
      <c r="B318" s="1262">
        <v>14</v>
      </c>
      <c r="C318" s="1260" t="s">
        <v>4253</v>
      </c>
      <c r="D318" s="1260"/>
      <c r="E318" s="1260"/>
      <c r="F318" s="1260"/>
      <c r="G318" s="1720" t="s">
        <v>7685</v>
      </c>
      <c r="H318" s="1260"/>
      <c r="I318" s="956" t="s">
        <v>4238</v>
      </c>
      <c r="J318" s="1258"/>
      <c r="K318" s="1258"/>
      <c r="L318" s="1469"/>
      <c r="M318" s="951"/>
      <c r="N318" s="1258" t="s">
        <v>1039</v>
      </c>
      <c r="O318" s="1258" t="s">
        <v>1039</v>
      </c>
      <c r="P318" s="946" t="s">
        <v>4256</v>
      </c>
      <c r="Q318" s="945"/>
      <c r="R318" s="945"/>
      <c r="S318" s="945"/>
      <c r="T318" s="945"/>
      <c r="U318" s="945"/>
    </row>
    <row r="319" spans="1:21">
      <c r="A319" s="839">
        <v>310</v>
      </c>
      <c r="B319" s="1262">
        <v>15</v>
      </c>
      <c r="C319" s="1260" t="s">
        <v>4254</v>
      </c>
      <c r="D319" s="1260"/>
      <c r="E319" s="1260"/>
      <c r="F319" s="1260"/>
      <c r="G319" s="1720" t="s">
        <v>7685</v>
      </c>
      <c r="H319" s="1260"/>
      <c r="I319" s="956" t="s">
        <v>4238</v>
      </c>
      <c r="J319" s="1258"/>
      <c r="K319" s="1258"/>
      <c r="L319" s="1469"/>
      <c r="M319" s="951"/>
      <c r="N319" s="1258" t="s">
        <v>1039</v>
      </c>
      <c r="O319" s="1258" t="s">
        <v>1039</v>
      </c>
      <c r="P319" s="946" t="s">
        <v>4256</v>
      </c>
      <c r="Q319" s="945"/>
      <c r="R319" s="945"/>
      <c r="S319" s="945"/>
      <c r="T319" s="945"/>
      <c r="U319" s="945"/>
    </row>
    <row r="320" spans="1:21">
      <c r="A320" s="839">
        <v>311</v>
      </c>
      <c r="B320" s="1262">
        <v>16</v>
      </c>
      <c r="C320" s="1260" t="s">
        <v>4255</v>
      </c>
      <c r="D320" s="1260"/>
      <c r="E320" s="1260"/>
      <c r="F320" s="1260"/>
      <c r="G320" s="1720" t="s">
        <v>7685</v>
      </c>
      <c r="H320" s="1260"/>
      <c r="I320" s="956" t="s">
        <v>4238</v>
      </c>
      <c r="J320" s="1258">
        <v>24</v>
      </c>
      <c r="K320" s="1258">
        <v>298</v>
      </c>
      <c r="L320" s="1469">
        <v>2992.8</v>
      </c>
      <c r="M320" s="951"/>
      <c r="N320" s="1258" t="s">
        <v>1039</v>
      </c>
      <c r="O320" s="1258" t="s">
        <v>1039</v>
      </c>
      <c r="P320" s="946" t="s">
        <v>4256</v>
      </c>
      <c r="Q320" s="945"/>
      <c r="R320" s="945"/>
      <c r="S320" s="945"/>
      <c r="T320" s="945"/>
      <c r="U320" s="945"/>
    </row>
    <row r="321" spans="1:21">
      <c r="A321" s="839">
        <v>312</v>
      </c>
      <c r="B321" s="714" t="s">
        <v>3575</v>
      </c>
      <c r="C321" s="944" t="s">
        <v>6400</v>
      </c>
      <c r="D321" s="944"/>
      <c r="E321" s="944"/>
      <c r="F321" s="944"/>
      <c r="G321" s="1720" t="s">
        <v>7685</v>
      </c>
      <c r="H321" s="944"/>
      <c r="I321" s="714"/>
      <c r="J321" s="714"/>
      <c r="K321" s="714"/>
      <c r="L321" s="1467">
        <f>SUM(L322:L1451)</f>
        <v>3210047.35</v>
      </c>
      <c r="M321" s="714"/>
      <c r="N321" s="714"/>
      <c r="O321" s="714"/>
      <c r="P321" s="714"/>
      <c r="Q321" s="945"/>
      <c r="R321" s="945"/>
      <c r="S321" s="945"/>
      <c r="T321" s="945"/>
      <c r="U321" s="945"/>
    </row>
    <row r="322" spans="1:21" s="836" customFormat="1" ht="31.5">
      <c r="A322" s="839">
        <v>313</v>
      </c>
      <c r="B322" s="1159"/>
      <c r="C322" s="1324" t="s">
        <v>5814</v>
      </c>
      <c r="D322" s="1160"/>
      <c r="E322" s="1160"/>
      <c r="F322" s="1160"/>
      <c r="G322" s="1720" t="s">
        <v>7685</v>
      </c>
      <c r="H322" s="1160"/>
      <c r="I322" s="1325" t="s">
        <v>5782</v>
      </c>
      <c r="J322" s="1326">
        <v>32</v>
      </c>
      <c r="K322" s="1326">
        <v>50</v>
      </c>
      <c r="L322" s="1472">
        <v>2016</v>
      </c>
      <c r="M322" s="1159"/>
      <c r="N322" s="1159"/>
      <c r="O322" s="1326" t="s">
        <v>861</v>
      </c>
      <c r="P322" s="1159"/>
      <c r="Q322" s="1154"/>
      <c r="R322" s="1154"/>
      <c r="S322" s="3965" t="s">
        <v>4998</v>
      </c>
      <c r="T322" s="1154"/>
      <c r="U322" s="1154"/>
    </row>
    <row r="323" spans="1:21" s="836" customFormat="1" ht="31.5">
      <c r="A323" s="839">
        <v>314</v>
      </c>
      <c r="B323" s="1159"/>
      <c r="C323" s="1324" t="s">
        <v>5814</v>
      </c>
      <c r="D323" s="1160"/>
      <c r="E323" s="1160"/>
      <c r="F323" s="1160"/>
      <c r="G323" s="1720" t="s">
        <v>7685</v>
      </c>
      <c r="H323" s="1160"/>
      <c r="I323" s="1325" t="s">
        <v>5782</v>
      </c>
      <c r="J323" s="1326">
        <v>32</v>
      </c>
      <c r="K323" s="1326">
        <v>40</v>
      </c>
      <c r="L323" s="1472">
        <v>1280</v>
      </c>
      <c r="M323" s="1159"/>
      <c r="N323" s="1159"/>
      <c r="O323" s="1326" t="s">
        <v>861</v>
      </c>
      <c r="P323" s="1159"/>
      <c r="Q323" s="1154"/>
      <c r="R323" s="1154"/>
      <c r="S323" s="3965"/>
      <c r="T323" s="1154"/>
      <c r="U323" s="1154"/>
    </row>
    <row r="324" spans="1:21" s="836" customFormat="1" ht="31.5">
      <c r="A324" s="839">
        <v>315</v>
      </c>
      <c r="B324" s="1159"/>
      <c r="C324" s="1324" t="s">
        <v>5814</v>
      </c>
      <c r="D324" s="1160"/>
      <c r="E324" s="1160"/>
      <c r="F324" s="1160"/>
      <c r="G324" s="1720" t="s">
        <v>7685</v>
      </c>
      <c r="H324" s="1160"/>
      <c r="I324" s="1325" t="s">
        <v>5782</v>
      </c>
      <c r="J324" s="1326">
        <v>32</v>
      </c>
      <c r="K324" s="1326">
        <v>15</v>
      </c>
      <c r="L324" s="1472">
        <v>1505</v>
      </c>
      <c r="M324" s="1159"/>
      <c r="N324" s="1159"/>
      <c r="O324" s="1326" t="s">
        <v>861</v>
      </c>
      <c r="P324" s="1159"/>
      <c r="Q324" s="1154"/>
      <c r="R324" s="1154"/>
      <c r="S324" s="3965"/>
      <c r="T324" s="1154"/>
      <c r="U324" s="1154"/>
    </row>
    <row r="325" spans="1:21" s="836" customFormat="1" ht="31.5">
      <c r="A325" s="839">
        <v>316</v>
      </c>
      <c r="B325" s="1159"/>
      <c r="C325" s="1324" t="s">
        <v>5814</v>
      </c>
      <c r="D325" s="1160"/>
      <c r="E325" s="1160"/>
      <c r="F325" s="1160"/>
      <c r="G325" s="1720" t="s">
        <v>7685</v>
      </c>
      <c r="H325" s="1160"/>
      <c r="I325" s="1325" t="s">
        <v>5782</v>
      </c>
      <c r="J325" s="1326">
        <v>32</v>
      </c>
      <c r="K325" s="1326">
        <v>16</v>
      </c>
      <c r="L325" s="1472">
        <v>1663</v>
      </c>
      <c r="M325" s="1159"/>
      <c r="N325" s="1159"/>
      <c r="O325" s="1326" t="s">
        <v>861</v>
      </c>
      <c r="P325" s="1159"/>
      <c r="Q325" s="1154"/>
      <c r="R325" s="1154"/>
      <c r="S325" s="3965"/>
      <c r="T325" s="1154"/>
      <c r="U325" s="1154"/>
    </row>
    <row r="326" spans="1:21" s="836" customFormat="1">
      <c r="A326" s="839">
        <v>317</v>
      </c>
      <c r="B326" s="1159"/>
      <c r="C326" s="1324" t="s">
        <v>5815</v>
      </c>
      <c r="D326" s="1160"/>
      <c r="E326" s="1160"/>
      <c r="F326" s="1160"/>
      <c r="G326" s="1720" t="s">
        <v>7685</v>
      </c>
      <c r="H326" s="1160"/>
      <c r="I326" s="1325" t="s">
        <v>5782</v>
      </c>
      <c r="J326" s="1326">
        <v>32</v>
      </c>
      <c r="K326" s="1326">
        <v>18</v>
      </c>
      <c r="L326" s="1472">
        <v>987</v>
      </c>
      <c r="M326" s="1159"/>
      <c r="N326" s="1159"/>
      <c r="O326" s="1326" t="s">
        <v>861</v>
      </c>
      <c r="P326" s="1159"/>
      <c r="Q326" s="1154"/>
      <c r="R326" s="1154"/>
      <c r="S326" s="3965" t="s">
        <v>5000</v>
      </c>
      <c r="T326" s="1154"/>
      <c r="U326" s="1154"/>
    </row>
    <row r="327" spans="1:21" s="836" customFormat="1">
      <c r="A327" s="839">
        <v>318</v>
      </c>
      <c r="B327" s="1159"/>
      <c r="C327" s="1324" t="s">
        <v>5815</v>
      </c>
      <c r="D327" s="1160"/>
      <c r="E327" s="1160"/>
      <c r="F327" s="1160"/>
      <c r="G327" s="1720" t="s">
        <v>7685</v>
      </c>
      <c r="H327" s="1160"/>
      <c r="I327" s="1325" t="s">
        <v>5782</v>
      </c>
      <c r="J327" s="1326">
        <v>32</v>
      </c>
      <c r="K327" s="1326">
        <v>26</v>
      </c>
      <c r="L327" s="1472">
        <v>1600</v>
      </c>
      <c r="M327" s="1159"/>
      <c r="N327" s="1159"/>
      <c r="O327" s="1326" t="s">
        <v>861</v>
      </c>
      <c r="P327" s="1159"/>
      <c r="Q327" s="1154"/>
      <c r="R327" s="1154"/>
      <c r="S327" s="3965"/>
      <c r="T327" s="1154"/>
      <c r="U327" s="1154"/>
    </row>
    <row r="328" spans="1:21" s="836" customFormat="1">
      <c r="A328" s="839">
        <v>319</v>
      </c>
      <c r="B328" s="1159"/>
      <c r="C328" s="1324" t="s">
        <v>5815</v>
      </c>
      <c r="D328" s="1160"/>
      <c r="E328" s="1160"/>
      <c r="F328" s="1160"/>
      <c r="G328" s="1720" t="s">
        <v>7685</v>
      </c>
      <c r="H328" s="1160"/>
      <c r="I328" s="1325" t="s">
        <v>5782</v>
      </c>
      <c r="J328" s="1326">
        <v>33</v>
      </c>
      <c r="K328" s="1326">
        <v>20</v>
      </c>
      <c r="L328" s="1472">
        <v>478</v>
      </c>
      <c r="M328" s="1159"/>
      <c r="N328" s="1159"/>
      <c r="O328" s="1326" t="s">
        <v>861</v>
      </c>
      <c r="P328" s="1159"/>
      <c r="Q328" s="1154"/>
      <c r="R328" s="1154"/>
      <c r="S328" s="3965"/>
      <c r="T328" s="1154"/>
      <c r="U328" s="1154"/>
    </row>
    <row r="329" spans="1:21" s="836" customFormat="1">
      <c r="A329" s="839">
        <v>320</v>
      </c>
      <c r="B329" s="1159"/>
      <c r="C329" s="1324" t="s">
        <v>5816</v>
      </c>
      <c r="D329" s="1160"/>
      <c r="E329" s="1160"/>
      <c r="F329" s="1160"/>
      <c r="G329" s="1720" t="s">
        <v>7685</v>
      </c>
      <c r="H329" s="1160"/>
      <c r="I329" s="1325" t="s">
        <v>5782</v>
      </c>
      <c r="J329" s="1326">
        <v>33</v>
      </c>
      <c r="K329" s="1326">
        <v>33</v>
      </c>
      <c r="L329" s="1472">
        <v>438</v>
      </c>
      <c r="M329" s="1159"/>
      <c r="N329" s="1159"/>
      <c r="O329" s="1326" t="s">
        <v>3722</v>
      </c>
      <c r="P329" s="1159"/>
      <c r="Q329" s="1154"/>
      <c r="R329" s="1154"/>
      <c r="S329" s="3965" t="s">
        <v>5001</v>
      </c>
      <c r="T329" s="1154"/>
      <c r="U329" s="1154"/>
    </row>
    <row r="330" spans="1:21" s="836" customFormat="1">
      <c r="A330" s="839">
        <v>321</v>
      </c>
      <c r="B330" s="1159"/>
      <c r="C330" s="1324" t="s">
        <v>5816</v>
      </c>
      <c r="D330" s="1160"/>
      <c r="E330" s="1160"/>
      <c r="F330" s="1160"/>
      <c r="G330" s="1720" t="s">
        <v>7685</v>
      </c>
      <c r="H330" s="1160"/>
      <c r="I330" s="1325" t="s">
        <v>5782</v>
      </c>
      <c r="J330" s="1326">
        <v>33</v>
      </c>
      <c r="K330" s="1326">
        <v>41</v>
      </c>
      <c r="L330" s="1472">
        <v>829</v>
      </c>
      <c r="M330" s="1159"/>
      <c r="N330" s="1159"/>
      <c r="O330" s="1326" t="s">
        <v>3722</v>
      </c>
      <c r="P330" s="1159"/>
      <c r="Q330" s="1154"/>
      <c r="R330" s="1154"/>
      <c r="S330" s="3965"/>
      <c r="T330" s="1154"/>
      <c r="U330" s="1154"/>
    </row>
    <row r="331" spans="1:21" s="836" customFormat="1">
      <c r="A331" s="839">
        <v>322</v>
      </c>
      <c r="B331" s="1159"/>
      <c r="C331" s="1324" t="s">
        <v>5816</v>
      </c>
      <c r="D331" s="1160"/>
      <c r="E331" s="1160"/>
      <c r="F331" s="1160"/>
      <c r="G331" s="1720" t="s">
        <v>7685</v>
      </c>
      <c r="H331" s="1160"/>
      <c r="I331" s="1325" t="s">
        <v>5782</v>
      </c>
      <c r="J331" s="1326">
        <v>33</v>
      </c>
      <c r="K331" s="1326">
        <v>42</v>
      </c>
      <c r="L331" s="1472">
        <v>842</v>
      </c>
      <c r="M331" s="1159"/>
      <c r="N331" s="1159"/>
      <c r="O331" s="1326" t="s">
        <v>3722</v>
      </c>
      <c r="P331" s="1159"/>
      <c r="Q331" s="1154"/>
      <c r="R331" s="1154"/>
      <c r="S331" s="3965"/>
      <c r="T331" s="1154"/>
      <c r="U331" s="1154"/>
    </row>
    <row r="332" spans="1:21" s="836" customFormat="1">
      <c r="A332" s="839">
        <v>323</v>
      </c>
      <c r="B332" s="1159"/>
      <c r="C332" s="1324" t="s">
        <v>5817</v>
      </c>
      <c r="D332" s="1160"/>
      <c r="E332" s="1160"/>
      <c r="F332" s="1160"/>
      <c r="G332" s="1720" t="s">
        <v>7685</v>
      </c>
      <c r="H332" s="1160"/>
      <c r="I332" s="1325" t="s">
        <v>5782</v>
      </c>
      <c r="J332" s="1326">
        <v>32</v>
      </c>
      <c r="K332" s="1326">
        <v>51</v>
      </c>
      <c r="L332" s="1472">
        <v>3159</v>
      </c>
      <c r="M332" s="1159"/>
      <c r="N332" s="1159"/>
      <c r="O332" s="1326" t="s">
        <v>3722</v>
      </c>
      <c r="P332" s="1159"/>
      <c r="Q332" s="1154"/>
      <c r="R332" s="1154"/>
      <c r="S332" s="3965" t="s">
        <v>5002</v>
      </c>
      <c r="T332" s="1154"/>
      <c r="U332" s="1154"/>
    </row>
    <row r="333" spans="1:21" s="836" customFormat="1">
      <c r="A333" s="839">
        <v>324</v>
      </c>
      <c r="B333" s="1159"/>
      <c r="C333" s="1324" t="s">
        <v>5817</v>
      </c>
      <c r="D333" s="1160"/>
      <c r="E333" s="1160"/>
      <c r="F333" s="1160"/>
      <c r="G333" s="1720" t="s">
        <v>7685</v>
      </c>
      <c r="H333" s="1160"/>
      <c r="I333" s="1325" t="s">
        <v>5782</v>
      </c>
      <c r="J333" s="1326">
        <v>32</v>
      </c>
      <c r="K333" s="1326">
        <v>41</v>
      </c>
      <c r="L333" s="1472">
        <v>980</v>
      </c>
      <c r="M333" s="1159"/>
      <c r="N333" s="1159"/>
      <c r="O333" s="1326" t="s">
        <v>3722</v>
      </c>
      <c r="P333" s="1159"/>
      <c r="Q333" s="1154"/>
      <c r="R333" s="1154"/>
      <c r="S333" s="3965"/>
      <c r="T333" s="1154"/>
      <c r="U333" s="1154"/>
    </row>
    <row r="334" spans="1:21" s="836" customFormat="1" ht="31.5">
      <c r="A334" s="839">
        <v>325</v>
      </c>
      <c r="B334" s="1159"/>
      <c r="C334" s="1324" t="s">
        <v>5818</v>
      </c>
      <c r="D334" s="1160"/>
      <c r="E334" s="1160"/>
      <c r="F334" s="1160"/>
      <c r="G334" s="1720" t="s">
        <v>7685</v>
      </c>
      <c r="H334" s="1160"/>
      <c r="I334" s="1325" t="s">
        <v>5782</v>
      </c>
      <c r="J334" s="1326">
        <v>32</v>
      </c>
      <c r="K334" s="1326">
        <v>73</v>
      </c>
      <c r="L334" s="1473">
        <v>1770</v>
      </c>
      <c r="M334" s="1159"/>
      <c r="N334" s="1159"/>
      <c r="O334" s="1326" t="s">
        <v>3722</v>
      </c>
      <c r="P334" s="1159"/>
      <c r="Q334" s="1154"/>
      <c r="R334" s="1154"/>
      <c r="S334" s="3965" t="s">
        <v>5003</v>
      </c>
      <c r="T334" s="1154"/>
      <c r="U334" s="1154"/>
    </row>
    <row r="335" spans="1:21" s="836" customFormat="1" ht="31.5">
      <c r="A335" s="839">
        <v>326</v>
      </c>
      <c r="B335" s="1159"/>
      <c r="C335" s="1324" t="s">
        <v>5818</v>
      </c>
      <c r="D335" s="1160"/>
      <c r="E335" s="1160"/>
      <c r="F335" s="1160"/>
      <c r="G335" s="1720" t="s">
        <v>7685</v>
      </c>
      <c r="H335" s="1160"/>
      <c r="I335" s="1325" t="s">
        <v>5782</v>
      </c>
      <c r="J335" s="1326">
        <v>32</v>
      </c>
      <c r="K335" s="1326">
        <v>85</v>
      </c>
      <c r="L335" s="1472">
        <v>2628</v>
      </c>
      <c r="M335" s="1159"/>
      <c r="N335" s="1159"/>
      <c r="O335" s="1326" t="s">
        <v>3722</v>
      </c>
      <c r="P335" s="1159"/>
      <c r="Q335" s="1154"/>
      <c r="R335" s="1154"/>
      <c r="S335" s="3965"/>
      <c r="T335" s="1154"/>
      <c r="U335" s="1154"/>
    </row>
    <row r="336" spans="1:21" s="836" customFormat="1" ht="31.5">
      <c r="A336" s="839">
        <v>327</v>
      </c>
      <c r="B336" s="1159"/>
      <c r="C336" s="1324" t="s">
        <v>5818</v>
      </c>
      <c r="D336" s="1160"/>
      <c r="E336" s="1160"/>
      <c r="F336" s="1160"/>
      <c r="G336" s="1720" t="s">
        <v>7685</v>
      </c>
      <c r="H336" s="1160"/>
      <c r="I336" s="1325" t="s">
        <v>5782</v>
      </c>
      <c r="J336" s="1326">
        <v>32</v>
      </c>
      <c r="K336" s="1326">
        <v>63</v>
      </c>
      <c r="L336" s="1472">
        <v>2178</v>
      </c>
      <c r="M336" s="1159"/>
      <c r="N336" s="1159"/>
      <c r="O336" s="1326" t="s">
        <v>3722</v>
      </c>
      <c r="P336" s="1159"/>
      <c r="Q336" s="1154"/>
      <c r="R336" s="1154"/>
      <c r="S336" s="3965"/>
      <c r="T336" s="1154"/>
      <c r="U336" s="1154"/>
    </row>
    <row r="337" spans="1:21" s="836" customFormat="1" ht="31.5">
      <c r="A337" s="839">
        <v>328</v>
      </c>
      <c r="B337" s="1159"/>
      <c r="C337" s="1324" t="s">
        <v>5818</v>
      </c>
      <c r="D337" s="1160"/>
      <c r="E337" s="1160"/>
      <c r="F337" s="1160"/>
      <c r="G337" s="1720" t="s">
        <v>7685</v>
      </c>
      <c r="H337" s="1160"/>
      <c r="I337" s="1325" t="s">
        <v>5782</v>
      </c>
      <c r="J337" s="1326">
        <v>32</v>
      </c>
      <c r="K337" s="1326">
        <v>52</v>
      </c>
      <c r="L337" s="1472">
        <v>1003</v>
      </c>
      <c r="M337" s="1159"/>
      <c r="N337" s="1159"/>
      <c r="O337" s="1326" t="s">
        <v>3722</v>
      </c>
      <c r="P337" s="1159"/>
      <c r="Q337" s="1154"/>
      <c r="R337" s="1154"/>
      <c r="S337" s="3965"/>
      <c r="T337" s="1154"/>
      <c r="U337" s="1154"/>
    </row>
    <row r="338" spans="1:21" s="836" customFormat="1">
      <c r="A338" s="839">
        <v>329</v>
      </c>
      <c r="B338" s="1159"/>
      <c r="C338" s="1324" t="s">
        <v>5819</v>
      </c>
      <c r="D338" s="1160"/>
      <c r="E338" s="1160"/>
      <c r="F338" s="1160"/>
      <c r="G338" s="1720" t="s">
        <v>7685</v>
      </c>
      <c r="H338" s="1160"/>
      <c r="I338" s="1325" t="s">
        <v>5782</v>
      </c>
      <c r="J338" s="1326">
        <v>33</v>
      </c>
      <c r="K338" s="1326">
        <v>55</v>
      </c>
      <c r="L338" s="1472">
        <v>2308</v>
      </c>
      <c r="M338" s="1159"/>
      <c r="N338" s="1159"/>
      <c r="O338" s="1326" t="s">
        <v>3722</v>
      </c>
      <c r="P338" s="1159"/>
      <c r="Q338" s="1154"/>
      <c r="R338" s="1154"/>
      <c r="S338" s="3965" t="s">
        <v>5004</v>
      </c>
      <c r="T338" s="1154"/>
      <c r="U338" s="1154"/>
    </row>
    <row r="339" spans="1:21" s="836" customFormat="1">
      <c r="A339" s="839">
        <v>330</v>
      </c>
      <c r="B339" s="1159"/>
      <c r="C339" s="1324" t="s">
        <v>5819</v>
      </c>
      <c r="D339" s="1160"/>
      <c r="E339" s="1160"/>
      <c r="F339" s="1160"/>
      <c r="G339" s="1720" t="s">
        <v>7685</v>
      </c>
      <c r="H339" s="1160"/>
      <c r="I339" s="1325" t="s">
        <v>5782</v>
      </c>
      <c r="J339" s="1326">
        <v>33</v>
      </c>
      <c r="K339" s="1326">
        <v>32</v>
      </c>
      <c r="L339" s="1472">
        <v>3404</v>
      </c>
      <c r="M339" s="1159"/>
      <c r="N339" s="1159"/>
      <c r="O339" s="1326" t="s">
        <v>3722</v>
      </c>
      <c r="P339" s="1159"/>
      <c r="Q339" s="1154"/>
      <c r="R339" s="1154"/>
      <c r="S339" s="3965"/>
      <c r="T339" s="1154"/>
      <c r="U339" s="1154"/>
    </row>
    <row r="340" spans="1:21" s="836" customFormat="1">
      <c r="A340" s="839">
        <v>331</v>
      </c>
      <c r="B340" s="1159"/>
      <c r="C340" s="1324" t="s">
        <v>5820</v>
      </c>
      <c r="D340" s="1160"/>
      <c r="E340" s="1160"/>
      <c r="F340" s="1160"/>
      <c r="G340" s="1720" t="s">
        <v>7685</v>
      </c>
      <c r="H340" s="1160"/>
      <c r="I340" s="1325" t="s">
        <v>5782</v>
      </c>
      <c r="J340" s="1326">
        <v>33</v>
      </c>
      <c r="K340" s="1326">
        <v>73</v>
      </c>
      <c r="L340" s="1472">
        <v>2234</v>
      </c>
      <c r="M340" s="1159"/>
      <c r="N340" s="1159"/>
      <c r="O340" s="1326" t="s">
        <v>3722</v>
      </c>
      <c r="P340" s="1159"/>
      <c r="Q340" s="1154"/>
      <c r="R340" s="1154"/>
      <c r="S340" s="3965" t="s">
        <v>5005</v>
      </c>
      <c r="T340" s="1154"/>
      <c r="U340" s="1154"/>
    </row>
    <row r="341" spans="1:21" s="836" customFormat="1">
      <c r="A341" s="839">
        <v>332</v>
      </c>
      <c r="B341" s="1159"/>
      <c r="C341" s="1324" t="s">
        <v>5820</v>
      </c>
      <c r="D341" s="1160"/>
      <c r="E341" s="1160"/>
      <c r="F341" s="1160"/>
      <c r="G341" s="1720" t="s">
        <v>7685</v>
      </c>
      <c r="H341" s="1160"/>
      <c r="I341" s="1325" t="s">
        <v>5782</v>
      </c>
      <c r="J341" s="1326">
        <v>33</v>
      </c>
      <c r="K341" s="1326">
        <v>84</v>
      </c>
      <c r="L341" s="1472">
        <v>1772</v>
      </c>
      <c r="M341" s="1159"/>
      <c r="N341" s="1159"/>
      <c r="O341" s="1326" t="s">
        <v>3722</v>
      </c>
      <c r="P341" s="1159"/>
      <c r="Q341" s="1154"/>
      <c r="R341" s="1154"/>
      <c r="S341" s="3965"/>
      <c r="T341" s="1154"/>
      <c r="U341" s="1154"/>
    </row>
    <row r="342" spans="1:21" s="836" customFormat="1" ht="31.5">
      <c r="A342" s="839">
        <v>333</v>
      </c>
      <c r="B342" s="1159"/>
      <c r="C342" s="1324" t="s">
        <v>5821</v>
      </c>
      <c r="D342" s="1160"/>
      <c r="E342" s="1160"/>
      <c r="F342" s="1160"/>
      <c r="G342" s="1720" t="s">
        <v>7685</v>
      </c>
      <c r="H342" s="1160"/>
      <c r="I342" s="1325" t="s">
        <v>5782</v>
      </c>
      <c r="J342" s="1326">
        <v>33</v>
      </c>
      <c r="K342" s="1326">
        <v>40</v>
      </c>
      <c r="L342" s="1472">
        <v>2126</v>
      </c>
      <c r="M342" s="1159"/>
      <c r="N342" s="1159"/>
      <c r="O342" s="1326" t="s">
        <v>3722</v>
      </c>
      <c r="P342" s="1159"/>
      <c r="Q342" s="1154"/>
      <c r="R342" s="1154"/>
      <c r="S342" s="3965" t="s">
        <v>5006</v>
      </c>
      <c r="T342" s="1154"/>
      <c r="U342" s="1154"/>
    </row>
    <row r="343" spans="1:21" s="836" customFormat="1" ht="31.5">
      <c r="A343" s="839">
        <v>334</v>
      </c>
      <c r="B343" s="1159"/>
      <c r="C343" s="1324" t="s">
        <v>5821</v>
      </c>
      <c r="D343" s="1160"/>
      <c r="E343" s="1160"/>
      <c r="F343" s="1160"/>
      <c r="G343" s="1720" t="s">
        <v>7685</v>
      </c>
      <c r="H343" s="1160"/>
      <c r="I343" s="1325" t="s">
        <v>5782</v>
      </c>
      <c r="J343" s="1326">
        <v>33</v>
      </c>
      <c r="K343" s="1326">
        <v>49</v>
      </c>
      <c r="L343" s="1472">
        <v>1648</v>
      </c>
      <c r="M343" s="1159"/>
      <c r="N343" s="1159"/>
      <c r="O343" s="1326" t="s">
        <v>3722</v>
      </c>
      <c r="P343" s="1159"/>
      <c r="Q343" s="1154"/>
      <c r="R343" s="1154"/>
      <c r="S343" s="3965"/>
      <c r="T343" s="1154"/>
      <c r="U343" s="1154"/>
    </row>
    <row r="344" spans="1:21" s="836" customFormat="1" ht="31.5">
      <c r="A344" s="839">
        <v>335</v>
      </c>
      <c r="B344" s="1159"/>
      <c r="C344" s="1324" t="s">
        <v>5821</v>
      </c>
      <c r="D344" s="1160"/>
      <c r="E344" s="1160"/>
      <c r="F344" s="1160"/>
      <c r="G344" s="1720" t="s">
        <v>7685</v>
      </c>
      <c r="H344" s="1160"/>
      <c r="I344" s="1325" t="s">
        <v>5782</v>
      </c>
      <c r="J344" s="1326">
        <v>33</v>
      </c>
      <c r="K344" s="1326">
        <v>56</v>
      </c>
      <c r="L344" s="1472">
        <v>1868</v>
      </c>
      <c r="M344" s="1159"/>
      <c r="N344" s="1159"/>
      <c r="O344" s="1326" t="s">
        <v>3722</v>
      </c>
      <c r="P344" s="1159"/>
      <c r="Q344" s="1154"/>
      <c r="R344" s="1154"/>
      <c r="S344" s="3965"/>
      <c r="T344" s="1154"/>
      <c r="U344" s="1154"/>
    </row>
    <row r="345" spans="1:21" s="836" customFormat="1" ht="31.5">
      <c r="A345" s="839">
        <v>336</v>
      </c>
      <c r="B345" s="1159"/>
      <c r="C345" s="1324" t="s">
        <v>5821</v>
      </c>
      <c r="D345" s="1160"/>
      <c r="E345" s="1160"/>
      <c r="F345" s="1160"/>
      <c r="G345" s="1720" t="s">
        <v>7685</v>
      </c>
      <c r="H345" s="1160"/>
      <c r="I345" s="1325" t="s">
        <v>5782</v>
      </c>
      <c r="J345" s="1326">
        <v>33</v>
      </c>
      <c r="K345" s="1326">
        <v>66</v>
      </c>
      <c r="L345" s="1472">
        <v>1414</v>
      </c>
      <c r="M345" s="1159"/>
      <c r="N345" s="1159"/>
      <c r="O345" s="1326" t="s">
        <v>3722</v>
      </c>
      <c r="P345" s="1159"/>
      <c r="Q345" s="1154"/>
      <c r="R345" s="1154"/>
      <c r="S345" s="3965"/>
      <c r="T345" s="1154"/>
      <c r="U345" s="1154"/>
    </row>
    <row r="346" spans="1:21" s="836" customFormat="1" ht="31.5">
      <c r="A346" s="839">
        <v>337</v>
      </c>
      <c r="B346" s="1159"/>
      <c r="C346" s="1324" t="s">
        <v>5821</v>
      </c>
      <c r="D346" s="1160"/>
      <c r="E346" s="1160"/>
      <c r="F346" s="1160"/>
      <c r="G346" s="1720" t="s">
        <v>7685</v>
      </c>
      <c r="H346" s="1160"/>
      <c r="I346" s="1325" t="s">
        <v>5782</v>
      </c>
      <c r="J346" s="1326">
        <v>33</v>
      </c>
      <c r="K346" s="1326">
        <v>75</v>
      </c>
      <c r="L346" s="1472">
        <v>621</v>
      </c>
      <c r="M346" s="1159"/>
      <c r="N346" s="1159"/>
      <c r="O346" s="1326" t="s">
        <v>3722</v>
      </c>
      <c r="P346" s="1159"/>
      <c r="Q346" s="1154"/>
      <c r="R346" s="1154"/>
      <c r="S346" s="3965"/>
      <c r="T346" s="1154"/>
      <c r="U346" s="1154"/>
    </row>
    <row r="347" spans="1:21" s="836" customFormat="1" ht="31.5">
      <c r="A347" s="839">
        <v>338</v>
      </c>
      <c r="B347" s="1159"/>
      <c r="C347" s="1324" t="s">
        <v>5821</v>
      </c>
      <c r="D347" s="1160"/>
      <c r="E347" s="1160"/>
      <c r="F347" s="1160"/>
      <c r="G347" s="1720" t="s">
        <v>7685</v>
      </c>
      <c r="H347" s="1160"/>
      <c r="I347" s="1325" t="s">
        <v>5782</v>
      </c>
      <c r="J347" s="1326">
        <v>33</v>
      </c>
      <c r="K347" s="1326">
        <v>65</v>
      </c>
      <c r="L347" s="1472">
        <v>1543</v>
      </c>
      <c r="M347" s="1159"/>
      <c r="N347" s="1159"/>
      <c r="O347" s="1326" t="s">
        <v>3722</v>
      </c>
      <c r="P347" s="1159"/>
      <c r="Q347" s="1154"/>
      <c r="R347" s="1154"/>
      <c r="S347" s="3965"/>
      <c r="T347" s="1154"/>
      <c r="U347" s="1154"/>
    </row>
    <row r="348" spans="1:21" s="836" customFormat="1">
      <c r="A348" s="839">
        <v>339</v>
      </c>
      <c r="B348" s="1159"/>
      <c r="C348" s="1324" t="s">
        <v>5822</v>
      </c>
      <c r="D348" s="1160"/>
      <c r="E348" s="1160"/>
      <c r="F348" s="1160"/>
      <c r="G348" s="1720" t="s">
        <v>7685</v>
      </c>
      <c r="H348" s="1160"/>
      <c r="I348" s="1325" t="s">
        <v>5782</v>
      </c>
      <c r="J348" s="1326">
        <v>33</v>
      </c>
      <c r="K348" s="1326">
        <v>74</v>
      </c>
      <c r="L348" s="1472">
        <v>1604</v>
      </c>
      <c r="M348" s="1159"/>
      <c r="N348" s="1159"/>
      <c r="O348" s="1326" t="s">
        <v>3722</v>
      </c>
      <c r="P348" s="1159"/>
      <c r="Q348" s="1154"/>
      <c r="R348" s="1154"/>
      <c r="S348" s="3965" t="s">
        <v>5007</v>
      </c>
      <c r="T348" s="1154"/>
      <c r="U348" s="1154"/>
    </row>
    <row r="349" spans="1:21" s="836" customFormat="1">
      <c r="A349" s="839">
        <v>340</v>
      </c>
      <c r="B349" s="1159"/>
      <c r="C349" s="1324" t="s">
        <v>5822</v>
      </c>
      <c r="D349" s="1160"/>
      <c r="E349" s="1160"/>
      <c r="F349" s="1160"/>
      <c r="G349" s="1720" t="s">
        <v>7685</v>
      </c>
      <c r="H349" s="1160"/>
      <c r="I349" s="1325" t="s">
        <v>5782</v>
      </c>
      <c r="J349" s="1326">
        <v>33</v>
      </c>
      <c r="K349" s="1326">
        <v>97</v>
      </c>
      <c r="L349" s="1472">
        <v>1656</v>
      </c>
      <c r="M349" s="1159"/>
      <c r="N349" s="1159"/>
      <c r="O349" s="1326" t="s">
        <v>3722</v>
      </c>
      <c r="P349" s="1159"/>
      <c r="Q349" s="1154"/>
      <c r="R349" s="1154"/>
      <c r="S349" s="3965"/>
      <c r="T349" s="1154"/>
      <c r="U349" s="1154"/>
    </row>
    <row r="350" spans="1:21" s="836" customFormat="1">
      <c r="A350" s="839">
        <v>341</v>
      </c>
      <c r="B350" s="1159"/>
      <c r="C350" s="1324" t="s">
        <v>5823</v>
      </c>
      <c r="D350" s="1160"/>
      <c r="E350" s="1160"/>
      <c r="F350" s="1160"/>
      <c r="G350" s="1720" t="s">
        <v>7685</v>
      </c>
      <c r="H350" s="1160"/>
      <c r="I350" s="1325" t="s">
        <v>5782</v>
      </c>
      <c r="J350" s="1326">
        <v>33</v>
      </c>
      <c r="K350" s="1326">
        <v>85</v>
      </c>
      <c r="L350" s="1472">
        <v>1198</v>
      </c>
      <c r="M350" s="1159"/>
      <c r="N350" s="1159"/>
      <c r="O350" s="1326" t="s">
        <v>3722</v>
      </c>
      <c r="P350" s="1159"/>
      <c r="Q350" s="1154"/>
      <c r="R350" s="1154"/>
      <c r="S350" s="3965" t="s">
        <v>5008</v>
      </c>
      <c r="T350" s="1154"/>
      <c r="U350" s="1154"/>
    </row>
    <row r="351" spans="1:21" s="836" customFormat="1">
      <c r="A351" s="839">
        <v>342</v>
      </c>
      <c r="B351" s="1159"/>
      <c r="C351" s="1324" t="s">
        <v>5823</v>
      </c>
      <c r="D351" s="1160"/>
      <c r="E351" s="1160"/>
      <c r="F351" s="1160"/>
      <c r="G351" s="1720" t="s">
        <v>7685</v>
      </c>
      <c r="H351" s="1160"/>
      <c r="I351" s="1325" t="s">
        <v>5782</v>
      </c>
      <c r="J351" s="1326">
        <v>33</v>
      </c>
      <c r="K351" s="1326">
        <v>86</v>
      </c>
      <c r="L351" s="1472">
        <v>4043</v>
      </c>
      <c r="M351" s="1159"/>
      <c r="N351" s="1159"/>
      <c r="O351" s="1326" t="s">
        <v>3722</v>
      </c>
      <c r="P351" s="1159"/>
      <c r="Q351" s="1154"/>
      <c r="R351" s="1154"/>
      <c r="S351" s="3965"/>
      <c r="T351" s="1154"/>
      <c r="U351" s="1154"/>
    </row>
    <row r="352" spans="1:21" s="836" customFormat="1" ht="63">
      <c r="A352" s="839">
        <v>343</v>
      </c>
      <c r="B352" s="1159"/>
      <c r="C352" s="1324" t="s">
        <v>5824</v>
      </c>
      <c r="D352" s="1160"/>
      <c r="E352" s="1160"/>
      <c r="F352" s="1160"/>
      <c r="G352" s="1720" t="s">
        <v>7685</v>
      </c>
      <c r="H352" s="1160"/>
      <c r="I352" s="1325" t="s">
        <v>5782</v>
      </c>
      <c r="J352" s="1326">
        <v>33</v>
      </c>
      <c r="K352" s="1326">
        <v>76</v>
      </c>
      <c r="L352" s="1472">
        <v>4691</v>
      </c>
      <c r="M352" s="1159"/>
      <c r="N352" s="1159"/>
      <c r="O352" s="1326" t="s">
        <v>3722</v>
      </c>
      <c r="P352" s="1159"/>
      <c r="Q352" s="1154"/>
      <c r="R352" s="1154"/>
      <c r="S352" s="1325" t="s">
        <v>5009</v>
      </c>
      <c r="T352" s="1154"/>
      <c r="U352" s="1154"/>
    </row>
    <row r="353" spans="1:21" s="836" customFormat="1">
      <c r="A353" s="839">
        <v>344</v>
      </c>
      <c r="B353" s="1159"/>
      <c r="C353" s="1324" t="s">
        <v>5825</v>
      </c>
      <c r="D353" s="1160"/>
      <c r="E353" s="1160"/>
      <c r="F353" s="1160"/>
      <c r="G353" s="1720" t="s">
        <v>7685</v>
      </c>
      <c r="H353" s="1160"/>
      <c r="I353" s="1325" t="s">
        <v>5782</v>
      </c>
      <c r="J353" s="1326">
        <v>33</v>
      </c>
      <c r="K353" s="1326">
        <v>87</v>
      </c>
      <c r="L353" s="1472">
        <v>1727</v>
      </c>
      <c r="M353" s="1159"/>
      <c r="N353" s="1159"/>
      <c r="O353" s="1326" t="s">
        <v>3722</v>
      </c>
      <c r="P353" s="1159"/>
      <c r="Q353" s="1154"/>
      <c r="R353" s="1154"/>
      <c r="S353" s="3965" t="s">
        <v>5010</v>
      </c>
      <c r="T353" s="1154"/>
      <c r="U353" s="1154"/>
    </row>
    <row r="354" spans="1:21" s="836" customFormat="1">
      <c r="A354" s="839">
        <v>345</v>
      </c>
      <c r="B354" s="1159"/>
      <c r="C354" s="1324" t="s">
        <v>5825</v>
      </c>
      <c r="D354" s="1160"/>
      <c r="E354" s="1160"/>
      <c r="F354" s="1160"/>
      <c r="G354" s="1720" t="s">
        <v>7685</v>
      </c>
      <c r="H354" s="1160"/>
      <c r="I354" s="1325" t="s">
        <v>5782</v>
      </c>
      <c r="J354" s="1326">
        <v>33</v>
      </c>
      <c r="K354" s="1326">
        <v>98</v>
      </c>
      <c r="L354" s="1472">
        <v>983</v>
      </c>
      <c r="M354" s="1159"/>
      <c r="N354" s="1159"/>
      <c r="O354" s="1326" t="s">
        <v>3722</v>
      </c>
      <c r="P354" s="1159"/>
      <c r="Q354" s="1154"/>
      <c r="R354" s="1154"/>
      <c r="S354" s="3965"/>
      <c r="T354" s="1154"/>
      <c r="U354" s="1154"/>
    </row>
    <row r="355" spans="1:21" s="836" customFormat="1">
      <c r="A355" s="839">
        <v>346</v>
      </c>
      <c r="B355" s="1159"/>
      <c r="C355" s="1324" t="s">
        <v>5825</v>
      </c>
      <c r="D355" s="1160"/>
      <c r="E355" s="1160"/>
      <c r="F355" s="1160"/>
      <c r="G355" s="1720" t="s">
        <v>7685</v>
      </c>
      <c r="H355" s="1160"/>
      <c r="I355" s="1325" t="s">
        <v>5782</v>
      </c>
      <c r="J355" s="1326">
        <v>33</v>
      </c>
      <c r="K355" s="1326">
        <v>108</v>
      </c>
      <c r="L355" s="1472">
        <v>1742</v>
      </c>
      <c r="M355" s="1159"/>
      <c r="N355" s="1159"/>
      <c r="O355" s="1326" t="s">
        <v>3722</v>
      </c>
      <c r="P355" s="1159"/>
      <c r="Q355" s="1154"/>
      <c r="R355" s="1154"/>
      <c r="S355" s="3965"/>
      <c r="T355" s="1154"/>
      <c r="U355" s="1154"/>
    </row>
    <row r="356" spans="1:21" s="836" customFormat="1">
      <c r="A356" s="839">
        <v>347</v>
      </c>
      <c r="B356" s="1159"/>
      <c r="C356" s="1324" t="s">
        <v>5825</v>
      </c>
      <c r="D356" s="1160"/>
      <c r="E356" s="1160"/>
      <c r="F356" s="1160"/>
      <c r="G356" s="1720" t="s">
        <v>7685</v>
      </c>
      <c r="H356" s="1160"/>
      <c r="I356" s="1325" t="s">
        <v>5782</v>
      </c>
      <c r="J356" s="1326">
        <v>33</v>
      </c>
      <c r="K356" s="1326">
        <v>123</v>
      </c>
      <c r="L356" s="1472">
        <v>1136</v>
      </c>
      <c r="M356" s="1159"/>
      <c r="N356" s="1159"/>
      <c r="O356" s="1326" t="s">
        <v>3722</v>
      </c>
      <c r="P356" s="1159"/>
      <c r="Q356" s="1154"/>
      <c r="R356" s="1154"/>
      <c r="S356" s="3965"/>
      <c r="T356" s="1154"/>
      <c r="U356" s="1154"/>
    </row>
    <row r="357" spans="1:21" s="836" customFormat="1" ht="63">
      <c r="A357" s="839">
        <v>348</v>
      </c>
      <c r="B357" s="1159"/>
      <c r="C357" s="1324" t="s">
        <v>5826</v>
      </c>
      <c r="D357" s="1160"/>
      <c r="E357" s="1160"/>
      <c r="F357" s="1160"/>
      <c r="G357" s="1720" t="s">
        <v>7685</v>
      </c>
      <c r="H357" s="1160"/>
      <c r="I357" s="1325" t="s">
        <v>5782</v>
      </c>
      <c r="J357" s="1326">
        <v>33</v>
      </c>
      <c r="K357" s="1326">
        <v>193</v>
      </c>
      <c r="L357" s="1472">
        <v>2432</v>
      </c>
      <c r="M357" s="1159"/>
      <c r="N357" s="1159"/>
      <c r="O357" s="1326" t="s">
        <v>3722</v>
      </c>
      <c r="P357" s="1159"/>
      <c r="Q357" s="1154"/>
      <c r="R357" s="1154"/>
      <c r="S357" s="3965" t="s">
        <v>5011</v>
      </c>
      <c r="T357" s="1154"/>
      <c r="U357" s="1154"/>
    </row>
    <row r="358" spans="1:21" s="836" customFormat="1" ht="63">
      <c r="A358" s="839">
        <v>349</v>
      </c>
      <c r="B358" s="1159"/>
      <c r="C358" s="1324" t="s">
        <v>5826</v>
      </c>
      <c r="D358" s="1160"/>
      <c r="E358" s="1160"/>
      <c r="F358" s="1160"/>
      <c r="G358" s="1720" t="s">
        <v>7685</v>
      </c>
      <c r="H358" s="1160"/>
      <c r="I358" s="1325" t="s">
        <v>5782</v>
      </c>
      <c r="J358" s="1326">
        <v>33</v>
      </c>
      <c r="K358" s="1326">
        <v>194</v>
      </c>
      <c r="L358" s="1472">
        <v>1143</v>
      </c>
      <c r="M358" s="1159"/>
      <c r="N358" s="1159"/>
      <c r="O358" s="1326" t="s">
        <v>3722</v>
      </c>
      <c r="P358" s="1159"/>
      <c r="Q358" s="1154"/>
      <c r="R358" s="1154"/>
      <c r="S358" s="3965"/>
      <c r="T358" s="1154"/>
      <c r="U358" s="1154"/>
    </row>
    <row r="359" spans="1:21" s="836" customFormat="1" ht="31.5">
      <c r="A359" s="839">
        <v>350</v>
      </c>
      <c r="B359" s="1159"/>
      <c r="C359" s="1324" t="s">
        <v>7665</v>
      </c>
      <c r="D359" s="1160"/>
      <c r="E359" s="1160"/>
      <c r="F359" s="1160"/>
      <c r="G359" s="1720" t="s">
        <v>7685</v>
      </c>
      <c r="H359" s="1160"/>
      <c r="I359" s="1325" t="s">
        <v>5782</v>
      </c>
      <c r="J359" s="1326">
        <v>33</v>
      </c>
      <c r="K359" s="1326">
        <v>235</v>
      </c>
      <c r="L359" s="1472">
        <v>1861</v>
      </c>
      <c r="M359" s="1159"/>
      <c r="N359" s="1159"/>
      <c r="O359" s="1326" t="s">
        <v>3722</v>
      </c>
      <c r="P359" s="1159"/>
      <c r="Q359" s="1154"/>
      <c r="R359" s="1154"/>
      <c r="S359" s="3965"/>
      <c r="T359" s="1154"/>
      <c r="U359" s="1154"/>
    </row>
    <row r="360" spans="1:21" s="836" customFormat="1">
      <c r="A360" s="839">
        <v>351</v>
      </c>
      <c r="B360" s="1159"/>
      <c r="C360" s="1324" t="s">
        <v>5827</v>
      </c>
      <c r="D360" s="1160"/>
      <c r="E360" s="1160"/>
      <c r="F360" s="1160"/>
      <c r="G360" s="1720" t="s">
        <v>7685</v>
      </c>
      <c r="H360" s="1160"/>
      <c r="I360" s="1325" t="s">
        <v>5782</v>
      </c>
      <c r="J360" s="1326">
        <v>33</v>
      </c>
      <c r="K360" s="1326">
        <v>195</v>
      </c>
      <c r="L360" s="1472">
        <v>2244</v>
      </c>
      <c r="M360" s="1159"/>
      <c r="N360" s="1159"/>
      <c r="O360" s="1326" t="s">
        <v>3722</v>
      </c>
      <c r="P360" s="1159"/>
      <c r="Q360" s="1154"/>
      <c r="R360" s="1154"/>
      <c r="S360" s="3965" t="s">
        <v>5012</v>
      </c>
      <c r="T360" s="1154"/>
      <c r="U360" s="1154"/>
    </row>
    <row r="361" spans="1:21" s="836" customFormat="1">
      <c r="A361" s="839">
        <v>352</v>
      </c>
      <c r="B361" s="1159"/>
      <c r="C361" s="1324" t="s">
        <v>5827</v>
      </c>
      <c r="D361" s="1160"/>
      <c r="E361" s="1160"/>
      <c r="F361" s="1160"/>
      <c r="G361" s="1720" t="s">
        <v>7685</v>
      </c>
      <c r="H361" s="1160"/>
      <c r="I361" s="1325" t="s">
        <v>5782</v>
      </c>
      <c r="J361" s="1326">
        <v>33</v>
      </c>
      <c r="K361" s="1326">
        <v>221</v>
      </c>
      <c r="L361" s="1472">
        <v>2412</v>
      </c>
      <c r="M361" s="1159"/>
      <c r="N361" s="1159"/>
      <c r="O361" s="1326" t="s">
        <v>3722</v>
      </c>
      <c r="P361" s="1159"/>
      <c r="Q361" s="1154"/>
      <c r="R361" s="1154"/>
      <c r="S361" s="3965"/>
      <c r="T361" s="1154"/>
      <c r="U361" s="1154"/>
    </row>
    <row r="362" spans="1:21" s="836" customFormat="1">
      <c r="A362" s="839">
        <v>353</v>
      </c>
      <c r="B362" s="1159"/>
      <c r="C362" s="1324" t="s">
        <v>5828</v>
      </c>
      <c r="D362" s="1160"/>
      <c r="E362" s="1160"/>
      <c r="F362" s="1160"/>
      <c r="G362" s="1720" t="s">
        <v>7685</v>
      </c>
      <c r="H362" s="1160"/>
      <c r="I362" s="1325" t="s">
        <v>5782</v>
      </c>
      <c r="J362" s="1326">
        <v>33</v>
      </c>
      <c r="K362" s="1326">
        <v>196</v>
      </c>
      <c r="L362" s="1472">
        <v>2016</v>
      </c>
      <c r="M362" s="1159"/>
      <c r="N362" s="1159"/>
      <c r="O362" s="1326" t="s">
        <v>3722</v>
      </c>
      <c r="P362" s="1159"/>
      <c r="Q362" s="1154"/>
      <c r="R362" s="1154"/>
      <c r="S362" s="3965" t="s">
        <v>5013</v>
      </c>
      <c r="T362" s="1154"/>
      <c r="U362" s="1154"/>
    </row>
    <row r="363" spans="1:21" s="836" customFormat="1">
      <c r="A363" s="839">
        <v>354</v>
      </c>
      <c r="B363" s="1159"/>
      <c r="C363" s="1324" t="s">
        <v>5828</v>
      </c>
      <c r="D363" s="1160"/>
      <c r="E363" s="1160"/>
      <c r="F363" s="1160"/>
      <c r="G363" s="1720" t="s">
        <v>7685</v>
      </c>
      <c r="H363" s="1160"/>
      <c r="I363" s="1325" t="s">
        <v>5782</v>
      </c>
      <c r="J363" s="1326">
        <v>33</v>
      </c>
      <c r="K363" s="1326">
        <v>222</v>
      </c>
      <c r="L363" s="1472">
        <v>1352</v>
      </c>
      <c r="M363" s="1159"/>
      <c r="N363" s="1159"/>
      <c r="O363" s="1326" t="s">
        <v>3722</v>
      </c>
      <c r="P363" s="1159"/>
      <c r="Q363" s="1154"/>
      <c r="R363" s="1154"/>
      <c r="S363" s="3965"/>
      <c r="T363" s="1154"/>
      <c r="U363" s="1154"/>
    </row>
    <row r="364" spans="1:21" s="836" customFormat="1">
      <c r="A364" s="839">
        <v>355</v>
      </c>
      <c r="B364" s="1159"/>
      <c r="C364" s="1324" t="s">
        <v>5828</v>
      </c>
      <c r="D364" s="1160"/>
      <c r="E364" s="1160"/>
      <c r="F364" s="1160"/>
      <c r="G364" s="1720" t="s">
        <v>7685</v>
      </c>
      <c r="H364" s="1160"/>
      <c r="I364" s="1325" t="s">
        <v>5782</v>
      </c>
      <c r="J364" s="1326">
        <v>33</v>
      </c>
      <c r="K364" s="1326">
        <v>223</v>
      </c>
      <c r="L364" s="1472">
        <v>1408</v>
      </c>
      <c r="M364" s="1159"/>
      <c r="N364" s="1159"/>
      <c r="O364" s="1326" t="s">
        <v>3722</v>
      </c>
      <c r="P364" s="1159"/>
      <c r="Q364" s="1154"/>
      <c r="R364" s="1154"/>
      <c r="S364" s="3965"/>
      <c r="T364" s="1154"/>
      <c r="U364" s="1154"/>
    </row>
    <row r="365" spans="1:21" s="836" customFormat="1">
      <c r="A365" s="839">
        <v>356</v>
      </c>
      <c r="B365" s="1159"/>
      <c r="C365" s="1324" t="s">
        <v>5829</v>
      </c>
      <c r="D365" s="1160"/>
      <c r="E365" s="1160"/>
      <c r="F365" s="1160"/>
      <c r="G365" s="1720" t="s">
        <v>7685</v>
      </c>
      <c r="H365" s="1160"/>
      <c r="I365" s="1325" t="s">
        <v>5782</v>
      </c>
      <c r="J365" s="1326">
        <v>33</v>
      </c>
      <c r="K365" s="1326">
        <v>220</v>
      </c>
      <c r="L365" s="1472">
        <v>2026</v>
      </c>
      <c r="M365" s="1159"/>
      <c r="N365" s="1159"/>
      <c r="O365" s="1326" t="s">
        <v>3722</v>
      </c>
      <c r="P365" s="1159"/>
      <c r="Q365" s="1154"/>
      <c r="R365" s="1154"/>
      <c r="S365" s="3965" t="s">
        <v>5014</v>
      </c>
      <c r="T365" s="1154"/>
      <c r="U365" s="1154"/>
    </row>
    <row r="366" spans="1:21" s="836" customFormat="1">
      <c r="A366" s="839">
        <v>357</v>
      </c>
      <c r="B366" s="1159"/>
      <c r="C366" s="1324" t="s">
        <v>5829</v>
      </c>
      <c r="D366" s="1160"/>
      <c r="E366" s="1160"/>
      <c r="F366" s="1160"/>
      <c r="G366" s="1720" t="s">
        <v>7685</v>
      </c>
      <c r="H366" s="1160"/>
      <c r="I366" s="1325" t="s">
        <v>5782</v>
      </c>
      <c r="J366" s="1326">
        <v>33</v>
      </c>
      <c r="K366" s="1326">
        <v>265</v>
      </c>
      <c r="L366" s="1472">
        <v>2188</v>
      </c>
      <c r="M366" s="1159"/>
      <c r="N366" s="1159"/>
      <c r="O366" s="1326" t="s">
        <v>3722</v>
      </c>
      <c r="P366" s="1159"/>
      <c r="Q366" s="1154"/>
      <c r="R366" s="1154"/>
      <c r="S366" s="3965"/>
      <c r="T366" s="1154"/>
      <c r="U366" s="1154"/>
    </row>
    <row r="367" spans="1:21" s="836" customFormat="1">
      <c r="A367" s="839">
        <v>358</v>
      </c>
      <c r="B367" s="1159"/>
      <c r="C367" s="1324" t="s">
        <v>5830</v>
      </c>
      <c r="D367" s="1160"/>
      <c r="E367" s="1160"/>
      <c r="F367" s="1160"/>
      <c r="G367" s="1720" t="s">
        <v>7685</v>
      </c>
      <c r="H367" s="1160"/>
      <c r="I367" s="1325" t="s">
        <v>5782</v>
      </c>
      <c r="J367" s="1326">
        <v>33</v>
      </c>
      <c r="K367" s="1326">
        <v>241</v>
      </c>
      <c r="L367" s="1472">
        <v>1762</v>
      </c>
      <c r="M367" s="1159"/>
      <c r="N367" s="1159"/>
      <c r="O367" s="1326" t="s">
        <v>3722</v>
      </c>
      <c r="P367" s="1159"/>
      <c r="Q367" s="1154"/>
      <c r="R367" s="1154"/>
      <c r="S367" s="3965" t="s">
        <v>5015</v>
      </c>
      <c r="T367" s="1154"/>
      <c r="U367" s="1154"/>
    </row>
    <row r="368" spans="1:21" s="836" customFormat="1">
      <c r="A368" s="839">
        <v>359</v>
      </c>
      <c r="B368" s="1159"/>
      <c r="C368" s="1324" t="s">
        <v>5830</v>
      </c>
      <c r="D368" s="1160"/>
      <c r="E368" s="1160"/>
      <c r="F368" s="1160"/>
      <c r="G368" s="1720" t="s">
        <v>7685</v>
      </c>
      <c r="H368" s="1160"/>
      <c r="I368" s="1325" t="s">
        <v>5782</v>
      </c>
      <c r="J368" s="1326">
        <v>33</v>
      </c>
      <c r="K368" s="1326">
        <v>275</v>
      </c>
      <c r="L368" s="1472">
        <v>2014</v>
      </c>
      <c r="M368" s="1159"/>
      <c r="N368" s="1159"/>
      <c r="O368" s="1326" t="s">
        <v>3722</v>
      </c>
      <c r="P368" s="1159"/>
      <c r="Q368" s="1154"/>
      <c r="R368" s="1154"/>
      <c r="S368" s="3965"/>
      <c r="T368" s="1154"/>
      <c r="U368" s="1154"/>
    </row>
    <row r="369" spans="1:21" s="836" customFormat="1">
      <c r="A369" s="839">
        <v>360</v>
      </c>
      <c r="B369" s="1159"/>
      <c r="C369" s="1324" t="s">
        <v>5831</v>
      </c>
      <c r="D369" s="1160"/>
      <c r="E369" s="1160"/>
      <c r="F369" s="1160"/>
      <c r="G369" s="1720" t="s">
        <v>7685</v>
      </c>
      <c r="H369" s="1160"/>
      <c r="I369" s="1325" t="s">
        <v>5782</v>
      </c>
      <c r="J369" s="1326">
        <v>33</v>
      </c>
      <c r="K369" s="1326">
        <v>242</v>
      </c>
      <c r="L369" s="1472">
        <v>1910</v>
      </c>
      <c r="M369" s="1159"/>
      <c r="N369" s="1159"/>
      <c r="O369" s="1326" t="s">
        <v>3722</v>
      </c>
      <c r="P369" s="1159"/>
      <c r="Q369" s="1154"/>
      <c r="R369" s="1154"/>
      <c r="S369" s="3965" t="s">
        <v>5016</v>
      </c>
      <c r="T369" s="1154"/>
      <c r="U369" s="1154"/>
    </row>
    <row r="370" spans="1:21" s="836" customFormat="1">
      <c r="A370" s="839">
        <v>361</v>
      </c>
      <c r="B370" s="1159"/>
      <c r="C370" s="1324" t="s">
        <v>5831</v>
      </c>
      <c r="D370" s="1160"/>
      <c r="E370" s="1160"/>
      <c r="F370" s="1160"/>
      <c r="G370" s="1720" t="s">
        <v>7685</v>
      </c>
      <c r="H370" s="1160"/>
      <c r="I370" s="1325" t="s">
        <v>5782</v>
      </c>
      <c r="J370" s="1326">
        <v>33</v>
      </c>
      <c r="K370" s="1326">
        <v>243</v>
      </c>
      <c r="L370" s="1472">
        <v>1634</v>
      </c>
      <c r="M370" s="1159"/>
      <c r="N370" s="1159"/>
      <c r="O370" s="1326" t="s">
        <v>3722</v>
      </c>
      <c r="P370" s="1159"/>
      <c r="Q370" s="1154"/>
      <c r="R370" s="1154"/>
      <c r="S370" s="3965"/>
      <c r="T370" s="1154"/>
      <c r="U370" s="1154"/>
    </row>
    <row r="371" spans="1:21" s="836" customFormat="1">
      <c r="A371" s="839">
        <v>362</v>
      </c>
      <c r="B371" s="1159"/>
      <c r="C371" s="1324" t="s">
        <v>5832</v>
      </c>
      <c r="D371" s="1160"/>
      <c r="E371" s="1160"/>
      <c r="F371" s="1160"/>
      <c r="G371" s="1720" t="s">
        <v>7685</v>
      </c>
      <c r="H371" s="1160"/>
      <c r="I371" s="1325" t="s">
        <v>5782</v>
      </c>
      <c r="J371" s="1326">
        <v>33</v>
      </c>
      <c r="K371" s="1326">
        <v>244</v>
      </c>
      <c r="L371" s="1472">
        <v>1270</v>
      </c>
      <c r="M371" s="1159"/>
      <c r="N371" s="1159"/>
      <c r="O371" s="1326" t="s">
        <v>3722</v>
      </c>
      <c r="P371" s="1159"/>
      <c r="Q371" s="1154"/>
      <c r="R371" s="1154"/>
      <c r="S371" s="3965" t="s">
        <v>5017</v>
      </c>
      <c r="T371" s="1154"/>
      <c r="U371" s="1154"/>
    </row>
    <row r="372" spans="1:21" s="836" customFormat="1">
      <c r="A372" s="839">
        <v>363</v>
      </c>
      <c r="B372" s="1159"/>
      <c r="C372" s="1324" t="s">
        <v>5832</v>
      </c>
      <c r="D372" s="1160"/>
      <c r="E372" s="1160"/>
      <c r="F372" s="1160"/>
      <c r="G372" s="1720" t="s">
        <v>7685</v>
      </c>
      <c r="H372" s="1160"/>
      <c r="I372" s="1325" t="s">
        <v>5782</v>
      </c>
      <c r="J372" s="1326">
        <v>33</v>
      </c>
      <c r="K372" s="1326">
        <v>245</v>
      </c>
      <c r="L372" s="1472">
        <v>1417</v>
      </c>
      <c r="M372" s="1159"/>
      <c r="N372" s="1159"/>
      <c r="O372" s="1326" t="s">
        <v>3722</v>
      </c>
      <c r="P372" s="1159"/>
      <c r="Q372" s="1154"/>
      <c r="R372" s="1154"/>
      <c r="S372" s="3965"/>
      <c r="T372" s="1154"/>
      <c r="U372" s="1154"/>
    </row>
    <row r="373" spans="1:21" s="836" customFormat="1">
      <c r="A373" s="839">
        <v>364</v>
      </c>
      <c r="B373" s="1159"/>
      <c r="C373" s="1324" t="s">
        <v>5832</v>
      </c>
      <c r="D373" s="1160"/>
      <c r="E373" s="1160"/>
      <c r="F373" s="1160"/>
      <c r="G373" s="1720" t="s">
        <v>7685</v>
      </c>
      <c r="H373" s="1160"/>
      <c r="I373" s="1325" t="s">
        <v>5782</v>
      </c>
      <c r="J373" s="1326">
        <v>33</v>
      </c>
      <c r="K373" s="1326">
        <v>294</v>
      </c>
      <c r="L373" s="1472">
        <v>1730</v>
      </c>
      <c r="M373" s="1159"/>
      <c r="N373" s="1159"/>
      <c r="O373" s="1326" t="s">
        <v>3722</v>
      </c>
      <c r="P373" s="1159"/>
      <c r="Q373" s="1154"/>
      <c r="R373" s="1154"/>
      <c r="S373" s="3965"/>
      <c r="T373" s="1154"/>
      <c r="U373" s="1154"/>
    </row>
    <row r="374" spans="1:21" s="836" customFormat="1">
      <c r="A374" s="839">
        <v>365</v>
      </c>
      <c r="B374" s="1159"/>
      <c r="C374" s="1324" t="s">
        <v>5833</v>
      </c>
      <c r="D374" s="1160"/>
      <c r="E374" s="1160"/>
      <c r="F374" s="1160"/>
      <c r="G374" s="1720" t="s">
        <v>7685</v>
      </c>
      <c r="H374" s="1160"/>
      <c r="I374" s="1325" t="s">
        <v>5782</v>
      </c>
      <c r="J374" s="1326">
        <v>33</v>
      </c>
      <c r="K374" s="1326">
        <v>274</v>
      </c>
      <c r="L374" s="1472">
        <v>1324</v>
      </c>
      <c r="M374" s="1159"/>
      <c r="N374" s="1159"/>
      <c r="O374" s="1326" t="s">
        <v>3722</v>
      </c>
      <c r="P374" s="1159"/>
      <c r="Q374" s="1154"/>
      <c r="R374" s="1154"/>
      <c r="S374" s="3965" t="s">
        <v>5018</v>
      </c>
      <c r="T374" s="1154"/>
      <c r="U374" s="1154"/>
    </row>
    <row r="375" spans="1:21" s="836" customFormat="1">
      <c r="A375" s="839">
        <v>366</v>
      </c>
      <c r="B375" s="1159"/>
      <c r="C375" s="1324" t="s">
        <v>5833</v>
      </c>
      <c r="D375" s="1160"/>
      <c r="E375" s="1160"/>
      <c r="F375" s="1160"/>
      <c r="G375" s="1720" t="s">
        <v>7685</v>
      </c>
      <c r="H375" s="1160"/>
      <c r="I375" s="1325" t="s">
        <v>5782</v>
      </c>
      <c r="J375" s="1326">
        <v>33</v>
      </c>
      <c r="K375" s="1326">
        <v>302</v>
      </c>
      <c r="L375" s="1472">
        <v>2582</v>
      </c>
      <c r="M375" s="1159"/>
      <c r="N375" s="1159"/>
      <c r="O375" s="1326" t="s">
        <v>3722</v>
      </c>
      <c r="P375" s="1159"/>
      <c r="Q375" s="1154"/>
      <c r="R375" s="1154"/>
      <c r="S375" s="3965"/>
      <c r="T375" s="1154"/>
      <c r="U375" s="1154"/>
    </row>
    <row r="376" spans="1:21" s="836" customFormat="1">
      <c r="A376" s="839">
        <v>367</v>
      </c>
      <c r="B376" s="1159"/>
      <c r="C376" s="1324" t="s">
        <v>5833</v>
      </c>
      <c r="D376" s="1160"/>
      <c r="E376" s="1160"/>
      <c r="F376" s="1160"/>
      <c r="G376" s="1720" t="s">
        <v>7685</v>
      </c>
      <c r="H376" s="1160"/>
      <c r="I376" s="1325" t="s">
        <v>5782</v>
      </c>
      <c r="J376" s="1326">
        <v>33</v>
      </c>
      <c r="K376" s="1326">
        <v>311</v>
      </c>
      <c r="L376" s="1472">
        <v>1805</v>
      </c>
      <c r="M376" s="1159"/>
      <c r="N376" s="1159"/>
      <c r="O376" s="1326" t="s">
        <v>3722</v>
      </c>
      <c r="P376" s="1159"/>
      <c r="Q376" s="1154"/>
      <c r="R376" s="1154"/>
      <c r="S376" s="3965"/>
      <c r="T376" s="1154"/>
      <c r="U376" s="1154"/>
    </row>
    <row r="377" spans="1:21" s="836" customFormat="1">
      <c r="A377" s="839">
        <v>368</v>
      </c>
      <c r="B377" s="1159"/>
      <c r="C377" s="1324" t="s">
        <v>5834</v>
      </c>
      <c r="D377" s="1160"/>
      <c r="E377" s="1160"/>
      <c r="F377" s="1160"/>
      <c r="G377" s="1720" t="s">
        <v>7685</v>
      </c>
      <c r="H377" s="1160"/>
      <c r="I377" s="1325" t="s">
        <v>5782</v>
      </c>
      <c r="J377" s="1326">
        <v>33</v>
      </c>
      <c r="K377" s="1326">
        <v>276</v>
      </c>
      <c r="L377" s="1472">
        <v>3090</v>
      </c>
      <c r="M377" s="1159"/>
      <c r="N377" s="1159"/>
      <c r="O377" s="1326" t="s">
        <v>3722</v>
      </c>
      <c r="P377" s="1159"/>
      <c r="Q377" s="1154"/>
      <c r="R377" s="1154"/>
      <c r="S377" s="3965" t="s">
        <v>5019</v>
      </c>
      <c r="T377" s="1154"/>
      <c r="U377" s="1154"/>
    </row>
    <row r="378" spans="1:21" s="836" customFormat="1">
      <c r="A378" s="839">
        <v>369</v>
      </c>
      <c r="B378" s="1159"/>
      <c r="C378" s="1324" t="s">
        <v>5834</v>
      </c>
      <c r="D378" s="1160"/>
      <c r="E378" s="1160"/>
      <c r="F378" s="1160"/>
      <c r="G378" s="1720" t="s">
        <v>7685</v>
      </c>
      <c r="H378" s="1160"/>
      <c r="I378" s="1325" t="s">
        <v>5782</v>
      </c>
      <c r="J378" s="1326">
        <v>33</v>
      </c>
      <c r="K378" s="1326">
        <v>303</v>
      </c>
      <c r="L378" s="1472">
        <v>1034</v>
      </c>
      <c r="M378" s="1159"/>
      <c r="N378" s="1159"/>
      <c r="O378" s="1326" t="s">
        <v>3722</v>
      </c>
      <c r="P378" s="1159"/>
      <c r="Q378" s="1154"/>
      <c r="R378" s="1154"/>
      <c r="S378" s="3965"/>
      <c r="T378" s="1154"/>
      <c r="U378" s="1154"/>
    </row>
    <row r="379" spans="1:21" s="836" customFormat="1" ht="81" customHeight="1">
      <c r="A379" s="839">
        <v>370</v>
      </c>
      <c r="B379" s="1159"/>
      <c r="C379" s="1324" t="s">
        <v>5835</v>
      </c>
      <c r="D379" s="1160"/>
      <c r="E379" s="1160"/>
      <c r="F379" s="1160"/>
      <c r="G379" s="1720" t="s">
        <v>7685</v>
      </c>
      <c r="H379" s="1160"/>
      <c r="I379" s="1325" t="s">
        <v>5782</v>
      </c>
      <c r="J379" s="1326">
        <v>33</v>
      </c>
      <c r="K379" s="1326">
        <v>324</v>
      </c>
      <c r="L379" s="1472">
        <v>3264</v>
      </c>
      <c r="M379" s="1159"/>
      <c r="N379" s="1159"/>
      <c r="O379" s="1326" t="s">
        <v>3722</v>
      </c>
      <c r="P379" s="1159"/>
      <c r="Q379" s="1154"/>
      <c r="R379" s="1154"/>
      <c r="S379" s="1327" t="s">
        <v>5020</v>
      </c>
      <c r="T379" s="1154"/>
      <c r="U379" s="1154"/>
    </row>
    <row r="380" spans="1:21" s="836" customFormat="1" ht="63">
      <c r="A380" s="839">
        <v>371</v>
      </c>
      <c r="B380" s="1159"/>
      <c r="C380" s="1324" t="s">
        <v>5836</v>
      </c>
      <c r="D380" s="1160"/>
      <c r="E380" s="1160"/>
      <c r="F380" s="1160"/>
      <c r="G380" s="1720" t="s">
        <v>7685</v>
      </c>
      <c r="H380" s="1160"/>
      <c r="I380" s="1325" t="s">
        <v>5782</v>
      </c>
      <c r="J380" s="1326">
        <v>33</v>
      </c>
      <c r="K380" s="1326">
        <v>277</v>
      </c>
      <c r="L380" s="1472">
        <v>4560</v>
      </c>
      <c r="M380" s="1159"/>
      <c r="N380" s="1159"/>
      <c r="O380" s="1326" t="s">
        <v>3722</v>
      </c>
      <c r="P380" s="1159"/>
      <c r="Q380" s="1154"/>
      <c r="R380" s="1154"/>
      <c r="S380" s="1327" t="s">
        <v>5021</v>
      </c>
      <c r="T380" s="1154"/>
      <c r="U380" s="1154"/>
    </row>
    <row r="381" spans="1:21" s="836" customFormat="1">
      <c r="A381" s="839">
        <v>372</v>
      </c>
      <c r="B381" s="1159"/>
      <c r="C381" s="1324" t="s">
        <v>5837</v>
      </c>
      <c r="D381" s="1160"/>
      <c r="E381" s="1160"/>
      <c r="F381" s="1160"/>
      <c r="G381" s="1720" t="s">
        <v>7685</v>
      </c>
      <c r="H381" s="1160"/>
      <c r="I381" s="1325" t="s">
        <v>5782</v>
      </c>
      <c r="J381" s="1326">
        <v>33</v>
      </c>
      <c r="K381" s="1326">
        <v>278</v>
      </c>
      <c r="L381" s="1472">
        <v>3221</v>
      </c>
      <c r="M381" s="1159"/>
      <c r="N381" s="1159"/>
      <c r="O381" s="1326" t="s">
        <v>3722</v>
      </c>
      <c r="P381" s="1159"/>
      <c r="Q381" s="1154"/>
      <c r="R381" s="1154"/>
      <c r="S381" s="3965" t="s">
        <v>5022</v>
      </c>
      <c r="T381" s="1154"/>
      <c r="U381" s="1154"/>
    </row>
    <row r="382" spans="1:21" s="836" customFormat="1">
      <c r="A382" s="839">
        <v>373</v>
      </c>
      <c r="B382" s="1159"/>
      <c r="C382" s="1324" t="s">
        <v>5837</v>
      </c>
      <c r="D382" s="1160"/>
      <c r="E382" s="1160"/>
      <c r="F382" s="1160"/>
      <c r="G382" s="1720" t="s">
        <v>7685</v>
      </c>
      <c r="H382" s="1160"/>
      <c r="I382" s="1325" t="s">
        <v>5782</v>
      </c>
      <c r="J382" s="1326">
        <v>33</v>
      </c>
      <c r="K382" s="1326">
        <v>293</v>
      </c>
      <c r="L382" s="1472">
        <v>2123</v>
      </c>
      <c r="M382" s="1159"/>
      <c r="N382" s="1159"/>
      <c r="O382" s="1326" t="s">
        <v>3722</v>
      </c>
      <c r="P382" s="1159"/>
      <c r="Q382" s="1154"/>
      <c r="R382" s="1154"/>
      <c r="S382" s="3965"/>
      <c r="T382" s="1154"/>
      <c r="U382" s="1154"/>
    </row>
    <row r="383" spans="1:21" s="836" customFormat="1" ht="63">
      <c r="A383" s="839">
        <v>374</v>
      </c>
      <c r="B383" s="1159"/>
      <c r="C383" s="1324" t="s">
        <v>5838</v>
      </c>
      <c r="D383" s="1160"/>
      <c r="E383" s="1160"/>
      <c r="F383" s="1160"/>
      <c r="G383" s="1720" t="s">
        <v>7685</v>
      </c>
      <c r="H383" s="1160"/>
      <c r="I383" s="1325" t="s">
        <v>5782</v>
      </c>
      <c r="J383" s="1326">
        <v>33</v>
      </c>
      <c r="K383" s="1326">
        <v>312</v>
      </c>
      <c r="L383" s="1472">
        <v>2367</v>
      </c>
      <c r="M383" s="1159"/>
      <c r="N383" s="1159"/>
      <c r="O383" s="1326" t="s">
        <v>3722</v>
      </c>
      <c r="P383" s="1159"/>
      <c r="Q383" s="1154"/>
      <c r="R383" s="1154"/>
      <c r="S383" s="1327" t="s">
        <v>5023</v>
      </c>
      <c r="T383" s="1154"/>
      <c r="U383" s="1154"/>
    </row>
    <row r="384" spans="1:21" s="836" customFormat="1" ht="63">
      <c r="A384" s="839">
        <v>375</v>
      </c>
      <c r="B384" s="1159"/>
      <c r="C384" s="1324" t="s">
        <v>5839</v>
      </c>
      <c r="D384" s="1160"/>
      <c r="E384" s="1160"/>
      <c r="F384" s="1160"/>
      <c r="G384" s="1720" t="s">
        <v>7685</v>
      </c>
      <c r="H384" s="1160"/>
      <c r="I384" s="1325" t="s">
        <v>5782</v>
      </c>
      <c r="J384" s="1326">
        <v>33</v>
      </c>
      <c r="K384" s="1326">
        <v>313</v>
      </c>
      <c r="L384" s="1472">
        <v>2162</v>
      </c>
      <c r="M384" s="1159"/>
      <c r="N384" s="1159"/>
      <c r="O384" s="1326" t="s">
        <v>3722</v>
      </c>
      <c r="P384" s="1159"/>
      <c r="Q384" s="1154"/>
      <c r="R384" s="1154"/>
      <c r="S384" s="1327" t="s">
        <v>5024</v>
      </c>
      <c r="T384" s="1154"/>
      <c r="U384" s="1154"/>
    </row>
    <row r="385" spans="1:21" s="836" customFormat="1" ht="63">
      <c r="A385" s="839">
        <v>376</v>
      </c>
      <c r="B385" s="1159"/>
      <c r="C385" s="1324" t="s">
        <v>5840</v>
      </c>
      <c r="D385" s="1160"/>
      <c r="E385" s="1160"/>
      <c r="F385" s="1160"/>
      <c r="G385" s="1720" t="s">
        <v>7685</v>
      </c>
      <c r="H385" s="1160"/>
      <c r="I385" s="1325" t="s">
        <v>5782</v>
      </c>
      <c r="J385" s="1326">
        <v>33</v>
      </c>
      <c r="K385" s="1326">
        <v>314</v>
      </c>
      <c r="L385" s="1472">
        <v>3372</v>
      </c>
      <c r="M385" s="1159"/>
      <c r="N385" s="1159"/>
      <c r="O385" s="1326" t="s">
        <v>3722</v>
      </c>
      <c r="P385" s="1159"/>
      <c r="Q385" s="1154"/>
      <c r="R385" s="1154"/>
      <c r="S385" s="1327" t="s">
        <v>5025</v>
      </c>
      <c r="T385" s="1154"/>
      <c r="U385" s="1154"/>
    </row>
    <row r="386" spans="1:21" s="836" customFormat="1" ht="63">
      <c r="A386" s="839">
        <v>377</v>
      </c>
      <c r="B386" s="1159"/>
      <c r="C386" s="1324" t="s">
        <v>5841</v>
      </c>
      <c r="D386" s="1160"/>
      <c r="E386" s="1160"/>
      <c r="F386" s="1160"/>
      <c r="G386" s="1720" t="s">
        <v>7685</v>
      </c>
      <c r="H386" s="1160"/>
      <c r="I386" s="1325" t="s">
        <v>5782</v>
      </c>
      <c r="J386" s="1326">
        <v>33</v>
      </c>
      <c r="K386" s="1326">
        <v>342</v>
      </c>
      <c r="L386" s="1472">
        <v>3938</v>
      </c>
      <c r="M386" s="1159"/>
      <c r="N386" s="1159"/>
      <c r="O386" s="1326" t="s">
        <v>3722</v>
      </c>
      <c r="P386" s="1159"/>
      <c r="Q386" s="1154"/>
      <c r="R386" s="1154"/>
      <c r="S386" s="1327" t="s">
        <v>5026</v>
      </c>
      <c r="T386" s="1154"/>
      <c r="U386" s="1154"/>
    </row>
    <row r="387" spans="1:21" s="836" customFormat="1" ht="110.25">
      <c r="A387" s="839">
        <v>378</v>
      </c>
      <c r="B387" s="1159"/>
      <c r="C387" s="1324" t="s">
        <v>5842</v>
      </c>
      <c r="D387" s="1160"/>
      <c r="E387" s="1160"/>
      <c r="F387" s="1160"/>
      <c r="G387" s="1720" t="s">
        <v>7685</v>
      </c>
      <c r="H387" s="1160"/>
      <c r="I387" s="1325" t="s">
        <v>5782</v>
      </c>
      <c r="J387" s="1326">
        <v>33</v>
      </c>
      <c r="K387" s="1326">
        <v>373</v>
      </c>
      <c r="L387" s="1472">
        <v>2429</v>
      </c>
      <c r="M387" s="1159"/>
      <c r="N387" s="1159"/>
      <c r="O387" s="1326" t="s">
        <v>3722</v>
      </c>
      <c r="P387" s="1159"/>
      <c r="Q387" s="1154"/>
      <c r="R387" s="1154"/>
      <c r="S387" s="1327" t="s">
        <v>5027</v>
      </c>
      <c r="T387" s="1154"/>
      <c r="U387" s="1154"/>
    </row>
    <row r="388" spans="1:21" s="836" customFormat="1">
      <c r="A388" s="839">
        <v>379</v>
      </c>
      <c r="B388" s="1159"/>
      <c r="C388" s="1324" t="s">
        <v>5843</v>
      </c>
      <c r="D388" s="1160"/>
      <c r="E388" s="1160"/>
      <c r="F388" s="1160"/>
      <c r="G388" s="1720" t="s">
        <v>7685</v>
      </c>
      <c r="H388" s="1160"/>
      <c r="I388" s="1325" t="s">
        <v>5782</v>
      </c>
      <c r="J388" s="1326">
        <v>33</v>
      </c>
      <c r="K388" s="1326">
        <v>326</v>
      </c>
      <c r="L388" s="1472">
        <v>848</v>
      </c>
      <c r="M388" s="1159"/>
      <c r="N388" s="1159"/>
      <c r="O388" s="1326" t="s">
        <v>3722</v>
      </c>
      <c r="P388" s="1159"/>
      <c r="Q388" s="1154"/>
      <c r="R388" s="1154"/>
      <c r="S388" s="3966" t="s">
        <v>5028</v>
      </c>
      <c r="T388" s="1154"/>
      <c r="U388" s="1154"/>
    </row>
    <row r="389" spans="1:21" s="836" customFormat="1">
      <c r="A389" s="839">
        <v>380</v>
      </c>
      <c r="B389" s="1159"/>
      <c r="C389" s="1324" t="s">
        <v>5843</v>
      </c>
      <c r="D389" s="1160"/>
      <c r="E389" s="1160"/>
      <c r="F389" s="1160"/>
      <c r="G389" s="1720" t="s">
        <v>7685</v>
      </c>
      <c r="H389" s="1160"/>
      <c r="I389" s="1325" t="s">
        <v>5782</v>
      </c>
      <c r="J389" s="1326">
        <v>33</v>
      </c>
      <c r="K389" s="1326">
        <v>423</v>
      </c>
      <c r="L389" s="1472">
        <v>1541</v>
      </c>
      <c r="M389" s="1159"/>
      <c r="N389" s="1159"/>
      <c r="O389" s="1326" t="s">
        <v>3722</v>
      </c>
      <c r="P389" s="1159"/>
      <c r="Q389" s="1154"/>
      <c r="R389" s="1154"/>
      <c r="S389" s="3966"/>
      <c r="T389" s="1154"/>
      <c r="U389" s="1154"/>
    </row>
    <row r="390" spans="1:21" s="836" customFormat="1">
      <c r="A390" s="839">
        <v>381</v>
      </c>
      <c r="B390" s="1159"/>
      <c r="C390" s="1324" t="s">
        <v>5843</v>
      </c>
      <c r="D390" s="1160"/>
      <c r="E390" s="1160"/>
      <c r="F390" s="1160"/>
      <c r="G390" s="1720" t="s">
        <v>7685</v>
      </c>
      <c r="H390" s="1160"/>
      <c r="I390" s="1325" t="s">
        <v>5782</v>
      </c>
      <c r="J390" s="1326">
        <v>33</v>
      </c>
      <c r="K390" s="1326">
        <v>464</v>
      </c>
      <c r="L390" s="1472">
        <v>1940</v>
      </c>
      <c r="M390" s="1159"/>
      <c r="N390" s="1159"/>
      <c r="O390" s="1326" t="s">
        <v>3722</v>
      </c>
      <c r="P390" s="1159"/>
      <c r="Q390" s="1154"/>
      <c r="R390" s="1154"/>
      <c r="S390" s="3966"/>
      <c r="T390" s="1154"/>
      <c r="U390" s="1154"/>
    </row>
    <row r="391" spans="1:21" s="836" customFormat="1">
      <c r="A391" s="839">
        <v>382</v>
      </c>
      <c r="B391" s="1159"/>
      <c r="C391" s="1324" t="s">
        <v>5843</v>
      </c>
      <c r="D391" s="1160"/>
      <c r="E391" s="1160"/>
      <c r="F391" s="1160"/>
      <c r="G391" s="1720" t="s">
        <v>7685</v>
      </c>
      <c r="H391" s="1160"/>
      <c r="I391" s="1325" t="s">
        <v>5782</v>
      </c>
      <c r="J391" s="1326">
        <v>33</v>
      </c>
      <c r="K391" s="1326">
        <v>485</v>
      </c>
      <c r="L391" s="1472">
        <v>1614</v>
      </c>
      <c r="M391" s="1159"/>
      <c r="N391" s="1159"/>
      <c r="O391" s="1326" t="s">
        <v>3722</v>
      </c>
      <c r="P391" s="1159"/>
      <c r="Q391" s="1154"/>
      <c r="R391" s="1154"/>
      <c r="S391" s="3966"/>
      <c r="T391" s="1154"/>
      <c r="U391" s="1154"/>
    </row>
    <row r="392" spans="1:21" s="836" customFormat="1">
      <c r="A392" s="839">
        <v>383</v>
      </c>
      <c r="B392" s="1159"/>
      <c r="C392" s="1324" t="s">
        <v>5843</v>
      </c>
      <c r="D392" s="1160"/>
      <c r="E392" s="1160"/>
      <c r="F392" s="1160"/>
      <c r="G392" s="1720" t="s">
        <v>7685</v>
      </c>
      <c r="H392" s="1160"/>
      <c r="I392" s="1325" t="s">
        <v>5782</v>
      </c>
      <c r="J392" s="1326">
        <v>33</v>
      </c>
      <c r="K392" s="1326">
        <v>484</v>
      </c>
      <c r="L392" s="1473">
        <v>1858</v>
      </c>
      <c r="M392" s="1159"/>
      <c r="N392" s="1159"/>
      <c r="O392" s="1326" t="s">
        <v>3722</v>
      </c>
      <c r="P392" s="1159"/>
      <c r="Q392" s="1154"/>
      <c r="R392" s="1154"/>
      <c r="S392" s="1327"/>
      <c r="T392" s="1154"/>
      <c r="U392" s="1154"/>
    </row>
    <row r="393" spans="1:21" s="836" customFormat="1">
      <c r="A393" s="839">
        <v>384</v>
      </c>
      <c r="B393" s="1159"/>
      <c r="C393" s="1324" t="s">
        <v>5844</v>
      </c>
      <c r="D393" s="1160"/>
      <c r="E393" s="1160"/>
      <c r="F393" s="1160"/>
      <c r="G393" s="1720" t="s">
        <v>7685</v>
      </c>
      <c r="H393" s="1160"/>
      <c r="I393" s="1325" t="s">
        <v>5782</v>
      </c>
      <c r="J393" s="1326">
        <v>33</v>
      </c>
      <c r="K393" s="1326">
        <v>364</v>
      </c>
      <c r="L393" s="1472">
        <v>1251</v>
      </c>
      <c r="M393" s="1159"/>
      <c r="N393" s="1159"/>
      <c r="O393" s="1326" t="s">
        <v>3722</v>
      </c>
      <c r="P393" s="1159"/>
      <c r="Q393" s="1154"/>
      <c r="R393" s="1154"/>
      <c r="S393" s="3965" t="s">
        <v>5029</v>
      </c>
      <c r="T393" s="1154"/>
      <c r="U393" s="1154"/>
    </row>
    <row r="394" spans="1:21" s="836" customFormat="1">
      <c r="A394" s="839">
        <v>385</v>
      </c>
      <c r="B394" s="1159"/>
      <c r="C394" s="1324" t="s">
        <v>5844</v>
      </c>
      <c r="D394" s="1160"/>
      <c r="E394" s="1160"/>
      <c r="F394" s="1160"/>
      <c r="G394" s="1720" t="s">
        <v>7685</v>
      </c>
      <c r="H394" s="1160"/>
      <c r="I394" s="1325" t="s">
        <v>5782</v>
      </c>
      <c r="J394" s="1326">
        <v>33</v>
      </c>
      <c r="K394" s="1326">
        <v>387</v>
      </c>
      <c r="L394" s="1472">
        <v>2198</v>
      </c>
      <c r="M394" s="1159"/>
      <c r="N394" s="1159"/>
      <c r="O394" s="1326" t="s">
        <v>3722</v>
      </c>
      <c r="P394" s="1159"/>
      <c r="Q394" s="1154"/>
      <c r="R394" s="1154"/>
      <c r="S394" s="3965"/>
      <c r="T394" s="1154"/>
      <c r="U394" s="1154"/>
    </row>
    <row r="395" spans="1:21" s="836" customFormat="1">
      <c r="A395" s="839">
        <v>386</v>
      </c>
      <c r="B395" s="1159"/>
      <c r="C395" s="1324" t="s">
        <v>5844</v>
      </c>
      <c r="D395" s="1160"/>
      <c r="E395" s="1160"/>
      <c r="F395" s="1160"/>
      <c r="G395" s="1720" t="s">
        <v>7685</v>
      </c>
      <c r="H395" s="1160"/>
      <c r="I395" s="1325" t="s">
        <v>5782</v>
      </c>
      <c r="J395" s="1326">
        <v>33</v>
      </c>
      <c r="K395" s="1326">
        <v>400</v>
      </c>
      <c r="L395" s="1472">
        <v>2336</v>
      </c>
      <c r="M395" s="1159"/>
      <c r="N395" s="1159"/>
      <c r="O395" s="1326" t="s">
        <v>3722</v>
      </c>
      <c r="P395" s="1159"/>
      <c r="Q395" s="1154"/>
      <c r="R395" s="1154"/>
      <c r="S395" s="3965"/>
      <c r="T395" s="1154"/>
      <c r="U395" s="1154"/>
    </row>
    <row r="396" spans="1:21" s="836" customFormat="1">
      <c r="A396" s="839">
        <v>387</v>
      </c>
      <c r="B396" s="1159"/>
      <c r="C396" s="1324" t="s">
        <v>5844</v>
      </c>
      <c r="D396" s="1160"/>
      <c r="E396" s="1160"/>
      <c r="F396" s="1160"/>
      <c r="G396" s="1720" t="s">
        <v>7685</v>
      </c>
      <c r="H396" s="1160"/>
      <c r="I396" s="1325" t="s">
        <v>5782</v>
      </c>
      <c r="J396" s="1326">
        <v>33</v>
      </c>
      <c r="K396" s="1326">
        <v>410</v>
      </c>
      <c r="L396" s="1472">
        <v>1478</v>
      </c>
      <c r="M396" s="1159"/>
      <c r="N396" s="1159"/>
      <c r="O396" s="1326" t="s">
        <v>3722</v>
      </c>
      <c r="P396" s="1159"/>
      <c r="Q396" s="1154"/>
      <c r="R396" s="1154"/>
      <c r="S396" s="3965"/>
      <c r="T396" s="1154"/>
      <c r="U396" s="1154"/>
    </row>
    <row r="397" spans="1:21" s="836" customFormat="1">
      <c r="A397" s="839">
        <v>388</v>
      </c>
      <c r="B397" s="1159"/>
      <c r="C397" s="1324" t="s">
        <v>5844</v>
      </c>
      <c r="D397" s="1160"/>
      <c r="E397" s="1160"/>
      <c r="F397" s="1160"/>
      <c r="G397" s="1720" t="s">
        <v>7685</v>
      </c>
      <c r="H397" s="1160"/>
      <c r="I397" s="1325" t="s">
        <v>5782</v>
      </c>
      <c r="J397" s="1326">
        <v>33</v>
      </c>
      <c r="K397" s="1326">
        <v>429</v>
      </c>
      <c r="L397" s="1472">
        <v>1356</v>
      </c>
      <c r="M397" s="1159"/>
      <c r="N397" s="1159"/>
      <c r="O397" s="1326" t="s">
        <v>3722</v>
      </c>
      <c r="P397" s="1159"/>
      <c r="Q397" s="1154"/>
      <c r="R397" s="1154"/>
      <c r="S397" s="3965"/>
      <c r="T397" s="1154"/>
      <c r="U397" s="1154"/>
    </row>
    <row r="398" spans="1:21" s="836" customFormat="1">
      <c r="A398" s="839">
        <v>389</v>
      </c>
      <c r="B398" s="1159"/>
      <c r="C398" s="1324" t="s">
        <v>5844</v>
      </c>
      <c r="D398" s="1160"/>
      <c r="E398" s="1160"/>
      <c r="F398" s="1160"/>
      <c r="G398" s="1720" t="s">
        <v>7685</v>
      </c>
      <c r="H398" s="1160"/>
      <c r="I398" s="1325" t="s">
        <v>5782</v>
      </c>
      <c r="J398" s="1326">
        <v>33</v>
      </c>
      <c r="K398" s="1326">
        <v>445</v>
      </c>
      <c r="L398" s="1472">
        <v>1318</v>
      </c>
      <c r="M398" s="1159"/>
      <c r="N398" s="1159"/>
      <c r="O398" s="1326" t="s">
        <v>3722</v>
      </c>
      <c r="P398" s="1159"/>
      <c r="Q398" s="1154"/>
      <c r="R398" s="1154"/>
      <c r="S398" s="3965"/>
      <c r="T398" s="1154"/>
      <c r="U398" s="1154"/>
    </row>
    <row r="399" spans="1:21" s="836" customFormat="1">
      <c r="A399" s="839">
        <v>390</v>
      </c>
      <c r="B399" s="1159"/>
      <c r="C399" s="1324" t="s">
        <v>5844</v>
      </c>
      <c r="D399" s="1160"/>
      <c r="E399" s="1160"/>
      <c r="F399" s="1160"/>
      <c r="G399" s="1720" t="s">
        <v>7685</v>
      </c>
      <c r="H399" s="1160"/>
      <c r="I399" s="1325" t="s">
        <v>5782</v>
      </c>
      <c r="J399" s="1326">
        <v>33</v>
      </c>
      <c r="K399" s="1326">
        <v>444</v>
      </c>
      <c r="L399" s="1472">
        <v>1449</v>
      </c>
      <c r="M399" s="1159"/>
      <c r="N399" s="1159"/>
      <c r="O399" s="1326" t="s">
        <v>3722</v>
      </c>
      <c r="P399" s="1159"/>
      <c r="Q399" s="1154"/>
      <c r="R399" s="1154"/>
      <c r="S399" s="3965"/>
      <c r="T399" s="1154"/>
      <c r="U399" s="1154"/>
    </row>
    <row r="400" spans="1:21" s="836" customFormat="1">
      <c r="A400" s="839">
        <v>391</v>
      </c>
      <c r="B400" s="1159"/>
      <c r="C400" s="1324" t="s">
        <v>5845</v>
      </c>
      <c r="D400" s="1160"/>
      <c r="E400" s="1160"/>
      <c r="F400" s="1160"/>
      <c r="G400" s="1720" t="s">
        <v>7685</v>
      </c>
      <c r="H400" s="1160"/>
      <c r="I400" s="1325" t="s">
        <v>5782</v>
      </c>
      <c r="J400" s="1326">
        <v>33</v>
      </c>
      <c r="K400" s="1326">
        <v>443</v>
      </c>
      <c r="L400" s="1472">
        <v>1045</v>
      </c>
      <c r="M400" s="1159"/>
      <c r="N400" s="1159"/>
      <c r="O400" s="1326" t="s">
        <v>3722</v>
      </c>
      <c r="P400" s="1159"/>
      <c r="Q400" s="1154"/>
      <c r="R400" s="1154"/>
      <c r="S400" s="3965" t="s">
        <v>5030</v>
      </c>
      <c r="T400" s="1154"/>
      <c r="U400" s="1154"/>
    </row>
    <row r="401" spans="1:21" s="836" customFormat="1">
      <c r="A401" s="839">
        <v>392</v>
      </c>
      <c r="B401" s="1159"/>
      <c r="C401" s="1324" t="s">
        <v>5845</v>
      </c>
      <c r="D401" s="1160"/>
      <c r="E401" s="1160"/>
      <c r="F401" s="1160"/>
      <c r="G401" s="1720" t="s">
        <v>7685</v>
      </c>
      <c r="H401" s="1160"/>
      <c r="I401" s="1325" t="s">
        <v>5782</v>
      </c>
      <c r="J401" s="1326">
        <v>33</v>
      </c>
      <c r="K401" s="1326">
        <v>453</v>
      </c>
      <c r="L401" s="1472">
        <v>624</v>
      </c>
      <c r="M401" s="1159"/>
      <c r="N401" s="1159"/>
      <c r="O401" s="1326" t="s">
        <v>3722</v>
      </c>
      <c r="P401" s="1159"/>
      <c r="Q401" s="1154"/>
      <c r="R401" s="1154"/>
      <c r="S401" s="3965"/>
      <c r="T401" s="1154"/>
      <c r="U401" s="1154"/>
    </row>
    <row r="402" spans="1:21" s="836" customFormat="1">
      <c r="A402" s="839">
        <v>393</v>
      </c>
      <c r="B402" s="1159"/>
      <c r="C402" s="1324" t="s">
        <v>5845</v>
      </c>
      <c r="D402" s="1160"/>
      <c r="E402" s="1160"/>
      <c r="F402" s="1160"/>
      <c r="G402" s="1720" t="s">
        <v>7685</v>
      </c>
      <c r="H402" s="1160"/>
      <c r="I402" s="1325" t="s">
        <v>5782</v>
      </c>
      <c r="J402" s="1326">
        <v>33</v>
      </c>
      <c r="K402" s="1326">
        <v>474</v>
      </c>
      <c r="L402" s="1472">
        <v>932</v>
      </c>
      <c r="M402" s="1159"/>
      <c r="N402" s="1159"/>
      <c r="O402" s="1326" t="s">
        <v>3722</v>
      </c>
      <c r="P402" s="1159"/>
      <c r="Q402" s="1154"/>
      <c r="R402" s="1154"/>
      <c r="S402" s="3965"/>
      <c r="T402" s="1154"/>
      <c r="U402" s="1154"/>
    </row>
    <row r="403" spans="1:21" s="836" customFormat="1">
      <c r="A403" s="839">
        <v>394</v>
      </c>
      <c r="B403" s="1159"/>
      <c r="C403" s="1324" t="s">
        <v>5845</v>
      </c>
      <c r="D403" s="1160"/>
      <c r="E403" s="1160"/>
      <c r="F403" s="1160"/>
      <c r="G403" s="1720" t="s">
        <v>7685</v>
      </c>
      <c r="H403" s="1160"/>
      <c r="I403" s="1325" t="s">
        <v>5782</v>
      </c>
      <c r="J403" s="1326">
        <v>33</v>
      </c>
      <c r="K403" s="1326">
        <v>475</v>
      </c>
      <c r="L403" s="1472">
        <v>1571</v>
      </c>
      <c r="M403" s="1159"/>
      <c r="N403" s="1159"/>
      <c r="O403" s="1326" t="s">
        <v>3722</v>
      </c>
      <c r="P403" s="1159"/>
      <c r="Q403" s="1154"/>
      <c r="R403" s="1154"/>
      <c r="S403" s="3965"/>
      <c r="T403" s="1154"/>
      <c r="U403" s="1154"/>
    </row>
    <row r="404" spans="1:21" s="836" customFormat="1">
      <c r="A404" s="839">
        <v>395</v>
      </c>
      <c r="B404" s="1159"/>
      <c r="C404" s="1324" t="s">
        <v>5845</v>
      </c>
      <c r="D404" s="1160"/>
      <c r="E404" s="1160"/>
      <c r="F404" s="1160"/>
      <c r="G404" s="1720" t="s">
        <v>7685</v>
      </c>
      <c r="H404" s="1160"/>
      <c r="I404" s="1325" t="s">
        <v>5782</v>
      </c>
      <c r="J404" s="1326">
        <v>33</v>
      </c>
      <c r="K404" s="1326">
        <v>463</v>
      </c>
      <c r="L404" s="1472">
        <v>1763</v>
      </c>
      <c r="M404" s="1159"/>
      <c r="N404" s="1159"/>
      <c r="O404" s="1326" t="s">
        <v>3722</v>
      </c>
      <c r="P404" s="1159"/>
      <c r="Q404" s="1154"/>
      <c r="R404" s="1154"/>
      <c r="S404" s="3965"/>
      <c r="T404" s="1154"/>
      <c r="U404" s="1154"/>
    </row>
    <row r="405" spans="1:21" s="836" customFormat="1">
      <c r="A405" s="839">
        <v>396</v>
      </c>
      <c r="B405" s="1159"/>
      <c r="C405" s="1324" t="s">
        <v>5846</v>
      </c>
      <c r="D405" s="1160"/>
      <c r="E405" s="1160"/>
      <c r="F405" s="1160"/>
      <c r="G405" s="1720" t="s">
        <v>7685</v>
      </c>
      <c r="H405" s="1160"/>
      <c r="I405" s="1325" t="s">
        <v>5782</v>
      </c>
      <c r="J405" s="1326">
        <v>33</v>
      </c>
      <c r="K405" s="1326">
        <v>344</v>
      </c>
      <c r="L405" s="1472">
        <v>1329</v>
      </c>
      <c r="M405" s="1159"/>
      <c r="N405" s="1159"/>
      <c r="O405" s="1326" t="s">
        <v>3722</v>
      </c>
      <c r="P405" s="1159"/>
      <c r="Q405" s="1154"/>
      <c r="R405" s="1154"/>
      <c r="S405" s="3965" t="s">
        <v>5031</v>
      </c>
      <c r="T405" s="1154"/>
      <c r="U405" s="1154"/>
    </row>
    <row r="406" spans="1:21" s="836" customFormat="1">
      <c r="A406" s="839">
        <v>397</v>
      </c>
      <c r="B406" s="1159"/>
      <c r="C406" s="1324" t="s">
        <v>5846</v>
      </c>
      <c r="D406" s="1160"/>
      <c r="E406" s="1160"/>
      <c r="F406" s="1160"/>
      <c r="G406" s="1720" t="s">
        <v>7685</v>
      </c>
      <c r="H406" s="1160"/>
      <c r="I406" s="1325" t="s">
        <v>5782</v>
      </c>
      <c r="J406" s="1326">
        <v>33</v>
      </c>
      <c r="K406" s="1326">
        <v>363</v>
      </c>
      <c r="L406" s="1472">
        <v>1102</v>
      </c>
      <c r="M406" s="1159"/>
      <c r="N406" s="1159"/>
      <c r="O406" s="1326" t="s">
        <v>3722</v>
      </c>
      <c r="P406" s="1159"/>
      <c r="Q406" s="1154"/>
      <c r="R406" s="1154"/>
      <c r="S406" s="3965"/>
      <c r="T406" s="1154"/>
      <c r="U406" s="1154"/>
    </row>
    <row r="407" spans="1:21" s="836" customFormat="1">
      <c r="A407" s="839">
        <v>398</v>
      </c>
      <c r="B407" s="1159"/>
      <c r="C407" s="1324" t="s">
        <v>5846</v>
      </c>
      <c r="D407" s="1160"/>
      <c r="E407" s="1160"/>
      <c r="F407" s="1160"/>
      <c r="G407" s="1720" t="s">
        <v>7685</v>
      </c>
      <c r="H407" s="1160"/>
      <c r="I407" s="1325" t="s">
        <v>5782</v>
      </c>
      <c r="J407" s="1326">
        <v>33</v>
      </c>
      <c r="K407" s="1326">
        <v>430</v>
      </c>
      <c r="L407" s="1472">
        <v>2071</v>
      </c>
      <c r="M407" s="1159"/>
      <c r="N407" s="1159"/>
      <c r="O407" s="1326" t="s">
        <v>3722</v>
      </c>
      <c r="P407" s="1159"/>
      <c r="Q407" s="1154"/>
      <c r="R407" s="1154"/>
      <c r="S407" s="3965"/>
      <c r="T407" s="1154"/>
      <c r="U407" s="1154"/>
    </row>
    <row r="408" spans="1:21" s="836" customFormat="1">
      <c r="A408" s="839">
        <v>399</v>
      </c>
      <c r="B408" s="1159"/>
      <c r="C408" s="1324" t="s">
        <v>5847</v>
      </c>
      <c r="D408" s="1160"/>
      <c r="E408" s="1160"/>
      <c r="F408" s="1160"/>
      <c r="G408" s="1720" t="s">
        <v>7685</v>
      </c>
      <c r="H408" s="1160"/>
      <c r="I408" s="1325" t="s">
        <v>5782</v>
      </c>
      <c r="J408" s="1328">
        <v>13</v>
      </c>
      <c r="K408" s="1328">
        <v>253</v>
      </c>
      <c r="L408" s="1472">
        <v>620.4</v>
      </c>
      <c r="M408" s="1159"/>
      <c r="N408" s="1159"/>
      <c r="O408" s="1326" t="s">
        <v>3722</v>
      </c>
      <c r="P408" s="1159"/>
      <c r="Q408" s="1154"/>
      <c r="R408" s="1154"/>
      <c r="S408" s="3965" t="s">
        <v>5032</v>
      </c>
      <c r="T408" s="1154"/>
      <c r="U408" s="1154"/>
    </row>
    <row r="409" spans="1:21" s="836" customFormat="1">
      <c r="A409" s="839">
        <v>400</v>
      </c>
      <c r="B409" s="1159"/>
      <c r="C409" s="1324" t="s">
        <v>5847</v>
      </c>
      <c r="D409" s="1160"/>
      <c r="E409" s="1160"/>
      <c r="F409" s="1160"/>
      <c r="G409" s="1720" t="s">
        <v>7685</v>
      </c>
      <c r="H409" s="1160"/>
      <c r="I409" s="1325" t="s">
        <v>5782</v>
      </c>
      <c r="J409" s="1328">
        <v>13</v>
      </c>
      <c r="K409" s="1328">
        <v>254</v>
      </c>
      <c r="L409" s="1472">
        <v>437.8</v>
      </c>
      <c r="M409" s="1159"/>
      <c r="N409" s="1159"/>
      <c r="O409" s="1326" t="s">
        <v>3722</v>
      </c>
      <c r="P409" s="1159"/>
      <c r="Q409" s="1154"/>
      <c r="R409" s="1154"/>
      <c r="S409" s="3965"/>
      <c r="T409" s="1154"/>
      <c r="U409" s="1154"/>
    </row>
    <row r="410" spans="1:21" s="836" customFormat="1">
      <c r="A410" s="839">
        <v>401</v>
      </c>
      <c r="B410" s="1159"/>
      <c r="C410" s="1324" t="s">
        <v>5847</v>
      </c>
      <c r="D410" s="1160"/>
      <c r="E410" s="1160"/>
      <c r="F410" s="1160"/>
      <c r="G410" s="1720" t="s">
        <v>7685</v>
      </c>
      <c r="H410" s="1160"/>
      <c r="I410" s="1325" t="s">
        <v>5782</v>
      </c>
      <c r="J410" s="1328">
        <v>13</v>
      </c>
      <c r="K410" s="1328">
        <v>255</v>
      </c>
      <c r="L410" s="1472">
        <v>452.8</v>
      </c>
      <c r="M410" s="1159"/>
      <c r="N410" s="1159"/>
      <c r="O410" s="1326" t="s">
        <v>3722</v>
      </c>
      <c r="P410" s="1159"/>
      <c r="Q410" s="1154"/>
      <c r="R410" s="1154"/>
      <c r="S410" s="3965"/>
      <c r="T410" s="1154"/>
      <c r="U410" s="1154"/>
    </row>
    <row r="411" spans="1:21" s="836" customFormat="1">
      <c r="A411" s="839">
        <v>402</v>
      </c>
      <c r="B411" s="1159"/>
      <c r="C411" s="1324" t="s">
        <v>5847</v>
      </c>
      <c r="D411" s="1160"/>
      <c r="E411" s="1160"/>
      <c r="F411" s="1160"/>
      <c r="G411" s="1720" t="s">
        <v>7685</v>
      </c>
      <c r="H411" s="1160"/>
      <c r="I411" s="1325" t="s">
        <v>5782</v>
      </c>
      <c r="J411" s="1328">
        <v>14</v>
      </c>
      <c r="K411" s="1328">
        <v>185</v>
      </c>
      <c r="L411" s="1472">
        <v>51.3</v>
      </c>
      <c r="M411" s="1159"/>
      <c r="N411" s="1159"/>
      <c r="O411" s="1326" t="s">
        <v>3722</v>
      </c>
      <c r="P411" s="1159"/>
      <c r="Q411" s="1154"/>
      <c r="R411" s="1154"/>
      <c r="S411" s="3965"/>
      <c r="T411" s="1154"/>
      <c r="U411" s="1154"/>
    </row>
    <row r="412" spans="1:21" s="836" customFormat="1">
      <c r="A412" s="839">
        <v>403</v>
      </c>
      <c r="B412" s="1159"/>
      <c r="C412" s="1324" t="s">
        <v>5847</v>
      </c>
      <c r="D412" s="1160"/>
      <c r="E412" s="1160"/>
      <c r="F412" s="1160"/>
      <c r="G412" s="1720" t="s">
        <v>7685</v>
      </c>
      <c r="H412" s="1160"/>
      <c r="I412" s="1325" t="s">
        <v>5782</v>
      </c>
      <c r="J412" s="1328">
        <v>14</v>
      </c>
      <c r="K412" s="1328">
        <v>196</v>
      </c>
      <c r="L412" s="1472">
        <v>373.7</v>
      </c>
      <c r="M412" s="1159"/>
      <c r="N412" s="1159"/>
      <c r="O412" s="1326" t="s">
        <v>3722</v>
      </c>
      <c r="P412" s="1159"/>
      <c r="Q412" s="1154"/>
      <c r="R412" s="1154"/>
      <c r="S412" s="3965"/>
      <c r="T412" s="1154"/>
      <c r="U412" s="1154"/>
    </row>
    <row r="413" spans="1:21" s="836" customFormat="1" ht="47.25">
      <c r="A413" s="839">
        <v>404</v>
      </c>
      <c r="B413" s="1159"/>
      <c r="C413" s="1324" t="s">
        <v>5848</v>
      </c>
      <c r="D413" s="1160"/>
      <c r="E413" s="1160"/>
      <c r="F413" s="1160"/>
      <c r="G413" s="1720" t="s">
        <v>7685</v>
      </c>
      <c r="H413" s="1160"/>
      <c r="I413" s="1325" t="s">
        <v>5782</v>
      </c>
      <c r="J413" s="1329">
        <v>14</v>
      </c>
      <c r="K413" s="1329">
        <v>161</v>
      </c>
      <c r="L413" s="1472">
        <v>53.3</v>
      </c>
      <c r="M413" s="1159"/>
      <c r="N413" s="1159"/>
      <c r="O413" s="1326" t="s">
        <v>3722</v>
      </c>
      <c r="P413" s="1159"/>
      <c r="Q413" s="1154"/>
      <c r="R413" s="1154"/>
      <c r="S413" s="1330" t="s">
        <v>5033</v>
      </c>
      <c r="T413" s="1154"/>
      <c r="U413" s="1154"/>
    </row>
    <row r="414" spans="1:21" s="836" customFormat="1">
      <c r="A414" s="839">
        <v>405</v>
      </c>
      <c r="B414" s="1159"/>
      <c r="C414" s="1324" t="s">
        <v>5848</v>
      </c>
      <c r="D414" s="1160"/>
      <c r="E414" s="1160"/>
      <c r="F414" s="1160"/>
      <c r="G414" s="1720" t="s">
        <v>7685</v>
      </c>
      <c r="H414" s="1160"/>
      <c r="I414" s="1325" t="s">
        <v>5782</v>
      </c>
      <c r="J414" s="1331">
        <v>14</v>
      </c>
      <c r="K414" s="1331">
        <v>215</v>
      </c>
      <c r="L414" s="1474">
        <v>1401.9</v>
      </c>
      <c r="M414" s="1159"/>
      <c r="N414" s="1159"/>
      <c r="O414" s="1326" t="s">
        <v>3722</v>
      </c>
      <c r="P414" s="1159"/>
      <c r="Q414" s="1154"/>
      <c r="R414" s="1154"/>
      <c r="S414" s="1330"/>
      <c r="T414" s="1154"/>
      <c r="U414" s="1154"/>
    </row>
    <row r="415" spans="1:21" s="836" customFormat="1">
      <c r="A415" s="839">
        <v>406</v>
      </c>
      <c r="B415" s="1159"/>
      <c r="C415" s="1324" t="s">
        <v>5849</v>
      </c>
      <c r="D415" s="1160"/>
      <c r="E415" s="1160"/>
      <c r="F415" s="1160"/>
      <c r="G415" s="1720" t="s">
        <v>7685</v>
      </c>
      <c r="H415" s="1160"/>
      <c r="I415" s="1325" t="s">
        <v>5782</v>
      </c>
      <c r="J415" s="1328">
        <v>14</v>
      </c>
      <c r="K415" s="1328">
        <v>154</v>
      </c>
      <c r="L415" s="1472">
        <v>401.3</v>
      </c>
      <c r="M415" s="1159"/>
      <c r="N415" s="1159"/>
      <c r="O415" s="1326" t="s">
        <v>3722</v>
      </c>
      <c r="P415" s="1159"/>
      <c r="Q415" s="1154"/>
      <c r="R415" s="1154"/>
      <c r="S415" s="3965" t="s">
        <v>5034</v>
      </c>
      <c r="T415" s="1154"/>
      <c r="U415" s="1154"/>
    </row>
    <row r="416" spans="1:21" s="836" customFormat="1">
      <c r="A416" s="839">
        <v>407</v>
      </c>
      <c r="B416" s="1159"/>
      <c r="C416" s="1324" t="s">
        <v>5849</v>
      </c>
      <c r="D416" s="1160"/>
      <c r="E416" s="1160"/>
      <c r="F416" s="1160"/>
      <c r="G416" s="1720" t="s">
        <v>7685</v>
      </c>
      <c r="H416" s="1160"/>
      <c r="I416" s="1325" t="s">
        <v>5782</v>
      </c>
      <c r="J416" s="1328">
        <v>14</v>
      </c>
      <c r="K416" s="1328">
        <v>155</v>
      </c>
      <c r="L416" s="1472">
        <v>370.3</v>
      </c>
      <c r="M416" s="1159"/>
      <c r="N416" s="1159"/>
      <c r="O416" s="1326" t="s">
        <v>3722</v>
      </c>
      <c r="P416" s="1159"/>
      <c r="Q416" s="1154"/>
      <c r="R416" s="1154"/>
      <c r="S416" s="3965"/>
      <c r="T416" s="1154"/>
      <c r="U416" s="1154"/>
    </row>
    <row r="417" spans="1:21" s="836" customFormat="1">
      <c r="A417" s="839">
        <v>408</v>
      </c>
      <c r="B417" s="1159"/>
      <c r="C417" s="1324" t="s">
        <v>5849</v>
      </c>
      <c r="D417" s="1160"/>
      <c r="E417" s="1160"/>
      <c r="F417" s="1160"/>
      <c r="G417" s="1720" t="s">
        <v>7685</v>
      </c>
      <c r="H417" s="1160"/>
      <c r="I417" s="1325" t="s">
        <v>5782</v>
      </c>
      <c r="J417" s="1328">
        <v>14</v>
      </c>
      <c r="K417" s="1328">
        <v>157</v>
      </c>
      <c r="L417" s="1472">
        <v>338.7</v>
      </c>
      <c r="M417" s="1159"/>
      <c r="N417" s="1159"/>
      <c r="O417" s="1326" t="s">
        <v>3722</v>
      </c>
      <c r="P417" s="1159"/>
      <c r="Q417" s="1154"/>
      <c r="R417" s="1154"/>
      <c r="S417" s="3965"/>
      <c r="T417" s="1154"/>
      <c r="U417" s="1154"/>
    </row>
    <row r="418" spans="1:21" s="836" customFormat="1">
      <c r="A418" s="839">
        <v>409</v>
      </c>
      <c r="B418" s="1159"/>
      <c r="C418" s="1324" t="s">
        <v>5850</v>
      </c>
      <c r="D418" s="1160"/>
      <c r="E418" s="1160"/>
      <c r="F418" s="1160"/>
      <c r="G418" s="1720" t="s">
        <v>7685</v>
      </c>
      <c r="H418" s="1160"/>
      <c r="I418" s="1325" t="s">
        <v>5782</v>
      </c>
      <c r="J418" s="1328">
        <v>13</v>
      </c>
      <c r="K418" s="1328">
        <v>273</v>
      </c>
      <c r="L418" s="1472">
        <v>504.6</v>
      </c>
      <c r="M418" s="1159"/>
      <c r="N418" s="1159"/>
      <c r="O418" s="1326" t="s">
        <v>3722</v>
      </c>
      <c r="P418" s="1159"/>
      <c r="Q418" s="1154"/>
      <c r="R418" s="1154"/>
      <c r="S418" s="3965" t="s">
        <v>5035</v>
      </c>
      <c r="T418" s="1154"/>
      <c r="U418" s="1154"/>
    </row>
    <row r="419" spans="1:21" s="836" customFormat="1">
      <c r="A419" s="839">
        <v>410</v>
      </c>
      <c r="B419" s="1159"/>
      <c r="C419" s="1324" t="s">
        <v>5850</v>
      </c>
      <c r="D419" s="1160"/>
      <c r="E419" s="1160"/>
      <c r="F419" s="1160"/>
      <c r="G419" s="1720" t="s">
        <v>7685</v>
      </c>
      <c r="H419" s="1160"/>
      <c r="I419" s="1325" t="s">
        <v>5782</v>
      </c>
      <c r="J419" s="1328">
        <v>13</v>
      </c>
      <c r="K419" s="1328">
        <v>292</v>
      </c>
      <c r="L419" s="1472">
        <v>352.8</v>
      </c>
      <c r="M419" s="1159"/>
      <c r="N419" s="1159"/>
      <c r="O419" s="1326" t="s">
        <v>3722</v>
      </c>
      <c r="P419" s="1159"/>
      <c r="Q419" s="1154"/>
      <c r="R419" s="1154"/>
      <c r="S419" s="3965"/>
      <c r="T419" s="1154"/>
      <c r="U419" s="1154"/>
    </row>
    <row r="420" spans="1:21" s="836" customFormat="1">
      <c r="A420" s="839">
        <v>411</v>
      </c>
      <c r="B420" s="1159"/>
      <c r="C420" s="1324" t="s">
        <v>5850</v>
      </c>
      <c r="D420" s="1160"/>
      <c r="E420" s="1160"/>
      <c r="F420" s="1160"/>
      <c r="G420" s="1720" t="s">
        <v>7685</v>
      </c>
      <c r="H420" s="1160"/>
      <c r="I420" s="1325" t="s">
        <v>5782</v>
      </c>
      <c r="J420" s="1328">
        <v>13</v>
      </c>
      <c r="K420" s="1328">
        <v>312</v>
      </c>
      <c r="L420" s="1475">
        <v>38.9</v>
      </c>
      <c r="M420" s="1159"/>
      <c r="N420" s="1159"/>
      <c r="O420" s="1326" t="s">
        <v>3722</v>
      </c>
      <c r="P420" s="1159"/>
      <c r="Q420" s="1154"/>
      <c r="R420" s="1154"/>
      <c r="S420" s="3965"/>
      <c r="T420" s="1154"/>
      <c r="U420" s="1154"/>
    </row>
    <row r="421" spans="1:21" s="836" customFormat="1">
      <c r="A421" s="839">
        <v>412</v>
      </c>
      <c r="B421" s="1159"/>
      <c r="C421" s="1324" t="s">
        <v>5850</v>
      </c>
      <c r="D421" s="1160"/>
      <c r="E421" s="1160"/>
      <c r="F421" s="1160"/>
      <c r="G421" s="1720" t="s">
        <v>7685</v>
      </c>
      <c r="H421" s="1160"/>
      <c r="I421" s="1325" t="s">
        <v>5782</v>
      </c>
      <c r="J421" s="1328">
        <v>13</v>
      </c>
      <c r="K421" s="1328">
        <v>345</v>
      </c>
      <c r="L421" s="1472">
        <v>250</v>
      </c>
      <c r="M421" s="1159"/>
      <c r="N421" s="1159"/>
      <c r="O421" s="1326" t="s">
        <v>3722</v>
      </c>
      <c r="P421" s="1159"/>
      <c r="Q421" s="1154"/>
      <c r="R421" s="1154"/>
      <c r="S421" s="3965"/>
      <c r="T421" s="1154"/>
      <c r="U421" s="1154"/>
    </row>
    <row r="422" spans="1:21" s="836" customFormat="1">
      <c r="A422" s="839">
        <v>413</v>
      </c>
      <c r="B422" s="1159"/>
      <c r="C422" s="1324" t="s">
        <v>5850</v>
      </c>
      <c r="D422" s="1160"/>
      <c r="E422" s="1160"/>
      <c r="F422" s="1160"/>
      <c r="G422" s="1720" t="s">
        <v>7685</v>
      </c>
      <c r="H422" s="1160"/>
      <c r="I422" s="1325" t="s">
        <v>5782</v>
      </c>
      <c r="J422" s="1328">
        <v>13</v>
      </c>
      <c r="K422" s="1328">
        <v>346</v>
      </c>
      <c r="L422" s="1472">
        <v>302.60000000000002</v>
      </c>
      <c r="M422" s="1159"/>
      <c r="N422" s="1159"/>
      <c r="O422" s="1326" t="s">
        <v>3722</v>
      </c>
      <c r="P422" s="1159"/>
      <c r="Q422" s="1154"/>
      <c r="R422" s="1154"/>
      <c r="S422" s="3965"/>
      <c r="T422" s="1154"/>
      <c r="U422" s="1154"/>
    </row>
    <row r="423" spans="1:21" s="836" customFormat="1" ht="31.5">
      <c r="A423" s="839">
        <v>414</v>
      </c>
      <c r="B423" s="1159"/>
      <c r="C423" s="1324" t="s">
        <v>5851</v>
      </c>
      <c r="D423" s="1160"/>
      <c r="E423" s="1160"/>
      <c r="F423" s="1160"/>
      <c r="G423" s="1720" t="s">
        <v>7685</v>
      </c>
      <c r="H423" s="1160"/>
      <c r="I423" s="1325" t="s">
        <v>5782</v>
      </c>
      <c r="J423" s="1328">
        <v>13</v>
      </c>
      <c r="K423" s="1328">
        <v>274</v>
      </c>
      <c r="L423" s="1472">
        <v>300.7</v>
      </c>
      <c r="M423" s="1159"/>
      <c r="N423" s="1159"/>
      <c r="O423" s="1326" t="s">
        <v>5036</v>
      </c>
      <c r="P423" s="1159"/>
      <c r="Q423" s="1154"/>
      <c r="R423" s="1154"/>
      <c r="S423" s="3965" t="s">
        <v>5037</v>
      </c>
      <c r="T423" s="1154"/>
      <c r="U423" s="1154"/>
    </row>
    <row r="424" spans="1:21" s="836" customFormat="1" ht="31.5">
      <c r="A424" s="839">
        <v>415</v>
      </c>
      <c r="B424" s="1159"/>
      <c r="C424" s="1324" t="s">
        <v>5851</v>
      </c>
      <c r="D424" s="1160"/>
      <c r="E424" s="1160"/>
      <c r="F424" s="1160"/>
      <c r="G424" s="1720" t="s">
        <v>7685</v>
      </c>
      <c r="H424" s="1160"/>
      <c r="I424" s="1325" t="s">
        <v>5782</v>
      </c>
      <c r="J424" s="1328">
        <v>13</v>
      </c>
      <c r="K424" s="1328">
        <v>313</v>
      </c>
      <c r="L424" s="1472">
        <v>120.1</v>
      </c>
      <c r="M424" s="1159"/>
      <c r="N424" s="1159"/>
      <c r="O424" s="1326" t="s">
        <v>5036</v>
      </c>
      <c r="P424" s="1159"/>
      <c r="Q424" s="1154"/>
      <c r="R424" s="1154"/>
      <c r="S424" s="3965"/>
      <c r="T424" s="1154"/>
      <c r="U424" s="1154"/>
    </row>
    <row r="425" spans="1:21" s="836" customFormat="1" ht="31.5">
      <c r="A425" s="839">
        <v>416</v>
      </c>
      <c r="B425" s="1159"/>
      <c r="C425" s="1324" t="s">
        <v>5851</v>
      </c>
      <c r="D425" s="1160"/>
      <c r="E425" s="1160"/>
      <c r="F425" s="1160"/>
      <c r="G425" s="1720" t="s">
        <v>7685</v>
      </c>
      <c r="H425" s="1160"/>
      <c r="I425" s="1325" t="s">
        <v>5782</v>
      </c>
      <c r="J425" s="1328">
        <v>13</v>
      </c>
      <c r="K425" s="1328">
        <v>360</v>
      </c>
      <c r="L425" s="1472">
        <v>440.4</v>
      </c>
      <c r="M425" s="1159"/>
      <c r="N425" s="1159"/>
      <c r="O425" s="1326" t="s">
        <v>5036</v>
      </c>
      <c r="P425" s="1159"/>
      <c r="Q425" s="1154"/>
      <c r="R425" s="1154"/>
      <c r="S425" s="3965"/>
      <c r="T425" s="1154"/>
      <c r="U425" s="1154"/>
    </row>
    <row r="426" spans="1:21" s="836" customFormat="1">
      <c r="A426" s="839">
        <v>417</v>
      </c>
      <c r="B426" s="1159"/>
      <c r="C426" s="1324" t="s">
        <v>5852</v>
      </c>
      <c r="D426" s="1160"/>
      <c r="E426" s="1160"/>
      <c r="F426" s="1160"/>
      <c r="G426" s="1720" t="s">
        <v>7685</v>
      </c>
      <c r="H426" s="1160"/>
      <c r="I426" s="1325" t="s">
        <v>5782</v>
      </c>
      <c r="J426" s="1328">
        <v>13</v>
      </c>
      <c r="K426" s="1328">
        <v>342</v>
      </c>
      <c r="L426" s="1472">
        <v>172.7</v>
      </c>
      <c r="M426" s="1159"/>
      <c r="N426" s="1159"/>
      <c r="O426" s="1326" t="s">
        <v>5038</v>
      </c>
      <c r="P426" s="1159"/>
      <c r="Q426" s="1154"/>
      <c r="R426" s="1154"/>
      <c r="S426" s="3965" t="s">
        <v>5039</v>
      </c>
      <c r="T426" s="1154"/>
      <c r="U426" s="1154"/>
    </row>
    <row r="427" spans="1:21" s="836" customFormat="1">
      <c r="A427" s="839">
        <v>418</v>
      </c>
      <c r="B427" s="1159"/>
      <c r="C427" s="1324" t="s">
        <v>5852</v>
      </c>
      <c r="D427" s="1160"/>
      <c r="E427" s="1160"/>
      <c r="F427" s="1160"/>
      <c r="G427" s="1720" t="s">
        <v>7685</v>
      </c>
      <c r="H427" s="1160"/>
      <c r="I427" s="1325" t="s">
        <v>5782</v>
      </c>
      <c r="J427" s="1328">
        <v>13</v>
      </c>
      <c r="K427" s="1328">
        <v>343</v>
      </c>
      <c r="L427" s="1472">
        <v>138.30000000000001</v>
      </c>
      <c r="M427" s="1159"/>
      <c r="N427" s="1159"/>
      <c r="O427" s="1326" t="s">
        <v>5038</v>
      </c>
      <c r="P427" s="1159"/>
      <c r="Q427" s="1154"/>
      <c r="R427" s="1154"/>
      <c r="S427" s="3965"/>
      <c r="T427" s="1154"/>
      <c r="U427" s="1154"/>
    </row>
    <row r="428" spans="1:21" s="836" customFormat="1">
      <c r="A428" s="839">
        <v>419</v>
      </c>
      <c r="B428" s="1159"/>
      <c r="C428" s="1324" t="s">
        <v>5852</v>
      </c>
      <c r="D428" s="1160"/>
      <c r="E428" s="1160"/>
      <c r="F428" s="1160"/>
      <c r="G428" s="1720" t="s">
        <v>7685</v>
      </c>
      <c r="H428" s="1160"/>
      <c r="I428" s="1325" t="s">
        <v>5782</v>
      </c>
      <c r="J428" s="1328">
        <v>13</v>
      </c>
      <c r="K428" s="1328">
        <v>344</v>
      </c>
      <c r="L428" s="1472">
        <v>213.7</v>
      </c>
      <c r="M428" s="1159"/>
      <c r="N428" s="1159"/>
      <c r="O428" s="1326" t="s">
        <v>5038</v>
      </c>
      <c r="P428" s="1159"/>
      <c r="Q428" s="1154"/>
      <c r="R428" s="1154"/>
      <c r="S428" s="3965"/>
      <c r="T428" s="1154"/>
      <c r="U428" s="1154"/>
    </row>
    <row r="429" spans="1:21" s="836" customFormat="1" ht="31.5">
      <c r="A429" s="839">
        <v>420</v>
      </c>
      <c r="B429" s="1159"/>
      <c r="C429" s="1324" t="s">
        <v>5853</v>
      </c>
      <c r="D429" s="1160"/>
      <c r="E429" s="1160"/>
      <c r="F429" s="1160"/>
      <c r="G429" s="1720" t="s">
        <v>7685</v>
      </c>
      <c r="H429" s="1160"/>
      <c r="I429" s="1325" t="s">
        <v>5782</v>
      </c>
      <c r="J429" s="1328">
        <v>14</v>
      </c>
      <c r="K429" s="1328">
        <v>202</v>
      </c>
      <c r="L429" s="1472">
        <v>450.2</v>
      </c>
      <c r="M429" s="1159"/>
      <c r="N429" s="1159"/>
      <c r="O429" s="1326" t="s">
        <v>5036</v>
      </c>
      <c r="P429" s="1159"/>
      <c r="Q429" s="1154"/>
      <c r="R429" s="1154"/>
      <c r="S429" s="3965" t="s">
        <v>5040</v>
      </c>
      <c r="T429" s="1154"/>
      <c r="U429" s="1154"/>
    </row>
    <row r="430" spans="1:21" s="836" customFormat="1" ht="31.5">
      <c r="A430" s="839">
        <v>421</v>
      </c>
      <c r="B430" s="1159"/>
      <c r="C430" s="1324" t="s">
        <v>5853</v>
      </c>
      <c r="D430" s="1160"/>
      <c r="E430" s="1160"/>
      <c r="F430" s="1160"/>
      <c r="G430" s="1720" t="s">
        <v>7685</v>
      </c>
      <c r="H430" s="1160"/>
      <c r="I430" s="1325" t="s">
        <v>5782</v>
      </c>
      <c r="J430" s="1328">
        <v>14</v>
      </c>
      <c r="K430" s="1328">
        <v>191</v>
      </c>
      <c r="L430" s="1472">
        <v>89.3</v>
      </c>
      <c r="M430" s="1159"/>
      <c r="N430" s="1159"/>
      <c r="O430" s="1326" t="s">
        <v>5036</v>
      </c>
      <c r="P430" s="1159"/>
      <c r="Q430" s="1154"/>
      <c r="R430" s="1154"/>
      <c r="S430" s="3965"/>
      <c r="T430" s="1154"/>
      <c r="U430" s="1154"/>
    </row>
    <row r="431" spans="1:21" s="836" customFormat="1">
      <c r="A431" s="839">
        <v>422</v>
      </c>
      <c r="B431" s="1159"/>
      <c r="C431" s="1324" t="s">
        <v>5854</v>
      </c>
      <c r="D431" s="1160"/>
      <c r="E431" s="1160"/>
      <c r="F431" s="1160"/>
      <c r="G431" s="1720" t="s">
        <v>7685</v>
      </c>
      <c r="H431" s="1160"/>
      <c r="I431" s="1325" t="s">
        <v>5782</v>
      </c>
      <c r="J431" s="1328">
        <v>20</v>
      </c>
      <c r="K431" s="1328">
        <v>5</v>
      </c>
      <c r="L431" s="1472">
        <v>789.9</v>
      </c>
      <c r="M431" s="1159"/>
      <c r="N431" s="1159"/>
      <c r="O431" s="1326" t="s">
        <v>3722</v>
      </c>
      <c r="P431" s="1159"/>
      <c r="Q431" s="1154"/>
      <c r="R431" s="1154"/>
      <c r="S431" s="3965" t="s">
        <v>5041</v>
      </c>
      <c r="T431" s="1154"/>
      <c r="U431" s="1154"/>
    </row>
    <row r="432" spans="1:21" s="836" customFormat="1">
      <c r="A432" s="839">
        <v>423</v>
      </c>
      <c r="B432" s="1159"/>
      <c r="C432" s="1324" t="s">
        <v>5854</v>
      </c>
      <c r="D432" s="1160"/>
      <c r="E432" s="1160"/>
      <c r="F432" s="1160"/>
      <c r="G432" s="1720" t="s">
        <v>7685</v>
      </c>
      <c r="H432" s="1160"/>
      <c r="I432" s="1325" t="s">
        <v>5782</v>
      </c>
      <c r="J432" s="1328">
        <v>20</v>
      </c>
      <c r="K432" s="1328">
        <v>6</v>
      </c>
      <c r="L432" s="1472">
        <v>1178.2</v>
      </c>
      <c r="M432" s="1159"/>
      <c r="N432" s="1159"/>
      <c r="O432" s="1326" t="s">
        <v>3722</v>
      </c>
      <c r="P432" s="1159"/>
      <c r="Q432" s="1154"/>
      <c r="R432" s="1154"/>
      <c r="S432" s="3965"/>
      <c r="T432" s="1154"/>
      <c r="U432" s="1154"/>
    </row>
    <row r="433" spans="1:21" s="836" customFormat="1" ht="31.5">
      <c r="A433" s="839">
        <v>424</v>
      </c>
      <c r="B433" s="1159"/>
      <c r="C433" s="1324" t="s">
        <v>5855</v>
      </c>
      <c r="D433" s="1160"/>
      <c r="E433" s="1160"/>
      <c r="F433" s="1160"/>
      <c r="G433" s="1720" t="s">
        <v>7685</v>
      </c>
      <c r="H433" s="1160"/>
      <c r="I433" s="1325" t="s">
        <v>5782</v>
      </c>
      <c r="J433" s="1328">
        <v>20</v>
      </c>
      <c r="K433" s="1328">
        <v>7</v>
      </c>
      <c r="L433" s="1472">
        <v>688.5</v>
      </c>
      <c r="M433" s="1159"/>
      <c r="N433" s="1159"/>
      <c r="O433" s="1326" t="s">
        <v>5042</v>
      </c>
      <c r="P433" s="1159"/>
      <c r="Q433" s="1154"/>
      <c r="R433" s="1154"/>
      <c r="S433" s="3965" t="s">
        <v>5043</v>
      </c>
      <c r="T433" s="1154"/>
      <c r="U433" s="1154"/>
    </row>
    <row r="434" spans="1:21" s="836" customFormat="1" ht="31.5">
      <c r="A434" s="839">
        <v>425</v>
      </c>
      <c r="B434" s="1159"/>
      <c r="C434" s="1324" t="s">
        <v>5855</v>
      </c>
      <c r="D434" s="1160"/>
      <c r="E434" s="1160"/>
      <c r="F434" s="1160"/>
      <c r="G434" s="1720" t="s">
        <v>7685</v>
      </c>
      <c r="H434" s="1160"/>
      <c r="I434" s="1325" t="s">
        <v>5782</v>
      </c>
      <c r="J434" s="1328">
        <v>20</v>
      </c>
      <c r="K434" s="1328">
        <v>11</v>
      </c>
      <c r="L434" s="1472">
        <v>565.79999999999995</v>
      </c>
      <c r="M434" s="1159"/>
      <c r="N434" s="1159"/>
      <c r="O434" s="1326" t="s">
        <v>5042</v>
      </c>
      <c r="P434" s="1159"/>
      <c r="Q434" s="1154"/>
      <c r="R434" s="1154"/>
      <c r="S434" s="3965"/>
      <c r="T434" s="1154"/>
      <c r="U434" s="1154"/>
    </row>
    <row r="435" spans="1:21" s="836" customFormat="1" ht="31.5">
      <c r="A435" s="839">
        <v>426</v>
      </c>
      <c r="B435" s="1159"/>
      <c r="C435" s="1324" t="s">
        <v>5856</v>
      </c>
      <c r="D435" s="1160"/>
      <c r="E435" s="1160"/>
      <c r="F435" s="1160"/>
      <c r="G435" s="1720" t="s">
        <v>7685</v>
      </c>
      <c r="H435" s="1160"/>
      <c r="I435" s="1325" t="s">
        <v>5782</v>
      </c>
      <c r="J435" s="1328">
        <v>14</v>
      </c>
      <c r="K435" s="1328">
        <v>224</v>
      </c>
      <c r="L435" s="1472">
        <v>389.2</v>
      </c>
      <c r="M435" s="1159"/>
      <c r="N435" s="1159"/>
      <c r="O435" s="1326" t="s">
        <v>5036</v>
      </c>
      <c r="P435" s="1159"/>
      <c r="Q435" s="1154"/>
      <c r="R435" s="1154"/>
      <c r="S435" s="3965" t="s">
        <v>5044</v>
      </c>
      <c r="T435" s="1154"/>
      <c r="U435" s="1154"/>
    </row>
    <row r="436" spans="1:21" s="836" customFormat="1" ht="31.5">
      <c r="A436" s="839">
        <v>427</v>
      </c>
      <c r="B436" s="1159"/>
      <c r="C436" s="1324" t="s">
        <v>5856</v>
      </c>
      <c r="D436" s="1160"/>
      <c r="E436" s="1160"/>
      <c r="F436" s="1160"/>
      <c r="G436" s="1720" t="s">
        <v>7685</v>
      </c>
      <c r="H436" s="1160"/>
      <c r="I436" s="1325" t="s">
        <v>5782</v>
      </c>
      <c r="J436" s="1328">
        <v>20</v>
      </c>
      <c r="K436" s="1328">
        <v>31</v>
      </c>
      <c r="L436" s="1472">
        <v>315.3</v>
      </c>
      <c r="M436" s="1159"/>
      <c r="N436" s="1159"/>
      <c r="O436" s="1326" t="s">
        <v>5036</v>
      </c>
      <c r="P436" s="1159"/>
      <c r="Q436" s="1154"/>
      <c r="R436" s="1154"/>
      <c r="S436" s="3965"/>
      <c r="T436" s="1154"/>
      <c r="U436" s="1154"/>
    </row>
    <row r="437" spans="1:21" s="836" customFormat="1" ht="31.5">
      <c r="A437" s="839">
        <v>428</v>
      </c>
      <c r="B437" s="1159"/>
      <c r="C437" s="1324" t="s">
        <v>5857</v>
      </c>
      <c r="D437" s="1160"/>
      <c r="E437" s="1160"/>
      <c r="F437" s="1160"/>
      <c r="G437" s="1720" t="s">
        <v>7685</v>
      </c>
      <c r="H437" s="1160"/>
      <c r="I437" s="1325" t="s">
        <v>5782</v>
      </c>
      <c r="J437" s="1328">
        <v>20</v>
      </c>
      <c r="K437" s="1328">
        <v>22</v>
      </c>
      <c r="L437" s="1472">
        <v>119</v>
      </c>
      <c r="M437" s="1159"/>
      <c r="N437" s="1159"/>
      <c r="O437" s="1326" t="s">
        <v>5036</v>
      </c>
      <c r="P437" s="1159"/>
      <c r="Q437" s="1154"/>
      <c r="R437" s="1154"/>
      <c r="S437" s="3965" t="s">
        <v>5045</v>
      </c>
      <c r="T437" s="1154"/>
      <c r="U437" s="1154"/>
    </row>
    <row r="438" spans="1:21" s="836" customFormat="1" ht="31.5">
      <c r="A438" s="839">
        <v>429</v>
      </c>
      <c r="B438" s="1159"/>
      <c r="C438" s="1324" t="s">
        <v>5857</v>
      </c>
      <c r="D438" s="1160"/>
      <c r="E438" s="1160"/>
      <c r="F438" s="1160"/>
      <c r="G438" s="1720" t="s">
        <v>7685</v>
      </c>
      <c r="H438" s="1160"/>
      <c r="I438" s="1325" t="s">
        <v>5782</v>
      </c>
      <c r="J438" s="1328">
        <v>20</v>
      </c>
      <c r="K438" s="1328">
        <v>60</v>
      </c>
      <c r="L438" s="1472">
        <v>252.2</v>
      </c>
      <c r="M438" s="1159"/>
      <c r="N438" s="1159"/>
      <c r="O438" s="1326" t="s">
        <v>5036</v>
      </c>
      <c r="P438" s="1159"/>
      <c r="Q438" s="1154"/>
      <c r="R438" s="1154"/>
      <c r="S438" s="3965"/>
      <c r="T438" s="1154"/>
      <c r="U438" s="1154"/>
    </row>
    <row r="439" spans="1:21" s="836" customFormat="1">
      <c r="A439" s="839">
        <v>430</v>
      </c>
      <c r="B439" s="1159"/>
      <c r="C439" s="1324" t="s">
        <v>5858</v>
      </c>
      <c r="D439" s="1160"/>
      <c r="E439" s="1160"/>
      <c r="F439" s="1160"/>
      <c r="G439" s="1720" t="s">
        <v>7685</v>
      </c>
      <c r="H439" s="1160"/>
      <c r="I439" s="1325" t="s">
        <v>5782</v>
      </c>
      <c r="J439" s="1328">
        <v>20</v>
      </c>
      <c r="K439" s="1328">
        <v>57</v>
      </c>
      <c r="L439" s="1472">
        <v>674.8</v>
      </c>
      <c r="M439" s="1159"/>
      <c r="N439" s="1159"/>
      <c r="O439" s="1326" t="s">
        <v>3722</v>
      </c>
      <c r="P439" s="1159"/>
      <c r="Q439" s="1154"/>
      <c r="R439" s="1154"/>
      <c r="S439" s="3965" t="s">
        <v>5046</v>
      </c>
      <c r="T439" s="1154"/>
      <c r="U439" s="1154"/>
    </row>
    <row r="440" spans="1:21" s="836" customFormat="1">
      <c r="A440" s="839">
        <v>431</v>
      </c>
      <c r="B440" s="1159"/>
      <c r="C440" s="1324" t="s">
        <v>5858</v>
      </c>
      <c r="D440" s="1160"/>
      <c r="E440" s="1160"/>
      <c r="F440" s="1160"/>
      <c r="G440" s="1720" t="s">
        <v>7685</v>
      </c>
      <c r="H440" s="1160"/>
      <c r="I440" s="1325" t="s">
        <v>5782</v>
      </c>
      <c r="J440" s="1328">
        <v>20</v>
      </c>
      <c r="K440" s="1328">
        <v>65</v>
      </c>
      <c r="L440" s="1472">
        <v>527.70000000000005</v>
      </c>
      <c r="M440" s="1159"/>
      <c r="N440" s="1159"/>
      <c r="O440" s="1326" t="s">
        <v>3722</v>
      </c>
      <c r="P440" s="1159"/>
      <c r="Q440" s="1154"/>
      <c r="R440" s="1154"/>
      <c r="S440" s="3965"/>
      <c r="T440" s="1154"/>
      <c r="U440" s="1154"/>
    </row>
    <row r="441" spans="1:21" s="836" customFormat="1">
      <c r="A441" s="839">
        <v>432</v>
      </c>
      <c r="B441" s="1159"/>
      <c r="C441" s="1324" t="s">
        <v>5858</v>
      </c>
      <c r="D441" s="1160"/>
      <c r="E441" s="1160"/>
      <c r="F441" s="1160"/>
      <c r="G441" s="1720" t="s">
        <v>7685</v>
      </c>
      <c r="H441" s="1160"/>
      <c r="I441" s="1325" t="s">
        <v>5782</v>
      </c>
      <c r="J441" s="1328">
        <v>20</v>
      </c>
      <c r="K441" s="1328">
        <v>66</v>
      </c>
      <c r="L441" s="1472">
        <v>698.8</v>
      </c>
      <c r="M441" s="1159"/>
      <c r="N441" s="1159"/>
      <c r="O441" s="1326" t="s">
        <v>3722</v>
      </c>
      <c r="P441" s="1159"/>
      <c r="Q441" s="1154"/>
      <c r="R441" s="1154"/>
      <c r="S441" s="3965"/>
      <c r="T441" s="1154"/>
      <c r="U441" s="1154"/>
    </row>
    <row r="442" spans="1:21" s="836" customFormat="1">
      <c r="A442" s="839">
        <v>433</v>
      </c>
      <c r="B442" s="1159"/>
      <c r="C442" s="1324" t="s">
        <v>5858</v>
      </c>
      <c r="D442" s="1160"/>
      <c r="E442" s="1160"/>
      <c r="F442" s="1160"/>
      <c r="G442" s="1720" t="s">
        <v>7685</v>
      </c>
      <c r="H442" s="1160"/>
      <c r="I442" s="1325" t="s">
        <v>5782</v>
      </c>
      <c r="J442" s="1328">
        <v>20</v>
      </c>
      <c r="K442" s="1328">
        <v>77</v>
      </c>
      <c r="L442" s="1472">
        <v>536.20000000000005</v>
      </c>
      <c r="M442" s="1159"/>
      <c r="N442" s="1159"/>
      <c r="O442" s="1326" t="s">
        <v>3722</v>
      </c>
      <c r="P442" s="1159"/>
      <c r="Q442" s="1154"/>
      <c r="R442" s="1154"/>
      <c r="S442" s="3965"/>
      <c r="T442" s="1154"/>
      <c r="U442" s="1154"/>
    </row>
    <row r="443" spans="1:21" s="836" customFormat="1">
      <c r="A443" s="839">
        <v>434</v>
      </c>
      <c r="B443" s="1159"/>
      <c r="C443" s="1324" t="s">
        <v>5858</v>
      </c>
      <c r="D443" s="1160"/>
      <c r="E443" s="1160"/>
      <c r="F443" s="1160"/>
      <c r="G443" s="1720" t="s">
        <v>7685</v>
      </c>
      <c r="H443" s="1160"/>
      <c r="I443" s="1325" t="s">
        <v>5782</v>
      </c>
      <c r="J443" s="1328">
        <v>20</v>
      </c>
      <c r="K443" s="1328">
        <v>84</v>
      </c>
      <c r="L443" s="1472">
        <v>983.8</v>
      </c>
      <c r="M443" s="1159"/>
      <c r="N443" s="1159"/>
      <c r="O443" s="1326" t="s">
        <v>3722</v>
      </c>
      <c r="P443" s="1159"/>
      <c r="Q443" s="1154"/>
      <c r="R443" s="1154"/>
      <c r="S443" s="3965"/>
      <c r="T443" s="1154"/>
      <c r="U443" s="1154"/>
    </row>
    <row r="444" spans="1:21" s="836" customFormat="1">
      <c r="A444" s="839">
        <v>435</v>
      </c>
      <c r="B444" s="1159"/>
      <c r="C444" s="1324" t="s">
        <v>5859</v>
      </c>
      <c r="D444" s="1160"/>
      <c r="E444" s="1160"/>
      <c r="F444" s="1160"/>
      <c r="G444" s="1720" t="s">
        <v>7685</v>
      </c>
      <c r="H444" s="1160"/>
      <c r="I444" s="1325" t="s">
        <v>5782</v>
      </c>
      <c r="J444" s="1328">
        <v>20</v>
      </c>
      <c r="K444" s="1328">
        <v>74</v>
      </c>
      <c r="L444" s="1472">
        <v>472.3</v>
      </c>
      <c r="M444" s="1159"/>
      <c r="N444" s="1159"/>
      <c r="O444" s="1326" t="s">
        <v>5038</v>
      </c>
      <c r="P444" s="1159"/>
      <c r="Q444" s="1154"/>
      <c r="R444" s="1154"/>
      <c r="S444" s="3965" t="s">
        <v>5047</v>
      </c>
      <c r="T444" s="1154"/>
      <c r="U444" s="1154"/>
    </row>
    <row r="445" spans="1:21" s="836" customFormat="1">
      <c r="A445" s="839">
        <v>436</v>
      </c>
      <c r="B445" s="1159"/>
      <c r="C445" s="1324" t="s">
        <v>5859</v>
      </c>
      <c r="D445" s="1160"/>
      <c r="E445" s="1160"/>
      <c r="F445" s="1160"/>
      <c r="G445" s="1720" t="s">
        <v>7685</v>
      </c>
      <c r="H445" s="1160"/>
      <c r="I445" s="1325" t="s">
        <v>5782</v>
      </c>
      <c r="J445" s="1328">
        <v>20</v>
      </c>
      <c r="K445" s="1328">
        <v>76</v>
      </c>
      <c r="L445" s="1472">
        <v>438.4</v>
      </c>
      <c r="M445" s="1159"/>
      <c r="N445" s="1159"/>
      <c r="O445" s="1326" t="s">
        <v>5038</v>
      </c>
      <c r="P445" s="1159"/>
      <c r="Q445" s="1154"/>
      <c r="R445" s="1154"/>
      <c r="S445" s="3965"/>
      <c r="T445" s="1154"/>
      <c r="U445" s="1154"/>
    </row>
    <row r="446" spans="1:21" s="836" customFormat="1">
      <c r="A446" s="839">
        <v>437</v>
      </c>
      <c r="B446" s="1159"/>
      <c r="C446" s="1324" t="s">
        <v>5859</v>
      </c>
      <c r="D446" s="1160"/>
      <c r="E446" s="1160"/>
      <c r="F446" s="1160"/>
      <c r="G446" s="1720" t="s">
        <v>7685</v>
      </c>
      <c r="H446" s="1160"/>
      <c r="I446" s="1325" t="s">
        <v>5782</v>
      </c>
      <c r="J446" s="1328">
        <v>14</v>
      </c>
      <c r="K446" s="1328">
        <v>192</v>
      </c>
      <c r="L446" s="1472">
        <v>187.5</v>
      </c>
      <c r="M446" s="1159"/>
      <c r="N446" s="1159"/>
      <c r="O446" s="1326" t="s">
        <v>5038</v>
      </c>
      <c r="P446" s="1159"/>
      <c r="Q446" s="1154"/>
      <c r="R446" s="1154"/>
      <c r="S446" s="3965"/>
      <c r="T446" s="1154"/>
      <c r="U446" s="1154"/>
    </row>
    <row r="447" spans="1:21" s="836" customFormat="1">
      <c r="A447" s="839">
        <v>438</v>
      </c>
      <c r="B447" s="1159"/>
      <c r="C447" s="1324" t="s">
        <v>5859</v>
      </c>
      <c r="D447" s="1160"/>
      <c r="E447" s="1160"/>
      <c r="F447" s="1160"/>
      <c r="G447" s="1720" t="s">
        <v>7685</v>
      </c>
      <c r="H447" s="1160"/>
      <c r="I447" s="1325" t="s">
        <v>5782</v>
      </c>
      <c r="J447" s="1328">
        <v>14</v>
      </c>
      <c r="K447" s="1328">
        <v>204</v>
      </c>
      <c r="L447" s="1472">
        <v>170</v>
      </c>
      <c r="M447" s="1159"/>
      <c r="N447" s="1159"/>
      <c r="O447" s="1326" t="s">
        <v>5038</v>
      </c>
      <c r="P447" s="1159"/>
      <c r="Q447" s="1154"/>
      <c r="R447" s="1154"/>
      <c r="S447" s="3965"/>
      <c r="T447" s="1154"/>
      <c r="U447" s="1154"/>
    </row>
    <row r="448" spans="1:21" s="836" customFormat="1" ht="31.5">
      <c r="A448" s="839">
        <v>439</v>
      </c>
      <c r="B448" s="1159"/>
      <c r="C448" s="1324" t="s">
        <v>5860</v>
      </c>
      <c r="D448" s="1160"/>
      <c r="E448" s="1160"/>
      <c r="F448" s="1160"/>
      <c r="G448" s="1720" t="s">
        <v>7685</v>
      </c>
      <c r="H448" s="1160"/>
      <c r="I448" s="1325" t="s">
        <v>5782</v>
      </c>
      <c r="J448" s="1328">
        <v>20</v>
      </c>
      <c r="K448" s="1328">
        <v>101</v>
      </c>
      <c r="L448" s="1472">
        <v>202</v>
      </c>
      <c r="M448" s="1159"/>
      <c r="N448" s="1159"/>
      <c r="O448" s="1326" t="s">
        <v>5048</v>
      </c>
      <c r="P448" s="1159"/>
      <c r="Q448" s="1154"/>
      <c r="R448" s="1154"/>
      <c r="S448" s="3966" t="s">
        <v>5049</v>
      </c>
      <c r="T448" s="1154"/>
      <c r="U448" s="1154"/>
    </row>
    <row r="449" spans="1:21" s="836" customFormat="1" ht="31.5">
      <c r="A449" s="839">
        <v>440</v>
      </c>
      <c r="B449" s="1159"/>
      <c r="C449" s="1324" t="s">
        <v>5860</v>
      </c>
      <c r="D449" s="1160"/>
      <c r="E449" s="1160"/>
      <c r="F449" s="1160"/>
      <c r="G449" s="1720" t="s">
        <v>7685</v>
      </c>
      <c r="H449" s="1160"/>
      <c r="I449" s="1325" t="s">
        <v>5782</v>
      </c>
      <c r="J449" s="1328">
        <v>20</v>
      </c>
      <c r="K449" s="1328">
        <v>113</v>
      </c>
      <c r="L449" s="1472">
        <v>293.3</v>
      </c>
      <c r="M449" s="1159"/>
      <c r="N449" s="1159"/>
      <c r="O449" s="1326" t="s">
        <v>5048</v>
      </c>
      <c r="P449" s="1159"/>
      <c r="Q449" s="1154"/>
      <c r="R449" s="1154"/>
      <c r="S449" s="3966"/>
      <c r="T449" s="1154"/>
      <c r="U449" s="1154"/>
    </row>
    <row r="450" spans="1:21" s="836" customFormat="1" ht="31.5">
      <c r="A450" s="839">
        <v>441</v>
      </c>
      <c r="B450" s="1159"/>
      <c r="C450" s="1324" t="s">
        <v>5860</v>
      </c>
      <c r="D450" s="1160"/>
      <c r="E450" s="1160"/>
      <c r="F450" s="1160"/>
      <c r="G450" s="1720" t="s">
        <v>7685</v>
      </c>
      <c r="H450" s="1160"/>
      <c r="I450" s="1325" t="s">
        <v>5782</v>
      </c>
      <c r="J450" s="1328">
        <v>20</v>
      </c>
      <c r="K450" s="1328">
        <v>112</v>
      </c>
      <c r="L450" s="1472">
        <v>320.89999999999998</v>
      </c>
      <c r="M450" s="1159"/>
      <c r="N450" s="1159"/>
      <c r="O450" s="1326" t="s">
        <v>5048</v>
      </c>
      <c r="P450" s="1159"/>
      <c r="Q450" s="1154"/>
      <c r="R450" s="1154"/>
      <c r="S450" s="3966"/>
      <c r="T450" s="1154"/>
      <c r="U450" s="1154"/>
    </row>
    <row r="451" spans="1:21" s="836" customFormat="1" ht="31.5">
      <c r="A451" s="839">
        <v>442</v>
      </c>
      <c r="B451" s="1159"/>
      <c r="C451" s="1324" t="s">
        <v>5860</v>
      </c>
      <c r="D451" s="1160"/>
      <c r="E451" s="1160"/>
      <c r="F451" s="1160"/>
      <c r="G451" s="1720" t="s">
        <v>7685</v>
      </c>
      <c r="H451" s="1160"/>
      <c r="I451" s="1325" t="s">
        <v>5782</v>
      </c>
      <c r="J451" s="1328">
        <v>20</v>
      </c>
      <c r="K451" s="1328">
        <v>114</v>
      </c>
      <c r="L451" s="1472">
        <v>492.1</v>
      </c>
      <c r="M451" s="1159"/>
      <c r="N451" s="1159"/>
      <c r="O451" s="1326" t="s">
        <v>5048</v>
      </c>
      <c r="P451" s="1159"/>
      <c r="Q451" s="1154"/>
      <c r="R451" s="1154"/>
      <c r="S451" s="3966"/>
      <c r="T451" s="1154"/>
      <c r="U451" s="1154"/>
    </row>
    <row r="452" spans="1:21" s="836" customFormat="1" ht="141.75">
      <c r="A452" s="839">
        <v>443</v>
      </c>
      <c r="B452" s="1159"/>
      <c r="C452" s="1324" t="s">
        <v>5861</v>
      </c>
      <c r="D452" s="1160"/>
      <c r="E452" s="1160"/>
      <c r="F452" s="1160"/>
      <c r="G452" s="1720" t="s">
        <v>7685</v>
      </c>
      <c r="H452" s="1160"/>
      <c r="I452" s="1325" t="s">
        <v>5782</v>
      </c>
      <c r="J452" s="1328">
        <v>20</v>
      </c>
      <c r="K452" s="1328">
        <v>115</v>
      </c>
      <c r="L452" s="1472">
        <v>803.9</v>
      </c>
      <c r="M452" s="1159"/>
      <c r="N452" s="1159"/>
      <c r="O452" s="1326" t="s">
        <v>5036</v>
      </c>
      <c r="P452" s="1159"/>
      <c r="Q452" s="1154"/>
      <c r="R452" s="1154"/>
      <c r="S452" s="1325" t="s">
        <v>5050</v>
      </c>
      <c r="T452" s="1154"/>
      <c r="U452" s="1154"/>
    </row>
    <row r="453" spans="1:21" s="836" customFormat="1">
      <c r="A453" s="839">
        <v>444</v>
      </c>
      <c r="B453" s="1159"/>
      <c r="C453" s="1324" t="s">
        <v>5862</v>
      </c>
      <c r="D453" s="1160"/>
      <c r="E453" s="1160"/>
      <c r="F453" s="1160"/>
      <c r="G453" s="1720" t="s">
        <v>7685</v>
      </c>
      <c r="H453" s="1160"/>
      <c r="I453" s="1325" t="s">
        <v>5782</v>
      </c>
      <c r="J453" s="1328">
        <v>20</v>
      </c>
      <c r="K453" s="1328">
        <v>156</v>
      </c>
      <c r="L453" s="1472">
        <v>857.4</v>
      </c>
      <c r="M453" s="1159"/>
      <c r="N453" s="1159"/>
      <c r="O453" s="1326" t="s">
        <v>3722</v>
      </c>
      <c r="P453" s="1159"/>
      <c r="Q453" s="1154"/>
      <c r="R453" s="1154"/>
      <c r="S453" s="3966" t="s">
        <v>5051</v>
      </c>
      <c r="T453" s="1154"/>
      <c r="U453" s="1154"/>
    </row>
    <row r="454" spans="1:21" s="836" customFormat="1">
      <c r="A454" s="839">
        <v>445</v>
      </c>
      <c r="B454" s="1159"/>
      <c r="C454" s="1324" t="s">
        <v>5862</v>
      </c>
      <c r="D454" s="1160"/>
      <c r="E454" s="1160"/>
      <c r="F454" s="1160"/>
      <c r="G454" s="1720" t="s">
        <v>7685</v>
      </c>
      <c r="H454" s="1160"/>
      <c r="I454" s="1325" t="s">
        <v>5782</v>
      </c>
      <c r="J454" s="1328">
        <v>20</v>
      </c>
      <c r="K454" s="1328">
        <v>157</v>
      </c>
      <c r="L454" s="1472">
        <v>609.70000000000005</v>
      </c>
      <c r="M454" s="1159"/>
      <c r="N454" s="1159"/>
      <c r="O454" s="1326" t="s">
        <v>3722</v>
      </c>
      <c r="P454" s="1159"/>
      <c r="Q454" s="1154"/>
      <c r="R454" s="1154"/>
      <c r="S454" s="3966"/>
      <c r="T454" s="1154"/>
      <c r="U454" s="1154"/>
    </row>
    <row r="455" spans="1:21" s="836" customFormat="1">
      <c r="A455" s="839">
        <v>446</v>
      </c>
      <c r="B455" s="1159"/>
      <c r="C455" s="1324" t="s">
        <v>5862</v>
      </c>
      <c r="D455" s="1160"/>
      <c r="E455" s="1160"/>
      <c r="F455" s="1160"/>
      <c r="G455" s="1720" t="s">
        <v>7685</v>
      </c>
      <c r="H455" s="1160"/>
      <c r="I455" s="1325" t="s">
        <v>5782</v>
      </c>
      <c r="J455" s="1328">
        <v>20</v>
      </c>
      <c r="K455" s="1328">
        <v>165</v>
      </c>
      <c r="L455" s="1472">
        <v>1585.3</v>
      </c>
      <c r="M455" s="1159"/>
      <c r="N455" s="1159"/>
      <c r="O455" s="1326" t="s">
        <v>3722</v>
      </c>
      <c r="P455" s="1159"/>
      <c r="Q455" s="1154"/>
      <c r="R455" s="1154"/>
      <c r="S455" s="3966"/>
      <c r="T455" s="1154"/>
      <c r="U455" s="1154"/>
    </row>
    <row r="456" spans="1:21" s="836" customFormat="1">
      <c r="A456" s="839">
        <v>447</v>
      </c>
      <c r="B456" s="1159"/>
      <c r="C456" s="1324" t="s">
        <v>5862</v>
      </c>
      <c r="D456" s="1160"/>
      <c r="E456" s="1160"/>
      <c r="F456" s="1160"/>
      <c r="G456" s="1720" t="s">
        <v>7685</v>
      </c>
      <c r="H456" s="1160"/>
      <c r="I456" s="1325" t="s">
        <v>5782</v>
      </c>
      <c r="J456" s="1328">
        <v>20</v>
      </c>
      <c r="K456" s="1328">
        <v>125</v>
      </c>
      <c r="L456" s="1472">
        <v>484.8</v>
      </c>
      <c r="M456" s="1159"/>
      <c r="N456" s="1159"/>
      <c r="O456" s="1326" t="s">
        <v>3722</v>
      </c>
      <c r="P456" s="1159"/>
      <c r="Q456" s="1154"/>
      <c r="R456" s="1154"/>
      <c r="S456" s="3966"/>
      <c r="T456" s="1154"/>
      <c r="U456" s="1154"/>
    </row>
    <row r="457" spans="1:21" s="836" customFormat="1">
      <c r="A457" s="839">
        <v>448</v>
      </c>
      <c r="B457" s="1159"/>
      <c r="C457" s="1324" t="s">
        <v>5862</v>
      </c>
      <c r="D457" s="1160"/>
      <c r="E457" s="1160"/>
      <c r="F457" s="1160"/>
      <c r="G457" s="1720" t="s">
        <v>7685</v>
      </c>
      <c r="H457" s="1160"/>
      <c r="I457" s="1325" t="s">
        <v>5782</v>
      </c>
      <c r="J457" s="1328">
        <v>20</v>
      </c>
      <c r="K457" s="1328">
        <v>184</v>
      </c>
      <c r="L457" s="1472">
        <v>850.3</v>
      </c>
      <c r="M457" s="1159"/>
      <c r="N457" s="1159"/>
      <c r="O457" s="1326" t="s">
        <v>3722</v>
      </c>
      <c r="P457" s="1159"/>
      <c r="Q457" s="1154"/>
      <c r="R457" s="1154"/>
      <c r="S457" s="3966"/>
      <c r="T457" s="1154"/>
      <c r="U457" s="1154"/>
    </row>
    <row r="458" spans="1:21" s="836" customFormat="1" ht="31.5">
      <c r="A458" s="839">
        <v>449</v>
      </c>
      <c r="B458" s="1159"/>
      <c r="C458" s="1324" t="s">
        <v>5863</v>
      </c>
      <c r="D458" s="1160"/>
      <c r="E458" s="1160"/>
      <c r="F458" s="1160"/>
      <c r="G458" s="1720" t="s">
        <v>7685</v>
      </c>
      <c r="H458" s="1160"/>
      <c r="I458" s="1325" t="s">
        <v>5782</v>
      </c>
      <c r="J458" s="1328">
        <v>19</v>
      </c>
      <c r="K458" s="1328">
        <v>320</v>
      </c>
      <c r="L458" s="1472">
        <v>774.1</v>
      </c>
      <c r="M458" s="1159"/>
      <c r="N458" s="1159"/>
      <c r="O458" s="1326" t="s">
        <v>5036</v>
      </c>
      <c r="P458" s="1159"/>
      <c r="Q458" s="1154"/>
      <c r="R458" s="1154"/>
      <c r="S458" s="3965" t="s">
        <v>5052</v>
      </c>
      <c r="T458" s="1154"/>
      <c r="U458" s="1154"/>
    </row>
    <row r="459" spans="1:21" s="836" customFormat="1" ht="31.5">
      <c r="A459" s="839">
        <v>450</v>
      </c>
      <c r="B459" s="1159"/>
      <c r="C459" s="1324" t="s">
        <v>5863</v>
      </c>
      <c r="D459" s="1160"/>
      <c r="E459" s="1160"/>
      <c r="F459" s="1160"/>
      <c r="G459" s="1720" t="s">
        <v>7685</v>
      </c>
      <c r="H459" s="1160"/>
      <c r="I459" s="1325" t="s">
        <v>5782</v>
      </c>
      <c r="J459" s="1328">
        <v>19</v>
      </c>
      <c r="K459" s="1328">
        <v>341</v>
      </c>
      <c r="L459" s="1472">
        <v>1720.7</v>
      </c>
      <c r="M459" s="1159"/>
      <c r="N459" s="1159"/>
      <c r="O459" s="1326" t="s">
        <v>5036</v>
      </c>
      <c r="P459" s="1159"/>
      <c r="Q459" s="1154"/>
      <c r="R459" s="1154"/>
      <c r="S459" s="3965"/>
      <c r="T459" s="1154"/>
      <c r="U459" s="1154"/>
    </row>
    <row r="460" spans="1:21" s="836" customFormat="1" ht="47.25">
      <c r="A460" s="839">
        <v>451</v>
      </c>
      <c r="B460" s="1159"/>
      <c r="C460" s="1324" t="s">
        <v>5864</v>
      </c>
      <c r="D460" s="1160"/>
      <c r="E460" s="1160"/>
      <c r="F460" s="1160"/>
      <c r="G460" s="1720" t="s">
        <v>7685</v>
      </c>
      <c r="H460" s="1160"/>
      <c r="I460" s="1325" t="s">
        <v>5782</v>
      </c>
      <c r="J460" s="1328">
        <v>20</v>
      </c>
      <c r="K460" s="1328">
        <v>178</v>
      </c>
      <c r="L460" s="1472">
        <v>866.9</v>
      </c>
      <c r="M460" s="1159"/>
      <c r="N460" s="1159"/>
      <c r="O460" s="1326" t="s">
        <v>5036</v>
      </c>
      <c r="P460" s="1159"/>
      <c r="Q460" s="1154"/>
      <c r="R460" s="1154"/>
      <c r="S460" s="3965" t="s">
        <v>5053</v>
      </c>
      <c r="T460" s="1154"/>
      <c r="U460" s="1154"/>
    </row>
    <row r="461" spans="1:21" s="836" customFormat="1" ht="47.25">
      <c r="A461" s="839">
        <v>452</v>
      </c>
      <c r="B461" s="1159"/>
      <c r="C461" s="1324" t="s">
        <v>5864</v>
      </c>
      <c r="D461" s="1160"/>
      <c r="E461" s="1160"/>
      <c r="F461" s="1160"/>
      <c r="G461" s="1720" t="s">
        <v>7685</v>
      </c>
      <c r="H461" s="1160"/>
      <c r="I461" s="1325" t="s">
        <v>5782</v>
      </c>
      <c r="J461" s="1328">
        <v>20</v>
      </c>
      <c r="K461" s="1328">
        <v>183</v>
      </c>
      <c r="L461" s="1472">
        <v>937.5</v>
      </c>
      <c r="M461" s="1159"/>
      <c r="N461" s="1159"/>
      <c r="O461" s="1326" t="s">
        <v>5036</v>
      </c>
      <c r="P461" s="1159"/>
      <c r="Q461" s="1154"/>
      <c r="R461" s="1154"/>
      <c r="S461" s="3965"/>
      <c r="T461" s="1154"/>
      <c r="U461" s="1154"/>
    </row>
    <row r="462" spans="1:21" s="836" customFormat="1" ht="31.5">
      <c r="A462" s="839">
        <v>453</v>
      </c>
      <c r="B462" s="1159"/>
      <c r="C462" s="1324" t="s">
        <v>5865</v>
      </c>
      <c r="D462" s="1160"/>
      <c r="E462" s="1160"/>
      <c r="F462" s="1160"/>
      <c r="G462" s="1720" t="s">
        <v>7685</v>
      </c>
      <c r="H462" s="1160"/>
      <c r="I462" s="1325" t="s">
        <v>5782</v>
      </c>
      <c r="J462" s="1328">
        <v>19</v>
      </c>
      <c r="K462" s="1328">
        <v>363</v>
      </c>
      <c r="L462" s="1472">
        <v>1094.7</v>
      </c>
      <c r="M462" s="1159"/>
      <c r="N462" s="1159"/>
      <c r="O462" s="1326" t="s">
        <v>5054</v>
      </c>
      <c r="P462" s="1159"/>
      <c r="Q462" s="1154"/>
      <c r="R462" s="1154"/>
      <c r="S462" s="3965" t="s">
        <v>5055</v>
      </c>
      <c r="T462" s="1154"/>
      <c r="U462" s="1154"/>
    </row>
    <row r="463" spans="1:21" s="836" customFormat="1" ht="31.5">
      <c r="A463" s="839">
        <v>454</v>
      </c>
      <c r="B463" s="1159"/>
      <c r="C463" s="1324" t="s">
        <v>5865</v>
      </c>
      <c r="D463" s="1160"/>
      <c r="E463" s="1160"/>
      <c r="F463" s="1160"/>
      <c r="G463" s="1720" t="s">
        <v>7685</v>
      </c>
      <c r="H463" s="1160"/>
      <c r="I463" s="1325" t="s">
        <v>5782</v>
      </c>
      <c r="J463" s="1328">
        <v>19</v>
      </c>
      <c r="K463" s="1328">
        <v>396</v>
      </c>
      <c r="L463" s="1472">
        <v>1361.6</v>
      </c>
      <c r="M463" s="1159"/>
      <c r="N463" s="1159"/>
      <c r="O463" s="1326" t="s">
        <v>5054</v>
      </c>
      <c r="P463" s="1159"/>
      <c r="Q463" s="1154"/>
      <c r="R463" s="1154"/>
      <c r="S463" s="3965"/>
      <c r="T463" s="1154"/>
      <c r="U463" s="1154"/>
    </row>
    <row r="464" spans="1:21" s="836" customFormat="1" ht="47.25">
      <c r="A464" s="839">
        <v>455</v>
      </c>
      <c r="B464" s="1159"/>
      <c r="C464" s="1324" t="s">
        <v>5866</v>
      </c>
      <c r="D464" s="1160"/>
      <c r="E464" s="1160"/>
      <c r="F464" s="1160"/>
      <c r="G464" s="1720" t="s">
        <v>7685</v>
      </c>
      <c r="H464" s="1160"/>
      <c r="I464" s="1325" t="s">
        <v>5782</v>
      </c>
      <c r="J464" s="1328">
        <v>14</v>
      </c>
      <c r="K464" s="1328">
        <v>205</v>
      </c>
      <c r="L464" s="1472">
        <v>77.3</v>
      </c>
      <c r="M464" s="1159"/>
      <c r="N464" s="1159"/>
      <c r="O464" s="1326" t="s">
        <v>5056</v>
      </c>
      <c r="P464" s="1159"/>
      <c r="Q464" s="1154"/>
      <c r="R464" s="1154"/>
      <c r="S464" s="1325" t="s">
        <v>5057</v>
      </c>
      <c r="T464" s="1154"/>
      <c r="U464" s="1154"/>
    </row>
    <row r="465" spans="1:21" s="836" customFormat="1" ht="47.25">
      <c r="A465" s="839">
        <v>456</v>
      </c>
      <c r="B465" s="1159"/>
      <c r="C465" s="1324" t="s">
        <v>5867</v>
      </c>
      <c r="D465" s="1160"/>
      <c r="E465" s="1160"/>
      <c r="F465" s="1160"/>
      <c r="G465" s="1720" t="s">
        <v>7685</v>
      </c>
      <c r="H465" s="1160"/>
      <c r="I465" s="1325" t="s">
        <v>5782</v>
      </c>
      <c r="J465" s="1328">
        <v>14</v>
      </c>
      <c r="K465" s="1328">
        <v>203</v>
      </c>
      <c r="L465" s="1472">
        <v>397</v>
      </c>
      <c r="M465" s="1159"/>
      <c r="N465" s="1159"/>
      <c r="O465" s="1326" t="s">
        <v>5058</v>
      </c>
      <c r="P465" s="1159"/>
      <c r="Q465" s="1154"/>
      <c r="R465" s="1154"/>
      <c r="S465" s="1325" t="s">
        <v>5059</v>
      </c>
      <c r="T465" s="1154"/>
      <c r="U465" s="1154"/>
    </row>
    <row r="466" spans="1:21" s="836" customFormat="1" ht="94.5">
      <c r="A466" s="839">
        <v>457</v>
      </c>
      <c r="B466" s="1159"/>
      <c r="C466" s="1324" t="s">
        <v>5868</v>
      </c>
      <c r="D466" s="1160"/>
      <c r="E466" s="1160"/>
      <c r="F466" s="1160"/>
      <c r="G466" s="1720" t="s">
        <v>7685</v>
      </c>
      <c r="H466" s="1160"/>
      <c r="I466" s="1325" t="s">
        <v>5782</v>
      </c>
      <c r="J466" s="1328">
        <v>20</v>
      </c>
      <c r="K466" s="1328">
        <v>94</v>
      </c>
      <c r="L466" s="1472">
        <v>1139.9000000000001</v>
      </c>
      <c r="M466" s="1159"/>
      <c r="N466" s="1159"/>
      <c r="O466" s="1326" t="s">
        <v>5056</v>
      </c>
      <c r="P466" s="1159"/>
      <c r="Q466" s="1154"/>
      <c r="R466" s="1154"/>
      <c r="S466" s="1332" t="s">
        <v>5060</v>
      </c>
      <c r="T466" s="1154"/>
      <c r="U466" s="1154"/>
    </row>
    <row r="467" spans="1:21" s="836" customFormat="1" ht="110.25">
      <c r="A467" s="839">
        <v>458</v>
      </c>
      <c r="B467" s="1159"/>
      <c r="C467" s="1324" t="s">
        <v>5869</v>
      </c>
      <c r="D467" s="1160"/>
      <c r="E467" s="1160"/>
      <c r="F467" s="1160"/>
      <c r="G467" s="1720" t="s">
        <v>7685</v>
      </c>
      <c r="H467" s="1160"/>
      <c r="I467" s="1325" t="s">
        <v>5782</v>
      </c>
      <c r="J467" s="1328">
        <v>19</v>
      </c>
      <c r="K467" s="1328">
        <v>377</v>
      </c>
      <c r="L467" s="1472">
        <v>1407.1</v>
      </c>
      <c r="M467" s="1159"/>
      <c r="N467" s="1159"/>
      <c r="O467" s="1326" t="s">
        <v>3722</v>
      </c>
      <c r="P467" s="1159"/>
      <c r="Q467" s="1154"/>
      <c r="R467" s="1154"/>
      <c r="S467" s="1332" t="s">
        <v>5061</v>
      </c>
      <c r="T467" s="1154"/>
      <c r="U467" s="1154"/>
    </row>
    <row r="468" spans="1:21" s="836" customFormat="1" ht="63">
      <c r="A468" s="839">
        <v>459</v>
      </c>
      <c r="B468" s="1159"/>
      <c r="C468" s="1324" t="s">
        <v>5870</v>
      </c>
      <c r="D468" s="1160"/>
      <c r="E468" s="1160"/>
      <c r="F468" s="1160"/>
      <c r="G468" s="1720" t="s">
        <v>7685</v>
      </c>
      <c r="H468" s="1160"/>
      <c r="I468" s="1325" t="s">
        <v>5782</v>
      </c>
      <c r="J468" s="1328">
        <v>20</v>
      </c>
      <c r="K468" s="1328">
        <v>194</v>
      </c>
      <c r="L468" s="1472">
        <v>1185</v>
      </c>
      <c r="M468" s="1159"/>
      <c r="N468" s="1159"/>
      <c r="O468" s="1326" t="s">
        <v>3722</v>
      </c>
      <c r="P468" s="1159"/>
      <c r="Q468" s="1154"/>
      <c r="R468" s="1154"/>
      <c r="S468" s="1325" t="s">
        <v>5062</v>
      </c>
      <c r="T468" s="1154"/>
      <c r="U468" s="1154"/>
    </row>
    <row r="469" spans="1:21" s="836" customFormat="1" ht="110.25">
      <c r="A469" s="839">
        <v>460</v>
      </c>
      <c r="B469" s="1159"/>
      <c r="C469" s="1324" t="s">
        <v>5871</v>
      </c>
      <c r="D469" s="1160"/>
      <c r="E469" s="1160"/>
      <c r="F469" s="1160"/>
      <c r="G469" s="1720" t="s">
        <v>7685</v>
      </c>
      <c r="H469" s="1160"/>
      <c r="I469" s="1325" t="s">
        <v>5782</v>
      </c>
      <c r="J469" s="1328">
        <v>20</v>
      </c>
      <c r="K469" s="1328">
        <v>212</v>
      </c>
      <c r="L469" s="1472">
        <v>1179.2</v>
      </c>
      <c r="M469" s="1159"/>
      <c r="N469" s="1159"/>
      <c r="O469" s="1326" t="s">
        <v>3722</v>
      </c>
      <c r="P469" s="1159"/>
      <c r="Q469" s="1154"/>
      <c r="R469" s="1154"/>
      <c r="S469" s="1325" t="s">
        <v>5063</v>
      </c>
      <c r="T469" s="1154"/>
      <c r="U469" s="1154"/>
    </row>
    <row r="470" spans="1:21" s="836" customFormat="1" ht="110.25">
      <c r="A470" s="839">
        <v>461</v>
      </c>
      <c r="B470" s="1159"/>
      <c r="C470" s="1324" t="s">
        <v>5872</v>
      </c>
      <c r="D470" s="1160"/>
      <c r="E470" s="1160"/>
      <c r="F470" s="1160"/>
      <c r="G470" s="1720" t="s">
        <v>7685</v>
      </c>
      <c r="H470" s="1160"/>
      <c r="I470" s="1325" t="s">
        <v>5782</v>
      </c>
      <c r="J470" s="1328">
        <v>20</v>
      </c>
      <c r="K470" s="1328">
        <v>213</v>
      </c>
      <c r="L470" s="1472">
        <v>1483.8</v>
      </c>
      <c r="M470" s="1159"/>
      <c r="N470" s="1159"/>
      <c r="O470" s="1326" t="s">
        <v>3722</v>
      </c>
      <c r="P470" s="1159"/>
      <c r="Q470" s="1154"/>
      <c r="R470" s="1154"/>
      <c r="S470" s="1325" t="s">
        <v>5064</v>
      </c>
      <c r="T470" s="1154"/>
      <c r="U470" s="1154"/>
    </row>
    <row r="471" spans="1:21" s="836" customFormat="1" ht="47.25">
      <c r="A471" s="839">
        <v>462</v>
      </c>
      <c r="B471" s="1159"/>
      <c r="C471" s="1324" t="s">
        <v>5873</v>
      </c>
      <c r="D471" s="1160"/>
      <c r="E471" s="1160"/>
      <c r="F471" s="1160"/>
      <c r="G471" s="1720" t="s">
        <v>7685</v>
      </c>
      <c r="H471" s="1160"/>
      <c r="I471" s="1325" t="s">
        <v>5782</v>
      </c>
      <c r="J471" s="1328">
        <v>24</v>
      </c>
      <c r="K471" s="1328">
        <v>16</v>
      </c>
      <c r="L471" s="1472">
        <v>1567.1</v>
      </c>
      <c r="M471" s="1159"/>
      <c r="N471" s="1159"/>
      <c r="O471" s="1326" t="s">
        <v>3722</v>
      </c>
      <c r="P471" s="1159"/>
      <c r="Q471" s="1154"/>
      <c r="R471" s="1154"/>
      <c r="S471" s="1325" t="s">
        <v>5066</v>
      </c>
      <c r="T471" s="1154"/>
      <c r="U471" s="1154"/>
    </row>
    <row r="472" spans="1:21" s="836" customFormat="1" ht="47.25">
      <c r="A472" s="839">
        <v>463</v>
      </c>
      <c r="B472" s="1159"/>
      <c r="C472" s="1324" t="s">
        <v>5874</v>
      </c>
      <c r="D472" s="1160"/>
      <c r="E472" s="1160"/>
      <c r="F472" s="1160"/>
      <c r="G472" s="1720" t="s">
        <v>7685</v>
      </c>
      <c r="H472" s="1160"/>
      <c r="I472" s="1325" t="s">
        <v>5782</v>
      </c>
      <c r="J472" s="1328">
        <v>25</v>
      </c>
      <c r="K472" s="1328">
        <v>32</v>
      </c>
      <c r="L472" s="1472">
        <v>1497.3</v>
      </c>
      <c r="M472" s="1159"/>
      <c r="N472" s="1159"/>
      <c r="O472" s="1326"/>
      <c r="P472" s="1159"/>
      <c r="Q472" s="1154"/>
      <c r="R472" s="1154"/>
      <c r="S472" s="3965" t="s">
        <v>5067</v>
      </c>
      <c r="T472" s="1154"/>
      <c r="U472" s="1154"/>
    </row>
    <row r="473" spans="1:21" s="836" customFormat="1" ht="47.25">
      <c r="A473" s="839">
        <v>464</v>
      </c>
      <c r="B473" s="1159"/>
      <c r="C473" s="1324" t="s">
        <v>5874</v>
      </c>
      <c r="D473" s="1160"/>
      <c r="E473" s="1160"/>
      <c r="F473" s="1160"/>
      <c r="G473" s="1720" t="s">
        <v>7685</v>
      </c>
      <c r="H473" s="1160"/>
      <c r="I473" s="1325" t="s">
        <v>5782</v>
      </c>
      <c r="J473" s="1328">
        <v>24</v>
      </c>
      <c r="K473" s="1328">
        <v>316</v>
      </c>
      <c r="L473" s="1472">
        <v>556.9</v>
      </c>
      <c r="M473" s="1159"/>
      <c r="N473" s="1159"/>
      <c r="O473" s="1326"/>
      <c r="P473" s="1159"/>
      <c r="Q473" s="1154"/>
      <c r="R473" s="1154"/>
      <c r="S473" s="3965"/>
      <c r="T473" s="1154"/>
      <c r="U473" s="1154"/>
    </row>
    <row r="474" spans="1:21" s="836" customFormat="1" ht="47.25">
      <c r="A474" s="839">
        <v>465</v>
      </c>
      <c r="B474" s="1159"/>
      <c r="C474" s="1324" t="s">
        <v>5874</v>
      </c>
      <c r="D474" s="1160"/>
      <c r="E474" s="1160"/>
      <c r="F474" s="1160"/>
      <c r="G474" s="1720" t="s">
        <v>7685</v>
      </c>
      <c r="H474" s="1160"/>
      <c r="I474" s="1325" t="s">
        <v>5782</v>
      </c>
      <c r="J474" s="1328">
        <v>24</v>
      </c>
      <c r="K474" s="1328">
        <v>326</v>
      </c>
      <c r="L474" s="1472">
        <v>244.3</v>
      </c>
      <c r="M474" s="1159"/>
      <c r="N474" s="1159"/>
      <c r="O474" s="1326"/>
      <c r="P474" s="1159"/>
      <c r="Q474" s="1154"/>
      <c r="R474" s="1154"/>
      <c r="S474" s="3965"/>
      <c r="T474" s="1154"/>
      <c r="U474" s="1154"/>
    </row>
    <row r="475" spans="1:21" s="836" customFormat="1" ht="47.25">
      <c r="A475" s="839">
        <v>466</v>
      </c>
      <c r="B475" s="1159"/>
      <c r="C475" s="1324" t="s">
        <v>5875</v>
      </c>
      <c r="D475" s="1160"/>
      <c r="E475" s="1160"/>
      <c r="F475" s="1160"/>
      <c r="G475" s="1720" t="s">
        <v>7685</v>
      </c>
      <c r="H475" s="1160"/>
      <c r="I475" s="669" t="s">
        <v>5783</v>
      </c>
      <c r="J475" s="636">
        <v>22</v>
      </c>
      <c r="K475" s="636">
        <v>429</v>
      </c>
      <c r="L475" s="1476">
        <v>125.5</v>
      </c>
      <c r="M475" s="1159"/>
      <c r="N475" s="1159"/>
      <c r="O475" s="636" t="s">
        <v>5068</v>
      </c>
      <c r="P475" s="1159"/>
      <c r="Q475" s="1154"/>
      <c r="R475" s="1154"/>
      <c r="S475" s="636" t="s">
        <v>5069</v>
      </c>
      <c r="T475" s="1154"/>
      <c r="U475" s="1154"/>
    </row>
    <row r="476" spans="1:21" s="836" customFormat="1">
      <c r="A476" s="839">
        <v>467</v>
      </c>
      <c r="B476" s="1159"/>
      <c r="C476" s="1324" t="s">
        <v>5876</v>
      </c>
      <c r="D476" s="1160"/>
      <c r="E476" s="1160"/>
      <c r="F476" s="1160"/>
      <c r="G476" s="1720" t="s">
        <v>7685</v>
      </c>
      <c r="H476" s="1160"/>
      <c r="I476" s="669" t="s">
        <v>5783</v>
      </c>
      <c r="J476" s="636">
        <v>28</v>
      </c>
      <c r="K476" s="636">
        <v>85</v>
      </c>
      <c r="L476" s="1476">
        <v>147.80000000000001</v>
      </c>
      <c r="M476" s="1159"/>
      <c r="N476" s="1159"/>
      <c r="O476" s="636" t="s">
        <v>873</v>
      </c>
      <c r="P476" s="1159"/>
      <c r="Q476" s="1154"/>
      <c r="R476" s="1154"/>
      <c r="S476" s="636" t="s">
        <v>5070</v>
      </c>
      <c r="T476" s="1154"/>
      <c r="U476" s="1154"/>
    </row>
    <row r="477" spans="1:21" s="836" customFormat="1" ht="31.5">
      <c r="A477" s="839">
        <v>468</v>
      </c>
      <c r="B477" s="1159"/>
      <c r="C477" s="1324" t="s">
        <v>5876</v>
      </c>
      <c r="D477" s="1160"/>
      <c r="E477" s="1160"/>
      <c r="F477" s="1160"/>
      <c r="G477" s="1720" t="s">
        <v>7685</v>
      </c>
      <c r="H477" s="1160"/>
      <c r="I477" s="669" t="s">
        <v>5783</v>
      </c>
      <c r="J477" s="636">
        <v>17</v>
      </c>
      <c r="K477" s="636">
        <v>478</v>
      </c>
      <c r="L477" s="1476">
        <v>153.9</v>
      </c>
      <c r="M477" s="1159"/>
      <c r="N477" s="1159"/>
      <c r="O477" s="636" t="s">
        <v>542</v>
      </c>
      <c r="P477" s="1159"/>
      <c r="Q477" s="1154"/>
      <c r="R477" s="1154"/>
      <c r="S477" s="636" t="s">
        <v>5071</v>
      </c>
      <c r="T477" s="1154"/>
      <c r="U477" s="1154"/>
    </row>
    <row r="478" spans="1:21" s="836" customFormat="1" ht="47.25">
      <c r="A478" s="839">
        <v>469</v>
      </c>
      <c r="B478" s="1159"/>
      <c r="C478" s="1324" t="s">
        <v>5875</v>
      </c>
      <c r="D478" s="1160"/>
      <c r="E478" s="1160"/>
      <c r="F478" s="1160"/>
      <c r="G478" s="1720" t="s">
        <v>7685</v>
      </c>
      <c r="H478" s="1160"/>
      <c r="I478" s="669" t="s">
        <v>5783</v>
      </c>
      <c r="J478" s="636">
        <v>31</v>
      </c>
      <c r="K478" s="636">
        <v>359</v>
      </c>
      <c r="L478" s="1476">
        <v>137.19999999999999</v>
      </c>
      <c r="M478" s="1159"/>
      <c r="N478" s="1159"/>
      <c r="O478" s="636" t="s">
        <v>542</v>
      </c>
      <c r="P478" s="1159"/>
      <c r="Q478" s="1154"/>
      <c r="R478" s="1154"/>
      <c r="S478" s="636" t="s">
        <v>5072</v>
      </c>
      <c r="T478" s="1154"/>
      <c r="U478" s="1154"/>
    </row>
    <row r="479" spans="1:21" s="836" customFormat="1" ht="31.5">
      <c r="A479" s="839">
        <v>470</v>
      </c>
      <c r="B479" s="1159"/>
      <c r="C479" s="1324" t="s">
        <v>5876</v>
      </c>
      <c r="D479" s="1160"/>
      <c r="E479" s="1160"/>
      <c r="F479" s="1160"/>
      <c r="G479" s="1720" t="s">
        <v>7685</v>
      </c>
      <c r="H479" s="1160"/>
      <c r="I479" s="669" t="s">
        <v>5783</v>
      </c>
      <c r="J479" s="636">
        <v>16</v>
      </c>
      <c r="K479" s="636" t="s">
        <v>5073</v>
      </c>
      <c r="L479" s="1476">
        <v>1059.2</v>
      </c>
      <c r="M479" s="1159"/>
      <c r="N479" s="1159"/>
      <c r="O479" s="636" t="s">
        <v>542</v>
      </c>
      <c r="P479" s="1159"/>
      <c r="Q479" s="1154"/>
      <c r="R479" s="1154"/>
      <c r="S479" s="636" t="s">
        <v>5074</v>
      </c>
      <c r="T479" s="1154"/>
      <c r="U479" s="1154"/>
    </row>
    <row r="480" spans="1:21" s="836" customFormat="1">
      <c r="A480" s="839">
        <v>471</v>
      </c>
      <c r="B480" s="1159"/>
      <c r="C480" s="1324" t="s">
        <v>5875</v>
      </c>
      <c r="D480" s="1160"/>
      <c r="E480" s="1160"/>
      <c r="F480" s="1160"/>
      <c r="G480" s="1720" t="s">
        <v>7685</v>
      </c>
      <c r="H480" s="1160"/>
      <c r="I480" s="669" t="s">
        <v>5783</v>
      </c>
      <c r="J480" s="636">
        <v>16</v>
      </c>
      <c r="K480" s="636">
        <v>150</v>
      </c>
      <c r="L480" s="3964">
        <v>1815</v>
      </c>
      <c r="M480" s="1159"/>
      <c r="N480" s="1159"/>
      <c r="O480" s="636" t="s">
        <v>542</v>
      </c>
      <c r="P480" s="1159"/>
      <c r="Q480" s="1154"/>
      <c r="R480" s="1154"/>
      <c r="S480" s="3968" t="s">
        <v>5074</v>
      </c>
      <c r="T480" s="1154"/>
      <c r="U480" s="1154"/>
    </row>
    <row r="481" spans="1:21" s="836" customFormat="1">
      <c r="A481" s="839">
        <v>472</v>
      </c>
      <c r="B481" s="1159"/>
      <c r="C481" s="1324" t="s">
        <v>5875</v>
      </c>
      <c r="D481" s="1160"/>
      <c r="E481" s="1160"/>
      <c r="F481" s="1160"/>
      <c r="G481" s="1720" t="s">
        <v>7685</v>
      </c>
      <c r="H481" s="1160"/>
      <c r="I481" s="669" t="s">
        <v>5783</v>
      </c>
      <c r="J481" s="636">
        <v>16</v>
      </c>
      <c r="K481" s="636">
        <v>151</v>
      </c>
      <c r="L481" s="3964"/>
      <c r="M481" s="1159"/>
      <c r="N481" s="1159"/>
      <c r="O481" s="1326" t="s">
        <v>542</v>
      </c>
      <c r="P481" s="1159"/>
      <c r="Q481" s="1154"/>
      <c r="R481" s="1154"/>
      <c r="S481" s="3968"/>
      <c r="T481" s="1154"/>
      <c r="U481" s="1154"/>
    </row>
    <row r="482" spans="1:21" s="836" customFormat="1">
      <c r="A482" s="839">
        <v>473</v>
      </c>
      <c r="B482" s="1159"/>
      <c r="C482" s="1324" t="s">
        <v>5875</v>
      </c>
      <c r="D482" s="1160"/>
      <c r="E482" s="1160"/>
      <c r="F482" s="1160"/>
      <c r="G482" s="1720" t="s">
        <v>7685</v>
      </c>
      <c r="H482" s="1160"/>
      <c r="I482" s="669" t="s">
        <v>5783</v>
      </c>
      <c r="J482" s="636">
        <v>16</v>
      </c>
      <c r="K482" s="636">
        <v>158</v>
      </c>
      <c r="L482" s="3964"/>
      <c r="M482" s="1159"/>
      <c r="N482" s="1159"/>
      <c r="O482" s="1326" t="s">
        <v>542</v>
      </c>
      <c r="P482" s="1159"/>
      <c r="Q482" s="1154"/>
      <c r="R482" s="1154"/>
      <c r="S482" s="3968"/>
      <c r="T482" s="1154"/>
      <c r="U482" s="1154"/>
    </row>
    <row r="483" spans="1:21" s="836" customFormat="1">
      <c r="A483" s="839">
        <v>474</v>
      </c>
      <c r="B483" s="1159"/>
      <c r="C483" s="1324" t="s">
        <v>5875</v>
      </c>
      <c r="D483" s="1160"/>
      <c r="E483" s="1160"/>
      <c r="F483" s="1160"/>
      <c r="G483" s="1720" t="s">
        <v>7685</v>
      </c>
      <c r="H483" s="1160"/>
      <c r="I483" s="669" t="s">
        <v>5783</v>
      </c>
      <c r="J483" s="636">
        <v>16</v>
      </c>
      <c r="K483" s="636">
        <v>159</v>
      </c>
      <c r="L483" s="3964"/>
      <c r="M483" s="1159"/>
      <c r="N483" s="1159"/>
      <c r="O483" s="1326" t="s">
        <v>542</v>
      </c>
      <c r="P483" s="1159"/>
      <c r="Q483" s="1154"/>
      <c r="R483" s="1154"/>
      <c r="S483" s="3968"/>
      <c r="T483" s="1154"/>
      <c r="U483" s="1154"/>
    </row>
    <row r="484" spans="1:21" s="836" customFormat="1">
      <c r="A484" s="839">
        <v>475</v>
      </c>
      <c r="B484" s="1159"/>
      <c r="C484" s="1324" t="s">
        <v>5875</v>
      </c>
      <c r="D484" s="1160"/>
      <c r="E484" s="1160"/>
      <c r="F484" s="1160"/>
      <c r="G484" s="1720" t="s">
        <v>7685</v>
      </c>
      <c r="H484" s="1160"/>
      <c r="I484" s="669" t="s">
        <v>5783</v>
      </c>
      <c r="J484" s="636">
        <v>16</v>
      </c>
      <c r="K484" s="636">
        <v>160</v>
      </c>
      <c r="L484" s="3964"/>
      <c r="M484" s="1159"/>
      <c r="N484" s="1159"/>
      <c r="O484" s="1326" t="s">
        <v>542</v>
      </c>
      <c r="P484" s="1159"/>
      <c r="Q484" s="1154"/>
      <c r="R484" s="1154"/>
      <c r="S484" s="3968"/>
      <c r="T484" s="1154"/>
      <c r="U484" s="1154"/>
    </row>
    <row r="485" spans="1:21" s="836" customFormat="1">
      <c r="A485" s="839">
        <v>476</v>
      </c>
      <c r="B485" s="1159"/>
      <c r="C485" s="1324" t="s">
        <v>5875</v>
      </c>
      <c r="D485" s="1160"/>
      <c r="E485" s="1160"/>
      <c r="F485" s="1160"/>
      <c r="G485" s="1720" t="s">
        <v>7685</v>
      </c>
      <c r="H485" s="1160"/>
      <c r="I485" s="669" t="s">
        <v>5783</v>
      </c>
      <c r="J485" s="636">
        <v>16</v>
      </c>
      <c r="K485" s="636">
        <v>161</v>
      </c>
      <c r="L485" s="3964"/>
      <c r="M485" s="1159"/>
      <c r="N485" s="1159"/>
      <c r="O485" s="1326" t="s">
        <v>542</v>
      </c>
      <c r="P485" s="1159"/>
      <c r="Q485" s="1154"/>
      <c r="R485" s="1154"/>
      <c r="S485" s="3968"/>
      <c r="T485" s="1154"/>
      <c r="U485" s="1154"/>
    </row>
    <row r="486" spans="1:21" s="836" customFormat="1">
      <c r="A486" s="839">
        <v>477</v>
      </c>
      <c r="B486" s="1159"/>
      <c r="C486" s="1324" t="s">
        <v>5875</v>
      </c>
      <c r="D486" s="1160"/>
      <c r="E486" s="1160"/>
      <c r="F486" s="1160"/>
      <c r="G486" s="1720" t="s">
        <v>7685</v>
      </c>
      <c r="H486" s="1160"/>
      <c r="I486" s="669" t="s">
        <v>5783</v>
      </c>
      <c r="J486" s="636">
        <v>16</v>
      </c>
      <c r="K486" s="636">
        <v>165</v>
      </c>
      <c r="L486" s="3964"/>
      <c r="M486" s="1159"/>
      <c r="N486" s="1159"/>
      <c r="O486" s="1326" t="s">
        <v>542</v>
      </c>
      <c r="P486" s="1159"/>
      <c r="Q486" s="1154"/>
      <c r="R486" s="1154"/>
      <c r="S486" s="3968"/>
      <c r="T486" s="1154"/>
      <c r="U486" s="1154"/>
    </row>
    <row r="487" spans="1:21" s="836" customFormat="1">
      <c r="A487" s="839">
        <v>478</v>
      </c>
      <c r="B487" s="1159"/>
      <c r="C487" s="1324" t="s">
        <v>5875</v>
      </c>
      <c r="D487" s="1160"/>
      <c r="E487" s="1160"/>
      <c r="F487" s="1160"/>
      <c r="G487" s="1720" t="s">
        <v>7685</v>
      </c>
      <c r="H487" s="1160"/>
      <c r="I487" s="669" t="s">
        <v>5783</v>
      </c>
      <c r="J487" s="636">
        <v>16</v>
      </c>
      <c r="K487" s="636">
        <v>167</v>
      </c>
      <c r="L487" s="3964"/>
      <c r="M487" s="1159"/>
      <c r="N487" s="1159"/>
      <c r="O487" s="1326" t="s">
        <v>542</v>
      </c>
      <c r="P487" s="1159"/>
      <c r="Q487" s="1154"/>
      <c r="R487" s="1154"/>
      <c r="S487" s="3968"/>
      <c r="T487" s="1154"/>
      <c r="U487" s="1154"/>
    </row>
    <row r="488" spans="1:21" s="836" customFormat="1" ht="78.75">
      <c r="A488" s="839">
        <v>479</v>
      </c>
      <c r="B488" s="1159"/>
      <c r="C488" s="1324" t="s">
        <v>5876</v>
      </c>
      <c r="D488" s="1160"/>
      <c r="E488" s="1160"/>
      <c r="F488" s="1160"/>
      <c r="G488" s="1720" t="s">
        <v>7685</v>
      </c>
      <c r="H488" s="1160"/>
      <c r="I488" s="669" t="s">
        <v>5783</v>
      </c>
      <c r="J488" s="636">
        <v>21</v>
      </c>
      <c r="K488" s="636">
        <v>45</v>
      </c>
      <c r="L488" s="1476">
        <v>106.7</v>
      </c>
      <c r="M488" s="1159"/>
      <c r="N488" s="1159"/>
      <c r="O488" s="636" t="s">
        <v>2450</v>
      </c>
      <c r="P488" s="1159"/>
      <c r="Q488" s="1154"/>
      <c r="R488" s="1154"/>
      <c r="S488" s="636" t="s">
        <v>5075</v>
      </c>
      <c r="T488" s="1154"/>
      <c r="U488" s="1154"/>
    </row>
    <row r="489" spans="1:21" s="836" customFormat="1" ht="78.75">
      <c r="A489" s="839">
        <v>480</v>
      </c>
      <c r="B489" s="1159"/>
      <c r="C489" s="1324" t="s">
        <v>5875</v>
      </c>
      <c r="D489" s="1160"/>
      <c r="E489" s="1160"/>
      <c r="F489" s="1160"/>
      <c r="G489" s="1720" t="s">
        <v>7685</v>
      </c>
      <c r="H489" s="1160"/>
      <c r="I489" s="669" t="s">
        <v>5783</v>
      </c>
      <c r="J489" s="636">
        <v>35</v>
      </c>
      <c r="K489" s="636">
        <v>209</v>
      </c>
      <c r="L489" s="1476">
        <v>2182.1999999999998</v>
      </c>
      <c r="M489" s="1159"/>
      <c r="N489" s="1159"/>
      <c r="O489" s="636" t="s">
        <v>542</v>
      </c>
      <c r="P489" s="1159"/>
      <c r="Q489" s="1154"/>
      <c r="R489" s="1154"/>
      <c r="S489" s="636" t="s">
        <v>5076</v>
      </c>
      <c r="T489" s="1154"/>
      <c r="U489" s="1154"/>
    </row>
    <row r="490" spans="1:21" s="836" customFormat="1" ht="94.5">
      <c r="A490" s="839">
        <v>481</v>
      </c>
      <c r="B490" s="1159"/>
      <c r="C490" s="1324" t="s">
        <v>5875</v>
      </c>
      <c r="D490" s="1160"/>
      <c r="E490" s="1160"/>
      <c r="F490" s="1160"/>
      <c r="G490" s="1720" t="s">
        <v>7685</v>
      </c>
      <c r="H490" s="1160"/>
      <c r="I490" s="669" t="s">
        <v>5783</v>
      </c>
      <c r="J490" s="636">
        <v>21</v>
      </c>
      <c r="K490" s="636">
        <v>33</v>
      </c>
      <c r="L490" s="1476">
        <v>792.2</v>
      </c>
      <c r="M490" s="1159"/>
      <c r="N490" s="1159"/>
      <c r="O490" s="636" t="s">
        <v>542</v>
      </c>
      <c r="P490" s="1159"/>
      <c r="Q490" s="1154"/>
      <c r="R490" s="1154"/>
      <c r="S490" s="636" t="s">
        <v>5077</v>
      </c>
      <c r="T490" s="1154"/>
      <c r="U490" s="1154"/>
    </row>
    <row r="491" spans="1:21" s="836" customFormat="1">
      <c r="A491" s="839">
        <v>482</v>
      </c>
      <c r="B491" s="1159"/>
      <c r="C491" s="1324" t="s">
        <v>5875</v>
      </c>
      <c r="D491" s="1160"/>
      <c r="E491" s="1160"/>
      <c r="F491" s="1160"/>
      <c r="G491" s="1720" t="s">
        <v>7685</v>
      </c>
      <c r="H491" s="1160"/>
      <c r="I491" s="669" t="s">
        <v>5783</v>
      </c>
      <c r="J491" s="636">
        <v>31</v>
      </c>
      <c r="K491" s="636" t="s">
        <v>5078</v>
      </c>
      <c r="L491" s="1476">
        <v>37.6</v>
      </c>
      <c r="M491" s="1159"/>
      <c r="N491" s="1159"/>
      <c r="O491" s="636" t="s">
        <v>5068</v>
      </c>
      <c r="P491" s="1159"/>
      <c r="Q491" s="1154"/>
      <c r="R491" s="1154"/>
      <c r="S491" s="636" t="s">
        <v>5070</v>
      </c>
      <c r="T491" s="1154"/>
      <c r="U491" s="1154"/>
    </row>
    <row r="492" spans="1:21" s="836" customFormat="1">
      <c r="A492" s="839">
        <v>483</v>
      </c>
      <c r="B492" s="1159"/>
      <c r="C492" s="1324" t="s">
        <v>5876</v>
      </c>
      <c r="D492" s="1160"/>
      <c r="E492" s="1160"/>
      <c r="F492" s="1160"/>
      <c r="G492" s="1720" t="s">
        <v>7685</v>
      </c>
      <c r="H492" s="1160"/>
      <c r="I492" s="669" t="s">
        <v>5783</v>
      </c>
      <c r="J492" s="636">
        <v>22</v>
      </c>
      <c r="K492" s="636">
        <v>82</v>
      </c>
      <c r="L492" s="3964">
        <v>242.8</v>
      </c>
      <c r="M492" s="1159"/>
      <c r="N492" s="1159"/>
      <c r="O492" s="636" t="s">
        <v>542</v>
      </c>
      <c r="P492" s="1159"/>
      <c r="Q492" s="1154"/>
      <c r="R492" s="1154"/>
      <c r="S492" s="3968" t="s">
        <v>5079</v>
      </c>
      <c r="T492" s="1154"/>
      <c r="U492" s="1154"/>
    </row>
    <row r="493" spans="1:21" s="836" customFormat="1">
      <c r="A493" s="839">
        <v>484</v>
      </c>
      <c r="B493" s="1159"/>
      <c r="C493" s="1324" t="s">
        <v>5876</v>
      </c>
      <c r="D493" s="1160"/>
      <c r="E493" s="1160"/>
      <c r="F493" s="1160"/>
      <c r="G493" s="1720" t="s">
        <v>7685</v>
      </c>
      <c r="H493" s="1160"/>
      <c r="I493" s="669" t="s">
        <v>5783</v>
      </c>
      <c r="J493" s="636">
        <v>22</v>
      </c>
      <c r="K493" s="636">
        <v>93</v>
      </c>
      <c r="L493" s="3964"/>
      <c r="M493" s="1159"/>
      <c r="N493" s="1159"/>
      <c r="O493" s="636" t="s">
        <v>542</v>
      </c>
      <c r="P493" s="1159"/>
      <c r="Q493" s="1154"/>
      <c r="R493" s="1154"/>
      <c r="S493" s="3968"/>
      <c r="T493" s="1154"/>
      <c r="U493" s="1154"/>
    </row>
    <row r="494" spans="1:21" s="836" customFormat="1">
      <c r="A494" s="839">
        <v>485</v>
      </c>
      <c r="B494" s="1159"/>
      <c r="C494" s="1324" t="s">
        <v>5875</v>
      </c>
      <c r="D494" s="1160"/>
      <c r="E494" s="1160"/>
      <c r="F494" s="1160"/>
      <c r="G494" s="1720" t="s">
        <v>7685</v>
      </c>
      <c r="H494" s="1160"/>
      <c r="I494" s="669" t="s">
        <v>5783</v>
      </c>
      <c r="J494" s="636">
        <v>32</v>
      </c>
      <c r="K494" s="636">
        <v>109</v>
      </c>
      <c r="L494" s="3964">
        <v>8740.4</v>
      </c>
      <c r="M494" s="1159"/>
      <c r="N494" s="1159"/>
      <c r="O494" s="1326" t="s">
        <v>542</v>
      </c>
      <c r="P494" s="1159"/>
      <c r="Q494" s="1154"/>
      <c r="R494" s="1154"/>
      <c r="S494" s="3968" t="s">
        <v>5080</v>
      </c>
      <c r="T494" s="1154"/>
      <c r="U494" s="1154"/>
    </row>
    <row r="495" spans="1:21" s="836" customFormat="1">
      <c r="A495" s="839">
        <v>486</v>
      </c>
      <c r="B495" s="1159"/>
      <c r="C495" s="1324" t="s">
        <v>5875</v>
      </c>
      <c r="D495" s="1160"/>
      <c r="E495" s="1160"/>
      <c r="F495" s="1160"/>
      <c r="G495" s="1720" t="s">
        <v>7685</v>
      </c>
      <c r="H495" s="1160"/>
      <c r="I495" s="669" t="s">
        <v>5783</v>
      </c>
      <c r="J495" s="636">
        <v>32</v>
      </c>
      <c r="K495" s="636">
        <v>189</v>
      </c>
      <c r="L495" s="3964"/>
      <c r="M495" s="1159"/>
      <c r="N495" s="1159"/>
      <c r="O495" s="1326" t="s">
        <v>542</v>
      </c>
      <c r="P495" s="1159"/>
      <c r="Q495" s="1154"/>
      <c r="R495" s="1154"/>
      <c r="S495" s="3968"/>
      <c r="T495" s="1154"/>
      <c r="U495" s="1154"/>
    </row>
    <row r="496" spans="1:21" s="836" customFormat="1">
      <c r="A496" s="839">
        <v>487</v>
      </c>
      <c r="B496" s="1159"/>
      <c r="C496" s="1324" t="s">
        <v>5875</v>
      </c>
      <c r="D496" s="1160"/>
      <c r="E496" s="1160"/>
      <c r="F496" s="1160"/>
      <c r="G496" s="1720" t="s">
        <v>7685</v>
      </c>
      <c r="H496" s="1160"/>
      <c r="I496" s="669" t="s">
        <v>5783</v>
      </c>
      <c r="J496" s="636">
        <v>32</v>
      </c>
      <c r="K496" s="636">
        <v>188</v>
      </c>
      <c r="L496" s="3964"/>
      <c r="M496" s="1159"/>
      <c r="N496" s="1159"/>
      <c r="O496" s="1326" t="s">
        <v>542</v>
      </c>
      <c r="P496" s="1159"/>
      <c r="Q496" s="1154"/>
      <c r="R496" s="1154"/>
      <c r="S496" s="3968"/>
      <c r="T496" s="1154"/>
      <c r="U496" s="1154"/>
    </row>
    <row r="497" spans="1:21" s="836" customFormat="1">
      <c r="A497" s="839">
        <v>488</v>
      </c>
      <c r="B497" s="1159"/>
      <c r="C497" s="1324" t="s">
        <v>5875</v>
      </c>
      <c r="D497" s="1160"/>
      <c r="E497" s="1160"/>
      <c r="F497" s="1160"/>
      <c r="G497" s="1720" t="s">
        <v>7685</v>
      </c>
      <c r="H497" s="1160"/>
      <c r="I497" s="669" t="s">
        <v>5783</v>
      </c>
      <c r="J497" s="636">
        <v>32</v>
      </c>
      <c r="K497" s="636">
        <v>187</v>
      </c>
      <c r="L497" s="3964"/>
      <c r="M497" s="1159"/>
      <c r="N497" s="1159"/>
      <c r="O497" s="1326" t="s">
        <v>542</v>
      </c>
      <c r="P497" s="1159"/>
      <c r="Q497" s="1154"/>
      <c r="R497" s="1154"/>
      <c r="S497" s="3968"/>
      <c r="T497" s="1154"/>
      <c r="U497" s="1154"/>
    </row>
    <row r="498" spans="1:21" s="836" customFormat="1">
      <c r="A498" s="839">
        <v>489</v>
      </c>
      <c r="B498" s="1159"/>
      <c r="C498" s="1324" t="s">
        <v>5875</v>
      </c>
      <c r="D498" s="1160"/>
      <c r="E498" s="1160"/>
      <c r="F498" s="1160"/>
      <c r="G498" s="1720" t="s">
        <v>7685</v>
      </c>
      <c r="H498" s="1160"/>
      <c r="I498" s="669" t="s">
        <v>5783</v>
      </c>
      <c r="J498" s="636">
        <v>32</v>
      </c>
      <c r="K498" s="636">
        <v>45</v>
      </c>
      <c r="L498" s="3964"/>
      <c r="M498" s="1159"/>
      <c r="N498" s="1159"/>
      <c r="O498" s="1326" t="s">
        <v>542</v>
      </c>
      <c r="P498" s="1159"/>
      <c r="Q498" s="1154"/>
      <c r="R498" s="1154"/>
      <c r="S498" s="3968"/>
      <c r="T498" s="1154"/>
      <c r="U498" s="1154"/>
    </row>
    <row r="499" spans="1:21" s="836" customFormat="1">
      <c r="A499" s="839">
        <v>490</v>
      </c>
      <c r="B499" s="1159"/>
      <c r="C499" s="1324" t="s">
        <v>5875</v>
      </c>
      <c r="D499" s="1160"/>
      <c r="E499" s="1160"/>
      <c r="F499" s="1160"/>
      <c r="G499" s="1720" t="s">
        <v>7685</v>
      </c>
      <c r="H499" s="1160"/>
      <c r="I499" s="669" t="s">
        <v>5783</v>
      </c>
      <c r="J499" s="636">
        <v>32</v>
      </c>
      <c r="K499" s="636">
        <v>191</v>
      </c>
      <c r="L499" s="3964"/>
      <c r="M499" s="1159"/>
      <c r="N499" s="1159"/>
      <c r="O499" s="1326" t="s">
        <v>542</v>
      </c>
      <c r="P499" s="1159"/>
      <c r="Q499" s="1154"/>
      <c r="R499" s="1154"/>
      <c r="S499" s="3968"/>
      <c r="T499" s="1154"/>
      <c r="U499" s="1154"/>
    </row>
    <row r="500" spans="1:21" s="836" customFormat="1" ht="63">
      <c r="A500" s="839">
        <v>491</v>
      </c>
      <c r="B500" s="1159"/>
      <c r="C500" s="1324" t="s">
        <v>5875</v>
      </c>
      <c r="D500" s="1160"/>
      <c r="E500" s="1160"/>
      <c r="F500" s="1160"/>
      <c r="G500" s="1720" t="s">
        <v>7685</v>
      </c>
      <c r="H500" s="1160"/>
      <c r="I500" s="669" t="s">
        <v>5783</v>
      </c>
      <c r="J500" s="636">
        <v>28</v>
      </c>
      <c r="K500" s="636">
        <v>129</v>
      </c>
      <c r="L500" s="1476">
        <v>19.8</v>
      </c>
      <c r="M500" s="1159"/>
      <c r="N500" s="1159"/>
      <c r="O500" s="636" t="s">
        <v>2870</v>
      </c>
      <c r="P500" s="1159"/>
      <c r="Q500" s="1154"/>
      <c r="R500" s="1154"/>
      <c r="S500" s="682" t="s">
        <v>5081</v>
      </c>
      <c r="T500" s="1154"/>
      <c r="U500" s="1154"/>
    </row>
    <row r="501" spans="1:21" s="836" customFormat="1" ht="63">
      <c r="A501" s="839">
        <v>492</v>
      </c>
      <c r="B501" s="1159"/>
      <c r="C501" s="1324" t="s">
        <v>5877</v>
      </c>
      <c r="D501" s="1160"/>
      <c r="E501" s="1160"/>
      <c r="F501" s="1160"/>
      <c r="G501" s="1720" t="s">
        <v>7685</v>
      </c>
      <c r="H501" s="1160"/>
      <c r="I501" s="669" t="s">
        <v>5783</v>
      </c>
      <c r="J501" s="1333">
        <v>21</v>
      </c>
      <c r="K501" s="1333" t="s">
        <v>5082</v>
      </c>
      <c r="L501" s="1477">
        <v>899.4</v>
      </c>
      <c r="M501" s="1159"/>
      <c r="N501" s="1159"/>
      <c r="O501" s="1333" t="s">
        <v>2870</v>
      </c>
      <c r="P501" s="1159"/>
      <c r="Q501" s="1154"/>
      <c r="R501" s="1154"/>
      <c r="S501" s="1333" t="s">
        <v>6398</v>
      </c>
      <c r="T501" s="1154"/>
      <c r="U501" s="1154"/>
    </row>
    <row r="502" spans="1:21" s="836" customFormat="1" ht="31.5">
      <c r="A502" s="839">
        <v>493</v>
      </c>
      <c r="B502" s="1159"/>
      <c r="C502" s="1324" t="s">
        <v>5878</v>
      </c>
      <c r="D502" s="1160"/>
      <c r="E502" s="1160"/>
      <c r="F502" s="1160"/>
      <c r="G502" s="1720" t="s">
        <v>7685</v>
      </c>
      <c r="H502" s="1160"/>
      <c r="I502" s="669" t="s">
        <v>5783</v>
      </c>
      <c r="J502" s="1333">
        <v>35</v>
      </c>
      <c r="K502" s="1333" t="s">
        <v>5085</v>
      </c>
      <c r="L502" s="1477">
        <v>227.1</v>
      </c>
      <c r="M502" s="1159"/>
      <c r="N502" s="1159"/>
      <c r="O502" s="1333" t="s">
        <v>2870</v>
      </c>
      <c r="P502" s="1159"/>
      <c r="Q502" s="1154"/>
      <c r="R502" s="1154"/>
      <c r="S502" s="1333" t="s">
        <v>6399</v>
      </c>
      <c r="T502" s="1154"/>
      <c r="U502" s="1154"/>
    </row>
    <row r="503" spans="1:21" s="836" customFormat="1" ht="31.5">
      <c r="A503" s="839">
        <v>494</v>
      </c>
      <c r="B503" s="1159"/>
      <c r="C503" s="1324" t="s">
        <v>7666</v>
      </c>
      <c r="D503" s="1160"/>
      <c r="E503" s="1160"/>
      <c r="F503" s="1160"/>
      <c r="G503" s="1720" t="s">
        <v>7685</v>
      </c>
      <c r="H503" s="1160"/>
      <c r="I503" s="669" t="s">
        <v>5783</v>
      </c>
      <c r="J503" s="1328">
        <v>4</v>
      </c>
      <c r="K503" s="1328">
        <v>167</v>
      </c>
      <c r="L503" s="1478">
        <v>347.7</v>
      </c>
      <c r="M503" s="1159"/>
      <c r="N503" s="1159"/>
      <c r="O503" s="1334" t="s">
        <v>5087</v>
      </c>
      <c r="P503" s="1159"/>
      <c r="Q503" s="1154"/>
      <c r="R503" s="1154"/>
      <c r="S503" s="1328" t="s">
        <v>5088</v>
      </c>
      <c r="T503" s="1154"/>
      <c r="U503" s="1154"/>
    </row>
    <row r="504" spans="1:21" s="836" customFormat="1" ht="31.5">
      <c r="A504" s="839">
        <v>495</v>
      </c>
      <c r="B504" s="1159"/>
      <c r="C504" s="1324" t="s">
        <v>5880</v>
      </c>
      <c r="D504" s="1160"/>
      <c r="E504" s="1160"/>
      <c r="F504" s="1160"/>
      <c r="G504" s="1720" t="s">
        <v>7685</v>
      </c>
      <c r="H504" s="1160"/>
      <c r="I504" s="669" t="s">
        <v>5783</v>
      </c>
      <c r="J504" s="1328">
        <v>20</v>
      </c>
      <c r="K504" s="1328">
        <v>160</v>
      </c>
      <c r="L504" s="1478">
        <v>2981.3</v>
      </c>
      <c r="M504" s="1159"/>
      <c r="N504" s="1159"/>
      <c r="O504" s="1334" t="s">
        <v>2450</v>
      </c>
      <c r="P504" s="1159"/>
      <c r="Q504" s="1154"/>
      <c r="R504" s="1154"/>
      <c r="S504" s="1328" t="s">
        <v>5089</v>
      </c>
      <c r="T504" s="1154"/>
      <c r="U504" s="1154"/>
    </row>
    <row r="505" spans="1:21" s="836" customFormat="1">
      <c r="A505" s="839">
        <v>496</v>
      </c>
      <c r="B505" s="1159"/>
      <c r="C505" s="1324" t="s">
        <v>7667</v>
      </c>
      <c r="D505" s="1160"/>
      <c r="E505" s="1160"/>
      <c r="F505" s="1160"/>
      <c r="G505" s="1720" t="s">
        <v>7685</v>
      </c>
      <c r="H505" s="1160"/>
      <c r="I505" s="669" t="s">
        <v>5783</v>
      </c>
      <c r="J505" s="1328">
        <v>20</v>
      </c>
      <c r="K505" s="1328">
        <v>162</v>
      </c>
      <c r="L505" s="1478">
        <v>2811.7</v>
      </c>
      <c r="M505" s="1159"/>
      <c r="N505" s="1159"/>
      <c r="O505" s="1334" t="s">
        <v>2870</v>
      </c>
      <c r="P505" s="1159"/>
      <c r="Q505" s="1154"/>
      <c r="R505" s="1154"/>
      <c r="S505" s="3969" t="s">
        <v>5088</v>
      </c>
      <c r="T505" s="1154"/>
      <c r="U505" s="1154"/>
    </row>
    <row r="506" spans="1:21" s="836" customFormat="1">
      <c r="A506" s="839">
        <v>497</v>
      </c>
      <c r="B506" s="1159"/>
      <c r="C506" s="1324" t="s">
        <v>7667</v>
      </c>
      <c r="D506" s="1160"/>
      <c r="E506" s="1160"/>
      <c r="F506" s="1160"/>
      <c r="G506" s="1720" t="s">
        <v>7685</v>
      </c>
      <c r="H506" s="1160"/>
      <c r="I506" s="669" t="s">
        <v>5783</v>
      </c>
      <c r="J506" s="1328">
        <v>18</v>
      </c>
      <c r="K506" s="1328" t="s">
        <v>5090</v>
      </c>
      <c r="L506" s="1478">
        <v>10197.299999999999</v>
      </c>
      <c r="M506" s="1159"/>
      <c r="N506" s="1159"/>
      <c r="O506" s="1334" t="s">
        <v>2870</v>
      </c>
      <c r="P506" s="1159"/>
      <c r="Q506" s="1154"/>
      <c r="R506" s="1154"/>
      <c r="S506" s="3969"/>
      <c r="T506" s="1154"/>
      <c r="U506" s="1154"/>
    </row>
    <row r="507" spans="1:21" s="836" customFormat="1">
      <c r="A507" s="839">
        <v>498</v>
      </c>
      <c r="B507" s="1159"/>
      <c r="C507" s="1324" t="s">
        <v>7667</v>
      </c>
      <c r="D507" s="1160"/>
      <c r="E507" s="1160"/>
      <c r="F507" s="1160"/>
      <c r="G507" s="1720" t="s">
        <v>7685</v>
      </c>
      <c r="H507" s="1160"/>
      <c r="I507" s="669" t="s">
        <v>5783</v>
      </c>
      <c r="J507" s="1328">
        <v>6</v>
      </c>
      <c r="K507" s="1328">
        <v>1</v>
      </c>
      <c r="L507" s="1478">
        <v>966</v>
      </c>
      <c r="M507" s="1159"/>
      <c r="N507" s="1159"/>
      <c r="O507" s="1334" t="s">
        <v>2870</v>
      </c>
      <c r="P507" s="1159"/>
      <c r="Q507" s="1154"/>
      <c r="R507" s="1154"/>
      <c r="S507" s="3969"/>
      <c r="T507" s="1154"/>
      <c r="U507" s="1154"/>
    </row>
    <row r="508" spans="1:21" s="836" customFormat="1">
      <c r="A508" s="839">
        <v>499</v>
      </c>
      <c r="B508" s="1159"/>
      <c r="C508" s="1324" t="s">
        <v>7667</v>
      </c>
      <c r="D508" s="1160"/>
      <c r="E508" s="1160"/>
      <c r="F508" s="1160"/>
      <c r="G508" s="1720" t="s">
        <v>7685</v>
      </c>
      <c r="H508" s="1160"/>
      <c r="I508" s="669" t="s">
        <v>5783</v>
      </c>
      <c r="J508" s="1328">
        <v>7</v>
      </c>
      <c r="K508" s="1328">
        <v>1</v>
      </c>
      <c r="L508" s="1478">
        <v>5121.5</v>
      </c>
      <c r="M508" s="1159"/>
      <c r="N508" s="1159"/>
      <c r="O508" s="1334" t="s">
        <v>2870</v>
      </c>
      <c r="P508" s="1159"/>
      <c r="Q508" s="1154"/>
      <c r="R508" s="1154"/>
      <c r="S508" s="3969"/>
      <c r="T508" s="1154"/>
      <c r="U508" s="1154"/>
    </row>
    <row r="509" spans="1:21" s="836" customFormat="1">
      <c r="A509" s="839">
        <v>500</v>
      </c>
      <c r="B509" s="1159"/>
      <c r="C509" s="1324" t="s">
        <v>7667</v>
      </c>
      <c r="D509" s="1160"/>
      <c r="E509" s="1160"/>
      <c r="F509" s="1160"/>
      <c r="G509" s="1720" t="s">
        <v>7685</v>
      </c>
      <c r="H509" s="1160"/>
      <c r="I509" s="669" t="s">
        <v>5783</v>
      </c>
      <c r="J509" s="1328">
        <v>18</v>
      </c>
      <c r="K509" s="1328">
        <v>20</v>
      </c>
      <c r="L509" s="1478">
        <v>28373.599999999999</v>
      </c>
      <c r="M509" s="1159"/>
      <c r="N509" s="1159"/>
      <c r="O509" s="1334" t="s">
        <v>5091</v>
      </c>
      <c r="P509" s="1159"/>
      <c r="Q509" s="1154"/>
      <c r="R509" s="1154"/>
      <c r="S509" s="3969"/>
      <c r="T509" s="1154"/>
      <c r="U509" s="1154"/>
    </row>
    <row r="510" spans="1:21" s="836" customFormat="1">
      <c r="A510" s="839">
        <v>501</v>
      </c>
      <c r="B510" s="1159"/>
      <c r="C510" s="1324" t="s">
        <v>7667</v>
      </c>
      <c r="D510" s="1160"/>
      <c r="E510" s="1160"/>
      <c r="F510" s="1160"/>
      <c r="G510" s="1720" t="s">
        <v>7685</v>
      </c>
      <c r="H510" s="1160"/>
      <c r="I510" s="669" t="s">
        <v>5783</v>
      </c>
      <c r="J510" s="1328">
        <v>5.0599999999999996</v>
      </c>
      <c r="K510" s="1328">
        <v>10</v>
      </c>
      <c r="L510" s="1478">
        <v>7587.6</v>
      </c>
      <c r="M510" s="1159"/>
      <c r="N510" s="1159"/>
      <c r="O510" s="1334" t="s">
        <v>2870</v>
      </c>
      <c r="P510" s="1159"/>
      <c r="Q510" s="1154"/>
      <c r="R510" s="1154"/>
      <c r="S510" s="3969"/>
      <c r="T510" s="1154"/>
      <c r="U510" s="1154"/>
    </row>
    <row r="511" spans="1:21" s="836" customFormat="1">
      <c r="A511" s="839">
        <v>502</v>
      </c>
      <c r="B511" s="1159"/>
      <c r="C511" s="1324" t="s">
        <v>7667</v>
      </c>
      <c r="D511" s="1160"/>
      <c r="E511" s="1160"/>
      <c r="F511" s="1160"/>
      <c r="G511" s="1720" t="s">
        <v>7685</v>
      </c>
      <c r="H511" s="1160"/>
      <c r="I511" s="669" t="s">
        <v>5783</v>
      </c>
      <c r="J511" s="1328">
        <v>7</v>
      </c>
      <c r="K511" s="1328">
        <v>23</v>
      </c>
      <c r="L511" s="1478">
        <v>240.1</v>
      </c>
      <c r="M511" s="1159"/>
      <c r="N511" s="1159"/>
      <c r="O511" s="1334" t="s">
        <v>2401</v>
      </c>
      <c r="P511" s="1159"/>
      <c r="Q511" s="1154"/>
      <c r="R511" s="1154"/>
      <c r="S511" s="3969"/>
      <c r="T511" s="1154"/>
      <c r="U511" s="1154"/>
    </row>
    <row r="512" spans="1:21" s="836" customFormat="1" ht="31.5">
      <c r="A512" s="839">
        <v>503</v>
      </c>
      <c r="B512" s="1159"/>
      <c r="C512" s="1324" t="s">
        <v>7668</v>
      </c>
      <c r="D512" s="1160"/>
      <c r="E512" s="1160"/>
      <c r="F512" s="1160"/>
      <c r="G512" s="1720" t="s">
        <v>7685</v>
      </c>
      <c r="H512" s="1160"/>
      <c r="I512" s="1145" t="s">
        <v>5784</v>
      </c>
      <c r="J512" s="1145">
        <v>27</v>
      </c>
      <c r="K512" s="1145">
        <v>93</v>
      </c>
      <c r="L512" s="1479">
        <v>1885.6</v>
      </c>
      <c r="M512" s="1159"/>
      <c r="N512" s="1159"/>
      <c r="O512" s="1335" t="s">
        <v>1922</v>
      </c>
      <c r="P512" s="1159"/>
      <c r="Q512" s="1154"/>
      <c r="R512" s="1154"/>
      <c r="S512" s="1335" t="s">
        <v>5092</v>
      </c>
      <c r="T512" s="1154"/>
      <c r="U512" s="1154"/>
    </row>
    <row r="513" spans="1:21" s="836" customFormat="1" ht="31.5">
      <c r="A513" s="839">
        <v>504</v>
      </c>
      <c r="B513" s="1159"/>
      <c r="C513" s="1324" t="s">
        <v>7668</v>
      </c>
      <c r="D513" s="1160"/>
      <c r="E513" s="1160"/>
      <c r="F513" s="1160"/>
      <c r="G513" s="1720" t="s">
        <v>7685</v>
      </c>
      <c r="H513" s="1160"/>
      <c r="I513" s="1145" t="s">
        <v>5784</v>
      </c>
      <c r="J513" s="1145">
        <v>27</v>
      </c>
      <c r="K513" s="1145">
        <v>50</v>
      </c>
      <c r="L513" s="1479">
        <v>198.9</v>
      </c>
      <c r="M513" s="1159"/>
      <c r="N513" s="1159"/>
      <c r="O513" s="1335" t="s">
        <v>1922</v>
      </c>
      <c r="P513" s="1159"/>
      <c r="Q513" s="1154"/>
      <c r="R513" s="1154"/>
      <c r="S513" s="1335" t="s">
        <v>5093</v>
      </c>
      <c r="T513" s="1154"/>
      <c r="U513" s="1154"/>
    </row>
    <row r="514" spans="1:21" s="836" customFormat="1" ht="31.5">
      <c r="A514" s="839">
        <v>505</v>
      </c>
      <c r="B514" s="1159"/>
      <c r="C514" s="1324" t="s">
        <v>7668</v>
      </c>
      <c r="D514" s="1160"/>
      <c r="E514" s="1160"/>
      <c r="F514" s="1160"/>
      <c r="G514" s="1720" t="s">
        <v>7685</v>
      </c>
      <c r="H514" s="1160"/>
      <c r="I514" s="1145" t="s">
        <v>5784</v>
      </c>
      <c r="J514" s="1145">
        <v>27</v>
      </c>
      <c r="K514" s="1145">
        <v>108</v>
      </c>
      <c r="L514" s="1479">
        <v>411.5</v>
      </c>
      <c r="M514" s="1159"/>
      <c r="N514" s="1159"/>
      <c r="O514" s="1335" t="s">
        <v>1922</v>
      </c>
      <c r="P514" s="1159"/>
      <c r="Q514" s="1154"/>
      <c r="R514" s="1154"/>
      <c r="S514" s="1335" t="s">
        <v>5094</v>
      </c>
      <c r="T514" s="1154"/>
      <c r="U514" s="1154"/>
    </row>
    <row r="515" spans="1:21" s="836" customFormat="1" ht="31.5">
      <c r="A515" s="839">
        <v>506</v>
      </c>
      <c r="B515" s="1159"/>
      <c r="C515" s="1324" t="s">
        <v>7668</v>
      </c>
      <c r="D515" s="1160"/>
      <c r="E515" s="1160"/>
      <c r="F515" s="1160"/>
      <c r="G515" s="1720" t="s">
        <v>7685</v>
      </c>
      <c r="H515" s="1160"/>
      <c r="I515" s="1145" t="s">
        <v>5784</v>
      </c>
      <c r="J515" s="1145">
        <v>27</v>
      </c>
      <c r="K515" s="1145">
        <v>188</v>
      </c>
      <c r="L515" s="1479">
        <v>412.4</v>
      </c>
      <c r="M515" s="1159"/>
      <c r="N515" s="1159"/>
      <c r="O515" s="1335" t="s">
        <v>1922</v>
      </c>
      <c r="P515" s="1159"/>
      <c r="Q515" s="1154"/>
      <c r="R515" s="1154"/>
      <c r="S515" s="1335" t="s">
        <v>5095</v>
      </c>
      <c r="T515" s="1154"/>
      <c r="U515" s="1154"/>
    </row>
    <row r="516" spans="1:21" s="836" customFormat="1" ht="31.5">
      <c r="A516" s="839">
        <v>507</v>
      </c>
      <c r="B516" s="1159"/>
      <c r="C516" s="1324" t="s">
        <v>7668</v>
      </c>
      <c r="D516" s="1160"/>
      <c r="E516" s="1160"/>
      <c r="F516" s="1160"/>
      <c r="G516" s="1720" t="s">
        <v>7685</v>
      </c>
      <c r="H516" s="1160"/>
      <c r="I516" s="1145" t="s">
        <v>5784</v>
      </c>
      <c r="J516" s="1145">
        <v>27</v>
      </c>
      <c r="K516" s="1145">
        <v>119</v>
      </c>
      <c r="L516" s="1479">
        <v>1689.3</v>
      </c>
      <c r="M516" s="1159"/>
      <c r="N516" s="1159"/>
      <c r="O516" s="1335" t="s">
        <v>1922</v>
      </c>
      <c r="P516" s="1159"/>
      <c r="Q516" s="1154"/>
      <c r="R516" s="1154"/>
      <c r="S516" s="1335" t="s">
        <v>5096</v>
      </c>
      <c r="T516" s="1154"/>
      <c r="U516" s="1154"/>
    </row>
    <row r="517" spans="1:21" s="836" customFormat="1" ht="31.5">
      <c r="A517" s="839">
        <v>508</v>
      </c>
      <c r="B517" s="1159"/>
      <c r="C517" s="1324" t="s">
        <v>7668</v>
      </c>
      <c r="D517" s="1160"/>
      <c r="E517" s="1160"/>
      <c r="F517" s="1160"/>
      <c r="G517" s="1720" t="s">
        <v>7685</v>
      </c>
      <c r="H517" s="1160"/>
      <c r="I517" s="1145" t="s">
        <v>5784</v>
      </c>
      <c r="J517" s="1145">
        <v>27</v>
      </c>
      <c r="K517" s="1145">
        <v>134</v>
      </c>
      <c r="L517" s="1479">
        <v>2821</v>
      </c>
      <c r="M517" s="1159"/>
      <c r="N517" s="1159"/>
      <c r="O517" s="1335" t="s">
        <v>1922</v>
      </c>
      <c r="P517" s="1159"/>
      <c r="Q517" s="1154"/>
      <c r="R517" s="1154"/>
      <c r="S517" s="1335" t="s">
        <v>5097</v>
      </c>
      <c r="T517" s="1154"/>
      <c r="U517" s="1154"/>
    </row>
    <row r="518" spans="1:21" s="836" customFormat="1">
      <c r="A518" s="839">
        <v>509</v>
      </c>
      <c r="B518" s="1159"/>
      <c r="C518" s="1324" t="s">
        <v>7668</v>
      </c>
      <c r="D518" s="1160"/>
      <c r="E518" s="1160"/>
      <c r="F518" s="1160"/>
      <c r="G518" s="1720" t="s">
        <v>7685</v>
      </c>
      <c r="H518" s="1160"/>
      <c r="I518" s="1145" t="s">
        <v>5784</v>
      </c>
      <c r="J518" s="1145">
        <v>27</v>
      </c>
      <c r="K518" s="1145">
        <v>149</v>
      </c>
      <c r="L518" s="1479">
        <v>2119.1</v>
      </c>
      <c r="M518" s="1159"/>
      <c r="N518" s="1159"/>
      <c r="O518" s="1335" t="s">
        <v>1922</v>
      </c>
      <c r="P518" s="1159"/>
      <c r="Q518" s="1154"/>
      <c r="R518" s="1154"/>
      <c r="S518" s="1335" t="s">
        <v>5098</v>
      </c>
      <c r="T518" s="1154"/>
      <c r="U518" s="1154"/>
    </row>
    <row r="519" spans="1:21" s="836" customFormat="1">
      <c r="A519" s="839">
        <v>510</v>
      </c>
      <c r="B519" s="1159"/>
      <c r="C519" s="1324" t="s">
        <v>7668</v>
      </c>
      <c r="D519" s="1160"/>
      <c r="E519" s="1160"/>
      <c r="F519" s="1160"/>
      <c r="G519" s="1720" t="s">
        <v>7685</v>
      </c>
      <c r="H519" s="1160"/>
      <c r="I519" s="1145" t="s">
        <v>5784</v>
      </c>
      <c r="J519" s="1145">
        <v>27</v>
      </c>
      <c r="K519" s="1145">
        <v>163</v>
      </c>
      <c r="L519" s="1479">
        <v>2511.6999999999998</v>
      </c>
      <c r="M519" s="1159"/>
      <c r="N519" s="1159"/>
      <c r="O519" s="1335" t="s">
        <v>1922</v>
      </c>
      <c r="P519" s="1159"/>
      <c r="Q519" s="1154"/>
      <c r="R519" s="1154"/>
      <c r="S519" s="1335" t="s">
        <v>5098</v>
      </c>
      <c r="T519" s="1154"/>
      <c r="U519" s="1154"/>
    </row>
    <row r="520" spans="1:21" s="836" customFormat="1">
      <c r="A520" s="839">
        <v>511</v>
      </c>
      <c r="B520" s="1159"/>
      <c r="C520" s="1324" t="s">
        <v>7668</v>
      </c>
      <c r="D520" s="1160"/>
      <c r="E520" s="1160"/>
      <c r="F520" s="1160"/>
      <c r="G520" s="1720" t="s">
        <v>7685</v>
      </c>
      <c r="H520" s="1160"/>
      <c r="I520" s="1145" t="s">
        <v>5784</v>
      </c>
      <c r="J520" s="1145">
        <v>34</v>
      </c>
      <c r="K520" s="1145">
        <v>67</v>
      </c>
      <c r="L520" s="1479">
        <v>645.4</v>
      </c>
      <c r="M520" s="1159"/>
      <c r="N520" s="1159"/>
      <c r="O520" s="1335" t="s">
        <v>2450</v>
      </c>
      <c r="P520" s="1159"/>
      <c r="Q520" s="1154"/>
      <c r="R520" s="1154"/>
      <c r="S520" s="1335" t="s">
        <v>5098</v>
      </c>
      <c r="T520" s="1154"/>
      <c r="U520" s="1154"/>
    </row>
    <row r="521" spans="1:21" s="836" customFormat="1">
      <c r="A521" s="839">
        <v>512</v>
      </c>
      <c r="B521" s="1159"/>
      <c r="C521" s="1324" t="s">
        <v>7668</v>
      </c>
      <c r="D521" s="1160"/>
      <c r="E521" s="1160"/>
      <c r="F521" s="1160"/>
      <c r="G521" s="1720" t="s">
        <v>7685</v>
      </c>
      <c r="H521" s="1160"/>
      <c r="I521" s="1145" t="s">
        <v>5784</v>
      </c>
      <c r="J521" s="1145">
        <v>34</v>
      </c>
      <c r="K521" s="1145">
        <v>68</v>
      </c>
      <c r="L521" s="1479">
        <v>463.2</v>
      </c>
      <c r="M521" s="1159"/>
      <c r="N521" s="1159"/>
      <c r="O521" s="1335" t="s">
        <v>1429</v>
      </c>
      <c r="P521" s="1159"/>
      <c r="Q521" s="1154"/>
      <c r="R521" s="1154"/>
      <c r="S521" s="1335" t="s">
        <v>5098</v>
      </c>
      <c r="T521" s="1154"/>
      <c r="U521" s="1154"/>
    </row>
    <row r="522" spans="1:21" s="836" customFormat="1">
      <c r="A522" s="839">
        <v>513</v>
      </c>
      <c r="B522" s="1159"/>
      <c r="C522" s="1324" t="s">
        <v>7668</v>
      </c>
      <c r="D522" s="1160"/>
      <c r="E522" s="1160"/>
      <c r="F522" s="1160"/>
      <c r="G522" s="1720" t="s">
        <v>7685</v>
      </c>
      <c r="H522" s="1160"/>
      <c r="I522" s="1145" t="s">
        <v>5784</v>
      </c>
      <c r="J522" s="1145">
        <v>34</v>
      </c>
      <c r="K522" s="1145">
        <v>69</v>
      </c>
      <c r="L522" s="1479">
        <v>417.6</v>
      </c>
      <c r="M522" s="1159"/>
      <c r="N522" s="1159"/>
      <c r="O522" s="1335" t="s">
        <v>5099</v>
      </c>
      <c r="P522" s="1159"/>
      <c r="Q522" s="1154"/>
      <c r="R522" s="1154"/>
      <c r="S522" s="1335" t="s">
        <v>5098</v>
      </c>
      <c r="T522" s="1154"/>
      <c r="U522" s="1154"/>
    </row>
    <row r="523" spans="1:21" s="836" customFormat="1">
      <c r="A523" s="839">
        <v>514</v>
      </c>
      <c r="B523" s="1159"/>
      <c r="C523" s="1324" t="s">
        <v>7668</v>
      </c>
      <c r="D523" s="1160"/>
      <c r="E523" s="1160"/>
      <c r="F523" s="1160"/>
      <c r="G523" s="1720" t="s">
        <v>7685</v>
      </c>
      <c r="H523" s="1160"/>
      <c r="I523" s="1145" t="s">
        <v>5784</v>
      </c>
      <c r="J523" s="1145">
        <v>34</v>
      </c>
      <c r="K523" s="1145">
        <v>70</v>
      </c>
      <c r="L523" s="1479">
        <v>374.1</v>
      </c>
      <c r="M523" s="1159"/>
      <c r="N523" s="1159"/>
      <c r="O523" s="1335" t="s">
        <v>1429</v>
      </c>
      <c r="P523" s="1159"/>
      <c r="Q523" s="1154"/>
      <c r="R523" s="1154"/>
      <c r="S523" s="1335" t="s">
        <v>5098</v>
      </c>
      <c r="T523" s="1154"/>
      <c r="U523" s="1154"/>
    </row>
    <row r="524" spans="1:21" s="836" customFormat="1">
      <c r="A524" s="839">
        <v>515</v>
      </c>
      <c r="B524" s="1159"/>
      <c r="C524" s="1324" t="s">
        <v>7668</v>
      </c>
      <c r="D524" s="1160"/>
      <c r="E524" s="1160"/>
      <c r="F524" s="1160"/>
      <c r="G524" s="1720" t="s">
        <v>7685</v>
      </c>
      <c r="H524" s="1160"/>
      <c r="I524" s="1145" t="s">
        <v>5784</v>
      </c>
      <c r="J524" s="1145">
        <v>34</v>
      </c>
      <c r="K524" s="1145">
        <v>75</v>
      </c>
      <c r="L524" s="1479">
        <v>51.5</v>
      </c>
      <c r="M524" s="1159"/>
      <c r="N524" s="1159"/>
      <c r="O524" s="1335" t="s">
        <v>1429</v>
      </c>
      <c r="P524" s="1159"/>
      <c r="Q524" s="1154"/>
      <c r="R524" s="1154"/>
      <c r="S524" s="1335" t="s">
        <v>5098</v>
      </c>
      <c r="T524" s="1154"/>
      <c r="U524" s="1154"/>
    </row>
    <row r="525" spans="1:21" s="836" customFormat="1">
      <c r="A525" s="839">
        <v>516</v>
      </c>
      <c r="B525" s="1159"/>
      <c r="C525" s="1324" t="s">
        <v>7668</v>
      </c>
      <c r="D525" s="1160"/>
      <c r="E525" s="1160"/>
      <c r="F525" s="1160"/>
      <c r="G525" s="1720" t="s">
        <v>7685</v>
      </c>
      <c r="H525" s="1160"/>
      <c r="I525" s="1145" t="s">
        <v>5784</v>
      </c>
      <c r="J525" s="1145">
        <v>34</v>
      </c>
      <c r="K525" s="1145">
        <v>76</v>
      </c>
      <c r="L525" s="1479">
        <v>199.5</v>
      </c>
      <c r="M525" s="1159"/>
      <c r="N525" s="1159"/>
      <c r="O525" s="1335" t="s">
        <v>1429</v>
      </c>
      <c r="P525" s="1159"/>
      <c r="Q525" s="1154"/>
      <c r="R525" s="1154"/>
      <c r="S525" s="1335" t="s">
        <v>5098</v>
      </c>
      <c r="T525" s="1154"/>
      <c r="U525" s="1154"/>
    </row>
    <row r="526" spans="1:21" s="836" customFormat="1">
      <c r="A526" s="839">
        <v>517</v>
      </c>
      <c r="B526" s="1159"/>
      <c r="C526" s="1324" t="s">
        <v>7668</v>
      </c>
      <c r="D526" s="1160"/>
      <c r="E526" s="1160"/>
      <c r="F526" s="1160"/>
      <c r="G526" s="1720" t="s">
        <v>7685</v>
      </c>
      <c r="H526" s="1160"/>
      <c r="I526" s="1145" t="s">
        <v>5784</v>
      </c>
      <c r="J526" s="1145">
        <v>1</v>
      </c>
      <c r="K526" s="1145">
        <v>54</v>
      </c>
      <c r="L526" s="1479">
        <v>467.5</v>
      </c>
      <c r="M526" s="1159"/>
      <c r="N526" s="1159"/>
      <c r="O526" s="1335" t="s">
        <v>5099</v>
      </c>
      <c r="P526" s="1159"/>
      <c r="Q526" s="1154"/>
      <c r="R526" s="1154"/>
      <c r="S526" s="1335" t="s">
        <v>5098</v>
      </c>
      <c r="T526" s="1154"/>
      <c r="U526" s="1154"/>
    </row>
    <row r="527" spans="1:21" s="836" customFormat="1">
      <c r="A527" s="839">
        <v>518</v>
      </c>
      <c r="B527" s="1159"/>
      <c r="C527" s="1324" t="s">
        <v>7668</v>
      </c>
      <c r="D527" s="1160"/>
      <c r="E527" s="1160"/>
      <c r="F527" s="1160"/>
      <c r="G527" s="1720" t="s">
        <v>7685</v>
      </c>
      <c r="H527" s="1160"/>
      <c r="I527" s="1145" t="s">
        <v>5784</v>
      </c>
      <c r="J527" s="1145">
        <v>9</v>
      </c>
      <c r="K527" s="1145">
        <v>110</v>
      </c>
      <c r="L527" s="1479">
        <v>162</v>
      </c>
      <c r="M527" s="1159"/>
      <c r="N527" s="1159"/>
      <c r="O527" s="1336" t="s">
        <v>1669</v>
      </c>
      <c r="P527" s="1159"/>
      <c r="Q527" s="1154"/>
      <c r="R527" s="1154"/>
      <c r="S527" s="1335" t="s">
        <v>5098</v>
      </c>
      <c r="T527" s="1154"/>
      <c r="U527" s="1154"/>
    </row>
    <row r="528" spans="1:21" s="836" customFormat="1" ht="31.5">
      <c r="A528" s="839">
        <v>519</v>
      </c>
      <c r="B528" s="1159"/>
      <c r="C528" s="1324" t="s">
        <v>7668</v>
      </c>
      <c r="D528" s="1160"/>
      <c r="E528" s="1160"/>
      <c r="F528" s="1160"/>
      <c r="G528" s="1720" t="s">
        <v>7685</v>
      </c>
      <c r="H528" s="1160"/>
      <c r="I528" s="1145" t="s">
        <v>5784</v>
      </c>
      <c r="J528" s="1145">
        <v>35</v>
      </c>
      <c r="K528" s="1145">
        <v>91</v>
      </c>
      <c r="L528" s="1480">
        <v>2397.1999999999998</v>
      </c>
      <c r="M528" s="1159"/>
      <c r="N528" s="1159"/>
      <c r="O528" s="1335" t="s">
        <v>5100</v>
      </c>
      <c r="P528" s="1159"/>
      <c r="Q528" s="1154"/>
      <c r="R528" s="1154"/>
      <c r="S528" s="1335" t="s">
        <v>5098</v>
      </c>
      <c r="T528" s="1154"/>
      <c r="U528" s="1154"/>
    </row>
    <row r="529" spans="1:21" s="836" customFormat="1" ht="31.5">
      <c r="A529" s="839">
        <v>520</v>
      </c>
      <c r="B529" s="1159"/>
      <c r="C529" s="1324" t="s">
        <v>7668</v>
      </c>
      <c r="D529" s="1160"/>
      <c r="E529" s="1160"/>
      <c r="F529" s="1160"/>
      <c r="G529" s="1720" t="s">
        <v>7685</v>
      </c>
      <c r="H529" s="1160"/>
      <c r="I529" s="1145" t="s">
        <v>5784</v>
      </c>
      <c r="J529" s="1145">
        <v>36</v>
      </c>
      <c r="K529" s="1145">
        <v>18</v>
      </c>
      <c r="L529" s="1479">
        <v>536.4</v>
      </c>
      <c r="M529" s="1159"/>
      <c r="N529" s="1159"/>
      <c r="O529" s="1335" t="s">
        <v>5100</v>
      </c>
      <c r="P529" s="1159"/>
      <c r="Q529" s="1154"/>
      <c r="R529" s="1154"/>
      <c r="S529" s="1335" t="s">
        <v>5098</v>
      </c>
      <c r="T529" s="1154"/>
      <c r="U529" s="1154"/>
    </row>
    <row r="530" spans="1:21" s="836" customFormat="1" ht="31.5">
      <c r="A530" s="839">
        <v>521</v>
      </c>
      <c r="B530" s="1159"/>
      <c r="C530" s="1324" t="s">
        <v>7668</v>
      </c>
      <c r="D530" s="1160"/>
      <c r="E530" s="1160"/>
      <c r="F530" s="1160"/>
      <c r="G530" s="1720" t="s">
        <v>7685</v>
      </c>
      <c r="H530" s="1160"/>
      <c r="I530" s="1145" t="s">
        <v>5784</v>
      </c>
      <c r="J530" s="1145">
        <v>48</v>
      </c>
      <c r="K530" s="1145">
        <v>84</v>
      </c>
      <c r="L530" s="1479">
        <v>1929</v>
      </c>
      <c r="M530" s="1159"/>
      <c r="N530" s="1159"/>
      <c r="O530" s="1335" t="s">
        <v>5100</v>
      </c>
      <c r="P530" s="1159"/>
      <c r="Q530" s="1154"/>
      <c r="R530" s="1154"/>
      <c r="S530" s="1335" t="s">
        <v>5098</v>
      </c>
      <c r="T530" s="1154"/>
      <c r="U530" s="1154"/>
    </row>
    <row r="531" spans="1:21" s="836" customFormat="1" ht="31.5">
      <c r="A531" s="839">
        <v>522</v>
      </c>
      <c r="B531" s="1159"/>
      <c r="C531" s="1324" t="s">
        <v>7668</v>
      </c>
      <c r="D531" s="1160"/>
      <c r="E531" s="1160"/>
      <c r="F531" s="1160"/>
      <c r="G531" s="1720" t="s">
        <v>7685</v>
      </c>
      <c r="H531" s="1160"/>
      <c r="I531" s="1145" t="s">
        <v>5784</v>
      </c>
      <c r="J531" s="1145">
        <v>48</v>
      </c>
      <c r="K531" s="1145">
        <v>108</v>
      </c>
      <c r="L531" s="1479">
        <v>1443</v>
      </c>
      <c r="M531" s="1159"/>
      <c r="N531" s="1159"/>
      <c r="O531" s="1335" t="s">
        <v>5100</v>
      </c>
      <c r="P531" s="1159"/>
      <c r="Q531" s="1154"/>
      <c r="R531" s="1154"/>
      <c r="S531" s="1335" t="s">
        <v>5098</v>
      </c>
      <c r="T531" s="1154"/>
      <c r="U531" s="1154"/>
    </row>
    <row r="532" spans="1:21" s="836" customFormat="1" ht="31.5">
      <c r="A532" s="839">
        <v>523</v>
      </c>
      <c r="B532" s="1159"/>
      <c r="C532" s="1324" t="s">
        <v>7668</v>
      </c>
      <c r="D532" s="1160"/>
      <c r="E532" s="1160"/>
      <c r="F532" s="1160"/>
      <c r="G532" s="1720" t="s">
        <v>7685</v>
      </c>
      <c r="H532" s="1160"/>
      <c r="I532" s="1145" t="s">
        <v>5784</v>
      </c>
      <c r="J532" s="1324">
        <v>48</v>
      </c>
      <c r="K532" s="1324">
        <v>110</v>
      </c>
      <c r="L532" s="1481">
        <v>230</v>
      </c>
      <c r="M532" s="1159"/>
      <c r="N532" s="1159"/>
      <c r="O532" s="1335" t="s">
        <v>5100</v>
      </c>
      <c r="P532" s="1159"/>
      <c r="Q532" s="1154"/>
      <c r="R532" s="1154"/>
      <c r="S532" s="1335" t="s">
        <v>5098</v>
      </c>
      <c r="T532" s="1154"/>
      <c r="U532" s="1154"/>
    </row>
    <row r="533" spans="1:21" s="836" customFormat="1" ht="31.5">
      <c r="A533" s="839">
        <v>524</v>
      </c>
      <c r="B533" s="1159"/>
      <c r="C533" s="1324" t="s">
        <v>7668</v>
      </c>
      <c r="D533" s="1160"/>
      <c r="E533" s="1160"/>
      <c r="F533" s="1160"/>
      <c r="G533" s="1720" t="s">
        <v>7685</v>
      </c>
      <c r="H533" s="1160"/>
      <c r="I533" s="1145" t="s">
        <v>5784</v>
      </c>
      <c r="J533" s="1324">
        <v>48</v>
      </c>
      <c r="K533" s="1324">
        <v>112</v>
      </c>
      <c r="L533" s="1481">
        <v>299</v>
      </c>
      <c r="M533" s="1159"/>
      <c r="N533" s="1159"/>
      <c r="O533" s="1335" t="s">
        <v>5100</v>
      </c>
      <c r="P533" s="1159"/>
      <c r="Q533" s="1154"/>
      <c r="R533" s="1154"/>
      <c r="S533" s="1335" t="s">
        <v>5098</v>
      </c>
      <c r="T533" s="1154"/>
      <c r="U533" s="1154"/>
    </row>
    <row r="534" spans="1:21" s="836" customFormat="1" ht="31.5">
      <c r="A534" s="839">
        <v>525</v>
      </c>
      <c r="B534" s="1159"/>
      <c r="C534" s="1324" t="s">
        <v>7668</v>
      </c>
      <c r="D534" s="1160"/>
      <c r="E534" s="1160"/>
      <c r="F534" s="1160"/>
      <c r="G534" s="1720" t="s">
        <v>7685</v>
      </c>
      <c r="H534" s="1160"/>
      <c r="I534" s="1145" t="s">
        <v>5784</v>
      </c>
      <c r="J534" s="1324">
        <v>48</v>
      </c>
      <c r="K534" s="1324">
        <v>113</v>
      </c>
      <c r="L534" s="1481">
        <v>836</v>
      </c>
      <c r="M534" s="1159"/>
      <c r="N534" s="1159"/>
      <c r="O534" s="1335" t="s">
        <v>5100</v>
      </c>
      <c r="P534" s="1159"/>
      <c r="Q534" s="1154"/>
      <c r="R534" s="1154"/>
      <c r="S534" s="1335" t="s">
        <v>5098</v>
      </c>
      <c r="T534" s="1154"/>
      <c r="U534" s="1154"/>
    </row>
    <row r="535" spans="1:21" s="836" customFormat="1" ht="31.5">
      <c r="A535" s="839">
        <v>526</v>
      </c>
      <c r="B535" s="1159"/>
      <c r="C535" s="1324" t="s">
        <v>7668</v>
      </c>
      <c r="D535" s="1160"/>
      <c r="E535" s="1160"/>
      <c r="F535" s="1160"/>
      <c r="G535" s="1720" t="s">
        <v>7685</v>
      </c>
      <c r="H535" s="1160"/>
      <c r="I535" s="1145" t="s">
        <v>5784</v>
      </c>
      <c r="J535" s="1324">
        <v>48</v>
      </c>
      <c r="K535" s="1324">
        <v>105</v>
      </c>
      <c r="L535" s="1481">
        <v>77</v>
      </c>
      <c r="M535" s="1159"/>
      <c r="N535" s="1159"/>
      <c r="O535" s="1335" t="s">
        <v>5100</v>
      </c>
      <c r="P535" s="1159"/>
      <c r="Q535" s="1154"/>
      <c r="R535" s="1154"/>
      <c r="S535" s="1335" t="s">
        <v>5098</v>
      </c>
      <c r="T535" s="1154"/>
      <c r="U535" s="1154"/>
    </row>
    <row r="536" spans="1:21" s="836" customFormat="1" ht="31.5">
      <c r="A536" s="839">
        <v>527</v>
      </c>
      <c r="B536" s="1159"/>
      <c r="C536" s="1324" t="s">
        <v>7668</v>
      </c>
      <c r="D536" s="1160"/>
      <c r="E536" s="1160"/>
      <c r="F536" s="1160"/>
      <c r="G536" s="1720" t="s">
        <v>7685</v>
      </c>
      <c r="H536" s="1160"/>
      <c r="I536" s="1145" t="s">
        <v>5784</v>
      </c>
      <c r="J536" s="1324">
        <v>48</v>
      </c>
      <c r="K536" s="1324">
        <v>106</v>
      </c>
      <c r="L536" s="1481">
        <v>1723</v>
      </c>
      <c r="M536" s="1159"/>
      <c r="N536" s="1159"/>
      <c r="O536" s="1335" t="s">
        <v>5100</v>
      </c>
      <c r="P536" s="1159"/>
      <c r="Q536" s="1154"/>
      <c r="R536" s="1154"/>
      <c r="S536" s="1335" t="s">
        <v>5098</v>
      </c>
      <c r="T536" s="1154"/>
      <c r="U536" s="1154"/>
    </row>
    <row r="537" spans="1:21" s="836" customFormat="1" ht="31.5">
      <c r="A537" s="839">
        <v>528</v>
      </c>
      <c r="B537" s="1159"/>
      <c r="C537" s="1324" t="s">
        <v>7668</v>
      </c>
      <c r="D537" s="1160"/>
      <c r="E537" s="1160"/>
      <c r="F537" s="1160"/>
      <c r="G537" s="1720" t="s">
        <v>7685</v>
      </c>
      <c r="H537" s="1160"/>
      <c r="I537" s="1145" t="s">
        <v>5784</v>
      </c>
      <c r="J537" s="1324">
        <v>51</v>
      </c>
      <c r="K537" s="1324">
        <v>13</v>
      </c>
      <c r="L537" s="1481">
        <v>68</v>
      </c>
      <c r="M537" s="1159"/>
      <c r="N537" s="1159"/>
      <c r="O537" s="1335" t="s">
        <v>5100</v>
      </c>
      <c r="P537" s="1159"/>
      <c r="Q537" s="1154"/>
      <c r="R537" s="1154"/>
      <c r="S537" s="1335" t="s">
        <v>5098</v>
      </c>
      <c r="T537" s="1154"/>
      <c r="U537" s="1154"/>
    </row>
    <row r="538" spans="1:21" s="836" customFormat="1" ht="31.5">
      <c r="A538" s="839">
        <v>529</v>
      </c>
      <c r="B538" s="1159"/>
      <c r="C538" s="1324" t="s">
        <v>7668</v>
      </c>
      <c r="D538" s="1160"/>
      <c r="E538" s="1160"/>
      <c r="F538" s="1160"/>
      <c r="G538" s="1720" t="s">
        <v>7685</v>
      </c>
      <c r="H538" s="1160"/>
      <c r="I538" s="1145" t="s">
        <v>5784</v>
      </c>
      <c r="J538" s="1324">
        <v>51</v>
      </c>
      <c r="K538" s="1324">
        <v>20</v>
      </c>
      <c r="L538" s="1481">
        <v>110</v>
      </c>
      <c r="M538" s="1159"/>
      <c r="N538" s="1159"/>
      <c r="O538" s="1335" t="s">
        <v>5100</v>
      </c>
      <c r="P538" s="1159"/>
      <c r="Q538" s="1154"/>
      <c r="R538" s="1154"/>
      <c r="S538" s="1335" t="s">
        <v>5098</v>
      </c>
      <c r="T538" s="1154"/>
      <c r="U538" s="1154"/>
    </row>
    <row r="539" spans="1:21" s="836" customFormat="1" ht="31.5">
      <c r="A539" s="839">
        <v>530</v>
      </c>
      <c r="B539" s="1159"/>
      <c r="C539" s="1324" t="s">
        <v>7668</v>
      </c>
      <c r="D539" s="1160"/>
      <c r="E539" s="1160"/>
      <c r="F539" s="1160"/>
      <c r="G539" s="1720" t="s">
        <v>7685</v>
      </c>
      <c r="H539" s="1160"/>
      <c r="I539" s="1145" t="s">
        <v>5784</v>
      </c>
      <c r="J539" s="1324">
        <v>52</v>
      </c>
      <c r="K539" s="1324">
        <v>61</v>
      </c>
      <c r="L539" s="1481">
        <v>2022</v>
      </c>
      <c r="M539" s="1159"/>
      <c r="N539" s="1159"/>
      <c r="O539" s="1335" t="s">
        <v>5100</v>
      </c>
      <c r="P539" s="1159"/>
      <c r="Q539" s="1154"/>
      <c r="R539" s="1154"/>
      <c r="S539" s="1335" t="s">
        <v>5098</v>
      </c>
      <c r="T539" s="1154"/>
      <c r="U539" s="1154"/>
    </row>
    <row r="540" spans="1:21" s="836" customFormat="1" ht="31.5">
      <c r="A540" s="839">
        <v>531</v>
      </c>
      <c r="B540" s="1159"/>
      <c r="C540" s="1324" t="s">
        <v>7668</v>
      </c>
      <c r="D540" s="1160"/>
      <c r="E540" s="1160"/>
      <c r="F540" s="1160"/>
      <c r="G540" s="1720" t="s">
        <v>7685</v>
      </c>
      <c r="H540" s="1160"/>
      <c r="I540" s="1145" t="s">
        <v>5784</v>
      </c>
      <c r="J540" s="1324">
        <v>52</v>
      </c>
      <c r="K540" s="1324">
        <v>72</v>
      </c>
      <c r="L540" s="1481">
        <v>4111</v>
      </c>
      <c r="M540" s="1159"/>
      <c r="N540" s="1159"/>
      <c r="O540" s="1335" t="s">
        <v>5100</v>
      </c>
      <c r="P540" s="1159"/>
      <c r="Q540" s="1154"/>
      <c r="R540" s="1154"/>
      <c r="S540" s="1335" t="s">
        <v>5098</v>
      </c>
      <c r="T540" s="1154"/>
      <c r="U540" s="1154"/>
    </row>
    <row r="541" spans="1:21" s="836" customFormat="1" ht="31.5">
      <c r="A541" s="839">
        <v>532</v>
      </c>
      <c r="B541" s="1159"/>
      <c r="C541" s="1324" t="s">
        <v>7668</v>
      </c>
      <c r="D541" s="1160"/>
      <c r="E541" s="1160"/>
      <c r="F541" s="1160"/>
      <c r="G541" s="1720" t="s">
        <v>7685</v>
      </c>
      <c r="H541" s="1160"/>
      <c r="I541" s="1145" t="s">
        <v>5784</v>
      </c>
      <c r="J541" s="1324">
        <v>52</v>
      </c>
      <c r="K541" s="1324">
        <v>82</v>
      </c>
      <c r="L541" s="1481">
        <v>4401</v>
      </c>
      <c r="M541" s="1159"/>
      <c r="N541" s="1159"/>
      <c r="O541" s="1335" t="s">
        <v>5100</v>
      </c>
      <c r="P541" s="1159"/>
      <c r="Q541" s="1154"/>
      <c r="R541" s="1154"/>
      <c r="S541" s="1335" t="s">
        <v>5098</v>
      </c>
      <c r="T541" s="1154"/>
      <c r="U541" s="1154"/>
    </row>
    <row r="542" spans="1:21" s="836" customFormat="1" ht="31.5">
      <c r="A542" s="839">
        <v>533</v>
      </c>
      <c r="B542" s="1159"/>
      <c r="C542" s="1324" t="s">
        <v>7668</v>
      </c>
      <c r="D542" s="1160"/>
      <c r="E542" s="1160"/>
      <c r="F542" s="1160"/>
      <c r="G542" s="1720" t="s">
        <v>7685</v>
      </c>
      <c r="H542" s="1160"/>
      <c r="I542" s="1145" t="s">
        <v>5784</v>
      </c>
      <c r="J542" s="1324">
        <v>52</v>
      </c>
      <c r="K542" s="1324">
        <v>83</v>
      </c>
      <c r="L542" s="1481">
        <v>778</v>
      </c>
      <c r="M542" s="1159"/>
      <c r="N542" s="1159"/>
      <c r="O542" s="1335" t="s">
        <v>5100</v>
      </c>
      <c r="P542" s="1159"/>
      <c r="Q542" s="1154"/>
      <c r="R542" s="1154"/>
      <c r="S542" s="1335" t="s">
        <v>5098</v>
      </c>
      <c r="T542" s="1154"/>
      <c r="U542" s="1154"/>
    </row>
    <row r="543" spans="1:21" s="836" customFormat="1">
      <c r="A543" s="839">
        <v>534</v>
      </c>
      <c r="B543" s="1159"/>
      <c r="C543" s="1324" t="s">
        <v>7668</v>
      </c>
      <c r="D543" s="1160"/>
      <c r="E543" s="1160"/>
      <c r="F543" s="1160"/>
      <c r="G543" s="1720" t="s">
        <v>7685</v>
      </c>
      <c r="H543" s="1160"/>
      <c r="I543" s="1145" t="s">
        <v>5784</v>
      </c>
      <c r="J543" s="1324">
        <v>15</v>
      </c>
      <c r="K543" s="1324">
        <v>46</v>
      </c>
      <c r="L543" s="1481">
        <v>3291.8</v>
      </c>
      <c r="M543" s="1159"/>
      <c r="N543" s="1159"/>
      <c r="O543" s="1337" t="s">
        <v>858</v>
      </c>
      <c r="P543" s="1159"/>
      <c r="Q543" s="1154"/>
      <c r="R543" s="1154"/>
      <c r="S543" s="1335" t="s">
        <v>5098</v>
      </c>
      <c r="T543" s="1154"/>
      <c r="U543" s="1154"/>
    </row>
    <row r="544" spans="1:21" s="836" customFormat="1" ht="31.5">
      <c r="A544" s="839">
        <v>560</v>
      </c>
      <c r="B544" s="1159"/>
      <c r="C544" s="1324" t="s">
        <v>7668</v>
      </c>
      <c r="D544" s="1160"/>
      <c r="E544" s="1160"/>
      <c r="F544" s="1160"/>
      <c r="G544" s="1720" t="s">
        <v>7685</v>
      </c>
      <c r="H544" s="1160"/>
      <c r="I544" s="1145" t="s">
        <v>5784</v>
      </c>
      <c r="J544" s="1338">
        <v>37</v>
      </c>
      <c r="K544" s="1338">
        <v>48</v>
      </c>
      <c r="L544" s="1479">
        <v>7243</v>
      </c>
      <c r="M544" s="1159"/>
      <c r="N544" s="1159"/>
      <c r="O544" s="1335" t="s">
        <v>5100</v>
      </c>
      <c r="P544" s="1159"/>
      <c r="Q544" s="1154"/>
      <c r="R544" s="1154"/>
      <c r="S544" s="1338" t="s">
        <v>5098</v>
      </c>
      <c r="T544" s="1154"/>
      <c r="U544" s="1154"/>
    </row>
    <row r="545" spans="1:21" s="836" customFormat="1" ht="31.5">
      <c r="A545" s="839">
        <v>561</v>
      </c>
      <c r="B545" s="1159"/>
      <c r="C545" s="1324" t="s">
        <v>5883</v>
      </c>
      <c r="D545" s="1160"/>
      <c r="E545" s="1160"/>
      <c r="F545" s="1160"/>
      <c r="G545" s="1720" t="s">
        <v>7685</v>
      </c>
      <c r="H545" s="1160"/>
      <c r="I545" s="636" t="s">
        <v>5785</v>
      </c>
      <c r="J545" s="636">
        <v>5</v>
      </c>
      <c r="K545" s="636">
        <v>4</v>
      </c>
      <c r="L545" s="1476">
        <v>22286.1</v>
      </c>
      <c r="M545" s="1159"/>
      <c r="N545" s="1159"/>
      <c r="O545" s="636" t="s">
        <v>2450</v>
      </c>
      <c r="P545" s="1159"/>
      <c r="Q545" s="1154"/>
      <c r="R545" s="1154"/>
      <c r="S545" s="1339" t="s">
        <v>5139</v>
      </c>
      <c r="T545" s="1154"/>
      <c r="U545" s="1154"/>
    </row>
    <row r="546" spans="1:21" s="836" customFormat="1" ht="94.5">
      <c r="A546" s="839">
        <v>562</v>
      </c>
      <c r="B546" s="1159"/>
      <c r="C546" s="1324" t="s">
        <v>5884</v>
      </c>
      <c r="D546" s="1160"/>
      <c r="E546" s="1160"/>
      <c r="F546" s="1160"/>
      <c r="G546" s="1720" t="s">
        <v>7685</v>
      </c>
      <c r="H546" s="1160"/>
      <c r="I546" s="636" t="s">
        <v>5785</v>
      </c>
      <c r="J546" s="636">
        <v>11</v>
      </c>
      <c r="K546" s="636">
        <v>104</v>
      </c>
      <c r="L546" s="1476">
        <v>3632</v>
      </c>
      <c r="M546" s="1159"/>
      <c r="N546" s="1159"/>
      <c r="O546" s="636" t="s">
        <v>5140</v>
      </c>
      <c r="P546" s="1159"/>
      <c r="Q546" s="1154"/>
      <c r="R546" s="1154"/>
      <c r="S546" s="1339" t="s">
        <v>5142</v>
      </c>
      <c r="T546" s="1154"/>
      <c r="U546" s="1154"/>
    </row>
    <row r="547" spans="1:21" s="836" customFormat="1" ht="124.15" customHeight="1">
      <c r="A547" s="839">
        <v>563</v>
      </c>
      <c r="B547" s="1159"/>
      <c r="C547" s="1324" t="s">
        <v>5884</v>
      </c>
      <c r="D547" s="1160"/>
      <c r="E547" s="1160"/>
      <c r="F547" s="1160"/>
      <c r="G547" s="1720" t="s">
        <v>7685</v>
      </c>
      <c r="H547" s="1160"/>
      <c r="I547" s="636" t="s">
        <v>5785</v>
      </c>
      <c r="J547" s="636">
        <v>11</v>
      </c>
      <c r="K547" s="636">
        <v>107</v>
      </c>
      <c r="L547" s="1476">
        <v>2500</v>
      </c>
      <c r="M547" s="1159"/>
      <c r="N547" s="1159"/>
      <c r="O547" s="636" t="s">
        <v>5143</v>
      </c>
      <c r="P547" s="1159"/>
      <c r="Q547" s="1154"/>
      <c r="R547" s="1154"/>
      <c r="S547" s="1339" t="s">
        <v>5142</v>
      </c>
      <c r="T547" s="1154"/>
      <c r="U547" s="1154"/>
    </row>
    <row r="548" spans="1:21" s="836" customFormat="1" ht="94.5">
      <c r="A548" s="839">
        <v>564</v>
      </c>
      <c r="B548" s="1159"/>
      <c r="C548" s="1324" t="s">
        <v>5885</v>
      </c>
      <c r="D548" s="1160"/>
      <c r="E548" s="1160"/>
      <c r="F548" s="1160"/>
      <c r="G548" s="1720" t="s">
        <v>7685</v>
      </c>
      <c r="H548" s="1160"/>
      <c r="I548" s="636" t="s">
        <v>5785</v>
      </c>
      <c r="J548" s="636">
        <v>11</v>
      </c>
      <c r="K548" s="636">
        <v>51</v>
      </c>
      <c r="L548" s="1476">
        <v>62203</v>
      </c>
      <c r="M548" s="1159"/>
      <c r="N548" s="1159"/>
      <c r="O548" s="636" t="s">
        <v>192</v>
      </c>
      <c r="P548" s="1159"/>
      <c r="Q548" s="1154"/>
      <c r="R548" s="1154"/>
      <c r="S548" s="1339" t="s">
        <v>5142</v>
      </c>
      <c r="T548" s="1154"/>
      <c r="U548" s="1154"/>
    </row>
    <row r="549" spans="1:21" s="836" customFormat="1" ht="124.15" customHeight="1">
      <c r="A549" s="839">
        <v>565</v>
      </c>
      <c r="B549" s="1159"/>
      <c r="C549" s="1324" t="s">
        <v>5886</v>
      </c>
      <c r="D549" s="1160"/>
      <c r="E549" s="1160"/>
      <c r="F549" s="1160"/>
      <c r="G549" s="1720" t="s">
        <v>7685</v>
      </c>
      <c r="H549" s="1160"/>
      <c r="I549" s="636" t="s">
        <v>5785</v>
      </c>
      <c r="J549" s="636">
        <v>18</v>
      </c>
      <c r="K549" s="636">
        <v>38</v>
      </c>
      <c r="L549" s="1476">
        <v>2295.8000000000002</v>
      </c>
      <c r="M549" s="1159"/>
      <c r="N549" s="1159"/>
      <c r="O549" s="636" t="s">
        <v>2171</v>
      </c>
      <c r="P549" s="1159"/>
      <c r="Q549" s="1154"/>
      <c r="R549" s="1154"/>
      <c r="S549" s="1339" t="s">
        <v>5142</v>
      </c>
      <c r="T549" s="1154"/>
      <c r="U549" s="1154"/>
    </row>
    <row r="550" spans="1:21" s="836" customFormat="1" ht="94.5">
      <c r="A550" s="839">
        <v>566</v>
      </c>
      <c r="B550" s="1159"/>
      <c r="C550" s="1324" t="s">
        <v>5885</v>
      </c>
      <c r="D550" s="1160"/>
      <c r="E550" s="1160"/>
      <c r="F550" s="1160"/>
      <c r="G550" s="1720" t="s">
        <v>7685</v>
      </c>
      <c r="H550" s="1160"/>
      <c r="I550" s="636" t="s">
        <v>5785</v>
      </c>
      <c r="J550" s="636">
        <v>18</v>
      </c>
      <c r="K550" s="636">
        <v>133</v>
      </c>
      <c r="L550" s="1476">
        <v>7120.4</v>
      </c>
      <c r="M550" s="1159"/>
      <c r="N550" s="1159"/>
      <c r="O550" s="636" t="s">
        <v>5144</v>
      </c>
      <c r="P550" s="1159"/>
      <c r="Q550" s="1154"/>
      <c r="R550" s="1154"/>
      <c r="S550" s="1339" t="s">
        <v>5142</v>
      </c>
      <c r="T550" s="1154"/>
      <c r="U550" s="1154"/>
    </row>
    <row r="551" spans="1:21" s="836" customFormat="1">
      <c r="A551" s="839">
        <v>567</v>
      </c>
      <c r="B551" s="1159"/>
      <c r="C551" s="1324" t="s">
        <v>5887</v>
      </c>
      <c r="D551" s="1160"/>
      <c r="E551" s="1160"/>
      <c r="F551" s="1160"/>
      <c r="G551" s="1720" t="s">
        <v>7685</v>
      </c>
      <c r="H551" s="1160"/>
      <c r="I551" s="636" t="s">
        <v>5785</v>
      </c>
      <c r="J551" s="636">
        <v>15</v>
      </c>
      <c r="K551" s="636">
        <v>93</v>
      </c>
      <c r="L551" s="1476">
        <v>983</v>
      </c>
      <c r="M551" s="1159"/>
      <c r="N551" s="1159"/>
      <c r="O551" s="636" t="s">
        <v>2171</v>
      </c>
      <c r="P551" s="1159"/>
      <c r="Q551" s="1154"/>
      <c r="R551" s="1154"/>
      <c r="S551" s="1339"/>
      <c r="T551" s="1154"/>
      <c r="U551" s="1154"/>
    </row>
    <row r="552" spans="1:21" s="836" customFormat="1">
      <c r="A552" s="839">
        <v>568</v>
      </c>
      <c r="B552" s="1159"/>
      <c r="C552" s="1324" t="s">
        <v>5888</v>
      </c>
      <c r="D552" s="1160"/>
      <c r="E552" s="1160"/>
      <c r="F552" s="1160"/>
      <c r="G552" s="1720" t="s">
        <v>7685</v>
      </c>
      <c r="H552" s="1160"/>
      <c r="I552" s="636" t="s">
        <v>5785</v>
      </c>
      <c r="J552" s="636">
        <v>11</v>
      </c>
      <c r="K552" s="636">
        <v>345</v>
      </c>
      <c r="L552" s="1476">
        <v>152.4</v>
      </c>
      <c r="M552" s="1159"/>
      <c r="N552" s="1159"/>
      <c r="O552" s="636" t="s">
        <v>2171</v>
      </c>
      <c r="P552" s="1159"/>
      <c r="Q552" s="1154"/>
      <c r="R552" s="1154"/>
      <c r="S552" s="1339"/>
      <c r="T552" s="1154"/>
      <c r="U552" s="1154"/>
    </row>
    <row r="553" spans="1:21" s="836" customFormat="1">
      <c r="A553" s="839">
        <v>569</v>
      </c>
      <c r="B553" s="1159"/>
      <c r="C553" s="1324" t="s">
        <v>5888</v>
      </c>
      <c r="D553" s="1160"/>
      <c r="E553" s="1160"/>
      <c r="F553" s="1160"/>
      <c r="G553" s="1720" t="s">
        <v>7685</v>
      </c>
      <c r="H553" s="1160"/>
      <c r="I553" s="636" t="s">
        <v>5785</v>
      </c>
      <c r="J553" s="636">
        <v>11</v>
      </c>
      <c r="K553" s="636">
        <v>344</v>
      </c>
      <c r="L553" s="1476">
        <v>135</v>
      </c>
      <c r="M553" s="1159"/>
      <c r="N553" s="1159"/>
      <c r="O553" s="636" t="s">
        <v>192</v>
      </c>
      <c r="P553" s="1159"/>
      <c r="Q553" s="1154"/>
      <c r="R553" s="1154"/>
      <c r="S553" s="1339"/>
      <c r="T553" s="1154"/>
      <c r="U553" s="1154"/>
    </row>
    <row r="554" spans="1:21" s="836" customFormat="1">
      <c r="A554" s="839">
        <v>570</v>
      </c>
      <c r="B554" s="1159"/>
      <c r="C554" s="1324" t="s">
        <v>5889</v>
      </c>
      <c r="D554" s="1160"/>
      <c r="E554" s="1160"/>
      <c r="F554" s="1160"/>
      <c r="G554" s="1720" t="s">
        <v>7685</v>
      </c>
      <c r="H554" s="1160"/>
      <c r="I554" s="636" t="s">
        <v>5785</v>
      </c>
      <c r="J554" s="636">
        <v>23</v>
      </c>
      <c r="K554" s="636">
        <v>162</v>
      </c>
      <c r="L554" s="1476">
        <v>1624</v>
      </c>
      <c r="M554" s="1159"/>
      <c r="N554" s="1159"/>
      <c r="O554" s="636" t="s">
        <v>3722</v>
      </c>
      <c r="P554" s="1159"/>
      <c r="Q554" s="1154"/>
      <c r="R554" s="1154"/>
      <c r="S554" s="1339"/>
      <c r="T554" s="1154"/>
      <c r="U554" s="1154"/>
    </row>
    <row r="555" spans="1:21" s="836" customFormat="1">
      <c r="A555" s="839">
        <v>571</v>
      </c>
      <c r="B555" s="1159"/>
      <c r="C555" s="1324" t="s">
        <v>5889</v>
      </c>
      <c r="D555" s="1160"/>
      <c r="E555" s="1160"/>
      <c r="F555" s="1160"/>
      <c r="G555" s="1720" t="s">
        <v>7685</v>
      </c>
      <c r="H555" s="1160"/>
      <c r="I555" s="636" t="s">
        <v>5785</v>
      </c>
      <c r="J555" s="636">
        <v>23</v>
      </c>
      <c r="K555" s="636">
        <v>161</v>
      </c>
      <c r="L555" s="1476">
        <v>1624</v>
      </c>
      <c r="M555" s="1159"/>
      <c r="N555" s="1159"/>
      <c r="O555" s="636" t="s">
        <v>3722</v>
      </c>
      <c r="P555" s="1159"/>
      <c r="Q555" s="1154"/>
      <c r="R555" s="1154"/>
      <c r="S555" s="1339"/>
      <c r="T555" s="1154"/>
      <c r="U555" s="1154"/>
    </row>
    <row r="556" spans="1:21" s="836" customFormat="1">
      <c r="A556" s="839">
        <v>572</v>
      </c>
      <c r="B556" s="1159"/>
      <c r="C556" s="1324" t="s">
        <v>5889</v>
      </c>
      <c r="D556" s="1160"/>
      <c r="E556" s="1160"/>
      <c r="F556" s="1160"/>
      <c r="G556" s="1720" t="s">
        <v>7685</v>
      </c>
      <c r="H556" s="1160"/>
      <c r="I556" s="636" t="s">
        <v>5785</v>
      </c>
      <c r="J556" s="636">
        <v>23</v>
      </c>
      <c r="K556" s="636">
        <v>157</v>
      </c>
      <c r="L556" s="1476">
        <v>720</v>
      </c>
      <c r="M556" s="1159"/>
      <c r="N556" s="1159"/>
      <c r="O556" s="636" t="s">
        <v>3722</v>
      </c>
      <c r="P556" s="1159"/>
      <c r="Q556" s="1154"/>
      <c r="R556" s="1154"/>
      <c r="S556" s="1339"/>
      <c r="T556" s="1154"/>
      <c r="U556" s="1154"/>
    </row>
    <row r="557" spans="1:21" s="836" customFormat="1">
      <c r="A557" s="839">
        <v>573</v>
      </c>
      <c r="B557" s="1159"/>
      <c r="C557" s="1324" t="s">
        <v>5889</v>
      </c>
      <c r="D557" s="1160"/>
      <c r="E557" s="1160"/>
      <c r="F557" s="1160"/>
      <c r="G557" s="1720" t="s">
        <v>7685</v>
      </c>
      <c r="H557" s="1160"/>
      <c r="I557" s="636" t="s">
        <v>5785</v>
      </c>
      <c r="J557" s="636">
        <v>23</v>
      </c>
      <c r="K557" s="636">
        <v>163</v>
      </c>
      <c r="L557" s="1476">
        <v>1232</v>
      </c>
      <c r="M557" s="1159"/>
      <c r="N557" s="1159"/>
      <c r="O557" s="636" t="s">
        <v>3722</v>
      </c>
      <c r="P557" s="1159"/>
      <c r="Q557" s="1154"/>
      <c r="R557" s="1154"/>
      <c r="S557" s="1339"/>
      <c r="T557" s="1154"/>
      <c r="U557" s="1154"/>
    </row>
    <row r="558" spans="1:21" s="836" customFormat="1">
      <c r="A558" s="839">
        <v>574</v>
      </c>
      <c r="B558" s="1159"/>
      <c r="C558" s="1324" t="s">
        <v>5889</v>
      </c>
      <c r="D558" s="1160"/>
      <c r="E558" s="1160"/>
      <c r="F558" s="1160"/>
      <c r="G558" s="1720" t="s">
        <v>7685</v>
      </c>
      <c r="H558" s="1160"/>
      <c r="I558" s="636" t="s">
        <v>5785</v>
      </c>
      <c r="J558" s="636">
        <v>23</v>
      </c>
      <c r="K558" s="636">
        <v>154</v>
      </c>
      <c r="L558" s="1476">
        <v>2174</v>
      </c>
      <c r="M558" s="1159"/>
      <c r="N558" s="1159"/>
      <c r="O558" s="636" t="s">
        <v>3722</v>
      </c>
      <c r="P558" s="1159"/>
      <c r="Q558" s="1154"/>
      <c r="R558" s="1154"/>
      <c r="S558" s="1339"/>
      <c r="T558" s="1154"/>
      <c r="U558" s="1154"/>
    </row>
    <row r="559" spans="1:21" s="836" customFormat="1">
      <c r="A559" s="839">
        <v>575</v>
      </c>
      <c r="B559" s="1159"/>
      <c r="C559" s="1324" t="s">
        <v>5890</v>
      </c>
      <c r="D559" s="1160"/>
      <c r="E559" s="1160"/>
      <c r="F559" s="1160"/>
      <c r="G559" s="1720" t="s">
        <v>7685</v>
      </c>
      <c r="H559" s="1160"/>
      <c r="I559" s="636" t="s">
        <v>5785</v>
      </c>
      <c r="J559" s="636">
        <v>23</v>
      </c>
      <c r="K559" s="636">
        <v>313</v>
      </c>
      <c r="L559" s="1476">
        <v>730</v>
      </c>
      <c r="M559" s="1159"/>
      <c r="N559" s="1159"/>
      <c r="O559" s="636" t="s">
        <v>3722</v>
      </c>
      <c r="P559" s="1159"/>
      <c r="Q559" s="1154"/>
      <c r="R559" s="1154"/>
      <c r="S559" s="1339"/>
      <c r="T559" s="1154"/>
      <c r="U559" s="1154"/>
    </row>
    <row r="560" spans="1:21" s="836" customFormat="1">
      <c r="A560" s="839">
        <v>576</v>
      </c>
      <c r="B560" s="1159"/>
      <c r="C560" s="1324" t="s">
        <v>5890</v>
      </c>
      <c r="D560" s="1160"/>
      <c r="E560" s="1160"/>
      <c r="F560" s="1160"/>
      <c r="G560" s="1720" t="s">
        <v>7685</v>
      </c>
      <c r="H560" s="1160"/>
      <c r="I560" s="636" t="s">
        <v>5785</v>
      </c>
      <c r="J560" s="636">
        <v>23</v>
      </c>
      <c r="K560" s="636">
        <v>311</v>
      </c>
      <c r="L560" s="1476">
        <v>188</v>
      </c>
      <c r="M560" s="1159"/>
      <c r="N560" s="1159"/>
      <c r="O560" s="636" t="s">
        <v>3722</v>
      </c>
      <c r="P560" s="1159"/>
      <c r="Q560" s="1154"/>
      <c r="R560" s="1154"/>
      <c r="S560" s="1339"/>
      <c r="T560" s="1154"/>
      <c r="U560" s="1154"/>
    </row>
    <row r="561" spans="1:21" s="836" customFormat="1">
      <c r="A561" s="839">
        <v>577</v>
      </c>
      <c r="B561" s="1159"/>
      <c r="C561" s="1324" t="s">
        <v>5890</v>
      </c>
      <c r="D561" s="1160"/>
      <c r="E561" s="1160"/>
      <c r="F561" s="1160"/>
      <c r="G561" s="1720" t="s">
        <v>7685</v>
      </c>
      <c r="H561" s="1160"/>
      <c r="I561" s="636" t="s">
        <v>5785</v>
      </c>
      <c r="J561" s="636">
        <v>23</v>
      </c>
      <c r="K561" s="636">
        <v>312</v>
      </c>
      <c r="L561" s="1476">
        <v>1195</v>
      </c>
      <c r="M561" s="1159"/>
      <c r="N561" s="1159"/>
      <c r="O561" s="636" t="s">
        <v>3722</v>
      </c>
      <c r="P561" s="1159"/>
      <c r="Q561" s="1154"/>
      <c r="R561" s="1154"/>
      <c r="S561" s="1339"/>
      <c r="T561" s="1154"/>
      <c r="U561" s="1154"/>
    </row>
    <row r="562" spans="1:21" s="836" customFormat="1">
      <c r="A562" s="839">
        <v>578</v>
      </c>
      <c r="B562" s="1159"/>
      <c r="C562" s="1324" t="s">
        <v>5890</v>
      </c>
      <c r="D562" s="1160"/>
      <c r="E562" s="1160"/>
      <c r="F562" s="1160"/>
      <c r="G562" s="1720" t="s">
        <v>7685</v>
      </c>
      <c r="H562" s="1160"/>
      <c r="I562" s="636" t="s">
        <v>5785</v>
      </c>
      <c r="J562" s="636">
        <v>23</v>
      </c>
      <c r="K562" s="636">
        <v>247</v>
      </c>
      <c r="L562" s="1476">
        <v>3183</v>
      </c>
      <c r="M562" s="1159"/>
      <c r="N562" s="1159"/>
      <c r="O562" s="636" t="s">
        <v>3722</v>
      </c>
      <c r="P562" s="1159"/>
      <c r="Q562" s="1154"/>
      <c r="R562" s="1154"/>
      <c r="S562" s="1339"/>
      <c r="T562" s="1154"/>
      <c r="U562" s="1154"/>
    </row>
    <row r="563" spans="1:21" s="836" customFormat="1">
      <c r="A563" s="839">
        <v>579</v>
      </c>
      <c r="B563" s="1159"/>
      <c r="C563" s="1324" t="s">
        <v>5890</v>
      </c>
      <c r="D563" s="1160"/>
      <c r="E563" s="1160"/>
      <c r="F563" s="1160"/>
      <c r="G563" s="1720" t="s">
        <v>7685</v>
      </c>
      <c r="H563" s="1160"/>
      <c r="I563" s="636" t="s">
        <v>5785</v>
      </c>
      <c r="J563" s="636">
        <v>23</v>
      </c>
      <c r="K563" s="636">
        <v>248</v>
      </c>
      <c r="L563" s="1476">
        <v>327</v>
      </c>
      <c r="M563" s="1159"/>
      <c r="N563" s="1159"/>
      <c r="O563" s="636" t="s">
        <v>3722</v>
      </c>
      <c r="P563" s="1159"/>
      <c r="Q563" s="1154"/>
      <c r="R563" s="1154"/>
      <c r="S563" s="1339"/>
      <c r="T563" s="1154"/>
      <c r="U563" s="1154"/>
    </row>
    <row r="564" spans="1:21" s="836" customFormat="1">
      <c r="A564" s="839">
        <v>580</v>
      </c>
      <c r="B564" s="1159"/>
      <c r="C564" s="1324" t="s">
        <v>5891</v>
      </c>
      <c r="D564" s="1160"/>
      <c r="E564" s="1160"/>
      <c r="F564" s="1160"/>
      <c r="G564" s="1720" t="s">
        <v>7685</v>
      </c>
      <c r="H564" s="1160"/>
      <c r="I564" s="636" t="s">
        <v>5785</v>
      </c>
      <c r="J564" s="636">
        <v>23</v>
      </c>
      <c r="K564" s="636">
        <v>249</v>
      </c>
      <c r="L564" s="1476">
        <v>816</v>
      </c>
      <c r="M564" s="1159"/>
      <c r="N564" s="1159"/>
      <c r="O564" s="636" t="s">
        <v>3722</v>
      </c>
      <c r="P564" s="1159"/>
      <c r="Q564" s="1154"/>
      <c r="R564" s="1154"/>
      <c r="S564" s="1339"/>
      <c r="T564" s="1154"/>
      <c r="U564" s="1154"/>
    </row>
    <row r="565" spans="1:21" s="836" customFormat="1" ht="63">
      <c r="A565" s="839">
        <v>581</v>
      </c>
      <c r="B565" s="1159"/>
      <c r="C565" s="1324" t="s">
        <v>5892</v>
      </c>
      <c r="D565" s="1160"/>
      <c r="E565" s="1160"/>
      <c r="F565" s="1160"/>
      <c r="G565" s="1720" t="s">
        <v>7685</v>
      </c>
      <c r="H565" s="1160"/>
      <c r="I565" s="636" t="s">
        <v>5785</v>
      </c>
      <c r="J565" s="636">
        <v>11</v>
      </c>
      <c r="K565" s="636">
        <v>8</v>
      </c>
      <c r="L565" s="1476">
        <v>26443</v>
      </c>
      <c r="M565" s="1159"/>
      <c r="N565" s="1159"/>
      <c r="O565" s="636" t="s">
        <v>5146</v>
      </c>
      <c r="P565" s="1159"/>
      <c r="Q565" s="1154"/>
      <c r="R565" s="1154"/>
      <c r="S565" s="1339"/>
      <c r="T565" s="1154"/>
      <c r="U565" s="1154"/>
    </row>
    <row r="566" spans="1:21" s="836" customFormat="1">
      <c r="A566" s="839">
        <v>582</v>
      </c>
      <c r="B566" s="1159"/>
      <c r="C566" s="1324" t="s">
        <v>5891</v>
      </c>
      <c r="D566" s="1160"/>
      <c r="E566" s="1160"/>
      <c r="F566" s="1160"/>
      <c r="G566" s="1720" t="s">
        <v>7685</v>
      </c>
      <c r="H566" s="1160"/>
      <c r="I566" s="636" t="s">
        <v>5785</v>
      </c>
      <c r="J566" s="636">
        <v>23</v>
      </c>
      <c r="K566" s="636">
        <v>169</v>
      </c>
      <c r="L566" s="1476">
        <v>994</v>
      </c>
      <c r="M566" s="1159"/>
      <c r="N566" s="1159"/>
      <c r="O566" s="636" t="s">
        <v>3722</v>
      </c>
      <c r="P566" s="1159"/>
      <c r="Q566" s="1154"/>
      <c r="R566" s="1154"/>
      <c r="S566" s="1339"/>
      <c r="T566" s="1154"/>
      <c r="U566" s="1154"/>
    </row>
    <row r="567" spans="1:21" s="836" customFormat="1" ht="63">
      <c r="A567" s="839">
        <v>583</v>
      </c>
      <c r="B567" s="1159"/>
      <c r="C567" s="1324" t="s">
        <v>5893</v>
      </c>
      <c r="D567" s="1160"/>
      <c r="E567" s="1160"/>
      <c r="F567" s="1160"/>
      <c r="G567" s="1720" t="s">
        <v>7685</v>
      </c>
      <c r="H567" s="1160"/>
      <c r="I567" s="636" t="s">
        <v>5785</v>
      </c>
      <c r="J567" s="636">
        <v>11</v>
      </c>
      <c r="K567" s="636">
        <v>2</v>
      </c>
      <c r="L567" s="1476">
        <v>13435.1</v>
      </c>
      <c r="M567" s="1159"/>
      <c r="N567" s="1159"/>
      <c r="O567" s="636" t="s">
        <v>5148</v>
      </c>
      <c r="P567" s="1159"/>
      <c r="Q567" s="1154"/>
      <c r="R567" s="1154"/>
      <c r="S567" s="1339"/>
      <c r="T567" s="1154"/>
      <c r="U567" s="1154"/>
    </row>
    <row r="568" spans="1:21" s="836" customFormat="1">
      <c r="A568" s="839">
        <v>584</v>
      </c>
      <c r="B568" s="1159"/>
      <c r="C568" s="1324" t="s">
        <v>5894</v>
      </c>
      <c r="D568" s="1160"/>
      <c r="E568" s="1160"/>
      <c r="F568" s="1160"/>
      <c r="G568" s="1720" t="s">
        <v>7685</v>
      </c>
      <c r="H568" s="1160"/>
      <c r="I568" s="636" t="s">
        <v>5785</v>
      </c>
      <c r="J568" s="636">
        <v>21</v>
      </c>
      <c r="K568" s="636">
        <v>75</v>
      </c>
      <c r="L568" s="1476">
        <v>1120</v>
      </c>
      <c r="M568" s="1159"/>
      <c r="N568" s="1159"/>
      <c r="O568" s="636" t="s">
        <v>2171</v>
      </c>
      <c r="P568" s="1159"/>
      <c r="Q568" s="1154"/>
      <c r="R568" s="1154"/>
      <c r="S568" s="1339"/>
      <c r="T568" s="1154"/>
      <c r="U568" s="1154"/>
    </row>
    <row r="569" spans="1:21" s="836" customFormat="1" ht="31.5">
      <c r="A569" s="839">
        <v>585</v>
      </c>
      <c r="B569" s="1159"/>
      <c r="C569" s="1324" t="s">
        <v>5895</v>
      </c>
      <c r="D569" s="1160"/>
      <c r="E569" s="1160"/>
      <c r="F569" s="1160"/>
      <c r="G569" s="1720" t="s">
        <v>7685</v>
      </c>
      <c r="H569" s="1160"/>
      <c r="I569" s="636" t="s">
        <v>5785</v>
      </c>
      <c r="J569" s="636">
        <v>6</v>
      </c>
      <c r="K569" s="636">
        <v>64</v>
      </c>
      <c r="L569" s="1476">
        <v>9702</v>
      </c>
      <c r="M569" s="1159"/>
      <c r="N569" s="1159"/>
      <c r="O569" s="636" t="s">
        <v>5149</v>
      </c>
      <c r="P569" s="1159"/>
      <c r="Q569" s="1154"/>
      <c r="R569" s="1154"/>
      <c r="S569" s="1339"/>
      <c r="T569" s="1154"/>
      <c r="U569" s="1154"/>
    </row>
    <row r="570" spans="1:21" s="836" customFormat="1" ht="31.5">
      <c r="A570" s="839">
        <v>586</v>
      </c>
      <c r="B570" s="1159"/>
      <c r="C570" s="1324" t="s">
        <v>5896</v>
      </c>
      <c r="D570" s="1160"/>
      <c r="E570" s="1160"/>
      <c r="F570" s="1160"/>
      <c r="G570" s="1720" t="s">
        <v>7685</v>
      </c>
      <c r="H570" s="1160"/>
      <c r="I570" s="636" t="s">
        <v>5785</v>
      </c>
      <c r="J570" s="636">
        <v>11</v>
      </c>
      <c r="K570" s="636">
        <v>234</v>
      </c>
      <c r="L570" s="1476">
        <v>25924</v>
      </c>
      <c r="M570" s="1159"/>
      <c r="N570" s="1159"/>
      <c r="O570" s="636" t="s">
        <v>2171</v>
      </c>
      <c r="P570" s="1159"/>
      <c r="Q570" s="1154"/>
      <c r="R570" s="1154"/>
      <c r="S570" s="1339"/>
      <c r="T570" s="1154"/>
      <c r="U570" s="1154"/>
    </row>
    <row r="571" spans="1:21" s="836" customFormat="1">
      <c r="A571" s="839">
        <v>587</v>
      </c>
      <c r="B571" s="1159"/>
      <c r="C571" s="1324" t="s">
        <v>5897</v>
      </c>
      <c r="D571" s="1160"/>
      <c r="E571" s="1160"/>
      <c r="F571" s="1160"/>
      <c r="G571" s="1720" t="s">
        <v>7685</v>
      </c>
      <c r="H571" s="1160"/>
      <c r="I571" s="636" t="s">
        <v>5785</v>
      </c>
      <c r="J571" s="636">
        <v>11</v>
      </c>
      <c r="K571" s="636">
        <v>54</v>
      </c>
      <c r="L571" s="1476">
        <v>13964</v>
      </c>
      <c r="M571" s="1159"/>
      <c r="N571" s="1159"/>
      <c r="O571" s="636" t="s">
        <v>2450</v>
      </c>
      <c r="P571" s="1159"/>
      <c r="Q571" s="1154"/>
      <c r="R571" s="1154"/>
      <c r="S571" s="1339"/>
      <c r="T571" s="1154"/>
      <c r="U571" s="1154"/>
    </row>
    <row r="572" spans="1:21" s="836" customFormat="1" ht="63">
      <c r="A572" s="839">
        <v>588</v>
      </c>
      <c r="B572" s="1159"/>
      <c r="C572" s="1324" t="s">
        <v>5898</v>
      </c>
      <c r="D572" s="1160"/>
      <c r="E572" s="1160"/>
      <c r="F572" s="1160"/>
      <c r="G572" s="1720" t="s">
        <v>7685</v>
      </c>
      <c r="H572" s="1160"/>
      <c r="I572" s="636" t="s">
        <v>5785</v>
      </c>
      <c r="J572" s="636">
        <v>12</v>
      </c>
      <c r="K572" s="636">
        <v>2</v>
      </c>
      <c r="L572" s="1476">
        <v>4773</v>
      </c>
      <c r="M572" s="1159"/>
      <c r="N572" s="1159"/>
      <c r="O572" s="636" t="s">
        <v>5151</v>
      </c>
      <c r="P572" s="1159"/>
      <c r="Q572" s="1154"/>
      <c r="R572" s="1154"/>
      <c r="S572" s="1339"/>
      <c r="T572" s="1154"/>
      <c r="U572" s="1154"/>
    </row>
    <row r="573" spans="1:21" s="836" customFormat="1">
      <c r="A573" s="839">
        <v>589</v>
      </c>
      <c r="B573" s="1159"/>
      <c r="C573" s="1324" t="s">
        <v>5899</v>
      </c>
      <c r="D573" s="1160"/>
      <c r="E573" s="1160"/>
      <c r="F573" s="1160"/>
      <c r="G573" s="1720" t="s">
        <v>7685</v>
      </c>
      <c r="H573" s="1160"/>
      <c r="I573" s="636" t="s">
        <v>5785</v>
      </c>
      <c r="J573" s="636">
        <v>12</v>
      </c>
      <c r="K573" s="636">
        <v>33</v>
      </c>
      <c r="L573" s="1476">
        <v>857</v>
      </c>
      <c r="M573" s="1159"/>
      <c r="N573" s="1159"/>
      <c r="O573" s="636" t="s">
        <v>2171</v>
      </c>
      <c r="P573" s="1159"/>
      <c r="Q573" s="1154"/>
      <c r="R573" s="1154"/>
      <c r="S573" s="1339"/>
      <c r="T573" s="1154"/>
      <c r="U573" s="1154"/>
    </row>
    <row r="574" spans="1:21" s="836" customFormat="1" ht="78.75">
      <c r="A574" s="839">
        <v>590</v>
      </c>
      <c r="B574" s="1159"/>
      <c r="C574" s="1324" t="s">
        <v>5900</v>
      </c>
      <c r="D574" s="1160"/>
      <c r="E574" s="1160"/>
      <c r="F574" s="1160"/>
      <c r="G574" s="1720" t="s">
        <v>7685</v>
      </c>
      <c r="H574" s="1160"/>
      <c r="I574" s="636" t="s">
        <v>5785</v>
      </c>
      <c r="J574" s="636">
        <v>23</v>
      </c>
      <c r="K574" s="636">
        <v>562</v>
      </c>
      <c r="L574" s="1476">
        <v>662</v>
      </c>
      <c r="M574" s="1159"/>
      <c r="N574" s="1159"/>
      <c r="O574" s="636" t="s">
        <v>3722</v>
      </c>
      <c r="P574" s="1159"/>
      <c r="Q574" s="1154"/>
      <c r="R574" s="1154"/>
      <c r="S574" s="1339" t="s">
        <v>5153</v>
      </c>
      <c r="T574" s="1154"/>
      <c r="U574" s="1154"/>
    </row>
    <row r="575" spans="1:21" s="836" customFormat="1" ht="78.75">
      <c r="A575" s="839">
        <v>591</v>
      </c>
      <c r="B575" s="1159"/>
      <c r="C575" s="1324" t="s">
        <v>5900</v>
      </c>
      <c r="D575" s="1160"/>
      <c r="E575" s="1160"/>
      <c r="F575" s="1160"/>
      <c r="G575" s="1720" t="s">
        <v>7685</v>
      </c>
      <c r="H575" s="1160"/>
      <c r="I575" s="636" t="s">
        <v>5785</v>
      </c>
      <c r="J575" s="636">
        <v>23</v>
      </c>
      <c r="K575" s="636">
        <v>691</v>
      </c>
      <c r="L575" s="1476">
        <v>1300</v>
      </c>
      <c r="M575" s="1159"/>
      <c r="N575" s="1159"/>
      <c r="O575" s="636" t="s">
        <v>3722</v>
      </c>
      <c r="P575" s="1159"/>
      <c r="Q575" s="1154"/>
      <c r="R575" s="1154"/>
      <c r="S575" s="1339" t="s">
        <v>5153</v>
      </c>
      <c r="T575" s="1154"/>
      <c r="U575" s="1154"/>
    </row>
    <row r="576" spans="1:21" s="836" customFormat="1" ht="78.75">
      <c r="A576" s="839">
        <v>592</v>
      </c>
      <c r="B576" s="1159"/>
      <c r="C576" s="1324" t="s">
        <v>5900</v>
      </c>
      <c r="D576" s="1160"/>
      <c r="E576" s="1160"/>
      <c r="F576" s="1160"/>
      <c r="G576" s="1720" t="s">
        <v>7685</v>
      </c>
      <c r="H576" s="1160"/>
      <c r="I576" s="636" t="s">
        <v>5785</v>
      </c>
      <c r="J576" s="636">
        <v>23</v>
      </c>
      <c r="K576" s="636">
        <v>503</v>
      </c>
      <c r="L576" s="1476">
        <v>1129</v>
      </c>
      <c r="M576" s="1159"/>
      <c r="N576" s="1159"/>
      <c r="O576" s="636" t="s">
        <v>3722</v>
      </c>
      <c r="P576" s="1159"/>
      <c r="Q576" s="1154"/>
      <c r="R576" s="1154"/>
      <c r="S576" s="1339" t="s">
        <v>5153</v>
      </c>
      <c r="T576" s="1154"/>
      <c r="U576" s="1154"/>
    </row>
    <row r="577" spans="1:21" s="836" customFormat="1" ht="78.75">
      <c r="A577" s="839">
        <v>593</v>
      </c>
      <c r="B577" s="1159"/>
      <c r="C577" s="1324" t="s">
        <v>5900</v>
      </c>
      <c r="D577" s="1160"/>
      <c r="E577" s="1160"/>
      <c r="F577" s="1160"/>
      <c r="G577" s="1720" t="s">
        <v>7685</v>
      </c>
      <c r="H577" s="1160"/>
      <c r="I577" s="636" t="s">
        <v>5785</v>
      </c>
      <c r="J577" s="636">
        <v>23</v>
      </c>
      <c r="K577" s="636">
        <v>452</v>
      </c>
      <c r="L577" s="1476">
        <v>912</v>
      </c>
      <c r="M577" s="1159"/>
      <c r="N577" s="1159"/>
      <c r="O577" s="636" t="s">
        <v>3722</v>
      </c>
      <c r="P577" s="1159"/>
      <c r="Q577" s="1154"/>
      <c r="R577" s="1154"/>
      <c r="S577" s="1339" t="s">
        <v>5153</v>
      </c>
      <c r="T577" s="1154"/>
      <c r="U577" s="1154"/>
    </row>
    <row r="578" spans="1:21" s="836" customFormat="1" ht="78.75">
      <c r="A578" s="839">
        <v>594</v>
      </c>
      <c r="B578" s="1159"/>
      <c r="C578" s="1324" t="s">
        <v>5900</v>
      </c>
      <c r="D578" s="1160"/>
      <c r="E578" s="1160"/>
      <c r="F578" s="1160"/>
      <c r="G578" s="1720" t="s">
        <v>7685</v>
      </c>
      <c r="H578" s="1160"/>
      <c r="I578" s="636" t="s">
        <v>5785</v>
      </c>
      <c r="J578" s="636">
        <v>23</v>
      </c>
      <c r="K578" s="636">
        <v>675</v>
      </c>
      <c r="L578" s="1476">
        <v>968</v>
      </c>
      <c r="M578" s="1159"/>
      <c r="N578" s="1159"/>
      <c r="O578" s="636" t="s">
        <v>3722</v>
      </c>
      <c r="P578" s="1159"/>
      <c r="Q578" s="1154"/>
      <c r="R578" s="1154"/>
      <c r="S578" s="1339" t="s">
        <v>5153</v>
      </c>
      <c r="T578" s="1154"/>
      <c r="U578" s="1154"/>
    </row>
    <row r="579" spans="1:21" s="836" customFormat="1" ht="78.75">
      <c r="A579" s="839">
        <v>595</v>
      </c>
      <c r="B579" s="1159"/>
      <c r="C579" s="1324" t="s">
        <v>5900</v>
      </c>
      <c r="D579" s="1160"/>
      <c r="E579" s="1160"/>
      <c r="F579" s="1160"/>
      <c r="G579" s="1720" t="s">
        <v>7685</v>
      </c>
      <c r="H579" s="1160"/>
      <c r="I579" s="636" t="s">
        <v>5785</v>
      </c>
      <c r="J579" s="636">
        <v>23</v>
      </c>
      <c r="K579" s="636">
        <v>490</v>
      </c>
      <c r="L579" s="1476">
        <v>1100</v>
      </c>
      <c r="M579" s="1159"/>
      <c r="N579" s="1159"/>
      <c r="O579" s="636" t="s">
        <v>3722</v>
      </c>
      <c r="P579" s="1159"/>
      <c r="Q579" s="1154"/>
      <c r="R579" s="1154"/>
      <c r="S579" s="1339" t="s">
        <v>5153</v>
      </c>
      <c r="T579" s="1154"/>
      <c r="U579" s="1154"/>
    </row>
    <row r="580" spans="1:21" s="836" customFormat="1" ht="78.75">
      <c r="A580" s="839">
        <v>596</v>
      </c>
      <c r="B580" s="1159"/>
      <c r="C580" s="1324" t="s">
        <v>5900</v>
      </c>
      <c r="D580" s="1160"/>
      <c r="E580" s="1160"/>
      <c r="F580" s="1160"/>
      <c r="G580" s="1720" t="s">
        <v>7685</v>
      </c>
      <c r="H580" s="1160"/>
      <c r="I580" s="636" t="s">
        <v>5785</v>
      </c>
      <c r="J580" s="636">
        <v>23</v>
      </c>
      <c r="K580" s="636">
        <v>491</v>
      </c>
      <c r="L580" s="1476">
        <v>1238</v>
      </c>
      <c r="M580" s="1159"/>
      <c r="N580" s="1159"/>
      <c r="O580" s="636" t="s">
        <v>3722</v>
      </c>
      <c r="P580" s="1159"/>
      <c r="Q580" s="1154"/>
      <c r="R580" s="1154"/>
      <c r="S580" s="1339" t="s">
        <v>5153</v>
      </c>
      <c r="T580" s="1154"/>
      <c r="U580" s="1154"/>
    </row>
    <row r="581" spans="1:21" s="836" customFormat="1" ht="78.75">
      <c r="A581" s="839">
        <v>597</v>
      </c>
      <c r="B581" s="1159"/>
      <c r="C581" s="1324" t="s">
        <v>5900</v>
      </c>
      <c r="D581" s="1160"/>
      <c r="E581" s="1160"/>
      <c r="F581" s="1160"/>
      <c r="G581" s="1720" t="s">
        <v>7685</v>
      </c>
      <c r="H581" s="1160"/>
      <c r="I581" s="636" t="s">
        <v>5785</v>
      </c>
      <c r="J581" s="636">
        <v>23</v>
      </c>
      <c r="K581" s="636">
        <v>496</v>
      </c>
      <c r="L581" s="1476">
        <v>240</v>
      </c>
      <c r="M581" s="1159"/>
      <c r="N581" s="1159"/>
      <c r="O581" s="636" t="s">
        <v>3722</v>
      </c>
      <c r="P581" s="1159"/>
      <c r="Q581" s="1154"/>
      <c r="R581" s="1154"/>
      <c r="S581" s="1339" t="s">
        <v>5153</v>
      </c>
      <c r="T581" s="1154"/>
      <c r="U581" s="1154"/>
    </row>
    <row r="582" spans="1:21" s="836" customFormat="1" ht="78.75">
      <c r="A582" s="839">
        <v>598</v>
      </c>
      <c r="B582" s="1159"/>
      <c r="C582" s="1324" t="s">
        <v>5900</v>
      </c>
      <c r="D582" s="1160"/>
      <c r="E582" s="1160"/>
      <c r="F582" s="1160"/>
      <c r="G582" s="1720" t="s">
        <v>7685</v>
      </c>
      <c r="H582" s="1160"/>
      <c r="I582" s="636" t="s">
        <v>5785</v>
      </c>
      <c r="J582" s="636">
        <v>23</v>
      </c>
      <c r="K582" s="636">
        <v>493</v>
      </c>
      <c r="L582" s="1476">
        <v>210</v>
      </c>
      <c r="M582" s="1159"/>
      <c r="N582" s="1159"/>
      <c r="O582" s="636" t="s">
        <v>3722</v>
      </c>
      <c r="P582" s="1159"/>
      <c r="Q582" s="1154"/>
      <c r="R582" s="1154"/>
      <c r="S582" s="1339" t="s">
        <v>5153</v>
      </c>
      <c r="T582" s="1154"/>
      <c r="U582" s="1154"/>
    </row>
    <row r="583" spans="1:21" s="836" customFormat="1" ht="78.75">
      <c r="A583" s="839">
        <v>599</v>
      </c>
      <c r="B583" s="1159"/>
      <c r="C583" s="1324" t="s">
        <v>5900</v>
      </c>
      <c r="D583" s="1160"/>
      <c r="E583" s="1160"/>
      <c r="F583" s="1160"/>
      <c r="G583" s="1720" t="s">
        <v>7685</v>
      </c>
      <c r="H583" s="1160"/>
      <c r="I583" s="636" t="s">
        <v>5785</v>
      </c>
      <c r="J583" s="636">
        <v>23</v>
      </c>
      <c r="K583" s="636">
        <v>495</v>
      </c>
      <c r="L583" s="1476">
        <v>848</v>
      </c>
      <c r="M583" s="1159"/>
      <c r="N583" s="1159"/>
      <c r="O583" s="636" t="s">
        <v>3722</v>
      </c>
      <c r="P583" s="1159"/>
      <c r="Q583" s="1154"/>
      <c r="R583" s="1154"/>
      <c r="S583" s="1339" t="s">
        <v>5153</v>
      </c>
      <c r="T583" s="1154"/>
      <c r="U583" s="1154"/>
    </row>
    <row r="584" spans="1:21" s="836" customFormat="1" ht="78.75">
      <c r="A584" s="839">
        <v>600</v>
      </c>
      <c r="B584" s="1159"/>
      <c r="C584" s="1324" t="s">
        <v>5900</v>
      </c>
      <c r="D584" s="1160"/>
      <c r="E584" s="1160"/>
      <c r="F584" s="1160"/>
      <c r="G584" s="1720" t="s">
        <v>7685</v>
      </c>
      <c r="H584" s="1160"/>
      <c r="I584" s="636" t="s">
        <v>5785</v>
      </c>
      <c r="J584" s="636">
        <v>23</v>
      </c>
      <c r="K584" s="636">
        <v>514</v>
      </c>
      <c r="L584" s="1476">
        <v>1901</v>
      </c>
      <c r="M584" s="1159"/>
      <c r="N584" s="1159"/>
      <c r="O584" s="636" t="s">
        <v>3722</v>
      </c>
      <c r="P584" s="1159"/>
      <c r="Q584" s="1154"/>
      <c r="R584" s="1154"/>
      <c r="S584" s="1339" t="s">
        <v>5153</v>
      </c>
      <c r="T584" s="1154"/>
      <c r="U584" s="1154"/>
    </row>
    <row r="585" spans="1:21" s="836" customFormat="1" ht="78.75">
      <c r="A585" s="839">
        <v>601</v>
      </c>
      <c r="B585" s="1159"/>
      <c r="C585" s="1324" t="s">
        <v>5900</v>
      </c>
      <c r="D585" s="1160"/>
      <c r="E585" s="1160"/>
      <c r="F585" s="1160"/>
      <c r="G585" s="1720" t="s">
        <v>7685</v>
      </c>
      <c r="H585" s="1160"/>
      <c r="I585" s="636" t="s">
        <v>5785</v>
      </c>
      <c r="J585" s="636">
        <v>23</v>
      </c>
      <c r="K585" s="636">
        <v>451</v>
      </c>
      <c r="L585" s="1476">
        <v>749</v>
      </c>
      <c r="M585" s="1159"/>
      <c r="N585" s="1159"/>
      <c r="O585" s="636" t="s">
        <v>3722</v>
      </c>
      <c r="P585" s="1159"/>
      <c r="Q585" s="1154"/>
      <c r="R585" s="1154"/>
      <c r="S585" s="1339" t="s">
        <v>5153</v>
      </c>
      <c r="T585" s="1154"/>
      <c r="U585" s="1154"/>
    </row>
    <row r="586" spans="1:21" s="836" customFormat="1" ht="78.75">
      <c r="A586" s="839">
        <v>602</v>
      </c>
      <c r="B586" s="1159"/>
      <c r="C586" s="1324" t="s">
        <v>5900</v>
      </c>
      <c r="D586" s="1160"/>
      <c r="E586" s="1160"/>
      <c r="F586" s="1160"/>
      <c r="G586" s="1720" t="s">
        <v>7685</v>
      </c>
      <c r="H586" s="1160"/>
      <c r="I586" s="636" t="s">
        <v>5785</v>
      </c>
      <c r="J586" s="636">
        <v>23</v>
      </c>
      <c r="K586" s="636">
        <v>497</v>
      </c>
      <c r="L586" s="1476">
        <v>550</v>
      </c>
      <c r="M586" s="1159"/>
      <c r="N586" s="1159"/>
      <c r="O586" s="636" t="s">
        <v>3722</v>
      </c>
      <c r="P586" s="1159"/>
      <c r="Q586" s="1154"/>
      <c r="R586" s="1154"/>
      <c r="S586" s="1339" t="s">
        <v>5153</v>
      </c>
      <c r="T586" s="1154"/>
      <c r="U586" s="1154"/>
    </row>
    <row r="587" spans="1:21" s="836" customFormat="1" ht="78.75">
      <c r="A587" s="839">
        <v>603</v>
      </c>
      <c r="B587" s="1159"/>
      <c r="C587" s="1324" t="s">
        <v>5900</v>
      </c>
      <c r="D587" s="1160"/>
      <c r="E587" s="1160"/>
      <c r="F587" s="1160"/>
      <c r="G587" s="1720" t="s">
        <v>7685</v>
      </c>
      <c r="H587" s="1160"/>
      <c r="I587" s="636" t="s">
        <v>5785</v>
      </c>
      <c r="J587" s="636">
        <v>23</v>
      </c>
      <c r="K587" s="636">
        <v>499</v>
      </c>
      <c r="L587" s="1476">
        <v>648</v>
      </c>
      <c r="M587" s="1159"/>
      <c r="N587" s="1159"/>
      <c r="O587" s="636" t="s">
        <v>3722</v>
      </c>
      <c r="P587" s="1159"/>
      <c r="Q587" s="1154"/>
      <c r="R587" s="1154"/>
      <c r="S587" s="1339" t="s">
        <v>5153</v>
      </c>
      <c r="T587" s="1154"/>
      <c r="U587" s="1154"/>
    </row>
    <row r="588" spans="1:21" s="836" customFormat="1" ht="78.75">
      <c r="A588" s="839">
        <v>604</v>
      </c>
      <c r="B588" s="1159"/>
      <c r="C588" s="1324" t="s">
        <v>5900</v>
      </c>
      <c r="D588" s="1160"/>
      <c r="E588" s="1160"/>
      <c r="F588" s="1160"/>
      <c r="G588" s="1720" t="s">
        <v>7685</v>
      </c>
      <c r="H588" s="1160"/>
      <c r="I588" s="636" t="s">
        <v>5785</v>
      </c>
      <c r="J588" s="636">
        <v>23</v>
      </c>
      <c r="K588" s="636">
        <v>498</v>
      </c>
      <c r="L588" s="1476">
        <v>830</v>
      </c>
      <c r="M588" s="1159"/>
      <c r="N588" s="1159"/>
      <c r="O588" s="636" t="s">
        <v>3722</v>
      </c>
      <c r="P588" s="1159"/>
      <c r="Q588" s="1154"/>
      <c r="R588" s="1154"/>
      <c r="S588" s="1339" t="s">
        <v>5153</v>
      </c>
      <c r="T588" s="1154"/>
      <c r="U588" s="1154"/>
    </row>
    <row r="589" spans="1:21" s="836" customFormat="1" ht="78.75">
      <c r="A589" s="839">
        <v>605</v>
      </c>
      <c r="B589" s="1159"/>
      <c r="C589" s="1324" t="s">
        <v>5900</v>
      </c>
      <c r="D589" s="1160"/>
      <c r="E589" s="1160"/>
      <c r="F589" s="1160"/>
      <c r="G589" s="1720" t="s">
        <v>7685</v>
      </c>
      <c r="H589" s="1160"/>
      <c r="I589" s="636" t="s">
        <v>5785</v>
      </c>
      <c r="J589" s="636">
        <v>23</v>
      </c>
      <c r="K589" s="636">
        <v>454</v>
      </c>
      <c r="L589" s="1476">
        <v>2168</v>
      </c>
      <c r="M589" s="1159"/>
      <c r="N589" s="1159"/>
      <c r="O589" s="636" t="s">
        <v>3722</v>
      </c>
      <c r="P589" s="1159"/>
      <c r="Q589" s="1154"/>
      <c r="R589" s="1154"/>
      <c r="S589" s="1339" t="s">
        <v>5153</v>
      </c>
      <c r="T589" s="1154"/>
      <c r="U589" s="1154"/>
    </row>
    <row r="590" spans="1:21" s="836" customFormat="1" ht="78.75">
      <c r="A590" s="839">
        <v>606</v>
      </c>
      <c r="B590" s="1159"/>
      <c r="C590" s="1324" t="s">
        <v>5900</v>
      </c>
      <c r="D590" s="1160"/>
      <c r="E590" s="1160"/>
      <c r="F590" s="1160"/>
      <c r="G590" s="1720" t="s">
        <v>7685</v>
      </c>
      <c r="H590" s="1160"/>
      <c r="I590" s="636" t="s">
        <v>5785</v>
      </c>
      <c r="J590" s="636">
        <v>23</v>
      </c>
      <c r="K590" s="636">
        <v>559</v>
      </c>
      <c r="L590" s="1476">
        <v>800</v>
      </c>
      <c r="M590" s="1159"/>
      <c r="N590" s="1159"/>
      <c r="O590" s="636" t="s">
        <v>3722</v>
      </c>
      <c r="P590" s="1159"/>
      <c r="Q590" s="1154"/>
      <c r="R590" s="1154"/>
      <c r="S590" s="1339" t="s">
        <v>5153</v>
      </c>
      <c r="T590" s="1154"/>
      <c r="U590" s="1154"/>
    </row>
    <row r="591" spans="1:21" s="836" customFormat="1" ht="78.75">
      <c r="A591" s="839">
        <v>607</v>
      </c>
      <c r="B591" s="1159"/>
      <c r="C591" s="1324" t="s">
        <v>5900</v>
      </c>
      <c r="D591" s="1160"/>
      <c r="E591" s="1160"/>
      <c r="F591" s="1160"/>
      <c r="G591" s="1720" t="s">
        <v>7685</v>
      </c>
      <c r="H591" s="1160"/>
      <c r="I591" s="636" t="s">
        <v>5785</v>
      </c>
      <c r="J591" s="636">
        <v>23</v>
      </c>
      <c r="K591" s="636">
        <v>558</v>
      </c>
      <c r="L591" s="1476">
        <v>749</v>
      </c>
      <c r="M591" s="1159"/>
      <c r="N591" s="1159"/>
      <c r="O591" s="636" t="s">
        <v>3722</v>
      </c>
      <c r="P591" s="1159"/>
      <c r="Q591" s="1154"/>
      <c r="R591" s="1154"/>
      <c r="S591" s="1339" t="s">
        <v>5153</v>
      </c>
      <c r="T591" s="1154"/>
      <c r="U591" s="1154"/>
    </row>
    <row r="592" spans="1:21" s="836" customFormat="1" ht="78.75">
      <c r="A592" s="839">
        <v>608</v>
      </c>
      <c r="B592" s="1159"/>
      <c r="C592" s="1324" t="s">
        <v>5900</v>
      </c>
      <c r="D592" s="1160"/>
      <c r="E592" s="1160"/>
      <c r="F592" s="1160"/>
      <c r="G592" s="1720" t="s">
        <v>7685</v>
      </c>
      <c r="H592" s="1160"/>
      <c r="I592" s="636" t="s">
        <v>5785</v>
      </c>
      <c r="J592" s="636">
        <v>23</v>
      </c>
      <c r="K592" s="636">
        <v>560</v>
      </c>
      <c r="L592" s="1476">
        <v>280</v>
      </c>
      <c r="M592" s="1159"/>
      <c r="N592" s="1159"/>
      <c r="O592" s="636" t="s">
        <v>3722</v>
      </c>
      <c r="P592" s="1159"/>
      <c r="Q592" s="1154"/>
      <c r="R592" s="1154"/>
      <c r="S592" s="1339" t="s">
        <v>5153</v>
      </c>
      <c r="T592" s="1154"/>
      <c r="U592" s="1154"/>
    </row>
    <row r="593" spans="1:21" s="836" customFormat="1" ht="78.75">
      <c r="A593" s="839">
        <v>609</v>
      </c>
      <c r="B593" s="1159"/>
      <c r="C593" s="1324" t="s">
        <v>5900</v>
      </c>
      <c r="D593" s="1160"/>
      <c r="E593" s="1160"/>
      <c r="F593" s="1160"/>
      <c r="G593" s="1720" t="s">
        <v>7685</v>
      </c>
      <c r="H593" s="1160"/>
      <c r="I593" s="636" t="s">
        <v>5785</v>
      </c>
      <c r="J593" s="636">
        <v>23</v>
      </c>
      <c r="K593" s="636">
        <v>561</v>
      </c>
      <c r="L593" s="1476">
        <v>394</v>
      </c>
      <c r="M593" s="1159"/>
      <c r="N593" s="1159"/>
      <c r="O593" s="636" t="s">
        <v>3722</v>
      </c>
      <c r="P593" s="1159"/>
      <c r="Q593" s="1154"/>
      <c r="R593" s="1154"/>
      <c r="S593" s="1339" t="s">
        <v>5153</v>
      </c>
      <c r="T593" s="1154"/>
      <c r="U593" s="1154"/>
    </row>
    <row r="594" spans="1:21" s="836" customFormat="1" ht="78.75">
      <c r="A594" s="839">
        <v>610</v>
      </c>
      <c r="B594" s="1159"/>
      <c r="C594" s="1324" t="s">
        <v>5900</v>
      </c>
      <c r="D594" s="1160"/>
      <c r="E594" s="1160"/>
      <c r="F594" s="1160"/>
      <c r="G594" s="1720" t="s">
        <v>7685</v>
      </c>
      <c r="H594" s="1160"/>
      <c r="I594" s="636" t="s">
        <v>5785</v>
      </c>
      <c r="J594" s="636">
        <v>23</v>
      </c>
      <c r="K594" s="636">
        <v>515</v>
      </c>
      <c r="L594" s="1476">
        <v>852</v>
      </c>
      <c r="M594" s="1159"/>
      <c r="N594" s="1159"/>
      <c r="O594" s="636" t="s">
        <v>3722</v>
      </c>
      <c r="P594" s="1159"/>
      <c r="Q594" s="1154"/>
      <c r="R594" s="1154"/>
      <c r="S594" s="1339" t="s">
        <v>5153</v>
      </c>
      <c r="T594" s="1154"/>
      <c r="U594" s="1154"/>
    </row>
    <row r="595" spans="1:21" s="836" customFormat="1" ht="78.75">
      <c r="A595" s="839">
        <v>611</v>
      </c>
      <c r="B595" s="1159"/>
      <c r="C595" s="1324" t="s">
        <v>5900</v>
      </c>
      <c r="D595" s="1160"/>
      <c r="E595" s="1160"/>
      <c r="F595" s="1160"/>
      <c r="G595" s="1720" t="s">
        <v>7685</v>
      </c>
      <c r="H595" s="1160"/>
      <c r="I595" s="636" t="s">
        <v>5785</v>
      </c>
      <c r="J595" s="636">
        <v>23</v>
      </c>
      <c r="K595" s="636">
        <v>518</v>
      </c>
      <c r="L595" s="1476">
        <v>1040</v>
      </c>
      <c r="M595" s="1159"/>
      <c r="N595" s="1159"/>
      <c r="O595" s="636" t="s">
        <v>3722</v>
      </c>
      <c r="P595" s="1159"/>
      <c r="Q595" s="1154"/>
      <c r="R595" s="1154"/>
      <c r="S595" s="1339" t="s">
        <v>5153</v>
      </c>
      <c r="T595" s="1154"/>
      <c r="U595" s="1154"/>
    </row>
    <row r="596" spans="1:21" s="836" customFormat="1" ht="78.75">
      <c r="A596" s="839">
        <v>612</v>
      </c>
      <c r="B596" s="1159"/>
      <c r="C596" s="1324" t="s">
        <v>5900</v>
      </c>
      <c r="D596" s="1160"/>
      <c r="E596" s="1160"/>
      <c r="F596" s="1160"/>
      <c r="G596" s="1720" t="s">
        <v>7685</v>
      </c>
      <c r="H596" s="1160"/>
      <c r="I596" s="636" t="s">
        <v>5785</v>
      </c>
      <c r="J596" s="636">
        <v>23</v>
      </c>
      <c r="K596" s="636">
        <v>501</v>
      </c>
      <c r="L596" s="1476">
        <v>742</v>
      </c>
      <c r="M596" s="1159"/>
      <c r="N596" s="1159"/>
      <c r="O596" s="636" t="s">
        <v>3722</v>
      </c>
      <c r="P596" s="1159"/>
      <c r="Q596" s="1154"/>
      <c r="R596" s="1154"/>
      <c r="S596" s="1339" t="s">
        <v>5153</v>
      </c>
      <c r="T596" s="1154"/>
      <c r="U596" s="1154"/>
    </row>
    <row r="597" spans="1:21" s="836" customFormat="1" ht="78.75">
      <c r="A597" s="839">
        <v>613</v>
      </c>
      <c r="B597" s="1159"/>
      <c r="C597" s="1324" t="s">
        <v>5900</v>
      </c>
      <c r="D597" s="1160"/>
      <c r="E597" s="1160"/>
      <c r="F597" s="1160"/>
      <c r="G597" s="1720" t="s">
        <v>7685</v>
      </c>
      <c r="H597" s="1160"/>
      <c r="I597" s="636" t="s">
        <v>5785</v>
      </c>
      <c r="J597" s="636">
        <v>23</v>
      </c>
      <c r="K597" s="636">
        <v>450</v>
      </c>
      <c r="L597" s="1476">
        <v>1190</v>
      </c>
      <c r="M597" s="1159"/>
      <c r="N597" s="1159"/>
      <c r="O597" s="636" t="s">
        <v>3722</v>
      </c>
      <c r="P597" s="1159"/>
      <c r="Q597" s="1154"/>
      <c r="R597" s="1154"/>
      <c r="S597" s="1339" t="s">
        <v>5153</v>
      </c>
      <c r="T597" s="1154"/>
      <c r="U597" s="1154"/>
    </row>
    <row r="598" spans="1:21" s="836" customFormat="1" ht="78.75">
      <c r="A598" s="839">
        <v>614</v>
      </c>
      <c r="B598" s="1159"/>
      <c r="C598" s="1324" t="s">
        <v>5900</v>
      </c>
      <c r="D598" s="1160"/>
      <c r="E598" s="1160"/>
      <c r="F598" s="1160"/>
      <c r="G598" s="1720" t="s">
        <v>7685</v>
      </c>
      <c r="H598" s="1160"/>
      <c r="I598" s="636" t="s">
        <v>5785</v>
      </c>
      <c r="J598" s="636">
        <v>23</v>
      </c>
      <c r="K598" s="636">
        <v>677</v>
      </c>
      <c r="L598" s="1476">
        <v>931</v>
      </c>
      <c r="M598" s="1159"/>
      <c r="N598" s="1159"/>
      <c r="O598" s="636" t="s">
        <v>3722</v>
      </c>
      <c r="P598" s="1159"/>
      <c r="Q598" s="1154"/>
      <c r="R598" s="1154"/>
      <c r="S598" s="1339" t="s">
        <v>5153</v>
      </c>
      <c r="T598" s="1154"/>
      <c r="U598" s="1154"/>
    </row>
    <row r="599" spans="1:21" s="836" customFormat="1" ht="78.75">
      <c r="A599" s="839">
        <v>615</v>
      </c>
      <c r="B599" s="1159"/>
      <c r="C599" s="1324" t="s">
        <v>5900</v>
      </c>
      <c r="D599" s="1160"/>
      <c r="E599" s="1160"/>
      <c r="F599" s="1160"/>
      <c r="G599" s="1720" t="s">
        <v>7685</v>
      </c>
      <c r="H599" s="1160"/>
      <c r="I599" s="636" t="s">
        <v>5785</v>
      </c>
      <c r="J599" s="636">
        <v>23</v>
      </c>
      <c r="K599" s="636">
        <v>612</v>
      </c>
      <c r="L599" s="1476">
        <v>1801</v>
      </c>
      <c r="M599" s="1159"/>
      <c r="N599" s="1159"/>
      <c r="O599" s="636" t="s">
        <v>3722</v>
      </c>
      <c r="P599" s="1159"/>
      <c r="Q599" s="1154"/>
      <c r="R599" s="1154"/>
      <c r="S599" s="1339" t="s">
        <v>5153</v>
      </c>
      <c r="T599" s="1154"/>
      <c r="U599" s="1154"/>
    </row>
    <row r="600" spans="1:21" s="836" customFormat="1" ht="78.75">
      <c r="A600" s="839">
        <v>616</v>
      </c>
      <c r="B600" s="1159"/>
      <c r="C600" s="1324" t="s">
        <v>5900</v>
      </c>
      <c r="D600" s="1160"/>
      <c r="E600" s="1160"/>
      <c r="F600" s="1160"/>
      <c r="G600" s="1720" t="s">
        <v>7685</v>
      </c>
      <c r="H600" s="1160"/>
      <c r="I600" s="636" t="s">
        <v>5785</v>
      </c>
      <c r="J600" s="636">
        <v>23</v>
      </c>
      <c r="K600" s="636">
        <v>707</v>
      </c>
      <c r="L600" s="1476">
        <v>1801</v>
      </c>
      <c r="M600" s="1159"/>
      <c r="N600" s="1159"/>
      <c r="O600" s="636" t="s">
        <v>3722</v>
      </c>
      <c r="P600" s="1159"/>
      <c r="Q600" s="1154"/>
      <c r="R600" s="1154"/>
      <c r="S600" s="1339" t="s">
        <v>5153</v>
      </c>
      <c r="T600" s="1154"/>
      <c r="U600" s="1154"/>
    </row>
    <row r="601" spans="1:21" s="836" customFormat="1" ht="47.25">
      <c r="A601" s="839">
        <v>617</v>
      </c>
      <c r="B601" s="1159"/>
      <c r="C601" s="1324" t="s">
        <v>5885</v>
      </c>
      <c r="D601" s="1160"/>
      <c r="E601" s="1160"/>
      <c r="F601" s="1160"/>
      <c r="G601" s="1720" t="s">
        <v>7685</v>
      </c>
      <c r="H601" s="1160"/>
      <c r="I601" s="636" t="s">
        <v>5785</v>
      </c>
      <c r="J601" s="636">
        <v>18</v>
      </c>
      <c r="K601" s="636">
        <v>245</v>
      </c>
      <c r="L601" s="1476">
        <v>211.8</v>
      </c>
      <c r="M601" s="1159"/>
      <c r="N601" s="1159"/>
      <c r="O601" s="636" t="s">
        <v>5154</v>
      </c>
      <c r="P601" s="1159"/>
      <c r="Q601" s="1154"/>
      <c r="R601" s="1154"/>
      <c r="S601" s="1339" t="s">
        <v>5139</v>
      </c>
      <c r="T601" s="1154"/>
      <c r="U601" s="1154"/>
    </row>
    <row r="602" spans="1:21" s="836" customFormat="1" ht="63">
      <c r="A602" s="839">
        <v>618</v>
      </c>
      <c r="B602" s="1159"/>
      <c r="C602" s="1324" t="s">
        <v>5885</v>
      </c>
      <c r="D602" s="1160"/>
      <c r="E602" s="1160"/>
      <c r="F602" s="1160"/>
      <c r="G602" s="1720" t="s">
        <v>7685</v>
      </c>
      <c r="H602" s="1160"/>
      <c r="I602" s="636" t="s">
        <v>5785</v>
      </c>
      <c r="J602" s="636">
        <v>11</v>
      </c>
      <c r="K602" s="636">
        <v>9</v>
      </c>
      <c r="L602" s="1476">
        <v>4542</v>
      </c>
      <c r="M602" s="1159"/>
      <c r="N602" s="1159"/>
      <c r="O602" s="636" t="s">
        <v>5155</v>
      </c>
      <c r="P602" s="1159"/>
      <c r="Q602" s="1154"/>
      <c r="R602" s="1154"/>
      <c r="S602" s="1339" t="s">
        <v>5156</v>
      </c>
      <c r="T602" s="1154"/>
      <c r="U602" s="1154"/>
    </row>
    <row r="603" spans="1:21" s="836" customFormat="1" ht="31.5">
      <c r="A603" s="839">
        <v>619</v>
      </c>
      <c r="B603" s="1159"/>
      <c r="C603" s="1324" t="s">
        <v>5885</v>
      </c>
      <c r="D603" s="1160"/>
      <c r="E603" s="1160"/>
      <c r="F603" s="1160"/>
      <c r="G603" s="1720" t="s">
        <v>7685</v>
      </c>
      <c r="H603" s="1160"/>
      <c r="I603" s="636" t="s">
        <v>5785</v>
      </c>
      <c r="J603" s="636">
        <v>6</v>
      </c>
      <c r="K603" s="636">
        <v>65</v>
      </c>
      <c r="L603" s="1476">
        <v>14000</v>
      </c>
      <c r="M603" s="1159"/>
      <c r="N603" s="1159"/>
      <c r="O603" s="636" t="s">
        <v>2450</v>
      </c>
      <c r="P603" s="1159"/>
      <c r="Q603" s="1154"/>
      <c r="R603" s="1154"/>
      <c r="S603" s="1339" t="s">
        <v>5139</v>
      </c>
      <c r="T603" s="1154"/>
      <c r="U603" s="1154"/>
    </row>
    <row r="604" spans="1:21" s="836" customFormat="1" ht="31.5">
      <c r="A604" s="839">
        <v>620</v>
      </c>
      <c r="B604" s="1159"/>
      <c r="C604" s="1324" t="s">
        <v>5901</v>
      </c>
      <c r="D604" s="1160"/>
      <c r="E604" s="1160"/>
      <c r="F604" s="1160"/>
      <c r="G604" s="1720" t="s">
        <v>7685</v>
      </c>
      <c r="H604" s="1160"/>
      <c r="I604" s="636" t="s">
        <v>5785</v>
      </c>
      <c r="J604" s="636">
        <v>5</v>
      </c>
      <c r="K604" s="636">
        <v>2</v>
      </c>
      <c r="L604" s="1476">
        <v>37590.800000000003</v>
      </c>
      <c r="M604" s="1159"/>
      <c r="N604" s="1159"/>
      <c r="O604" s="636" t="s">
        <v>2450</v>
      </c>
      <c r="P604" s="1159"/>
      <c r="Q604" s="1154"/>
      <c r="R604" s="1154"/>
      <c r="S604" s="1339" t="s">
        <v>5139</v>
      </c>
      <c r="T604" s="1154"/>
      <c r="U604" s="1154"/>
    </row>
    <row r="605" spans="1:21" s="836" customFormat="1" ht="31.5">
      <c r="A605" s="839">
        <v>621</v>
      </c>
      <c r="B605" s="1159"/>
      <c r="C605" s="1324" t="s">
        <v>5901</v>
      </c>
      <c r="D605" s="1160"/>
      <c r="E605" s="1160"/>
      <c r="F605" s="1160"/>
      <c r="G605" s="1720" t="s">
        <v>7685</v>
      </c>
      <c r="H605" s="1160"/>
      <c r="I605" s="636" t="s">
        <v>5785</v>
      </c>
      <c r="J605" s="636">
        <v>5</v>
      </c>
      <c r="K605" s="636">
        <v>1</v>
      </c>
      <c r="L605" s="1476">
        <v>7876.6</v>
      </c>
      <c r="M605" s="1159"/>
      <c r="N605" s="1159"/>
      <c r="O605" s="636" t="s">
        <v>2450</v>
      </c>
      <c r="P605" s="1159"/>
      <c r="Q605" s="1154"/>
      <c r="R605" s="1154"/>
      <c r="S605" s="1339" t="s">
        <v>5139</v>
      </c>
      <c r="T605" s="1154"/>
      <c r="U605" s="1154"/>
    </row>
    <row r="606" spans="1:21" s="836" customFormat="1" ht="31.5">
      <c r="A606" s="839">
        <v>622</v>
      </c>
      <c r="B606" s="1159"/>
      <c r="C606" s="1324" t="s">
        <v>5901</v>
      </c>
      <c r="D606" s="1160"/>
      <c r="E606" s="1160"/>
      <c r="F606" s="1160"/>
      <c r="G606" s="1720" t="s">
        <v>7685</v>
      </c>
      <c r="H606" s="1160"/>
      <c r="I606" s="636" t="s">
        <v>5785</v>
      </c>
      <c r="J606" s="636">
        <v>5</v>
      </c>
      <c r="K606" s="636">
        <v>12</v>
      </c>
      <c r="L606" s="1476">
        <v>7007.4</v>
      </c>
      <c r="M606" s="1159"/>
      <c r="N606" s="1159"/>
      <c r="O606" s="636" t="s">
        <v>2450</v>
      </c>
      <c r="P606" s="1159"/>
      <c r="Q606" s="1154"/>
      <c r="R606" s="1154"/>
      <c r="S606" s="1339" t="s">
        <v>5139</v>
      </c>
      <c r="T606" s="1154"/>
      <c r="U606" s="1154"/>
    </row>
    <row r="607" spans="1:21" s="836" customFormat="1" ht="31.5">
      <c r="A607" s="839">
        <v>623</v>
      </c>
      <c r="B607" s="1159"/>
      <c r="C607" s="1324" t="s">
        <v>5901</v>
      </c>
      <c r="D607" s="1160"/>
      <c r="E607" s="1160"/>
      <c r="F607" s="1160"/>
      <c r="G607" s="1720" t="s">
        <v>7685</v>
      </c>
      <c r="H607" s="1160"/>
      <c r="I607" s="636" t="s">
        <v>5785</v>
      </c>
      <c r="J607" s="636">
        <v>5</v>
      </c>
      <c r="K607" s="636">
        <v>11</v>
      </c>
      <c r="L607" s="1476">
        <v>1175.3</v>
      </c>
      <c r="M607" s="1159"/>
      <c r="N607" s="1159"/>
      <c r="O607" s="636" t="s">
        <v>2450</v>
      </c>
      <c r="P607" s="1159"/>
      <c r="Q607" s="1154"/>
      <c r="R607" s="1154"/>
      <c r="S607" s="1339" t="s">
        <v>5139</v>
      </c>
      <c r="T607" s="1154"/>
      <c r="U607" s="1154"/>
    </row>
    <row r="608" spans="1:21" s="836" customFormat="1" ht="31.5">
      <c r="A608" s="839">
        <v>624</v>
      </c>
      <c r="B608" s="1159"/>
      <c r="C608" s="1324" t="s">
        <v>5901</v>
      </c>
      <c r="D608" s="1160"/>
      <c r="E608" s="1160"/>
      <c r="F608" s="1160"/>
      <c r="G608" s="1720" t="s">
        <v>7685</v>
      </c>
      <c r="H608" s="1160"/>
      <c r="I608" s="636" t="s">
        <v>5785</v>
      </c>
      <c r="J608" s="636">
        <v>5</v>
      </c>
      <c r="K608" s="636">
        <v>9</v>
      </c>
      <c r="L608" s="1476">
        <v>434.3</v>
      </c>
      <c r="M608" s="1159"/>
      <c r="N608" s="1159"/>
      <c r="O608" s="636" t="s">
        <v>2450</v>
      </c>
      <c r="P608" s="1159"/>
      <c r="Q608" s="1154"/>
      <c r="R608" s="1154"/>
      <c r="S608" s="1339" t="s">
        <v>5139</v>
      </c>
      <c r="T608" s="1154"/>
      <c r="U608" s="1154"/>
    </row>
    <row r="609" spans="1:21" s="836" customFormat="1" ht="31.5">
      <c r="A609" s="839">
        <v>625</v>
      </c>
      <c r="B609" s="1159"/>
      <c r="C609" s="1324" t="s">
        <v>5901</v>
      </c>
      <c r="D609" s="1160"/>
      <c r="E609" s="1160"/>
      <c r="F609" s="1160"/>
      <c r="G609" s="1720" t="s">
        <v>7685</v>
      </c>
      <c r="H609" s="1160"/>
      <c r="I609" s="636" t="s">
        <v>5785</v>
      </c>
      <c r="J609" s="636">
        <v>5</v>
      </c>
      <c r="K609" s="636">
        <v>6</v>
      </c>
      <c r="L609" s="1476">
        <v>1630.4</v>
      </c>
      <c r="M609" s="1159"/>
      <c r="N609" s="1159"/>
      <c r="O609" s="636" t="s">
        <v>2450</v>
      </c>
      <c r="P609" s="1159"/>
      <c r="Q609" s="1154"/>
      <c r="R609" s="1154"/>
      <c r="S609" s="1339" t="s">
        <v>5139</v>
      </c>
      <c r="T609" s="1154"/>
      <c r="U609" s="1154"/>
    </row>
    <row r="610" spans="1:21" s="836" customFormat="1" ht="31.5">
      <c r="A610" s="839">
        <v>626</v>
      </c>
      <c r="B610" s="1159"/>
      <c r="C610" s="1324" t="s">
        <v>5901</v>
      </c>
      <c r="D610" s="1160"/>
      <c r="E610" s="1160"/>
      <c r="F610" s="1160"/>
      <c r="G610" s="1720" t="s">
        <v>7685</v>
      </c>
      <c r="H610" s="1160"/>
      <c r="I610" s="636" t="s">
        <v>5785</v>
      </c>
      <c r="J610" s="636">
        <v>5</v>
      </c>
      <c r="K610" s="636">
        <v>5</v>
      </c>
      <c r="L610" s="1476">
        <v>411.3</v>
      </c>
      <c r="M610" s="1159"/>
      <c r="N610" s="1159"/>
      <c r="O610" s="636" t="s">
        <v>2450</v>
      </c>
      <c r="P610" s="1159"/>
      <c r="Q610" s="1154"/>
      <c r="R610" s="1154"/>
      <c r="S610" s="1339" t="s">
        <v>5139</v>
      </c>
      <c r="T610" s="1154"/>
      <c r="U610" s="1154"/>
    </row>
    <row r="611" spans="1:21" s="836" customFormat="1" ht="31.5">
      <c r="A611" s="839">
        <v>627</v>
      </c>
      <c r="B611" s="1159"/>
      <c r="C611" s="1324" t="s">
        <v>5901</v>
      </c>
      <c r="D611" s="1160"/>
      <c r="E611" s="1160"/>
      <c r="F611" s="1160"/>
      <c r="G611" s="1720" t="s">
        <v>7685</v>
      </c>
      <c r="H611" s="1160"/>
      <c r="I611" s="636" t="s">
        <v>5785</v>
      </c>
      <c r="J611" s="636">
        <v>5</v>
      </c>
      <c r="K611" s="636">
        <v>3</v>
      </c>
      <c r="L611" s="1476">
        <v>44</v>
      </c>
      <c r="M611" s="1159"/>
      <c r="N611" s="1159"/>
      <c r="O611" s="636" t="s">
        <v>2450</v>
      </c>
      <c r="P611" s="1159"/>
      <c r="Q611" s="1154"/>
      <c r="R611" s="1154"/>
      <c r="S611" s="1339" t="s">
        <v>5139</v>
      </c>
      <c r="T611" s="1154"/>
      <c r="U611" s="1154"/>
    </row>
    <row r="612" spans="1:21" s="836" customFormat="1" ht="31.5">
      <c r="A612" s="839">
        <v>628</v>
      </c>
      <c r="B612" s="1159"/>
      <c r="C612" s="1324" t="s">
        <v>5885</v>
      </c>
      <c r="D612" s="1160"/>
      <c r="E612" s="1160"/>
      <c r="F612" s="1160"/>
      <c r="G612" s="1720" t="s">
        <v>7685</v>
      </c>
      <c r="H612" s="1160"/>
      <c r="I612" s="636" t="s">
        <v>5785</v>
      </c>
      <c r="J612" s="636">
        <v>11</v>
      </c>
      <c r="K612" s="636">
        <v>396</v>
      </c>
      <c r="L612" s="1476">
        <v>300</v>
      </c>
      <c r="M612" s="1159"/>
      <c r="N612" s="1159"/>
      <c r="O612" s="636" t="s">
        <v>5158</v>
      </c>
      <c r="P612" s="1159"/>
      <c r="Q612" s="1154"/>
      <c r="R612" s="1154"/>
      <c r="S612" s="1339" t="s">
        <v>5139</v>
      </c>
      <c r="T612" s="1154"/>
      <c r="U612" s="1154"/>
    </row>
    <row r="613" spans="1:21" s="836" customFormat="1" ht="31.5">
      <c r="A613" s="839">
        <v>629</v>
      </c>
      <c r="B613" s="1159"/>
      <c r="C613" s="1324" t="s">
        <v>5885</v>
      </c>
      <c r="D613" s="1160"/>
      <c r="E613" s="1160"/>
      <c r="F613" s="1160"/>
      <c r="G613" s="1720" t="s">
        <v>7685</v>
      </c>
      <c r="H613" s="1160"/>
      <c r="I613" s="636" t="s">
        <v>5785</v>
      </c>
      <c r="J613" s="636">
        <v>15</v>
      </c>
      <c r="K613" s="636">
        <v>118</v>
      </c>
      <c r="L613" s="1476">
        <v>414.4</v>
      </c>
      <c r="M613" s="1159"/>
      <c r="N613" s="1159"/>
      <c r="O613" s="636" t="s">
        <v>5159</v>
      </c>
      <c r="P613" s="1159"/>
      <c r="Q613" s="1154"/>
      <c r="R613" s="1154"/>
      <c r="S613" s="1339" t="s">
        <v>5139</v>
      </c>
      <c r="T613" s="1154"/>
      <c r="U613" s="1154"/>
    </row>
    <row r="614" spans="1:21" s="836" customFormat="1" ht="31.5">
      <c r="A614" s="839">
        <v>630</v>
      </c>
      <c r="B614" s="1159"/>
      <c r="C614" s="1324" t="s">
        <v>5885</v>
      </c>
      <c r="D614" s="1160"/>
      <c r="E614" s="1160"/>
      <c r="F614" s="1160"/>
      <c r="G614" s="1720" t="s">
        <v>7685</v>
      </c>
      <c r="H614" s="1160"/>
      <c r="I614" s="636" t="s">
        <v>5785</v>
      </c>
      <c r="J614" s="636">
        <v>10</v>
      </c>
      <c r="K614" s="636">
        <v>83</v>
      </c>
      <c r="L614" s="1476">
        <v>299.39999999999998</v>
      </c>
      <c r="M614" s="1159"/>
      <c r="N614" s="1159"/>
      <c r="O614" s="636" t="s">
        <v>5160</v>
      </c>
      <c r="P614" s="1159"/>
      <c r="Q614" s="1154"/>
      <c r="R614" s="1154"/>
      <c r="S614" s="1339" t="s">
        <v>5139</v>
      </c>
      <c r="T614" s="1154"/>
      <c r="U614" s="1154"/>
    </row>
    <row r="615" spans="1:21" s="836" customFormat="1" ht="31.5">
      <c r="A615" s="839">
        <v>631</v>
      </c>
      <c r="B615" s="1159"/>
      <c r="C615" s="1324" t="s">
        <v>5885</v>
      </c>
      <c r="D615" s="1160"/>
      <c r="E615" s="1160"/>
      <c r="F615" s="1160"/>
      <c r="G615" s="1720" t="s">
        <v>7685</v>
      </c>
      <c r="H615" s="1160"/>
      <c r="I615" s="636" t="s">
        <v>5785</v>
      </c>
      <c r="J615" s="636">
        <v>19</v>
      </c>
      <c r="K615" s="636">
        <v>24</v>
      </c>
      <c r="L615" s="1476">
        <v>280</v>
      </c>
      <c r="M615" s="1159"/>
      <c r="N615" s="1159"/>
      <c r="O615" s="636" t="s">
        <v>5161</v>
      </c>
      <c r="P615" s="1159"/>
      <c r="Q615" s="1154"/>
      <c r="R615" s="1154"/>
      <c r="S615" s="1339" t="s">
        <v>5139</v>
      </c>
      <c r="T615" s="1154"/>
      <c r="U615" s="1154"/>
    </row>
    <row r="616" spans="1:21" s="836" customFormat="1" ht="31.5">
      <c r="A616" s="839">
        <v>632</v>
      </c>
      <c r="B616" s="1159"/>
      <c r="C616" s="1324" t="s">
        <v>5885</v>
      </c>
      <c r="D616" s="1160"/>
      <c r="E616" s="1160"/>
      <c r="F616" s="1160"/>
      <c r="G616" s="1720" t="s">
        <v>7685</v>
      </c>
      <c r="H616" s="1160"/>
      <c r="I616" s="636" t="s">
        <v>5785</v>
      </c>
      <c r="J616" s="636">
        <v>14</v>
      </c>
      <c r="K616" s="636">
        <v>156</v>
      </c>
      <c r="L616" s="1476">
        <v>672.8</v>
      </c>
      <c r="M616" s="1159"/>
      <c r="N616" s="1159"/>
      <c r="O616" s="636" t="s">
        <v>3964</v>
      </c>
      <c r="P616" s="1159"/>
      <c r="Q616" s="1154"/>
      <c r="R616" s="1154"/>
      <c r="S616" s="1339" t="s">
        <v>5139</v>
      </c>
      <c r="T616" s="1154"/>
      <c r="U616" s="1154"/>
    </row>
    <row r="617" spans="1:21" s="836" customFormat="1" ht="173.25">
      <c r="A617" s="839">
        <v>633</v>
      </c>
      <c r="B617" s="1159"/>
      <c r="C617" s="1324" t="s">
        <v>5902</v>
      </c>
      <c r="D617" s="1160"/>
      <c r="E617" s="1160"/>
      <c r="F617" s="1160"/>
      <c r="G617" s="1720" t="s">
        <v>7685</v>
      </c>
      <c r="H617" s="1160"/>
      <c r="I617" s="666" t="s">
        <v>5808</v>
      </c>
      <c r="J617" s="1328" t="s">
        <v>5163</v>
      </c>
      <c r="K617" s="1328" t="s">
        <v>5162</v>
      </c>
      <c r="L617" s="1478">
        <v>211.8</v>
      </c>
      <c r="M617" s="1159"/>
      <c r="N617" s="1159"/>
      <c r="O617" s="1328" t="s">
        <v>192</v>
      </c>
      <c r="P617" s="1159"/>
      <c r="Q617" s="1154"/>
      <c r="R617" s="1154"/>
      <c r="S617" s="1328" t="s">
        <v>5164</v>
      </c>
      <c r="T617" s="1154"/>
      <c r="U617" s="1154"/>
    </row>
    <row r="618" spans="1:21" s="836" customFormat="1" ht="173.25">
      <c r="A618" s="839">
        <v>634</v>
      </c>
      <c r="B618" s="1159"/>
      <c r="C618" s="1324" t="s">
        <v>5903</v>
      </c>
      <c r="D618" s="1160"/>
      <c r="E618" s="1160"/>
      <c r="F618" s="1160"/>
      <c r="G618" s="1720" t="s">
        <v>7685</v>
      </c>
      <c r="H618" s="1160"/>
      <c r="I618" s="666" t="s">
        <v>5808</v>
      </c>
      <c r="J618" s="1328">
        <v>15</v>
      </c>
      <c r="K618" s="1328">
        <v>38</v>
      </c>
      <c r="L618" s="1478">
        <v>294.60000000000002</v>
      </c>
      <c r="M618" s="1159"/>
      <c r="N618" s="1159"/>
      <c r="O618" s="1328" t="s">
        <v>5165</v>
      </c>
      <c r="P618" s="1159"/>
      <c r="Q618" s="1154"/>
      <c r="R618" s="1154"/>
      <c r="S618" s="1328" t="s">
        <v>5164</v>
      </c>
      <c r="T618" s="1154"/>
      <c r="U618" s="1154"/>
    </row>
    <row r="619" spans="1:21" s="836" customFormat="1" ht="220.5">
      <c r="A619" s="839">
        <v>635</v>
      </c>
      <c r="B619" s="1159"/>
      <c r="C619" s="1324" t="s">
        <v>5904</v>
      </c>
      <c r="D619" s="1160"/>
      <c r="E619" s="1160"/>
      <c r="F619" s="1160"/>
      <c r="G619" s="1720" t="s">
        <v>7685</v>
      </c>
      <c r="H619" s="1160"/>
      <c r="I619" s="666" t="s">
        <v>5808</v>
      </c>
      <c r="J619" s="1328">
        <v>14</v>
      </c>
      <c r="K619" s="1328" t="s">
        <v>5168</v>
      </c>
      <c r="L619" s="1478">
        <v>784.3</v>
      </c>
      <c r="M619" s="1159"/>
      <c r="N619" s="1159"/>
      <c r="O619" s="1328" t="s">
        <v>5165</v>
      </c>
      <c r="P619" s="1159"/>
      <c r="Q619" s="1154"/>
      <c r="R619" s="1154"/>
      <c r="S619" s="1328" t="s">
        <v>5171</v>
      </c>
      <c r="T619" s="1154"/>
      <c r="U619" s="1154"/>
    </row>
    <row r="620" spans="1:21" s="836" customFormat="1" ht="110.25">
      <c r="A620" s="839">
        <v>636</v>
      </c>
      <c r="B620" s="1159"/>
      <c r="C620" s="1324" t="s">
        <v>5905</v>
      </c>
      <c r="D620" s="1160"/>
      <c r="E620" s="1160"/>
      <c r="F620" s="1160"/>
      <c r="G620" s="1720" t="s">
        <v>7685</v>
      </c>
      <c r="H620" s="1160"/>
      <c r="I620" s="666" t="s">
        <v>5808</v>
      </c>
      <c r="J620" s="1328">
        <v>10</v>
      </c>
      <c r="K620" s="1328">
        <v>55</v>
      </c>
      <c r="L620" s="1478">
        <v>43.4</v>
      </c>
      <c r="M620" s="1159"/>
      <c r="N620" s="1159"/>
      <c r="O620" s="1328" t="s">
        <v>192</v>
      </c>
      <c r="P620" s="1159"/>
      <c r="Q620" s="1154"/>
      <c r="R620" s="1154"/>
      <c r="S620" s="1328" t="s">
        <v>5172</v>
      </c>
      <c r="T620" s="1154"/>
      <c r="U620" s="1154"/>
    </row>
    <row r="621" spans="1:21" s="836" customFormat="1" ht="141.75">
      <c r="A621" s="839">
        <v>637</v>
      </c>
      <c r="B621" s="1159"/>
      <c r="C621" s="1324" t="s">
        <v>5906</v>
      </c>
      <c r="D621" s="1160"/>
      <c r="E621" s="1160"/>
      <c r="F621" s="1160"/>
      <c r="G621" s="1720" t="s">
        <v>7685</v>
      </c>
      <c r="H621" s="1160"/>
      <c r="I621" s="666" t="s">
        <v>5808</v>
      </c>
      <c r="J621" s="1328">
        <v>10</v>
      </c>
      <c r="K621" s="1328">
        <v>81</v>
      </c>
      <c r="L621" s="1478">
        <v>23.6</v>
      </c>
      <c r="M621" s="1159"/>
      <c r="N621" s="1159"/>
      <c r="O621" s="1328" t="s">
        <v>485</v>
      </c>
      <c r="P621" s="1159"/>
      <c r="Q621" s="1154"/>
      <c r="R621" s="1154"/>
      <c r="S621" s="1328" t="s">
        <v>5174</v>
      </c>
      <c r="T621" s="1154"/>
      <c r="U621" s="1154"/>
    </row>
    <row r="622" spans="1:21" s="836" customFormat="1" ht="141.75">
      <c r="A622" s="839">
        <v>638</v>
      </c>
      <c r="B622" s="1159"/>
      <c r="C622" s="1324" t="s">
        <v>5907</v>
      </c>
      <c r="D622" s="1160"/>
      <c r="E622" s="1160"/>
      <c r="F622" s="1160"/>
      <c r="G622" s="1720" t="s">
        <v>7685</v>
      </c>
      <c r="H622" s="1160"/>
      <c r="I622" s="666" t="s">
        <v>5808</v>
      </c>
      <c r="J622" s="1328">
        <v>15</v>
      </c>
      <c r="K622" s="1328">
        <v>10</v>
      </c>
      <c r="L622" s="1478">
        <v>14.7</v>
      </c>
      <c r="M622" s="1159"/>
      <c r="N622" s="1159"/>
      <c r="O622" s="1328" t="s">
        <v>485</v>
      </c>
      <c r="P622" s="1159"/>
      <c r="Q622" s="1154"/>
      <c r="R622" s="1154"/>
      <c r="S622" s="1328" t="s">
        <v>5175</v>
      </c>
      <c r="T622" s="1154"/>
      <c r="U622" s="1154"/>
    </row>
    <row r="623" spans="1:21" s="836" customFormat="1" ht="173.25">
      <c r="A623" s="839">
        <v>639</v>
      </c>
      <c r="B623" s="1159"/>
      <c r="C623" s="1324" t="s">
        <v>5908</v>
      </c>
      <c r="D623" s="1160"/>
      <c r="E623" s="1160"/>
      <c r="F623" s="1160"/>
      <c r="G623" s="1720" t="s">
        <v>7685</v>
      </c>
      <c r="H623" s="1160"/>
      <c r="I623" s="666" t="s">
        <v>5808</v>
      </c>
      <c r="J623" s="1328">
        <v>16</v>
      </c>
      <c r="K623" s="1328" t="s">
        <v>5176</v>
      </c>
      <c r="L623" s="1478">
        <v>84.2</v>
      </c>
      <c r="M623" s="1159"/>
      <c r="N623" s="1159"/>
      <c r="O623" s="1328" t="s">
        <v>485</v>
      </c>
      <c r="P623" s="1159"/>
      <c r="Q623" s="1154"/>
      <c r="R623" s="1154"/>
      <c r="S623" s="1328" t="s">
        <v>5177</v>
      </c>
      <c r="T623" s="1154"/>
      <c r="U623" s="1154"/>
    </row>
    <row r="624" spans="1:21" s="836" customFormat="1" ht="47.25">
      <c r="A624" s="839">
        <v>640</v>
      </c>
      <c r="B624" s="1159"/>
      <c r="C624" s="1324" t="s">
        <v>5909</v>
      </c>
      <c r="D624" s="1160"/>
      <c r="E624" s="1160"/>
      <c r="F624" s="1160"/>
      <c r="G624" s="1720" t="s">
        <v>7685</v>
      </c>
      <c r="H624" s="1160"/>
      <c r="I624" s="666" t="s">
        <v>5808</v>
      </c>
      <c r="J624" s="1328">
        <v>11</v>
      </c>
      <c r="K624" s="1328">
        <v>41</v>
      </c>
      <c r="L624" s="1478">
        <v>53.2</v>
      </c>
      <c r="M624" s="1159"/>
      <c r="N624" s="1159"/>
      <c r="O624" s="1328" t="s">
        <v>192</v>
      </c>
      <c r="P624" s="1159"/>
      <c r="Q624" s="1154"/>
      <c r="R624" s="1154"/>
      <c r="S624" s="1328" t="s">
        <v>5178</v>
      </c>
      <c r="T624" s="1154"/>
      <c r="U624" s="1154"/>
    </row>
    <row r="625" spans="1:21" s="836" customFormat="1" ht="110.25">
      <c r="A625" s="839">
        <v>641</v>
      </c>
      <c r="B625" s="1159"/>
      <c r="C625" s="1324" t="s">
        <v>5910</v>
      </c>
      <c r="D625" s="1160"/>
      <c r="E625" s="1160"/>
      <c r="F625" s="1160"/>
      <c r="G625" s="1720" t="s">
        <v>7685</v>
      </c>
      <c r="H625" s="1160"/>
      <c r="I625" s="666" t="s">
        <v>5808</v>
      </c>
      <c r="J625" s="1328">
        <v>16</v>
      </c>
      <c r="K625" s="1328" t="s">
        <v>5179</v>
      </c>
      <c r="L625" s="1478">
        <v>34.5</v>
      </c>
      <c r="M625" s="1159"/>
      <c r="N625" s="1159"/>
      <c r="O625" s="1328"/>
      <c r="P625" s="1159"/>
      <c r="Q625" s="1154"/>
      <c r="R625" s="1154"/>
      <c r="S625" s="1328" t="s">
        <v>5180</v>
      </c>
      <c r="T625" s="1154"/>
      <c r="U625" s="1154"/>
    </row>
    <row r="626" spans="1:21" s="836" customFormat="1" ht="157.5">
      <c r="A626" s="839">
        <v>642</v>
      </c>
      <c r="B626" s="1159"/>
      <c r="C626" s="1324" t="s">
        <v>5905</v>
      </c>
      <c r="D626" s="1160"/>
      <c r="E626" s="1160"/>
      <c r="F626" s="1160"/>
      <c r="G626" s="1720" t="s">
        <v>7685</v>
      </c>
      <c r="H626" s="1160"/>
      <c r="I626" s="666" t="s">
        <v>5808</v>
      </c>
      <c r="J626" s="1328">
        <v>20</v>
      </c>
      <c r="K626" s="1328" t="s">
        <v>5181</v>
      </c>
      <c r="L626" s="1482">
        <v>501.2</v>
      </c>
      <c r="M626" s="1159"/>
      <c r="N626" s="1159"/>
      <c r="O626" s="1328" t="s">
        <v>542</v>
      </c>
      <c r="P626" s="1159"/>
      <c r="Q626" s="1154"/>
      <c r="R626" s="1154"/>
      <c r="S626" s="1328" t="s">
        <v>5182</v>
      </c>
      <c r="T626" s="1154"/>
      <c r="U626" s="1154"/>
    </row>
    <row r="627" spans="1:21" s="836" customFormat="1" ht="141.75">
      <c r="A627" s="839">
        <v>643</v>
      </c>
      <c r="B627" s="1159"/>
      <c r="C627" s="1324" t="s">
        <v>5902</v>
      </c>
      <c r="D627" s="1160"/>
      <c r="E627" s="1160"/>
      <c r="F627" s="1160"/>
      <c r="G627" s="1720" t="s">
        <v>7685</v>
      </c>
      <c r="H627" s="1160"/>
      <c r="I627" s="666" t="s">
        <v>5808</v>
      </c>
      <c r="J627" s="1328">
        <v>5</v>
      </c>
      <c r="K627" s="1328">
        <v>5</v>
      </c>
      <c r="L627" s="1478">
        <v>16062.1</v>
      </c>
      <c r="M627" s="1159"/>
      <c r="N627" s="1159"/>
      <c r="O627" s="1328" t="s">
        <v>192</v>
      </c>
      <c r="P627" s="1159"/>
      <c r="Q627" s="1154"/>
      <c r="R627" s="1154"/>
      <c r="S627" s="1328" t="s">
        <v>5183</v>
      </c>
      <c r="T627" s="1154"/>
      <c r="U627" s="1154"/>
    </row>
    <row r="628" spans="1:21" s="836" customFormat="1" ht="94.5">
      <c r="A628" s="839">
        <v>644</v>
      </c>
      <c r="B628" s="1159"/>
      <c r="C628" s="1324" t="s">
        <v>5911</v>
      </c>
      <c r="D628" s="1160"/>
      <c r="E628" s="1160"/>
      <c r="F628" s="1160"/>
      <c r="G628" s="1720" t="s">
        <v>7685</v>
      </c>
      <c r="H628" s="1160"/>
      <c r="I628" s="666" t="s">
        <v>5808</v>
      </c>
      <c r="J628" s="1328">
        <v>12</v>
      </c>
      <c r="K628" s="1328">
        <v>7</v>
      </c>
      <c r="L628" s="1478">
        <v>89.9</v>
      </c>
      <c r="M628" s="1159"/>
      <c r="N628" s="1159"/>
      <c r="O628" s="1328" t="s">
        <v>476</v>
      </c>
      <c r="P628" s="1159"/>
      <c r="Q628" s="1154"/>
      <c r="R628" s="1154"/>
      <c r="S628" s="1328" t="s">
        <v>5184</v>
      </c>
      <c r="T628" s="1154"/>
      <c r="U628" s="1154"/>
    </row>
    <row r="629" spans="1:21" s="836" customFormat="1" ht="110.25">
      <c r="A629" s="839">
        <v>645</v>
      </c>
      <c r="B629" s="1159"/>
      <c r="C629" s="1324" t="s">
        <v>5905</v>
      </c>
      <c r="D629" s="1160"/>
      <c r="E629" s="1160"/>
      <c r="F629" s="1160"/>
      <c r="G629" s="1720" t="s">
        <v>7685</v>
      </c>
      <c r="H629" s="1160"/>
      <c r="I629" s="666" t="s">
        <v>5808</v>
      </c>
      <c r="J629" s="1328">
        <v>6</v>
      </c>
      <c r="K629" s="1328">
        <v>50</v>
      </c>
      <c r="L629" s="1478">
        <v>7279.2</v>
      </c>
      <c r="M629" s="1159"/>
      <c r="N629" s="1159"/>
      <c r="O629" s="1328" t="s">
        <v>192</v>
      </c>
      <c r="P629" s="1159"/>
      <c r="Q629" s="1154"/>
      <c r="R629" s="1154"/>
      <c r="S629" s="1328" t="s">
        <v>5186</v>
      </c>
      <c r="T629" s="1154"/>
      <c r="U629" s="1154"/>
    </row>
    <row r="630" spans="1:21" s="836" customFormat="1" ht="110.25">
      <c r="A630" s="839">
        <v>646</v>
      </c>
      <c r="B630" s="1159"/>
      <c r="C630" s="1324" t="s">
        <v>5905</v>
      </c>
      <c r="D630" s="1160"/>
      <c r="E630" s="1160"/>
      <c r="F630" s="1160"/>
      <c r="G630" s="1720" t="s">
        <v>7685</v>
      </c>
      <c r="H630" s="1160"/>
      <c r="I630" s="666" t="s">
        <v>5808</v>
      </c>
      <c r="J630" s="1328">
        <v>6</v>
      </c>
      <c r="K630" s="1328">
        <v>58</v>
      </c>
      <c r="L630" s="1478">
        <v>3067.3</v>
      </c>
      <c r="M630" s="1159"/>
      <c r="N630" s="1159"/>
      <c r="O630" s="1328" t="s">
        <v>542</v>
      </c>
      <c r="P630" s="1159"/>
      <c r="Q630" s="1154"/>
      <c r="R630" s="1154"/>
      <c r="S630" s="1328" t="s">
        <v>5186</v>
      </c>
      <c r="T630" s="1154"/>
      <c r="U630" s="1154"/>
    </row>
    <row r="631" spans="1:21" s="836" customFormat="1" ht="110.25">
      <c r="A631" s="839">
        <v>647</v>
      </c>
      <c r="B631" s="1159"/>
      <c r="C631" s="1324" t="s">
        <v>5905</v>
      </c>
      <c r="D631" s="1160"/>
      <c r="E631" s="1160"/>
      <c r="F631" s="1160"/>
      <c r="G631" s="1720" t="s">
        <v>7685</v>
      </c>
      <c r="H631" s="1160"/>
      <c r="I631" s="666" t="s">
        <v>5808</v>
      </c>
      <c r="J631" s="1328">
        <v>6</v>
      </c>
      <c r="K631" s="1328" t="s">
        <v>5187</v>
      </c>
      <c r="L631" s="1478">
        <v>99.3</v>
      </c>
      <c r="M631" s="1159"/>
      <c r="N631" s="1159"/>
      <c r="O631" s="1328" t="s">
        <v>542</v>
      </c>
      <c r="P631" s="1159"/>
      <c r="Q631" s="1154"/>
      <c r="R631" s="1154"/>
      <c r="S631" s="1328" t="s">
        <v>5186</v>
      </c>
      <c r="T631" s="1154"/>
      <c r="U631" s="1154"/>
    </row>
    <row r="632" spans="1:21" s="836" customFormat="1" ht="110.25">
      <c r="A632" s="839">
        <v>648</v>
      </c>
      <c r="B632" s="1159"/>
      <c r="C632" s="1324" t="s">
        <v>5905</v>
      </c>
      <c r="D632" s="1160"/>
      <c r="E632" s="1160"/>
      <c r="F632" s="1160"/>
      <c r="G632" s="1720" t="s">
        <v>7685</v>
      </c>
      <c r="H632" s="1160"/>
      <c r="I632" s="666" t="s">
        <v>5808</v>
      </c>
      <c r="J632" s="1328">
        <v>11</v>
      </c>
      <c r="K632" s="1328">
        <v>35</v>
      </c>
      <c r="L632" s="1478">
        <v>9.5</v>
      </c>
      <c r="M632" s="1159"/>
      <c r="N632" s="1159"/>
      <c r="O632" s="1328" t="s">
        <v>542</v>
      </c>
      <c r="P632" s="1159"/>
      <c r="Q632" s="1154"/>
      <c r="R632" s="1154"/>
      <c r="S632" s="1328" t="s">
        <v>5188</v>
      </c>
      <c r="T632" s="1154"/>
      <c r="U632" s="1154"/>
    </row>
    <row r="633" spans="1:21" s="836" customFormat="1" ht="173.25">
      <c r="A633" s="839">
        <v>649</v>
      </c>
      <c r="B633" s="1159"/>
      <c r="C633" s="1324" t="s">
        <v>5912</v>
      </c>
      <c r="D633" s="1160"/>
      <c r="E633" s="1160"/>
      <c r="F633" s="1160"/>
      <c r="G633" s="1720" t="s">
        <v>7685</v>
      </c>
      <c r="H633" s="1160"/>
      <c r="I633" s="666" t="s">
        <v>5808</v>
      </c>
      <c r="J633" s="1340">
        <v>11</v>
      </c>
      <c r="K633" s="1340">
        <v>80</v>
      </c>
      <c r="L633" s="1368">
        <v>32.1</v>
      </c>
      <c r="M633" s="1159"/>
      <c r="N633" s="1159"/>
      <c r="O633" s="1340" t="s">
        <v>485</v>
      </c>
      <c r="P633" s="1159"/>
      <c r="Q633" s="1154"/>
      <c r="R633" s="1154"/>
      <c r="S633" s="1340" t="s">
        <v>5190</v>
      </c>
      <c r="T633" s="1154"/>
      <c r="U633" s="1154"/>
    </row>
    <row r="634" spans="1:21" s="836" customFormat="1" ht="157.5">
      <c r="A634" s="839">
        <v>650</v>
      </c>
      <c r="B634" s="1159"/>
      <c r="C634" s="1324" t="s">
        <v>5913</v>
      </c>
      <c r="D634" s="1160"/>
      <c r="E634" s="1160"/>
      <c r="F634" s="1160"/>
      <c r="G634" s="1720" t="s">
        <v>7685</v>
      </c>
      <c r="H634" s="1160"/>
      <c r="I634" s="666" t="s">
        <v>5808</v>
      </c>
      <c r="J634" s="1340">
        <v>11</v>
      </c>
      <c r="K634" s="1340">
        <v>56</v>
      </c>
      <c r="L634" s="1368">
        <v>467.5</v>
      </c>
      <c r="M634" s="1159"/>
      <c r="N634" s="1159"/>
      <c r="O634" s="1340" t="s">
        <v>485</v>
      </c>
      <c r="P634" s="1159"/>
      <c r="Q634" s="1154"/>
      <c r="R634" s="1154"/>
      <c r="S634" s="1340" t="s">
        <v>5191</v>
      </c>
      <c r="T634" s="1154"/>
      <c r="U634" s="1154"/>
    </row>
    <row r="635" spans="1:21" s="836" customFormat="1" ht="94.5">
      <c r="A635" s="839">
        <v>651</v>
      </c>
      <c r="B635" s="1159"/>
      <c r="C635" s="1324" t="s">
        <v>5914</v>
      </c>
      <c r="D635" s="1160"/>
      <c r="E635" s="1160"/>
      <c r="F635" s="1160"/>
      <c r="G635" s="1720" t="s">
        <v>7685</v>
      </c>
      <c r="H635" s="1160"/>
      <c r="I635" s="666" t="s">
        <v>5808</v>
      </c>
      <c r="J635" s="1340">
        <v>35</v>
      </c>
      <c r="K635" s="1340">
        <v>93</v>
      </c>
      <c r="L635" s="1368">
        <v>365.8</v>
      </c>
      <c r="M635" s="1159"/>
      <c r="N635" s="1159"/>
      <c r="O635" s="1340" t="s">
        <v>485</v>
      </c>
      <c r="P635" s="1159"/>
      <c r="Q635" s="1154"/>
      <c r="R635" s="1154"/>
      <c r="S635" s="1340" t="s">
        <v>5192</v>
      </c>
      <c r="T635" s="1154"/>
      <c r="U635" s="1154"/>
    </row>
    <row r="636" spans="1:21" s="836" customFormat="1" ht="141.75">
      <c r="A636" s="839">
        <v>652</v>
      </c>
      <c r="B636" s="1159"/>
      <c r="C636" s="1324" t="s">
        <v>5915</v>
      </c>
      <c r="D636" s="1160"/>
      <c r="E636" s="1160"/>
      <c r="F636" s="1160"/>
      <c r="G636" s="1720" t="s">
        <v>7685</v>
      </c>
      <c r="H636" s="1160"/>
      <c r="I636" s="666" t="s">
        <v>5808</v>
      </c>
      <c r="J636" s="1340">
        <v>36</v>
      </c>
      <c r="K636" s="1340" t="s">
        <v>5193</v>
      </c>
      <c r="L636" s="1368">
        <v>10646</v>
      </c>
      <c r="M636" s="1159"/>
      <c r="N636" s="1159"/>
      <c r="O636" s="1340" t="s">
        <v>5194</v>
      </c>
      <c r="P636" s="1159"/>
      <c r="Q636" s="1154"/>
      <c r="R636" s="1154"/>
      <c r="S636" s="1340" t="s">
        <v>5195</v>
      </c>
      <c r="T636" s="1154"/>
      <c r="U636" s="1154"/>
    </row>
    <row r="637" spans="1:21" s="836" customFormat="1" ht="110.25">
      <c r="A637" s="839">
        <v>653</v>
      </c>
      <c r="B637" s="1159"/>
      <c r="C637" s="1324" t="s">
        <v>5916</v>
      </c>
      <c r="D637" s="1160"/>
      <c r="E637" s="1160"/>
      <c r="F637" s="1160"/>
      <c r="G637" s="1720" t="s">
        <v>7685</v>
      </c>
      <c r="H637" s="1160"/>
      <c r="I637" s="666" t="s">
        <v>5808</v>
      </c>
      <c r="J637" s="1328">
        <v>33</v>
      </c>
      <c r="K637" s="1328">
        <v>8</v>
      </c>
      <c r="L637" s="1478">
        <v>911.2</v>
      </c>
      <c r="M637" s="1159"/>
      <c r="N637" s="1159"/>
      <c r="O637" s="1328" t="s">
        <v>5165</v>
      </c>
      <c r="P637" s="1159"/>
      <c r="Q637" s="1154"/>
      <c r="R637" s="1154"/>
      <c r="S637" s="1328" t="s">
        <v>5196</v>
      </c>
      <c r="T637" s="1154"/>
      <c r="U637" s="1154"/>
    </row>
    <row r="638" spans="1:21" s="836" customFormat="1" ht="47.25">
      <c r="A638" s="839">
        <v>654</v>
      </c>
      <c r="B638" s="1159"/>
      <c r="C638" s="1324" t="s">
        <v>5905</v>
      </c>
      <c r="D638" s="1160"/>
      <c r="E638" s="1160"/>
      <c r="F638" s="1160"/>
      <c r="G638" s="1720" t="s">
        <v>7685</v>
      </c>
      <c r="H638" s="1160"/>
      <c r="I638" s="666" t="s">
        <v>5808</v>
      </c>
      <c r="J638" s="666">
        <v>7</v>
      </c>
      <c r="K638" s="666">
        <v>4</v>
      </c>
      <c r="L638" s="1482">
        <v>175.3</v>
      </c>
      <c r="M638" s="1159"/>
      <c r="N638" s="1159"/>
      <c r="O638" s="666" t="s">
        <v>5197</v>
      </c>
      <c r="P638" s="1159"/>
      <c r="Q638" s="1154"/>
      <c r="R638" s="1154"/>
      <c r="S638" s="666" t="s">
        <v>5198</v>
      </c>
      <c r="T638" s="1154"/>
      <c r="U638" s="1154"/>
    </row>
    <row r="639" spans="1:21" s="836" customFormat="1" ht="94.5">
      <c r="A639" s="839">
        <v>655</v>
      </c>
      <c r="B639" s="1159"/>
      <c r="C639" s="1324" t="s">
        <v>5917</v>
      </c>
      <c r="D639" s="1160"/>
      <c r="E639" s="1160"/>
      <c r="F639" s="1160"/>
      <c r="G639" s="1720" t="s">
        <v>7685</v>
      </c>
      <c r="H639" s="1160"/>
      <c r="I639" s="666" t="s">
        <v>5808</v>
      </c>
      <c r="J639" s="1328">
        <v>23</v>
      </c>
      <c r="K639" s="1328" t="s">
        <v>5199</v>
      </c>
      <c r="L639" s="1478">
        <v>1059.2</v>
      </c>
      <c r="M639" s="1159"/>
      <c r="N639" s="1159"/>
      <c r="O639" s="1328" t="s">
        <v>5165</v>
      </c>
      <c r="P639" s="1159"/>
      <c r="Q639" s="1154"/>
      <c r="R639" s="1154"/>
      <c r="S639" s="1328" t="s">
        <v>5200</v>
      </c>
      <c r="T639" s="1154"/>
      <c r="U639" s="1154"/>
    </row>
    <row r="640" spans="1:21" s="836" customFormat="1" ht="94.5">
      <c r="A640" s="839">
        <v>656</v>
      </c>
      <c r="B640" s="1159"/>
      <c r="C640" s="1324" t="s">
        <v>5905</v>
      </c>
      <c r="D640" s="1160"/>
      <c r="E640" s="1160"/>
      <c r="F640" s="1160"/>
      <c r="G640" s="1720" t="s">
        <v>7685</v>
      </c>
      <c r="H640" s="1160"/>
      <c r="I640" s="666" t="s">
        <v>5808</v>
      </c>
      <c r="J640" s="1328">
        <v>6</v>
      </c>
      <c r="K640" s="1328" t="s">
        <v>5201</v>
      </c>
      <c r="L640" s="1478">
        <v>379.5</v>
      </c>
      <c r="M640" s="1159"/>
      <c r="N640" s="1159"/>
      <c r="O640" s="1328" t="s">
        <v>5197</v>
      </c>
      <c r="P640" s="1159"/>
      <c r="Q640" s="1154"/>
      <c r="R640" s="1154"/>
      <c r="S640" s="1328" t="s">
        <v>5202</v>
      </c>
      <c r="T640" s="1154"/>
      <c r="U640" s="1154"/>
    </row>
    <row r="641" spans="1:21" s="836" customFormat="1" ht="94.5">
      <c r="A641" s="839">
        <v>657</v>
      </c>
      <c r="B641" s="1159"/>
      <c r="C641" s="1324" t="s">
        <v>5905</v>
      </c>
      <c r="D641" s="1160"/>
      <c r="E641" s="1160"/>
      <c r="F641" s="1160"/>
      <c r="G641" s="1720" t="s">
        <v>7685</v>
      </c>
      <c r="H641" s="1160"/>
      <c r="I641" s="666" t="s">
        <v>5808</v>
      </c>
      <c r="J641" s="1328">
        <v>6</v>
      </c>
      <c r="K641" s="1328">
        <v>66</v>
      </c>
      <c r="L641" s="1478">
        <v>453.6</v>
      </c>
      <c r="M641" s="1159"/>
      <c r="N641" s="1159"/>
      <c r="O641" s="1328" t="s">
        <v>5197</v>
      </c>
      <c r="P641" s="1159"/>
      <c r="Q641" s="1154"/>
      <c r="R641" s="1154"/>
      <c r="S641" s="1328" t="s">
        <v>5203</v>
      </c>
      <c r="T641" s="1154"/>
      <c r="U641" s="1154"/>
    </row>
    <row r="642" spans="1:21" s="836" customFormat="1" ht="157.5">
      <c r="A642" s="839">
        <v>658</v>
      </c>
      <c r="B642" s="1159"/>
      <c r="C642" s="1324" t="s">
        <v>5905</v>
      </c>
      <c r="D642" s="1160"/>
      <c r="E642" s="1160"/>
      <c r="F642" s="1160"/>
      <c r="G642" s="1720" t="s">
        <v>7685</v>
      </c>
      <c r="H642" s="1160"/>
      <c r="I642" s="666" t="s">
        <v>5808</v>
      </c>
      <c r="J642" s="1328">
        <v>17</v>
      </c>
      <c r="K642" s="1328">
        <v>24</v>
      </c>
      <c r="L642" s="1478">
        <v>18959.099999999999</v>
      </c>
      <c r="M642" s="1159"/>
      <c r="N642" s="1159"/>
      <c r="O642" s="1328" t="s">
        <v>5204</v>
      </c>
      <c r="P642" s="1159"/>
      <c r="Q642" s="1154"/>
      <c r="R642" s="1154"/>
      <c r="S642" s="1328" t="s">
        <v>5205</v>
      </c>
      <c r="T642" s="1154"/>
      <c r="U642" s="1154"/>
    </row>
    <row r="643" spans="1:21" s="836" customFormat="1" ht="126">
      <c r="A643" s="839">
        <v>659</v>
      </c>
      <c r="B643" s="1159"/>
      <c r="C643" s="1324" t="s">
        <v>5905</v>
      </c>
      <c r="D643" s="1160"/>
      <c r="E643" s="1160"/>
      <c r="F643" s="1160"/>
      <c r="G643" s="1720" t="s">
        <v>7685</v>
      </c>
      <c r="H643" s="1160"/>
      <c r="I643" s="666" t="s">
        <v>5808</v>
      </c>
      <c r="J643" s="666">
        <v>12</v>
      </c>
      <c r="K643" s="666">
        <v>157</v>
      </c>
      <c r="L643" s="1482">
        <v>33.799999999999997</v>
      </c>
      <c r="M643" s="1159"/>
      <c r="N643" s="1159"/>
      <c r="O643" s="666" t="s">
        <v>542</v>
      </c>
      <c r="P643" s="1159"/>
      <c r="Q643" s="1154"/>
      <c r="R643" s="1154"/>
      <c r="S643" s="666" t="s">
        <v>5206</v>
      </c>
      <c r="T643" s="1154"/>
      <c r="U643" s="1154"/>
    </row>
    <row r="644" spans="1:21" s="836" customFormat="1" ht="110.25">
      <c r="A644" s="839">
        <v>660</v>
      </c>
      <c r="B644" s="1159"/>
      <c r="C644" s="1324" t="s">
        <v>5905</v>
      </c>
      <c r="D644" s="1160"/>
      <c r="E644" s="1160"/>
      <c r="F644" s="1160"/>
      <c r="G644" s="1720" t="s">
        <v>7685</v>
      </c>
      <c r="H644" s="1160"/>
      <c r="I644" s="666" t="s">
        <v>5808</v>
      </c>
      <c r="J644" s="666">
        <v>36</v>
      </c>
      <c r="K644" s="666">
        <v>78</v>
      </c>
      <c r="L644" s="1483">
        <v>530.1</v>
      </c>
      <c r="M644" s="1159"/>
      <c r="N644" s="1159"/>
      <c r="O644" s="666" t="s">
        <v>542</v>
      </c>
      <c r="P644" s="1159"/>
      <c r="Q644" s="1154"/>
      <c r="R644" s="1154"/>
      <c r="S644" s="666" t="s">
        <v>5207</v>
      </c>
      <c r="T644" s="1154"/>
      <c r="U644" s="1154"/>
    </row>
    <row r="645" spans="1:21" s="836" customFormat="1" ht="31.5">
      <c r="A645" s="839">
        <v>661</v>
      </c>
      <c r="B645" s="1159"/>
      <c r="C645" s="1324" t="s">
        <v>5918</v>
      </c>
      <c r="D645" s="1160"/>
      <c r="E645" s="1160"/>
      <c r="F645" s="1160"/>
      <c r="G645" s="1720" t="s">
        <v>7685</v>
      </c>
      <c r="H645" s="1160"/>
      <c r="I645" s="1341" t="s">
        <v>5809</v>
      </c>
      <c r="J645" s="1331">
        <v>37</v>
      </c>
      <c r="K645" s="1341">
        <v>8</v>
      </c>
      <c r="L645" s="1478">
        <v>809.7</v>
      </c>
      <c r="M645" s="1159"/>
      <c r="N645" s="1159"/>
      <c r="O645" s="1341" t="s">
        <v>3722</v>
      </c>
      <c r="P645" s="1159"/>
      <c r="Q645" s="1154"/>
      <c r="R645" s="1154"/>
      <c r="S645" s="1342" t="s">
        <v>5208</v>
      </c>
      <c r="T645" s="1154"/>
      <c r="U645" s="1154"/>
    </row>
    <row r="646" spans="1:21" s="836" customFormat="1" ht="31.5">
      <c r="A646" s="839">
        <v>662</v>
      </c>
      <c r="B646" s="1159"/>
      <c r="C646" s="1324" t="s">
        <v>5918</v>
      </c>
      <c r="D646" s="1160"/>
      <c r="E646" s="1160"/>
      <c r="F646" s="1160"/>
      <c r="G646" s="1720" t="s">
        <v>7685</v>
      </c>
      <c r="H646" s="1160"/>
      <c r="I646" s="1341" t="s">
        <v>5809</v>
      </c>
      <c r="J646" s="1331" t="s">
        <v>5210</v>
      </c>
      <c r="K646" s="1341" t="s">
        <v>5209</v>
      </c>
      <c r="L646" s="1478">
        <v>1641.2</v>
      </c>
      <c r="M646" s="1159"/>
      <c r="N646" s="1159"/>
      <c r="O646" s="1341" t="s">
        <v>3722</v>
      </c>
      <c r="P646" s="1159"/>
      <c r="Q646" s="1154"/>
      <c r="R646" s="1154"/>
      <c r="S646" s="1342" t="s">
        <v>5208</v>
      </c>
      <c r="T646" s="1154"/>
      <c r="U646" s="1154"/>
    </row>
    <row r="647" spans="1:21" s="836" customFormat="1" ht="31.5">
      <c r="A647" s="839">
        <v>663</v>
      </c>
      <c r="B647" s="1159"/>
      <c r="C647" s="1324" t="s">
        <v>5919</v>
      </c>
      <c r="D647" s="1160"/>
      <c r="E647" s="1160"/>
      <c r="F647" s="1160"/>
      <c r="G647" s="1720" t="s">
        <v>7685</v>
      </c>
      <c r="H647" s="1160"/>
      <c r="I647" s="1341" t="s">
        <v>5809</v>
      </c>
      <c r="J647" s="1331" t="s">
        <v>5210</v>
      </c>
      <c r="K647" s="1341">
        <v>61</v>
      </c>
      <c r="L647" s="1478">
        <v>1372.1</v>
      </c>
      <c r="M647" s="1159"/>
      <c r="N647" s="1159"/>
      <c r="O647" s="1341" t="s">
        <v>3722</v>
      </c>
      <c r="P647" s="1159"/>
      <c r="Q647" s="1154"/>
      <c r="R647" s="1154"/>
      <c r="S647" s="1342" t="s">
        <v>5211</v>
      </c>
      <c r="T647" s="1154"/>
      <c r="U647" s="1154"/>
    </row>
    <row r="648" spans="1:21" s="836" customFormat="1" ht="31.5">
      <c r="A648" s="839">
        <v>664</v>
      </c>
      <c r="B648" s="1159"/>
      <c r="C648" s="1324" t="s">
        <v>5920</v>
      </c>
      <c r="D648" s="1160"/>
      <c r="E648" s="1160"/>
      <c r="F648" s="1160"/>
      <c r="G648" s="1720" t="s">
        <v>7685</v>
      </c>
      <c r="H648" s="1160"/>
      <c r="I648" s="1341" t="s">
        <v>5809</v>
      </c>
      <c r="J648" s="1331">
        <v>36</v>
      </c>
      <c r="K648" s="1341">
        <v>17</v>
      </c>
      <c r="L648" s="1478">
        <v>1684.1</v>
      </c>
      <c r="M648" s="1159"/>
      <c r="N648" s="1159"/>
      <c r="O648" s="1341" t="s">
        <v>3722</v>
      </c>
      <c r="P648" s="1159"/>
      <c r="Q648" s="1154"/>
      <c r="R648" s="1154"/>
      <c r="S648" s="1342" t="s">
        <v>5212</v>
      </c>
      <c r="T648" s="1154"/>
      <c r="U648" s="1154"/>
    </row>
    <row r="649" spans="1:21" s="836" customFormat="1" ht="31.5">
      <c r="A649" s="839">
        <v>665</v>
      </c>
      <c r="B649" s="1159"/>
      <c r="C649" s="1324" t="s">
        <v>5920</v>
      </c>
      <c r="D649" s="1160"/>
      <c r="E649" s="1160"/>
      <c r="F649" s="1160"/>
      <c r="G649" s="1720" t="s">
        <v>7685</v>
      </c>
      <c r="H649" s="1160"/>
      <c r="I649" s="1341" t="s">
        <v>5809</v>
      </c>
      <c r="J649" s="1331">
        <v>32</v>
      </c>
      <c r="K649" s="1341">
        <v>153</v>
      </c>
      <c r="L649" s="1478">
        <v>2067.1999999999998</v>
      </c>
      <c r="M649" s="1159"/>
      <c r="N649" s="1159"/>
      <c r="O649" s="1341" t="s">
        <v>3722</v>
      </c>
      <c r="P649" s="1159"/>
      <c r="Q649" s="1154"/>
      <c r="R649" s="1154"/>
      <c r="S649" s="1342" t="s">
        <v>5212</v>
      </c>
      <c r="T649" s="1154"/>
      <c r="U649" s="1154"/>
    </row>
    <row r="650" spans="1:21" s="836" customFormat="1" ht="78.75">
      <c r="A650" s="839">
        <v>666</v>
      </c>
      <c r="B650" s="1159"/>
      <c r="C650" s="1324" t="s">
        <v>5921</v>
      </c>
      <c r="D650" s="1160"/>
      <c r="E650" s="1160"/>
      <c r="F650" s="1160"/>
      <c r="G650" s="1720" t="s">
        <v>7685</v>
      </c>
      <c r="H650" s="1160"/>
      <c r="I650" s="1341" t="s">
        <v>5809</v>
      </c>
      <c r="J650" s="1331" t="s">
        <v>5210</v>
      </c>
      <c r="K650" s="1341">
        <v>69</v>
      </c>
      <c r="L650" s="1478">
        <v>1194.5999999999999</v>
      </c>
      <c r="M650" s="1159"/>
      <c r="N650" s="1159"/>
      <c r="O650" s="1341" t="s">
        <v>3722</v>
      </c>
      <c r="P650" s="1159"/>
      <c r="Q650" s="1154"/>
      <c r="R650" s="1154"/>
      <c r="S650" s="1342" t="s">
        <v>5213</v>
      </c>
      <c r="T650" s="1154"/>
      <c r="U650" s="1154"/>
    </row>
    <row r="651" spans="1:21" s="836" customFormat="1" ht="31.5">
      <c r="A651" s="839">
        <v>667</v>
      </c>
      <c r="B651" s="1159"/>
      <c r="C651" s="1324" t="s">
        <v>5922</v>
      </c>
      <c r="D651" s="1160"/>
      <c r="E651" s="1160"/>
      <c r="F651" s="1160"/>
      <c r="G651" s="1720" t="s">
        <v>7685</v>
      </c>
      <c r="H651" s="1160"/>
      <c r="I651" s="1341" t="s">
        <v>5809</v>
      </c>
      <c r="J651" s="1331">
        <v>36</v>
      </c>
      <c r="K651" s="1341">
        <v>20</v>
      </c>
      <c r="L651" s="1478">
        <v>723.1</v>
      </c>
      <c r="M651" s="1159"/>
      <c r="N651" s="1159"/>
      <c r="O651" s="1341" t="s">
        <v>3722</v>
      </c>
      <c r="P651" s="1159"/>
      <c r="Q651" s="1154"/>
      <c r="R651" s="1154"/>
      <c r="S651" s="1342" t="s">
        <v>5214</v>
      </c>
      <c r="T651" s="1154"/>
      <c r="U651" s="1154"/>
    </row>
    <row r="652" spans="1:21" s="836" customFormat="1" ht="94.5">
      <c r="A652" s="839">
        <v>668</v>
      </c>
      <c r="B652" s="1159"/>
      <c r="C652" s="1324" t="s">
        <v>5923</v>
      </c>
      <c r="D652" s="1160"/>
      <c r="E652" s="1160"/>
      <c r="F652" s="1160"/>
      <c r="G652" s="1720" t="s">
        <v>7685</v>
      </c>
      <c r="H652" s="1160"/>
      <c r="I652" s="1341" t="s">
        <v>5809</v>
      </c>
      <c r="J652" s="1331">
        <v>37</v>
      </c>
      <c r="K652" s="1341">
        <v>1</v>
      </c>
      <c r="L652" s="1478">
        <v>1212</v>
      </c>
      <c r="M652" s="1159"/>
      <c r="N652" s="1159"/>
      <c r="O652" s="1341" t="s">
        <v>3722</v>
      </c>
      <c r="P652" s="1159"/>
      <c r="Q652" s="1154"/>
      <c r="R652" s="1154"/>
      <c r="S652" s="1342" t="s">
        <v>5215</v>
      </c>
      <c r="T652" s="1154"/>
      <c r="U652" s="1154"/>
    </row>
    <row r="653" spans="1:21" s="836" customFormat="1" ht="31.5">
      <c r="A653" s="839">
        <v>669</v>
      </c>
      <c r="B653" s="1159"/>
      <c r="C653" s="1324" t="s">
        <v>5924</v>
      </c>
      <c r="D653" s="1160"/>
      <c r="E653" s="1160"/>
      <c r="F653" s="1160"/>
      <c r="G653" s="1720" t="s">
        <v>7685</v>
      </c>
      <c r="H653" s="1160"/>
      <c r="I653" s="1341" t="s">
        <v>5809</v>
      </c>
      <c r="J653" s="1331">
        <v>32</v>
      </c>
      <c r="K653" s="1341" t="s">
        <v>5216</v>
      </c>
      <c r="L653" s="1478">
        <v>3393.3</v>
      </c>
      <c r="M653" s="1159"/>
      <c r="N653" s="1159"/>
      <c r="O653" s="1341" t="s">
        <v>3722</v>
      </c>
      <c r="P653" s="1159"/>
      <c r="Q653" s="1154"/>
      <c r="R653" s="1154"/>
      <c r="S653" s="1342" t="s">
        <v>5217</v>
      </c>
      <c r="T653" s="1154"/>
      <c r="U653" s="1154"/>
    </row>
    <row r="654" spans="1:21" s="836" customFormat="1" ht="31.5">
      <c r="A654" s="839">
        <v>670</v>
      </c>
      <c r="B654" s="1159"/>
      <c r="C654" s="1324" t="s">
        <v>5925</v>
      </c>
      <c r="D654" s="1160"/>
      <c r="E654" s="1160"/>
      <c r="F654" s="1160"/>
      <c r="G654" s="1720" t="s">
        <v>7685</v>
      </c>
      <c r="H654" s="1160"/>
      <c r="I654" s="1341" t="s">
        <v>5809</v>
      </c>
      <c r="J654" s="1331">
        <v>36</v>
      </c>
      <c r="K654" s="1341" t="s">
        <v>5218</v>
      </c>
      <c r="L654" s="1478">
        <v>1072</v>
      </c>
      <c r="M654" s="1159"/>
      <c r="N654" s="1159"/>
      <c r="O654" s="1341" t="s">
        <v>3722</v>
      </c>
      <c r="P654" s="1159"/>
      <c r="Q654" s="1154"/>
      <c r="R654" s="1154"/>
      <c r="S654" s="1342" t="s">
        <v>5219</v>
      </c>
      <c r="T654" s="1154"/>
      <c r="U654" s="1154"/>
    </row>
    <row r="655" spans="1:21" s="836" customFormat="1" ht="94.5">
      <c r="A655" s="839">
        <v>671</v>
      </c>
      <c r="B655" s="1159"/>
      <c r="C655" s="1324" t="s">
        <v>5926</v>
      </c>
      <c r="D655" s="1160"/>
      <c r="E655" s="1160"/>
      <c r="F655" s="1160"/>
      <c r="G655" s="1720" t="s">
        <v>7685</v>
      </c>
      <c r="H655" s="1160"/>
      <c r="I655" s="1341" t="s">
        <v>5809</v>
      </c>
      <c r="J655" s="1331">
        <v>32</v>
      </c>
      <c r="K655" s="1341">
        <v>139</v>
      </c>
      <c r="L655" s="1478">
        <v>1432.6</v>
      </c>
      <c r="M655" s="1159"/>
      <c r="N655" s="1159"/>
      <c r="O655" s="1341" t="s">
        <v>3722</v>
      </c>
      <c r="P655" s="1159"/>
      <c r="Q655" s="1154"/>
      <c r="R655" s="1154"/>
      <c r="S655" s="1342" t="s">
        <v>5220</v>
      </c>
      <c r="T655" s="1154"/>
      <c r="U655" s="1154"/>
    </row>
    <row r="656" spans="1:21" s="836" customFormat="1" ht="126">
      <c r="A656" s="839">
        <v>672</v>
      </c>
      <c r="B656" s="1159"/>
      <c r="C656" s="1324" t="s">
        <v>5927</v>
      </c>
      <c r="D656" s="1160"/>
      <c r="E656" s="1160"/>
      <c r="F656" s="1160"/>
      <c r="G656" s="1720" t="s">
        <v>7685</v>
      </c>
      <c r="H656" s="1160"/>
      <c r="I656" s="1341" t="s">
        <v>5809</v>
      </c>
      <c r="J656" s="1331">
        <v>32</v>
      </c>
      <c r="K656" s="1341">
        <v>157</v>
      </c>
      <c r="L656" s="1478">
        <v>3915.7</v>
      </c>
      <c r="M656" s="1159"/>
      <c r="N656" s="1159"/>
      <c r="O656" s="1341" t="s">
        <v>3722</v>
      </c>
      <c r="P656" s="1159"/>
      <c r="Q656" s="1154"/>
      <c r="R656" s="1154"/>
      <c r="S656" s="1342" t="s">
        <v>5221</v>
      </c>
      <c r="T656" s="1154"/>
      <c r="U656" s="1154"/>
    </row>
    <row r="657" spans="1:21" s="836" customFormat="1" ht="47.25">
      <c r="A657" s="839">
        <v>673</v>
      </c>
      <c r="B657" s="1159"/>
      <c r="C657" s="1324" t="s">
        <v>5928</v>
      </c>
      <c r="D657" s="1160"/>
      <c r="E657" s="1160"/>
      <c r="F657" s="1160"/>
      <c r="G657" s="1720" t="s">
        <v>7685</v>
      </c>
      <c r="H657" s="1160"/>
      <c r="I657" s="1341" t="s">
        <v>5809</v>
      </c>
      <c r="J657" s="1331">
        <v>32</v>
      </c>
      <c r="K657" s="1331">
        <v>138</v>
      </c>
      <c r="L657" s="1484">
        <v>2534.8000000000002</v>
      </c>
      <c r="M657" s="1159"/>
      <c r="N657" s="1159"/>
      <c r="O657" s="1341" t="s">
        <v>3722</v>
      </c>
      <c r="P657" s="1159"/>
      <c r="Q657" s="1154"/>
      <c r="R657" s="1154"/>
      <c r="S657" s="1342" t="s">
        <v>5222</v>
      </c>
      <c r="T657" s="1154"/>
      <c r="U657" s="1154"/>
    </row>
    <row r="658" spans="1:21" s="836" customFormat="1" ht="31.5">
      <c r="A658" s="839">
        <v>674</v>
      </c>
      <c r="B658" s="1159"/>
      <c r="C658" s="1324" t="s">
        <v>5929</v>
      </c>
      <c r="D658" s="1160"/>
      <c r="E658" s="1160"/>
      <c r="F658" s="1160"/>
      <c r="G658" s="1720" t="s">
        <v>7685</v>
      </c>
      <c r="H658" s="1160"/>
      <c r="I658" s="1341" t="s">
        <v>5809</v>
      </c>
      <c r="J658" s="1331">
        <v>32</v>
      </c>
      <c r="K658" s="1331" t="s">
        <v>5223</v>
      </c>
      <c r="L658" s="1484">
        <v>2666.9</v>
      </c>
      <c r="M658" s="1159"/>
      <c r="N658" s="1159"/>
      <c r="O658" s="1341" t="s">
        <v>5224</v>
      </c>
      <c r="P658" s="1159"/>
      <c r="Q658" s="1154"/>
      <c r="R658" s="1154"/>
      <c r="S658" s="1342" t="s">
        <v>5214</v>
      </c>
      <c r="T658" s="1154"/>
      <c r="U658" s="1154"/>
    </row>
    <row r="659" spans="1:21" s="836" customFormat="1" ht="94.5">
      <c r="A659" s="839">
        <v>675</v>
      </c>
      <c r="B659" s="1159"/>
      <c r="C659" s="1324" t="s">
        <v>5930</v>
      </c>
      <c r="D659" s="1160"/>
      <c r="E659" s="1160"/>
      <c r="F659" s="1160"/>
      <c r="G659" s="1720" t="s">
        <v>7685</v>
      </c>
      <c r="H659" s="1160"/>
      <c r="I659" s="1341" t="s">
        <v>5809</v>
      </c>
      <c r="J659" s="1331">
        <v>32</v>
      </c>
      <c r="K659" s="1331">
        <v>161</v>
      </c>
      <c r="L659" s="1484">
        <v>1254.3</v>
      </c>
      <c r="M659" s="1159"/>
      <c r="N659" s="1159"/>
      <c r="O659" s="1341" t="s">
        <v>3722</v>
      </c>
      <c r="P659" s="1159"/>
      <c r="Q659" s="1154"/>
      <c r="R659" s="1154"/>
      <c r="S659" s="1342" t="s">
        <v>5225</v>
      </c>
      <c r="T659" s="1154"/>
      <c r="U659" s="1154"/>
    </row>
    <row r="660" spans="1:21" s="836" customFormat="1" ht="31.5">
      <c r="A660" s="839">
        <v>676</v>
      </c>
      <c r="B660" s="1159"/>
      <c r="C660" s="1324" t="s">
        <v>5931</v>
      </c>
      <c r="D660" s="1160"/>
      <c r="E660" s="1160"/>
      <c r="F660" s="1160"/>
      <c r="G660" s="1720" t="s">
        <v>7685</v>
      </c>
      <c r="H660" s="1160"/>
      <c r="I660" s="1341" t="s">
        <v>5809</v>
      </c>
      <c r="J660" s="1331">
        <v>32</v>
      </c>
      <c r="K660" s="1331">
        <v>158</v>
      </c>
      <c r="L660" s="1484">
        <v>2628</v>
      </c>
      <c r="M660" s="1159"/>
      <c r="N660" s="1159"/>
      <c r="O660" s="1341" t="s">
        <v>3722</v>
      </c>
      <c r="P660" s="1159"/>
      <c r="Q660" s="1154"/>
      <c r="R660" s="1154"/>
      <c r="S660" s="1342" t="s">
        <v>5226</v>
      </c>
      <c r="T660" s="1154"/>
      <c r="U660" s="1154"/>
    </row>
    <row r="661" spans="1:21" s="836" customFormat="1" ht="31.5">
      <c r="A661" s="839">
        <v>677</v>
      </c>
      <c r="B661" s="1159"/>
      <c r="C661" s="1324" t="s">
        <v>5932</v>
      </c>
      <c r="D661" s="1160"/>
      <c r="E661" s="1160"/>
      <c r="F661" s="1160"/>
      <c r="G661" s="1720" t="s">
        <v>7685</v>
      </c>
      <c r="H661" s="1160"/>
      <c r="I661" s="1341" t="s">
        <v>5809</v>
      </c>
      <c r="J661" s="1331">
        <v>32</v>
      </c>
      <c r="K661" s="1331">
        <v>166</v>
      </c>
      <c r="L661" s="1484">
        <v>1578.3</v>
      </c>
      <c r="M661" s="1159"/>
      <c r="N661" s="1159"/>
      <c r="O661" s="1341" t="s">
        <v>5224</v>
      </c>
      <c r="P661" s="1159"/>
      <c r="Q661" s="1154"/>
      <c r="R661" s="1154"/>
      <c r="S661" s="1342" t="s">
        <v>5222</v>
      </c>
      <c r="T661" s="1154"/>
      <c r="U661" s="1154"/>
    </row>
    <row r="662" spans="1:21" s="836" customFormat="1" ht="31.5">
      <c r="A662" s="839">
        <v>678</v>
      </c>
      <c r="B662" s="1159"/>
      <c r="C662" s="1324" t="s">
        <v>5933</v>
      </c>
      <c r="D662" s="1160"/>
      <c r="E662" s="1160"/>
      <c r="F662" s="1160"/>
      <c r="G662" s="1720" t="s">
        <v>7685</v>
      </c>
      <c r="H662" s="1160"/>
      <c r="I662" s="1341" t="s">
        <v>5809</v>
      </c>
      <c r="J662" s="1331">
        <v>32</v>
      </c>
      <c r="K662" s="1331" t="s">
        <v>5227</v>
      </c>
      <c r="L662" s="1484">
        <v>4319.7</v>
      </c>
      <c r="M662" s="1159"/>
      <c r="N662" s="1159"/>
      <c r="O662" s="1341" t="s">
        <v>3722</v>
      </c>
      <c r="P662" s="1159"/>
      <c r="Q662" s="1154"/>
      <c r="R662" s="1154"/>
      <c r="S662" s="1342" t="s">
        <v>5228</v>
      </c>
      <c r="T662" s="1154"/>
      <c r="U662" s="1154"/>
    </row>
    <row r="663" spans="1:21" s="836" customFormat="1" ht="31.5">
      <c r="A663" s="839">
        <v>679</v>
      </c>
      <c r="B663" s="1159"/>
      <c r="C663" s="1324" t="s">
        <v>5934</v>
      </c>
      <c r="D663" s="1160"/>
      <c r="E663" s="1160"/>
      <c r="F663" s="1160"/>
      <c r="G663" s="1720" t="s">
        <v>7685</v>
      </c>
      <c r="H663" s="1160"/>
      <c r="I663" s="1341" t="s">
        <v>5809</v>
      </c>
      <c r="J663" s="1331">
        <v>36</v>
      </c>
      <c r="K663" s="1331">
        <v>29</v>
      </c>
      <c r="L663" s="1484">
        <v>126.9</v>
      </c>
      <c r="M663" s="1159"/>
      <c r="N663" s="1159"/>
      <c r="O663" s="1341" t="s">
        <v>3722</v>
      </c>
      <c r="P663" s="1159"/>
      <c r="Q663" s="1154"/>
      <c r="R663" s="1154"/>
      <c r="S663" s="1342" t="s">
        <v>5229</v>
      </c>
      <c r="T663" s="1154"/>
      <c r="U663" s="1154"/>
    </row>
    <row r="664" spans="1:21" s="836" customFormat="1" ht="110.25">
      <c r="A664" s="839">
        <v>680</v>
      </c>
      <c r="B664" s="1159"/>
      <c r="C664" s="1324" t="s">
        <v>5935</v>
      </c>
      <c r="D664" s="1160"/>
      <c r="E664" s="1160"/>
      <c r="F664" s="1160"/>
      <c r="G664" s="1720" t="s">
        <v>7685</v>
      </c>
      <c r="H664" s="1160"/>
      <c r="I664" s="1341" t="s">
        <v>5809</v>
      </c>
      <c r="J664" s="1331">
        <v>36</v>
      </c>
      <c r="K664" s="1331">
        <v>21</v>
      </c>
      <c r="L664" s="1478">
        <v>2061</v>
      </c>
      <c r="M664" s="1159"/>
      <c r="N664" s="1159"/>
      <c r="O664" s="1341" t="s">
        <v>3722</v>
      </c>
      <c r="P664" s="1159"/>
      <c r="Q664" s="1154"/>
      <c r="R664" s="1154"/>
      <c r="S664" s="1342" t="s">
        <v>5230</v>
      </c>
      <c r="T664" s="1154"/>
      <c r="U664" s="1154"/>
    </row>
    <row r="665" spans="1:21" s="836" customFormat="1" ht="94.5">
      <c r="A665" s="839">
        <v>681</v>
      </c>
      <c r="B665" s="1159"/>
      <c r="C665" s="1324" t="s">
        <v>5936</v>
      </c>
      <c r="D665" s="1160"/>
      <c r="E665" s="1160"/>
      <c r="F665" s="1160"/>
      <c r="G665" s="1720" t="s">
        <v>7685</v>
      </c>
      <c r="H665" s="1160"/>
      <c r="I665" s="1341" t="s">
        <v>5809</v>
      </c>
      <c r="J665" s="1331">
        <v>36</v>
      </c>
      <c r="K665" s="1331">
        <v>26</v>
      </c>
      <c r="L665" s="1478">
        <v>166</v>
      </c>
      <c r="M665" s="1159"/>
      <c r="N665" s="1159"/>
      <c r="O665" s="1341" t="s">
        <v>3722</v>
      </c>
      <c r="P665" s="1159"/>
      <c r="Q665" s="1154"/>
      <c r="R665" s="1154"/>
      <c r="S665" s="1342" t="s">
        <v>5231</v>
      </c>
      <c r="T665" s="1154"/>
      <c r="U665" s="1154"/>
    </row>
    <row r="666" spans="1:21" s="836" customFormat="1" ht="94.5">
      <c r="A666" s="839">
        <v>682</v>
      </c>
      <c r="B666" s="1159"/>
      <c r="C666" s="1324" t="s">
        <v>5937</v>
      </c>
      <c r="D666" s="1160"/>
      <c r="E666" s="1160"/>
      <c r="F666" s="1160"/>
      <c r="G666" s="1720" t="s">
        <v>7685</v>
      </c>
      <c r="H666" s="1160"/>
      <c r="I666" s="1341" t="s">
        <v>5809</v>
      </c>
      <c r="J666" s="1331">
        <v>32</v>
      </c>
      <c r="K666" s="1331">
        <v>137</v>
      </c>
      <c r="L666" s="1478">
        <v>2645.4</v>
      </c>
      <c r="M666" s="1159"/>
      <c r="N666" s="1159"/>
      <c r="O666" s="1341" t="s">
        <v>3722</v>
      </c>
      <c r="P666" s="1159"/>
      <c r="Q666" s="1154"/>
      <c r="R666" s="1154"/>
      <c r="S666" s="1342" t="s">
        <v>5232</v>
      </c>
      <c r="T666" s="1154"/>
      <c r="U666" s="1154"/>
    </row>
    <row r="667" spans="1:21" s="836" customFormat="1" ht="110.25">
      <c r="A667" s="839">
        <v>683</v>
      </c>
      <c r="B667" s="1159"/>
      <c r="C667" s="1324" t="s">
        <v>5938</v>
      </c>
      <c r="D667" s="1160"/>
      <c r="E667" s="1160"/>
      <c r="F667" s="1160"/>
      <c r="G667" s="1720" t="s">
        <v>7685</v>
      </c>
      <c r="H667" s="1160"/>
      <c r="I667" s="1341" t="s">
        <v>5809</v>
      </c>
      <c r="J667" s="1331">
        <v>33</v>
      </c>
      <c r="K667" s="1331">
        <v>162</v>
      </c>
      <c r="L667" s="1478">
        <v>1691.6</v>
      </c>
      <c r="M667" s="1159"/>
      <c r="N667" s="1159"/>
      <c r="O667" s="1341" t="s">
        <v>3722</v>
      </c>
      <c r="P667" s="1159"/>
      <c r="Q667" s="1154"/>
      <c r="R667" s="1154"/>
      <c r="S667" s="1342" t="s">
        <v>5233</v>
      </c>
      <c r="T667" s="1154"/>
      <c r="U667" s="1154"/>
    </row>
    <row r="668" spans="1:21" s="836" customFormat="1" ht="78.75">
      <c r="A668" s="839">
        <v>684</v>
      </c>
      <c r="B668" s="1159"/>
      <c r="C668" s="1324" t="s">
        <v>5939</v>
      </c>
      <c r="D668" s="1160"/>
      <c r="E668" s="1160"/>
      <c r="F668" s="1160"/>
      <c r="G668" s="1720" t="s">
        <v>7685</v>
      </c>
      <c r="H668" s="1160"/>
      <c r="I668" s="1341" t="s">
        <v>5809</v>
      </c>
      <c r="J668" s="1331">
        <v>25</v>
      </c>
      <c r="K668" s="1331">
        <v>240</v>
      </c>
      <c r="L668" s="1478">
        <v>234.4</v>
      </c>
      <c r="M668" s="1159"/>
      <c r="N668" s="1159"/>
      <c r="O668" s="1341" t="s">
        <v>5234</v>
      </c>
      <c r="P668" s="1159"/>
      <c r="Q668" s="1154"/>
      <c r="R668" s="1154"/>
      <c r="S668" s="1342" t="s">
        <v>5235</v>
      </c>
      <c r="T668" s="1154"/>
      <c r="U668" s="1154"/>
    </row>
    <row r="669" spans="1:21" s="836" customFormat="1" ht="78.75">
      <c r="A669" s="839">
        <v>685</v>
      </c>
      <c r="B669" s="1159"/>
      <c r="C669" s="1324" t="s">
        <v>5939</v>
      </c>
      <c r="D669" s="1160"/>
      <c r="E669" s="1160"/>
      <c r="F669" s="1160"/>
      <c r="G669" s="1720" t="s">
        <v>7685</v>
      </c>
      <c r="H669" s="1160"/>
      <c r="I669" s="1341" t="s">
        <v>5809</v>
      </c>
      <c r="J669" s="1331">
        <v>25</v>
      </c>
      <c r="K669" s="1331">
        <v>228</v>
      </c>
      <c r="L669" s="1478">
        <v>586.79999999999995</v>
      </c>
      <c r="M669" s="1159"/>
      <c r="N669" s="1159"/>
      <c r="O669" s="1341" t="s">
        <v>5234</v>
      </c>
      <c r="P669" s="1159"/>
      <c r="Q669" s="1154"/>
      <c r="R669" s="1154"/>
      <c r="S669" s="1342" t="s">
        <v>5235</v>
      </c>
      <c r="T669" s="1154"/>
      <c r="U669" s="1154"/>
    </row>
    <row r="670" spans="1:21" s="836" customFormat="1" ht="78.75">
      <c r="A670" s="839">
        <v>686</v>
      </c>
      <c r="B670" s="1159"/>
      <c r="C670" s="1324" t="s">
        <v>5939</v>
      </c>
      <c r="D670" s="1160"/>
      <c r="E670" s="1160"/>
      <c r="F670" s="1160"/>
      <c r="G670" s="1720" t="s">
        <v>7685</v>
      </c>
      <c r="H670" s="1160"/>
      <c r="I670" s="1341" t="s">
        <v>5809</v>
      </c>
      <c r="J670" s="1331" t="s">
        <v>5237</v>
      </c>
      <c r="K670" s="1331" t="s">
        <v>5236</v>
      </c>
      <c r="L670" s="1478">
        <v>390.1</v>
      </c>
      <c r="M670" s="1159"/>
      <c r="N670" s="1159"/>
      <c r="O670" s="1341" t="s">
        <v>5234</v>
      </c>
      <c r="P670" s="1159"/>
      <c r="Q670" s="1154"/>
      <c r="R670" s="1154"/>
      <c r="S670" s="1342" t="s">
        <v>5238</v>
      </c>
      <c r="T670" s="1154"/>
      <c r="U670" s="1154"/>
    </row>
    <row r="671" spans="1:21" s="836" customFormat="1" ht="94.5">
      <c r="A671" s="839">
        <v>687</v>
      </c>
      <c r="B671" s="1159"/>
      <c r="C671" s="1324" t="s">
        <v>5939</v>
      </c>
      <c r="D671" s="1160"/>
      <c r="E671" s="1160"/>
      <c r="F671" s="1160"/>
      <c r="G671" s="1720" t="s">
        <v>7685</v>
      </c>
      <c r="H671" s="1160"/>
      <c r="I671" s="1341" t="s">
        <v>5809</v>
      </c>
      <c r="J671" s="1331">
        <v>22</v>
      </c>
      <c r="K671" s="1331">
        <v>66</v>
      </c>
      <c r="L671" s="1478">
        <v>1315</v>
      </c>
      <c r="M671" s="1159"/>
      <c r="N671" s="1159"/>
      <c r="O671" s="1341" t="s">
        <v>5234</v>
      </c>
      <c r="P671" s="1159"/>
      <c r="Q671" s="1154"/>
      <c r="R671" s="1154"/>
      <c r="S671" s="1342" t="s">
        <v>5239</v>
      </c>
      <c r="T671" s="1154"/>
      <c r="U671" s="1154"/>
    </row>
    <row r="672" spans="1:21" s="836" customFormat="1" ht="78.75">
      <c r="A672" s="839">
        <v>688</v>
      </c>
      <c r="B672" s="1159"/>
      <c r="C672" s="1324" t="s">
        <v>5939</v>
      </c>
      <c r="D672" s="1160"/>
      <c r="E672" s="1160"/>
      <c r="F672" s="1160"/>
      <c r="G672" s="1720" t="s">
        <v>7685</v>
      </c>
      <c r="H672" s="1160"/>
      <c r="I672" s="1341" t="s">
        <v>5809</v>
      </c>
      <c r="J672" s="1331">
        <v>27</v>
      </c>
      <c r="K672" s="1331">
        <v>155</v>
      </c>
      <c r="L672" s="1368">
        <v>43097.4</v>
      </c>
      <c r="M672" s="1159"/>
      <c r="N672" s="1159"/>
      <c r="O672" s="1341"/>
      <c r="P672" s="1159"/>
      <c r="Q672" s="1154"/>
      <c r="R672" s="1154"/>
      <c r="S672" s="1342" t="s">
        <v>5240</v>
      </c>
      <c r="T672" s="1154"/>
      <c r="U672" s="1154"/>
    </row>
    <row r="673" spans="1:21" s="836" customFormat="1" ht="47.25">
      <c r="A673" s="839">
        <v>689</v>
      </c>
      <c r="B673" s="1159"/>
      <c r="C673" s="1324" t="s">
        <v>5939</v>
      </c>
      <c r="D673" s="1160"/>
      <c r="E673" s="1160"/>
      <c r="F673" s="1160"/>
      <c r="G673" s="1720" t="s">
        <v>7685</v>
      </c>
      <c r="H673" s="1160"/>
      <c r="I673" s="1341" t="s">
        <v>5809</v>
      </c>
      <c r="J673" s="1331">
        <v>43</v>
      </c>
      <c r="K673" s="1331">
        <v>26</v>
      </c>
      <c r="L673" s="1368">
        <v>6702.3</v>
      </c>
      <c r="M673" s="1159"/>
      <c r="N673" s="1159"/>
      <c r="O673" s="1341"/>
      <c r="P673" s="1159"/>
      <c r="Q673" s="1154"/>
      <c r="R673" s="1154"/>
      <c r="S673" s="1343" t="s">
        <v>5241</v>
      </c>
      <c r="T673" s="1154"/>
      <c r="U673" s="1154"/>
    </row>
    <row r="674" spans="1:21" s="836" customFormat="1" ht="47.25">
      <c r="A674" s="839">
        <v>690</v>
      </c>
      <c r="B674" s="1159"/>
      <c r="C674" s="1324" t="s">
        <v>5939</v>
      </c>
      <c r="D674" s="1160"/>
      <c r="E674" s="1160"/>
      <c r="F674" s="1160"/>
      <c r="G674" s="1720" t="s">
        <v>7685</v>
      </c>
      <c r="H674" s="1160"/>
      <c r="I674" s="1341" t="s">
        <v>5809</v>
      </c>
      <c r="J674" s="1331" t="s">
        <v>5242</v>
      </c>
      <c r="K674" s="1331"/>
      <c r="L674" s="1368">
        <v>1544.9</v>
      </c>
      <c r="M674" s="1159"/>
      <c r="N674" s="1159"/>
      <c r="O674" s="1341"/>
      <c r="P674" s="1159"/>
      <c r="Q674" s="1154"/>
      <c r="R674" s="1154"/>
      <c r="S674" s="1342" t="s">
        <v>5243</v>
      </c>
      <c r="T674" s="1154"/>
      <c r="U674" s="1154"/>
    </row>
    <row r="675" spans="1:21" s="836" customFormat="1" ht="47.25">
      <c r="A675" s="839">
        <v>691</v>
      </c>
      <c r="B675" s="1159"/>
      <c r="C675" s="1324" t="s">
        <v>5939</v>
      </c>
      <c r="D675" s="1160"/>
      <c r="E675" s="1160"/>
      <c r="F675" s="1160"/>
      <c r="G675" s="1720" t="s">
        <v>7685</v>
      </c>
      <c r="H675" s="1160"/>
      <c r="I675" s="1341" t="s">
        <v>5809</v>
      </c>
      <c r="J675" s="1331">
        <v>25</v>
      </c>
      <c r="K675" s="1331">
        <v>452</v>
      </c>
      <c r="L675" s="1368">
        <v>586.79999999999995</v>
      </c>
      <c r="M675" s="1159"/>
      <c r="N675" s="1159"/>
      <c r="O675" s="1341"/>
      <c r="P675" s="1159"/>
      <c r="Q675" s="1154"/>
      <c r="R675" s="1154"/>
      <c r="S675" s="1342" t="s">
        <v>5244</v>
      </c>
      <c r="T675" s="1154"/>
      <c r="U675" s="1154"/>
    </row>
    <row r="676" spans="1:21" s="836" customFormat="1" ht="63">
      <c r="A676" s="839">
        <v>692</v>
      </c>
      <c r="B676" s="1159"/>
      <c r="C676" s="1324" t="s">
        <v>5939</v>
      </c>
      <c r="D676" s="1160"/>
      <c r="E676" s="1160"/>
      <c r="F676" s="1160"/>
      <c r="G676" s="1720" t="s">
        <v>7685</v>
      </c>
      <c r="H676" s="1160"/>
      <c r="I676" s="1341" t="s">
        <v>5809</v>
      </c>
      <c r="J676" s="1331">
        <v>25</v>
      </c>
      <c r="K676" s="1331">
        <v>250</v>
      </c>
      <c r="L676" s="1368">
        <v>561.5</v>
      </c>
      <c r="M676" s="1159"/>
      <c r="N676" s="1159"/>
      <c r="O676" s="1341"/>
      <c r="P676" s="1159"/>
      <c r="Q676" s="1154"/>
      <c r="R676" s="1154"/>
      <c r="S676" s="1342" t="s">
        <v>5245</v>
      </c>
      <c r="T676" s="1154"/>
      <c r="U676" s="1154"/>
    </row>
    <row r="677" spans="1:21" s="836" customFormat="1" ht="78.75">
      <c r="A677" s="839">
        <v>693</v>
      </c>
      <c r="B677" s="1159"/>
      <c r="C677" s="1324" t="s">
        <v>5939</v>
      </c>
      <c r="D677" s="1160"/>
      <c r="E677" s="1160"/>
      <c r="F677" s="1160"/>
      <c r="G677" s="1720" t="s">
        <v>7685</v>
      </c>
      <c r="H677" s="1160"/>
      <c r="I677" s="1341" t="s">
        <v>5809</v>
      </c>
      <c r="J677" s="1331">
        <v>1</v>
      </c>
      <c r="K677" s="1331">
        <v>37</v>
      </c>
      <c r="L677" s="1485">
        <v>586.79999999999995</v>
      </c>
      <c r="M677" s="1159"/>
      <c r="N677" s="1159"/>
      <c r="O677" s="1341"/>
      <c r="P677" s="1159"/>
      <c r="Q677" s="1154"/>
      <c r="R677" s="1154"/>
      <c r="S677" s="1342" t="s">
        <v>5246</v>
      </c>
      <c r="T677" s="1154"/>
      <c r="U677" s="1154"/>
    </row>
    <row r="678" spans="1:21" s="836" customFormat="1" ht="78.75">
      <c r="A678" s="839">
        <v>694</v>
      </c>
      <c r="B678" s="1159"/>
      <c r="C678" s="1324" t="s">
        <v>5939</v>
      </c>
      <c r="D678" s="1160"/>
      <c r="E678" s="1160"/>
      <c r="F678" s="1160"/>
      <c r="G678" s="1720" t="s">
        <v>7685</v>
      </c>
      <c r="H678" s="1160"/>
      <c r="I678" s="1341" t="s">
        <v>5809</v>
      </c>
      <c r="J678" s="1331">
        <v>1</v>
      </c>
      <c r="K678" s="1331">
        <v>507</v>
      </c>
      <c r="L678" s="1486">
        <v>44.2</v>
      </c>
      <c r="M678" s="1159"/>
      <c r="N678" s="1159"/>
      <c r="O678" s="1341"/>
      <c r="P678" s="1159"/>
      <c r="Q678" s="1154"/>
      <c r="R678" s="1154"/>
      <c r="S678" s="1342" t="s">
        <v>5247</v>
      </c>
      <c r="T678" s="1154"/>
      <c r="U678" s="1154"/>
    </row>
    <row r="679" spans="1:21" s="836" customFormat="1" ht="63">
      <c r="A679" s="839">
        <v>695</v>
      </c>
      <c r="B679" s="1159"/>
      <c r="C679" s="1324" t="s">
        <v>5939</v>
      </c>
      <c r="D679" s="1160"/>
      <c r="E679" s="1160"/>
      <c r="F679" s="1160"/>
      <c r="G679" s="1720" t="s">
        <v>7685</v>
      </c>
      <c r="H679" s="1160"/>
      <c r="I679" s="1341" t="s">
        <v>5809</v>
      </c>
      <c r="J679" s="1331">
        <v>1</v>
      </c>
      <c r="K679" s="1331">
        <v>508</v>
      </c>
      <c r="L679" s="1486">
        <v>74</v>
      </c>
      <c r="M679" s="1159"/>
      <c r="N679" s="1159"/>
      <c r="O679" s="1341"/>
      <c r="P679" s="1159"/>
      <c r="Q679" s="1154"/>
      <c r="R679" s="1154"/>
      <c r="S679" s="1342" t="s">
        <v>5248</v>
      </c>
      <c r="T679" s="1154"/>
      <c r="U679" s="1154"/>
    </row>
    <row r="680" spans="1:21" s="836" customFormat="1" ht="63">
      <c r="A680" s="839">
        <v>696</v>
      </c>
      <c r="B680" s="1159"/>
      <c r="C680" s="1324" t="s">
        <v>5939</v>
      </c>
      <c r="D680" s="1160"/>
      <c r="E680" s="1160"/>
      <c r="F680" s="1160"/>
      <c r="G680" s="1720" t="s">
        <v>7685</v>
      </c>
      <c r="H680" s="1160"/>
      <c r="I680" s="1341" t="s">
        <v>5809</v>
      </c>
      <c r="J680" s="1331">
        <v>42</v>
      </c>
      <c r="K680" s="1331">
        <v>59</v>
      </c>
      <c r="L680" s="1486">
        <v>201.2</v>
      </c>
      <c r="M680" s="1159"/>
      <c r="N680" s="1159"/>
      <c r="O680" s="1341"/>
      <c r="P680" s="1159"/>
      <c r="Q680" s="1154"/>
      <c r="R680" s="1154"/>
      <c r="S680" s="1342" t="s">
        <v>5249</v>
      </c>
      <c r="T680" s="1154"/>
      <c r="U680" s="1154"/>
    </row>
    <row r="681" spans="1:21" s="836" customFormat="1" ht="63">
      <c r="A681" s="839">
        <v>697</v>
      </c>
      <c r="B681" s="1159"/>
      <c r="C681" s="1324" t="s">
        <v>5939</v>
      </c>
      <c r="D681" s="1160"/>
      <c r="E681" s="1160"/>
      <c r="F681" s="1160"/>
      <c r="G681" s="1720" t="s">
        <v>7685</v>
      </c>
      <c r="H681" s="1160"/>
      <c r="I681" s="1341" t="s">
        <v>5809</v>
      </c>
      <c r="J681" s="1328">
        <v>35</v>
      </c>
      <c r="K681" s="1328">
        <v>36</v>
      </c>
      <c r="L681" s="1487">
        <v>394.3</v>
      </c>
      <c r="M681" s="1159"/>
      <c r="N681" s="1159"/>
      <c r="O681" s="1328"/>
      <c r="P681" s="1159"/>
      <c r="Q681" s="1154"/>
      <c r="R681" s="1154"/>
      <c r="S681" s="1342" t="s">
        <v>5250</v>
      </c>
      <c r="T681" s="1154"/>
      <c r="U681" s="1154"/>
    </row>
    <row r="682" spans="1:21" s="836" customFormat="1">
      <c r="A682" s="839">
        <v>698</v>
      </c>
      <c r="B682" s="1159"/>
      <c r="C682" s="1324" t="s">
        <v>5939</v>
      </c>
      <c r="D682" s="1160"/>
      <c r="E682" s="1160"/>
      <c r="F682" s="1160"/>
      <c r="G682" s="1720" t="s">
        <v>7685</v>
      </c>
      <c r="H682" s="1160"/>
      <c r="I682" s="1341" t="s">
        <v>5809</v>
      </c>
      <c r="J682" s="1328">
        <v>36</v>
      </c>
      <c r="K682" s="1328">
        <v>91</v>
      </c>
      <c r="L682" s="1487">
        <v>161</v>
      </c>
      <c r="M682" s="1159"/>
      <c r="N682" s="1159"/>
      <c r="O682" s="1328"/>
      <c r="P682" s="1159"/>
      <c r="Q682" s="1154"/>
      <c r="R682" s="1154"/>
      <c r="S682" s="3967" t="s">
        <v>5251</v>
      </c>
      <c r="T682" s="1154"/>
      <c r="U682" s="1154"/>
    </row>
    <row r="683" spans="1:21" s="836" customFormat="1">
      <c r="A683" s="839">
        <v>699</v>
      </c>
      <c r="B683" s="1159"/>
      <c r="C683" s="1324" t="s">
        <v>5939</v>
      </c>
      <c r="D683" s="1160"/>
      <c r="E683" s="1160"/>
      <c r="F683" s="1160"/>
      <c r="G683" s="1720" t="s">
        <v>7685</v>
      </c>
      <c r="H683" s="1160"/>
      <c r="I683" s="1341" t="s">
        <v>5809</v>
      </c>
      <c r="J683" s="1328">
        <v>36</v>
      </c>
      <c r="K683" s="1328">
        <v>93</v>
      </c>
      <c r="L683" s="1487">
        <v>423.3</v>
      </c>
      <c r="M683" s="1159"/>
      <c r="N683" s="1159"/>
      <c r="O683" s="1328"/>
      <c r="P683" s="1159"/>
      <c r="Q683" s="1154"/>
      <c r="R683" s="1154"/>
      <c r="S683" s="3967"/>
      <c r="T683" s="1154"/>
      <c r="U683" s="1154"/>
    </row>
    <row r="684" spans="1:21" s="836" customFormat="1" ht="126">
      <c r="A684" s="839">
        <v>700</v>
      </c>
      <c r="B684" s="1159"/>
      <c r="C684" s="1324" t="s">
        <v>5939</v>
      </c>
      <c r="D684" s="1160"/>
      <c r="E684" s="1160"/>
      <c r="F684" s="1160"/>
      <c r="G684" s="1720" t="s">
        <v>7685</v>
      </c>
      <c r="H684" s="1160"/>
      <c r="I684" s="1341" t="s">
        <v>5809</v>
      </c>
      <c r="J684" s="1328">
        <v>36</v>
      </c>
      <c r="K684" s="1328">
        <v>49</v>
      </c>
      <c r="L684" s="1487">
        <v>1631.7</v>
      </c>
      <c r="M684" s="1159"/>
      <c r="N684" s="1159"/>
      <c r="O684" s="1328"/>
      <c r="P684" s="1159"/>
      <c r="Q684" s="1154"/>
      <c r="R684" s="1154"/>
      <c r="S684" s="1343" t="s">
        <v>5252</v>
      </c>
      <c r="T684" s="1154"/>
      <c r="U684" s="1154"/>
    </row>
    <row r="685" spans="1:21" s="836" customFormat="1" ht="31.5">
      <c r="A685" s="839">
        <v>701</v>
      </c>
      <c r="B685" s="1159"/>
      <c r="C685" s="1324" t="s">
        <v>5939</v>
      </c>
      <c r="D685" s="1160"/>
      <c r="E685" s="1160"/>
      <c r="F685" s="1160"/>
      <c r="G685" s="1720" t="s">
        <v>7685</v>
      </c>
      <c r="H685" s="1160"/>
      <c r="I685" s="1341" t="s">
        <v>5809</v>
      </c>
      <c r="J685" s="1328">
        <v>35</v>
      </c>
      <c r="K685" s="1328" t="s">
        <v>5253</v>
      </c>
      <c r="L685" s="1487">
        <v>169.4</v>
      </c>
      <c r="M685" s="1159"/>
      <c r="N685" s="1159"/>
      <c r="O685" s="1328"/>
      <c r="P685" s="1159"/>
      <c r="Q685" s="1154"/>
      <c r="R685" s="1154"/>
      <c r="S685" s="1343" t="s">
        <v>5254</v>
      </c>
      <c r="T685" s="1154"/>
      <c r="U685" s="1154"/>
    </row>
    <row r="686" spans="1:21" s="836" customFormat="1" ht="47.25">
      <c r="A686" s="839">
        <v>702</v>
      </c>
      <c r="B686" s="1159"/>
      <c r="C686" s="1324" t="s">
        <v>5939</v>
      </c>
      <c r="D686" s="1160"/>
      <c r="E686" s="1160"/>
      <c r="F686" s="1160"/>
      <c r="G686" s="1720" t="s">
        <v>7685</v>
      </c>
      <c r="H686" s="1160"/>
      <c r="I686" s="1341" t="s">
        <v>5809</v>
      </c>
      <c r="J686" s="1328">
        <v>31</v>
      </c>
      <c r="K686" s="1328" t="s">
        <v>5255</v>
      </c>
      <c r="L686" s="1487">
        <v>179</v>
      </c>
      <c r="M686" s="1159"/>
      <c r="N686" s="1159"/>
      <c r="O686" s="1328"/>
      <c r="P686" s="1159"/>
      <c r="Q686" s="1154"/>
      <c r="R686" s="1154"/>
      <c r="S686" s="1343" t="s">
        <v>5256</v>
      </c>
      <c r="T686" s="1154"/>
      <c r="U686" s="1154"/>
    </row>
    <row r="687" spans="1:21" s="836" customFormat="1">
      <c r="A687" s="839">
        <v>703</v>
      </c>
      <c r="B687" s="1159"/>
      <c r="C687" s="1324" t="s">
        <v>5940</v>
      </c>
      <c r="D687" s="1160"/>
      <c r="E687" s="1160"/>
      <c r="F687" s="1160"/>
      <c r="G687" s="1720" t="s">
        <v>7685</v>
      </c>
      <c r="H687" s="1160"/>
      <c r="I687" s="1328" t="s">
        <v>5810</v>
      </c>
      <c r="J687" s="1343">
        <v>22</v>
      </c>
      <c r="K687" s="1343">
        <v>87</v>
      </c>
      <c r="L687" s="1478">
        <v>991</v>
      </c>
      <c r="M687" s="1159"/>
      <c r="N687" s="1159"/>
      <c r="O687" s="1328" t="s">
        <v>3722</v>
      </c>
      <c r="P687" s="1159"/>
      <c r="Q687" s="1154"/>
      <c r="R687" s="1154"/>
      <c r="S687" s="3967" t="s">
        <v>5257</v>
      </c>
      <c r="T687" s="1154"/>
      <c r="U687" s="1154"/>
    </row>
    <row r="688" spans="1:21" s="836" customFormat="1">
      <c r="A688" s="839">
        <v>704</v>
      </c>
      <c r="B688" s="1159"/>
      <c r="C688" s="1324" t="s">
        <v>5941</v>
      </c>
      <c r="D688" s="1160"/>
      <c r="E688" s="1160"/>
      <c r="F688" s="1160"/>
      <c r="G688" s="1720" t="s">
        <v>7685</v>
      </c>
      <c r="H688" s="1160"/>
      <c r="I688" s="1328" t="s">
        <v>5810</v>
      </c>
      <c r="J688" s="1343">
        <v>29</v>
      </c>
      <c r="K688" s="1343">
        <v>96</v>
      </c>
      <c r="L688" s="1478">
        <v>1216</v>
      </c>
      <c r="M688" s="1159"/>
      <c r="N688" s="1159"/>
      <c r="O688" s="1328" t="s">
        <v>3722</v>
      </c>
      <c r="P688" s="1159"/>
      <c r="Q688" s="1154"/>
      <c r="R688" s="1154"/>
      <c r="S688" s="3967"/>
      <c r="T688" s="1154"/>
      <c r="U688" s="1154"/>
    </row>
    <row r="689" spans="1:21" s="836" customFormat="1">
      <c r="A689" s="839">
        <v>705</v>
      </c>
      <c r="B689" s="1159"/>
      <c r="C689" s="1324" t="s">
        <v>5942</v>
      </c>
      <c r="D689" s="1160"/>
      <c r="E689" s="1160"/>
      <c r="F689" s="1160"/>
      <c r="G689" s="1720" t="s">
        <v>7685</v>
      </c>
      <c r="H689" s="1160"/>
      <c r="I689" s="1328" t="s">
        <v>5810</v>
      </c>
      <c r="J689" s="1343">
        <v>22</v>
      </c>
      <c r="K689" s="1343">
        <v>76</v>
      </c>
      <c r="L689" s="1478">
        <v>2200</v>
      </c>
      <c r="M689" s="1159"/>
      <c r="N689" s="1159"/>
      <c r="O689" s="1328" t="s">
        <v>3722</v>
      </c>
      <c r="P689" s="1159"/>
      <c r="Q689" s="1154"/>
      <c r="R689" s="1154"/>
      <c r="S689" s="3967" t="s">
        <v>5258</v>
      </c>
      <c r="T689" s="1154"/>
      <c r="U689" s="1154"/>
    </row>
    <row r="690" spans="1:21" s="836" customFormat="1">
      <c r="A690" s="839">
        <v>706</v>
      </c>
      <c r="B690" s="1159"/>
      <c r="C690" s="1324" t="s">
        <v>5942</v>
      </c>
      <c r="D690" s="1160"/>
      <c r="E690" s="1160"/>
      <c r="F690" s="1160"/>
      <c r="G690" s="1720" t="s">
        <v>7685</v>
      </c>
      <c r="H690" s="1160"/>
      <c r="I690" s="1328" t="s">
        <v>5810</v>
      </c>
      <c r="J690" s="1343">
        <v>28</v>
      </c>
      <c r="K690" s="1343">
        <v>23</v>
      </c>
      <c r="L690" s="1478">
        <v>729</v>
      </c>
      <c r="M690" s="1159"/>
      <c r="N690" s="1159"/>
      <c r="O690" s="1328" t="s">
        <v>3722</v>
      </c>
      <c r="P690" s="1159"/>
      <c r="Q690" s="1154"/>
      <c r="R690" s="1154"/>
      <c r="S690" s="3967"/>
      <c r="T690" s="1154"/>
      <c r="U690" s="1154"/>
    </row>
    <row r="691" spans="1:21" s="836" customFormat="1">
      <c r="A691" s="839">
        <v>707</v>
      </c>
      <c r="B691" s="1159"/>
      <c r="C691" s="1324" t="s">
        <v>5942</v>
      </c>
      <c r="D691" s="1160"/>
      <c r="E691" s="1160"/>
      <c r="F691" s="1160"/>
      <c r="G691" s="1720" t="s">
        <v>7685</v>
      </c>
      <c r="H691" s="1160"/>
      <c r="I691" s="1328" t="s">
        <v>5810</v>
      </c>
      <c r="J691" s="1343">
        <v>28</v>
      </c>
      <c r="K691" s="1343">
        <v>28</v>
      </c>
      <c r="L691" s="1478">
        <v>1250</v>
      </c>
      <c r="M691" s="1159"/>
      <c r="N691" s="1159"/>
      <c r="O691" s="1328" t="s">
        <v>3722</v>
      </c>
      <c r="P691" s="1159"/>
      <c r="Q691" s="1154"/>
      <c r="R691" s="1154"/>
      <c r="S691" s="3967"/>
      <c r="T691" s="1154"/>
      <c r="U691" s="1154"/>
    </row>
    <row r="692" spans="1:21" s="836" customFormat="1">
      <c r="A692" s="839">
        <v>708</v>
      </c>
      <c r="B692" s="1159"/>
      <c r="C692" s="1324" t="s">
        <v>5942</v>
      </c>
      <c r="D692" s="1160"/>
      <c r="E692" s="1160"/>
      <c r="F692" s="1160"/>
      <c r="G692" s="1720" t="s">
        <v>7685</v>
      </c>
      <c r="H692" s="1160"/>
      <c r="I692" s="1328" t="s">
        <v>5810</v>
      </c>
      <c r="J692" s="1343">
        <v>28</v>
      </c>
      <c r="K692" s="1343">
        <v>24</v>
      </c>
      <c r="L692" s="1478">
        <v>444</v>
      </c>
      <c r="M692" s="1159"/>
      <c r="N692" s="1159"/>
      <c r="O692" s="1328" t="s">
        <v>3722</v>
      </c>
      <c r="P692" s="1159"/>
      <c r="Q692" s="1154"/>
      <c r="R692" s="1154"/>
      <c r="S692" s="3967"/>
      <c r="T692" s="1154"/>
      <c r="U692" s="1154"/>
    </row>
    <row r="693" spans="1:21" s="836" customFormat="1" ht="94.5">
      <c r="A693" s="839">
        <v>709</v>
      </c>
      <c r="B693" s="1159"/>
      <c r="C693" s="1324" t="s">
        <v>5943</v>
      </c>
      <c r="D693" s="1160"/>
      <c r="E693" s="1160"/>
      <c r="F693" s="1160"/>
      <c r="G693" s="1720" t="s">
        <v>7685</v>
      </c>
      <c r="H693" s="1160"/>
      <c r="I693" s="1328" t="s">
        <v>5810</v>
      </c>
      <c r="J693" s="1343">
        <v>22</v>
      </c>
      <c r="K693" s="1343">
        <v>68</v>
      </c>
      <c r="L693" s="1478">
        <v>1938</v>
      </c>
      <c r="M693" s="1159"/>
      <c r="N693" s="1159"/>
      <c r="O693" s="1328" t="s">
        <v>3722</v>
      </c>
      <c r="P693" s="1159"/>
      <c r="Q693" s="1154"/>
      <c r="R693" s="1154"/>
      <c r="S693" s="1343" t="s">
        <v>5259</v>
      </c>
      <c r="T693" s="1154"/>
      <c r="U693" s="1154"/>
    </row>
    <row r="694" spans="1:21" s="836" customFormat="1" ht="47.25">
      <c r="A694" s="839">
        <v>710</v>
      </c>
      <c r="B694" s="1159"/>
      <c r="C694" s="1324" t="s">
        <v>5944</v>
      </c>
      <c r="D694" s="1160"/>
      <c r="E694" s="1160"/>
      <c r="F694" s="1160"/>
      <c r="G694" s="1720" t="s">
        <v>7685</v>
      </c>
      <c r="H694" s="1160"/>
      <c r="I694" s="1328" t="s">
        <v>5810</v>
      </c>
      <c r="J694" s="1343">
        <v>22</v>
      </c>
      <c r="K694" s="1343">
        <v>90</v>
      </c>
      <c r="L694" s="1478">
        <v>2132</v>
      </c>
      <c r="M694" s="1159"/>
      <c r="N694" s="1159"/>
      <c r="O694" s="1328" t="s">
        <v>3722</v>
      </c>
      <c r="P694" s="1159"/>
      <c r="Q694" s="1154"/>
      <c r="R694" s="1154"/>
      <c r="S694" s="3967" t="s">
        <v>5260</v>
      </c>
      <c r="T694" s="1154"/>
      <c r="U694" s="1154"/>
    </row>
    <row r="695" spans="1:21" s="836" customFormat="1" ht="47.25">
      <c r="A695" s="839">
        <v>711</v>
      </c>
      <c r="B695" s="1159"/>
      <c r="C695" s="1324" t="s">
        <v>5944</v>
      </c>
      <c r="D695" s="1160"/>
      <c r="E695" s="1160"/>
      <c r="F695" s="1160"/>
      <c r="G695" s="1720" t="s">
        <v>7685</v>
      </c>
      <c r="H695" s="1160"/>
      <c r="I695" s="1328" t="s">
        <v>5810</v>
      </c>
      <c r="J695" s="1343">
        <v>22</v>
      </c>
      <c r="K695" s="1343">
        <v>302</v>
      </c>
      <c r="L695" s="1478">
        <v>948</v>
      </c>
      <c r="M695" s="1159"/>
      <c r="N695" s="1159"/>
      <c r="O695" s="1328" t="s">
        <v>3722</v>
      </c>
      <c r="P695" s="1159"/>
      <c r="Q695" s="1154"/>
      <c r="R695" s="1154"/>
      <c r="S695" s="3967"/>
      <c r="T695" s="1154"/>
      <c r="U695" s="1154"/>
    </row>
    <row r="696" spans="1:21" s="836" customFormat="1" ht="47.25">
      <c r="A696" s="839">
        <v>712</v>
      </c>
      <c r="B696" s="1159"/>
      <c r="C696" s="1324" t="s">
        <v>5944</v>
      </c>
      <c r="D696" s="1160"/>
      <c r="E696" s="1160"/>
      <c r="F696" s="1160"/>
      <c r="G696" s="1720" t="s">
        <v>7685</v>
      </c>
      <c r="H696" s="1160"/>
      <c r="I696" s="1328" t="s">
        <v>5810</v>
      </c>
      <c r="J696" s="1343">
        <v>22</v>
      </c>
      <c r="K696" s="1343">
        <v>320</v>
      </c>
      <c r="L696" s="1478">
        <v>747</v>
      </c>
      <c r="M696" s="1159"/>
      <c r="N696" s="1159"/>
      <c r="O696" s="1328" t="s">
        <v>3722</v>
      </c>
      <c r="P696" s="1159"/>
      <c r="Q696" s="1154"/>
      <c r="R696" s="1154"/>
      <c r="S696" s="3967"/>
      <c r="T696" s="1154"/>
      <c r="U696" s="1154"/>
    </row>
    <row r="697" spans="1:21" s="836" customFormat="1" ht="47.25">
      <c r="A697" s="839">
        <v>713</v>
      </c>
      <c r="B697" s="1159"/>
      <c r="C697" s="1324" t="s">
        <v>5944</v>
      </c>
      <c r="D697" s="1160"/>
      <c r="E697" s="1160"/>
      <c r="F697" s="1160"/>
      <c r="G697" s="1720" t="s">
        <v>7685</v>
      </c>
      <c r="H697" s="1160"/>
      <c r="I697" s="1328" t="s">
        <v>5810</v>
      </c>
      <c r="J697" s="1343">
        <v>22</v>
      </c>
      <c r="K697" s="1343">
        <v>339</v>
      </c>
      <c r="L697" s="1478">
        <v>1344</v>
      </c>
      <c r="M697" s="1159"/>
      <c r="N697" s="1159"/>
      <c r="O697" s="1328" t="s">
        <v>3722</v>
      </c>
      <c r="P697" s="1159"/>
      <c r="Q697" s="1154"/>
      <c r="R697" s="1154"/>
      <c r="S697" s="3967"/>
      <c r="T697" s="1154"/>
      <c r="U697" s="1154"/>
    </row>
    <row r="698" spans="1:21" s="836" customFormat="1" ht="47.25">
      <c r="A698" s="839">
        <v>714</v>
      </c>
      <c r="B698" s="1159"/>
      <c r="C698" s="1324" t="s">
        <v>5944</v>
      </c>
      <c r="D698" s="1160"/>
      <c r="E698" s="1160"/>
      <c r="F698" s="1160"/>
      <c r="G698" s="1720" t="s">
        <v>7685</v>
      </c>
      <c r="H698" s="1160"/>
      <c r="I698" s="1328" t="s">
        <v>5810</v>
      </c>
      <c r="J698" s="1343">
        <v>22</v>
      </c>
      <c r="K698" s="1343">
        <v>568</v>
      </c>
      <c r="L698" s="1478">
        <v>305</v>
      </c>
      <c r="M698" s="1159"/>
      <c r="N698" s="1159"/>
      <c r="O698" s="1328" t="s">
        <v>3722</v>
      </c>
      <c r="P698" s="1159"/>
      <c r="Q698" s="1154"/>
      <c r="R698" s="1154"/>
      <c r="S698" s="3967"/>
      <c r="T698" s="1154"/>
      <c r="U698" s="1154"/>
    </row>
    <row r="699" spans="1:21" s="836" customFormat="1" ht="47.25">
      <c r="A699" s="839">
        <v>715</v>
      </c>
      <c r="B699" s="1159"/>
      <c r="C699" s="1324" t="s">
        <v>5944</v>
      </c>
      <c r="D699" s="1160"/>
      <c r="E699" s="1160"/>
      <c r="F699" s="1160"/>
      <c r="G699" s="1720" t="s">
        <v>7685</v>
      </c>
      <c r="H699" s="1160"/>
      <c r="I699" s="1328" t="s">
        <v>5810</v>
      </c>
      <c r="J699" s="1343">
        <v>22</v>
      </c>
      <c r="K699" s="1343">
        <v>536</v>
      </c>
      <c r="L699" s="1478">
        <v>257</v>
      </c>
      <c r="M699" s="1159"/>
      <c r="N699" s="1159"/>
      <c r="O699" s="1328" t="s">
        <v>3722</v>
      </c>
      <c r="P699" s="1159"/>
      <c r="Q699" s="1154"/>
      <c r="R699" s="1154"/>
      <c r="S699" s="3967"/>
      <c r="T699" s="1154"/>
      <c r="U699" s="1154"/>
    </row>
    <row r="700" spans="1:21" s="836" customFormat="1" ht="47.25">
      <c r="A700" s="839">
        <v>716</v>
      </c>
      <c r="B700" s="1159"/>
      <c r="C700" s="1324" t="s">
        <v>5944</v>
      </c>
      <c r="D700" s="1160"/>
      <c r="E700" s="1160"/>
      <c r="F700" s="1160"/>
      <c r="G700" s="1720" t="s">
        <v>7685</v>
      </c>
      <c r="H700" s="1160"/>
      <c r="I700" s="1328" t="s">
        <v>5810</v>
      </c>
      <c r="J700" s="1343">
        <v>22</v>
      </c>
      <c r="K700" s="1343">
        <v>536</v>
      </c>
      <c r="L700" s="1478">
        <v>257</v>
      </c>
      <c r="M700" s="1159"/>
      <c r="N700" s="1159"/>
      <c r="O700" s="1328" t="s">
        <v>3722</v>
      </c>
      <c r="P700" s="1159"/>
      <c r="Q700" s="1154"/>
      <c r="R700" s="1154"/>
      <c r="S700" s="3967"/>
      <c r="T700" s="1154"/>
      <c r="U700" s="1154"/>
    </row>
    <row r="701" spans="1:21" s="836" customFormat="1" ht="47.25">
      <c r="A701" s="839">
        <v>717</v>
      </c>
      <c r="B701" s="1159"/>
      <c r="C701" s="1324" t="s">
        <v>5944</v>
      </c>
      <c r="D701" s="1160"/>
      <c r="E701" s="1160"/>
      <c r="F701" s="1160"/>
      <c r="G701" s="1720" t="s">
        <v>7685</v>
      </c>
      <c r="H701" s="1160"/>
      <c r="I701" s="1328" t="s">
        <v>5810</v>
      </c>
      <c r="J701" s="1343">
        <v>22</v>
      </c>
      <c r="K701" s="1343">
        <v>577</v>
      </c>
      <c r="L701" s="1478">
        <v>507</v>
      </c>
      <c r="M701" s="1159"/>
      <c r="N701" s="1159"/>
      <c r="O701" s="1328" t="s">
        <v>3722</v>
      </c>
      <c r="P701" s="1159"/>
      <c r="Q701" s="1154"/>
      <c r="R701" s="1154"/>
      <c r="S701" s="3967"/>
      <c r="T701" s="1154"/>
      <c r="U701" s="1154"/>
    </row>
    <row r="702" spans="1:21" s="836" customFormat="1" ht="47.25">
      <c r="A702" s="839">
        <v>718</v>
      </c>
      <c r="B702" s="1159"/>
      <c r="C702" s="1324" t="s">
        <v>5944</v>
      </c>
      <c r="D702" s="1160"/>
      <c r="E702" s="1160"/>
      <c r="F702" s="1160"/>
      <c r="G702" s="1720" t="s">
        <v>7685</v>
      </c>
      <c r="H702" s="1160"/>
      <c r="I702" s="1328" t="s">
        <v>5810</v>
      </c>
      <c r="J702" s="1343">
        <v>22</v>
      </c>
      <c r="K702" s="1343">
        <v>528</v>
      </c>
      <c r="L702" s="1478">
        <v>442</v>
      </c>
      <c r="M702" s="1159"/>
      <c r="N702" s="1159"/>
      <c r="O702" s="1328" t="s">
        <v>3722</v>
      </c>
      <c r="P702" s="1159"/>
      <c r="Q702" s="1154"/>
      <c r="R702" s="1154"/>
      <c r="S702" s="3967"/>
      <c r="T702" s="1154"/>
      <c r="U702" s="1154"/>
    </row>
    <row r="703" spans="1:21" s="836" customFormat="1">
      <c r="A703" s="839">
        <v>719</v>
      </c>
      <c r="B703" s="1159"/>
      <c r="C703" s="1324" t="s">
        <v>5945</v>
      </c>
      <c r="D703" s="1160"/>
      <c r="E703" s="1160"/>
      <c r="F703" s="1160"/>
      <c r="G703" s="1720" t="s">
        <v>7685</v>
      </c>
      <c r="H703" s="1160"/>
      <c r="I703" s="1328" t="s">
        <v>5810</v>
      </c>
      <c r="J703" s="1343">
        <v>22</v>
      </c>
      <c r="K703" s="1343">
        <v>310</v>
      </c>
      <c r="L703" s="1478">
        <v>3112</v>
      </c>
      <c r="M703" s="1159"/>
      <c r="N703" s="1159"/>
      <c r="O703" s="1328" t="s">
        <v>3722</v>
      </c>
      <c r="P703" s="1159"/>
      <c r="Q703" s="1154"/>
      <c r="R703" s="1154"/>
      <c r="S703" s="3967" t="s">
        <v>5261</v>
      </c>
      <c r="T703" s="1154"/>
      <c r="U703" s="1154"/>
    </row>
    <row r="704" spans="1:21" s="836" customFormat="1">
      <c r="A704" s="839">
        <v>720</v>
      </c>
      <c r="B704" s="1159"/>
      <c r="C704" s="1324" t="s">
        <v>5945</v>
      </c>
      <c r="D704" s="1160"/>
      <c r="E704" s="1160"/>
      <c r="F704" s="1160"/>
      <c r="G704" s="1720" t="s">
        <v>7685</v>
      </c>
      <c r="H704" s="1160"/>
      <c r="I704" s="1328" t="s">
        <v>5810</v>
      </c>
      <c r="J704" s="1343">
        <v>22</v>
      </c>
      <c r="K704" s="1343">
        <v>259</v>
      </c>
      <c r="L704" s="1478">
        <v>1312</v>
      </c>
      <c r="M704" s="1159"/>
      <c r="N704" s="1159"/>
      <c r="O704" s="1328" t="s">
        <v>3722</v>
      </c>
      <c r="P704" s="1159"/>
      <c r="Q704" s="1154"/>
      <c r="R704" s="1154"/>
      <c r="S704" s="3967"/>
      <c r="T704" s="1154"/>
      <c r="U704" s="1154"/>
    </row>
    <row r="705" spans="1:21" s="836" customFormat="1" ht="31.5">
      <c r="A705" s="839">
        <v>721</v>
      </c>
      <c r="B705" s="1159"/>
      <c r="C705" s="1324" t="s">
        <v>5946</v>
      </c>
      <c r="D705" s="1160"/>
      <c r="E705" s="1160"/>
      <c r="F705" s="1160"/>
      <c r="G705" s="1720" t="s">
        <v>7685</v>
      </c>
      <c r="H705" s="1160"/>
      <c r="I705" s="1328" t="s">
        <v>5810</v>
      </c>
      <c r="J705" s="1343">
        <v>23</v>
      </c>
      <c r="K705" s="1343">
        <v>70</v>
      </c>
      <c r="L705" s="1478">
        <v>826</v>
      </c>
      <c r="M705" s="1159"/>
      <c r="N705" s="1159"/>
      <c r="O705" s="1328" t="s">
        <v>5262</v>
      </c>
      <c r="P705" s="1159"/>
      <c r="Q705" s="1154"/>
      <c r="R705" s="1154"/>
      <c r="S705" s="3967" t="s">
        <v>5263</v>
      </c>
      <c r="T705" s="1154"/>
      <c r="U705" s="1154"/>
    </row>
    <row r="706" spans="1:21" s="836" customFormat="1" ht="31.5">
      <c r="A706" s="839">
        <v>722</v>
      </c>
      <c r="B706" s="1159"/>
      <c r="C706" s="1324" t="s">
        <v>5946</v>
      </c>
      <c r="D706" s="1160"/>
      <c r="E706" s="1160"/>
      <c r="F706" s="1160"/>
      <c r="G706" s="1720" t="s">
        <v>7685</v>
      </c>
      <c r="H706" s="1160"/>
      <c r="I706" s="1328" t="s">
        <v>5810</v>
      </c>
      <c r="J706" s="1343">
        <v>22</v>
      </c>
      <c r="K706" s="1343">
        <v>89</v>
      </c>
      <c r="L706" s="1478">
        <v>1311</v>
      </c>
      <c r="M706" s="1159"/>
      <c r="N706" s="1159"/>
      <c r="O706" s="1328" t="s">
        <v>5262</v>
      </c>
      <c r="P706" s="1159"/>
      <c r="Q706" s="1154"/>
      <c r="R706" s="1154"/>
      <c r="S706" s="3967"/>
      <c r="T706" s="1154"/>
      <c r="U706" s="1154"/>
    </row>
    <row r="707" spans="1:21" s="836" customFormat="1">
      <c r="A707" s="839">
        <v>723</v>
      </c>
      <c r="B707" s="1159"/>
      <c r="C707" s="1324" t="s">
        <v>5947</v>
      </c>
      <c r="D707" s="1160"/>
      <c r="E707" s="1160"/>
      <c r="F707" s="1160"/>
      <c r="G707" s="1720" t="s">
        <v>7685</v>
      </c>
      <c r="H707" s="1160"/>
      <c r="I707" s="1328" t="s">
        <v>5810</v>
      </c>
      <c r="J707" s="1343">
        <v>22</v>
      </c>
      <c r="K707" s="1343">
        <v>132</v>
      </c>
      <c r="L707" s="1478">
        <v>529</v>
      </c>
      <c r="M707" s="1159"/>
      <c r="N707" s="1159"/>
      <c r="O707" s="1328" t="s">
        <v>3722</v>
      </c>
      <c r="P707" s="1159"/>
      <c r="Q707" s="1154"/>
      <c r="R707" s="1154"/>
      <c r="S707" s="3967" t="s">
        <v>5264</v>
      </c>
      <c r="T707" s="1154"/>
      <c r="U707" s="1154"/>
    </row>
    <row r="708" spans="1:21" s="836" customFormat="1">
      <c r="A708" s="839">
        <v>724</v>
      </c>
      <c r="B708" s="1159"/>
      <c r="C708" s="1324" t="s">
        <v>5947</v>
      </c>
      <c r="D708" s="1160"/>
      <c r="E708" s="1160"/>
      <c r="F708" s="1160"/>
      <c r="G708" s="1720" t="s">
        <v>7685</v>
      </c>
      <c r="H708" s="1160"/>
      <c r="I708" s="1328" t="s">
        <v>5810</v>
      </c>
      <c r="J708" s="1343">
        <v>22</v>
      </c>
      <c r="K708" s="1343">
        <v>491</v>
      </c>
      <c r="L708" s="1478">
        <v>1176</v>
      </c>
      <c r="M708" s="1159"/>
      <c r="N708" s="1159"/>
      <c r="O708" s="1328" t="s">
        <v>3722</v>
      </c>
      <c r="P708" s="1159"/>
      <c r="Q708" s="1154"/>
      <c r="R708" s="1154"/>
      <c r="S708" s="3967"/>
      <c r="T708" s="1154"/>
      <c r="U708" s="1154"/>
    </row>
    <row r="709" spans="1:21" s="836" customFormat="1">
      <c r="A709" s="839">
        <v>725</v>
      </c>
      <c r="B709" s="1159"/>
      <c r="C709" s="1324" t="s">
        <v>5947</v>
      </c>
      <c r="D709" s="1160"/>
      <c r="E709" s="1160"/>
      <c r="F709" s="1160"/>
      <c r="G709" s="1720" t="s">
        <v>7685</v>
      </c>
      <c r="H709" s="1160"/>
      <c r="I709" s="1328" t="s">
        <v>5810</v>
      </c>
      <c r="J709" s="1343">
        <v>22</v>
      </c>
      <c r="K709" s="1343">
        <v>287</v>
      </c>
      <c r="L709" s="1478">
        <v>954</v>
      </c>
      <c r="M709" s="1159"/>
      <c r="N709" s="1159"/>
      <c r="O709" s="1328" t="s">
        <v>3722</v>
      </c>
      <c r="P709" s="1159"/>
      <c r="Q709" s="1154"/>
      <c r="R709" s="1154"/>
      <c r="S709" s="3967"/>
      <c r="T709" s="1154"/>
      <c r="U709" s="1154"/>
    </row>
    <row r="710" spans="1:21" s="836" customFormat="1" ht="31.5">
      <c r="A710" s="839">
        <v>726</v>
      </c>
      <c r="B710" s="1159"/>
      <c r="C710" s="1324" t="s">
        <v>5947</v>
      </c>
      <c r="D710" s="1160"/>
      <c r="E710" s="1160"/>
      <c r="F710" s="1160"/>
      <c r="G710" s="1720" t="s">
        <v>7685</v>
      </c>
      <c r="H710" s="1160"/>
      <c r="I710" s="1328" t="s">
        <v>5810</v>
      </c>
      <c r="J710" s="1343">
        <v>23</v>
      </c>
      <c r="K710" s="1343">
        <v>105</v>
      </c>
      <c r="L710" s="1478">
        <v>268</v>
      </c>
      <c r="M710" s="1159"/>
      <c r="N710" s="1159"/>
      <c r="O710" s="1328" t="s">
        <v>5262</v>
      </c>
      <c r="P710" s="1159"/>
      <c r="Q710" s="1154"/>
      <c r="R710" s="1154"/>
      <c r="S710" s="3967"/>
      <c r="T710" s="1154"/>
      <c r="U710" s="1154"/>
    </row>
    <row r="711" spans="1:21" s="836" customFormat="1">
      <c r="A711" s="839">
        <v>727</v>
      </c>
      <c r="B711" s="1159"/>
      <c r="C711" s="1324" t="s">
        <v>5948</v>
      </c>
      <c r="D711" s="1160"/>
      <c r="E711" s="1160"/>
      <c r="F711" s="1160"/>
      <c r="G711" s="1720" t="s">
        <v>7685</v>
      </c>
      <c r="H711" s="1160"/>
      <c r="I711" s="1328" t="s">
        <v>5810</v>
      </c>
      <c r="J711" s="1343">
        <v>22</v>
      </c>
      <c r="K711" s="1343">
        <v>343</v>
      </c>
      <c r="L711" s="1478">
        <v>1031</v>
      </c>
      <c r="M711" s="1159"/>
      <c r="N711" s="1159"/>
      <c r="O711" s="1328" t="s">
        <v>3722</v>
      </c>
      <c r="P711" s="1159"/>
      <c r="Q711" s="1154"/>
      <c r="R711" s="1154"/>
      <c r="S711" s="3967" t="s">
        <v>5265</v>
      </c>
      <c r="T711" s="1154"/>
      <c r="U711" s="1154"/>
    </row>
    <row r="712" spans="1:21" s="836" customFormat="1">
      <c r="A712" s="839">
        <v>728</v>
      </c>
      <c r="B712" s="1159"/>
      <c r="C712" s="1324" t="s">
        <v>5948</v>
      </c>
      <c r="D712" s="1160"/>
      <c r="E712" s="1160"/>
      <c r="F712" s="1160"/>
      <c r="G712" s="1720" t="s">
        <v>7685</v>
      </c>
      <c r="H712" s="1160"/>
      <c r="I712" s="1328" t="s">
        <v>5810</v>
      </c>
      <c r="J712" s="1343">
        <v>23</v>
      </c>
      <c r="K712" s="1343">
        <v>142</v>
      </c>
      <c r="L712" s="1478">
        <v>809</v>
      </c>
      <c r="M712" s="1159"/>
      <c r="N712" s="1159"/>
      <c r="O712" s="1328" t="s">
        <v>3722</v>
      </c>
      <c r="P712" s="1159"/>
      <c r="Q712" s="1154"/>
      <c r="R712" s="1154"/>
      <c r="S712" s="3967"/>
      <c r="T712" s="1154"/>
      <c r="U712" s="1154"/>
    </row>
    <row r="713" spans="1:21" s="836" customFormat="1">
      <c r="A713" s="839">
        <v>729</v>
      </c>
      <c r="B713" s="1159"/>
      <c r="C713" s="1324" t="s">
        <v>5948</v>
      </c>
      <c r="D713" s="1160"/>
      <c r="E713" s="1160"/>
      <c r="F713" s="1160"/>
      <c r="G713" s="1720" t="s">
        <v>7685</v>
      </c>
      <c r="H713" s="1160"/>
      <c r="I713" s="1328" t="s">
        <v>5810</v>
      </c>
      <c r="J713" s="1343">
        <v>23</v>
      </c>
      <c r="K713" s="1343">
        <v>144</v>
      </c>
      <c r="L713" s="1478">
        <v>1569</v>
      </c>
      <c r="M713" s="1159"/>
      <c r="N713" s="1159"/>
      <c r="O713" s="1328" t="s">
        <v>3722</v>
      </c>
      <c r="P713" s="1159"/>
      <c r="Q713" s="1154"/>
      <c r="R713" s="1154"/>
      <c r="S713" s="3967"/>
      <c r="T713" s="1154"/>
      <c r="U713" s="1154"/>
    </row>
    <row r="714" spans="1:21" s="836" customFormat="1" ht="31.5">
      <c r="A714" s="839">
        <v>730</v>
      </c>
      <c r="B714" s="1159"/>
      <c r="C714" s="1324" t="s">
        <v>5949</v>
      </c>
      <c r="D714" s="1160"/>
      <c r="E714" s="1160"/>
      <c r="F714" s="1160"/>
      <c r="G714" s="1720" t="s">
        <v>7685</v>
      </c>
      <c r="H714" s="1160"/>
      <c r="I714" s="1328" t="s">
        <v>5810</v>
      </c>
      <c r="J714" s="1343">
        <v>22</v>
      </c>
      <c r="K714" s="1343">
        <v>158</v>
      </c>
      <c r="L714" s="1478">
        <v>744</v>
      </c>
      <c r="M714" s="1159"/>
      <c r="N714" s="1159"/>
      <c r="O714" s="1328" t="s">
        <v>3722</v>
      </c>
      <c r="P714" s="1159"/>
      <c r="Q714" s="1154"/>
      <c r="R714" s="1154"/>
      <c r="S714" s="3967" t="s">
        <v>5266</v>
      </c>
      <c r="T714" s="1154"/>
      <c r="U714" s="1154"/>
    </row>
    <row r="715" spans="1:21" s="836" customFormat="1" ht="31.5">
      <c r="A715" s="839">
        <v>731</v>
      </c>
      <c r="B715" s="1159"/>
      <c r="C715" s="1324" t="s">
        <v>5949</v>
      </c>
      <c r="D715" s="1160"/>
      <c r="E715" s="1160"/>
      <c r="F715" s="1160"/>
      <c r="G715" s="1720" t="s">
        <v>7685</v>
      </c>
      <c r="H715" s="1160"/>
      <c r="I715" s="1328" t="s">
        <v>5810</v>
      </c>
      <c r="J715" s="1343">
        <v>22</v>
      </c>
      <c r="K715" s="1343" t="s">
        <v>5267</v>
      </c>
      <c r="L715" s="1478">
        <v>1322</v>
      </c>
      <c r="M715" s="1159"/>
      <c r="N715" s="1159"/>
      <c r="O715" s="1328" t="s">
        <v>3722</v>
      </c>
      <c r="P715" s="1159"/>
      <c r="Q715" s="1154"/>
      <c r="R715" s="1154"/>
      <c r="S715" s="3967"/>
      <c r="T715" s="1154"/>
      <c r="U715" s="1154"/>
    </row>
    <row r="716" spans="1:21" s="836" customFormat="1" ht="110.25">
      <c r="A716" s="839">
        <v>732</v>
      </c>
      <c r="B716" s="1159"/>
      <c r="C716" s="1324" t="s">
        <v>5950</v>
      </c>
      <c r="D716" s="1160"/>
      <c r="E716" s="1160"/>
      <c r="F716" s="1160"/>
      <c r="G716" s="1720" t="s">
        <v>7685</v>
      </c>
      <c r="H716" s="1160"/>
      <c r="I716" s="1328" t="s">
        <v>5810</v>
      </c>
      <c r="J716" s="1343">
        <v>22</v>
      </c>
      <c r="K716" s="1343" t="s">
        <v>5267</v>
      </c>
      <c r="L716" s="1478">
        <v>2800</v>
      </c>
      <c r="M716" s="1159"/>
      <c r="N716" s="1159"/>
      <c r="O716" s="1328" t="s">
        <v>3722</v>
      </c>
      <c r="P716" s="1159"/>
      <c r="Q716" s="1154"/>
      <c r="R716" s="1154"/>
      <c r="S716" s="1343" t="s">
        <v>5269</v>
      </c>
      <c r="T716" s="1154"/>
      <c r="U716" s="1154"/>
    </row>
    <row r="717" spans="1:21" s="836" customFormat="1">
      <c r="A717" s="839">
        <v>733</v>
      </c>
      <c r="B717" s="1159"/>
      <c r="C717" s="1324" t="s">
        <v>5951</v>
      </c>
      <c r="D717" s="1160"/>
      <c r="E717" s="1160"/>
      <c r="F717" s="1160"/>
      <c r="G717" s="1720" t="s">
        <v>7685</v>
      </c>
      <c r="H717" s="1160"/>
      <c r="I717" s="1328" t="s">
        <v>5810</v>
      </c>
      <c r="J717" s="1343">
        <v>22</v>
      </c>
      <c r="K717" s="1343">
        <v>212</v>
      </c>
      <c r="L717" s="1478">
        <v>1995</v>
      </c>
      <c r="M717" s="1159"/>
      <c r="N717" s="1159"/>
      <c r="O717" s="1328" t="s">
        <v>3722</v>
      </c>
      <c r="P717" s="1159"/>
      <c r="Q717" s="1154"/>
      <c r="R717" s="1154"/>
      <c r="S717" s="3967" t="s">
        <v>5270</v>
      </c>
      <c r="T717" s="1154"/>
      <c r="U717" s="1154"/>
    </row>
    <row r="718" spans="1:21" s="836" customFormat="1">
      <c r="A718" s="839">
        <v>734</v>
      </c>
      <c r="B718" s="1159"/>
      <c r="C718" s="1324" t="s">
        <v>5951</v>
      </c>
      <c r="D718" s="1160"/>
      <c r="E718" s="1160"/>
      <c r="F718" s="1160"/>
      <c r="G718" s="1720" t="s">
        <v>7685</v>
      </c>
      <c r="H718" s="1160"/>
      <c r="I718" s="1328" t="s">
        <v>5810</v>
      </c>
      <c r="J718" s="1343">
        <v>22</v>
      </c>
      <c r="K718" s="1343">
        <v>535</v>
      </c>
      <c r="L718" s="1478">
        <v>1105</v>
      </c>
      <c r="M718" s="1159"/>
      <c r="N718" s="1159"/>
      <c r="O718" s="1328" t="s">
        <v>3722</v>
      </c>
      <c r="P718" s="1159"/>
      <c r="Q718" s="1154"/>
      <c r="R718" s="1154"/>
      <c r="S718" s="3967"/>
      <c r="T718" s="1154"/>
      <c r="U718" s="1154"/>
    </row>
    <row r="719" spans="1:21" s="836" customFormat="1" ht="94.5">
      <c r="A719" s="839">
        <v>735</v>
      </c>
      <c r="B719" s="1159"/>
      <c r="C719" s="1324" t="s">
        <v>5952</v>
      </c>
      <c r="D719" s="1160"/>
      <c r="E719" s="1160"/>
      <c r="F719" s="1160"/>
      <c r="G719" s="1720" t="s">
        <v>7685</v>
      </c>
      <c r="H719" s="1160"/>
      <c r="I719" s="1328" t="s">
        <v>5810</v>
      </c>
      <c r="J719" s="1343">
        <v>22</v>
      </c>
      <c r="K719" s="1343">
        <v>214</v>
      </c>
      <c r="L719" s="1478">
        <v>2257</v>
      </c>
      <c r="M719" s="1159"/>
      <c r="N719" s="1159"/>
      <c r="O719" s="1328" t="s">
        <v>3722</v>
      </c>
      <c r="P719" s="1159"/>
      <c r="Q719" s="1154"/>
      <c r="R719" s="1154"/>
      <c r="S719" s="1343" t="s">
        <v>5271</v>
      </c>
      <c r="T719" s="1154"/>
      <c r="U719" s="1154"/>
    </row>
    <row r="720" spans="1:21" s="836" customFormat="1" ht="47.25">
      <c r="A720" s="839">
        <v>736</v>
      </c>
      <c r="B720" s="1159"/>
      <c r="C720" s="1324" t="s">
        <v>5953</v>
      </c>
      <c r="D720" s="1160"/>
      <c r="E720" s="1160"/>
      <c r="F720" s="1160"/>
      <c r="G720" s="1720" t="s">
        <v>7685</v>
      </c>
      <c r="H720" s="1160"/>
      <c r="I720" s="1328" t="s">
        <v>5810</v>
      </c>
      <c r="J720" s="1343">
        <v>23</v>
      </c>
      <c r="K720" s="1343">
        <v>233</v>
      </c>
      <c r="L720" s="1478">
        <v>2680.9</v>
      </c>
      <c r="M720" s="1159"/>
      <c r="N720" s="1159"/>
      <c r="O720" s="1328" t="s">
        <v>3722</v>
      </c>
      <c r="P720" s="1159"/>
      <c r="Q720" s="1154"/>
      <c r="R720" s="1154"/>
      <c r="S720" s="3967" t="s">
        <v>5272</v>
      </c>
      <c r="T720" s="1154"/>
      <c r="U720" s="1154"/>
    </row>
    <row r="721" spans="1:21" s="836" customFormat="1" ht="47.25">
      <c r="A721" s="839">
        <v>737</v>
      </c>
      <c r="B721" s="1159"/>
      <c r="C721" s="1324" t="s">
        <v>5953</v>
      </c>
      <c r="D721" s="1160"/>
      <c r="E721" s="1160"/>
      <c r="F721" s="1160"/>
      <c r="G721" s="1720" t="s">
        <v>7685</v>
      </c>
      <c r="H721" s="1160"/>
      <c r="I721" s="1328" t="s">
        <v>5810</v>
      </c>
      <c r="J721" s="1343">
        <v>23</v>
      </c>
      <c r="K721" s="1343">
        <v>232</v>
      </c>
      <c r="L721" s="1478">
        <v>719.5</v>
      </c>
      <c r="M721" s="1159"/>
      <c r="N721" s="1159"/>
      <c r="O721" s="1328" t="s">
        <v>3722</v>
      </c>
      <c r="P721" s="1159"/>
      <c r="Q721" s="1154"/>
      <c r="R721" s="1154"/>
      <c r="S721" s="3967"/>
      <c r="T721" s="1154"/>
      <c r="U721" s="1154"/>
    </row>
    <row r="722" spans="1:21" s="836" customFormat="1" ht="94.5">
      <c r="A722" s="839">
        <v>738</v>
      </c>
      <c r="B722" s="1159"/>
      <c r="C722" s="1324" t="s">
        <v>5954</v>
      </c>
      <c r="D722" s="1160"/>
      <c r="E722" s="1160"/>
      <c r="F722" s="1160"/>
      <c r="G722" s="1720" t="s">
        <v>7685</v>
      </c>
      <c r="H722" s="1160"/>
      <c r="I722" s="1328" t="s">
        <v>5810</v>
      </c>
      <c r="J722" s="1343">
        <v>22</v>
      </c>
      <c r="K722" s="1343">
        <v>247</v>
      </c>
      <c r="L722" s="1478">
        <v>2255</v>
      </c>
      <c r="M722" s="1159"/>
      <c r="N722" s="1159"/>
      <c r="O722" s="1328" t="s">
        <v>3722</v>
      </c>
      <c r="P722" s="1159"/>
      <c r="Q722" s="1154"/>
      <c r="R722" s="1154"/>
      <c r="S722" s="1343" t="s">
        <v>5273</v>
      </c>
      <c r="T722" s="1154"/>
      <c r="U722" s="1154"/>
    </row>
    <row r="723" spans="1:21" s="836" customFormat="1" ht="47.25">
      <c r="A723" s="839">
        <v>739</v>
      </c>
      <c r="B723" s="1159"/>
      <c r="C723" s="1324" t="s">
        <v>5955</v>
      </c>
      <c r="D723" s="1160"/>
      <c r="E723" s="1160"/>
      <c r="F723" s="1160"/>
      <c r="G723" s="1720" t="s">
        <v>7685</v>
      </c>
      <c r="H723" s="1160"/>
      <c r="I723" s="1328" t="s">
        <v>5810</v>
      </c>
      <c r="J723" s="1343">
        <v>22</v>
      </c>
      <c r="K723" s="1343">
        <v>240</v>
      </c>
      <c r="L723" s="1478">
        <v>1528</v>
      </c>
      <c r="M723" s="1159"/>
      <c r="N723" s="1159"/>
      <c r="O723" s="1328" t="s">
        <v>3722</v>
      </c>
      <c r="P723" s="1159"/>
      <c r="Q723" s="1154"/>
      <c r="R723" s="1154"/>
      <c r="S723" s="3967" t="s">
        <v>5274</v>
      </c>
      <c r="T723" s="1154"/>
      <c r="U723" s="1154"/>
    </row>
    <row r="724" spans="1:21" s="836" customFormat="1" ht="47.25">
      <c r="A724" s="839">
        <v>740</v>
      </c>
      <c r="B724" s="1159"/>
      <c r="C724" s="1324" t="s">
        <v>5955</v>
      </c>
      <c r="D724" s="1160"/>
      <c r="E724" s="1160"/>
      <c r="F724" s="1160"/>
      <c r="G724" s="1720" t="s">
        <v>7685</v>
      </c>
      <c r="H724" s="1160"/>
      <c r="I724" s="1328" t="s">
        <v>5810</v>
      </c>
      <c r="J724" s="1343">
        <v>22</v>
      </c>
      <c r="K724" s="1343">
        <v>337</v>
      </c>
      <c r="L724" s="1478">
        <v>1375</v>
      </c>
      <c r="M724" s="1159"/>
      <c r="N724" s="1159"/>
      <c r="O724" s="1328" t="s">
        <v>3722</v>
      </c>
      <c r="P724" s="1159"/>
      <c r="Q724" s="1154"/>
      <c r="R724" s="1154"/>
      <c r="S724" s="3967"/>
      <c r="T724" s="1154"/>
      <c r="U724" s="1154"/>
    </row>
    <row r="725" spans="1:21" s="836" customFormat="1">
      <c r="A725" s="839">
        <v>741</v>
      </c>
      <c r="B725" s="1159"/>
      <c r="C725" s="1324" t="s">
        <v>5956</v>
      </c>
      <c r="D725" s="1160"/>
      <c r="E725" s="1160"/>
      <c r="F725" s="1160"/>
      <c r="G725" s="1720" t="s">
        <v>7685</v>
      </c>
      <c r="H725" s="1160"/>
      <c r="I725" s="1328" t="s">
        <v>5810</v>
      </c>
      <c r="J725" s="1343">
        <v>22</v>
      </c>
      <c r="K725" s="1343">
        <v>278</v>
      </c>
      <c r="L725" s="1478">
        <v>1568</v>
      </c>
      <c r="M725" s="1159"/>
      <c r="N725" s="1159"/>
      <c r="O725" s="1328" t="s">
        <v>3722</v>
      </c>
      <c r="P725" s="1159"/>
      <c r="Q725" s="1154"/>
      <c r="R725" s="1154"/>
      <c r="S725" s="3967" t="s">
        <v>5275</v>
      </c>
      <c r="T725" s="1154"/>
      <c r="U725" s="1154"/>
    </row>
    <row r="726" spans="1:21" s="836" customFormat="1">
      <c r="A726" s="839">
        <v>742</v>
      </c>
      <c r="B726" s="1159"/>
      <c r="C726" s="1324" t="s">
        <v>5956</v>
      </c>
      <c r="D726" s="1160"/>
      <c r="E726" s="1160"/>
      <c r="F726" s="1160"/>
      <c r="G726" s="1720" t="s">
        <v>7685</v>
      </c>
      <c r="H726" s="1160"/>
      <c r="I726" s="1328" t="s">
        <v>5810</v>
      </c>
      <c r="J726" s="1343">
        <v>22</v>
      </c>
      <c r="K726" s="1343">
        <v>297</v>
      </c>
      <c r="L726" s="1478">
        <v>960</v>
      </c>
      <c r="M726" s="1159"/>
      <c r="N726" s="1159"/>
      <c r="O726" s="1328" t="s">
        <v>3722</v>
      </c>
      <c r="P726" s="1159"/>
      <c r="Q726" s="1154"/>
      <c r="R726" s="1154"/>
      <c r="S726" s="3967"/>
      <c r="T726" s="1154"/>
      <c r="U726" s="1154"/>
    </row>
    <row r="727" spans="1:21" s="836" customFormat="1">
      <c r="A727" s="839">
        <v>743</v>
      </c>
      <c r="B727" s="1159"/>
      <c r="C727" s="1324" t="s">
        <v>5956</v>
      </c>
      <c r="D727" s="1160"/>
      <c r="E727" s="1160"/>
      <c r="F727" s="1160"/>
      <c r="G727" s="1720" t="s">
        <v>7685</v>
      </c>
      <c r="H727" s="1160"/>
      <c r="I727" s="1328" t="s">
        <v>5810</v>
      </c>
      <c r="J727" s="1343">
        <v>22</v>
      </c>
      <c r="K727" s="1343">
        <v>315</v>
      </c>
      <c r="L727" s="1478">
        <v>647</v>
      </c>
      <c r="M727" s="1159"/>
      <c r="N727" s="1159"/>
      <c r="O727" s="1328" t="s">
        <v>3722</v>
      </c>
      <c r="P727" s="1159"/>
      <c r="Q727" s="1154"/>
      <c r="R727" s="1154"/>
      <c r="S727" s="3967"/>
      <c r="T727" s="1154"/>
      <c r="U727" s="1154"/>
    </row>
    <row r="728" spans="1:21" s="836" customFormat="1" ht="47.25">
      <c r="A728" s="839">
        <v>744</v>
      </c>
      <c r="B728" s="1159"/>
      <c r="C728" s="1324" t="s">
        <v>5957</v>
      </c>
      <c r="D728" s="1160"/>
      <c r="E728" s="1160"/>
      <c r="F728" s="1160"/>
      <c r="G728" s="1720" t="s">
        <v>7685</v>
      </c>
      <c r="H728" s="1160"/>
      <c r="I728" s="1328" t="s">
        <v>5810</v>
      </c>
      <c r="J728" s="1343">
        <v>22</v>
      </c>
      <c r="K728" s="1343">
        <v>290</v>
      </c>
      <c r="L728" s="1478">
        <v>1258</v>
      </c>
      <c r="M728" s="1159"/>
      <c r="N728" s="1159"/>
      <c r="O728" s="1328" t="s">
        <v>3722</v>
      </c>
      <c r="P728" s="1159"/>
      <c r="Q728" s="1154"/>
      <c r="R728" s="1154"/>
      <c r="S728" s="3967" t="s">
        <v>5276</v>
      </c>
      <c r="T728" s="1154"/>
      <c r="U728" s="1154"/>
    </row>
    <row r="729" spans="1:21" s="836" customFormat="1" ht="47.25">
      <c r="A729" s="839">
        <v>745</v>
      </c>
      <c r="B729" s="1159"/>
      <c r="C729" s="1324" t="s">
        <v>5957</v>
      </c>
      <c r="D729" s="1160"/>
      <c r="E729" s="1160"/>
      <c r="F729" s="1160"/>
      <c r="G729" s="1720" t="s">
        <v>7685</v>
      </c>
      <c r="H729" s="1160"/>
      <c r="I729" s="1328" t="s">
        <v>5810</v>
      </c>
      <c r="J729" s="1343">
        <v>22</v>
      </c>
      <c r="K729" s="1343">
        <v>279</v>
      </c>
      <c r="L729" s="1478">
        <v>1935</v>
      </c>
      <c r="M729" s="1159"/>
      <c r="N729" s="1159"/>
      <c r="O729" s="1328" t="s">
        <v>3722</v>
      </c>
      <c r="P729" s="1159"/>
      <c r="Q729" s="1154"/>
      <c r="R729" s="1154"/>
      <c r="S729" s="3967"/>
      <c r="T729" s="1154"/>
      <c r="U729" s="1154"/>
    </row>
    <row r="730" spans="1:21" s="836" customFormat="1" ht="94.5">
      <c r="A730" s="839">
        <v>746</v>
      </c>
      <c r="B730" s="1159"/>
      <c r="C730" s="1324" t="s">
        <v>5958</v>
      </c>
      <c r="D730" s="1160"/>
      <c r="E730" s="1160"/>
      <c r="F730" s="1160"/>
      <c r="G730" s="1720" t="s">
        <v>7685</v>
      </c>
      <c r="H730" s="1160"/>
      <c r="I730" s="1328" t="s">
        <v>5810</v>
      </c>
      <c r="J730" s="1343">
        <v>22</v>
      </c>
      <c r="K730" s="1343">
        <v>311</v>
      </c>
      <c r="L730" s="1478">
        <v>1248</v>
      </c>
      <c r="M730" s="1159"/>
      <c r="N730" s="1159"/>
      <c r="O730" s="1328" t="s">
        <v>3722</v>
      </c>
      <c r="P730" s="1159"/>
      <c r="Q730" s="1154"/>
      <c r="R730" s="1154"/>
      <c r="S730" s="1343" t="s">
        <v>5277</v>
      </c>
      <c r="T730" s="1154"/>
      <c r="U730" s="1154"/>
    </row>
    <row r="731" spans="1:21" s="836" customFormat="1" ht="94.5">
      <c r="A731" s="839">
        <v>747</v>
      </c>
      <c r="B731" s="1159"/>
      <c r="C731" s="1324" t="s">
        <v>5959</v>
      </c>
      <c r="D731" s="1160"/>
      <c r="E731" s="1160"/>
      <c r="F731" s="1160"/>
      <c r="G731" s="1720" t="s">
        <v>7685</v>
      </c>
      <c r="H731" s="1160"/>
      <c r="I731" s="1328" t="s">
        <v>5810</v>
      </c>
      <c r="J731" s="1343">
        <v>22</v>
      </c>
      <c r="K731" s="1343">
        <v>338</v>
      </c>
      <c r="L731" s="1478">
        <v>1376</v>
      </c>
      <c r="M731" s="1159"/>
      <c r="N731" s="1159"/>
      <c r="O731" s="1328" t="s">
        <v>3722</v>
      </c>
      <c r="P731" s="1159"/>
      <c r="Q731" s="1154"/>
      <c r="R731" s="1154"/>
      <c r="S731" s="1343" t="s">
        <v>5278</v>
      </c>
      <c r="T731" s="1154"/>
      <c r="U731" s="1154"/>
    </row>
    <row r="732" spans="1:21" s="836" customFormat="1" ht="94.5">
      <c r="A732" s="839">
        <v>748</v>
      </c>
      <c r="B732" s="1159"/>
      <c r="C732" s="1324" t="s">
        <v>5960</v>
      </c>
      <c r="D732" s="1160"/>
      <c r="E732" s="1160"/>
      <c r="F732" s="1160"/>
      <c r="G732" s="1720" t="s">
        <v>7685</v>
      </c>
      <c r="H732" s="1160"/>
      <c r="I732" s="1328" t="s">
        <v>5810</v>
      </c>
      <c r="J732" s="1343">
        <v>23</v>
      </c>
      <c r="K732" s="1343">
        <v>339</v>
      </c>
      <c r="L732" s="1478">
        <v>878</v>
      </c>
      <c r="M732" s="1159"/>
      <c r="N732" s="1159"/>
      <c r="O732" s="1328" t="s">
        <v>3722</v>
      </c>
      <c r="P732" s="1159"/>
      <c r="Q732" s="1154"/>
      <c r="R732" s="1154"/>
      <c r="S732" s="1343" t="s">
        <v>5279</v>
      </c>
      <c r="T732" s="1154"/>
      <c r="U732" s="1154"/>
    </row>
    <row r="733" spans="1:21" s="836" customFormat="1" ht="94.5">
      <c r="A733" s="839">
        <v>749</v>
      </c>
      <c r="B733" s="1159"/>
      <c r="C733" s="1324" t="s">
        <v>5960</v>
      </c>
      <c r="D733" s="1160"/>
      <c r="E733" s="1160"/>
      <c r="F733" s="1160"/>
      <c r="G733" s="1720" t="s">
        <v>7685</v>
      </c>
      <c r="H733" s="1160"/>
      <c r="I733" s="1328" t="s">
        <v>5810</v>
      </c>
      <c r="J733" s="1343">
        <v>22</v>
      </c>
      <c r="K733" s="1343">
        <v>511</v>
      </c>
      <c r="L733" s="1478">
        <v>1350</v>
      </c>
      <c r="M733" s="1159"/>
      <c r="N733" s="1159"/>
      <c r="O733" s="1328" t="s">
        <v>3722</v>
      </c>
      <c r="P733" s="1159"/>
      <c r="Q733" s="1154"/>
      <c r="R733" s="1154"/>
      <c r="S733" s="1343" t="s">
        <v>5280</v>
      </c>
      <c r="T733" s="1154"/>
      <c r="U733" s="1154"/>
    </row>
    <row r="734" spans="1:21" s="836" customFormat="1" ht="110.25">
      <c r="A734" s="839">
        <v>750</v>
      </c>
      <c r="B734" s="1159"/>
      <c r="C734" s="1324" t="s">
        <v>5961</v>
      </c>
      <c r="D734" s="1160"/>
      <c r="E734" s="1160"/>
      <c r="F734" s="1160"/>
      <c r="G734" s="1720" t="s">
        <v>7685</v>
      </c>
      <c r="H734" s="1160"/>
      <c r="I734" s="1328" t="s">
        <v>5810</v>
      </c>
      <c r="J734" s="1343">
        <v>22</v>
      </c>
      <c r="K734" s="1343">
        <v>512</v>
      </c>
      <c r="L734" s="1478">
        <v>2306</v>
      </c>
      <c r="M734" s="1159"/>
      <c r="N734" s="1159"/>
      <c r="O734" s="1328" t="s">
        <v>3722</v>
      </c>
      <c r="P734" s="1159"/>
      <c r="Q734" s="1154"/>
      <c r="R734" s="1154"/>
      <c r="S734" s="1343" t="s">
        <v>5281</v>
      </c>
      <c r="T734" s="1154"/>
      <c r="U734" s="1154"/>
    </row>
    <row r="735" spans="1:21" s="836" customFormat="1" ht="94.5">
      <c r="A735" s="839">
        <v>751</v>
      </c>
      <c r="B735" s="1159"/>
      <c r="C735" s="1324" t="s">
        <v>5962</v>
      </c>
      <c r="D735" s="1160"/>
      <c r="E735" s="1160"/>
      <c r="F735" s="1160"/>
      <c r="G735" s="1720" t="s">
        <v>7685</v>
      </c>
      <c r="H735" s="1160"/>
      <c r="I735" s="1328" t="s">
        <v>5810</v>
      </c>
      <c r="J735" s="1343">
        <v>22</v>
      </c>
      <c r="K735" s="1343">
        <v>492</v>
      </c>
      <c r="L735" s="1478">
        <v>2381</v>
      </c>
      <c r="M735" s="1159"/>
      <c r="N735" s="1159"/>
      <c r="O735" s="1328" t="s">
        <v>3722</v>
      </c>
      <c r="P735" s="1159"/>
      <c r="Q735" s="1154"/>
      <c r="R735" s="1154"/>
      <c r="S735" s="1343" t="s">
        <v>5282</v>
      </c>
      <c r="T735" s="1154"/>
      <c r="U735" s="1154"/>
    </row>
    <row r="736" spans="1:21" s="836" customFormat="1">
      <c r="A736" s="839">
        <v>752</v>
      </c>
      <c r="B736" s="1159"/>
      <c r="C736" s="1324" t="s">
        <v>5963</v>
      </c>
      <c r="D736" s="1160"/>
      <c r="E736" s="1160"/>
      <c r="F736" s="1160"/>
      <c r="G736" s="1720" t="s">
        <v>7685</v>
      </c>
      <c r="H736" s="1160"/>
      <c r="I736" s="1328" t="s">
        <v>5810</v>
      </c>
      <c r="J736" s="1343">
        <v>22</v>
      </c>
      <c r="K736" s="1343">
        <v>524</v>
      </c>
      <c r="L736" s="1478">
        <v>2018</v>
      </c>
      <c r="M736" s="1159"/>
      <c r="N736" s="1159"/>
      <c r="O736" s="1328" t="s">
        <v>3722</v>
      </c>
      <c r="P736" s="1159"/>
      <c r="Q736" s="1154"/>
      <c r="R736" s="1154"/>
      <c r="S736" s="3967" t="s">
        <v>5283</v>
      </c>
      <c r="T736" s="1154"/>
      <c r="U736" s="1154"/>
    </row>
    <row r="737" spans="1:21" s="836" customFormat="1">
      <c r="A737" s="839">
        <v>753</v>
      </c>
      <c r="B737" s="1159"/>
      <c r="C737" s="1324" t="s">
        <v>5963</v>
      </c>
      <c r="D737" s="1160"/>
      <c r="E737" s="1160"/>
      <c r="F737" s="1160"/>
      <c r="G737" s="1720" t="s">
        <v>7685</v>
      </c>
      <c r="H737" s="1160"/>
      <c r="I737" s="1328" t="s">
        <v>5810</v>
      </c>
      <c r="J737" s="1343">
        <v>22</v>
      </c>
      <c r="K737" s="1343">
        <v>546</v>
      </c>
      <c r="L737" s="1478">
        <v>793</v>
      </c>
      <c r="M737" s="1159"/>
      <c r="N737" s="1159"/>
      <c r="O737" s="1328" t="s">
        <v>3722</v>
      </c>
      <c r="P737" s="1159"/>
      <c r="Q737" s="1154"/>
      <c r="R737" s="1154"/>
      <c r="S737" s="3967"/>
      <c r="T737" s="1154"/>
      <c r="U737" s="1154"/>
    </row>
    <row r="738" spans="1:21" s="836" customFormat="1">
      <c r="A738" s="839">
        <v>754</v>
      </c>
      <c r="B738" s="1159"/>
      <c r="C738" s="1324" t="s">
        <v>5963</v>
      </c>
      <c r="D738" s="1160"/>
      <c r="E738" s="1160"/>
      <c r="F738" s="1160"/>
      <c r="G738" s="1720" t="s">
        <v>7685</v>
      </c>
      <c r="H738" s="1160"/>
      <c r="I738" s="1328" t="s">
        <v>5810</v>
      </c>
      <c r="J738" s="1343">
        <v>22</v>
      </c>
      <c r="K738" s="1343">
        <v>540</v>
      </c>
      <c r="L738" s="1478">
        <v>1937</v>
      </c>
      <c r="M738" s="1159"/>
      <c r="N738" s="1159"/>
      <c r="O738" s="1328" t="s">
        <v>3722</v>
      </c>
      <c r="P738" s="1159"/>
      <c r="Q738" s="1154"/>
      <c r="R738" s="1154"/>
      <c r="S738" s="3967"/>
      <c r="T738" s="1154"/>
      <c r="U738" s="1154"/>
    </row>
    <row r="739" spans="1:21" s="836" customFormat="1" ht="47.25">
      <c r="A739" s="839">
        <v>755</v>
      </c>
      <c r="B739" s="1159"/>
      <c r="C739" s="1324" t="s">
        <v>5964</v>
      </c>
      <c r="D739" s="1160"/>
      <c r="E739" s="1160"/>
      <c r="F739" s="1160"/>
      <c r="G739" s="1720" t="s">
        <v>7685</v>
      </c>
      <c r="H739" s="1160"/>
      <c r="I739" s="1328" t="s">
        <v>5810</v>
      </c>
      <c r="J739" s="1343">
        <v>23</v>
      </c>
      <c r="K739" s="1343">
        <v>140</v>
      </c>
      <c r="L739" s="1478">
        <v>1078.5999999999999</v>
      </c>
      <c r="M739" s="1159"/>
      <c r="N739" s="1159"/>
      <c r="O739" s="1328" t="s">
        <v>3722</v>
      </c>
      <c r="P739" s="1159"/>
      <c r="Q739" s="1154"/>
      <c r="R739" s="1154"/>
      <c r="S739" s="3967" t="s">
        <v>5284</v>
      </c>
      <c r="T739" s="1154"/>
      <c r="U739" s="1154"/>
    </row>
    <row r="740" spans="1:21" s="836" customFormat="1" ht="47.25">
      <c r="A740" s="839">
        <v>756</v>
      </c>
      <c r="B740" s="1159"/>
      <c r="C740" s="1324" t="s">
        <v>5964</v>
      </c>
      <c r="D740" s="1160"/>
      <c r="E740" s="1160"/>
      <c r="F740" s="1160"/>
      <c r="G740" s="1720" t="s">
        <v>7685</v>
      </c>
      <c r="H740" s="1160"/>
      <c r="I740" s="1328" t="s">
        <v>5810</v>
      </c>
      <c r="J740" s="1343">
        <v>23</v>
      </c>
      <c r="K740" s="1343">
        <v>503</v>
      </c>
      <c r="L740" s="1478">
        <v>124.5</v>
      </c>
      <c r="M740" s="1159"/>
      <c r="N740" s="1159"/>
      <c r="O740" s="1328" t="s">
        <v>3722</v>
      </c>
      <c r="P740" s="1159"/>
      <c r="Q740" s="1154"/>
      <c r="R740" s="1154"/>
      <c r="S740" s="3967"/>
      <c r="T740" s="1154"/>
      <c r="U740" s="1154"/>
    </row>
    <row r="741" spans="1:21" s="836" customFormat="1" ht="110.25">
      <c r="A741" s="839">
        <v>757</v>
      </c>
      <c r="B741" s="1159"/>
      <c r="C741" s="1324" t="s">
        <v>5965</v>
      </c>
      <c r="D741" s="1160"/>
      <c r="E741" s="1160"/>
      <c r="F741" s="1160"/>
      <c r="G741" s="1720" t="s">
        <v>7685</v>
      </c>
      <c r="H741" s="1160"/>
      <c r="I741" s="1328" t="s">
        <v>5810</v>
      </c>
      <c r="J741" s="1343">
        <v>23</v>
      </c>
      <c r="K741" s="1343">
        <v>175</v>
      </c>
      <c r="L741" s="1478">
        <v>3305.1</v>
      </c>
      <c r="M741" s="1159"/>
      <c r="N741" s="1159"/>
      <c r="O741" s="1328" t="s">
        <v>3722</v>
      </c>
      <c r="P741" s="1159"/>
      <c r="Q741" s="1154"/>
      <c r="R741" s="1154"/>
      <c r="S741" s="1343" t="s">
        <v>5285</v>
      </c>
      <c r="T741" s="1154"/>
      <c r="U741" s="1154"/>
    </row>
    <row r="742" spans="1:21" s="836" customFormat="1" ht="94.5">
      <c r="A742" s="839">
        <v>758</v>
      </c>
      <c r="B742" s="1159"/>
      <c r="C742" s="1324" t="s">
        <v>5966</v>
      </c>
      <c r="D742" s="1160"/>
      <c r="E742" s="1160"/>
      <c r="F742" s="1160"/>
      <c r="G742" s="1720" t="s">
        <v>7685</v>
      </c>
      <c r="H742" s="1160"/>
      <c r="I742" s="1328" t="s">
        <v>5810</v>
      </c>
      <c r="J742" s="1343">
        <v>23</v>
      </c>
      <c r="K742" s="1343">
        <v>176</v>
      </c>
      <c r="L742" s="1478">
        <v>3174.6</v>
      </c>
      <c r="M742" s="1159"/>
      <c r="N742" s="1159"/>
      <c r="O742" s="1328" t="s">
        <v>3722</v>
      </c>
      <c r="P742" s="1159"/>
      <c r="Q742" s="1154"/>
      <c r="R742" s="1154"/>
      <c r="S742" s="1343" t="s">
        <v>5286</v>
      </c>
      <c r="T742" s="1154"/>
      <c r="U742" s="1154"/>
    </row>
    <row r="743" spans="1:21" s="836" customFormat="1">
      <c r="A743" s="839">
        <v>759</v>
      </c>
      <c r="B743" s="1159"/>
      <c r="C743" s="1324" t="s">
        <v>5967</v>
      </c>
      <c r="D743" s="1160"/>
      <c r="E743" s="1160"/>
      <c r="F743" s="1160"/>
      <c r="G743" s="1720" t="s">
        <v>7685</v>
      </c>
      <c r="H743" s="1160"/>
      <c r="I743" s="1328" t="s">
        <v>5810</v>
      </c>
      <c r="J743" s="1343">
        <v>28</v>
      </c>
      <c r="K743" s="1343">
        <v>108</v>
      </c>
      <c r="L743" s="1478">
        <v>1442</v>
      </c>
      <c r="M743" s="1159"/>
      <c r="N743" s="1159"/>
      <c r="O743" s="1328" t="s">
        <v>3722</v>
      </c>
      <c r="P743" s="1159"/>
      <c r="Q743" s="1154"/>
      <c r="R743" s="1154"/>
      <c r="S743" s="3967" t="s">
        <v>5288</v>
      </c>
      <c r="T743" s="1154"/>
      <c r="U743" s="1154"/>
    </row>
    <row r="744" spans="1:21" s="836" customFormat="1">
      <c r="A744" s="839">
        <v>760</v>
      </c>
      <c r="B744" s="1159"/>
      <c r="C744" s="1324" t="s">
        <v>5967</v>
      </c>
      <c r="D744" s="1160"/>
      <c r="E744" s="1160"/>
      <c r="F744" s="1160"/>
      <c r="G744" s="1720" t="s">
        <v>7685</v>
      </c>
      <c r="H744" s="1160"/>
      <c r="I744" s="1328" t="s">
        <v>5810</v>
      </c>
      <c r="J744" s="1343">
        <v>28</v>
      </c>
      <c r="K744" s="1343">
        <v>109</v>
      </c>
      <c r="L744" s="1478">
        <v>1690</v>
      </c>
      <c r="M744" s="1159"/>
      <c r="N744" s="1159"/>
      <c r="O744" s="1328" t="s">
        <v>3722</v>
      </c>
      <c r="P744" s="1159"/>
      <c r="Q744" s="1154"/>
      <c r="R744" s="1154"/>
      <c r="S744" s="3967"/>
      <c r="T744" s="1154"/>
      <c r="U744" s="1154"/>
    </row>
    <row r="745" spans="1:21" s="836" customFormat="1" ht="47.25">
      <c r="A745" s="839">
        <v>761</v>
      </c>
      <c r="B745" s="1159"/>
      <c r="C745" s="1324" t="s">
        <v>5968</v>
      </c>
      <c r="D745" s="1160"/>
      <c r="E745" s="1160"/>
      <c r="F745" s="1160"/>
      <c r="G745" s="1720" t="s">
        <v>7685</v>
      </c>
      <c r="H745" s="1160"/>
      <c r="I745" s="1328" t="s">
        <v>5810</v>
      </c>
      <c r="J745" s="1343">
        <v>29</v>
      </c>
      <c r="K745" s="1343">
        <v>94</v>
      </c>
      <c r="L745" s="1478">
        <v>1588</v>
      </c>
      <c r="M745" s="1159"/>
      <c r="N745" s="1159"/>
      <c r="O745" s="1328" t="s">
        <v>3722</v>
      </c>
      <c r="P745" s="1159"/>
      <c r="Q745" s="1154"/>
      <c r="R745" s="1154"/>
      <c r="S745" s="3967" t="s">
        <v>5289</v>
      </c>
      <c r="T745" s="1154"/>
      <c r="U745" s="1154"/>
    </row>
    <row r="746" spans="1:21" s="836" customFormat="1" ht="47.25">
      <c r="A746" s="839">
        <v>762</v>
      </c>
      <c r="B746" s="1159"/>
      <c r="C746" s="1324" t="s">
        <v>5969</v>
      </c>
      <c r="D746" s="1160"/>
      <c r="E746" s="1160"/>
      <c r="F746" s="1160"/>
      <c r="G746" s="1720" t="s">
        <v>7685</v>
      </c>
      <c r="H746" s="1160"/>
      <c r="I746" s="1328" t="s">
        <v>5810</v>
      </c>
      <c r="J746" s="1343">
        <v>28</v>
      </c>
      <c r="K746" s="1343">
        <v>18</v>
      </c>
      <c r="L746" s="1478">
        <v>1790</v>
      </c>
      <c r="M746" s="1159"/>
      <c r="N746" s="1159"/>
      <c r="O746" s="1328" t="s">
        <v>3722</v>
      </c>
      <c r="P746" s="1159"/>
      <c r="Q746" s="1154"/>
      <c r="R746" s="1154"/>
      <c r="S746" s="3967"/>
      <c r="T746" s="1154"/>
      <c r="U746" s="1154"/>
    </row>
    <row r="747" spans="1:21" s="836" customFormat="1" ht="47.25">
      <c r="A747" s="839">
        <v>763</v>
      </c>
      <c r="B747" s="1159"/>
      <c r="C747" s="1324" t="s">
        <v>5970</v>
      </c>
      <c r="D747" s="1160"/>
      <c r="E747" s="1160"/>
      <c r="F747" s="1160"/>
      <c r="G747" s="1720" t="s">
        <v>7685</v>
      </c>
      <c r="H747" s="1160"/>
      <c r="I747" s="1328" t="s">
        <v>5810</v>
      </c>
      <c r="J747" s="1343">
        <v>23</v>
      </c>
      <c r="K747" s="1343">
        <v>245</v>
      </c>
      <c r="L747" s="1478">
        <v>1757</v>
      </c>
      <c r="M747" s="1159"/>
      <c r="N747" s="1159"/>
      <c r="O747" s="1328" t="s">
        <v>3722</v>
      </c>
      <c r="P747" s="1159"/>
      <c r="Q747" s="1154"/>
      <c r="R747" s="1154"/>
      <c r="S747" s="3967" t="s">
        <v>5290</v>
      </c>
      <c r="T747" s="1154"/>
      <c r="U747" s="1154"/>
    </row>
    <row r="748" spans="1:21" s="836" customFormat="1" ht="47.25">
      <c r="A748" s="839">
        <v>764</v>
      </c>
      <c r="B748" s="1159"/>
      <c r="C748" s="1324" t="s">
        <v>5970</v>
      </c>
      <c r="D748" s="1160"/>
      <c r="E748" s="1160"/>
      <c r="F748" s="1160"/>
      <c r="G748" s="1720" t="s">
        <v>7685</v>
      </c>
      <c r="H748" s="1160"/>
      <c r="I748" s="1328" t="s">
        <v>5810</v>
      </c>
      <c r="J748" s="1343">
        <v>29</v>
      </c>
      <c r="K748" s="1343">
        <v>92</v>
      </c>
      <c r="L748" s="1478">
        <v>295</v>
      </c>
      <c r="M748" s="1159"/>
      <c r="N748" s="1159"/>
      <c r="O748" s="1328" t="s">
        <v>3722</v>
      </c>
      <c r="P748" s="1159"/>
      <c r="Q748" s="1154"/>
      <c r="R748" s="1154"/>
      <c r="S748" s="3967"/>
      <c r="T748" s="1154"/>
      <c r="U748" s="1154"/>
    </row>
    <row r="749" spans="1:21" s="836" customFormat="1" ht="47.25">
      <c r="A749" s="839">
        <v>765</v>
      </c>
      <c r="B749" s="1159"/>
      <c r="C749" s="1324" t="s">
        <v>5970</v>
      </c>
      <c r="D749" s="1160"/>
      <c r="E749" s="1160"/>
      <c r="F749" s="1160"/>
      <c r="G749" s="1720" t="s">
        <v>7685</v>
      </c>
      <c r="H749" s="1160"/>
      <c r="I749" s="1328" t="s">
        <v>5810</v>
      </c>
      <c r="J749" s="1343">
        <v>29</v>
      </c>
      <c r="K749" s="1343">
        <v>93</v>
      </c>
      <c r="L749" s="1478">
        <v>195</v>
      </c>
      <c r="M749" s="1159"/>
      <c r="N749" s="1159"/>
      <c r="O749" s="1328" t="s">
        <v>3722</v>
      </c>
      <c r="P749" s="1159"/>
      <c r="Q749" s="1154"/>
      <c r="R749" s="1154"/>
      <c r="S749" s="3967"/>
      <c r="T749" s="1154"/>
      <c r="U749" s="1154"/>
    </row>
    <row r="750" spans="1:21" s="836" customFormat="1" ht="47.25">
      <c r="A750" s="839">
        <v>766</v>
      </c>
      <c r="B750" s="1159"/>
      <c r="C750" s="1324" t="s">
        <v>5970</v>
      </c>
      <c r="D750" s="1160"/>
      <c r="E750" s="1160"/>
      <c r="F750" s="1160"/>
      <c r="G750" s="1720" t="s">
        <v>7685</v>
      </c>
      <c r="H750" s="1160"/>
      <c r="I750" s="1328" t="s">
        <v>5810</v>
      </c>
      <c r="J750" s="1343">
        <v>29</v>
      </c>
      <c r="K750" s="1343">
        <v>95</v>
      </c>
      <c r="L750" s="1478">
        <v>1315</v>
      </c>
      <c r="M750" s="1159"/>
      <c r="N750" s="1159"/>
      <c r="O750" s="1328" t="s">
        <v>3722</v>
      </c>
      <c r="P750" s="1159"/>
      <c r="Q750" s="1154"/>
      <c r="R750" s="1154"/>
      <c r="S750" s="3967"/>
      <c r="T750" s="1154"/>
      <c r="U750" s="1154"/>
    </row>
    <row r="751" spans="1:21" s="836" customFormat="1" ht="78.75">
      <c r="A751" s="839">
        <v>767</v>
      </c>
      <c r="B751" s="1159"/>
      <c r="C751" s="1324" t="s">
        <v>5971</v>
      </c>
      <c r="D751" s="1160"/>
      <c r="E751" s="1160"/>
      <c r="F751" s="1160"/>
      <c r="G751" s="1720" t="s">
        <v>7685</v>
      </c>
      <c r="H751" s="1160"/>
      <c r="I751" s="1328" t="s">
        <v>5810</v>
      </c>
      <c r="J751" s="1343">
        <v>23</v>
      </c>
      <c r="K751" s="1343">
        <v>298</v>
      </c>
      <c r="L751" s="1478">
        <v>3333</v>
      </c>
      <c r="M751" s="1159"/>
      <c r="N751" s="1159"/>
      <c r="O751" s="1328" t="s">
        <v>3722</v>
      </c>
      <c r="P751" s="1159"/>
      <c r="Q751" s="1154"/>
      <c r="R751" s="1154"/>
      <c r="S751" s="1343" t="s">
        <v>5291</v>
      </c>
      <c r="T751" s="1154"/>
      <c r="U751" s="1154"/>
    </row>
    <row r="752" spans="1:21" s="836" customFormat="1" ht="94.5">
      <c r="A752" s="839">
        <v>768</v>
      </c>
      <c r="B752" s="1159"/>
      <c r="C752" s="1324" t="s">
        <v>5972</v>
      </c>
      <c r="D752" s="1160"/>
      <c r="E752" s="1160"/>
      <c r="F752" s="1160"/>
      <c r="G752" s="1720" t="s">
        <v>7685</v>
      </c>
      <c r="H752" s="1160"/>
      <c r="I752" s="1328" t="s">
        <v>5810</v>
      </c>
      <c r="J752" s="1343">
        <v>22</v>
      </c>
      <c r="K752" s="1343">
        <v>233</v>
      </c>
      <c r="L752" s="1478">
        <v>2720</v>
      </c>
      <c r="M752" s="1159"/>
      <c r="N752" s="1159"/>
      <c r="O752" s="1328" t="s">
        <v>3722</v>
      </c>
      <c r="P752" s="1159"/>
      <c r="Q752" s="1154"/>
      <c r="R752" s="1154"/>
      <c r="S752" s="1343" t="s">
        <v>5292</v>
      </c>
      <c r="T752" s="1154"/>
      <c r="U752" s="1154"/>
    </row>
    <row r="753" spans="1:21" s="836" customFormat="1" ht="31.5">
      <c r="A753" s="839">
        <v>769</v>
      </c>
      <c r="B753" s="1159"/>
      <c r="C753" s="1324" t="s">
        <v>5973</v>
      </c>
      <c r="D753" s="1160"/>
      <c r="E753" s="1160"/>
      <c r="F753" s="1160"/>
      <c r="G753" s="1720" t="s">
        <v>7685</v>
      </c>
      <c r="H753" s="1160"/>
      <c r="I753" s="1328" t="s">
        <v>5810</v>
      </c>
      <c r="J753" s="1343">
        <v>23</v>
      </c>
      <c r="K753" s="1343">
        <v>242</v>
      </c>
      <c r="L753" s="1478">
        <v>1488</v>
      </c>
      <c r="M753" s="1159"/>
      <c r="N753" s="1159"/>
      <c r="O753" s="1328" t="s">
        <v>3722</v>
      </c>
      <c r="P753" s="1159"/>
      <c r="Q753" s="1154"/>
      <c r="R753" s="1154"/>
      <c r="S753" s="3967" t="s">
        <v>5293</v>
      </c>
      <c r="T753" s="1154"/>
      <c r="U753" s="1154"/>
    </row>
    <row r="754" spans="1:21" s="836" customFormat="1" ht="31.5">
      <c r="A754" s="839">
        <v>770</v>
      </c>
      <c r="B754" s="1159"/>
      <c r="C754" s="1324" t="s">
        <v>5973</v>
      </c>
      <c r="D754" s="1160"/>
      <c r="E754" s="1160"/>
      <c r="F754" s="1160"/>
      <c r="G754" s="1720" t="s">
        <v>7685</v>
      </c>
      <c r="H754" s="1160"/>
      <c r="I754" s="1328" t="s">
        <v>5810</v>
      </c>
      <c r="J754" s="1343">
        <v>23</v>
      </c>
      <c r="K754" s="1343">
        <v>243</v>
      </c>
      <c r="L754" s="1478">
        <v>1260.5999999999999</v>
      </c>
      <c r="M754" s="1159"/>
      <c r="N754" s="1159"/>
      <c r="O754" s="1328" t="s">
        <v>3722</v>
      </c>
      <c r="P754" s="1159"/>
      <c r="Q754" s="1154"/>
      <c r="R754" s="1154"/>
      <c r="S754" s="3967"/>
      <c r="T754" s="1154"/>
      <c r="U754" s="1154"/>
    </row>
    <row r="755" spans="1:21" s="836" customFormat="1" ht="78.75">
      <c r="A755" s="839">
        <v>771</v>
      </c>
      <c r="B755" s="1159"/>
      <c r="C755" s="1324" t="s">
        <v>5974</v>
      </c>
      <c r="D755" s="1160"/>
      <c r="E755" s="1160"/>
      <c r="F755" s="1160"/>
      <c r="G755" s="1720" t="s">
        <v>7685</v>
      </c>
      <c r="H755" s="1160"/>
      <c r="I755" s="1328" t="s">
        <v>5810</v>
      </c>
      <c r="J755" s="1343">
        <v>23</v>
      </c>
      <c r="K755" s="1343">
        <v>225</v>
      </c>
      <c r="L755" s="1478">
        <v>564.5</v>
      </c>
      <c r="M755" s="1159"/>
      <c r="N755" s="1159"/>
      <c r="O755" s="1328" t="s">
        <v>3722</v>
      </c>
      <c r="P755" s="1159"/>
      <c r="Q755" s="1154"/>
      <c r="R755" s="1154"/>
      <c r="S755" s="1343" t="s">
        <v>5294</v>
      </c>
      <c r="T755" s="1154"/>
      <c r="U755" s="1154"/>
    </row>
    <row r="756" spans="1:21" s="836" customFormat="1" ht="78.75">
      <c r="A756" s="839">
        <v>772</v>
      </c>
      <c r="B756" s="1159"/>
      <c r="C756" s="1324" t="s">
        <v>5975</v>
      </c>
      <c r="D756" s="1160"/>
      <c r="E756" s="1160"/>
      <c r="F756" s="1160"/>
      <c r="G756" s="1720" t="s">
        <v>7685</v>
      </c>
      <c r="H756" s="1160"/>
      <c r="I756" s="1328" t="s">
        <v>5810</v>
      </c>
      <c r="J756" s="1343">
        <v>23</v>
      </c>
      <c r="K756" s="1343">
        <v>226</v>
      </c>
      <c r="L756" s="1478">
        <v>481.2</v>
      </c>
      <c r="M756" s="1159"/>
      <c r="N756" s="1159"/>
      <c r="O756" s="1328" t="s">
        <v>3722</v>
      </c>
      <c r="P756" s="1159"/>
      <c r="Q756" s="1154"/>
      <c r="R756" s="1154"/>
      <c r="S756" s="1343" t="s">
        <v>5295</v>
      </c>
      <c r="T756" s="1154"/>
      <c r="U756" s="1154"/>
    </row>
    <row r="757" spans="1:21" s="836" customFormat="1" ht="47.25">
      <c r="A757" s="839">
        <v>773</v>
      </c>
      <c r="B757" s="1159"/>
      <c r="C757" s="1324" t="s">
        <v>5976</v>
      </c>
      <c r="D757" s="1160"/>
      <c r="E757" s="1160"/>
      <c r="F757" s="1160"/>
      <c r="G757" s="1720" t="s">
        <v>7685</v>
      </c>
      <c r="H757" s="1160"/>
      <c r="I757" s="1328" t="s">
        <v>5810</v>
      </c>
      <c r="J757" s="1343">
        <v>23</v>
      </c>
      <c r="K757" s="1343">
        <v>227</v>
      </c>
      <c r="L757" s="1478">
        <v>32.5</v>
      </c>
      <c r="M757" s="1159"/>
      <c r="N757" s="1159"/>
      <c r="O757" s="1328" t="s">
        <v>3722</v>
      </c>
      <c r="P757" s="1159"/>
      <c r="Q757" s="1154"/>
      <c r="R757" s="1154"/>
      <c r="S757" s="3967" t="s">
        <v>5296</v>
      </c>
      <c r="T757" s="1154"/>
      <c r="U757" s="1154"/>
    </row>
    <row r="758" spans="1:21" s="836" customFormat="1" ht="47.25">
      <c r="A758" s="839">
        <v>774</v>
      </c>
      <c r="B758" s="1159"/>
      <c r="C758" s="1324" t="s">
        <v>5976</v>
      </c>
      <c r="D758" s="1160"/>
      <c r="E758" s="1160"/>
      <c r="F758" s="1160"/>
      <c r="G758" s="1720" t="s">
        <v>7685</v>
      </c>
      <c r="H758" s="1160"/>
      <c r="I758" s="1328" t="s">
        <v>5810</v>
      </c>
      <c r="J758" s="1343">
        <v>23</v>
      </c>
      <c r="K758" s="1343">
        <v>228</v>
      </c>
      <c r="L758" s="1478">
        <v>479.8</v>
      </c>
      <c r="M758" s="1159"/>
      <c r="N758" s="1159"/>
      <c r="O758" s="1328" t="s">
        <v>3722</v>
      </c>
      <c r="P758" s="1159"/>
      <c r="Q758" s="1154"/>
      <c r="R758" s="1154"/>
      <c r="S758" s="3967"/>
      <c r="T758" s="1154"/>
      <c r="U758" s="1154"/>
    </row>
    <row r="759" spans="1:21" s="836" customFormat="1" ht="78.75">
      <c r="A759" s="839">
        <v>775</v>
      </c>
      <c r="B759" s="1159"/>
      <c r="C759" s="1324" t="s">
        <v>5977</v>
      </c>
      <c r="D759" s="1160"/>
      <c r="E759" s="1160"/>
      <c r="F759" s="1160"/>
      <c r="G759" s="1720" t="s">
        <v>7685</v>
      </c>
      <c r="H759" s="1160"/>
      <c r="I759" s="1328" t="s">
        <v>5810</v>
      </c>
      <c r="J759" s="1343">
        <v>23</v>
      </c>
      <c r="K759" s="1343">
        <v>229</v>
      </c>
      <c r="L759" s="1478">
        <v>1538.9</v>
      </c>
      <c r="M759" s="1159"/>
      <c r="N759" s="1159"/>
      <c r="O759" s="1328" t="s">
        <v>3722</v>
      </c>
      <c r="P759" s="1159"/>
      <c r="Q759" s="1154"/>
      <c r="R759" s="1154"/>
      <c r="S759" s="1343" t="s">
        <v>5297</v>
      </c>
      <c r="T759" s="1154"/>
      <c r="U759" s="1154"/>
    </row>
    <row r="760" spans="1:21" s="836" customFormat="1" ht="78.75">
      <c r="A760" s="839">
        <v>776</v>
      </c>
      <c r="B760" s="1159"/>
      <c r="C760" s="1324" t="s">
        <v>5978</v>
      </c>
      <c r="D760" s="1160"/>
      <c r="E760" s="1160"/>
      <c r="F760" s="1160"/>
      <c r="G760" s="1720" t="s">
        <v>7685</v>
      </c>
      <c r="H760" s="1160"/>
      <c r="I760" s="1328" t="s">
        <v>5810</v>
      </c>
      <c r="J760" s="1343">
        <v>23</v>
      </c>
      <c r="K760" s="1343">
        <v>234</v>
      </c>
      <c r="L760" s="1478">
        <v>1905</v>
      </c>
      <c r="M760" s="1159"/>
      <c r="N760" s="1159"/>
      <c r="O760" s="1328" t="s">
        <v>3722</v>
      </c>
      <c r="P760" s="1159"/>
      <c r="Q760" s="1154"/>
      <c r="R760" s="1154"/>
      <c r="S760" s="1343" t="s">
        <v>5298</v>
      </c>
      <c r="T760" s="1154"/>
      <c r="U760" s="1154"/>
    </row>
    <row r="761" spans="1:21" s="836" customFormat="1" ht="94.5">
      <c r="A761" s="839">
        <v>777</v>
      </c>
      <c r="B761" s="1159"/>
      <c r="C761" s="1324" t="s">
        <v>5979</v>
      </c>
      <c r="D761" s="1160"/>
      <c r="E761" s="1160"/>
      <c r="F761" s="1160"/>
      <c r="G761" s="1720" t="s">
        <v>7685</v>
      </c>
      <c r="H761" s="1160"/>
      <c r="I761" s="1328" t="s">
        <v>5810</v>
      </c>
      <c r="J761" s="1343">
        <v>23</v>
      </c>
      <c r="K761" s="1343">
        <v>235</v>
      </c>
      <c r="L761" s="1478">
        <v>4691.8999999999996</v>
      </c>
      <c r="M761" s="1159"/>
      <c r="N761" s="1159"/>
      <c r="O761" s="1328" t="s">
        <v>3722</v>
      </c>
      <c r="P761" s="1159"/>
      <c r="Q761" s="1154"/>
      <c r="R761" s="1154"/>
      <c r="S761" s="1343" t="s">
        <v>5299</v>
      </c>
      <c r="T761" s="1154"/>
      <c r="U761" s="1154"/>
    </row>
    <row r="762" spans="1:21" s="836" customFormat="1" ht="47.25">
      <c r="A762" s="839">
        <v>778</v>
      </c>
      <c r="B762" s="1159"/>
      <c r="C762" s="1324" t="s">
        <v>5980</v>
      </c>
      <c r="D762" s="1160"/>
      <c r="E762" s="1160"/>
      <c r="F762" s="1160"/>
      <c r="G762" s="1720" t="s">
        <v>7685</v>
      </c>
      <c r="H762" s="1160"/>
      <c r="I762" s="1328" t="s">
        <v>5810</v>
      </c>
      <c r="J762" s="1343">
        <v>23</v>
      </c>
      <c r="K762" s="1343">
        <v>236</v>
      </c>
      <c r="L762" s="1478">
        <v>1470</v>
      </c>
      <c r="M762" s="1159"/>
      <c r="N762" s="1159"/>
      <c r="O762" s="1328" t="s">
        <v>3722</v>
      </c>
      <c r="P762" s="1159"/>
      <c r="Q762" s="1154"/>
      <c r="R762" s="1154"/>
      <c r="S762" s="3967" t="s">
        <v>5300</v>
      </c>
      <c r="T762" s="1154"/>
      <c r="U762" s="1154"/>
    </row>
    <row r="763" spans="1:21" s="836" customFormat="1" ht="47.25">
      <c r="A763" s="839">
        <v>779</v>
      </c>
      <c r="B763" s="1159"/>
      <c r="C763" s="1324" t="s">
        <v>5980</v>
      </c>
      <c r="D763" s="1160"/>
      <c r="E763" s="1160"/>
      <c r="F763" s="1160"/>
      <c r="G763" s="1720" t="s">
        <v>7685</v>
      </c>
      <c r="H763" s="1160"/>
      <c r="I763" s="1328" t="s">
        <v>5810</v>
      </c>
      <c r="J763" s="1343">
        <v>23</v>
      </c>
      <c r="K763" s="1343">
        <v>237</v>
      </c>
      <c r="L763" s="1478">
        <v>1759</v>
      </c>
      <c r="M763" s="1159"/>
      <c r="N763" s="1159"/>
      <c r="O763" s="1328" t="s">
        <v>3722</v>
      </c>
      <c r="P763" s="1159"/>
      <c r="Q763" s="1154"/>
      <c r="R763" s="1154"/>
      <c r="S763" s="3967"/>
      <c r="T763" s="1154"/>
      <c r="U763" s="1154"/>
    </row>
    <row r="764" spans="1:21" s="836" customFormat="1" ht="78.75">
      <c r="A764" s="839">
        <v>780</v>
      </c>
      <c r="B764" s="1159"/>
      <c r="C764" s="1324" t="s">
        <v>5981</v>
      </c>
      <c r="D764" s="1160"/>
      <c r="E764" s="1160"/>
      <c r="F764" s="1160"/>
      <c r="G764" s="1720" t="s">
        <v>7685</v>
      </c>
      <c r="H764" s="1160"/>
      <c r="I764" s="1328" t="s">
        <v>5810</v>
      </c>
      <c r="J764" s="1343">
        <v>23</v>
      </c>
      <c r="K764" s="1343">
        <v>238</v>
      </c>
      <c r="L764" s="1478">
        <v>2445</v>
      </c>
      <c r="M764" s="1159"/>
      <c r="N764" s="1159"/>
      <c r="O764" s="1328" t="s">
        <v>3722</v>
      </c>
      <c r="P764" s="1159"/>
      <c r="Q764" s="1154"/>
      <c r="R764" s="1154"/>
      <c r="S764" s="1343" t="s">
        <v>5301</v>
      </c>
      <c r="T764" s="1154"/>
      <c r="U764" s="1154"/>
    </row>
    <row r="765" spans="1:21" s="836" customFormat="1" ht="78.75">
      <c r="A765" s="839">
        <v>781</v>
      </c>
      <c r="B765" s="1159"/>
      <c r="C765" s="1324" t="s">
        <v>5982</v>
      </c>
      <c r="D765" s="1160"/>
      <c r="E765" s="1160"/>
      <c r="F765" s="1160"/>
      <c r="G765" s="1720" t="s">
        <v>7685</v>
      </c>
      <c r="H765" s="1160"/>
      <c r="I765" s="1328" t="s">
        <v>5810</v>
      </c>
      <c r="J765" s="1343">
        <v>23</v>
      </c>
      <c r="K765" s="1343">
        <v>239</v>
      </c>
      <c r="L765" s="1478">
        <v>2111</v>
      </c>
      <c r="M765" s="1159"/>
      <c r="N765" s="1159"/>
      <c r="O765" s="1328" t="s">
        <v>3722</v>
      </c>
      <c r="P765" s="1159"/>
      <c r="Q765" s="1154"/>
      <c r="R765" s="1154"/>
      <c r="S765" s="1343" t="s">
        <v>5302</v>
      </c>
      <c r="T765" s="1154"/>
      <c r="U765" s="1154"/>
    </row>
    <row r="766" spans="1:21" s="836" customFormat="1" ht="78.75">
      <c r="A766" s="839">
        <v>782</v>
      </c>
      <c r="B766" s="1159"/>
      <c r="C766" s="1324" t="s">
        <v>5983</v>
      </c>
      <c r="D766" s="1160"/>
      <c r="E766" s="1160"/>
      <c r="F766" s="1160"/>
      <c r="G766" s="1720" t="s">
        <v>7685</v>
      </c>
      <c r="H766" s="1160"/>
      <c r="I766" s="1328" t="s">
        <v>5810</v>
      </c>
      <c r="J766" s="1343">
        <v>23</v>
      </c>
      <c r="K766" s="1343">
        <v>240</v>
      </c>
      <c r="L766" s="1478">
        <v>3400</v>
      </c>
      <c r="M766" s="1159"/>
      <c r="N766" s="1159"/>
      <c r="O766" s="1328" t="s">
        <v>3722</v>
      </c>
      <c r="P766" s="1159"/>
      <c r="Q766" s="1154"/>
      <c r="R766" s="1154"/>
      <c r="S766" s="1343" t="s">
        <v>5303</v>
      </c>
      <c r="T766" s="1154"/>
      <c r="U766" s="1154"/>
    </row>
    <row r="767" spans="1:21" s="836" customFormat="1">
      <c r="A767" s="839">
        <v>783</v>
      </c>
      <c r="B767" s="1159"/>
      <c r="C767" s="1324" t="s">
        <v>5984</v>
      </c>
      <c r="D767" s="1160"/>
      <c r="E767" s="1160"/>
      <c r="F767" s="1160"/>
      <c r="G767" s="1720" t="s">
        <v>7685</v>
      </c>
      <c r="H767" s="1160"/>
      <c r="I767" s="1328" t="s">
        <v>5810</v>
      </c>
      <c r="J767" s="1343">
        <v>23</v>
      </c>
      <c r="K767" s="1343">
        <v>259</v>
      </c>
      <c r="L767" s="1478">
        <v>2628</v>
      </c>
      <c r="M767" s="1159"/>
      <c r="N767" s="1159"/>
      <c r="O767" s="1328" t="s">
        <v>3722</v>
      </c>
      <c r="P767" s="1159"/>
      <c r="Q767" s="1154"/>
      <c r="R767" s="1154"/>
      <c r="S767" s="3967" t="s">
        <v>5304</v>
      </c>
      <c r="T767" s="1154"/>
      <c r="U767" s="1154"/>
    </row>
    <row r="768" spans="1:21" s="836" customFormat="1">
      <c r="A768" s="839">
        <v>784</v>
      </c>
      <c r="B768" s="1159"/>
      <c r="C768" s="1324" t="s">
        <v>5984</v>
      </c>
      <c r="D768" s="1160"/>
      <c r="E768" s="1160"/>
      <c r="F768" s="1160"/>
      <c r="G768" s="1720" t="s">
        <v>7685</v>
      </c>
      <c r="H768" s="1160"/>
      <c r="I768" s="1328" t="s">
        <v>5810</v>
      </c>
      <c r="J768" s="1343">
        <v>23</v>
      </c>
      <c r="K768" s="1343">
        <v>260</v>
      </c>
      <c r="L768" s="1478">
        <v>2320</v>
      </c>
      <c r="M768" s="1159"/>
      <c r="N768" s="1159"/>
      <c r="O768" s="1328" t="s">
        <v>3722</v>
      </c>
      <c r="P768" s="1159"/>
      <c r="Q768" s="1154"/>
      <c r="R768" s="1154"/>
      <c r="S768" s="3967"/>
      <c r="T768" s="1154"/>
      <c r="U768" s="1154"/>
    </row>
    <row r="769" spans="1:21" s="836" customFormat="1" ht="78.75">
      <c r="A769" s="839">
        <v>785</v>
      </c>
      <c r="B769" s="1159"/>
      <c r="C769" s="1324" t="s">
        <v>5985</v>
      </c>
      <c r="D769" s="1160"/>
      <c r="E769" s="1160"/>
      <c r="F769" s="1160"/>
      <c r="G769" s="1720" t="s">
        <v>7685</v>
      </c>
      <c r="H769" s="1160"/>
      <c r="I769" s="1328" t="s">
        <v>5810</v>
      </c>
      <c r="J769" s="1343">
        <v>23</v>
      </c>
      <c r="K769" s="1343">
        <v>263</v>
      </c>
      <c r="L769" s="1478">
        <v>3120</v>
      </c>
      <c r="M769" s="1159"/>
      <c r="N769" s="1159"/>
      <c r="O769" s="1328" t="s">
        <v>3722</v>
      </c>
      <c r="P769" s="1159"/>
      <c r="Q769" s="1154"/>
      <c r="R769" s="1154"/>
      <c r="S769" s="1343" t="s">
        <v>5305</v>
      </c>
      <c r="T769" s="1154"/>
      <c r="U769" s="1154"/>
    </row>
    <row r="770" spans="1:21" s="836" customFormat="1" ht="78.75">
      <c r="A770" s="839">
        <v>786</v>
      </c>
      <c r="B770" s="1159"/>
      <c r="C770" s="1324" t="s">
        <v>5986</v>
      </c>
      <c r="D770" s="1160"/>
      <c r="E770" s="1160"/>
      <c r="F770" s="1160"/>
      <c r="G770" s="1720" t="s">
        <v>7685</v>
      </c>
      <c r="H770" s="1160"/>
      <c r="I770" s="1328" t="s">
        <v>5810</v>
      </c>
      <c r="J770" s="1343">
        <v>23</v>
      </c>
      <c r="K770" s="1343">
        <v>288</v>
      </c>
      <c r="L770" s="1478">
        <v>3060</v>
      </c>
      <c r="M770" s="1159"/>
      <c r="N770" s="1159"/>
      <c r="O770" s="1328" t="s">
        <v>3722</v>
      </c>
      <c r="P770" s="1159"/>
      <c r="Q770" s="1154"/>
      <c r="R770" s="1154"/>
      <c r="S770" s="1343" t="s">
        <v>5306</v>
      </c>
      <c r="T770" s="1154"/>
      <c r="U770" s="1154"/>
    </row>
    <row r="771" spans="1:21" s="836" customFormat="1" ht="78.75">
      <c r="A771" s="839">
        <v>787</v>
      </c>
      <c r="B771" s="1159"/>
      <c r="C771" s="1324" t="s">
        <v>5987</v>
      </c>
      <c r="D771" s="1160"/>
      <c r="E771" s="1160"/>
      <c r="F771" s="1160"/>
      <c r="G771" s="1720" t="s">
        <v>7685</v>
      </c>
      <c r="H771" s="1160"/>
      <c r="I771" s="1328" t="s">
        <v>5810</v>
      </c>
      <c r="J771" s="1343">
        <v>23</v>
      </c>
      <c r="K771" s="1343">
        <v>289</v>
      </c>
      <c r="L771" s="1478">
        <v>2339</v>
      </c>
      <c r="M771" s="1159"/>
      <c r="N771" s="1159"/>
      <c r="O771" s="1328" t="s">
        <v>3722</v>
      </c>
      <c r="P771" s="1159"/>
      <c r="Q771" s="1154"/>
      <c r="R771" s="1154"/>
      <c r="S771" s="1343" t="s">
        <v>5307</v>
      </c>
      <c r="T771" s="1154"/>
      <c r="U771" s="1154"/>
    </row>
    <row r="772" spans="1:21" s="836" customFormat="1" ht="78.75">
      <c r="A772" s="839">
        <v>788</v>
      </c>
      <c r="B772" s="1159"/>
      <c r="C772" s="1324" t="s">
        <v>5988</v>
      </c>
      <c r="D772" s="1160"/>
      <c r="E772" s="1160"/>
      <c r="F772" s="1160"/>
      <c r="G772" s="1720" t="s">
        <v>7685</v>
      </c>
      <c r="H772" s="1160"/>
      <c r="I772" s="1328" t="s">
        <v>5810</v>
      </c>
      <c r="J772" s="1343">
        <v>23</v>
      </c>
      <c r="K772" s="1343">
        <v>299</v>
      </c>
      <c r="L772" s="1478">
        <v>4203</v>
      </c>
      <c r="M772" s="1159"/>
      <c r="N772" s="1159"/>
      <c r="O772" s="1328" t="s">
        <v>3722</v>
      </c>
      <c r="P772" s="1159"/>
      <c r="Q772" s="1154"/>
      <c r="R772" s="1154"/>
      <c r="S772" s="1343" t="s">
        <v>5308</v>
      </c>
      <c r="T772" s="1154"/>
      <c r="U772" s="1154"/>
    </row>
    <row r="773" spans="1:21" s="836" customFormat="1" ht="47.25">
      <c r="A773" s="839">
        <v>789</v>
      </c>
      <c r="B773" s="1159"/>
      <c r="C773" s="1324" t="s">
        <v>5989</v>
      </c>
      <c r="D773" s="1160"/>
      <c r="E773" s="1160"/>
      <c r="F773" s="1160"/>
      <c r="G773" s="1720" t="s">
        <v>7685</v>
      </c>
      <c r="H773" s="1160"/>
      <c r="I773" s="1328" t="s">
        <v>5810</v>
      </c>
      <c r="J773" s="1343">
        <v>23</v>
      </c>
      <c r="K773" s="1343">
        <v>351</v>
      </c>
      <c r="L773" s="1478">
        <v>1021</v>
      </c>
      <c r="M773" s="1159"/>
      <c r="N773" s="1159"/>
      <c r="O773" s="1328" t="s">
        <v>3722</v>
      </c>
      <c r="P773" s="1159"/>
      <c r="Q773" s="1154"/>
      <c r="R773" s="1154"/>
      <c r="S773" s="3967" t="s">
        <v>5309</v>
      </c>
      <c r="T773" s="1154"/>
      <c r="U773" s="1154"/>
    </row>
    <row r="774" spans="1:21" s="836" customFormat="1" ht="47.25">
      <c r="A774" s="839">
        <v>790</v>
      </c>
      <c r="B774" s="1159"/>
      <c r="C774" s="1324" t="s">
        <v>5989</v>
      </c>
      <c r="D774" s="1160"/>
      <c r="E774" s="1160"/>
      <c r="F774" s="1160"/>
      <c r="G774" s="1720" t="s">
        <v>7685</v>
      </c>
      <c r="H774" s="1160"/>
      <c r="I774" s="1328" t="s">
        <v>5810</v>
      </c>
      <c r="J774" s="1343">
        <v>23</v>
      </c>
      <c r="K774" s="1343">
        <v>352</v>
      </c>
      <c r="L774" s="1478">
        <v>1200</v>
      </c>
      <c r="M774" s="1159"/>
      <c r="N774" s="1159"/>
      <c r="O774" s="1328" t="s">
        <v>3722</v>
      </c>
      <c r="P774" s="1159"/>
      <c r="Q774" s="1154"/>
      <c r="R774" s="1154"/>
      <c r="S774" s="3967"/>
      <c r="T774" s="1154"/>
      <c r="U774" s="1154"/>
    </row>
    <row r="775" spans="1:21" s="836" customFormat="1" ht="47.25">
      <c r="A775" s="839">
        <v>791</v>
      </c>
      <c r="B775" s="1159"/>
      <c r="C775" s="1324" t="s">
        <v>5989</v>
      </c>
      <c r="D775" s="1160"/>
      <c r="E775" s="1160"/>
      <c r="F775" s="1160"/>
      <c r="G775" s="1720" t="s">
        <v>7685</v>
      </c>
      <c r="H775" s="1160"/>
      <c r="I775" s="1328" t="s">
        <v>5810</v>
      </c>
      <c r="J775" s="1343">
        <v>23</v>
      </c>
      <c r="K775" s="1343">
        <v>356</v>
      </c>
      <c r="L775" s="1478">
        <v>1048</v>
      </c>
      <c r="M775" s="1159"/>
      <c r="N775" s="1159"/>
      <c r="O775" s="1328" t="s">
        <v>3722</v>
      </c>
      <c r="P775" s="1159"/>
      <c r="Q775" s="1154"/>
      <c r="R775" s="1154"/>
      <c r="S775" s="3967"/>
      <c r="T775" s="1154"/>
      <c r="U775" s="1154"/>
    </row>
    <row r="776" spans="1:21" s="836" customFormat="1" ht="47.25">
      <c r="A776" s="839">
        <v>792</v>
      </c>
      <c r="B776" s="1159"/>
      <c r="C776" s="1324" t="s">
        <v>5989</v>
      </c>
      <c r="D776" s="1160"/>
      <c r="E776" s="1160"/>
      <c r="F776" s="1160"/>
      <c r="G776" s="1720" t="s">
        <v>7685</v>
      </c>
      <c r="H776" s="1160"/>
      <c r="I776" s="1328" t="s">
        <v>5810</v>
      </c>
      <c r="J776" s="1343">
        <v>29</v>
      </c>
      <c r="K776" s="1343">
        <v>3</v>
      </c>
      <c r="L776" s="1478">
        <v>471</v>
      </c>
      <c r="M776" s="1159"/>
      <c r="N776" s="1159"/>
      <c r="O776" s="1328" t="s">
        <v>3722</v>
      </c>
      <c r="P776" s="1159"/>
      <c r="Q776" s="1154"/>
      <c r="R776" s="1154"/>
      <c r="S776" s="3967"/>
      <c r="T776" s="1154"/>
      <c r="U776" s="1154"/>
    </row>
    <row r="777" spans="1:21" s="836" customFormat="1" ht="31.5">
      <c r="A777" s="839">
        <v>793</v>
      </c>
      <c r="B777" s="1159"/>
      <c r="C777" s="1324" t="s">
        <v>5990</v>
      </c>
      <c r="D777" s="1160"/>
      <c r="E777" s="1160"/>
      <c r="F777" s="1160"/>
      <c r="G777" s="1720" t="s">
        <v>7685</v>
      </c>
      <c r="H777" s="1160"/>
      <c r="I777" s="1328" t="s">
        <v>5810</v>
      </c>
      <c r="J777" s="1343">
        <v>23</v>
      </c>
      <c r="K777" s="1343">
        <v>353</v>
      </c>
      <c r="L777" s="1478">
        <v>1798</v>
      </c>
      <c r="M777" s="1159"/>
      <c r="N777" s="1159"/>
      <c r="O777" s="1328" t="s">
        <v>3722</v>
      </c>
      <c r="P777" s="1159"/>
      <c r="Q777" s="1154"/>
      <c r="R777" s="1154"/>
      <c r="S777" s="3967" t="s">
        <v>5310</v>
      </c>
      <c r="T777" s="1154"/>
      <c r="U777" s="1154"/>
    </row>
    <row r="778" spans="1:21" s="836" customFormat="1" ht="31.5">
      <c r="A778" s="839">
        <v>794</v>
      </c>
      <c r="B778" s="1159"/>
      <c r="C778" s="1324" t="s">
        <v>5990</v>
      </c>
      <c r="D778" s="1160"/>
      <c r="E778" s="1160"/>
      <c r="F778" s="1160"/>
      <c r="G778" s="1720" t="s">
        <v>7685</v>
      </c>
      <c r="H778" s="1160"/>
      <c r="I778" s="1328" t="s">
        <v>5810</v>
      </c>
      <c r="J778" s="1343">
        <v>23</v>
      </c>
      <c r="K778" s="1343">
        <v>355</v>
      </c>
      <c r="L778" s="1478">
        <v>1018</v>
      </c>
      <c r="M778" s="1159"/>
      <c r="N778" s="1159"/>
      <c r="O778" s="1328" t="s">
        <v>3722</v>
      </c>
      <c r="P778" s="1159"/>
      <c r="Q778" s="1154"/>
      <c r="R778" s="1154"/>
      <c r="S778" s="3967"/>
      <c r="T778" s="1154"/>
      <c r="U778" s="1154"/>
    </row>
    <row r="779" spans="1:21" s="836" customFormat="1" ht="94.5">
      <c r="A779" s="839">
        <v>795</v>
      </c>
      <c r="B779" s="1159"/>
      <c r="C779" s="1324" t="s">
        <v>5991</v>
      </c>
      <c r="D779" s="1160"/>
      <c r="E779" s="1160"/>
      <c r="F779" s="1160"/>
      <c r="G779" s="1720" t="s">
        <v>7685</v>
      </c>
      <c r="H779" s="1160"/>
      <c r="I779" s="1328" t="s">
        <v>5810</v>
      </c>
      <c r="J779" s="1343">
        <v>29</v>
      </c>
      <c r="K779" s="1343">
        <v>97</v>
      </c>
      <c r="L779" s="1478">
        <v>1390</v>
      </c>
      <c r="M779" s="1159"/>
      <c r="N779" s="1159"/>
      <c r="O779" s="1328" t="s">
        <v>3722</v>
      </c>
      <c r="P779" s="1159"/>
      <c r="Q779" s="1154"/>
      <c r="R779" s="1154"/>
      <c r="S779" s="1343" t="s">
        <v>5311</v>
      </c>
      <c r="T779" s="1154"/>
      <c r="U779" s="1154"/>
    </row>
    <row r="780" spans="1:21" s="836" customFormat="1" ht="31.5">
      <c r="A780" s="839">
        <v>796</v>
      </c>
      <c r="B780" s="1159"/>
      <c r="C780" s="1324" t="s">
        <v>5992</v>
      </c>
      <c r="D780" s="1160"/>
      <c r="E780" s="1160"/>
      <c r="F780" s="1160"/>
      <c r="G780" s="1720" t="s">
        <v>7685</v>
      </c>
      <c r="H780" s="1160"/>
      <c r="I780" s="1328" t="s">
        <v>5810</v>
      </c>
      <c r="J780" s="1343">
        <v>28</v>
      </c>
      <c r="K780" s="1343">
        <v>76</v>
      </c>
      <c r="L780" s="1478">
        <v>942</v>
      </c>
      <c r="M780" s="1159"/>
      <c r="N780" s="1159"/>
      <c r="O780" s="1328" t="s">
        <v>3722</v>
      </c>
      <c r="P780" s="1159"/>
      <c r="Q780" s="1154"/>
      <c r="R780" s="1154"/>
      <c r="S780" s="3967" t="s">
        <v>5312</v>
      </c>
      <c r="T780" s="1154"/>
      <c r="U780" s="1154"/>
    </row>
    <row r="781" spans="1:21" s="836" customFormat="1" ht="31.5">
      <c r="A781" s="839">
        <v>797</v>
      </c>
      <c r="B781" s="1159"/>
      <c r="C781" s="1324" t="s">
        <v>5992</v>
      </c>
      <c r="D781" s="1160"/>
      <c r="E781" s="1160"/>
      <c r="F781" s="1160"/>
      <c r="G781" s="1720" t="s">
        <v>7685</v>
      </c>
      <c r="H781" s="1160"/>
      <c r="I781" s="1328" t="s">
        <v>5810</v>
      </c>
      <c r="J781" s="1343">
        <v>28</v>
      </c>
      <c r="K781" s="1343">
        <v>87</v>
      </c>
      <c r="L781" s="1478">
        <v>1372</v>
      </c>
      <c r="M781" s="1159"/>
      <c r="N781" s="1159"/>
      <c r="O781" s="1328" t="s">
        <v>3722</v>
      </c>
      <c r="P781" s="1159"/>
      <c r="Q781" s="1154"/>
      <c r="R781" s="1154"/>
      <c r="S781" s="3967"/>
      <c r="T781" s="1154"/>
      <c r="U781" s="1154"/>
    </row>
    <row r="782" spans="1:21" s="836" customFormat="1" ht="78.75">
      <c r="A782" s="839">
        <v>798</v>
      </c>
      <c r="B782" s="1159"/>
      <c r="C782" s="1324" t="s">
        <v>5993</v>
      </c>
      <c r="D782" s="1160"/>
      <c r="E782" s="1160"/>
      <c r="F782" s="1160"/>
      <c r="G782" s="1720" t="s">
        <v>7685</v>
      </c>
      <c r="H782" s="1160"/>
      <c r="I782" s="1328" t="s">
        <v>5810</v>
      </c>
      <c r="J782" s="1343">
        <v>28</v>
      </c>
      <c r="K782" s="1343">
        <v>73</v>
      </c>
      <c r="L782" s="1478">
        <v>1079</v>
      </c>
      <c r="M782" s="1159"/>
      <c r="N782" s="1159"/>
      <c r="O782" s="1328" t="s">
        <v>3722</v>
      </c>
      <c r="P782" s="1159"/>
      <c r="Q782" s="1154"/>
      <c r="R782" s="1154"/>
      <c r="S782" s="1343" t="s">
        <v>5313</v>
      </c>
      <c r="T782" s="1154"/>
      <c r="U782" s="1154"/>
    </row>
    <row r="783" spans="1:21" s="836" customFormat="1" ht="31.5">
      <c r="A783" s="839">
        <v>799</v>
      </c>
      <c r="B783" s="1159"/>
      <c r="C783" s="1324" t="s">
        <v>5994</v>
      </c>
      <c r="D783" s="1160"/>
      <c r="E783" s="1160"/>
      <c r="F783" s="1160"/>
      <c r="G783" s="1720" t="s">
        <v>7685</v>
      </c>
      <c r="H783" s="1160"/>
      <c r="I783" s="1328" t="s">
        <v>5810</v>
      </c>
      <c r="J783" s="1343">
        <v>28</v>
      </c>
      <c r="K783" s="1343">
        <v>115</v>
      </c>
      <c r="L783" s="1478">
        <v>394</v>
      </c>
      <c r="M783" s="1159"/>
      <c r="N783" s="1159"/>
      <c r="O783" s="1328" t="s">
        <v>5314</v>
      </c>
      <c r="P783" s="1159"/>
      <c r="Q783" s="1154"/>
      <c r="R783" s="1154"/>
      <c r="S783" s="3967" t="s">
        <v>5315</v>
      </c>
      <c r="T783" s="1154"/>
      <c r="U783" s="1154"/>
    </row>
    <row r="784" spans="1:21" s="836" customFormat="1" ht="31.5">
      <c r="A784" s="839">
        <v>800</v>
      </c>
      <c r="B784" s="1159"/>
      <c r="C784" s="1324" t="s">
        <v>5994</v>
      </c>
      <c r="D784" s="1160"/>
      <c r="E784" s="1160"/>
      <c r="F784" s="1160"/>
      <c r="G784" s="1720" t="s">
        <v>7685</v>
      </c>
      <c r="H784" s="1160"/>
      <c r="I784" s="1328" t="s">
        <v>5810</v>
      </c>
      <c r="J784" s="1343">
        <v>28</v>
      </c>
      <c r="K784" s="1343">
        <v>110</v>
      </c>
      <c r="L784" s="1478">
        <v>792</v>
      </c>
      <c r="M784" s="1159"/>
      <c r="N784" s="1159"/>
      <c r="O784" s="1328" t="s">
        <v>5314</v>
      </c>
      <c r="P784" s="1159"/>
      <c r="Q784" s="1154"/>
      <c r="R784" s="1154"/>
      <c r="S784" s="3967"/>
      <c r="T784" s="1154"/>
      <c r="U784" s="1154"/>
    </row>
    <row r="785" spans="1:21" s="836" customFormat="1" ht="31.5">
      <c r="A785" s="839">
        <v>801</v>
      </c>
      <c r="B785" s="1159"/>
      <c r="C785" s="1324" t="s">
        <v>5994</v>
      </c>
      <c r="D785" s="1160"/>
      <c r="E785" s="1160"/>
      <c r="F785" s="1160"/>
      <c r="G785" s="1720" t="s">
        <v>7685</v>
      </c>
      <c r="H785" s="1160"/>
      <c r="I785" s="1328" t="s">
        <v>5810</v>
      </c>
      <c r="J785" s="1343">
        <v>28</v>
      </c>
      <c r="K785" s="1343">
        <v>284</v>
      </c>
      <c r="L785" s="1478">
        <v>113</v>
      </c>
      <c r="M785" s="1159"/>
      <c r="N785" s="1159"/>
      <c r="O785" s="1328" t="s">
        <v>5314</v>
      </c>
      <c r="P785" s="1159"/>
      <c r="Q785" s="1154"/>
      <c r="R785" s="1154"/>
      <c r="S785" s="3967"/>
      <c r="T785" s="1154"/>
      <c r="U785" s="1154"/>
    </row>
    <row r="786" spans="1:21" s="836" customFormat="1">
      <c r="A786" s="839">
        <v>802</v>
      </c>
      <c r="B786" s="1159"/>
      <c r="C786" s="1324" t="s">
        <v>5995</v>
      </c>
      <c r="D786" s="1160"/>
      <c r="E786" s="1160"/>
      <c r="F786" s="1160"/>
      <c r="G786" s="1720" t="s">
        <v>7685</v>
      </c>
      <c r="H786" s="1160"/>
      <c r="I786" s="1328" t="s">
        <v>5810</v>
      </c>
      <c r="J786" s="1343">
        <v>28</v>
      </c>
      <c r="K786" s="1343">
        <v>37</v>
      </c>
      <c r="L786" s="1478">
        <v>2723</v>
      </c>
      <c r="M786" s="1159"/>
      <c r="N786" s="1159"/>
      <c r="O786" s="1328" t="s">
        <v>3722</v>
      </c>
      <c r="P786" s="1159"/>
      <c r="Q786" s="1154"/>
      <c r="R786" s="1154"/>
      <c r="S786" s="3967" t="s">
        <v>5316</v>
      </c>
      <c r="T786" s="1154"/>
      <c r="U786" s="1154"/>
    </row>
    <row r="787" spans="1:21" s="836" customFormat="1">
      <c r="A787" s="839">
        <v>803</v>
      </c>
      <c r="B787" s="1159"/>
      <c r="C787" s="1324" t="s">
        <v>5995</v>
      </c>
      <c r="D787" s="1160"/>
      <c r="E787" s="1160"/>
      <c r="F787" s="1160"/>
      <c r="G787" s="1720" t="s">
        <v>7685</v>
      </c>
      <c r="H787" s="1160"/>
      <c r="I787" s="1328" t="s">
        <v>5810</v>
      </c>
      <c r="J787" s="1343">
        <v>28</v>
      </c>
      <c r="K787" s="1343">
        <v>38</v>
      </c>
      <c r="L787" s="1478">
        <v>943</v>
      </c>
      <c r="M787" s="1159"/>
      <c r="N787" s="1159"/>
      <c r="O787" s="1328" t="s">
        <v>3722</v>
      </c>
      <c r="P787" s="1159"/>
      <c r="Q787" s="1154"/>
      <c r="R787" s="1154"/>
      <c r="S787" s="3967"/>
      <c r="T787" s="1154"/>
      <c r="U787" s="1154"/>
    </row>
    <row r="788" spans="1:21" s="836" customFormat="1" ht="47.25">
      <c r="A788" s="839">
        <v>804</v>
      </c>
      <c r="B788" s="1159"/>
      <c r="C788" s="1324" t="s">
        <v>5996</v>
      </c>
      <c r="D788" s="1160"/>
      <c r="E788" s="1160"/>
      <c r="F788" s="1160"/>
      <c r="G788" s="1720" t="s">
        <v>7685</v>
      </c>
      <c r="H788" s="1160"/>
      <c r="I788" s="1328" t="s">
        <v>5810</v>
      </c>
      <c r="J788" s="1343">
        <v>28</v>
      </c>
      <c r="K788" s="1343">
        <v>42</v>
      </c>
      <c r="L788" s="1478">
        <v>690</v>
      </c>
      <c r="M788" s="1159"/>
      <c r="N788" s="1159"/>
      <c r="O788" s="1328" t="s">
        <v>3722</v>
      </c>
      <c r="P788" s="1159"/>
      <c r="Q788" s="1154"/>
      <c r="R788" s="1154"/>
      <c r="S788" s="3967" t="s">
        <v>5317</v>
      </c>
      <c r="T788" s="1154"/>
      <c r="U788" s="1154"/>
    </row>
    <row r="789" spans="1:21" s="836" customFormat="1" ht="47.25">
      <c r="A789" s="839">
        <v>805</v>
      </c>
      <c r="B789" s="1159"/>
      <c r="C789" s="1324" t="s">
        <v>5996</v>
      </c>
      <c r="D789" s="1160"/>
      <c r="E789" s="1160"/>
      <c r="F789" s="1160"/>
      <c r="G789" s="1720" t="s">
        <v>7685</v>
      </c>
      <c r="H789" s="1160"/>
      <c r="I789" s="1328" t="s">
        <v>5810</v>
      </c>
      <c r="J789" s="1343">
        <v>28</v>
      </c>
      <c r="K789" s="1343">
        <v>43</v>
      </c>
      <c r="L789" s="1478">
        <v>1758</v>
      </c>
      <c r="M789" s="1159"/>
      <c r="N789" s="1159"/>
      <c r="O789" s="1328" t="s">
        <v>3722</v>
      </c>
      <c r="P789" s="1159"/>
      <c r="Q789" s="1154"/>
      <c r="R789" s="1154"/>
      <c r="S789" s="3967"/>
      <c r="T789" s="1154"/>
      <c r="U789" s="1154"/>
    </row>
    <row r="790" spans="1:21" s="836" customFormat="1" ht="78.75">
      <c r="A790" s="839">
        <v>806</v>
      </c>
      <c r="B790" s="1159"/>
      <c r="C790" s="1324" t="s">
        <v>5997</v>
      </c>
      <c r="D790" s="1160"/>
      <c r="E790" s="1160"/>
      <c r="F790" s="1160"/>
      <c r="G790" s="1720" t="s">
        <v>7685</v>
      </c>
      <c r="H790" s="1160"/>
      <c r="I790" s="1328" t="s">
        <v>5810</v>
      </c>
      <c r="J790" s="1343">
        <v>28</v>
      </c>
      <c r="K790" s="1343">
        <v>50</v>
      </c>
      <c r="L790" s="1478">
        <v>1115</v>
      </c>
      <c r="M790" s="1159"/>
      <c r="N790" s="1159"/>
      <c r="O790" s="1328" t="s">
        <v>3722</v>
      </c>
      <c r="P790" s="1159"/>
      <c r="Q790" s="1154"/>
      <c r="R790" s="1154"/>
      <c r="S790" s="1343" t="s">
        <v>5318</v>
      </c>
      <c r="T790" s="1154"/>
      <c r="U790" s="1154"/>
    </row>
    <row r="791" spans="1:21" s="836" customFormat="1" ht="94.5">
      <c r="A791" s="839">
        <v>807</v>
      </c>
      <c r="B791" s="1159"/>
      <c r="C791" s="1324" t="s">
        <v>5998</v>
      </c>
      <c r="D791" s="1160"/>
      <c r="E791" s="1160"/>
      <c r="F791" s="1160"/>
      <c r="G791" s="1720" t="s">
        <v>7685</v>
      </c>
      <c r="H791" s="1160"/>
      <c r="I791" s="1328" t="s">
        <v>5810</v>
      </c>
      <c r="J791" s="1343">
        <v>28</v>
      </c>
      <c r="K791" s="1343">
        <v>71</v>
      </c>
      <c r="L791" s="1478">
        <v>2796</v>
      </c>
      <c r="M791" s="1159"/>
      <c r="N791" s="1159"/>
      <c r="O791" s="1328" t="s">
        <v>3722</v>
      </c>
      <c r="P791" s="1159"/>
      <c r="Q791" s="1154"/>
      <c r="R791" s="1154"/>
      <c r="S791" s="1343" t="s">
        <v>5319</v>
      </c>
      <c r="T791" s="1154"/>
      <c r="U791" s="1154"/>
    </row>
    <row r="792" spans="1:21" s="836" customFormat="1" ht="78.75">
      <c r="A792" s="839">
        <v>808</v>
      </c>
      <c r="B792" s="1159"/>
      <c r="C792" s="1324" t="s">
        <v>5999</v>
      </c>
      <c r="D792" s="1160"/>
      <c r="E792" s="1160"/>
      <c r="F792" s="1160"/>
      <c r="G792" s="1720" t="s">
        <v>7685</v>
      </c>
      <c r="H792" s="1160"/>
      <c r="I792" s="1328" t="s">
        <v>5810</v>
      </c>
      <c r="J792" s="1343">
        <v>28</v>
      </c>
      <c r="K792" s="1343">
        <v>72</v>
      </c>
      <c r="L792" s="1478">
        <v>2101</v>
      </c>
      <c r="M792" s="1159"/>
      <c r="N792" s="1159"/>
      <c r="O792" s="1328" t="s">
        <v>3722</v>
      </c>
      <c r="P792" s="1159"/>
      <c r="Q792" s="1154"/>
      <c r="R792" s="1154"/>
      <c r="S792" s="1343" t="s">
        <v>5320</v>
      </c>
      <c r="T792" s="1154"/>
      <c r="U792" s="1154"/>
    </row>
    <row r="793" spans="1:21" s="836" customFormat="1" ht="78.75">
      <c r="A793" s="839">
        <v>809</v>
      </c>
      <c r="B793" s="1159"/>
      <c r="C793" s="1324" t="s">
        <v>6000</v>
      </c>
      <c r="D793" s="1160"/>
      <c r="E793" s="1160"/>
      <c r="F793" s="1160"/>
      <c r="G793" s="1720" t="s">
        <v>7685</v>
      </c>
      <c r="H793" s="1160"/>
      <c r="I793" s="1328" t="s">
        <v>5810</v>
      </c>
      <c r="J793" s="1343">
        <v>23</v>
      </c>
      <c r="K793" s="1343">
        <v>56</v>
      </c>
      <c r="L793" s="1478">
        <v>731.2</v>
      </c>
      <c r="M793" s="1159"/>
      <c r="N793" s="1159"/>
      <c r="O793" s="1328" t="s">
        <v>5262</v>
      </c>
      <c r="P793" s="1159"/>
      <c r="Q793" s="1154"/>
      <c r="R793" s="1154"/>
      <c r="S793" s="1343" t="s">
        <v>5321</v>
      </c>
      <c r="T793" s="1154"/>
      <c r="U793" s="1154"/>
    </row>
    <row r="794" spans="1:21" s="836" customFormat="1" ht="110.25">
      <c r="A794" s="839">
        <v>810</v>
      </c>
      <c r="B794" s="1159"/>
      <c r="C794" s="1324" t="s">
        <v>6001</v>
      </c>
      <c r="D794" s="1160"/>
      <c r="E794" s="1160"/>
      <c r="F794" s="1160"/>
      <c r="G794" s="1720" t="s">
        <v>7685</v>
      </c>
      <c r="H794" s="1160"/>
      <c r="I794" s="1328" t="s">
        <v>5810</v>
      </c>
      <c r="J794" s="1343">
        <v>23</v>
      </c>
      <c r="K794" s="1343">
        <v>82</v>
      </c>
      <c r="L794" s="1478">
        <v>2716</v>
      </c>
      <c r="M794" s="1159"/>
      <c r="N794" s="1159"/>
      <c r="O794" s="1328" t="s">
        <v>5262</v>
      </c>
      <c r="P794" s="1159"/>
      <c r="Q794" s="1154"/>
      <c r="R794" s="1154"/>
      <c r="S794" s="1343" t="s">
        <v>5322</v>
      </c>
      <c r="T794" s="1154"/>
      <c r="U794" s="1154"/>
    </row>
    <row r="795" spans="1:21" s="836" customFormat="1" ht="94.5">
      <c r="A795" s="839">
        <v>811</v>
      </c>
      <c r="B795" s="1159"/>
      <c r="C795" s="1324" t="s">
        <v>6002</v>
      </c>
      <c r="D795" s="1160"/>
      <c r="E795" s="1160"/>
      <c r="F795" s="1160"/>
      <c r="G795" s="1720" t="s">
        <v>7685</v>
      </c>
      <c r="H795" s="1160"/>
      <c r="I795" s="1328" t="s">
        <v>5810</v>
      </c>
      <c r="J795" s="1343">
        <v>23</v>
      </c>
      <c r="K795" s="1343">
        <v>98</v>
      </c>
      <c r="L795" s="1478">
        <v>1041.5</v>
      </c>
      <c r="M795" s="1159"/>
      <c r="N795" s="1159"/>
      <c r="O795" s="1328" t="s">
        <v>5262</v>
      </c>
      <c r="P795" s="1159"/>
      <c r="Q795" s="1154"/>
      <c r="R795" s="1154"/>
      <c r="S795" s="1343" t="s">
        <v>5323</v>
      </c>
      <c r="T795" s="1154"/>
      <c r="U795" s="1154"/>
    </row>
    <row r="796" spans="1:21" s="836" customFormat="1" ht="94.5">
      <c r="A796" s="839">
        <v>812</v>
      </c>
      <c r="B796" s="1159"/>
      <c r="C796" s="1324" t="s">
        <v>6003</v>
      </c>
      <c r="D796" s="1160"/>
      <c r="E796" s="1160"/>
      <c r="F796" s="1160"/>
      <c r="G796" s="1720" t="s">
        <v>7685</v>
      </c>
      <c r="H796" s="1160"/>
      <c r="I796" s="1328" t="s">
        <v>5810</v>
      </c>
      <c r="J796" s="1343">
        <v>23</v>
      </c>
      <c r="K796" s="1343">
        <v>97</v>
      </c>
      <c r="L796" s="1478">
        <v>381.3</v>
      </c>
      <c r="M796" s="1159"/>
      <c r="N796" s="1159"/>
      <c r="O796" s="1328" t="s">
        <v>5262</v>
      </c>
      <c r="P796" s="1159"/>
      <c r="Q796" s="1154"/>
      <c r="R796" s="1154"/>
      <c r="S796" s="1343" t="s">
        <v>5324</v>
      </c>
      <c r="T796" s="1154"/>
      <c r="U796" s="1154"/>
    </row>
    <row r="797" spans="1:21" s="836" customFormat="1" ht="110.25">
      <c r="A797" s="839">
        <v>813</v>
      </c>
      <c r="B797" s="1159"/>
      <c r="C797" s="1324" t="s">
        <v>6004</v>
      </c>
      <c r="D797" s="1160"/>
      <c r="E797" s="1160"/>
      <c r="F797" s="1160"/>
      <c r="G797" s="1720" t="s">
        <v>7685</v>
      </c>
      <c r="H797" s="1160"/>
      <c r="I797" s="1328" t="s">
        <v>5810</v>
      </c>
      <c r="J797" s="1343">
        <v>23</v>
      </c>
      <c r="K797" s="1343">
        <v>47</v>
      </c>
      <c r="L797" s="1478">
        <v>801.4</v>
      </c>
      <c r="M797" s="1159"/>
      <c r="N797" s="1159"/>
      <c r="O797" s="1328" t="s">
        <v>5262</v>
      </c>
      <c r="P797" s="1159"/>
      <c r="Q797" s="1154"/>
      <c r="R797" s="1154"/>
      <c r="S797" s="1343" t="s">
        <v>5325</v>
      </c>
      <c r="T797" s="1154"/>
      <c r="U797" s="1154"/>
    </row>
    <row r="798" spans="1:21" s="836" customFormat="1" ht="94.5">
      <c r="A798" s="839">
        <v>814</v>
      </c>
      <c r="B798" s="1159"/>
      <c r="C798" s="1324" t="s">
        <v>6005</v>
      </c>
      <c r="D798" s="1160"/>
      <c r="E798" s="1160"/>
      <c r="F798" s="1160"/>
      <c r="G798" s="1720" t="s">
        <v>7685</v>
      </c>
      <c r="H798" s="1160"/>
      <c r="I798" s="1328" t="s">
        <v>5810</v>
      </c>
      <c r="J798" s="1343">
        <v>22</v>
      </c>
      <c r="K798" s="1343">
        <v>342</v>
      </c>
      <c r="L798" s="1478">
        <v>1800</v>
      </c>
      <c r="M798" s="1159"/>
      <c r="N798" s="1159"/>
      <c r="O798" s="1328" t="s">
        <v>3722</v>
      </c>
      <c r="P798" s="1159"/>
      <c r="Q798" s="1154"/>
      <c r="R798" s="1154"/>
      <c r="S798" s="1343" t="s">
        <v>5326</v>
      </c>
      <c r="T798" s="1154"/>
      <c r="U798" s="1154"/>
    </row>
    <row r="799" spans="1:21" s="836" customFormat="1" ht="94.5">
      <c r="A799" s="839">
        <v>815</v>
      </c>
      <c r="B799" s="1159"/>
      <c r="C799" s="1324" t="s">
        <v>6006</v>
      </c>
      <c r="D799" s="1160"/>
      <c r="E799" s="1160"/>
      <c r="F799" s="1160"/>
      <c r="G799" s="1720" t="s">
        <v>7685</v>
      </c>
      <c r="H799" s="1160"/>
      <c r="I799" s="1328" t="s">
        <v>5810</v>
      </c>
      <c r="J799" s="1343">
        <v>22</v>
      </c>
      <c r="K799" s="1343">
        <v>329</v>
      </c>
      <c r="L799" s="1478">
        <v>1088</v>
      </c>
      <c r="M799" s="1159"/>
      <c r="N799" s="1159"/>
      <c r="O799" s="1328" t="s">
        <v>3722</v>
      </c>
      <c r="P799" s="1159"/>
      <c r="Q799" s="1154"/>
      <c r="R799" s="1154"/>
      <c r="S799" s="1343" t="s">
        <v>5327</v>
      </c>
      <c r="T799" s="1154"/>
      <c r="U799" s="1154"/>
    </row>
    <row r="800" spans="1:21" s="836" customFormat="1" ht="94.5">
      <c r="A800" s="839">
        <v>816</v>
      </c>
      <c r="B800" s="1159"/>
      <c r="C800" s="1324" t="s">
        <v>6007</v>
      </c>
      <c r="D800" s="1160"/>
      <c r="E800" s="1160"/>
      <c r="F800" s="1160"/>
      <c r="G800" s="1720" t="s">
        <v>7685</v>
      </c>
      <c r="H800" s="1160"/>
      <c r="I800" s="1328" t="s">
        <v>5810</v>
      </c>
      <c r="J800" s="1343">
        <v>22</v>
      </c>
      <c r="K800" s="1343">
        <v>291</v>
      </c>
      <c r="L800" s="1478">
        <v>1713</v>
      </c>
      <c r="M800" s="1159"/>
      <c r="N800" s="1159"/>
      <c r="O800" s="1328" t="s">
        <v>3722</v>
      </c>
      <c r="P800" s="1159"/>
      <c r="Q800" s="1154"/>
      <c r="R800" s="1154"/>
      <c r="S800" s="1343" t="s">
        <v>5328</v>
      </c>
      <c r="T800" s="1154"/>
      <c r="U800" s="1154"/>
    </row>
    <row r="801" spans="1:21" s="836" customFormat="1" ht="31.5">
      <c r="A801" s="839">
        <v>817</v>
      </c>
      <c r="B801" s="1159"/>
      <c r="C801" s="1324" t="s">
        <v>6008</v>
      </c>
      <c r="D801" s="1160"/>
      <c r="E801" s="1160"/>
      <c r="F801" s="1160"/>
      <c r="G801" s="1720" t="s">
        <v>7685</v>
      </c>
      <c r="H801" s="1160"/>
      <c r="I801" s="1328" t="s">
        <v>5810</v>
      </c>
      <c r="J801" s="1343">
        <v>22</v>
      </c>
      <c r="K801" s="1343">
        <v>562</v>
      </c>
      <c r="L801" s="1478">
        <v>403</v>
      </c>
      <c r="M801" s="1159"/>
      <c r="N801" s="1159"/>
      <c r="O801" s="1328" t="s">
        <v>5314</v>
      </c>
      <c r="P801" s="1159"/>
      <c r="Q801" s="1154"/>
      <c r="R801" s="1154"/>
      <c r="S801" s="3967" t="s">
        <v>5329</v>
      </c>
      <c r="T801" s="1154"/>
      <c r="U801" s="1154"/>
    </row>
    <row r="802" spans="1:21" s="836" customFormat="1" ht="31.5">
      <c r="A802" s="839">
        <v>818</v>
      </c>
      <c r="B802" s="1159"/>
      <c r="C802" s="1324" t="s">
        <v>6008</v>
      </c>
      <c r="D802" s="1160"/>
      <c r="E802" s="1160"/>
      <c r="F802" s="1160"/>
      <c r="G802" s="1720" t="s">
        <v>7685</v>
      </c>
      <c r="H802" s="1160"/>
      <c r="I802" s="1328" t="s">
        <v>5810</v>
      </c>
      <c r="J802" s="1343">
        <v>22</v>
      </c>
      <c r="K802" s="1343">
        <v>555</v>
      </c>
      <c r="L802" s="1478">
        <v>715</v>
      </c>
      <c r="M802" s="1159"/>
      <c r="N802" s="1159"/>
      <c r="O802" s="1328" t="s">
        <v>5314</v>
      </c>
      <c r="P802" s="1159"/>
      <c r="Q802" s="1154"/>
      <c r="R802" s="1154"/>
      <c r="S802" s="3967"/>
      <c r="T802" s="1154"/>
      <c r="U802" s="1154"/>
    </row>
    <row r="803" spans="1:21" s="836" customFormat="1" ht="31.5">
      <c r="A803" s="839">
        <v>819</v>
      </c>
      <c r="B803" s="1159"/>
      <c r="C803" s="1324" t="s">
        <v>6008</v>
      </c>
      <c r="D803" s="1160"/>
      <c r="E803" s="1160"/>
      <c r="F803" s="1160"/>
      <c r="G803" s="1720" t="s">
        <v>7685</v>
      </c>
      <c r="H803" s="1160"/>
      <c r="I803" s="1328" t="s">
        <v>5810</v>
      </c>
      <c r="J803" s="1343">
        <v>22</v>
      </c>
      <c r="K803" s="1343">
        <v>541</v>
      </c>
      <c r="L803" s="1478">
        <v>1202</v>
      </c>
      <c r="M803" s="1159"/>
      <c r="N803" s="1159"/>
      <c r="O803" s="1328" t="s">
        <v>5314</v>
      </c>
      <c r="P803" s="1159"/>
      <c r="Q803" s="1154"/>
      <c r="R803" s="1154"/>
      <c r="S803" s="3967"/>
      <c r="T803" s="1154"/>
      <c r="U803" s="1154"/>
    </row>
    <row r="804" spans="1:21" s="836" customFormat="1" ht="126">
      <c r="A804" s="839">
        <v>820</v>
      </c>
      <c r="B804" s="1159"/>
      <c r="C804" s="1324" t="s">
        <v>6009</v>
      </c>
      <c r="D804" s="1160"/>
      <c r="E804" s="1160"/>
      <c r="F804" s="1160"/>
      <c r="G804" s="1720" t="s">
        <v>7685</v>
      </c>
      <c r="H804" s="1160"/>
      <c r="I804" s="1328" t="s">
        <v>5810</v>
      </c>
      <c r="J804" s="1343">
        <v>23</v>
      </c>
      <c r="K804" s="1343">
        <v>220</v>
      </c>
      <c r="L804" s="1478">
        <v>567.20000000000005</v>
      </c>
      <c r="M804" s="1159"/>
      <c r="N804" s="1159"/>
      <c r="O804" s="1328" t="s">
        <v>3722</v>
      </c>
      <c r="P804" s="1159"/>
      <c r="Q804" s="1154"/>
      <c r="R804" s="1154"/>
      <c r="S804" s="1343" t="s">
        <v>5330</v>
      </c>
      <c r="T804" s="1154"/>
      <c r="U804" s="1154"/>
    </row>
    <row r="805" spans="1:21" s="836" customFormat="1" ht="94.5">
      <c r="A805" s="839">
        <v>821</v>
      </c>
      <c r="B805" s="1159"/>
      <c r="C805" s="1324" t="s">
        <v>6010</v>
      </c>
      <c r="D805" s="1160"/>
      <c r="E805" s="1160"/>
      <c r="F805" s="1160"/>
      <c r="G805" s="1720" t="s">
        <v>7685</v>
      </c>
      <c r="H805" s="1160"/>
      <c r="I805" s="1328" t="s">
        <v>5810</v>
      </c>
      <c r="J805" s="1343">
        <v>22</v>
      </c>
      <c r="K805" s="1343">
        <v>328</v>
      </c>
      <c r="L805" s="1478">
        <v>992</v>
      </c>
      <c r="M805" s="1159"/>
      <c r="N805" s="1159"/>
      <c r="O805" s="1328" t="s">
        <v>3722</v>
      </c>
      <c r="P805" s="1159"/>
      <c r="Q805" s="1154"/>
      <c r="R805" s="1154"/>
      <c r="S805" s="1343" t="s">
        <v>5331</v>
      </c>
      <c r="T805" s="1154"/>
      <c r="U805" s="1154"/>
    </row>
    <row r="806" spans="1:21" s="836" customFormat="1" ht="94.5">
      <c r="A806" s="839">
        <v>822</v>
      </c>
      <c r="B806" s="1159"/>
      <c r="C806" s="1324" t="s">
        <v>6011</v>
      </c>
      <c r="D806" s="1160"/>
      <c r="E806" s="1160"/>
      <c r="F806" s="1160"/>
      <c r="G806" s="1720" t="s">
        <v>7685</v>
      </c>
      <c r="H806" s="1160"/>
      <c r="I806" s="1328" t="s">
        <v>5810</v>
      </c>
      <c r="J806" s="1343">
        <v>28</v>
      </c>
      <c r="K806" s="1343">
        <v>70</v>
      </c>
      <c r="L806" s="1482">
        <v>1495</v>
      </c>
      <c r="M806" s="1159"/>
      <c r="N806" s="1159"/>
      <c r="O806" s="1328" t="s">
        <v>3722</v>
      </c>
      <c r="P806" s="1159"/>
      <c r="Q806" s="1154"/>
      <c r="R806" s="1154"/>
      <c r="S806" s="1343" t="s">
        <v>5332</v>
      </c>
      <c r="T806" s="1154"/>
      <c r="U806" s="1154"/>
    </row>
    <row r="807" spans="1:21" s="836" customFormat="1" ht="110.25">
      <c r="A807" s="839">
        <v>823</v>
      </c>
      <c r="B807" s="1159"/>
      <c r="C807" s="1324" t="s">
        <v>6012</v>
      </c>
      <c r="D807" s="1160"/>
      <c r="E807" s="1160"/>
      <c r="F807" s="1160"/>
      <c r="G807" s="1720" t="s">
        <v>7685</v>
      </c>
      <c r="H807" s="1160"/>
      <c r="I807" s="1328" t="s">
        <v>5810</v>
      </c>
      <c r="J807" s="1343">
        <v>22</v>
      </c>
      <c r="K807" s="1343">
        <v>333</v>
      </c>
      <c r="L807" s="1482">
        <v>1070</v>
      </c>
      <c r="M807" s="1159"/>
      <c r="N807" s="1159"/>
      <c r="O807" s="1328" t="s">
        <v>5333</v>
      </c>
      <c r="P807" s="1159"/>
      <c r="Q807" s="1154"/>
      <c r="R807" s="1154"/>
      <c r="S807" s="1343" t="s">
        <v>5334</v>
      </c>
      <c r="T807" s="1154"/>
      <c r="U807" s="1154"/>
    </row>
    <row r="808" spans="1:21" s="836" customFormat="1" ht="94.5">
      <c r="A808" s="839">
        <v>824</v>
      </c>
      <c r="B808" s="1159"/>
      <c r="C808" s="1324" t="s">
        <v>6013</v>
      </c>
      <c r="D808" s="1160"/>
      <c r="E808" s="1160"/>
      <c r="F808" s="1160"/>
      <c r="G808" s="1720" t="s">
        <v>7685</v>
      </c>
      <c r="H808" s="1160"/>
      <c r="I808" s="1328" t="s">
        <v>5810</v>
      </c>
      <c r="J808" s="1343">
        <v>28</v>
      </c>
      <c r="K808" s="1343">
        <v>41</v>
      </c>
      <c r="L808" s="1482">
        <v>480</v>
      </c>
      <c r="M808" s="1159"/>
      <c r="N808" s="1159"/>
      <c r="O808" s="1328" t="s">
        <v>3722</v>
      </c>
      <c r="P808" s="1159"/>
      <c r="Q808" s="1154"/>
      <c r="R808" s="1154"/>
      <c r="S808" s="1343" t="s">
        <v>5335</v>
      </c>
      <c r="T808" s="1154"/>
      <c r="U808" s="1154"/>
    </row>
    <row r="809" spans="1:21" s="836" customFormat="1" ht="31.5">
      <c r="A809" s="839">
        <v>825</v>
      </c>
      <c r="B809" s="1159"/>
      <c r="C809" s="1324" t="s">
        <v>5978</v>
      </c>
      <c r="D809" s="1160"/>
      <c r="E809" s="1160"/>
      <c r="F809" s="1160"/>
      <c r="G809" s="1720" t="s">
        <v>7685</v>
      </c>
      <c r="H809" s="1160"/>
      <c r="I809" s="1328" t="s">
        <v>5810</v>
      </c>
      <c r="J809" s="1343">
        <v>28</v>
      </c>
      <c r="K809" s="669">
        <v>164</v>
      </c>
      <c r="L809" s="1478">
        <v>1270</v>
      </c>
      <c r="M809" s="1159"/>
      <c r="N809" s="1159"/>
      <c r="O809" s="1328" t="s">
        <v>3722</v>
      </c>
      <c r="P809" s="1159"/>
      <c r="Q809" s="1154"/>
      <c r="R809" s="1154"/>
      <c r="S809" s="3967" t="s">
        <v>5336</v>
      </c>
      <c r="T809" s="1154"/>
      <c r="U809" s="1154"/>
    </row>
    <row r="810" spans="1:21" s="836" customFormat="1" ht="31.5">
      <c r="A810" s="839">
        <v>826</v>
      </c>
      <c r="B810" s="1159"/>
      <c r="C810" s="1324" t="s">
        <v>5978</v>
      </c>
      <c r="D810" s="1160"/>
      <c r="E810" s="1160"/>
      <c r="F810" s="1160"/>
      <c r="G810" s="1720" t="s">
        <v>7685</v>
      </c>
      <c r="H810" s="1160"/>
      <c r="I810" s="1328" t="s">
        <v>5810</v>
      </c>
      <c r="J810" s="1343">
        <v>28</v>
      </c>
      <c r="K810" s="669">
        <v>177</v>
      </c>
      <c r="L810" s="1478">
        <v>1450</v>
      </c>
      <c r="M810" s="1159"/>
      <c r="N810" s="1159"/>
      <c r="O810" s="1328" t="s">
        <v>3722</v>
      </c>
      <c r="P810" s="1159"/>
      <c r="Q810" s="1154"/>
      <c r="R810" s="1154"/>
      <c r="S810" s="3967"/>
      <c r="T810" s="1154"/>
      <c r="U810" s="1154"/>
    </row>
    <row r="811" spans="1:21" s="836" customFormat="1" ht="47.25">
      <c r="A811" s="839">
        <v>827</v>
      </c>
      <c r="B811" s="1159"/>
      <c r="C811" s="1324" t="s">
        <v>6014</v>
      </c>
      <c r="D811" s="1160"/>
      <c r="E811" s="1160"/>
      <c r="F811" s="1160"/>
      <c r="G811" s="1720" t="s">
        <v>7685</v>
      </c>
      <c r="H811" s="1160"/>
      <c r="I811" s="1328" t="s">
        <v>5810</v>
      </c>
      <c r="J811" s="1343">
        <v>28</v>
      </c>
      <c r="K811" s="1343">
        <v>194</v>
      </c>
      <c r="L811" s="1478">
        <v>1652</v>
      </c>
      <c r="M811" s="1159"/>
      <c r="N811" s="1159"/>
      <c r="O811" s="1328" t="s">
        <v>3722</v>
      </c>
      <c r="P811" s="1159"/>
      <c r="Q811" s="1154"/>
      <c r="R811" s="1154"/>
      <c r="S811" s="3967" t="s">
        <v>5337</v>
      </c>
      <c r="T811" s="1154"/>
      <c r="U811" s="1154"/>
    </row>
    <row r="812" spans="1:21" s="836" customFormat="1" ht="47.25">
      <c r="A812" s="839">
        <v>828</v>
      </c>
      <c r="B812" s="1159"/>
      <c r="C812" s="1324" t="s">
        <v>6014</v>
      </c>
      <c r="D812" s="1160"/>
      <c r="E812" s="1160"/>
      <c r="F812" s="1160"/>
      <c r="G812" s="1720" t="s">
        <v>7685</v>
      </c>
      <c r="H812" s="1160"/>
      <c r="I812" s="1328" t="s">
        <v>5810</v>
      </c>
      <c r="J812" s="1343">
        <v>28</v>
      </c>
      <c r="K812" s="1343">
        <v>195</v>
      </c>
      <c r="L812" s="1478">
        <v>876</v>
      </c>
      <c r="M812" s="1159"/>
      <c r="N812" s="1159"/>
      <c r="O812" s="1328" t="s">
        <v>3722</v>
      </c>
      <c r="P812" s="1159"/>
      <c r="Q812" s="1154"/>
      <c r="R812" s="1154"/>
      <c r="S812" s="3967"/>
      <c r="T812" s="1154"/>
      <c r="U812" s="1154"/>
    </row>
    <row r="813" spans="1:21" s="836" customFormat="1" ht="126">
      <c r="A813" s="839">
        <v>829</v>
      </c>
      <c r="B813" s="1159"/>
      <c r="C813" s="1324" t="s">
        <v>6015</v>
      </c>
      <c r="D813" s="1160"/>
      <c r="E813" s="1160"/>
      <c r="F813" s="1160"/>
      <c r="G813" s="1720" t="s">
        <v>7685</v>
      </c>
      <c r="H813" s="1160"/>
      <c r="I813" s="1328" t="s">
        <v>5810</v>
      </c>
      <c r="J813" s="1343">
        <v>28</v>
      </c>
      <c r="K813" s="1343">
        <v>149</v>
      </c>
      <c r="L813" s="1478">
        <v>1364</v>
      </c>
      <c r="M813" s="1159"/>
      <c r="N813" s="1159"/>
      <c r="O813" s="1328" t="s">
        <v>3722</v>
      </c>
      <c r="P813" s="1159"/>
      <c r="Q813" s="1154"/>
      <c r="R813" s="1154"/>
      <c r="S813" s="1343" t="s">
        <v>5338</v>
      </c>
      <c r="T813" s="1154"/>
      <c r="U813" s="1154"/>
    </row>
    <row r="814" spans="1:21" s="836" customFormat="1" ht="126">
      <c r="A814" s="839">
        <v>830</v>
      </c>
      <c r="B814" s="1159"/>
      <c r="C814" s="1324" t="s">
        <v>5983</v>
      </c>
      <c r="D814" s="1160"/>
      <c r="E814" s="1160"/>
      <c r="F814" s="1160"/>
      <c r="G814" s="1720" t="s">
        <v>7685</v>
      </c>
      <c r="H814" s="1160"/>
      <c r="I814" s="1328" t="s">
        <v>5810</v>
      </c>
      <c r="J814" s="1343">
        <v>28</v>
      </c>
      <c r="K814" s="1343">
        <v>150</v>
      </c>
      <c r="L814" s="1478">
        <v>4192</v>
      </c>
      <c r="M814" s="1159"/>
      <c r="N814" s="1159"/>
      <c r="O814" s="1328" t="s">
        <v>3722</v>
      </c>
      <c r="P814" s="1159"/>
      <c r="Q814" s="1154"/>
      <c r="R814" s="1154"/>
      <c r="S814" s="1343" t="s">
        <v>5339</v>
      </c>
      <c r="T814" s="1154"/>
      <c r="U814" s="1154"/>
    </row>
    <row r="815" spans="1:21" s="836" customFormat="1" ht="31.5">
      <c r="A815" s="839">
        <v>831</v>
      </c>
      <c r="B815" s="1159"/>
      <c r="C815" s="1324" t="s">
        <v>6016</v>
      </c>
      <c r="D815" s="1160"/>
      <c r="E815" s="1160"/>
      <c r="F815" s="1160"/>
      <c r="G815" s="1720" t="s">
        <v>7685</v>
      </c>
      <c r="H815" s="1160"/>
      <c r="I815" s="1328" t="s">
        <v>5810</v>
      </c>
      <c r="J815" s="1343">
        <v>28</v>
      </c>
      <c r="K815" s="1343">
        <v>103</v>
      </c>
      <c r="L815" s="1478">
        <v>1021</v>
      </c>
      <c r="M815" s="1159"/>
      <c r="N815" s="1159"/>
      <c r="O815" s="1328" t="s">
        <v>3722</v>
      </c>
      <c r="P815" s="1159"/>
      <c r="Q815" s="1154"/>
      <c r="R815" s="1154"/>
      <c r="S815" s="3967" t="s">
        <v>5340</v>
      </c>
      <c r="T815" s="1154"/>
      <c r="U815" s="1154"/>
    </row>
    <row r="816" spans="1:21" s="836" customFormat="1" ht="31.5">
      <c r="A816" s="839">
        <v>832</v>
      </c>
      <c r="B816" s="1159"/>
      <c r="C816" s="1324" t="s">
        <v>6016</v>
      </c>
      <c r="D816" s="1160"/>
      <c r="E816" s="1160"/>
      <c r="F816" s="1160"/>
      <c r="G816" s="1720" t="s">
        <v>7685</v>
      </c>
      <c r="H816" s="1160"/>
      <c r="I816" s="1328" t="s">
        <v>5810</v>
      </c>
      <c r="J816" s="1343">
        <v>28</v>
      </c>
      <c r="K816" s="1343">
        <v>102</v>
      </c>
      <c r="L816" s="1478">
        <v>466</v>
      </c>
      <c r="M816" s="1159"/>
      <c r="N816" s="1159"/>
      <c r="O816" s="1328" t="s">
        <v>3722</v>
      </c>
      <c r="P816" s="1159"/>
      <c r="Q816" s="1154"/>
      <c r="R816" s="1154"/>
      <c r="S816" s="3967"/>
      <c r="T816" s="1154"/>
      <c r="U816" s="1154"/>
    </row>
    <row r="817" spans="1:21" s="836" customFormat="1" ht="31.5">
      <c r="A817" s="839">
        <v>833</v>
      </c>
      <c r="B817" s="1159"/>
      <c r="C817" s="1324" t="s">
        <v>6016</v>
      </c>
      <c r="D817" s="1160"/>
      <c r="E817" s="1160"/>
      <c r="F817" s="1160"/>
      <c r="G817" s="1720" t="s">
        <v>7685</v>
      </c>
      <c r="H817" s="1160"/>
      <c r="I817" s="1328" t="s">
        <v>5810</v>
      </c>
      <c r="J817" s="1343">
        <v>28</v>
      </c>
      <c r="K817" s="1343">
        <v>101</v>
      </c>
      <c r="L817" s="1478">
        <v>748</v>
      </c>
      <c r="M817" s="1159"/>
      <c r="N817" s="1159"/>
      <c r="O817" s="1328" t="s">
        <v>3722</v>
      </c>
      <c r="P817" s="1159"/>
      <c r="Q817" s="1154"/>
      <c r="R817" s="1154"/>
      <c r="S817" s="3967"/>
      <c r="T817" s="1154"/>
      <c r="U817" s="1154"/>
    </row>
    <row r="818" spans="1:21" s="836" customFormat="1" ht="126">
      <c r="A818" s="839">
        <v>834</v>
      </c>
      <c r="B818" s="1159"/>
      <c r="C818" s="1324" t="s">
        <v>6017</v>
      </c>
      <c r="D818" s="1160"/>
      <c r="E818" s="1160"/>
      <c r="F818" s="1160"/>
      <c r="G818" s="1720" t="s">
        <v>7685</v>
      </c>
      <c r="H818" s="1160"/>
      <c r="I818" s="1328" t="s">
        <v>5810</v>
      </c>
      <c r="J818" s="1343">
        <v>28</v>
      </c>
      <c r="K818" s="1343">
        <v>147</v>
      </c>
      <c r="L818" s="1478">
        <v>1000</v>
      </c>
      <c r="M818" s="1159"/>
      <c r="N818" s="1159"/>
      <c r="O818" s="1328" t="s">
        <v>3722</v>
      </c>
      <c r="P818" s="1159"/>
      <c r="Q818" s="1154"/>
      <c r="R818" s="1154"/>
      <c r="S818" s="1343" t="s">
        <v>5341</v>
      </c>
      <c r="T818" s="1154"/>
      <c r="U818" s="1154"/>
    </row>
    <row r="819" spans="1:21" s="836" customFormat="1" ht="47.25">
      <c r="A819" s="839">
        <v>835</v>
      </c>
      <c r="B819" s="1159"/>
      <c r="C819" s="1324" t="s">
        <v>6018</v>
      </c>
      <c r="D819" s="1160"/>
      <c r="E819" s="1160"/>
      <c r="F819" s="1160"/>
      <c r="G819" s="1720" t="s">
        <v>7685</v>
      </c>
      <c r="H819" s="1160"/>
      <c r="I819" s="1328" t="s">
        <v>5810</v>
      </c>
      <c r="J819" s="1343">
        <v>28</v>
      </c>
      <c r="K819" s="1343">
        <v>161</v>
      </c>
      <c r="L819" s="1478">
        <v>739</v>
      </c>
      <c r="M819" s="1159"/>
      <c r="N819" s="1159"/>
      <c r="O819" s="1328" t="s">
        <v>3722</v>
      </c>
      <c r="P819" s="1159"/>
      <c r="Q819" s="1154"/>
      <c r="R819" s="1154"/>
      <c r="S819" s="3967" t="s">
        <v>5342</v>
      </c>
      <c r="T819" s="1154"/>
      <c r="U819" s="1154"/>
    </row>
    <row r="820" spans="1:21" s="836" customFormat="1" ht="47.25">
      <c r="A820" s="839">
        <v>836</v>
      </c>
      <c r="B820" s="1159"/>
      <c r="C820" s="1324" t="s">
        <v>6018</v>
      </c>
      <c r="D820" s="1160"/>
      <c r="E820" s="1160"/>
      <c r="F820" s="1160"/>
      <c r="G820" s="1720" t="s">
        <v>7685</v>
      </c>
      <c r="H820" s="1160"/>
      <c r="I820" s="1328" t="s">
        <v>5810</v>
      </c>
      <c r="J820" s="1343">
        <v>28</v>
      </c>
      <c r="K820" s="1343">
        <v>162</v>
      </c>
      <c r="L820" s="1478">
        <v>1380</v>
      </c>
      <c r="M820" s="1159"/>
      <c r="N820" s="1159"/>
      <c r="O820" s="1328" t="s">
        <v>3722</v>
      </c>
      <c r="P820" s="1159"/>
      <c r="Q820" s="1154"/>
      <c r="R820" s="1154"/>
      <c r="S820" s="3967"/>
      <c r="T820" s="1154"/>
      <c r="U820" s="1154"/>
    </row>
    <row r="821" spans="1:21" s="836" customFormat="1" ht="126">
      <c r="A821" s="839">
        <v>837</v>
      </c>
      <c r="B821" s="1159"/>
      <c r="C821" s="1324" t="s">
        <v>6019</v>
      </c>
      <c r="D821" s="1160"/>
      <c r="E821" s="1160"/>
      <c r="F821" s="1160"/>
      <c r="G821" s="1720" t="s">
        <v>7685</v>
      </c>
      <c r="H821" s="1160"/>
      <c r="I821" s="1328" t="s">
        <v>5810</v>
      </c>
      <c r="J821" s="1343">
        <v>28</v>
      </c>
      <c r="K821" s="1343">
        <v>163</v>
      </c>
      <c r="L821" s="1478">
        <v>1309</v>
      </c>
      <c r="M821" s="1159"/>
      <c r="N821" s="1159"/>
      <c r="O821" s="1328" t="s">
        <v>3720</v>
      </c>
      <c r="P821" s="1159"/>
      <c r="Q821" s="1154"/>
      <c r="R821" s="1154"/>
      <c r="S821" s="1343" t="s">
        <v>5344</v>
      </c>
      <c r="T821" s="1154"/>
      <c r="U821" s="1154"/>
    </row>
    <row r="822" spans="1:21" s="836" customFormat="1">
      <c r="A822" s="839">
        <v>838</v>
      </c>
      <c r="B822" s="1159"/>
      <c r="C822" s="1324" t="s">
        <v>6020</v>
      </c>
      <c r="D822" s="1160"/>
      <c r="E822" s="1160"/>
      <c r="F822" s="1160"/>
      <c r="G822" s="1720" t="s">
        <v>7685</v>
      </c>
      <c r="H822" s="1160"/>
      <c r="I822" s="1328" t="s">
        <v>5810</v>
      </c>
      <c r="J822" s="1343">
        <v>28</v>
      </c>
      <c r="K822" s="1343">
        <v>92</v>
      </c>
      <c r="L822" s="1478">
        <v>2679</v>
      </c>
      <c r="M822" s="1159"/>
      <c r="N822" s="1159"/>
      <c r="O822" s="1328" t="s">
        <v>3720</v>
      </c>
      <c r="P822" s="1159"/>
      <c r="Q822" s="1154"/>
      <c r="R822" s="1154"/>
      <c r="S822" s="3967" t="s">
        <v>5345</v>
      </c>
      <c r="T822" s="1154"/>
      <c r="U822" s="1154"/>
    </row>
    <row r="823" spans="1:21" s="836" customFormat="1">
      <c r="A823" s="839">
        <v>839</v>
      </c>
      <c r="B823" s="1159"/>
      <c r="C823" s="1324" t="s">
        <v>6020</v>
      </c>
      <c r="D823" s="1160"/>
      <c r="E823" s="1160"/>
      <c r="F823" s="1160"/>
      <c r="G823" s="1720" t="s">
        <v>7685</v>
      </c>
      <c r="H823" s="1160"/>
      <c r="I823" s="1328" t="s">
        <v>5810</v>
      </c>
      <c r="J823" s="1343">
        <v>28</v>
      </c>
      <c r="K823" s="1343">
        <v>69</v>
      </c>
      <c r="L823" s="1478">
        <v>951</v>
      </c>
      <c r="M823" s="1159"/>
      <c r="N823" s="1159"/>
      <c r="O823" s="1328" t="s">
        <v>3720</v>
      </c>
      <c r="P823" s="1159"/>
      <c r="Q823" s="1154"/>
      <c r="R823" s="1154"/>
      <c r="S823" s="3967"/>
      <c r="T823" s="1154"/>
      <c r="U823" s="1154"/>
    </row>
    <row r="824" spans="1:21" s="836" customFormat="1">
      <c r="A824" s="839">
        <v>840</v>
      </c>
      <c r="B824" s="1159"/>
      <c r="C824" s="1324" t="s">
        <v>6020</v>
      </c>
      <c r="D824" s="1160"/>
      <c r="E824" s="1160"/>
      <c r="F824" s="1160"/>
      <c r="G824" s="1720" t="s">
        <v>7685</v>
      </c>
      <c r="H824" s="1160"/>
      <c r="I824" s="1328" t="s">
        <v>5810</v>
      </c>
      <c r="J824" s="1343">
        <v>28</v>
      </c>
      <c r="K824" s="1343">
        <v>90</v>
      </c>
      <c r="L824" s="1478">
        <v>766</v>
      </c>
      <c r="M824" s="1159"/>
      <c r="N824" s="1159"/>
      <c r="O824" s="1328" t="s">
        <v>3720</v>
      </c>
      <c r="P824" s="1159"/>
      <c r="Q824" s="1154"/>
      <c r="R824" s="1154"/>
      <c r="S824" s="3967"/>
      <c r="T824" s="1154"/>
      <c r="U824" s="1154"/>
    </row>
    <row r="825" spans="1:21" s="836" customFormat="1" ht="126">
      <c r="A825" s="839">
        <v>841</v>
      </c>
      <c r="B825" s="1159"/>
      <c r="C825" s="1324" t="s">
        <v>6021</v>
      </c>
      <c r="D825" s="1160"/>
      <c r="E825" s="1160"/>
      <c r="F825" s="1160"/>
      <c r="G825" s="1720" t="s">
        <v>7685</v>
      </c>
      <c r="H825" s="1160"/>
      <c r="I825" s="1328" t="s">
        <v>5810</v>
      </c>
      <c r="J825" s="1343">
        <v>28</v>
      </c>
      <c r="K825" s="1343">
        <v>93</v>
      </c>
      <c r="L825" s="1478">
        <v>1821</v>
      </c>
      <c r="M825" s="1159"/>
      <c r="N825" s="1159"/>
      <c r="O825" s="1328" t="s">
        <v>3720</v>
      </c>
      <c r="P825" s="1159"/>
      <c r="Q825" s="1154"/>
      <c r="R825" s="1154"/>
      <c r="S825" s="1343" t="s">
        <v>5346</v>
      </c>
      <c r="T825" s="1154"/>
      <c r="U825" s="1154"/>
    </row>
    <row r="826" spans="1:21" s="836" customFormat="1">
      <c r="A826" s="839">
        <v>842</v>
      </c>
      <c r="B826" s="1159"/>
      <c r="C826" s="1324" t="s">
        <v>6022</v>
      </c>
      <c r="D826" s="1160"/>
      <c r="E826" s="1160"/>
      <c r="F826" s="1160"/>
      <c r="G826" s="1720" t="s">
        <v>7685</v>
      </c>
      <c r="H826" s="1160"/>
      <c r="I826" s="1328" t="s">
        <v>5810</v>
      </c>
      <c r="J826" s="1343">
        <v>22</v>
      </c>
      <c r="K826" s="1343">
        <v>378</v>
      </c>
      <c r="L826" s="1478">
        <v>1689</v>
      </c>
      <c r="M826" s="1159"/>
      <c r="N826" s="1159"/>
      <c r="O826" s="1328" t="s">
        <v>3720</v>
      </c>
      <c r="P826" s="1159"/>
      <c r="Q826" s="1154"/>
      <c r="R826" s="1154"/>
      <c r="S826" s="3967" t="s">
        <v>5347</v>
      </c>
      <c r="T826" s="1154"/>
      <c r="U826" s="1154"/>
    </row>
    <row r="827" spans="1:21" s="836" customFormat="1">
      <c r="A827" s="839">
        <v>843</v>
      </c>
      <c r="B827" s="1159"/>
      <c r="C827" s="1324" t="s">
        <v>6022</v>
      </c>
      <c r="D827" s="1160"/>
      <c r="E827" s="1160"/>
      <c r="F827" s="1160"/>
      <c r="G827" s="1720" t="s">
        <v>7685</v>
      </c>
      <c r="H827" s="1160"/>
      <c r="I827" s="1328" t="s">
        <v>5810</v>
      </c>
      <c r="J827" s="1343">
        <v>22</v>
      </c>
      <c r="K827" s="1343">
        <v>349</v>
      </c>
      <c r="L827" s="1478">
        <v>652</v>
      </c>
      <c r="M827" s="1159"/>
      <c r="N827" s="1159"/>
      <c r="O827" s="1328" t="s">
        <v>3720</v>
      </c>
      <c r="P827" s="1159"/>
      <c r="Q827" s="1154"/>
      <c r="R827" s="1154"/>
      <c r="S827" s="3967"/>
      <c r="T827" s="1154"/>
      <c r="U827" s="1154"/>
    </row>
    <row r="828" spans="1:21" s="836" customFormat="1">
      <c r="A828" s="839">
        <v>844</v>
      </c>
      <c r="B828" s="1159"/>
      <c r="C828" s="1324" t="s">
        <v>6022</v>
      </c>
      <c r="D828" s="1160"/>
      <c r="E828" s="1160"/>
      <c r="F828" s="1160"/>
      <c r="G828" s="1720" t="s">
        <v>7685</v>
      </c>
      <c r="H828" s="1160"/>
      <c r="I828" s="1328" t="s">
        <v>5810</v>
      </c>
      <c r="J828" s="1343">
        <v>22</v>
      </c>
      <c r="K828" s="1343">
        <v>362</v>
      </c>
      <c r="L828" s="1478">
        <v>87.1</v>
      </c>
      <c r="M828" s="1159"/>
      <c r="N828" s="1159"/>
      <c r="O828" s="1328" t="s">
        <v>3720</v>
      </c>
      <c r="P828" s="1159"/>
      <c r="Q828" s="1154"/>
      <c r="R828" s="1154"/>
      <c r="S828" s="3967"/>
      <c r="T828" s="1154"/>
      <c r="U828" s="1154"/>
    </row>
    <row r="829" spans="1:21" s="836" customFormat="1">
      <c r="A829" s="839">
        <v>845</v>
      </c>
      <c r="B829" s="1159"/>
      <c r="C829" s="1324" t="s">
        <v>6022</v>
      </c>
      <c r="D829" s="1160"/>
      <c r="E829" s="1160"/>
      <c r="F829" s="1160"/>
      <c r="G829" s="1720" t="s">
        <v>7685</v>
      </c>
      <c r="H829" s="1160"/>
      <c r="I829" s="1328" t="s">
        <v>5810</v>
      </c>
      <c r="J829" s="1343">
        <v>22</v>
      </c>
      <c r="K829" s="1343">
        <v>351</v>
      </c>
      <c r="L829" s="1478">
        <v>257</v>
      </c>
      <c r="M829" s="1159"/>
      <c r="N829" s="1159"/>
      <c r="O829" s="1328" t="s">
        <v>3720</v>
      </c>
      <c r="P829" s="1159"/>
      <c r="Q829" s="1154"/>
      <c r="R829" s="1154"/>
      <c r="S829" s="3967"/>
      <c r="T829" s="1154"/>
      <c r="U829" s="1154"/>
    </row>
    <row r="830" spans="1:21" s="836" customFormat="1">
      <c r="A830" s="839">
        <v>846</v>
      </c>
      <c r="B830" s="1159"/>
      <c r="C830" s="1324" t="s">
        <v>6022</v>
      </c>
      <c r="D830" s="1160"/>
      <c r="E830" s="1160"/>
      <c r="F830" s="1160"/>
      <c r="G830" s="1720" t="s">
        <v>7685</v>
      </c>
      <c r="H830" s="1160"/>
      <c r="I830" s="1328" t="s">
        <v>5810</v>
      </c>
      <c r="J830" s="1343">
        <v>22</v>
      </c>
      <c r="K830" s="1343">
        <v>377</v>
      </c>
      <c r="L830" s="1478">
        <v>1225</v>
      </c>
      <c r="M830" s="1159"/>
      <c r="N830" s="1159"/>
      <c r="O830" s="1328" t="s">
        <v>3720</v>
      </c>
      <c r="P830" s="1159"/>
      <c r="Q830" s="1154"/>
      <c r="R830" s="1154"/>
      <c r="S830" s="3967"/>
      <c r="T830" s="1154"/>
      <c r="U830" s="1154"/>
    </row>
    <row r="831" spans="1:21" s="836" customFormat="1">
      <c r="A831" s="839">
        <v>847</v>
      </c>
      <c r="B831" s="1159"/>
      <c r="C831" s="1324" t="s">
        <v>6022</v>
      </c>
      <c r="D831" s="1160"/>
      <c r="E831" s="1160"/>
      <c r="F831" s="1160"/>
      <c r="G831" s="1720" t="s">
        <v>7685</v>
      </c>
      <c r="H831" s="1160"/>
      <c r="I831" s="1328" t="s">
        <v>5810</v>
      </c>
      <c r="J831" s="1343">
        <v>23</v>
      </c>
      <c r="K831" s="1343">
        <v>496</v>
      </c>
      <c r="L831" s="1478">
        <v>284</v>
      </c>
      <c r="M831" s="1159"/>
      <c r="N831" s="1159"/>
      <c r="O831" s="1328" t="s">
        <v>3720</v>
      </c>
      <c r="P831" s="1159"/>
      <c r="Q831" s="1154"/>
      <c r="R831" s="1154"/>
      <c r="S831" s="3967"/>
      <c r="T831" s="1154"/>
      <c r="U831" s="1154"/>
    </row>
    <row r="832" spans="1:21" s="836" customFormat="1">
      <c r="A832" s="839">
        <v>848</v>
      </c>
      <c r="B832" s="1159"/>
      <c r="C832" s="1324" t="s">
        <v>6022</v>
      </c>
      <c r="D832" s="1160"/>
      <c r="E832" s="1160"/>
      <c r="F832" s="1160"/>
      <c r="G832" s="1720" t="s">
        <v>7685</v>
      </c>
      <c r="H832" s="1160"/>
      <c r="I832" s="1328" t="s">
        <v>5810</v>
      </c>
      <c r="J832" s="1343">
        <v>23</v>
      </c>
      <c r="K832" s="1343">
        <v>218</v>
      </c>
      <c r="L832" s="1478">
        <v>987</v>
      </c>
      <c r="M832" s="1159"/>
      <c r="N832" s="1159"/>
      <c r="O832" s="1328" t="s">
        <v>3720</v>
      </c>
      <c r="P832" s="1159"/>
      <c r="Q832" s="1154"/>
      <c r="R832" s="1154"/>
      <c r="S832" s="3967"/>
      <c r="T832" s="1154"/>
      <c r="U832" s="1154"/>
    </row>
    <row r="833" spans="1:21" s="836" customFormat="1">
      <c r="A833" s="839">
        <v>849</v>
      </c>
      <c r="B833" s="1159"/>
      <c r="C833" s="1324" t="s">
        <v>6022</v>
      </c>
      <c r="D833" s="1160"/>
      <c r="E833" s="1160"/>
      <c r="F833" s="1160"/>
      <c r="G833" s="1720" t="s">
        <v>7685</v>
      </c>
      <c r="H833" s="1160"/>
      <c r="I833" s="1328" t="s">
        <v>5810</v>
      </c>
      <c r="J833" s="1343">
        <v>23</v>
      </c>
      <c r="K833" s="1343">
        <v>219</v>
      </c>
      <c r="L833" s="1478">
        <v>3057</v>
      </c>
      <c r="M833" s="1159"/>
      <c r="N833" s="1159"/>
      <c r="O833" s="1328" t="s">
        <v>3720</v>
      </c>
      <c r="P833" s="1159"/>
      <c r="Q833" s="1154"/>
      <c r="R833" s="1154"/>
      <c r="S833" s="3967"/>
      <c r="T833" s="1154"/>
      <c r="U833" s="1154"/>
    </row>
    <row r="834" spans="1:21" s="836" customFormat="1" ht="31.5">
      <c r="A834" s="839">
        <v>850</v>
      </c>
      <c r="B834" s="1159"/>
      <c r="C834" s="1324" t="s">
        <v>6023</v>
      </c>
      <c r="D834" s="1160"/>
      <c r="E834" s="1160"/>
      <c r="F834" s="1160"/>
      <c r="G834" s="1720" t="s">
        <v>7685</v>
      </c>
      <c r="H834" s="1160"/>
      <c r="I834" s="1328" t="s">
        <v>5810</v>
      </c>
      <c r="J834" s="1343">
        <v>23</v>
      </c>
      <c r="K834" s="1343">
        <v>133</v>
      </c>
      <c r="L834" s="1478">
        <v>339</v>
      </c>
      <c r="M834" s="1159"/>
      <c r="N834" s="1159"/>
      <c r="O834" s="1328" t="s">
        <v>5262</v>
      </c>
      <c r="P834" s="1159"/>
      <c r="Q834" s="1154"/>
      <c r="R834" s="1154"/>
      <c r="S834" s="3967" t="s">
        <v>5348</v>
      </c>
      <c r="T834" s="1154"/>
      <c r="U834" s="1154"/>
    </row>
    <row r="835" spans="1:21" s="836" customFormat="1" ht="31.5">
      <c r="A835" s="839">
        <v>851</v>
      </c>
      <c r="B835" s="1159"/>
      <c r="C835" s="1324" t="s">
        <v>6023</v>
      </c>
      <c r="D835" s="1160"/>
      <c r="E835" s="1160"/>
      <c r="F835" s="1160"/>
      <c r="G835" s="1720" t="s">
        <v>7685</v>
      </c>
      <c r="H835" s="1160"/>
      <c r="I835" s="1328" t="s">
        <v>5810</v>
      </c>
      <c r="J835" s="1343">
        <v>23</v>
      </c>
      <c r="K835" s="1343">
        <v>131</v>
      </c>
      <c r="L835" s="1478">
        <v>2024</v>
      </c>
      <c r="M835" s="1159"/>
      <c r="N835" s="1159"/>
      <c r="O835" s="1328" t="s">
        <v>5262</v>
      </c>
      <c r="P835" s="1159"/>
      <c r="Q835" s="1154"/>
      <c r="R835" s="1154"/>
      <c r="S835" s="3967"/>
      <c r="T835" s="1154"/>
      <c r="U835" s="1154"/>
    </row>
    <row r="836" spans="1:21" s="836" customFormat="1" ht="141.75">
      <c r="A836" s="839">
        <v>852</v>
      </c>
      <c r="B836" s="1159"/>
      <c r="C836" s="1324" t="s">
        <v>6024</v>
      </c>
      <c r="D836" s="1160"/>
      <c r="E836" s="1160"/>
      <c r="F836" s="1160"/>
      <c r="G836" s="1720" t="s">
        <v>7685</v>
      </c>
      <c r="H836" s="1160"/>
      <c r="I836" s="1328" t="s">
        <v>5810</v>
      </c>
      <c r="J836" s="1343">
        <v>23</v>
      </c>
      <c r="K836" s="1343" t="s">
        <v>5349</v>
      </c>
      <c r="L836" s="1478">
        <v>60</v>
      </c>
      <c r="M836" s="1159"/>
      <c r="N836" s="1159"/>
      <c r="O836" s="1328" t="s">
        <v>5262</v>
      </c>
      <c r="P836" s="1159"/>
      <c r="Q836" s="1154"/>
      <c r="R836" s="1154"/>
      <c r="S836" s="1343" t="s">
        <v>5350</v>
      </c>
      <c r="T836" s="1154"/>
      <c r="U836" s="1154"/>
    </row>
    <row r="837" spans="1:21" s="836" customFormat="1" ht="31.5">
      <c r="A837" s="839">
        <v>853</v>
      </c>
      <c r="B837" s="1159"/>
      <c r="C837" s="1324" t="s">
        <v>5960</v>
      </c>
      <c r="D837" s="1160"/>
      <c r="E837" s="1160"/>
      <c r="F837" s="1160"/>
      <c r="G837" s="1720" t="s">
        <v>7685</v>
      </c>
      <c r="H837" s="1160"/>
      <c r="I837" s="1328" t="s">
        <v>5810</v>
      </c>
      <c r="J837" s="1343">
        <v>23</v>
      </c>
      <c r="K837" s="1343">
        <v>129</v>
      </c>
      <c r="L837" s="1478">
        <v>2320</v>
      </c>
      <c r="M837" s="1159"/>
      <c r="N837" s="1159"/>
      <c r="O837" s="1328" t="s">
        <v>5262</v>
      </c>
      <c r="P837" s="1159"/>
      <c r="Q837" s="1154"/>
      <c r="R837" s="1154"/>
      <c r="S837" s="3967" t="s">
        <v>5351</v>
      </c>
      <c r="T837" s="1154"/>
      <c r="U837" s="1154"/>
    </row>
    <row r="838" spans="1:21" s="836" customFormat="1" ht="31.5">
      <c r="A838" s="839">
        <v>854</v>
      </c>
      <c r="B838" s="1159"/>
      <c r="C838" s="1324" t="s">
        <v>5960</v>
      </c>
      <c r="D838" s="1160"/>
      <c r="E838" s="1160"/>
      <c r="F838" s="1160"/>
      <c r="G838" s="1720" t="s">
        <v>7685</v>
      </c>
      <c r="H838" s="1160"/>
      <c r="I838" s="1328" t="s">
        <v>5810</v>
      </c>
      <c r="J838" s="1343">
        <v>23</v>
      </c>
      <c r="K838" s="1343">
        <v>130</v>
      </c>
      <c r="L838" s="1478">
        <v>812</v>
      </c>
      <c r="M838" s="1159"/>
      <c r="N838" s="1159"/>
      <c r="O838" s="1328" t="s">
        <v>5262</v>
      </c>
      <c r="P838" s="1159"/>
      <c r="Q838" s="1154"/>
      <c r="R838" s="1154"/>
      <c r="S838" s="3967"/>
      <c r="T838" s="1154"/>
      <c r="U838" s="1154"/>
    </row>
    <row r="839" spans="1:21" s="836" customFormat="1" ht="141.75">
      <c r="A839" s="839">
        <v>855</v>
      </c>
      <c r="B839" s="1159"/>
      <c r="C839" s="1324" t="s">
        <v>6025</v>
      </c>
      <c r="D839" s="1160"/>
      <c r="E839" s="1160"/>
      <c r="F839" s="1160"/>
      <c r="G839" s="1720" t="s">
        <v>7685</v>
      </c>
      <c r="H839" s="1160"/>
      <c r="I839" s="1328" t="s">
        <v>5810</v>
      </c>
      <c r="J839" s="1343">
        <v>23</v>
      </c>
      <c r="K839" s="1343">
        <v>168</v>
      </c>
      <c r="L839" s="1478">
        <v>3360</v>
      </c>
      <c r="M839" s="1159"/>
      <c r="N839" s="1159"/>
      <c r="O839" s="1328" t="s">
        <v>5262</v>
      </c>
      <c r="P839" s="1159"/>
      <c r="Q839" s="1154"/>
      <c r="R839" s="1154"/>
      <c r="S839" s="1343" t="s">
        <v>5352</v>
      </c>
      <c r="T839" s="1154"/>
      <c r="U839" s="1154"/>
    </row>
    <row r="840" spans="1:21" s="836" customFormat="1" ht="126">
      <c r="A840" s="839">
        <v>856</v>
      </c>
      <c r="B840" s="1159"/>
      <c r="C840" s="1324" t="s">
        <v>6026</v>
      </c>
      <c r="D840" s="1160"/>
      <c r="E840" s="1160"/>
      <c r="F840" s="1160"/>
      <c r="G840" s="1720" t="s">
        <v>7685</v>
      </c>
      <c r="H840" s="1160"/>
      <c r="I840" s="1328" t="s">
        <v>5810</v>
      </c>
      <c r="J840" s="1343">
        <v>23</v>
      </c>
      <c r="K840" s="1343">
        <v>395</v>
      </c>
      <c r="L840" s="1478">
        <v>1962</v>
      </c>
      <c r="M840" s="1159"/>
      <c r="N840" s="1159"/>
      <c r="O840" s="1328" t="s">
        <v>5262</v>
      </c>
      <c r="P840" s="1159"/>
      <c r="Q840" s="1154"/>
      <c r="R840" s="1154"/>
      <c r="S840" s="1343" t="s">
        <v>5353</v>
      </c>
      <c r="T840" s="1154"/>
      <c r="U840" s="1154"/>
    </row>
    <row r="841" spans="1:21" s="836" customFormat="1">
      <c r="A841" s="839">
        <v>857</v>
      </c>
      <c r="B841" s="1159"/>
      <c r="C841" s="1324" t="s">
        <v>6027</v>
      </c>
      <c r="D841" s="1160"/>
      <c r="E841" s="1160"/>
      <c r="F841" s="1160"/>
      <c r="G841" s="1720" t="s">
        <v>7685</v>
      </c>
      <c r="H841" s="1160"/>
      <c r="I841" s="1328" t="s">
        <v>5810</v>
      </c>
      <c r="J841" s="1343">
        <v>22</v>
      </c>
      <c r="K841" s="1343">
        <v>296</v>
      </c>
      <c r="L841" s="1478">
        <v>2254</v>
      </c>
      <c r="M841" s="1159"/>
      <c r="N841" s="1159"/>
      <c r="O841" s="1328" t="s">
        <v>3720</v>
      </c>
      <c r="P841" s="1159"/>
      <c r="Q841" s="1154"/>
      <c r="R841" s="1154"/>
      <c r="S841" s="3967" t="s">
        <v>5354</v>
      </c>
      <c r="T841" s="1154"/>
      <c r="U841" s="1154"/>
    </row>
    <row r="842" spans="1:21" s="836" customFormat="1">
      <c r="A842" s="839">
        <v>858</v>
      </c>
      <c r="B842" s="1159"/>
      <c r="C842" s="1324" t="s">
        <v>6027</v>
      </c>
      <c r="D842" s="1160"/>
      <c r="E842" s="1160"/>
      <c r="F842" s="1160"/>
      <c r="G842" s="1720" t="s">
        <v>7685</v>
      </c>
      <c r="H842" s="1160"/>
      <c r="I842" s="1328" t="s">
        <v>5810</v>
      </c>
      <c r="J842" s="1343">
        <v>22</v>
      </c>
      <c r="K842" s="1343">
        <v>322</v>
      </c>
      <c r="L842" s="1478">
        <v>1661</v>
      </c>
      <c r="M842" s="1159"/>
      <c r="N842" s="1159"/>
      <c r="O842" s="1328" t="s">
        <v>3720</v>
      </c>
      <c r="P842" s="1159"/>
      <c r="Q842" s="1154"/>
      <c r="R842" s="1154"/>
      <c r="S842" s="3967"/>
      <c r="T842" s="1154"/>
      <c r="U842" s="1154"/>
    </row>
    <row r="843" spans="1:21" s="836" customFormat="1">
      <c r="A843" s="839">
        <v>859</v>
      </c>
      <c r="B843" s="1159"/>
      <c r="C843" s="1324" t="s">
        <v>6027</v>
      </c>
      <c r="D843" s="1160"/>
      <c r="E843" s="1160"/>
      <c r="F843" s="1160"/>
      <c r="G843" s="1720" t="s">
        <v>7685</v>
      </c>
      <c r="H843" s="1160"/>
      <c r="I843" s="1328" t="s">
        <v>5810</v>
      </c>
      <c r="J843" s="1343">
        <v>22</v>
      </c>
      <c r="K843" s="1343">
        <v>323</v>
      </c>
      <c r="L843" s="1478">
        <v>1044</v>
      </c>
      <c r="M843" s="1159"/>
      <c r="N843" s="1159"/>
      <c r="O843" s="1328" t="s">
        <v>3720</v>
      </c>
      <c r="P843" s="1159"/>
      <c r="Q843" s="1154"/>
      <c r="R843" s="1154"/>
      <c r="S843" s="3967"/>
      <c r="T843" s="1154"/>
      <c r="U843" s="1154"/>
    </row>
    <row r="844" spans="1:21" s="836" customFormat="1" ht="31.5">
      <c r="A844" s="839">
        <v>860</v>
      </c>
      <c r="B844" s="1159"/>
      <c r="C844" s="1324" t="s">
        <v>6028</v>
      </c>
      <c r="D844" s="1160"/>
      <c r="E844" s="1160"/>
      <c r="F844" s="1160"/>
      <c r="G844" s="1720" t="s">
        <v>7685</v>
      </c>
      <c r="H844" s="1160"/>
      <c r="I844" s="1328" t="s">
        <v>5810</v>
      </c>
      <c r="J844" s="1343">
        <v>22</v>
      </c>
      <c r="K844" s="1343">
        <v>415</v>
      </c>
      <c r="L844" s="1478">
        <v>1408</v>
      </c>
      <c r="M844" s="1159"/>
      <c r="N844" s="1159"/>
      <c r="O844" s="1328" t="s">
        <v>3720</v>
      </c>
      <c r="P844" s="1159"/>
      <c r="Q844" s="1154"/>
      <c r="R844" s="1154"/>
      <c r="S844" s="3967" t="s">
        <v>5355</v>
      </c>
      <c r="T844" s="1154"/>
      <c r="U844" s="1154"/>
    </row>
    <row r="845" spans="1:21" s="836" customFormat="1" ht="31.5">
      <c r="A845" s="839">
        <v>861</v>
      </c>
      <c r="B845" s="1159"/>
      <c r="C845" s="1324" t="s">
        <v>6028</v>
      </c>
      <c r="D845" s="1160"/>
      <c r="E845" s="1160"/>
      <c r="F845" s="1160"/>
      <c r="G845" s="1720" t="s">
        <v>7685</v>
      </c>
      <c r="H845" s="1160"/>
      <c r="I845" s="1328" t="s">
        <v>5810</v>
      </c>
      <c r="J845" s="1343">
        <v>22</v>
      </c>
      <c r="K845" s="1343">
        <v>398</v>
      </c>
      <c r="L845" s="1478">
        <v>793</v>
      </c>
      <c r="M845" s="1159"/>
      <c r="N845" s="1159"/>
      <c r="O845" s="1328" t="s">
        <v>3720</v>
      </c>
      <c r="P845" s="1159"/>
      <c r="Q845" s="1154"/>
      <c r="R845" s="1154"/>
      <c r="S845" s="3967"/>
      <c r="T845" s="1154"/>
      <c r="U845" s="1154"/>
    </row>
    <row r="846" spans="1:21" s="836" customFormat="1" ht="31.5">
      <c r="A846" s="839">
        <v>862</v>
      </c>
      <c r="B846" s="1159"/>
      <c r="C846" s="1324" t="s">
        <v>6028</v>
      </c>
      <c r="D846" s="1160"/>
      <c r="E846" s="1160"/>
      <c r="F846" s="1160"/>
      <c r="G846" s="1720" t="s">
        <v>7685</v>
      </c>
      <c r="H846" s="1160"/>
      <c r="I846" s="1328" t="s">
        <v>5810</v>
      </c>
      <c r="J846" s="1343">
        <v>22</v>
      </c>
      <c r="K846" s="1343">
        <v>381</v>
      </c>
      <c r="L846" s="1478">
        <v>820</v>
      </c>
      <c r="M846" s="1159"/>
      <c r="N846" s="1159"/>
      <c r="O846" s="1328" t="s">
        <v>3720</v>
      </c>
      <c r="P846" s="1159"/>
      <c r="Q846" s="1154"/>
      <c r="R846" s="1154"/>
      <c r="S846" s="3967"/>
      <c r="T846" s="1154"/>
      <c r="U846" s="1154"/>
    </row>
    <row r="847" spans="1:21" s="836" customFormat="1" ht="31.5">
      <c r="A847" s="839">
        <v>863</v>
      </c>
      <c r="B847" s="1159"/>
      <c r="C847" s="1324" t="s">
        <v>6028</v>
      </c>
      <c r="D847" s="1160"/>
      <c r="E847" s="1160"/>
      <c r="F847" s="1160"/>
      <c r="G847" s="1720" t="s">
        <v>7685</v>
      </c>
      <c r="H847" s="1160"/>
      <c r="I847" s="1328" t="s">
        <v>5810</v>
      </c>
      <c r="J847" s="1343">
        <v>22</v>
      </c>
      <c r="K847" s="1343">
        <v>384</v>
      </c>
      <c r="L847" s="1478">
        <v>516</v>
      </c>
      <c r="M847" s="1159"/>
      <c r="N847" s="1159"/>
      <c r="O847" s="1328" t="s">
        <v>3720</v>
      </c>
      <c r="P847" s="1159"/>
      <c r="Q847" s="1154"/>
      <c r="R847" s="1154"/>
      <c r="S847" s="3967"/>
      <c r="T847" s="1154"/>
      <c r="U847" s="1154"/>
    </row>
    <row r="848" spans="1:21" s="836" customFormat="1" ht="126">
      <c r="A848" s="839">
        <v>864</v>
      </c>
      <c r="B848" s="1159"/>
      <c r="C848" s="1324" t="s">
        <v>6029</v>
      </c>
      <c r="D848" s="1160"/>
      <c r="E848" s="1160"/>
      <c r="F848" s="1160"/>
      <c r="G848" s="1720" t="s">
        <v>7685</v>
      </c>
      <c r="H848" s="1160"/>
      <c r="I848" s="1328" t="s">
        <v>5810</v>
      </c>
      <c r="J848" s="1343">
        <v>22</v>
      </c>
      <c r="K848" s="1343">
        <v>474</v>
      </c>
      <c r="L848" s="1478">
        <v>1164</v>
      </c>
      <c r="M848" s="1159"/>
      <c r="N848" s="1159"/>
      <c r="O848" s="1328" t="s">
        <v>3720</v>
      </c>
      <c r="P848" s="1159"/>
      <c r="Q848" s="1154"/>
      <c r="R848" s="1154"/>
      <c r="S848" s="1343" t="s">
        <v>5356</v>
      </c>
      <c r="T848" s="1154"/>
      <c r="U848" s="1154"/>
    </row>
    <row r="849" spans="1:21" s="836" customFormat="1" ht="126">
      <c r="A849" s="839">
        <v>865</v>
      </c>
      <c r="B849" s="1159"/>
      <c r="C849" s="1324" t="s">
        <v>6030</v>
      </c>
      <c r="D849" s="1160"/>
      <c r="E849" s="1160"/>
      <c r="F849" s="1160"/>
      <c r="G849" s="1720" t="s">
        <v>7685</v>
      </c>
      <c r="H849" s="1160"/>
      <c r="I849" s="1328" t="s">
        <v>5810</v>
      </c>
      <c r="J849" s="1343">
        <v>22</v>
      </c>
      <c r="K849" s="1343">
        <v>445</v>
      </c>
      <c r="L849" s="1478">
        <v>1378</v>
      </c>
      <c r="M849" s="1159"/>
      <c r="N849" s="1159"/>
      <c r="O849" s="1328" t="s">
        <v>3720</v>
      </c>
      <c r="P849" s="1159"/>
      <c r="Q849" s="1154"/>
      <c r="R849" s="1154"/>
      <c r="S849" s="1343" t="s">
        <v>5357</v>
      </c>
      <c r="T849" s="1154"/>
      <c r="U849" s="1154"/>
    </row>
    <row r="850" spans="1:21" s="836" customFormat="1" ht="47.25">
      <c r="A850" s="839">
        <v>866</v>
      </c>
      <c r="B850" s="1159"/>
      <c r="C850" s="1324" t="s">
        <v>6031</v>
      </c>
      <c r="D850" s="1160"/>
      <c r="E850" s="1160"/>
      <c r="F850" s="1160"/>
      <c r="G850" s="1720" t="s">
        <v>7685</v>
      </c>
      <c r="H850" s="1160"/>
      <c r="I850" s="1328" t="s">
        <v>5810</v>
      </c>
      <c r="J850" s="1343">
        <v>22</v>
      </c>
      <c r="K850" s="1343">
        <v>498</v>
      </c>
      <c r="L850" s="1478">
        <v>1303</v>
      </c>
      <c r="M850" s="1159"/>
      <c r="N850" s="1159"/>
      <c r="O850" s="1328" t="s">
        <v>3720</v>
      </c>
      <c r="P850" s="1159"/>
      <c r="Q850" s="1154"/>
      <c r="R850" s="1154"/>
      <c r="S850" s="3967" t="s">
        <v>5358</v>
      </c>
      <c r="T850" s="1154"/>
      <c r="U850" s="1154"/>
    </row>
    <row r="851" spans="1:21" s="836" customFormat="1" ht="47.25">
      <c r="A851" s="839">
        <v>867</v>
      </c>
      <c r="B851" s="1159"/>
      <c r="C851" s="1324" t="s">
        <v>6031</v>
      </c>
      <c r="D851" s="1160"/>
      <c r="E851" s="1160"/>
      <c r="F851" s="1160"/>
      <c r="G851" s="1720" t="s">
        <v>7685</v>
      </c>
      <c r="H851" s="1160"/>
      <c r="I851" s="1328" t="s">
        <v>5810</v>
      </c>
      <c r="J851" s="1343">
        <v>22</v>
      </c>
      <c r="K851" s="1343">
        <v>501</v>
      </c>
      <c r="L851" s="1478">
        <v>900</v>
      </c>
      <c r="M851" s="1159"/>
      <c r="N851" s="1159"/>
      <c r="O851" s="1328" t="s">
        <v>3720</v>
      </c>
      <c r="P851" s="1159"/>
      <c r="Q851" s="1154"/>
      <c r="R851" s="1154"/>
      <c r="S851" s="3967"/>
      <c r="T851" s="1154"/>
      <c r="U851" s="1154"/>
    </row>
    <row r="852" spans="1:21" s="836" customFormat="1" ht="47.25">
      <c r="A852" s="839">
        <v>868</v>
      </c>
      <c r="B852" s="1159"/>
      <c r="C852" s="1324" t="s">
        <v>6031</v>
      </c>
      <c r="D852" s="1160"/>
      <c r="E852" s="1160"/>
      <c r="F852" s="1160"/>
      <c r="G852" s="1720" t="s">
        <v>7685</v>
      </c>
      <c r="H852" s="1160"/>
      <c r="I852" s="1328" t="s">
        <v>5810</v>
      </c>
      <c r="J852" s="1343">
        <v>22</v>
      </c>
      <c r="K852" s="1343">
        <v>517</v>
      </c>
      <c r="L852" s="1478">
        <v>851</v>
      </c>
      <c r="M852" s="1159"/>
      <c r="N852" s="1159"/>
      <c r="O852" s="1328" t="s">
        <v>3720</v>
      </c>
      <c r="P852" s="1159"/>
      <c r="Q852" s="1154"/>
      <c r="R852" s="1154"/>
      <c r="S852" s="3967"/>
      <c r="T852" s="1154"/>
      <c r="U852" s="1154"/>
    </row>
    <row r="853" spans="1:21" s="836" customFormat="1">
      <c r="A853" s="839">
        <v>869</v>
      </c>
      <c r="B853" s="1159"/>
      <c r="C853" s="1324" t="s">
        <v>6032</v>
      </c>
      <c r="D853" s="1160"/>
      <c r="E853" s="1160"/>
      <c r="F853" s="1160"/>
      <c r="G853" s="1720" t="s">
        <v>7685</v>
      </c>
      <c r="H853" s="1160"/>
      <c r="I853" s="1328" t="s">
        <v>5810</v>
      </c>
      <c r="J853" s="1343">
        <v>22</v>
      </c>
      <c r="K853" s="1343">
        <v>510</v>
      </c>
      <c r="L853" s="1478">
        <v>1904</v>
      </c>
      <c r="M853" s="1159"/>
      <c r="N853" s="1159"/>
      <c r="O853" s="1328" t="s">
        <v>3720</v>
      </c>
      <c r="P853" s="1159"/>
      <c r="Q853" s="1154"/>
      <c r="R853" s="1154"/>
      <c r="S853" s="3967" t="s">
        <v>5359</v>
      </c>
      <c r="T853" s="1154"/>
      <c r="U853" s="1154"/>
    </row>
    <row r="854" spans="1:21" s="836" customFormat="1">
      <c r="A854" s="839">
        <v>870</v>
      </c>
      <c r="B854" s="1159"/>
      <c r="C854" s="1324" t="s">
        <v>5941</v>
      </c>
      <c r="D854" s="1160"/>
      <c r="E854" s="1160"/>
      <c r="F854" s="1160"/>
      <c r="G854" s="1720" t="s">
        <v>7685</v>
      </c>
      <c r="H854" s="1160"/>
      <c r="I854" s="1328" t="s">
        <v>5810</v>
      </c>
      <c r="J854" s="1343">
        <v>22</v>
      </c>
      <c r="K854" s="1343">
        <v>522</v>
      </c>
      <c r="L854" s="1478">
        <v>1025</v>
      </c>
      <c r="M854" s="1159"/>
      <c r="N854" s="1159"/>
      <c r="O854" s="1328" t="s">
        <v>3720</v>
      </c>
      <c r="P854" s="1159"/>
      <c r="Q854" s="1154"/>
      <c r="R854" s="1154"/>
      <c r="S854" s="3967"/>
      <c r="T854" s="1154"/>
      <c r="U854" s="1154"/>
    </row>
    <row r="855" spans="1:21" s="836" customFormat="1" ht="94.5">
      <c r="A855" s="839">
        <v>871</v>
      </c>
      <c r="B855" s="1159"/>
      <c r="C855" s="1324" t="s">
        <v>6033</v>
      </c>
      <c r="D855" s="1160"/>
      <c r="E855" s="1160"/>
      <c r="F855" s="1160"/>
      <c r="G855" s="1720" t="s">
        <v>7685</v>
      </c>
      <c r="H855" s="1160"/>
      <c r="I855" s="1328" t="s">
        <v>5810</v>
      </c>
      <c r="J855" s="1343">
        <v>22</v>
      </c>
      <c r="K855" s="1343">
        <v>440</v>
      </c>
      <c r="L855" s="1478">
        <v>1559</v>
      </c>
      <c r="M855" s="1159"/>
      <c r="N855" s="1159"/>
      <c r="O855" s="1328" t="s">
        <v>3720</v>
      </c>
      <c r="P855" s="1159"/>
      <c r="Q855" s="1154"/>
      <c r="R855" s="1154"/>
      <c r="S855" s="1343" t="s">
        <v>5360</v>
      </c>
      <c r="T855" s="1154"/>
      <c r="U855" s="1154"/>
    </row>
    <row r="856" spans="1:21" s="836" customFormat="1">
      <c r="A856" s="839">
        <v>872</v>
      </c>
      <c r="B856" s="1159"/>
      <c r="C856" s="1324" t="s">
        <v>6034</v>
      </c>
      <c r="D856" s="1160"/>
      <c r="E856" s="1160"/>
      <c r="F856" s="1160"/>
      <c r="G856" s="1720" t="s">
        <v>7685</v>
      </c>
      <c r="H856" s="1160"/>
      <c r="I856" s="1328" t="s">
        <v>5810</v>
      </c>
      <c r="J856" s="1343">
        <v>22</v>
      </c>
      <c r="K856" s="1343">
        <v>454</v>
      </c>
      <c r="L856" s="1478">
        <v>1575</v>
      </c>
      <c r="M856" s="1159"/>
      <c r="N856" s="1159"/>
      <c r="O856" s="1328" t="s">
        <v>3720</v>
      </c>
      <c r="P856" s="1159"/>
      <c r="Q856" s="1154"/>
      <c r="R856" s="1154"/>
      <c r="S856" s="3967" t="s">
        <v>5361</v>
      </c>
      <c r="T856" s="1154"/>
      <c r="U856" s="1154"/>
    </row>
    <row r="857" spans="1:21" s="836" customFormat="1">
      <c r="A857" s="839">
        <v>873</v>
      </c>
      <c r="B857" s="1159"/>
      <c r="C857" s="1324" t="s">
        <v>6034</v>
      </c>
      <c r="D857" s="1160"/>
      <c r="E857" s="1160"/>
      <c r="F857" s="1160"/>
      <c r="G857" s="1720" t="s">
        <v>7685</v>
      </c>
      <c r="H857" s="1160"/>
      <c r="I857" s="1328" t="s">
        <v>5810</v>
      </c>
      <c r="J857" s="1343">
        <v>22</v>
      </c>
      <c r="K857" s="1343">
        <v>533</v>
      </c>
      <c r="L857" s="1478">
        <v>1447</v>
      </c>
      <c r="M857" s="1159"/>
      <c r="N857" s="1159"/>
      <c r="O857" s="1328" t="s">
        <v>3720</v>
      </c>
      <c r="P857" s="1159"/>
      <c r="Q857" s="1154"/>
      <c r="R857" s="1154"/>
      <c r="S857" s="3967"/>
      <c r="T857" s="1154"/>
      <c r="U857" s="1154"/>
    </row>
    <row r="858" spans="1:21" s="836" customFormat="1" ht="94.5">
      <c r="A858" s="839">
        <v>874</v>
      </c>
      <c r="B858" s="1159"/>
      <c r="C858" s="1324" t="s">
        <v>6035</v>
      </c>
      <c r="D858" s="1160"/>
      <c r="E858" s="1160"/>
      <c r="F858" s="1160"/>
      <c r="G858" s="1720" t="s">
        <v>7685</v>
      </c>
      <c r="H858" s="1160"/>
      <c r="I858" s="1328" t="s">
        <v>5810</v>
      </c>
      <c r="J858" s="1343">
        <v>22</v>
      </c>
      <c r="K858" s="1343">
        <v>464</v>
      </c>
      <c r="L858" s="1478">
        <v>3440</v>
      </c>
      <c r="M858" s="1159"/>
      <c r="N858" s="1159"/>
      <c r="O858" s="1328" t="s">
        <v>3720</v>
      </c>
      <c r="P858" s="1159"/>
      <c r="Q858" s="1154"/>
      <c r="R858" s="1154"/>
      <c r="S858" s="1343" t="s">
        <v>5362</v>
      </c>
      <c r="T858" s="1154"/>
      <c r="U858" s="1154"/>
    </row>
    <row r="859" spans="1:21" s="836" customFormat="1" ht="94.5">
      <c r="A859" s="839">
        <v>875</v>
      </c>
      <c r="B859" s="1159"/>
      <c r="C859" s="1324" t="s">
        <v>6036</v>
      </c>
      <c r="D859" s="1160"/>
      <c r="E859" s="1160"/>
      <c r="F859" s="1160"/>
      <c r="G859" s="1720" t="s">
        <v>7685</v>
      </c>
      <c r="H859" s="1160"/>
      <c r="I859" s="1328" t="s">
        <v>5810</v>
      </c>
      <c r="J859" s="1343">
        <v>22</v>
      </c>
      <c r="K859" s="1343">
        <v>450</v>
      </c>
      <c r="L859" s="1478">
        <v>2202</v>
      </c>
      <c r="M859" s="1159"/>
      <c r="N859" s="1159"/>
      <c r="O859" s="1328" t="s">
        <v>3720</v>
      </c>
      <c r="P859" s="1159"/>
      <c r="Q859" s="1154"/>
      <c r="R859" s="1154"/>
      <c r="S859" s="1343" t="s">
        <v>5363</v>
      </c>
      <c r="T859" s="1154"/>
      <c r="U859" s="1154"/>
    </row>
    <row r="860" spans="1:21" s="836" customFormat="1" ht="94.5">
      <c r="A860" s="839">
        <v>876</v>
      </c>
      <c r="B860" s="1159"/>
      <c r="C860" s="1324" t="s">
        <v>6037</v>
      </c>
      <c r="D860" s="1160"/>
      <c r="E860" s="1160"/>
      <c r="F860" s="1160"/>
      <c r="G860" s="1720" t="s">
        <v>7685</v>
      </c>
      <c r="H860" s="1160"/>
      <c r="I860" s="1328" t="s">
        <v>5810</v>
      </c>
      <c r="J860" s="1343">
        <v>22</v>
      </c>
      <c r="K860" s="1343">
        <v>468</v>
      </c>
      <c r="L860" s="1478">
        <v>2919</v>
      </c>
      <c r="M860" s="1159"/>
      <c r="N860" s="1159"/>
      <c r="O860" s="1328" t="s">
        <v>3720</v>
      </c>
      <c r="P860" s="1159"/>
      <c r="Q860" s="1154"/>
      <c r="R860" s="1154"/>
      <c r="S860" s="1343" t="s">
        <v>5364</v>
      </c>
      <c r="T860" s="1154"/>
      <c r="U860" s="1154"/>
    </row>
    <row r="861" spans="1:21" s="836" customFormat="1" ht="94.5">
      <c r="A861" s="839">
        <v>877</v>
      </c>
      <c r="B861" s="1159"/>
      <c r="C861" s="1324" t="s">
        <v>6038</v>
      </c>
      <c r="D861" s="1160"/>
      <c r="E861" s="1160"/>
      <c r="F861" s="1160"/>
      <c r="G861" s="1720" t="s">
        <v>7685</v>
      </c>
      <c r="H861" s="1160"/>
      <c r="I861" s="1328" t="s">
        <v>5810</v>
      </c>
      <c r="J861" s="1343">
        <v>22</v>
      </c>
      <c r="K861" s="1343">
        <v>480</v>
      </c>
      <c r="L861" s="1478">
        <v>2809</v>
      </c>
      <c r="M861" s="1159"/>
      <c r="N861" s="1159"/>
      <c r="O861" s="1328" t="s">
        <v>3720</v>
      </c>
      <c r="P861" s="1159"/>
      <c r="Q861" s="1154"/>
      <c r="R861" s="1154"/>
      <c r="S861" s="1343" t="s">
        <v>5365</v>
      </c>
      <c r="T861" s="1154"/>
      <c r="U861" s="1154"/>
    </row>
    <row r="862" spans="1:21" s="836" customFormat="1" ht="47.25">
      <c r="A862" s="839">
        <v>878</v>
      </c>
      <c r="B862" s="1159"/>
      <c r="C862" s="1324" t="s">
        <v>6039</v>
      </c>
      <c r="D862" s="1160"/>
      <c r="E862" s="1160"/>
      <c r="F862" s="1160"/>
      <c r="G862" s="1720" t="s">
        <v>7685</v>
      </c>
      <c r="H862" s="1160"/>
      <c r="I862" s="1328" t="s">
        <v>5810</v>
      </c>
      <c r="J862" s="1343">
        <v>22</v>
      </c>
      <c r="K862" s="1343">
        <v>489</v>
      </c>
      <c r="L862" s="1478">
        <v>1488</v>
      </c>
      <c r="M862" s="1159"/>
      <c r="N862" s="1159"/>
      <c r="O862" s="1328" t="s">
        <v>3720</v>
      </c>
      <c r="P862" s="1159"/>
      <c r="Q862" s="1154"/>
      <c r="R862" s="1154"/>
      <c r="S862" s="3967" t="s">
        <v>5366</v>
      </c>
      <c r="T862" s="1154"/>
      <c r="U862" s="1154"/>
    </row>
    <row r="863" spans="1:21" s="836" customFormat="1" ht="47.25">
      <c r="A863" s="839">
        <v>879</v>
      </c>
      <c r="B863" s="1159"/>
      <c r="C863" s="1324" t="s">
        <v>6039</v>
      </c>
      <c r="D863" s="1160"/>
      <c r="E863" s="1160"/>
      <c r="F863" s="1160"/>
      <c r="G863" s="1720" t="s">
        <v>7685</v>
      </c>
      <c r="H863" s="1160"/>
      <c r="I863" s="1328" t="s">
        <v>5810</v>
      </c>
      <c r="J863" s="1343">
        <v>22</v>
      </c>
      <c r="K863" s="1343">
        <v>497</v>
      </c>
      <c r="L863" s="1478">
        <v>1485</v>
      </c>
      <c r="M863" s="1159"/>
      <c r="N863" s="1159"/>
      <c r="O863" s="1328" t="s">
        <v>3720</v>
      </c>
      <c r="P863" s="1159"/>
      <c r="Q863" s="1154"/>
      <c r="R863" s="1154"/>
      <c r="S863" s="3967"/>
      <c r="T863" s="1154"/>
      <c r="U863" s="1154"/>
    </row>
    <row r="864" spans="1:21" s="836" customFormat="1" ht="110.25">
      <c r="A864" s="839">
        <v>880</v>
      </c>
      <c r="B864" s="1159"/>
      <c r="C864" s="1324" t="s">
        <v>6040</v>
      </c>
      <c r="D864" s="1160"/>
      <c r="E864" s="1160"/>
      <c r="F864" s="1160"/>
      <c r="G864" s="1720" t="s">
        <v>7685</v>
      </c>
      <c r="H864" s="1160"/>
      <c r="I864" s="1328" t="s">
        <v>5810</v>
      </c>
      <c r="J864" s="1343">
        <v>22</v>
      </c>
      <c r="K864" s="1343">
        <v>509</v>
      </c>
      <c r="L864" s="1478">
        <v>2477</v>
      </c>
      <c r="M864" s="1159"/>
      <c r="N864" s="1159"/>
      <c r="O864" s="1328" t="s">
        <v>3720</v>
      </c>
      <c r="P864" s="1159"/>
      <c r="Q864" s="1154"/>
      <c r="R864" s="1154"/>
      <c r="S864" s="1343" t="s">
        <v>5367</v>
      </c>
      <c r="T864" s="1154"/>
      <c r="U864" s="1154"/>
    </row>
    <row r="865" spans="1:21" s="836" customFormat="1" ht="94.5">
      <c r="A865" s="839">
        <v>881</v>
      </c>
      <c r="B865" s="1159"/>
      <c r="C865" s="1324" t="s">
        <v>6041</v>
      </c>
      <c r="D865" s="1160"/>
      <c r="E865" s="1160"/>
      <c r="F865" s="1160"/>
      <c r="G865" s="1720" t="s">
        <v>7685</v>
      </c>
      <c r="H865" s="1160"/>
      <c r="I865" s="1328" t="s">
        <v>5810</v>
      </c>
      <c r="J865" s="1343">
        <v>22</v>
      </c>
      <c r="K865" s="1343">
        <v>469</v>
      </c>
      <c r="L865" s="1478">
        <v>3095</v>
      </c>
      <c r="M865" s="1159"/>
      <c r="N865" s="1159"/>
      <c r="O865" s="1328" t="s">
        <v>3720</v>
      </c>
      <c r="P865" s="1159"/>
      <c r="Q865" s="1154"/>
      <c r="R865" s="1154"/>
      <c r="S865" s="1343" t="s">
        <v>5368</v>
      </c>
      <c r="T865" s="1154"/>
      <c r="U865" s="1154"/>
    </row>
    <row r="866" spans="1:21" s="836" customFormat="1" ht="94.5">
      <c r="A866" s="839">
        <v>882</v>
      </c>
      <c r="B866" s="1159"/>
      <c r="C866" s="1324" t="s">
        <v>6042</v>
      </c>
      <c r="D866" s="1160"/>
      <c r="E866" s="1160"/>
      <c r="F866" s="1160"/>
      <c r="G866" s="1720" t="s">
        <v>7685</v>
      </c>
      <c r="H866" s="1160"/>
      <c r="I866" s="1328" t="s">
        <v>5810</v>
      </c>
      <c r="J866" s="1343">
        <v>22</v>
      </c>
      <c r="K866" s="1343">
        <v>488</v>
      </c>
      <c r="L866" s="1478">
        <v>1217</v>
      </c>
      <c r="M866" s="1159"/>
      <c r="N866" s="1159"/>
      <c r="O866" s="1328" t="s">
        <v>3720</v>
      </c>
      <c r="P866" s="1159"/>
      <c r="Q866" s="1154"/>
      <c r="R866" s="1154"/>
      <c r="S866" s="1343" t="s">
        <v>5369</v>
      </c>
      <c r="T866" s="1154"/>
      <c r="U866" s="1154"/>
    </row>
    <row r="867" spans="1:21" s="836" customFormat="1">
      <c r="A867" s="839">
        <v>883</v>
      </c>
      <c r="B867" s="1159"/>
      <c r="C867" s="1324" t="s">
        <v>6043</v>
      </c>
      <c r="D867" s="1160"/>
      <c r="E867" s="1160"/>
      <c r="F867" s="1160"/>
      <c r="G867" s="1720" t="s">
        <v>7685</v>
      </c>
      <c r="H867" s="1160"/>
      <c r="I867" s="1328" t="s">
        <v>5810</v>
      </c>
      <c r="J867" s="1343">
        <v>22</v>
      </c>
      <c r="K867" s="1343">
        <v>505</v>
      </c>
      <c r="L867" s="1478">
        <v>232</v>
      </c>
      <c r="M867" s="1159"/>
      <c r="N867" s="1159"/>
      <c r="O867" s="1328" t="s">
        <v>3720</v>
      </c>
      <c r="P867" s="1159"/>
      <c r="Q867" s="1154"/>
      <c r="R867" s="1154"/>
      <c r="S867" s="3967" t="s">
        <v>5370</v>
      </c>
      <c r="T867" s="1154"/>
      <c r="U867" s="1154"/>
    </row>
    <row r="868" spans="1:21" s="836" customFormat="1">
      <c r="A868" s="839">
        <v>884</v>
      </c>
      <c r="B868" s="1159"/>
      <c r="C868" s="1324" t="s">
        <v>6043</v>
      </c>
      <c r="D868" s="1160"/>
      <c r="E868" s="1160"/>
      <c r="F868" s="1160"/>
      <c r="G868" s="1720" t="s">
        <v>7685</v>
      </c>
      <c r="H868" s="1160"/>
      <c r="I868" s="1328" t="s">
        <v>5810</v>
      </c>
      <c r="J868" s="1343">
        <v>22</v>
      </c>
      <c r="K868" s="1343">
        <v>518</v>
      </c>
      <c r="L868" s="1478">
        <v>356</v>
      </c>
      <c r="M868" s="1159"/>
      <c r="N868" s="1159"/>
      <c r="O868" s="1328" t="s">
        <v>3720</v>
      </c>
      <c r="P868" s="1159"/>
      <c r="Q868" s="1154"/>
      <c r="R868" s="1154"/>
      <c r="S868" s="3967"/>
      <c r="T868" s="1154"/>
      <c r="U868" s="1154"/>
    </row>
    <row r="869" spans="1:21" s="836" customFormat="1">
      <c r="A869" s="839">
        <v>885</v>
      </c>
      <c r="B869" s="1159"/>
      <c r="C869" s="1324" t="s">
        <v>6043</v>
      </c>
      <c r="D869" s="1160"/>
      <c r="E869" s="1160"/>
      <c r="F869" s="1160"/>
      <c r="G869" s="1720" t="s">
        <v>7685</v>
      </c>
      <c r="H869" s="1160"/>
      <c r="I869" s="1328" t="s">
        <v>5810</v>
      </c>
      <c r="J869" s="1343">
        <v>22</v>
      </c>
      <c r="K869" s="1343">
        <v>554</v>
      </c>
      <c r="L869" s="1478">
        <v>592</v>
      </c>
      <c r="M869" s="1159"/>
      <c r="N869" s="1159"/>
      <c r="O869" s="1328" t="s">
        <v>3720</v>
      </c>
      <c r="P869" s="1159"/>
      <c r="Q869" s="1154"/>
      <c r="R869" s="1154"/>
      <c r="S869" s="3967"/>
      <c r="T869" s="1154"/>
      <c r="U869" s="1154"/>
    </row>
    <row r="870" spans="1:21" s="836" customFormat="1">
      <c r="A870" s="839">
        <v>886</v>
      </c>
      <c r="B870" s="1159"/>
      <c r="C870" s="1324" t="s">
        <v>6043</v>
      </c>
      <c r="D870" s="1160"/>
      <c r="E870" s="1160"/>
      <c r="F870" s="1160"/>
      <c r="G870" s="1720" t="s">
        <v>7685</v>
      </c>
      <c r="H870" s="1160"/>
      <c r="I870" s="1328" t="s">
        <v>5810</v>
      </c>
      <c r="J870" s="1343">
        <v>22</v>
      </c>
      <c r="K870" s="1343">
        <v>578</v>
      </c>
      <c r="L870" s="1478">
        <v>767</v>
      </c>
      <c r="M870" s="1159"/>
      <c r="N870" s="1159"/>
      <c r="O870" s="1328" t="s">
        <v>3720</v>
      </c>
      <c r="P870" s="1159"/>
      <c r="Q870" s="1154"/>
      <c r="R870" s="1154"/>
      <c r="S870" s="3967"/>
      <c r="T870" s="1154"/>
      <c r="U870" s="1154"/>
    </row>
    <row r="871" spans="1:21" s="836" customFormat="1">
      <c r="A871" s="839">
        <v>887</v>
      </c>
      <c r="B871" s="1159"/>
      <c r="C871" s="1324" t="s">
        <v>6043</v>
      </c>
      <c r="D871" s="1160"/>
      <c r="E871" s="1160"/>
      <c r="F871" s="1160"/>
      <c r="G871" s="1720" t="s">
        <v>7685</v>
      </c>
      <c r="H871" s="1160"/>
      <c r="I871" s="1328" t="s">
        <v>5810</v>
      </c>
      <c r="J871" s="1343">
        <v>22</v>
      </c>
      <c r="K871" s="1343">
        <v>529</v>
      </c>
      <c r="L871" s="1478">
        <v>688</v>
      </c>
      <c r="M871" s="1159"/>
      <c r="N871" s="1159"/>
      <c r="O871" s="1328" t="s">
        <v>3720</v>
      </c>
      <c r="P871" s="1159"/>
      <c r="Q871" s="1154"/>
      <c r="R871" s="1154"/>
      <c r="S871" s="3967"/>
      <c r="T871" s="1154"/>
      <c r="U871" s="1154"/>
    </row>
    <row r="872" spans="1:21" s="836" customFormat="1" ht="47.25">
      <c r="A872" s="839">
        <v>888</v>
      </c>
      <c r="B872" s="1159"/>
      <c r="C872" s="1324" t="s">
        <v>6044</v>
      </c>
      <c r="D872" s="1160"/>
      <c r="E872" s="1160"/>
      <c r="F872" s="1160"/>
      <c r="G872" s="1720" t="s">
        <v>7685</v>
      </c>
      <c r="H872" s="1160"/>
      <c r="I872" s="1328" t="s">
        <v>5810</v>
      </c>
      <c r="J872" s="1343">
        <v>22</v>
      </c>
      <c r="K872" s="1343">
        <v>525</v>
      </c>
      <c r="L872" s="1478">
        <v>1159</v>
      </c>
      <c r="M872" s="1159"/>
      <c r="N872" s="1159"/>
      <c r="O872" s="1328" t="s">
        <v>3720</v>
      </c>
      <c r="P872" s="1159"/>
      <c r="Q872" s="1154"/>
      <c r="R872" s="1154"/>
      <c r="S872" s="3967" t="s">
        <v>5371</v>
      </c>
      <c r="T872" s="1154"/>
      <c r="U872" s="1154"/>
    </row>
    <row r="873" spans="1:21" s="836" customFormat="1" ht="47.25">
      <c r="A873" s="839">
        <v>889</v>
      </c>
      <c r="B873" s="1159"/>
      <c r="C873" s="1324" t="s">
        <v>6044</v>
      </c>
      <c r="D873" s="1160"/>
      <c r="E873" s="1160"/>
      <c r="F873" s="1160"/>
      <c r="G873" s="1720" t="s">
        <v>7685</v>
      </c>
      <c r="H873" s="1160"/>
      <c r="I873" s="1328" t="s">
        <v>5810</v>
      </c>
      <c r="J873" s="1343">
        <v>22</v>
      </c>
      <c r="K873" s="1343">
        <v>544</v>
      </c>
      <c r="L873" s="1478">
        <v>1117</v>
      </c>
      <c r="M873" s="1159"/>
      <c r="N873" s="1159"/>
      <c r="O873" s="1328" t="s">
        <v>3720</v>
      </c>
      <c r="P873" s="1159"/>
      <c r="Q873" s="1154"/>
      <c r="R873" s="1154"/>
      <c r="S873" s="3967"/>
      <c r="T873" s="1154"/>
      <c r="U873" s="1154"/>
    </row>
    <row r="874" spans="1:21" s="836" customFormat="1" ht="47.25">
      <c r="A874" s="839">
        <v>890</v>
      </c>
      <c r="B874" s="1159"/>
      <c r="C874" s="1324" t="s">
        <v>6044</v>
      </c>
      <c r="D874" s="1160"/>
      <c r="E874" s="1160"/>
      <c r="F874" s="1160"/>
      <c r="G874" s="1720" t="s">
        <v>7685</v>
      </c>
      <c r="H874" s="1160"/>
      <c r="I874" s="1328" t="s">
        <v>5810</v>
      </c>
      <c r="J874" s="1343">
        <v>22</v>
      </c>
      <c r="K874" s="1343">
        <v>636</v>
      </c>
      <c r="L874" s="1478">
        <v>1024</v>
      </c>
      <c r="M874" s="1159"/>
      <c r="N874" s="1159"/>
      <c r="O874" s="1328" t="s">
        <v>3720</v>
      </c>
      <c r="P874" s="1159"/>
      <c r="Q874" s="1154"/>
      <c r="R874" s="1154"/>
      <c r="S874" s="3967"/>
      <c r="T874" s="1154"/>
      <c r="U874" s="1154"/>
    </row>
    <row r="875" spans="1:21" s="836" customFormat="1" ht="47.25">
      <c r="A875" s="839">
        <v>891</v>
      </c>
      <c r="B875" s="1159"/>
      <c r="C875" s="1324" t="s">
        <v>6045</v>
      </c>
      <c r="D875" s="1160"/>
      <c r="E875" s="1160"/>
      <c r="F875" s="1160"/>
      <c r="G875" s="1720" t="s">
        <v>7685</v>
      </c>
      <c r="H875" s="1160"/>
      <c r="I875" s="1328" t="s">
        <v>5810</v>
      </c>
      <c r="J875" s="1343">
        <v>22</v>
      </c>
      <c r="K875" s="1343">
        <v>602</v>
      </c>
      <c r="L875" s="1478">
        <v>1018</v>
      </c>
      <c r="M875" s="1159"/>
      <c r="N875" s="1159"/>
      <c r="O875" s="1328" t="s">
        <v>3720</v>
      </c>
      <c r="P875" s="1159"/>
      <c r="Q875" s="1154"/>
      <c r="R875" s="1154"/>
      <c r="S875" s="3967" t="s">
        <v>5371</v>
      </c>
      <c r="T875" s="1154"/>
      <c r="U875" s="1154"/>
    </row>
    <row r="876" spans="1:21" s="836" customFormat="1" ht="47.25">
      <c r="A876" s="839">
        <v>892</v>
      </c>
      <c r="B876" s="1159"/>
      <c r="C876" s="1324" t="s">
        <v>6045</v>
      </c>
      <c r="D876" s="1160"/>
      <c r="E876" s="1160"/>
      <c r="F876" s="1160"/>
      <c r="G876" s="1720" t="s">
        <v>7685</v>
      </c>
      <c r="H876" s="1160"/>
      <c r="I876" s="1328" t="s">
        <v>5810</v>
      </c>
      <c r="J876" s="1343">
        <v>22</v>
      </c>
      <c r="K876" s="1343">
        <v>569</v>
      </c>
      <c r="L876" s="1478">
        <v>1994</v>
      </c>
      <c r="M876" s="1159"/>
      <c r="N876" s="1159"/>
      <c r="O876" s="1328" t="s">
        <v>3720</v>
      </c>
      <c r="P876" s="1159"/>
      <c r="Q876" s="1154"/>
      <c r="R876" s="1154"/>
      <c r="S876" s="3967"/>
      <c r="T876" s="1154"/>
      <c r="U876" s="1154"/>
    </row>
    <row r="877" spans="1:21" s="836" customFormat="1" ht="94.5">
      <c r="A877" s="839">
        <v>893</v>
      </c>
      <c r="B877" s="1159"/>
      <c r="C877" s="1324" t="s">
        <v>6046</v>
      </c>
      <c r="D877" s="1160"/>
      <c r="E877" s="1160"/>
      <c r="F877" s="1160"/>
      <c r="G877" s="1720" t="s">
        <v>7685</v>
      </c>
      <c r="H877" s="1160"/>
      <c r="I877" s="1328" t="s">
        <v>5810</v>
      </c>
      <c r="J877" s="1343">
        <v>22</v>
      </c>
      <c r="K877" s="1343">
        <v>521</v>
      </c>
      <c r="L877" s="1478">
        <v>3192</v>
      </c>
      <c r="M877" s="1159"/>
      <c r="N877" s="1159"/>
      <c r="O877" s="1328" t="s">
        <v>3720</v>
      </c>
      <c r="P877" s="1159"/>
      <c r="Q877" s="1154"/>
      <c r="R877" s="1154"/>
      <c r="S877" s="1343" t="s">
        <v>5372</v>
      </c>
      <c r="T877" s="1154"/>
      <c r="U877" s="1154"/>
    </row>
    <row r="878" spans="1:21" s="836" customFormat="1">
      <c r="A878" s="839">
        <v>894</v>
      </c>
      <c r="B878" s="1159"/>
      <c r="C878" s="1324" t="s">
        <v>6047</v>
      </c>
      <c r="D878" s="1160"/>
      <c r="E878" s="1160"/>
      <c r="F878" s="1160"/>
      <c r="G878" s="1720" t="s">
        <v>7685</v>
      </c>
      <c r="H878" s="1160"/>
      <c r="I878" s="1328" t="s">
        <v>5810</v>
      </c>
      <c r="J878" s="1343">
        <v>22</v>
      </c>
      <c r="K878" s="1343">
        <v>496</v>
      </c>
      <c r="L878" s="1478">
        <v>1701</v>
      </c>
      <c r="M878" s="1159"/>
      <c r="N878" s="1159"/>
      <c r="O878" s="1328" t="s">
        <v>3720</v>
      </c>
      <c r="P878" s="1159"/>
      <c r="Q878" s="1154"/>
      <c r="R878" s="1154"/>
      <c r="S878" s="3967" t="s">
        <v>5373</v>
      </c>
      <c r="T878" s="1154"/>
      <c r="U878" s="1154"/>
    </row>
    <row r="879" spans="1:21" s="836" customFormat="1">
      <c r="A879" s="839">
        <v>895</v>
      </c>
      <c r="B879" s="1159"/>
      <c r="C879" s="1324" t="s">
        <v>6047</v>
      </c>
      <c r="D879" s="1160"/>
      <c r="E879" s="1160"/>
      <c r="F879" s="1160"/>
      <c r="G879" s="1720" t="s">
        <v>7685</v>
      </c>
      <c r="H879" s="1160"/>
      <c r="I879" s="1328" t="s">
        <v>5810</v>
      </c>
      <c r="J879" s="1343">
        <v>22</v>
      </c>
      <c r="K879" s="1343">
        <v>514</v>
      </c>
      <c r="L879" s="1478">
        <v>669</v>
      </c>
      <c r="M879" s="1159"/>
      <c r="N879" s="1159"/>
      <c r="O879" s="1328" t="s">
        <v>3720</v>
      </c>
      <c r="P879" s="1159"/>
      <c r="Q879" s="1154"/>
      <c r="R879" s="1154"/>
      <c r="S879" s="3967"/>
      <c r="T879" s="1154"/>
      <c r="U879" s="1154"/>
    </row>
    <row r="880" spans="1:21" s="836" customFormat="1">
      <c r="A880" s="839">
        <v>896</v>
      </c>
      <c r="B880" s="1159"/>
      <c r="C880" s="1324" t="s">
        <v>6047</v>
      </c>
      <c r="D880" s="1160"/>
      <c r="E880" s="1160"/>
      <c r="F880" s="1160"/>
      <c r="G880" s="1720" t="s">
        <v>7685</v>
      </c>
      <c r="H880" s="1160"/>
      <c r="I880" s="1328" t="s">
        <v>5810</v>
      </c>
      <c r="J880" s="1343">
        <v>22</v>
      </c>
      <c r="K880" s="1343">
        <v>539</v>
      </c>
      <c r="L880" s="1478">
        <v>1907</v>
      </c>
      <c r="M880" s="1159"/>
      <c r="N880" s="1159"/>
      <c r="O880" s="1328" t="s">
        <v>3720</v>
      </c>
      <c r="P880" s="1159"/>
      <c r="Q880" s="1154"/>
      <c r="R880" s="1154"/>
      <c r="S880" s="3967"/>
      <c r="T880" s="1154"/>
      <c r="U880" s="1154"/>
    </row>
    <row r="881" spans="1:21" s="836" customFormat="1" ht="94.5">
      <c r="A881" s="839">
        <v>897</v>
      </c>
      <c r="B881" s="1159"/>
      <c r="C881" s="1324" t="s">
        <v>6048</v>
      </c>
      <c r="D881" s="1160"/>
      <c r="E881" s="1160"/>
      <c r="F881" s="1160"/>
      <c r="G881" s="1720" t="s">
        <v>7685</v>
      </c>
      <c r="H881" s="1160"/>
      <c r="I881" s="1328" t="s">
        <v>5810</v>
      </c>
      <c r="J881" s="1343">
        <v>22</v>
      </c>
      <c r="K881" s="1343">
        <v>538</v>
      </c>
      <c r="L881" s="1478">
        <v>916</v>
      </c>
      <c r="M881" s="1159"/>
      <c r="N881" s="1159"/>
      <c r="O881" s="1328" t="s">
        <v>3720</v>
      </c>
      <c r="P881" s="1159"/>
      <c r="Q881" s="1154"/>
      <c r="R881" s="1154"/>
      <c r="S881" s="1343" t="s">
        <v>5374</v>
      </c>
      <c r="T881" s="1154"/>
      <c r="U881" s="1154"/>
    </row>
    <row r="882" spans="1:21" s="836" customFormat="1" ht="94.5">
      <c r="A882" s="839">
        <v>898</v>
      </c>
      <c r="B882" s="1159"/>
      <c r="C882" s="1324" t="s">
        <v>6049</v>
      </c>
      <c r="D882" s="1160"/>
      <c r="E882" s="1160"/>
      <c r="F882" s="1160"/>
      <c r="G882" s="1720" t="s">
        <v>7685</v>
      </c>
      <c r="H882" s="1160"/>
      <c r="I882" s="1328" t="s">
        <v>5810</v>
      </c>
      <c r="J882" s="1343">
        <v>22</v>
      </c>
      <c r="K882" s="1343">
        <v>549</v>
      </c>
      <c r="L882" s="1478">
        <v>2553</v>
      </c>
      <c r="M882" s="1159"/>
      <c r="N882" s="1159"/>
      <c r="O882" s="1328" t="s">
        <v>3720</v>
      </c>
      <c r="P882" s="1159"/>
      <c r="Q882" s="1154"/>
      <c r="R882" s="1154"/>
      <c r="S882" s="1343" t="s">
        <v>5375</v>
      </c>
      <c r="T882" s="1154"/>
      <c r="U882" s="1154"/>
    </row>
    <row r="883" spans="1:21" s="836" customFormat="1">
      <c r="A883" s="839">
        <v>899</v>
      </c>
      <c r="B883" s="1159"/>
      <c r="C883" s="1324" t="s">
        <v>6050</v>
      </c>
      <c r="D883" s="1160"/>
      <c r="E883" s="1160"/>
      <c r="F883" s="1160"/>
      <c r="G883" s="1720" t="s">
        <v>7685</v>
      </c>
      <c r="H883" s="1160"/>
      <c r="I883" s="1328" t="s">
        <v>5810</v>
      </c>
      <c r="J883" s="1343">
        <v>22</v>
      </c>
      <c r="K883" s="1343">
        <v>534</v>
      </c>
      <c r="L883" s="1478">
        <v>1223</v>
      </c>
      <c r="M883" s="1159"/>
      <c r="N883" s="1159"/>
      <c r="O883" s="1328" t="s">
        <v>3720</v>
      </c>
      <c r="P883" s="1159"/>
      <c r="Q883" s="1154"/>
      <c r="R883" s="1154"/>
      <c r="S883" s="3967" t="s">
        <v>5376</v>
      </c>
      <c r="T883" s="1154"/>
      <c r="U883" s="1154"/>
    </row>
    <row r="884" spans="1:21" s="836" customFormat="1">
      <c r="A884" s="839">
        <v>900</v>
      </c>
      <c r="B884" s="1159"/>
      <c r="C884" s="1324" t="s">
        <v>6050</v>
      </c>
      <c r="D884" s="1160"/>
      <c r="E884" s="1160"/>
      <c r="F884" s="1160"/>
      <c r="G884" s="1720" t="s">
        <v>7685</v>
      </c>
      <c r="H884" s="1160"/>
      <c r="I884" s="1328" t="s">
        <v>5810</v>
      </c>
      <c r="J884" s="1343">
        <v>22</v>
      </c>
      <c r="K884" s="1343">
        <v>564</v>
      </c>
      <c r="L884" s="1478">
        <v>1969</v>
      </c>
      <c r="M884" s="1159"/>
      <c r="N884" s="1159"/>
      <c r="O884" s="1328" t="s">
        <v>3720</v>
      </c>
      <c r="P884" s="1159"/>
      <c r="Q884" s="1154"/>
      <c r="R884" s="1154"/>
      <c r="S884" s="3967"/>
      <c r="T884" s="1154"/>
      <c r="U884" s="1154"/>
    </row>
    <row r="885" spans="1:21" s="836" customFormat="1">
      <c r="A885" s="839">
        <v>901</v>
      </c>
      <c r="B885" s="1159"/>
      <c r="C885" s="1324" t="s">
        <v>6051</v>
      </c>
      <c r="D885" s="1160"/>
      <c r="E885" s="1160"/>
      <c r="F885" s="1160"/>
      <c r="G885" s="1720" t="s">
        <v>7685</v>
      </c>
      <c r="H885" s="1160"/>
      <c r="I885" s="1328" t="s">
        <v>5810</v>
      </c>
      <c r="J885" s="1343">
        <v>22</v>
      </c>
      <c r="K885" s="1343">
        <v>537</v>
      </c>
      <c r="L885" s="1478">
        <v>1408</v>
      </c>
      <c r="M885" s="1159"/>
      <c r="N885" s="1159"/>
      <c r="O885" s="1328" t="s">
        <v>3720</v>
      </c>
      <c r="P885" s="1159"/>
      <c r="Q885" s="1154"/>
      <c r="R885" s="1154"/>
      <c r="S885" s="3967" t="s">
        <v>5377</v>
      </c>
      <c r="T885" s="1154"/>
      <c r="U885" s="1154"/>
    </row>
    <row r="886" spans="1:21" s="836" customFormat="1">
      <c r="A886" s="839">
        <v>902</v>
      </c>
      <c r="B886" s="1159"/>
      <c r="C886" s="1324" t="s">
        <v>6051</v>
      </c>
      <c r="D886" s="1160"/>
      <c r="E886" s="1160"/>
      <c r="F886" s="1160"/>
      <c r="G886" s="1720" t="s">
        <v>7685</v>
      </c>
      <c r="H886" s="1160"/>
      <c r="I886" s="1328" t="s">
        <v>5810</v>
      </c>
      <c r="J886" s="1343">
        <v>22</v>
      </c>
      <c r="K886" s="1343">
        <v>553</v>
      </c>
      <c r="L886" s="1478">
        <v>2779</v>
      </c>
      <c r="M886" s="1159"/>
      <c r="N886" s="1159"/>
      <c r="O886" s="1328" t="s">
        <v>3720</v>
      </c>
      <c r="P886" s="1159"/>
      <c r="Q886" s="1154"/>
      <c r="R886" s="1154"/>
      <c r="S886" s="3967"/>
      <c r="T886" s="1154"/>
      <c r="U886" s="1154"/>
    </row>
    <row r="887" spans="1:21" s="836" customFormat="1" ht="31.5">
      <c r="A887" s="839">
        <v>903</v>
      </c>
      <c r="B887" s="1159"/>
      <c r="C887" s="1324" t="s">
        <v>6052</v>
      </c>
      <c r="D887" s="1160"/>
      <c r="E887" s="1160"/>
      <c r="F887" s="1160"/>
      <c r="G887" s="1720" t="s">
        <v>7685</v>
      </c>
      <c r="H887" s="1160"/>
      <c r="I887" s="1328" t="s">
        <v>5810</v>
      </c>
      <c r="J887" s="1343">
        <v>22</v>
      </c>
      <c r="K887" s="1343">
        <v>579</v>
      </c>
      <c r="L887" s="1478">
        <v>2922</v>
      </c>
      <c r="M887" s="1159"/>
      <c r="N887" s="1159"/>
      <c r="O887" s="1328" t="s">
        <v>3720</v>
      </c>
      <c r="P887" s="1159"/>
      <c r="Q887" s="1154"/>
      <c r="R887" s="1154"/>
      <c r="S887" s="3967" t="s">
        <v>5378</v>
      </c>
      <c r="T887" s="1154"/>
      <c r="U887" s="1154"/>
    </row>
    <row r="888" spans="1:21" s="836" customFormat="1" ht="31.5">
      <c r="A888" s="839">
        <v>904</v>
      </c>
      <c r="B888" s="1159"/>
      <c r="C888" s="1324" t="s">
        <v>6052</v>
      </c>
      <c r="D888" s="1160"/>
      <c r="E888" s="1160"/>
      <c r="F888" s="1160"/>
      <c r="G888" s="1720" t="s">
        <v>7685</v>
      </c>
      <c r="H888" s="1160"/>
      <c r="I888" s="1328" t="s">
        <v>5810</v>
      </c>
      <c r="J888" s="1343">
        <v>22</v>
      </c>
      <c r="K888" s="1343">
        <v>603</v>
      </c>
      <c r="L888" s="1478">
        <v>2420</v>
      </c>
      <c r="M888" s="1159"/>
      <c r="N888" s="1159"/>
      <c r="O888" s="1328" t="s">
        <v>3720</v>
      </c>
      <c r="P888" s="1159"/>
      <c r="Q888" s="1154"/>
      <c r="R888" s="1154"/>
      <c r="S888" s="3967"/>
      <c r="T888" s="1154"/>
      <c r="U888" s="1154"/>
    </row>
    <row r="889" spans="1:21" s="836" customFormat="1">
      <c r="A889" s="839">
        <v>905</v>
      </c>
      <c r="B889" s="1159"/>
      <c r="C889" s="1324" t="s">
        <v>6053</v>
      </c>
      <c r="D889" s="1160"/>
      <c r="E889" s="1160"/>
      <c r="F889" s="1160"/>
      <c r="G889" s="1720" t="s">
        <v>7685</v>
      </c>
      <c r="H889" s="1160"/>
      <c r="I889" s="1328" t="s">
        <v>5810</v>
      </c>
      <c r="J889" s="1343">
        <v>22</v>
      </c>
      <c r="K889" s="1343">
        <v>584</v>
      </c>
      <c r="L889" s="1478">
        <v>1026</v>
      </c>
      <c r="M889" s="1159"/>
      <c r="N889" s="1159"/>
      <c r="O889" s="1328" t="s">
        <v>3720</v>
      </c>
      <c r="P889" s="1159"/>
      <c r="Q889" s="1154"/>
      <c r="R889" s="1154"/>
      <c r="S889" s="3967" t="s">
        <v>5379</v>
      </c>
      <c r="T889" s="1154"/>
      <c r="U889" s="1154"/>
    </row>
    <row r="890" spans="1:21" s="836" customFormat="1">
      <c r="A890" s="839">
        <v>906</v>
      </c>
      <c r="B890" s="1159"/>
      <c r="C890" s="1324" t="s">
        <v>6053</v>
      </c>
      <c r="D890" s="1160"/>
      <c r="E890" s="1160"/>
      <c r="F890" s="1160"/>
      <c r="G890" s="1720" t="s">
        <v>7685</v>
      </c>
      <c r="H890" s="1160"/>
      <c r="I890" s="1328" t="s">
        <v>5810</v>
      </c>
      <c r="J890" s="1343">
        <v>22</v>
      </c>
      <c r="K890" s="1343">
        <v>585</v>
      </c>
      <c r="L890" s="1478">
        <v>550</v>
      </c>
      <c r="M890" s="1159"/>
      <c r="N890" s="1159"/>
      <c r="O890" s="1328" t="s">
        <v>3720</v>
      </c>
      <c r="P890" s="1159"/>
      <c r="Q890" s="1154"/>
      <c r="R890" s="1154"/>
      <c r="S890" s="3967"/>
      <c r="T890" s="1154"/>
      <c r="U890" s="1154"/>
    </row>
    <row r="891" spans="1:21" s="836" customFormat="1">
      <c r="A891" s="839">
        <v>907</v>
      </c>
      <c r="B891" s="1159"/>
      <c r="C891" s="1324" t="s">
        <v>6053</v>
      </c>
      <c r="D891" s="1160"/>
      <c r="E891" s="1160"/>
      <c r="F891" s="1160"/>
      <c r="G891" s="1720" t="s">
        <v>7685</v>
      </c>
      <c r="H891" s="1160"/>
      <c r="I891" s="1328" t="s">
        <v>5810</v>
      </c>
      <c r="J891" s="1343">
        <v>22</v>
      </c>
      <c r="K891" s="1343">
        <v>590</v>
      </c>
      <c r="L891" s="1478">
        <v>475</v>
      </c>
      <c r="M891" s="1159"/>
      <c r="N891" s="1159"/>
      <c r="O891" s="1328" t="s">
        <v>3720</v>
      </c>
      <c r="P891" s="1159"/>
      <c r="Q891" s="1154"/>
      <c r="R891" s="1154"/>
      <c r="S891" s="3967"/>
      <c r="T891" s="1154"/>
      <c r="U891" s="1154"/>
    </row>
    <row r="892" spans="1:21" s="836" customFormat="1">
      <c r="A892" s="839">
        <v>908</v>
      </c>
      <c r="B892" s="1159"/>
      <c r="C892" s="1324" t="s">
        <v>6053</v>
      </c>
      <c r="D892" s="1160"/>
      <c r="E892" s="1160"/>
      <c r="F892" s="1160"/>
      <c r="G892" s="1720" t="s">
        <v>7685</v>
      </c>
      <c r="H892" s="1160"/>
      <c r="I892" s="1328" t="s">
        <v>5810</v>
      </c>
      <c r="J892" s="1343">
        <v>22</v>
      </c>
      <c r="K892" s="1343">
        <v>613</v>
      </c>
      <c r="L892" s="1478">
        <v>308</v>
      </c>
      <c r="M892" s="1159"/>
      <c r="N892" s="1159"/>
      <c r="O892" s="1328" t="s">
        <v>3720</v>
      </c>
      <c r="P892" s="1159"/>
      <c r="Q892" s="1154"/>
      <c r="R892" s="1154"/>
      <c r="S892" s="3967"/>
      <c r="T892" s="1154"/>
      <c r="U892" s="1154"/>
    </row>
    <row r="893" spans="1:21" s="836" customFormat="1">
      <c r="A893" s="839">
        <v>909</v>
      </c>
      <c r="B893" s="1159"/>
      <c r="C893" s="1324" t="s">
        <v>6054</v>
      </c>
      <c r="D893" s="1160"/>
      <c r="E893" s="1160"/>
      <c r="F893" s="1160"/>
      <c r="G893" s="1720" t="s">
        <v>7685</v>
      </c>
      <c r="H893" s="1160"/>
      <c r="I893" s="1328" t="s">
        <v>5810</v>
      </c>
      <c r="J893" s="1343">
        <v>22</v>
      </c>
      <c r="K893" s="1343">
        <v>606</v>
      </c>
      <c r="L893" s="1478">
        <v>722</v>
      </c>
      <c r="M893" s="1159"/>
      <c r="N893" s="1159"/>
      <c r="O893" s="1328" t="s">
        <v>3720</v>
      </c>
      <c r="P893" s="1159"/>
      <c r="Q893" s="1154"/>
      <c r="R893" s="1154"/>
      <c r="S893" s="3967" t="s">
        <v>5380</v>
      </c>
      <c r="T893" s="1154"/>
      <c r="U893" s="1154"/>
    </row>
    <row r="894" spans="1:21" s="836" customFormat="1">
      <c r="A894" s="839">
        <v>910</v>
      </c>
      <c r="B894" s="1159"/>
      <c r="C894" s="1324" t="s">
        <v>6054</v>
      </c>
      <c r="D894" s="1160"/>
      <c r="E894" s="1160"/>
      <c r="F894" s="1160"/>
      <c r="G894" s="1720" t="s">
        <v>7685</v>
      </c>
      <c r="H894" s="1160"/>
      <c r="I894" s="1328" t="s">
        <v>5810</v>
      </c>
      <c r="J894" s="1343">
        <v>22</v>
      </c>
      <c r="K894" s="1343">
        <v>633</v>
      </c>
      <c r="L894" s="1478">
        <v>397</v>
      </c>
      <c r="M894" s="1159"/>
      <c r="N894" s="1159"/>
      <c r="O894" s="1328" t="s">
        <v>3720</v>
      </c>
      <c r="P894" s="1159"/>
      <c r="Q894" s="1154"/>
      <c r="R894" s="1154"/>
      <c r="S894" s="3967"/>
      <c r="T894" s="1154"/>
      <c r="U894" s="1154"/>
    </row>
    <row r="895" spans="1:21" s="836" customFormat="1">
      <c r="A895" s="839">
        <v>911</v>
      </c>
      <c r="B895" s="1159"/>
      <c r="C895" s="1324" t="s">
        <v>6054</v>
      </c>
      <c r="D895" s="1160"/>
      <c r="E895" s="1160"/>
      <c r="F895" s="1160"/>
      <c r="G895" s="1720" t="s">
        <v>7685</v>
      </c>
      <c r="H895" s="1160"/>
      <c r="I895" s="1328" t="s">
        <v>5810</v>
      </c>
      <c r="J895" s="1343">
        <v>22</v>
      </c>
      <c r="K895" s="1343">
        <v>657</v>
      </c>
      <c r="L895" s="1478">
        <v>770</v>
      </c>
      <c r="M895" s="1159"/>
      <c r="N895" s="1159"/>
      <c r="O895" s="1328" t="s">
        <v>3720</v>
      </c>
      <c r="P895" s="1159"/>
      <c r="Q895" s="1154"/>
      <c r="R895" s="1154"/>
      <c r="S895" s="3967"/>
      <c r="T895" s="1154"/>
      <c r="U895" s="1154"/>
    </row>
    <row r="896" spans="1:21" s="836" customFormat="1" ht="94.5">
      <c r="A896" s="839">
        <v>912</v>
      </c>
      <c r="B896" s="1159"/>
      <c r="C896" s="1324" t="s">
        <v>6055</v>
      </c>
      <c r="D896" s="1160"/>
      <c r="E896" s="1160"/>
      <c r="F896" s="1160"/>
      <c r="G896" s="1720" t="s">
        <v>7685</v>
      </c>
      <c r="H896" s="1160"/>
      <c r="I896" s="1328" t="s">
        <v>5810</v>
      </c>
      <c r="J896" s="1343">
        <v>22</v>
      </c>
      <c r="K896" s="1343">
        <v>476</v>
      </c>
      <c r="L896" s="1478">
        <v>3720</v>
      </c>
      <c r="M896" s="1159"/>
      <c r="N896" s="1159"/>
      <c r="O896" s="1328" t="s">
        <v>3720</v>
      </c>
      <c r="P896" s="1159"/>
      <c r="Q896" s="1154"/>
      <c r="R896" s="1154"/>
      <c r="S896" s="1343" t="s">
        <v>5380</v>
      </c>
      <c r="T896" s="1154"/>
      <c r="U896" s="1154"/>
    </row>
    <row r="897" spans="1:21" s="836" customFormat="1" ht="31.5">
      <c r="A897" s="839">
        <v>913</v>
      </c>
      <c r="B897" s="1159"/>
      <c r="C897" s="1324" t="s">
        <v>6056</v>
      </c>
      <c r="D897" s="1160"/>
      <c r="E897" s="1160"/>
      <c r="F897" s="1160"/>
      <c r="G897" s="1720" t="s">
        <v>7685</v>
      </c>
      <c r="H897" s="1160"/>
      <c r="I897" s="1328" t="s">
        <v>5810</v>
      </c>
      <c r="J897" s="1343">
        <v>13</v>
      </c>
      <c r="K897" s="1343">
        <v>10</v>
      </c>
      <c r="L897" s="1478">
        <v>592.6</v>
      </c>
      <c r="M897" s="1159"/>
      <c r="N897" s="1159"/>
      <c r="O897" s="1328" t="s">
        <v>3722</v>
      </c>
      <c r="P897" s="1159"/>
      <c r="Q897" s="1154"/>
      <c r="R897" s="1154"/>
      <c r="S897" s="3967" t="s">
        <v>5381</v>
      </c>
      <c r="T897" s="1154"/>
      <c r="U897" s="1154"/>
    </row>
    <row r="898" spans="1:21" s="836" customFormat="1" ht="31.5">
      <c r="A898" s="839">
        <v>914</v>
      </c>
      <c r="B898" s="1159"/>
      <c r="C898" s="1324" t="s">
        <v>6056</v>
      </c>
      <c r="D898" s="1160"/>
      <c r="E898" s="1160"/>
      <c r="F898" s="1160"/>
      <c r="G898" s="1720" t="s">
        <v>7685</v>
      </c>
      <c r="H898" s="1160"/>
      <c r="I898" s="1328" t="s">
        <v>5810</v>
      </c>
      <c r="J898" s="1343">
        <v>13</v>
      </c>
      <c r="K898" s="1343">
        <v>30</v>
      </c>
      <c r="L898" s="1478">
        <v>1708.9</v>
      </c>
      <c r="M898" s="1159"/>
      <c r="N898" s="1159"/>
      <c r="O898" s="1328" t="s">
        <v>3722</v>
      </c>
      <c r="P898" s="1159"/>
      <c r="Q898" s="1154"/>
      <c r="R898" s="1154"/>
      <c r="S898" s="3967"/>
      <c r="T898" s="1154"/>
      <c r="U898" s="1154"/>
    </row>
    <row r="899" spans="1:21" s="836" customFormat="1" ht="94.5">
      <c r="A899" s="839">
        <v>915</v>
      </c>
      <c r="B899" s="1159"/>
      <c r="C899" s="1324" t="s">
        <v>6057</v>
      </c>
      <c r="D899" s="1160"/>
      <c r="E899" s="1160"/>
      <c r="F899" s="1160"/>
      <c r="G899" s="1720" t="s">
        <v>7685</v>
      </c>
      <c r="H899" s="1160"/>
      <c r="I899" s="1328" t="s">
        <v>5810</v>
      </c>
      <c r="J899" s="1343">
        <v>13</v>
      </c>
      <c r="K899" s="1343">
        <v>39</v>
      </c>
      <c r="L899" s="1478">
        <v>112.5</v>
      </c>
      <c r="M899" s="1159"/>
      <c r="N899" s="1159"/>
      <c r="O899" s="1328" t="s">
        <v>5382</v>
      </c>
      <c r="P899" s="1159"/>
      <c r="Q899" s="1154"/>
      <c r="R899" s="1154"/>
      <c r="S899" s="1343" t="s">
        <v>5383</v>
      </c>
      <c r="T899" s="1154"/>
      <c r="U899" s="1154"/>
    </row>
    <row r="900" spans="1:21" s="836" customFormat="1">
      <c r="A900" s="839">
        <v>916</v>
      </c>
      <c r="B900" s="1159"/>
      <c r="C900" s="1324" t="s">
        <v>6058</v>
      </c>
      <c r="D900" s="1160"/>
      <c r="E900" s="1160"/>
      <c r="F900" s="1160"/>
      <c r="G900" s="1720" t="s">
        <v>7685</v>
      </c>
      <c r="H900" s="1160"/>
      <c r="I900" s="1328" t="s">
        <v>5810</v>
      </c>
      <c r="J900" s="1343">
        <v>13</v>
      </c>
      <c r="K900" s="1343">
        <v>52</v>
      </c>
      <c r="L900" s="1478">
        <v>711.2</v>
      </c>
      <c r="M900" s="1159"/>
      <c r="N900" s="1159"/>
      <c r="O900" s="1328" t="s">
        <v>3720</v>
      </c>
      <c r="P900" s="1159"/>
      <c r="Q900" s="1154"/>
      <c r="R900" s="1154"/>
      <c r="S900" s="3967" t="s">
        <v>5384</v>
      </c>
      <c r="T900" s="1154"/>
      <c r="U900" s="1154"/>
    </row>
    <row r="901" spans="1:21" s="836" customFormat="1">
      <c r="A901" s="839">
        <v>917</v>
      </c>
      <c r="B901" s="1159"/>
      <c r="C901" s="1324" t="s">
        <v>6058</v>
      </c>
      <c r="D901" s="1160"/>
      <c r="E901" s="1160"/>
      <c r="F901" s="1160"/>
      <c r="G901" s="1720" t="s">
        <v>7685</v>
      </c>
      <c r="H901" s="1160"/>
      <c r="I901" s="1328" t="s">
        <v>5810</v>
      </c>
      <c r="J901" s="1343">
        <v>13</v>
      </c>
      <c r="K901" s="1343">
        <v>57</v>
      </c>
      <c r="L901" s="1478">
        <v>1943.9</v>
      </c>
      <c r="M901" s="1159"/>
      <c r="N901" s="1159"/>
      <c r="O901" s="1328" t="s">
        <v>3720</v>
      </c>
      <c r="P901" s="1159"/>
      <c r="Q901" s="1154"/>
      <c r="R901" s="1154"/>
      <c r="S901" s="3967"/>
      <c r="T901" s="1154"/>
      <c r="U901" s="1154"/>
    </row>
    <row r="902" spans="1:21" s="836" customFormat="1">
      <c r="A902" s="839">
        <v>918</v>
      </c>
      <c r="B902" s="1159"/>
      <c r="C902" s="1324" t="s">
        <v>6058</v>
      </c>
      <c r="D902" s="1160"/>
      <c r="E902" s="1160"/>
      <c r="F902" s="1160"/>
      <c r="G902" s="1720" t="s">
        <v>7685</v>
      </c>
      <c r="H902" s="1160"/>
      <c r="I902" s="1328" t="s">
        <v>5810</v>
      </c>
      <c r="J902" s="1343">
        <v>13</v>
      </c>
      <c r="K902" s="1343">
        <v>69</v>
      </c>
      <c r="L902" s="1478">
        <v>801.4</v>
      </c>
      <c r="M902" s="1159"/>
      <c r="N902" s="1159"/>
      <c r="O902" s="1328" t="s">
        <v>3720</v>
      </c>
      <c r="P902" s="1159"/>
      <c r="Q902" s="1154"/>
      <c r="R902" s="1154"/>
      <c r="S902" s="3967"/>
      <c r="T902" s="1154"/>
      <c r="U902" s="1154"/>
    </row>
    <row r="903" spans="1:21" s="836" customFormat="1">
      <c r="A903" s="839">
        <v>919</v>
      </c>
      <c r="B903" s="1159"/>
      <c r="C903" s="1324" t="s">
        <v>6058</v>
      </c>
      <c r="D903" s="1160"/>
      <c r="E903" s="1160"/>
      <c r="F903" s="1160"/>
      <c r="G903" s="1720" t="s">
        <v>7685</v>
      </c>
      <c r="H903" s="1160"/>
      <c r="I903" s="1328" t="s">
        <v>5810</v>
      </c>
      <c r="J903" s="1343">
        <v>13</v>
      </c>
      <c r="K903" s="1343">
        <v>75</v>
      </c>
      <c r="L903" s="1478">
        <v>564.1</v>
      </c>
      <c r="M903" s="1159"/>
      <c r="N903" s="1159"/>
      <c r="O903" s="1328" t="s">
        <v>3720</v>
      </c>
      <c r="P903" s="1159"/>
      <c r="Q903" s="1154"/>
      <c r="R903" s="1154"/>
      <c r="S903" s="3967"/>
      <c r="T903" s="1154"/>
      <c r="U903" s="1154"/>
    </row>
    <row r="904" spans="1:21" s="836" customFormat="1" ht="94.5">
      <c r="A904" s="839">
        <v>920</v>
      </c>
      <c r="B904" s="1159"/>
      <c r="C904" s="1324" t="s">
        <v>6059</v>
      </c>
      <c r="D904" s="1160"/>
      <c r="E904" s="1160"/>
      <c r="F904" s="1160"/>
      <c r="G904" s="1720" t="s">
        <v>7685</v>
      </c>
      <c r="H904" s="1160"/>
      <c r="I904" s="1328" t="s">
        <v>5810</v>
      </c>
      <c r="J904" s="669">
        <v>22</v>
      </c>
      <c r="K904" s="669">
        <v>101</v>
      </c>
      <c r="L904" s="1482">
        <v>1709</v>
      </c>
      <c r="M904" s="1159"/>
      <c r="N904" s="1159"/>
      <c r="O904" s="1328" t="s">
        <v>3720</v>
      </c>
      <c r="P904" s="1159"/>
      <c r="Q904" s="1154"/>
      <c r="R904" s="1154"/>
      <c r="S904" s="1343" t="s">
        <v>5385</v>
      </c>
      <c r="T904" s="1154"/>
      <c r="U904" s="1154"/>
    </row>
    <row r="905" spans="1:21" s="836" customFormat="1">
      <c r="A905" s="839">
        <v>921</v>
      </c>
      <c r="B905" s="1159"/>
      <c r="C905" s="1324" t="s">
        <v>6060</v>
      </c>
      <c r="D905" s="1160"/>
      <c r="E905" s="1160"/>
      <c r="F905" s="1160"/>
      <c r="G905" s="1720" t="s">
        <v>7685</v>
      </c>
      <c r="H905" s="1160"/>
      <c r="I905" s="1328" t="s">
        <v>5810</v>
      </c>
      <c r="J905" s="669">
        <v>22</v>
      </c>
      <c r="K905" s="669">
        <v>108</v>
      </c>
      <c r="L905" s="1482">
        <v>1808</v>
      </c>
      <c r="M905" s="1159"/>
      <c r="N905" s="1159"/>
      <c r="O905" s="1328" t="s">
        <v>5386</v>
      </c>
      <c r="P905" s="1159"/>
      <c r="Q905" s="1154"/>
      <c r="R905" s="1154"/>
      <c r="S905" s="3967" t="s">
        <v>5387</v>
      </c>
      <c r="T905" s="1154"/>
      <c r="U905" s="1154"/>
    </row>
    <row r="906" spans="1:21" s="836" customFormat="1">
      <c r="A906" s="839">
        <v>922</v>
      </c>
      <c r="B906" s="1159"/>
      <c r="C906" s="1324" t="s">
        <v>6060</v>
      </c>
      <c r="D906" s="1160"/>
      <c r="E906" s="1160"/>
      <c r="F906" s="1160"/>
      <c r="G906" s="1720" t="s">
        <v>7685</v>
      </c>
      <c r="H906" s="1160"/>
      <c r="I906" s="1328" t="s">
        <v>5810</v>
      </c>
      <c r="J906" s="669">
        <v>22</v>
      </c>
      <c r="K906" s="669">
        <v>92</v>
      </c>
      <c r="L906" s="1482">
        <v>1012</v>
      </c>
      <c r="M906" s="1159"/>
      <c r="N906" s="1159"/>
      <c r="O906" s="1328" t="s">
        <v>5386</v>
      </c>
      <c r="P906" s="1159"/>
      <c r="Q906" s="1154"/>
      <c r="R906" s="1154"/>
      <c r="S906" s="3967"/>
      <c r="T906" s="1154"/>
      <c r="U906" s="1154"/>
    </row>
    <row r="907" spans="1:21" s="836" customFormat="1">
      <c r="A907" s="839">
        <v>923</v>
      </c>
      <c r="B907" s="1159"/>
      <c r="C907" s="1324" t="s">
        <v>6061</v>
      </c>
      <c r="D907" s="1160"/>
      <c r="E907" s="1160"/>
      <c r="F907" s="1160"/>
      <c r="G907" s="1720" t="s">
        <v>7685</v>
      </c>
      <c r="H907" s="1160"/>
      <c r="I907" s="1328" t="s">
        <v>5810</v>
      </c>
      <c r="J907" s="669">
        <v>14</v>
      </c>
      <c r="K907" s="669">
        <v>17</v>
      </c>
      <c r="L907" s="1482">
        <v>361</v>
      </c>
      <c r="M907" s="1159"/>
      <c r="N907" s="1159"/>
      <c r="O907" s="1328" t="s">
        <v>5087</v>
      </c>
      <c r="P907" s="1159"/>
      <c r="Q907" s="1154"/>
      <c r="R907" s="1154"/>
      <c r="S907" s="3967" t="s">
        <v>5388</v>
      </c>
      <c r="T907" s="1154"/>
      <c r="U907" s="1154"/>
    </row>
    <row r="908" spans="1:21" s="836" customFormat="1">
      <c r="A908" s="839">
        <v>924</v>
      </c>
      <c r="B908" s="1159"/>
      <c r="C908" s="1324" t="s">
        <v>6061</v>
      </c>
      <c r="D908" s="1160"/>
      <c r="E908" s="1160"/>
      <c r="F908" s="1160"/>
      <c r="G908" s="1720" t="s">
        <v>7685</v>
      </c>
      <c r="H908" s="1160"/>
      <c r="I908" s="1328" t="s">
        <v>5810</v>
      </c>
      <c r="J908" s="669">
        <v>14</v>
      </c>
      <c r="K908" s="669">
        <v>19</v>
      </c>
      <c r="L908" s="1482">
        <v>136.5</v>
      </c>
      <c r="M908" s="1159"/>
      <c r="N908" s="1159"/>
      <c r="O908" s="1328" t="s">
        <v>5087</v>
      </c>
      <c r="P908" s="1159"/>
      <c r="Q908" s="1154"/>
      <c r="R908" s="1154"/>
      <c r="S908" s="3967"/>
      <c r="T908" s="1154"/>
      <c r="U908" s="1154"/>
    </row>
    <row r="909" spans="1:21" s="836" customFormat="1" ht="110.25">
      <c r="A909" s="839">
        <v>925</v>
      </c>
      <c r="B909" s="1159"/>
      <c r="C909" s="1324" t="s">
        <v>6062</v>
      </c>
      <c r="D909" s="1160"/>
      <c r="E909" s="1160"/>
      <c r="F909" s="1160"/>
      <c r="G909" s="1720" t="s">
        <v>7685</v>
      </c>
      <c r="H909" s="1160"/>
      <c r="I909" s="1328" t="s">
        <v>5810</v>
      </c>
      <c r="J909" s="669">
        <v>10</v>
      </c>
      <c r="K909" s="669">
        <v>44</v>
      </c>
      <c r="L909" s="1482">
        <v>749</v>
      </c>
      <c r="M909" s="1159"/>
      <c r="N909" s="1159"/>
      <c r="O909" s="666" t="s">
        <v>2450</v>
      </c>
      <c r="P909" s="1159"/>
      <c r="Q909" s="1154"/>
      <c r="R909" s="1154"/>
      <c r="S909" s="1329" t="s">
        <v>5389</v>
      </c>
      <c r="T909" s="1154"/>
      <c r="U909" s="1154"/>
    </row>
    <row r="910" spans="1:21" s="836" customFormat="1" ht="31.5">
      <c r="A910" s="839">
        <v>926</v>
      </c>
      <c r="B910" s="1159"/>
      <c r="C910" s="1324" t="s">
        <v>6063</v>
      </c>
      <c r="D910" s="1160"/>
      <c r="E910" s="1160"/>
      <c r="F910" s="1160"/>
      <c r="G910" s="1720" t="s">
        <v>7685</v>
      </c>
      <c r="H910" s="1160"/>
      <c r="I910" s="1328" t="s">
        <v>5810</v>
      </c>
      <c r="J910" s="1343">
        <v>10</v>
      </c>
      <c r="K910" s="1343">
        <v>7</v>
      </c>
      <c r="L910" s="1478">
        <v>749</v>
      </c>
      <c r="M910" s="1159"/>
      <c r="N910" s="1159"/>
      <c r="O910" s="1328" t="s">
        <v>5333</v>
      </c>
      <c r="P910" s="1159"/>
      <c r="Q910" s="1154"/>
      <c r="R910" s="1154"/>
      <c r="S910" s="3967" t="s">
        <v>5390</v>
      </c>
      <c r="T910" s="1154"/>
      <c r="U910" s="1154"/>
    </row>
    <row r="911" spans="1:21" s="836" customFormat="1" ht="31.5">
      <c r="A911" s="839">
        <v>927</v>
      </c>
      <c r="B911" s="1159"/>
      <c r="C911" s="1324" t="s">
        <v>6063</v>
      </c>
      <c r="D911" s="1160"/>
      <c r="E911" s="1160"/>
      <c r="F911" s="1160"/>
      <c r="G911" s="1720" t="s">
        <v>7685</v>
      </c>
      <c r="H911" s="1160"/>
      <c r="I911" s="1328" t="s">
        <v>5810</v>
      </c>
      <c r="J911" s="1343">
        <v>7</v>
      </c>
      <c r="K911" s="1343">
        <v>589</v>
      </c>
      <c r="L911" s="1478">
        <v>111</v>
      </c>
      <c r="M911" s="1159"/>
      <c r="N911" s="1159"/>
      <c r="O911" s="1328" t="s">
        <v>5333</v>
      </c>
      <c r="P911" s="1159"/>
      <c r="Q911" s="1154"/>
      <c r="R911" s="1154"/>
      <c r="S911" s="3967"/>
      <c r="T911" s="1154"/>
      <c r="U911" s="1154"/>
    </row>
    <row r="912" spans="1:21" s="836" customFormat="1" ht="31.5">
      <c r="A912" s="839">
        <v>928</v>
      </c>
      <c r="B912" s="1159"/>
      <c r="C912" s="1324" t="s">
        <v>6063</v>
      </c>
      <c r="D912" s="1160"/>
      <c r="E912" s="1160"/>
      <c r="F912" s="1160"/>
      <c r="G912" s="1720" t="s">
        <v>7685</v>
      </c>
      <c r="H912" s="1160"/>
      <c r="I912" s="1328" t="s">
        <v>5810</v>
      </c>
      <c r="J912" s="1343">
        <v>7</v>
      </c>
      <c r="K912" s="1343">
        <v>410</v>
      </c>
      <c r="L912" s="1478">
        <v>539</v>
      </c>
      <c r="M912" s="1159"/>
      <c r="N912" s="1159"/>
      <c r="O912" s="1328" t="s">
        <v>5333</v>
      </c>
      <c r="P912" s="1159"/>
      <c r="Q912" s="1154"/>
      <c r="R912" s="1154"/>
      <c r="S912" s="3967"/>
      <c r="T912" s="1154"/>
      <c r="U912" s="1154"/>
    </row>
    <row r="913" spans="1:21" s="836" customFormat="1" ht="31.5">
      <c r="A913" s="839">
        <v>929</v>
      </c>
      <c r="B913" s="1159"/>
      <c r="C913" s="1324" t="s">
        <v>6063</v>
      </c>
      <c r="D913" s="1160"/>
      <c r="E913" s="1160"/>
      <c r="F913" s="1160"/>
      <c r="G913" s="1720" t="s">
        <v>7685</v>
      </c>
      <c r="H913" s="1160"/>
      <c r="I913" s="1328" t="s">
        <v>5810</v>
      </c>
      <c r="J913" s="1343">
        <v>7</v>
      </c>
      <c r="K913" s="1343">
        <v>456</v>
      </c>
      <c r="L913" s="1478">
        <v>279</v>
      </c>
      <c r="M913" s="1159"/>
      <c r="N913" s="1159"/>
      <c r="O913" s="1328" t="s">
        <v>5333</v>
      </c>
      <c r="P913" s="1159"/>
      <c r="Q913" s="1154"/>
      <c r="R913" s="1154"/>
      <c r="S913" s="3967"/>
      <c r="T913" s="1154"/>
      <c r="U913" s="1154"/>
    </row>
    <row r="914" spans="1:21" s="836" customFormat="1" ht="31.5">
      <c r="A914" s="839">
        <v>930</v>
      </c>
      <c r="B914" s="1159"/>
      <c r="C914" s="1324" t="s">
        <v>6063</v>
      </c>
      <c r="D914" s="1160"/>
      <c r="E914" s="1160"/>
      <c r="F914" s="1160"/>
      <c r="G914" s="1720" t="s">
        <v>7685</v>
      </c>
      <c r="H914" s="1160"/>
      <c r="I914" s="1328" t="s">
        <v>5810</v>
      </c>
      <c r="J914" s="1343">
        <v>7</v>
      </c>
      <c r="K914" s="1343">
        <v>452</v>
      </c>
      <c r="L914" s="1478">
        <v>672</v>
      </c>
      <c r="M914" s="1159"/>
      <c r="N914" s="1159"/>
      <c r="O914" s="1328" t="s">
        <v>5333</v>
      </c>
      <c r="P914" s="1159"/>
      <c r="Q914" s="1154"/>
      <c r="R914" s="1154"/>
      <c r="S914" s="3967"/>
      <c r="T914" s="1154"/>
      <c r="U914" s="1154"/>
    </row>
    <row r="915" spans="1:21" s="836" customFormat="1" ht="31.5">
      <c r="A915" s="839">
        <v>931</v>
      </c>
      <c r="B915" s="1159"/>
      <c r="C915" s="1324" t="s">
        <v>6063</v>
      </c>
      <c r="D915" s="1160"/>
      <c r="E915" s="1160"/>
      <c r="F915" s="1160"/>
      <c r="G915" s="1720" t="s">
        <v>7685</v>
      </c>
      <c r="H915" s="1160"/>
      <c r="I915" s="1328" t="s">
        <v>5810</v>
      </c>
      <c r="J915" s="1343">
        <v>7</v>
      </c>
      <c r="K915" s="1343">
        <v>597</v>
      </c>
      <c r="L915" s="1478">
        <v>167</v>
      </c>
      <c r="M915" s="1159"/>
      <c r="N915" s="1159"/>
      <c r="O915" s="1328" t="s">
        <v>5333</v>
      </c>
      <c r="P915" s="1159"/>
      <c r="Q915" s="1154"/>
      <c r="R915" s="1154"/>
      <c r="S915" s="3967"/>
      <c r="T915" s="1154"/>
      <c r="U915" s="1154"/>
    </row>
    <row r="916" spans="1:21" s="836" customFormat="1">
      <c r="A916" s="839">
        <v>932</v>
      </c>
      <c r="B916" s="1159"/>
      <c r="C916" s="1324" t="s">
        <v>6064</v>
      </c>
      <c r="D916" s="1160"/>
      <c r="E916" s="1160"/>
      <c r="F916" s="1160"/>
      <c r="G916" s="1720" t="s">
        <v>7685</v>
      </c>
      <c r="H916" s="1160"/>
      <c r="I916" s="1328" t="s">
        <v>5810</v>
      </c>
      <c r="J916" s="1343">
        <v>10</v>
      </c>
      <c r="K916" s="1343">
        <v>8</v>
      </c>
      <c r="L916" s="1478">
        <v>560</v>
      </c>
      <c r="M916" s="1159"/>
      <c r="N916" s="1159"/>
      <c r="O916" s="1328" t="s">
        <v>1922</v>
      </c>
      <c r="P916" s="1159"/>
      <c r="Q916" s="1154"/>
      <c r="R916" s="1154"/>
      <c r="S916" s="3967" t="s">
        <v>5391</v>
      </c>
      <c r="T916" s="1154"/>
      <c r="U916" s="1154"/>
    </row>
    <row r="917" spans="1:21" s="836" customFormat="1">
      <c r="A917" s="839">
        <v>933</v>
      </c>
      <c r="B917" s="1159"/>
      <c r="C917" s="1324" t="s">
        <v>6064</v>
      </c>
      <c r="D917" s="1160"/>
      <c r="E917" s="1160"/>
      <c r="F917" s="1160"/>
      <c r="G917" s="1720" t="s">
        <v>7685</v>
      </c>
      <c r="H917" s="1160"/>
      <c r="I917" s="1328" t="s">
        <v>5810</v>
      </c>
      <c r="J917" s="1343">
        <v>10</v>
      </c>
      <c r="K917" s="1343">
        <v>9</v>
      </c>
      <c r="L917" s="1478">
        <v>357</v>
      </c>
      <c r="M917" s="1159"/>
      <c r="N917" s="1159"/>
      <c r="O917" s="1328" t="s">
        <v>1922</v>
      </c>
      <c r="P917" s="1159"/>
      <c r="Q917" s="1154"/>
      <c r="R917" s="1154"/>
      <c r="S917" s="3967"/>
      <c r="T917" s="1154"/>
      <c r="U917" s="1154"/>
    </row>
    <row r="918" spans="1:21" s="836" customFormat="1">
      <c r="A918" s="839">
        <v>934</v>
      </c>
      <c r="B918" s="1159"/>
      <c r="C918" s="1324" t="s">
        <v>6064</v>
      </c>
      <c r="D918" s="1160"/>
      <c r="E918" s="1160"/>
      <c r="F918" s="1160"/>
      <c r="G918" s="1720" t="s">
        <v>7685</v>
      </c>
      <c r="H918" s="1160"/>
      <c r="I918" s="1328" t="s">
        <v>5810</v>
      </c>
      <c r="J918" s="1343">
        <v>10</v>
      </c>
      <c r="K918" s="1343">
        <v>527</v>
      </c>
      <c r="L918" s="1478">
        <v>630</v>
      </c>
      <c r="M918" s="1159"/>
      <c r="N918" s="1159"/>
      <c r="O918" s="1328" t="s">
        <v>1922</v>
      </c>
      <c r="P918" s="1159"/>
      <c r="Q918" s="1154"/>
      <c r="R918" s="1154"/>
      <c r="S918" s="3967"/>
      <c r="T918" s="1154"/>
      <c r="U918" s="1154"/>
    </row>
    <row r="919" spans="1:21" s="836" customFormat="1">
      <c r="A919" s="839">
        <v>935</v>
      </c>
      <c r="B919" s="1159"/>
      <c r="C919" s="1324" t="s">
        <v>6064</v>
      </c>
      <c r="D919" s="1160"/>
      <c r="E919" s="1160"/>
      <c r="F919" s="1160"/>
      <c r="G919" s="1720" t="s">
        <v>7685</v>
      </c>
      <c r="H919" s="1160"/>
      <c r="I919" s="1328" t="s">
        <v>5810</v>
      </c>
      <c r="J919" s="1343">
        <v>10</v>
      </c>
      <c r="K919" s="1343">
        <v>521</v>
      </c>
      <c r="L919" s="1478">
        <v>600</v>
      </c>
      <c r="M919" s="1159"/>
      <c r="N919" s="1159"/>
      <c r="O919" s="1328" t="s">
        <v>1922</v>
      </c>
      <c r="P919" s="1159"/>
      <c r="Q919" s="1154"/>
      <c r="R919" s="1154"/>
      <c r="S919" s="3967"/>
      <c r="T919" s="1154"/>
      <c r="U919" s="1154"/>
    </row>
    <row r="920" spans="1:21" s="836" customFormat="1">
      <c r="A920" s="839">
        <v>936</v>
      </c>
      <c r="B920" s="1159"/>
      <c r="C920" s="1324" t="s">
        <v>6064</v>
      </c>
      <c r="D920" s="1160"/>
      <c r="E920" s="1160"/>
      <c r="F920" s="1160"/>
      <c r="G920" s="1720" t="s">
        <v>7685</v>
      </c>
      <c r="H920" s="1160"/>
      <c r="I920" s="1328" t="s">
        <v>5810</v>
      </c>
      <c r="J920" s="1344">
        <v>10</v>
      </c>
      <c r="K920" s="1344">
        <v>178</v>
      </c>
      <c r="L920" s="1488">
        <v>1088</v>
      </c>
      <c r="M920" s="1159"/>
      <c r="N920" s="1159"/>
      <c r="O920" s="1334" t="s">
        <v>1922</v>
      </c>
      <c r="P920" s="1159"/>
      <c r="Q920" s="1154"/>
      <c r="R920" s="1154"/>
      <c r="S920" s="3967"/>
      <c r="T920" s="1154"/>
      <c r="U920" s="1154"/>
    </row>
    <row r="921" spans="1:21" s="836" customFormat="1">
      <c r="A921" s="839">
        <v>937</v>
      </c>
      <c r="B921" s="1159"/>
      <c r="C921" s="1324" t="s">
        <v>6064</v>
      </c>
      <c r="D921" s="1160"/>
      <c r="E921" s="1160"/>
      <c r="F921" s="1160"/>
      <c r="G921" s="1720" t="s">
        <v>7685</v>
      </c>
      <c r="H921" s="1160"/>
      <c r="I921" s="1328" t="s">
        <v>5810</v>
      </c>
      <c r="J921" s="1344">
        <v>10</v>
      </c>
      <c r="K921" s="1344">
        <v>179</v>
      </c>
      <c r="L921" s="1488">
        <v>320</v>
      </c>
      <c r="M921" s="1159"/>
      <c r="N921" s="1159"/>
      <c r="O921" s="1334" t="s">
        <v>1922</v>
      </c>
      <c r="P921" s="1159"/>
      <c r="Q921" s="1154"/>
      <c r="R921" s="1154"/>
      <c r="S921" s="3967"/>
      <c r="T921" s="1154"/>
      <c r="U921" s="1154"/>
    </row>
    <row r="922" spans="1:21" s="836" customFormat="1">
      <c r="A922" s="839">
        <v>938</v>
      </c>
      <c r="B922" s="1159"/>
      <c r="C922" s="1324" t="s">
        <v>6064</v>
      </c>
      <c r="D922" s="1160"/>
      <c r="E922" s="1160"/>
      <c r="F922" s="1160"/>
      <c r="G922" s="1720" t="s">
        <v>7685</v>
      </c>
      <c r="H922" s="1160"/>
      <c r="I922" s="1328" t="s">
        <v>5810</v>
      </c>
      <c r="J922" s="1344">
        <v>10</v>
      </c>
      <c r="K922" s="1344">
        <v>180</v>
      </c>
      <c r="L922" s="1488">
        <v>760</v>
      </c>
      <c r="M922" s="1159"/>
      <c r="N922" s="1159"/>
      <c r="O922" s="1334" t="s">
        <v>1922</v>
      </c>
      <c r="P922" s="1159"/>
      <c r="Q922" s="1154"/>
      <c r="R922" s="1154"/>
      <c r="S922" s="3967"/>
      <c r="T922" s="1154"/>
      <c r="U922" s="1154"/>
    </row>
    <row r="923" spans="1:21" s="836" customFormat="1">
      <c r="A923" s="839">
        <v>939</v>
      </c>
      <c r="B923" s="1159"/>
      <c r="C923" s="1324" t="s">
        <v>6064</v>
      </c>
      <c r="D923" s="1160"/>
      <c r="E923" s="1160"/>
      <c r="F923" s="1160"/>
      <c r="G923" s="1720" t="s">
        <v>7685</v>
      </c>
      <c r="H923" s="1160"/>
      <c r="I923" s="1328" t="s">
        <v>5810</v>
      </c>
      <c r="J923" s="1344">
        <v>10</v>
      </c>
      <c r="K923" s="1344">
        <v>256</v>
      </c>
      <c r="L923" s="1488">
        <v>503</v>
      </c>
      <c r="M923" s="1159"/>
      <c r="N923" s="1159"/>
      <c r="O923" s="1334" t="s">
        <v>1922</v>
      </c>
      <c r="P923" s="1159"/>
      <c r="Q923" s="1154"/>
      <c r="R923" s="1154"/>
      <c r="S923" s="3967"/>
      <c r="T923" s="1154"/>
      <c r="U923" s="1154"/>
    </row>
    <row r="924" spans="1:21" s="836" customFormat="1">
      <c r="A924" s="839">
        <v>940</v>
      </c>
      <c r="B924" s="1159"/>
      <c r="C924" s="1324" t="s">
        <v>6064</v>
      </c>
      <c r="D924" s="1160"/>
      <c r="E924" s="1160"/>
      <c r="F924" s="1160"/>
      <c r="G924" s="1720" t="s">
        <v>7685</v>
      </c>
      <c r="H924" s="1160"/>
      <c r="I924" s="1328" t="s">
        <v>5810</v>
      </c>
      <c r="J924" s="1344">
        <v>10</v>
      </c>
      <c r="K924" s="1344">
        <v>254</v>
      </c>
      <c r="L924" s="1488">
        <v>270</v>
      </c>
      <c r="M924" s="1159"/>
      <c r="N924" s="1159"/>
      <c r="O924" s="1334" t="s">
        <v>5386</v>
      </c>
      <c r="P924" s="1159"/>
      <c r="Q924" s="1154"/>
      <c r="R924" s="1154"/>
      <c r="S924" s="3967" t="s">
        <v>5391</v>
      </c>
      <c r="T924" s="1154"/>
      <c r="U924" s="1154"/>
    </row>
    <row r="925" spans="1:21" s="836" customFormat="1">
      <c r="A925" s="839">
        <v>941</v>
      </c>
      <c r="B925" s="1159"/>
      <c r="C925" s="1324" t="s">
        <v>6064</v>
      </c>
      <c r="D925" s="1160"/>
      <c r="E925" s="1160"/>
      <c r="F925" s="1160"/>
      <c r="G925" s="1720" t="s">
        <v>7685</v>
      </c>
      <c r="H925" s="1160"/>
      <c r="I925" s="1328" t="s">
        <v>5810</v>
      </c>
      <c r="J925" s="1344">
        <v>10</v>
      </c>
      <c r="K925" s="1344">
        <v>296</v>
      </c>
      <c r="L925" s="1488">
        <v>396</v>
      </c>
      <c r="M925" s="1159"/>
      <c r="N925" s="1159"/>
      <c r="O925" s="1334" t="s">
        <v>5386</v>
      </c>
      <c r="P925" s="1159"/>
      <c r="Q925" s="1154"/>
      <c r="R925" s="1154"/>
      <c r="S925" s="3967"/>
      <c r="T925" s="1154"/>
      <c r="U925" s="1154"/>
    </row>
    <row r="926" spans="1:21" s="836" customFormat="1">
      <c r="A926" s="839">
        <v>942</v>
      </c>
      <c r="B926" s="1159"/>
      <c r="C926" s="1324" t="s">
        <v>6064</v>
      </c>
      <c r="D926" s="1160"/>
      <c r="E926" s="1160"/>
      <c r="F926" s="1160"/>
      <c r="G926" s="1720" t="s">
        <v>7685</v>
      </c>
      <c r="H926" s="1160"/>
      <c r="I926" s="1328" t="s">
        <v>5810</v>
      </c>
      <c r="J926" s="1344">
        <v>10</v>
      </c>
      <c r="K926" s="1344">
        <v>217</v>
      </c>
      <c r="L926" s="1488">
        <v>793</v>
      </c>
      <c r="M926" s="1159"/>
      <c r="N926" s="1159"/>
      <c r="O926" s="1334" t="s">
        <v>5386</v>
      </c>
      <c r="P926" s="1159"/>
      <c r="Q926" s="1154"/>
      <c r="R926" s="1154"/>
      <c r="S926" s="3967"/>
      <c r="T926" s="1154"/>
      <c r="U926" s="1154"/>
    </row>
    <row r="927" spans="1:21" s="836" customFormat="1">
      <c r="A927" s="839">
        <v>943</v>
      </c>
      <c r="B927" s="1159"/>
      <c r="C927" s="1324" t="s">
        <v>6064</v>
      </c>
      <c r="D927" s="1160"/>
      <c r="E927" s="1160"/>
      <c r="F927" s="1160"/>
      <c r="G927" s="1720" t="s">
        <v>7685</v>
      </c>
      <c r="H927" s="1160"/>
      <c r="I927" s="1328" t="s">
        <v>5810</v>
      </c>
      <c r="J927" s="1343">
        <v>10</v>
      </c>
      <c r="K927" s="1343">
        <v>603</v>
      </c>
      <c r="L927" s="1478">
        <v>177</v>
      </c>
      <c r="M927" s="1159"/>
      <c r="N927" s="1159"/>
      <c r="O927" s="1328" t="s">
        <v>5386</v>
      </c>
      <c r="P927" s="1159"/>
      <c r="Q927" s="1154"/>
      <c r="R927" s="1154"/>
      <c r="S927" s="3967"/>
      <c r="T927" s="1154"/>
      <c r="U927" s="1154"/>
    </row>
    <row r="928" spans="1:21" s="836" customFormat="1">
      <c r="A928" s="839">
        <v>944</v>
      </c>
      <c r="B928" s="1159"/>
      <c r="C928" s="1324" t="s">
        <v>6064</v>
      </c>
      <c r="D928" s="1160"/>
      <c r="E928" s="1160"/>
      <c r="F928" s="1160"/>
      <c r="G928" s="1720" t="s">
        <v>7685</v>
      </c>
      <c r="H928" s="1160"/>
      <c r="I928" s="1328" t="s">
        <v>5810</v>
      </c>
      <c r="J928" s="1344">
        <v>10</v>
      </c>
      <c r="K928" s="1344">
        <v>297</v>
      </c>
      <c r="L928" s="1488">
        <v>352</v>
      </c>
      <c r="M928" s="1159"/>
      <c r="N928" s="1159"/>
      <c r="O928" s="1334" t="s">
        <v>5386</v>
      </c>
      <c r="P928" s="1159"/>
      <c r="Q928" s="1154"/>
      <c r="R928" s="1154"/>
      <c r="S928" s="3967"/>
      <c r="T928" s="1154"/>
      <c r="U928" s="1154"/>
    </row>
    <row r="929" spans="1:21" s="836" customFormat="1">
      <c r="A929" s="839">
        <v>945</v>
      </c>
      <c r="B929" s="1159"/>
      <c r="C929" s="1324" t="s">
        <v>6064</v>
      </c>
      <c r="D929" s="1160"/>
      <c r="E929" s="1160"/>
      <c r="F929" s="1160"/>
      <c r="G929" s="1720" t="s">
        <v>7685</v>
      </c>
      <c r="H929" s="1160"/>
      <c r="I929" s="1328" t="s">
        <v>5810</v>
      </c>
      <c r="J929" s="1343">
        <v>7</v>
      </c>
      <c r="K929" s="1343">
        <v>458</v>
      </c>
      <c r="L929" s="1478">
        <v>540</v>
      </c>
      <c r="M929" s="1159"/>
      <c r="N929" s="1159"/>
      <c r="O929" s="1328" t="s">
        <v>5386</v>
      </c>
      <c r="P929" s="1159"/>
      <c r="Q929" s="1154"/>
      <c r="R929" s="1154"/>
      <c r="S929" s="3967"/>
      <c r="T929" s="1154"/>
      <c r="U929" s="1154"/>
    </row>
    <row r="930" spans="1:21" s="836" customFormat="1">
      <c r="A930" s="839">
        <v>946</v>
      </c>
      <c r="B930" s="1159"/>
      <c r="C930" s="1324" t="s">
        <v>6064</v>
      </c>
      <c r="D930" s="1160"/>
      <c r="E930" s="1160"/>
      <c r="F930" s="1160"/>
      <c r="G930" s="1720" t="s">
        <v>7685</v>
      </c>
      <c r="H930" s="1160"/>
      <c r="I930" s="1328" t="s">
        <v>5810</v>
      </c>
      <c r="J930" s="1343">
        <v>7</v>
      </c>
      <c r="K930" s="1343">
        <v>516</v>
      </c>
      <c r="L930" s="1478">
        <v>1024</v>
      </c>
      <c r="M930" s="1159"/>
      <c r="N930" s="1159"/>
      <c r="O930" s="1328" t="s">
        <v>5386</v>
      </c>
      <c r="P930" s="1159"/>
      <c r="Q930" s="1154"/>
      <c r="R930" s="1154"/>
      <c r="S930" s="3967"/>
      <c r="T930" s="1154"/>
      <c r="U930" s="1154"/>
    </row>
    <row r="931" spans="1:21" s="836" customFormat="1">
      <c r="A931" s="839">
        <v>947</v>
      </c>
      <c r="B931" s="1159"/>
      <c r="C931" s="1324" t="s">
        <v>6064</v>
      </c>
      <c r="D931" s="1160"/>
      <c r="E931" s="1160"/>
      <c r="F931" s="1160"/>
      <c r="G931" s="1720" t="s">
        <v>7685</v>
      </c>
      <c r="H931" s="1160"/>
      <c r="I931" s="1328" t="s">
        <v>5810</v>
      </c>
      <c r="J931" s="1343">
        <v>7</v>
      </c>
      <c r="K931" s="1343">
        <v>451</v>
      </c>
      <c r="L931" s="1478">
        <v>968</v>
      </c>
      <c r="M931" s="1159"/>
      <c r="N931" s="1159"/>
      <c r="O931" s="1328" t="s">
        <v>5386</v>
      </c>
      <c r="P931" s="1159"/>
      <c r="Q931" s="1154"/>
      <c r="R931" s="1154"/>
      <c r="S931" s="3967"/>
      <c r="T931" s="1154"/>
      <c r="U931" s="1154"/>
    </row>
    <row r="932" spans="1:21" s="836" customFormat="1">
      <c r="A932" s="839">
        <v>948</v>
      </c>
      <c r="B932" s="1159"/>
      <c r="C932" s="1324" t="s">
        <v>6064</v>
      </c>
      <c r="D932" s="1160"/>
      <c r="E932" s="1160"/>
      <c r="F932" s="1160"/>
      <c r="G932" s="1720" t="s">
        <v>7685</v>
      </c>
      <c r="H932" s="1160"/>
      <c r="I932" s="1328" t="s">
        <v>5810</v>
      </c>
      <c r="J932" s="1343">
        <v>7</v>
      </c>
      <c r="K932" s="1343">
        <v>457</v>
      </c>
      <c r="L932" s="1478">
        <v>890</v>
      </c>
      <c r="M932" s="1159"/>
      <c r="N932" s="1159"/>
      <c r="O932" s="1328" t="s">
        <v>5386</v>
      </c>
      <c r="P932" s="1159"/>
      <c r="Q932" s="1154"/>
      <c r="R932" s="1154"/>
      <c r="S932" s="3967"/>
      <c r="T932" s="1154"/>
      <c r="U932" s="1154"/>
    </row>
    <row r="933" spans="1:21" s="836" customFormat="1" ht="47.25">
      <c r="A933" s="839">
        <v>949</v>
      </c>
      <c r="B933" s="1159"/>
      <c r="C933" s="1324" t="s">
        <v>6065</v>
      </c>
      <c r="D933" s="1160"/>
      <c r="E933" s="1160"/>
      <c r="F933" s="1160"/>
      <c r="G933" s="1720" t="s">
        <v>7685</v>
      </c>
      <c r="H933" s="1160"/>
      <c r="I933" s="1328" t="s">
        <v>5810</v>
      </c>
      <c r="J933" s="1344">
        <v>10</v>
      </c>
      <c r="K933" s="1344">
        <v>172</v>
      </c>
      <c r="L933" s="1488">
        <v>457</v>
      </c>
      <c r="M933" s="1159"/>
      <c r="N933" s="1159"/>
      <c r="O933" s="1334" t="s">
        <v>1922</v>
      </c>
      <c r="P933" s="1159"/>
      <c r="Q933" s="1154"/>
      <c r="R933" s="1154"/>
      <c r="S933" s="3967" t="s">
        <v>5393</v>
      </c>
      <c r="T933" s="1154"/>
      <c r="U933" s="1154"/>
    </row>
    <row r="934" spans="1:21" s="836" customFormat="1" ht="47.25">
      <c r="A934" s="839">
        <v>950</v>
      </c>
      <c r="B934" s="1159"/>
      <c r="C934" s="1324" t="s">
        <v>6065</v>
      </c>
      <c r="D934" s="1160"/>
      <c r="E934" s="1160"/>
      <c r="F934" s="1160"/>
      <c r="G934" s="1720" t="s">
        <v>7685</v>
      </c>
      <c r="H934" s="1160"/>
      <c r="I934" s="1328" t="s">
        <v>5810</v>
      </c>
      <c r="J934" s="1344">
        <v>10</v>
      </c>
      <c r="K934" s="1344">
        <v>528</v>
      </c>
      <c r="L934" s="1488">
        <v>760</v>
      </c>
      <c r="M934" s="1159"/>
      <c r="N934" s="1159"/>
      <c r="O934" s="1334" t="s">
        <v>1922</v>
      </c>
      <c r="P934" s="1159"/>
      <c r="Q934" s="1154"/>
      <c r="R934" s="1154"/>
      <c r="S934" s="3967"/>
      <c r="T934" s="1154"/>
      <c r="U934" s="1154"/>
    </row>
    <row r="935" spans="1:21" s="836" customFormat="1" ht="47.25">
      <c r="A935" s="839">
        <v>951</v>
      </c>
      <c r="B935" s="1159"/>
      <c r="C935" s="1324" t="s">
        <v>6065</v>
      </c>
      <c r="D935" s="1160"/>
      <c r="E935" s="1160"/>
      <c r="F935" s="1160"/>
      <c r="G935" s="1720" t="s">
        <v>7685</v>
      </c>
      <c r="H935" s="1160"/>
      <c r="I935" s="1328" t="s">
        <v>5810</v>
      </c>
      <c r="J935" s="1344">
        <v>10</v>
      </c>
      <c r="K935" s="1344">
        <v>218</v>
      </c>
      <c r="L935" s="1488">
        <v>1168</v>
      </c>
      <c r="M935" s="1159"/>
      <c r="N935" s="1159"/>
      <c r="O935" s="1334" t="s">
        <v>1922</v>
      </c>
      <c r="P935" s="1159"/>
      <c r="Q935" s="1154"/>
      <c r="R935" s="1154"/>
      <c r="S935" s="3967"/>
      <c r="T935" s="1154"/>
      <c r="U935" s="1154"/>
    </row>
    <row r="936" spans="1:21" s="836" customFormat="1" ht="47.25">
      <c r="A936" s="839">
        <v>952</v>
      </c>
      <c r="B936" s="1159"/>
      <c r="C936" s="1324" t="s">
        <v>6065</v>
      </c>
      <c r="D936" s="1160"/>
      <c r="E936" s="1160"/>
      <c r="F936" s="1160"/>
      <c r="G936" s="1720" t="s">
        <v>7685</v>
      </c>
      <c r="H936" s="1160"/>
      <c r="I936" s="1328" t="s">
        <v>5810</v>
      </c>
      <c r="J936" s="1344">
        <v>10</v>
      </c>
      <c r="K936" s="1344">
        <v>177</v>
      </c>
      <c r="L936" s="1488">
        <v>864</v>
      </c>
      <c r="M936" s="1159"/>
      <c r="N936" s="1159"/>
      <c r="O936" s="1334" t="s">
        <v>1922</v>
      </c>
      <c r="P936" s="1159"/>
      <c r="Q936" s="1154"/>
      <c r="R936" s="1154"/>
      <c r="S936" s="3967"/>
      <c r="T936" s="1154"/>
      <c r="U936" s="1154"/>
    </row>
    <row r="937" spans="1:21" s="836" customFormat="1" ht="47.25">
      <c r="A937" s="839">
        <v>953</v>
      </c>
      <c r="B937" s="1159"/>
      <c r="C937" s="1324" t="s">
        <v>6065</v>
      </c>
      <c r="D937" s="1160"/>
      <c r="E937" s="1160"/>
      <c r="F937" s="1160"/>
      <c r="G937" s="1720" t="s">
        <v>7685</v>
      </c>
      <c r="H937" s="1160"/>
      <c r="I937" s="1328" t="s">
        <v>5810</v>
      </c>
      <c r="J937" s="1344">
        <v>10</v>
      </c>
      <c r="K937" s="1344">
        <v>253</v>
      </c>
      <c r="L937" s="1488">
        <v>672</v>
      </c>
      <c r="M937" s="1159"/>
      <c r="N937" s="1159"/>
      <c r="O937" s="1334" t="s">
        <v>1922</v>
      </c>
      <c r="P937" s="1159"/>
      <c r="Q937" s="1154"/>
      <c r="R937" s="1154"/>
      <c r="S937" s="3967"/>
      <c r="T937" s="1154"/>
      <c r="U937" s="1154"/>
    </row>
    <row r="938" spans="1:21" s="836" customFormat="1" ht="47.25">
      <c r="A938" s="839">
        <v>954</v>
      </c>
      <c r="B938" s="1159"/>
      <c r="C938" s="1324" t="s">
        <v>6065</v>
      </c>
      <c r="D938" s="1160"/>
      <c r="E938" s="1160"/>
      <c r="F938" s="1160"/>
      <c r="G938" s="1720" t="s">
        <v>7685</v>
      </c>
      <c r="H938" s="1160"/>
      <c r="I938" s="1328" t="s">
        <v>5810</v>
      </c>
      <c r="J938" s="1344">
        <v>10</v>
      </c>
      <c r="K938" s="1344">
        <v>252</v>
      </c>
      <c r="L938" s="1488">
        <v>826</v>
      </c>
      <c r="M938" s="1159"/>
      <c r="N938" s="1159"/>
      <c r="O938" s="1334" t="s">
        <v>1922</v>
      </c>
      <c r="P938" s="1159"/>
      <c r="Q938" s="1154"/>
      <c r="R938" s="1154"/>
      <c r="S938" s="3967"/>
      <c r="T938" s="1154"/>
      <c r="U938" s="1154"/>
    </row>
    <row r="939" spans="1:21" s="836" customFormat="1" ht="47.25">
      <c r="A939" s="839">
        <v>955</v>
      </c>
      <c r="B939" s="1159"/>
      <c r="C939" s="1324" t="s">
        <v>6065</v>
      </c>
      <c r="D939" s="1160"/>
      <c r="E939" s="1160"/>
      <c r="F939" s="1160"/>
      <c r="G939" s="1720" t="s">
        <v>7685</v>
      </c>
      <c r="H939" s="1160"/>
      <c r="I939" s="1328" t="s">
        <v>5810</v>
      </c>
      <c r="J939" s="1344">
        <v>10</v>
      </c>
      <c r="K939" s="1344">
        <v>247</v>
      </c>
      <c r="L939" s="1488">
        <v>972</v>
      </c>
      <c r="M939" s="1159"/>
      <c r="N939" s="1159"/>
      <c r="O939" s="1334" t="s">
        <v>1922</v>
      </c>
      <c r="P939" s="1159"/>
      <c r="Q939" s="1154"/>
      <c r="R939" s="1154"/>
      <c r="S939" s="3967"/>
      <c r="T939" s="1154"/>
      <c r="U939" s="1154"/>
    </row>
    <row r="940" spans="1:21" s="836" customFormat="1" ht="47.25">
      <c r="A940" s="839">
        <v>956</v>
      </c>
      <c r="B940" s="1159"/>
      <c r="C940" s="1324" t="s">
        <v>6066</v>
      </c>
      <c r="D940" s="1160"/>
      <c r="E940" s="1160"/>
      <c r="F940" s="1160"/>
      <c r="G940" s="1720" t="s">
        <v>7685</v>
      </c>
      <c r="H940" s="1160"/>
      <c r="I940" s="1328" t="s">
        <v>5810</v>
      </c>
      <c r="J940" s="1343">
        <v>10</v>
      </c>
      <c r="K940" s="1343">
        <v>144</v>
      </c>
      <c r="L940" s="1488">
        <v>236.1</v>
      </c>
      <c r="M940" s="1159"/>
      <c r="N940" s="1159"/>
      <c r="O940" s="1328" t="s">
        <v>1922</v>
      </c>
      <c r="P940" s="1159"/>
      <c r="Q940" s="1154"/>
      <c r="R940" s="1154"/>
      <c r="S940" s="3967" t="s">
        <v>5395</v>
      </c>
      <c r="T940" s="1154"/>
      <c r="U940" s="1154"/>
    </row>
    <row r="941" spans="1:21" s="836" customFormat="1" ht="47.25">
      <c r="A941" s="839">
        <v>957</v>
      </c>
      <c r="B941" s="1159"/>
      <c r="C941" s="1324" t="s">
        <v>6066</v>
      </c>
      <c r="D941" s="1160"/>
      <c r="E941" s="1160"/>
      <c r="F941" s="1160"/>
      <c r="G941" s="1720" t="s">
        <v>7685</v>
      </c>
      <c r="H941" s="1160"/>
      <c r="I941" s="1328" t="s">
        <v>5810</v>
      </c>
      <c r="J941" s="1343">
        <v>10</v>
      </c>
      <c r="K941" s="1343">
        <v>145</v>
      </c>
      <c r="L941" s="1488">
        <v>364</v>
      </c>
      <c r="M941" s="1159"/>
      <c r="N941" s="1159"/>
      <c r="O941" s="1328" t="s">
        <v>1922</v>
      </c>
      <c r="P941" s="1159"/>
      <c r="Q941" s="1154"/>
      <c r="R941" s="1154"/>
      <c r="S941" s="3967"/>
      <c r="T941" s="1154"/>
      <c r="U941" s="1154"/>
    </row>
    <row r="942" spans="1:21" s="836" customFormat="1" ht="47.25">
      <c r="A942" s="839">
        <v>958</v>
      </c>
      <c r="B942" s="1159"/>
      <c r="C942" s="1324" t="s">
        <v>6066</v>
      </c>
      <c r="D942" s="1160"/>
      <c r="E942" s="1160"/>
      <c r="F942" s="1160"/>
      <c r="G942" s="1720" t="s">
        <v>7685</v>
      </c>
      <c r="H942" s="1160"/>
      <c r="I942" s="1328" t="s">
        <v>5810</v>
      </c>
      <c r="J942" s="1343">
        <v>10</v>
      </c>
      <c r="K942" s="1343">
        <v>146</v>
      </c>
      <c r="L942" s="1488">
        <v>1014.1</v>
      </c>
      <c r="M942" s="1159"/>
      <c r="N942" s="1159"/>
      <c r="O942" s="1328" t="s">
        <v>1922</v>
      </c>
      <c r="P942" s="1159"/>
      <c r="Q942" s="1154"/>
      <c r="R942" s="1154"/>
      <c r="S942" s="3967"/>
      <c r="T942" s="1154"/>
      <c r="U942" s="1154"/>
    </row>
    <row r="943" spans="1:21" s="836" customFormat="1" ht="47.25">
      <c r="A943" s="839">
        <v>959</v>
      </c>
      <c r="B943" s="1159"/>
      <c r="C943" s="1324" t="s">
        <v>6066</v>
      </c>
      <c r="D943" s="1160"/>
      <c r="E943" s="1160"/>
      <c r="F943" s="1160"/>
      <c r="G943" s="1720" t="s">
        <v>7685</v>
      </c>
      <c r="H943" s="1160"/>
      <c r="I943" s="1328" t="s">
        <v>5810</v>
      </c>
      <c r="J943" s="1343">
        <v>10</v>
      </c>
      <c r="K943" s="1343">
        <v>170</v>
      </c>
      <c r="L943" s="1488">
        <v>47.9</v>
      </c>
      <c r="M943" s="1159"/>
      <c r="N943" s="1159"/>
      <c r="O943" s="1328" t="s">
        <v>1922</v>
      </c>
      <c r="P943" s="1159"/>
      <c r="Q943" s="1154"/>
      <c r="R943" s="1154"/>
      <c r="S943" s="3967"/>
      <c r="T943" s="1154"/>
      <c r="U943" s="1154"/>
    </row>
    <row r="944" spans="1:21" s="836" customFormat="1" ht="47.25">
      <c r="A944" s="839">
        <v>960</v>
      </c>
      <c r="B944" s="1159"/>
      <c r="C944" s="1324" t="s">
        <v>6066</v>
      </c>
      <c r="D944" s="1160"/>
      <c r="E944" s="1160"/>
      <c r="F944" s="1160"/>
      <c r="G944" s="1720" t="s">
        <v>7685</v>
      </c>
      <c r="H944" s="1160"/>
      <c r="I944" s="1328" t="s">
        <v>5810</v>
      </c>
      <c r="J944" s="1343">
        <v>10</v>
      </c>
      <c r="K944" s="1343">
        <v>171</v>
      </c>
      <c r="L944" s="1488">
        <v>10.4</v>
      </c>
      <c r="M944" s="1159"/>
      <c r="N944" s="1159"/>
      <c r="O944" s="1328" t="s">
        <v>1922</v>
      </c>
      <c r="P944" s="1159"/>
      <c r="Q944" s="1154"/>
      <c r="R944" s="1154"/>
      <c r="S944" s="3967"/>
      <c r="T944" s="1154"/>
      <c r="U944" s="1154"/>
    </row>
    <row r="945" spans="1:21" s="836" customFormat="1" ht="47.25">
      <c r="A945" s="839">
        <v>961</v>
      </c>
      <c r="B945" s="1159"/>
      <c r="C945" s="1324" t="s">
        <v>6066</v>
      </c>
      <c r="D945" s="1160"/>
      <c r="E945" s="1160"/>
      <c r="F945" s="1160"/>
      <c r="G945" s="1720" t="s">
        <v>7685</v>
      </c>
      <c r="H945" s="1160"/>
      <c r="I945" s="1328" t="s">
        <v>5810</v>
      </c>
      <c r="J945" s="1343">
        <v>10</v>
      </c>
      <c r="K945" s="1343">
        <v>175</v>
      </c>
      <c r="L945" s="1488">
        <v>22.7</v>
      </c>
      <c r="M945" s="1159"/>
      <c r="N945" s="1159"/>
      <c r="O945" s="1328" t="s">
        <v>1922</v>
      </c>
      <c r="P945" s="1159"/>
      <c r="Q945" s="1154"/>
      <c r="R945" s="1154"/>
      <c r="S945" s="3967"/>
      <c r="T945" s="1154"/>
      <c r="U945" s="1154"/>
    </row>
    <row r="946" spans="1:21" s="836" customFormat="1">
      <c r="A946" s="839">
        <v>962</v>
      </c>
      <c r="B946" s="1159"/>
      <c r="C946" s="1324" t="s">
        <v>6067</v>
      </c>
      <c r="D946" s="1160"/>
      <c r="E946" s="1160"/>
      <c r="F946" s="1160"/>
      <c r="G946" s="1720" t="s">
        <v>7685</v>
      </c>
      <c r="H946" s="1160"/>
      <c r="I946" s="1328" t="s">
        <v>5810</v>
      </c>
      <c r="J946" s="1344">
        <v>10</v>
      </c>
      <c r="K946" s="1344">
        <v>143</v>
      </c>
      <c r="L946" s="1488">
        <v>1223</v>
      </c>
      <c r="M946" s="1159"/>
      <c r="N946" s="1159"/>
      <c r="O946" s="1334" t="s">
        <v>1922</v>
      </c>
      <c r="P946" s="1159"/>
      <c r="Q946" s="1154"/>
      <c r="R946" s="1154"/>
      <c r="S946" s="3967" t="s">
        <v>5402</v>
      </c>
      <c r="T946" s="1154"/>
      <c r="U946" s="1154"/>
    </row>
    <row r="947" spans="1:21" s="836" customFormat="1">
      <c r="A947" s="839">
        <v>963</v>
      </c>
      <c r="B947" s="1159"/>
      <c r="C947" s="1324" t="s">
        <v>6067</v>
      </c>
      <c r="D947" s="1160"/>
      <c r="E947" s="1160"/>
      <c r="F947" s="1160"/>
      <c r="G947" s="1720" t="s">
        <v>7685</v>
      </c>
      <c r="H947" s="1160"/>
      <c r="I947" s="1328" t="s">
        <v>5810</v>
      </c>
      <c r="J947" s="1344">
        <v>10</v>
      </c>
      <c r="K947" s="1344">
        <v>176</v>
      </c>
      <c r="L947" s="1488">
        <v>917</v>
      </c>
      <c r="M947" s="1159"/>
      <c r="N947" s="1159"/>
      <c r="O947" s="1334" t="s">
        <v>1922</v>
      </c>
      <c r="P947" s="1159"/>
      <c r="Q947" s="1154"/>
      <c r="R947" s="1154"/>
      <c r="S947" s="3967"/>
      <c r="T947" s="1154"/>
      <c r="U947" s="1154"/>
    </row>
    <row r="948" spans="1:21" s="836" customFormat="1" ht="47.25">
      <c r="A948" s="839">
        <v>964</v>
      </c>
      <c r="B948" s="1159"/>
      <c r="C948" s="1324" t="s">
        <v>6068</v>
      </c>
      <c r="D948" s="1160"/>
      <c r="E948" s="1160"/>
      <c r="F948" s="1160"/>
      <c r="G948" s="1720" t="s">
        <v>7685</v>
      </c>
      <c r="H948" s="1160"/>
      <c r="I948" s="1328" t="s">
        <v>5810</v>
      </c>
      <c r="J948" s="1344">
        <v>10</v>
      </c>
      <c r="K948" s="1344">
        <v>173</v>
      </c>
      <c r="L948" s="1488">
        <v>915</v>
      </c>
      <c r="M948" s="1159"/>
      <c r="N948" s="1159"/>
      <c r="O948" s="1334" t="s">
        <v>1922</v>
      </c>
      <c r="P948" s="1159"/>
      <c r="Q948" s="1154"/>
      <c r="R948" s="1154"/>
      <c r="S948" s="3967" t="s">
        <v>5403</v>
      </c>
      <c r="T948" s="1154"/>
      <c r="U948" s="1154"/>
    </row>
    <row r="949" spans="1:21" s="836" customFormat="1" ht="47.25">
      <c r="A949" s="839">
        <v>965</v>
      </c>
      <c r="B949" s="1159"/>
      <c r="C949" s="1324" t="s">
        <v>6068</v>
      </c>
      <c r="D949" s="1160"/>
      <c r="E949" s="1160"/>
      <c r="F949" s="1160"/>
      <c r="G949" s="1720" t="s">
        <v>7685</v>
      </c>
      <c r="H949" s="1160"/>
      <c r="I949" s="1328" t="s">
        <v>5810</v>
      </c>
      <c r="J949" s="1344">
        <v>10</v>
      </c>
      <c r="K949" s="1344">
        <v>174</v>
      </c>
      <c r="L949" s="1488">
        <v>845</v>
      </c>
      <c r="M949" s="1159"/>
      <c r="N949" s="1159"/>
      <c r="O949" s="1334" t="s">
        <v>1922</v>
      </c>
      <c r="P949" s="1159"/>
      <c r="Q949" s="1154"/>
      <c r="R949" s="1154"/>
      <c r="S949" s="3967"/>
      <c r="T949" s="1154"/>
      <c r="U949" s="1154"/>
    </row>
    <row r="950" spans="1:21" s="836" customFormat="1">
      <c r="A950" s="839">
        <v>966</v>
      </c>
      <c r="B950" s="1159"/>
      <c r="C950" s="1324" t="s">
        <v>6069</v>
      </c>
      <c r="D950" s="1160"/>
      <c r="E950" s="1160"/>
      <c r="F950" s="1160"/>
      <c r="G950" s="1720" t="s">
        <v>7685</v>
      </c>
      <c r="H950" s="1160"/>
      <c r="I950" s="1328" t="s">
        <v>5810</v>
      </c>
      <c r="J950" s="1344">
        <v>10</v>
      </c>
      <c r="K950" s="1344">
        <v>591</v>
      </c>
      <c r="L950" s="1488">
        <v>752</v>
      </c>
      <c r="M950" s="1159"/>
      <c r="N950" s="1159"/>
      <c r="O950" s="1334" t="s">
        <v>1922</v>
      </c>
      <c r="P950" s="1159"/>
      <c r="Q950" s="1154"/>
      <c r="R950" s="1154"/>
      <c r="S950" s="3967" t="s">
        <v>5404</v>
      </c>
      <c r="T950" s="1154"/>
      <c r="U950" s="1154"/>
    </row>
    <row r="951" spans="1:21" s="836" customFormat="1">
      <c r="A951" s="839">
        <v>967</v>
      </c>
      <c r="B951" s="1159"/>
      <c r="C951" s="1324" t="s">
        <v>6069</v>
      </c>
      <c r="D951" s="1160"/>
      <c r="E951" s="1160"/>
      <c r="F951" s="1160"/>
      <c r="G951" s="1720" t="s">
        <v>7685</v>
      </c>
      <c r="H951" s="1160"/>
      <c r="I951" s="1328" t="s">
        <v>5810</v>
      </c>
      <c r="J951" s="1344">
        <v>10</v>
      </c>
      <c r="K951" s="1344">
        <v>592</v>
      </c>
      <c r="L951" s="1488">
        <v>696</v>
      </c>
      <c r="M951" s="1159"/>
      <c r="N951" s="1159"/>
      <c r="O951" s="1334" t="s">
        <v>1922</v>
      </c>
      <c r="P951" s="1159"/>
      <c r="Q951" s="1154"/>
      <c r="R951" s="1154"/>
      <c r="S951" s="3967"/>
      <c r="T951" s="1154"/>
      <c r="U951" s="1154"/>
    </row>
    <row r="952" spans="1:21" s="836" customFormat="1">
      <c r="A952" s="839">
        <v>968</v>
      </c>
      <c r="B952" s="1159"/>
      <c r="C952" s="1324" t="s">
        <v>6069</v>
      </c>
      <c r="D952" s="1160"/>
      <c r="E952" s="1160"/>
      <c r="F952" s="1160"/>
      <c r="G952" s="1720" t="s">
        <v>7685</v>
      </c>
      <c r="H952" s="1160"/>
      <c r="I952" s="1328" t="s">
        <v>5810</v>
      </c>
      <c r="J952" s="1343">
        <v>10</v>
      </c>
      <c r="K952" s="1343">
        <v>216</v>
      </c>
      <c r="L952" s="1478">
        <v>246</v>
      </c>
      <c r="M952" s="1159"/>
      <c r="N952" s="1159"/>
      <c r="O952" s="1328" t="s">
        <v>5405</v>
      </c>
      <c r="P952" s="1159"/>
      <c r="Q952" s="1154"/>
      <c r="R952" s="1154"/>
      <c r="S952" s="3967"/>
      <c r="T952" s="1154"/>
      <c r="U952" s="1154"/>
    </row>
    <row r="953" spans="1:21" s="836" customFormat="1">
      <c r="A953" s="839">
        <v>969</v>
      </c>
      <c r="B953" s="1159"/>
      <c r="C953" s="1324" t="s">
        <v>6069</v>
      </c>
      <c r="D953" s="1160"/>
      <c r="E953" s="1160"/>
      <c r="F953" s="1160"/>
      <c r="G953" s="1720" t="s">
        <v>7685</v>
      </c>
      <c r="H953" s="1160"/>
      <c r="I953" s="1328" t="s">
        <v>5810</v>
      </c>
      <c r="J953" s="1343">
        <v>10</v>
      </c>
      <c r="K953" s="1343">
        <v>257</v>
      </c>
      <c r="L953" s="1478">
        <v>125</v>
      </c>
      <c r="M953" s="1159"/>
      <c r="N953" s="1159"/>
      <c r="O953" s="1328" t="s">
        <v>5405</v>
      </c>
      <c r="P953" s="1159"/>
      <c r="Q953" s="1154"/>
      <c r="R953" s="1154"/>
      <c r="S953" s="3967"/>
      <c r="T953" s="1154"/>
      <c r="U953" s="1154"/>
    </row>
    <row r="954" spans="1:21" s="836" customFormat="1">
      <c r="A954" s="839">
        <v>970</v>
      </c>
      <c r="B954" s="1159"/>
      <c r="C954" s="1324" t="s">
        <v>6069</v>
      </c>
      <c r="D954" s="1160"/>
      <c r="E954" s="1160"/>
      <c r="F954" s="1160"/>
      <c r="G954" s="1720" t="s">
        <v>7685</v>
      </c>
      <c r="H954" s="1160"/>
      <c r="I954" s="1328" t="s">
        <v>5810</v>
      </c>
      <c r="J954" s="1344">
        <v>10</v>
      </c>
      <c r="K954" s="1344">
        <v>181</v>
      </c>
      <c r="L954" s="1488">
        <v>891</v>
      </c>
      <c r="M954" s="1159"/>
      <c r="N954" s="1159"/>
      <c r="O954" s="1334" t="s">
        <v>1922</v>
      </c>
      <c r="P954" s="1159"/>
      <c r="Q954" s="1154"/>
      <c r="R954" s="1154"/>
      <c r="S954" s="3967"/>
      <c r="T954" s="1154"/>
      <c r="U954" s="1154"/>
    </row>
    <row r="955" spans="1:21" s="836" customFormat="1" ht="31.5">
      <c r="A955" s="839">
        <v>971</v>
      </c>
      <c r="B955" s="1159"/>
      <c r="C955" s="1324" t="s">
        <v>6070</v>
      </c>
      <c r="D955" s="1160"/>
      <c r="E955" s="1160"/>
      <c r="F955" s="1160"/>
      <c r="G955" s="1720" t="s">
        <v>7685</v>
      </c>
      <c r="H955" s="1160"/>
      <c r="I955" s="1328" t="s">
        <v>5810</v>
      </c>
      <c r="J955" s="1343">
        <v>10</v>
      </c>
      <c r="K955" s="1343">
        <v>489</v>
      </c>
      <c r="L955" s="1478" t="s">
        <v>5406</v>
      </c>
      <c r="M955" s="1159"/>
      <c r="N955" s="1159"/>
      <c r="O955" s="1328" t="s">
        <v>5262</v>
      </c>
      <c r="P955" s="1159"/>
      <c r="Q955" s="1154"/>
      <c r="R955" s="1154"/>
      <c r="S955" s="3967" t="s">
        <v>5407</v>
      </c>
      <c r="T955" s="1154"/>
      <c r="U955" s="1154"/>
    </row>
    <row r="956" spans="1:21" s="836" customFormat="1" ht="31.5">
      <c r="A956" s="839">
        <v>972</v>
      </c>
      <c r="B956" s="1159"/>
      <c r="C956" s="1324" t="s">
        <v>6070</v>
      </c>
      <c r="D956" s="1160"/>
      <c r="E956" s="1160"/>
      <c r="F956" s="1160"/>
      <c r="G956" s="1720" t="s">
        <v>7685</v>
      </c>
      <c r="H956" s="1160"/>
      <c r="I956" s="1328" t="s">
        <v>5810</v>
      </c>
      <c r="J956" s="1343">
        <v>10</v>
      </c>
      <c r="K956" s="1343">
        <v>491</v>
      </c>
      <c r="L956" s="1478">
        <v>656.1</v>
      </c>
      <c r="M956" s="1159"/>
      <c r="N956" s="1159"/>
      <c r="O956" s="1328" t="s">
        <v>5262</v>
      </c>
      <c r="P956" s="1159"/>
      <c r="Q956" s="1154"/>
      <c r="R956" s="1154"/>
      <c r="S956" s="3967"/>
      <c r="T956" s="1154"/>
      <c r="U956" s="1154"/>
    </row>
    <row r="957" spans="1:21" s="836" customFormat="1" ht="94.5">
      <c r="A957" s="839">
        <v>973</v>
      </c>
      <c r="B957" s="1159"/>
      <c r="C957" s="1324" t="s">
        <v>6071</v>
      </c>
      <c r="D957" s="1160"/>
      <c r="E957" s="1160"/>
      <c r="F957" s="1160"/>
      <c r="G957" s="1720" t="s">
        <v>7685</v>
      </c>
      <c r="H957" s="1160"/>
      <c r="I957" s="1328" t="s">
        <v>5810</v>
      </c>
      <c r="J957" s="1343">
        <v>10</v>
      </c>
      <c r="K957" s="1343">
        <v>277</v>
      </c>
      <c r="L957" s="1478">
        <v>800</v>
      </c>
      <c r="M957" s="1159"/>
      <c r="N957" s="1159"/>
      <c r="O957" s="1328" t="s">
        <v>3722</v>
      </c>
      <c r="P957" s="1159"/>
      <c r="Q957" s="1154"/>
      <c r="R957" s="1154"/>
      <c r="S957" s="1343" t="s">
        <v>5408</v>
      </c>
      <c r="T957" s="1154"/>
      <c r="U957" s="1154"/>
    </row>
    <row r="958" spans="1:21" s="836" customFormat="1" ht="94.5">
      <c r="A958" s="839">
        <v>974</v>
      </c>
      <c r="B958" s="1159"/>
      <c r="C958" s="1324" t="s">
        <v>6072</v>
      </c>
      <c r="D958" s="1160"/>
      <c r="E958" s="1160"/>
      <c r="F958" s="1160"/>
      <c r="G958" s="1720" t="s">
        <v>7685</v>
      </c>
      <c r="H958" s="1160"/>
      <c r="I958" s="1328" t="s">
        <v>5810</v>
      </c>
      <c r="J958" s="1343">
        <v>10</v>
      </c>
      <c r="K958" s="1343">
        <v>131</v>
      </c>
      <c r="L958" s="1478">
        <v>1168</v>
      </c>
      <c r="M958" s="1159"/>
      <c r="N958" s="1159"/>
      <c r="O958" s="1328" t="s">
        <v>5382</v>
      </c>
      <c r="P958" s="1159"/>
      <c r="Q958" s="1154"/>
      <c r="R958" s="1154"/>
      <c r="S958" s="1343" t="s">
        <v>5410</v>
      </c>
      <c r="T958" s="1154"/>
      <c r="U958" s="1154"/>
    </row>
    <row r="959" spans="1:21" s="836" customFormat="1" ht="47.25">
      <c r="A959" s="839">
        <v>975</v>
      </c>
      <c r="B959" s="1159"/>
      <c r="C959" s="1324" t="s">
        <v>6073</v>
      </c>
      <c r="D959" s="1160"/>
      <c r="E959" s="1160"/>
      <c r="F959" s="1160"/>
      <c r="G959" s="1720" t="s">
        <v>7685</v>
      </c>
      <c r="H959" s="1160"/>
      <c r="I959" s="1328" t="s">
        <v>5810</v>
      </c>
      <c r="J959" s="1343">
        <v>10</v>
      </c>
      <c r="K959" s="1343">
        <v>139</v>
      </c>
      <c r="L959" s="1488">
        <v>479.6</v>
      </c>
      <c r="M959" s="1159"/>
      <c r="N959" s="1159"/>
      <c r="O959" s="1328" t="s">
        <v>1922</v>
      </c>
      <c r="P959" s="1159"/>
      <c r="Q959" s="1154"/>
      <c r="R959" s="1154"/>
      <c r="S959" s="3967" t="s">
        <v>5411</v>
      </c>
      <c r="T959" s="1154"/>
      <c r="U959" s="1154"/>
    </row>
    <row r="960" spans="1:21" s="836" customFormat="1" ht="47.25">
      <c r="A960" s="839">
        <v>976</v>
      </c>
      <c r="B960" s="1159"/>
      <c r="C960" s="1324" t="s">
        <v>6073</v>
      </c>
      <c r="D960" s="1160"/>
      <c r="E960" s="1160"/>
      <c r="F960" s="1160"/>
      <c r="G960" s="1720" t="s">
        <v>7685</v>
      </c>
      <c r="H960" s="1160"/>
      <c r="I960" s="1328" t="s">
        <v>5810</v>
      </c>
      <c r="J960" s="1343">
        <v>10</v>
      </c>
      <c r="K960" s="1343">
        <v>140</v>
      </c>
      <c r="L960" s="1488">
        <v>978.6</v>
      </c>
      <c r="M960" s="1159"/>
      <c r="N960" s="1159"/>
      <c r="O960" s="1328" t="s">
        <v>1922</v>
      </c>
      <c r="P960" s="1159"/>
      <c r="Q960" s="1154"/>
      <c r="R960" s="1154"/>
      <c r="S960" s="3967"/>
      <c r="T960" s="1154"/>
      <c r="U960" s="1154"/>
    </row>
    <row r="961" spans="1:21" s="836" customFormat="1" ht="47.25">
      <c r="A961" s="839">
        <v>977</v>
      </c>
      <c r="B961" s="1159"/>
      <c r="C961" s="1324" t="s">
        <v>6073</v>
      </c>
      <c r="D961" s="1160"/>
      <c r="E961" s="1160"/>
      <c r="F961" s="1160"/>
      <c r="G961" s="1720" t="s">
        <v>7685</v>
      </c>
      <c r="H961" s="1160"/>
      <c r="I961" s="1328" t="s">
        <v>5810</v>
      </c>
      <c r="J961" s="1343">
        <v>10</v>
      </c>
      <c r="K961" s="1343">
        <v>141</v>
      </c>
      <c r="L961" s="1488">
        <v>940.6</v>
      </c>
      <c r="M961" s="1159"/>
      <c r="N961" s="1159"/>
      <c r="O961" s="1328" t="s">
        <v>1922</v>
      </c>
      <c r="P961" s="1159"/>
      <c r="Q961" s="1154"/>
      <c r="R961" s="1154"/>
      <c r="S961" s="3967"/>
      <c r="T961" s="1154"/>
      <c r="U961" s="1154"/>
    </row>
    <row r="962" spans="1:21" s="836" customFormat="1" ht="47.25">
      <c r="A962" s="839">
        <v>978</v>
      </c>
      <c r="B962" s="1159"/>
      <c r="C962" s="1324" t="s">
        <v>6073</v>
      </c>
      <c r="D962" s="1160"/>
      <c r="E962" s="1160"/>
      <c r="F962" s="1160"/>
      <c r="G962" s="1720" t="s">
        <v>7685</v>
      </c>
      <c r="H962" s="1160"/>
      <c r="I962" s="1328" t="s">
        <v>5810</v>
      </c>
      <c r="J962" s="1343">
        <v>10</v>
      </c>
      <c r="K962" s="1343">
        <v>184</v>
      </c>
      <c r="L962" s="1478">
        <v>1156</v>
      </c>
      <c r="M962" s="1159"/>
      <c r="N962" s="1159"/>
      <c r="O962" s="1328" t="s">
        <v>1922</v>
      </c>
      <c r="P962" s="1159"/>
      <c r="Q962" s="1154"/>
      <c r="R962" s="1154"/>
      <c r="S962" s="3967"/>
      <c r="T962" s="1154"/>
      <c r="U962" s="1154"/>
    </row>
    <row r="963" spans="1:21" s="836" customFormat="1" ht="47.25">
      <c r="A963" s="839">
        <v>979</v>
      </c>
      <c r="B963" s="1159"/>
      <c r="C963" s="1324" t="s">
        <v>6073</v>
      </c>
      <c r="D963" s="1160"/>
      <c r="E963" s="1160"/>
      <c r="F963" s="1160"/>
      <c r="G963" s="1720" t="s">
        <v>7685</v>
      </c>
      <c r="H963" s="1160"/>
      <c r="I963" s="1328" t="s">
        <v>5810</v>
      </c>
      <c r="J963" s="1343">
        <v>10</v>
      </c>
      <c r="K963" s="1343">
        <v>185</v>
      </c>
      <c r="L963" s="1478">
        <v>1135</v>
      </c>
      <c r="M963" s="1159"/>
      <c r="N963" s="1159"/>
      <c r="O963" s="1328" t="s">
        <v>1922</v>
      </c>
      <c r="P963" s="1159"/>
      <c r="Q963" s="1154"/>
      <c r="R963" s="1154"/>
      <c r="S963" s="3967"/>
      <c r="T963" s="1154"/>
      <c r="U963" s="1154"/>
    </row>
    <row r="964" spans="1:21" s="836" customFormat="1" ht="47.25">
      <c r="A964" s="839">
        <v>980</v>
      </c>
      <c r="B964" s="1159"/>
      <c r="C964" s="1324" t="s">
        <v>6073</v>
      </c>
      <c r="D964" s="1160"/>
      <c r="E964" s="1160"/>
      <c r="F964" s="1160"/>
      <c r="G964" s="1720" t="s">
        <v>7685</v>
      </c>
      <c r="H964" s="1160"/>
      <c r="I964" s="1328" t="s">
        <v>5810</v>
      </c>
      <c r="J964" s="669">
        <v>10</v>
      </c>
      <c r="K964" s="669">
        <v>597</v>
      </c>
      <c r="L964" s="1482">
        <v>245</v>
      </c>
      <c r="M964" s="1159"/>
      <c r="N964" s="1159"/>
      <c r="O964" s="1328" t="s">
        <v>1922</v>
      </c>
      <c r="P964" s="1159"/>
      <c r="Q964" s="1154"/>
      <c r="R964" s="1154"/>
      <c r="S964" s="3967"/>
      <c r="T964" s="1154"/>
      <c r="U964" s="1154"/>
    </row>
    <row r="965" spans="1:21" s="836" customFormat="1" ht="47.25">
      <c r="A965" s="839">
        <v>981</v>
      </c>
      <c r="B965" s="1159"/>
      <c r="C965" s="1324" t="s">
        <v>6074</v>
      </c>
      <c r="D965" s="1160"/>
      <c r="E965" s="1160"/>
      <c r="F965" s="1160"/>
      <c r="G965" s="1720" t="s">
        <v>7685</v>
      </c>
      <c r="H965" s="1160"/>
      <c r="I965" s="1328" t="s">
        <v>5810</v>
      </c>
      <c r="J965" s="1343">
        <v>10</v>
      </c>
      <c r="K965" s="1343">
        <v>280</v>
      </c>
      <c r="L965" s="1478">
        <v>760</v>
      </c>
      <c r="M965" s="1159"/>
      <c r="N965" s="1159"/>
      <c r="O965" s="1328" t="s">
        <v>1922</v>
      </c>
      <c r="P965" s="1159"/>
      <c r="Q965" s="1154"/>
      <c r="R965" s="1154"/>
      <c r="S965" s="3967" t="s">
        <v>5415</v>
      </c>
      <c r="T965" s="1154"/>
      <c r="U965" s="1154"/>
    </row>
    <row r="966" spans="1:21" s="836" customFormat="1" ht="47.25">
      <c r="A966" s="839">
        <v>982</v>
      </c>
      <c r="B966" s="1159"/>
      <c r="C966" s="1324" t="s">
        <v>6074</v>
      </c>
      <c r="D966" s="1160"/>
      <c r="E966" s="1160"/>
      <c r="F966" s="1160"/>
      <c r="G966" s="1720" t="s">
        <v>7685</v>
      </c>
      <c r="H966" s="1160"/>
      <c r="I966" s="1328" t="s">
        <v>5810</v>
      </c>
      <c r="J966" s="1343">
        <v>10</v>
      </c>
      <c r="K966" s="1343">
        <v>335</v>
      </c>
      <c r="L966" s="1478">
        <v>3680</v>
      </c>
      <c r="M966" s="1159"/>
      <c r="N966" s="1159"/>
      <c r="O966" s="1328" t="s">
        <v>1922</v>
      </c>
      <c r="P966" s="1159"/>
      <c r="Q966" s="1154"/>
      <c r="R966" s="1154"/>
      <c r="S966" s="3967"/>
      <c r="T966" s="1154"/>
      <c r="U966" s="1154"/>
    </row>
    <row r="967" spans="1:21" s="836" customFormat="1">
      <c r="A967" s="839">
        <v>983</v>
      </c>
      <c r="B967" s="1159"/>
      <c r="C967" s="1324" t="s">
        <v>6075</v>
      </c>
      <c r="D967" s="1160"/>
      <c r="E967" s="1160"/>
      <c r="F967" s="1160"/>
      <c r="G967" s="1720" t="s">
        <v>7685</v>
      </c>
      <c r="H967" s="1160"/>
      <c r="I967" s="1328" t="s">
        <v>5810</v>
      </c>
      <c r="J967" s="1343">
        <v>10</v>
      </c>
      <c r="K967" s="1343">
        <v>344</v>
      </c>
      <c r="L967" s="1478">
        <v>1129</v>
      </c>
      <c r="M967" s="1159"/>
      <c r="N967" s="1159"/>
      <c r="O967" s="1328" t="s">
        <v>1922</v>
      </c>
      <c r="P967" s="1159"/>
      <c r="Q967" s="1154"/>
      <c r="R967" s="1154"/>
      <c r="S967" s="3967" t="s">
        <v>5416</v>
      </c>
      <c r="T967" s="1154"/>
      <c r="U967" s="1154"/>
    </row>
    <row r="968" spans="1:21" s="836" customFormat="1">
      <c r="A968" s="839">
        <v>984</v>
      </c>
      <c r="B968" s="1159"/>
      <c r="C968" s="1324" t="s">
        <v>6075</v>
      </c>
      <c r="D968" s="1160"/>
      <c r="E968" s="1160"/>
      <c r="F968" s="1160"/>
      <c r="G968" s="1720" t="s">
        <v>7685</v>
      </c>
      <c r="H968" s="1160"/>
      <c r="I968" s="1328" t="s">
        <v>5810</v>
      </c>
      <c r="J968" s="1343">
        <v>10</v>
      </c>
      <c r="K968" s="1343">
        <v>402</v>
      </c>
      <c r="L968" s="1478">
        <v>549</v>
      </c>
      <c r="M968" s="1159"/>
      <c r="N968" s="1159"/>
      <c r="O968" s="1328" t="s">
        <v>1922</v>
      </c>
      <c r="P968" s="1159"/>
      <c r="Q968" s="1154"/>
      <c r="R968" s="1154"/>
      <c r="S968" s="3967"/>
      <c r="T968" s="1154"/>
      <c r="U968" s="1154"/>
    </row>
    <row r="969" spans="1:21" s="836" customFormat="1">
      <c r="A969" s="839">
        <v>985</v>
      </c>
      <c r="B969" s="1159"/>
      <c r="C969" s="1324" t="s">
        <v>6075</v>
      </c>
      <c r="D969" s="1160"/>
      <c r="E969" s="1160"/>
      <c r="F969" s="1160"/>
      <c r="G969" s="1720" t="s">
        <v>7685</v>
      </c>
      <c r="H969" s="1160"/>
      <c r="I969" s="1328" t="s">
        <v>5810</v>
      </c>
      <c r="J969" s="1343">
        <v>10</v>
      </c>
      <c r="K969" s="1343">
        <v>403</v>
      </c>
      <c r="L969" s="1478">
        <v>470</v>
      </c>
      <c r="M969" s="1159"/>
      <c r="N969" s="1159"/>
      <c r="O969" s="1328" t="s">
        <v>1922</v>
      </c>
      <c r="P969" s="1159"/>
      <c r="Q969" s="1154"/>
      <c r="R969" s="1154"/>
      <c r="S969" s="3967"/>
      <c r="T969" s="1154"/>
      <c r="U969" s="1154"/>
    </row>
    <row r="970" spans="1:21" s="836" customFormat="1">
      <c r="A970" s="839">
        <v>986</v>
      </c>
      <c r="B970" s="1159"/>
      <c r="C970" s="1324" t="s">
        <v>6023</v>
      </c>
      <c r="D970" s="1160"/>
      <c r="E970" s="1160"/>
      <c r="F970" s="1160"/>
      <c r="G970" s="1720" t="s">
        <v>7685</v>
      </c>
      <c r="H970" s="1160"/>
      <c r="I970" s="1328" t="s">
        <v>5810</v>
      </c>
      <c r="J970" s="1343">
        <v>10</v>
      </c>
      <c r="K970" s="1343">
        <v>346</v>
      </c>
      <c r="L970" s="1478">
        <v>1760</v>
      </c>
      <c r="M970" s="1159"/>
      <c r="N970" s="1159"/>
      <c r="O970" s="1328" t="s">
        <v>1922</v>
      </c>
      <c r="P970" s="1159"/>
      <c r="Q970" s="1154"/>
      <c r="R970" s="1154"/>
      <c r="S970" s="3967" t="s">
        <v>5417</v>
      </c>
      <c r="T970" s="1154"/>
      <c r="U970" s="1154"/>
    </row>
    <row r="971" spans="1:21" s="836" customFormat="1">
      <c r="A971" s="839">
        <v>987</v>
      </c>
      <c r="B971" s="1159"/>
      <c r="C971" s="1324" t="s">
        <v>6023</v>
      </c>
      <c r="D971" s="1160"/>
      <c r="E971" s="1160"/>
      <c r="F971" s="1160"/>
      <c r="G971" s="1720" t="s">
        <v>7685</v>
      </c>
      <c r="H971" s="1160"/>
      <c r="I971" s="1328" t="s">
        <v>5810</v>
      </c>
      <c r="J971" s="1343">
        <v>10</v>
      </c>
      <c r="K971" s="1343">
        <v>343</v>
      </c>
      <c r="L971" s="1478">
        <v>885</v>
      </c>
      <c r="M971" s="1159"/>
      <c r="N971" s="1159"/>
      <c r="O971" s="1328" t="s">
        <v>1922</v>
      </c>
      <c r="P971" s="1159"/>
      <c r="Q971" s="1154"/>
      <c r="R971" s="1154"/>
      <c r="S971" s="3967"/>
      <c r="T971" s="1154"/>
      <c r="U971" s="1154"/>
    </row>
    <row r="972" spans="1:21" s="836" customFormat="1" ht="31.5">
      <c r="A972" s="839">
        <v>988</v>
      </c>
      <c r="B972" s="1159"/>
      <c r="C972" s="1324" t="s">
        <v>6076</v>
      </c>
      <c r="D972" s="1160"/>
      <c r="E972" s="1160"/>
      <c r="F972" s="1160"/>
      <c r="G972" s="1720" t="s">
        <v>7685</v>
      </c>
      <c r="H972" s="1160"/>
      <c r="I972" s="1328" t="s">
        <v>5810</v>
      </c>
      <c r="J972" s="1343">
        <v>10</v>
      </c>
      <c r="K972" s="1343">
        <v>347</v>
      </c>
      <c r="L972" s="1478">
        <v>1968</v>
      </c>
      <c r="M972" s="1159"/>
      <c r="N972" s="1159"/>
      <c r="O972" s="1328" t="s">
        <v>1922</v>
      </c>
      <c r="P972" s="1159"/>
      <c r="Q972" s="1154"/>
      <c r="R972" s="1154"/>
      <c r="S972" s="3967" t="s">
        <v>5418</v>
      </c>
      <c r="T972" s="1154"/>
      <c r="U972" s="1154"/>
    </row>
    <row r="973" spans="1:21" s="836" customFormat="1" ht="31.5">
      <c r="A973" s="839">
        <v>989</v>
      </c>
      <c r="B973" s="1159"/>
      <c r="C973" s="1324" t="s">
        <v>6076</v>
      </c>
      <c r="D973" s="1160"/>
      <c r="E973" s="1160"/>
      <c r="F973" s="1160"/>
      <c r="G973" s="1720" t="s">
        <v>7685</v>
      </c>
      <c r="H973" s="1160"/>
      <c r="I973" s="1328" t="s">
        <v>5810</v>
      </c>
      <c r="J973" s="1343">
        <v>10</v>
      </c>
      <c r="K973" s="1343">
        <v>401</v>
      </c>
      <c r="L973" s="1478">
        <v>710</v>
      </c>
      <c r="M973" s="1159"/>
      <c r="N973" s="1159"/>
      <c r="O973" s="1328" t="s">
        <v>1922</v>
      </c>
      <c r="P973" s="1159"/>
      <c r="Q973" s="1154"/>
      <c r="R973" s="1154"/>
      <c r="S973" s="3967"/>
      <c r="T973" s="1154"/>
      <c r="U973" s="1154"/>
    </row>
    <row r="974" spans="1:21" s="836" customFormat="1" ht="94.5">
      <c r="A974" s="839">
        <v>990</v>
      </c>
      <c r="B974" s="1159"/>
      <c r="C974" s="1324" t="s">
        <v>6077</v>
      </c>
      <c r="D974" s="1160"/>
      <c r="E974" s="1160"/>
      <c r="F974" s="1160"/>
      <c r="G974" s="1720" t="s">
        <v>7685</v>
      </c>
      <c r="H974" s="1160"/>
      <c r="I974" s="1328" t="s">
        <v>5810</v>
      </c>
      <c r="J974" s="1343">
        <v>10</v>
      </c>
      <c r="K974" s="1343">
        <v>341</v>
      </c>
      <c r="L974" s="1478">
        <v>600</v>
      </c>
      <c r="M974" s="1159"/>
      <c r="N974" s="1159"/>
      <c r="O974" s="1328" t="s">
        <v>1922</v>
      </c>
      <c r="P974" s="1159"/>
      <c r="Q974" s="1154"/>
      <c r="R974" s="1154"/>
      <c r="S974" s="1343" t="s">
        <v>5419</v>
      </c>
      <c r="T974" s="1154"/>
      <c r="U974" s="1154"/>
    </row>
    <row r="975" spans="1:21" s="836" customFormat="1" ht="94.5">
      <c r="A975" s="839">
        <v>991</v>
      </c>
      <c r="B975" s="1159"/>
      <c r="C975" s="1324" t="s">
        <v>6078</v>
      </c>
      <c r="D975" s="1160"/>
      <c r="E975" s="1160"/>
      <c r="F975" s="1160"/>
      <c r="G975" s="1720" t="s">
        <v>7685</v>
      </c>
      <c r="H975" s="1160"/>
      <c r="I975" s="1328" t="s">
        <v>5810</v>
      </c>
      <c r="J975" s="1343">
        <v>7</v>
      </c>
      <c r="K975" s="1343">
        <v>228</v>
      </c>
      <c r="L975" s="1478">
        <v>1217.5</v>
      </c>
      <c r="M975" s="1159"/>
      <c r="N975" s="1159"/>
      <c r="O975" s="1328" t="s">
        <v>1922</v>
      </c>
      <c r="P975" s="1159"/>
      <c r="Q975" s="1154"/>
      <c r="R975" s="1154"/>
      <c r="S975" s="1343" t="s">
        <v>5420</v>
      </c>
      <c r="T975" s="1154"/>
      <c r="U975" s="1154"/>
    </row>
    <row r="976" spans="1:21" s="836" customFormat="1" ht="94.5">
      <c r="A976" s="839">
        <v>992</v>
      </c>
      <c r="B976" s="1159"/>
      <c r="C976" s="1324" t="s">
        <v>6079</v>
      </c>
      <c r="D976" s="1160"/>
      <c r="E976" s="1160"/>
      <c r="F976" s="1160"/>
      <c r="G976" s="1720" t="s">
        <v>7685</v>
      </c>
      <c r="H976" s="1160"/>
      <c r="I976" s="1328" t="s">
        <v>5810</v>
      </c>
      <c r="J976" s="1343">
        <v>15</v>
      </c>
      <c r="K976" s="1343">
        <v>1</v>
      </c>
      <c r="L976" s="1478">
        <v>2029.7</v>
      </c>
      <c r="M976" s="1159"/>
      <c r="N976" s="1159"/>
      <c r="O976" s="1328" t="s">
        <v>5262</v>
      </c>
      <c r="P976" s="1159"/>
      <c r="Q976" s="1154"/>
      <c r="R976" s="1154"/>
      <c r="S976" s="1343" t="s">
        <v>5421</v>
      </c>
      <c r="T976" s="1154"/>
      <c r="U976" s="1154"/>
    </row>
    <row r="977" spans="1:21" s="836" customFormat="1" ht="31.5">
      <c r="A977" s="839">
        <v>993</v>
      </c>
      <c r="B977" s="1159"/>
      <c r="C977" s="1324" t="s">
        <v>6080</v>
      </c>
      <c r="D977" s="1160"/>
      <c r="E977" s="1160"/>
      <c r="F977" s="1160"/>
      <c r="G977" s="1720" t="s">
        <v>7685</v>
      </c>
      <c r="H977" s="1160"/>
      <c r="I977" s="1328" t="s">
        <v>5810</v>
      </c>
      <c r="J977" s="1343">
        <v>15</v>
      </c>
      <c r="K977" s="1343">
        <v>6</v>
      </c>
      <c r="L977" s="1478">
        <v>2201.6999999999998</v>
      </c>
      <c r="M977" s="1159"/>
      <c r="N977" s="1159"/>
      <c r="O977" s="1328" t="s">
        <v>5262</v>
      </c>
      <c r="P977" s="1159"/>
      <c r="Q977" s="1154"/>
      <c r="R977" s="1154"/>
      <c r="S977" s="3967" t="s">
        <v>5422</v>
      </c>
      <c r="T977" s="1154"/>
      <c r="U977" s="1154"/>
    </row>
    <row r="978" spans="1:21" s="836" customFormat="1" ht="31.5">
      <c r="A978" s="839">
        <v>994</v>
      </c>
      <c r="B978" s="1159"/>
      <c r="C978" s="1324" t="s">
        <v>6080</v>
      </c>
      <c r="D978" s="1160"/>
      <c r="E978" s="1160"/>
      <c r="F978" s="1160"/>
      <c r="G978" s="1720" t="s">
        <v>7685</v>
      </c>
      <c r="H978" s="1160"/>
      <c r="I978" s="1328" t="s">
        <v>5810</v>
      </c>
      <c r="J978" s="1343">
        <v>15</v>
      </c>
      <c r="K978" s="1343">
        <v>7</v>
      </c>
      <c r="L978" s="1478">
        <v>2268.6999999999998</v>
      </c>
      <c r="M978" s="1159"/>
      <c r="N978" s="1159"/>
      <c r="O978" s="1328" t="s">
        <v>5262</v>
      </c>
      <c r="P978" s="1159"/>
      <c r="Q978" s="1154"/>
      <c r="R978" s="1154"/>
      <c r="S978" s="3967"/>
      <c r="T978" s="1154"/>
      <c r="U978" s="1154"/>
    </row>
    <row r="979" spans="1:21" s="836" customFormat="1" ht="94.5">
      <c r="A979" s="839">
        <v>995</v>
      </c>
      <c r="B979" s="1159"/>
      <c r="C979" s="1324" t="s">
        <v>6081</v>
      </c>
      <c r="D979" s="1160"/>
      <c r="E979" s="1160"/>
      <c r="F979" s="1160"/>
      <c r="G979" s="1720" t="s">
        <v>7685</v>
      </c>
      <c r="H979" s="1160"/>
      <c r="I979" s="1328" t="s">
        <v>5810</v>
      </c>
      <c r="J979" s="1343">
        <v>15</v>
      </c>
      <c r="K979" s="1343">
        <v>13</v>
      </c>
      <c r="L979" s="1478">
        <v>1961.7</v>
      </c>
      <c r="M979" s="1159"/>
      <c r="N979" s="1159"/>
      <c r="O979" s="1328" t="s">
        <v>5262</v>
      </c>
      <c r="P979" s="1159"/>
      <c r="Q979" s="1154"/>
      <c r="R979" s="1154"/>
      <c r="S979" s="1343" t="s">
        <v>5423</v>
      </c>
      <c r="T979" s="1154"/>
      <c r="U979" s="1154"/>
    </row>
    <row r="980" spans="1:21" s="836" customFormat="1" ht="94.5">
      <c r="A980" s="839">
        <v>996</v>
      </c>
      <c r="B980" s="1159"/>
      <c r="C980" s="1324" t="s">
        <v>6082</v>
      </c>
      <c r="D980" s="1160"/>
      <c r="E980" s="1160"/>
      <c r="F980" s="1160"/>
      <c r="G980" s="1720" t="s">
        <v>7685</v>
      </c>
      <c r="H980" s="1160"/>
      <c r="I980" s="1328" t="s">
        <v>5810</v>
      </c>
      <c r="J980" s="1343">
        <v>7</v>
      </c>
      <c r="K980" s="1343">
        <v>158</v>
      </c>
      <c r="L980" s="1478">
        <v>1615</v>
      </c>
      <c r="M980" s="1159"/>
      <c r="N980" s="1159"/>
      <c r="O980" s="1328" t="s">
        <v>5424</v>
      </c>
      <c r="P980" s="1159"/>
      <c r="Q980" s="1154"/>
      <c r="R980" s="1154"/>
      <c r="S980" s="1343" t="s">
        <v>5425</v>
      </c>
      <c r="T980" s="1154"/>
      <c r="U980" s="1154"/>
    </row>
    <row r="981" spans="1:21" s="836" customFormat="1">
      <c r="A981" s="839">
        <v>997</v>
      </c>
      <c r="B981" s="1159"/>
      <c r="C981" s="1324" t="s">
        <v>6083</v>
      </c>
      <c r="D981" s="1160"/>
      <c r="E981" s="1160"/>
      <c r="F981" s="1160"/>
      <c r="G981" s="1720" t="s">
        <v>7685</v>
      </c>
      <c r="H981" s="1160"/>
      <c r="I981" s="1328" t="s">
        <v>5810</v>
      </c>
      <c r="J981" s="1343">
        <v>7</v>
      </c>
      <c r="K981" s="1343">
        <v>170</v>
      </c>
      <c r="L981" s="1478">
        <v>770</v>
      </c>
      <c r="M981" s="1159"/>
      <c r="N981" s="1159"/>
      <c r="O981" s="1328" t="s">
        <v>5386</v>
      </c>
      <c r="P981" s="1159"/>
      <c r="Q981" s="1154"/>
      <c r="R981" s="1154"/>
      <c r="S981" s="3967" t="s">
        <v>5426</v>
      </c>
      <c r="T981" s="1154"/>
      <c r="U981" s="1154"/>
    </row>
    <row r="982" spans="1:21" s="836" customFormat="1">
      <c r="A982" s="839">
        <v>998</v>
      </c>
      <c r="B982" s="1159"/>
      <c r="C982" s="1324" t="s">
        <v>6083</v>
      </c>
      <c r="D982" s="1160"/>
      <c r="E982" s="1160"/>
      <c r="F982" s="1160"/>
      <c r="G982" s="1720" t="s">
        <v>7685</v>
      </c>
      <c r="H982" s="1160"/>
      <c r="I982" s="1328" t="s">
        <v>5810</v>
      </c>
      <c r="J982" s="1343">
        <v>7</v>
      </c>
      <c r="K982" s="1343">
        <v>171</v>
      </c>
      <c r="L982" s="1478">
        <v>352</v>
      </c>
      <c r="M982" s="1159"/>
      <c r="N982" s="1159"/>
      <c r="O982" s="1328" t="s">
        <v>5386</v>
      </c>
      <c r="P982" s="1159"/>
      <c r="Q982" s="1154"/>
      <c r="R982" s="1154"/>
      <c r="S982" s="3967"/>
      <c r="T982" s="1154"/>
      <c r="U982" s="1154"/>
    </row>
    <row r="983" spans="1:21" s="836" customFormat="1">
      <c r="A983" s="839">
        <v>999</v>
      </c>
      <c r="B983" s="1159"/>
      <c r="C983" s="1324" t="s">
        <v>6083</v>
      </c>
      <c r="D983" s="1160"/>
      <c r="E983" s="1160"/>
      <c r="F983" s="1160"/>
      <c r="G983" s="1720" t="s">
        <v>7685</v>
      </c>
      <c r="H983" s="1160"/>
      <c r="I983" s="1328" t="s">
        <v>5810</v>
      </c>
      <c r="J983" s="1343">
        <v>7</v>
      </c>
      <c r="K983" s="1343">
        <v>202</v>
      </c>
      <c r="L983" s="1478">
        <v>760</v>
      </c>
      <c r="M983" s="1159"/>
      <c r="N983" s="1159"/>
      <c r="O983" s="1328" t="s">
        <v>5386</v>
      </c>
      <c r="P983" s="1159"/>
      <c r="Q983" s="1154"/>
      <c r="R983" s="1154"/>
      <c r="S983" s="3967"/>
      <c r="T983" s="1154"/>
      <c r="U983" s="1154"/>
    </row>
    <row r="984" spans="1:21" s="836" customFormat="1">
      <c r="A984" s="839">
        <v>1000</v>
      </c>
      <c r="B984" s="1159"/>
      <c r="C984" s="1324" t="s">
        <v>6084</v>
      </c>
      <c r="D984" s="1160"/>
      <c r="E984" s="1160"/>
      <c r="F984" s="1160"/>
      <c r="G984" s="1720" t="s">
        <v>7685</v>
      </c>
      <c r="H984" s="1160"/>
      <c r="I984" s="1328" t="s">
        <v>5810</v>
      </c>
      <c r="J984" s="1343">
        <v>7</v>
      </c>
      <c r="K984" s="1343">
        <v>339</v>
      </c>
      <c r="L984" s="1478">
        <v>560</v>
      </c>
      <c r="M984" s="1159"/>
      <c r="N984" s="1159"/>
      <c r="O984" s="1328" t="s">
        <v>3722</v>
      </c>
      <c r="P984" s="1159"/>
      <c r="Q984" s="1154"/>
      <c r="R984" s="1154"/>
      <c r="S984" s="3967" t="s">
        <v>5427</v>
      </c>
      <c r="T984" s="1154"/>
      <c r="U984" s="1154"/>
    </row>
    <row r="985" spans="1:21" s="836" customFormat="1">
      <c r="A985" s="839">
        <v>1001</v>
      </c>
      <c r="B985" s="1159"/>
      <c r="C985" s="1324" t="s">
        <v>6084</v>
      </c>
      <c r="D985" s="1160"/>
      <c r="E985" s="1160"/>
      <c r="F985" s="1160"/>
      <c r="G985" s="1720" t="s">
        <v>7685</v>
      </c>
      <c r="H985" s="1160"/>
      <c r="I985" s="1328" t="s">
        <v>5810</v>
      </c>
      <c r="J985" s="1343">
        <v>7</v>
      </c>
      <c r="K985" s="1343">
        <v>392</v>
      </c>
      <c r="L985" s="1478">
        <v>725</v>
      </c>
      <c r="M985" s="1159"/>
      <c r="N985" s="1159"/>
      <c r="O985" s="1328" t="s">
        <v>3722</v>
      </c>
      <c r="P985" s="1159"/>
      <c r="Q985" s="1154"/>
      <c r="R985" s="1154"/>
      <c r="S985" s="3967"/>
      <c r="T985" s="1154"/>
      <c r="U985" s="1154"/>
    </row>
    <row r="986" spans="1:21" s="836" customFormat="1">
      <c r="A986" s="839">
        <v>1002</v>
      </c>
      <c r="B986" s="1159"/>
      <c r="C986" s="1324" t="s">
        <v>6084</v>
      </c>
      <c r="D986" s="1160"/>
      <c r="E986" s="1160"/>
      <c r="F986" s="1160"/>
      <c r="G986" s="1720" t="s">
        <v>7685</v>
      </c>
      <c r="H986" s="1160"/>
      <c r="I986" s="1328" t="s">
        <v>5810</v>
      </c>
      <c r="J986" s="1343">
        <v>7</v>
      </c>
      <c r="K986" s="1343">
        <v>393</v>
      </c>
      <c r="L986" s="1478">
        <v>656</v>
      </c>
      <c r="M986" s="1159"/>
      <c r="N986" s="1159"/>
      <c r="O986" s="1328" t="s">
        <v>3722</v>
      </c>
      <c r="P986" s="1159"/>
      <c r="Q986" s="1154"/>
      <c r="R986" s="1154"/>
      <c r="S986" s="3967"/>
      <c r="T986" s="1154"/>
      <c r="U986" s="1154"/>
    </row>
    <row r="987" spans="1:21" s="836" customFormat="1">
      <c r="A987" s="839">
        <v>1003</v>
      </c>
      <c r="B987" s="1159"/>
      <c r="C987" s="1324" t="s">
        <v>6084</v>
      </c>
      <c r="D987" s="1160"/>
      <c r="E987" s="1160"/>
      <c r="F987" s="1160"/>
      <c r="G987" s="1720" t="s">
        <v>7685</v>
      </c>
      <c r="H987" s="1160"/>
      <c r="I987" s="1328" t="s">
        <v>5810</v>
      </c>
      <c r="J987" s="1343">
        <v>7</v>
      </c>
      <c r="K987" s="1343">
        <v>411</v>
      </c>
      <c r="L987" s="1478">
        <v>707</v>
      </c>
      <c r="M987" s="1159"/>
      <c r="N987" s="1159"/>
      <c r="O987" s="1328" t="s">
        <v>3722</v>
      </c>
      <c r="P987" s="1159"/>
      <c r="Q987" s="1154"/>
      <c r="R987" s="1154"/>
      <c r="S987" s="3967"/>
      <c r="T987" s="1154"/>
      <c r="U987" s="1154"/>
    </row>
    <row r="988" spans="1:21" s="836" customFormat="1">
      <c r="A988" s="839">
        <v>1004</v>
      </c>
      <c r="B988" s="1159"/>
      <c r="C988" s="1324" t="s">
        <v>6084</v>
      </c>
      <c r="D988" s="1160"/>
      <c r="E988" s="1160"/>
      <c r="F988" s="1160"/>
      <c r="G988" s="1720" t="s">
        <v>7685</v>
      </c>
      <c r="H988" s="1160"/>
      <c r="I988" s="1328" t="s">
        <v>5810</v>
      </c>
      <c r="J988" s="1343">
        <v>7</v>
      </c>
      <c r="K988" s="1343">
        <v>412</v>
      </c>
      <c r="L988" s="1478">
        <v>1092</v>
      </c>
      <c r="M988" s="1159"/>
      <c r="N988" s="1159"/>
      <c r="O988" s="1328" t="s">
        <v>3722</v>
      </c>
      <c r="P988" s="1159"/>
      <c r="Q988" s="1154"/>
      <c r="R988" s="1154"/>
      <c r="S988" s="3967"/>
      <c r="T988" s="1154"/>
      <c r="U988" s="1154"/>
    </row>
    <row r="989" spans="1:21" s="836" customFormat="1">
      <c r="A989" s="839">
        <v>1005</v>
      </c>
      <c r="B989" s="1159"/>
      <c r="C989" s="1324" t="s">
        <v>6085</v>
      </c>
      <c r="D989" s="1160"/>
      <c r="E989" s="1160"/>
      <c r="F989" s="1160"/>
      <c r="G989" s="1720" t="s">
        <v>7685</v>
      </c>
      <c r="H989" s="1160"/>
      <c r="I989" s="1328" t="s">
        <v>5810</v>
      </c>
      <c r="J989" s="1343">
        <v>11</v>
      </c>
      <c r="K989" s="1343">
        <v>17</v>
      </c>
      <c r="L989" s="1478">
        <v>406</v>
      </c>
      <c r="M989" s="1159"/>
      <c r="N989" s="1159"/>
      <c r="O989" s="1328" t="s">
        <v>3722</v>
      </c>
      <c r="P989" s="1159"/>
      <c r="Q989" s="1154"/>
      <c r="R989" s="1154"/>
      <c r="S989" s="3967" t="s">
        <v>5428</v>
      </c>
      <c r="T989" s="1154"/>
      <c r="U989" s="1154"/>
    </row>
    <row r="990" spans="1:21" s="836" customFormat="1">
      <c r="A990" s="839">
        <v>1006</v>
      </c>
      <c r="B990" s="1159"/>
      <c r="C990" s="1324" t="s">
        <v>6085</v>
      </c>
      <c r="D990" s="1160"/>
      <c r="E990" s="1160"/>
      <c r="F990" s="1160"/>
      <c r="G990" s="1720" t="s">
        <v>7685</v>
      </c>
      <c r="H990" s="1160"/>
      <c r="I990" s="1328" t="s">
        <v>5810</v>
      </c>
      <c r="J990" s="1343">
        <v>11</v>
      </c>
      <c r="K990" s="1343">
        <v>25</v>
      </c>
      <c r="L990" s="1478">
        <v>5160</v>
      </c>
      <c r="M990" s="1159"/>
      <c r="N990" s="1159"/>
      <c r="O990" s="1328" t="s">
        <v>3722</v>
      </c>
      <c r="P990" s="1159"/>
      <c r="Q990" s="1154"/>
      <c r="R990" s="1154"/>
      <c r="S990" s="3967"/>
      <c r="T990" s="1154"/>
      <c r="U990" s="1154"/>
    </row>
    <row r="991" spans="1:21" s="836" customFormat="1">
      <c r="A991" s="839">
        <v>1007</v>
      </c>
      <c r="B991" s="1159"/>
      <c r="C991" s="1324" t="s">
        <v>6085</v>
      </c>
      <c r="D991" s="1160"/>
      <c r="E991" s="1160"/>
      <c r="F991" s="1160"/>
      <c r="G991" s="1720" t="s">
        <v>7685</v>
      </c>
      <c r="H991" s="1160"/>
      <c r="I991" s="1328" t="s">
        <v>5810</v>
      </c>
      <c r="J991" s="1343">
        <v>11</v>
      </c>
      <c r="K991" s="1343">
        <v>9</v>
      </c>
      <c r="L991" s="1478">
        <v>256</v>
      </c>
      <c r="M991" s="1159"/>
      <c r="N991" s="1159"/>
      <c r="O991" s="1328" t="s">
        <v>3722</v>
      </c>
      <c r="P991" s="1159"/>
      <c r="Q991" s="1154"/>
      <c r="R991" s="1154"/>
      <c r="S991" s="3967"/>
      <c r="T991" s="1154"/>
      <c r="U991" s="1154"/>
    </row>
    <row r="992" spans="1:21" s="836" customFormat="1">
      <c r="A992" s="839">
        <v>1008</v>
      </c>
      <c r="B992" s="1159"/>
      <c r="C992" s="1324" t="s">
        <v>6085</v>
      </c>
      <c r="D992" s="1160"/>
      <c r="E992" s="1160"/>
      <c r="F992" s="1160"/>
      <c r="G992" s="1720" t="s">
        <v>7685</v>
      </c>
      <c r="H992" s="1160"/>
      <c r="I992" s="1328" t="s">
        <v>5810</v>
      </c>
      <c r="J992" s="1343">
        <v>11</v>
      </c>
      <c r="K992" s="1343">
        <v>12</v>
      </c>
      <c r="L992" s="1478">
        <v>96</v>
      </c>
      <c r="M992" s="1159"/>
      <c r="N992" s="1159"/>
      <c r="O992" s="1328" t="s">
        <v>3722</v>
      </c>
      <c r="P992" s="1159"/>
      <c r="Q992" s="1154"/>
      <c r="R992" s="1154"/>
      <c r="S992" s="3967"/>
      <c r="T992" s="1154"/>
      <c r="U992" s="1154"/>
    </row>
    <row r="993" spans="1:21" s="836" customFormat="1">
      <c r="A993" s="839">
        <v>1009</v>
      </c>
      <c r="B993" s="1159"/>
      <c r="C993" s="1324" t="s">
        <v>6085</v>
      </c>
      <c r="D993" s="1160"/>
      <c r="E993" s="1160"/>
      <c r="F993" s="1160"/>
      <c r="G993" s="1720" t="s">
        <v>7685</v>
      </c>
      <c r="H993" s="1160"/>
      <c r="I993" s="1328" t="s">
        <v>5810</v>
      </c>
      <c r="J993" s="1343">
        <v>11</v>
      </c>
      <c r="K993" s="1343">
        <v>13</v>
      </c>
      <c r="L993" s="1478">
        <v>153</v>
      </c>
      <c r="M993" s="1159"/>
      <c r="N993" s="1159"/>
      <c r="O993" s="1328" t="s">
        <v>3722</v>
      </c>
      <c r="P993" s="1159"/>
      <c r="Q993" s="1154"/>
      <c r="R993" s="1154"/>
      <c r="S993" s="3967"/>
      <c r="T993" s="1154"/>
      <c r="U993" s="1154"/>
    </row>
    <row r="994" spans="1:21" s="836" customFormat="1">
      <c r="A994" s="839">
        <v>1010</v>
      </c>
      <c r="B994" s="1159"/>
      <c r="C994" s="1324" t="s">
        <v>6086</v>
      </c>
      <c r="D994" s="1160"/>
      <c r="E994" s="1160"/>
      <c r="F994" s="1160"/>
      <c r="G994" s="1720" t="s">
        <v>7685</v>
      </c>
      <c r="H994" s="1160"/>
      <c r="I994" s="1328" t="s">
        <v>5810</v>
      </c>
      <c r="J994" s="1343">
        <v>8</v>
      </c>
      <c r="K994" s="1343">
        <v>8</v>
      </c>
      <c r="L994" s="1478">
        <v>1108</v>
      </c>
      <c r="M994" s="1159"/>
      <c r="N994" s="1159"/>
      <c r="O994" s="1328" t="s">
        <v>5333</v>
      </c>
      <c r="P994" s="1159"/>
      <c r="Q994" s="1154"/>
      <c r="R994" s="1154"/>
      <c r="S994" s="3967" t="s">
        <v>5429</v>
      </c>
      <c r="T994" s="1154"/>
      <c r="U994" s="1154"/>
    </row>
    <row r="995" spans="1:21" s="836" customFormat="1">
      <c r="A995" s="839">
        <v>1011</v>
      </c>
      <c r="B995" s="1159"/>
      <c r="C995" s="1324" t="s">
        <v>6086</v>
      </c>
      <c r="D995" s="1160"/>
      <c r="E995" s="1160"/>
      <c r="F995" s="1160"/>
      <c r="G995" s="1720" t="s">
        <v>7685</v>
      </c>
      <c r="H995" s="1160"/>
      <c r="I995" s="1328" t="s">
        <v>5810</v>
      </c>
      <c r="J995" s="1343">
        <v>8</v>
      </c>
      <c r="K995" s="1343">
        <v>9</v>
      </c>
      <c r="L995" s="1478">
        <v>1280</v>
      </c>
      <c r="M995" s="1159"/>
      <c r="N995" s="1159"/>
      <c r="O995" s="1328" t="s">
        <v>5333</v>
      </c>
      <c r="P995" s="1159"/>
      <c r="Q995" s="1154"/>
      <c r="R995" s="1154"/>
      <c r="S995" s="3967"/>
      <c r="T995" s="1154"/>
      <c r="U995" s="1154"/>
    </row>
    <row r="996" spans="1:21" s="836" customFormat="1">
      <c r="A996" s="839">
        <v>1012</v>
      </c>
      <c r="B996" s="1159"/>
      <c r="C996" s="1324" t="s">
        <v>6087</v>
      </c>
      <c r="D996" s="1160"/>
      <c r="E996" s="1160"/>
      <c r="F996" s="1160"/>
      <c r="G996" s="1720" t="s">
        <v>7685</v>
      </c>
      <c r="H996" s="1160"/>
      <c r="I996" s="1328" t="s">
        <v>5810</v>
      </c>
      <c r="J996" s="1343">
        <v>8</v>
      </c>
      <c r="K996" s="1343">
        <v>17</v>
      </c>
      <c r="L996" s="1478">
        <v>1187</v>
      </c>
      <c r="M996" s="1159"/>
      <c r="N996" s="1159"/>
      <c r="O996" s="1328" t="s">
        <v>5333</v>
      </c>
      <c r="P996" s="1159"/>
      <c r="Q996" s="1154"/>
      <c r="R996" s="1154"/>
      <c r="S996" s="3967" t="s">
        <v>5430</v>
      </c>
      <c r="T996" s="1154"/>
      <c r="U996" s="1154"/>
    </row>
    <row r="997" spans="1:21" s="836" customFormat="1">
      <c r="A997" s="839">
        <v>1013</v>
      </c>
      <c r="B997" s="1159"/>
      <c r="C997" s="1324" t="s">
        <v>6087</v>
      </c>
      <c r="D997" s="1160"/>
      <c r="E997" s="1160"/>
      <c r="F997" s="1160"/>
      <c r="G997" s="1720" t="s">
        <v>7685</v>
      </c>
      <c r="H997" s="1160"/>
      <c r="I997" s="1328" t="s">
        <v>5810</v>
      </c>
      <c r="J997" s="1343">
        <v>8</v>
      </c>
      <c r="K997" s="1343">
        <v>16</v>
      </c>
      <c r="L997" s="1478">
        <v>430</v>
      </c>
      <c r="M997" s="1159"/>
      <c r="N997" s="1159"/>
      <c r="O997" s="1328" t="s">
        <v>5333</v>
      </c>
      <c r="P997" s="1159"/>
      <c r="Q997" s="1154"/>
      <c r="R997" s="1154"/>
      <c r="S997" s="3967"/>
      <c r="T997" s="1154"/>
      <c r="U997" s="1154"/>
    </row>
    <row r="998" spans="1:21" s="836" customFormat="1">
      <c r="A998" s="839">
        <v>1014</v>
      </c>
      <c r="B998" s="1159"/>
      <c r="C998" s="1324" t="s">
        <v>6088</v>
      </c>
      <c r="D998" s="1160"/>
      <c r="E998" s="1160"/>
      <c r="F998" s="1160"/>
      <c r="G998" s="1720" t="s">
        <v>7685</v>
      </c>
      <c r="H998" s="1160"/>
      <c r="I998" s="1328" t="s">
        <v>5810</v>
      </c>
      <c r="J998" s="1343">
        <v>7</v>
      </c>
      <c r="K998" s="1343">
        <v>169</v>
      </c>
      <c r="L998" s="1478">
        <v>1283</v>
      </c>
      <c r="M998" s="1159"/>
      <c r="N998" s="1159"/>
      <c r="O998" s="1328" t="s">
        <v>1922</v>
      </c>
      <c r="P998" s="1159"/>
      <c r="Q998" s="1154"/>
      <c r="R998" s="1154"/>
      <c r="S998" s="3967" t="s">
        <v>5431</v>
      </c>
      <c r="T998" s="1154"/>
      <c r="U998" s="1154"/>
    </row>
    <row r="999" spans="1:21" s="836" customFormat="1">
      <c r="A999" s="839">
        <v>1015</v>
      </c>
      <c r="B999" s="1159"/>
      <c r="C999" s="1324" t="s">
        <v>6088</v>
      </c>
      <c r="D999" s="1160"/>
      <c r="E999" s="1160"/>
      <c r="F999" s="1160"/>
      <c r="G999" s="1720" t="s">
        <v>7685</v>
      </c>
      <c r="H999" s="1160"/>
      <c r="I999" s="1328" t="s">
        <v>5810</v>
      </c>
      <c r="J999" s="1343">
        <v>7</v>
      </c>
      <c r="K999" s="1343">
        <v>204</v>
      </c>
      <c r="L999" s="1478">
        <v>846</v>
      </c>
      <c r="M999" s="1159"/>
      <c r="N999" s="1159"/>
      <c r="O999" s="1328" t="s">
        <v>1922</v>
      </c>
      <c r="P999" s="1159"/>
      <c r="Q999" s="1154"/>
      <c r="R999" s="1154"/>
      <c r="S999" s="3967"/>
      <c r="T999" s="1154"/>
      <c r="U999" s="1154"/>
    </row>
    <row r="1000" spans="1:21" s="836" customFormat="1">
      <c r="A1000" s="839">
        <v>1016</v>
      </c>
      <c r="B1000" s="1159"/>
      <c r="C1000" s="1324" t="s">
        <v>6088</v>
      </c>
      <c r="D1000" s="1160"/>
      <c r="E1000" s="1160"/>
      <c r="F1000" s="1160"/>
      <c r="G1000" s="1720" t="s">
        <v>7685</v>
      </c>
      <c r="H1000" s="1160"/>
      <c r="I1000" s="1328" t="s">
        <v>5810</v>
      </c>
      <c r="J1000" s="1343">
        <v>7</v>
      </c>
      <c r="K1000" s="1343">
        <v>217</v>
      </c>
      <c r="L1000" s="1478">
        <v>774</v>
      </c>
      <c r="M1000" s="1159"/>
      <c r="N1000" s="1159"/>
      <c r="O1000" s="1328" t="s">
        <v>1922</v>
      </c>
      <c r="P1000" s="1159"/>
      <c r="Q1000" s="1154"/>
      <c r="R1000" s="1154"/>
      <c r="S1000" s="3967"/>
      <c r="T1000" s="1154"/>
      <c r="U1000" s="1154"/>
    </row>
    <row r="1001" spans="1:21" s="836" customFormat="1" ht="31.5">
      <c r="A1001" s="839">
        <v>1017</v>
      </c>
      <c r="B1001" s="1159"/>
      <c r="C1001" s="1324" t="s">
        <v>6088</v>
      </c>
      <c r="D1001" s="1160"/>
      <c r="E1001" s="1160"/>
      <c r="F1001" s="1160"/>
      <c r="G1001" s="1720" t="s">
        <v>7685</v>
      </c>
      <c r="H1001" s="1160"/>
      <c r="I1001" s="1328" t="s">
        <v>5810</v>
      </c>
      <c r="J1001" s="1343">
        <v>7</v>
      </c>
      <c r="K1001" s="1343">
        <v>160</v>
      </c>
      <c r="L1001" s="1478">
        <v>430</v>
      </c>
      <c r="M1001" s="1159"/>
      <c r="N1001" s="1159"/>
      <c r="O1001" s="1328" t="s">
        <v>5262</v>
      </c>
      <c r="P1001" s="1159"/>
      <c r="Q1001" s="1154"/>
      <c r="R1001" s="1154"/>
      <c r="S1001" s="3967"/>
      <c r="T1001" s="1154"/>
      <c r="U1001" s="1154"/>
    </row>
    <row r="1002" spans="1:21" s="836" customFormat="1">
      <c r="A1002" s="839">
        <v>1018</v>
      </c>
      <c r="B1002" s="1159"/>
      <c r="C1002" s="1324" t="s">
        <v>6089</v>
      </c>
      <c r="D1002" s="1160"/>
      <c r="E1002" s="1160"/>
      <c r="F1002" s="1160"/>
      <c r="G1002" s="1720" t="s">
        <v>7685</v>
      </c>
      <c r="H1002" s="1160"/>
      <c r="I1002" s="1328" t="s">
        <v>5810</v>
      </c>
      <c r="J1002" s="1343">
        <v>8</v>
      </c>
      <c r="K1002" s="1343">
        <v>15</v>
      </c>
      <c r="L1002" s="1478">
        <v>854</v>
      </c>
      <c r="M1002" s="1159"/>
      <c r="N1002" s="1159"/>
      <c r="O1002" s="1328" t="s">
        <v>1922</v>
      </c>
      <c r="P1002" s="1159"/>
      <c r="Q1002" s="1154"/>
      <c r="R1002" s="1154"/>
      <c r="S1002" s="3967" t="s">
        <v>5432</v>
      </c>
      <c r="T1002" s="1154"/>
      <c r="U1002" s="1154"/>
    </row>
    <row r="1003" spans="1:21" s="836" customFormat="1">
      <c r="A1003" s="839">
        <v>1019</v>
      </c>
      <c r="B1003" s="1159"/>
      <c r="C1003" s="1324" t="s">
        <v>6089</v>
      </c>
      <c r="D1003" s="1160"/>
      <c r="E1003" s="1160"/>
      <c r="F1003" s="1160"/>
      <c r="G1003" s="1720" t="s">
        <v>7685</v>
      </c>
      <c r="H1003" s="1160"/>
      <c r="I1003" s="1328" t="s">
        <v>5810</v>
      </c>
      <c r="J1003" s="1343">
        <v>8</v>
      </c>
      <c r="K1003" s="1343">
        <v>14</v>
      </c>
      <c r="L1003" s="1478">
        <v>768</v>
      </c>
      <c r="M1003" s="1159"/>
      <c r="N1003" s="1159"/>
      <c r="O1003" s="1328" t="s">
        <v>1922</v>
      </c>
      <c r="P1003" s="1159"/>
      <c r="Q1003" s="1154"/>
      <c r="R1003" s="1154"/>
      <c r="S1003" s="3967"/>
      <c r="T1003" s="1154"/>
      <c r="U1003" s="1154"/>
    </row>
    <row r="1004" spans="1:21" s="836" customFormat="1">
      <c r="A1004" s="839">
        <v>1020</v>
      </c>
      <c r="B1004" s="1159"/>
      <c r="C1004" s="1324" t="s">
        <v>6089</v>
      </c>
      <c r="D1004" s="1160"/>
      <c r="E1004" s="1160"/>
      <c r="F1004" s="1160"/>
      <c r="G1004" s="1720" t="s">
        <v>7685</v>
      </c>
      <c r="H1004" s="1160"/>
      <c r="I1004" s="1328" t="s">
        <v>5810</v>
      </c>
      <c r="J1004" s="1343">
        <v>8</v>
      </c>
      <c r="K1004" s="1343">
        <v>24</v>
      </c>
      <c r="L1004" s="1478">
        <v>1463</v>
      </c>
      <c r="M1004" s="1159"/>
      <c r="N1004" s="1159"/>
      <c r="O1004" s="1328" t="s">
        <v>1922</v>
      </c>
      <c r="P1004" s="1159"/>
      <c r="Q1004" s="1154"/>
      <c r="R1004" s="1154"/>
      <c r="S1004" s="3967"/>
      <c r="T1004" s="1154"/>
      <c r="U1004" s="1154"/>
    </row>
    <row r="1005" spans="1:21" s="836" customFormat="1">
      <c r="A1005" s="839">
        <v>1021</v>
      </c>
      <c r="B1005" s="1159"/>
      <c r="C1005" s="1324" t="s">
        <v>6089</v>
      </c>
      <c r="D1005" s="1160"/>
      <c r="E1005" s="1160"/>
      <c r="F1005" s="1160"/>
      <c r="G1005" s="1720" t="s">
        <v>7685</v>
      </c>
      <c r="H1005" s="1160"/>
      <c r="I1005" s="1328" t="s">
        <v>5810</v>
      </c>
      <c r="J1005" s="1343">
        <v>8</v>
      </c>
      <c r="K1005" s="1343">
        <v>25</v>
      </c>
      <c r="L1005" s="1478">
        <v>1182</v>
      </c>
      <c r="M1005" s="1159"/>
      <c r="N1005" s="1159"/>
      <c r="O1005" s="1328" t="s">
        <v>1922</v>
      </c>
      <c r="P1005" s="1159"/>
      <c r="Q1005" s="1154"/>
      <c r="R1005" s="1154"/>
      <c r="S1005" s="3967"/>
      <c r="T1005" s="1154"/>
      <c r="U1005" s="1154"/>
    </row>
    <row r="1006" spans="1:21" s="836" customFormat="1">
      <c r="A1006" s="839">
        <v>1022</v>
      </c>
      <c r="B1006" s="1159"/>
      <c r="C1006" s="1324" t="s">
        <v>6089</v>
      </c>
      <c r="D1006" s="1160"/>
      <c r="E1006" s="1160"/>
      <c r="F1006" s="1160"/>
      <c r="G1006" s="1720" t="s">
        <v>7685</v>
      </c>
      <c r="H1006" s="1160"/>
      <c r="I1006" s="1328" t="s">
        <v>5810</v>
      </c>
      <c r="J1006" s="1343">
        <v>8</v>
      </c>
      <c r="K1006" s="1343">
        <v>13</v>
      </c>
      <c r="L1006" s="1478">
        <v>1136</v>
      </c>
      <c r="M1006" s="1159"/>
      <c r="N1006" s="1159"/>
      <c r="O1006" s="1328" t="s">
        <v>1922</v>
      </c>
      <c r="P1006" s="1159"/>
      <c r="Q1006" s="1154"/>
      <c r="R1006" s="1154"/>
      <c r="S1006" s="3967"/>
      <c r="T1006" s="1154"/>
      <c r="U1006" s="1154"/>
    </row>
    <row r="1007" spans="1:21" s="836" customFormat="1" ht="126">
      <c r="A1007" s="839">
        <v>1023</v>
      </c>
      <c r="B1007" s="1159"/>
      <c r="C1007" s="1324" t="s">
        <v>6090</v>
      </c>
      <c r="D1007" s="1160"/>
      <c r="E1007" s="1160"/>
      <c r="F1007" s="1160"/>
      <c r="G1007" s="1720" t="s">
        <v>7685</v>
      </c>
      <c r="H1007" s="1160"/>
      <c r="I1007" s="1328" t="s">
        <v>5810</v>
      </c>
      <c r="J1007" s="1343">
        <v>8</v>
      </c>
      <c r="K1007" s="1343">
        <v>26</v>
      </c>
      <c r="L1007" s="1478">
        <v>3240</v>
      </c>
      <c r="M1007" s="1159"/>
      <c r="N1007" s="1159"/>
      <c r="O1007" s="1328" t="s">
        <v>1922</v>
      </c>
      <c r="P1007" s="1159"/>
      <c r="Q1007" s="1154"/>
      <c r="R1007" s="1154"/>
      <c r="S1007" s="1343" t="s">
        <v>5433</v>
      </c>
      <c r="T1007" s="1154"/>
      <c r="U1007" s="1154"/>
    </row>
    <row r="1008" spans="1:21" s="836" customFormat="1" ht="126">
      <c r="A1008" s="839">
        <v>1024</v>
      </c>
      <c r="B1008" s="1159"/>
      <c r="C1008" s="1324" t="s">
        <v>6091</v>
      </c>
      <c r="D1008" s="1160"/>
      <c r="E1008" s="1160"/>
      <c r="F1008" s="1160"/>
      <c r="G1008" s="1720" t="s">
        <v>7685</v>
      </c>
      <c r="H1008" s="1160"/>
      <c r="I1008" s="1328" t="s">
        <v>5810</v>
      </c>
      <c r="J1008" s="1343">
        <v>8</v>
      </c>
      <c r="K1008" s="1343">
        <v>35</v>
      </c>
      <c r="L1008" s="1478">
        <v>1564.2</v>
      </c>
      <c r="M1008" s="1159"/>
      <c r="N1008" s="1159"/>
      <c r="O1008" s="1328" t="s">
        <v>1922</v>
      </c>
      <c r="P1008" s="1159"/>
      <c r="Q1008" s="1154"/>
      <c r="R1008" s="1154"/>
      <c r="S1008" s="1343" t="s">
        <v>5434</v>
      </c>
      <c r="T1008" s="1154"/>
      <c r="U1008" s="1154"/>
    </row>
    <row r="1009" spans="1:21" s="836" customFormat="1">
      <c r="A1009" s="839">
        <v>1025</v>
      </c>
      <c r="B1009" s="1159"/>
      <c r="C1009" s="1324" t="s">
        <v>6092</v>
      </c>
      <c r="D1009" s="1160"/>
      <c r="E1009" s="1160"/>
      <c r="F1009" s="1160"/>
      <c r="G1009" s="1720" t="s">
        <v>7685</v>
      </c>
      <c r="H1009" s="1160"/>
      <c r="I1009" s="1328" t="s">
        <v>5810</v>
      </c>
      <c r="J1009" s="1343">
        <v>8</v>
      </c>
      <c r="K1009" s="1343">
        <v>34</v>
      </c>
      <c r="L1009" s="1478">
        <v>560.29999999999995</v>
      </c>
      <c r="M1009" s="1159"/>
      <c r="N1009" s="1159"/>
      <c r="O1009" s="1328" t="s">
        <v>1922</v>
      </c>
      <c r="P1009" s="1159"/>
      <c r="Q1009" s="1154"/>
      <c r="R1009" s="1154"/>
      <c r="S1009" s="3967" t="s">
        <v>5435</v>
      </c>
      <c r="T1009" s="1154"/>
      <c r="U1009" s="1154"/>
    </row>
    <row r="1010" spans="1:21" s="836" customFormat="1">
      <c r="A1010" s="839">
        <v>1026</v>
      </c>
      <c r="B1010" s="1159"/>
      <c r="C1010" s="1324" t="s">
        <v>6092</v>
      </c>
      <c r="D1010" s="1160"/>
      <c r="E1010" s="1160"/>
      <c r="F1010" s="1160"/>
      <c r="G1010" s="1720" t="s">
        <v>7685</v>
      </c>
      <c r="H1010" s="1160"/>
      <c r="I1010" s="1328" t="s">
        <v>5810</v>
      </c>
      <c r="J1010" s="1343">
        <v>8</v>
      </c>
      <c r="K1010" s="1343">
        <v>41</v>
      </c>
      <c r="L1010" s="1478">
        <v>813.6</v>
      </c>
      <c r="M1010" s="1159"/>
      <c r="N1010" s="1159"/>
      <c r="O1010" s="1328" t="s">
        <v>1922</v>
      </c>
      <c r="P1010" s="1159"/>
      <c r="Q1010" s="1154"/>
      <c r="R1010" s="1154"/>
      <c r="S1010" s="3967"/>
      <c r="T1010" s="1154"/>
      <c r="U1010" s="1154"/>
    </row>
    <row r="1011" spans="1:21" s="836" customFormat="1" ht="126">
      <c r="A1011" s="839">
        <v>1027</v>
      </c>
      <c r="B1011" s="1159"/>
      <c r="C1011" s="1324" t="s">
        <v>6093</v>
      </c>
      <c r="D1011" s="1160"/>
      <c r="E1011" s="1160"/>
      <c r="F1011" s="1160"/>
      <c r="G1011" s="1720" t="s">
        <v>7685</v>
      </c>
      <c r="H1011" s="1160"/>
      <c r="I1011" s="1328" t="s">
        <v>5810</v>
      </c>
      <c r="J1011" s="1343">
        <v>8</v>
      </c>
      <c r="K1011" s="1343">
        <v>45</v>
      </c>
      <c r="L1011" s="1478">
        <v>281</v>
      </c>
      <c r="M1011" s="1159"/>
      <c r="N1011" s="1159"/>
      <c r="O1011" s="1328" t="s">
        <v>1922</v>
      </c>
      <c r="P1011" s="1159"/>
      <c r="Q1011" s="1154"/>
      <c r="R1011" s="1154"/>
      <c r="S1011" s="1343" t="s">
        <v>5436</v>
      </c>
      <c r="T1011" s="1154"/>
      <c r="U1011" s="1154"/>
    </row>
    <row r="1012" spans="1:21" s="836" customFormat="1" ht="31.5">
      <c r="A1012" s="839">
        <v>1028</v>
      </c>
      <c r="B1012" s="1159"/>
      <c r="C1012" s="1324" t="s">
        <v>6094</v>
      </c>
      <c r="D1012" s="1160"/>
      <c r="E1012" s="1160"/>
      <c r="F1012" s="1160"/>
      <c r="G1012" s="1720" t="s">
        <v>7685</v>
      </c>
      <c r="H1012" s="1160"/>
      <c r="I1012" s="1328" t="s">
        <v>5810</v>
      </c>
      <c r="J1012" s="1343">
        <v>8</v>
      </c>
      <c r="K1012" s="1343">
        <v>66</v>
      </c>
      <c r="L1012" s="1478">
        <v>203.7</v>
      </c>
      <c r="M1012" s="1159"/>
      <c r="N1012" s="1159"/>
      <c r="O1012" s="1328" t="s">
        <v>1922</v>
      </c>
      <c r="P1012" s="1159"/>
      <c r="Q1012" s="1154"/>
      <c r="R1012" s="1154"/>
      <c r="S1012" s="3967" t="s">
        <v>5437</v>
      </c>
      <c r="T1012" s="1154"/>
      <c r="U1012" s="1154"/>
    </row>
    <row r="1013" spans="1:21" s="836" customFormat="1" ht="31.5">
      <c r="A1013" s="839">
        <v>1029</v>
      </c>
      <c r="B1013" s="1159"/>
      <c r="C1013" s="1324" t="s">
        <v>6094</v>
      </c>
      <c r="D1013" s="1160"/>
      <c r="E1013" s="1160"/>
      <c r="F1013" s="1160"/>
      <c r="G1013" s="1720" t="s">
        <v>7685</v>
      </c>
      <c r="H1013" s="1160"/>
      <c r="I1013" s="1328" t="s">
        <v>5810</v>
      </c>
      <c r="J1013" s="1343">
        <v>8</v>
      </c>
      <c r="K1013" s="1343">
        <v>70</v>
      </c>
      <c r="L1013" s="1478">
        <v>127.4</v>
      </c>
      <c r="M1013" s="1159"/>
      <c r="N1013" s="1159"/>
      <c r="O1013" s="1326" t="s">
        <v>1922</v>
      </c>
      <c r="P1013" s="1159"/>
      <c r="Q1013" s="1154"/>
      <c r="R1013" s="1154"/>
      <c r="S1013" s="3967"/>
      <c r="T1013" s="1154"/>
      <c r="U1013" s="1154"/>
    </row>
    <row r="1014" spans="1:21" s="836" customFormat="1">
      <c r="A1014" s="839">
        <v>1030</v>
      </c>
      <c r="B1014" s="1159"/>
      <c r="C1014" s="1324" t="s">
        <v>6095</v>
      </c>
      <c r="D1014" s="1160"/>
      <c r="E1014" s="1160"/>
      <c r="F1014" s="1160"/>
      <c r="G1014" s="1720" t="s">
        <v>7685</v>
      </c>
      <c r="H1014" s="1160"/>
      <c r="I1014" s="1328" t="s">
        <v>5810</v>
      </c>
      <c r="J1014" s="1343">
        <v>8</v>
      </c>
      <c r="K1014" s="1343">
        <v>27</v>
      </c>
      <c r="L1014" s="1478">
        <v>496</v>
      </c>
      <c r="M1014" s="1159"/>
      <c r="N1014" s="1159"/>
      <c r="O1014" s="1328" t="s">
        <v>1922</v>
      </c>
      <c r="P1014" s="1159"/>
      <c r="Q1014" s="1154"/>
      <c r="R1014" s="1154"/>
      <c r="S1014" s="3967" t="s">
        <v>5438</v>
      </c>
      <c r="T1014" s="1154"/>
      <c r="U1014" s="1154"/>
    </row>
    <row r="1015" spans="1:21" s="836" customFormat="1">
      <c r="A1015" s="839">
        <v>1031</v>
      </c>
      <c r="B1015" s="1159"/>
      <c r="C1015" s="1324" t="s">
        <v>6095</v>
      </c>
      <c r="D1015" s="1160"/>
      <c r="E1015" s="1160"/>
      <c r="F1015" s="1160"/>
      <c r="G1015" s="1720" t="s">
        <v>7685</v>
      </c>
      <c r="H1015" s="1160"/>
      <c r="I1015" s="1328" t="s">
        <v>5810</v>
      </c>
      <c r="J1015" s="1343">
        <v>8</v>
      </c>
      <c r="K1015" s="1343">
        <v>33</v>
      </c>
      <c r="L1015" s="1478">
        <v>1718</v>
      </c>
      <c r="M1015" s="1159"/>
      <c r="N1015" s="1159"/>
      <c r="O1015" s="1326" t="s">
        <v>1922</v>
      </c>
      <c r="P1015" s="1159"/>
      <c r="Q1015" s="1154"/>
      <c r="R1015" s="1154"/>
      <c r="S1015" s="3967"/>
      <c r="T1015" s="1154"/>
      <c r="U1015" s="1154"/>
    </row>
    <row r="1016" spans="1:21" s="836" customFormat="1">
      <c r="A1016" s="839">
        <v>1032</v>
      </c>
      <c r="B1016" s="1159"/>
      <c r="C1016" s="1324" t="s">
        <v>6095</v>
      </c>
      <c r="D1016" s="1160"/>
      <c r="E1016" s="1160"/>
      <c r="F1016" s="1160"/>
      <c r="G1016" s="1720" t="s">
        <v>7685</v>
      </c>
      <c r="H1016" s="1160"/>
      <c r="I1016" s="1328" t="s">
        <v>5810</v>
      </c>
      <c r="J1016" s="1343">
        <v>8</v>
      </c>
      <c r="K1016" s="1343">
        <v>42</v>
      </c>
      <c r="L1016" s="1478">
        <v>835</v>
      </c>
      <c r="M1016" s="1159"/>
      <c r="N1016" s="1159"/>
      <c r="O1016" s="1326" t="s">
        <v>1922</v>
      </c>
      <c r="P1016" s="1159"/>
      <c r="Q1016" s="1154"/>
      <c r="R1016" s="1154"/>
      <c r="S1016" s="3967"/>
      <c r="T1016" s="1154"/>
      <c r="U1016" s="1154"/>
    </row>
    <row r="1017" spans="1:21" s="836" customFormat="1">
      <c r="A1017" s="839">
        <v>1033</v>
      </c>
      <c r="B1017" s="1159"/>
      <c r="C1017" s="1324" t="s">
        <v>6096</v>
      </c>
      <c r="D1017" s="1160"/>
      <c r="E1017" s="1160"/>
      <c r="F1017" s="1160"/>
      <c r="G1017" s="1720" t="s">
        <v>7685</v>
      </c>
      <c r="H1017" s="1160"/>
      <c r="I1017" s="1328" t="s">
        <v>5810</v>
      </c>
      <c r="J1017" s="1343">
        <v>22</v>
      </c>
      <c r="K1017" s="1343">
        <v>309</v>
      </c>
      <c r="L1017" s="1478">
        <v>6365</v>
      </c>
      <c r="M1017" s="1159"/>
      <c r="N1017" s="1159"/>
      <c r="O1017" s="1328" t="s">
        <v>1922</v>
      </c>
      <c r="P1017" s="1159"/>
      <c r="Q1017" s="1154"/>
      <c r="R1017" s="1154"/>
      <c r="S1017" s="3967" t="s">
        <v>5439</v>
      </c>
      <c r="T1017" s="1154"/>
      <c r="U1017" s="1154"/>
    </row>
    <row r="1018" spans="1:21" s="836" customFormat="1">
      <c r="A1018" s="839">
        <v>1034</v>
      </c>
      <c r="B1018" s="1159"/>
      <c r="C1018" s="1324" t="s">
        <v>6096</v>
      </c>
      <c r="D1018" s="1160"/>
      <c r="E1018" s="1160"/>
      <c r="F1018" s="1160"/>
      <c r="G1018" s="1720" t="s">
        <v>7685</v>
      </c>
      <c r="H1018" s="1160"/>
      <c r="I1018" s="1328" t="s">
        <v>5810</v>
      </c>
      <c r="J1018" s="1343">
        <v>22</v>
      </c>
      <c r="K1018" s="1343">
        <v>273</v>
      </c>
      <c r="L1018" s="1478">
        <v>3840</v>
      </c>
      <c r="M1018" s="1159"/>
      <c r="N1018" s="1159"/>
      <c r="O1018" s="1328" t="s">
        <v>1922</v>
      </c>
      <c r="P1018" s="1159"/>
      <c r="Q1018" s="1154"/>
      <c r="R1018" s="1154"/>
      <c r="S1018" s="3967"/>
      <c r="T1018" s="1154"/>
      <c r="U1018" s="1154"/>
    </row>
    <row r="1019" spans="1:21" s="836" customFormat="1" ht="94.5">
      <c r="A1019" s="839">
        <v>1035</v>
      </c>
      <c r="B1019" s="1159"/>
      <c r="C1019" s="1324" t="s">
        <v>6097</v>
      </c>
      <c r="D1019" s="1160"/>
      <c r="E1019" s="1160"/>
      <c r="F1019" s="1160"/>
      <c r="G1019" s="1720" t="s">
        <v>7685</v>
      </c>
      <c r="H1019" s="1160"/>
      <c r="I1019" s="1328" t="s">
        <v>5810</v>
      </c>
      <c r="J1019" s="1343">
        <v>22</v>
      </c>
      <c r="K1019" s="1343">
        <v>294</v>
      </c>
      <c r="L1019" s="1478">
        <v>4675</v>
      </c>
      <c r="M1019" s="1159"/>
      <c r="N1019" s="1159"/>
      <c r="O1019" s="1328" t="s">
        <v>1922</v>
      </c>
      <c r="P1019" s="1159"/>
      <c r="Q1019" s="1154"/>
      <c r="R1019" s="1154"/>
      <c r="S1019" s="1343" t="s">
        <v>5440</v>
      </c>
      <c r="T1019" s="1154"/>
      <c r="U1019" s="1154"/>
    </row>
    <row r="1020" spans="1:21" s="836" customFormat="1" ht="94.5">
      <c r="A1020" s="839">
        <v>1036</v>
      </c>
      <c r="B1020" s="1159"/>
      <c r="C1020" s="1324" t="s">
        <v>6098</v>
      </c>
      <c r="D1020" s="1160"/>
      <c r="E1020" s="1160"/>
      <c r="F1020" s="1160"/>
      <c r="G1020" s="1720" t="s">
        <v>7685</v>
      </c>
      <c r="H1020" s="1160"/>
      <c r="I1020" s="1328" t="s">
        <v>5810</v>
      </c>
      <c r="J1020" s="1343">
        <v>22</v>
      </c>
      <c r="K1020" s="1343">
        <v>332</v>
      </c>
      <c r="L1020" s="1478">
        <v>4432</v>
      </c>
      <c r="M1020" s="1159"/>
      <c r="N1020" s="1159"/>
      <c r="O1020" s="1328" t="s">
        <v>1922</v>
      </c>
      <c r="P1020" s="1159"/>
      <c r="Q1020" s="1154"/>
      <c r="R1020" s="1154"/>
      <c r="S1020" s="1343" t="s">
        <v>5441</v>
      </c>
      <c r="T1020" s="1154"/>
      <c r="U1020" s="1154"/>
    </row>
    <row r="1021" spans="1:21" s="836" customFormat="1" ht="94.5">
      <c r="A1021" s="839">
        <v>1037</v>
      </c>
      <c r="B1021" s="1159"/>
      <c r="C1021" s="1324" t="s">
        <v>6099</v>
      </c>
      <c r="D1021" s="1160"/>
      <c r="E1021" s="1160"/>
      <c r="F1021" s="1160"/>
      <c r="G1021" s="1720" t="s">
        <v>7685</v>
      </c>
      <c r="H1021" s="1160"/>
      <c r="I1021" s="1328" t="s">
        <v>5810</v>
      </c>
      <c r="J1021" s="1343">
        <v>22</v>
      </c>
      <c r="K1021" s="1343">
        <v>269</v>
      </c>
      <c r="L1021" s="1478">
        <v>2560</v>
      </c>
      <c r="M1021" s="1159"/>
      <c r="N1021" s="1159"/>
      <c r="O1021" s="1328" t="s">
        <v>1922</v>
      </c>
      <c r="P1021" s="1159"/>
      <c r="Q1021" s="1154"/>
      <c r="R1021" s="1154"/>
      <c r="S1021" s="1343" t="s">
        <v>5442</v>
      </c>
      <c r="T1021" s="1154"/>
      <c r="U1021" s="1154"/>
    </row>
    <row r="1022" spans="1:21" s="836" customFormat="1">
      <c r="A1022" s="839">
        <v>1038</v>
      </c>
      <c r="B1022" s="1159"/>
      <c r="C1022" s="1324" t="s">
        <v>6100</v>
      </c>
      <c r="D1022" s="1160"/>
      <c r="E1022" s="1160"/>
      <c r="F1022" s="1160"/>
      <c r="G1022" s="1720" t="s">
        <v>7685</v>
      </c>
      <c r="H1022" s="1160"/>
      <c r="I1022" s="1328" t="s">
        <v>5810</v>
      </c>
      <c r="J1022" s="1343">
        <v>22</v>
      </c>
      <c r="K1022" s="1343">
        <v>355</v>
      </c>
      <c r="L1022" s="1478">
        <v>2548</v>
      </c>
      <c r="M1022" s="1159"/>
      <c r="N1022" s="1159"/>
      <c r="O1022" s="1328" t="s">
        <v>1922</v>
      </c>
      <c r="P1022" s="1159"/>
      <c r="Q1022" s="1154"/>
      <c r="R1022" s="1154"/>
      <c r="S1022" s="3967" t="s">
        <v>5443</v>
      </c>
      <c r="T1022" s="1154"/>
      <c r="U1022" s="1154"/>
    </row>
    <row r="1023" spans="1:21" s="836" customFormat="1">
      <c r="A1023" s="839">
        <v>1039</v>
      </c>
      <c r="B1023" s="1159"/>
      <c r="C1023" s="1324" t="s">
        <v>6100</v>
      </c>
      <c r="D1023" s="1160"/>
      <c r="E1023" s="1160"/>
      <c r="F1023" s="1160"/>
      <c r="G1023" s="1720" t="s">
        <v>7685</v>
      </c>
      <c r="H1023" s="1160"/>
      <c r="I1023" s="1328" t="s">
        <v>5810</v>
      </c>
      <c r="J1023" s="1343">
        <v>22</v>
      </c>
      <c r="K1023" s="1343">
        <v>386</v>
      </c>
      <c r="L1023" s="1478">
        <v>1981</v>
      </c>
      <c r="M1023" s="1159"/>
      <c r="N1023" s="1159"/>
      <c r="O1023" s="1328" t="s">
        <v>1922</v>
      </c>
      <c r="P1023" s="1159"/>
      <c r="Q1023" s="1154"/>
      <c r="R1023" s="1154"/>
      <c r="S1023" s="3967"/>
      <c r="T1023" s="1154"/>
      <c r="U1023" s="1154"/>
    </row>
    <row r="1024" spans="1:21" s="836" customFormat="1" ht="47.25">
      <c r="A1024" s="839">
        <v>1040</v>
      </c>
      <c r="B1024" s="1159"/>
      <c r="C1024" s="1324" t="s">
        <v>6101</v>
      </c>
      <c r="D1024" s="1160"/>
      <c r="E1024" s="1160"/>
      <c r="F1024" s="1160"/>
      <c r="G1024" s="1720" t="s">
        <v>7685</v>
      </c>
      <c r="H1024" s="1160"/>
      <c r="I1024" s="1328" t="s">
        <v>5810</v>
      </c>
      <c r="J1024" s="1343">
        <v>22</v>
      </c>
      <c r="K1024" s="1343">
        <v>359</v>
      </c>
      <c r="L1024" s="1478">
        <v>1988</v>
      </c>
      <c r="M1024" s="1159"/>
      <c r="N1024" s="1159"/>
      <c r="O1024" s="1328" t="s">
        <v>1922</v>
      </c>
      <c r="P1024" s="1159"/>
      <c r="Q1024" s="1154"/>
      <c r="R1024" s="1154"/>
      <c r="S1024" s="3967" t="s">
        <v>5444</v>
      </c>
      <c r="T1024" s="1154"/>
      <c r="U1024" s="1154"/>
    </row>
    <row r="1025" spans="1:21" s="836" customFormat="1" ht="47.25">
      <c r="A1025" s="839">
        <v>1041</v>
      </c>
      <c r="B1025" s="1159"/>
      <c r="C1025" s="1324" t="s">
        <v>6101</v>
      </c>
      <c r="D1025" s="1160"/>
      <c r="E1025" s="1160"/>
      <c r="F1025" s="1160"/>
      <c r="G1025" s="1720" t="s">
        <v>7685</v>
      </c>
      <c r="H1025" s="1160"/>
      <c r="I1025" s="1328" t="s">
        <v>5810</v>
      </c>
      <c r="J1025" s="1343">
        <v>22</v>
      </c>
      <c r="K1025" s="1343">
        <v>392</v>
      </c>
      <c r="L1025" s="1478">
        <v>512</v>
      </c>
      <c r="M1025" s="1159"/>
      <c r="N1025" s="1159"/>
      <c r="O1025" s="1328" t="s">
        <v>1922</v>
      </c>
      <c r="P1025" s="1159"/>
      <c r="Q1025" s="1154"/>
      <c r="R1025" s="1154"/>
      <c r="S1025" s="3967"/>
      <c r="T1025" s="1154"/>
      <c r="U1025" s="1154"/>
    </row>
    <row r="1026" spans="1:21" s="836" customFormat="1" ht="94.5">
      <c r="A1026" s="839">
        <v>1042</v>
      </c>
      <c r="B1026" s="1159"/>
      <c r="C1026" s="1324" t="s">
        <v>6102</v>
      </c>
      <c r="D1026" s="1160"/>
      <c r="E1026" s="1160"/>
      <c r="F1026" s="1160"/>
      <c r="G1026" s="1720" t="s">
        <v>7685</v>
      </c>
      <c r="H1026" s="1160"/>
      <c r="I1026" s="1328" t="s">
        <v>5810</v>
      </c>
      <c r="J1026" s="1343">
        <v>22</v>
      </c>
      <c r="K1026" s="1343">
        <v>382</v>
      </c>
      <c r="L1026" s="1478">
        <v>1168</v>
      </c>
      <c r="M1026" s="1159"/>
      <c r="N1026" s="1159"/>
      <c r="O1026" s="1328" t="s">
        <v>1922</v>
      </c>
      <c r="P1026" s="1159"/>
      <c r="Q1026" s="1154"/>
      <c r="R1026" s="1154"/>
      <c r="S1026" s="1343" t="s">
        <v>5445</v>
      </c>
      <c r="T1026" s="1154"/>
      <c r="U1026" s="1154"/>
    </row>
    <row r="1027" spans="1:21" s="836" customFormat="1" ht="94.5">
      <c r="A1027" s="839">
        <v>1043</v>
      </c>
      <c r="B1027" s="1159"/>
      <c r="C1027" s="1324" t="s">
        <v>6103</v>
      </c>
      <c r="D1027" s="1160"/>
      <c r="E1027" s="1160"/>
      <c r="F1027" s="1160"/>
      <c r="G1027" s="1720" t="s">
        <v>7685</v>
      </c>
      <c r="H1027" s="1160"/>
      <c r="I1027" s="1328" t="s">
        <v>5810</v>
      </c>
      <c r="J1027" s="1343">
        <v>22</v>
      </c>
      <c r="K1027" s="1343">
        <v>19</v>
      </c>
      <c r="L1027" s="1478">
        <v>2064</v>
      </c>
      <c r="M1027" s="1159"/>
      <c r="N1027" s="1159"/>
      <c r="O1027" s="1328" t="s">
        <v>5087</v>
      </c>
      <c r="P1027" s="1159"/>
      <c r="Q1027" s="1154"/>
      <c r="R1027" s="1154"/>
      <c r="S1027" s="1343" t="s">
        <v>5446</v>
      </c>
      <c r="T1027" s="1154"/>
      <c r="U1027" s="1154"/>
    </row>
    <row r="1028" spans="1:21" s="836" customFormat="1" ht="94.5">
      <c r="A1028" s="839">
        <v>1044</v>
      </c>
      <c r="B1028" s="1159"/>
      <c r="C1028" s="1324" t="s">
        <v>6104</v>
      </c>
      <c r="D1028" s="1160"/>
      <c r="E1028" s="1160"/>
      <c r="F1028" s="1160"/>
      <c r="G1028" s="1720" t="s">
        <v>7685</v>
      </c>
      <c r="H1028" s="1160"/>
      <c r="I1028" s="1328" t="s">
        <v>5810</v>
      </c>
      <c r="J1028" s="1343">
        <v>22</v>
      </c>
      <c r="K1028" s="1343">
        <v>54</v>
      </c>
      <c r="L1028" s="1478">
        <v>2153</v>
      </c>
      <c r="M1028" s="1159"/>
      <c r="N1028" s="1159"/>
      <c r="O1028" s="1328" t="s">
        <v>5087</v>
      </c>
      <c r="P1028" s="1159"/>
      <c r="Q1028" s="1154"/>
      <c r="R1028" s="1154"/>
      <c r="S1028" s="1343" t="s">
        <v>5447</v>
      </c>
      <c r="T1028" s="1154"/>
      <c r="U1028" s="1154"/>
    </row>
    <row r="1029" spans="1:21" s="836" customFormat="1" ht="94.5">
      <c r="A1029" s="839">
        <v>1045</v>
      </c>
      <c r="B1029" s="1159"/>
      <c r="C1029" s="1324" t="s">
        <v>6105</v>
      </c>
      <c r="D1029" s="1160"/>
      <c r="E1029" s="1160"/>
      <c r="F1029" s="1160"/>
      <c r="G1029" s="1720" t="s">
        <v>7685</v>
      </c>
      <c r="H1029" s="1160"/>
      <c r="I1029" s="1328" t="s">
        <v>5810</v>
      </c>
      <c r="J1029" s="1343">
        <v>22</v>
      </c>
      <c r="K1029" s="1343">
        <v>72</v>
      </c>
      <c r="L1029" s="1478">
        <v>2032</v>
      </c>
      <c r="M1029" s="1159"/>
      <c r="N1029" s="1159"/>
      <c r="O1029" s="1328" t="s">
        <v>5087</v>
      </c>
      <c r="P1029" s="1159"/>
      <c r="Q1029" s="1154"/>
      <c r="R1029" s="1154"/>
      <c r="S1029" s="1343" t="s">
        <v>5448</v>
      </c>
      <c r="T1029" s="1154"/>
      <c r="U1029" s="1154"/>
    </row>
    <row r="1030" spans="1:21" s="836" customFormat="1" ht="94.5">
      <c r="A1030" s="839">
        <v>1046</v>
      </c>
      <c r="B1030" s="1159"/>
      <c r="C1030" s="1324" t="s">
        <v>6106</v>
      </c>
      <c r="D1030" s="1160"/>
      <c r="E1030" s="1160"/>
      <c r="F1030" s="1160"/>
      <c r="G1030" s="1720" t="s">
        <v>7685</v>
      </c>
      <c r="H1030" s="1160"/>
      <c r="I1030" s="1328" t="s">
        <v>5810</v>
      </c>
      <c r="J1030" s="1343">
        <v>22</v>
      </c>
      <c r="K1030" s="1343">
        <v>38</v>
      </c>
      <c r="L1030" s="1478">
        <v>2297</v>
      </c>
      <c r="M1030" s="1159"/>
      <c r="N1030" s="1159"/>
      <c r="O1030" s="1328" t="s">
        <v>5087</v>
      </c>
      <c r="P1030" s="1159"/>
      <c r="Q1030" s="1154"/>
      <c r="R1030" s="1154"/>
      <c r="S1030" s="1343" t="s">
        <v>5449</v>
      </c>
      <c r="T1030" s="1154"/>
      <c r="U1030" s="1154"/>
    </row>
    <row r="1031" spans="1:21" s="836" customFormat="1" ht="78.75">
      <c r="A1031" s="839">
        <v>1047</v>
      </c>
      <c r="B1031" s="1159"/>
      <c r="C1031" s="1324" t="s">
        <v>6107</v>
      </c>
      <c r="D1031" s="1160"/>
      <c r="E1031" s="1160"/>
      <c r="F1031" s="1160"/>
      <c r="G1031" s="1720" t="s">
        <v>7685</v>
      </c>
      <c r="H1031" s="1160"/>
      <c r="I1031" s="1328" t="s">
        <v>5810</v>
      </c>
      <c r="J1031" s="1343">
        <v>22</v>
      </c>
      <c r="K1031" s="1343">
        <v>140</v>
      </c>
      <c r="L1031" s="1478">
        <v>1760</v>
      </c>
      <c r="M1031" s="1159"/>
      <c r="N1031" s="1159"/>
      <c r="O1031" s="1328" t="s">
        <v>5450</v>
      </c>
      <c r="P1031" s="1159"/>
      <c r="Q1031" s="1154"/>
      <c r="R1031" s="1154"/>
      <c r="S1031" s="3967" t="s">
        <v>5451</v>
      </c>
      <c r="T1031" s="1154"/>
      <c r="U1031" s="1154"/>
    </row>
    <row r="1032" spans="1:21" s="836" customFormat="1" ht="78.75">
      <c r="A1032" s="839">
        <v>1048</v>
      </c>
      <c r="B1032" s="1159"/>
      <c r="C1032" s="1324" t="s">
        <v>6107</v>
      </c>
      <c r="D1032" s="1160"/>
      <c r="E1032" s="1160"/>
      <c r="F1032" s="1160"/>
      <c r="G1032" s="1720" t="s">
        <v>7685</v>
      </c>
      <c r="H1032" s="1160"/>
      <c r="I1032" s="1328" t="s">
        <v>5810</v>
      </c>
      <c r="J1032" s="1343">
        <v>22</v>
      </c>
      <c r="K1032" s="1343">
        <v>183</v>
      </c>
      <c r="L1032" s="1478">
        <v>2411</v>
      </c>
      <c r="M1032" s="1159"/>
      <c r="N1032" s="1159"/>
      <c r="O1032" s="1328" t="s">
        <v>5450</v>
      </c>
      <c r="P1032" s="1159"/>
      <c r="Q1032" s="1154"/>
      <c r="R1032" s="1154"/>
      <c r="S1032" s="3967"/>
      <c r="T1032" s="1154"/>
      <c r="U1032" s="1154"/>
    </row>
    <row r="1033" spans="1:21" s="836" customFormat="1" ht="78.75">
      <c r="A1033" s="839">
        <v>1049</v>
      </c>
      <c r="B1033" s="1159"/>
      <c r="C1033" s="1324" t="s">
        <v>6107</v>
      </c>
      <c r="D1033" s="1160"/>
      <c r="E1033" s="1160"/>
      <c r="F1033" s="1160"/>
      <c r="G1033" s="1720" t="s">
        <v>7685</v>
      </c>
      <c r="H1033" s="1160"/>
      <c r="I1033" s="1328" t="s">
        <v>5810</v>
      </c>
      <c r="J1033" s="1343">
        <v>22</v>
      </c>
      <c r="K1033" s="1343">
        <v>229</v>
      </c>
      <c r="L1033" s="1478">
        <v>3528</v>
      </c>
      <c r="M1033" s="1159"/>
      <c r="N1033" s="1159"/>
      <c r="O1033" s="1328" t="s">
        <v>5450</v>
      </c>
      <c r="P1033" s="1159"/>
      <c r="Q1033" s="1154"/>
      <c r="R1033" s="1154"/>
      <c r="S1033" s="3967"/>
      <c r="T1033" s="1154"/>
      <c r="U1033" s="1154"/>
    </row>
    <row r="1034" spans="1:21" s="836" customFormat="1" ht="78.75">
      <c r="A1034" s="839">
        <v>1050</v>
      </c>
      <c r="B1034" s="1159"/>
      <c r="C1034" s="1324" t="s">
        <v>6107</v>
      </c>
      <c r="D1034" s="1160"/>
      <c r="E1034" s="1160"/>
      <c r="F1034" s="1160"/>
      <c r="G1034" s="1720" t="s">
        <v>7685</v>
      </c>
      <c r="H1034" s="1160"/>
      <c r="I1034" s="1328" t="s">
        <v>5810</v>
      </c>
      <c r="J1034" s="1343">
        <v>22</v>
      </c>
      <c r="K1034" s="1343">
        <v>166</v>
      </c>
      <c r="L1034" s="1478">
        <v>2972</v>
      </c>
      <c r="M1034" s="1159"/>
      <c r="N1034" s="1159"/>
      <c r="O1034" s="1328" t="s">
        <v>5450</v>
      </c>
      <c r="P1034" s="1159"/>
      <c r="Q1034" s="1154"/>
      <c r="R1034" s="1154"/>
      <c r="S1034" s="3967"/>
      <c r="T1034" s="1154"/>
      <c r="U1034" s="1154"/>
    </row>
    <row r="1035" spans="1:21" s="836" customFormat="1" ht="78.75">
      <c r="A1035" s="839">
        <v>1051</v>
      </c>
      <c r="B1035" s="1159"/>
      <c r="C1035" s="1324" t="s">
        <v>6107</v>
      </c>
      <c r="D1035" s="1160"/>
      <c r="E1035" s="1160"/>
      <c r="F1035" s="1160"/>
      <c r="G1035" s="1720" t="s">
        <v>7685</v>
      </c>
      <c r="H1035" s="1160"/>
      <c r="I1035" s="1328" t="s">
        <v>5810</v>
      </c>
      <c r="J1035" s="1343">
        <v>22</v>
      </c>
      <c r="K1035" s="1343">
        <v>204</v>
      </c>
      <c r="L1035" s="1478">
        <v>3340</v>
      </c>
      <c r="M1035" s="1159"/>
      <c r="N1035" s="1159"/>
      <c r="O1035" s="1328" t="s">
        <v>5450</v>
      </c>
      <c r="P1035" s="1159"/>
      <c r="Q1035" s="1154"/>
      <c r="R1035" s="1154"/>
      <c r="S1035" s="3967"/>
      <c r="T1035" s="1154"/>
      <c r="U1035" s="1154"/>
    </row>
    <row r="1036" spans="1:21" s="836" customFormat="1" ht="78.75">
      <c r="A1036" s="839">
        <v>1052</v>
      </c>
      <c r="B1036" s="1159"/>
      <c r="C1036" s="1324" t="s">
        <v>6107</v>
      </c>
      <c r="D1036" s="1160"/>
      <c r="E1036" s="1160"/>
      <c r="F1036" s="1160"/>
      <c r="G1036" s="1720" t="s">
        <v>7685</v>
      </c>
      <c r="H1036" s="1160"/>
      <c r="I1036" s="1328" t="s">
        <v>5810</v>
      </c>
      <c r="J1036" s="1343">
        <v>22</v>
      </c>
      <c r="K1036" s="1343">
        <v>226</v>
      </c>
      <c r="L1036" s="1478">
        <v>3248</v>
      </c>
      <c r="M1036" s="1159"/>
      <c r="N1036" s="1159"/>
      <c r="O1036" s="1328" t="s">
        <v>5450</v>
      </c>
      <c r="P1036" s="1159"/>
      <c r="Q1036" s="1154"/>
      <c r="R1036" s="1154"/>
      <c r="S1036" s="3967"/>
      <c r="T1036" s="1154"/>
      <c r="U1036" s="1154"/>
    </row>
    <row r="1037" spans="1:21" s="836" customFormat="1" ht="78.75">
      <c r="A1037" s="839">
        <v>1053</v>
      </c>
      <c r="B1037" s="1159"/>
      <c r="C1037" s="1324" t="s">
        <v>6107</v>
      </c>
      <c r="D1037" s="1160"/>
      <c r="E1037" s="1160"/>
      <c r="F1037" s="1160"/>
      <c r="G1037" s="1720" t="s">
        <v>7685</v>
      </c>
      <c r="H1037" s="1160"/>
      <c r="I1037" s="1328" t="s">
        <v>5810</v>
      </c>
      <c r="J1037" s="1343">
        <v>22</v>
      </c>
      <c r="K1037" s="1343">
        <v>249</v>
      </c>
      <c r="L1037" s="1478">
        <v>2760</v>
      </c>
      <c r="M1037" s="1159"/>
      <c r="N1037" s="1159"/>
      <c r="O1037" s="1328" t="s">
        <v>5450</v>
      </c>
      <c r="P1037" s="1159"/>
      <c r="Q1037" s="1154"/>
      <c r="R1037" s="1154"/>
      <c r="S1037" s="3967"/>
      <c r="T1037" s="1154"/>
      <c r="U1037" s="1154"/>
    </row>
    <row r="1038" spans="1:21" s="836" customFormat="1" ht="78.75">
      <c r="A1038" s="839">
        <v>1054</v>
      </c>
      <c r="B1038" s="1159"/>
      <c r="C1038" s="1324" t="s">
        <v>6107</v>
      </c>
      <c r="D1038" s="1160"/>
      <c r="E1038" s="1160"/>
      <c r="F1038" s="1160"/>
      <c r="G1038" s="1720" t="s">
        <v>7685</v>
      </c>
      <c r="H1038" s="1160"/>
      <c r="I1038" s="1328" t="s">
        <v>5810</v>
      </c>
      <c r="J1038" s="1343">
        <v>22</v>
      </c>
      <c r="K1038" s="1343">
        <v>167</v>
      </c>
      <c r="L1038" s="1478">
        <v>975</v>
      </c>
      <c r="M1038" s="1159"/>
      <c r="N1038" s="1159"/>
      <c r="O1038" s="1328" t="s">
        <v>5450</v>
      </c>
      <c r="P1038" s="1159"/>
      <c r="Q1038" s="1154"/>
      <c r="R1038" s="1154"/>
      <c r="S1038" s="3967"/>
      <c r="T1038" s="1154"/>
      <c r="U1038" s="1154"/>
    </row>
    <row r="1039" spans="1:21" s="836" customFormat="1" ht="78.75">
      <c r="A1039" s="839">
        <v>1055</v>
      </c>
      <c r="B1039" s="1159"/>
      <c r="C1039" s="1324" t="s">
        <v>6107</v>
      </c>
      <c r="D1039" s="1160"/>
      <c r="E1039" s="1160"/>
      <c r="F1039" s="1160"/>
      <c r="G1039" s="1720" t="s">
        <v>7685</v>
      </c>
      <c r="H1039" s="1160"/>
      <c r="I1039" s="1328" t="s">
        <v>5810</v>
      </c>
      <c r="J1039" s="1343">
        <v>22</v>
      </c>
      <c r="K1039" s="1343">
        <v>187</v>
      </c>
      <c r="L1039" s="1478">
        <v>760</v>
      </c>
      <c r="M1039" s="1159"/>
      <c r="N1039" s="1159"/>
      <c r="O1039" s="1328" t="s">
        <v>5450</v>
      </c>
      <c r="P1039" s="1159"/>
      <c r="Q1039" s="1154"/>
      <c r="R1039" s="1154"/>
      <c r="S1039" s="3967"/>
      <c r="T1039" s="1154"/>
      <c r="U1039" s="1154"/>
    </row>
    <row r="1040" spans="1:21" s="836" customFormat="1" ht="94.5">
      <c r="A1040" s="839">
        <v>1056</v>
      </c>
      <c r="B1040" s="1159"/>
      <c r="C1040" s="1324" t="s">
        <v>6108</v>
      </c>
      <c r="D1040" s="1160"/>
      <c r="E1040" s="1160"/>
      <c r="F1040" s="1160"/>
      <c r="G1040" s="1720" t="s">
        <v>7685</v>
      </c>
      <c r="H1040" s="1160"/>
      <c r="I1040" s="1328" t="s">
        <v>5810</v>
      </c>
      <c r="J1040" s="1343">
        <v>22</v>
      </c>
      <c r="K1040" s="1343">
        <v>127</v>
      </c>
      <c r="L1040" s="1478">
        <v>2608</v>
      </c>
      <c r="M1040" s="1159"/>
      <c r="N1040" s="1159"/>
      <c r="O1040" s="1328" t="s">
        <v>5450</v>
      </c>
      <c r="P1040" s="1159"/>
      <c r="Q1040" s="1154"/>
      <c r="R1040" s="1154"/>
      <c r="S1040" s="1343" t="s">
        <v>5452</v>
      </c>
      <c r="T1040" s="1154"/>
      <c r="U1040" s="1154"/>
    </row>
    <row r="1041" spans="1:21" s="836" customFormat="1" ht="47.25">
      <c r="A1041" s="839">
        <v>1057</v>
      </c>
      <c r="B1041" s="1159"/>
      <c r="C1041" s="1324" t="s">
        <v>6109</v>
      </c>
      <c r="D1041" s="1160"/>
      <c r="E1041" s="1160"/>
      <c r="F1041" s="1160"/>
      <c r="G1041" s="1720" t="s">
        <v>7685</v>
      </c>
      <c r="H1041" s="1160"/>
      <c r="I1041" s="1328" t="s">
        <v>5810</v>
      </c>
      <c r="J1041" s="1343">
        <v>22</v>
      </c>
      <c r="K1041" s="1343">
        <v>119</v>
      </c>
      <c r="L1041" s="1478">
        <v>1144</v>
      </c>
      <c r="M1041" s="1159"/>
      <c r="N1041" s="1159"/>
      <c r="O1041" s="1328" t="s">
        <v>5450</v>
      </c>
      <c r="P1041" s="1159"/>
      <c r="Q1041" s="1154"/>
      <c r="R1041" s="1154"/>
      <c r="S1041" s="3967" t="s">
        <v>5453</v>
      </c>
      <c r="T1041" s="1154"/>
      <c r="U1041" s="1154"/>
    </row>
    <row r="1042" spans="1:21" s="836" customFormat="1" ht="47.25">
      <c r="A1042" s="839">
        <v>1058</v>
      </c>
      <c r="B1042" s="1159"/>
      <c r="C1042" s="1324" t="s">
        <v>6109</v>
      </c>
      <c r="D1042" s="1160"/>
      <c r="E1042" s="1160"/>
      <c r="F1042" s="1160"/>
      <c r="G1042" s="1720" t="s">
        <v>7685</v>
      </c>
      <c r="H1042" s="1160"/>
      <c r="I1042" s="1328" t="s">
        <v>5810</v>
      </c>
      <c r="J1042" s="1343">
        <v>22</v>
      </c>
      <c r="K1042" s="1343">
        <v>145</v>
      </c>
      <c r="L1042" s="1478">
        <v>1680</v>
      </c>
      <c r="M1042" s="1159"/>
      <c r="N1042" s="1159"/>
      <c r="O1042" s="1328" t="s">
        <v>5450</v>
      </c>
      <c r="P1042" s="1159"/>
      <c r="Q1042" s="1154"/>
      <c r="R1042" s="1154"/>
      <c r="S1042" s="3967"/>
      <c r="T1042" s="1154"/>
      <c r="U1042" s="1154"/>
    </row>
    <row r="1043" spans="1:21" s="836" customFormat="1" ht="47.25">
      <c r="A1043" s="839">
        <v>1059</v>
      </c>
      <c r="B1043" s="1159"/>
      <c r="C1043" s="1324" t="s">
        <v>6109</v>
      </c>
      <c r="D1043" s="1160"/>
      <c r="E1043" s="1160"/>
      <c r="F1043" s="1160"/>
      <c r="G1043" s="1720" t="s">
        <v>7685</v>
      </c>
      <c r="H1043" s="1160"/>
      <c r="I1043" s="1328" t="s">
        <v>5810</v>
      </c>
      <c r="J1043" s="1343">
        <v>22</v>
      </c>
      <c r="K1043" s="1343">
        <v>135</v>
      </c>
      <c r="L1043" s="1478">
        <v>1511</v>
      </c>
      <c r="M1043" s="1159"/>
      <c r="N1043" s="1159"/>
      <c r="O1043" s="1328" t="s">
        <v>5450</v>
      </c>
      <c r="P1043" s="1159"/>
      <c r="Q1043" s="1154"/>
      <c r="R1043" s="1154"/>
      <c r="S1043" s="3967"/>
      <c r="T1043" s="1154"/>
      <c r="U1043" s="1154"/>
    </row>
    <row r="1044" spans="1:21" s="836" customFormat="1" ht="94.5">
      <c r="A1044" s="839">
        <v>1060</v>
      </c>
      <c r="B1044" s="1159"/>
      <c r="C1044" s="1324" t="s">
        <v>6110</v>
      </c>
      <c r="D1044" s="1160"/>
      <c r="E1044" s="1160"/>
      <c r="F1044" s="1160"/>
      <c r="G1044" s="1720" t="s">
        <v>7685</v>
      </c>
      <c r="H1044" s="1160"/>
      <c r="I1044" s="1328" t="s">
        <v>5810</v>
      </c>
      <c r="J1044" s="1343">
        <v>22</v>
      </c>
      <c r="K1044" s="1343">
        <v>10</v>
      </c>
      <c r="L1044" s="1478">
        <v>4000</v>
      </c>
      <c r="M1044" s="1159"/>
      <c r="N1044" s="1159"/>
      <c r="O1044" s="1328" t="s">
        <v>5087</v>
      </c>
      <c r="P1044" s="1159"/>
      <c r="Q1044" s="1154"/>
      <c r="R1044" s="1154"/>
      <c r="S1044" s="1343" t="s">
        <v>5454</v>
      </c>
      <c r="T1044" s="1154"/>
      <c r="U1044" s="1154"/>
    </row>
    <row r="1045" spans="1:21" s="836" customFormat="1">
      <c r="A1045" s="839">
        <v>1061</v>
      </c>
      <c r="B1045" s="1159"/>
      <c r="C1045" s="1324" t="s">
        <v>6111</v>
      </c>
      <c r="D1045" s="1160"/>
      <c r="E1045" s="1160"/>
      <c r="F1045" s="1160"/>
      <c r="G1045" s="1720" t="s">
        <v>7685</v>
      </c>
      <c r="H1045" s="1160"/>
      <c r="I1045" s="1328" t="s">
        <v>5810</v>
      </c>
      <c r="J1045" s="1343">
        <v>22</v>
      </c>
      <c r="K1045" s="1343">
        <v>199</v>
      </c>
      <c r="L1045" s="1478">
        <v>906</v>
      </c>
      <c r="M1045" s="1159"/>
      <c r="N1045" s="1159"/>
      <c r="O1045" s="1328" t="s">
        <v>5450</v>
      </c>
      <c r="P1045" s="1159"/>
      <c r="Q1045" s="1154"/>
      <c r="R1045" s="1154"/>
      <c r="S1045" s="3967" t="s">
        <v>5456</v>
      </c>
      <c r="T1045" s="1154"/>
      <c r="U1045" s="1154"/>
    </row>
    <row r="1046" spans="1:21" s="836" customFormat="1">
      <c r="A1046" s="839">
        <v>1062</v>
      </c>
      <c r="B1046" s="1159"/>
      <c r="C1046" s="1324" t="s">
        <v>6111</v>
      </c>
      <c r="D1046" s="1160"/>
      <c r="E1046" s="1160"/>
      <c r="F1046" s="1160"/>
      <c r="G1046" s="1720" t="s">
        <v>7685</v>
      </c>
      <c r="H1046" s="1160"/>
      <c r="I1046" s="1328" t="s">
        <v>5810</v>
      </c>
      <c r="J1046" s="1343">
        <v>22</v>
      </c>
      <c r="K1046" s="1343">
        <v>171</v>
      </c>
      <c r="L1046" s="1478">
        <v>1280</v>
      </c>
      <c r="M1046" s="1159"/>
      <c r="N1046" s="1159"/>
      <c r="O1046" s="1328" t="s">
        <v>5450</v>
      </c>
      <c r="P1046" s="1159"/>
      <c r="Q1046" s="1154"/>
      <c r="R1046" s="1154"/>
      <c r="S1046" s="3967"/>
      <c r="T1046" s="1154"/>
      <c r="U1046" s="1154"/>
    </row>
    <row r="1047" spans="1:21" s="836" customFormat="1" ht="78.75">
      <c r="A1047" s="839">
        <v>1063</v>
      </c>
      <c r="B1047" s="1159"/>
      <c r="C1047" s="1324" t="s">
        <v>6112</v>
      </c>
      <c r="D1047" s="1160"/>
      <c r="E1047" s="1160"/>
      <c r="F1047" s="1160"/>
      <c r="G1047" s="1720" t="s">
        <v>7685</v>
      </c>
      <c r="H1047" s="1160"/>
      <c r="I1047" s="1328" t="s">
        <v>5810</v>
      </c>
      <c r="J1047" s="1343">
        <v>13</v>
      </c>
      <c r="K1047" s="669">
        <v>271</v>
      </c>
      <c r="L1047" s="1482">
        <v>337.5</v>
      </c>
      <c r="M1047" s="1159"/>
      <c r="N1047" s="1159"/>
      <c r="O1047" s="1328" t="s">
        <v>5457</v>
      </c>
      <c r="P1047" s="1159"/>
      <c r="Q1047" s="1154"/>
      <c r="R1047" s="1154"/>
      <c r="S1047" s="1343" t="s">
        <v>5458</v>
      </c>
      <c r="T1047" s="1154"/>
      <c r="U1047" s="1154"/>
    </row>
    <row r="1048" spans="1:21" s="836" customFormat="1" ht="47.25">
      <c r="A1048" s="839">
        <v>1064</v>
      </c>
      <c r="B1048" s="1159"/>
      <c r="C1048" s="1324" t="s">
        <v>6113</v>
      </c>
      <c r="D1048" s="1160"/>
      <c r="E1048" s="1160"/>
      <c r="F1048" s="1160"/>
      <c r="G1048" s="1720" t="s">
        <v>7685</v>
      </c>
      <c r="H1048" s="1160"/>
      <c r="I1048" s="1328" t="s">
        <v>5810</v>
      </c>
      <c r="J1048" s="1343">
        <v>22</v>
      </c>
      <c r="K1048" s="1343">
        <v>5</v>
      </c>
      <c r="L1048" s="1478">
        <v>4404.2</v>
      </c>
      <c r="M1048" s="1159"/>
      <c r="N1048" s="1159"/>
      <c r="O1048" s="1326" t="s">
        <v>5457</v>
      </c>
      <c r="P1048" s="1159"/>
      <c r="Q1048" s="1154"/>
      <c r="R1048" s="1154"/>
      <c r="S1048" s="3967" t="s">
        <v>5459</v>
      </c>
      <c r="T1048" s="1154"/>
      <c r="U1048" s="1154"/>
    </row>
    <row r="1049" spans="1:21" s="836" customFormat="1" ht="47.25">
      <c r="A1049" s="839">
        <v>1065</v>
      </c>
      <c r="B1049" s="1159"/>
      <c r="C1049" s="1324" t="s">
        <v>6113</v>
      </c>
      <c r="D1049" s="1160"/>
      <c r="E1049" s="1160"/>
      <c r="F1049" s="1160"/>
      <c r="G1049" s="1720" t="s">
        <v>7685</v>
      </c>
      <c r="H1049" s="1160"/>
      <c r="I1049" s="1328" t="s">
        <v>5810</v>
      </c>
      <c r="J1049" s="1343">
        <v>22</v>
      </c>
      <c r="K1049" s="1343">
        <v>1</v>
      </c>
      <c r="L1049" s="1478">
        <v>2533</v>
      </c>
      <c r="M1049" s="1159"/>
      <c r="N1049" s="1159"/>
      <c r="O1049" s="1326" t="s">
        <v>5457</v>
      </c>
      <c r="P1049" s="1159"/>
      <c r="Q1049" s="1154"/>
      <c r="R1049" s="1154"/>
      <c r="S1049" s="3967"/>
      <c r="T1049" s="1154"/>
      <c r="U1049" s="1154"/>
    </row>
    <row r="1050" spans="1:21" s="836" customFormat="1">
      <c r="A1050" s="839">
        <v>1066</v>
      </c>
      <c r="B1050" s="1159"/>
      <c r="C1050" s="1324" t="s">
        <v>6113</v>
      </c>
      <c r="D1050" s="1160"/>
      <c r="E1050" s="1160"/>
      <c r="F1050" s="1160"/>
      <c r="G1050" s="1720" t="s">
        <v>7685</v>
      </c>
      <c r="H1050" s="1160"/>
      <c r="I1050" s="1328" t="s">
        <v>5810</v>
      </c>
      <c r="J1050" s="669">
        <v>21</v>
      </c>
      <c r="K1050" s="1343">
        <v>30</v>
      </c>
      <c r="L1050" s="1478">
        <v>576</v>
      </c>
      <c r="M1050" s="1159"/>
      <c r="N1050" s="1159"/>
      <c r="O1050" s="1328" t="s">
        <v>3859</v>
      </c>
      <c r="P1050" s="1159"/>
      <c r="Q1050" s="1154"/>
      <c r="R1050" s="1154"/>
      <c r="S1050" s="3969" t="s">
        <v>5458</v>
      </c>
      <c r="T1050" s="1154"/>
      <c r="U1050" s="1154"/>
    </row>
    <row r="1051" spans="1:21" s="836" customFormat="1">
      <c r="A1051" s="839">
        <v>1067</v>
      </c>
      <c r="B1051" s="1159"/>
      <c r="C1051" s="1324" t="s">
        <v>6113</v>
      </c>
      <c r="D1051" s="1160"/>
      <c r="E1051" s="1160"/>
      <c r="F1051" s="1160"/>
      <c r="G1051" s="1720" t="s">
        <v>7685</v>
      </c>
      <c r="H1051" s="1160"/>
      <c r="I1051" s="1328" t="s">
        <v>5810</v>
      </c>
      <c r="J1051" s="669">
        <v>21</v>
      </c>
      <c r="K1051" s="1343">
        <v>31</v>
      </c>
      <c r="L1051" s="1478">
        <v>29086</v>
      </c>
      <c r="M1051" s="1159"/>
      <c r="N1051" s="1159"/>
      <c r="O1051" s="1328" t="s">
        <v>3859</v>
      </c>
      <c r="P1051" s="1159"/>
      <c r="Q1051" s="1154"/>
      <c r="R1051" s="1154"/>
      <c r="S1051" s="3969"/>
      <c r="T1051" s="1154"/>
      <c r="U1051" s="1154"/>
    </row>
    <row r="1052" spans="1:21" s="836" customFormat="1">
      <c r="A1052" s="839">
        <v>1068</v>
      </c>
      <c r="B1052" s="1159"/>
      <c r="C1052" s="1324" t="s">
        <v>6113</v>
      </c>
      <c r="D1052" s="1160"/>
      <c r="E1052" s="1160"/>
      <c r="F1052" s="1160"/>
      <c r="G1052" s="1720" t="s">
        <v>7685</v>
      </c>
      <c r="H1052" s="1160"/>
      <c r="I1052" s="1328" t="s">
        <v>5810</v>
      </c>
      <c r="J1052" s="669">
        <v>21</v>
      </c>
      <c r="K1052" s="1343">
        <v>32</v>
      </c>
      <c r="L1052" s="1478">
        <v>800</v>
      </c>
      <c r="M1052" s="1159"/>
      <c r="N1052" s="1159"/>
      <c r="O1052" s="1328" t="s">
        <v>3859</v>
      </c>
      <c r="P1052" s="1159"/>
      <c r="Q1052" s="1154"/>
      <c r="R1052" s="1154"/>
      <c r="S1052" s="3969"/>
      <c r="T1052" s="1154"/>
      <c r="U1052" s="1154"/>
    </row>
    <row r="1053" spans="1:21" s="836" customFormat="1">
      <c r="A1053" s="839">
        <v>1069</v>
      </c>
      <c r="B1053" s="1159"/>
      <c r="C1053" s="1324" t="s">
        <v>6113</v>
      </c>
      <c r="D1053" s="1160"/>
      <c r="E1053" s="1160"/>
      <c r="F1053" s="1160"/>
      <c r="G1053" s="1720" t="s">
        <v>7685</v>
      </c>
      <c r="H1053" s="1160"/>
      <c r="I1053" s="1328" t="s">
        <v>5810</v>
      </c>
      <c r="J1053" s="1343">
        <v>22</v>
      </c>
      <c r="K1053" s="1343">
        <v>643</v>
      </c>
      <c r="L1053" s="1478">
        <v>3472</v>
      </c>
      <c r="M1053" s="1159"/>
      <c r="N1053" s="1159"/>
      <c r="O1053" s="1328" t="s">
        <v>3859</v>
      </c>
      <c r="P1053" s="1159"/>
      <c r="Q1053" s="1154"/>
      <c r="R1053" s="1154"/>
      <c r="S1053" s="3969"/>
      <c r="T1053" s="1154"/>
      <c r="U1053" s="1154"/>
    </row>
    <row r="1054" spans="1:21" s="836" customFormat="1" ht="31.5">
      <c r="A1054" s="839">
        <v>1070</v>
      </c>
      <c r="B1054" s="1159"/>
      <c r="C1054" s="1324" t="s">
        <v>6114</v>
      </c>
      <c r="D1054" s="1160"/>
      <c r="E1054" s="1160"/>
      <c r="F1054" s="1160"/>
      <c r="G1054" s="1720" t="s">
        <v>7685</v>
      </c>
      <c r="H1054" s="1160"/>
      <c r="I1054" s="1328" t="s">
        <v>5810</v>
      </c>
      <c r="J1054" s="1343">
        <v>28</v>
      </c>
      <c r="K1054" s="1343">
        <v>11</v>
      </c>
      <c r="L1054" s="1478">
        <v>36756</v>
      </c>
      <c r="M1054" s="1159"/>
      <c r="N1054" s="1159"/>
      <c r="O1054" s="1328" t="s">
        <v>3859</v>
      </c>
      <c r="P1054" s="1159"/>
      <c r="Q1054" s="1154"/>
      <c r="R1054" s="1154"/>
      <c r="S1054" s="3969" t="s">
        <v>5458</v>
      </c>
      <c r="T1054" s="1154"/>
      <c r="U1054" s="1154"/>
    </row>
    <row r="1055" spans="1:21" s="836" customFormat="1" ht="31.5">
      <c r="A1055" s="839">
        <v>1071</v>
      </c>
      <c r="B1055" s="1159"/>
      <c r="C1055" s="1324" t="s">
        <v>6114</v>
      </c>
      <c r="D1055" s="1160"/>
      <c r="E1055" s="1160"/>
      <c r="F1055" s="1160"/>
      <c r="G1055" s="1720" t="s">
        <v>7685</v>
      </c>
      <c r="H1055" s="1160"/>
      <c r="I1055" s="1328" t="s">
        <v>5810</v>
      </c>
      <c r="J1055" s="1343">
        <v>28</v>
      </c>
      <c r="K1055" s="1343">
        <v>275</v>
      </c>
      <c r="L1055" s="1478">
        <v>55463</v>
      </c>
      <c r="M1055" s="1159"/>
      <c r="N1055" s="1159"/>
      <c r="O1055" s="1328" t="s">
        <v>3859</v>
      </c>
      <c r="P1055" s="1159"/>
      <c r="Q1055" s="1154"/>
      <c r="R1055" s="1154"/>
      <c r="S1055" s="3969"/>
      <c r="T1055" s="1154"/>
      <c r="U1055" s="1154"/>
    </row>
    <row r="1056" spans="1:21" s="836" customFormat="1" ht="31.5">
      <c r="A1056" s="839">
        <v>1072</v>
      </c>
      <c r="B1056" s="1159"/>
      <c r="C1056" s="1324" t="s">
        <v>6114</v>
      </c>
      <c r="D1056" s="1160"/>
      <c r="E1056" s="1160"/>
      <c r="F1056" s="1160"/>
      <c r="G1056" s="1720" t="s">
        <v>7685</v>
      </c>
      <c r="H1056" s="1160"/>
      <c r="I1056" s="1328" t="s">
        <v>5810</v>
      </c>
      <c r="J1056" s="1343">
        <v>28</v>
      </c>
      <c r="K1056" s="1343">
        <v>3</v>
      </c>
      <c r="L1056" s="1478">
        <v>81719</v>
      </c>
      <c r="M1056" s="1159"/>
      <c r="N1056" s="1159"/>
      <c r="O1056" s="1328" t="s">
        <v>3859</v>
      </c>
      <c r="P1056" s="1159"/>
      <c r="Q1056" s="1154"/>
      <c r="R1056" s="1154"/>
      <c r="S1056" s="3969"/>
      <c r="T1056" s="1154"/>
      <c r="U1056" s="1154"/>
    </row>
    <row r="1057" spans="1:21" s="836" customFormat="1" ht="31.5">
      <c r="A1057" s="839">
        <v>1073</v>
      </c>
      <c r="B1057" s="1159"/>
      <c r="C1057" s="1324" t="s">
        <v>6114</v>
      </c>
      <c r="D1057" s="1160"/>
      <c r="E1057" s="1160"/>
      <c r="F1057" s="1160"/>
      <c r="G1057" s="1720" t="s">
        <v>7685</v>
      </c>
      <c r="H1057" s="1160"/>
      <c r="I1057" s="1328" t="s">
        <v>5810</v>
      </c>
      <c r="J1057" s="1343">
        <v>28</v>
      </c>
      <c r="K1057" s="1343">
        <v>291</v>
      </c>
      <c r="L1057" s="1478">
        <v>57</v>
      </c>
      <c r="M1057" s="1159"/>
      <c r="N1057" s="1159"/>
      <c r="O1057" s="1328" t="s">
        <v>3859</v>
      </c>
      <c r="P1057" s="1159"/>
      <c r="Q1057" s="1154"/>
      <c r="R1057" s="1154"/>
      <c r="S1057" s="3969"/>
      <c r="T1057" s="1154"/>
      <c r="U1057" s="1154"/>
    </row>
    <row r="1058" spans="1:21" s="836" customFormat="1" ht="31.5">
      <c r="A1058" s="839">
        <v>1074</v>
      </c>
      <c r="B1058" s="1159"/>
      <c r="C1058" s="1324" t="s">
        <v>6112</v>
      </c>
      <c r="D1058" s="1160"/>
      <c r="E1058" s="1160"/>
      <c r="F1058" s="1160"/>
      <c r="G1058" s="1720" t="s">
        <v>7685</v>
      </c>
      <c r="H1058" s="1160"/>
      <c r="I1058" s="1328" t="s">
        <v>5810</v>
      </c>
      <c r="J1058" s="1343">
        <v>28</v>
      </c>
      <c r="K1058" s="1343">
        <v>130</v>
      </c>
      <c r="L1058" s="1478">
        <v>4102</v>
      </c>
      <c r="M1058" s="1159"/>
      <c r="N1058" s="1159"/>
      <c r="O1058" s="1328" t="s">
        <v>3859</v>
      </c>
      <c r="P1058" s="1159"/>
      <c r="Q1058" s="1154"/>
      <c r="R1058" s="1154"/>
      <c r="S1058" s="3969" t="s">
        <v>5458</v>
      </c>
      <c r="T1058" s="1154"/>
      <c r="U1058" s="1154"/>
    </row>
    <row r="1059" spans="1:21" s="836" customFormat="1" ht="31.5">
      <c r="A1059" s="839">
        <v>1075</v>
      </c>
      <c r="B1059" s="1159"/>
      <c r="C1059" s="1324" t="s">
        <v>6112</v>
      </c>
      <c r="D1059" s="1160"/>
      <c r="E1059" s="1160"/>
      <c r="F1059" s="1160"/>
      <c r="G1059" s="1720" t="s">
        <v>7685</v>
      </c>
      <c r="H1059" s="1160"/>
      <c r="I1059" s="1328" t="s">
        <v>5810</v>
      </c>
      <c r="J1059" s="1343">
        <v>28</v>
      </c>
      <c r="K1059" s="1343">
        <v>221</v>
      </c>
      <c r="L1059" s="1478">
        <v>276</v>
      </c>
      <c r="M1059" s="1159"/>
      <c r="N1059" s="1159"/>
      <c r="O1059" s="1328" t="s">
        <v>3859</v>
      </c>
      <c r="P1059" s="1159"/>
      <c r="Q1059" s="1154"/>
      <c r="R1059" s="1154"/>
      <c r="S1059" s="3969"/>
      <c r="T1059" s="1154"/>
      <c r="U1059" s="1154"/>
    </row>
    <row r="1060" spans="1:21" s="836" customFormat="1" ht="31.5">
      <c r="A1060" s="839">
        <v>1076</v>
      </c>
      <c r="B1060" s="1159"/>
      <c r="C1060" s="1324" t="s">
        <v>6112</v>
      </c>
      <c r="D1060" s="1160"/>
      <c r="E1060" s="1160"/>
      <c r="F1060" s="1160"/>
      <c r="G1060" s="1720" t="s">
        <v>7685</v>
      </c>
      <c r="H1060" s="1160"/>
      <c r="I1060" s="1328" t="s">
        <v>5810</v>
      </c>
      <c r="J1060" s="1343">
        <v>28</v>
      </c>
      <c r="K1060" s="1343">
        <v>222</v>
      </c>
      <c r="L1060" s="1478">
        <v>2690</v>
      </c>
      <c r="M1060" s="1159"/>
      <c r="N1060" s="1159"/>
      <c r="O1060" s="1328" t="s">
        <v>3859</v>
      </c>
      <c r="P1060" s="1159"/>
      <c r="Q1060" s="1154"/>
      <c r="R1060" s="1154"/>
      <c r="S1060" s="3969"/>
      <c r="T1060" s="1154"/>
      <c r="U1060" s="1154"/>
    </row>
    <row r="1061" spans="1:21" s="836" customFormat="1" ht="31.5">
      <c r="A1061" s="839">
        <v>1077</v>
      </c>
      <c r="B1061" s="1159"/>
      <c r="C1061" s="1324" t="s">
        <v>6112</v>
      </c>
      <c r="D1061" s="1160"/>
      <c r="E1061" s="1160"/>
      <c r="F1061" s="1160"/>
      <c r="G1061" s="1720" t="s">
        <v>7685</v>
      </c>
      <c r="H1061" s="1160"/>
      <c r="I1061" s="1328" t="s">
        <v>5810</v>
      </c>
      <c r="J1061" s="1343">
        <v>28</v>
      </c>
      <c r="K1061" s="1343">
        <v>256</v>
      </c>
      <c r="L1061" s="1478">
        <v>79208.7</v>
      </c>
      <c r="M1061" s="1159"/>
      <c r="N1061" s="1159"/>
      <c r="O1061" s="1328" t="s">
        <v>3859</v>
      </c>
      <c r="P1061" s="1159"/>
      <c r="Q1061" s="1154"/>
      <c r="R1061" s="1154"/>
      <c r="S1061" s="3969"/>
      <c r="T1061" s="1154"/>
      <c r="U1061" s="1154"/>
    </row>
    <row r="1062" spans="1:21" s="836" customFormat="1" ht="31.5">
      <c r="A1062" s="839">
        <v>1078</v>
      </c>
      <c r="B1062" s="1159"/>
      <c r="C1062" s="1324" t="s">
        <v>6112</v>
      </c>
      <c r="D1062" s="1160"/>
      <c r="E1062" s="1160"/>
      <c r="F1062" s="1160"/>
      <c r="G1062" s="1720" t="s">
        <v>7685</v>
      </c>
      <c r="H1062" s="1160"/>
      <c r="I1062" s="1328" t="s">
        <v>5810</v>
      </c>
      <c r="J1062" s="1343">
        <v>29</v>
      </c>
      <c r="K1062" s="1343">
        <v>120</v>
      </c>
      <c r="L1062" s="1478">
        <v>4080</v>
      </c>
      <c r="M1062" s="1159"/>
      <c r="N1062" s="1159"/>
      <c r="O1062" s="1328" t="s">
        <v>3859</v>
      </c>
      <c r="P1062" s="1159"/>
      <c r="Q1062" s="1154"/>
      <c r="R1062" s="1154"/>
      <c r="S1062" s="3969"/>
      <c r="T1062" s="1154"/>
      <c r="U1062" s="1154"/>
    </row>
    <row r="1063" spans="1:21" s="836" customFormat="1" ht="110.25">
      <c r="A1063" s="839">
        <v>1079</v>
      </c>
      <c r="B1063" s="1159"/>
      <c r="C1063" s="1324" t="s">
        <v>6115</v>
      </c>
      <c r="D1063" s="1160"/>
      <c r="E1063" s="1160"/>
      <c r="F1063" s="1160"/>
      <c r="G1063" s="1720" t="s">
        <v>7685</v>
      </c>
      <c r="H1063" s="1160"/>
      <c r="I1063" s="1328" t="s">
        <v>5810</v>
      </c>
      <c r="J1063" s="1343">
        <v>9</v>
      </c>
      <c r="K1063" s="1343">
        <v>114</v>
      </c>
      <c r="L1063" s="1478">
        <v>216</v>
      </c>
      <c r="M1063" s="1159"/>
      <c r="N1063" s="1159"/>
      <c r="O1063" s="1328" t="s">
        <v>5087</v>
      </c>
      <c r="P1063" s="1159"/>
      <c r="Q1063" s="1154"/>
      <c r="R1063" s="1154"/>
      <c r="S1063" s="1343" t="s">
        <v>5460</v>
      </c>
      <c r="T1063" s="1154"/>
      <c r="U1063" s="1154"/>
    </row>
    <row r="1064" spans="1:21" s="836" customFormat="1" ht="110.25">
      <c r="A1064" s="839">
        <v>1080</v>
      </c>
      <c r="B1064" s="1159"/>
      <c r="C1064" s="1324" t="s">
        <v>6116</v>
      </c>
      <c r="D1064" s="1160"/>
      <c r="E1064" s="1160"/>
      <c r="F1064" s="1160"/>
      <c r="G1064" s="1720" t="s">
        <v>7685</v>
      </c>
      <c r="H1064" s="1160"/>
      <c r="I1064" s="1328" t="s">
        <v>5810</v>
      </c>
      <c r="J1064" s="1343">
        <v>22</v>
      </c>
      <c r="K1064" s="1343">
        <v>270</v>
      </c>
      <c r="L1064" s="1478">
        <v>1833</v>
      </c>
      <c r="M1064" s="1159"/>
      <c r="N1064" s="1159"/>
      <c r="O1064" s="1328" t="s">
        <v>1922</v>
      </c>
      <c r="P1064" s="1159"/>
      <c r="Q1064" s="1154"/>
      <c r="R1064" s="1154"/>
      <c r="S1064" s="1343" t="s">
        <v>5461</v>
      </c>
      <c r="T1064" s="1154"/>
      <c r="U1064" s="1154"/>
    </row>
    <row r="1065" spans="1:21" s="836" customFormat="1" ht="110.25">
      <c r="A1065" s="839">
        <v>1081</v>
      </c>
      <c r="B1065" s="1159"/>
      <c r="C1065" s="1324" t="s">
        <v>6117</v>
      </c>
      <c r="D1065" s="1160"/>
      <c r="E1065" s="1160"/>
      <c r="F1065" s="1160"/>
      <c r="G1065" s="1720" t="s">
        <v>7685</v>
      </c>
      <c r="H1065" s="1160"/>
      <c r="I1065" s="1328" t="s">
        <v>5810</v>
      </c>
      <c r="J1065" s="1343">
        <v>22</v>
      </c>
      <c r="K1065" s="1343">
        <v>283</v>
      </c>
      <c r="L1065" s="1478">
        <v>2210</v>
      </c>
      <c r="M1065" s="1159"/>
      <c r="N1065" s="1159"/>
      <c r="O1065" s="1328" t="s">
        <v>1922</v>
      </c>
      <c r="P1065" s="1159"/>
      <c r="Q1065" s="1154"/>
      <c r="R1065" s="1154"/>
      <c r="S1065" s="1343" t="s">
        <v>5462</v>
      </c>
      <c r="T1065" s="1154"/>
      <c r="U1065" s="1154"/>
    </row>
    <row r="1066" spans="1:21" s="836" customFormat="1" ht="31.5">
      <c r="A1066" s="839">
        <v>1082</v>
      </c>
      <c r="B1066" s="1159"/>
      <c r="C1066" s="1324" t="s">
        <v>6114</v>
      </c>
      <c r="D1066" s="1160"/>
      <c r="E1066" s="1160"/>
      <c r="F1066" s="1160"/>
      <c r="G1066" s="1720" t="s">
        <v>7685</v>
      </c>
      <c r="H1066" s="1160"/>
      <c r="I1066" s="1328" t="s">
        <v>5810</v>
      </c>
      <c r="J1066" s="669">
        <v>22</v>
      </c>
      <c r="K1066" s="669">
        <v>110</v>
      </c>
      <c r="L1066" s="1482">
        <v>572</v>
      </c>
      <c r="M1066" s="1159"/>
      <c r="N1066" s="1159"/>
      <c r="O1066" s="1328" t="s">
        <v>1922</v>
      </c>
      <c r="P1066" s="1159"/>
      <c r="Q1066" s="1154"/>
      <c r="R1066" s="1154"/>
      <c r="S1066" s="3970" t="s">
        <v>5463</v>
      </c>
      <c r="T1066" s="1154"/>
      <c r="U1066" s="1154"/>
    </row>
    <row r="1067" spans="1:21" s="836" customFormat="1" ht="31.5">
      <c r="A1067" s="839">
        <v>1083</v>
      </c>
      <c r="B1067" s="1159"/>
      <c r="C1067" s="1324" t="s">
        <v>6114</v>
      </c>
      <c r="D1067" s="1160"/>
      <c r="E1067" s="1160"/>
      <c r="F1067" s="1160"/>
      <c r="G1067" s="1720" t="s">
        <v>7685</v>
      </c>
      <c r="H1067" s="1160"/>
      <c r="I1067" s="1328" t="s">
        <v>5810</v>
      </c>
      <c r="J1067" s="669">
        <v>22</v>
      </c>
      <c r="K1067" s="669">
        <v>98</v>
      </c>
      <c r="L1067" s="1482">
        <v>3335</v>
      </c>
      <c r="M1067" s="1159"/>
      <c r="N1067" s="1159"/>
      <c r="O1067" s="1328" t="s">
        <v>1922</v>
      </c>
      <c r="P1067" s="1159"/>
      <c r="Q1067" s="1154"/>
      <c r="R1067" s="1154"/>
      <c r="S1067" s="3970"/>
      <c r="T1067" s="1154"/>
      <c r="U1067" s="1154"/>
    </row>
    <row r="1068" spans="1:21" s="836" customFormat="1" ht="31.5">
      <c r="A1068" s="839">
        <v>1084</v>
      </c>
      <c r="B1068" s="1159"/>
      <c r="C1068" s="1324" t="s">
        <v>6114</v>
      </c>
      <c r="D1068" s="1160"/>
      <c r="E1068" s="1160"/>
      <c r="F1068" s="1160"/>
      <c r="G1068" s="1720" t="s">
        <v>7685</v>
      </c>
      <c r="H1068" s="1160"/>
      <c r="I1068" s="1328" t="s">
        <v>5810</v>
      </c>
      <c r="J1068" s="669">
        <v>22</v>
      </c>
      <c r="K1068" s="669">
        <v>105</v>
      </c>
      <c r="L1068" s="1482">
        <v>1995</v>
      </c>
      <c r="M1068" s="1159"/>
      <c r="N1068" s="1159"/>
      <c r="O1068" s="1328" t="s">
        <v>1922</v>
      </c>
      <c r="P1068" s="1159"/>
      <c r="Q1068" s="1154"/>
      <c r="R1068" s="1154"/>
      <c r="S1068" s="3970"/>
      <c r="T1068" s="1154"/>
      <c r="U1068" s="1154"/>
    </row>
    <row r="1069" spans="1:21" s="836" customFormat="1" ht="126">
      <c r="A1069" s="839">
        <v>1085</v>
      </c>
      <c r="B1069" s="1159"/>
      <c r="C1069" s="1324" t="s">
        <v>6118</v>
      </c>
      <c r="D1069" s="1160"/>
      <c r="E1069" s="1160"/>
      <c r="F1069" s="1160"/>
      <c r="G1069" s="1720" t="s">
        <v>7685</v>
      </c>
      <c r="H1069" s="1160"/>
      <c r="I1069" s="1328" t="s">
        <v>5810</v>
      </c>
      <c r="J1069" s="669">
        <v>22</v>
      </c>
      <c r="K1069" s="669">
        <v>403</v>
      </c>
      <c r="L1069" s="1482">
        <v>5711</v>
      </c>
      <c r="M1069" s="1159"/>
      <c r="N1069" s="1159"/>
      <c r="O1069" s="1328" t="s">
        <v>1922</v>
      </c>
      <c r="P1069" s="1159"/>
      <c r="Q1069" s="1154"/>
      <c r="R1069" s="1154"/>
      <c r="S1069" s="1343" t="s">
        <v>5464</v>
      </c>
      <c r="T1069" s="1154"/>
      <c r="U1069" s="1154"/>
    </row>
    <row r="1070" spans="1:21" s="836" customFormat="1" ht="141.75">
      <c r="A1070" s="839">
        <v>1086</v>
      </c>
      <c r="B1070" s="1159"/>
      <c r="C1070" s="1324" t="s">
        <v>6103</v>
      </c>
      <c r="D1070" s="1160"/>
      <c r="E1070" s="1160"/>
      <c r="F1070" s="1160"/>
      <c r="G1070" s="1720" t="s">
        <v>7685</v>
      </c>
      <c r="H1070" s="1160"/>
      <c r="I1070" s="1328" t="s">
        <v>5810</v>
      </c>
      <c r="J1070" s="669">
        <v>22</v>
      </c>
      <c r="K1070" s="669">
        <v>418</v>
      </c>
      <c r="L1070" s="1482">
        <v>6041</v>
      </c>
      <c r="M1070" s="1159"/>
      <c r="N1070" s="1159"/>
      <c r="O1070" s="1328" t="s">
        <v>1922</v>
      </c>
      <c r="P1070" s="1159"/>
      <c r="Q1070" s="1154"/>
      <c r="R1070" s="1154"/>
      <c r="S1070" s="1343" t="s">
        <v>5465</v>
      </c>
      <c r="T1070" s="1154"/>
      <c r="U1070" s="1154"/>
    </row>
    <row r="1071" spans="1:21" s="836" customFormat="1">
      <c r="A1071" s="839">
        <v>1087</v>
      </c>
      <c r="B1071" s="1159"/>
      <c r="C1071" s="1324" t="s">
        <v>6119</v>
      </c>
      <c r="D1071" s="1160"/>
      <c r="E1071" s="1160"/>
      <c r="F1071" s="1160"/>
      <c r="G1071" s="1720" t="s">
        <v>7685</v>
      </c>
      <c r="H1071" s="1160"/>
      <c r="I1071" s="1328" t="s">
        <v>5810</v>
      </c>
      <c r="J1071" s="669">
        <v>22</v>
      </c>
      <c r="K1071" s="669">
        <v>425</v>
      </c>
      <c r="L1071" s="1482">
        <v>1390</v>
      </c>
      <c r="M1071" s="1159"/>
      <c r="N1071" s="1159"/>
      <c r="O1071" s="1328" t="s">
        <v>1922</v>
      </c>
      <c r="P1071" s="1159"/>
      <c r="Q1071" s="1154"/>
      <c r="R1071" s="1154"/>
      <c r="S1071" s="3967" t="s">
        <v>5466</v>
      </c>
      <c r="T1071" s="1154"/>
      <c r="U1071" s="1154"/>
    </row>
    <row r="1072" spans="1:21" s="836" customFormat="1">
      <c r="A1072" s="839">
        <v>1088</v>
      </c>
      <c r="B1072" s="1159"/>
      <c r="C1072" s="1324" t="s">
        <v>5941</v>
      </c>
      <c r="D1072" s="1160"/>
      <c r="E1072" s="1160"/>
      <c r="F1072" s="1160"/>
      <c r="G1072" s="1720" t="s">
        <v>7685</v>
      </c>
      <c r="H1072" s="1160"/>
      <c r="I1072" s="1328" t="s">
        <v>5810</v>
      </c>
      <c r="J1072" s="669">
        <v>22</v>
      </c>
      <c r="K1072" s="669">
        <v>435</v>
      </c>
      <c r="L1072" s="1482">
        <v>3486</v>
      </c>
      <c r="M1072" s="1159"/>
      <c r="N1072" s="1159"/>
      <c r="O1072" s="1328" t="s">
        <v>1922</v>
      </c>
      <c r="P1072" s="1159"/>
      <c r="Q1072" s="1154"/>
      <c r="R1072" s="1154"/>
      <c r="S1072" s="3967"/>
      <c r="T1072" s="1154"/>
      <c r="U1072" s="1154"/>
    </row>
    <row r="1073" spans="1:21" s="836" customFormat="1" ht="47.25">
      <c r="A1073" s="839">
        <v>1089</v>
      </c>
      <c r="B1073" s="1159"/>
      <c r="C1073" s="1324" t="s">
        <v>6120</v>
      </c>
      <c r="D1073" s="1160"/>
      <c r="E1073" s="1160"/>
      <c r="F1073" s="1160"/>
      <c r="G1073" s="1720" t="s">
        <v>7685</v>
      </c>
      <c r="H1073" s="1160"/>
      <c r="I1073" s="1328" t="s">
        <v>5810</v>
      </c>
      <c r="J1073" s="669">
        <v>22</v>
      </c>
      <c r="K1073" s="669">
        <v>419</v>
      </c>
      <c r="L1073" s="1482">
        <v>1446</v>
      </c>
      <c r="M1073" s="1159"/>
      <c r="N1073" s="1159"/>
      <c r="O1073" s="1328" t="s">
        <v>1922</v>
      </c>
      <c r="P1073" s="1159"/>
      <c r="Q1073" s="1154"/>
      <c r="R1073" s="1154"/>
      <c r="S1073" s="3967" t="s">
        <v>5467</v>
      </c>
      <c r="T1073" s="1154"/>
      <c r="U1073" s="1154"/>
    </row>
    <row r="1074" spans="1:21" s="836" customFormat="1" ht="47.25">
      <c r="A1074" s="839">
        <v>1090</v>
      </c>
      <c r="B1074" s="1159"/>
      <c r="C1074" s="1324" t="s">
        <v>6120</v>
      </c>
      <c r="D1074" s="1160"/>
      <c r="E1074" s="1160"/>
      <c r="F1074" s="1160"/>
      <c r="G1074" s="1720" t="s">
        <v>7685</v>
      </c>
      <c r="H1074" s="1160"/>
      <c r="I1074" s="1328" t="s">
        <v>5810</v>
      </c>
      <c r="J1074" s="669">
        <v>22</v>
      </c>
      <c r="K1074" s="669">
        <v>441</v>
      </c>
      <c r="L1074" s="1482">
        <v>732</v>
      </c>
      <c r="M1074" s="1159"/>
      <c r="N1074" s="1159"/>
      <c r="O1074" s="1328" t="s">
        <v>1922</v>
      </c>
      <c r="P1074" s="1159"/>
      <c r="Q1074" s="1154"/>
      <c r="R1074" s="1154"/>
      <c r="S1074" s="3967"/>
      <c r="T1074" s="1154"/>
      <c r="U1074" s="1154"/>
    </row>
    <row r="1075" spans="1:21" s="836" customFormat="1" ht="47.25">
      <c r="A1075" s="839">
        <v>1091</v>
      </c>
      <c r="B1075" s="1159"/>
      <c r="C1075" s="1324" t="s">
        <v>6120</v>
      </c>
      <c r="D1075" s="1160"/>
      <c r="E1075" s="1160"/>
      <c r="F1075" s="1160"/>
      <c r="G1075" s="1720" t="s">
        <v>7685</v>
      </c>
      <c r="H1075" s="1160"/>
      <c r="I1075" s="1328" t="s">
        <v>5810</v>
      </c>
      <c r="J1075" s="669">
        <v>22</v>
      </c>
      <c r="K1075" s="669">
        <v>463</v>
      </c>
      <c r="L1075" s="1482">
        <v>1610</v>
      </c>
      <c r="M1075" s="1159"/>
      <c r="N1075" s="1159"/>
      <c r="O1075" s="1328" t="s">
        <v>1922</v>
      </c>
      <c r="P1075" s="1159"/>
      <c r="Q1075" s="1154"/>
      <c r="R1075" s="1154"/>
      <c r="S1075" s="3967"/>
      <c r="T1075" s="1154"/>
      <c r="U1075" s="1154"/>
    </row>
    <row r="1076" spans="1:21" s="836" customFormat="1" ht="47.25">
      <c r="A1076" s="839">
        <v>1092</v>
      </c>
      <c r="B1076" s="1159"/>
      <c r="C1076" s="1324" t="s">
        <v>6120</v>
      </c>
      <c r="D1076" s="1160"/>
      <c r="E1076" s="1160"/>
      <c r="F1076" s="1160"/>
      <c r="G1076" s="1720" t="s">
        <v>7685</v>
      </c>
      <c r="H1076" s="1160"/>
      <c r="I1076" s="1328" t="s">
        <v>5810</v>
      </c>
      <c r="J1076" s="669">
        <v>22</v>
      </c>
      <c r="K1076" s="669">
        <v>484</v>
      </c>
      <c r="L1076" s="1482">
        <v>1520</v>
      </c>
      <c r="M1076" s="1159"/>
      <c r="N1076" s="1159"/>
      <c r="O1076" s="1328" t="s">
        <v>1922</v>
      </c>
      <c r="P1076" s="1159"/>
      <c r="Q1076" s="1154"/>
      <c r="R1076" s="1154"/>
      <c r="S1076" s="3967"/>
      <c r="T1076" s="1154"/>
      <c r="U1076" s="1154"/>
    </row>
    <row r="1077" spans="1:21" s="836" customFormat="1" ht="126">
      <c r="A1077" s="839">
        <v>1093</v>
      </c>
      <c r="B1077" s="1159"/>
      <c r="C1077" s="1324" t="s">
        <v>6121</v>
      </c>
      <c r="D1077" s="1160"/>
      <c r="E1077" s="1160"/>
      <c r="F1077" s="1160"/>
      <c r="G1077" s="1720" t="s">
        <v>7685</v>
      </c>
      <c r="H1077" s="1160"/>
      <c r="I1077" s="1328" t="s">
        <v>5810</v>
      </c>
      <c r="J1077" s="669">
        <v>22</v>
      </c>
      <c r="K1077" s="669">
        <v>444</v>
      </c>
      <c r="L1077" s="1482">
        <v>3420</v>
      </c>
      <c r="M1077" s="1159"/>
      <c r="N1077" s="1159"/>
      <c r="O1077" s="1328" t="s">
        <v>1922</v>
      </c>
      <c r="P1077" s="1159"/>
      <c r="Q1077" s="1154"/>
      <c r="R1077" s="1154"/>
      <c r="S1077" s="1343" t="s">
        <v>5468</v>
      </c>
      <c r="T1077" s="1154"/>
      <c r="U1077" s="1154"/>
    </row>
    <row r="1078" spans="1:21" s="836" customFormat="1">
      <c r="A1078" s="839">
        <v>1094</v>
      </c>
      <c r="B1078" s="1159"/>
      <c r="C1078" s="1324" t="s">
        <v>6102</v>
      </c>
      <c r="D1078" s="1160"/>
      <c r="E1078" s="1160"/>
      <c r="F1078" s="1160"/>
      <c r="G1078" s="1720" t="s">
        <v>7685</v>
      </c>
      <c r="H1078" s="1160"/>
      <c r="I1078" s="1328" t="s">
        <v>5810</v>
      </c>
      <c r="J1078" s="669">
        <v>22</v>
      </c>
      <c r="K1078" s="669">
        <v>461</v>
      </c>
      <c r="L1078" s="1482">
        <v>841</v>
      </c>
      <c r="M1078" s="1159"/>
      <c r="N1078" s="1159"/>
      <c r="O1078" s="1328" t="s">
        <v>1922</v>
      </c>
      <c r="P1078" s="1159"/>
      <c r="Q1078" s="1154"/>
      <c r="R1078" s="1154"/>
      <c r="S1078" s="3967" t="s">
        <v>5469</v>
      </c>
      <c r="T1078" s="1154"/>
      <c r="U1078" s="1154"/>
    </row>
    <row r="1079" spans="1:21" s="836" customFormat="1">
      <c r="A1079" s="839">
        <v>1095</v>
      </c>
      <c r="B1079" s="1159"/>
      <c r="C1079" s="1324" t="s">
        <v>6102</v>
      </c>
      <c r="D1079" s="1160"/>
      <c r="E1079" s="1160"/>
      <c r="F1079" s="1160"/>
      <c r="G1079" s="1720" t="s">
        <v>7685</v>
      </c>
      <c r="H1079" s="1160"/>
      <c r="I1079" s="1328" t="s">
        <v>5810</v>
      </c>
      <c r="J1079" s="669">
        <v>22</v>
      </c>
      <c r="K1079" s="669">
        <v>470</v>
      </c>
      <c r="L1079" s="1482">
        <v>1272</v>
      </c>
      <c r="M1079" s="1159"/>
      <c r="N1079" s="1159"/>
      <c r="O1079" s="1328" t="s">
        <v>1922</v>
      </c>
      <c r="P1079" s="1159"/>
      <c r="Q1079" s="1154"/>
      <c r="R1079" s="1154"/>
      <c r="S1079" s="3967"/>
      <c r="T1079" s="1154"/>
      <c r="U1079" s="1154"/>
    </row>
    <row r="1080" spans="1:21" s="836" customFormat="1">
      <c r="A1080" s="839">
        <v>1096</v>
      </c>
      <c r="B1080" s="1159"/>
      <c r="C1080" s="1324" t="s">
        <v>6102</v>
      </c>
      <c r="D1080" s="1160"/>
      <c r="E1080" s="1160"/>
      <c r="F1080" s="1160"/>
      <c r="G1080" s="1720" t="s">
        <v>7685</v>
      </c>
      <c r="H1080" s="1160"/>
      <c r="I1080" s="1328" t="s">
        <v>5810</v>
      </c>
      <c r="J1080" s="669">
        <v>22</v>
      </c>
      <c r="K1080" s="669">
        <v>494</v>
      </c>
      <c r="L1080" s="1482">
        <v>1398</v>
      </c>
      <c r="M1080" s="1159"/>
      <c r="N1080" s="1159"/>
      <c r="O1080" s="1328" t="s">
        <v>1922</v>
      </c>
      <c r="P1080" s="1159"/>
      <c r="Q1080" s="1154"/>
      <c r="R1080" s="1154"/>
      <c r="S1080" s="3967"/>
      <c r="T1080" s="1154"/>
      <c r="U1080" s="1154"/>
    </row>
    <row r="1081" spans="1:21" s="836" customFormat="1" ht="47.25">
      <c r="A1081" s="839">
        <v>1097</v>
      </c>
      <c r="B1081" s="1159"/>
      <c r="C1081" s="1324" t="s">
        <v>6122</v>
      </c>
      <c r="D1081" s="1160"/>
      <c r="E1081" s="1160"/>
      <c r="F1081" s="1160"/>
      <c r="G1081" s="1720" t="s">
        <v>7685</v>
      </c>
      <c r="H1081" s="1160"/>
      <c r="I1081" s="1328" t="s">
        <v>5810</v>
      </c>
      <c r="J1081" s="669">
        <v>22</v>
      </c>
      <c r="K1081" s="669">
        <v>495</v>
      </c>
      <c r="L1081" s="1482">
        <v>563</v>
      </c>
      <c r="M1081" s="1159"/>
      <c r="N1081" s="1159"/>
      <c r="O1081" s="1328" t="s">
        <v>1922</v>
      </c>
      <c r="P1081" s="1159"/>
      <c r="Q1081" s="1154"/>
      <c r="R1081" s="1154"/>
      <c r="S1081" s="3967" t="s">
        <v>5470</v>
      </c>
      <c r="T1081" s="1154"/>
      <c r="U1081" s="1154"/>
    </row>
    <row r="1082" spans="1:21" s="836" customFormat="1" ht="47.25">
      <c r="A1082" s="839">
        <v>1098</v>
      </c>
      <c r="B1082" s="1159"/>
      <c r="C1082" s="1324" t="s">
        <v>6122</v>
      </c>
      <c r="D1082" s="1160"/>
      <c r="E1082" s="1160"/>
      <c r="F1082" s="1160"/>
      <c r="G1082" s="1720" t="s">
        <v>7685</v>
      </c>
      <c r="H1082" s="1160"/>
      <c r="I1082" s="1328" t="s">
        <v>5810</v>
      </c>
      <c r="J1082" s="669">
        <v>22</v>
      </c>
      <c r="K1082" s="669">
        <v>506</v>
      </c>
      <c r="L1082" s="1482">
        <v>456</v>
      </c>
      <c r="M1082" s="1159"/>
      <c r="N1082" s="1159"/>
      <c r="O1082" s="1328" t="s">
        <v>1922</v>
      </c>
      <c r="P1082" s="1159"/>
      <c r="Q1082" s="1154"/>
      <c r="R1082" s="1154"/>
      <c r="S1082" s="3967"/>
      <c r="T1082" s="1154"/>
      <c r="U1082" s="1154"/>
    </row>
    <row r="1083" spans="1:21" s="836" customFormat="1" ht="47.25">
      <c r="A1083" s="839">
        <v>1099</v>
      </c>
      <c r="B1083" s="1159"/>
      <c r="C1083" s="1324" t="s">
        <v>6122</v>
      </c>
      <c r="D1083" s="1160"/>
      <c r="E1083" s="1160"/>
      <c r="F1083" s="1160"/>
      <c r="G1083" s="1720" t="s">
        <v>7685</v>
      </c>
      <c r="H1083" s="1160"/>
      <c r="I1083" s="1328" t="s">
        <v>5810</v>
      </c>
      <c r="J1083" s="669">
        <v>22</v>
      </c>
      <c r="K1083" s="669">
        <v>532</v>
      </c>
      <c r="L1083" s="1482">
        <v>1884</v>
      </c>
      <c r="M1083" s="1159"/>
      <c r="N1083" s="1159"/>
      <c r="O1083" s="1328" t="s">
        <v>1922</v>
      </c>
      <c r="P1083" s="1159"/>
      <c r="Q1083" s="1154"/>
      <c r="R1083" s="1154"/>
      <c r="S1083" s="3967"/>
      <c r="T1083" s="1154"/>
      <c r="U1083" s="1154"/>
    </row>
    <row r="1084" spans="1:21" s="836" customFormat="1" ht="47.25">
      <c r="A1084" s="839">
        <v>1100</v>
      </c>
      <c r="B1084" s="1159"/>
      <c r="C1084" s="1324" t="s">
        <v>6122</v>
      </c>
      <c r="D1084" s="1160"/>
      <c r="E1084" s="1160"/>
      <c r="F1084" s="1160"/>
      <c r="G1084" s="1720" t="s">
        <v>7685</v>
      </c>
      <c r="H1084" s="1160"/>
      <c r="I1084" s="1328" t="s">
        <v>5810</v>
      </c>
      <c r="J1084" s="669">
        <v>22</v>
      </c>
      <c r="K1084" s="669">
        <v>508</v>
      </c>
      <c r="L1084" s="1482">
        <v>638</v>
      </c>
      <c r="M1084" s="1159"/>
      <c r="N1084" s="1159"/>
      <c r="O1084" s="1328" t="s">
        <v>1922</v>
      </c>
      <c r="P1084" s="1159"/>
      <c r="Q1084" s="1154"/>
      <c r="R1084" s="1154"/>
      <c r="S1084" s="3967"/>
      <c r="T1084" s="1154"/>
      <c r="U1084" s="1154"/>
    </row>
    <row r="1085" spans="1:21" s="836" customFormat="1">
      <c r="A1085" s="839">
        <v>1101</v>
      </c>
      <c r="B1085" s="1159"/>
      <c r="C1085" s="1324" t="s">
        <v>6123</v>
      </c>
      <c r="D1085" s="1160"/>
      <c r="E1085" s="1160"/>
      <c r="F1085" s="1160"/>
      <c r="G1085" s="1720" t="s">
        <v>7685</v>
      </c>
      <c r="H1085" s="1160"/>
      <c r="I1085" s="1328" t="s">
        <v>5810</v>
      </c>
      <c r="J1085" s="669">
        <v>22</v>
      </c>
      <c r="K1085" s="669">
        <v>520</v>
      </c>
      <c r="L1085" s="1482">
        <v>2198</v>
      </c>
      <c r="M1085" s="1159"/>
      <c r="N1085" s="1159"/>
      <c r="O1085" s="1328" t="s">
        <v>1922</v>
      </c>
      <c r="P1085" s="1159"/>
      <c r="Q1085" s="1154"/>
      <c r="R1085" s="1154"/>
      <c r="S1085" s="3967" t="s">
        <v>5471</v>
      </c>
      <c r="T1085" s="1154"/>
      <c r="U1085" s="1154"/>
    </row>
    <row r="1086" spans="1:21" s="836" customFormat="1">
      <c r="A1086" s="839">
        <v>1102</v>
      </c>
      <c r="B1086" s="1159"/>
      <c r="C1086" s="1324" t="s">
        <v>6123</v>
      </c>
      <c r="D1086" s="1160"/>
      <c r="E1086" s="1160"/>
      <c r="F1086" s="1160"/>
      <c r="G1086" s="1720" t="s">
        <v>7685</v>
      </c>
      <c r="H1086" s="1160"/>
      <c r="I1086" s="1328" t="s">
        <v>5810</v>
      </c>
      <c r="J1086" s="669">
        <v>22</v>
      </c>
      <c r="K1086" s="669">
        <v>486</v>
      </c>
      <c r="L1086" s="1482">
        <v>178</v>
      </c>
      <c r="M1086" s="1159"/>
      <c r="N1086" s="1159"/>
      <c r="O1086" s="1328" t="s">
        <v>1922</v>
      </c>
      <c r="P1086" s="1159"/>
      <c r="Q1086" s="1154"/>
      <c r="R1086" s="1154"/>
      <c r="S1086" s="3967"/>
      <c r="T1086" s="1154"/>
      <c r="U1086" s="1154"/>
    </row>
    <row r="1087" spans="1:21" s="836" customFormat="1" ht="94.5">
      <c r="A1087" s="839">
        <v>1103</v>
      </c>
      <c r="B1087" s="1159"/>
      <c r="C1087" s="1324" t="s">
        <v>6124</v>
      </c>
      <c r="D1087" s="1160"/>
      <c r="E1087" s="1160"/>
      <c r="F1087" s="1160"/>
      <c r="G1087" s="1720" t="s">
        <v>7685</v>
      </c>
      <c r="H1087" s="1160"/>
      <c r="I1087" s="1328" t="s">
        <v>5810</v>
      </c>
      <c r="J1087" s="1343">
        <v>22</v>
      </c>
      <c r="K1087" s="1343">
        <v>84</v>
      </c>
      <c r="L1087" s="1478">
        <v>5403</v>
      </c>
      <c r="M1087" s="1159"/>
      <c r="N1087" s="1159"/>
      <c r="O1087" s="1328" t="s">
        <v>1922</v>
      </c>
      <c r="P1087" s="1159"/>
      <c r="Q1087" s="1154"/>
      <c r="R1087" s="1154"/>
      <c r="S1087" s="1343" t="s">
        <v>5472</v>
      </c>
      <c r="T1087" s="1154"/>
      <c r="U1087" s="1154"/>
    </row>
    <row r="1088" spans="1:21" s="836" customFormat="1" ht="63">
      <c r="A1088" s="839">
        <v>1104</v>
      </c>
      <c r="B1088" s="1159"/>
      <c r="C1088" s="1324" t="s">
        <v>6125</v>
      </c>
      <c r="D1088" s="1160"/>
      <c r="E1088" s="1160"/>
      <c r="F1088" s="1160"/>
      <c r="G1088" s="1720" t="s">
        <v>7685</v>
      </c>
      <c r="H1088" s="1160"/>
      <c r="I1088" s="1328" t="s">
        <v>5810</v>
      </c>
      <c r="J1088" s="1343">
        <v>23</v>
      </c>
      <c r="K1088" s="1343">
        <v>231</v>
      </c>
      <c r="L1088" s="1478">
        <v>125</v>
      </c>
      <c r="M1088" s="1159"/>
      <c r="N1088" s="1159"/>
      <c r="O1088" s="1328" t="s">
        <v>3722</v>
      </c>
      <c r="P1088" s="1159"/>
      <c r="Q1088" s="1154"/>
      <c r="R1088" s="1154"/>
      <c r="S1088" s="1343" t="s">
        <v>5473</v>
      </c>
      <c r="T1088" s="1154"/>
      <c r="U1088" s="1154"/>
    </row>
    <row r="1089" spans="1:21" s="836" customFormat="1" ht="31.5">
      <c r="A1089" s="839">
        <v>1105</v>
      </c>
      <c r="B1089" s="1159"/>
      <c r="C1089" s="1324" t="s">
        <v>6125</v>
      </c>
      <c r="D1089" s="1160"/>
      <c r="E1089" s="1160"/>
      <c r="F1089" s="1160"/>
      <c r="G1089" s="1720" t="s">
        <v>7685</v>
      </c>
      <c r="H1089" s="1160"/>
      <c r="I1089" s="1328" t="s">
        <v>5810</v>
      </c>
      <c r="J1089" s="1343">
        <v>7</v>
      </c>
      <c r="K1089" s="1343">
        <v>225</v>
      </c>
      <c r="L1089" s="1478">
        <v>28.6</v>
      </c>
      <c r="M1089" s="1159"/>
      <c r="N1089" s="1159"/>
      <c r="O1089" s="1328" t="s">
        <v>5474</v>
      </c>
      <c r="P1089" s="1159"/>
      <c r="Q1089" s="1154"/>
      <c r="R1089" s="1154"/>
      <c r="S1089" s="3967" t="s">
        <v>5473</v>
      </c>
      <c r="T1089" s="1154"/>
      <c r="U1089" s="1154"/>
    </row>
    <row r="1090" spans="1:21" s="836" customFormat="1" ht="31.5">
      <c r="A1090" s="839">
        <v>1106</v>
      </c>
      <c r="B1090" s="1159"/>
      <c r="C1090" s="1324" t="s">
        <v>6125</v>
      </c>
      <c r="D1090" s="1160"/>
      <c r="E1090" s="1160"/>
      <c r="F1090" s="1160"/>
      <c r="G1090" s="1720" t="s">
        <v>7685</v>
      </c>
      <c r="H1090" s="1160"/>
      <c r="I1090" s="1328" t="s">
        <v>5810</v>
      </c>
      <c r="J1090" s="1343">
        <v>7</v>
      </c>
      <c r="K1090" s="1343">
        <v>224</v>
      </c>
      <c r="L1090" s="1478">
        <v>21.5</v>
      </c>
      <c r="M1090" s="1159"/>
      <c r="N1090" s="1159"/>
      <c r="O1090" s="1328" t="s">
        <v>5474</v>
      </c>
      <c r="P1090" s="1159"/>
      <c r="Q1090" s="1154"/>
      <c r="R1090" s="1154"/>
      <c r="S1090" s="3967"/>
      <c r="T1090" s="1154"/>
      <c r="U1090" s="1154"/>
    </row>
    <row r="1091" spans="1:21" s="836" customFormat="1" ht="31.5">
      <c r="A1091" s="839">
        <v>1107</v>
      </c>
      <c r="B1091" s="1159"/>
      <c r="C1091" s="1324" t="s">
        <v>6125</v>
      </c>
      <c r="D1091" s="1160"/>
      <c r="E1091" s="1160"/>
      <c r="F1091" s="1160"/>
      <c r="G1091" s="1720" t="s">
        <v>7685</v>
      </c>
      <c r="H1091" s="1160"/>
      <c r="I1091" s="1328" t="s">
        <v>5810</v>
      </c>
      <c r="J1091" s="1343">
        <v>7</v>
      </c>
      <c r="K1091" s="1343">
        <v>599</v>
      </c>
      <c r="L1091" s="1478">
        <v>12</v>
      </c>
      <c r="M1091" s="1159"/>
      <c r="N1091" s="1159"/>
      <c r="O1091" s="1328" t="s">
        <v>5474</v>
      </c>
      <c r="P1091" s="1159"/>
      <c r="Q1091" s="1154"/>
      <c r="R1091" s="1154"/>
      <c r="S1091" s="3967"/>
      <c r="T1091" s="1154"/>
      <c r="U1091" s="1154"/>
    </row>
    <row r="1092" spans="1:21" s="836" customFormat="1" ht="31.5">
      <c r="A1092" s="839">
        <v>1108</v>
      </c>
      <c r="B1092" s="1159"/>
      <c r="C1092" s="1324" t="s">
        <v>6125</v>
      </c>
      <c r="D1092" s="1160"/>
      <c r="E1092" s="1160"/>
      <c r="F1092" s="1160"/>
      <c r="G1092" s="1720" t="s">
        <v>7685</v>
      </c>
      <c r="H1092" s="1160"/>
      <c r="I1092" s="1328" t="s">
        <v>5810</v>
      </c>
      <c r="J1092" s="1343">
        <v>7</v>
      </c>
      <c r="K1092" s="1343">
        <v>227</v>
      </c>
      <c r="L1092" s="1478">
        <v>59.8</v>
      </c>
      <c r="M1092" s="1159"/>
      <c r="N1092" s="1159"/>
      <c r="O1092" s="1328" t="s">
        <v>5475</v>
      </c>
      <c r="P1092" s="1159"/>
      <c r="Q1092" s="1154"/>
      <c r="R1092" s="1154"/>
      <c r="S1092" s="3967"/>
      <c r="T1092" s="1154"/>
      <c r="U1092" s="1154"/>
    </row>
    <row r="1093" spans="1:21" s="836" customFormat="1" ht="31.5">
      <c r="A1093" s="839">
        <v>1109</v>
      </c>
      <c r="B1093" s="1159"/>
      <c r="C1093" s="1324" t="s">
        <v>6125</v>
      </c>
      <c r="D1093" s="1160"/>
      <c r="E1093" s="1160"/>
      <c r="F1093" s="1160"/>
      <c r="G1093" s="1720" t="s">
        <v>7685</v>
      </c>
      <c r="H1093" s="1160"/>
      <c r="I1093" s="1328" t="s">
        <v>5810</v>
      </c>
      <c r="J1093" s="1343">
        <v>7</v>
      </c>
      <c r="K1093" s="1343">
        <v>280</v>
      </c>
      <c r="L1093" s="1478">
        <v>48.2</v>
      </c>
      <c r="M1093" s="1159"/>
      <c r="N1093" s="1159"/>
      <c r="O1093" s="1328" t="s">
        <v>5474</v>
      </c>
      <c r="P1093" s="1159"/>
      <c r="Q1093" s="1154"/>
      <c r="R1093" s="1154"/>
      <c r="S1093" s="3967"/>
      <c r="T1093" s="1154"/>
      <c r="U1093" s="1154"/>
    </row>
    <row r="1094" spans="1:21" s="836" customFormat="1" ht="31.5">
      <c r="A1094" s="839">
        <v>1110</v>
      </c>
      <c r="B1094" s="1159"/>
      <c r="C1094" s="1324" t="s">
        <v>6125</v>
      </c>
      <c r="D1094" s="1160"/>
      <c r="E1094" s="1160"/>
      <c r="F1094" s="1160"/>
      <c r="G1094" s="1720" t="s">
        <v>7685</v>
      </c>
      <c r="H1094" s="1160"/>
      <c r="I1094" s="1328" t="s">
        <v>5810</v>
      </c>
      <c r="J1094" s="1343">
        <v>7</v>
      </c>
      <c r="K1094" s="1343">
        <v>243</v>
      </c>
      <c r="L1094" s="1478">
        <v>31.5</v>
      </c>
      <c r="M1094" s="1159"/>
      <c r="N1094" s="1159"/>
      <c r="O1094" s="1328" t="s">
        <v>5474</v>
      </c>
      <c r="P1094" s="1159"/>
      <c r="Q1094" s="1154"/>
      <c r="R1094" s="1154"/>
      <c r="S1094" s="3967"/>
      <c r="T1094" s="1154"/>
      <c r="U1094" s="1154"/>
    </row>
    <row r="1095" spans="1:21" s="836" customFormat="1" ht="31.5">
      <c r="A1095" s="839">
        <v>1111</v>
      </c>
      <c r="B1095" s="1159"/>
      <c r="C1095" s="1324" t="s">
        <v>6125</v>
      </c>
      <c r="D1095" s="1160"/>
      <c r="E1095" s="1160"/>
      <c r="F1095" s="1160"/>
      <c r="G1095" s="1720" t="s">
        <v>7685</v>
      </c>
      <c r="H1095" s="1160"/>
      <c r="I1095" s="1328" t="s">
        <v>5810</v>
      </c>
      <c r="J1095" s="1343">
        <v>7</v>
      </c>
      <c r="K1095" s="1343">
        <v>596</v>
      </c>
      <c r="L1095" s="1478">
        <v>68</v>
      </c>
      <c r="M1095" s="1159"/>
      <c r="N1095" s="1159"/>
      <c r="O1095" s="1328" t="s">
        <v>5474</v>
      </c>
      <c r="P1095" s="1159"/>
      <c r="Q1095" s="1154"/>
      <c r="R1095" s="1154"/>
      <c r="S1095" s="3967"/>
      <c r="T1095" s="1154"/>
      <c r="U1095" s="1154"/>
    </row>
    <row r="1096" spans="1:21" s="836" customFormat="1" ht="31.5">
      <c r="A1096" s="839">
        <v>1112</v>
      </c>
      <c r="B1096" s="1159"/>
      <c r="C1096" s="1324" t="s">
        <v>6125</v>
      </c>
      <c r="D1096" s="1160"/>
      <c r="E1096" s="1160"/>
      <c r="F1096" s="1160"/>
      <c r="G1096" s="1720" t="s">
        <v>7685</v>
      </c>
      <c r="H1096" s="1160"/>
      <c r="I1096" s="1328" t="s">
        <v>5810</v>
      </c>
      <c r="J1096" s="1343">
        <v>7</v>
      </c>
      <c r="K1096" s="1343">
        <v>242</v>
      </c>
      <c r="L1096" s="1478">
        <v>27</v>
      </c>
      <c r="M1096" s="1159"/>
      <c r="N1096" s="1159"/>
      <c r="O1096" s="1328" t="s">
        <v>5474</v>
      </c>
      <c r="P1096" s="1159"/>
      <c r="Q1096" s="1154"/>
      <c r="R1096" s="1154"/>
      <c r="S1096" s="3967"/>
      <c r="T1096" s="1154"/>
      <c r="U1096" s="1154"/>
    </row>
    <row r="1097" spans="1:21" s="836" customFormat="1" ht="31.5">
      <c r="A1097" s="839">
        <v>1113</v>
      </c>
      <c r="B1097" s="1159"/>
      <c r="C1097" s="1324" t="s">
        <v>6125</v>
      </c>
      <c r="D1097" s="1160"/>
      <c r="E1097" s="1160"/>
      <c r="F1097" s="1160"/>
      <c r="G1097" s="1720" t="s">
        <v>7685</v>
      </c>
      <c r="H1097" s="1160"/>
      <c r="I1097" s="1328" t="s">
        <v>5810</v>
      </c>
      <c r="J1097" s="1343">
        <v>7</v>
      </c>
      <c r="K1097" s="1343">
        <v>223</v>
      </c>
      <c r="L1097" s="1478">
        <v>26.7</v>
      </c>
      <c r="M1097" s="1159"/>
      <c r="N1097" s="1159"/>
      <c r="O1097" s="1328" t="s">
        <v>5474</v>
      </c>
      <c r="P1097" s="1159"/>
      <c r="Q1097" s="1154"/>
      <c r="R1097" s="1154"/>
      <c r="S1097" s="3967"/>
      <c r="T1097" s="1154"/>
      <c r="U1097" s="1154"/>
    </row>
    <row r="1098" spans="1:21" s="836" customFormat="1" ht="63">
      <c r="A1098" s="839">
        <v>1114</v>
      </c>
      <c r="B1098" s="1159"/>
      <c r="C1098" s="1324" t="s">
        <v>6126</v>
      </c>
      <c r="D1098" s="1160"/>
      <c r="E1098" s="1160"/>
      <c r="F1098" s="1160"/>
      <c r="G1098" s="1720" t="s">
        <v>7685</v>
      </c>
      <c r="H1098" s="1160"/>
      <c r="I1098" s="1328" t="s">
        <v>5810</v>
      </c>
      <c r="J1098" s="1343">
        <v>7</v>
      </c>
      <c r="K1098" s="1343">
        <v>591</v>
      </c>
      <c r="L1098" s="1478">
        <v>750</v>
      </c>
      <c r="M1098" s="1159"/>
      <c r="N1098" s="1159"/>
      <c r="O1098" s="1328" t="s">
        <v>5087</v>
      </c>
      <c r="P1098" s="1159"/>
      <c r="Q1098" s="1154"/>
      <c r="R1098" s="1154"/>
      <c r="S1098" s="1329" t="s">
        <v>5473</v>
      </c>
      <c r="T1098" s="1154"/>
      <c r="U1098" s="1154"/>
    </row>
    <row r="1099" spans="1:21" s="836" customFormat="1" ht="31.5">
      <c r="A1099" s="839">
        <v>1115</v>
      </c>
      <c r="B1099" s="1159"/>
      <c r="C1099" s="1324" t="s">
        <v>6125</v>
      </c>
      <c r="D1099" s="1160"/>
      <c r="E1099" s="1160"/>
      <c r="F1099" s="1160"/>
      <c r="G1099" s="1720" t="s">
        <v>7685</v>
      </c>
      <c r="H1099" s="1160"/>
      <c r="I1099" s="1328" t="s">
        <v>5810</v>
      </c>
      <c r="J1099" s="1343">
        <v>23</v>
      </c>
      <c r="K1099" s="1343">
        <v>57</v>
      </c>
      <c r="L1099" s="1478">
        <v>771</v>
      </c>
      <c r="M1099" s="1159"/>
      <c r="N1099" s="1159"/>
      <c r="O1099" s="1328" t="s">
        <v>5476</v>
      </c>
      <c r="P1099" s="1159"/>
      <c r="Q1099" s="1154"/>
      <c r="R1099" s="1154"/>
      <c r="S1099" s="3967" t="s">
        <v>5473</v>
      </c>
      <c r="T1099" s="1154"/>
      <c r="U1099" s="1154"/>
    </row>
    <row r="1100" spans="1:21" s="836" customFormat="1" ht="31.5">
      <c r="A1100" s="839">
        <v>1116</v>
      </c>
      <c r="B1100" s="1159"/>
      <c r="C1100" s="1324" t="s">
        <v>6125</v>
      </c>
      <c r="D1100" s="1160"/>
      <c r="E1100" s="1160"/>
      <c r="F1100" s="1160"/>
      <c r="G1100" s="1720" t="s">
        <v>7685</v>
      </c>
      <c r="H1100" s="1160"/>
      <c r="I1100" s="1328" t="s">
        <v>5810</v>
      </c>
      <c r="J1100" s="1343">
        <v>23</v>
      </c>
      <c r="K1100" s="1343">
        <v>79</v>
      </c>
      <c r="L1100" s="1478">
        <v>786</v>
      </c>
      <c r="M1100" s="1159"/>
      <c r="N1100" s="1159"/>
      <c r="O1100" s="1328" t="s">
        <v>5476</v>
      </c>
      <c r="P1100" s="1159"/>
      <c r="Q1100" s="1154"/>
      <c r="R1100" s="1154"/>
      <c r="S1100" s="3967"/>
      <c r="T1100" s="1154"/>
      <c r="U1100" s="1154"/>
    </row>
    <row r="1101" spans="1:21" s="836" customFormat="1" ht="31.5">
      <c r="A1101" s="839">
        <v>1117</v>
      </c>
      <c r="B1101" s="1159"/>
      <c r="C1101" s="1324" t="s">
        <v>6125</v>
      </c>
      <c r="D1101" s="1160"/>
      <c r="E1101" s="1160"/>
      <c r="F1101" s="1160"/>
      <c r="G1101" s="1720" t="s">
        <v>7685</v>
      </c>
      <c r="H1101" s="1160"/>
      <c r="I1101" s="1328" t="s">
        <v>5810</v>
      </c>
      <c r="J1101" s="1343">
        <v>23</v>
      </c>
      <c r="K1101" s="1343">
        <v>80</v>
      </c>
      <c r="L1101" s="1478">
        <v>29</v>
      </c>
      <c r="M1101" s="1159"/>
      <c r="N1101" s="1159"/>
      <c r="O1101" s="1328" t="s">
        <v>5476</v>
      </c>
      <c r="P1101" s="1159"/>
      <c r="Q1101" s="1154"/>
      <c r="R1101" s="1154"/>
      <c r="S1101" s="3967"/>
      <c r="T1101" s="1154"/>
      <c r="U1101" s="1154"/>
    </row>
    <row r="1102" spans="1:21" s="836" customFormat="1" ht="31.5">
      <c r="A1102" s="839">
        <v>1118</v>
      </c>
      <c r="B1102" s="1159"/>
      <c r="C1102" s="1324" t="s">
        <v>6125</v>
      </c>
      <c r="D1102" s="1160"/>
      <c r="E1102" s="1160"/>
      <c r="F1102" s="1160"/>
      <c r="G1102" s="1720" t="s">
        <v>7685</v>
      </c>
      <c r="H1102" s="1160"/>
      <c r="I1102" s="1328" t="s">
        <v>5810</v>
      </c>
      <c r="J1102" s="1343">
        <v>23</v>
      </c>
      <c r="K1102" s="1343">
        <v>58</v>
      </c>
      <c r="L1102" s="1478">
        <v>11.2</v>
      </c>
      <c r="M1102" s="1159"/>
      <c r="N1102" s="1159"/>
      <c r="O1102" s="1328" t="s">
        <v>5476</v>
      </c>
      <c r="P1102" s="1159"/>
      <c r="Q1102" s="1154"/>
      <c r="R1102" s="1154"/>
      <c r="S1102" s="3967"/>
      <c r="T1102" s="1154"/>
      <c r="U1102" s="1154"/>
    </row>
    <row r="1103" spans="1:21" s="836" customFormat="1" ht="63">
      <c r="A1103" s="839">
        <v>1119</v>
      </c>
      <c r="B1103" s="1159"/>
      <c r="C1103" s="1324" t="s">
        <v>6125</v>
      </c>
      <c r="D1103" s="1160"/>
      <c r="E1103" s="1160"/>
      <c r="F1103" s="1160"/>
      <c r="G1103" s="1720" t="s">
        <v>7685</v>
      </c>
      <c r="H1103" s="1160"/>
      <c r="I1103" s="1328" t="s">
        <v>5810</v>
      </c>
      <c r="J1103" s="669">
        <v>15</v>
      </c>
      <c r="K1103" s="669">
        <v>15</v>
      </c>
      <c r="L1103" s="1482">
        <v>1438.3</v>
      </c>
      <c r="M1103" s="1159"/>
      <c r="N1103" s="1159"/>
      <c r="O1103" s="1328" t="s">
        <v>5477</v>
      </c>
      <c r="P1103" s="1159"/>
      <c r="Q1103" s="1154"/>
      <c r="R1103" s="1154"/>
      <c r="S1103" s="1343" t="s">
        <v>5473</v>
      </c>
      <c r="T1103" s="1154"/>
      <c r="U1103" s="1154"/>
    </row>
    <row r="1104" spans="1:21" s="836" customFormat="1" ht="63">
      <c r="A1104" s="839">
        <v>1120</v>
      </c>
      <c r="B1104" s="1159"/>
      <c r="C1104" s="1324" t="s">
        <v>6125</v>
      </c>
      <c r="D1104" s="1160"/>
      <c r="E1104" s="1160"/>
      <c r="F1104" s="1160"/>
      <c r="G1104" s="1720" t="s">
        <v>7685</v>
      </c>
      <c r="H1104" s="1160"/>
      <c r="I1104" s="1328" t="s">
        <v>5810</v>
      </c>
      <c r="J1104" s="669">
        <v>23</v>
      </c>
      <c r="K1104" s="1343" t="s">
        <v>5478</v>
      </c>
      <c r="L1104" s="1482">
        <v>44.8</v>
      </c>
      <c r="M1104" s="1159"/>
      <c r="N1104" s="1159"/>
      <c r="O1104" s="1328" t="s">
        <v>5476</v>
      </c>
      <c r="P1104" s="1159"/>
      <c r="Q1104" s="1154"/>
      <c r="R1104" s="1154"/>
      <c r="S1104" s="1329" t="s">
        <v>5473</v>
      </c>
      <c r="T1104" s="1154"/>
      <c r="U1104" s="1154"/>
    </row>
    <row r="1105" spans="1:21" s="836" customFormat="1" ht="63">
      <c r="A1105" s="839">
        <v>1121</v>
      </c>
      <c r="B1105" s="1159"/>
      <c r="C1105" s="1324" t="s">
        <v>6125</v>
      </c>
      <c r="D1105" s="1160"/>
      <c r="E1105" s="1160"/>
      <c r="F1105" s="1160"/>
      <c r="G1105" s="1720" t="s">
        <v>7685</v>
      </c>
      <c r="H1105" s="1160"/>
      <c r="I1105" s="1328" t="s">
        <v>5810</v>
      </c>
      <c r="J1105" s="669">
        <v>10</v>
      </c>
      <c r="K1105" s="1343">
        <v>389</v>
      </c>
      <c r="L1105" s="1482">
        <v>31</v>
      </c>
      <c r="M1105" s="1159"/>
      <c r="N1105" s="1159"/>
      <c r="O1105" s="1328" t="s">
        <v>5476</v>
      </c>
      <c r="P1105" s="1159"/>
      <c r="Q1105" s="1154"/>
      <c r="R1105" s="1154"/>
      <c r="S1105" s="1343" t="s">
        <v>5473</v>
      </c>
      <c r="T1105" s="1154"/>
      <c r="U1105" s="1154"/>
    </row>
    <row r="1106" spans="1:21" s="836" customFormat="1" ht="31.5">
      <c r="A1106" s="839">
        <v>1122</v>
      </c>
      <c r="B1106" s="1159"/>
      <c r="C1106" s="1324" t="s">
        <v>6125</v>
      </c>
      <c r="D1106" s="1160"/>
      <c r="E1106" s="1160"/>
      <c r="F1106" s="1160"/>
      <c r="G1106" s="1720" t="s">
        <v>7685</v>
      </c>
      <c r="H1106" s="1160"/>
      <c r="I1106" s="1328" t="s">
        <v>5810</v>
      </c>
      <c r="J1106" s="1343">
        <v>18</v>
      </c>
      <c r="K1106" s="1343">
        <v>30</v>
      </c>
      <c r="L1106" s="1478">
        <v>373.2</v>
      </c>
      <c r="M1106" s="1159"/>
      <c r="N1106" s="1159"/>
      <c r="O1106" s="1328" t="s">
        <v>5479</v>
      </c>
      <c r="P1106" s="1159"/>
      <c r="Q1106" s="1154"/>
      <c r="R1106" s="1154"/>
      <c r="S1106" s="3967" t="s">
        <v>5473</v>
      </c>
      <c r="T1106" s="1154"/>
      <c r="U1106" s="1154"/>
    </row>
    <row r="1107" spans="1:21" s="836" customFormat="1">
      <c r="A1107" s="839">
        <v>1123</v>
      </c>
      <c r="B1107" s="1159"/>
      <c r="C1107" s="1324" t="s">
        <v>6125</v>
      </c>
      <c r="D1107" s="1160"/>
      <c r="E1107" s="1160"/>
      <c r="F1107" s="1160"/>
      <c r="G1107" s="1720" t="s">
        <v>7685</v>
      </c>
      <c r="H1107" s="1160"/>
      <c r="I1107" s="1328" t="s">
        <v>5810</v>
      </c>
      <c r="J1107" s="1343">
        <v>18</v>
      </c>
      <c r="K1107" s="1343">
        <v>36</v>
      </c>
      <c r="L1107" s="1478">
        <v>328.3</v>
      </c>
      <c r="M1107" s="1159"/>
      <c r="N1107" s="1159"/>
      <c r="O1107" s="1328" t="s">
        <v>5480</v>
      </c>
      <c r="P1107" s="1159"/>
      <c r="Q1107" s="1154"/>
      <c r="R1107" s="1154"/>
      <c r="S1107" s="3967"/>
      <c r="T1107" s="1154"/>
      <c r="U1107" s="1154"/>
    </row>
    <row r="1108" spans="1:21" s="836" customFormat="1" ht="31.5">
      <c r="A1108" s="839">
        <v>1124</v>
      </c>
      <c r="B1108" s="1159"/>
      <c r="C1108" s="1324" t="s">
        <v>6125</v>
      </c>
      <c r="D1108" s="1160"/>
      <c r="E1108" s="1160"/>
      <c r="F1108" s="1160"/>
      <c r="G1108" s="1720" t="s">
        <v>7685</v>
      </c>
      <c r="H1108" s="1160"/>
      <c r="I1108" s="1328" t="s">
        <v>5810</v>
      </c>
      <c r="J1108" s="1343">
        <v>18</v>
      </c>
      <c r="K1108" s="1343">
        <v>34</v>
      </c>
      <c r="L1108" s="1478">
        <v>195.8</v>
      </c>
      <c r="M1108" s="1159"/>
      <c r="N1108" s="1159"/>
      <c r="O1108" s="1328" t="s">
        <v>5479</v>
      </c>
      <c r="P1108" s="1159"/>
      <c r="Q1108" s="1154"/>
      <c r="R1108" s="1154"/>
      <c r="S1108" s="3967"/>
      <c r="T1108" s="1154"/>
      <c r="U1108" s="1154"/>
    </row>
    <row r="1109" spans="1:21" s="836" customFormat="1" ht="31.5">
      <c r="A1109" s="839">
        <v>1125</v>
      </c>
      <c r="B1109" s="1159"/>
      <c r="C1109" s="1324" t="s">
        <v>6127</v>
      </c>
      <c r="D1109" s="1160"/>
      <c r="E1109" s="1160"/>
      <c r="F1109" s="1160"/>
      <c r="G1109" s="1720" t="s">
        <v>7685</v>
      </c>
      <c r="H1109" s="1160"/>
      <c r="I1109" s="1328" t="s">
        <v>5810</v>
      </c>
      <c r="J1109" s="1343">
        <v>10</v>
      </c>
      <c r="K1109" s="1343">
        <v>423</v>
      </c>
      <c r="L1109" s="1478">
        <v>188.2</v>
      </c>
      <c r="M1109" s="1159"/>
      <c r="N1109" s="1159"/>
      <c r="O1109" s="1328" t="s">
        <v>5087</v>
      </c>
      <c r="P1109" s="1159"/>
      <c r="Q1109" s="1154"/>
      <c r="R1109" s="1154"/>
      <c r="S1109" s="1343" t="s">
        <v>5481</v>
      </c>
      <c r="T1109" s="1154"/>
      <c r="U1109" s="1154"/>
    </row>
    <row r="1110" spans="1:21" s="836" customFormat="1" ht="31.5">
      <c r="A1110" s="839">
        <v>1126</v>
      </c>
      <c r="B1110" s="1159"/>
      <c r="C1110" s="1324" t="s">
        <v>6058</v>
      </c>
      <c r="D1110" s="1160"/>
      <c r="E1110" s="1160"/>
      <c r="F1110" s="1160"/>
      <c r="G1110" s="1720" t="s">
        <v>7685</v>
      </c>
      <c r="H1110" s="1160"/>
      <c r="I1110" s="1328" t="s">
        <v>5810</v>
      </c>
      <c r="J1110" s="669">
        <v>18</v>
      </c>
      <c r="K1110" s="669">
        <v>42</v>
      </c>
      <c r="L1110" s="1482">
        <v>130.69999999999999</v>
      </c>
      <c r="M1110" s="1159"/>
      <c r="N1110" s="1159"/>
      <c r="O1110" s="1328" t="s">
        <v>5087</v>
      </c>
      <c r="P1110" s="1159"/>
      <c r="Q1110" s="1154"/>
      <c r="R1110" s="1154"/>
      <c r="S1110" s="1343" t="s">
        <v>5481</v>
      </c>
      <c r="T1110" s="1154"/>
      <c r="U1110" s="1154"/>
    </row>
    <row r="1111" spans="1:21" s="836" customFormat="1" ht="63">
      <c r="A1111" s="839">
        <v>1127</v>
      </c>
      <c r="B1111" s="1159"/>
      <c r="C1111" s="1324" t="s">
        <v>6125</v>
      </c>
      <c r="D1111" s="1160"/>
      <c r="E1111" s="1160"/>
      <c r="F1111" s="1160"/>
      <c r="G1111" s="1720" t="s">
        <v>7685</v>
      </c>
      <c r="H1111" s="1160"/>
      <c r="I1111" s="1328" t="s">
        <v>5810</v>
      </c>
      <c r="J1111" s="669">
        <v>10</v>
      </c>
      <c r="K1111" s="1343">
        <v>390</v>
      </c>
      <c r="L1111" s="1482">
        <v>48.1</v>
      </c>
      <c r="M1111" s="1159"/>
      <c r="N1111" s="1159"/>
      <c r="O1111" s="1328" t="s">
        <v>5476</v>
      </c>
      <c r="P1111" s="1159"/>
      <c r="Q1111" s="1154"/>
      <c r="R1111" s="1154"/>
      <c r="S1111" s="1343" t="s">
        <v>5473</v>
      </c>
      <c r="T1111" s="1154"/>
      <c r="U1111" s="1154"/>
    </row>
    <row r="1112" spans="1:21" s="836" customFormat="1" ht="63">
      <c r="A1112" s="839">
        <v>1128</v>
      </c>
      <c r="B1112" s="1159"/>
      <c r="C1112" s="1324" t="s">
        <v>6125</v>
      </c>
      <c r="D1112" s="1160"/>
      <c r="E1112" s="1160"/>
      <c r="F1112" s="1160"/>
      <c r="G1112" s="1720" t="s">
        <v>7685</v>
      </c>
      <c r="H1112" s="1160"/>
      <c r="I1112" s="1328" t="s">
        <v>5810</v>
      </c>
      <c r="J1112" s="669">
        <v>10</v>
      </c>
      <c r="K1112" s="1343">
        <v>361</v>
      </c>
      <c r="L1112" s="1482">
        <v>7.5</v>
      </c>
      <c r="M1112" s="1159"/>
      <c r="N1112" s="1159"/>
      <c r="O1112" s="1328" t="s">
        <v>5476</v>
      </c>
      <c r="P1112" s="1159"/>
      <c r="Q1112" s="1154"/>
      <c r="R1112" s="1154"/>
      <c r="S1112" s="1343" t="s">
        <v>5473</v>
      </c>
      <c r="T1112" s="1154"/>
      <c r="U1112" s="1154"/>
    </row>
    <row r="1113" spans="1:21" s="836" customFormat="1" ht="63">
      <c r="A1113" s="839">
        <v>1129</v>
      </c>
      <c r="B1113" s="1159"/>
      <c r="C1113" s="1324" t="s">
        <v>6125</v>
      </c>
      <c r="D1113" s="1160"/>
      <c r="E1113" s="1160"/>
      <c r="F1113" s="1160"/>
      <c r="G1113" s="1720" t="s">
        <v>7685</v>
      </c>
      <c r="H1113" s="1160"/>
      <c r="I1113" s="1328" t="s">
        <v>5810</v>
      </c>
      <c r="J1113" s="669">
        <v>10</v>
      </c>
      <c r="K1113" s="1343">
        <v>533</v>
      </c>
      <c r="L1113" s="1482">
        <v>29.3</v>
      </c>
      <c r="M1113" s="1159"/>
      <c r="N1113" s="1159"/>
      <c r="O1113" s="1328" t="s">
        <v>5476</v>
      </c>
      <c r="P1113" s="1159"/>
      <c r="Q1113" s="1154"/>
      <c r="R1113" s="1154"/>
      <c r="S1113" s="1343" t="s">
        <v>5473</v>
      </c>
      <c r="T1113" s="1154"/>
      <c r="U1113" s="1154"/>
    </row>
    <row r="1114" spans="1:21" s="836" customFormat="1" ht="63">
      <c r="A1114" s="839">
        <v>1130</v>
      </c>
      <c r="B1114" s="1159"/>
      <c r="C1114" s="1324" t="s">
        <v>6125</v>
      </c>
      <c r="D1114" s="1160"/>
      <c r="E1114" s="1160"/>
      <c r="F1114" s="1160"/>
      <c r="G1114" s="1720" t="s">
        <v>7685</v>
      </c>
      <c r="H1114" s="1160"/>
      <c r="I1114" s="1328" t="s">
        <v>5810</v>
      </c>
      <c r="J1114" s="669">
        <v>19</v>
      </c>
      <c r="K1114" s="1343">
        <v>22</v>
      </c>
      <c r="L1114" s="1482">
        <v>14.8</v>
      </c>
      <c r="M1114" s="1159"/>
      <c r="N1114" s="1159"/>
      <c r="O1114" s="1328" t="s">
        <v>5476</v>
      </c>
      <c r="P1114" s="1159"/>
      <c r="Q1114" s="1154"/>
      <c r="R1114" s="1154"/>
      <c r="S1114" s="1343" t="s">
        <v>5473</v>
      </c>
      <c r="T1114" s="1154"/>
      <c r="U1114" s="1154"/>
    </row>
    <row r="1115" spans="1:21" s="836" customFormat="1" ht="63">
      <c r="A1115" s="839">
        <v>1131</v>
      </c>
      <c r="B1115" s="1159"/>
      <c r="C1115" s="1324" t="s">
        <v>6125</v>
      </c>
      <c r="D1115" s="1160"/>
      <c r="E1115" s="1160"/>
      <c r="F1115" s="1160"/>
      <c r="G1115" s="1720" t="s">
        <v>7685</v>
      </c>
      <c r="H1115" s="1160"/>
      <c r="I1115" s="1328" t="s">
        <v>5810</v>
      </c>
      <c r="J1115" s="669">
        <v>19</v>
      </c>
      <c r="K1115" s="1343">
        <v>12</v>
      </c>
      <c r="L1115" s="1482">
        <v>31.9</v>
      </c>
      <c r="M1115" s="1159"/>
      <c r="N1115" s="1159"/>
      <c r="O1115" s="1328" t="s">
        <v>5476</v>
      </c>
      <c r="P1115" s="1159"/>
      <c r="Q1115" s="1154"/>
      <c r="R1115" s="1154"/>
      <c r="S1115" s="1343" t="s">
        <v>5473</v>
      </c>
      <c r="T1115" s="1154"/>
      <c r="U1115" s="1154"/>
    </row>
    <row r="1116" spans="1:21" s="836" customFormat="1" ht="63">
      <c r="A1116" s="839">
        <v>1132</v>
      </c>
      <c r="B1116" s="1159"/>
      <c r="C1116" s="1324" t="s">
        <v>6125</v>
      </c>
      <c r="D1116" s="1160"/>
      <c r="E1116" s="1160"/>
      <c r="F1116" s="1160"/>
      <c r="G1116" s="1720" t="s">
        <v>7685</v>
      </c>
      <c r="H1116" s="1160"/>
      <c r="I1116" s="1328" t="s">
        <v>5810</v>
      </c>
      <c r="J1116" s="669">
        <v>19</v>
      </c>
      <c r="K1116" s="1343">
        <v>21</v>
      </c>
      <c r="L1116" s="1482">
        <v>8.6</v>
      </c>
      <c r="M1116" s="1159"/>
      <c r="N1116" s="1159"/>
      <c r="O1116" s="1328" t="s">
        <v>5476</v>
      </c>
      <c r="P1116" s="1159"/>
      <c r="Q1116" s="1154"/>
      <c r="R1116" s="1154"/>
      <c r="S1116" s="1343" t="s">
        <v>5473</v>
      </c>
      <c r="T1116" s="1154"/>
      <c r="U1116" s="1154"/>
    </row>
    <row r="1117" spans="1:21" s="836" customFormat="1" ht="63">
      <c r="A1117" s="839">
        <v>1133</v>
      </c>
      <c r="B1117" s="1159"/>
      <c r="C1117" s="1324" t="s">
        <v>6125</v>
      </c>
      <c r="D1117" s="1160"/>
      <c r="E1117" s="1160"/>
      <c r="F1117" s="1160"/>
      <c r="G1117" s="1720" t="s">
        <v>7685</v>
      </c>
      <c r="H1117" s="1160"/>
      <c r="I1117" s="1328" t="s">
        <v>5810</v>
      </c>
      <c r="J1117" s="669">
        <v>18</v>
      </c>
      <c r="K1117" s="1343">
        <v>29</v>
      </c>
      <c r="L1117" s="1482">
        <v>5.9</v>
      </c>
      <c r="M1117" s="1159"/>
      <c r="N1117" s="1159"/>
      <c r="O1117" s="1328" t="s">
        <v>5476</v>
      </c>
      <c r="P1117" s="1159"/>
      <c r="Q1117" s="1154"/>
      <c r="R1117" s="1154"/>
      <c r="S1117" s="1343" t="s">
        <v>5473</v>
      </c>
      <c r="T1117" s="1154"/>
      <c r="U1117" s="1154"/>
    </row>
    <row r="1118" spans="1:21" s="836" customFormat="1" ht="63">
      <c r="A1118" s="839">
        <v>1134</v>
      </c>
      <c r="B1118" s="1159"/>
      <c r="C1118" s="1324" t="s">
        <v>6125</v>
      </c>
      <c r="D1118" s="1160"/>
      <c r="E1118" s="1160"/>
      <c r="F1118" s="1160"/>
      <c r="G1118" s="1720" t="s">
        <v>7685</v>
      </c>
      <c r="H1118" s="1160"/>
      <c r="I1118" s="1328" t="s">
        <v>5810</v>
      </c>
      <c r="J1118" s="669">
        <v>19</v>
      </c>
      <c r="K1118" s="1343">
        <v>11</v>
      </c>
      <c r="L1118" s="1482">
        <v>18.8</v>
      </c>
      <c r="M1118" s="1159"/>
      <c r="N1118" s="1159"/>
      <c r="O1118" s="1328" t="s">
        <v>5476</v>
      </c>
      <c r="P1118" s="1159"/>
      <c r="Q1118" s="1154"/>
      <c r="R1118" s="1154"/>
      <c r="S1118" s="1343" t="s">
        <v>5473</v>
      </c>
      <c r="T1118" s="1154"/>
      <c r="U1118" s="1154"/>
    </row>
    <row r="1119" spans="1:21" s="836" customFormat="1" ht="63">
      <c r="A1119" s="839">
        <v>1135</v>
      </c>
      <c r="B1119" s="1159"/>
      <c r="C1119" s="1324" t="s">
        <v>6125</v>
      </c>
      <c r="D1119" s="1160"/>
      <c r="E1119" s="1160"/>
      <c r="F1119" s="1160"/>
      <c r="G1119" s="1720" t="s">
        <v>7685</v>
      </c>
      <c r="H1119" s="1160"/>
      <c r="I1119" s="1328" t="s">
        <v>5810</v>
      </c>
      <c r="J1119" s="669">
        <v>15</v>
      </c>
      <c r="K1119" s="1343">
        <v>110</v>
      </c>
      <c r="L1119" s="1482">
        <v>36.9</v>
      </c>
      <c r="M1119" s="1159"/>
      <c r="N1119" s="1159"/>
      <c r="O1119" s="1328" t="s">
        <v>5476</v>
      </c>
      <c r="P1119" s="1159"/>
      <c r="Q1119" s="1154"/>
      <c r="R1119" s="1154"/>
      <c r="S1119" s="1343" t="s">
        <v>5473</v>
      </c>
      <c r="T1119" s="1154"/>
      <c r="U1119" s="1154"/>
    </row>
    <row r="1120" spans="1:21" s="836" customFormat="1" ht="63">
      <c r="A1120" s="839">
        <v>1136</v>
      </c>
      <c r="B1120" s="1159"/>
      <c r="C1120" s="1324" t="s">
        <v>6125</v>
      </c>
      <c r="D1120" s="1160"/>
      <c r="E1120" s="1160"/>
      <c r="F1120" s="1160"/>
      <c r="G1120" s="1720" t="s">
        <v>7685</v>
      </c>
      <c r="H1120" s="1160"/>
      <c r="I1120" s="1328" t="s">
        <v>5810</v>
      </c>
      <c r="J1120" s="669">
        <v>15</v>
      </c>
      <c r="K1120" s="1343">
        <v>111</v>
      </c>
      <c r="L1120" s="1482">
        <v>13.2</v>
      </c>
      <c r="M1120" s="1159"/>
      <c r="N1120" s="1159"/>
      <c r="O1120" s="1328" t="s">
        <v>5476</v>
      </c>
      <c r="P1120" s="1159"/>
      <c r="Q1120" s="1154"/>
      <c r="R1120" s="1154"/>
      <c r="S1120" s="1343" t="s">
        <v>5473</v>
      </c>
      <c r="T1120" s="1154"/>
      <c r="U1120" s="1154"/>
    </row>
    <row r="1121" spans="1:21" s="836" customFormat="1" ht="63">
      <c r="A1121" s="839">
        <v>1137</v>
      </c>
      <c r="B1121" s="1159"/>
      <c r="C1121" s="1324" t="s">
        <v>6125</v>
      </c>
      <c r="D1121" s="1160"/>
      <c r="E1121" s="1160"/>
      <c r="F1121" s="1160"/>
      <c r="G1121" s="1720" t="s">
        <v>7685</v>
      </c>
      <c r="H1121" s="1160"/>
      <c r="I1121" s="1328" t="s">
        <v>5810</v>
      </c>
      <c r="J1121" s="669">
        <v>7</v>
      </c>
      <c r="K1121" s="669">
        <v>437</v>
      </c>
      <c r="L1121" s="1482">
        <v>86</v>
      </c>
      <c r="M1121" s="1159"/>
      <c r="N1121" s="1159"/>
      <c r="O1121" s="1328" t="s">
        <v>5476</v>
      </c>
      <c r="P1121" s="1159"/>
      <c r="Q1121" s="1154"/>
      <c r="R1121" s="1154"/>
      <c r="S1121" s="1343" t="s">
        <v>5473</v>
      </c>
      <c r="T1121" s="1154"/>
      <c r="U1121" s="1154"/>
    </row>
    <row r="1122" spans="1:21" s="836" customFormat="1" ht="63">
      <c r="A1122" s="839">
        <v>1138</v>
      </c>
      <c r="B1122" s="1159"/>
      <c r="C1122" s="1324" t="s">
        <v>6125</v>
      </c>
      <c r="D1122" s="1160"/>
      <c r="E1122" s="1160"/>
      <c r="F1122" s="1160"/>
      <c r="G1122" s="1720" t="s">
        <v>7685</v>
      </c>
      <c r="H1122" s="1160"/>
      <c r="I1122" s="1328" t="s">
        <v>5810</v>
      </c>
      <c r="J1122" s="669">
        <v>7</v>
      </c>
      <c r="K1122" s="1343">
        <v>206</v>
      </c>
      <c r="L1122" s="1482">
        <v>996</v>
      </c>
      <c r="M1122" s="1159"/>
      <c r="N1122" s="1159"/>
      <c r="O1122" s="1328" t="s">
        <v>5087</v>
      </c>
      <c r="P1122" s="1159"/>
      <c r="Q1122" s="1154"/>
      <c r="R1122" s="1154"/>
      <c r="S1122" s="1343" t="s">
        <v>5473</v>
      </c>
      <c r="T1122" s="1154"/>
      <c r="U1122" s="1154"/>
    </row>
    <row r="1123" spans="1:21" s="836" customFormat="1" ht="31.5">
      <c r="A1123" s="839">
        <v>1139</v>
      </c>
      <c r="B1123" s="1159"/>
      <c r="C1123" s="1324" t="s">
        <v>6125</v>
      </c>
      <c r="D1123" s="1160"/>
      <c r="E1123" s="1160"/>
      <c r="F1123" s="1160"/>
      <c r="G1123" s="1720" t="s">
        <v>7685</v>
      </c>
      <c r="H1123" s="1160"/>
      <c r="I1123" s="1328" t="s">
        <v>5810</v>
      </c>
      <c r="J1123" s="669">
        <v>10</v>
      </c>
      <c r="K1123" s="669">
        <v>520</v>
      </c>
      <c r="L1123" s="1478">
        <v>117</v>
      </c>
      <c r="M1123" s="1159"/>
      <c r="N1123" s="1159"/>
      <c r="O1123" s="1328" t="s">
        <v>5476</v>
      </c>
      <c r="P1123" s="1159"/>
      <c r="Q1123" s="1154"/>
      <c r="R1123" s="1154"/>
      <c r="S1123" s="3967" t="s">
        <v>5473</v>
      </c>
      <c r="T1123" s="1154"/>
      <c r="U1123" s="1154"/>
    </row>
    <row r="1124" spans="1:21" s="836" customFormat="1" ht="31.5">
      <c r="A1124" s="839">
        <v>1140</v>
      </c>
      <c r="B1124" s="1159"/>
      <c r="C1124" s="1324" t="s">
        <v>6125</v>
      </c>
      <c r="D1124" s="1160"/>
      <c r="E1124" s="1160"/>
      <c r="F1124" s="1160"/>
      <c r="G1124" s="1720" t="s">
        <v>7685</v>
      </c>
      <c r="H1124" s="1160"/>
      <c r="I1124" s="1328" t="s">
        <v>5810</v>
      </c>
      <c r="J1124" s="1343">
        <v>10</v>
      </c>
      <c r="K1124" s="1343">
        <v>428</v>
      </c>
      <c r="L1124" s="1478">
        <v>279.3</v>
      </c>
      <c r="M1124" s="1159"/>
      <c r="N1124" s="1159"/>
      <c r="O1124" s="1328" t="s">
        <v>5476</v>
      </c>
      <c r="P1124" s="1159"/>
      <c r="Q1124" s="1154"/>
      <c r="R1124" s="1154"/>
      <c r="S1124" s="3967"/>
      <c r="T1124" s="1154"/>
      <c r="U1124" s="1154"/>
    </row>
    <row r="1125" spans="1:21" s="836" customFormat="1">
      <c r="A1125" s="839">
        <v>1141</v>
      </c>
      <c r="B1125" s="1159"/>
      <c r="C1125" s="1324" t="s">
        <v>6125</v>
      </c>
      <c r="D1125" s="1160"/>
      <c r="E1125" s="1160"/>
      <c r="F1125" s="1160"/>
      <c r="G1125" s="1720" t="s">
        <v>7685</v>
      </c>
      <c r="H1125" s="1160"/>
      <c r="I1125" s="1328" t="s">
        <v>5810</v>
      </c>
      <c r="J1125" s="1343">
        <v>7</v>
      </c>
      <c r="K1125" s="1343">
        <v>165</v>
      </c>
      <c r="L1125" s="1478">
        <v>388</v>
      </c>
      <c r="M1125" s="1159"/>
      <c r="N1125" s="1159"/>
      <c r="O1125" s="1328" t="s">
        <v>5482</v>
      </c>
      <c r="P1125" s="1159"/>
      <c r="Q1125" s="1154"/>
      <c r="R1125" s="1154"/>
      <c r="S1125" s="3967" t="s">
        <v>5473</v>
      </c>
      <c r="T1125" s="1154"/>
      <c r="U1125" s="1154"/>
    </row>
    <row r="1126" spans="1:21" s="836" customFormat="1">
      <c r="A1126" s="839">
        <v>1142</v>
      </c>
      <c r="B1126" s="1159"/>
      <c r="C1126" s="1324" t="s">
        <v>6125</v>
      </c>
      <c r="D1126" s="1160"/>
      <c r="E1126" s="1160"/>
      <c r="F1126" s="1160"/>
      <c r="G1126" s="1720" t="s">
        <v>7685</v>
      </c>
      <c r="H1126" s="1160"/>
      <c r="I1126" s="1328" t="s">
        <v>5810</v>
      </c>
      <c r="J1126" s="1343">
        <v>7</v>
      </c>
      <c r="K1126" s="1343">
        <v>126</v>
      </c>
      <c r="L1126" s="1478">
        <v>2273</v>
      </c>
      <c r="M1126" s="1159"/>
      <c r="N1126" s="1159"/>
      <c r="O1126" s="1328" t="s">
        <v>5483</v>
      </c>
      <c r="P1126" s="1159"/>
      <c r="Q1126" s="1154"/>
      <c r="R1126" s="1154"/>
      <c r="S1126" s="3967"/>
      <c r="T1126" s="1154"/>
      <c r="U1126" s="1154"/>
    </row>
    <row r="1127" spans="1:21" s="836" customFormat="1">
      <c r="A1127" s="839">
        <v>1143</v>
      </c>
      <c r="B1127" s="1159"/>
      <c r="C1127" s="1324" t="s">
        <v>6125</v>
      </c>
      <c r="D1127" s="1160"/>
      <c r="E1127" s="1160"/>
      <c r="F1127" s="1160"/>
      <c r="G1127" s="1720" t="s">
        <v>7685</v>
      </c>
      <c r="H1127" s="1160"/>
      <c r="I1127" s="1328" t="s">
        <v>5810</v>
      </c>
      <c r="J1127" s="1343">
        <v>7</v>
      </c>
      <c r="K1127" s="1343">
        <v>127</v>
      </c>
      <c r="L1127" s="1478">
        <v>156</v>
      </c>
      <c r="M1127" s="1159"/>
      <c r="N1127" s="1159"/>
      <c r="O1127" s="1328" t="s">
        <v>5483</v>
      </c>
      <c r="P1127" s="1159"/>
      <c r="Q1127" s="1154"/>
      <c r="R1127" s="1154"/>
      <c r="S1127" s="3967"/>
      <c r="T1127" s="1154"/>
      <c r="U1127" s="1154"/>
    </row>
    <row r="1128" spans="1:21" s="836" customFormat="1">
      <c r="A1128" s="839">
        <v>1144</v>
      </c>
      <c r="B1128" s="1159"/>
      <c r="C1128" s="1324" t="s">
        <v>6125</v>
      </c>
      <c r="D1128" s="1160"/>
      <c r="E1128" s="1160"/>
      <c r="F1128" s="1160"/>
      <c r="G1128" s="1720" t="s">
        <v>7685</v>
      </c>
      <c r="H1128" s="1160"/>
      <c r="I1128" s="1328" t="s">
        <v>5810</v>
      </c>
      <c r="J1128" s="1343">
        <v>7</v>
      </c>
      <c r="K1128" s="1343">
        <v>128</v>
      </c>
      <c r="L1128" s="1478">
        <v>461</v>
      </c>
      <c r="M1128" s="1159"/>
      <c r="N1128" s="1159"/>
      <c r="O1128" s="1328" t="s">
        <v>5483</v>
      </c>
      <c r="P1128" s="1159"/>
      <c r="Q1128" s="1154"/>
      <c r="R1128" s="1154"/>
      <c r="S1128" s="3967"/>
      <c r="T1128" s="1154"/>
      <c r="U1128" s="1154"/>
    </row>
    <row r="1129" spans="1:21" s="836" customFormat="1">
      <c r="A1129" s="839">
        <v>1145</v>
      </c>
      <c r="B1129" s="1159"/>
      <c r="C1129" s="1324" t="s">
        <v>6125</v>
      </c>
      <c r="D1129" s="1160"/>
      <c r="E1129" s="1160"/>
      <c r="F1129" s="1160"/>
      <c r="G1129" s="1720" t="s">
        <v>7685</v>
      </c>
      <c r="H1129" s="1160"/>
      <c r="I1129" s="1328" t="s">
        <v>5810</v>
      </c>
      <c r="J1129" s="1343">
        <v>7</v>
      </c>
      <c r="K1129" s="1343">
        <v>161</v>
      </c>
      <c r="L1129" s="1478">
        <v>146</v>
      </c>
      <c r="M1129" s="1159"/>
      <c r="N1129" s="1159"/>
      <c r="O1129" s="1328" t="s">
        <v>5483</v>
      </c>
      <c r="P1129" s="1159"/>
      <c r="Q1129" s="1154"/>
      <c r="R1129" s="1154"/>
      <c r="S1129" s="3967"/>
      <c r="T1129" s="1154"/>
      <c r="U1129" s="1154"/>
    </row>
    <row r="1130" spans="1:21" s="836" customFormat="1">
      <c r="A1130" s="839">
        <v>1146</v>
      </c>
      <c r="B1130" s="1159"/>
      <c r="C1130" s="1324" t="s">
        <v>6125</v>
      </c>
      <c r="D1130" s="1160"/>
      <c r="E1130" s="1160"/>
      <c r="F1130" s="1160"/>
      <c r="G1130" s="1720" t="s">
        <v>7685</v>
      </c>
      <c r="H1130" s="1160"/>
      <c r="I1130" s="1328" t="s">
        <v>5810</v>
      </c>
      <c r="J1130" s="1343">
        <v>7</v>
      </c>
      <c r="K1130" s="1343">
        <v>162</v>
      </c>
      <c r="L1130" s="1478">
        <v>313</v>
      </c>
      <c r="M1130" s="1159"/>
      <c r="N1130" s="1159"/>
      <c r="O1130" s="1328" t="s">
        <v>5483</v>
      </c>
      <c r="P1130" s="1159"/>
      <c r="Q1130" s="1154"/>
      <c r="R1130" s="1154"/>
      <c r="S1130" s="3967"/>
      <c r="T1130" s="1154"/>
      <c r="U1130" s="1154"/>
    </row>
    <row r="1131" spans="1:21" s="836" customFormat="1" ht="31.5">
      <c r="A1131" s="839">
        <v>1147</v>
      </c>
      <c r="B1131" s="1159"/>
      <c r="C1131" s="1324" t="s">
        <v>6125</v>
      </c>
      <c r="D1131" s="1160"/>
      <c r="E1131" s="1160"/>
      <c r="F1131" s="1160"/>
      <c r="G1131" s="1720" t="s">
        <v>7685</v>
      </c>
      <c r="H1131" s="1160"/>
      <c r="I1131" s="1328" t="s">
        <v>5810</v>
      </c>
      <c r="J1131" s="1344">
        <v>19</v>
      </c>
      <c r="K1131" s="1344">
        <v>76</v>
      </c>
      <c r="L1131" s="1488">
        <v>1.2</v>
      </c>
      <c r="M1131" s="1159"/>
      <c r="N1131" s="1159"/>
      <c r="O1131" s="1334" t="s">
        <v>5476</v>
      </c>
      <c r="P1131" s="1159"/>
      <c r="Q1131" s="1154"/>
      <c r="R1131" s="1154"/>
      <c r="S1131" s="3971" t="s">
        <v>5484</v>
      </c>
      <c r="T1131" s="1154"/>
      <c r="U1131" s="1154"/>
    </row>
    <row r="1132" spans="1:21" s="836" customFormat="1" ht="31.5">
      <c r="A1132" s="839">
        <v>1148</v>
      </c>
      <c r="B1132" s="1159"/>
      <c r="C1132" s="1324" t="s">
        <v>6125</v>
      </c>
      <c r="D1132" s="1160"/>
      <c r="E1132" s="1160"/>
      <c r="F1132" s="1160"/>
      <c r="G1132" s="1720" t="s">
        <v>7685</v>
      </c>
      <c r="H1132" s="1160"/>
      <c r="I1132" s="1328" t="s">
        <v>5810</v>
      </c>
      <c r="J1132" s="1344">
        <v>19</v>
      </c>
      <c r="K1132" s="1344">
        <v>77</v>
      </c>
      <c r="L1132" s="1488">
        <v>25.4</v>
      </c>
      <c r="M1132" s="1159"/>
      <c r="N1132" s="1159"/>
      <c r="O1132" s="1334" t="s">
        <v>5476</v>
      </c>
      <c r="P1132" s="1159"/>
      <c r="Q1132" s="1154"/>
      <c r="R1132" s="1154"/>
      <c r="S1132" s="3971"/>
      <c r="T1132" s="1154"/>
      <c r="U1132" s="1154"/>
    </row>
    <row r="1133" spans="1:21" s="836" customFormat="1" ht="110.25">
      <c r="A1133" s="839">
        <v>1149</v>
      </c>
      <c r="B1133" s="1159"/>
      <c r="C1133" s="1324" t="s">
        <v>6128</v>
      </c>
      <c r="D1133" s="1160"/>
      <c r="E1133" s="1160"/>
      <c r="F1133" s="1160"/>
      <c r="G1133" s="1720" t="s">
        <v>7685</v>
      </c>
      <c r="H1133" s="1160"/>
      <c r="I1133" s="1328" t="s">
        <v>5810</v>
      </c>
      <c r="J1133" s="1343">
        <v>23</v>
      </c>
      <c r="K1133" s="1343">
        <v>100</v>
      </c>
      <c r="L1133" s="1478">
        <v>168.9</v>
      </c>
      <c r="M1133" s="1159"/>
      <c r="N1133" s="1159"/>
      <c r="O1133" s="1328" t="s">
        <v>5485</v>
      </c>
      <c r="P1133" s="1159"/>
      <c r="Q1133" s="1154"/>
      <c r="R1133" s="1154"/>
      <c r="S1133" s="1343" t="s">
        <v>5486</v>
      </c>
      <c r="T1133" s="1154"/>
      <c r="U1133" s="1154"/>
    </row>
    <row r="1134" spans="1:21" s="836" customFormat="1" ht="110.25">
      <c r="A1134" s="839">
        <v>1150</v>
      </c>
      <c r="B1134" s="1159"/>
      <c r="C1134" s="1324" t="s">
        <v>6129</v>
      </c>
      <c r="D1134" s="1160"/>
      <c r="E1134" s="1160"/>
      <c r="F1134" s="1160"/>
      <c r="G1134" s="1720" t="s">
        <v>7685</v>
      </c>
      <c r="H1134" s="1160"/>
      <c r="I1134" s="1328" t="s">
        <v>5810</v>
      </c>
      <c r="J1134" s="1343">
        <v>22</v>
      </c>
      <c r="K1134" s="1343">
        <v>487</v>
      </c>
      <c r="L1134" s="1478">
        <v>165</v>
      </c>
      <c r="M1134" s="1159"/>
      <c r="N1134" s="1159"/>
      <c r="O1134" s="1328" t="s">
        <v>2450</v>
      </c>
      <c r="P1134" s="1159"/>
      <c r="Q1134" s="1154"/>
      <c r="R1134" s="1154"/>
      <c r="S1134" s="1343" t="s">
        <v>5487</v>
      </c>
      <c r="T1134" s="1154"/>
      <c r="U1134" s="1154"/>
    </row>
    <row r="1135" spans="1:21" s="836" customFormat="1" ht="63">
      <c r="A1135" s="839">
        <v>1151</v>
      </c>
      <c r="B1135" s="1159"/>
      <c r="C1135" s="1324" t="s">
        <v>6130</v>
      </c>
      <c r="D1135" s="1160"/>
      <c r="E1135" s="1160"/>
      <c r="F1135" s="1160"/>
      <c r="G1135" s="1720" t="s">
        <v>7685</v>
      </c>
      <c r="H1135" s="1160"/>
      <c r="I1135" s="1328" t="s">
        <v>5810</v>
      </c>
      <c r="J1135" s="1343">
        <v>6</v>
      </c>
      <c r="K1135" s="1343" t="s">
        <v>5488</v>
      </c>
      <c r="L1135" s="1478">
        <v>79</v>
      </c>
      <c r="M1135" s="1159"/>
      <c r="N1135" s="1159"/>
      <c r="O1135" s="1328" t="s">
        <v>5489</v>
      </c>
      <c r="P1135" s="1159"/>
      <c r="Q1135" s="1154"/>
      <c r="R1135" s="1154"/>
      <c r="S1135" s="1329" t="s">
        <v>5490</v>
      </c>
      <c r="T1135" s="1154"/>
      <c r="U1135" s="1154"/>
    </row>
    <row r="1136" spans="1:21" s="836" customFormat="1" ht="47.25">
      <c r="A1136" s="839">
        <v>1152</v>
      </c>
      <c r="B1136" s="1159"/>
      <c r="C1136" s="1324" t="s">
        <v>6131</v>
      </c>
      <c r="D1136" s="1160"/>
      <c r="E1136" s="1160"/>
      <c r="F1136" s="1160"/>
      <c r="G1136" s="1720" t="s">
        <v>7685</v>
      </c>
      <c r="H1136" s="1160"/>
      <c r="I1136" s="1328" t="s">
        <v>5810</v>
      </c>
      <c r="J1136" s="1343">
        <v>6</v>
      </c>
      <c r="K1136" s="1343" t="s">
        <v>5488</v>
      </c>
      <c r="L1136" s="1478">
        <v>105</v>
      </c>
      <c r="M1136" s="1159"/>
      <c r="N1136" s="1159"/>
      <c r="O1136" s="1328" t="s">
        <v>5489</v>
      </c>
      <c r="P1136" s="1159"/>
      <c r="Q1136" s="1154"/>
      <c r="R1136" s="1154"/>
      <c r="S1136" s="1329" t="s">
        <v>5491</v>
      </c>
      <c r="T1136" s="1154"/>
      <c r="U1136" s="1154"/>
    </row>
    <row r="1137" spans="1:21" s="836" customFormat="1" ht="63">
      <c r="A1137" s="839">
        <v>1153</v>
      </c>
      <c r="B1137" s="1159"/>
      <c r="C1137" s="1324" t="s">
        <v>6132</v>
      </c>
      <c r="D1137" s="1160"/>
      <c r="E1137" s="1160"/>
      <c r="F1137" s="1160"/>
      <c r="G1137" s="1720" t="s">
        <v>7685</v>
      </c>
      <c r="H1137" s="1160"/>
      <c r="I1137" s="1328" t="s">
        <v>5810</v>
      </c>
      <c r="J1137" s="1343">
        <v>6</v>
      </c>
      <c r="K1137" s="1343" t="s">
        <v>5488</v>
      </c>
      <c r="L1137" s="1478">
        <v>120</v>
      </c>
      <c r="M1137" s="1159"/>
      <c r="N1137" s="1159"/>
      <c r="O1137" s="1328" t="s">
        <v>5489</v>
      </c>
      <c r="P1137" s="1159"/>
      <c r="Q1137" s="1154"/>
      <c r="R1137" s="1154"/>
      <c r="S1137" s="1329" t="s">
        <v>5492</v>
      </c>
      <c r="T1137" s="1154"/>
      <c r="U1137" s="1154"/>
    </row>
    <row r="1138" spans="1:21" s="836" customFormat="1" ht="63">
      <c r="A1138" s="839">
        <v>1154</v>
      </c>
      <c r="B1138" s="1159"/>
      <c r="C1138" s="1324" t="s">
        <v>6133</v>
      </c>
      <c r="D1138" s="1160"/>
      <c r="E1138" s="1160"/>
      <c r="F1138" s="1160"/>
      <c r="G1138" s="1720" t="s">
        <v>7685</v>
      </c>
      <c r="H1138" s="1160"/>
      <c r="I1138" s="1328" t="s">
        <v>5810</v>
      </c>
      <c r="J1138" s="1343">
        <v>6</v>
      </c>
      <c r="K1138" s="1343" t="s">
        <v>5488</v>
      </c>
      <c r="L1138" s="1478">
        <v>112.5</v>
      </c>
      <c r="M1138" s="1159"/>
      <c r="N1138" s="1159"/>
      <c r="O1138" s="1328" t="s">
        <v>5493</v>
      </c>
      <c r="P1138" s="1159"/>
      <c r="Q1138" s="1154"/>
      <c r="R1138" s="1154"/>
      <c r="S1138" s="1329" t="s">
        <v>5494</v>
      </c>
      <c r="T1138" s="1154"/>
      <c r="U1138" s="1154"/>
    </row>
    <row r="1139" spans="1:21" s="836" customFormat="1" ht="63">
      <c r="A1139" s="839">
        <v>1155</v>
      </c>
      <c r="B1139" s="1159"/>
      <c r="C1139" s="1324" t="s">
        <v>6134</v>
      </c>
      <c r="D1139" s="1160"/>
      <c r="E1139" s="1160"/>
      <c r="F1139" s="1160"/>
      <c r="G1139" s="1720" t="s">
        <v>7685</v>
      </c>
      <c r="H1139" s="1160"/>
      <c r="I1139" s="1328" t="s">
        <v>5810</v>
      </c>
      <c r="J1139" s="1343">
        <v>6</v>
      </c>
      <c r="K1139" s="1343" t="s">
        <v>5488</v>
      </c>
      <c r="L1139" s="1478">
        <v>38</v>
      </c>
      <c r="M1139" s="1159"/>
      <c r="N1139" s="1159"/>
      <c r="O1139" s="1328" t="s">
        <v>559</v>
      </c>
      <c r="P1139" s="1159"/>
      <c r="Q1139" s="1154"/>
      <c r="R1139" s="1154"/>
      <c r="S1139" s="1329" t="s">
        <v>5495</v>
      </c>
      <c r="T1139" s="1154"/>
      <c r="U1139" s="1154"/>
    </row>
    <row r="1140" spans="1:21" s="836" customFormat="1" ht="63">
      <c r="A1140" s="839">
        <v>1156</v>
      </c>
      <c r="B1140" s="1159"/>
      <c r="C1140" s="1324" t="s">
        <v>6135</v>
      </c>
      <c r="D1140" s="1160"/>
      <c r="E1140" s="1160"/>
      <c r="F1140" s="1160"/>
      <c r="G1140" s="1720" t="s">
        <v>7685</v>
      </c>
      <c r="H1140" s="1160"/>
      <c r="I1140" s="1328" t="s">
        <v>5810</v>
      </c>
      <c r="J1140" s="1343">
        <v>6</v>
      </c>
      <c r="K1140" s="1343" t="s">
        <v>5488</v>
      </c>
      <c r="L1140" s="1478">
        <v>101</v>
      </c>
      <c r="M1140" s="1159"/>
      <c r="N1140" s="1159"/>
      <c r="O1140" s="1328" t="s">
        <v>5496</v>
      </c>
      <c r="P1140" s="1159"/>
      <c r="Q1140" s="1154"/>
      <c r="R1140" s="1154"/>
      <c r="S1140" s="1329" t="s">
        <v>5497</v>
      </c>
      <c r="T1140" s="1154"/>
      <c r="U1140" s="1154"/>
    </row>
    <row r="1141" spans="1:21" s="836" customFormat="1" ht="63">
      <c r="A1141" s="839">
        <v>1157</v>
      </c>
      <c r="B1141" s="1159"/>
      <c r="C1141" s="1324" t="s">
        <v>6136</v>
      </c>
      <c r="D1141" s="1160"/>
      <c r="E1141" s="1160"/>
      <c r="F1141" s="1160"/>
      <c r="G1141" s="1720" t="s">
        <v>7685</v>
      </c>
      <c r="H1141" s="1160"/>
      <c r="I1141" s="1328" t="s">
        <v>5810</v>
      </c>
      <c r="J1141" s="1343">
        <v>9</v>
      </c>
      <c r="K1141" s="1343">
        <v>74</v>
      </c>
      <c r="L1141" s="1478">
        <v>1623.7</v>
      </c>
      <c r="M1141" s="1159"/>
      <c r="N1141" s="1159"/>
      <c r="O1141" s="1328" t="s">
        <v>5498</v>
      </c>
      <c r="P1141" s="1159"/>
      <c r="Q1141" s="1154"/>
      <c r="R1141" s="1154"/>
      <c r="S1141" s="1329" t="s">
        <v>5499</v>
      </c>
      <c r="T1141" s="1154"/>
      <c r="U1141" s="1154"/>
    </row>
    <row r="1142" spans="1:21" s="836" customFormat="1" ht="63">
      <c r="A1142" s="839">
        <v>1158</v>
      </c>
      <c r="B1142" s="1159"/>
      <c r="C1142" s="1324" t="s">
        <v>6137</v>
      </c>
      <c r="D1142" s="1160"/>
      <c r="E1142" s="1160"/>
      <c r="F1142" s="1160"/>
      <c r="G1142" s="1720" t="s">
        <v>7685</v>
      </c>
      <c r="H1142" s="1160"/>
      <c r="I1142" s="1328" t="s">
        <v>5810</v>
      </c>
      <c r="J1142" s="1343">
        <v>9</v>
      </c>
      <c r="K1142" s="1343" t="s">
        <v>5500</v>
      </c>
      <c r="L1142" s="1478">
        <v>113</v>
      </c>
      <c r="M1142" s="1159"/>
      <c r="N1142" s="1159"/>
      <c r="O1142" s="1328" t="s">
        <v>559</v>
      </c>
      <c r="P1142" s="1159"/>
      <c r="Q1142" s="1154"/>
      <c r="R1142" s="1154"/>
      <c r="S1142" s="1329" t="s">
        <v>5501</v>
      </c>
      <c r="T1142" s="1154"/>
      <c r="U1142" s="1154"/>
    </row>
    <row r="1143" spans="1:21" s="836" customFormat="1" ht="110.25">
      <c r="A1143" s="839">
        <v>1159</v>
      </c>
      <c r="B1143" s="1159"/>
      <c r="C1143" s="1324" t="s">
        <v>6138</v>
      </c>
      <c r="D1143" s="1160"/>
      <c r="E1143" s="1160"/>
      <c r="F1143" s="1160"/>
      <c r="G1143" s="1720" t="s">
        <v>7685</v>
      </c>
      <c r="H1143" s="1160"/>
      <c r="I1143" s="1328" t="s">
        <v>5810</v>
      </c>
      <c r="J1143" s="1343">
        <v>6</v>
      </c>
      <c r="K1143" s="1343" t="s">
        <v>5488</v>
      </c>
      <c r="L1143" s="1478">
        <v>82.6</v>
      </c>
      <c r="M1143" s="1159"/>
      <c r="N1143" s="1159"/>
      <c r="O1143" s="1328" t="s">
        <v>5502</v>
      </c>
      <c r="P1143" s="1159"/>
      <c r="Q1143" s="1154"/>
      <c r="R1143" s="1154"/>
      <c r="S1143" s="1329" t="s">
        <v>5503</v>
      </c>
      <c r="T1143" s="1154"/>
      <c r="U1143" s="1154"/>
    </row>
    <row r="1144" spans="1:21" s="836" customFormat="1" ht="110.25">
      <c r="A1144" s="839">
        <v>1160</v>
      </c>
      <c r="B1144" s="1159"/>
      <c r="C1144" s="1324" t="s">
        <v>6139</v>
      </c>
      <c r="D1144" s="1160"/>
      <c r="E1144" s="1160"/>
      <c r="F1144" s="1160"/>
      <c r="G1144" s="1720" t="s">
        <v>7685</v>
      </c>
      <c r="H1144" s="1160"/>
      <c r="I1144" s="1328" t="s">
        <v>5810</v>
      </c>
      <c r="J1144" s="1343">
        <v>6</v>
      </c>
      <c r="K1144" s="1343" t="s">
        <v>5488</v>
      </c>
      <c r="L1144" s="1478">
        <v>86.5</v>
      </c>
      <c r="M1144" s="1159"/>
      <c r="N1144" s="1159"/>
      <c r="O1144" s="1328" t="s">
        <v>5502</v>
      </c>
      <c r="P1144" s="1159"/>
      <c r="Q1144" s="1154"/>
      <c r="R1144" s="1154"/>
      <c r="S1144" s="1329" t="s">
        <v>5504</v>
      </c>
      <c r="T1144" s="1154"/>
      <c r="U1144" s="1154"/>
    </row>
    <row r="1145" spans="1:21" s="836" customFormat="1" ht="110.25">
      <c r="A1145" s="839">
        <v>1161</v>
      </c>
      <c r="B1145" s="1159"/>
      <c r="C1145" s="1324" t="s">
        <v>6140</v>
      </c>
      <c r="D1145" s="1160"/>
      <c r="E1145" s="1160"/>
      <c r="F1145" s="1160"/>
      <c r="G1145" s="1720" t="s">
        <v>7685</v>
      </c>
      <c r="H1145" s="1160"/>
      <c r="I1145" s="1328" t="s">
        <v>5810</v>
      </c>
      <c r="J1145" s="1343">
        <v>6</v>
      </c>
      <c r="K1145" s="1343" t="s">
        <v>5488</v>
      </c>
      <c r="L1145" s="1478">
        <v>163</v>
      </c>
      <c r="M1145" s="1159"/>
      <c r="N1145" s="1159"/>
      <c r="O1145" s="1328" t="s">
        <v>5505</v>
      </c>
      <c r="P1145" s="1159"/>
      <c r="Q1145" s="1154"/>
      <c r="R1145" s="1154"/>
      <c r="S1145" s="1329" t="s">
        <v>5506</v>
      </c>
      <c r="T1145" s="1154"/>
      <c r="U1145" s="1154"/>
    </row>
    <row r="1146" spans="1:21" s="836" customFormat="1" ht="126">
      <c r="A1146" s="839">
        <v>1162</v>
      </c>
      <c r="B1146" s="1159"/>
      <c r="C1146" s="1324" t="s">
        <v>6141</v>
      </c>
      <c r="D1146" s="1160"/>
      <c r="E1146" s="1160"/>
      <c r="F1146" s="1160"/>
      <c r="G1146" s="1720" t="s">
        <v>7685</v>
      </c>
      <c r="H1146" s="1160"/>
      <c r="I1146" s="1328" t="s">
        <v>5810</v>
      </c>
      <c r="J1146" s="1343">
        <v>6</v>
      </c>
      <c r="K1146" s="1343" t="s">
        <v>5488</v>
      </c>
      <c r="L1146" s="1478">
        <v>164.25</v>
      </c>
      <c r="M1146" s="1159"/>
      <c r="N1146" s="1159"/>
      <c r="O1146" s="1328" t="s">
        <v>5502</v>
      </c>
      <c r="P1146" s="1159"/>
      <c r="Q1146" s="1154"/>
      <c r="R1146" s="1154"/>
      <c r="S1146" s="1329" t="s">
        <v>5507</v>
      </c>
      <c r="T1146" s="1154"/>
      <c r="U1146" s="1154"/>
    </row>
    <row r="1147" spans="1:21" s="836" customFormat="1" ht="31.5">
      <c r="A1147" s="839">
        <v>1163</v>
      </c>
      <c r="B1147" s="1159"/>
      <c r="C1147" s="1324" t="s">
        <v>6142</v>
      </c>
      <c r="D1147" s="1160"/>
      <c r="E1147" s="1160"/>
      <c r="F1147" s="1160"/>
      <c r="G1147" s="1720" t="s">
        <v>7685</v>
      </c>
      <c r="H1147" s="1160"/>
      <c r="I1147" s="1328" t="s">
        <v>5810</v>
      </c>
      <c r="J1147" s="1343">
        <v>9</v>
      </c>
      <c r="K1147" s="1343">
        <v>47</v>
      </c>
      <c r="L1147" s="1478">
        <v>240.5</v>
      </c>
      <c r="M1147" s="1159"/>
      <c r="N1147" s="1159"/>
      <c r="O1147" s="1328" t="s">
        <v>5508</v>
      </c>
      <c r="P1147" s="1159"/>
      <c r="Q1147" s="1154"/>
      <c r="R1147" s="1154"/>
      <c r="S1147" s="1343" t="s">
        <v>5481</v>
      </c>
      <c r="T1147" s="1154"/>
      <c r="U1147" s="1154"/>
    </row>
    <row r="1148" spans="1:21" s="836" customFormat="1" ht="31.5">
      <c r="A1148" s="839">
        <v>1164</v>
      </c>
      <c r="B1148" s="1159"/>
      <c r="C1148" s="1324" t="s">
        <v>6143</v>
      </c>
      <c r="D1148" s="1160"/>
      <c r="E1148" s="1160"/>
      <c r="F1148" s="1160"/>
      <c r="G1148" s="1720" t="s">
        <v>7685</v>
      </c>
      <c r="H1148" s="1160"/>
      <c r="I1148" s="1328" t="s">
        <v>5810</v>
      </c>
      <c r="J1148" s="1343" t="s">
        <v>5510</v>
      </c>
      <c r="K1148" s="1343" t="s">
        <v>5509</v>
      </c>
      <c r="L1148" s="1478">
        <v>44.5</v>
      </c>
      <c r="M1148" s="1159"/>
      <c r="N1148" s="1159"/>
      <c r="O1148" s="1328" t="s">
        <v>5511</v>
      </c>
      <c r="P1148" s="1159"/>
      <c r="Q1148" s="1154"/>
      <c r="R1148" s="1154"/>
      <c r="S1148" s="1343" t="s">
        <v>5481</v>
      </c>
      <c r="T1148" s="1154"/>
      <c r="U1148" s="1154"/>
    </row>
    <row r="1149" spans="1:21" s="836" customFormat="1" ht="31.5">
      <c r="A1149" s="839">
        <v>1165</v>
      </c>
      <c r="B1149" s="1159"/>
      <c r="C1149" s="1324" t="s">
        <v>6144</v>
      </c>
      <c r="D1149" s="1160"/>
      <c r="E1149" s="1160"/>
      <c r="F1149" s="1160"/>
      <c r="G1149" s="1720" t="s">
        <v>7685</v>
      </c>
      <c r="H1149" s="1160"/>
      <c r="I1149" s="1328" t="s">
        <v>5810</v>
      </c>
      <c r="J1149" s="1343">
        <v>9</v>
      </c>
      <c r="K1149" s="1343">
        <v>63</v>
      </c>
      <c r="L1149" s="1478">
        <v>277</v>
      </c>
      <c r="M1149" s="1159"/>
      <c r="N1149" s="1159"/>
      <c r="O1149" s="1328" t="s">
        <v>5512</v>
      </c>
      <c r="P1149" s="1159"/>
      <c r="Q1149" s="1154"/>
      <c r="R1149" s="1154"/>
      <c r="S1149" s="1343" t="s">
        <v>5481</v>
      </c>
      <c r="T1149" s="1154"/>
      <c r="U1149" s="1154"/>
    </row>
    <row r="1150" spans="1:21" s="836" customFormat="1">
      <c r="A1150" s="839">
        <v>1166</v>
      </c>
      <c r="B1150" s="1159"/>
      <c r="C1150" s="1324" t="s">
        <v>6145</v>
      </c>
      <c r="D1150" s="1160"/>
      <c r="E1150" s="1160"/>
      <c r="F1150" s="1160"/>
      <c r="G1150" s="1720" t="s">
        <v>7685</v>
      </c>
      <c r="H1150" s="1160"/>
      <c r="I1150" s="1328" t="s">
        <v>5810</v>
      </c>
      <c r="J1150" s="1343">
        <v>9</v>
      </c>
      <c r="K1150" s="1343">
        <v>77</v>
      </c>
      <c r="L1150" s="1478">
        <v>485</v>
      </c>
      <c r="M1150" s="1159"/>
      <c r="N1150" s="1159"/>
      <c r="O1150" s="1328" t="s">
        <v>3722</v>
      </c>
      <c r="P1150" s="1159"/>
      <c r="Q1150" s="1154"/>
      <c r="R1150" s="1154"/>
      <c r="S1150" s="3969" t="s">
        <v>5481</v>
      </c>
      <c r="T1150" s="1154"/>
      <c r="U1150" s="1154"/>
    </row>
    <row r="1151" spans="1:21" s="836" customFormat="1">
      <c r="A1151" s="839">
        <v>1167</v>
      </c>
      <c r="B1151" s="1159"/>
      <c r="C1151" s="1324" t="s">
        <v>6145</v>
      </c>
      <c r="D1151" s="1160"/>
      <c r="E1151" s="1160"/>
      <c r="F1151" s="1160"/>
      <c r="G1151" s="1720" t="s">
        <v>7685</v>
      </c>
      <c r="H1151" s="1160"/>
      <c r="I1151" s="1328" t="s">
        <v>5810</v>
      </c>
      <c r="J1151" s="669">
        <v>9</v>
      </c>
      <c r="K1151" s="669">
        <v>82</v>
      </c>
      <c r="L1151" s="1482">
        <v>356</v>
      </c>
      <c r="M1151" s="1159"/>
      <c r="N1151" s="1159"/>
      <c r="O1151" s="1328" t="s">
        <v>3722</v>
      </c>
      <c r="P1151" s="1159"/>
      <c r="Q1151" s="1154"/>
      <c r="R1151" s="1154"/>
      <c r="S1151" s="3969"/>
      <c r="T1151" s="1154"/>
      <c r="U1151" s="1154"/>
    </row>
    <row r="1152" spans="1:21" s="836" customFormat="1">
      <c r="A1152" s="839">
        <v>1168</v>
      </c>
      <c r="B1152" s="1159"/>
      <c r="C1152" s="1324" t="s">
        <v>6145</v>
      </c>
      <c r="D1152" s="1160"/>
      <c r="E1152" s="1160"/>
      <c r="F1152" s="1160"/>
      <c r="G1152" s="1720" t="s">
        <v>7685</v>
      </c>
      <c r="H1152" s="1160"/>
      <c r="I1152" s="1328" t="s">
        <v>5810</v>
      </c>
      <c r="J1152" s="669">
        <v>9</v>
      </c>
      <c r="K1152" s="669">
        <v>85</v>
      </c>
      <c r="L1152" s="1482">
        <v>375</v>
      </c>
      <c r="M1152" s="1159"/>
      <c r="N1152" s="1159"/>
      <c r="O1152" s="1328" t="s">
        <v>3722</v>
      </c>
      <c r="P1152" s="1159"/>
      <c r="Q1152" s="1154"/>
      <c r="R1152" s="1154"/>
      <c r="S1152" s="3969"/>
      <c r="T1152" s="1154"/>
      <c r="U1152" s="1154"/>
    </row>
    <row r="1153" spans="1:21" s="836" customFormat="1">
      <c r="A1153" s="839">
        <v>1169</v>
      </c>
      <c r="B1153" s="1159"/>
      <c r="C1153" s="1324" t="s">
        <v>6145</v>
      </c>
      <c r="D1153" s="1160"/>
      <c r="E1153" s="1160"/>
      <c r="F1153" s="1160"/>
      <c r="G1153" s="1720" t="s">
        <v>7685</v>
      </c>
      <c r="H1153" s="1160"/>
      <c r="I1153" s="1328" t="s">
        <v>5810</v>
      </c>
      <c r="J1153" s="669">
        <v>9</v>
      </c>
      <c r="K1153" s="669">
        <v>90</v>
      </c>
      <c r="L1153" s="1482">
        <v>637</v>
      </c>
      <c r="M1153" s="1159"/>
      <c r="N1153" s="1159"/>
      <c r="O1153" s="1328" t="s">
        <v>3722</v>
      </c>
      <c r="P1153" s="1159"/>
      <c r="Q1153" s="1154"/>
      <c r="R1153" s="1154"/>
      <c r="S1153" s="3969"/>
      <c r="T1153" s="1154"/>
      <c r="U1153" s="1154"/>
    </row>
    <row r="1154" spans="1:21" s="836" customFormat="1">
      <c r="A1154" s="839">
        <v>1170</v>
      </c>
      <c r="B1154" s="1159"/>
      <c r="C1154" s="1324" t="s">
        <v>6145</v>
      </c>
      <c r="D1154" s="1160"/>
      <c r="E1154" s="1160"/>
      <c r="F1154" s="1160"/>
      <c r="G1154" s="1720" t="s">
        <v>7685</v>
      </c>
      <c r="H1154" s="1160"/>
      <c r="I1154" s="1328" t="s">
        <v>5810</v>
      </c>
      <c r="J1154" s="669">
        <v>13</v>
      </c>
      <c r="K1154" s="669">
        <v>24</v>
      </c>
      <c r="L1154" s="1482">
        <v>973.9</v>
      </c>
      <c r="M1154" s="1159"/>
      <c r="N1154" s="1159"/>
      <c r="O1154" s="1328" t="s">
        <v>3722</v>
      </c>
      <c r="P1154" s="1159"/>
      <c r="Q1154" s="1154"/>
      <c r="R1154" s="1154"/>
      <c r="S1154" s="3969"/>
      <c r="T1154" s="1154"/>
      <c r="U1154" s="1154"/>
    </row>
    <row r="1155" spans="1:21" s="836" customFormat="1">
      <c r="A1155" s="839">
        <v>1171</v>
      </c>
      <c r="B1155" s="1159"/>
      <c r="C1155" s="1324" t="s">
        <v>6145</v>
      </c>
      <c r="D1155" s="1160"/>
      <c r="E1155" s="1160"/>
      <c r="F1155" s="1160"/>
      <c r="G1155" s="1720" t="s">
        <v>7685</v>
      </c>
      <c r="H1155" s="1160"/>
      <c r="I1155" s="1328" t="s">
        <v>5810</v>
      </c>
      <c r="J1155" s="669">
        <v>13</v>
      </c>
      <c r="K1155" s="669">
        <v>31</v>
      </c>
      <c r="L1155" s="1482">
        <v>1155.9000000000001</v>
      </c>
      <c r="M1155" s="1159"/>
      <c r="N1155" s="1159"/>
      <c r="O1155" s="1328" t="s">
        <v>3722</v>
      </c>
      <c r="P1155" s="1159"/>
      <c r="Q1155" s="1154"/>
      <c r="R1155" s="1154"/>
      <c r="S1155" s="3969"/>
      <c r="T1155" s="1154"/>
      <c r="U1155" s="1154"/>
    </row>
    <row r="1156" spans="1:21" s="836" customFormat="1">
      <c r="A1156" s="839">
        <v>1172</v>
      </c>
      <c r="B1156" s="1159"/>
      <c r="C1156" s="1324" t="s">
        <v>6146</v>
      </c>
      <c r="D1156" s="1160"/>
      <c r="E1156" s="1160"/>
      <c r="F1156" s="1160"/>
      <c r="G1156" s="1720" t="s">
        <v>7685</v>
      </c>
      <c r="H1156" s="1160"/>
      <c r="I1156" s="1328" t="s">
        <v>5810</v>
      </c>
      <c r="J1156" s="1331">
        <v>9</v>
      </c>
      <c r="K1156" s="669">
        <v>95</v>
      </c>
      <c r="L1156" s="1482">
        <v>161</v>
      </c>
      <c r="M1156" s="1159"/>
      <c r="N1156" s="1159"/>
      <c r="O1156" s="666" t="s">
        <v>3720</v>
      </c>
      <c r="P1156" s="1159"/>
      <c r="Q1156" s="1154"/>
      <c r="R1156" s="1154"/>
      <c r="S1156" s="3969" t="s">
        <v>5481</v>
      </c>
      <c r="T1156" s="1154"/>
      <c r="U1156" s="1154"/>
    </row>
    <row r="1157" spans="1:21" s="836" customFormat="1">
      <c r="A1157" s="839">
        <v>1173</v>
      </c>
      <c r="B1157" s="1159"/>
      <c r="C1157" s="1324" t="s">
        <v>6146</v>
      </c>
      <c r="D1157" s="1160"/>
      <c r="E1157" s="1160"/>
      <c r="F1157" s="1160"/>
      <c r="G1157" s="1720" t="s">
        <v>7685</v>
      </c>
      <c r="H1157" s="1160"/>
      <c r="I1157" s="1328" t="s">
        <v>5810</v>
      </c>
      <c r="J1157" s="1331">
        <v>9</v>
      </c>
      <c r="K1157" s="669">
        <v>98</v>
      </c>
      <c r="L1157" s="1482">
        <v>434</v>
      </c>
      <c r="M1157" s="1159"/>
      <c r="N1157" s="1159"/>
      <c r="O1157" s="666" t="s">
        <v>3720</v>
      </c>
      <c r="P1157" s="1159"/>
      <c r="Q1157" s="1154"/>
      <c r="R1157" s="1154"/>
      <c r="S1157" s="3969"/>
      <c r="T1157" s="1154"/>
      <c r="U1157" s="1154"/>
    </row>
    <row r="1158" spans="1:21" s="836" customFormat="1">
      <c r="A1158" s="839">
        <v>1174</v>
      </c>
      <c r="B1158" s="1159"/>
      <c r="C1158" s="1324" t="s">
        <v>6146</v>
      </c>
      <c r="D1158" s="1160"/>
      <c r="E1158" s="1160"/>
      <c r="F1158" s="1160"/>
      <c r="G1158" s="1720" t="s">
        <v>7685</v>
      </c>
      <c r="H1158" s="1160"/>
      <c r="I1158" s="1328" t="s">
        <v>5810</v>
      </c>
      <c r="J1158" s="1331">
        <v>9</v>
      </c>
      <c r="K1158" s="669">
        <v>89</v>
      </c>
      <c r="L1158" s="1482">
        <v>668</v>
      </c>
      <c r="M1158" s="1159"/>
      <c r="N1158" s="1159"/>
      <c r="O1158" s="666" t="s">
        <v>5513</v>
      </c>
      <c r="P1158" s="1159"/>
      <c r="Q1158" s="1154"/>
      <c r="R1158" s="1154"/>
      <c r="S1158" s="3969"/>
      <c r="T1158" s="1154"/>
      <c r="U1158" s="1154"/>
    </row>
    <row r="1159" spans="1:21" s="836" customFormat="1">
      <c r="A1159" s="839">
        <v>1175</v>
      </c>
      <c r="B1159" s="1159"/>
      <c r="C1159" s="1324" t="s">
        <v>6146</v>
      </c>
      <c r="D1159" s="1160"/>
      <c r="E1159" s="1160"/>
      <c r="F1159" s="1160"/>
      <c r="G1159" s="1720" t="s">
        <v>7685</v>
      </c>
      <c r="H1159" s="1160"/>
      <c r="I1159" s="1328" t="s">
        <v>5810</v>
      </c>
      <c r="J1159" s="1331">
        <v>9</v>
      </c>
      <c r="K1159" s="669">
        <v>112</v>
      </c>
      <c r="L1159" s="1482">
        <v>1308</v>
      </c>
      <c r="M1159" s="1159"/>
      <c r="N1159" s="1159"/>
      <c r="O1159" s="666" t="s">
        <v>3720</v>
      </c>
      <c r="P1159" s="1159"/>
      <c r="Q1159" s="1154"/>
      <c r="R1159" s="1154"/>
      <c r="S1159" s="3969"/>
      <c r="T1159" s="1154"/>
      <c r="U1159" s="1154"/>
    </row>
    <row r="1160" spans="1:21" s="836" customFormat="1">
      <c r="A1160" s="839">
        <v>1176</v>
      </c>
      <c r="B1160" s="1159"/>
      <c r="C1160" s="1324" t="s">
        <v>6146</v>
      </c>
      <c r="D1160" s="1160"/>
      <c r="E1160" s="1160"/>
      <c r="F1160" s="1160"/>
      <c r="G1160" s="1720" t="s">
        <v>7685</v>
      </c>
      <c r="H1160" s="1160"/>
      <c r="I1160" s="1328" t="s">
        <v>5810</v>
      </c>
      <c r="J1160" s="1331">
        <v>9</v>
      </c>
      <c r="K1160" s="669">
        <v>122</v>
      </c>
      <c r="L1160" s="1482">
        <v>654</v>
      </c>
      <c r="M1160" s="1159"/>
      <c r="N1160" s="1159"/>
      <c r="O1160" s="666" t="s">
        <v>3720</v>
      </c>
      <c r="P1160" s="1159"/>
      <c r="Q1160" s="1154"/>
      <c r="R1160" s="1154"/>
      <c r="S1160" s="3969"/>
      <c r="T1160" s="1154"/>
      <c r="U1160" s="1154"/>
    </row>
    <row r="1161" spans="1:21" s="836" customFormat="1">
      <c r="A1161" s="839">
        <v>1177</v>
      </c>
      <c r="B1161" s="1159"/>
      <c r="C1161" s="1324" t="s">
        <v>6146</v>
      </c>
      <c r="D1161" s="1160"/>
      <c r="E1161" s="1160"/>
      <c r="F1161" s="1160"/>
      <c r="G1161" s="1720" t="s">
        <v>7685</v>
      </c>
      <c r="H1161" s="1160"/>
      <c r="I1161" s="1328" t="s">
        <v>5810</v>
      </c>
      <c r="J1161" s="1331">
        <v>9</v>
      </c>
      <c r="K1161" s="669">
        <v>127</v>
      </c>
      <c r="L1161" s="1482">
        <v>1060</v>
      </c>
      <c r="M1161" s="1159"/>
      <c r="N1161" s="1159"/>
      <c r="O1161" s="666" t="s">
        <v>3720</v>
      </c>
      <c r="P1161" s="1159"/>
      <c r="Q1161" s="1154"/>
      <c r="R1161" s="1154"/>
      <c r="S1161" s="3969"/>
      <c r="T1161" s="1154"/>
      <c r="U1161" s="1154"/>
    </row>
    <row r="1162" spans="1:21" s="836" customFormat="1">
      <c r="A1162" s="839">
        <v>1178</v>
      </c>
      <c r="B1162" s="1159"/>
      <c r="C1162" s="1324" t="s">
        <v>6146</v>
      </c>
      <c r="D1162" s="1160"/>
      <c r="E1162" s="1160"/>
      <c r="F1162" s="1160"/>
      <c r="G1162" s="1720" t="s">
        <v>7685</v>
      </c>
      <c r="H1162" s="1160"/>
      <c r="I1162" s="1328" t="s">
        <v>5810</v>
      </c>
      <c r="J1162" s="1331">
        <v>13</v>
      </c>
      <c r="K1162" s="669">
        <v>4</v>
      </c>
      <c r="L1162" s="1482">
        <v>1144.0999999999999</v>
      </c>
      <c r="M1162" s="1159"/>
      <c r="N1162" s="1159"/>
      <c r="O1162" s="666" t="s">
        <v>3720</v>
      </c>
      <c r="P1162" s="1159"/>
      <c r="Q1162" s="1154"/>
      <c r="R1162" s="1154"/>
      <c r="S1162" s="3969"/>
      <c r="T1162" s="1154"/>
      <c r="U1162" s="1154"/>
    </row>
    <row r="1163" spans="1:21" s="836" customFormat="1">
      <c r="A1163" s="839">
        <v>1179</v>
      </c>
      <c r="B1163" s="1159"/>
      <c r="C1163" s="1324" t="s">
        <v>6146</v>
      </c>
      <c r="D1163" s="1160"/>
      <c r="E1163" s="1160"/>
      <c r="F1163" s="1160"/>
      <c r="G1163" s="1720" t="s">
        <v>7685</v>
      </c>
      <c r="H1163" s="1160"/>
      <c r="I1163" s="1328" t="s">
        <v>5810</v>
      </c>
      <c r="J1163" s="1345">
        <v>13</v>
      </c>
      <c r="K1163" s="669">
        <v>15</v>
      </c>
      <c r="L1163" s="1482">
        <v>1181.8</v>
      </c>
      <c r="M1163" s="1159"/>
      <c r="N1163" s="1159"/>
      <c r="O1163" s="666" t="s">
        <v>3720</v>
      </c>
      <c r="P1163" s="1159"/>
      <c r="Q1163" s="1154"/>
      <c r="R1163" s="1154"/>
      <c r="S1163" s="3969"/>
      <c r="T1163" s="1154"/>
      <c r="U1163" s="1154"/>
    </row>
    <row r="1164" spans="1:21" s="836" customFormat="1" ht="47.25">
      <c r="A1164" s="839">
        <v>1180</v>
      </c>
      <c r="B1164" s="1159"/>
      <c r="C1164" s="1324" t="s">
        <v>6147</v>
      </c>
      <c r="D1164" s="1160"/>
      <c r="E1164" s="1160"/>
      <c r="F1164" s="1160"/>
      <c r="G1164" s="1720" t="s">
        <v>7685</v>
      </c>
      <c r="H1164" s="1160"/>
      <c r="I1164" s="1328" t="s">
        <v>5810</v>
      </c>
      <c r="J1164" s="1334">
        <v>13</v>
      </c>
      <c r="K1164" s="1334">
        <v>43</v>
      </c>
      <c r="L1164" s="1488">
        <v>1302.3</v>
      </c>
      <c r="M1164" s="1159"/>
      <c r="N1164" s="1159"/>
      <c r="O1164" s="1334" t="s">
        <v>2450</v>
      </c>
      <c r="P1164" s="1159"/>
      <c r="Q1164" s="1154"/>
      <c r="R1164" s="1154"/>
      <c r="S1164" s="1334" t="s">
        <v>5514</v>
      </c>
      <c r="T1164" s="1154"/>
      <c r="U1164" s="1154"/>
    </row>
    <row r="1165" spans="1:21" s="836" customFormat="1">
      <c r="A1165" s="839">
        <v>1181</v>
      </c>
      <c r="B1165" s="1159"/>
      <c r="C1165" s="1324" t="s">
        <v>6148</v>
      </c>
      <c r="D1165" s="1160"/>
      <c r="E1165" s="1160"/>
      <c r="F1165" s="1160"/>
      <c r="G1165" s="1720" t="s">
        <v>7685</v>
      </c>
      <c r="H1165" s="1160"/>
      <c r="I1165" s="1328" t="s">
        <v>5810</v>
      </c>
      <c r="J1165" s="1346">
        <v>23</v>
      </c>
      <c r="K1165" s="1346">
        <v>110</v>
      </c>
      <c r="L1165" s="1489">
        <v>1700</v>
      </c>
      <c r="M1165" s="1159"/>
      <c r="N1165" s="1159"/>
      <c r="O1165" s="1334" t="s">
        <v>3722</v>
      </c>
      <c r="P1165" s="1159"/>
      <c r="Q1165" s="1154"/>
      <c r="R1165" s="1154"/>
      <c r="S1165" s="3972" t="s">
        <v>5516</v>
      </c>
      <c r="T1165" s="1154"/>
      <c r="U1165" s="1154"/>
    </row>
    <row r="1166" spans="1:21" s="836" customFormat="1">
      <c r="A1166" s="839">
        <v>1182</v>
      </c>
      <c r="B1166" s="1159"/>
      <c r="C1166" s="1324" t="s">
        <v>6148</v>
      </c>
      <c r="D1166" s="1160"/>
      <c r="E1166" s="1160"/>
      <c r="F1166" s="1160"/>
      <c r="G1166" s="1720" t="s">
        <v>7685</v>
      </c>
      <c r="H1166" s="1160"/>
      <c r="I1166" s="1328" t="s">
        <v>5810</v>
      </c>
      <c r="J1166" s="1344">
        <v>23</v>
      </c>
      <c r="K1166" s="1344">
        <v>111</v>
      </c>
      <c r="L1166" s="1488">
        <v>1057</v>
      </c>
      <c r="M1166" s="1159"/>
      <c r="N1166" s="1159"/>
      <c r="O1166" s="1334" t="s">
        <v>3722</v>
      </c>
      <c r="P1166" s="1159"/>
      <c r="Q1166" s="1154"/>
      <c r="R1166" s="1154"/>
      <c r="S1166" s="3972"/>
      <c r="T1166" s="1154"/>
      <c r="U1166" s="1154"/>
    </row>
    <row r="1167" spans="1:21" s="836" customFormat="1" ht="78.75">
      <c r="A1167" s="839">
        <v>1183</v>
      </c>
      <c r="B1167" s="1159"/>
      <c r="C1167" s="1324" t="s">
        <v>6149</v>
      </c>
      <c r="D1167" s="1160"/>
      <c r="E1167" s="1160"/>
      <c r="F1167" s="1160"/>
      <c r="G1167" s="1720" t="s">
        <v>7685</v>
      </c>
      <c r="H1167" s="1160"/>
      <c r="I1167" s="1328" t="s">
        <v>5810</v>
      </c>
      <c r="J1167" s="1344">
        <v>23</v>
      </c>
      <c r="K1167" s="1344">
        <v>167</v>
      </c>
      <c r="L1167" s="1488">
        <v>2400</v>
      </c>
      <c r="M1167" s="1159"/>
      <c r="N1167" s="1159"/>
      <c r="O1167" s="1334" t="s">
        <v>3720</v>
      </c>
      <c r="P1167" s="1159"/>
      <c r="Q1167" s="1154"/>
      <c r="R1167" s="1154"/>
      <c r="S1167" s="1344" t="s">
        <v>5518</v>
      </c>
      <c r="T1167" s="1154"/>
      <c r="U1167" s="1154"/>
    </row>
    <row r="1168" spans="1:21" s="836" customFormat="1" ht="47.25">
      <c r="A1168" s="839">
        <v>1184</v>
      </c>
      <c r="B1168" s="1159"/>
      <c r="C1168" s="1324" t="s">
        <v>6150</v>
      </c>
      <c r="D1168" s="1160"/>
      <c r="E1168" s="1160"/>
      <c r="F1168" s="1160"/>
      <c r="G1168" s="1720" t="s">
        <v>7685</v>
      </c>
      <c r="H1168" s="1160"/>
      <c r="I1168" s="1328" t="s">
        <v>5810</v>
      </c>
      <c r="J1168" s="1347">
        <v>10</v>
      </c>
      <c r="K1168" s="1347">
        <v>329</v>
      </c>
      <c r="L1168" s="1490">
        <v>587</v>
      </c>
      <c r="M1168" s="1159"/>
      <c r="N1168" s="1159"/>
      <c r="O1168" s="1348" t="s">
        <v>559</v>
      </c>
      <c r="P1168" s="1159"/>
      <c r="Q1168" s="1154"/>
      <c r="R1168" s="1154"/>
      <c r="S1168" s="1347" t="s">
        <v>5519</v>
      </c>
      <c r="T1168" s="1154"/>
      <c r="U1168" s="1154"/>
    </row>
    <row r="1169" spans="1:21" s="836" customFormat="1" ht="47.25">
      <c r="A1169" s="839">
        <v>1185</v>
      </c>
      <c r="B1169" s="1159"/>
      <c r="C1169" s="1324" t="s">
        <v>6151</v>
      </c>
      <c r="D1169" s="1160"/>
      <c r="E1169" s="1160"/>
      <c r="F1169" s="1160"/>
      <c r="G1169" s="1720" t="s">
        <v>7685</v>
      </c>
      <c r="H1169" s="1160"/>
      <c r="I1169" s="1328" t="s">
        <v>5810</v>
      </c>
      <c r="J1169" s="1344">
        <v>22</v>
      </c>
      <c r="K1169" s="1344">
        <v>238</v>
      </c>
      <c r="L1169" s="1488">
        <v>2541</v>
      </c>
      <c r="M1169" s="1159"/>
      <c r="N1169" s="1159"/>
      <c r="O1169" s="1334" t="s">
        <v>1922</v>
      </c>
      <c r="P1169" s="1159"/>
      <c r="Q1169" s="1154"/>
      <c r="R1169" s="1154"/>
      <c r="S1169" s="3972" t="s">
        <v>5520</v>
      </c>
      <c r="T1169" s="1154"/>
      <c r="U1169" s="1154"/>
    </row>
    <row r="1170" spans="1:21" s="836" customFormat="1" ht="47.25">
      <c r="A1170" s="839">
        <v>1186</v>
      </c>
      <c r="B1170" s="1159"/>
      <c r="C1170" s="1324" t="s">
        <v>6151</v>
      </c>
      <c r="D1170" s="1160"/>
      <c r="E1170" s="1160"/>
      <c r="F1170" s="1160"/>
      <c r="G1170" s="1720" t="s">
        <v>7685</v>
      </c>
      <c r="H1170" s="1160"/>
      <c r="I1170" s="1328" t="s">
        <v>5810</v>
      </c>
      <c r="J1170" s="1344">
        <v>22</v>
      </c>
      <c r="K1170" s="1344">
        <v>243</v>
      </c>
      <c r="L1170" s="1488">
        <v>2265</v>
      </c>
      <c r="M1170" s="1159"/>
      <c r="N1170" s="1159"/>
      <c r="O1170" s="1334" t="s">
        <v>1922</v>
      </c>
      <c r="P1170" s="1159"/>
      <c r="Q1170" s="1154"/>
      <c r="R1170" s="1154"/>
      <c r="S1170" s="3972"/>
      <c r="T1170" s="1154"/>
      <c r="U1170" s="1154"/>
    </row>
    <row r="1171" spans="1:21" s="836" customFormat="1" ht="47.25">
      <c r="A1171" s="839">
        <v>1187</v>
      </c>
      <c r="B1171" s="1159"/>
      <c r="C1171" s="1324" t="s">
        <v>6151</v>
      </c>
      <c r="D1171" s="1160"/>
      <c r="E1171" s="1160"/>
      <c r="F1171" s="1160"/>
      <c r="G1171" s="1720" t="s">
        <v>7685</v>
      </c>
      <c r="H1171" s="1160"/>
      <c r="I1171" s="1328" t="s">
        <v>5810</v>
      </c>
      <c r="J1171" s="1344">
        <v>22</v>
      </c>
      <c r="K1171" s="1344">
        <v>256</v>
      </c>
      <c r="L1171" s="1488">
        <v>2604</v>
      </c>
      <c r="M1171" s="1159"/>
      <c r="N1171" s="1159"/>
      <c r="O1171" s="1334" t="s">
        <v>1922</v>
      </c>
      <c r="P1171" s="1159"/>
      <c r="Q1171" s="1154"/>
      <c r="R1171" s="1154"/>
      <c r="S1171" s="3972"/>
      <c r="T1171" s="1154"/>
      <c r="U1171" s="1154"/>
    </row>
    <row r="1172" spans="1:21" s="836" customFormat="1" ht="47.25">
      <c r="A1172" s="839">
        <v>1188</v>
      </c>
      <c r="B1172" s="1159"/>
      <c r="C1172" s="1324" t="s">
        <v>6151</v>
      </c>
      <c r="D1172" s="1160"/>
      <c r="E1172" s="1160"/>
      <c r="F1172" s="1160"/>
      <c r="G1172" s="1720" t="s">
        <v>7685</v>
      </c>
      <c r="H1172" s="1160"/>
      <c r="I1172" s="1328" t="s">
        <v>5810</v>
      </c>
      <c r="J1172" s="1344">
        <v>22</v>
      </c>
      <c r="K1172" s="1344">
        <v>257</v>
      </c>
      <c r="L1172" s="1488">
        <v>1560</v>
      </c>
      <c r="M1172" s="1159"/>
      <c r="N1172" s="1159"/>
      <c r="O1172" s="1334" t="s">
        <v>1922</v>
      </c>
      <c r="P1172" s="1159"/>
      <c r="Q1172" s="1154"/>
      <c r="R1172" s="1154"/>
      <c r="S1172" s="3972"/>
      <c r="T1172" s="1154"/>
      <c r="U1172" s="1154"/>
    </row>
    <row r="1173" spans="1:21" s="836" customFormat="1" ht="31.5">
      <c r="A1173" s="839">
        <v>1189</v>
      </c>
      <c r="B1173" s="1159"/>
      <c r="C1173" s="1324" t="s">
        <v>6152</v>
      </c>
      <c r="D1173" s="1160"/>
      <c r="E1173" s="1160"/>
      <c r="F1173" s="1160"/>
      <c r="G1173" s="1720" t="s">
        <v>7685</v>
      </c>
      <c r="H1173" s="1160"/>
      <c r="I1173" s="1328" t="s">
        <v>5811</v>
      </c>
      <c r="J1173" s="1328">
        <v>28</v>
      </c>
      <c r="K1173" s="1349" t="s">
        <v>5521</v>
      </c>
      <c r="L1173" s="1478">
        <v>5848.8</v>
      </c>
      <c r="M1173" s="1159"/>
      <c r="N1173" s="1159"/>
      <c r="O1173" s="1328" t="s">
        <v>5522</v>
      </c>
      <c r="P1173" s="1159"/>
      <c r="Q1173" s="1154"/>
      <c r="R1173" s="1154"/>
      <c r="S1173" s="1343" t="s">
        <v>5524</v>
      </c>
      <c r="T1173" s="1154"/>
      <c r="U1173" s="1154"/>
    </row>
    <row r="1174" spans="1:21" s="836" customFormat="1" ht="31.5">
      <c r="A1174" s="839">
        <v>1190</v>
      </c>
      <c r="B1174" s="1159"/>
      <c r="C1174" s="1324" t="s">
        <v>6153</v>
      </c>
      <c r="D1174" s="1160"/>
      <c r="E1174" s="1160"/>
      <c r="F1174" s="1160"/>
      <c r="G1174" s="1720" t="s">
        <v>7685</v>
      </c>
      <c r="H1174" s="1160"/>
      <c r="I1174" s="1328" t="s">
        <v>5811</v>
      </c>
      <c r="J1174" s="1331">
        <v>28</v>
      </c>
      <c r="K1174" s="1341" t="s">
        <v>5525</v>
      </c>
      <c r="L1174" s="1491">
        <v>2907.9</v>
      </c>
      <c r="M1174" s="1159"/>
      <c r="N1174" s="1159"/>
      <c r="O1174" s="1341" t="s">
        <v>5522</v>
      </c>
      <c r="P1174" s="1159"/>
      <c r="Q1174" s="1154"/>
      <c r="R1174" s="1154"/>
      <c r="S1174" s="1331" t="s">
        <v>5524</v>
      </c>
      <c r="T1174" s="1154"/>
      <c r="U1174" s="1154"/>
    </row>
    <row r="1175" spans="1:21" s="836" customFormat="1" ht="63">
      <c r="A1175" s="839">
        <v>1191</v>
      </c>
      <c r="B1175" s="1159"/>
      <c r="C1175" s="1324" t="s">
        <v>6154</v>
      </c>
      <c r="D1175" s="1160"/>
      <c r="E1175" s="1160"/>
      <c r="F1175" s="1160"/>
      <c r="G1175" s="1720" t="s">
        <v>7685</v>
      </c>
      <c r="H1175" s="1160"/>
      <c r="I1175" s="1328" t="s">
        <v>5811</v>
      </c>
      <c r="J1175" s="1345">
        <v>24</v>
      </c>
      <c r="K1175" s="1350" t="s">
        <v>5526</v>
      </c>
      <c r="L1175" s="1492">
        <v>4812</v>
      </c>
      <c r="M1175" s="1159"/>
      <c r="N1175" s="1159"/>
      <c r="O1175" s="1350" t="s">
        <v>5522</v>
      </c>
      <c r="P1175" s="1159"/>
      <c r="Q1175" s="1154"/>
      <c r="R1175" s="1154"/>
      <c r="S1175" s="1345" t="s">
        <v>5527</v>
      </c>
      <c r="T1175" s="1154"/>
      <c r="U1175" s="1154"/>
    </row>
    <row r="1176" spans="1:21" s="836" customFormat="1" ht="47.25">
      <c r="A1176" s="839">
        <v>1192</v>
      </c>
      <c r="B1176" s="1159"/>
      <c r="C1176" s="1324" t="s">
        <v>6155</v>
      </c>
      <c r="D1176" s="1160"/>
      <c r="E1176" s="1160"/>
      <c r="F1176" s="1160"/>
      <c r="G1176" s="1720" t="s">
        <v>7685</v>
      </c>
      <c r="H1176" s="1160"/>
      <c r="I1176" s="1328" t="s">
        <v>5811</v>
      </c>
      <c r="J1176" s="1345">
        <v>28</v>
      </c>
      <c r="K1176" s="1350" t="s">
        <v>5528</v>
      </c>
      <c r="L1176" s="1492">
        <v>4887</v>
      </c>
      <c r="M1176" s="1159"/>
      <c r="N1176" s="1159"/>
      <c r="O1176" s="1350" t="s">
        <v>5522</v>
      </c>
      <c r="P1176" s="1159"/>
      <c r="Q1176" s="1154"/>
      <c r="R1176" s="1154"/>
      <c r="S1176" s="1345" t="s">
        <v>5529</v>
      </c>
      <c r="T1176" s="1154"/>
      <c r="U1176" s="1154"/>
    </row>
    <row r="1177" spans="1:21" s="836" customFormat="1" ht="31.5">
      <c r="A1177" s="839">
        <v>1193</v>
      </c>
      <c r="B1177" s="1159"/>
      <c r="C1177" s="1324" t="s">
        <v>6156</v>
      </c>
      <c r="D1177" s="1160"/>
      <c r="E1177" s="1160"/>
      <c r="F1177" s="1160"/>
      <c r="G1177" s="1720" t="s">
        <v>7685</v>
      </c>
      <c r="H1177" s="1160"/>
      <c r="I1177" s="1328" t="s">
        <v>5811</v>
      </c>
      <c r="J1177" s="1345">
        <v>24</v>
      </c>
      <c r="K1177" s="1350" t="s">
        <v>5530</v>
      </c>
      <c r="L1177" s="1492">
        <v>3786</v>
      </c>
      <c r="M1177" s="1159"/>
      <c r="N1177" s="1159"/>
      <c r="O1177" s="1350" t="s">
        <v>5522</v>
      </c>
      <c r="P1177" s="1159"/>
      <c r="Q1177" s="1154"/>
      <c r="R1177" s="1154"/>
      <c r="S1177" s="1345" t="s">
        <v>5531</v>
      </c>
      <c r="T1177" s="1154"/>
      <c r="U1177" s="1154"/>
    </row>
    <row r="1178" spans="1:21" s="836" customFormat="1" ht="31.5">
      <c r="A1178" s="839">
        <v>1194</v>
      </c>
      <c r="B1178" s="1159"/>
      <c r="C1178" s="1324" t="s">
        <v>6157</v>
      </c>
      <c r="D1178" s="1160"/>
      <c r="E1178" s="1160"/>
      <c r="F1178" s="1160"/>
      <c r="G1178" s="1720" t="s">
        <v>7685</v>
      </c>
      <c r="H1178" s="1160"/>
      <c r="I1178" s="1328" t="s">
        <v>5811</v>
      </c>
      <c r="J1178" s="1331" t="s">
        <v>5533</v>
      </c>
      <c r="K1178" s="1341" t="s">
        <v>5532</v>
      </c>
      <c r="L1178" s="1491">
        <v>3786</v>
      </c>
      <c r="M1178" s="1159"/>
      <c r="N1178" s="1159"/>
      <c r="O1178" s="1341" t="s">
        <v>5522</v>
      </c>
      <c r="P1178" s="1159"/>
      <c r="Q1178" s="1154"/>
      <c r="R1178" s="1154"/>
      <c r="S1178" s="1331" t="s">
        <v>5534</v>
      </c>
      <c r="T1178" s="1154"/>
      <c r="U1178" s="1154"/>
    </row>
    <row r="1179" spans="1:21" s="836" customFormat="1" ht="31.5">
      <c r="A1179" s="839">
        <v>1195</v>
      </c>
      <c r="B1179" s="1159"/>
      <c r="C1179" s="1324" t="s">
        <v>6158</v>
      </c>
      <c r="D1179" s="1160"/>
      <c r="E1179" s="1160"/>
      <c r="F1179" s="1160"/>
      <c r="G1179" s="1720" t="s">
        <v>7685</v>
      </c>
      <c r="H1179" s="1160"/>
      <c r="I1179" s="1328" t="s">
        <v>5811</v>
      </c>
      <c r="J1179" s="1345">
        <v>18</v>
      </c>
      <c r="K1179" s="1350" t="s">
        <v>5535</v>
      </c>
      <c r="L1179" s="1492">
        <v>3367</v>
      </c>
      <c r="M1179" s="1159"/>
      <c r="N1179" s="1159"/>
      <c r="O1179" s="1350" t="s">
        <v>5522</v>
      </c>
      <c r="P1179" s="1159"/>
      <c r="Q1179" s="1154"/>
      <c r="R1179" s="1154"/>
      <c r="S1179" s="1345" t="s">
        <v>5536</v>
      </c>
      <c r="T1179" s="1154"/>
      <c r="U1179" s="1154"/>
    </row>
    <row r="1180" spans="1:21" s="836" customFormat="1" ht="78.75">
      <c r="A1180" s="839">
        <v>1196</v>
      </c>
      <c r="B1180" s="1159"/>
      <c r="C1180" s="1324" t="s">
        <v>6159</v>
      </c>
      <c r="D1180" s="1160"/>
      <c r="E1180" s="1160"/>
      <c r="F1180" s="1160"/>
      <c r="G1180" s="1720" t="s">
        <v>7685</v>
      </c>
      <c r="H1180" s="1160"/>
      <c r="I1180" s="1328" t="s">
        <v>5811</v>
      </c>
      <c r="J1180" s="1331">
        <v>24</v>
      </c>
      <c r="K1180" s="1341" t="s">
        <v>5537</v>
      </c>
      <c r="L1180" s="1491">
        <v>5923.4</v>
      </c>
      <c r="M1180" s="1159"/>
      <c r="N1180" s="1159"/>
      <c r="O1180" s="1341" t="s">
        <v>5538</v>
      </c>
      <c r="P1180" s="1159"/>
      <c r="Q1180" s="1154"/>
      <c r="R1180" s="1154"/>
      <c r="S1180" s="1331" t="s">
        <v>5539</v>
      </c>
      <c r="T1180" s="1154"/>
      <c r="U1180" s="1154"/>
    </row>
    <row r="1181" spans="1:21" s="836" customFormat="1" ht="31.5">
      <c r="A1181" s="839">
        <v>1197</v>
      </c>
      <c r="B1181" s="1159"/>
      <c r="C1181" s="1324" t="s">
        <v>6160</v>
      </c>
      <c r="D1181" s="1160"/>
      <c r="E1181" s="1160"/>
      <c r="F1181" s="1160"/>
      <c r="G1181" s="1720" t="s">
        <v>7685</v>
      </c>
      <c r="H1181" s="1160"/>
      <c r="I1181" s="1328" t="s">
        <v>5811</v>
      </c>
      <c r="J1181" s="1331">
        <v>24</v>
      </c>
      <c r="K1181" s="1341" t="s">
        <v>5540</v>
      </c>
      <c r="L1181" s="1491">
        <v>3083.5</v>
      </c>
      <c r="M1181" s="1159"/>
      <c r="N1181" s="1159"/>
      <c r="O1181" s="1341" t="s">
        <v>5522</v>
      </c>
      <c r="P1181" s="1159"/>
      <c r="Q1181" s="1154"/>
      <c r="R1181" s="1154"/>
      <c r="S1181" s="1331" t="s">
        <v>5536</v>
      </c>
      <c r="T1181" s="1154"/>
      <c r="U1181" s="1154"/>
    </row>
    <row r="1182" spans="1:21" s="836" customFormat="1" ht="47.25">
      <c r="A1182" s="839">
        <v>1198</v>
      </c>
      <c r="B1182" s="1159"/>
      <c r="C1182" s="1324" t="s">
        <v>6161</v>
      </c>
      <c r="D1182" s="1160"/>
      <c r="E1182" s="1160"/>
      <c r="F1182" s="1160"/>
      <c r="G1182" s="1720" t="s">
        <v>7685</v>
      </c>
      <c r="H1182" s="1160"/>
      <c r="I1182" s="1328" t="s">
        <v>5811</v>
      </c>
      <c r="J1182" s="1331">
        <v>39</v>
      </c>
      <c r="K1182" s="1341" t="s">
        <v>5541</v>
      </c>
      <c r="L1182" s="1491">
        <v>8416.2000000000007</v>
      </c>
      <c r="M1182" s="1159"/>
      <c r="N1182" s="1159"/>
      <c r="O1182" s="1341" t="s">
        <v>5522</v>
      </c>
      <c r="P1182" s="1159"/>
      <c r="Q1182" s="1154"/>
      <c r="R1182" s="1154"/>
      <c r="S1182" s="1331" t="s">
        <v>5542</v>
      </c>
      <c r="T1182" s="1154"/>
      <c r="U1182" s="1154"/>
    </row>
    <row r="1183" spans="1:21" s="836" customFormat="1" ht="31.5">
      <c r="A1183" s="839">
        <v>1199</v>
      </c>
      <c r="B1183" s="1159"/>
      <c r="C1183" s="1324" t="s">
        <v>6162</v>
      </c>
      <c r="D1183" s="1160"/>
      <c r="E1183" s="1160"/>
      <c r="F1183" s="1160"/>
      <c r="G1183" s="1720" t="s">
        <v>7685</v>
      </c>
      <c r="H1183" s="1160"/>
      <c r="I1183" s="1328" t="s">
        <v>5811</v>
      </c>
      <c r="J1183" s="1331">
        <v>28</v>
      </c>
      <c r="K1183" s="1341" t="s">
        <v>5543</v>
      </c>
      <c r="L1183" s="1491">
        <v>4063.3</v>
      </c>
      <c r="M1183" s="1159"/>
      <c r="N1183" s="1159"/>
      <c r="O1183" s="1341" t="s">
        <v>5522</v>
      </c>
      <c r="P1183" s="1159"/>
      <c r="Q1183" s="1154"/>
      <c r="R1183" s="1154"/>
      <c r="S1183" s="1331" t="s">
        <v>5544</v>
      </c>
      <c r="T1183" s="1154"/>
      <c r="U1183" s="1154"/>
    </row>
    <row r="1184" spans="1:21" s="836" customFormat="1" ht="63">
      <c r="A1184" s="839">
        <v>1200</v>
      </c>
      <c r="B1184" s="1159"/>
      <c r="C1184" s="1324" t="s">
        <v>6163</v>
      </c>
      <c r="D1184" s="1160"/>
      <c r="E1184" s="1160"/>
      <c r="F1184" s="1160"/>
      <c r="G1184" s="1720" t="s">
        <v>7685</v>
      </c>
      <c r="H1184" s="1160"/>
      <c r="I1184" s="1328" t="s">
        <v>5811</v>
      </c>
      <c r="J1184" s="1345">
        <v>24</v>
      </c>
      <c r="K1184" s="1350" t="s">
        <v>5545</v>
      </c>
      <c r="L1184" s="1492">
        <v>5324</v>
      </c>
      <c r="M1184" s="1159"/>
      <c r="N1184" s="1159"/>
      <c r="O1184" s="1350" t="s">
        <v>5522</v>
      </c>
      <c r="P1184" s="1159"/>
      <c r="Q1184" s="1154"/>
      <c r="R1184" s="1154"/>
      <c r="S1184" s="1345" t="s">
        <v>5546</v>
      </c>
      <c r="T1184" s="1154"/>
      <c r="U1184" s="1154"/>
    </row>
    <row r="1185" spans="1:21" s="836" customFormat="1" ht="47.25">
      <c r="A1185" s="839">
        <v>1201</v>
      </c>
      <c r="B1185" s="1159"/>
      <c r="C1185" s="1324" t="s">
        <v>6164</v>
      </c>
      <c r="D1185" s="1160"/>
      <c r="E1185" s="1160"/>
      <c r="F1185" s="1160"/>
      <c r="G1185" s="1720" t="s">
        <v>7685</v>
      </c>
      <c r="H1185" s="1160"/>
      <c r="I1185" s="1328" t="s">
        <v>5811</v>
      </c>
      <c r="J1185" s="1331">
        <v>28</v>
      </c>
      <c r="K1185" s="1341" t="s">
        <v>5547</v>
      </c>
      <c r="L1185" s="1491">
        <v>7572</v>
      </c>
      <c r="M1185" s="1159"/>
      <c r="N1185" s="1159"/>
      <c r="O1185" s="1341" t="s">
        <v>5522</v>
      </c>
      <c r="P1185" s="1159"/>
      <c r="Q1185" s="1154"/>
      <c r="R1185" s="1154"/>
      <c r="S1185" s="1331" t="s">
        <v>5542</v>
      </c>
      <c r="T1185" s="1154"/>
      <c r="U1185" s="1154"/>
    </row>
    <row r="1186" spans="1:21" s="836" customFormat="1" ht="47.25">
      <c r="A1186" s="839">
        <v>1202</v>
      </c>
      <c r="B1186" s="1159"/>
      <c r="C1186" s="1324" t="s">
        <v>6165</v>
      </c>
      <c r="D1186" s="1160"/>
      <c r="E1186" s="1160"/>
      <c r="F1186" s="1160"/>
      <c r="G1186" s="1720" t="s">
        <v>7685</v>
      </c>
      <c r="H1186" s="1160"/>
      <c r="I1186" s="1328" t="s">
        <v>5811</v>
      </c>
      <c r="J1186" s="1331">
        <v>28</v>
      </c>
      <c r="K1186" s="1341" t="s">
        <v>5548</v>
      </c>
      <c r="L1186" s="1491">
        <v>3220.2</v>
      </c>
      <c r="M1186" s="1159"/>
      <c r="N1186" s="1159"/>
      <c r="O1186" s="1341" t="s">
        <v>5522</v>
      </c>
      <c r="P1186" s="1159"/>
      <c r="Q1186" s="1154"/>
      <c r="R1186" s="1154"/>
      <c r="S1186" s="1331" t="s">
        <v>5542</v>
      </c>
      <c r="T1186" s="1154"/>
      <c r="U1186" s="1154"/>
    </row>
    <row r="1187" spans="1:21" s="836" customFormat="1" ht="78.75">
      <c r="A1187" s="839">
        <v>1203</v>
      </c>
      <c r="B1187" s="1159"/>
      <c r="C1187" s="1324" t="s">
        <v>6166</v>
      </c>
      <c r="D1187" s="1160"/>
      <c r="E1187" s="1160"/>
      <c r="F1187" s="1160"/>
      <c r="G1187" s="1720" t="s">
        <v>7685</v>
      </c>
      <c r="H1187" s="1160"/>
      <c r="I1187" s="1328" t="s">
        <v>5811</v>
      </c>
      <c r="J1187" s="1331">
        <v>28</v>
      </c>
      <c r="K1187" s="1341" t="s">
        <v>5549</v>
      </c>
      <c r="L1187" s="1491">
        <v>3869</v>
      </c>
      <c r="M1187" s="1159"/>
      <c r="N1187" s="1159"/>
      <c r="O1187" s="1341" t="s">
        <v>5522</v>
      </c>
      <c r="P1187" s="1159"/>
      <c r="Q1187" s="1154"/>
      <c r="R1187" s="1154"/>
      <c r="S1187" s="1331" t="s">
        <v>5550</v>
      </c>
      <c r="T1187" s="1154"/>
      <c r="U1187" s="1154"/>
    </row>
    <row r="1188" spans="1:21" s="836" customFormat="1" ht="63">
      <c r="A1188" s="839">
        <v>1204</v>
      </c>
      <c r="B1188" s="1159"/>
      <c r="C1188" s="1324" t="s">
        <v>6167</v>
      </c>
      <c r="D1188" s="1160"/>
      <c r="E1188" s="1160"/>
      <c r="F1188" s="1160"/>
      <c r="G1188" s="1720" t="s">
        <v>7685</v>
      </c>
      <c r="H1188" s="1160"/>
      <c r="I1188" s="1328" t="s">
        <v>5811</v>
      </c>
      <c r="J1188" s="1331">
        <v>28</v>
      </c>
      <c r="K1188" s="1341" t="s">
        <v>5551</v>
      </c>
      <c r="L1188" s="1491">
        <v>7169.8</v>
      </c>
      <c r="M1188" s="1159"/>
      <c r="N1188" s="1159"/>
      <c r="O1188" s="1341" t="s">
        <v>5522</v>
      </c>
      <c r="P1188" s="1159"/>
      <c r="Q1188" s="1154"/>
      <c r="R1188" s="1154"/>
      <c r="S1188" s="1331" t="s">
        <v>5552</v>
      </c>
      <c r="T1188" s="1154"/>
      <c r="U1188" s="1154"/>
    </row>
    <row r="1189" spans="1:21" s="836" customFormat="1" ht="47.25">
      <c r="A1189" s="839">
        <v>1205</v>
      </c>
      <c r="B1189" s="1159"/>
      <c r="C1189" s="1324" t="s">
        <v>6168</v>
      </c>
      <c r="D1189" s="1160"/>
      <c r="E1189" s="1160"/>
      <c r="F1189" s="1160"/>
      <c r="G1189" s="1720" t="s">
        <v>7685</v>
      </c>
      <c r="H1189" s="1160"/>
      <c r="I1189" s="1328" t="s">
        <v>5811</v>
      </c>
      <c r="J1189" s="1331">
        <v>34</v>
      </c>
      <c r="K1189" s="1341">
        <v>199</v>
      </c>
      <c r="L1189" s="1491">
        <v>2407.1999999999998</v>
      </c>
      <c r="M1189" s="1159"/>
      <c r="N1189" s="1159"/>
      <c r="O1189" s="1341" t="s">
        <v>5522</v>
      </c>
      <c r="P1189" s="1159"/>
      <c r="Q1189" s="1154"/>
      <c r="R1189" s="1154"/>
      <c r="S1189" s="1331" t="s">
        <v>5553</v>
      </c>
      <c r="T1189" s="1154"/>
      <c r="U1189" s="1154"/>
    </row>
    <row r="1190" spans="1:21" s="836" customFormat="1" ht="63">
      <c r="A1190" s="839">
        <v>1206</v>
      </c>
      <c r="B1190" s="1159"/>
      <c r="C1190" s="1324" t="s">
        <v>6169</v>
      </c>
      <c r="D1190" s="1160"/>
      <c r="E1190" s="1160"/>
      <c r="F1190" s="1160"/>
      <c r="G1190" s="1720" t="s">
        <v>7685</v>
      </c>
      <c r="H1190" s="1160"/>
      <c r="I1190" s="1328" t="s">
        <v>5811</v>
      </c>
      <c r="J1190" s="1331">
        <v>18</v>
      </c>
      <c r="K1190" s="1341" t="s">
        <v>5554</v>
      </c>
      <c r="L1190" s="1491">
        <v>3812</v>
      </c>
      <c r="M1190" s="1159"/>
      <c r="N1190" s="1159"/>
      <c r="O1190" s="1341" t="s">
        <v>5522</v>
      </c>
      <c r="P1190" s="1159"/>
      <c r="Q1190" s="1154"/>
      <c r="R1190" s="1154"/>
      <c r="S1190" s="1331" t="s">
        <v>5555</v>
      </c>
      <c r="T1190" s="1154"/>
      <c r="U1190" s="1154"/>
    </row>
    <row r="1191" spans="1:21" s="836" customFormat="1" ht="78.75">
      <c r="A1191" s="839">
        <v>1207</v>
      </c>
      <c r="B1191" s="1159"/>
      <c r="C1191" s="1324" t="s">
        <v>6170</v>
      </c>
      <c r="D1191" s="1160"/>
      <c r="E1191" s="1160"/>
      <c r="F1191" s="1160"/>
      <c r="G1191" s="1720" t="s">
        <v>7685</v>
      </c>
      <c r="H1191" s="1160"/>
      <c r="I1191" s="1328" t="s">
        <v>5811</v>
      </c>
      <c r="J1191" s="1345">
        <v>28</v>
      </c>
      <c r="K1191" s="1350" t="s">
        <v>5556</v>
      </c>
      <c r="L1191" s="1492">
        <v>2995</v>
      </c>
      <c r="M1191" s="1159"/>
      <c r="N1191" s="1159"/>
      <c r="O1191" s="1350" t="s">
        <v>5522</v>
      </c>
      <c r="P1191" s="1159"/>
      <c r="Q1191" s="1154"/>
      <c r="R1191" s="1154"/>
      <c r="S1191" s="1345" t="s">
        <v>5557</v>
      </c>
      <c r="T1191" s="1154"/>
      <c r="U1191" s="1154"/>
    </row>
    <row r="1192" spans="1:21" s="836" customFormat="1" ht="47.25">
      <c r="A1192" s="839">
        <v>1208</v>
      </c>
      <c r="B1192" s="1159"/>
      <c r="C1192" s="1324" t="s">
        <v>6171</v>
      </c>
      <c r="D1192" s="1160"/>
      <c r="E1192" s="1160"/>
      <c r="F1192" s="1160"/>
      <c r="G1192" s="1720" t="s">
        <v>7685</v>
      </c>
      <c r="H1192" s="1160"/>
      <c r="I1192" s="1328" t="s">
        <v>5811</v>
      </c>
      <c r="J1192" s="1331">
        <v>34</v>
      </c>
      <c r="K1192" s="1341" t="s">
        <v>5558</v>
      </c>
      <c r="L1192" s="1491">
        <v>2470</v>
      </c>
      <c r="M1192" s="1159"/>
      <c r="N1192" s="1159"/>
      <c r="O1192" s="1341" t="s">
        <v>5522</v>
      </c>
      <c r="P1192" s="1159"/>
      <c r="Q1192" s="1154"/>
      <c r="R1192" s="1154"/>
      <c r="S1192" s="1331" t="s">
        <v>5559</v>
      </c>
      <c r="T1192" s="1154"/>
      <c r="U1192" s="1154"/>
    </row>
    <row r="1193" spans="1:21" s="836" customFormat="1" ht="31.5">
      <c r="A1193" s="839">
        <v>1209</v>
      </c>
      <c r="B1193" s="1159"/>
      <c r="C1193" s="1324" t="s">
        <v>6172</v>
      </c>
      <c r="D1193" s="1160"/>
      <c r="E1193" s="1160"/>
      <c r="F1193" s="1160"/>
      <c r="G1193" s="1720" t="s">
        <v>7685</v>
      </c>
      <c r="H1193" s="1160"/>
      <c r="I1193" s="1328" t="s">
        <v>5811</v>
      </c>
      <c r="J1193" s="1331">
        <v>39</v>
      </c>
      <c r="K1193" s="1341" t="s">
        <v>5560</v>
      </c>
      <c r="L1193" s="1491">
        <v>1680.9</v>
      </c>
      <c r="M1193" s="1159"/>
      <c r="N1193" s="1159"/>
      <c r="O1193" s="1341" t="s">
        <v>5522</v>
      </c>
      <c r="P1193" s="1159"/>
      <c r="Q1193" s="1154"/>
      <c r="R1193" s="1154"/>
      <c r="S1193" s="1331" t="s">
        <v>5561</v>
      </c>
      <c r="T1193" s="1154"/>
      <c r="U1193" s="1154"/>
    </row>
    <row r="1194" spans="1:21" s="836" customFormat="1" ht="78.75">
      <c r="A1194" s="839">
        <v>1210</v>
      </c>
      <c r="B1194" s="1159"/>
      <c r="C1194" s="1324" t="s">
        <v>6173</v>
      </c>
      <c r="D1194" s="1160"/>
      <c r="E1194" s="1160"/>
      <c r="F1194" s="1160"/>
      <c r="G1194" s="1720" t="s">
        <v>7685</v>
      </c>
      <c r="H1194" s="1160"/>
      <c r="I1194" s="1328" t="s">
        <v>5811</v>
      </c>
      <c r="J1194" s="1331">
        <v>18</v>
      </c>
      <c r="K1194" s="1341" t="s">
        <v>5562</v>
      </c>
      <c r="L1194" s="1491">
        <v>2974</v>
      </c>
      <c r="M1194" s="1159"/>
      <c r="N1194" s="1159"/>
      <c r="O1194" s="1341" t="s">
        <v>5522</v>
      </c>
      <c r="P1194" s="1159"/>
      <c r="Q1194" s="1154"/>
      <c r="R1194" s="1154"/>
      <c r="S1194" s="1331" t="s">
        <v>5563</v>
      </c>
      <c r="T1194" s="1154"/>
      <c r="U1194" s="1154"/>
    </row>
    <row r="1195" spans="1:21" s="836" customFormat="1" ht="31.5">
      <c r="A1195" s="839">
        <v>1211</v>
      </c>
      <c r="B1195" s="1159"/>
      <c r="C1195" s="1324" t="s">
        <v>6174</v>
      </c>
      <c r="D1195" s="1160"/>
      <c r="E1195" s="1160"/>
      <c r="F1195" s="1160"/>
      <c r="G1195" s="1720" t="s">
        <v>7685</v>
      </c>
      <c r="H1195" s="1160"/>
      <c r="I1195" s="1328" t="s">
        <v>5811</v>
      </c>
      <c r="J1195" s="1331">
        <v>34</v>
      </c>
      <c r="K1195" s="1341" t="s">
        <v>5564</v>
      </c>
      <c r="L1195" s="1491">
        <v>4044.1</v>
      </c>
      <c r="M1195" s="1159"/>
      <c r="N1195" s="1159"/>
      <c r="O1195" s="1341" t="s">
        <v>5522</v>
      </c>
      <c r="P1195" s="1159"/>
      <c r="Q1195" s="1154"/>
      <c r="R1195" s="1154"/>
      <c r="S1195" s="1331" t="s">
        <v>5565</v>
      </c>
      <c r="T1195" s="1154"/>
      <c r="U1195" s="1154"/>
    </row>
    <row r="1196" spans="1:21" s="836" customFormat="1" ht="31.5">
      <c r="A1196" s="839">
        <v>1212</v>
      </c>
      <c r="B1196" s="1159"/>
      <c r="C1196" s="1324" t="s">
        <v>6175</v>
      </c>
      <c r="D1196" s="1160"/>
      <c r="E1196" s="1160"/>
      <c r="F1196" s="1160"/>
      <c r="G1196" s="1720" t="s">
        <v>7685</v>
      </c>
      <c r="H1196" s="1160"/>
      <c r="I1196" s="1328" t="s">
        <v>5811</v>
      </c>
      <c r="J1196" s="1331">
        <v>28</v>
      </c>
      <c r="K1196" s="1341" t="s">
        <v>5566</v>
      </c>
      <c r="L1196" s="1491">
        <v>4781</v>
      </c>
      <c r="M1196" s="1159"/>
      <c r="N1196" s="1159"/>
      <c r="O1196" s="1341" t="s">
        <v>5522</v>
      </c>
      <c r="P1196" s="1159"/>
      <c r="Q1196" s="1154"/>
      <c r="R1196" s="1154"/>
      <c r="S1196" s="1331" t="s">
        <v>5567</v>
      </c>
      <c r="T1196" s="1154"/>
      <c r="U1196" s="1154"/>
    </row>
    <row r="1197" spans="1:21" s="836" customFormat="1" ht="47.25">
      <c r="A1197" s="839">
        <v>1213</v>
      </c>
      <c r="B1197" s="1159"/>
      <c r="C1197" s="1324" t="s">
        <v>6176</v>
      </c>
      <c r="D1197" s="1160"/>
      <c r="E1197" s="1160"/>
      <c r="F1197" s="1160"/>
      <c r="G1197" s="1720" t="s">
        <v>7685</v>
      </c>
      <c r="H1197" s="1160"/>
      <c r="I1197" s="1328" t="s">
        <v>5811</v>
      </c>
      <c r="J1197" s="1331">
        <v>24</v>
      </c>
      <c r="K1197" s="1341" t="s">
        <v>5568</v>
      </c>
      <c r="L1197" s="1491">
        <v>3087</v>
      </c>
      <c r="M1197" s="1159"/>
      <c r="N1197" s="1159"/>
      <c r="O1197" s="1341" t="s">
        <v>5522</v>
      </c>
      <c r="P1197" s="1159"/>
      <c r="Q1197" s="1154"/>
      <c r="R1197" s="1154"/>
      <c r="S1197" s="1331" t="s">
        <v>5569</v>
      </c>
      <c r="T1197" s="1154"/>
      <c r="U1197" s="1154"/>
    </row>
    <row r="1198" spans="1:21" s="836" customFormat="1" ht="31.5">
      <c r="A1198" s="839">
        <v>1214</v>
      </c>
      <c r="B1198" s="1159"/>
      <c r="C1198" s="1324" t="s">
        <v>6177</v>
      </c>
      <c r="D1198" s="1160"/>
      <c r="E1198" s="1160"/>
      <c r="F1198" s="1160"/>
      <c r="G1198" s="1720" t="s">
        <v>7685</v>
      </c>
      <c r="H1198" s="1160"/>
      <c r="I1198" s="1328" t="s">
        <v>5811</v>
      </c>
      <c r="J1198" s="1331">
        <v>18</v>
      </c>
      <c r="K1198" s="1341" t="s">
        <v>5570</v>
      </c>
      <c r="L1198" s="1491">
        <v>3322.9</v>
      </c>
      <c r="M1198" s="1159"/>
      <c r="N1198" s="1159"/>
      <c r="O1198" s="1341" t="s">
        <v>5522</v>
      </c>
      <c r="P1198" s="1159"/>
      <c r="Q1198" s="1154"/>
      <c r="R1198" s="1154"/>
      <c r="S1198" s="1331" t="s">
        <v>5567</v>
      </c>
      <c r="T1198" s="1154"/>
      <c r="U1198" s="1154"/>
    </row>
    <row r="1199" spans="1:21" s="836" customFormat="1" ht="31.5">
      <c r="A1199" s="839">
        <v>1215</v>
      </c>
      <c r="B1199" s="1159"/>
      <c r="C1199" s="1324" t="s">
        <v>6178</v>
      </c>
      <c r="D1199" s="1160"/>
      <c r="E1199" s="1160"/>
      <c r="F1199" s="1160"/>
      <c r="G1199" s="1720" t="s">
        <v>7685</v>
      </c>
      <c r="H1199" s="1160"/>
      <c r="I1199" s="1328" t="s">
        <v>5811</v>
      </c>
      <c r="J1199" s="1331">
        <v>28</v>
      </c>
      <c r="K1199" s="1341">
        <v>376</v>
      </c>
      <c r="L1199" s="1491">
        <v>4700</v>
      </c>
      <c r="M1199" s="1159"/>
      <c r="N1199" s="1159"/>
      <c r="O1199" s="1341" t="s">
        <v>5522</v>
      </c>
      <c r="P1199" s="1159"/>
      <c r="Q1199" s="1154"/>
      <c r="R1199" s="1154"/>
      <c r="S1199" s="1331" t="s">
        <v>5571</v>
      </c>
      <c r="T1199" s="1154"/>
      <c r="U1199" s="1154"/>
    </row>
    <row r="1200" spans="1:21" s="836" customFormat="1" ht="31.5">
      <c r="A1200" s="839">
        <v>1216</v>
      </c>
      <c r="B1200" s="1159"/>
      <c r="C1200" s="1324" t="s">
        <v>6179</v>
      </c>
      <c r="D1200" s="1160"/>
      <c r="E1200" s="1160"/>
      <c r="F1200" s="1160"/>
      <c r="G1200" s="1720" t="s">
        <v>7685</v>
      </c>
      <c r="H1200" s="1160"/>
      <c r="I1200" s="1328" t="s">
        <v>5811</v>
      </c>
      <c r="J1200" s="1331">
        <v>28</v>
      </c>
      <c r="K1200" s="1341" t="s">
        <v>5572</v>
      </c>
      <c r="L1200" s="1491">
        <v>5600</v>
      </c>
      <c r="M1200" s="1159"/>
      <c r="N1200" s="1159"/>
      <c r="O1200" s="1341" t="s">
        <v>5522</v>
      </c>
      <c r="P1200" s="1159"/>
      <c r="Q1200" s="1154"/>
      <c r="R1200" s="1154"/>
      <c r="S1200" s="1331" t="s">
        <v>5573</v>
      </c>
      <c r="T1200" s="1154"/>
      <c r="U1200" s="1154"/>
    </row>
    <row r="1201" spans="1:21" s="836" customFormat="1" ht="31.5">
      <c r="A1201" s="839">
        <v>1217</v>
      </c>
      <c r="B1201" s="1159"/>
      <c r="C1201" s="1324" t="s">
        <v>6180</v>
      </c>
      <c r="D1201" s="1160"/>
      <c r="E1201" s="1160"/>
      <c r="F1201" s="1160"/>
      <c r="G1201" s="1720" t="s">
        <v>7685</v>
      </c>
      <c r="H1201" s="1160"/>
      <c r="I1201" s="1328" t="s">
        <v>5811</v>
      </c>
      <c r="J1201" s="1331">
        <v>28</v>
      </c>
      <c r="K1201" s="1341" t="s">
        <v>5574</v>
      </c>
      <c r="L1201" s="1491">
        <v>5078.6000000000004</v>
      </c>
      <c r="M1201" s="1159"/>
      <c r="N1201" s="1159"/>
      <c r="O1201" s="1341" t="s">
        <v>5522</v>
      </c>
      <c r="P1201" s="1159"/>
      <c r="Q1201" s="1154"/>
      <c r="R1201" s="1154"/>
      <c r="S1201" s="1331" t="s">
        <v>5575</v>
      </c>
      <c r="T1201" s="1154"/>
      <c r="U1201" s="1154"/>
    </row>
    <row r="1202" spans="1:21" s="836" customFormat="1" ht="31.5">
      <c r="A1202" s="839">
        <v>1218</v>
      </c>
      <c r="B1202" s="1159"/>
      <c r="C1202" s="1324" t="s">
        <v>6181</v>
      </c>
      <c r="D1202" s="1160"/>
      <c r="E1202" s="1160"/>
      <c r="F1202" s="1160"/>
      <c r="G1202" s="1720" t="s">
        <v>7685</v>
      </c>
      <c r="H1202" s="1160"/>
      <c r="I1202" s="1328" t="s">
        <v>5811</v>
      </c>
      <c r="J1202" s="1331">
        <v>28</v>
      </c>
      <c r="K1202" s="1341" t="s">
        <v>5576</v>
      </c>
      <c r="L1202" s="1491">
        <v>3376</v>
      </c>
      <c r="M1202" s="1159"/>
      <c r="N1202" s="1159"/>
      <c r="O1202" s="1341" t="s">
        <v>5522</v>
      </c>
      <c r="P1202" s="1159"/>
      <c r="Q1202" s="1154"/>
      <c r="R1202" s="1154"/>
      <c r="S1202" s="1331" t="s">
        <v>5577</v>
      </c>
      <c r="T1202" s="1154"/>
      <c r="U1202" s="1154"/>
    </row>
    <row r="1203" spans="1:21" s="836" customFormat="1" ht="31.5">
      <c r="A1203" s="839">
        <v>1219</v>
      </c>
      <c r="B1203" s="1159"/>
      <c r="C1203" s="1324" t="s">
        <v>6182</v>
      </c>
      <c r="D1203" s="1160"/>
      <c r="E1203" s="1160"/>
      <c r="F1203" s="1160"/>
      <c r="G1203" s="1720" t="s">
        <v>7685</v>
      </c>
      <c r="H1203" s="1160"/>
      <c r="I1203" s="1328" t="s">
        <v>5811</v>
      </c>
      <c r="J1203" s="1331">
        <v>28</v>
      </c>
      <c r="K1203" s="1341" t="s">
        <v>5578</v>
      </c>
      <c r="L1203" s="1491">
        <v>5982.8</v>
      </c>
      <c r="M1203" s="1159"/>
      <c r="N1203" s="1159"/>
      <c r="O1203" s="1341" t="s">
        <v>5522</v>
      </c>
      <c r="P1203" s="1159"/>
      <c r="Q1203" s="1154"/>
      <c r="R1203" s="1154"/>
      <c r="S1203" s="1331" t="s">
        <v>5579</v>
      </c>
      <c r="T1203" s="1154"/>
      <c r="U1203" s="1154"/>
    </row>
    <row r="1204" spans="1:21" s="836" customFormat="1" ht="47.25">
      <c r="A1204" s="839">
        <v>1220</v>
      </c>
      <c r="B1204" s="1159"/>
      <c r="C1204" s="1324" t="s">
        <v>6183</v>
      </c>
      <c r="D1204" s="1160"/>
      <c r="E1204" s="1160"/>
      <c r="F1204" s="1160"/>
      <c r="G1204" s="1720" t="s">
        <v>7685</v>
      </c>
      <c r="H1204" s="1160"/>
      <c r="I1204" s="1328" t="s">
        <v>5811</v>
      </c>
      <c r="J1204" s="1331">
        <v>34</v>
      </c>
      <c r="K1204" s="1341" t="s">
        <v>5580</v>
      </c>
      <c r="L1204" s="1491">
        <v>1982</v>
      </c>
      <c r="M1204" s="1159"/>
      <c r="N1204" s="1159"/>
      <c r="O1204" s="1341" t="s">
        <v>5522</v>
      </c>
      <c r="P1204" s="1159"/>
      <c r="Q1204" s="1154"/>
      <c r="R1204" s="1154"/>
      <c r="S1204" s="1331" t="s">
        <v>5581</v>
      </c>
      <c r="T1204" s="1154"/>
      <c r="U1204" s="1154"/>
    </row>
    <row r="1205" spans="1:21" s="836" customFormat="1" ht="31.5">
      <c r="A1205" s="839">
        <v>1221</v>
      </c>
      <c r="B1205" s="1159"/>
      <c r="C1205" s="1324" t="s">
        <v>6184</v>
      </c>
      <c r="D1205" s="1160"/>
      <c r="E1205" s="1160"/>
      <c r="F1205" s="1160"/>
      <c r="G1205" s="1720" t="s">
        <v>7685</v>
      </c>
      <c r="H1205" s="1160"/>
      <c r="I1205" s="1328" t="s">
        <v>5811</v>
      </c>
      <c r="J1205" s="1331">
        <v>28</v>
      </c>
      <c r="K1205" s="1341">
        <v>521</v>
      </c>
      <c r="L1205" s="1491">
        <v>3513</v>
      </c>
      <c r="M1205" s="1159"/>
      <c r="N1205" s="1159"/>
      <c r="O1205" s="1341" t="s">
        <v>5522</v>
      </c>
      <c r="P1205" s="1159"/>
      <c r="Q1205" s="1154"/>
      <c r="R1205" s="1154"/>
      <c r="S1205" s="1331" t="s">
        <v>5582</v>
      </c>
      <c r="T1205" s="1154"/>
      <c r="U1205" s="1154"/>
    </row>
    <row r="1206" spans="1:21" s="836" customFormat="1" ht="31.5">
      <c r="A1206" s="839">
        <v>1222</v>
      </c>
      <c r="B1206" s="1159"/>
      <c r="C1206" s="1324" t="s">
        <v>6185</v>
      </c>
      <c r="D1206" s="1160"/>
      <c r="E1206" s="1160"/>
      <c r="F1206" s="1160"/>
      <c r="G1206" s="1720" t="s">
        <v>7685</v>
      </c>
      <c r="H1206" s="1160"/>
      <c r="I1206" s="1328" t="s">
        <v>5811</v>
      </c>
      <c r="J1206" s="1331">
        <v>39</v>
      </c>
      <c r="K1206" s="1341">
        <v>404</v>
      </c>
      <c r="L1206" s="1491">
        <v>6116.8</v>
      </c>
      <c r="M1206" s="1159"/>
      <c r="N1206" s="1159"/>
      <c r="O1206" s="1341" t="s">
        <v>5522</v>
      </c>
      <c r="P1206" s="1159"/>
      <c r="Q1206" s="1154"/>
      <c r="R1206" s="1154"/>
      <c r="S1206" s="1331" t="s">
        <v>5583</v>
      </c>
      <c r="T1206" s="1154"/>
      <c r="U1206" s="1154"/>
    </row>
    <row r="1207" spans="1:21" s="836" customFormat="1" ht="31.5">
      <c r="A1207" s="839">
        <v>1223</v>
      </c>
      <c r="B1207" s="1159"/>
      <c r="C1207" s="1324" t="s">
        <v>6186</v>
      </c>
      <c r="D1207" s="1160"/>
      <c r="E1207" s="1160"/>
      <c r="F1207" s="1160"/>
      <c r="G1207" s="1720" t="s">
        <v>7685</v>
      </c>
      <c r="H1207" s="1160"/>
      <c r="I1207" s="1328" t="s">
        <v>5811</v>
      </c>
      <c r="J1207" s="1331">
        <v>25</v>
      </c>
      <c r="K1207" s="1341" t="s">
        <v>5584</v>
      </c>
      <c r="L1207" s="1491">
        <v>50073</v>
      </c>
      <c r="M1207" s="1159"/>
      <c r="N1207" s="1159"/>
      <c r="O1207" s="1341" t="s">
        <v>542</v>
      </c>
      <c r="P1207" s="1159"/>
      <c r="Q1207" s="1154"/>
      <c r="R1207" s="1154"/>
      <c r="S1207" s="1331" t="s">
        <v>5585</v>
      </c>
      <c r="T1207" s="1154"/>
      <c r="U1207" s="1154"/>
    </row>
    <row r="1208" spans="1:21" s="836" customFormat="1" ht="31.5">
      <c r="A1208" s="839">
        <v>1224</v>
      </c>
      <c r="B1208" s="1159"/>
      <c r="C1208" s="1324" t="s">
        <v>6187</v>
      </c>
      <c r="D1208" s="1160"/>
      <c r="E1208" s="1160"/>
      <c r="F1208" s="1160"/>
      <c r="G1208" s="1720" t="s">
        <v>7685</v>
      </c>
      <c r="H1208" s="1160"/>
      <c r="I1208" s="1328" t="s">
        <v>5811</v>
      </c>
      <c r="J1208" s="1331">
        <v>28</v>
      </c>
      <c r="K1208" s="1341" t="s">
        <v>5586</v>
      </c>
      <c r="L1208" s="1491">
        <v>5951.5</v>
      </c>
      <c r="M1208" s="1159"/>
      <c r="N1208" s="1159"/>
      <c r="O1208" s="1341" t="s">
        <v>5522</v>
      </c>
      <c r="P1208" s="1159"/>
      <c r="Q1208" s="1154"/>
      <c r="R1208" s="1154"/>
      <c r="S1208" s="1331" t="s">
        <v>5582</v>
      </c>
      <c r="T1208" s="1154"/>
      <c r="U1208" s="1154"/>
    </row>
    <row r="1209" spans="1:21" s="836" customFormat="1" ht="63">
      <c r="A1209" s="839">
        <v>1225</v>
      </c>
      <c r="B1209" s="1159"/>
      <c r="C1209" s="1324" t="s">
        <v>6188</v>
      </c>
      <c r="D1209" s="1160"/>
      <c r="E1209" s="1160"/>
      <c r="F1209" s="1160"/>
      <c r="G1209" s="1720" t="s">
        <v>7685</v>
      </c>
      <c r="H1209" s="1160"/>
      <c r="I1209" s="1328" t="s">
        <v>5811</v>
      </c>
      <c r="J1209" s="1331">
        <v>28</v>
      </c>
      <c r="K1209" s="1341" t="s">
        <v>5587</v>
      </c>
      <c r="L1209" s="1491">
        <v>3069</v>
      </c>
      <c r="M1209" s="1159"/>
      <c r="N1209" s="1159"/>
      <c r="O1209" s="1341" t="s">
        <v>5522</v>
      </c>
      <c r="P1209" s="1159"/>
      <c r="Q1209" s="1154"/>
      <c r="R1209" s="1154"/>
      <c r="S1209" s="1331" t="s">
        <v>5588</v>
      </c>
      <c r="T1209" s="1154"/>
      <c r="U1209" s="1154"/>
    </row>
    <row r="1210" spans="1:21" s="836" customFormat="1" ht="63">
      <c r="A1210" s="839">
        <v>1226</v>
      </c>
      <c r="B1210" s="1159"/>
      <c r="C1210" s="1324" t="s">
        <v>6189</v>
      </c>
      <c r="D1210" s="1160"/>
      <c r="E1210" s="1160"/>
      <c r="F1210" s="1160"/>
      <c r="G1210" s="1720" t="s">
        <v>7685</v>
      </c>
      <c r="H1210" s="1160"/>
      <c r="I1210" s="1328" t="s">
        <v>5811</v>
      </c>
      <c r="J1210" s="1331">
        <v>28</v>
      </c>
      <c r="K1210" s="1341" t="s">
        <v>5589</v>
      </c>
      <c r="L1210" s="1491">
        <v>5498</v>
      </c>
      <c r="M1210" s="1159"/>
      <c r="N1210" s="1159"/>
      <c r="O1210" s="1341" t="s">
        <v>5522</v>
      </c>
      <c r="P1210" s="1159"/>
      <c r="Q1210" s="1154"/>
      <c r="R1210" s="1154"/>
      <c r="S1210" s="1331" t="s">
        <v>5590</v>
      </c>
      <c r="T1210" s="1154"/>
      <c r="U1210" s="1154"/>
    </row>
    <row r="1211" spans="1:21" s="836" customFormat="1" ht="31.5">
      <c r="A1211" s="839">
        <v>1227</v>
      </c>
      <c r="B1211" s="1159"/>
      <c r="C1211" s="1324" t="s">
        <v>6190</v>
      </c>
      <c r="D1211" s="1160"/>
      <c r="E1211" s="1160"/>
      <c r="F1211" s="1160"/>
      <c r="G1211" s="1720" t="s">
        <v>7685</v>
      </c>
      <c r="H1211" s="1160"/>
      <c r="I1211" s="1328" t="s">
        <v>5811</v>
      </c>
      <c r="J1211" s="1331">
        <v>28</v>
      </c>
      <c r="K1211" s="1341" t="s">
        <v>5591</v>
      </c>
      <c r="L1211" s="1491">
        <v>4192</v>
      </c>
      <c r="M1211" s="1159"/>
      <c r="N1211" s="1159"/>
      <c r="O1211" s="1341" t="s">
        <v>5522</v>
      </c>
      <c r="P1211" s="1159"/>
      <c r="Q1211" s="1154"/>
      <c r="R1211" s="1154"/>
      <c r="S1211" s="1331" t="s">
        <v>5592</v>
      </c>
      <c r="T1211" s="1154"/>
      <c r="U1211" s="1154"/>
    </row>
    <row r="1212" spans="1:21" s="836" customFormat="1" ht="78.75">
      <c r="A1212" s="839">
        <v>1228</v>
      </c>
      <c r="B1212" s="1159"/>
      <c r="C1212" s="1324" t="s">
        <v>6191</v>
      </c>
      <c r="D1212" s="1160"/>
      <c r="E1212" s="1160"/>
      <c r="F1212" s="1160"/>
      <c r="G1212" s="1720" t="s">
        <v>7685</v>
      </c>
      <c r="H1212" s="1160"/>
      <c r="I1212" s="1328" t="s">
        <v>5811</v>
      </c>
      <c r="J1212" s="1331">
        <v>28</v>
      </c>
      <c r="K1212" s="1341" t="s">
        <v>5593</v>
      </c>
      <c r="L1212" s="1491">
        <v>4970</v>
      </c>
      <c r="M1212" s="1159"/>
      <c r="N1212" s="1159"/>
      <c r="O1212" s="1341" t="s">
        <v>5522</v>
      </c>
      <c r="P1212" s="1159"/>
      <c r="Q1212" s="1154"/>
      <c r="R1212" s="1154"/>
      <c r="S1212" s="1331" t="s">
        <v>5594</v>
      </c>
      <c r="T1212" s="1154"/>
      <c r="U1212" s="1154"/>
    </row>
    <row r="1213" spans="1:21" s="836" customFormat="1" ht="63">
      <c r="A1213" s="839">
        <v>1229</v>
      </c>
      <c r="B1213" s="1159"/>
      <c r="C1213" s="1324" t="s">
        <v>6192</v>
      </c>
      <c r="D1213" s="1160"/>
      <c r="E1213" s="1160"/>
      <c r="F1213" s="1160"/>
      <c r="G1213" s="1720" t="s">
        <v>7685</v>
      </c>
      <c r="H1213" s="1160"/>
      <c r="I1213" s="1328" t="s">
        <v>5811</v>
      </c>
      <c r="J1213" s="1331">
        <v>18</v>
      </c>
      <c r="K1213" s="1341" t="s">
        <v>5595</v>
      </c>
      <c r="L1213" s="1491">
        <v>3134</v>
      </c>
      <c r="M1213" s="1159"/>
      <c r="N1213" s="1159"/>
      <c r="O1213" s="1341" t="s">
        <v>5522</v>
      </c>
      <c r="P1213" s="1159"/>
      <c r="Q1213" s="1154"/>
      <c r="R1213" s="1154"/>
      <c r="S1213" s="1331" t="s">
        <v>5596</v>
      </c>
      <c r="T1213" s="1154"/>
      <c r="U1213" s="1154"/>
    </row>
    <row r="1214" spans="1:21" s="836" customFormat="1" ht="63">
      <c r="A1214" s="839">
        <v>1230</v>
      </c>
      <c r="B1214" s="1159"/>
      <c r="C1214" s="1324" t="s">
        <v>6193</v>
      </c>
      <c r="D1214" s="1160"/>
      <c r="E1214" s="1160"/>
      <c r="F1214" s="1160"/>
      <c r="G1214" s="1720" t="s">
        <v>7685</v>
      </c>
      <c r="H1214" s="1160"/>
      <c r="I1214" s="1328" t="s">
        <v>5811</v>
      </c>
      <c r="J1214" s="1331">
        <v>28</v>
      </c>
      <c r="K1214" s="1341" t="s">
        <v>5597</v>
      </c>
      <c r="L1214" s="1491">
        <v>7616.3</v>
      </c>
      <c r="M1214" s="1159"/>
      <c r="N1214" s="1159"/>
      <c r="O1214" s="1341" t="s">
        <v>5522</v>
      </c>
      <c r="P1214" s="1159"/>
      <c r="Q1214" s="1154"/>
      <c r="R1214" s="1154"/>
      <c r="S1214" s="1331" t="s">
        <v>5598</v>
      </c>
      <c r="T1214" s="1154"/>
      <c r="U1214" s="1154"/>
    </row>
    <row r="1215" spans="1:21" s="836" customFormat="1" ht="78.75">
      <c r="A1215" s="839">
        <v>1231</v>
      </c>
      <c r="B1215" s="1159"/>
      <c r="C1215" s="1324" t="s">
        <v>6194</v>
      </c>
      <c r="D1215" s="1160"/>
      <c r="E1215" s="1160"/>
      <c r="F1215" s="1160"/>
      <c r="G1215" s="1720" t="s">
        <v>7685</v>
      </c>
      <c r="H1215" s="1160"/>
      <c r="I1215" s="1328" t="s">
        <v>5811</v>
      </c>
      <c r="J1215" s="1331">
        <v>28</v>
      </c>
      <c r="K1215" s="1341">
        <v>407</v>
      </c>
      <c r="L1215" s="1491">
        <v>2132</v>
      </c>
      <c r="M1215" s="1159"/>
      <c r="N1215" s="1159"/>
      <c r="O1215" s="1341" t="s">
        <v>5522</v>
      </c>
      <c r="P1215" s="1159"/>
      <c r="Q1215" s="1154"/>
      <c r="R1215" s="1154"/>
      <c r="S1215" s="1331" t="s">
        <v>5599</v>
      </c>
      <c r="T1215" s="1154"/>
      <c r="U1215" s="1154"/>
    </row>
    <row r="1216" spans="1:21" s="836" customFormat="1" ht="31.5">
      <c r="A1216" s="839">
        <v>1232</v>
      </c>
      <c r="B1216" s="1159"/>
      <c r="C1216" s="1324" t="s">
        <v>6195</v>
      </c>
      <c r="D1216" s="1160"/>
      <c r="E1216" s="1160"/>
      <c r="F1216" s="1160"/>
      <c r="G1216" s="1720" t="s">
        <v>7685</v>
      </c>
      <c r="H1216" s="1160"/>
      <c r="I1216" s="1328" t="s">
        <v>5811</v>
      </c>
      <c r="J1216" s="1331">
        <v>28</v>
      </c>
      <c r="K1216" s="1341" t="s">
        <v>5600</v>
      </c>
      <c r="L1216" s="1491">
        <v>3800</v>
      </c>
      <c r="M1216" s="1159"/>
      <c r="N1216" s="1159"/>
      <c r="O1216" s="1341" t="s">
        <v>5522</v>
      </c>
      <c r="P1216" s="1159"/>
      <c r="Q1216" s="1154"/>
      <c r="R1216" s="1154"/>
      <c r="S1216" s="1331" t="s">
        <v>5601</v>
      </c>
      <c r="T1216" s="1154"/>
      <c r="U1216" s="1154"/>
    </row>
    <row r="1217" spans="1:21" s="836" customFormat="1" ht="31.5">
      <c r="A1217" s="839">
        <v>1233</v>
      </c>
      <c r="B1217" s="1159"/>
      <c r="C1217" s="1324" t="s">
        <v>6196</v>
      </c>
      <c r="D1217" s="1160"/>
      <c r="E1217" s="1160"/>
      <c r="F1217" s="1160"/>
      <c r="G1217" s="1720" t="s">
        <v>7685</v>
      </c>
      <c r="H1217" s="1160"/>
      <c r="I1217" s="1328" t="s">
        <v>5811</v>
      </c>
      <c r="J1217" s="1331">
        <v>39</v>
      </c>
      <c r="K1217" s="1341" t="s">
        <v>5602</v>
      </c>
      <c r="L1217" s="1491">
        <v>8464</v>
      </c>
      <c r="M1217" s="1159"/>
      <c r="N1217" s="1159"/>
      <c r="O1217" s="1341" t="s">
        <v>5522</v>
      </c>
      <c r="P1217" s="1159"/>
      <c r="Q1217" s="1154"/>
      <c r="R1217" s="1154"/>
      <c r="S1217" s="1331" t="s">
        <v>5603</v>
      </c>
      <c r="T1217" s="1154"/>
      <c r="U1217" s="1154"/>
    </row>
    <row r="1218" spans="1:21" s="836" customFormat="1" ht="63">
      <c r="A1218" s="839">
        <v>1234</v>
      </c>
      <c r="B1218" s="1159"/>
      <c r="C1218" s="1324" t="s">
        <v>6197</v>
      </c>
      <c r="D1218" s="1160"/>
      <c r="E1218" s="1160"/>
      <c r="F1218" s="1160"/>
      <c r="G1218" s="1720" t="s">
        <v>7685</v>
      </c>
      <c r="H1218" s="1160"/>
      <c r="I1218" s="1328" t="s">
        <v>5811</v>
      </c>
      <c r="J1218" s="1331">
        <v>34</v>
      </c>
      <c r="K1218" s="1341" t="s">
        <v>5604</v>
      </c>
      <c r="L1218" s="1491">
        <v>14837.5</v>
      </c>
      <c r="M1218" s="1159"/>
      <c r="N1218" s="1159"/>
      <c r="O1218" s="1341" t="s">
        <v>5522</v>
      </c>
      <c r="P1218" s="1159"/>
      <c r="Q1218" s="1154"/>
      <c r="R1218" s="1154"/>
      <c r="S1218" s="1331" t="s">
        <v>5605</v>
      </c>
      <c r="T1218" s="1154"/>
      <c r="U1218" s="1154"/>
    </row>
    <row r="1219" spans="1:21" s="836" customFormat="1">
      <c r="A1219" s="839">
        <v>1235</v>
      </c>
      <c r="B1219" s="1159"/>
      <c r="C1219" s="1324" t="s">
        <v>6198</v>
      </c>
      <c r="D1219" s="1160"/>
      <c r="E1219" s="1160"/>
      <c r="F1219" s="1160"/>
      <c r="G1219" s="1720" t="s">
        <v>7685</v>
      </c>
      <c r="H1219" s="1160"/>
      <c r="I1219" s="1328" t="s">
        <v>5811</v>
      </c>
      <c r="J1219" s="1331">
        <v>34</v>
      </c>
      <c r="K1219" s="1341">
        <v>189</v>
      </c>
      <c r="L1219" s="1491">
        <v>1982</v>
      </c>
      <c r="M1219" s="1159"/>
      <c r="N1219" s="1159"/>
      <c r="O1219" s="1341" t="s">
        <v>1922</v>
      </c>
      <c r="P1219" s="1159"/>
      <c r="Q1219" s="1154"/>
      <c r="R1219" s="1154"/>
      <c r="S1219" s="1331" t="s">
        <v>5606</v>
      </c>
      <c r="T1219" s="1154"/>
      <c r="U1219" s="1154"/>
    </row>
    <row r="1220" spans="1:21" s="836" customFormat="1" ht="63">
      <c r="A1220" s="839">
        <v>1236</v>
      </c>
      <c r="B1220" s="1159"/>
      <c r="C1220" s="1324" t="s">
        <v>6199</v>
      </c>
      <c r="D1220" s="1160"/>
      <c r="E1220" s="1160"/>
      <c r="F1220" s="1160"/>
      <c r="G1220" s="1720" t="s">
        <v>7685</v>
      </c>
      <c r="H1220" s="1160"/>
      <c r="I1220" s="1328" t="s">
        <v>5811</v>
      </c>
      <c r="J1220" s="1345">
        <v>30</v>
      </c>
      <c r="K1220" s="1350">
        <v>17</v>
      </c>
      <c r="L1220" s="1492">
        <v>139351</v>
      </c>
      <c r="M1220" s="1159"/>
      <c r="N1220" s="1159"/>
      <c r="O1220" s="1350" t="s">
        <v>5607</v>
      </c>
      <c r="P1220" s="1159"/>
      <c r="Q1220" s="1154"/>
      <c r="R1220" s="1154"/>
      <c r="S1220" s="1345" t="s">
        <v>5608</v>
      </c>
      <c r="T1220" s="1154"/>
      <c r="U1220" s="1154"/>
    </row>
    <row r="1221" spans="1:21" s="836" customFormat="1" ht="78.75">
      <c r="A1221" s="839">
        <v>1237</v>
      </c>
      <c r="B1221" s="1159"/>
      <c r="C1221" s="1324" t="s">
        <v>6200</v>
      </c>
      <c r="D1221" s="1160"/>
      <c r="E1221" s="1160"/>
      <c r="F1221" s="1160"/>
      <c r="G1221" s="1720" t="s">
        <v>7685</v>
      </c>
      <c r="H1221" s="1160"/>
      <c r="I1221" s="1328" t="s">
        <v>5811</v>
      </c>
      <c r="J1221" s="1345" t="s">
        <v>5610</v>
      </c>
      <c r="K1221" s="1350" t="s">
        <v>5609</v>
      </c>
      <c r="L1221" s="1492">
        <v>115466.7</v>
      </c>
      <c r="M1221" s="1159"/>
      <c r="N1221" s="1159"/>
      <c r="O1221" s="1350" t="s">
        <v>5607</v>
      </c>
      <c r="P1221" s="1159"/>
      <c r="Q1221" s="1154"/>
      <c r="R1221" s="1154"/>
      <c r="S1221" s="1345" t="s">
        <v>5611</v>
      </c>
      <c r="T1221" s="1154"/>
      <c r="U1221" s="1154"/>
    </row>
    <row r="1222" spans="1:21" s="836" customFormat="1" ht="157.5">
      <c r="A1222" s="839">
        <v>1238</v>
      </c>
      <c r="B1222" s="1159"/>
      <c r="C1222" s="1324" t="s">
        <v>6186</v>
      </c>
      <c r="D1222" s="1160"/>
      <c r="E1222" s="1160"/>
      <c r="F1222" s="1160"/>
      <c r="G1222" s="1720" t="s">
        <v>7685</v>
      </c>
      <c r="H1222" s="1160"/>
      <c r="I1222" s="1328" t="s">
        <v>5811</v>
      </c>
      <c r="J1222" s="1331">
        <v>28</v>
      </c>
      <c r="K1222" s="1341" t="s">
        <v>5612</v>
      </c>
      <c r="L1222" s="1491">
        <v>3897.5</v>
      </c>
      <c r="M1222" s="1159"/>
      <c r="N1222" s="1159"/>
      <c r="O1222" s="1341" t="s">
        <v>542</v>
      </c>
      <c r="P1222" s="1159"/>
      <c r="Q1222" s="1154"/>
      <c r="R1222" s="1154"/>
      <c r="S1222" s="1331" t="s">
        <v>5613</v>
      </c>
      <c r="T1222" s="1154"/>
      <c r="U1222" s="1154"/>
    </row>
    <row r="1223" spans="1:21" s="836" customFormat="1" ht="173.25">
      <c r="A1223" s="839">
        <v>1239</v>
      </c>
      <c r="B1223" s="1159"/>
      <c r="C1223" s="1324" t="s">
        <v>6186</v>
      </c>
      <c r="D1223" s="1160"/>
      <c r="E1223" s="1160"/>
      <c r="F1223" s="1160"/>
      <c r="G1223" s="1720" t="s">
        <v>7685</v>
      </c>
      <c r="H1223" s="1160"/>
      <c r="I1223" s="1328" t="s">
        <v>5811</v>
      </c>
      <c r="J1223" s="1331">
        <v>18</v>
      </c>
      <c r="K1223" s="1341" t="s">
        <v>5614</v>
      </c>
      <c r="L1223" s="1491">
        <v>3306</v>
      </c>
      <c r="M1223" s="1159"/>
      <c r="N1223" s="1159"/>
      <c r="O1223" s="1341" t="s">
        <v>5522</v>
      </c>
      <c r="P1223" s="1159"/>
      <c r="Q1223" s="1154"/>
      <c r="R1223" s="1154"/>
      <c r="S1223" s="1331" t="s">
        <v>5615</v>
      </c>
      <c r="T1223" s="1154"/>
      <c r="U1223" s="1154"/>
    </row>
    <row r="1224" spans="1:21" s="836" customFormat="1" ht="157.5">
      <c r="A1224" s="839">
        <v>1240</v>
      </c>
      <c r="B1224" s="1159"/>
      <c r="C1224" s="1324" t="s">
        <v>6186</v>
      </c>
      <c r="D1224" s="1160"/>
      <c r="E1224" s="1160"/>
      <c r="F1224" s="1160"/>
      <c r="G1224" s="1720" t="s">
        <v>7685</v>
      </c>
      <c r="H1224" s="1160"/>
      <c r="I1224" s="1328" t="s">
        <v>5811</v>
      </c>
      <c r="J1224" s="1331" t="s">
        <v>5617</v>
      </c>
      <c r="K1224" s="1341" t="s">
        <v>5616</v>
      </c>
      <c r="L1224" s="1491">
        <v>5798.6</v>
      </c>
      <c r="M1224" s="1159"/>
      <c r="N1224" s="1159"/>
      <c r="O1224" s="1341" t="s">
        <v>5522</v>
      </c>
      <c r="P1224" s="1159"/>
      <c r="Q1224" s="1154"/>
      <c r="R1224" s="1154"/>
      <c r="S1224" s="1331" t="s">
        <v>5618</v>
      </c>
      <c r="T1224" s="1154"/>
      <c r="U1224" s="1154"/>
    </row>
    <row r="1225" spans="1:21" s="836" customFormat="1" ht="157.5">
      <c r="A1225" s="839">
        <v>1241</v>
      </c>
      <c r="B1225" s="1159"/>
      <c r="C1225" s="1324" t="s">
        <v>6186</v>
      </c>
      <c r="D1225" s="1160"/>
      <c r="E1225" s="1160"/>
      <c r="F1225" s="1160"/>
      <c r="G1225" s="1720" t="s">
        <v>7685</v>
      </c>
      <c r="H1225" s="1160"/>
      <c r="I1225" s="1328" t="s">
        <v>5811</v>
      </c>
      <c r="J1225" s="1331">
        <v>28</v>
      </c>
      <c r="K1225" s="1341" t="s">
        <v>5619</v>
      </c>
      <c r="L1225" s="1491">
        <v>6744.2</v>
      </c>
      <c r="M1225" s="1159"/>
      <c r="N1225" s="1159"/>
      <c r="O1225" s="1341" t="s">
        <v>5522</v>
      </c>
      <c r="P1225" s="1159"/>
      <c r="Q1225" s="1154"/>
      <c r="R1225" s="1154"/>
      <c r="S1225" s="1331" t="s">
        <v>5620</v>
      </c>
      <c r="T1225" s="1154"/>
      <c r="U1225" s="1154"/>
    </row>
    <row r="1226" spans="1:21" s="836" customFormat="1" ht="157.5">
      <c r="A1226" s="839">
        <v>1242</v>
      </c>
      <c r="B1226" s="1159"/>
      <c r="C1226" s="1324" t="s">
        <v>6186</v>
      </c>
      <c r="D1226" s="1160"/>
      <c r="E1226" s="1160"/>
      <c r="F1226" s="1160"/>
      <c r="G1226" s="1720" t="s">
        <v>7685</v>
      </c>
      <c r="H1226" s="1160"/>
      <c r="I1226" s="1328" t="s">
        <v>5811</v>
      </c>
      <c r="J1226" s="1331">
        <v>28</v>
      </c>
      <c r="K1226" s="1341" t="s">
        <v>5621</v>
      </c>
      <c r="L1226" s="1491">
        <v>2981.3</v>
      </c>
      <c r="M1226" s="1159"/>
      <c r="N1226" s="1159"/>
      <c r="O1226" s="1341" t="s">
        <v>542</v>
      </c>
      <c r="P1226" s="1159"/>
      <c r="Q1226" s="1154"/>
      <c r="R1226" s="1154"/>
      <c r="S1226" s="1331" t="s">
        <v>5622</v>
      </c>
      <c r="T1226" s="1154"/>
      <c r="U1226" s="1154"/>
    </row>
    <row r="1227" spans="1:21" s="836" customFormat="1" ht="47.25">
      <c r="A1227" s="839">
        <v>1243</v>
      </c>
      <c r="B1227" s="1159"/>
      <c r="C1227" s="1324" t="s">
        <v>6201</v>
      </c>
      <c r="D1227" s="1160"/>
      <c r="E1227" s="1160"/>
      <c r="F1227" s="1160"/>
      <c r="G1227" s="1720" t="s">
        <v>7685</v>
      </c>
      <c r="H1227" s="1160"/>
      <c r="I1227" s="1328" t="s">
        <v>5811</v>
      </c>
      <c r="J1227" s="1331">
        <v>28</v>
      </c>
      <c r="K1227" s="1341" t="s">
        <v>5623</v>
      </c>
      <c r="L1227" s="1491">
        <v>3700</v>
      </c>
      <c r="M1227" s="1159"/>
      <c r="N1227" s="1159"/>
      <c r="O1227" s="1341" t="s">
        <v>5522</v>
      </c>
      <c r="P1227" s="1159"/>
      <c r="Q1227" s="1154"/>
      <c r="R1227" s="1154"/>
      <c r="S1227" s="1331" t="s">
        <v>5624</v>
      </c>
      <c r="T1227" s="1154"/>
      <c r="U1227" s="1154"/>
    </row>
    <row r="1228" spans="1:21" s="836" customFormat="1" ht="63">
      <c r="A1228" s="839">
        <v>1244</v>
      </c>
      <c r="B1228" s="1159"/>
      <c r="C1228" s="1324" t="s">
        <v>6202</v>
      </c>
      <c r="D1228" s="1160"/>
      <c r="E1228" s="1160"/>
      <c r="F1228" s="1160"/>
      <c r="G1228" s="1720" t="s">
        <v>7685</v>
      </c>
      <c r="H1228" s="1160"/>
      <c r="I1228" s="1328" t="s">
        <v>5811</v>
      </c>
      <c r="J1228" s="1331">
        <v>28</v>
      </c>
      <c r="K1228" s="1341" t="s">
        <v>5625</v>
      </c>
      <c r="L1228" s="1491">
        <v>1610.4</v>
      </c>
      <c r="M1228" s="1159"/>
      <c r="N1228" s="1159"/>
      <c r="O1228" s="1341" t="s">
        <v>5522</v>
      </c>
      <c r="P1228" s="1159"/>
      <c r="Q1228" s="1154"/>
      <c r="R1228" s="1154"/>
      <c r="S1228" s="1331" t="s">
        <v>5626</v>
      </c>
      <c r="T1228" s="1154"/>
      <c r="U1228" s="1154"/>
    </row>
    <row r="1229" spans="1:21" s="836" customFormat="1" ht="31.5">
      <c r="A1229" s="839">
        <v>1245</v>
      </c>
      <c r="B1229" s="1159"/>
      <c r="C1229" s="1324" t="s">
        <v>6203</v>
      </c>
      <c r="D1229" s="1160"/>
      <c r="E1229" s="1160"/>
      <c r="F1229" s="1160"/>
      <c r="G1229" s="1720" t="s">
        <v>7685</v>
      </c>
      <c r="H1229" s="1160"/>
      <c r="I1229" s="1328" t="s">
        <v>5811</v>
      </c>
      <c r="J1229" s="1331">
        <v>18</v>
      </c>
      <c r="K1229" s="1341" t="s">
        <v>5627</v>
      </c>
      <c r="L1229" s="1491">
        <v>3293</v>
      </c>
      <c r="M1229" s="1159"/>
      <c r="N1229" s="1159"/>
      <c r="O1229" s="1341" t="s">
        <v>5522</v>
      </c>
      <c r="P1229" s="1159"/>
      <c r="Q1229" s="1154"/>
      <c r="R1229" s="1154"/>
      <c r="S1229" s="1331" t="s">
        <v>5628</v>
      </c>
      <c r="T1229" s="1154"/>
      <c r="U1229" s="1154"/>
    </row>
    <row r="1230" spans="1:21" s="836" customFormat="1" ht="47.25">
      <c r="A1230" s="839">
        <v>1246</v>
      </c>
      <c r="B1230" s="1159"/>
      <c r="C1230" s="1324" t="s">
        <v>6186</v>
      </c>
      <c r="D1230" s="1160"/>
      <c r="E1230" s="1160"/>
      <c r="F1230" s="1160"/>
      <c r="G1230" s="1720" t="s">
        <v>7685</v>
      </c>
      <c r="H1230" s="1160"/>
      <c r="I1230" s="1328" t="s">
        <v>5811</v>
      </c>
      <c r="J1230" s="1331">
        <v>47</v>
      </c>
      <c r="K1230" s="1341" t="s">
        <v>5629</v>
      </c>
      <c r="L1230" s="1491">
        <v>12352.5</v>
      </c>
      <c r="M1230" s="1159"/>
      <c r="N1230" s="1159"/>
      <c r="O1230" s="1341" t="s">
        <v>542</v>
      </c>
      <c r="P1230" s="1159"/>
      <c r="Q1230" s="1154"/>
      <c r="R1230" s="1154"/>
      <c r="S1230" s="1331" t="s">
        <v>5630</v>
      </c>
      <c r="T1230" s="1154"/>
      <c r="U1230" s="1154"/>
    </row>
    <row r="1231" spans="1:21" s="836" customFormat="1" ht="47.25">
      <c r="A1231" s="839">
        <v>1247</v>
      </c>
      <c r="B1231" s="1159"/>
      <c r="C1231" s="1324" t="s">
        <v>6204</v>
      </c>
      <c r="D1231" s="1160"/>
      <c r="E1231" s="1160"/>
      <c r="F1231" s="1160"/>
      <c r="G1231" s="1720" t="s">
        <v>7685</v>
      </c>
      <c r="H1231" s="1160"/>
      <c r="I1231" s="1328" t="s">
        <v>5811</v>
      </c>
      <c r="J1231" s="1331">
        <v>44</v>
      </c>
      <c r="K1231" s="1341">
        <v>380</v>
      </c>
      <c r="L1231" s="1491">
        <v>2847.1</v>
      </c>
      <c r="M1231" s="1159"/>
      <c r="N1231" s="1159"/>
      <c r="O1231" s="1341" t="s">
        <v>5631</v>
      </c>
      <c r="P1231" s="1159"/>
      <c r="Q1231" s="1154"/>
      <c r="R1231" s="1154"/>
      <c r="S1231" s="1331" t="s">
        <v>5632</v>
      </c>
      <c r="T1231" s="1154"/>
      <c r="U1231" s="1154"/>
    </row>
    <row r="1232" spans="1:21" s="836" customFormat="1" ht="47.25">
      <c r="A1232" s="839">
        <v>1248</v>
      </c>
      <c r="B1232" s="1159"/>
      <c r="C1232" s="1324" t="s">
        <v>6205</v>
      </c>
      <c r="D1232" s="1160"/>
      <c r="E1232" s="1160"/>
      <c r="F1232" s="1160"/>
      <c r="G1232" s="1720" t="s">
        <v>7685</v>
      </c>
      <c r="H1232" s="1160"/>
      <c r="I1232" s="1328" t="s">
        <v>5811</v>
      </c>
      <c r="J1232" s="1331">
        <v>44</v>
      </c>
      <c r="K1232" s="1341">
        <v>394</v>
      </c>
      <c r="L1232" s="1491">
        <v>4666.3999999999996</v>
      </c>
      <c r="M1232" s="1159"/>
      <c r="N1232" s="1159"/>
      <c r="O1232" s="1341" t="s">
        <v>5631</v>
      </c>
      <c r="P1232" s="1159"/>
      <c r="Q1232" s="1154"/>
      <c r="R1232" s="1154"/>
      <c r="S1232" s="1331" t="s">
        <v>5633</v>
      </c>
      <c r="T1232" s="1154"/>
      <c r="U1232" s="1154"/>
    </row>
    <row r="1233" spans="1:21" s="836" customFormat="1" ht="47.25">
      <c r="A1233" s="839">
        <v>1249</v>
      </c>
      <c r="B1233" s="1159"/>
      <c r="C1233" s="1324" t="s">
        <v>6206</v>
      </c>
      <c r="D1233" s="1160"/>
      <c r="E1233" s="1160"/>
      <c r="F1233" s="1160"/>
      <c r="G1233" s="1720" t="s">
        <v>7685</v>
      </c>
      <c r="H1233" s="1160"/>
      <c r="I1233" s="1328" t="s">
        <v>5811</v>
      </c>
      <c r="J1233" s="1345">
        <v>44</v>
      </c>
      <c r="K1233" s="1350">
        <v>403</v>
      </c>
      <c r="L1233" s="1492">
        <v>14587.2</v>
      </c>
      <c r="M1233" s="1159"/>
      <c r="N1233" s="1159"/>
      <c r="O1233" s="1350" t="s">
        <v>5631</v>
      </c>
      <c r="P1233" s="1159"/>
      <c r="Q1233" s="1154"/>
      <c r="R1233" s="1154"/>
      <c r="S1233" s="1345" t="s">
        <v>5634</v>
      </c>
      <c r="T1233" s="1154"/>
      <c r="U1233" s="1154"/>
    </row>
    <row r="1234" spans="1:21" s="836" customFormat="1" ht="31.5">
      <c r="A1234" s="839">
        <v>1250</v>
      </c>
      <c r="B1234" s="1159"/>
      <c r="C1234" s="1324" t="s">
        <v>6186</v>
      </c>
      <c r="D1234" s="1160"/>
      <c r="E1234" s="1160"/>
      <c r="F1234" s="1160"/>
      <c r="G1234" s="1720" t="s">
        <v>7685</v>
      </c>
      <c r="H1234" s="1160"/>
      <c r="I1234" s="1328" t="s">
        <v>5811</v>
      </c>
      <c r="J1234" s="1331">
        <v>44</v>
      </c>
      <c r="K1234" s="1341" t="s">
        <v>5635</v>
      </c>
      <c r="L1234" s="1491">
        <v>169351.7</v>
      </c>
      <c r="M1234" s="1159"/>
      <c r="N1234" s="1159"/>
      <c r="O1234" s="1341" t="s">
        <v>542</v>
      </c>
      <c r="P1234" s="1159"/>
      <c r="Q1234" s="1154"/>
      <c r="R1234" s="1154"/>
      <c r="S1234" s="1331" t="s">
        <v>5636</v>
      </c>
      <c r="T1234" s="1154"/>
      <c r="U1234" s="1154"/>
    </row>
    <row r="1235" spans="1:21" s="836" customFormat="1" ht="47.25">
      <c r="A1235" s="839">
        <v>1251</v>
      </c>
      <c r="B1235" s="1159"/>
      <c r="C1235" s="1324" t="s">
        <v>6186</v>
      </c>
      <c r="D1235" s="1160"/>
      <c r="E1235" s="1160"/>
      <c r="F1235" s="1160"/>
      <c r="G1235" s="1720" t="s">
        <v>7685</v>
      </c>
      <c r="H1235" s="1160"/>
      <c r="I1235" s="1328" t="s">
        <v>5811</v>
      </c>
      <c r="J1235" s="1331" t="s">
        <v>5638</v>
      </c>
      <c r="K1235" s="1341" t="s">
        <v>5637</v>
      </c>
      <c r="L1235" s="1491">
        <v>1955.7</v>
      </c>
      <c r="M1235" s="1159"/>
      <c r="N1235" s="1159"/>
      <c r="O1235" s="1341" t="s">
        <v>559</v>
      </c>
      <c r="P1235" s="1159"/>
      <c r="Q1235" s="1154"/>
      <c r="R1235" s="1154"/>
      <c r="S1235" s="1331" t="s">
        <v>5639</v>
      </c>
      <c r="T1235" s="1154"/>
      <c r="U1235" s="1154"/>
    </row>
    <row r="1236" spans="1:21" s="836" customFormat="1" ht="31.5">
      <c r="A1236" s="839">
        <v>1252</v>
      </c>
      <c r="B1236" s="1159"/>
      <c r="C1236" s="1324" t="s">
        <v>6207</v>
      </c>
      <c r="D1236" s="1160"/>
      <c r="E1236" s="1160"/>
      <c r="F1236" s="1160"/>
      <c r="G1236" s="1720" t="s">
        <v>7685</v>
      </c>
      <c r="H1236" s="1160"/>
      <c r="I1236" s="1328" t="s">
        <v>5811</v>
      </c>
      <c r="J1236" s="666">
        <v>10</v>
      </c>
      <c r="K1236" s="666" t="s">
        <v>5640</v>
      </c>
      <c r="L1236" s="1482">
        <v>760</v>
      </c>
      <c r="M1236" s="1159"/>
      <c r="N1236" s="1159"/>
      <c r="O1236" s="666"/>
      <c r="P1236" s="1159"/>
      <c r="Q1236" s="1154"/>
      <c r="R1236" s="1154"/>
      <c r="S1236" s="666" t="s">
        <v>5641</v>
      </c>
      <c r="T1236" s="1154"/>
      <c r="U1236" s="1154"/>
    </row>
    <row r="1237" spans="1:21" s="836" customFormat="1">
      <c r="A1237" s="839">
        <v>1253</v>
      </c>
      <c r="B1237" s="1159"/>
      <c r="C1237" s="1324" t="s">
        <v>7670</v>
      </c>
      <c r="D1237" s="1160"/>
      <c r="E1237" s="1160"/>
      <c r="F1237" s="1160"/>
      <c r="G1237" s="1720" t="s">
        <v>7685</v>
      </c>
      <c r="H1237" s="1160"/>
      <c r="I1237" s="1328" t="s">
        <v>5811</v>
      </c>
      <c r="J1237" s="1328">
        <v>25</v>
      </c>
      <c r="K1237" s="1328">
        <v>149</v>
      </c>
      <c r="L1237" s="1478">
        <v>1585</v>
      </c>
      <c r="M1237" s="1159"/>
      <c r="N1237" s="1159"/>
      <c r="O1237" s="1328"/>
      <c r="P1237" s="1159"/>
      <c r="Q1237" s="1154"/>
      <c r="R1237" s="1154"/>
      <c r="S1237" s="1328" t="s">
        <v>5642</v>
      </c>
      <c r="T1237" s="1154"/>
      <c r="U1237" s="1154"/>
    </row>
    <row r="1238" spans="1:21" s="836" customFormat="1" ht="47.25">
      <c r="A1238" s="839">
        <v>1254</v>
      </c>
      <c r="B1238" s="1159"/>
      <c r="C1238" s="1324" t="s">
        <v>7671</v>
      </c>
      <c r="D1238" s="1160"/>
      <c r="E1238" s="1160"/>
      <c r="F1238" s="1160"/>
      <c r="G1238" s="1720" t="s">
        <v>7685</v>
      </c>
      <c r="H1238" s="1160"/>
      <c r="I1238" s="1328" t="s">
        <v>5811</v>
      </c>
      <c r="J1238" s="1328">
        <v>6</v>
      </c>
      <c r="K1238" s="1349" t="s">
        <v>5643</v>
      </c>
      <c r="L1238" s="1478">
        <v>75</v>
      </c>
      <c r="M1238" s="1159"/>
      <c r="N1238" s="1159"/>
      <c r="O1238" s="1334" t="s">
        <v>559</v>
      </c>
      <c r="P1238" s="1159"/>
      <c r="Q1238" s="1154"/>
      <c r="R1238" s="1154"/>
      <c r="S1238" s="1328" t="s">
        <v>5644</v>
      </c>
      <c r="T1238" s="1154"/>
      <c r="U1238" s="1154"/>
    </row>
    <row r="1239" spans="1:21" s="836" customFormat="1" ht="31.5">
      <c r="A1239" s="839">
        <v>1255</v>
      </c>
      <c r="B1239" s="1159"/>
      <c r="C1239" s="1324" t="s">
        <v>7672</v>
      </c>
      <c r="D1239" s="1160"/>
      <c r="E1239" s="1160"/>
      <c r="F1239" s="1160"/>
      <c r="G1239" s="1720" t="s">
        <v>7685</v>
      </c>
      <c r="H1239" s="1160"/>
      <c r="I1239" s="1328" t="s">
        <v>5811</v>
      </c>
      <c r="J1239" s="1341">
        <v>6</v>
      </c>
      <c r="K1239" s="1341" t="s">
        <v>5643</v>
      </c>
      <c r="L1239" s="1491">
        <v>200</v>
      </c>
      <c r="M1239" s="1159"/>
      <c r="N1239" s="1159"/>
      <c r="O1239" s="1334" t="s">
        <v>559</v>
      </c>
      <c r="P1239" s="1159"/>
      <c r="Q1239" s="1154"/>
      <c r="R1239" s="1154"/>
      <c r="S1239" s="1341" t="s">
        <v>5646</v>
      </c>
      <c r="T1239" s="1154"/>
      <c r="U1239" s="1154"/>
    </row>
    <row r="1240" spans="1:21" s="836" customFormat="1" ht="47.25">
      <c r="A1240" s="839">
        <v>1256</v>
      </c>
      <c r="B1240" s="1159"/>
      <c r="C1240" s="1324" t="s">
        <v>7673</v>
      </c>
      <c r="D1240" s="1160"/>
      <c r="E1240" s="1160"/>
      <c r="F1240" s="1160"/>
      <c r="G1240" s="1720" t="s">
        <v>7685</v>
      </c>
      <c r="H1240" s="1160"/>
      <c r="I1240" s="1328" t="s">
        <v>5811</v>
      </c>
      <c r="J1240" s="1341">
        <v>6</v>
      </c>
      <c r="K1240" s="1341" t="s">
        <v>5643</v>
      </c>
      <c r="L1240" s="1491">
        <v>100</v>
      </c>
      <c r="M1240" s="1159"/>
      <c r="N1240" s="1159"/>
      <c r="O1240" s="1334" t="s">
        <v>559</v>
      </c>
      <c r="P1240" s="1159"/>
      <c r="Q1240" s="1154"/>
      <c r="R1240" s="1154"/>
      <c r="S1240" s="1341" t="s">
        <v>5648</v>
      </c>
      <c r="T1240" s="1154"/>
      <c r="U1240" s="1154"/>
    </row>
    <row r="1241" spans="1:21" s="836" customFormat="1" ht="47.25">
      <c r="A1241" s="839">
        <v>1257</v>
      </c>
      <c r="B1241" s="1159"/>
      <c r="C1241" s="1324" t="s">
        <v>7674</v>
      </c>
      <c r="D1241" s="1160"/>
      <c r="E1241" s="1160"/>
      <c r="F1241" s="1160"/>
      <c r="G1241" s="1720" t="s">
        <v>7685</v>
      </c>
      <c r="H1241" s="1160"/>
      <c r="I1241" s="1328" t="s">
        <v>5811</v>
      </c>
      <c r="J1241" s="1341">
        <v>6</v>
      </c>
      <c r="K1241" s="1341" t="s">
        <v>5643</v>
      </c>
      <c r="L1241" s="1491">
        <v>70</v>
      </c>
      <c r="M1241" s="1159"/>
      <c r="N1241" s="1159"/>
      <c r="O1241" s="1334" t="s">
        <v>559</v>
      </c>
      <c r="P1241" s="1159"/>
      <c r="Q1241" s="1154"/>
      <c r="R1241" s="1154"/>
      <c r="S1241" s="1341" t="s">
        <v>5648</v>
      </c>
      <c r="T1241" s="1154"/>
      <c r="U1241" s="1154"/>
    </row>
    <row r="1242" spans="1:21" s="836" customFormat="1" ht="47.25">
      <c r="A1242" s="839">
        <v>1258</v>
      </c>
      <c r="B1242" s="1159"/>
      <c r="C1242" s="1324" t="s">
        <v>7675</v>
      </c>
      <c r="D1242" s="1160"/>
      <c r="E1242" s="1160"/>
      <c r="F1242" s="1160"/>
      <c r="G1242" s="1720" t="s">
        <v>7685</v>
      </c>
      <c r="H1242" s="1160"/>
      <c r="I1242" s="1328" t="s">
        <v>5811</v>
      </c>
      <c r="J1242" s="1341">
        <v>6</v>
      </c>
      <c r="K1242" s="1341" t="s">
        <v>5643</v>
      </c>
      <c r="L1242" s="1491">
        <v>100</v>
      </c>
      <c r="M1242" s="1159"/>
      <c r="N1242" s="1159"/>
      <c r="O1242" s="1334" t="s">
        <v>559</v>
      </c>
      <c r="P1242" s="1159"/>
      <c r="Q1242" s="1154"/>
      <c r="R1242" s="1154"/>
      <c r="S1242" s="1341" t="s">
        <v>5648</v>
      </c>
      <c r="T1242" s="1154"/>
      <c r="U1242" s="1154"/>
    </row>
    <row r="1243" spans="1:21" s="836" customFormat="1" ht="47.25">
      <c r="A1243" s="839">
        <v>1259</v>
      </c>
      <c r="B1243" s="1159"/>
      <c r="C1243" s="1324" t="s">
        <v>7676</v>
      </c>
      <c r="D1243" s="1160"/>
      <c r="E1243" s="1160"/>
      <c r="F1243" s="1160"/>
      <c r="G1243" s="1720" t="s">
        <v>7685</v>
      </c>
      <c r="H1243" s="1160"/>
      <c r="I1243" s="1328" t="s">
        <v>5811</v>
      </c>
      <c r="J1243" s="1341">
        <v>6</v>
      </c>
      <c r="K1243" s="1341" t="s">
        <v>5643</v>
      </c>
      <c r="L1243" s="1491">
        <v>40</v>
      </c>
      <c r="M1243" s="1159"/>
      <c r="N1243" s="1159"/>
      <c r="O1243" s="1334" t="s">
        <v>559</v>
      </c>
      <c r="P1243" s="1159"/>
      <c r="Q1243" s="1154"/>
      <c r="R1243" s="1154"/>
      <c r="S1243" s="1341" t="s">
        <v>5648</v>
      </c>
      <c r="T1243" s="1154"/>
      <c r="U1243" s="1154"/>
    </row>
    <row r="1244" spans="1:21" s="836" customFormat="1" ht="31.5">
      <c r="A1244" s="839">
        <v>1260</v>
      </c>
      <c r="B1244" s="1159"/>
      <c r="C1244" s="1324" t="s">
        <v>7677</v>
      </c>
      <c r="D1244" s="1160"/>
      <c r="E1244" s="1160"/>
      <c r="F1244" s="1160"/>
      <c r="G1244" s="1720" t="s">
        <v>7685</v>
      </c>
      <c r="H1244" s="1160"/>
      <c r="I1244" s="1328" t="s">
        <v>5811</v>
      </c>
      <c r="J1244" s="1350">
        <v>25</v>
      </c>
      <c r="K1244" s="1350" t="s">
        <v>5653</v>
      </c>
      <c r="L1244" s="1492">
        <v>51933.2</v>
      </c>
      <c r="M1244" s="1159"/>
      <c r="N1244" s="1159"/>
      <c r="O1244" s="1351" t="s">
        <v>5654</v>
      </c>
      <c r="P1244" s="1159"/>
      <c r="Q1244" s="1154"/>
      <c r="R1244" s="1154"/>
      <c r="S1244" s="1350" t="s">
        <v>5655</v>
      </c>
      <c r="T1244" s="1154"/>
      <c r="U1244" s="1154"/>
    </row>
    <row r="1245" spans="1:21" s="836" customFormat="1" ht="31.5">
      <c r="A1245" s="839">
        <v>1261</v>
      </c>
      <c r="B1245" s="1159"/>
      <c r="C1245" s="1324" t="s">
        <v>7677</v>
      </c>
      <c r="D1245" s="1160"/>
      <c r="E1245" s="1160"/>
      <c r="F1245" s="1160"/>
      <c r="G1245" s="1720" t="s">
        <v>7685</v>
      </c>
      <c r="H1245" s="1160"/>
      <c r="I1245" s="1328" t="s">
        <v>5811</v>
      </c>
      <c r="J1245" s="1350">
        <v>25</v>
      </c>
      <c r="K1245" s="1350" t="s">
        <v>5657</v>
      </c>
      <c r="L1245" s="1492">
        <v>1400</v>
      </c>
      <c r="M1245" s="1159"/>
      <c r="N1245" s="1159"/>
      <c r="O1245" s="1351" t="s">
        <v>2401</v>
      </c>
      <c r="P1245" s="1159"/>
      <c r="Q1245" s="1154"/>
      <c r="R1245" s="1154"/>
      <c r="S1245" s="1350" t="s">
        <v>5655</v>
      </c>
      <c r="T1245" s="1154"/>
      <c r="U1245" s="1154"/>
    </row>
    <row r="1246" spans="1:21" s="836" customFormat="1" ht="110.25">
      <c r="A1246" s="839">
        <v>1262</v>
      </c>
      <c r="B1246" s="1159"/>
      <c r="C1246" s="1324" t="s">
        <v>7677</v>
      </c>
      <c r="D1246" s="1160"/>
      <c r="E1246" s="1160"/>
      <c r="F1246" s="1160"/>
      <c r="G1246" s="1720" t="s">
        <v>7685</v>
      </c>
      <c r="H1246" s="1160"/>
      <c r="I1246" s="1328" t="s">
        <v>5811</v>
      </c>
      <c r="J1246" s="1352">
        <v>28</v>
      </c>
      <c r="K1246" s="1352" t="s">
        <v>5659</v>
      </c>
      <c r="L1246" s="1482">
        <v>621.79999999999995</v>
      </c>
      <c r="M1246" s="1159"/>
      <c r="N1246" s="1159"/>
      <c r="O1246" s="1353" t="s">
        <v>2401</v>
      </c>
      <c r="P1246" s="1159"/>
      <c r="Q1246" s="1154"/>
      <c r="R1246" s="1154"/>
      <c r="S1246" s="1352" t="s">
        <v>5660</v>
      </c>
      <c r="T1246" s="1154"/>
      <c r="U1246" s="1154"/>
    </row>
    <row r="1247" spans="1:21" s="836" customFormat="1">
      <c r="A1247" s="839">
        <v>1263</v>
      </c>
      <c r="B1247" s="1159"/>
      <c r="C1247" s="1324" t="s">
        <v>7677</v>
      </c>
      <c r="D1247" s="1160"/>
      <c r="E1247" s="1160"/>
      <c r="F1247" s="1160"/>
      <c r="G1247" s="1720" t="s">
        <v>7685</v>
      </c>
      <c r="H1247" s="1160"/>
      <c r="I1247" s="1328" t="s">
        <v>5811</v>
      </c>
      <c r="J1247" s="1345">
        <v>10</v>
      </c>
      <c r="K1247" s="1345">
        <v>110</v>
      </c>
      <c r="L1247" s="1492">
        <v>577.79999999999995</v>
      </c>
      <c r="M1247" s="1159"/>
      <c r="N1247" s="1159"/>
      <c r="O1247" s="1350" t="s">
        <v>5662</v>
      </c>
      <c r="P1247" s="1159"/>
      <c r="Q1247" s="1154"/>
      <c r="R1247" s="1154"/>
      <c r="S1247" s="1345" t="s">
        <v>5663</v>
      </c>
      <c r="T1247" s="1154"/>
      <c r="U1247" s="1154"/>
    </row>
    <row r="1248" spans="1:21" s="836" customFormat="1" ht="31.5">
      <c r="A1248" s="839">
        <v>1264</v>
      </c>
      <c r="B1248" s="1159"/>
      <c r="C1248" s="1324" t="s">
        <v>7677</v>
      </c>
      <c r="D1248" s="1160"/>
      <c r="E1248" s="1160"/>
      <c r="F1248" s="1160"/>
      <c r="G1248" s="1720" t="s">
        <v>7685</v>
      </c>
      <c r="H1248" s="1160"/>
      <c r="I1248" s="1328" t="s">
        <v>5811</v>
      </c>
      <c r="J1248" s="1345">
        <v>40</v>
      </c>
      <c r="K1248" s="1345">
        <v>265</v>
      </c>
      <c r="L1248" s="1492">
        <v>40</v>
      </c>
      <c r="M1248" s="1159"/>
      <c r="N1248" s="1159"/>
      <c r="O1248" s="1350" t="s">
        <v>559</v>
      </c>
      <c r="P1248" s="1159"/>
      <c r="Q1248" s="1154"/>
      <c r="R1248" s="1154"/>
      <c r="S1248" s="1345" t="s">
        <v>5664</v>
      </c>
      <c r="T1248" s="1154"/>
      <c r="U1248" s="1154"/>
    </row>
    <row r="1249" spans="1:21" s="836" customFormat="1" ht="31.5">
      <c r="A1249" s="839">
        <v>1265</v>
      </c>
      <c r="B1249" s="1159"/>
      <c r="C1249" s="1324" t="s">
        <v>7677</v>
      </c>
      <c r="D1249" s="1160"/>
      <c r="E1249" s="1160"/>
      <c r="F1249" s="1160"/>
      <c r="G1249" s="1720" t="s">
        <v>7685</v>
      </c>
      <c r="H1249" s="1160"/>
      <c r="I1249" s="1328" t="s">
        <v>5811</v>
      </c>
      <c r="J1249" s="1345">
        <v>40</v>
      </c>
      <c r="K1249" s="1345" t="s">
        <v>5665</v>
      </c>
      <c r="L1249" s="1492">
        <v>30</v>
      </c>
      <c r="M1249" s="1159"/>
      <c r="N1249" s="1159"/>
      <c r="O1249" s="1350" t="s">
        <v>559</v>
      </c>
      <c r="P1249" s="1159"/>
      <c r="Q1249" s="1154"/>
      <c r="R1249" s="1154"/>
      <c r="S1249" s="1345" t="s">
        <v>5666</v>
      </c>
      <c r="T1249" s="1154"/>
      <c r="U1249" s="1154"/>
    </row>
    <row r="1250" spans="1:21" s="836" customFormat="1">
      <c r="A1250" s="839">
        <v>1266</v>
      </c>
      <c r="B1250" s="1159"/>
      <c r="C1250" s="1324" t="s">
        <v>6215</v>
      </c>
      <c r="D1250" s="1160"/>
      <c r="E1250" s="1160"/>
      <c r="F1250" s="1160"/>
      <c r="G1250" s="1720" t="s">
        <v>7685</v>
      </c>
      <c r="H1250" s="1160"/>
      <c r="I1250" s="1260" t="s">
        <v>5812</v>
      </c>
      <c r="J1250" s="1354">
        <v>16</v>
      </c>
      <c r="K1250" s="1354" t="s">
        <v>5667</v>
      </c>
      <c r="L1250" s="1493">
        <v>12.3</v>
      </c>
      <c r="M1250" s="1159"/>
      <c r="N1250" s="1159"/>
      <c r="O1250" s="1354" t="s">
        <v>852</v>
      </c>
      <c r="P1250" s="1159"/>
      <c r="Q1250" s="1154"/>
      <c r="R1250" s="1154"/>
      <c r="S1250" s="3968" t="s">
        <v>5668</v>
      </c>
      <c r="T1250" s="1154"/>
      <c r="U1250" s="1154"/>
    </row>
    <row r="1251" spans="1:21" s="836" customFormat="1">
      <c r="A1251" s="839">
        <v>1267</v>
      </c>
      <c r="B1251" s="1159"/>
      <c r="C1251" s="1324" t="s">
        <v>6216</v>
      </c>
      <c r="D1251" s="1160"/>
      <c r="E1251" s="1160"/>
      <c r="F1251" s="1160"/>
      <c r="G1251" s="1720" t="s">
        <v>7685</v>
      </c>
      <c r="H1251" s="1160"/>
      <c r="I1251" s="1260" t="s">
        <v>5812</v>
      </c>
      <c r="J1251" s="1354">
        <v>16</v>
      </c>
      <c r="K1251" s="1354" t="s">
        <v>5667</v>
      </c>
      <c r="L1251" s="1493">
        <v>49.4</v>
      </c>
      <c r="M1251" s="1159"/>
      <c r="N1251" s="1159"/>
      <c r="O1251" s="1354" t="s">
        <v>852</v>
      </c>
      <c r="P1251" s="1159"/>
      <c r="Q1251" s="1154"/>
      <c r="R1251" s="1154"/>
      <c r="S1251" s="3968"/>
      <c r="T1251" s="1154"/>
      <c r="U1251" s="1154"/>
    </row>
    <row r="1252" spans="1:21" s="836" customFormat="1">
      <c r="A1252" s="839">
        <v>1268</v>
      </c>
      <c r="B1252" s="1159"/>
      <c r="C1252" s="1324" t="s">
        <v>6217</v>
      </c>
      <c r="D1252" s="1160"/>
      <c r="E1252" s="1160"/>
      <c r="F1252" s="1160"/>
      <c r="G1252" s="1720" t="s">
        <v>7685</v>
      </c>
      <c r="H1252" s="1160"/>
      <c r="I1252" s="1260" t="s">
        <v>5812</v>
      </c>
      <c r="J1252" s="1354">
        <v>16</v>
      </c>
      <c r="K1252" s="1354" t="s">
        <v>5667</v>
      </c>
      <c r="L1252" s="1493">
        <v>44.6</v>
      </c>
      <c r="M1252" s="1159"/>
      <c r="N1252" s="1159"/>
      <c r="O1252" s="1354" t="s">
        <v>852</v>
      </c>
      <c r="P1252" s="1159"/>
      <c r="Q1252" s="1154"/>
      <c r="R1252" s="1154"/>
      <c r="S1252" s="3968"/>
      <c r="T1252" s="1154"/>
      <c r="U1252" s="1154"/>
    </row>
    <row r="1253" spans="1:21" s="836" customFormat="1">
      <c r="A1253" s="839">
        <v>1269</v>
      </c>
      <c r="B1253" s="1159"/>
      <c r="C1253" s="1324" t="s">
        <v>6218</v>
      </c>
      <c r="D1253" s="1160"/>
      <c r="E1253" s="1160"/>
      <c r="F1253" s="1160"/>
      <c r="G1253" s="1720" t="s">
        <v>7685</v>
      </c>
      <c r="H1253" s="1160"/>
      <c r="I1253" s="1260" t="s">
        <v>5812</v>
      </c>
      <c r="J1253" s="1354">
        <v>16</v>
      </c>
      <c r="K1253" s="1354" t="s">
        <v>5667</v>
      </c>
      <c r="L1253" s="1493">
        <v>21.7</v>
      </c>
      <c r="M1253" s="1159"/>
      <c r="N1253" s="1159"/>
      <c r="O1253" s="1354" t="s">
        <v>852</v>
      </c>
      <c r="P1253" s="1159"/>
      <c r="Q1253" s="1154"/>
      <c r="R1253" s="1154"/>
      <c r="S1253" s="3968"/>
      <c r="T1253" s="1154"/>
      <c r="U1253" s="1154"/>
    </row>
    <row r="1254" spans="1:21" s="836" customFormat="1">
      <c r="A1254" s="839">
        <v>1270</v>
      </c>
      <c r="B1254" s="1159"/>
      <c r="C1254" s="1324" t="s">
        <v>6219</v>
      </c>
      <c r="D1254" s="1160"/>
      <c r="E1254" s="1160"/>
      <c r="F1254" s="1160"/>
      <c r="G1254" s="1720" t="s">
        <v>7685</v>
      </c>
      <c r="H1254" s="1160"/>
      <c r="I1254" s="1260" t="s">
        <v>5812</v>
      </c>
      <c r="J1254" s="1354">
        <v>16</v>
      </c>
      <c r="K1254" s="1354" t="s">
        <v>5667</v>
      </c>
      <c r="L1254" s="1493">
        <v>43.5</v>
      </c>
      <c r="M1254" s="1159"/>
      <c r="N1254" s="1159"/>
      <c r="O1254" s="1354" t="s">
        <v>852</v>
      </c>
      <c r="P1254" s="1159"/>
      <c r="Q1254" s="1154"/>
      <c r="R1254" s="1154"/>
      <c r="S1254" s="3968"/>
      <c r="T1254" s="1154"/>
      <c r="U1254" s="1154"/>
    </row>
    <row r="1255" spans="1:21" s="836" customFormat="1">
      <c r="A1255" s="839">
        <v>1271</v>
      </c>
      <c r="B1255" s="1159"/>
      <c r="C1255" s="1324" t="s">
        <v>6220</v>
      </c>
      <c r="D1255" s="1160"/>
      <c r="E1255" s="1160"/>
      <c r="F1255" s="1160"/>
      <c r="G1255" s="1720" t="s">
        <v>7685</v>
      </c>
      <c r="H1255" s="1160"/>
      <c r="I1255" s="1260" t="s">
        <v>5812</v>
      </c>
      <c r="J1255" s="1354">
        <v>16</v>
      </c>
      <c r="K1255" s="1354" t="s">
        <v>5667</v>
      </c>
      <c r="L1255" s="1493">
        <v>22.8</v>
      </c>
      <c r="M1255" s="1159"/>
      <c r="N1255" s="1159"/>
      <c r="O1255" s="1354" t="s">
        <v>852</v>
      </c>
      <c r="P1255" s="1159"/>
      <c r="Q1255" s="1154"/>
      <c r="R1255" s="1154"/>
      <c r="S1255" s="3968"/>
      <c r="T1255" s="1154"/>
      <c r="U1255" s="1154"/>
    </row>
    <row r="1256" spans="1:21" s="836" customFormat="1">
      <c r="A1256" s="839">
        <v>1272</v>
      </c>
      <c r="B1256" s="1159"/>
      <c r="C1256" s="1324" t="s">
        <v>6221</v>
      </c>
      <c r="D1256" s="1160"/>
      <c r="E1256" s="1160"/>
      <c r="F1256" s="1160"/>
      <c r="G1256" s="1720" t="s">
        <v>7685</v>
      </c>
      <c r="H1256" s="1160"/>
      <c r="I1256" s="1260" t="s">
        <v>5812</v>
      </c>
      <c r="J1256" s="1354">
        <v>16</v>
      </c>
      <c r="K1256" s="1354" t="s">
        <v>5667</v>
      </c>
      <c r="L1256" s="1493">
        <v>27.6</v>
      </c>
      <c r="M1256" s="1159"/>
      <c r="N1256" s="1159"/>
      <c r="O1256" s="1354" t="s">
        <v>852</v>
      </c>
      <c r="P1256" s="1159"/>
      <c r="Q1256" s="1154"/>
      <c r="R1256" s="1154"/>
      <c r="S1256" s="3968"/>
      <c r="T1256" s="1154"/>
      <c r="U1256" s="1154"/>
    </row>
    <row r="1257" spans="1:21" s="836" customFormat="1">
      <c r="A1257" s="839">
        <v>1273</v>
      </c>
      <c r="B1257" s="1159"/>
      <c r="C1257" s="1324" t="s">
        <v>6222</v>
      </c>
      <c r="D1257" s="1160"/>
      <c r="E1257" s="1160"/>
      <c r="F1257" s="1160"/>
      <c r="G1257" s="1720" t="s">
        <v>7685</v>
      </c>
      <c r="H1257" s="1160"/>
      <c r="I1257" s="1260" t="s">
        <v>5812</v>
      </c>
      <c r="J1257" s="1354">
        <v>16</v>
      </c>
      <c r="K1257" s="1354" t="s">
        <v>5667</v>
      </c>
      <c r="L1257" s="1493">
        <v>11.1</v>
      </c>
      <c r="M1257" s="1159"/>
      <c r="N1257" s="1159"/>
      <c r="O1257" s="1354" t="s">
        <v>852</v>
      </c>
      <c r="P1257" s="1159"/>
      <c r="Q1257" s="1154"/>
      <c r="R1257" s="1154"/>
      <c r="S1257" s="3968"/>
      <c r="T1257" s="1154"/>
      <c r="U1257" s="1154"/>
    </row>
    <row r="1258" spans="1:21" s="836" customFormat="1">
      <c r="A1258" s="839">
        <v>1274</v>
      </c>
      <c r="B1258" s="1159"/>
      <c r="C1258" s="1324" t="s">
        <v>6223</v>
      </c>
      <c r="D1258" s="1160"/>
      <c r="E1258" s="1160"/>
      <c r="F1258" s="1160"/>
      <c r="G1258" s="1720" t="s">
        <v>7685</v>
      </c>
      <c r="H1258" s="1160"/>
      <c r="I1258" s="1260" t="s">
        <v>5812</v>
      </c>
      <c r="J1258" s="1354">
        <v>16</v>
      </c>
      <c r="K1258" s="1354" t="s">
        <v>5667</v>
      </c>
      <c r="L1258" s="1493">
        <v>43.5</v>
      </c>
      <c r="M1258" s="1159"/>
      <c r="N1258" s="1159"/>
      <c r="O1258" s="1354" t="s">
        <v>852</v>
      </c>
      <c r="P1258" s="1159"/>
      <c r="Q1258" s="1154"/>
      <c r="R1258" s="1154"/>
      <c r="S1258" s="3968"/>
      <c r="T1258" s="1154"/>
      <c r="U1258" s="1154"/>
    </row>
    <row r="1259" spans="1:21" s="836" customFormat="1">
      <c r="A1259" s="839">
        <v>1275</v>
      </c>
      <c r="B1259" s="1159"/>
      <c r="C1259" s="1324" t="s">
        <v>6224</v>
      </c>
      <c r="D1259" s="1160"/>
      <c r="E1259" s="1160"/>
      <c r="F1259" s="1160"/>
      <c r="G1259" s="1720" t="s">
        <v>7685</v>
      </c>
      <c r="H1259" s="1160"/>
      <c r="I1259" s="1260" t="s">
        <v>5812</v>
      </c>
      <c r="J1259" s="1354">
        <v>22</v>
      </c>
      <c r="K1259" s="1354" t="s">
        <v>5669</v>
      </c>
      <c r="L1259" s="1493">
        <v>76</v>
      </c>
      <c r="M1259" s="1159"/>
      <c r="N1259" s="1159"/>
      <c r="O1259" s="636" t="s">
        <v>5670</v>
      </c>
      <c r="P1259" s="1159"/>
      <c r="Q1259" s="1154"/>
      <c r="R1259" s="1154"/>
      <c r="S1259" s="3968" t="s">
        <v>5671</v>
      </c>
      <c r="T1259" s="1154"/>
      <c r="U1259" s="1154"/>
    </row>
    <row r="1260" spans="1:21" s="836" customFormat="1">
      <c r="A1260" s="839">
        <v>1276</v>
      </c>
      <c r="B1260" s="1159"/>
      <c r="C1260" s="1324" t="s">
        <v>6225</v>
      </c>
      <c r="D1260" s="1160"/>
      <c r="E1260" s="1160"/>
      <c r="F1260" s="1160"/>
      <c r="G1260" s="1720" t="s">
        <v>7685</v>
      </c>
      <c r="H1260" s="1160"/>
      <c r="I1260" s="1260" t="s">
        <v>5812</v>
      </c>
      <c r="J1260" s="1354">
        <v>22</v>
      </c>
      <c r="K1260" s="1354" t="s">
        <v>5669</v>
      </c>
      <c r="L1260" s="1493">
        <v>82.3</v>
      </c>
      <c r="M1260" s="1159"/>
      <c r="N1260" s="1159"/>
      <c r="O1260" s="1354" t="s">
        <v>5670</v>
      </c>
      <c r="P1260" s="1159"/>
      <c r="Q1260" s="1154"/>
      <c r="R1260" s="1154"/>
      <c r="S1260" s="3968"/>
      <c r="T1260" s="1154"/>
      <c r="U1260" s="1154"/>
    </row>
    <row r="1261" spans="1:21" s="836" customFormat="1">
      <c r="A1261" s="839">
        <v>1277</v>
      </c>
      <c r="B1261" s="1159"/>
      <c r="C1261" s="1324" t="s">
        <v>6226</v>
      </c>
      <c r="D1261" s="1160"/>
      <c r="E1261" s="1160"/>
      <c r="F1261" s="1160"/>
      <c r="G1261" s="1720" t="s">
        <v>7685</v>
      </c>
      <c r="H1261" s="1160"/>
      <c r="I1261" s="1260" t="s">
        <v>5812</v>
      </c>
      <c r="J1261" s="1354">
        <v>22</v>
      </c>
      <c r="K1261" s="1354" t="s">
        <v>5669</v>
      </c>
      <c r="L1261" s="1493">
        <v>122.7</v>
      </c>
      <c r="M1261" s="1159"/>
      <c r="N1261" s="1159"/>
      <c r="O1261" s="1354" t="s">
        <v>5670</v>
      </c>
      <c r="P1261" s="1159"/>
      <c r="Q1261" s="1154"/>
      <c r="R1261" s="1154"/>
      <c r="S1261" s="3968"/>
      <c r="T1261" s="1154"/>
      <c r="U1261" s="1154"/>
    </row>
    <row r="1262" spans="1:21" s="836" customFormat="1">
      <c r="A1262" s="839">
        <v>1278</v>
      </c>
      <c r="B1262" s="1159"/>
      <c r="C1262" s="1324" t="s">
        <v>6226</v>
      </c>
      <c r="D1262" s="1160"/>
      <c r="E1262" s="1160"/>
      <c r="F1262" s="1160"/>
      <c r="G1262" s="1720" t="s">
        <v>7685</v>
      </c>
      <c r="H1262" s="1160"/>
      <c r="I1262" s="1260" t="s">
        <v>5812</v>
      </c>
      <c r="J1262" s="1354">
        <v>22</v>
      </c>
      <c r="K1262" s="1354">
        <v>45</v>
      </c>
      <c r="L1262" s="1493">
        <v>23.4</v>
      </c>
      <c r="M1262" s="1159"/>
      <c r="N1262" s="1159"/>
      <c r="O1262" s="1354" t="s">
        <v>1669</v>
      </c>
      <c r="P1262" s="1159"/>
      <c r="Q1262" s="1154"/>
      <c r="R1262" s="1154"/>
      <c r="S1262" s="3968"/>
      <c r="T1262" s="1154"/>
      <c r="U1262" s="1154"/>
    </row>
    <row r="1263" spans="1:21" s="836" customFormat="1">
      <c r="A1263" s="839">
        <v>1279</v>
      </c>
      <c r="B1263" s="1159"/>
      <c r="C1263" s="1324" t="s">
        <v>7678</v>
      </c>
      <c r="D1263" s="1160"/>
      <c r="E1263" s="1160"/>
      <c r="F1263" s="1160"/>
      <c r="G1263" s="1720" t="s">
        <v>7685</v>
      </c>
      <c r="H1263" s="1160"/>
      <c r="I1263" s="1260" t="s">
        <v>5812</v>
      </c>
      <c r="J1263" s="1354">
        <v>11</v>
      </c>
      <c r="K1263" s="1354">
        <v>68</v>
      </c>
      <c r="L1263" s="1493">
        <v>1220</v>
      </c>
      <c r="M1263" s="1159"/>
      <c r="N1263" s="1159"/>
      <c r="O1263" s="1354" t="s">
        <v>861</v>
      </c>
      <c r="P1263" s="1159"/>
      <c r="Q1263" s="1154"/>
      <c r="R1263" s="1154"/>
      <c r="S1263" s="3968" t="s">
        <v>5668</v>
      </c>
      <c r="T1263" s="1154"/>
      <c r="U1263" s="1154"/>
    </row>
    <row r="1264" spans="1:21" s="836" customFormat="1">
      <c r="A1264" s="839">
        <v>1280</v>
      </c>
      <c r="B1264" s="1159"/>
      <c r="C1264" s="1324" t="s">
        <v>7678</v>
      </c>
      <c r="D1264" s="1160"/>
      <c r="E1264" s="1160"/>
      <c r="F1264" s="1160"/>
      <c r="G1264" s="1720" t="s">
        <v>7685</v>
      </c>
      <c r="H1264" s="1160"/>
      <c r="I1264" s="1260" t="s">
        <v>5812</v>
      </c>
      <c r="J1264" s="1354">
        <v>16</v>
      </c>
      <c r="K1264" s="1354">
        <v>76</v>
      </c>
      <c r="L1264" s="1488">
        <v>1721</v>
      </c>
      <c r="M1264" s="1159"/>
      <c r="N1264" s="1159"/>
      <c r="O1264" s="1354" t="s">
        <v>940</v>
      </c>
      <c r="P1264" s="1159"/>
      <c r="Q1264" s="1154"/>
      <c r="R1264" s="1154"/>
      <c r="S1264" s="3968"/>
      <c r="T1264" s="1154"/>
      <c r="U1264" s="1154"/>
    </row>
    <row r="1265" spans="1:21" s="836" customFormat="1">
      <c r="A1265" s="839">
        <v>1281</v>
      </c>
      <c r="B1265" s="1159"/>
      <c r="C1265" s="1324" t="s">
        <v>7678</v>
      </c>
      <c r="D1265" s="1160"/>
      <c r="E1265" s="1160"/>
      <c r="F1265" s="1160"/>
      <c r="G1265" s="1720" t="s">
        <v>7685</v>
      </c>
      <c r="H1265" s="1160"/>
      <c r="I1265" s="1260" t="s">
        <v>5812</v>
      </c>
      <c r="J1265" s="1354">
        <v>11</v>
      </c>
      <c r="K1265" s="1354">
        <v>71</v>
      </c>
      <c r="L1265" s="1493">
        <v>347.2</v>
      </c>
      <c r="M1265" s="1159"/>
      <c r="N1265" s="1159"/>
      <c r="O1265" s="1354" t="s">
        <v>5672</v>
      </c>
      <c r="P1265" s="1159"/>
      <c r="Q1265" s="1154"/>
      <c r="R1265" s="1154"/>
      <c r="S1265" s="3968"/>
      <c r="T1265" s="1154"/>
      <c r="U1265" s="1154"/>
    </row>
    <row r="1266" spans="1:21" s="836" customFormat="1">
      <c r="A1266" s="839">
        <v>1282</v>
      </c>
      <c r="B1266" s="1159"/>
      <c r="C1266" s="1324" t="s">
        <v>7678</v>
      </c>
      <c r="D1266" s="1160"/>
      <c r="E1266" s="1160"/>
      <c r="F1266" s="1160"/>
      <c r="G1266" s="1720" t="s">
        <v>7685</v>
      </c>
      <c r="H1266" s="1160"/>
      <c r="I1266" s="1260" t="s">
        <v>5812</v>
      </c>
      <c r="J1266" s="636">
        <v>11</v>
      </c>
      <c r="K1266" s="1334">
        <v>28</v>
      </c>
      <c r="L1266" s="1476">
        <v>4962.8999999999996</v>
      </c>
      <c r="M1266" s="1159"/>
      <c r="N1266" s="1159"/>
      <c r="O1266" s="636" t="s">
        <v>858</v>
      </c>
      <c r="P1266" s="1159"/>
      <c r="Q1266" s="1154"/>
      <c r="R1266" s="1154"/>
      <c r="S1266" s="636" t="s">
        <v>5673</v>
      </c>
      <c r="T1266" s="1154"/>
      <c r="U1266" s="1154"/>
    </row>
    <row r="1267" spans="1:21" s="836" customFormat="1">
      <c r="A1267" s="839">
        <v>1283</v>
      </c>
      <c r="B1267" s="1159"/>
      <c r="C1267" s="1324" t="s">
        <v>7678</v>
      </c>
      <c r="D1267" s="1160"/>
      <c r="E1267" s="1160"/>
      <c r="F1267" s="1160"/>
      <c r="G1267" s="1720" t="s">
        <v>7685</v>
      </c>
      <c r="H1267" s="1160"/>
      <c r="I1267" s="1260" t="s">
        <v>5812</v>
      </c>
      <c r="J1267" s="636">
        <v>4</v>
      </c>
      <c r="K1267" s="1334">
        <v>5</v>
      </c>
      <c r="L1267" s="1476">
        <v>56</v>
      </c>
      <c r="M1267" s="1159"/>
      <c r="N1267" s="1159"/>
      <c r="O1267" s="636" t="s">
        <v>1669</v>
      </c>
      <c r="P1267" s="1159"/>
      <c r="Q1267" s="1154"/>
      <c r="R1267" s="1154"/>
      <c r="S1267" s="636" t="s">
        <v>5673</v>
      </c>
      <c r="T1267" s="1154"/>
      <c r="U1267" s="1154"/>
    </row>
    <row r="1268" spans="1:21" s="836" customFormat="1" ht="47.25">
      <c r="A1268" s="839">
        <v>1284</v>
      </c>
      <c r="B1268" s="1159"/>
      <c r="C1268" s="1324" t="s">
        <v>6228</v>
      </c>
      <c r="D1268" s="1160"/>
      <c r="E1268" s="1160"/>
      <c r="F1268" s="1160"/>
      <c r="G1268" s="1720" t="s">
        <v>7685</v>
      </c>
      <c r="H1268" s="1160"/>
      <c r="I1268" s="1260" t="s">
        <v>5812</v>
      </c>
      <c r="J1268" s="636">
        <v>22</v>
      </c>
      <c r="K1268" s="636">
        <v>1</v>
      </c>
      <c r="L1268" s="1476">
        <v>75</v>
      </c>
      <c r="M1268" s="1159"/>
      <c r="N1268" s="1159"/>
      <c r="O1268" s="636" t="s">
        <v>1669</v>
      </c>
      <c r="P1268" s="1159"/>
      <c r="Q1268" s="1154"/>
      <c r="R1268" s="1154"/>
      <c r="S1268" s="636" t="s">
        <v>5674</v>
      </c>
      <c r="T1268" s="1154"/>
      <c r="U1268" s="1154"/>
    </row>
    <row r="1269" spans="1:21" s="836" customFormat="1">
      <c r="A1269" s="839">
        <v>1285</v>
      </c>
      <c r="B1269" s="1159"/>
      <c r="C1269" s="1324" t="s">
        <v>7678</v>
      </c>
      <c r="D1269" s="1160"/>
      <c r="E1269" s="1160"/>
      <c r="F1269" s="1160"/>
      <c r="G1269" s="1720" t="s">
        <v>7685</v>
      </c>
      <c r="H1269" s="1160"/>
      <c r="I1269" s="1260" t="s">
        <v>5812</v>
      </c>
      <c r="J1269" s="636">
        <v>16</v>
      </c>
      <c r="K1269" s="636">
        <v>205</v>
      </c>
      <c r="L1269" s="1476">
        <v>671.5</v>
      </c>
      <c r="M1269" s="1159"/>
      <c r="N1269" s="1159"/>
      <c r="O1269" s="636"/>
      <c r="P1269" s="1159"/>
      <c r="Q1269" s="1154"/>
      <c r="R1269" s="1154"/>
      <c r="S1269" s="636" t="s">
        <v>5668</v>
      </c>
      <c r="T1269" s="1154"/>
      <c r="U1269" s="1154"/>
    </row>
    <row r="1270" spans="1:21" s="836" customFormat="1">
      <c r="A1270" s="839">
        <v>1286</v>
      </c>
      <c r="B1270" s="1159"/>
      <c r="C1270" s="1324" t="s">
        <v>7678</v>
      </c>
      <c r="D1270" s="1160"/>
      <c r="E1270" s="1160"/>
      <c r="F1270" s="1160"/>
      <c r="G1270" s="1720" t="s">
        <v>7685</v>
      </c>
      <c r="H1270" s="1160"/>
      <c r="I1270" s="1260" t="s">
        <v>5812</v>
      </c>
      <c r="J1270" s="1328">
        <v>14</v>
      </c>
      <c r="K1270" s="1328">
        <v>78</v>
      </c>
      <c r="L1270" s="1478">
        <v>600</v>
      </c>
      <c r="M1270" s="1159"/>
      <c r="N1270" s="1159"/>
      <c r="O1270" s="636" t="s">
        <v>921</v>
      </c>
      <c r="P1270" s="1159"/>
      <c r="Q1270" s="1154"/>
      <c r="R1270" s="1154"/>
      <c r="S1270" s="636" t="s">
        <v>5675</v>
      </c>
      <c r="T1270" s="1154"/>
      <c r="U1270" s="1154"/>
    </row>
    <row r="1271" spans="1:21" s="836" customFormat="1" ht="31.5">
      <c r="A1271" s="839">
        <v>1287</v>
      </c>
      <c r="B1271" s="1159"/>
      <c r="C1271" s="1324" t="s">
        <v>6229</v>
      </c>
      <c r="D1271" s="1160"/>
      <c r="E1271" s="1160"/>
      <c r="F1271" s="1160"/>
      <c r="G1271" s="1720" t="s">
        <v>7685</v>
      </c>
      <c r="H1271" s="1160"/>
      <c r="I1271" s="1260" t="s">
        <v>5812</v>
      </c>
      <c r="J1271" s="1328">
        <v>18</v>
      </c>
      <c r="K1271" s="1328"/>
      <c r="L1271" s="1478">
        <v>3.5</v>
      </c>
      <c r="M1271" s="1159"/>
      <c r="N1271" s="1159"/>
      <c r="O1271" s="636" t="s">
        <v>1313</v>
      </c>
      <c r="P1271" s="1159"/>
      <c r="Q1271" s="1154"/>
      <c r="R1271" s="1154"/>
      <c r="S1271" s="636" t="s">
        <v>5676</v>
      </c>
      <c r="T1271" s="1154"/>
      <c r="U1271" s="1154"/>
    </row>
    <row r="1272" spans="1:21" s="836" customFormat="1" ht="31.5">
      <c r="A1272" s="839">
        <v>1288</v>
      </c>
      <c r="B1272" s="1159"/>
      <c r="C1272" s="1324" t="s">
        <v>6230</v>
      </c>
      <c r="D1272" s="1160"/>
      <c r="E1272" s="1160"/>
      <c r="F1272" s="1160"/>
      <c r="G1272" s="1720" t="s">
        <v>7685</v>
      </c>
      <c r="H1272" s="1160"/>
      <c r="I1272" s="1260" t="s">
        <v>5812</v>
      </c>
      <c r="J1272" s="1328">
        <v>18</v>
      </c>
      <c r="K1272" s="1328">
        <v>55</v>
      </c>
      <c r="L1272" s="1478">
        <v>6</v>
      </c>
      <c r="M1272" s="1159"/>
      <c r="N1272" s="1159"/>
      <c r="O1272" s="636" t="s">
        <v>1313</v>
      </c>
      <c r="P1272" s="1159"/>
      <c r="Q1272" s="1154"/>
      <c r="R1272" s="1154"/>
      <c r="S1272" s="636" t="s">
        <v>5676</v>
      </c>
      <c r="T1272" s="1154"/>
      <c r="U1272" s="1154"/>
    </row>
    <row r="1273" spans="1:21" s="836" customFormat="1" ht="31.5">
      <c r="A1273" s="839">
        <v>1289</v>
      </c>
      <c r="B1273" s="1159"/>
      <c r="C1273" s="1324" t="s">
        <v>6231</v>
      </c>
      <c r="D1273" s="1160"/>
      <c r="E1273" s="1160"/>
      <c r="F1273" s="1160"/>
      <c r="G1273" s="1720" t="s">
        <v>7685</v>
      </c>
      <c r="H1273" s="1160"/>
      <c r="I1273" s="1260" t="s">
        <v>5812</v>
      </c>
      <c r="J1273" s="1328">
        <v>18</v>
      </c>
      <c r="K1273" s="1328"/>
      <c r="L1273" s="1478">
        <v>7</v>
      </c>
      <c r="M1273" s="1159"/>
      <c r="N1273" s="1159"/>
      <c r="O1273" s="636" t="s">
        <v>1313</v>
      </c>
      <c r="P1273" s="1159"/>
      <c r="Q1273" s="1154"/>
      <c r="R1273" s="1154"/>
      <c r="S1273" s="636" t="s">
        <v>5676</v>
      </c>
      <c r="T1273" s="1154"/>
      <c r="U1273" s="1154"/>
    </row>
    <row r="1274" spans="1:21" s="836" customFormat="1" ht="31.5">
      <c r="A1274" s="839">
        <v>1290</v>
      </c>
      <c r="B1274" s="1159"/>
      <c r="C1274" s="1324" t="s">
        <v>6232</v>
      </c>
      <c r="D1274" s="1160"/>
      <c r="E1274" s="1160"/>
      <c r="F1274" s="1160"/>
      <c r="G1274" s="1720" t="s">
        <v>7685</v>
      </c>
      <c r="H1274" s="1160"/>
      <c r="I1274" s="1260" t="s">
        <v>5812</v>
      </c>
      <c r="J1274" s="1328">
        <v>18</v>
      </c>
      <c r="K1274" s="1328"/>
      <c r="L1274" s="1478">
        <v>5</v>
      </c>
      <c r="M1274" s="1159"/>
      <c r="N1274" s="1159"/>
      <c r="O1274" s="636" t="s">
        <v>1313</v>
      </c>
      <c r="P1274" s="1159"/>
      <c r="Q1274" s="1154"/>
      <c r="R1274" s="1154"/>
      <c r="S1274" s="636" t="s">
        <v>5676</v>
      </c>
      <c r="T1274" s="1154"/>
      <c r="U1274" s="1154"/>
    </row>
    <row r="1275" spans="1:21" s="836" customFormat="1" ht="31.5">
      <c r="A1275" s="839">
        <v>1291</v>
      </c>
      <c r="B1275" s="1159"/>
      <c r="C1275" s="1324" t="s">
        <v>6233</v>
      </c>
      <c r="D1275" s="1160"/>
      <c r="E1275" s="1160"/>
      <c r="F1275" s="1160"/>
      <c r="G1275" s="1720" t="s">
        <v>7685</v>
      </c>
      <c r="H1275" s="1160"/>
      <c r="I1275" s="1260" t="s">
        <v>5812</v>
      </c>
      <c r="J1275" s="1328">
        <v>18</v>
      </c>
      <c r="K1275" s="1328"/>
      <c r="L1275" s="1478">
        <v>5</v>
      </c>
      <c r="M1275" s="1159"/>
      <c r="N1275" s="1159"/>
      <c r="O1275" s="636" t="s">
        <v>1313</v>
      </c>
      <c r="P1275" s="1159"/>
      <c r="Q1275" s="1154"/>
      <c r="R1275" s="1154"/>
      <c r="S1275" s="636" t="s">
        <v>5676</v>
      </c>
      <c r="T1275" s="1154"/>
      <c r="U1275" s="1154"/>
    </row>
    <row r="1276" spans="1:21" s="836" customFormat="1" ht="31.5">
      <c r="A1276" s="839">
        <v>1292</v>
      </c>
      <c r="B1276" s="1159"/>
      <c r="C1276" s="1324" t="s">
        <v>6234</v>
      </c>
      <c r="D1276" s="1160"/>
      <c r="E1276" s="1160"/>
      <c r="F1276" s="1160"/>
      <c r="G1276" s="1720" t="s">
        <v>7685</v>
      </c>
      <c r="H1276" s="1160"/>
      <c r="I1276" s="1260" t="s">
        <v>5812</v>
      </c>
      <c r="J1276" s="1328">
        <v>18</v>
      </c>
      <c r="K1276" s="1328"/>
      <c r="L1276" s="1478">
        <v>8</v>
      </c>
      <c r="M1276" s="1159"/>
      <c r="N1276" s="1159"/>
      <c r="O1276" s="636" t="s">
        <v>1313</v>
      </c>
      <c r="P1276" s="1159"/>
      <c r="Q1276" s="1154"/>
      <c r="R1276" s="1154"/>
      <c r="S1276" s="636" t="s">
        <v>5676</v>
      </c>
      <c r="T1276" s="1154"/>
      <c r="U1276" s="1154"/>
    </row>
    <row r="1277" spans="1:21" s="836" customFormat="1" ht="31.5">
      <c r="A1277" s="839">
        <v>1293</v>
      </c>
      <c r="B1277" s="1159"/>
      <c r="C1277" s="1324" t="s">
        <v>6235</v>
      </c>
      <c r="D1277" s="1160"/>
      <c r="E1277" s="1160"/>
      <c r="F1277" s="1160"/>
      <c r="G1277" s="1720" t="s">
        <v>7685</v>
      </c>
      <c r="H1277" s="1160"/>
      <c r="I1277" s="1260" t="s">
        <v>5812</v>
      </c>
      <c r="J1277" s="1328">
        <v>18</v>
      </c>
      <c r="K1277" s="1328"/>
      <c r="L1277" s="1478">
        <v>39</v>
      </c>
      <c r="M1277" s="1159"/>
      <c r="N1277" s="1159"/>
      <c r="O1277" s="636" t="s">
        <v>1313</v>
      </c>
      <c r="P1277" s="1159"/>
      <c r="Q1277" s="1154"/>
      <c r="R1277" s="1154"/>
      <c r="S1277" s="636" t="s">
        <v>5676</v>
      </c>
      <c r="T1277" s="1154"/>
      <c r="U1277" s="1154"/>
    </row>
    <row r="1278" spans="1:21" s="836" customFormat="1" ht="31.5">
      <c r="A1278" s="839">
        <v>1294</v>
      </c>
      <c r="B1278" s="1159"/>
      <c r="C1278" s="1324" t="s">
        <v>6236</v>
      </c>
      <c r="D1278" s="1160"/>
      <c r="E1278" s="1160"/>
      <c r="F1278" s="1160"/>
      <c r="G1278" s="1720" t="s">
        <v>7685</v>
      </c>
      <c r="H1278" s="1160"/>
      <c r="I1278" s="1260" t="s">
        <v>5812</v>
      </c>
      <c r="J1278" s="1328">
        <v>18</v>
      </c>
      <c r="K1278" s="1328">
        <v>38</v>
      </c>
      <c r="L1278" s="1478">
        <v>11</v>
      </c>
      <c r="M1278" s="1159"/>
      <c r="N1278" s="1159"/>
      <c r="O1278" s="636" t="s">
        <v>1313</v>
      </c>
      <c r="P1278" s="1159"/>
      <c r="Q1278" s="1154"/>
      <c r="R1278" s="1154"/>
      <c r="S1278" s="636" t="s">
        <v>5676</v>
      </c>
      <c r="T1278" s="1154"/>
      <c r="U1278" s="1154"/>
    </row>
    <row r="1279" spans="1:21" s="836" customFormat="1">
      <c r="A1279" s="839">
        <v>1295</v>
      </c>
      <c r="B1279" s="1159"/>
      <c r="C1279" s="1324" t="s">
        <v>7678</v>
      </c>
      <c r="D1279" s="1160"/>
      <c r="E1279" s="1160"/>
      <c r="F1279" s="1160"/>
      <c r="G1279" s="1720" t="s">
        <v>7685</v>
      </c>
      <c r="H1279" s="1160"/>
      <c r="I1279" s="1260" t="s">
        <v>5812</v>
      </c>
      <c r="J1279" s="1252">
        <v>17</v>
      </c>
      <c r="K1279" s="1335">
        <v>129</v>
      </c>
      <c r="L1279" s="1494"/>
      <c r="M1279" s="1159"/>
      <c r="N1279" s="1159"/>
      <c r="O1279" s="1335"/>
      <c r="P1279" s="1159"/>
      <c r="Q1279" s="1154"/>
      <c r="R1279" s="1154"/>
      <c r="S1279" s="1335" t="s">
        <v>192</v>
      </c>
      <c r="T1279" s="1154"/>
      <c r="U1279" s="1154"/>
    </row>
    <row r="1280" spans="1:21" s="836" customFormat="1">
      <c r="A1280" s="839">
        <v>1296</v>
      </c>
      <c r="B1280" s="1159"/>
      <c r="C1280" s="1324" t="s">
        <v>7678</v>
      </c>
      <c r="D1280" s="1160"/>
      <c r="E1280" s="1160"/>
      <c r="F1280" s="1160"/>
      <c r="G1280" s="1720" t="s">
        <v>7685</v>
      </c>
      <c r="H1280" s="1160"/>
      <c r="I1280" s="1260" t="s">
        <v>5812</v>
      </c>
      <c r="J1280" s="1252">
        <v>17</v>
      </c>
      <c r="K1280" s="1252">
        <v>102</v>
      </c>
      <c r="L1280" s="1494"/>
      <c r="M1280" s="1159"/>
      <c r="N1280" s="1159"/>
      <c r="O1280" s="1335"/>
      <c r="P1280" s="1159"/>
      <c r="Q1280" s="1154"/>
      <c r="R1280" s="1154"/>
      <c r="S1280" s="1335" t="s">
        <v>192</v>
      </c>
      <c r="T1280" s="1154"/>
      <c r="U1280" s="1154"/>
    </row>
    <row r="1281" spans="1:21" s="836" customFormat="1">
      <c r="A1281" s="839">
        <v>1297</v>
      </c>
      <c r="B1281" s="1159"/>
      <c r="C1281" s="1324" t="s">
        <v>7678</v>
      </c>
      <c r="D1281" s="1160"/>
      <c r="E1281" s="1160"/>
      <c r="F1281" s="1160"/>
      <c r="G1281" s="1720" t="s">
        <v>7685</v>
      </c>
      <c r="H1281" s="1160"/>
      <c r="I1281" s="1260" t="s">
        <v>5812</v>
      </c>
      <c r="J1281" s="1252">
        <v>11</v>
      </c>
      <c r="K1281" s="1335">
        <v>42</v>
      </c>
      <c r="L1281" s="1494"/>
      <c r="M1281" s="1159"/>
      <c r="N1281" s="1159"/>
      <c r="O1281" s="1335"/>
      <c r="P1281" s="1159"/>
      <c r="Q1281" s="1154"/>
      <c r="R1281" s="1154"/>
      <c r="S1281" s="1335" t="s">
        <v>192</v>
      </c>
      <c r="T1281" s="1154"/>
      <c r="U1281" s="1154"/>
    </row>
    <row r="1282" spans="1:21" s="836" customFormat="1" ht="47.25">
      <c r="A1282" s="839">
        <v>1298</v>
      </c>
      <c r="B1282" s="1159"/>
      <c r="C1282" s="1324" t="s">
        <v>6237</v>
      </c>
      <c r="D1282" s="1160"/>
      <c r="E1282" s="1160"/>
      <c r="F1282" s="1160"/>
      <c r="G1282" s="1720" t="s">
        <v>7685</v>
      </c>
      <c r="H1282" s="1160"/>
      <c r="I1282" s="1260" t="s">
        <v>5812</v>
      </c>
      <c r="J1282" s="1252">
        <v>18</v>
      </c>
      <c r="K1282" s="1252">
        <v>72</v>
      </c>
      <c r="L1282" s="1494">
        <v>25</v>
      </c>
      <c r="M1282" s="1159"/>
      <c r="N1282" s="1159"/>
      <c r="O1282" s="1335"/>
      <c r="P1282" s="1159"/>
      <c r="Q1282" s="1154"/>
      <c r="R1282" s="1154"/>
      <c r="S1282" s="1335" t="s">
        <v>5677</v>
      </c>
      <c r="T1282" s="1154"/>
      <c r="U1282" s="1154"/>
    </row>
    <row r="1283" spans="1:21" s="836" customFormat="1">
      <c r="A1283" s="839">
        <v>1299</v>
      </c>
      <c r="B1283" s="1159"/>
      <c r="C1283" s="1324" t="s">
        <v>7678</v>
      </c>
      <c r="D1283" s="1160"/>
      <c r="E1283" s="1160"/>
      <c r="F1283" s="1160"/>
      <c r="G1283" s="1720" t="s">
        <v>7685</v>
      </c>
      <c r="H1283" s="1160"/>
      <c r="I1283" s="1260" t="s">
        <v>5812</v>
      </c>
      <c r="J1283" s="1252">
        <v>18</v>
      </c>
      <c r="K1283" s="1335">
        <v>73</v>
      </c>
      <c r="L1283" s="1494">
        <v>35</v>
      </c>
      <c r="M1283" s="1159"/>
      <c r="N1283" s="1159"/>
      <c r="O1283" s="1335"/>
      <c r="P1283" s="1159"/>
      <c r="Q1283" s="1154"/>
      <c r="R1283" s="1154"/>
      <c r="S1283" s="1335" t="s">
        <v>192</v>
      </c>
      <c r="T1283" s="1154"/>
      <c r="U1283" s="1154"/>
    </row>
    <row r="1284" spans="1:21" s="836" customFormat="1">
      <c r="A1284" s="839">
        <v>1300</v>
      </c>
      <c r="B1284" s="1159"/>
      <c r="C1284" s="1324" t="s">
        <v>7678</v>
      </c>
      <c r="D1284" s="1160"/>
      <c r="E1284" s="1160"/>
      <c r="F1284" s="1160"/>
      <c r="G1284" s="1720" t="s">
        <v>7685</v>
      </c>
      <c r="H1284" s="1160"/>
      <c r="I1284" s="1260" t="s">
        <v>5812</v>
      </c>
      <c r="J1284" s="666">
        <v>18</v>
      </c>
      <c r="K1284" s="1337">
        <v>70</v>
      </c>
      <c r="L1284" s="1482">
        <v>10</v>
      </c>
      <c r="M1284" s="1159"/>
      <c r="N1284" s="1159"/>
      <c r="O1284" s="1337"/>
      <c r="P1284" s="1159"/>
      <c r="Q1284" s="1154"/>
      <c r="R1284" s="1154"/>
      <c r="S1284" s="1335" t="s">
        <v>192</v>
      </c>
      <c r="T1284" s="1154"/>
      <c r="U1284" s="1154"/>
    </row>
    <row r="1285" spans="1:21" s="836" customFormat="1" ht="47.25">
      <c r="A1285" s="839">
        <v>1301</v>
      </c>
      <c r="B1285" s="1159"/>
      <c r="C1285" s="1324" t="s">
        <v>6238</v>
      </c>
      <c r="D1285" s="1160"/>
      <c r="E1285" s="1160"/>
      <c r="F1285" s="1160"/>
      <c r="G1285" s="1720" t="s">
        <v>7685</v>
      </c>
      <c r="H1285" s="1160"/>
      <c r="I1285" s="1260" t="s">
        <v>5812</v>
      </c>
      <c r="J1285" s="1252">
        <v>12</v>
      </c>
      <c r="K1285" s="1337">
        <v>54</v>
      </c>
      <c r="L1285" s="1494">
        <v>29.4</v>
      </c>
      <c r="M1285" s="1159"/>
      <c r="N1285" s="1159"/>
      <c r="O1285" s="1337"/>
      <c r="P1285" s="1159"/>
      <c r="Q1285" s="1154"/>
      <c r="R1285" s="1154"/>
      <c r="S1285" s="1335" t="s">
        <v>5677</v>
      </c>
      <c r="T1285" s="1154"/>
      <c r="U1285" s="1154"/>
    </row>
    <row r="1286" spans="1:21" s="836" customFormat="1" ht="47.25">
      <c r="A1286" s="839">
        <v>1302</v>
      </c>
      <c r="B1286" s="1159"/>
      <c r="C1286" s="1324" t="s">
        <v>6239</v>
      </c>
      <c r="D1286" s="1160"/>
      <c r="E1286" s="1160"/>
      <c r="F1286" s="1160"/>
      <c r="G1286" s="1720" t="s">
        <v>7685</v>
      </c>
      <c r="H1286" s="1160"/>
      <c r="I1286" s="1260" t="s">
        <v>5812</v>
      </c>
      <c r="J1286" s="1252">
        <v>12</v>
      </c>
      <c r="K1286" s="1337">
        <v>42</v>
      </c>
      <c r="L1286" s="1494">
        <v>60</v>
      </c>
      <c r="M1286" s="1159"/>
      <c r="N1286" s="1159"/>
      <c r="O1286" s="1337"/>
      <c r="P1286" s="1159"/>
      <c r="Q1286" s="1154"/>
      <c r="R1286" s="1154"/>
      <c r="S1286" s="1335" t="s">
        <v>5677</v>
      </c>
      <c r="T1286" s="1154"/>
      <c r="U1286" s="1154"/>
    </row>
    <row r="1287" spans="1:21" s="836" customFormat="1">
      <c r="A1287" s="839">
        <v>1303</v>
      </c>
      <c r="B1287" s="1159"/>
      <c r="C1287" s="1324" t="s">
        <v>6240</v>
      </c>
      <c r="D1287" s="1160"/>
      <c r="E1287" s="1160"/>
      <c r="F1287" s="1160"/>
      <c r="G1287" s="1720" t="s">
        <v>7685</v>
      </c>
      <c r="H1287" s="1160"/>
      <c r="I1287" s="636" t="s">
        <v>5813</v>
      </c>
      <c r="J1287" s="1355">
        <v>34</v>
      </c>
      <c r="K1287" s="1355">
        <v>490</v>
      </c>
      <c r="L1287" s="1495">
        <v>2887</v>
      </c>
      <c r="M1287" s="1159"/>
      <c r="N1287" s="1159"/>
      <c r="O1287" s="668" t="s">
        <v>3722</v>
      </c>
      <c r="P1287" s="1159"/>
      <c r="Q1287" s="1154"/>
      <c r="R1287" s="1154"/>
      <c r="S1287" s="3969" t="s">
        <v>5678</v>
      </c>
      <c r="T1287" s="1154"/>
      <c r="U1287" s="1154"/>
    </row>
    <row r="1288" spans="1:21" s="836" customFormat="1">
      <c r="A1288" s="839">
        <v>1304</v>
      </c>
      <c r="B1288" s="1159"/>
      <c r="C1288" s="1324" t="s">
        <v>6241</v>
      </c>
      <c r="D1288" s="1160"/>
      <c r="E1288" s="1160"/>
      <c r="F1288" s="1160"/>
      <c r="G1288" s="1720" t="s">
        <v>7685</v>
      </c>
      <c r="H1288" s="1160"/>
      <c r="I1288" s="636" t="s">
        <v>5813</v>
      </c>
      <c r="J1288" s="668">
        <v>34</v>
      </c>
      <c r="K1288" s="668">
        <v>429</v>
      </c>
      <c r="L1288" s="1496">
        <v>1742</v>
      </c>
      <c r="M1288" s="1159"/>
      <c r="N1288" s="1159"/>
      <c r="O1288" s="668" t="s">
        <v>3722</v>
      </c>
      <c r="P1288" s="1159"/>
      <c r="Q1288" s="1154"/>
      <c r="R1288" s="1154"/>
      <c r="S1288" s="3969"/>
      <c r="T1288" s="1154"/>
      <c r="U1288" s="1154"/>
    </row>
    <row r="1289" spans="1:21" s="836" customFormat="1">
      <c r="A1289" s="839">
        <v>1305</v>
      </c>
      <c r="B1289" s="1159"/>
      <c r="C1289" s="1324" t="s">
        <v>6242</v>
      </c>
      <c r="D1289" s="1160"/>
      <c r="E1289" s="1160"/>
      <c r="F1289" s="1160"/>
      <c r="G1289" s="1720" t="s">
        <v>7685</v>
      </c>
      <c r="H1289" s="1160"/>
      <c r="I1289" s="636" t="s">
        <v>5813</v>
      </c>
      <c r="J1289" s="668">
        <v>34</v>
      </c>
      <c r="K1289" s="668">
        <v>452</v>
      </c>
      <c r="L1289" s="1496">
        <v>2641</v>
      </c>
      <c r="M1289" s="1159"/>
      <c r="N1289" s="1159"/>
      <c r="O1289" s="668" t="s">
        <v>3722</v>
      </c>
      <c r="P1289" s="1159"/>
      <c r="Q1289" s="1154"/>
      <c r="R1289" s="1154"/>
      <c r="S1289" s="3969"/>
      <c r="T1289" s="1154"/>
      <c r="U1289" s="1154"/>
    </row>
    <row r="1290" spans="1:21" s="836" customFormat="1" ht="31.5">
      <c r="A1290" s="839">
        <v>1306</v>
      </c>
      <c r="B1290" s="1159"/>
      <c r="C1290" s="1324" t="s">
        <v>6243</v>
      </c>
      <c r="D1290" s="1160"/>
      <c r="E1290" s="1160"/>
      <c r="F1290" s="1160"/>
      <c r="G1290" s="1720" t="s">
        <v>7685</v>
      </c>
      <c r="H1290" s="1160"/>
      <c r="I1290" s="636" t="s">
        <v>5813</v>
      </c>
      <c r="J1290" s="668">
        <v>34</v>
      </c>
      <c r="K1290" s="636" t="s">
        <v>5679</v>
      </c>
      <c r="L1290" s="1496">
        <v>4301</v>
      </c>
      <c r="M1290" s="1159"/>
      <c r="N1290" s="1159"/>
      <c r="O1290" s="668" t="s">
        <v>3722</v>
      </c>
      <c r="P1290" s="1159"/>
      <c r="Q1290" s="1154"/>
      <c r="R1290" s="1154"/>
      <c r="S1290" s="3969"/>
      <c r="T1290" s="1154"/>
      <c r="U1290" s="1154"/>
    </row>
    <row r="1291" spans="1:21" s="836" customFormat="1">
      <c r="A1291" s="839">
        <v>1307</v>
      </c>
      <c r="B1291" s="1159"/>
      <c r="C1291" s="1324" t="s">
        <v>6244</v>
      </c>
      <c r="D1291" s="1160"/>
      <c r="E1291" s="1160"/>
      <c r="F1291" s="1160"/>
      <c r="G1291" s="1720" t="s">
        <v>7685</v>
      </c>
      <c r="H1291" s="1160"/>
      <c r="I1291" s="636" t="s">
        <v>5813</v>
      </c>
      <c r="J1291" s="668">
        <v>34</v>
      </c>
      <c r="K1291" s="668">
        <v>433</v>
      </c>
      <c r="L1291" s="1496">
        <v>826</v>
      </c>
      <c r="M1291" s="1159"/>
      <c r="N1291" s="1159"/>
      <c r="O1291" s="668" t="s">
        <v>3722</v>
      </c>
      <c r="P1291" s="1159"/>
      <c r="Q1291" s="1154"/>
      <c r="R1291" s="1154"/>
      <c r="S1291" s="3969"/>
      <c r="T1291" s="1154"/>
      <c r="U1291" s="1154"/>
    </row>
    <row r="1292" spans="1:21" s="836" customFormat="1">
      <c r="A1292" s="839">
        <v>1308</v>
      </c>
      <c r="B1292" s="1159"/>
      <c r="C1292" s="1324" t="s">
        <v>6245</v>
      </c>
      <c r="D1292" s="1160"/>
      <c r="E1292" s="1160"/>
      <c r="F1292" s="1160"/>
      <c r="G1292" s="1720" t="s">
        <v>7685</v>
      </c>
      <c r="H1292" s="1160"/>
      <c r="I1292" s="636" t="s">
        <v>5813</v>
      </c>
      <c r="J1292" s="668">
        <v>38</v>
      </c>
      <c r="K1292" s="668" t="s">
        <v>5680</v>
      </c>
      <c r="L1292" s="1496">
        <v>4385</v>
      </c>
      <c r="M1292" s="1159"/>
      <c r="N1292" s="1159"/>
      <c r="O1292" s="668" t="s">
        <v>3722</v>
      </c>
      <c r="P1292" s="1159"/>
      <c r="Q1292" s="1154"/>
      <c r="R1292" s="1154"/>
      <c r="S1292" s="3969"/>
      <c r="T1292" s="1154"/>
      <c r="U1292" s="1154"/>
    </row>
    <row r="1293" spans="1:21" s="836" customFormat="1" ht="31.5">
      <c r="A1293" s="839">
        <v>1309</v>
      </c>
      <c r="B1293" s="1159"/>
      <c r="C1293" s="1324" t="s">
        <v>6246</v>
      </c>
      <c r="D1293" s="1160"/>
      <c r="E1293" s="1160"/>
      <c r="F1293" s="1160"/>
      <c r="G1293" s="1720" t="s">
        <v>7685</v>
      </c>
      <c r="H1293" s="1160"/>
      <c r="I1293" s="636" t="s">
        <v>5813</v>
      </c>
      <c r="J1293" s="668">
        <v>37</v>
      </c>
      <c r="K1293" s="636" t="s">
        <v>5681</v>
      </c>
      <c r="L1293" s="1496">
        <v>2324</v>
      </c>
      <c r="M1293" s="1159"/>
      <c r="N1293" s="1159"/>
      <c r="O1293" s="668" t="s">
        <v>3722</v>
      </c>
      <c r="P1293" s="1159"/>
      <c r="Q1293" s="1154"/>
      <c r="R1293" s="1154"/>
      <c r="S1293" s="3969"/>
      <c r="T1293" s="1154"/>
      <c r="U1293" s="1154"/>
    </row>
    <row r="1294" spans="1:21" s="836" customFormat="1" ht="31.5">
      <c r="A1294" s="839">
        <v>1310</v>
      </c>
      <c r="B1294" s="1159"/>
      <c r="C1294" s="1324" t="s">
        <v>6247</v>
      </c>
      <c r="D1294" s="1160"/>
      <c r="E1294" s="1160"/>
      <c r="F1294" s="1160"/>
      <c r="G1294" s="1720" t="s">
        <v>7685</v>
      </c>
      <c r="H1294" s="1160"/>
      <c r="I1294" s="636" t="s">
        <v>5813</v>
      </c>
      <c r="J1294" s="668">
        <v>34</v>
      </c>
      <c r="K1294" s="636" t="s">
        <v>5682</v>
      </c>
      <c r="L1294" s="1496">
        <v>5009</v>
      </c>
      <c r="M1294" s="1159"/>
      <c r="N1294" s="1159"/>
      <c r="O1294" s="668" t="s">
        <v>3722</v>
      </c>
      <c r="P1294" s="1159"/>
      <c r="Q1294" s="1154"/>
      <c r="R1294" s="1154"/>
      <c r="S1294" s="3969"/>
      <c r="T1294" s="1154"/>
      <c r="U1294" s="1154"/>
    </row>
    <row r="1295" spans="1:21" s="836" customFormat="1">
      <c r="A1295" s="839">
        <v>1311</v>
      </c>
      <c r="B1295" s="1159"/>
      <c r="C1295" s="1324" t="s">
        <v>6248</v>
      </c>
      <c r="D1295" s="1160"/>
      <c r="E1295" s="1160"/>
      <c r="F1295" s="1160"/>
      <c r="G1295" s="1720" t="s">
        <v>7685</v>
      </c>
      <c r="H1295" s="1160"/>
      <c r="I1295" s="636" t="s">
        <v>5813</v>
      </c>
      <c r="J1295" s="1356">
        <v>34</v>
      </c>
      <c r="K1295" s="1356" t="s">
        <v>5683</v>
      </c>
      <c r="L1295" s="1497">
        <v>3507</v>
      </c>
      <c r="M1295" s="1159"/>
      <c r="N1295" s="1159"/>
      <c r="O1295" s="1356" t="s">
        <v>3722</v>
      </c>
      <c r="P1295" s="1159"/>
      <c r="Q1295" s="1154"/>
      <c r="R1295" s="1154"/>
      <c r="S1295" s="3969"/>
      <c r="T1295" s="1154"/>
      <c r="U1295" s="1154"/>
    </row>
    <row r="1296" spans="1:21" s="836" customFormat="1">
      <c r="A1296" s="839">
        <v>1312</v>
      </c>
      <c r="B1296" s="1159"/>
      <c r="C1296" s="1324" t="s">
        <v>6249</v>
      </c>
      <c r="D1296" s="1160"/>
      <c r="E1296" s="1160"/>
      <c r="F1296" s="1160"/>
      <c r="G1296" s="1720" t="s">
        <v>7685</v>
      </c>
      <c r="H1296" s="1160"/>
      <c r="I1296" s="636" t="s">
        <v>5813</v>
      </c>
      <c r="J1296" s="668">
        <v>33</v>
      </c>
      <c r="K1296" s="668">
        <v>468</v>
      </c>
      <c r="L1296" s="1496">
        <v>850</v>
      </c>
      <c r="M1296" s="1159"/>
      <c r="N1296" s="1159"/>
      <c r="O1296" s="668" t="s">
        <v>3722</v>
      </c>
      <c r="P1296" s="1159"/>
      <c r="Q1296" s="1154"/>
      <c r="R1296" s="1154"/>
      <c r="S1296" s="3969"/>
      <c r="T1296" s="1154"/>
      <c r="U1296" s="1154"/>
    </row>
    <row r="1297" spans="1:21" s="836" customFormat="1" ht="31.5">
      <c r="A1297" s="839">
        <v>1313</v>
      </c>
      <c r="B1297" s="1159"/>
      <c r="C1297" s="1324" t="s">
        <v>6250</v>
      </c>
      <c r="D1297" s="1160"/>
      <c r="E1297" s="1160"/>
      <c r="F1297" s="1160"/>
      <c r="G1297" s="1720" t="s">
        <v>7685</v>
      </c>
      <c r="H1297" s="1160"/>
      <c r="I1297" s="636" t="s">
        <v>5813</v>
      </c>
      <c r="J1297" s="1356">
        <v>38</v>
      </c>
      <c r="K1297" s="1334" t="s">
        <v>5684</v>
      </c>
      <c r="L1297" s="1497">
        <v>3517</v>
      </c>
      <c r="M1297" s="1159"/>
      <c r="N1297" s="1159"/>
      <c r="O1297" s="1356" t="s">
        <v>3722</v>
      </c>
      <c r="P1297" s="1159"/>
      <c r="Q1297" s="1154"/>
      <c r="R1297" s="1154"/>
      <c r="S1297" s="3969"/>
      <c r="T1297" s="1154"/>
      <c r="U1297" s="1154"/>
    </row>
    <row r="1298" spans="1:21" s="836" customFormat="1">
      <c r="A1298" s="839">
        <v>1314</v>
      </c>
      <c r="B1298" s="1159"/>
      <c r="C1298" s="1324" t="s">
        <v>6251</v>
      </c>
      <c r="D1298" s="1160"/>
      <c r="E1298" s="1160"/>
      <c r="F1298" s="1160"/>
      <c r="G1298" s="1720" t="s">
        <v>7685</v>
      </c>
      <c r="H1298" s="1160"/>
      <c r="I1298" s="636" t="s">
        <v>5813</v>
      </c>
      <c r="J1298" s="1356">
        <v>37</v>
      </c>
      <c r="K1298" s="1356">
        <v>459</v>
      </c>
      <c r="L1298" s="1497">
        <v>3345</v>
      </c>
      <c r="M1298" s="1159"/>
      <c r="N1298" s="1159"/>
      <c r="O1298" s="1356" t="s">
        <v>3722</v>
      </c>
      <c r="P1298" s="1159"/>
      <c r="Q1298" s="1154"/>
      <c r="R1298" s="1154"/>
      <c r="S1298" s="3969"/>
      <c r="T1298" s="1154"/>
      <c r="U1298" s="1154"/>
    </row>
    <row r="1299" spans="1:21" s="836" customFormat="1" ht="31.5">
      <c r="A1299" s="839">
        <v>1315</v>
      </c>
      <c r="B1299" s="1159"/>
      <c r="C1299" s="1324" t="s">
        <v>6252</v>
      </c>
      <c r="D1299" s="1160"/>
      <c r="E1299" s="1160"/>
      <c r="F1299" s="1160"/>
      <c r="G1299" s="1720" t="s">
        <v>7685</v>
      </c>
      <c r="H1299" s="1160"/>
      <c r="I1299" s="636" t="s">
        <v>5813</v>
      </c>
      <c r="J1299" s="1356">
        <v>33</v>
      </c>
      <c r="K1299" s="1334" t="s">
        <v>5685</v>
      </c>
      <c r="L1299" s="1497">
        <v>6176</v>
      </c>
      <c r="M1299" s="1159"/>
      <c r="N1299" s="1159"/>
      <c r="O1299" s="1356" t="s">
        <v>3722</v>
      </c>
      <c r="P1299" s="1159"/>
      <c r="Q1299" s="1154"/>
      <c r="R1299" s="1154"/>
      <c r="S1299" s="3969"/>
      <c r="T1299" s="1154"/>
      <c r="U1299" s="1154"/>
    </row>
    <row r="1300" spans="1:21" s="836" customFormat="1" ht="31.5">
      <c r="A1300" s="839">
        <v>1316</v>
      </c>
      <c r="B1300" s="1159"/>
      <c r="C1300" s="1324" t="s">
        <v>5834</v>
      </c>
      <c r="D1300" s="1160"/>
      <c r="E1300" s="1160"/>
      <c r="F1300" s="1160"/>
      <c r="G1300" s="1720" t="s">
        <v>7685</v>
      </c>
      <c r="H1300" s="1160"/>
      <c r="I1300" s="636" t="s">
        <v>5813</v>
      </c>
      <c r="J1300" s="1356" t="s">
        <v>5687</v>
      </c>
      <c r="K1300" s="1334" t="s">
        <v>5686</v>
      </c>
      <c r="L1300" s="1497">
        <v>5554</v>
      </c>
      <c r="M1300" s="1159"/>
      <c r="N1300" s="1159"/>
      <c r="O1300" s="1356" t="s">
        <v>3722</v>
      </c>
      <c r="P1300" s="1159"/>
      <c r="Q1300" s="1154"/>
      <c r="R1300" s="1154"/>
      <c r="S1300" s="3969"/>
      <c r="T1300" s="1154"/>
      <c r="U1300" s="1154"/>
    </row>
    <row r="1301" spans="1:21" s="836" customFormat="1">
      <c r="A1301" s="839">
        <v>1317</v>
      </c>
      <c r="B1301" s="1159"/>
      <c r="C1301" s="1324" t="s">
        <v>6253</v>
      </c>
      <c r="D1301" s="1160"/>
      <c r="E1301" s="1160"/>
      <c r="F1301" s="1160"/>
      <c r="G1301" s="1720" t="s">
        <v>7685</v>
      </c>
      <c r="H1301" s="1160"/>
      <c r="I1301" s="636" t="s">
        <v>5813</v>
      </c>
      <c r="J1301" s="668">
        <v>34</v>
      </c>
      <c r="K1301" s="668" t="s">
        <v>5688</v>
      </c>
      <c r="L1301" s="1496">
        <v>4895</v>
      </c>
      <c r="M1301" s="1159"/>
      <c r="N1301" s="1159"/>
      <c r="O1301" s="668" t="s">
        <v>3722</v>
      </c>
      <c r="P1301" s="1159"/>
      <c r="Q1301" s="1154"/>
      <c r="R1301" s="1154"/>
      <c r="S1301" s="3969"/>
      <c r="T1301" s="1154"/>
      <c r="U1301" s="1154"/>
    </row>
    <row r="1302" spans="1:21" s="836" customFormat="1">
      <c r="A1302" s="839">
        <v>1318</v>
      </c>
      <c r="B1302" s="1159"/>
      <c r="C1302" s="1324" t="s">
        <v>6254</v>
      </c>
      <c r="D1302" s="1160"/>
      <c r="E1302" s="1160"/>
      <c r="F1302" s="1160"/>
      <c r="G1302" s="1720" t="s">
        <v>7685</v>
      </c>
      <c r="H1302" s="1160"/>
      <c r="I1302" s="636" t="s">
        <v>5813</v>
      </c>
      <c r="J1302" s="668">
        <v>34</v>
      </c>
      <c r="K1302" s="668" t="s">
        <v>5689</v>
      </c>
      <c r="L1302" s="1496">
        <v>2133</v>
      </c>
      <c r="M1302" s="1159"/>
      <c r="N1302" s="1159"/>
      <c r="O1302" s="668" t="s">
        <v>3722</v>
      </c>
      <c r="P1302" s="1159"/>
      <c r="Q1302" s="1154"/>
      <c r="R1302" s="1154"/>
      <c r="S1302" s="3969"/>
      <c r="T1302" s="1154"/>
      <c r="U1302" s="1154"/>
    </row>
    <row r="1303" spans="1:21" s="836" customFormat="1">
      <c r="A1303" s="839">
        <v>1319</v>
      </c>
      <c r="B1303" s="1159"/>
      <c r="C1303" s="1324" t="s">
        <v>6255</v>
      </c>
      <c r="D1303" s="1160"/>
      <c r="E1303" s="1160"/>
      <c r="F1303" s="1160"/>
      <c r="G1303" s="1720" t="s">
        <v>7685</v>
      </c>
      <c r="H1303" s="1160"/>
      <c r="I1303" s="636" t="s">
        <v>5813</v>
      </c>
      <c r="J1303" s="1356">
        <v>33</v>
      </c>
      <c r="K1303" s="1356">
        <v>475</v>
      </c>
      <c r="L1303" s="1497">
        <v>712</v>
      </c>
      <c r="M1303" s="1159"/>
      <c r="N1303" s="1159"/>
      <c r="O1303" s="1356" t="s">
        <v>3722</v>
      </c>
      <c r="P1303" s="1159"/>
      <c r="Q1303" s="1154"/>
      <c r="R1303" s="1154"/>
      <c r="S1303" s="3969"/>
      <c r="T1303" s="1154"/>
      <c r="U1303" s="1154"/>
    </row>
    <row r="1304" spans="1:21" s="836" customFormat="1" ht="31.5">
      <c r="A1304" s="839">
        <v>1320</v>
      </c>
      <c r="B1304" s="1159"/>
      <c r="C1304" s="1324" t="s">
        <v>6256</v>
      </c>
      <c r="D1304" s="1160"/>
      <c r="E1304" s="1160"/>
      <c r="F1304" s="1160"/>
      <c r="G1304" s="1720" t="s">
        <v>7685</v>
      </c>
      <c r="H1304" s="1160"/>
      <c r="I1304" s="636" t="s">
        <v>5813</v>
      </c>
      <c r="J1304" s="668">
        <v>33</v>
      </c>
      <c r="K1304" s="636" t="s">
        <v>5690</v>
      </c>
      <c r="L1304" s="1496">
        <v>2307</v>
      </c>
      <c r="M1304" s="1159"/>
      <c r="N1304" s="1159"/>
      <c r="O1304" s="668" t="s">
        <v>3722</v>
      </c>
      <c r="P1304" s="1159"/>
      <c r="Q1304" s="1154"/>
      <c r="R1304" s="1154"/>
      <c r="S1304" s="3969"/>
      <c r="T1304" s="1154"/>
      <c r="U1304" s="1154"/>
    </row>
    <row r="1305" spans="1:21" s="836" customFormat="1" ht="47.25">
      <c r="A1305" s="839">
        <v>1321</v>
      </c>
      <c r="B1305" s="1159"/>
      <c r="C1305" s="1324" t="s">
        <v>6257</v>
      </c>
      <c r="D1305" s="1160"/>
      <c r="E1305" s="1160"/>
      <c r="F1305" s="1160"/>
      <c r="G1305" s="1720" t="s">
        <v>7685</v>
      </c>
      <c r="H1305" s="1160"/>
      <c r="I1305" s="636" t="s">
        <v>5813</v>
      </c>
      <c r="J1305" s="668">
        <v>33</v>
      </c>
      <c r="K1305" s="636" t="s">
        <v>5691</v>
      </c>
      <c r="L1305" s="1496">
        <v>5669</v>
      </c>
      <c r="M1305" s="1159"/>
      <c r="N1305" s="1159"/>
      <c r="O1305" s="668" t="s">
        <v>3722</v>
      </c>
      <c r="P1305" s="1159"/>
      <c r="Q1305" s="1154"/>
      <c r="R1305" s="1154"/>
      <c r="S1305" s="3969"/>
      <c r="T1305" s="1154"/>
      <c r="U1305" s="1154"/>
    </row>
    <row r="1306" spans="1:21" s="836" customFormat="1">
      <c r="A1306" s="839">
        <v>1322</v>
      </c>
      <c r="B1306" s="1159"/>
      <c r="C1306" s="1324" t="s">
        <v>6258</v>
      </c>
      <c r="D1306" s="1160"/>
      <c r="E1306" s="1160"/>
      <c r="F1306" s="1160"/>
      <c r="G1306" s="1720" t="s">
        <v>7685</v>
      </c>
      <c r="H1306" s="1160"/>
      <c r="I1306" s="636" t="s">
        <v>5813</v>
      </c>
      <c r="J1306" s="668">
        <v>33</v>
      </c>
      <c r="K1306" s="668" t="s">
        <v>5692</v>
      </c>
      <c r="L1306" s="1496">
        <f>2089+936</f>
        <v>3025</v>
      </c>
      <c r="M1306" s="1159"/>
      <c r="N1306" s="1159"/>
      <c r="O1306" s="668" t="s">
        <v>3722</v>
      </c>
      <c r="P1306" s="1159"/>
      <c r="Q1306" s="1154"/>
      <c r="R1306" s="1154"/>
      <c r="S1306" s="3969"/>
      <c r="T1306" s="1154"/>
      <c r="U1306" s="1154"/>
    </row>
    <row r="1307" spans="1:21" s="836" customFormat="1">
      <c r="A1307" s="839">
        <v>1323</v>
      </c>
      <c r="B1307" s="1159"/>
      <c r="C1307" s="1324" t="s">
        <v>6259</v>
      </c>
      <c r="D1307" s="1160"/>
      <c r="E1307" s="1160"/>
      <c r="F1307" s="1160"/>
      <c r="G1307" s="1720" t="s">
        <v>7685</v>
      </c>
      <c r="H1307" s="1160"/>
      <c r="I1307" s="636" t="s">
        <v>5813</v>
      </c>
      <c r="J1307" s="668">
        <v>37</v>
      </c>
      <c r="K1307" s="668" t="s">
        <v>5693</v>
      </c>
      <c r="L1307" s="1496">
        <v>5375</v>
      </c>
      <c r="M1307" s="1159"/>
      <c r="N1307" s="1159"/>
      <c r="O1307" s="668" t="s">
        <v>3722</v>
      </c>
      <c r="P1307" s="1159"/>
      <c r="Q1307" s="1154"/>
      <c r="R1307" s="1154"/>
      <c r="S1307" s="3969"/>
      <c r="T1307" s="1154"/>
      <c r="U1307" s="1154"/>
    </row>
    <row r="1308" spans="1:21" s="836" customFormat="1">
      <c r="A1308" s="839">
        <v>1324</v>
      </c>
      <c r="B1308" s="1159"/>
      <c r="C1308" s="1324" t="s">
        <v>6260</v>
      </c>
      <c r="D1308" s="1160"/>
      <c r="E1308" s="1160"/>
      <c r="F1308" s="1160"/>
      <c r="G1308" s="1720" t="s">
        <v>7685</v>
      </c>
      <c r="H1308" s="1160"/>
      <c r="I1308" s="636" t="s">
        <v>5813</v>
      </c>
      <c r="J1308" s="1356">
        <v>34</v>
      </c>
      <c r="K1308" s="1356" t="s">
        <v>5694</v>
      </c>
      <c r="L1308" s="1497">
        <v>4618</v>
      </c>
      <c r="M1308" s="1159"/>
      <c r="N1308" s="1159"/>
      <c r="O1308" s="1356" t="s">
        <v>3722</v>
      </c>
      <c r="P1308" s="1159"/>
      <c r="Q1308" s="1154"/>
      <c r="R1308" s="1154"/>
      <c r="S1308" s="3969"/>
      <c r="T1308" s="1154"/>
      <c r="U1308" s="1154"/>
    </row>
    <row r="1309" spans="1:21" s="836" customFormat="1">
      <c r="A1309" s="839">
        <v>1325</v>
      </c>
      <c r="B1309" s="1159"/>
      <c r="C1309" s="1324" t="s">
        <v>6261</v>
      </c>
      <c r="D1309" s="1160"/>
      <c r="E1309" s="1160"/>
      <c r="F1309" s="1160"/>
      <c r="G1309" s="1720" t="s">
        <v>7685</v>
      </c>
      <c r="H1309" s="1160"/>
      <c r="I1309" s="636" t="s">
        <v>5813</v>
      </c>
      <c r="J1309" s="668">
        <v>34</v>
      </c>
      <c r="K1309" s="668" t="s">
        <v>5695</v>
      </c>
      <c r="L1309" s="1496">
        <v>3078</v>
      </c>
      <c r="M1309" s="1159"/>
      <c r="N1309" s="1159"/>
      <c r="O1309" s="668" t="s">
        <v>3722</v>
      </c>
      <c r="P1309" s="1159"/>
      <c r="Q1309" s="1154"/>
      <c r="R1309" s="1154"/>
      <c r="S1309" s="3969"/>
      <c r="T1309" s="1154"/>
      <c r="U1309" s="1154"/>
    </row>
    <row r="1310" spans="1:21" s="836" customFormat="1">
      <c r="A1310" s="839">
        <v>1326</v>
      </c>
      <c r="B1310" s="1159"/>
      <c r="C1310" s="1324" t="s">
        <v>6262</v>
      </c>
      <c r="D1310" s="1160"/>
      <c r="E1310" s="1160"/>
      <c r="F1310" s="1160"/>
      <c r="G1310" s="1720" t="s">
        <v>7685</v>
      </c>
      <c r="H1310" s="1160"/>
      <c r="I1310" s="636" t="s">
        <v>5813</v>
      </c>
      <c r="J1310" s="1356">
        <v>37</v>
      </c>
      <c r="K1310" s="1356" t="s">
        <v>5696</v>
      </c>
      <c r="L1310" s="1497">
        <v>2423</v>
      </c>
      <c r="M1310" s="1159"/>
      <c r="N1310" s="1159"/>
      <c r="O1310" s="1356" t="s">
        <v>3722</v>
      </c>
      <c r="P1310" s="1159"/>
      <c r="Q1310" s="1154"/>
      <c r="R1310" s="1154"/>
      <c r="S1310" s="3969"/>
      <c r="T1310" s="1154"/>
      <c r="U1310" s="1154"/>
    </row>
    <row r="1311" spans="1:21" s="836" customFormat="1">
      <c r="A1311" s="839">
        <v>1327</v>
      </c>
      <c r="B1311" s="1159"/>
      <c r="C1311" s="1324" t="s">
        <v>6263</v>
      </c>
      <c r="D1311" s="1160"/>
      <c r="E1311" s="1160"/>
      <c r="F1311" s="1160"/>
      <c r="G1311" s="1720" t="s">
        <v>7685</v>
      </c>
      <c r="H1311" s="1160"/>
      <c r="I1311" s="636" t="s">
        <v>5813</v>
      </c>
      <c r="J1311" s="1356">
        <v>34</v>
      </c>
      <c r="K1311" s="1356" t="s">
        <v>5697</v>
      </c>
      <c r="L1311" s="1497">
        <v>2870</v>
      </c>
      <c r="M1311" s="1159"/>
      <c r="N1311" s="1159"/>
      <c r="O1311" s="1356" t="s">
        <v>3722</v>
      </c>
      <c r="P1311" s="1159"/>
      <c r="Q1311" s="1154"/>
      <c r="R1311" s="1154"/>
      <c r="S1311" s="3969"/>
      <c r="T1311" s="1154"/>
      <c r="U1311" s="1154"/>
    </row>
    <row r="1312" spans="1:21" s="836" customFormat="1">
      <c r="A1312" s="839">
        <v>1328</v>
      </c>
      <c r="B1312" s="1159"/>
      <c r="C1312" s="1324" t="s">
        <v>6264</v>
      </c>
      <c r="D1312" s="1160"/>
      <c r="E1312" s="1160"/>
      <c r="F1312" s="1160"/>
      <c r="G1312" s="1720" t="s">
        <v>7685</v>
      </c>
      <c r="H1312" s="1160"/>
      <c r="I1312" s="636" t="s">
        <v>5813</v>
      </c>
      <c r="J1312" s="668">
        <v>34</v>
      </c>
      <c r="K1312" s="668">
        <v>375</v>
      </c>
      <c r="L1312" s="1496">
        <v>566</v>
      </c>
      <c r="M1312" s="1159"/>
      <c r="N1312" s="1159"/>
      <c r="O1312" s="668" t="s">
        <v>3722</v>
      </c>
      <c r="P1312" s="1159"/>
      <c r="Q1312" s="1154"/>
      <c r="R1312" s="1154"/>
      <c r="S1312" s="3969"/>
      <c r="T1312" s="1154"/>
      <c r="U1312" s="1154"/>
    </row>
    <row r="1313" spans="1:21" s="836" customFormat="1">
      <c r="A1313" s="839">
        <v>1329</v>
      </c>
      <c r="B1313" s="1159"/>
      <c r="C1313" s="1324" t="s">
        <v>6265</v>
      </c>
      <c r="D1313" s="1160"/>
      <c r="E1313" s="1160"/>
      <c r="F1313" s="1160"/>
      <c r="G1313" s="1720" t="s">
        <v>7685</v>
      </c>
      <c r="H1313" s="1160"/>
      <c r="I1313" s="636" t="s">
        <v>5813</v>
      </c>
      <c r="J1313" s="668">
        <v>33</v>
      </c>
      <c r="K1313" s="668" t="s">
        <v>5698</v>
      </c>
      <c r="L1313" s="1496">
        <v>1700</v>
      </c>
      <c r="M1313" s="1159"/>
      <c r="N1313" s="1159"/>
      <c r="O1313" s="668" t="s">
        <v>3722</v>
      </c>
      <c r="P1313" s="1159"/>
      <c r="Q1313" s="1154"/>
      <c r="R1313" s="1154"/>
      <c r="S1313" s="3969"/>
      <c r="T1313" s="1154"/>
      <c r="U1313" s="1154"/>
    </row>
    <row r="1314" spans="1:21" s="836" customFormat="1">
      <c r="A1314" s="839">
        <v>1330</v>
      </c>
      <c r="B1314" s="1159"/>
      <c r="C1314" s="1324" t="s">
        <v>6266</v>
      </c>
      <c r="D1314" s="1160"/>
      <c r="E1314" s="1160"/>
      <c r="F1314" s="1160"/>
      <c r="G1314" s="1720" t="s">
        <v>7685</v>
      </c>
      <c r="H1314" s="1160"/>
      <c r="I1314" s="636" t="s">
        <v>5813</v>
      </c>
      <c r="J1314" s="668">
        <v>37</v>
      </c>
      <c r="K1314" s="668">
        <v>494</v>
      </c>
      <c r="L1314" s="1496">
        <v>2435</v>
      </c>
      <c r="M1314" s="1159"/>
      <c r="N1314" s="1159"/>
      <c r="O1314" s="668" t="s">
        <v>3722</v>
      </c>
      <c r="P1314" s="1159"/>
      <c r="Q1314" s="1154"/>
      <c r="R1314" s="1154"/>
      <c r="S1314" s="3969"/>
      <c r="T1314" s="1154"/>
      <c r="U1314" s="1154"/>
    </row>
    <row r="1315" spans="1:21" s="836" customFormat="1">
      <c r="A1315" s="839">
        <v>1331</v>
      </c>
      <c r="B1315" s="1159"/>
      <c r="C1315" s="1324" t="s">
        <v>6267</v>
      </c>
      <c r="D1315" s="1160"/>
      <c r="E1315" s="1160"/>
      <c r="F1315" s="1160"/>
      <c r="G1315" s="1720" t="s">
        <v>7685</v>
      </c>
      <c r="H1315" s="1160"/>
      <c r="I1315" s="636" t="s">
        <v>5813</v>
      </c>
      <c r="J1315" s="668" t="s">
        <v>5700</v>
      </c>
      <c r="K1315" s="668" t="s">
        <v>5699</v>
      </c>
      <c r="L1315" s="1496">
        <v>3628</v>
      </c>
      <c r="M1315" s="1159"/>
      <c r="N1315" s="1159"/>
      <c r="O1315" s="668" t="s">
        <v>3722</v>
      </c>
      <c r="P1315" s="1159"/>
      <c r="Q1315" s="1154"/>
      <c r="R1315" s="1154"/>
      <c r="S1315" s="3969" t="s">
        <v>5678</v>
      </c>
      <c r="T1315" s="1154"/>
      <c r="U1315" s="1154"/>
    </row>
    <row r="1316" spans="1:21" s="836" customFormat="1">
      <c r="A1316" s="839">
        <v>1332</v>
      </c>
      <c r="B1316" s="1159"/>
      <c r="C1316" s="1324" t="s">
        <v>6268</v>
      </c>
      <c r="D1316" s="1160"/>
      <c r="E1316" s="1160"/>
      <c r="F1316" s="1160"/>
      <c r="G1316" s="1720" t="s">
        <v>7685</v>
      </c>
      <c r="H1316" s="1160"/>
      <c r="I1316" s="636" t="s">
        <v>5813</v>
      </c>
      <c r="J1316" s="668">
        <v>37</v>
      </c>
      <c r="K1316" s="668">
        <v>467</v>
      </c>
      <c r="L1316" s="1496">
        <v>3091</v>
      </c>
      <c r="M1316" s="1159"/>
      <c r="N1316" s="1159"/>
      <c r="O1316" s="668" t="s">
        <v>3722</v>
      </c>
      <c r="P1316" s="1159"/>
      <c r="Q1316" s="1154"/>
      <c r="R1316" s="1154"/>
      <c r="S1316" s="3969"/>
      <c r="T1316" s="1154"/>
      <c r="U1316" s="1154"/>
    </row>
    <row r="1317" spans="1:21" s="836" customFormat="1">
      <c r="A1317" s="839">
        <v>1333</v>
      </c>
      <c r="B1317" s="1159"/>
      <c r="C1317" s="1324" t="s">
        <v>6269</v>
      </c>
      <c r="D1317" s="1160"/>
      <c r="E1317" s="1160"/>
      <c r="F1317" s="1160"/>
      <c r="G1317" s="1720" t="s">
        <v>7685</v>
      </c>
      <c r="H1317" s="1160"/>
      <c r="I1317" s="636" t="s">
        <v>5813</v>
      </c>
      <c r="J1317" s="1356">
        <v>37</v>
      </c>
      <c r="K1317" s="1356" t="s">
        <v>5701</v>
      </c>
      <c r="L1317" s="1497">
        <f>1285+4172</f>
        <v>5457</v>
      </c>
      <c r="M1317" s="1159"/>
      <c r="N1317" s="1159"/>
      <c r="O1317" s="1356" t="s">
        <v>3722</v>
      </c>
      <c r="P1317" s="1159"/>
      <c r="Q1317" s="1154"/>
      <c r="R1317" s="1154"/>
      <c r="S1317" s="3969"/>
      <c r="T1317" s="1154"/>
      <c r="U1317" s="1154"/>
    </row>
    <row r="1318" spans="1:21" s="836" customFormat="1">
      <c r="A1318" s="839">
        <v>1334</v>
      </c>
      <c r="B1318" s="1159"/>
      <c r="C1318" s="1324" t="s">
        <v>6270</v>
      </c>
      <c r="D1318" s="1160"/>
      <c r="E1318" s="1160"/>
      <c r="F1318" s="1160"/>
      <c r="G1318" s="1720" t="s">
        <v>7685</v>
      </c>
      <c r="H1318" s="1160"/>
      <c r="I1318" s="636" t="s">
        <v>5813</v>
      </c>
      <c r="J1318" s="668">
        <v>38</v>
      </c>
      <c r="K1318" s="668">
        <v>165</v>
      </c>
      <c r="L1318" s="1496">
        <v>2650</v>
      </c>
      <c r="M1318" s="1159"/>
      <c r="N1318" s="1159"/>
      <c r="O1318" s="668" t="s">
        <v>3722</v>
      </c>
      <c r="P1318" s="1159"/>
      <c r="Q1318" s="1154"/>
      <c r="R1318" s="1154"/>
      <c r="S1318" s="3969"/>
      <c r="T1318" s="1154"/>
      <c r="U1318" s="1154"/>
    </row>
    <row r="1319" spans="1:21" s="836" customFormat="1">
      <c r="A1319" s="839">
        <v>1335</v>
      </c>
      <c r="B1319" s="1159"/>
      <c r="C1319" s="1324" t="s">
        <v>6271</v>
      </c>
      <c r="D1319" s="1160"/>
      <c r="E1319" s="1160"/>
      <c r="F1319" s="1160"/>
      <c r="G1319" s="1720" t="s">
        <v>7685</v>
      </c>
      <c r="H1319" s="1160"/>
      <c r="I1319" s="636" t="s">
        <v>5813</v>
      </c>
      <c r="J1319" s="668">
        <v>38</v>
      </c>
      <c r="K1319" s="668">
        <v>187</v>
      </c>
      <c r="L1319" s="1496">
        <v>819</v>
      </c>
      <c r="M1319" s="1159"/>
      <c r="N1319" s="1159"/>
      <c r="O1319" s="668" t="s">
        <v>3722</v>
      </c>
      <c r="P1319" s="1159"/>
      <c r="Q1319" s="1154"/>
      <c r="R1319" s="1154"/>
      <c r="S1319" s="3969"/>
      <c r="T1319" s="1154"/>
      <c r="U1319" s="1154"/>
    </row>
    <row r="1320" spans="1:21" s="836" customFormat="1">
      <c r="A1320" s="839">
        <v>1336</v>
      </c>
      <c r="B1320" s="1159"/>
      <c r="C1320" s="1324" t="s">
        <v>6272</v>
      </c>
      <c r="D1320" s="1160"/>
      <c r="E1320" s="1160"/>
      <c r="F1320" s="1160"/>
      <c r="G1320" s="1720" t="s">
        <v>7685</v>
      </c>
      <c r="H1320" s="1160"/>
      <c r="I1320" s="636" t="s">
        <v>5813</v>
      </c>
      <c r="J1320" s="668">
        <v>37</v>
      </c>
      <c r="K1320" s="668">
        <v>380</v>
      </c>
      <c r="L1320" s="1496">
        <v>2399</v>
      </c>
      <c r="M1320" s="1159"/>
      <c r="N1320" s="1159"/>
      <c r="O1320" s="668" t="s">
        <v>3722</v>
      </c>
      <c r="P1320" s="1159"/>
      <c r="Q1320" s="1154"/>
      <c r="R1320" s="1154"/>
      <c r="S1320" s="3969"/>
      <c r="T1320" s="1154"/>
      <c r="U1320" s="1154"/>
    </row>
    <row r="1321" spans="1:21" s="836" customFormat="1">
      <c r="A1321" s="839">
        <v>1337</v>
      </c>
      <c r="B1321" s="1159"/>
      <c r="C1321" s="1324" t="s">
        <v>6273</v>
      </c>
      <c r="D1321" s="1160"/>
      <c r="E1321" s="1160"/>
      <c r="F1321" s="1160"/>
      <c r="G1321" s="1720" t="s">
        <v>7685</v>
      </c>
      <c r="H1321" s="1160"/>
      <c r="I1321" s="636" t="s">
        <v>5813</v>
      </c>
      <c r="J1321" s="668">
        <v>38</v>
      </c>
      <c r="K1321" s="668">
        <v>155</v>
      </c>
      <c r="L1321" s="1496">
        <v>750</v>
      </c>
      <c r="M1321" s="1159"/>
      <c r="N1321" s="1159"/>
      <c r="O1321" s="668" t="s">
        <v>3722</v>
      </c>
      <c r="P1321" s="1159"/>
      <c r="Q1321" s="1154"/>
      <c r="R1321" s="1154"/>
      <c r="S1321" s="3969"/>
      <c r="T1321" s="1154"/>
      <c r="U1321" s="1154"/>
    </row>
    <row r="1322" spans="1:21" s="836" customFormat="1">
      <c r="A1322" s="839">
        <v>1338</v>
      </c>
      <c r="B1322" s="1159"/>
      <c r="C1322" s="1324" t="s">
        <v>6274</v>
      </c>
      <c r="D1322" s="1160"/>
      <c r="E1322" s="1160"/>
      <c r="F1322" s="1160"/>
      <c r="G1322" s="1720" t="s">
        <v>7685</v>
      </c>
      <c r="H1322" s="1160"/>
      <c r="I1322" s="636" t="s">
        <v>5813</v>
      </c>
      <c r="J1322" s="1356">
        <v>33</v>
      </c>
      <c r="K1322" s="1356">
        <v>530</v>
      </c>
      <c r="L1322" s="1497">
        <v>2605</v>
      </c>
      <c r="M1322" s="1159"/>
      <c r="N1322" s="1159"/>
      <c r="O1322" s="1356" t="s">
        <v>3722</v>
      </c>
      <c r="P1322" s="1159"/>
      <c r="Q1322" s="1154"/>
      <c r="R1322" s="1154"/>
      <c r="S1322" s="3969"/>
      <c r="T1322" s="1154"/>
      <c r="U1322" s="1154"/>
    </row>
    <row r="1323" spans="1:21" s="836" customFormat="1" ht="31.5">
      <c r="A1323" s="839">
        <v>1339</v>
      </c>
      <c r="B1323" s="1159"/>
      <c r="C1323" s="1324" t="s">
        <v>6275</v>
      </c>
      <c r="D1323" s="1160"/>
      <c r="E1323" s="1160"/>
      <c r="F1323" s="1160"/>
      <c r="G1323" s="1720" t="s">
        <v>7685</v>
      </c>
      <c r="H1323" s="1160"/>
      <c r="I1323" s="636" t="s">
        <v>5813</v>
      </c>
      <c r="J1323" s="668">
        <v>34</v>
      </c>
      <c r="K1323" s="636" t="s">
        <v>5702</v>
      </c>
      <c r="L1323" s="1496">
        <v>5996</v>
      </c>
      <c r="M1323" s="1159"/>
      <c r="N1323" s="1159"/>
      <c r="O1323" s="668" t="s">
        <v>3722</v>
      </c>
      <c r="P1323" s="1159"/>
      <c r="Q1323" s="1154"/>
      <c r="R1323" s="1154"/>
      <c r="S1323" s="3969"/>
      <c r="T1323" s="1154"/>
      <c r="U1323" s="1154"/>
    </row>
    <row r="1324" spans="1:21" s="836" customFormat="1">
      <c r="A1324" s="839">
        <v>1340</v>
      </c>
      <c r="B1324" s="1159"/>
      <c r="C1324" s="1324" t="s">
        <v>6276</v>
      </c>
      <c r="D1324" s="1160"/>
      <c r="E1324" s="1160"/>
      <c r="F1324" s="1160"/>
      <c r="G1324" s="1720" t="s">
        <v>7685</v>
      </c>
      <c r="H1324" s="1160"/>
      <c r="I1324" s="636" t="s">
        <v>5813</v>
      </c>
      <c r="J1324" s="668">
        <v>37</v>
      </c>
      <c r="K1324" s="668">
        <v>473</v>
      </c>
      <c r="L1324" s="1496">
        <v>4002</v>
      </c>
      <c r="M1324" s="1159"/>
      <c r="N1324" s="1159"/>
      <c r="O1324" s="668" t="s">
        <v>3722</v>
      </c>
      <c r="P1324" s="1159"/>
      <c r="Q1324" s="1154"/>
      <c r="R1324" s="1154"/>
      <c r="S1324" s="3969"/>
      <c r="T1324" s="1154"/>
      <c r="U1324" s="1154"/>
    </row>
    <row r="1325" spans="1:21" s="836" customFormat="1">
      <c r="A1325" s="839">
        <v>1341</v>
      </c>
      <c r="B1325" s="1159"/>
      <c r="C1325" s="1324" t="s">
        <v>6277</v>
      </c>
      <c r="D1325" s="1160"/>
      <c r="E1325" s="1160"/>
      <c r="F1325" s="1160"/>
      <c r="G1325" s="1720" t="s">
        <v>7685</v>
      </c>
      <c r="H1325" s="1160"/>
      <c r="I1325" s="636" t="s">
        <v>5813</v>
      </c>
      <c r="J1325" s="668">
        <v>34</v>
      </c>
      <c r="K1325" s="668">
        <v>589</v>
      </c>
      <c r="L1325" s="1496">
        <v>2472</v>
      </c>
      <c r="M1325" s="1159"/>
      <c r="N1325" s="1159"/>
      <c r="O1325" s="668" t="s">
        <v>3722</v>
      </c>
      <c r="P1325" s="1159"/>
      <c r="Q1325" s="1154"/>
      <c r="R1325" s="1154"/>
      <c r="S1325" s="3969"/>
      <c r="T1325" s="1154"/>
      <c r="U1325" s="1154"/>
    </row>
    <row r="1326" spans="1:21" s="836" customFormat="1">
      <c r="A1326" s="839">
        <v>1342</v>
      </c>
      <c r="B1326" s="1159"/>
      <c r="C1326" s="1324" t="s">
        <v>6278</v>
      </c>
      <c r="D1326" s="1160"/>
      <c r="E1326" s="1160"/>
      <c r="F1326" s="1160"/>
      <c r="G1326" s="1720" t="s">
        <v>7685</v>
      </c>
      <c r="H1326" s="1160"/>
      <c r="I1326" s="636" t="s">
        <v>5813</v>
      </c>
      <c r="J1326" s="668">
        <v>38</v>
      </c>
      <c r="K1326" s="668">
        <v>100</v>
      </c>
      <c r="L1326" s="1496">
        <v>674</v>
      </c>
      <c r="M1326" s="1159"/>
      <c r="N1326" s="1159"/>
      <c r="O1326" s="668" t="s">
        <v>3722</v>
      </c>
      <c r="P1326" s="1159"/>
      <c r="Q1326" s="1154"/>
      <c r="R1326" s="1154"/>
      <c r="S1326" s="3969"/>
      <c r="T1326" s="1154"/>
      <c r="U1326" s="1154"/>
    </row>
    <row r="1327" spans="1:21" s="836" customFormat="1">
      <c r="A1327" s="839">
        <v>1343</v>
      </c>
      <c r="B1327" s="1159"/>
      <c r="C1327" s="1324" t="s">
        <v>6279</v>
      </c>
      <c r="D1327" s="1160"/>
      <c r="E1327" s="1160"/>
      <c r="F1327" s="1160"/>
      <c r="G1327" s="1720" t="s">
        <v>7685</v>
      </c>
      <c r="H1327" s="1160"/>
      <c r="I1327" s="636" t="s">
        <v>5813</v>
      </c>
      <c r="J1327" s="668">
        <v>37</v>
      </c>
      <c r="K1327" s="668">
        <v>466</v>
      </c>
      <c r="L1327" s="1496">
        <v>2810</v>
      </c>
      <c r="M1327" s="1159"/>
      <c r="N1327" s="1159"/>
      <c r="O1327" s="668" t="s">
        <v>3722</v>
      </c>
      <c r="P1327" s="1159"/>
      <c r="Q1327" s="1154"/>
      <c r="R1327" s="1154"/>
      <c r="S1327" s="3969"/>
      <c r="T1327" s="1154"/>
      <c r="U1327" s="1154"/>
    </row>
    <row r="1328" spans="1:21" s="836" customFormat="1">
      <c r="A1328" s="839">
        <v>1344</v>
      </c>
      <c r="B1328" s="1159"/>
      <c r="C1328" s="1324" t="s">
        <v>6280</v>
      </c>
      <c r="D1328" s="1160"/>
      <c r="E1328" s="1160"/>
      <c r="F1328" s="1160"/>
      <c r="G1328" s="1720" t="s">
        <v>7685</v>
      </c>
      <c r="H1328" s="1160"/>
      <c r="I1328" s="636" t="s">
        <v>5813</v>
      </c>
      <c r="J1328" s="668">
        <v>33</v>
      </c>
      <c r="K1328" s="668" t="s">
        <v>5703</v>
      </c>
      <c r="L1328" s="1496">
        <v>2271</v>
      </c>
      <c r="M1328" s="1159"/>
      <c r="N1328" s="1159"/>
      <c r="O1328" s="668" t="s">
        <v>3722</v>
      </c>
      <c r="P1328" s="1159"/>
      <c r="Q1328" s="1154"/>
      <c r="R1328" s="1154"/>
      <c r="S1328" s="3969"/>
      <c r="T1328" s="1154"/>
      <c r="U1328" s="1154"/>
    </row>
    <row r="1329" spans="1:21" s="836" customFormat="1">
      <c r="A1329" s="839">
        <v>1345</v>
      </c>
      <c r="B1329" s="1159"/>
      <c r="C1329" s="1324" t="s">
        <v>6281</v>
      </c>
      <c r="D1329" s="1160"/>
      <c r="E1329" s="1160"/>
      <c r="F1329" s="1160"/>
      <c r="G1329" s="1720" t="s">
        <v>7685</v>
      </c>
      <c r="H1329" s="1160"/>
      <c r="I1329" s="636" t="s">
        <v>5813</v>
      </c>
      <c r="J1329" s="1356">
        <v>37</v>
      </c>
      <c r="K1329" s="1356" t="s">
        <v>5704</v>
      </c>
      <c r="L1329" s="1497">
        <f>3321+3830</f>
        <v>7151</v>
      </c>
      <c r="M1329" s="1159"/>
      <c r="N1329" s="1159"/>
      <c r="O1329" s="1356" t="s">
        <v>3722</v>
      </c>
      <c r="P1329" s="1159"/>
      <c r="Q1329" s="1154"/>
      <c r="R1329" s="1154"/>
      <c r="S1329" s="3969" t="s">
        <v>5678</v>
      </c>
      <c r="T1329" s="1154"/>
      <c r="U1329" s="1154"/>
    </row>
    <row r="1330" spans="1:21" s="836" customFormat="1" ht="31.5">
      <c r="A1330" s="839">
        <v>1346</v>
      </c>
      <c r="B1330" s="1159"/>
      <c r="C1330" s="1324" t="s">
        <v>6282</v>
      </c>
      <c r="D1330" s="1160"/>
      <c r="E1330" s="1160"/>
      <c r="F1330" s="1160"/>
      <c r="G1330" s="1720" t="s">
        <v>7685</v>
      </c>
      <c r="H1330" s="1160"/>
      <c r="I1330" s="636" t="s">
        <v>5813</v>
      </c>
      <c r="J1330" s="668" t="s">
        <v>5700</v>
      </c>
      <c r="K1330" s="636" t="s">
        <v>5705</v>
      </c>
      <c r="L1330" s="1496">
        <v>9113</v>
      </c>
      <c r="M1330" s="1159"/>
      <c r="N1330" s="1159"/>
      <c r="O1330" s="668" t="s">
        <v>3722</v>
      </c>
      <c r="P1330" s="1159"/>
      <c r="Q1330" s="1154"/>
      <c r="R1330" s="1154"/>
      <c r="S1330" s="3969"/>
      <c r="T1330" s="1154"/>
      <c r="U1330" s="1154"/>
    </row>
    <row r="1331" spans="1:21" s="836" customFormat="1">
      <c r="A1331" s="839">
        <v>1347</v>
      </c>
      <c r="B1331" s="1159"/>
      <c r="C1331" s="1324" t="s">
        <v>6283</v>
      </c>
      <c r="D1331" s="1160"/>
      <c r="E1331" s="1160"/>
      <c r="F1331" s="1160"/>
      <c r="G1331" s="1720" t="s">
        <v>7685</v>
      </c>
      <c r="H1331" s="1160"/>
      <c r="I1331" s="636" t="s">
        <v>5813</v>
      </c>
      <c r="J1331" s="668">
        <v>34</v>
      </c>
      <c r="K1331" s="668">
        <v>556</v>
      </c>
      <c r="L1331" s="1496">
        <v>2338</v>
      </c>
      <c r="M1331" s="1159"/>
      <c r="N1331" s="1159"/>
      <c r="O1331" s="668" t="s">
        <v>3722</v>
      </c>
      <c r="P1331" s="1159"/>
      <c r="Q1331" s="1154"/>
      <c r="R1331" s="1154"/>
      <c r="S1331" s="3969"/>
      <c r="T1331" s="1154"/>
      <c r="U1331" s="1154"/>
    </row>
    <row r="1332" spans="1:21" s="836" customFormat="1">
      <c r="A1332" s="839">
        <v>1348</v>
      </c>
      <c r="B1332" s="1159"/>
      <c r="C1332" s="1324" t="s">
        <v>6284</v>
      </c>
      <c r="D1332" s="1160"/>
      <c r="E1332" s="1160"/>
      <c r="F1332" s="1160"/>
      <c r="G1332" s="1720" t="s">
        <v>7685</v>
      </c>
      <c r="H1332" s="1160"/>
      <c r="I1332" s="636" t="s">
        <v>5813</v>
      </c>
      <c r="J1332" s="668">
        <v>37</v>
      </c>
      <c r="K1332" s="668">
        <v>100</v>
      </c>
      <c r="L1332" s="1496">
        <v>516</v>
      </c>
      <c r="M1332" s="1159"/>
      <c r="N1332" s="1159"/>
      <c r="O1332" s="668" t="s">
        <v>3722</v>
      </c>
      <c r="P1332" s="1159"/>
      <c r="Q1332" s="1154"/>
      <c r="R1332" s="1154"/>
      <c r="S1332" s="3969"/>
      <c r="T1332" s="1154"/>
      <c r="U1332" s="1154"/>
    </row>
    <row r="1333" spans="1:21" s="836" customFormat="1">
      <c r="A1333" s="839">
        <v>1349</v>
      </c>
      <c r="B1333" s="1159"/>
      <c r="C1333" s="1324" t="s">
        <v>6285</v>
      </c>
      <c r="D1333" s="1160"/>
      <c r="E1333" s="1160"/>
      <c r="F1333" s="1160"/>
      <c r="G1333" s="1720" t="s">
        <v>7685</v>
      </c>
      <c r="H1333" s="1160"/>
      <c r="I1333" s="636" t="s">
        <v>5813</v>
      </c>
      <c r="J1333" s="668">
        <v>37</v>
      </c>
      <c r="K1333" s="668">
        <v>320</v>
      </c>
      <c r="L1333" s="1496">
        <v>2131</v>
      </c>
      <c r="M1333" s="1159"/>
      <c r="N1333" s="1159"/>
      <c r="O1333" s="668" t="s">
        <v>3722</v>
      </c>
      <c r="P1333" s="1159"/>
      <c r="Q1333" s="1154"/>
      <c r="R1333" s="1154"/>
      <c r="S1333" s="3969"/>
      <c r="T1333" s="1154"/>
      <c r="U1333" s="1154"/>
    </row>
    <row r="1334" spans="1:21" s="836" customFormat="1">
      <c r="A1334" s="839">
        <v>1350</v>
      </c>
      <c r="B1334" s="1159"/>
      <c r="C1334" s="1324" t="s">
        <v>6286</v>
      </c>
      <c r="D1334" s="1160"/>
      <c r="E1334" s="1160"/>
      <c r="F1334" s="1160"/>
      <c r="G1334" s="1720" t="s">
        <v>7685</v>
      </c>
      <c r="H1334" s="1160"/>
      <c r="I1334" s="636" t="s">
        <v>5813</v>
      </c>
      <c r="J1334" s="668">
        <v>34</v>
      </c>
      <c r="K1334" s="668" t="s">
        <v>5706</v>
      </c>
      <c r="L1334" s="1496">
        <v>2339</v>
      </c>
      <c r="M1334" s="1159"/>
      <c r="N1334" s="1159"/>
      <c r="O1334" s="668" t="s">
        <v>3722</v>
      </c>
      <c r="P1334" s="1159"/>
      <c r="Q1334" s="1154"/>
      <c r="R1334" s="1154"/>
      <c r="S1334" s="3969"/>
      <c r="T1334" s="1154"/>
      <c r="U1334" s="1154"/>
    </row>
    <row r="1335" spans="1:21" s="836" customFormat="1">
      <c r="A1335" s="839">
        <v>1351</v>
      </c>
      <c r="B1335" s="1159"/>
      <c r="C1335" s="1324" t="s">
        <v>6287</v>
      </c>
      <c r="D1335" s="1160"/>
      <c r="E1335" s="1160"/>
      <c r="F1335" s="1160"/>
      <c r="G1335" s="1720" t="s">
        <v>7685</v>
      </c>
      <c r="H1335" s="1160"/>
      <c r="I1335" s="636" t="s">
        <v>5813</v>
      </c>
      <c r="J1335" s="668">
        <v>37</v>
      </c>
      <c r="K1335" s="668" t="s">
        <v>5707</v>
      </c>
      <c r="L1335" s="1496">
        <v>2787</v>
      </c>
      <c r="M1335" s="1159"/>
      <c r="N1335" s="1159"/>
      <c r="O1335" s="668" t="s">
        <v>3722</v>
      </c>
      <c r="P1335" s="1159"/>
      <c r="Q1335" s="1154"/>
      <c r="R1335" s="1154"/>
      <c r="S1335" s="3969"/>
      <c r="T1335" s="1154"/>
      <c r="U1335" s="1154"/>
    </row>
    <row r="1336" spans="1:21" s="836" customFormat="1">
      <c r="A1336" s="839">
        <v>1352</v>
      </c>
      <c r="B1336" s="1159"/>
      <c r="C1336" s="1324" t="s">
        <v>6288</v>
      </c>
      <c r="D1336" s="1160"/>
      <c r="E1336" s="1160"/>
      <c r="F1336" s="1160"/>
      <c r="G1336" s="1720" t="s">
        <v>7685</v>
      </c>
      <c r="H1336" s="1160"/>
      <c r="I1336" s="636" t="s">
        <v>5813</v>
      </c>
      <c r="J1336" s="1356">
        <v>33</v>
      </c>
      <c r="K1336" s="1356" t="s">
        <v>5708</v>
      </c>
      <c r="L1336" s="1497">
        <v>3554</v>
      </c>
      <c r="M1336" s="1159"/>
      <c r="N1336" s="1159"/>
      <c r="O1336" s="1356" t="s">
        <v>3722</v>
      </c>
      <c r="P1336" s="1159"/>
      <c r="Q1336" s="1154"/>
      <c r="R1336" s="1154"/>
      <c r="S1336" s="3969"/>
      <c r="T1336" s="1154"/>
      <c r="U1336" s="1154"/>
    </row>
    <row r="1337" spans="1:21" s="836" customFormat="1">
      <c r="A1337" s="839">
        <v>1353</v>
      </c>
      <c r="B1337" s="1159"/>
      <c r="C1337" s="1324" t="s">
        <v>6289</v>
      </c>
      <c r="D1337" s="1160"/>
      <c r="E1337" s="1160"/>
      <c r="F1337" s="1160"/>
      <c r="G1337" s="1720" t="s">
        <v>7685</v>
      </c>
      <c r="H1337" s="1160"/>
      <c r="I1337" s="636" t="s">
        <v>5813</v>
      </c>
      <c r="J1337" s="668">
        <v>37</v>
      </c>
      <c r="K1337" s="668" t="s">
        <v>5709</v>
      </c>
      <c r="L1337" s="1496">
        <v>5919</v>
      </c>
      <c r="M1337" s="1159"/>
      <c r="N1337" s="1159"/>
      <c r="O1337" s="668" t="s">
        <v>3722</v>
      </c>
      <c r="P1337" s="1159"/>
      <c r="Q1337" s="1154"/>
      <c r="R1337" s="1154"/>
      <c r="S1337" s="3969"/>
      <c r="T1337" s="1154"/>
      <c r="U1337" s="1154"/>
    </row>
    <row r="1338" spans="1:21" s="836" customFormat="1">
      <c r="A1338" s="839">
        <v>1354</v>
      </c>
      <c r="B1338" s="1159"/>
      <c r="C1338" s="1324" t="s">
        <v>6290</v>
      </c>
      <c r="D1338" s="1160"/>
      <c r="E1338" s="1160"/>
      <c r="F1338" s="1160"/>
      <c r="G1338" s="1720" t="s">
        <v>7685</v>
      </c>
      <c r="H1338" s="1160"/>
      <c r="I1338" s="636" t="s">
        <v>5813</v>
      </c>
      <c r="J1338" s="668">
        <v>38</v>
      </c>
      <c r="K1338" s="668" t="s">
        <v>5710</v>
      </c>
      <c r="L1338" s="1496">
        <v>3674</v>
      </c>
      <c r="M1338" s="1159"/>
      <c r="N1338" s="1159"/>
      <c r="O1338" s="668" t="s">
        <v>3722</v>
      </c>
      <c r="P1338" s="1159"/>
      <c r="Q1338" s="1154"/>
      <c r="R1338" s="1154"/>
      <c r="S1338" s="3969"/>
      <c r="T1338" s="1154"/>
      <c r="U1338" s="1154"/>
    </row>
    <row r="1339" spans="1:21" s="836" customFormat="1">
      <c r="A1339" s="839">
        <v>1355</v>
      </c>
      <c r="B1339" s="1159"/>
      <c r="C1339" s="1324" t="s">
        <v>6291</v>
      </c>
      <c r="D1339" s="1160"/>
      <c r="E1339" s="1160"/>
      <c r="F1339" s="1160"/>
      <c r="G1339" s="1720" t="s">
        <v>7685</v>
      </c>
      <c r="H1339" s="1160"/>
      <c r="I1339" s="636" t="s">
        <v>5813</v>
      </c>
      <c r="J1339" s="668">
        <v>38</v>
      </c>
      <c r="K1339" s="668">
        <v>183</v>
      </c>
      <c r="L1339" s="1496">
        <v>1905</v>
      </c>
      <c r="M1339" s="1159"/>
      <c r="N1339" s="1159"/>
      <c r="O1339" s="668" t="s">
        <v>3722</v>
      </c>
      <c r="P1339" s="1159"/>
      <c r="Q1339" s="1154"/>
      <c r="R1339" s="1154"/>
      <c r="S1339" s="3969"/>
      <c r="T1339" s="1154"/>
      <c r="U1339" s="1154"/>
    </row>
    <row r="1340" spans="1:21" s="836" customFormat="1">
      <c r="A1340" s="839">
        <v>1356</v>
      </c>
      <c r="B1340" s="1159"/>
      <c r="C1340" s="1324" t="s">
        <v>6292</v>
      </c>
      <c r="D1340" s="1160"/>
      <c r="E1340" s="1160"/>
      <c r="F1340" s="1160"/>
      <c r="G1340" s="1720" t="s">
        <v>7685</v>
      </c>
      <c r="H1340" s="1160"/>
      <c r="I1340" s="636" t="s">
        <v>5813</v>
      </c>
      <c r="J1340" s="1356" t="s">
        <v>4737</v>
      </c>
      <c r="K1340" s="1356" t="s">
        <v>5711</v>
      </c>
      <c r="L1340" s="1497">
        <v>1637</v>
      </c>
      <c r="M1340" s="1159"/>
      <c r="N1340" s="1159"/>
      <c r="O1340" s="1356" t="s">
        <v>3722</v>
      </c>
      <c r="P1340" s="1159"/>
      <c r="Q1340" s="1154"/>
      <c r="R1340" s="1154"/>
      <c r="S1340" s="3969"/>
      <c r="T1340" s="1154"/>
      <c r="U1340" s="1154"/>
    </row>
    <row r="1341" spans="1:21" s="836" customFormat="1">
      <c r="A1341" s="839">
        <v>1357</v>
      </c>
      <c r="B1341" s="1159"/>
      <c r="C1341" s="1324" t="s">
        <v>6293</v>
      </c>
      <c r="D1341" s="1160"/>
      <c r="E1341" s="1160"/>
      <c r="F1341" s="1160"/>
      <c r="G1341" s="1720" t="s">
        <v>7685</v>
      </c>
      <c r="H1341" s="1160"/>
      <c r="I1341" s="636" t="s">
        <v>5813</v>
      </c>
      <c r="J1341" s="668">
        <v>34</v>
      </c>
      <c r="K1341" s="668" t="s">
        <v>5712</v>
      </c>
      <c r="L1341" s="1496">
        <v>2074</v>
      </c>
      <c r="M1341" s="1159"/>
      <c r="N1341" s="1159"/>
      <c r="O1341" s="668" t="s">
        <v>3722</v>
      </c>
      <c r="P1341" s="1159"/>
      <c r="Q1341" s="1154"/>
      <c r="R1341" s="1154"/>
      <c r="S1341" s="3969"/>
      <c r="T1341" s="1154"/>
      <c r="U1341" s="1154"/>
    </row>
    <row r="1342" spans="1:21" s="836" customFormat="1">
      <c r="A1342" s="839">
        <v>1358</v>
      </c>
      <c r="B1342" s="1159"/>
      <c r="C1342" s="1324" t="s">
        <v>6294</v>
      </c>
      <c r="D1342" s="1160"/>
      <c r="E1342" s="1160"/>
      <c r="F1342" s="1160"/>
      <c r="G1342" s="1720" t="s">
        <v>7685</v>
      </c>
      <c r="H1342" s="1160"/>
      <c r="I1342" s="636" t="s">
        <v>5813</v>
      </c>
      <c r="J1342" s="668">
        <v>34</v>
      </c>
      <c r="K1342" s="668" t="s">
        <v>5713</v>
      </c>
      <c r="L1342" s="1496">
        <v>4215</v>
      </c>
      <c r="M1342" s="1159"/>
      <c r="N1342" s="1159"/>
      <c r="O1342" s="668" t="s">
        <v>3722</v>
      </c>
      <c r="P1342" s="1159"/>
      <c r="Q1342" s="1154"/>
      <c r="R1342" s="1154"/>
      <c r="S1342" s="3969"/>
      <c r="T1342" s="1154"/>
      <c r="U1342" s="1154"/>
    </row>
    <row r="1343" spans="1:21" s="836" customFormat="1">
      <c r="A1343" s="839">
        <v>1359</v>
      </c>
      <c r="B1343" s="1159"/>
      <c r="C1343" s="1324" t="s">
        <v>6295</v>
      </c>
      <c r="D1343" s="1160"/>
      <c r="E1343" s="1160"/>
      <c r="F1343" s="1160"/>
      <c r="G1343" s="1720" t="s">
        <v>7685</v>
      </c>
      <c r="H1343" s="1160"/>
      <c r="I1343" s="636" t="s">
        <v>5813</v>
      </c>
      <c r="J1343" s="668">
        <v>34</v>
      </c>
      <c r="K1343" s="668" t="s">
        <v>5714</v>
      </c>
      <c r="L1343" s="1496">
        <v>3669</v>
      </c>
      <c r="M1343" s="1159"/>
      <c r="N1343" s="1159"/>
      <c r="O1343" s="668" t="s">
        <v>3722</v>
      </c>
      <c r="P1343" s="1159"/>
      <c r="Q1343" s="1154"/>
      <c r="R1343" s="1154"/>
      <c r="S1343" s="3969"/>
      <c r="T1343" s="1154"/>
      <c r="U1343" s="1154"/>
    </row>
    <row r="1344" spans="1:21" s="836" customFormat="1">
      <c r="A1344" s="839">
        <v>1360</v>
      </c>
      <c r="B1344" s="1159"/>
      <c r="C1344" s="1324" t="s">
        <v>6296</v>
      </c>
      <c r="D1344" s="1160"/>
      <c r="E1344" s="1160"/>
      <c r="F1344" s="1160"/>
      <c r="G1344" s="1720" t="s">
        <v>7685</v>
      </c>
      <c r="H1344" s="1160"/>
      <c r="I1344" s="636" t="s">
        <v>5813</v>
      </c>
      <c r="J1344" s="668">
        <v>38</v>
      </c>
      <c r="K1344" s="668">
        <v>74</v>
      </c>
      <c r="L1344" s="1496">
        <v>1361</v>
      </c>
      <c r="M1344" s="1159"/>
      <c r="N1344" s="1159"/>
      <c r="O1344" s="668" t="s">
        <v>3722</v>
      </c>
      <c r="P1344" s="1159"/>
      <c r="Q1344" s="1154"/>
      <c r="R1344" s="1154"/>
      <c r="S1344" s="3969"/>
      <c r="T1344" s="1154"/>
      <c r="U1344" s="1154"/>
    </row>
    <row r="1345" spans="1:21" s="836" customFormat="1">
      <c r="A1345" s="839">
        <v>1361</v>
      </c>
      <c r="B1345" s="1159"/>
      <c r="C1345" s="1324" t="s">
        <v>6297</v>
      </c>
      <c r="D1345" s="1160"/>
      <c r="E1345" s="1160"/>
      <c r="F1345" s="1160"/>
      <c r="G1345" s="1720" t="s">
        <v>7685</v>
      </c>
      <c r="H1345" s="1160"/>
      <c r="I1345" s="636" t="s">
        <v>5813</v>
      </c>
      <c r="J1345" s="668">
        <v>37</v>
      </c>
      <c r="K1345" s="668" t="s">
        <v>5715</v>
      </c>
      <c r="L1345" s="1496">
        <v>4012</v>
      </c>
      <c r="M1345" s="1159"/>
      <c r="N1345" s="1159"/>
      <c r="O1345" s="668" t="s">
        <v>3722</v>
      </c>
      <c r="P1345" s="1159"/>
      <c r="Q1345" s="1154"/>
      <c r="R1345" s="1154"/>
      <c r="S1345" s="3969"/>
      <c r="T1345" s="1154"/>
      <c r="U1345" s="1154"/>
    </row>
    <row r="1346" spans="1:21" s="836" customFormat="1">
      <c r="A1346" s="839">
        <v>1362</v>
      </c>
      <c r="B1346" s="1159"/>
      <c r="C1346" s="1324" t="s">
        <v>6298</v>
      </c>
      <c r="D1346" s="1160"/>
      <c r="E1346" s="1160"/>
      <c r="F1346" s="1160"/>
      <c r="G1346" s="1720" t="s">
        <v>7685</v>
      </c>
      <c r="H1346" s="1160"/>
      <c r="I1346" s="636" t="s">
        <v>5813</v>
      </c>
      <c r="J1346" s="1356">
        <v>34</v>
      </c>
      <c r="K1346" s="1356" t="s">
        <v>5713</v>
      </c>
      <c r="L1346" s="1497">
        <v>4215</v>
      </c>
      <c r="M1346" s="1159"/>
      <c r="N1346" s="1159"/>
      <c r="O1346" s="1356" t="s">
        <v>3722</v>
      </c>
      <c r="P1346" s="1159"/>
      <c r="Q1346" s="1154"/>
      <c r="R1346" s="1154"/>
      <c r="S1346" s="3969"/>
      <c r="T1346" s="1154"/>
      <c r="U1346" s="1154"/>
    </row>
    <row r="1347" spans="1:21" s="836" customFormat="1">
      <c r="A1347" s="839">
        <v>1363</v>
      </c>
      <c r="B1347" s="1159"/>
      <c r="C1347" s="1324" t="s">
        <v>5923</v>
      </c>
      <c r="D1347" s="1160"/>
      <c r="E1347" s="1160"/>
      <c r="F1347" s="1160"/>
      <c r="G1347" s="1720" t="s">
        <v>7685</v>
      </c>
      <c r="H1347" s="1160"/>
      <c r="I1347" s="636" t="s">
        <v>5813</v>
      </c>
      <c r="J1347" s="668">
        <v>34</v>
      </c>
      <c r="K1347" s="668" t="s">
        <v>5716</v>
      </c>
      <c r="L1347" s="1496">
        <v>2857</v>
      </c>
      <c r="M1347" s="1159"/>
      <c r="N1347" s="1159"/>
      <c r="O1347" s="668" t="s">
        <v>3722</v>
      </c>
      <c r="P1347" s="1159"/>
      <c r="Q1347" s="1154"/>
      <c r="R1347" s="1154"/>
      <c r="S1347" s="3969"/>
      <c r="T1347" s="1154"/>
      <c r="U1347" s="1154"/>
    </row>
    <row r="1348" spans="1:21" s="836" customFormat="1">
      <c r="A1348" s="839">
        <v>1364</v>
      </c>
      <c r="B1348" s="1159"/>
      <c r="C1348" s="1324" t="s">
        <v>6299</v>
      </c>
      <c r="D1348" s="1160"/>
      <c r="E1348" s="1160"/>
      <c r="F1348" s="1160"/>
      <c r="G1348" s="1720" t="s">
        <v>7685</v>
      </c>
      <c r="H1348" s="1160"/>
      <c r="I1348" s="636" t="s">
        <v>5813</v>
      </c>
      <c r="J1348" s="668">
        <v>34</v>
      </c>
      <c r="K1348" s="668">
        <v>501</v>
      </c>
      <c r="L1348" s="1496">
        <v>840</v>
      </c>
      <c r="M1348" s="1159"/>
      <c r="N1348" s="1159"/>
      <c r="O1348" s="668" t="s">
        <v>3722</v>
      </c>
      <c r="P1348" s="1159"/>
      <c r="Q1348" s="1154"/>
      <c r="R1348" s="1154"/>
      <c r="S1348" s="3969"/>
      <c r="T1348" s="1154"/>
      <c r="U1348" s="1154"/>
    </row>
    <row r="1349" spans="1:21" s="836" customFormat="1">
      <c r="A1349" s="839">
        <v>1365</v>
      </c>
      <c r="B1349" s="1159"/>
      <c r="C1349" s="1324" t="s">
        <v>6300</v>
      </c>
      <c r="D1349" s="1160"/>
      <c r="E1349" s="1160"/>
      <c r="F1349" s="1160"/>
      <c r="G1349" s="1720" t="s">
        <v>7685</v>
      </c>
      <c r="H1349" s="1160"/>
      <c r="I1349" s="636" t="s">
        <v>5813</v>
      </c>
      <c r="J1349" s="668">
        <v>38</v>
      </c>
      <c r="K1349" s="668" t="s">
        <v>5717</v>
      </c>
      <c r="L1349" s="1496">
        <v>4387</v>
      </c>
      <c r="M1349" s="1159"/>
      <c r="N1349" s="1159"/>
      <c r="O1349" s="668" t="s">
        <v>3722</v>
      </c>
      <c r="P1349" s="1159"/>
      <c r="Q1349" s="1154"/>
      <c r="R1349" s="1154"/>
      <c r="S1349" s="3969"/>
      <c r="T1349" s="1154"/>
      <c r="U1349" s="1154"/>
    </row>
    <row r="1350" spans="1:21" s="836" customFormat="1">
      <c r="A1350" s="839">
        <v>1366</v>
      </c>
      <c r="B1350" s="1159"/>
      <c r="C1350" s="1324" t="s">
        <v>6301</v>
      </c>
      <c r="D1350" s="1160"/>
      <c r="E1350" s="1160"/>
      <c r="F1350" s="1160"/>
      <c r="G1350" s="1720" t="s">
        <v>7685</v>
      </c>
      <c r="H1350" s="1160"/>
      <c r="I1350" s="636" t="s">
        <v>5813</v>
      </c>
      <c r="J1350" s="1356">
        <v>34</v>
      </c>
      <c r="K1350" s="1356">
        <v>475</v>
      </c>
      <c r="L1350" s="1497">
        <v>1591</v>
      </c>
      <c r="M1350" s="1159"/>
      <c r="N1350" s="1159"/>
      <c r="O1350" s="1356" t="s">
        <v>3722</v>
      </c>
      <c r="P1350" s="1159"/>
      <c r="Q1350" s="1154"/>
      <c r="R1350" s="1154"/>
      <c r="S1350" s="3969"/>
      <c r="T1350" s="1154"/>
      <c r="U1350" s="1154"/>
    </row>
    <row r="1351" spans="1:21" s="836" customFormat="1">
      <c r="A1351" s="839">
        <v>1367</v>
      </c>
      <c r="B1351" s="1159"/>
      <c r="C1351" s="1324" t="s">
        <v>6302</v>
      </c>
      <c r="D1351" s="1160"/>
      <c r="E1351" s="1160"/>
      <c r="F1351" s="1160"/>
      <c r="G1351" s="1720" t="s">
        <v>7685</v>
      </c>
      <c r="H1351" s="1160"/>
      <c r="I1351" s="636" t="s">
        <v>5813</v>
      </c>
      <c r="J1351" s="668">
        <v>38</v>
      </c>
      <c r="K1351" s="668" t="s">
        <v>5718</v>
      </c>
      <c r="L1351" s="1496">
        <v>4453</v>
      </c>
      <c r="M1351" s="1159"/>
      <c r="N1351" s="1159"/>
      <c r="O1351" s="668" t="s">
        <v>3722</v>
      </c>
      <c r="P1351" s="1159"/>
      <c r="Q1351" s="1154"/>
      <c r="R1351" s="1154"/>
      <c r="S1351" s="3969"/>
      <c r="T1351" s="1154"/>
      <c r="U1351" s="1154"/>
    </row>
    <row r="1352" spans="1:21" s="836" customFormat="1" ht="63">
      <c r="A1352" s="839">
        <v>1368</v>
      </c>
      <c r="B1352" s="1159"/>
      <c r="C1352" s="1324" t="s">
        <v>6303</v>
      </c>
      <c r="D1352" s="1160"/>
      <c r="E1352" s="1160"/>
      <c r="F1352" s="1160"/>
      <c r="G1352" s="1720" t="s">
        <v>7685</v>
      </c>
      <c r="H1352" s="1160"/>
      <c r="I1352" s="636" t="s">
        <v>5813</v>
      </c>
      <c r="J1352" s="1356">
        <v>32</v>
      </c>
      <c r="K1352" s="1334" t="s">
        <v>5719</v>
      </c>
      <c r="L1352" s="1497">
        <v>7377</v>
      </c>
      <c r="M1352" s="1159"/>
      <c r="N1352" s="1159"/>
      <c r="O1352" s="1356" t="s">
        <v>3722</v>
      </c>
      <c r="P1352" s="1159"/>
      <c r="Q1352" s="1154"/>
      <c r="R1352" s="1154"/>
      <c r="S1352" s="3969"/>
      <c r="T1352" s="1154"/>
      <c r="U1352" s="1154"/>
    </row>
    <row r="1353" spans="1:21" s="836" customFormat="1">
      <c r="A1353" s="839">
        <v>1369</v>
      </c>
      <c r="B1353" s="1159"/>
      <c r="C1353" s="1324" t="s">
        <v>6304</v>
      </c>
      <c r="D1353" s="1160"/>
      <c r="E1353" s="1160"/>
      <c r="F1353" s="1160"/>
      <c r="G1353" s="1720" t="s">
        <v>7685</v>
      </c>
      <c r="H1353" s="1160"/>
      <c r="I1353" s="636" t="s">
        <v>5813</v>
      </c>
      <c r="J1353" s="668">
        <v>38</v>
      </c>
      <c r="K1353" s="668" t="s">
        <v>5720</v>
      </c>
      <c r="L1353" s="1496">
        <v>4089</v>
      </c>
      <c r="M1353" s="1159"/>
      <c r="N1353" s="1159"/>
      <c r="O1353" s="668" t="s">
        <v>3722</v>
      </c>
      <c r="P1353" s="1159"/>
      <c r="Q1353" s="1154"/>
      <c r="R1353" s="1154"/>
      <c r="S1353" s="3969"/>
      <c r="T1353" s="1154"/>
      <c r="U1353" s="1154"/>
    </row>
    <row r="1354" spans="1:21" s="836" customFormat="1">
      <c r="A1354" s="839">
        <v>1370</v>
      </c>
      <c r="B1354" s="1159"/>
      <c r="C1354" s="1324" t="s">
        <v>6305</v>
      </c>
      <c r="D1354" s="1160"/>
      <c r="E1354" s="1160"/>
      <c r="F1354" s="1160"/>
      <c r="G1354" s="1720" t="s">
        <v>7685</v>
      </c>
      <c r="H1354" s="1160"/>
      <c r="I1354" s="636" t="s">
        <v>5813</v>
      </c>
      <c r="J1354" s="668">
        <v>34</v>
      </c>
      <c r="K1354" s="668">
        <v>390</v>
      </c>
      <c r="L1354" s="1496">
        <v>1270</v>
      </c>
      <c r="M1354" s="1159"/>
      <c r="N1354" s="1159"/>
      <c r="O1354" s="668" t="s">
        <v>3722</v>
      </c>
      <c r="P1354" s="1159"/>
      <c r="Q1354" s="1154"/>
      <c r="R1354" s="1154"/>
      <c r="S1354" s="3969"/>
      <c r="T1354" s="1154"/>
      <c r="U1354" s="1154"/>
    </row>
    <row r="1355" spans="1:21" s="836" customFormat="1" ht="31.5">
      <c r="A1355" s="839">
        <v>1371</v>
      </c>
      <c r="B1355" s="1159"/>
      <c r="C1355" s="1324" t="s">
        <v>6306</v>
      </c>
      <c r="D1355" s="1160"/>
      <c r="E1355" s="1160"/>
      <c r="F1355" s="1160"/>
      <c r="G1355" s="1720" t="s">
        <v>7685</v>
      </c>
      <c r="H1355" s="1160"/>
      <c r="I1355" s="636" t="s">
        <v>5813</v>
      </c>
      <c r="J1355" s="1356" t="s">
        <v>5722</v>
      </c>
      <c r="K1355" s="1334" t="s">
        <v>5721</v>
      </c>
      <c r="L1355" s="1497">
        <v>2370</v>
      </c>
      <c r="M1355" s="1159"/>
      <c r="N1355" s="1159"/>
      <c r="O1355" s="1356" t="s">
        <v>3722</v>
      </c>
      <c r="P1355" s="1159"/>
      <c r="Q1355" s="1154"/>
      <c r="R1355" s="1154"/>
      <c r="S1355" s="3969"/>
      <c r="T1355" s="1154"/>
      <c r="U1355" s="1154"/>
    </row>
    <row r="1356" spans="1:21" s="836" customFormat="1">
      <c r="A1356" s="839">
        <v>1372</v>
      </c>
      <c r="B1356" s="1159"/>
      <c r="C1356" s="1324" t="s">
        <v>6307</v>
      </c>
      <c r="D1356" s="1160"/>
      <c r="E1356" s="1160"/>
      <c r="F1356" s="1160"/>
      <c r="G1356" s="1720" t="s">
        <v>7685</v>
      </c>
      <c r="H1356" s="1160"/>
      <c r="I1356" s="636" t="s">
        <v>5813</v>
      </c>
      <c r="J1356" s="668">
        <v>34</v>
      </c>
      <c r="K1356" s="1357">
        <v>520535</v>
      </c>
      <c r="L1356" s="1496">
        <v>3080</v>
      </c>
      <c r="M1356" s="1159"/>
      <c r="N1356" s="1159"/>
      <c r="O1356" s="668" t="s">
        <v>3722</v>
      </c>
      <c r="P1356" s="1159"/>
      <c r="Q1356" s="1154"/>
      <c r="R1356" s="1154"/>
      <c r="S1356" s="3969"/>
      <c r="T1356" s="1154"/>
      <c r="U1356" s="1154"/>
    </row>
    <row r="1357" spans="1:21" s="836" customFormat="1">
      <c r="A1357" s="839">
        <v>1373</v>
      </c>
      <c r="B1357" s="1159"/>
      <c r="C1357" s="1324" t="s">
        <v>6308</v>
      </c>
      <c r="D1357" s="1160"/>
      <c r="E1357" s="1160"/>
      <c r="F1357" s="1160"/>
      <c r="G1357" s="1720" t="s">
        <v>7685</v>
      </c>
      <c r="H1357" s="1160"/>
      <c r="I1357" s="636" t="s">
        <v>5813</v>
      </c>
      <c r="J1357" s="1356">
        <v>34</v>
      </c>
      <c r="K1357" s="1356" t="s">
        <v>5723</v>
      </c>
      <c r="L1357" s="1497">
        <v>1440</v>
      </c>
      <c r="M1357" s="1159"/>
      <c r="N1357" s="1159"/>
      <c r="O1357" s="1356" t="s">
        <v>3722</v>
      </c>
      <c r="P1357" s="1159"/>
      <c r="Q1357" s="1154"/>
      <c r="R1357" s="1154"/>
      <c r="S1357" s="3969"/>
      <c r="T1357" s="1154"/>
      <c r="U1357" s="1154"/>
    </row>
    <row r="1358" spans="1:21" s="836" customFormat="1">
      <c r="A1358" s="839">
        <v>1374</v>
      </c>
      <c r="B1358" s="1159"/>
      <c r="C1358" s="1324" t="s">
        <v>6309</v>
      </c>
      <c r="D1358" s="1160"/>
      <c r="E1358" s="1160"/>
      <c r="F1358" s="1160"/>
      <c r="G1358" s="1720" t="s">
        <v>7685</v>
      </c>
      <c r="H1358" s="1160"/>
      <c r="I1358" s="636" t="s">
        <v>5813</v>
      </c>
      <c r="J1358" s="1356">
        <v>33</v>
      </c>
      <c r="K1358" s="1356" t="s">
        <v>5724</v>
      </c>
      <c r="L1358" s="1497">
        <v>5169</v>
      </c>
      <c r="M1358" s="1159"/>
      <c r="N1358" s="1159"/>
      <c r="O1358" s="1356" t="s">
        <v>3722</v>
      </c>
      <c r="P1358" s="1159"/>
      <c r="Q1358" s="1154"/>
      <c r="R1358" s="1154"/>
      <c r="S1358" s="3969"/>
      <c r="T1358" s="1154"/>
      <c r="U1358" s="1154"/>
    </row>
    <row r="1359" spans="1:21" s="836" customFormat="1">
      <c r="A1359" s="839">
        <v>1375</v>
      </c>
      <c r="B1359" s="1159"/>
      <c r="C1359" s="1324" t="s">
        <v>6310</v>
      </c>
      <c r="D1359" s="1160"/>
      <c r="E1359" s="1160"/>
      <c r="F1359" s="1160"/>
      <c r="G1359" s="1720" t="s">
        <v>7685</v>
      </c>
      <c r="H1359" s="1160"/>
      <c r="I1359" s="636" t="s">
        <v>5813</v>
      </c>
      <c r="J1359" s="668">
        <v>34</v>
      </c>
      <c r="K1359" s="668">
        <v>554</v>
      </c>
      <c r="L1359" s="1496">
        <v>1285</v>
      </c>
      <c r="M1359" s="1159"/>
      <c r="N1359" s="1159"/>
      <c r="O1359" s="668" t="s">
        <v>3722</v>
      </c>
      <c r="P1359" s="1159"/>
      <c r="Q1359" s="1154"/>
      <c r="R1359" s="1154"/>
      <c r="S1359" s="3969"/>
      <c r="T1359" s="1154"/>
      <c r="U1359" s="1154"/>
    </row>
    <row r="1360" spans="1:21" s="836" customFormat="1">
      <c r="A1360" s="839">
        <v>1376</v>
      </c>
      <c r="B1360" s="1159"/>
      <c r="C1360" s="1324" t="s">
        <v>6311</v>
      </c>
      <c r="D1360" s="1160"/>
      <c r="E1360" s="1160"/>
      <c r="F1360" s="1160"/>
      <c r="G1360" s="1720" t="s">
        <v>7685</v>
      </c>
      <c r="H1360" s="1160"/>
      <c r="I1360" s="636" t="s">
        <v>5813</v>
      </c>
      <c r="J1360" s="668">
        <v>34</v>
      </c>
      <c r="K1360" s="668" t="s">
        <v>5725</v>
      </c>
      <c r="L1360" s="1496">
        <v>2714</v>
      </c>
      <c r="M1360" s="1159"/>
      <c r="N1360" s="1159"/>
      <c r="O1360" s="668" t="s">
        <v>3722</v>
      </c>
      <c r="P1360" s="1159"/>
      <c r="Q1360" s="1154"/>
      <c r="R1360" s="1154"/>
      <c r="S1360" s="3969"/>
      <c r="T1360" s="1154"/>
      <c r="U1360" s="1154"/>
    </row>
    <row r="1361" spans="1:21" s="836" customFormat="1">
      <c r="A1361" s="839">
        <v>1377</v>
      </c>
      <c r="B1361" s="1159"/>
      <c r="C1361" s="1324" t="s">
        <v>6312</v>
      </c>
      <c r="D1361" s="1160"/>
      <c r="E1361" s="1160"/>
      <c r="F1361" s="1160"/>
      <c r="G1361" s="1720" t="s">
        <v>7685</v>
      </c>
      <c r="H1361" s="1160"/>
      <c r="I1361" s="636" t="s">
        <v>5813</v>
      </c>
      <c r="J1361" s="668">
        <v>33</v>
      </c>
      <c r="K1361" s="668">
        <v>462</v>
      </c>
      <c r="L1361" s="1496">
        <v>1555</v>
      </c>
      <c r="M1361" s="1159"/>
      <c r="N1361" s="1159"/>
      <c r="O1361" s="668" t="s">
        <v>3722</v>
      </c>
      <c r="P1361" s="1159"/>
      <c r="Q1361" s="1154"/>
      <c r="R1361" s="1154"/>
      <c r="S1361" s="3969"/>
      <c r="T1361" s="1154"/>
      <c r="U1361" s="1154"/>
    </row>
    <row r="1362" spans="1:21" s="836" customFormat="1">
      <c r="A1362" s="839">
        <v>1378</v>
      </c>
      <c r="B1362" s="1159"/>
      <c r="C1362" s="1324" t="s">
        <v>6313</v>
      </c>
      <c r="D1362" s="1160"/>
      <c r="E1362" s="1160"/>
      <c r="F1362" s="1160"/>
      <c r="G1362" s="1720" t="s">
        <v>7685</v>
      </c>
      <c r="H1362" s="1160"/>
      <c r="I1362" s="636" t="s">
        <v>5813</v>
      </c>
      <c r="J1362" s="668">
        <v>22</v>
      </c>
      <c r="K1362" s="668">
        <v>50</v>
      </c>
      <c r="L1362" s="1496">
        <v>1111</v>
      </c>
      <c r="M1362" s="1159"/>
      <c r="N1362" s="1159"/>
      <c r="O1362" s="668" t="s">
        <v>3722</v>
      </c>
      <c r="P1362" s="1159"/>
      <c r="Q1362" s="1154"/>
      <c r="R1362" s="1154"/>
      <c r="S1362" s="3969"/>
      <c r="T1362" s="1154"/>
      <c r="U1362" s="1154"/>
    </row>
    <row r="1363" spans="1:21" s="836" customFormat="1">
      <c r="A1363" s="839">
        <v>1379</v>
      </c>
      <c r="B1363" s="1159"/>
      <c r="C1363" s="1324" t="s">
        <v>6314</v>
      </c>
      <c r="D1363" s="1160"/>
      <c r="E1363" s="1160"/>
      <c r="F1363" s="1160"/>
      <c r="G1363" s="1720" t="s">
        <v>7685</v>
      </c>
      <c r="H1363" s="1160"/>
      <c r="I1363" s="636" t="s">
        <v>5813</v>
      </c>
      <c r="J1363" s="1356" t="s">
        <v>5700</v>
      </c>
      <c r="K1363" s="1356" t="s">
        <v>5726</v>
      </c>
      <c r="L1363" s="1497">
        <v>5091</v>
      </c>
      <c r="M1363" s="1159"/>
      <c r="N1363" s="1159"/>
      <c r="O1363" s="1356" t="s">
        <v>3722</v>
      </c>
      <c r="P1363" s="1159"/>
      <c r="Q1363" s="1154"/>
      <c r="R1363" s="1154"/>
      <c r="S1363" s="3969"/>
      <c r="T1363" s="1154"/>
      <c r="U1363" s="1154"/>
    </row>
    <row r="1364" spans="1:21" s="836" customFormat="1">
      <c r="A1364" s="839">
        <v>1380</v>
      </c>
      <c r="B1364" s="1159"/>
      <c r="C1364" s="1324" t="s">
        <v>6315</v>
      </c>
      <c r="D1364" s="1160"/>
      <c r="E1364" s="1160"/>
      <c r="F1364" s="1160"/>
      <c r="G1364" s="1720" t="s">
        <v>7685</v>
      </c>
      <c r="H1364" s="1160"/>
      <c r="I1364" s="636" t="s">
        <v>5813</v>
      </c>
      <c r="J1364" s="1356">
        <v>34</v>
      </c>
      <c r="K1364" s="1356">
        <v>356</v>
      </c>
      <c r="L1364" s="1497">
        <v>960</v>
      </c>
      <c r="M1364" s="1159"/>
      <c r="N1364" s="1159"/>
      <c r="O1364" s="1356" t="s">
        <v>3722</v>
      </c>
      <c r="P1364" s="1159"/>
      <c r="Q1364" s="1154"/>
      <c r="R1364" s="1154"/>
      <c r="S1364" s="3969"/>
      <c r="T1364" s="1154"/>
      <c r="U1364" s="1154"/>
    </row>
    <row r="1365" spans="1:21" s="836" customFormat="1">
      <c r="A1365" s="839">
        <v>1381</v>
      </c>
      <c r="B1365" s="1159"/>
      <c r="C1365" s="1324" t="s">
        <v>6316</v>
      </c>
      <c r="D1365" s="1160"/>
      <c r="E1365" s="1160"/>
      <c r="F1365" s="1160"/>
      <c r="G1365" s="1720" t="s">
        <v>7685</v>
      </c>
      <c r="H1365" s="1160"/>
      <c r="I1365" s="636" t="s">
        <v>5813</v>
      </c>
      <c r="J1365" s="1356">
        <v>34</v>
      </c>
      <c r="K1365" s="1356">
        <v>578</v>
      </c>
      <c r="L1365" s="1497">
        <v>1857</v>
      </c>
      <c r="M1365" s="1159"/>
      <c r="N1365" s="1159"/>
      <c r="O1365" s="1356" t="s">
        <v>3722</v>
      </c>
      <c r="P1365" s="1159"/>
      <c r="Q1365" s="1154"/>
      <c r="R1365" s="1154"/>
      <c r="S1365" s="3969"/>
      <c r="T1365" s="1154"/>
      <c r="U1365" s="1154"/>
    </row>
    <row r="1366" spans="1:21" s="836" customFormat="1">
      <c r="A1366" s="839">
        <v>1382</v>
      </c>
      <c r="B1366" s="1159"/>
      <c r="C1366" s="1324" t="s">
        <v>6317</v>
      </c>
      <c r="D1366" s="1160"/>
      <c r="E1366" s="1160"/>
      <c r="F1366" s="1160"/>
      <c r="G1366" s="1720" t="s">
        <v>7685</v>
      </c>
      <c r="H1366" s="1160"/>
      <c r="I1366" s="636" t="s">
        <v>5813</v>
      </c>
      <c r="J1366" s="668">
        <v>34</v>
      </c>
      <c r="K1366" s="668">
        <v>221</v>
      </c>
      <c r="L1366" s="1496">
        <v>742</v>
      </c>
      <c r="M1366" s="1159"/>
      <c r="N1366" s="1159"/>
      <c r="O1366" s="668" t="s">
        <v>3722</v>
      </c>
      <c r="P1366" s="1159"/>
      <c r="Q1366" s="1154"/>
      <c r="R1366" s="1154"/>
      <c r="S1366" s="3969"/>
      <c r="T1366" s="1154"/>
      <c r="U1366" s="1154"/>
    </row>
    <row r="1367" spans="1:21" s="836" customFormat="1">
      <c r="A1367" s="839">
        <v>1383</v>
      </c>
      <c r="B1367" s="1159"/>
      <c r="C1367" s="1324" t="s">
        <v>6318</v>
      </c>
      <c r="D1367" s="1160"/>
      <c r="E1367" s="1160"/>
      <c r="F1367" s="1160"/>
      <c r="G1367" s="1720" t="s">
        <v>7685</v>
      </c>
      <c r="H1367" s="1160"/>
      <c r="I1367" s="636" t="s">
        <v>5813</v>
      </c>
      <c r="J1367" s="668">
        <v>38</v>
      </c>
      <c r="K1367" s="668">
        <v>111</v>
      </c>
      <c r="L1367" s="1496">
        <v>1976</v>
      </c>
      <c r="M1367" s="1159"/>
      <c r="N1367" s="1159"/>
      <c r="O1367" s="668" t="s">
        <v>3722</v>
      </c>
      <c r="P1367" s="1159"/>
      <c r="Q1367" s="1154"/>
      <c r="R1367" s="1154"/>
      <c r="S1367" s="3969"/>
      <c r="T1367" s="1154"/>
      <c r="U1367" s="1154"/>
    </row>
    <row r="1368" spans="1:21" s="836" customFormat="1">
      <c r="A1368" s="839">
        <v>1384</v>
      </c>
      <c r="B1368" s="1159"/>
      <c r="C1368" s="1324" t="s">
        <v>6319</v>
      </c>
      <c r="D1368" s="1160"/>
      <c r="E1368" s="1160"/>
      <c r="F1368" s="1160"/>
      <c r="G1368" s="1720" t="s">
        <v>7685</v>
      </c>
      <c r="H1368" s="1160"/>
      <c r="I1368" s="636" t="s">
        <v>5813</v>
      </c>
      <c r="J1368" s="668">
        <v>37</v>
      </c>
      <c r="K1368" s="668">
        <v>415</v>
      </c>
      <c r="L1368" s="1496">
        <v>3156</v>
      </c>
      <c r="M1368" s="1159"/>
      <c r="N1368" s="1159"/>
      <c r="O1368" s="668" t="s">
        <v>3722</v>
      </c>
      <c r="P1368" s="1159"/>
      <c r="Q1368" s="1154"/>
      <c r="R1368" s="1154"/>
      <c r="S1368" s="3969" t="s">
        <v>5678</v>
      </c>
      <c r="T1368" s="1154"/>
      <c r="U1368" s="1154"/>
    </row>
    <row r="1369" spans="1:21" s="836" customFormat="1">
      <c r="A1369" s="839">
        <v>1385</v>
      </c>
      <c r="B1369" s="1159"/>
      <c r="C1369" s="1324" t="s">
        <v>6320</v>
      </c>
      <c r="D1369" s="1160"/>
      <c r="E1369" s="1160"/>
      <c r="F1369" s="1160"/>
      <c r="G1369" s="1720" t="s">
        <v>7685</v>
      </c>
      <c r="H1369" s="1160"/>
      <c r="I1369" s="636" t="s">
        <v>5813</v>
      </c>
      <c r="J1369" s="1356">
        <v>37</v>
      </c>
      <c r="K1369" s="1356" t="s">
        <v>5727</v>
      </c>
      <c r="L1369" s="1497">
        <v>4484</v>
      </c>
      <c r="M1369" s="1159"/>
      <c r="N1369" s="1159"/>
      <c r="O1369" s="1356" t="s">
        <v>3722</v>
      </c>
      <c r="P1369" s="1159"/>
      <c r="Q1369" s="1154"/>
      <c r="R1369" s="1154"/>
      <c r="S1369" s="3969"/>
      <c r="T1369" s="1154"/>
      <c r="U1369" s="1154"/>
    </row>
    <row r="1370" spans="1:21" s="836" customFormat="1">
      <c r="A1370" s="839">
        <v>1386</v>
      </c>
      <c r="B1370" s="1159"/>
      <c r="C1370" s="1324" t="s">
        <v>6321</v>
      </c>
      <c r="D1370" s="1160"/>
      <c r="E1370" s="1160"/>
      <c r="F1370" s="1160"/>
      <c r="G1370" s="1720" t="s">
        <v>7685</v>
      </c>
      <c r="H1370" s="1160"/>
      <c r="I1370" s="636" t="s">
        <v>5813</v>
      </c>
      <c r="J1370" s="1356">
        <v>37</v>
      </c>
      <c r="K1370" s="1356" t="s">
        <v>5728</v>
      </c>
      <c r="L1370" s="1497">
        <v>2446</v>
      </c>
      <c r="M1370" s="1159"/>
      <c r="N1370" s="1159"/>
      <c r="O1370" s="1356" t="s">
        <v>3722</v>
      </c>
      <c r="P1370" s="1159"/>
      <c r="Q1370" s="1154"/>
      <c r="R1370" s="1154"/>
      <c r="S1370" s="3969"/>
      <c r="T1370" s="1154"/>
      <c r="U1370" s="1154"/>
    </row>
    <row r="1371" spans="1:21" s="836" customFormat="1">
      <c r="A1371" s="839">
        <v>1387</v>
      </c>
      <c r="B1371" s="1159"/>
      <c r="C1371" s="1324" t="s">
        <v>6322</v>
      </c>
      <c r="D1371" s="1160"/>
      <c r="E1371" s="1160"/>
      <c r="F1371" s="1160"/>
      <c r="G1371" s="1720" t="s">
        <v>7685</v>
      </c>
      <c r="H1371" s="1160"/>
      <c r="I1371" s="636" t="s">
        <v>5813</v>
      </c>
      <c r="J1371" s="668">
        <v>37</v>
      </c>
      <c r="K1371" s="668">
        <v>526</v>
      </c>
      <c r="L1371" s="1496">
        <v>3384</v>
      </c>
      <c r="M1371" s="1159"/>
      <c r="N1371" s="1159"/>
      <c r="O1371" s="668" t="s">
        <v>3722</v>
      </c>
      <c r="P1371" s="1159"/>
      <c r="Q1371" s="1154"/>
      <c r="R1371" s="1154"/>
      <c r="S1371" s="3969"/>
      <c r="T1371" s="1154"/>
      <c r="U1371" s="1154"/>
    </row>
    <row r="1372" spans="1:21" s="836" customFormat="1" ht="31.5">
      <c r="A1372" s="839">
        <v>1388</v>
      </c>
      <c r="B1372" s="1159"/>
      <c r="C1372" s="1324" t="s">
        <v>6323</v>
      </c>
      <c r="D1372" s="1160"/>
      <c r="E1372" s="1160"/>
      <c r="F1372" s="1160"/>
      <c r="G1372" s="1720" t="s">
        <v>7685</v>
      </c>
      <c r="H1372" s="1160"/>
      <c r="I1372" s="636" t="s">
        <v>5813</v>
      </c>
      <c r="J1372" s="668">
        <v>33</v>
      </c>
      <c r="K1372" s="636" t="s">
        <v>5729</v>
      </c>
      <c r="L1372" s="1496">
        <v>3433</v>
      </c>
      <c r="M1372" s="1159"/>
      <c r="N1372" s="1159"/>
      <c r="O1372" s="668" t="s">
        <v>3722</v>
      </c>
      <c r="P1372" s="1159"/>
      <c r="Q1372" s="1154"/>
      <c r="R1372" s="1154"/>
      <c r="S1372" s="3969"/>
      <c r="T1372" s="1154"/>
      <c r="U1372" s="1154"/>
    </row>
    <row r="1373" spans="1:21" s="836" customFormat="1">
      <c r="A1373" s="839">
        <v>1389</v>
      </c>
      <c r="B1373" s="1159"/>
      <c r="C1373" s="1324" t="s">
        <v>6324</v>
      </c>
      <c r="D1373" s="1160"/>
      <c r="E1373" s="1160"/>
      <c r="F1373" s="1160"/>
      <c r="G1373" s="1720" t="s">
        <v>7685</v>
      </c>
      <c r="H1373" s="1160"/>
      <c r="I1373" s="636" t="s">
        <v>5813</v>
      </c>
      <c r="J1373" s="668">
        <v>37</v>
      </c>
      <c r="K1373" s="668" t="s">
        <v>5730</v>
      </c>
      <c r="L1373" s="1496">
        <v>5243</v>
      </c>
      <c r="M1373" s="1159"/>
      <c r="N1373" s="1159"/>
      <c r="O1373" s="668" t="s">
        <v>3722</v>
      </c>
      <c r="P1373" s="1159"/>
      <c r="Q1373" s="1154"/>
      <c r="R1373" s="1154"/>
      <c r="S1373" s="3969"/>
      <c r="T1373" s="1154"/>
      <c r="U1373" s="1154"/>
    </row>
    <row r="1374" spans="1:21" s="836" customFormat="1">
      <c r="A1374" s="839">
        <v>1390</v>
      </c>
      <c r="B1374" s="1159"/>
      <c r="C1374" s="1324" t="s">
        <v>6325</v>
      </c>
      <c r="D1374" s="1160"/>
      <c r="E1374" s="1160"/>
      <c r="F1374" s="1160"/>
      <c r="G1374" s="1720" t="s">
        <v>7685</v>
      </c>
      <c r="H1374" s="1160"/>
      <c r="I1374" s="636" t="s">
        <v>5813</v>
      </c>
      <c r="J1374" s="1356">
        <v>37</v>
      </c>
      <c r="K1374" s="1356">
        <v>132</v>
      </c>
      <c r="L1374" s="1497">
        <v>1860</v>
      </c>
      <c r="M1374" s="1159"/>
      <c r="N1374" s="1159"/>
      <c r="O1374" s="1356" t="s">
        <v>3725</v>
      </c>
      <c r="P1374" s="1159"/>
      <c r="Q1374" s="1154"/>
      <c r="R1374" s="1154"/>
      <c r="S1374" s="3969"/>
      <c r="T1374" s="1154"/>
      <c r="U1374" s="1154"/>
    </row>
    <row r="1375" spans="1:21" s="836" customFormat="1" ht="31.5">
      <c r="A1375" s="839">
        <v>1391</v>
      </c>
      <c r="B1375" s="1159"/>
      <c r="C1375" s="1324" t="s">
        <v>6326</v>
      </c>
      <c r="D1375" s="1160"/>
      <c r="E1375" s="1160"/>
      <c r="F1375" s="1160"/>
      <c r="G1375" s="1720" t="s">
        <v>7685</v>
      </c>
      <c r="H1375" s="1160"/>
      <c r="I1375" s="636" t="s">
        <v>5813</v>
      </c>
      <c r="J1375" s="1356" t="s">
        <v>5732</v>
      </c>
      <c r="K1375" s="1334" t="s">
        <v>5731</v>
      </c>
      <c r="L1375" s="1497">
        <v>6144</v>
      </c>
      <c r="M1375" s="1159"/>
      <c r="N1375" s="1159"/>
      <c r="O1375" s="1356" t="s">
        <v>3722</v>
      </c>
      <c r="P1375" s="1159"/>
      <c r="Q1375" s="1154"/>
      <c r="R1375" s="1154"/>
      <c r="S1375" s="3969"/>
      <c r="T1375" s="1154"/>
      <c r="U1375" s="1154"/>
    </row>
    <row r="1376" spans="1:21" s="836" customFormat="1">
      <c r="A1376" s="839">
        <v>1392</v>
      </c>
      <c r="B1376" s="1159"/>
      <c r="C1376" s="1324" t="s">
        <v>6327</v>
      </c>
      <c r="D1376" s="1160"/>
      <c r="E1376" s="1160"/>
      <c r="F1376" s="1160"/>
      <c r="G1376" s="1720" t="s">
        <v>7685</v>
      </c>
      <c r="H1376" s="1160"/>
      <c r="I1376" s="636" t="s">
        <v>5813</v>
      </c>
      <c r="J1376" s="668">
        <v>33</v>
      </c>
      <c r="K1376" s="668">
        <v>523</v>
      </c>
      <c r="L1376" s="1496">
        <v>1059</v>
      </c>
      <c r="M1376" s="1159"/>
      <c r="N1376" s="1159"/>
      <c r="O1376" s="668" t="s">
        <v>3722</v>
      </c>
      <c r="P1376" s="1159"/>
      <c r="Q1376" s="1154"/>
      <c r="R1376" s="1154"/>
      <c r="S1376" s="3969"/>
      <c r="T1376" s="1154"/>
      <c r="U1376" s="1154"/>
    </row>
    <row r="1377" spans="1:21" s="836" customFormat="1" ht="31.5">
      <c r="A1377" s="839">
        <v>1393</v>
      </c>
      <c r="B1377" s="1159"/>
      <c r="C1377" s="1324" t="s">
        <v>6328</v>
      </c>
      <c r="D1377" s="1160"/>
      <c r="E1377" s="1160"/>
      <c r="F1377" s="1160"/>
      <c r="G1377" s="1720" t="s">
        <v>7685</v>
      </c>
      <c r="H1377" s="1160"/>
      <c r="I1377" s="636" t="s">
        <v>5813</v>
      </c>
      <c r="J1377" s="668">
        <v>37</v>
      </c>
      <c r="K1377" s="636" t="s">
        <v>5733</v>
      </c>
      <c r="L1377" s="1496">
        <v>6144</v>
      </c>
      <c r="M1377" s="1159"/>
      <c r="N1377" s="1159"/>
      <c r="O1377" s="668" t="s">
        <v>3722</v>
      </c>
      <c r="P1377" s="1159"/>
      <c r="Q1377" s="1154"/>
      <c r="R1377" s="1154"/>
      <c r="S1377" s="3969"/>
      <c r="T1377" s="1154"/>
      <c r="U1377" s="1154"/>
    </row>
    <row r="1378" spans="1:21" s="836" customFormat="1">
      <c r="A1378" s="839">
        <v>1394</v>
      </c>
      <c r="B1378" s="1159"/>
      <c r="C1378" s="1324" t="s">
        <v>6329</v>
      </c>
      <c r="D1378" s="1160"/>
      <c r="E1378" s="1160"/>
      <c r="F1378" s="1160"/>
      <c r="G1378" s="1720" t="s">
        <v>7685</v>
      </c>
      <c r="H1378" s="1160"/>
      <c r="I1378" s="636" t="s">
        <v>5813</v>
      </c>
      <c r="J1378" s="668">
        <v>34</v>
      </c>
      <c r="K1378" s="668">
        <v>558</v>
      </c>
      <c r="L1378" s="1496">
        <v>2025</v>
      </c>
      <c r="M1378" s="1159"/>
      <c r="N1378" s="1159"/>
      <c r="O1378" s="668" t="s">
        <v>3722</v>
      </c>
      <c r="P1378" s="1159"/>
      <c r="Q1378" s="1154"/>
      <c r="R1378" s="1154"/>
      <c r="S1378" s="3969"/>
      <c r="T1378" s="1154"/>
      <c r="U1378" s="1154"/>
    </row>
    <row r="1379" spans="1:21" s="836" customFormat="1">
      <c r="A1379" s="839">
        <v>1395</v>
      </c>
      <c r="B1379" s="1159"/>
      <c r="C1379" s="1324" t="s">
        <v>6330</v>
      </c>
      <c r="D1379" s="1160"/>
      <c r="E1379" s="1160"/>
      <c r="F1379" s="1160"/>
      <c r="G1379" s="1720" t="s">
        <v>7685</v>
      </c>
      <c r="H1379" s="1160"/>
      <c r="I1379" s="636" t="s">
        <v>5813</v>
      </c>
      <c r="J1379" s="668" t="s">
        <v>5735</v>
      </c>
      <c r="K1379" s="668" t="s">
        <v>5734</v>
      </c>
      <c r="L1379" s="1496">
        <v>1084</v>
      </c>
      <c r="M1379" s="1159"/>
      <c r="N1379" s="1159"/>
      <c r="O1379" s="668" t="s">
        <v>3722</v>
      </c>
      <c r="P1379" s="1159"/>
      <c r="Q1379" s="1154"/>
      <c r="R1379" s="1154"/>
      <c r="S1379" s="3969"/>
      <c r="T1379" s="1154"/>
      <c r="U1379" s="1154"/>
    </row>
    <row r="1380" spans="1:21" s="836" customFormat="1">
      <c r="A1380" s="839">
        <v>1396</v>
      </c>
      <c r="B1380" s="1159"/>
      <c r="C1380" s="1324" t="s">
        <v>6331</v>
      </c>
      <c r="D1380" s="1160"/>
      <c r="E1380" s="1160"/>
      <c r="F1380" s="1160"/>
      <c r="G1380" s="1720" t="s">
        <v>7685</v>
      </c>
      <c r="H1380" s="1160"/>
      <c r="I1380" s="636" t="s">
        <v>5813</v>
      </c>
      <c r="J1380" s="668">
        <v>34</v>
      </c>
      <c r="K1380" s="668" t="s">
        <v>5737</v>
      </c>
      <c r="L1380" s="1496">
        <v>2836</v>
      </c>
      <c r="M1380" s="1159"/>
      <c r="N1380" s="1159"/>
      <c r="O1380" s="668" t="s">
        <v>3722</v>
      </c>
      <c r="P1380" s="1159"/>
      <c r="Q1380" s="1154"/>
      <c r="R1380" s="1154"/>
      <c r="S1380" s="3969"/>
      <c r="T1380" s="1154"/>
      <c r="U1380" s="1154"/>
    </row>
    <row r="1381" spans="1:21" s="836" customFormat="1">
      <c r="A1381" s="839">
        <v>1397</v>
      </c>
      <c r="B1381" s="1159"/>
      <c r="C1381" s="1324" t="s">
        <v>6332</v>
      </c>
      <c r="D1381" s="1160"/>
      <c r="E1381" s="1160"/>
      <c r="F1381" s="1160"/>
      <c r="G1381" s="1720" t="s">
        <v>7685</v>
      </c>
      <c r="H1381" s="1160"/>
      <c r="I1381" s="636" t="s">
        <v>5813</v>
      </c>
      <c r="J1381" s="668">
        <v>34</v>
      </c>
      <c r="K1381" s="668" t="s">
        <v>5738</v>
      </c>
      <c r="L1381" s="1496">
        <f>797+1098</f>
        <v>1895</v>
      </c>
      <c r="M1381" s="1159"/>
      <c r="N1381" s="1159"/>
      <c r="O1381" s="668" t="s">
        <v>3722</v>
      </c>
      <c r="P1381" s="1159"/>
      <c r="Q1381" s="1154"/>
      <c r="R1381" s="1154"/>
      <c r="S1381" s="3969"/>
      <c r="T1381" s="1154"/>
      <c r="U1381" s="1154"/>
    </row>
    <row r="1382" spans="1:21" s="836" customFormat="1" ht="31.5">
      <c r="A1382" s="839">
        <v>1398</v>
      </c>
      <c r="B1382" s="1159"/>
      <c r="C1382" s="1324" t="s">
        <v>6333</v>
      </c>
      <c r="D1382" s="1160"/>
      <c r="E1382" s="1160"/>
      <c r="F1382" s="1160"/>
      <c r="G1382" s="1720" t="s">
        <v>7685</v>
      </c>
      <c r="H1382" s="1160"/>
      <c r="I1382" s="636" t="s">
        <v>5813</v>
      </c>
      <c r="J1382" s="668">
        <v>33</v>
      </c>
      <c r="K1382" s="636" t="s">
        <v>5739</v>
      </c>
      <c r="L1382" s="1496">
        <v>5821</v>
      </c>
      <c r="M1382" s="1159"/>
      <c r="N1382" s="1159"/>
      <c r="O1382" s="668" t="s">
        <v>3722</v>
      </c>
      <c r="P1382" s="1159"/>
      <c r="Q1382" s="1154"/>
      <c r="R1382" s="1154"/>
      <c r="S1382" s="3969"/>
      <c r="T1382" s="1154"/>
      <c r="U1382" s="1154"/>
    </row>
    <row r="1383" spans="1:21" s="836" customFormat="1" ht="63">
      <c r="A1383" s="839">
        <v>1399</v>
      </c>
      <c r="B1383" s="1159"/>
      <c r="C1383" s="1324" t="s">
        <v>6334</v>
      </c>
      <c r="D1383" s="1160"/>
      <c r="E1383" s="1160"/>
      <c r="F1383" s="1160"/>
      <c r="G1383" s="1720" t="s">
        <v>7685</v>
      </c>
      <c r="H1383" s="1160"/>
      <c r="I1383" s="636" t="s">
        <v>5813</v>
      </c>
      <c r="J1383" s="668">
        <v>32</v>
      </c>
      <c r="K1383" s="636" t="s">
        <v>5740</v>
      </c>
      <c r="L1383" s="1496">
        <v>3427</v>
      </c>
      <c r="M1383" s="1159"/>
      <c r="N1383" s="1159"/>
      <c r="O1383" s="668" t="s">
        <v>3722</v>
      </c>
      <c r="P1383" s="1159"/>
      <c r="Q1383" s="1154"/>
      <c r="R1383" s="1154"/>
      <c r="S1383" s="3969"/>
      <c r="T1383" s="1154"/>
      <c r="U1383" s="1154"/>
    </row>
    <row r="1384" spans="1:21" s="836" customFormat="1" ht="47.25">
      <c r="A1384" s="839">
        <v>1400</v>
      </c>
      <c r="B1384" s="1159"/>
      <c r="C1384" s="1324" t="s">
        <v>6334</v>
      </c>
      <c r="D1384" s="1160"/>
      <c r="E1384" s="1160"/>
      <c r="F1384" s="1160"/>
      <c r="G1384" s="1720" t="s">
        <v>7685</v>
      </c>
      <c r="H1384" s="1160"/>
      <c r="I1384" s="636" t="s">
        <v>5813</v>
      </c>
      <c r="J1384" s="668">
        <v>32</v>
      </c>
      <c r="K1384" s="636" t="s">
        <v>5741</v>
      </c>
      <c r="L1384" s="1496">
        <v>4947</v>
      </c>
      <c r="M1384" s="1159"/>
      <c r="N1384" s="1159"/>
      <c r="O1384" s="668" t="s">
        <v>3722</v>
      </c>
      <c r="P1384" s="1159"/>
      <c r="Q1384" s="1154"/>
      <c r="R1384" s="1154"/>
      <c r="S1384" s="3969"/>
      <c r="T1384" s="1154"/>
      <c r="U1384" s="1154"/>
    </row>
    <row r="1385" spans="1:21" s="836" customFormat="1">
      <c r="A1385" s="839">
        <v>1401</v>
      </c>
      <c r="B1385" s="1159"/>
      <c r="C1385" s="1324" t="s">
        <v>6335</v>
      </c>
      <c r="D1385" s="1160"/>
      <c r="E1385" s="1160"/>
      <c r="F1385" s="1160"/>
      <c r="G1385" s="1720" t="s">
        <v>7685</v>
      </c>
      <c r="H1385" s="1160"/>
      <c r="I1385" s="636" t="s">
        <v>5813</v>
      </c>
      <c r="J1385" s="1356">
        <v>33</v>
      </c>
      <c r="K1385" s="1356">
        <v>465</v>
      </c>
      <c r="L1385" s="1497">
        <v>620</v>
      </c>
      <c r="M1385" s="1159"/>
      <c r="N1385" s="1159"/>
      <c r="O1385" s="1356" t="s">
        <v>3722</v>
      </c>
      <c r="P1385" s="1159"/>
      <c r="Q1385" s="1154"/>
      <c r="R1385" s="1154"/>
      <c r="S1385" s="3969"/>
      <c r="T1385" s="1154"/>
      <c r="U1385" s="1154"/>
    </row>
    <row r="1386" spans="1:21" s="836" customFormat="1">
      <c r="A1386" s="839">
        <v>1402</v>
      </c>
      <c r="B1386" s="1159"/>
      <c r="C1386" s="1324" t="s">
        <v>6336</v>
      </c>
      <c r="D1386" s="1160"/>
      <c r="E1386" s="1160"/>
      <c r="F1386" s="1160"/>
      <c r="G1386" s="1720" t="s">
        <v>7685</v>
      </c>
      <c r="H1386" s="1160"/>
      <c r="I1386" s="636" t="s">
        <v>5813</v>
      </c>
      <c r="J1386" s="668">
        <v>37</v>
      </c>
      <c r="K1386" s="668" t="s">
        <v>5742</v>
      </c>
      <c r="L1386" s="1496">
        <f>2218+1916</f>
        <v>4134</v>
      </c>
      <c r="M1386" s="1159"/>
      <c r="N1386" s="1159"/>
      <c r="O1386" s="668" t="s">
        <v>3722</v>
      </c>
      <c r="P1386" s="1159"/>
      <c r="Q1386" s="1154"/>
      <c r="R1386" s="1154"/>
      <c r="S1386" s="3969"/>
      <c r="T1386" s="1154"/>
      <c r="U1386" s="1154"/>
    </row>
    <row r="1387" spans="1:21" s="836" customFormat="1" ht="31.5">
      <c r="A1387" s="839">
        <v>1403</v>
      </c>
      <c r="B1387" s="1159"/>
      <c r="C1387" s="1324" t="s">
        <v>6337</v>
      </c>
      <c r="D1387" s="1160"/>
      <c r="E1387" s="1160"/>
      <c r="F1387" s="1160"/>
      <c r="G1387" s="1720" t="s">
        <v>7685</v>
      </c>
      <c r="H1387" s="1160"/>
      <c r="I1387" s="636" t="s">
        <v>5813</v>
      </c>
      <c r="J1387" s="668">
        <v>37</v>
      </c>
      <c r="K1387" s="636" t="s">
        <v>5743</v>
      </c>
      <c r="L1387" s="1496">
        <v>6317</v>
      </c>
      <c r="M1387" s="1159"/>
      <c r="N1387" s="1159"/>
      <c r="O1387" s="668" t="s">
        <v>3722</v>
      </c>
      <c r="P1387" s="1159"/>
      <c r="Q1387" s="1154"/>
      <c r="R1387" s="1154"/>
      <c r="S1387" s="3969"/>
      <c r="T1387" s="1154"/>
      <c r="U1387" s="1154"/>
    </row>
    <row r="1388" spans="1:21" s="836" customFormat="1" ht="31.5">
      <c r="A1388" s="839">
        <v>1404</v>
      </c>
      <c r="B1388" s="1159"/>
      <c r="C1388" s="1324" t="s">
        <v>6338</v>
      </c>
      <c r="D1388" s="1160"/>
      <c r="E1388" s="1160"/>
      <c r="F1388" s="1160"/>
      <c r="G1388" s="1720" t="s">
        <v>7685</v>
      </c>
      <c r="H1388" s="1160"/>
      <c r="I1388" s="636" t="s">
        <v>5813</v>
      </c>
      <c r="J1388" s="668" t="s">
        <v>5745</v>
      </c>
      <c r="K1388" s="636" t="s">
        <v>5744</v>
      </c>
      <c r="L1388" s="1496">
        <v>6456</v>
      </c>
      <c r="M1388" s="1159"/>
      <c r="N1388" s="1159"/>
      <c r="O1388" s="668" t="s">
        <v>3722</v>
      </c>
      <c r="P1388" s="1159"/>
      <c r="Q1388" s="1154"/>
      <c r="R1388" s="1154"/>
      <c r="S1388" s="3969"/>
      <c r="T1388" s="1154"/>
      <c r="U1388" s="1154"/>
    </row>
    <row r="1389" spans="1:21" s="836" customFormat="1">
      <c r="A1389" s="839">
        <v>1405</v>
      </c>
      <c r="B1389" s="1159"/>
      <c r="C1389" s="1324" t="s">
        <v>6339</v>
      </c>
      <c r="D1389" s="1160"/>
      <c r="E1389" s="1160"/>
      <c r="F1389" s="1160"/>
      <c r="G1389" s="1720" t="s">
        <v>7685</v>
      </c>
      <c r="H1389" s="1160"/>
      <c r="I1389" s="636" t="s">
        <v>5813</v>
      </c>
      <c r="J1389" s="668" t="s">
        <v>5747</v>
      </c>
      <c r="K1389" s="668" t="s">
        <v>5746</v>
      </c>
      <c r="L1389" s="1496">
        <v>2625</v>
      </c>
      <c r="M1389" s="1159"/>
      <c r="N1389" s="1159"/>
      <c r="O1389" s="668" t="s">
        <v>3722</v>
      </c>
      <c r="P1389" s="1159"/>
      <c r="Q1389" s="1154"/>
      <c r="R1389" s="1154"/>
      <c r="S1389" s="3969"/>
      <c r="T1389" s="1154"/>
      <c r="U1389" s="1154"/>
    </row>
    <row r="1390" spans="1:21" s="836" customFormat="1">
      <c r="A1390" s="839">
        <v>1406</v>
      </c>
      <c r="B1390" s="1159"/>
      <c r="C1390" s="1324" t="s">
        <v>6340</v>
      </c>
      <c r="D1390" s="1160"/>
      <c r="E1390" s="1160"/>
      <c r="F1390" s="1160"/>
      <c r="G1390" s="1720" t="s">
        <v>7685</v>
      </c>
      <c r="H1390" s="1160"/>
      <c r="I1390" s="636" t="s">
        <v>5813</v>
      </c>
      <c r="J1390" s="668">
        <v>34</v>
      </c>
      <c r="K1390" s="668" t="s">
        <v>5748</v>
      </c>
      <c r="L1390" s="1496">
        <v>1548</v>
      </c>
      <c r="M1390" s="1159"/>
      <c r="N1390" s="1159"/>
      <c r="O1390" s="668" t="s">
        <v>3722</v>
      </c>
      <c r="P1390" s="1159"/>
      <c r="Q1390" s="1154"/>
      <c r="R1390" s="1154"/>
      <c r="S1390" s="3969"/>
      <c r="T1390" s="1154"/>
      <c r="U1390" s="1154"/>
    </row>
    <row r="1391" spans="1:21" s="836" customFormat="1">
      <c r="A1391" s="839">
        <v>1407</v>
      </c>
      <c r="B1391" s="1159"/>
      <c r="C1391" s="1324" t="s">
        <v>6341</v>
      </c>
      <c r="D1391" s="1160"/>
      <c r="E1391" s="1160"/>
      <c r="F1391" s="1160"/>
      <c r="G1391" s="1720" t="s">
        <v>7685</v>
      </c>
      <c r="H1391" s="1160"/>
      <c r="I1391" s="636" t="s">
        <v>5813</v>
      </c>
      <c r="J1391" s="668">
        <v>38</v>
      </c>
      <c r="K1391" s="668" t="s">
        <v>4030</v>
      </c>
      <c r="L1391" s="1496">
        <v>4159</v>
      </c>
      <c r="M1391" s="1159"/>
      <c r="N1391" s="1159"/>
      <c r="O1391" s="668" t="s">
        <v>3722</v>
      </c>
      <c r="P1391" s="1159"/>
      <c r="Q1391" s="1154"/>
      <c r="R1391" s="1154"/>
      <c r="S1391" s="3969"/>
      <c r="T1391" s="1154"/>
      <c r="U1391" s="1154"/>
    </row>
    <row r="1392" spans="1:21" s="836" customFormat="1">
      <c r="A1392" s="839">
        <v>1408</v>
      </c>
      <c r="B1392" s="1159"/>
      <c r="C1392" s="1324" t="s">
        <v>6342</v>
      </c>
      <c r="D1392" s="1160"/>
      <c r="E1392" s="1160"/>
      <c r="F1392" s="1160"/>
      <c r="G1392" s="1720" t="s">
        <v>7685</v>
      </c>
      <c r="H1392" s="1160"/>
      <c r="I1392" s="636" t="s">
        <v>5813</v>
      </c>
      <c r="J1392" s="668">
        <v>37</v>
      </c>
      <c r="K1392" s="1357">
        <v>469470</v>
      </c>
      <c r="L1392" s="1496">
        <v>7181</v>
      </c>
      <c r="M1392" s="1159"/>
      <c r="N1392" s="1159"/>
      <c r="O1392" s="668" t="s">
        <v>3722</v>
      </c>
      <c r="P1392" s="1159"/>
      <c r="Q1392" s="1154"/>
      <c r="R1392" s="1154"/>
      <c r="S1392" s="3969"/>
      <c r="T1392" s="1154"/>
      <c r="U1392" s="1154"/>
    </row>
    <row r="1393" spans="1:21" s="836" customFormat="1">
      <c r="A1393" s="839">
        <v>1409</v>
      </c>
      <c r="B1393" s="1159"/>
      <c r="C1393" s="1324" t="s">
        <v>6343</v>
      </c>
      <c r="D1393" s="1160"/>
      <c r="E1393" s="1160"/>
      <c r="F1393" s="1160"/>
      <c r="G1393" s="1720" t="s">
        <v>7685</v>
      </c>
      <c r="H1393" s="1160"/>
      <c r="I1393" s="636" t="s">
        <v>5813</v>
      </c>
      <c r="J1393" s="668">
        <v>38</v>
      </c>
      <c r="K1393" s="668" t="s">
        <v>5749</v>
      </c>
      <c r="L1393" s="1496">
        <v>9378</v>
      </c>
      <c r="M1393" s="1159"/>
      <c r="N1393" s="1159"/>
      <c r="O1393" s="668" t="s">
        <v>3722</v>
      </c>
      <c r="P1393" s="1159"/>
      <c r="Q1393" s="1154"/>
      <c r="R1393" s="1154"/>
      <c r="S1393" s="3969"/>
      <c r="T1393" s="1154"/>
      <c r="U1393" s="1154"/>
    </row>
    <row r="1394" spans="1:21" s="836" customFormat="1" ht="31.5">
      <c r="A1394" s="839">
        <v>1410</v>
      </c>
      <c r="B1394" s="1159"/>
      <c r="C1394" s="1324" t="s">
        <v>6344</v>
      </c>
      <c r="D1394" s="1160"/>
      <c r="E1394" s="1160"/>
      <c r="F1394" s="1160"/>
      <c r="G1394" s="1720" t="s">
        <v>7685</v>
      </c>
      <c r="H1394" s="1160"/>
      <c r="I1394" s="636" t="s">
        <v>5813</v>
      </c>
      <c r="J1394" s="1356" t="s">
        <v>5751</v>
      </c>
      <c r="K1394" s="1334" t="s">
        <v>5750</v>
      </c>
      <c r="L1394" s="1497">
        <v>6895</v>
      </c>
      <c r="M1394" s="1159"/>
      <c r="N1394" s="1159"/>
      <c r="O1394" s="1356" t="s">
        <v>3722</v>
      </c>
      <c r="P1394" s="1159"/>
      <c r="Q1394" s="1154"/>
      <c r="R1394" s="1154"/>
      <c r="S1394" s="3969"/>
      <c r="T1394" s="1154"/>
      <c r="U1394" s="1154"/>
    </row>
    <row r="1395" spans="1:21" s="836" customFormat="1">
      <c r="A1395" s="839">
        <v>1411</v>
      </c>
      <c r="B1395" s="1159"/>
      <c r="C1395" s="1324" t="s">
        <v>6345</v>
      </c>
      <c r="D1395" s="1160"/>
      <c r="E1395" s="1160"/>
      <c r="F1395" s="1160"/>
      <c r="G1395" s="1720" t="s">
        <v>7685</v>
      </c>
      <c r="H1395" s="1160"/>
      <c r="I1395" s="636" t="s">
        <v>5813</v>
      </c>
      <c r="J1395" s="668">
        <v>37</v>
      </c>
      <c r="K1395" s="668" t="s">
        <v>5752</v>
      </c>
      <c r="L1395" s="1496">
        <f>738+1072+3830</f>
        <v>5640</v>
      </c>
      <c r="M1395" s="1159"/>
      <c r="N1395" s="1159"/>
      <c r="O1395" s="668" t="s">
        <v>3722</v>
      </c>
      <c r="P1395" s="1159"/>
      <c r="Q1395" s="1154"/>
      <c r="R1395" s="1154"/>
      <c r="S1395" s="3969"/>
      <c r="T1395" s="1154"/>
      <c r="U1395" s="1154"/>
    </row>
    <row r="1396" spans="1:21" s="836" customFormat="1">
      <c r="A1396" s="839">
        <v>1412</v>
      </c>
      <c r="B1396" s="1159"/>
      <c r="C1396" s="1324" t="s">
        <v>6346</v>
      </c>
      <c r="D1396" s="1160"/>
      <c r="E1396" s="1160"/>
      <c r="F1396" s="1160"/>
      <c r="G1396" s="1720" t="s">
        <v>7685</v>
      </c>
      <c r="H1396" s="1160"/>
      <c r="I1396" s="636" t="s">
        <v>5813</v>
      </c>
      <c r="J1396" s="668">
        <v>38</v>
      </c>
      <c r="K1396" s="668" t="s">
        <v>5753</v>
      </c>
      <c r="L1396" s="1496">
        <v>5804</v>
      </c>
      <c r="M1396" s="1159"/>
      <c r="N1396" s="1159"/>
      <c r="O1396" s="668" t="s">
        <v>3722</v>
      </c>
      <c r="P1396" s="1159"/>
      <c r="Q1396" s="1154"/>
      <c r="R1396" s="1154"/>
      <c r="S1396" s="3969"/>
      <c r="T1396" s="1154"/>
      <c r="U1396" s="1154"/>
    </row>
    <row r="1397" spans="1:21" s="836" customFormat="1">
      <c r="A1397" s="839">
        <v>1413</v>
      </c>
      <c r="B1397" s="1159"/>
      <c r="C1397" s="1324" t="s">
        <v>6347</v>
      </c>
      <c r="D1397" s="1160"/>
      <c r="E1397" s="1160"/>
      <c r="F1397" s="1160"/>
      <c r="G1397" s="1720" t="s">
        <v>7685</v>
      </c>
      <c r="H1397" s="1160"/>
      <c r="I1397" s="636" t="s">
        <v>5813</v>
      </c>
      <c r="J1397" s="668">
        <v>37</v>
      </c>
      <c r="K1397" s="668" t="s">
        <v>5754</v>
      </c>
      <c r="L1397" s="1496">
        <v>3211</v>
      </c>
      <c r="M1397" s="1159"/>
      <c r="N1397" s="1159"/>
      <c r="O1397" s="668" t="s">
        <v>3722</v>
      </c>
      <c r="P1397" s="1159"/>
      <c r="Q1397" s="1154"/>
      <c r="R1397" s="1154"/>
      <c r="S1397" s="3969"/>
      <c r="T1397" s="1154"/>
      <c r="U1397" s="1154"/>
    </row>
    <row r="1398" spans="1:21" s="836" customFormat="1" ht="31.5">
      <c r="A1398" s="839">
        <v>1414</v>
      </c>
      <c r="B1398" s="1159"/>
      <c r="C1398" s="1324" t="s">
        <v>6348</v>
      </c>
      <c r="D1398" s="1160"/>
      <c r="E1398" s="1160"/>
      <c r="F1398" s="1160"/>
      <c r="G1398" s="1720" t="s">
        <v>7685</v>
      </c>
      <c r="H1398" s="1160"/>
      <c r="I1398" s="636" t="s">
        <v>5813</v>
      </c>
      <c r="J1398" s="1356">
        <v>37</v>
      </c>
      <c r="K1398" s="1334" t="s">
        <v>5755</v>
      </c>
      <c r="L1398" s="1497">
        <v>6885</v>
      </c>
      <c r="M1398" s="1159"/>
      <c r="N1398" s="1159"/>
      <c r="O1398" s="1356" t="s">
        <v>3722</v>
      </c>
      <c r="P1398" s="1159"/>
      <c r="Q1398" s="1154"/>
      <c r="R1398" s="1154"/>
      <c r="S1398" s="3969"/>
      <c r="T1398" s="1154"/>
      <c r="U1398" s="1154"/>
    </row>
    <row r="1399" spans="1:21" s="836" customFormat="1">
      <c r="A1399" s="839">
        <v>1415</v>
      </c>
      <c r="B1399" s="1159"/>
      <c r="C1399" s="1324" t="s">
        <v>6349</v>
      </c>
      <c r="D1399" s="1160"/>
      <c r="E1399" s="1160"/>
      <c r="F1399" s="1160"/>
      <c r="G1399" s="1720" t="s">
        <v>7685</v>
      </c>
      <c r="H1399" s="1160"/>
      <c r="I1399" s="636" t="s">
        <v>5813</v>
      </c>
      <c r="J1399" s="668">
        <v>37</v>
      </c>
      <c r="K1399" s="668">
        <v>381</v>
      </c>
      <c r="L1399" s="1496">
        <v>4439</v>
      </c>
      <c r="M1399" s="1159"/>
      <c r="N1399" s="1159"/>
      <c r="O1399" s="668" t="s">
        <v>3722</v>
      </c>
      <c r="P1399" s="1159"/>
      <c r="Q1399" s="1154"/>
      <c r="R1399" s="1154"/>
      <c r="S1399" s="3969"/>
      <c r="T1399" s="1154"/>
      <c r="U1399" s="1154"/>
    </row>
    <row r="1400" spans="1:21" s="836" customFormat="1">
      <c r="A1400" s="839">
        <v>1416</v>
      </c>
      <c r="B1400" s="1159"/>
      <c r="C1400" s="1324" t="s">
        <v>6350</v>
      </c>
      <c r="D1400" s="1160"/>
      <c r="E1400" s="1160"/>
      <c r="F1400" s="1160"/>
      <c r="G1400" s="1720" t="s">
        <v>7685</v>
      </c>
      <c r="H1400" s="1160"/>
      <c r="I1400" s="636" t="s">
        <v>5813</v>
      </c>
      <c r="J1400" s="1356">
        <v>38</v>
      </c>
      <c r="K1400" s="1356" t="s">
        <v>5756</v>
      </c>
      <c r="L1400" s="1497">
        <f>2131+2031</f>
        <v>4162</v>
      </c>
      <c r="M1400" s="1159"/>
      <c r="N1400" s="1159"/>
      <c r="O1400" s="1356" t="s">
        <v>3722</v>
      </c>
      <c r="P1400" s="1159"/>
      <c r="Q1400" s="1154"/>
      <c r="R1400" s="1154"/>
      <c r="S1400" s="3969"/>
      <c r="T1400" s="1154"/>
      <c r="U1400" s="1154"/>
    </row>
    <row r="1401" spans="1:21" s="836" customFormat="1">
      <c r="A1401" s="839">
        <v>1417</v>
      </c>
      <c r="B1401" s="1159"/>
      <c r="C1401" s="1324" t="s">
        <v>6351</v>
      </c>
      <c r="D1401" s="1160"/>
      <c r="E1401" s="1160"/>
      <c r="F1401" s="1160"/>
      <c r="G1401" s="1720" t="s">
        <v>7685</v>
      </c>
      <c r="H1401" s="1160"/>
      <c r="I1401" s="636" t="s">
        <v>5813</v>
      </c>
      <c r="J1401" s="668">
        <v>33</v>
      </c>
      <c r="K1401" s="668" t="s">
        <v>5757</v>
      </c>
      <c r="L1401" s="1496">
        <v>4238</v>
      </c>
      <c r="M1401" s="1159"/>
      <c r="N1401" s="1159"/>
      <c r="O1401" s="668" t="s">
        <v>3722</v>
      </c>
      <c r="P1401" s="1159"/>
      <c r="Q1401" s="1154"/>
      <c r="R1401" s="1154"/>
      <c r="S1401" s="3969"/>
      <c r="T1401" s="1154"/>
      <c r="U1401" s="1154"/>
    </row>
    <row r="1402" spans="1:21" s="836" customFormat="1" ht="31.5">
      <c r="A1402" s="839">
        <v>1418</v>
      </c>
      <c r="B1402" s="1159"/>
      <c r="C1402" s="1324" t="s">
        <v>6352</v>
      </c>
      <c r="D1402" s="1160"/>
      <c r="E1402" s="1160"/>
      <c r="F1402" s="1160"/>
      <c r="G1402" s="1720" t="s">
        <v>7685</v>
      </c>
      <c r="H1402" s="1160"/>
      <c r="I1402" s="636" t="s">
        <v>5813</v>
      </c>
      <c r="J1402" s="668">
        <v>33</v>
      </c>
      <c r="K1402" s="636" t="s">
        <v>5758</v>
      </c>
      <c r="L1402" s="1496">
        <v>5410</v>
      </c>
      <c r="M1402" s="1159"/>
      <c r="N1402" s="1159"/>
      <c r="O1402" s="668" t="s">
        <v>3722</v>
      </c>
      <c r="P1402" s="1159"/>
      <c r="Q1402" s="1154"/>
      <c r="R1402" s="1154"/>
      <c r="S1402" s="3969"/>
      <c r="T1402" s="1154"/>
      <c r="U1402" s="1154"/>
    </row>
    <row r="1403" spans="1:21" s="836" customFormat="1">
      <c r="A1403" s="839">
        <v>1419</v>
      </c>
      <c r="B1403" s="1159"/>
      <c r="C1403" s="1324" t="s">
        <v>6353</v>
      </c>
      <c r="D1403" s="1160"/>
      <c r="E1403" s="1160"/>
      <c r="F1403" s="1160"/>
      <c r="G1403" s="1720" t="s">
        <v>7685</v>
      </c>
      <c r="H1403" s="1160"/>
      <c r="I1403" s="636" t="s">
        <v>5813</v>
      </c>
      <c r="J1403" s="1356">
        <v>38</v>
      </c>
      <c r="K1403" s="1356">
        <v>1</v>
      </c>
      <c r="L1403" s="1497">
        <v>598</v>
      </c>
      <c r="M1403" s="1159"/>
      <c r="N1403" s="1159"/>
      <c r="O1403" s="1356" t="s">
        <v>3722</v>
      </c>
      <c r="P1403" s="1159"/>
      <c r="Q1403" s="1154"/>
      <c r="R1403" s="1154"/>
      <c r="S1403" s="3969"/>
      <c r="T1403" s="1154"/>
      <c r="U1403" s="1154"/>
    </row>
    <row r="1404" spans="1:21" s="836" customFormat="1">
      <c r="A1404" s="839">
        <v>1420</v>
      </c>
      <c r="B1404" s="1159"/>
      <c r="C1404" s="1324" t="s">
        <v>6354</v>
      </c>
      <c r="D1404" s="1160"/>
      <c r="E1404" s="1160"/>
      <c r="F1404" s="1160"/>
      <c r="G1404" s="1720" t="s">
        <v>7685</v>
      </c>
      <c r="H1404" s="1160"/>
      <c r="I1404" s="636" t="s">
        <v>5813</v>
      </c>
      <c r="J1404" s="668">
        <v>33</v>
      </c>
      <c r="K1404" s="668" t="s">
        <v>5759</v>
      </c>
      <c r="L1404" s="1496">
        <v>3204</v>
      </c>
      <c r="M1404" s="1159"/>
      <c r="N1404" s="1159"/>
      <c r="O1404" s="668" t="s">
        <v>3722</v>
      </c>
      <c r="P1404" s="1159"/>
      <c r="Q1404" s="1154"/>
      <c r="R1404" s="1154"/>
      <c r="S1404" s="3969"/>
      <c r="T1404" s="1154"/>
      <c r="U1404" s="1154"/>
    </row>
    <row r="1405" spans="1:21" s="836" customFormat="1">
      <c r="A1405" s="839">
        <v>1421</v>
      </c>
      <c r="B1405" s="1159"/>
      <c r="C1405" s="1324" t="s">
        <v>6355</v>
      </c>
      <c r="D1405" s="1160"/>
      <c r="E1405" s="1160"/>
      <c r="F1405" s="1160"/>
      <c r="G1405" s="1720" t="s">
        <v>7685</v>
      </c>
      <c r="H1405" s="1160"/>
      <c r="I1405" s="636" t="s">
        <v>5813</v>
      </c>
      <c r="J1405" s="668">
        <v>37</v>
      </c>
      <c r="K1405" s="668" t="s">
        <v>5760</v>
      </c>
      <c r="L1405" s="1496">
        <v>4204</v>
      </c>
      <c r="M1405" s="1159"/>
      <c r="N1405" s="1159"/>
      <c r="O1405" s="668" t="s">
        <v>3722</v>
      </c>
      <c r="P1405" s="1159"/>
      <c r="Q1405" s="1154"/>
      <c r="R1405" s="1154"/>
      <c r="S1405" s="3969"/>
      <c r="T1405" s="1154"/>
      <c r="U1405" s="1154"/>
    </row>
    <row r="1406" spans="1:21" s="836" customFormat="1" ht="31.5">
      <c r="A1406" s="839">
        <v>1422</v>
      </c>
      <c r="B1406" s="1159"/>
      <c r="C1406" s="1324" t="s">
        <v>6356</v>
      </c>
      <c r="D1406" s="1160"/>
      <c r="E1406" s="1160"/>
      <c r="F1406" s="1160"/>
      <c r="G1406" s="1720" t="s">
        <v>7685</v>
      </c>
      <c r="H1406" s="1160"/>
      <c r="I1406" s="636" t="s">
        <v>5813</v>
      </c>
      <c r="J1406" s="1356">
        <v>34</v>
      </c>
      <c r="K1406" s="1334" t="s">
        <v>5761</v>
      </c>
      <c r="L1406" s="1497">
        <f>1029+1998+1706</f>
        <v>4733</v>
      </c>
      <c r="M1406" s="1159"/>
      <c r="N1406" s="1159"/>
      <c r="O1406" s="1356" t="s">
        <v>3722</v>
      </c>
      <c r="P1406" s="1159"/>
      <c r="Q1406" s="1154"/>
      <c r="R1406" s="1154"/>
      <c r="S1406" s="3969"/>
      <c r="T1406" s="1154"/>
      <c r="U1406" s="1154"/>
    </row>
    <row r="1407" spans="1:21" s="836" customFormat="1">
      <c r="A1407" s="839">
        <v>1423</v>
      </c>
      <c r="B1407" s="1159"/>
      <c r="C1407" s="1324" t="s">
        <v>6357</v>
      </c>
      <c r="D1407" s="1160"/>
      <c r="E1407" s="1160"/>
      <c r="F1407" s="1160"/>
      <c r="G1407" s="1720" t="s">
        <v>7685</v>
      </c>
      <c r="H1407" s="1160"/>
      <c r="I1407" s="636" t="s">
        <v>5813</v>
      </c>
      <c r="J1407" s="668">
        <v>38</v>
      </c>
      <c r="K1407" s="668">
        <v>110</v>
      </c>
      <c r="L1407" s="1496">
        <v>2333</v>
      </c>
      <c r="M1407" s="1159"/>
      <c r="N1407" s="1159"/>
      <c r="O1407" s="668" t="s">
        <v>3722</v>
      </c>
      <c r="P1407" s="1159"/>
      <c r="Q1407" s="1154"/>
      <c r="R1407" s="1154"/>
      <c r="S1407" s="3969"/>
      <c r="T1407" s="1154"/>
      <c r="U1407" s="1154"/>
    </row>
    <row r="1408" spans="1:21" s="836" customFormat="1">
      <c r="A1408" s="839">
        <v>1424</v>
      </c>
      <c r="B1408" s="1159"/>
      <c r="C1408" s="1324" t="s">
        <v>6358</v>
      </c>
      <c r="D1408" s="1160"/>
      <c r="E1408" s="1160"/>
      <c r="F1408" s="1160"/>
      <c r="G1408" s="1720" t="s">
        <v>7685</v>
      </c>
      <c r="H1408" s="1160"/>
      <c r="I1408" s="636" t="s">
        <v>5813</v>
      </c>
      <c r="J1408" s="668">
        <v>33</v>
      </c>
      <c r="K1408" s="668" t="s">
        <v>5762</v>
      </c>
      <c r="L1408" s="1496">
        <f>883+1136+878</f>
        <v>2897</v>
      </c>
      <c r="M1408" s="1159"/>
      <c r="N1408" s="1159"/>
      <c r="O1408" s="668" t="s">
        <v>3722</v>
      </c>
      <c r="P1408" s="1159"/>
      <c r="Q1408" s="1154"/>
      <c r="R1408" s="1154"/>
      <c r="S1408" s="3969"/>
      <c r="T1408" s="1154"/>
      <c r="U1408" s="1154"/>
    </row>
    <row r="1409" spans="1:21" s="836" customFormat="1">
      <c r="A1409" s="839">
        <v>1425</v>
      </c>
      <c r="B1409" s="1159"/>
      <c r="C1409" s="1324" t="s">
        <v>6359</v>
      </c>
      <c r="D1409" s="1160"/>
      <c r="E1409" s="1160"/>
      <c r="F1409" s="1160"/>
      <c r="G1409" s="1720" t="s">
        <v>7685</v>
      </c>
      <c r="H1409" s="1160"/>
      <c r="I1409" s="636" t="s">
        <v>5813</v>
      </c>
      <c r="J1409" s="668">
        <v>37</v>
      </c>
      <c r="K1409" s="668">
        <v>513</v>
      </c>
      <c r="L1409" s="1496">
        <v>2883</v>
      </c>
      <c r="M1409" s="1159"/>
      <c r="N1409" s="1159"/>
      <c r="O1409" s="668" t="s">
        <v>3722</v>
      </c>
      <c r="P1409" s="1159"/>
      <c r="Q1409" s="1154"/>
      <c r="R1409" s="1154"/>
      <c r="S1409" s="3969"/>
      <c r="T1409" s="1154"/>
      <c r="U1409" s="1154"/>
    </row>
    <row r="1410" spans="1:21" s="836" customFormat="1">
      <c r="A1410" s="839">
        <v>1426</v>
      </c>
      <c r="B1410" s="1159"/>
      <c r="C1410" s="1324" t="s">
        <v>6360</v>
      </c>
      <c r="D1410" s="1160"/>
      <c r="E1410" s="1160"/>
      <c r="F1410" s="1160"/>
      <c r="G1410" s="1720" t="s">
        <v>7685</v>
      </c>
      <c r="H1410" s="1160"/>
      <c r="I1410" s="636" t="s">
        <v>5813</v>
      </c>
      <c r="J1410" s="668">
        <v>37</v>
      </c>
      <c r="K1410" s="668">
        <v>401</v>
      </c>
      <c r="L1410" s="1496">
        <v>4082</v>
      </c>
      <c r="M1410" s="1159"/>
      <c r="N1410" s="1159"/>
      <c r="O1410" s="668" t="s">
        <v>3722</v>
      </c>
      <c r="P1410" s="1159"/>
      <c r="Q1410" s="1154"/>
      <c r="R1410" s="1154"/>
      <c r="S1410" s="3969"/>
      <c r="T1410" s="1154"/>
      <c r="U1410" s="1154"/>
    </row>
    <row r="1411" spans="1:21" s="836" customFormat="1">
      <c r="A1411" s="839">
        <v>1427</v>
      </c>
      <c r="B1411" s="1159"/>
      <c r="C1411" s="1324" t="s">
        <v>6361</v>
      </c>
      <c r="D1411" s="1160"/>
      <c r="E1411" s="1160"/>
      <c r="F1411" s="1160"/>
      <c r="G1411" s="1720" t="s">
        <v>7685</v>
      </c>
      <c r="H1411" s="1160"/>
      <c r="I1411" s="636" t="s">
        <v>5813</v>
      </c>
      <c r="J1411" s="668" t="s">
        <v>5700</v>
      </c>
      <c r="K1411" s="668" t="s">
        <v>5763</v>
      </c>
      <c r="L1411" s="1496">
        <v>4726</v>
      </c>
      <c r="M1411" s="1159"/>
      <c r="N1411" s="1159"/>
      <c r="O1411" s="668" t="s">
        <v>3722</v>
      </c>
      <c r="P1411" s="1159"/>
      <c r="Q1411" s="1154"/>
      <c r="R1411" s="1154"/>
      <c r="S1411" s="3969"/>
      <c r="T1411" s="1154"/>
      <c r="U1411" s="1154"/>
    </row>
    <row r="1412" spans="1:21" s="836" customFormat="1">
      <c r="A1412" s="839">
        <v>1428</v>
      </c>
      <c r="B1412" s="1159"/>
      <c r="C1412" s="1324" t="s">
        <v>6362</v>
      </c>
      <c r="D1412" s="1160"/>
      <c r="E1412" s="1160"/>
      <c r="F1412" s="1160"/>
      <c r="G1412" s="1720" t="s">
        <v>7685</v>
      </c>
      <c r="H1412" s="1160"/>
      <c r="I1412" s="636" t="s">
        <v>5813</v>
      </c>
      <c r="J1412" s="1356">
        <v>34</v>
      </c>
      <c r="K1412" s="1334" t="s">
        <v>5764</v>
      </c>
      <c r="L1412" s="1497">
        <v>1796</v>
      </c>
      <c r="M1412" s="1159"/>
      <c r="N1412" s="1159"/>
      <c r="O1412" s="1356" t="s">
        <v>3722</v>
      </c>
      <c r="P1412" s="1159"/>
      <c r="Q1412" s="1154"/>
      <c r="R1412" s="1154"/>
      <c r="S1412" s="3969"/>
      <c r="T1412" s="1154"/>
      <c r="U1412" s="1154"/>
    </row>
    <row r="1413" spans="1:21" s="836" customFormat="1">
      <c r="A1413" s="839">
        <v>1429</v>
      </c>
      <c r="B1413" s="1159"/>
      <c r="C1413" s="1324" t="s">
        <v>6363</v>
      </c>
      <c r="D1413" s="1160"/>
      <c r="E1413" s="1160"/>
      <c r="F1413" s="1160"/>
      <c r="G1413" s="1720" t="s">
        <v>7685</v>
      </c>
      <c r="H1413" s="1160"/>
      <c r="I1413" s="636" t="s">
        <v>5813</v>
      </c>
      <c r="J1413" s="668">
        <v>37</v>
      </c>
      <c r="K1413" s="668">
        <v>484</v>
      </c>
      <c r="L1413" s="1496">
        <v>1330</v>
      </c>
      <c r="M1413" s="1159"/>
      <c r="N1413" s="1159"/>
      <c r="O1413" s="668" t="s">
        <v>3722</v>
      </c>
      <c r="P1413" s="1159"/>
      <c r="Q1413" s="1154"/>
      <c r="R1413" s="1154"/>
      <c r="S1413" s="3969"/>
      <c r="T1413" s="1154"/>
      <c r="U1413" s="1154"/>
    </row>
    <row r="1414" spans="1:21" s="836" customFormat="1">
      <c r="A1414" s="839">
        <v>1430</v>
      </c>
      <c r="B1414" s="1159"/>
      <c r="C1414" s="1324" t="s">
        <v>6364</v>
      </c>
      <c r="D1414" s="1160"/>
      <c r="E1414" s="1160"/>
      <c r="F1414" s="1160"/>
      <c r="G1414" s="1720" t="s">
        <v>7685</v>
      </c>
      <c r="H1414" s="1160"/>
      <c r="I1414" s="636" t="s">
        <v>5813</v>
      </c>
      <c r="J1414" s="668">
        <v>38</v>
      </c>
      <c r="K1414" s="668">
        <v>77</v>
      </c>
      <c r="L1414" s="1496">
        <v>909</v>
      </c>
      <c r="M1414" s="1159"/>
      <c r="N1414" s="1159"/>
      <c r="O1414" s="668" t="s">
        <v>3722</v>
      </c>
      <c r="P1414" s="1159"/>
      <c r="Q1414" s="1154"/>
      <c r="R1414" s="1154"/>
      <c r="S1414" s="3969"/>
      <c r="T1414" s="1154"/>
      <c r="U1414" s="1154"/>
    </row>
    <row r="1415" spans="1:21" s="836" customFormat="1">
      <c r="A1415" s="839">
        <v>1431</v>
      </c>
      <c r="B1415" s="1159"/>
      <c r="C1415" s="1324" t="s">
        <v>6365</v>
      </c>
      <c r="D1415" s="1160"/>
      <c r="E1415" s="1160"/>
      <c r="F1415" s="1160"/>
      <c r="G1415" s="1720" t="s">
        <v>7685</v>
      </c>
      <c r="H1415" s="1160"/>
      <c r="I1415" s="636" t="s">
        <v>5813</v>
      </c>
      <c r="J1415" s="668">
        <v>37</v>
      </c>
      <c r="K1415" s="668">
        <v>597</v>
      </c>
      <c r="L1415" s="1496">
        <v>2189</v>
      </c>
      <c r="M1415" s="1159"/>
      <c r="N1415" s="1159"/>
      <c r="O1415" s="668" t="s">
        <v>3722</v>
      </c>
      <c r="P1415" s="1159"/>
      <c r="Q1415" s="1154"/>
      <c r="R1415" s="1154"/>
      <c r="S1415" s="3969"/>
      <c r="T1415" s="1154"/>
      <c r="U1415" s="1154"/>
    </row>
    <row r="1416" spans="1:21" s="836" customFormat="1">
      <c r="A1416" s="839">
        <v>1432</v>
      </c>
      <c r="B1416" s="1159"/>
      <c r="C1416" s="1324" t="s">
        <v>6280</v>
      </c>
      <c r="D1416" s="1160"/>
      <c r="E1416" s="1160"/>
      <c r="F1416" s="1160"/>
      <c r="G1416" s="1720" t="s">
        <v>7685</v>
      </c>
      <c r="H1416" s="1160"/>
      <c r="I1416" s="636" t="s">
        <v>5813</v>
      </c>
      <c r="J1416" s="668">
        <v>38</v>
      </c>
      <c r="K1416" s="668">
        <v>198</v>
      </c>
      <c r="L1416" s="1496">
        <v>2251</v>
      </c>
      <c r="M1416" s="1159"/>
      <c r="N1416" s="1159"/>
      <c r="O1416" s="668" t="s">
        <v>3722</v>
      </c>
      <c r="P1416" s="1159"/>
      <c r="Q1416" s="1154"/>
      <c r="R1416" s="1154"/>
      <c r="S1416" s="3969"/>
      <c r="T1416" s="1154"/>
      <c r="U1416" s="1154"/>
    </row>
    <row r="1417" spans="1:21" s="836" customFormat="1">
      <c r="A1417" s="839">
        <v>1433</v>
      </c>
      <c r="B1417" s="1159"/>
      <c r="C1417" s="1324" t="s">
        <v>6366</v>
      </c>
      <c r="D1417" s="1160"/>
      <c r="E1417" s="1160"/>
      <c r="F1417" s="1160"/>
      <c r="G1417" s="1720" t="s">
        <v>7685</v>
      </c>
      <c r="H1417" s="1160"/>
      <c r="I1417" s="636" t="s">
        <v>5813</v>
      </c>
      <c r="J1417" s="668">
        <v>28</v>
      </c>
      <c r="K1417" s="668">
        <v>405</v>
      </c>
      <c r="L1417" s="1496">
        <v>29</v>
      </c>
      <c r="M1417" s="1159"/>
      <c r="N1417" s="1159"/>
      <c r="O1417" s="668" t="s">
        <v>2401</v>
      </c>
      <c r="P1417" s="1159"/>
      <c r="Q1417" s="1154"/>
      <c r="R1417" s="1154"/>
      <c r="S1417" s="3969"/>
      <c r="T1417" s="1154"/>
      <c r="U1417" s="1154"/>
    </row>
    <row r="1418" spans="1:21" s="836" customFormat="1">
      <c r="A1418" s="839">
        <v>1434</v>
      </c>
      <c r="B1418" s="1159"/>
      <c r="C1418" s="1324" t="s">
        <v>6367</v>
      </c>
      <c r="D1418" s="1160"/>
      <c r="E1418" s="1160"/>
      <c r="F1418" s="1160"/>
      <c r="G1418" s="1720" t="s">
        <v>7685</v>
      </c>
      <c r="H1418" s="1160"/>
      <c r="I1418" s="636" t="s">
        <v>5813</v>
      </c>
      <c r="J1418" s="1356">
        <v>21</v>
      </c>
      <c r="K1418" s="1356">
        <v>359</v>
      </c>
      <c r="L1418" s="1497">
        <v>137</v>
      </c>
      <c r="M1418" s="1159"/>
      <c r="N1418" s="1159"/>
      <c r="O1418" s="1356" t="s">
        <v>2401</v>
      </c>
      <c r="P1418" s="1159"/>
      <c r="Q1418" s="1154"/>
      <c r="R1418" s="1154"/>
      <c r="S1418" s="3969"/>
      <c r="T1418" s="1154"/>
      <c r="U1418" s="1154"/>
    </row>
    <row r="1419" spans="1:21" s="836" customFormat="1">
      <c r="A1419" s="839">
        <v>1435</v>
      </c>
      <c r="B1419" s="1159"/>
      <c r="C1419" s="1324" t="s">
        <v>6368</v>
      </c>
      <c r="D1419" s="1160"/>
      <c r="E1419" s="1160"/>
      <c r="F1419" s="1160"/>
      <c r="G1419" s="1720" t="s">
        <v>7685</v>
      </c>
      <c r="H1419" s="1160"/>
      <c r="I1419" s="636" t="s">
        <v>5813</v>
      </c>
      <c r="J1419" s="668">
        <v>7</v>
      </c>
      <c r="K1419" s="668">
        <v>172</v>
      </c>
      <c r="L1419" s="1496">
        <v>23.9</v>
      </c>
      <c r="M1419" s="1159"/>
      <c r="N1419" s="1159"/>
      <c r="O1419" s="668" t="s">
        <v>852</v>
      </c>
      <c r="P1419" s="1159"/>
      <c r="Q1419" s="1154"/>
      <c r="R1419" s="1154"/>
      <c r="S1419" s="3969"/>
      <c r="T1419" s="1154"/>
      <c r="U1419" s="1154"/>
    </row>
    <row r="1420" spans="1:21" s="836" customFormat="1">
      <c r="A1420" s="839">
        <v>1436</v>
      </c>
      <c r="B1420" s="1159"/>
      <c r="C1420" s="1324" t="s">
        <v>6369</v>
      </c>
      <c r="D1420" s="1160"/>
      <c r="E1420" s="1160"/>
      <c r="F1420" s="1160"/>
      <c r="G1420" s="1720" t="s">
        <v>7685</v>
      </c>
      <c r="H1420" s="1160"/>
      <c r="I1420" s="636" t="s">
        <v>5813</v>
      </c>
      <c r="J1420" s="668">
        <v>32</v>
      </c>
      <c r="K1420" s="668">
        <v>131</v>
      </c>
      <c r="L1420" s="1496">
        <v>13910</v>
      </c>
      <c r="M1420" s="1159"/>
      <c r="N1420" s="1159"/>
      <c r="O1420" s="1358" t="s">
        <v>767</v>
      </c>
      <c r="P1420" s="1159"/>
      <c r="Q1420" s="1154"/>
      <c r="R1420" s="1154"/>
      <c r="S1420" s="1328" t="s">
        <v>5765</v>
      </c>
      <c r="T1420" s="1154"/>
      <c r="U1420" s="1154"/>
    </row>
    <row r="1421" spans="1:21" s="836" customFormat="1">
      <c r="A1421" s="839">
        <v>1437</v>
      </c>
      <c r="B1421" s="1159"/>
      <c r="C1421" s="1324" t="s">
        <v>6370</v>
      </c>
      <c r="D1421" s="1160"/>
      <c r="E1421" s="1160"/>
      <c r="F1421" s="1160"/>
      <c r="G1421" s="1720" t="s">
        <v>7685</v>
      </c>
      <c r="H1421" s="1160"/>
      <c r="I1421" s="636" t="s">
        <v>5813</v>
      </c>
      <c r="J1421" s="668">
        <v>25</v>
      </c>
      <c r="K1421" s="668"/>
      <c r="L1421" s="1496">
        <v>1112</v>
      </c>
      <c r="M1421" s="1159"/>
      <c r="N1421" s="1159"/>
      <c r="O1421" s="668" t="s">
        <v>873</v>
      </c>
      <c r="P1421" s="1159"/>
      <c r="Q1421" s="1154"/>
      <c r="R1421" s="1154"/>
      <c r="S1421" s="3969" t="s">
        <v>5766</v>
      </c>
      <c r="T1421" s="1154"/>
      <c r="U1421" s="1154"/>
    </row>
    <row r="1422" spans="1:21" s="836" customFormat="1">
      <c r="A1422" s="839">
        <v>1438</v>
      </c>
      <c r="B1422" s="1159"/>
      <c r="C1422" s="1324" t="s">
        <v>6371</v>
      </c>
      <c r="D1422" s="1160"/>
      <c r="E1422" s="1160"/>
      <c r="F1422" s="1160"/>
      <c r="G1422" s="1720" t="s">
        <v>7685</v>
      </c>
      <c r="H1422" s="1160"/>
      <c r="I1422" s="636" t="s">
        <v>5813</v>
      </c>
      <c r="J1422" s="668">
        <v>17</v>
      </c>
      <c r="K1422" s="668">
        <v>96</v>
      </c>
      <c r="L1422" s="1496">
        <v>126240</v>
      </c>
      <c r="M1422" s="1159"/>
      <c r="N1422" s="1159"/>
      <c r="O1422" s="668" t="s">
        <v>5767</v>
      </c>
      <c r="P1422" s="1159"/>
      <c r="Q1422" s="1154"/>
      <c r="R1422" s="1154"/>
      <c r="S1422" s="3969"/>
      <c r="T1422" s="1154"/>
      <c r="U1422" s="1154"/>
    </row>
    <row r="1423" spans="1:21" s="836" customFormat="1" ht="31.5">
      <c r="A1423" s="839">
        <v>1439</v>
      </c>
      <c r="B1423" s="1159"/>
      <c r="C1423" s="1324" t="s">
        <v>6372</v>
      </c>
      <c r="D1423" s="1160"/>
      <c r="E1423" s="1160"/>
      <c r="F1423" s="1160"/>
      <c r="G1423" s="1720" t="s">
        <v>7685</v>
      </c>
      <c r="H1423" s="1160"/>
      <c r="I1423" s="636" t="s">
        <v>5813</v>
      </c>
      <c r="J1423" s="1356">
        <v>19</v>
      </c>
      <c r="K1423" s="1334" t="s">
        <v>5769</v>
      </c>
      <c r="L1423" s="1497"/>
      <c r="M1423" s="1159"/>
      <c r="N1423" s="1159"/>
      <c r="O1423" s="1356" t="s">
        <v>873</v>
      </c>
      <c r="P1423" s="1159"/>
      <c r="Q1423" s="1154"/>
      <c r="R1423" s="1154"/>
      <c r="S1423" s="3969"/>
      <c r="T1423" s="1154"/>
      <c r="U1423" s="1154"/>
    </row>
    <row r="1424" spans="1:21" s="836" customFormat="1">
      <c r="A1424" s="839">
        <v>1440</v>
      </c>
      <c r="B1424" s="1159"/>
      <c r="C1424" s="1324" t="s">
        <v>6373</v>
      </c>
      <c r="D1424" s="1160"/>
      <c r="E1424" s="1160"/>
      <c r="F1424" s="1160"/>
      <c r="G1424" s="1720" t="s">
        <v>7685</v>
      </c>
      <c r="H1424" s="1160"/>
      <c r="I1424" s="636" t="s">
        <v>5813</v>
      </c>
      <c r="J1424" s="668">
        <v>15</v>
      </c>
      <c r="K1424" s="668">
        <v>109</v>
      </c>
      <c r="L1424" s="1496">
        <v>9688</v>
      </c>
      <c r="M1424" s="1159"/>
      <c r="N1424" s="1159"/>
      <c r="O1424" s="1358" t="s">
        <v>2450</v>
      </c>
      <c r="P1424" s="1159"/>
      <c r="Q1424" s="1154"/>
      <c r="R1424" s="1154"/>
      <c r="S1424" s="3969"/>
      <c r="T1424" s="1154"/>
      <c r="U1424" s="1154"/>
    </row>
    <row r="1425" spans="1:21" s="836" customFormat="1">
      <c r="A1425" s="839">
        <v>1441</v>
      </c>
      <c r="B1425" s="1159"/>
      <c r="C1425" s="1324" t="s">
        <v>6374</v>
      </c>
      <c r="D1425" s="1160"/>
      <c r="E1425" s="1160"/>
      <c r="F1425" s="1160"/>
      <c r="G1425" s="1720" t="s">
        <v>7685</v>
      </c>
      <c r="H1425" s="1160"/>
      <c r="I1425" s="636" t="s">
        <v>5813</v>
      </c>
      <c r="J1425" s="668">
        <v>12</v>
      </c>
      <c r="K1425" s="668">
        <v>8</v>
      </c>
      <c r="L1425" s="1496">
        <v>1475</v>
      </c>
      <c r="M1425" s="1159"/>
      <c r="N1425" s="1159"/>
      <c r="O1425" s="668" t="s">
        <v>873</v>
      </c>
      <c r="P1425" s="1159"/>
      <c r="Q1425" s="1154"/>
      <c r="R1425" s="1154"/>
      <c r="S1425" s="3969"/>
      <c r="T1425" s="1154"/>
      <c r="U1425" s="1154"/>
    </row>
    <row r="1426" spans="1:21" s="836" customFormat="1" ht="31.5">
      <c r="A1426" s="839">
        <v>1442</v>
      </c>
      <c r="B1426" s="1159"/>
      <c r="C1426" s="1324" t="s">
        <v>6375</v>
      </c>
      <c r="D1426" s="1160"/>
      <c r="E1426" s="1160"/>
      <c r="F1426" s="1160"/>
      <c r="G1426" s="1720" t="s">
        <v>7685</v>
      </c>
      <c r="H1426" s="1160"/>
      <c r="I1426" s="636" t="s">
        <v>5813</v>
      </c>
      <c r="J1426" s="668">
        <v>12</v>
      </c>
      <c r="K1426" s="668">
        <v>2</v>
      </c>
      <c r="L1426" s="1496">
        <v>1341</v>
      </c>
      <c r="M1426" s="1159"/>
      <c r="N1426" s="1159"/>
      <c r="O1426" s="668" t="s">
        <v>5770</v>
      </c>
      <c r="P1426" s="1159"/>
      <c r="Q1426" s="1154"/>
      <c r="R1426" s="1154"/>
      <c r="S1426" s="3969"/>
      <c r="T1426" s="1154"/>
      <c r="U1426" s="1154"/>
    </row>
    <row r="1427" spans="1:21" s="836" customFormat="1" ht="31.5">
      <c r="A1427" s="839">
        <v>1443</v>
      </c>
      <c r="B1427" s="1159"/>
      <c r="C1427" s="1324" t="s">
        <v>6376</v>
      </c>
      <c r="D1427" s="1160"/>
      <c r="E1427" s="1160"/>
      <c r="F1427" s="1160"/>
      <c r="G1427" s="1720" t="s">
        <v>7685</v>
      </c>
      <c r="H1427" s="1160"/>
      <c r="I1427" s="636" t="s">
        <v>5813</v>
      </c>
      <c r="J1427" s="668">
        <v>12</v>
      </c>
      <c r="K1427" s="668">
        <v>1</v>
      </c>
      <c r="L1427" s="1496">
        <v>549</v>
      </c>
      <c r="M1427" s="1159"/>
      <c r="N1427" s="1159"/>
      <c r="O1427" s="668" t="s">
        <v>5770</v>
      </c>
      <c r="P1427" s="1159"/>
      <c r="Q1427" s="1154"/>
      <c r="R1427" s="1154"/>
      <c r="S1427" s="3969"/>
      <c r="T1427" s="1154"/>
      <c r="U1427" s="1154"/>
    </row>
    <row r="1428" spans="1:21" s="836" customFormat="1" ht="31.5">
      <c r="A1428" s="839">
        <v>1444</v>
      </c>
      <c r="B1428" s="1159"/>
      <c r="C1428" s="1324" t="s">
        <v>6375</v>
      </c>
      <c r="D1428" s="1160"/>
      <c r="E1428" s="1160"/>
      <c r="F1428" s="1160"/>
      <c r="G1428" s="1720" t="s">
        <v>7685</v>
      </c>
      <c r="H1428" s="1160"/>
      <c r="I1428" s="636" t="s">
        <v>5813</v>
      </c>
      <c r="J1428" s="668">
        <v>14</v>
      </c>
      <c r="K1428" s="668">
        <v>2</v>
      </c>
      <c r="L1428" s="1496">
        <v>363</v>
      </c>
      <c r="M1428" s="1159"/>
      <c r="N1428" s="1159"/>
      <c r="O1428" s="668" t="s">
        <v>1429</v>
      </c>
      <c r="P1428" s="1159"/>
      <c r="Q1428" s="1154"/>
      <c r="R1428" s="1154"/>
      <c r="S1428" s="3969"/>
      <c r="T1428" s="1154"/>
      <c r="U1428" s="1154"/>
    </row>
    <row r="1429" spans="1:21" s="836" customFormat="1">
      <c r="A1429" s="839">
        <v>1445</v>
      </c>
      <c r="B1429" s="1159"/>
      <c r="C1429" s="1324" t="s">
        <v>6377</v>
      </c>
      <c r="D1429" s="1160"/>
      <c r="E1429" s="1160"/>
      <c r="F1429" s="1160"/>
      <c r="G1429" s="1720" t="s">
        <v>7685</v>
      </c>
      <c r="H1429" s="1160"/>
      <c r="I1429" s="636" t="s">
        <v>5813</v>
      </c>
      <c r="J1429" s="668">
        <v>14</v>
      </c>
      <c r="K1429" s="668">
        <v>5</v>
      </c>
      <c r="L1429" s="1496">
        <v>7061</v>
      </c>
      <c r="M1429" s="1159"/>
      <c r="N1429" s="1159"/>
      <c r="O1429" s="668" t="s">
        <v>3722</v>
      </c>
      <c r="P1429" s="1159"/>
      <c r="Q1429" s="1154"/>
      <c r="R1429" s="1154"/>
      <c r="S1429" s="3969"/>
      <c r="T1429" s="1154"/>
      <c r="U1429" s="1154"/>
    </row>
    <row r="1430" spans="1:21" s="836" customFormat="1">
      <c r="A1430" s="839">
        <v>1446</v>
      </c>
      <c r="B1430" s="1159"/>
      <c r="C1430" s="1324" t="s">
        <v>6378</v>
      </c>
      <c r="D1430" s="1160"/>
      <c r="E1430" s="1160"/>
      <c r="F1430" s="1160"/>
      <c r="G1430" s="1720" t="s">
        <v>7685</v>
      </c>
      <c r="H1430" s="1160"/>
      <c r="I1430" s="636" t="s">
        <v>5813</v>
      </c>
      <c r="J1430" s="668">
        <v>19</v>
      </c>
      <c r="K1430" s="668">
        <v>51</v>
      </c>
      <c r="L1430" s="1498">
        <v>1088</v>
      </c>
      <c r="M1430" s="1159"/>
      <c r="N1430" s="1159"/>
      <c r="O1430" s="668" t="s">
        <v>873</v>
      </c>
      <c r="P1430" s="1159"/>
      <c r="Q1430" s="1154"/>
      <c r="R1430" s="1154"/>
      <c r="S1430" s="3969"/>
      <c r="T1430" s="1154"/>
      <c r="U1430" s="1154"/>
    </row>
    <row r="1431" spans="1:21" s="836" customFormat="1">
      <c r="A1431" s="839">
        <v>1447</v>
      </c>
      <c r="B1431" s="1159"/>
      <c r="C1431" s="1324" t="s">
        <v>6379</v>
      </c>
      <c r="D1431" s="1160"/>
      <c r="E1431" s="1160"/>
      <c r="F1431" s="1160"/>
      <c r="G1431" s="1720" t="s">
        <v>7685</v>
      </c>
      <c r="H1431" s="1160"/>
      <c r="I1431" s="636" t="s">
        <v>5813</v>
      </c>
      <c r="J1431" s="668">
        <v>19</v>
      </c>
      <c r="K1431" s="668">
        <v>40</v>
      </c>
      <c r="L1431" s="1496">
        <v>3351</v>
      </c>
      <c r="M1431" s="1159"/>
      <c r="N1431" s="1159"/>
      <c r="O1431" s="668" t="s">
        <v>873</v>
      </c>
      <c r="P1431" s="1159"/>
      <c r="Q1431" s="1154"/>
      <c r="R1431" s="1154"/>
      <c r="S1431" s="3969"/>
      <c r="T1431" s="1154"/>
      <c r="U1431" s="1154"/>
    </row>
    <row r="1432" spans="1:21" s="836" customFormat="1">
      <c r="A1432" s="839">
        <v>1448</v>
      </c>
      <c r="B1432" s="1159"/>
      <c r="C1432" s="1324" t="s">
        <v>6380</v>
      </c>
      <c r="D1432" s="1160"/>
      <c r="E1432" s="1160"/>
      <c r="F1432" s="1160"/>
      <c r="G1432" s="1720" t="s">
        <v>7685</v>
      </c>
      <c r="H1432" s="1160"/>
      <c r="I1432" s="636" t="s">
        <v>5813</v>
      </c>
      <c r="J1432" s="668">
        <v>16</v>
      </c>
      <c r="K1432" s="668">
        <v>68</v>
      </c>
      <c r="L1432" s="1496">
        <v>7051</v>
      </c>
      <c r="M1432" s="1159"/>
      <c r="N1432" s="1159"/>
      <c r="O1432" s="668" t="s">
        <v>2450</v>
      </c>
      <c r="P1432" s="1159"/>
      <c r="Q1432" s="1154"/>
      <c r="R1432" s="1154"/>
      <c r="S1432" s="3969"/>
      <c r="T1432" s="1154"/>
      <c r="U1432" s="1154"/>
    </row>
    <row r="1433" spans="1:21" s="836" customFormat="1">
      <c r="A1433" s="839">
        <v>1449</v>
      </c>
      <c r="B1433" s="1159"/>
      <c r="C1433" s="1324" t="s">
        <v>6381</v>
      </c>
      <c r="D1433" s="1160"/>
      <c r="E1433" s="1160"/>
      <c r="F1433" s="1160"/>
      <c r="G1433" s="1720" t="s">
        <v>7685</v>
      </c>
      <c r="H1433" s="1160"/>
      <c r="I1433" s="636" t="s">
        <v>5813</v>
      </c>
      <c r="J1433" s="668">
        <v>19</v>
      </c>
      <c r="K1433" s="668">
        <v>41</v>
      </c>
      <c r="L1433" s="1496">
        <v>10381</v>
      </c>
      <c r="M1433" s="1159"/>
      <c r="N1433" s="1159"/>
      <c r="O1433" s="668" t="s">
        <v>5770</v>
      </c>
      <c r="P1433" s="1159"/>
      <c r="Q1433" s="1154"/>
      <c r="R1433" s="1154"/>
      <c r="S1433" s="3969"/>
      <c r="T1433" s="1154"/>
      <c r="U1433" s="1154"/>
    </row>
    <row r="1434" spans="1:21" s="836" customFormat="1">
      <c r="A1434" s="839">
        <v>1450</v>
      </c>
      <c r="B1434" s="1159"/>
      <c r="C1434" s="1324" t="s">
        <v>6382</v>
      </c>
      <c r="D1434" s="1160"/>
      <c r="E1434" s="1160"/>
      <c r="F1434" s="1160"/>
      <c r="G1434" s="1720" t="s">
        <v>7685</v>
      </c>
      <c r="H1434" s="1160"/>
      <c r="I1434" s="636" t="s">
        <v>5813</v>
      </c>
      <c r="J1434" s="668">
        <v>17</v>
      </c>
      <c r="K1434" s="668">
        <v>78</v>
      </c>
      <c r="L1434" s="1496">
        <v>4306</v>
      </c>
      <c r="M1434" s="1159"/>
      <c r="N1434" s="1159"/>
      <c r="O1434" s="668" t="s">
        <v>2450</v>
      </c>
      <c r="P1434" s="1159"/>
      <c r="Q1434" s="1154"/>
      <c r="R1434" s="1154"/>
      <c r="S1434" s="3969"/>
      <c r="T1434" s="1154"/>
      <c r="U1434" s="1154"/>
    </row>
    <row r="1435" spans="1:21" s="836" customFormat="1">
      <c r="A1435" s="839">
        <v>1451</v>
      </c>
      <c r="B1435" s="1159"/>
      <c r="C1435" s="1324" t="s">
        <v>6383</v>
      </c>
      <c r="D1435" s="1160"/>
      <c r="E1435" s="1160"/>
      <c r="F1435" s="1160"/>
      <c r="G1435" s="1720" t="s">
        <v>7685</v>
      </c>
      <c r="H1435" s="1160"/>
      <c r="I1435" s="636" t="s">
        <v>5813</v>
      </c>
      <c r="J1435" s="668">
        <v>17</v>
      </c>
      <c r="K1435" s="668">
        <v>72</v>
      </c>
      <c r="L1435" s="1496">
        <v>7970</v>
      </c>
      <c r="M1435" s="1159"/>
      <c r="N1435" s="1159"/>
      <c r="O1435" s="668" t="s">
        <v>5770</v>
      </c>
      <c r="P1435" s="1159"/>
      <c r="Q1435" s="1154"/>
      <c r="R1435" s="1154"/>
      <c r="S1435" s="3969"/>
      <c r="T1435" s="1154"/>
      <c r="U1435" s="1154"/>
    </row>
    <row r="1436" spans="1:21" s="836" customFormat="1">
      <c r="A1436" s="839">
        <v>1452</v>
      </c>
      <c r="B1436" s="1159"/>
      <c r="C1436" s="1324" t="s">
        <v>6384</v>
      </c>
      <c r="D1436" s="1160"/>
      <c r="E1436" s="1160"/>
      <c r="F1436" s="1160"/>
      <c r="G1436" s="1720" t="s">
        <v>7685</v>
      </c>
      <c r="H1436" s="1160"/>
      <c r="I1436" s="636" t="s">
        <v>5813</v>
      </c>
      <c r="J1436" s="668">
        <v>17</v>
      </c>
      <c r="K1436" s="668" t="s">
        <v>5771</v>
      </c>
      <c r="L1436" s="1496">
        <v>6146</v>
      </c>
      <c r="M1436" s="1159"/>
      <c r="N1436" s="1159"/>
      <c r="O1436" s="668" t="s">
        <v>2450</v>
      </c>
      <c r="P1436" s="1159"/>
      <c r="Q1436" s="1154"/>
      <c r="R1436" s="1154"/>
      <c r="S1436" s="3969"/>
      <c r="T1436" s="1154"/>
      <c r="U1436" s="1154"/>
    </row>
    <row r="1437" spans="1:21" s="836" customFormat="1">
      <c r="A1437" s="839">
        <v>1453</v>
      </c>
      <c r="B1437" s="1159"/>
      <c r="C1437" s="1324" t="s">
        <v>6385</v>
      </c>
      <c r="D1437" s="1160"/>
      <c r="E1437" s="1160"/>
      <c r="F1437" s="1160"/>
      <c r="G1437" s="1720" t="s">
        <v>7685</v>
      </c>
      <c r="H1437" s="1160"/>
      <c r="I1437" s="636" t="s">
        <v>5813</v>
      </c>
      <c r="J1437" s="668">
        <v>17</v>
      </c>
      <c r="K1437" s="1357">
        <v>92</v>
      </c>
      <c r="L1437" s="1496">
        <v>7683</v>
      </c>
      <c r="M1437" s="1159"/>
      <c r="N1437" s="1159"/>
      <c r="O1437" s="668" t="s">
        <v>873</v>
      </c>
      <c r="P1437" s="1159"/>
      <c r="Q1437" s="1154"/>
      <c r="R1437" s="1154"/>
      <c r="S1437" s="3969"/>
      <c r="T1437" s="1154"/>
      <c r="U1437" s="1154"/>
    </row>
    <row r="1438" spans="1:21" s="836" customFormat="1">
      <c r="A1438" s="839">
        <v>1454</v>
      </c>
      <c r="B1438" s="1159"/>
      <c r="C1438" s="1324" t="s">
        <v>6385</v>
      </c>
      <c r="D1438" s="1160"/>
      <c r="E1438" s="1160"/>
      <c r="F1438" s="1160"/>
      <c r="G1438" s="1720" t="s">
        <v>7685</v>
      </c>
      <c r="H1438" s="1160"/>
      <c r="I1438" s="636" t="s">
        <v>5813</v>
      </c>
      <c r="J1438" s="668">
        <v>17</v>
      </c>
      <c r="K1438" s="1357">
        <v>190</v>
      </c>
      <c r="L1438" s="1496">
        <v>1758</v>
      </c>
      <c r="M1438" s="1159"/>
      <c r="N1438" s="1159"/>
      <c r="O1438" s="668" t="s">
        <v>873</v>
      </c>
      <c r="P1438" s="1159"/>
      <c r="Q1438" s="1154"/>
      <c r="R1438" s="1154"/>
      <c r="S1438" s="636" t="s">
        <v>5772</v>
      </c>
      <c r="T1438" s="1154"/>
      <c r="U1438" s="1154"/>
    </row>
    <row r="1439" spans="1:21" s="836" customFormat="1">
      <c r="A1439" s="839">
        <v>1455</v>
      </c>
      <c r="B1439" s="1159"/>
      <c r="C1439" s="1324" t="s">
        <v>6386</v>
      </c>
      <c r="D1439" s="1160"/>
      <c r="E1439" s="1160"/>
      <c r="F1439" s="1160"/>
      <c r="G1439" s="1720" t="s">
        <v>7685</v>
      </c>
      <c r="H1439" s="1160"/>
      <c r="I1439" s="636" t="s">
        <v>5813</v>
      </c>
      <c r="J1439" s="668">
        <v>17</v>
      </c>
      <c r="K1439" s="1357">
        <v>101112</v>
      </c>
      <c r="L1439" s="1496">
        <v>4999</v>
      </c>
      <c r="M1439" s="1159"/>
      <c r="N1439" s="1159"/>
      <c r="O1439" s="668" t="s">
        <v>5770</v>
      </c>
      <c r="P1439" s="1159"/>
      <c r="Q1439" s="1154"/>
      <c r="R1439" s="1154"/>
      <c r="S1439" s="636" t="s">
        <v>5772</v>
      </c>
      <c r="T1439" s="1154"/>
      <c r="U1439" s="1154"/>
    </row>
    <row r="1440" spans="1:21" s="836" customFormat="1" ht="31.5">
      <c r="A1440" s="839">
        <v>1456</v>
      </c>
      <c r="B1440" s="1159"/>
      <c r="C1440" s="1324" t="s">
        <v>6387</v>
      </c>
      <c r="D1440" s="1160"/>
      <c r="E1440" s="1160"/>
      <c r="F1440" s="1160"/>
      <c r="G1440" s="1720" t="s">
        <v>7685</v>
      </c>
      <c r="H1440" s="1160"/>
      <c r="I1440" s="636" t="s">
        <v>5813</v>
      </c>
      <c r="J1440" s="668">
        <v>17</v>
      </c>
      <c r="K1440" s="668">
        <v>189</v>
      </c>
      <c r="L1440" s="1496">
        <v>9557</v>
      </c>
      <c r="M1440" s="1159"/>
      <c r="N1440" s="1159"/>
      <c r="O1440" s="668" t="s">
        <v>921</v>
      </c>
      <c r="P1440" s="1159"/>
      <c r="Q1440" s="1154"/>
      <c r="R1440" s="1154"/>
      <c r="S1440" s="636" t="s">
        <v>5772</v>
      </c>
      <c r="T1440" s="1154"/>
      <c r="U1440" s="1154"/>
    </row>
    <row r="1441" spans="1:21" s="836" customFormat="1" ht="31.5">
      <c r="A1441" s="839">
        <v>1457</v>
      </c>
      <c r="B1441" s="1159"/>
      <c r="C1441" s="1324" t="s">
        <v>6388</v>
      </c>
      <c r="D1441" s="1160"/>
      <c r="E1441" s="1160"/>
      <c r="F1441" s="1160"/>
      <c r="G1441" s="1720" t="s">
        <v>7685</v>
      </c>
      <c r="H1441" s="1160"/>
      <c r="I1441" s="636" t="s">
        <v>5813</v>
      </c>
      <c r="J1441" s="668">
        <v>17</v>
      </c>
      <c r="K1441" s="668" t="s">
        <v>5773</v>
      </c>
      <c r="L1441" s="1496">
        <f>2412+2771+3783</f>
        <v>8966</v>
      </c>
      <c r="M1441" s="1159"/>
      <c r="N1441" s="1159"/>
      <c r="O1441" s="636" t="s">
        <v>5774</v>
      </c>
      <c r="P1441" s="1159"/>
      <c r="Q1441" s="1154"/>
      <c r="R1441" s="1154"/>
      <c r="S1441" s="636" t="s">
        <v>5772</v>
      </c>
      <c r="T1441" s="1154"/>
      <c r="U1441" s="1154"/>
    </row>
    <row r="1442" spans="1:21" s="836" customFormat="1">
      <c r="A1442" s="839">
        <v>1458</v>
      </c>
      <c r="B1442" s="1159"/>
      <c r="C1442" s="1324" t="s">
        <v>6389</v>
      </c>
      <c r="D1442" s="1160"/>
      <c r="E1442" s="1160"/>
      <c r="F1442" s="1160"/>
      <c r="G1442" s="1720" t="s">
        <v>7685</v>
      </c>
      <c r="H1442" s="1160"/>
      <c r="I1442" s="636" t="s">
        <v>5813</v>
      </c>
      <c r="J1442" s="668">
        <v>17</v>
      </c>
      <c r="K1442" s="668">
        <v>74</v>
      </c>
      <c r="L1442" s="1496">
        <v>9933</v>
      </c>
      <c r="M1442" s="1159"/>
      <c r="N1442" s="1159"/>
      <c r="O1442" s="668" t="s">
        <v>921</v>
      </c>
      <c r="P1442" s="1159"/>
      <c r="Q1442" s="1154"/>
      <c r="R1442" s="1154"/>
      <c r="S1442" s="636" t="s">
        <v>5772</v>
      </c>
      <c r="T1442" s="1154"/>
      <c r="U1442" s="1154"/>
    </row>
    <row r="1443" spans="1:21" s="836" customFormat="1">
      <c r="A1443" s="839">
        <v>1459</v>
      </c>
      <c r="B1443" s="1159"/>
      <c r="C1443" s="1324" t="s">
        <v>6390</v>
      </c>
      <c r="D1443" s="1160"/>
      <c r="E1443" s="1160"/>
      <c r="F1443" s="1160"/>
      <c r="G1443" s="1720" t="s">
        <v>7685</v>
      </c>
      <c r="H1443" s="1160"/>
      <c r="I1443" s="636" t="s">
        <v>5813</v>
      </c>
      <c r="J1443" s="668">
        <v>17</v>
      </c>
      <c r="K1443" s="668">
        <v>70</v>
      </c>
      <c r="L1443" s="1496">
        <v>1146</v>
      </c>
      <c r="M1443" s="1159"/>
      <c r="N1443" s="1159"/>
      <c r="O1443" s="668" t="s">
        <v>5775</v>
      </c>
      <c r="P1443" s="1159"/>
      <c r="Q1443" s="1154"/>
      <c r="R1443" s="1154"/>
      <c r="S1443" s="636" t="s">
        <v>5772</v>
      </c>
      <c r="T1443" s="1154"/>
      <c r="U1443" s="1154"/>
    </row>
    <row r="1444" spans="1:21" s="836" customFormat="1">
      <c r="A1444" s="839">
        <v>1460</v>
      </c>
      <c r="B1444" s="1159"/>
      <c r="C1444" s="1324" t="s">
        <v>6389</v>
      </c>
      <c r="D1444" s="1160"/>
      <c r="E1444" s="1160"/>
      <c r="F1444" s="1160"/>
      <c r="G1444" s="1720" t="s">
        <v>7685</v>
      </c>
      <c r="H1444" s="1160"/>
      <c r="I1444" s="636" t="s">
        <v>5813</v>
      </c>
      <c r="J1444" s="668">
        <v>17</v>
      </c>
      <c r="K1444" s="668">
        <v>69</v>
      </c>
      <c r="L1444" s="1496">
        <v>3030</v>
      </c>
      <c r="M1444" s="1159"/>
      <c r="N1444" s="1159"/>
      <c r="O1444" s="668" t="s">
        <v>873</v>
      </c>
      <c r="P1444" s="1159"/>
      <c r="Q1444" s="1154"/>
      <c r="R1444" s="1154"/>
      <c r="S1444" s="636" t="s">
        <v>5772</v>
      </c>
      <c r="T1444" s="1154"/>
      <c r="U1444" s="1154"/>
    </row>
    <row r="1445" spans="1:21" s="836" customFormat="1">
      <c r="A1445" s="839">
        <v>1461</v>
      </c>
      <c r="B1445" s="1159"/>
      <c r="C1445" s="1324" t="s">
        <v>6391</v>
      </c>
      <c r="D1445" s="1160"/>
      <c r="E1445" s="1160"/>
      <c r="F1445" s="1160"/>
      <c r="G1445" s="1720" t="s">
        <v>7685</v>
      </c>
      <c r="H1445" s="1160"/>
      <c r="I1445" s="636" t="s">
        <v>5813</v>
      </c>
      <c r="J1445" s="668">
        <v>17</v>
      </c>
      <c r="K1445" s="668">
        <v>71</v>
      </c>
      <c r="L1445" s="1496">
        <v>1226</v>
      </c>
      <c r="M1445" s="1159"/>
      <c r="N1445" s="1159"/>
      <c r="O1445" s="668" t="s">
        <v>5775</v>
      </c>
      <c r="P1445" s="1159"/>
      <c r="Q1445" s="1154"/>
      <c r="R1445" s="1154"/>
      <c r="S1445" s="636" t="s">
        <v>5772</v>
      </c>
      <c r="T1445" s="1154"/>
      <c r="U1445" s="1154"/>
    </row>
    <row r="1446" spans="1:21" s="836" customFormat="1">
      <c r="A1446" s="839">
        <v>1462</v>
      </c>
      <c r="B1446" s="1159"/>
      <c r="C1446" s="1324" t="s">
        <v>6392</v>
      </c>
      <c r="D1446" s="1160"/>
      <c r="E1446" s="1160"/>
      <c r="F1446" s="1160"/>
      <c r="G1446" s="1720" t="s">
        <v>7685</v>
      </c>
      <c r="H1446" s="1160"/>
      <c r="I1446" s="636" t="s">
        <v>5813</v>
      </c>
      <c r="J1446" s="668">
        <v>17</v>
      </c>
      <c r="K1446" s="668" t="s">
        <v>5776</v>
      </c>
      <c r="L1446" s="1497">
        <v>9256</v>
      </c>
      <c r="M1446" s="1159"/>
      <c r="N1446" s="1159"/>
      <c r="O1446" s="668" t="s">
        <v>873</v>
      </c>
      <c r="P1446" s="1159"/>
      <c r="Q1446" s="1154"/>
      <c r="R1446" s="1154"/>
      <c r="S1446" s="636" t="s">
        <v>5772</v>
      </c>
      <c r="T1446" s="1154"/>
      <c r="U1446" s="1154"/>
    </row>
    <row r="1447" spans="1:21" s="836" customFormat="1">
      <c r="A1447" s="839">
        <v>1463</v>
      </c>
      <c r="B1447" s="1159"/>
      <c r="C1447" s="1324" t="s">
        <v>6393</v>
      </c>
      <c r="D1447" s="1160"/>
      <c r="E1447" s="1160"/>
      <c r="F1447" s="1160"/>
      <c r="G1447" s="1720" t="s">
        <v>7685</v>
      </c>
      <c r="H1447" s="1160"/>
      <c r="I1447" s="636" t="s">
        <v>5813</v>
      </c>
      <c r="J1447" s="668">
        <v>24</v>
      </c>
      <c r="K1447" s="668" t="s">
        <v>5777</v>
      </c>
      <c r="L1447" s="1497">
        <v>7900</v>
      </c>
      <c r="M1447" s="1159"/>
      <c r="N1447" s="1159"/>
      <c r="O1447" s="668" t="s">
        <v>3722</v>
      </c>
      <c r="P1447" s="1159"/>
      <c r="Q1447" s="1154"/>
      <c r="R1447" s="1154"/>
      <c r="S1447" s="636" t="s">
        <v>5772</v>
      </c>
      <c r="T1447" s="1154"/>
      <c r="U1447" s="1154"/>
    </row>
    <row r="1448" spans="1:21" s="836" customFormat="1">
      <c r="A1448" s="839">
        <v>1464</v>
      </c>
      <c r="B1448" s="1159"/>
      <c r="C1448" s="1324" t="s">
        <v>6394</v>
      </c>
      <c r="D1448" s="1160"/>
      <c r="E1448" s="1160"/>
      <c r="F1448" s="1160"/>
      <c r="G1448" s="1720" t="s">
        <v>7685</v>
      </c>
      <c r="H1448" s="1160"/>
      <c r="I1448" s="636" t="s">
        <v>5813</v>
      </c>
      <c r="J1448" s="668">
        <v>25</v>
      </c>
      <c r="K1448" s="668">
        <v>9</v>
      </c>
      <c r="L1448" s="1496">
        <v>6353</v>
      </c>
      <c r="M1448" s="1159"/>
      <c r="N1448" s="1159"/>
      <c r="O1448" s="668" t="s">
        <v>5672</v>
      </c>
      <c r="P1448" s="1159"/>
      <c r="Q1448" s="1154"/>
      <c r="R1448" s="1154"/>
      <c r="S1448" s="636" t="s">
        <v>5772</v>
      </c>
      <c r="T1448" s="1154"/>
      <c r="U1448" s="1154"/>
    </row>
    <row r="1449" spans="1:21" s="836" customFormat="1">
      <c r="A1449" s="839">
        <v>1465</v>
      </c>
      <c r="B1449" s="1159"/>
      <c r="C1449" s="1324" t="s">
        <v>6395</v>
      </c>
      <c r="D1449" s="1160"/>
      <c r="E1449" s="1160"/>
      <c r="F1449" s="1160"/>
      <c r="G1449" s="1720" t="s">
        <v>7685</v>
      </c>
      <c r="H1449" s="1160"/>
      <c r="I1449" s="636" t="s">
        <v>5813</v>
      </c>
      <c r="J1449" s="668">
        <v>8</v>
      </c>
      <c r="K1449" s="668">
        <v>114</v>
      </c>
      <c r="L1449" s="1496">
        <v>1288</v>
      </c>
      <c r="M1449" s="1159"/>
      <c r="N1449" s="1159"/>
      <c r="O1449" s="668" t="s">
        <v>873</v>
      </c>
      <c r="P1449" s="1159"/>
      <c r="Q1449" s="1154"/>
      <c r="R1449" s="1154"/>
      <c r="S1449" s="636" t="s">
        <v>5772</v>
      </c>
      <c r="T1449" s="1154"/>
      <c r="U1449" s="1154"/>
    </row>
    <row r="1450" spans="1:21" s="836" customFormat="1">
      <c r="A1450" s="839">
        <v>1466</v>
      </c>
      <c r="B1450" s="1159"/>
      <c r="C1450" s="1324" t="s">
        <v>6396</v>
      </c>
      <c r="D1450" s="1160"/>
      <c r="E1450" s="1160"/>
      <c r="F1450" s="1160"/>
      <c r="G1450" s="1720" t="s">
        <v>7685</v>
      </c>
      <c r="H1450" s="1160"/>
      <c r="I1450" s="636" t="s">
        <v>5813</v>
      </c>
      <c r="J1450" s="668">
        <v>8</v>
      </c>
      <c r="K1450" s="668">
        <v>117</v>
      </c>
      <c r="L1450" s="1496">
        <v>1240</v>
      </c>
      <c r="M1450" s="1159"/>
      <c r="N1450" s="1159"/>
      <c r="O1450" s="668" t="s">
        <v>873</v>
      </c>
      <c r="P1450" s="1159"/>
      <c r="Q1450" s="1154"/>
      <c r="R1450" s="1154"/>
      <c r="S1450" s="636" t="s">
        <v>5772</v>
      </c>
      <c r="T1450" s="1154"/>
      <c r="U1450" s="1154"/>
    </row>
    <row r="1451" spans="1:21" s="836" customFormat="1">
      <c r="A1451" s="839">
        <v>1467</v>
      </c>
      <c r="B1451" s="1159"/>
      <c r="C1451" s="1324" t="s">
        <v>6397</v>
      </c>
      <c r="D1451" s="1160"/>
      <c r="E1451" s="1160"/>
      <c r="F1451" s="1160"/>
      <c r="G1451" s="1720" t="s">
        <v>7685</v>
      </c>
      <c r="H1451" s="1160"/>
      <c r="I1451" s="636" t="s">
        <v>5813</v>
      </c>
      <c r="J1451" s="668">
        <v>14</v>
      </c>
      <c r="K1451" s="668" t="s">
        <v>5778</v>
      </c>
      <c r="L1451" s="1496">
        <f>160+997</f>
        <v>1157</v>
      </c>
      <c r="M1451" s="1159"/>
      <c r="N1451" s="1159"/>
      <c r="O1451" s="668" t="s">
        <v>873</v>
      </c>
      <c r="P1451" s="1159"/>
      <c r="Q1451" s="1154"/>
      <c r="R1451" s="1154"/>
      <c r="S1451" s="636" t="s">
        <v>5772</v>
      </c>
      <c r="T1451" s="1154"/>
      <c r="U1451" s="1154"/>
    </row>
    <row r="1452" spans="1:21">
      <c r="A1452" s="839">
        <v>1468</v>
      </c>
      <c r="B1452" s="714" t="s">
        <v>3754</v>
      </c>
      <c r="C1452" s="944" t="s">
        <v>3898</v>
      </c>
      <c r="D1452" s="944"/>
      <c r="E1452" s="944"/>
      <c r="F1452" s="944"/>
      <c r="G1452" s="1720" t="s">
        <v>7685</v>
      </c>
      <c r="H1452" s="944"/>
      <c r="I1452" s="714"/>
      <c r="J1452" s="714"/>
      <c r="K1452" s="714"/>
      <c r="L1452" s="1467">
        <f>SUM(L1453:L1458)</f>
        <v>44807.100000000006</v>
      </c>
      <c r="M1452" s="714"/>
      <c r="N1452" s="714"/>
      <c r="O1452" s="714"/>
      <c r="P1452" s="714"/>
      <c r="Q1452" s="945"/>
      <c r="R1452" s="945"/>
      <c r="S1452" s="945"/>
      <c r="T1452" s="945"/>
      <c r="U1452" s="945"/>
    </row>
    <row r="1453" spans="1:21">
      <c r="A1453" s="839">
        <v>1469</v>
      </c>
      <c r="B1453" s="945">
        <v>1</v>
      </c>
      <c r="C1453" s="947" t="s">
        <v>4257</v>
      </c>
      <c r="D1453" s="945"/>
      <c r="E1453" s="946"/>
      <c r="F1453" s="945"/>
      <c r="G1453" s="1720" t="s">
        <v>7685</v>
      </c>
      <c r="H1453" s="945"/>
      <c r="I1453" s="946" t="s">
        <v>3985</v>
      </c>
      <c r="J1453" s="946">
        <v>23</v>
      </c>
      <c r="K1453" s="946">
        <v>274</v>
      </c>
      <c r="L1453" s="1499">
        <v>3901.3</v>
      </c>
      <c r="M1453" s="945"/>
      <c r="N1453" s="945"/>
      <c r="O1453" s="946"/>
      <c r="P1453" s="946" t="s">
        <v>4263</v>
      </c>
      <c r="Q1453" s="945"/>
      <c r="R1453" s="945"/>
      <c r="S1453" s="945"/>
      <c r="T1453" s="945"/>
      <c r="U1453" s="945"/>
    </row>
    <row r="1454" spans="1:21">
      <c r="A1454" s="839">
        <v>1470</v>
      </c>
      <c r="B1454" s="945">
        <v>2</v>
      </c>
      <c r="C1454" s="947" t="s">
        <v>4258</v>
      </c>
      <c r="D1454" s="945"/>
      <c r="E1454" s="946"/>
      <c r="F1454" s="945"/>
      <c r="G1454" s="1720" t="s">
        <v>7685</v>
      </c>
      <c r="H1454" s="945"/>
      <c r="I1454" s="946" t="s">
        <v>4131</v>
      </c>
      <c r="J1454" s="946">
        <v>43</v>
      </c>
      <c r="K1454" s="946">
        <v>26</v>
      </c>
      <c r="L1454" s="1499">
        <v>6702</v>
      </c>
      <c r="M1454" s="945"/>
      <c r="N1454" s="945"/>
      <c r="O1454" s="946"/>
      <c r="P1454" s="946" t="s">
        <v>4263</v>
      </c>
      <c r="Q1454" s="945"/>
      <c r="R1454" s="945"/>
      <c r="S1454" s="945"/>
      <c r="T1454" s="945"/>
      <c r="U1454" s="945"/>
    </row>
    <row r="1455" spans="1:21">
      <c r="A1455" s="839">
        <v>1471</v>
      </c>
      <c r="B1455" s="945">
        <v>3</v>
      </c>
      <c r="C1455" s="947" t="s">
        <v>4259</v>
      </c>
      <c r="D1455" s="945"/>
      <c r="E1455" s="946"/>
      <c r="F1455" s="945"/>
      <c r="G1455" s="1720" t="s">
        <v>7685</v>
      </c>
      <c r="H1455" s="945"/>
      <c r="I1455" s="946" t="s">
        <v>4156</v>
      </c>
      <c r="J1455" s="946">
        <v>17</v>
      </c>
      <c r="K1455" s="946">
        <v>24</v>
      </c>
      <c r="L1455" s="1499">
        <v>15559</v>
      </c>
      <c r="M1455" s="945"/>
      <c r="N1455" s="945"/>
      <c r="O1455" s="946"/>
      <c r="P1455" s="946" t="s">
        <v>4263</v>
      </c>
      <c r="Q1455" s="945"/>
      <c r="R1455" s="945"/>
      <c r="S1455" s="945"/>
      <c r="T1455" s="945"/>
      <c r="U1455" s="945"/>
    </row>
    <row r="1456" spans="1:21">
      <c r="A1456" s="839">
        <v>1472</v>
      </c>
      <c r="B1456" s="945">
        <v>4</v>
      </c>
      <c r="C1456" s="947" t="s">
        <v>4260</v>
      </c>
      <c r="D1456" s="945"/>
      <c r="E1456" s="946"/>
      <c r="F1456" s="945"/>
      <c r="G1456" s="1720" t="s">
        <v>7685</v>
      </c>
      <c r="H1456" s="945"/>
      <c r="I1456" s="946" t="s">
        <v>4187</v>
      </c>
      <c r="J1456" s="946">
        <v>7</v>
      </c>
      <c r="K1456" s="946">
        <v>46</v>
      </c>
      <c r="L1456" s="1499">
        <v>2187.9</v>
      </c>
      <c r="M1456" s="945"/>
      <c r="N1456" s="945"/>
      <c r="O1456" s="946"/>
      <c r="P1456" s="946" t="s">
        <v>4263</v>
      </c>
      <c r="Q1456" s="945"/>
      <c r="R1456" s="945"/>
      <c r="S1456" s="945"/>
      <c r="T1456" s="945"/>
      <c r="U1456" s="945"/>
    </row>
    <row r="1457" spans="1:21">
      <c r="A1457" s="839">
        <v>1473</v>
      </c>
      <c r="B1457" s="945">
        <v>5</v>
      </c>
      <c r="C1457" s="947" t="s">
        <v>4261</v>
      </c>
      <c r="D1457" s="945"/>
      <c r="E1457" s="946"/>
      <c r="F1457" s="945"/>
      <c r="G1457" s="1720" t="s">
        <v>7685</v>
      </c>
      <c r="H1457" s="945"/>
      <c r="I1457" s="946" t="s">
        <v>3985</v>
      </c>
      <c r="J1457" s="946"/>
      <c r="K1457" s="946"/>
      <c r="L1457" s="1499"/>
      <c r="M1457" s="945"/>
      <c r="N1457" s="945"/>
      <c r="O1457" s="946"/>
      <c r="P1457" s="946" t="s">
        <v>4264</v>
      </c>
      <c r="Q1457" s="945"/>
      <c r="R1457" s="945"/>
      <c r="S1457" s="945"/>
      <c r="T1457" s="945"/>
      <c r="U1457" s="945"/>
    </row>
    <row r="1458" spans="1:21">
      <c r="A1458" s="839">
        <v>1474</v>
      </c>
      <c r="B1458" s="945">
        <v>6</v>
      </c>
      <c r="C1458" s="947" t="s">
        <v>4262</v>
      </c>
      <c r="D1458" s="945"/>
      <c r="E1458" s="946"/>
      <c r="F1458" s="945"/>
      <c r="G1458" s="1720" t="s">
        <v>7685</v>
      </c>
      <c r="H1458" s="945"/>
      <c r="I1458" s="946" t="s">
        <v>4156</v>
      </c>
      <c r="J1458" s="946">
        <v>6</v>
      </c>
      <c r="K1458" s="946"/>
      <c r="L1458" s="1499">
        <v>16456.900000000001</v>
      </c>
      <c r="M1458" s="945"/>
      <c r="N1458" s="945"/>
      <c r="O1458" s="946"/>
      <c r="P1458" s="946" t="s">
        <v>4263</v>
      </c>
      <c r="Q1458" s="945"/>
      <c r="R1458" s="945"/>
      <c r="S1458" s="945"/>
      <c r="T1458" s="945"/>
      <c r="U1458" s="945"/>
    </row>
  </sheetData>
  <autoFilter ref="B9:U11"/>
  <mergeCells count="251">
    <mergeCell ref="S1287:S1314"/>
    <mergeCell ref="S1315:S1328"/>
    <mergeCell ref="S1329:S1367"/>
    <mergeCell ref="S1368:S1419"/>
    <mergeCell ref="S1421:S1437"/>
    <mergeCell ref="S1165:S1166"/>
    <mergeCell ref="S1169:S1172"/>
    <mergeCell ref="S1250:S1258"/>
    <mergeCell ref="S1259:S1262"/>
    <mergeCell ref="S1263:S1265"/>
    <mergeCell ref="S1123:S1124"/>
    <mergeCell ref="S1125:S1130"/>
    <mergeCell ref="S1131:S1132"/>
    <mergeCell ref="S1150:S1155"/>
    <mergeCell ref="S1156:S1163"/>
    <mergeCell ref="S1081:S1084"/>
    <mergeCell ref="S1085:S1086"/>
    <mergeCell ref="S1089:S1097"/>
    <mergeCell ref="S1099:S1102"/>
    <mergeCell ref="S1106:S1108"/>
    <mergeCell ref="S1058:S1062"/>
    <mergeCell ref="S1066:S1068"/>
    <mergeCell ref="S1071:S1072"/>
    <mergeCell ref="S1073:S1076"/>
    <mergeCell ref="S1078:S1080"/>
    <mergeCell ref="S1041:S1043"/>
    <mergeCell ref="S1045:S1046"/>
    <mergeCell ref="S1048:S1049"/>
    <mergeCell ref="S1050:S1053"/>
    <mergeCell ref="S1054:S1057"/>
    <mergeCell ref="S1014:S1016"/>
    <mergeCell ref="S1017:S1018"/>
    <mergeCell ref="S1022:S1023"/>
    <mergeCell ref="S1024:S1025"/>
    <mergeCell ref="S1031:S1039"/>
    <mergeCell ref="S996:S997"/>
    <mergeCell ref="S998:S1001"/>
    <mergeCell ref="S1002:S1006"/>
    <mergeCell ref="S1009:S1010"/>
    <mergeCell ref="S1012:S1013"/>
    <mergeCell ref="S977:S978"/>
    <mergeCell ref="S981:S983"/>
    <mergeCell ref="S984:S988"/>
    <mergeCell ref="S989:S993"/>
    <mergeCell ref="S994:S995"/>
    <mergeCell ref="S959:S964"/>
    <mergeCell ref="S965:S966"/>
    <mergeCell ref="S967:S969"/>
    <mergeCell ref="S970:S971"/>
    <mergeCell ref="S972:S973"/>
    <mergeCell ref="S940:S945"/>
    <mergeCell ref="S946:S947"/>
    <mergeCell ref="S948:S949"/>
    <mergeCell ref="S950:S954"/>
    <mergeCell ref="S955:S956"/>
    <mergeCell ref="S907:S908"/>
    <mergeCell ref="S910:S915"/>
    <mergeCell ref="S916:S923"/>
    <mergeCell ref="S924:S932"/>
    <mergeCell ref="S933:S939"/>
    <mergeCell ref="S889:S892"/>
    <mergeCell ref="S893:S895"/>
    <mergeCell ref="S897:S898"/>
    <mergeCell ref="S900:S903"/>
    <mergeCell ref="S905:S906"/>
    <mergeCell ref="S875:S876"/>
    <mergeCell ref="S878:S880"/>
    <mergeCell ref="S883:S884"/>
    <mergeCell ref="S885:S886"/>
    <mergeCell ref="S887:S888"/>
    <mergeCell ref="S853:S854"/>
    <mergeCell ref="S856:S857"/>
    <mergeCell ref="S862:S863"/>
    <mergeCell ref="S867:S871"/>
    <mergeCell ref="S872:S874"/>
    <mergeCell ref="S834:S835"/>
    <mergeCell ref="S837:S838"/>
    <mergeCell ref="S841:S843"/>
    <mergeCell ref="S844:S847"/>
    <mergeCell ref="S850:S852"/>
    <mergeCell ref="S811:S812"/>
    <mergeCell ref="S815:S817"/>
    <mergeCell ref="S819:S820"/>
    <mergeCell ref="S822:S824"/>
    <mergeCell ref="S826:S833"/>
    <mergeCell ref="S783:S785"/>
    <mergeCell ref="S786:S787"/>
    <mergeCell ref="S788:S789"/>
    <mergeCell ref="S801:S803"/>
    <mergeCell ref="S809:S810"/>
    <mergeCell ref="S762:S763"/>
    <mergeCell ref="S767:S768"/>
    <mergeCell ref="S773:S776"/>
    <mergeCell ref="S777:S778"/>
    <mergeCell ref="S780:S781"/>
    <mergeCell ref="S743:S744"/>
    <mergeCell ref="S745:S746"/>
    <mergeCell ref="S747:S750"/>
    <mergeCell ref="S753:S754"/>
    <mergeCell ref="S757:S758"/>
    <mergeCell ref="S723:S724"/>
    <mergeCell ref="S725:S727"/>
    <mergeCell ref="S728:S729"/>
    <mergeCell ref="S736:S738"/>
    <mergeCell ref="S739:S740"/>
    <mergeCell ref="S707:S710"/>
    <mergeCell ref="S711:S713"/>
    <mergeCell ref="S714:S715"/>
    <mergeCell ref="S717:S718"/>
    <mergeCell ref="S720:S721"/>
    <mergeCell ref="S687:S688"/>
    <mergeCell ref="S689:S692"/>
    <mergeCell ref="S694:S702"/>
    <mergeCell ref="S703:S704"/>
    <mergeCell ref="S705:S706"/>
    <mergeCell ref="S480:S487"/>
    <mergeCell ref="S492:S493"/>
    <mergeCell ref="S494:S499"/>
    <mergeCell ref="S505:S511"/>
    <mergeCell ref="S682:S683"/>
    <mergeCell ref="S453:S457"/>
    <mergeCell ref="S458:S459"/>
    <mergeCell ref="S460:S461"/>
    <mergeCell ref="S462:S463"/>
    <mergeCell ref="S472:S474"/>
    <mergeCell ref="S435:S436"/>
    <mergeCell ref="S437:S438"/>
    <mergeCell ref="S439:S443"/>
    <mergeCell ref="S444:S447"/>
    <mergeCell ref="S448:S451"/>
    <mergeCell ref="S369:S370"/>
    <mergeCell ref="S371:S373"/>
    <mergeCell ref="S423:S425"/>
    <mergeCell ref="S426:S428"/>
    <mergeCell ref="S429:S430"/>
    <mergeCell ref="S431:S432"/>
    <mergeCell ref="S433:S434"/>
    <mergeCell ref="S400:S404"/>
    <mergeCell ref="S405:S407"/>
    <mergeCell ref="S408:S412"/>
    <mergeCell ref="S415:S417"/>
    <mergeCell ref="S418:S422"/>
    <mergeCell ref="L480:L487"/>
    <mergeCell ref="L492:L493"/>
    <mergeCell ref="L494:L499"/>
    <mergeCell ref="S322:S325"/>
    <mergeCell ref="S326:S328"/>
    <mergeCell ref="S329:S331"/>
    <mergeCell ref="S332:S333"/>
    <mergeCell ref="S334:S337"/>
    <mergeCell ref="S338:S339"/>
    <mergeCell ref="S340:S341"/>
    <mergeCell ref="S342:S347"/>
    <mergeCell ref="S348:S349"/>
    <mergeCell ref="S350:S351"/>
    <mergeCell ref="S353:S356"/>
    <mergeCell ref="S357:S359"/>
    <mergeCell ref="S360:S361"/>
    <mergeCell ref="S374:S376"/>
    <mergeCell ref="S377:S378"/>
    <mergeCell ref="S381:S382"/>
    <mergeCell ref="S388:S391"/>
    <mergeCell ref="S393:S399"/>
    <mergeCell ref="S362:S364"/>
    <mergeCell ref="S365:S366"/>
    <mergeCell ref="S367:S368"/>
    <mergeCell ref="C310:C311"/>
    <mergeCell ref="L310:L311"/>
    <mergeCell ref="M310:M311"/>
    <mergeCell ref="N310:N311"/>
    <mergeCell ref="O310:O311"/>
    <mergeCell ref="N293:N294"/>
    <mergeCell ref="O293:O294"/>
    <mergeCell ref="B295:B296"/>
    <mergeCell ref="C295:C296"/>
    <mergeCell ref="L295:L296"/>
    <mergeCell ref="M295:M296"/>
    <mergeCell ref="N295:N296"/>
    <mergeCell ref="O295:O296"/>
    <mergeCell ref="B293:B294"/>
    <mergeCell ref="C293:C294"/>
    <mergeCell ref="L293:L294"/>
    <mergeCell ref="N276:N282"/>
    <mergeCell ref="O276:O282"/>
    <mergeCell ref="M280:M281"/>
    <mergeCell ref="B288:B289"/>
    <mergeCell ref="C288:C289"/>
    <mergeCell ref="L288:L289"/>
    <mergeCell ref="M288:M289"/>
    <mergeCell ref="N288:N289"/>
    <mergeCell ref="O288:O289"/>
    <mergeCell ref="B276:B282"/>
    <mergeCell ref="C276:C282"/>
    <mergeCell ref="L276:L282"/>
    <mergeCell ref="M276:M279"/>
    <mergeCell ref="B273:B275"/>
    <mergeCell ref="C273:C275"/>
    <mergeCell ref="L273:L275"/>
    <mergeCell ref="M273:M275"/>
    <mergeCell ref="N273:N275"/>
    <mergeCell ref="O273:O275"/>
    <mergeCell ref="C185:C186"/>
    <mergeCell ref="L185:L186"/>
    <mergeCell ref="N185:N186"/>
    <mergeCell ref="O185:O186"/>
    <mergeCell ref="O224:O225"/>
    <mergeCell ref="B224:B225"/>
    <mergeCell ref="C224:C225"/>
    <mergeCell ref="L224:L225"/>
    <mergeCell ref="M224:M225"/>
    <mergeCell ref="N224:N225"/>
    <mergeCell ref="C177:C180"/>
    <mergeCell ref="L177:L180"/>
    <mergeCell ref="N177:N180"/>
    <mergeCell ref="O177:O180"/>
    <mergeCell ref="L99:L100"/>
    <mergeCell ref="O109:O110"/>
    <mergeCell ref="C120:C121"/>
    <mergeCell ref="M120:M121"/>
    <mergeCell ref="N120:N121"/>
    <mergeCell ref="O120:O121"/>
    <mergeCell ref="U8:U9"/>
    <mergeCell ref="O8:O9"/>
    <mergeCell ref="P8:P9"/>
    <mergeCell ref="Q8:Q9"/>
    <mergeCell ref="R8:R9"/>
    <mergeCell ref="S8:S9"/>
    <mergeCell ref="T8:T9"/>
    <mergeCell ref="N8:N9"/>
    <mergeCell ref="B8:B9"/>
    <mergeCell ref="C8:C9"/>
    <mergeCell ref="D8:D9"/>
    <mergeCell ref="E8:E9"/>
    <mergeCell ref="F8:F9"/>
    <mergeCell ref="G8:G9"/>
    <mergeCell ref="H8:H9"/>
    <mergeCell ref="I8:I9"/>
    <mergeCell ref="J8:K8"/>
    <mergeCell ref="L8:L9"/>
    <mergeCell ref="M8:M9"/>
    <mergeCell ref="B6:P6"/>
    <mergeCell ref="C1:L1"/>
    <mergeCell ref="M1:O1"/>
    <mergeCell ref="C2:L2"/>
    <mergeCell ref="B4:P4"/>
    <mergeCell ref="I5:P5"/>
    <mergeCell ref="B109:B110"/>
    <mergeCell ref="C109:C110"/>
    <mergeCell ref="L109:L110"/>
    <mergeCell ref="M109:M110"/>
    <mergeCell ref="N109:N110"/>
  </mergeCells>
  <pageMargins left="0.36" right="0.03" top="0.25" bottom="0.15" header="0.3" footer="0.3"/>
  <pageSetup paperSize="9" scale="60" orientation="landscape"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5"/>
  <sheetViews>
    <sheetView topLeftCell="A5" zoomScale="70" zoomScaleNormal="70" workbookViewId="0">
      <pane xSplit="3" ySplit="5" topLeftCell="D115" activePane="bottomRight" state="frozen"/>
      <selection activeCell="A648" sqref="A16:A648"/>
      <selection pane="topRight" activeCell="A648" sqref="A16:A648"/>
      <selection pane="bottomLeft" activeCell="A648" sqref="A16:A648"/>
      <selection pane="bottomRight" activeCell="N133" activeCellId="1" sqref="A16:A648 N133"/>
    </sheetView>
  </sheetViews>
  <sheetFormatPr defaultRowHeight="15.75"/>
  <cols>
    <col min="1" max="1" width="9.140625" style="815"/>
    <col min="2" max="2" width="5" style="815" customWidth="1"/>
    <col min="3" max="3" width="38.5703125" style="834" bestFit="1" customWidth="1"/>
    <col min="4" max="4" width="16.140625" style="815" customWidth="1"/>
    <col min="5" max="5" width="15.42578125" style="835" customWidth="1"/>
    <col min="6" max="6" width="22" style="815" customWidth="1"/>
    <col min="7" max="7" width="15.5703125" style="815" customWidth="1"/>
    <col min="8" max="8" width="18.42578125" style="815" customWidth="1"/>
    <col min="9" max="9" width="13.7109375" style="835" bestFit="1" customWidth="1"/>
    <col min="10" max="10" width="10.28515625" style="815" customWidth="1"/>
    <col min="11" max="11" width="9.7109375" style="815" customWidth="1"/>
    <col min="12" max="12" width="18" style="841" bestFit="1" customWidth="1"/>
    <col min="13" max="13" width="16.7109375" style="815" bestFit="1" customWidth="1"/>
    <col min="14" max="14" width="13.5703125" style="815" bestFit="1" customWidth="1"/>
    <col min="15" max="15" width="23.85546875" style="815" customWidth="1"/>
    <col min="16" max="16" width="23" style="835" customWidth="1"/>
    <col min="17" max="18" width="12.5703125" style="815" customWidth="1"/>
    <col min="19" max="19" width="27.140625" style="815" customWidth="1"/>
    <col min="20" max="255" width="9.140625" style="815"/>
    <col min="256" max="256" width="5" style="815" customWidth="1"/>
    <col min="257" max="257" width="17.42578125" style="815" customWidth="1"/>
    <col min="258" max="258" width="12.42578125" style="815" customWidth="1"/>
    <col min="259" max="259" width="8.140625" style="815" customWidth="1"/>
    <col min="260" max="260" width="9.140625" style="815" customWidth="1"/>
    <col min="261" max="261" width="15.42578125" style="815" customWidth="1"/>
    <col min="262" max="262" width="14.42578125" style="815" customWidth="1"/>
    <col min="263" max="263" width="11.140625" style="815" customWidth="1"/>
    <col min="264" max="264" width="23.85546875" style="815" customWidth="1"/>
    <col min="265" max="265" width="23" style="815" customWidth="1"/>
    <col min="266" max="267" width="9.140625" style="815"/>
    <col min="268" max="268" width="14.85546875" style="815" customWidth="1"/>
    <col min="269" max="511" width="9.140625" style="815"/>
    <col min="512" max="512" width="5" style="815" customWidth="1"/>
    <col min="513" max="513" width="17.42578125" style="815" customWidth="1"/>
    <col min="514" max="514" width="12.42578125" style="815" customWidth="1"/>
    <col min="515" max="515" width="8.140625" style="815" customWidth="1"/>
    <col min="516" max="516" width="9.140625" style="815" customWidth="1"/>
    <col min="517" max="517" width="15.42578125" style="815" customWidth="1"/>
    <col min="518" max="518" width="14.42578125" style="815" customWidth="1"/>
    <col min="519" max="519" width="11.140625" style="815" customWidth="1"/>
    <col min="520" max="520" width="23.85546875" style="815" customWidth="1"/>
    <col min="521" max="521" width="23" style="815" customWidth="1"/>
    <col min="522" max="523" width="9.140625" style="815"/>
    <col min="524" max="524" width="14.85546875" style="815" customWidth="1"/>
    <col min="525" max="767" width="9.140625" style="815"/>
    <col min="768" max="768" width="5" style="815" customWidth="1"/>
    <col min="769" max="769" width="17.42578125" style="815" customWidth="1"/>
    <col min="770" max="770" width="12.42578125" style="815" customWidth="1"/>
    <col min="771" max="771" width="8.140625" style="815" customWidth="1"/>
    <col min="772" max="772" width="9.140625" style="815" customWidth="1"/>
    <col min="773" max="773" width="15.42578125" style="815" customWidth="1"/>
    <col min="774" max="774" width="14.42578125" style="815" customWidth="1"/>
    <col min="775" max="775" width="11.140625" style="815" customWidth="1"/>
    <col min="776" max="776" width="23.85546875" style="815" customWidth="1"/>
    <col min="777" max="777" width="23" style="815" customWidth="1"/>
    <col min="778" max="779" width="9.140625" style="815"/>
    <col min="780" max="780" width="14.85546875" style="815" customWidth="1"/>
    <col min="781" max="1023" width="9.140625" style="815"/>
    <col min="1024" max="1024" width="5" style="815" customWidth="1"/>
    <col min="1025" max="1025" width="17.42578125" style="815" customWidth="1"/>
    <col min="1026" max="1026" width="12.42578125" style="815" customWidth="1"/>
    <col min="1027" max="1027" width="8.140625" style="815" customWidth="1"/>
    <col min="1028" max="1028" width="9.140625" style="815" customWidth="1"/>
    <col min="1029" max="1029" width="15.42578125" style="815" customWidth="1"/>
    <col min="1030" max="1030" width="14.42578125" style="815" customWidth="1"/>
    <col min="1031" max="1031" width="11.140625" style="815" customWidth="1"/>
    <col min="1032" max="1032" width="23.85546875" style="815" customWidth="1"/>
    <col min="1033" max="1033" width="23" style="815" customWidth="1"/>
    <col min="1034" max="1035" width="9.140625" style="815"/>
    <col min="1036" max="1036" width="14.85546875" style="815" customWidth="1"/>
    <col min="1037" max="1279" width="9.140625" style="815"/>
    <col min="1280" max="1280" width="5" style="815" customWidth="1"/>
    <col min="1281" max="1281" width="17.42578125" style="815" customWidth="1"/>
    <col min="1282" max="1282" width="12.42578125" style="815" customWidth="1"/>
    <col min="1283" max="1283" width="8.140625" style="815" customWidth="1"/>
    <col min="1284" max="1284" width="9.140625" style="815" customWidth="1"/>
    <col min="1285" max="1285" width="15.42578125" style="815" customWidth="1"/>
    <col min="1286" max="1286" width="14.42578125" style="815" customWidth="1"/>
    <col min="1287" max="1287" width="11.140625" style="815" customWidth="1"/>
    <col min="1288" max="1288" width="23.85546875" style="815" customWidth="1"/>
    <col min="1289" max="1289" width="23" style="815" customWidth="1"/>
    <col min="1290" max="1291" width="9.140625" style="815"/>
    <col min="1292" max="1292" width="14.85546875" style="815" customWidth="1"/>
    <col min="1293" max="1535" width="9.140625" style="815"/>
    <col min="1536" max="1536" width="5" style="815" customWidth="1"/>
    <col min="1537" max="1537" width="17.42578125" style="815" customWidth="1"/>
    <col min="1538" max="1538" width="12.42578125" style="815" customWidth="1"/>
    <col min="1539" max="1539" width="8.140625" style="815" customWidth="1"/>
    <col min="1540" max="1540" width="9.140625" style="815" customWidth="1"/>
    <col min="1541" max="1541" width="15.42578125" style="815" customWidth="1"/>
    <col min="1542" max="1542" width="14.42578125" style="815" customWidth="1"/>
    <col min="1543" max="1543" width="11.140625" style="815" customWidth="1"/>
    <col min="1544" max="1544" width="23.85546875" style="815" customWidth="1"/>
    <col min="1545" max="1545" width="23" style="815" customWidth="1"/>
    <col min="1546" max="1547" width="9.140625" style="815"/>
    <col min="1548" max="1548" width="14.85546875" style="815" customWidth="1"/>
    <col min="1549" max="1791" width="9.140625" style="815"/>
    <col min="1792" max="1792" width="5" style="815" customWidth="1"/>
    <col min="1793" max="1793" width="17.42578125" style="815" customWidth="1"/>
    <col min="1794" max="1794" width="12.42578125" style="815" customWidth="1"/>
    <col min="1795" max="1795" width="8.140625" style="815" customWidth="1"/>
    <col min="1796" max="1796" width="9.140625" style="815" customWidth="1"/>
    <col min="1797" max="1797" width="15.42578125" style="815" customWidth="1"/>
    <col min="1798" max="1798" width="14.42578125" style="815" customWidth="1"/>
    <col min="1799" max="1799" width="11.140625" style="815" customWidth="1"/>
    <col min="1800" max="1800" width="23.85546875" style="815" customWidth="1"/>
    <col min="1801" max="1801" width="23" style="815" customWidth="1"/>
    <col min="1802" max="1803" width="9.140625" style="815"/>
    <col min="1804" max="1804" width="14.85546875" style="815" customWidth="1"/>
    <col min="1805" max="2047" width="9.140625" style="815"/>
    <col min="2048" max="2048" width="5" style="815" customWidth="1"/>
    <col min="2049" max="2049" width="17.42578125" style="815" customWidth="1"/>
    <col min="2050" max="2050" width="12.42578125" style="815" customWidth="1"/>
    <col min="2051" max="2051" width="8.140625" style="815" customWidth="1"/>
    <col min="2052" max="2052" width="9.140625" style="815" customWidth="1"/>
    <col min="2053" max="2053" width="15.42578125" style="815" customWidth="1"/>
    <col min="2054" max="2054" width="14.42578125" style="815" customWidth="1"/>
    <col min="2055" max="2055" width="11.140625" style="815" customWidth="1"/>
    <col min="2056" max="2056" width="23.85546875" style="815" customWidth="1"/>
    <col min="2057" max="2057" width="23" style="815" customWidth="1"/>
    <col min="2058" max="2059" width="9.140625" style="815"/>
    <col min="2060" max="2060" width="14.85546875" style="815" customWidth="1"/>
    <col min="2061" max="2303" width="9.140625" style="815"/>
    <col min="2304" max="2304" width="5" style="815" customWidth="1"/>
    <col min="2305" max="2305" width="17.42578125" style="815" customWidth="1"/>
    <col min="2306" max="2306" width="12.42578125" style="815" customWidth="1"/>
    <col min="2307" max="2307" width="8.140625" style="815" customWidth="1"/>
    <col min="2308" max="2308" width="9.140625" style="815" customWidth="1"/>
    <col min="2309" max="2309" width="15.42578125" style="815" customWidth="1"/>
    <col min="2310" max="2310" width="14.42578125" style="815" customWidth="1"/>
    <col min="2311" max="2311" width="11.140625" style="815" customWidth="1"/>
    <col min="2312" max="2312" width="23.85546875" style="815" customWidth="1"/>
    <col min="2313" max="2313" width="23" style="815" customWidth="1"/>
    <col min="2314" max="2315" width="9.140625" style="815"/>
    <col min="2316" max="2316" width="14.85546875" style="815" customWidth="1"/>
    <col min="2317" max="2559" width="9.140625" style="815"/>
    <col min="2560" max="2560" width="5" style="815" customWidth="1"/>
    <col min="2561" max="2561" width="17.42578125" style="815" customWidth="1"/>
    <col min="2562" max="2562" width="12.42578125" style="815" customWidth="1"/>
    <col min="2563" max="2563" width="8.140625" style="815" customWidth="1"/>
    <col min="2564" max="2564" width="9.140625" style="815" customWidth="1"/>
    <col min="2565" max="2565" width="15.42578125" style="815" customWidth="1"/>
    <col min="2566" max="2566" width="14.42578125" style="815" customWidth="1"/>
    <col min="2567" max="2567" width="11.140625" style="815" customWidth="1"/>
    <col min="2568" max="2568" width="23.85546875" style="815" customWidth="1"/>
    <col min="2569" max="2569" width="23" style="815" customWidth="1"/>
    <col min="2570" max="2571" width="9.140625" style="815"/>
    <col min="2572" max="2572" width="14.85546875" style="815" customWidth="1"/>
    <col min="2573" max="2815" width="9.140625" style="815"/>
    <col min="2816" max="2816" width="5" style="815" customWidth="1"/>
    <col min="2817" max="2817" width="17.42578125" style="815" customWidth="1"/>
    <col min="2818" max="2818" width="12.42578125" style="815" customWidth="1"/>
    <col min="2819" max="2819" width="8.140625" style="815" customWidth="1"/>
    <col min="2820" max="2820" width="9.140625" style="815" customWidth="1"/>
    <col min="2821" max="2821" width="15.42578125" style="815" customWidth="1"/>
    <col min="2822" max="2822" width="14.42578125" style="815" customWidth="1"/>
    <col min="2823" max="2823" width="11.140625" style="815" customWidth="1"/>
    <col min="2824" max="2824" width="23.85546875" style="815" customWidth="1"/>
    <col min="2825" max="2825" width="23" style="815" customWidth="1"/>
    <col min="2826" max="2827" width="9.140625" style="815"/>
    <col min="2828" max="2828" width="14.85546875" style="815" customWidth="1"/>
    <col min="2829" max="3071" width="9.140625" style="815"/>
    <col min="3072" max="3072" width="5" style="815" customWidth="1"/>
    <col min="3073" max="3073" width="17.42578125" style="815" customWidth="1"/>
    <col min="3074" max="3074" width="12.42578125" style="815" customWidth="1"/>
    <col min="3075" max="3075" width="8.140625" style="815" customWidth="1"/>
    <col min="3076" max="3076" width="9.140625" style="815" customWidth="1"/>
    <col min="3077" max="3077" width="15.42578125" style="815" customWidth="1"/>
    <col min="3078" max="3078" width="14.42578125" style="815" customWidth="1"/>
    <col min="3079" max="3079" width="11.140625" style="815" customWidth="1"/>
    <col min="3080" max="3080" width="23.85546875" style="815" customWidth="1"/>
    <col min="3081" max="3081" width="23" style="815" customWidth="1"/>
    <col min="3082" max="3083" width="9.140625" style="815"/>
    <col min="3084" max="3084" width="14.85546875" style="815" customWidth="1"/>
    <col min="3085" max="3327" width="9.140625" style="815"/>
    <col min="3328" max="3328" width="5" style="815" customWidth="1"/>
    <col min="3329" max="3329" width="17.42578125" style="815" customWidth="1"/>
    <col min="3330" max="3330" width="12.42578125" style="815" customWidth="1"/>
    <col min="3331" max="3331" width="8.140625" style="815" customWidth="1"/>
    <col min="3332" max="3332" width="9.140625" style="815" customWidth="1"/>
    <col min="3333" max="3333" width="15.42578125" style="815" customWidth="1"/>
    <col min="3334" max="3334" width="14.42578125" style="815" customWidth="1"/>
    <col min="3335" max="3335" width="11.140625" style="815" customWidth="1"/>
    <col min="3336" max="3336" width="23.85546875" style="815" customWidth="1"/>
    <col min="3337" max="3337" width="23" style="815" customWidth="1"/>
    <col min="3338" max="3339" width="9.140625" style="815"/>
    <col min="3340" max="3340" width="14.85546875" style="815" customWidth="1"/>
    <col min="3341" max="3583" width="9.140625" style="815"/>
    <col min="3584" max="3584" width="5" style="815" customWidth="1"/>
    <col min="3585" max="3585" width="17.42578125" style="815" customWidth="1"/>
    <col min="3586" max="3586" width="12.42578125" style="815" customWidth="1"/>
    <col min="3587" max="3587" width="8.140625" style="815" customWidth="1"/>
    <col min="3588" max="3588" width="9.140625" style="815" customWidth="1"/>
    <col min="3589" max="3589" width="15.42578125" style="815" customWidth="1"/>
    <col min="3590" max="3590" width="14.42578125" style="815" customWidth="1"/>
    <col min="3591" max="3591" width="11.140625" style="815" customWidth="1"/>
    <col min="3592" max="3592" width="23.85546875" style="815" customWidth="1"/>
    <col min="3593" max="3593" width="23" style="815" customWidth="1"/>
    <col min="3594" max="3595" width="9.140625" style="815"/>
    <col min="3596" max="3596" width="14.85546875" style="815" customWidth="1"/>
    <col min="3597" max="3839" width="9.140625" style="815"/>
    <col min="3840" max="3840" width="5" style="815" customWidth="1"/>
    <col min="3841" max="3841" width="17.42578125" style="815" customWidth="1"/>
    <col min="3842" max="3842" width="12.42578125" style="815" customWidth="1"/>
    <col min="3843" max="3843" width="8.140625" style="815" customWidth="1"/>
    <col min="3844" max="3844" width="9.140625" style="815" customWidth="1"/>
    <col min="3845" max="3845" width="15.42578125" style="815" customWidth="1"/>
    <col min="3846" max="3846" width="14.42578125" style="815" customWidth="1"/>
    <col min="3847" max="3847" width="11.140625" style="815" customWidth="1"/>
    <col min="3848" max="3848" width="23.85546875" style="815" customWidth="1"/>
    <col min="3849" max="3849" width="23" style="815" customWidth="1"/>
    <col min="3850" max="3851" width="9.140625" style="815"/>
    <col min="3852" max="3852" width="14.85546875" style="815" customWidth="1"/>
    <col min="3853" max="4095" width="9.140625" style="815"/>
    <col min="4096" max="4096" width="5" style="815" customWidth="1"/>
    <col min="4097" max="4097" width="17.42578125" style="815" customWidth="1"/>
    <col min="4098" max="4098" width="12.42578125" style="815" customWidth="1"/>
    <col min="4099" max="4099" width="8.140625" style="815" customWidth="1"/>
    <col min="4100" max="4100" width="9.140625" style="815" customWidth="1"/>
    <col min="4101" max="4101" width="15.42578125" style="815" customWidth="1"/>
    <col min="4102" max="4102" width="14.42578125" style="815" customWidth="1"/>
    <col min="4103" max="4103" width="11.140625" style="815" customWidth="1"/>
    <col min="4104" max="4104" width="23.85546875" style="815" customWidth="1"/>
    <col min="4105" max="4105" width="23" style="815" customWidth="1"/>
    <col min="4106" max="4107" width="9.140625" style="815"/>
    <col min="4108" max="4108" width="14.85546875" style="815" customWidth="1"/>
    <col min="4109" max="4351" width="9.140625" style="815"/>
    <col min="4352" max="4352" width="5" style="815" customWidth="1"/>
    <col min="4353" max="4353" width="17.42578125" style="815" customWidth="1"/>
    <col min="4354" max="4354" width="12.42578125" style="815" customWidth="1"/>
    <col min="4355" max="4355" width="8.140625" style="815" customWidth="1"/>
    <col min="4356" max="4356" width="9.140625" style="815" customWidth="1"/>
    <col min="4357" max="4357" width="15.42578125" style="815" customWidth="1"/>
    <col min="4358" max="4358" width="14.42578125" style="815" customWidth="1"/>
    <col min="4359" max="4359" width="11.140625" style="815" customWidth="1"/>
    <col min="4360" max="4360" width="23.85546875" style="815" customWidth="1"/>
    <col min="4361" max="4361" width="23" style="815" customWidth="1"/>
    <col min="4362" max="4363" width="9.140625" style="815"/>
    <col min="4364" max="4364" width="14.85546875" style="815" customWidth="1"/>
    <col min="4365" max="4607" width="9.140625" style="815"/>
    <col min="4608" max="4608" width="5" style="815" customWidth="1"/>
    <col min="4609" max="4609" width="17.42578125" style="815" customWidth="1"/>
    <col min="4610" max="4610" width="12.42578125" style="815" customWidth="1"/>
    <col min="4611" max="4611" width="8.140625" style="815" customWidth="1"/>
    <col min="4612" max="4612" width="9.140625" style="815" customWidth="1"/>
    <col min="4613" max="4613" width="15.42578125" style="815" customWidth="1"/>
    <col min="4614" max="4614" width="14.42578125" style="815" customWidth="1"/>
    <col min="4615" max="4615" width="11.140625" style="815" customWidth="1"/>
    <col min="4616" max="4616" width="23.85546875" style="815" customWidth="1"/>
    <col min="4617" max="4617" width="23" style="815" customWidth="1"/>
    <col min="4618" max="4619" width="9.140625" style="815"/>
    <col min="4620" max="4620" width="14.85546875" style="815" customWidth="1"/>
    <col min="4621" max="4863" width="9.140625" style="815"/>
    <col min="4864" max="4864" width="5" style="815" customWidth="1"/>
    <col min="4865" max="4865" width="17.42578125" style="815" customWidth="1"/>
    <col min="4866" max="4866" width="12.42578125" style="815" customWidth="1"/>
    <col min="4867" max="4867" width="8.140625" style="815" customWidth="1"/>
    <col min="4868" max="4868" width="9.140625" style="815" customWidth="1"/>
    <col min="4869" max="4869" width="15.42578125" style="815" customWidth="1"/>
    <col min="4870" max="4870" width="14.42578125" style="815" customWidth="1"/>
    <col min="4871" max="4871" width="11.140625" style="815" customWidth="1"/>
    <col min="4872" max="4872" width="23.85546875" style="815" customWidth="1"/>
    <col min="4873" max="4873" width="23" style="815" customWidth="1"/>
    <col min="4874" max="4875" width="9.140625" style="815"/>
    <col min="4876" max="4876" width="14.85546875" style="815" customWidth="1"/>
    <col min="4877" max="5119" width="9.140625" style="815"/>
    <col min="5120" max="5120" width="5" style="815" customWidth="1"/>
    <col min="5121" max="5121" width="17.42578125" style="815" customWidth="1"/>
    <col min="5122" max="5122" width="12.42578125" style="815" customWidth="1"/>
    <col min="5123" max="5123" width="8.140625" style="815" customWidth="1"/>
    <col min="5124" max="5124" width="9.140625" style="815" customWidth="1"/>
    <col min="5125" max="5125" width="15.42578125" style="815" customWidth="1"/>
    <col min="5126" max="5126" width="14.42578125" style="815" customWidth="1"/>
    <col min="5127" max="5127" width="11.140625" style="815" customWidth="1"/>
    <col min="5128" max="5128" width="23.85546875" style="815" customWidth="1"/>
    <col min="5129" max="5129" width="23" style="815" customWidth="1"/>
    <col min="5130" max="5131" width="9.140625" style="815"/>
    <col min="5132" max="5132" width="14.85546875" style="815" customWidth="1"/>
    <col min="5133" max="5375" width="9.140625" style="815"/>
    <col min="5376" max="5376" width="5" style="815" customWidth="1"/>
    <col min="5377" max="5377" width="17.42578125" style="815" customWidth="1"/>
    <col min="5378" max="5378" width="12.42578125" style="815" customWidth="1"/>
    <col min="5379" max="5379" width="8.140625" style="815" customWidth="1"/>
    <col min="5380" max="5380" width="9.140625" style="815" customWidth="1"/>
    <col min="5381" max="5381" width="15.42578125" style="815" customWidth="1"/>
    <col min="5382" max="5382" width="14.42578125" style="815" customWidth="1"/>
    <col min="5383" max="5383" width="11.140625" style="815" customWidth="1"/>
    <col min="5384" max="5384" width="23.85546875" style="815" customWidth="1"/>
    <col min="5385" max="5385" width="23" style="815" customWidth="1"/>
    <col min="5386" max="5387" width="9.140625" style="815"/>
    <col min="5388" max="5388" width="14.85546875" style="815" customWidth="1"/>
    <col min="5389" max="5631" width="9.140625" style="815"/>
    <col min="5632" max="5632" width="5" style="815" customWidth="1"/>
    <col min="5633" max="5633" width="17.42578125" style="815" customWidth="1"/>
    <col min="5634" max="5634" width="12.42578125" style="815" customWidth="1"/>
    <col min="5635" max="5635" width="8.140625" style="815" customWidth="1"/>
    <col min="5636" max="5636" width="9.140625" style="815" customWidth="1"/>
    <col min="5637" max="5637" width="15.42578125" style="815" customWidth="1"/>
    <col min="5638" max="5638" width="14.42578125" style="815" customWidth="1"/>
    <col min="5639" max="5639" width="11.140625" style="815" customWidth="1"/>
    <col min="5640" max="5640" width="23.85546875" style="815" customWidth="1"/>
    <col min="5641" max="5641" width="23" style="815" customWidth="1"/>
    <col min="5642" max="5643" width="9.140625" style="815"/>
    <col min="5644" max="5644" width="14.85546875" style="815" customWidth="1"/>
    <col min="5645" max="5887" width="9.140625" style="815"/>
    <col min="5888" max="5888" width="5" style="815" customWidth="1"/>
    <col min="5889" max="5889" width="17.42578125" style="815" customWidth="1"/>
    <col min="5890" max="5890" width="12.42578125" style="815" customWidth="1"/>
    <col min="5891" max="5891" width="8.140625" style="815" customWidth="1"/>
    <col min="5892" max="5892" width="9.140625" style="815" customWidth="1"/>
    <col min="5893" max="5893" width="15.42578125" style="815" customWidth="1"/>
    <col min="5894" max="5894" width="14.42578125" style="815" customWidth="1"/>
    <col min="5895" max="5895" width="11.140625" style="815" customWidth="1"/>
    <col min="5896" max="5896" width="23.85546875" style="815" customWidth="1"/>
    <col min="5897" max="5897" width="23" style="815" customWidth="1"/>
    <col min="5898" max="5899" width="9.140625" style="815"/>
    <col min="5900" max="5900" width="14.85546875" style="815" customWidth="1"/>
    <col min="5901" max="6143" width="9.140625" style="815"/>
    <col min="6144" max="6144" width="5" style="815" customWidth="1"/>
    <col min="6145" max="6145" width="17.42578125" style="815" customWidth="1"/>
    <col min="6146" max="6146" width="12.42578125" style="815" customWidth="1"/>
    <col min="6147" max="6147" width="8.140625" style="815" customWidth="1"/>
    <col min="6148" max="6148" width="9.140625" style="815" customWidth="1"/>
    <col min="6149" max="6149" width="15.42578125" style="815" customWidth="1"/>
    <col min="6150" max="6150" width="14.42578125" style="815" customWidth="1"/>
    <col min="6151" max="6151" width="11.140625" style="815" customWidth="1"/>
    <col min="6152" max="6152" width="23.85546875" style="815" customWidth="1"/>
    <col min="6153" max="6153" width="23" style="815" customWidth="1"/>
    <col min="6154" max="6155" width="9.140625" style="815"/>
    <col min="6156" max="6156" width="14.85546875" style="815" customWidth="1"/>
    <col min="6157" max="6399" width="9.140625" style="815"/>
    <col min="6400" max="6400" width="5" style="815" customWidth="1"/>
    <col min="6401" max="6401" width="17.42578125" style="815" customWidth="1"/>
    <col min="6402" max="6402" width="12.42578125" style="815" customWidth="1"/>
    <col min="6403" max="6403" width="8.140625" style="815" customWidth="1"/>
    <col min="6404" max="6404" width="9.140625" style="815" customWidth="1"/>
    <col min="6405" max="6405" width="15.42578125" style="815" customWidth="1"/>
    <col min="6406" max="6406" width="14.42578125" style="815" customWidth="1"/>
    <col min="6407" max="6407" width="11.140625" style="815" customWidth="1"/>
    <col min="6408" max="6408" width="23.85546875" style="815" customWidth="1"/>
    <col min="6409" max="6409" width="23" style="815" customWidth="1"/>
    <col min="6410" max="6411" width="9.140625" style="815"/>
    <col min="6412" max="6412" width="14.85546875" style="815" customWidth="1"/>
    <col min="6413" max="6655" width="9.140625" style="815"/>
    <col min="6656" max="6656" width="5" style="815" customWidth="1"/>
    <col min="6657" max="6657" width="17.42578125" style="815" customWidth="1"/>
    <col min="6658" max="6658" width="12.42578125" style="815" customWidth="1"/>
    <col min="6659" max="6659" width="8.140625" style="815" customWidth="1"/>
    <col min="6660" max="6660" width="9.140625" style="815" customWidth="1"/>
    <col min="6661" max="6661" width="15.42578125" style="815" customWidth="1"/>
    <col min="6662" max="6662" width="14.42578125" style="815" customWidth="1"/>
    <col min="6663" max="6663" width="11.140625" style="815" customWidth="1"/>
    <col min="6664" max="6664" width="23.85546875" style="815" customWidth="1"/>
    <col min="6665" max="6665" width="23" style="815" customWidth="1"/>
    <col min="6666" max="6667" width="9.140625" style="815"/>
    <col min="6668" max="6668" width="14.85546875" style="815" customWidth="1"/>
    <col min="6669" max="6911" width="9.140625" style="815"/>
    <col min="6912" max="6912" width="5" style="815" customWidth="1"/>
    <col min="6913" max="6913" width="17.42578125" style="815" customWidth="1"/>
    <col min="6914" max="6914" width="12.42578125" style="815" customWidth="1"/>
    <col min="6915" max="6915" width="8.140625" style="815" customWidth="1"/>
    <col min="6916" max="6916" width="9.140625" style="815" customWidth="1"/>
    <col min="6917" max="6917" width="15.42578125" style="815" customWidth="1"/>
    <col min="6918" max="6918" width="14.42578125" style="815" customWidth="1"/>
    <col min="6919" max="6919" width="11.140625" style="815" customWidth="1"/>
    <col min="6920" max="6920" width="23.85546875" style="815" customWidth="1"/>
    <col min="6921" max="6921" width="23" style="815" customWidth="1"/>
    <col min="6922" max="6923" width="9.140625" style="815"/>
    <col min="6924" max="6924" width="14.85546875" style="815" customWidth="1"/>
    <col min="6925" max="7167" width="9.140625" style="815"/>
    <col min="7168" max="7168" width="5" style="815" customWidth="1"/>
    <col min="7169" max="7169" width="17.42578125" style="815" customWidth="1"/>
    <col min="7170" max="7170" width="12.42578125" style="815" customWidth="1"/>
    <col min="7171" max="7171" width="8.140625" style="815" customWidth="1"/>
    <col min="7172" max="7172" width="9.140625" style="815" customWidth="1"/>
    <col min="7173" max="7173" width="15.42578125" style="815" customWidth="1"/>
    <col min="7174" max="7174" width="14.42578125" style="815" customWidth="1"/>
    <col min="7175" max="7175" width="11.140625" style="815" customWidth="1"/>
    <col min="7176" max="7176" width="23.85546875" style="815" customWidth="1"/>
    <col min="7177" max="7177" width="23" style="815" customWidth="1"/>
    <col min="7178" max="7179" width="9.140625" style="815"/>
    <col min="7180" max="7180" width="14.85546875" style="815" customWidth="1"/>
    <col min="7181" max="7423" width="9.140625" style="815"/>
    <col min="7424" max="7424" width="5" style="815" customWidth="1"/>
    <col min="7425" max="7425" width="17.42578125" style="815" customWidth="1"/>
    <col min="7426" max="7426" width="12.42578125" style="815" customWidth="1"/>
    <col min="7427" max="7427" width="8.140625" style="815" customWidth="1"/>
    <col min="7428" max="7428" width="9.140625" style="815" customWidth="1"/>
    <col min="7429" max="7429" width="15.42578125" style="815" customWidth="1"/>
    <col min="7430" max="7430" width="14.42578125" style="815" customWidth="1"/>
    <col min="7431" max="7431" width="11.140625" style="815" customWidth="1"/>
    <col min="7432" max="7432" width="23.85546875" style="815" customWidth="1"/>
    <col min="7433" max="7433" width="23" style="815" customWidth="1"/>
    <col min="7434" max="7435" width="9.140625" style="815"/>
    <col min="7436" max="7436" width="14.85546875" style="815" customWidth="1"/>
    <col min="7437" max="7679" width="9.140625" style="815"/>
    <col min="7680" max="7680" width="5" style="815" customWidth="1"/>
    <col min="7681" max="7681" width="17.42578125" style="815" customWidth="1"/>
    <col min="7682" max="7682" width="12.42578125" style="815" customWidth="1"/>
    <col min="7683" max="7683" width="8.140625" style="815" customWidth="1"/>
    <col min="7684" max="7684" width="9.140625" style="815" customWidth="1"/>
    <col min="7685" max="7685" width="15.42578125" style="815" customWidth="1"/>
    <col min="7686" max="7686" width="14.42578125" style="815" customWidth="1"/>
    <col min="7687" max="7687" width="11.140625" style="815" customWidth="1"/>
    <col min="7688" max="7688" width="23.85546875" style="815" customWidth="1"/>
    <col min="7689" max="7689" width="23" style="815" customWidth="1"/>
    <col min="7690" max="7691" width="9.140625" style="815"/>
    <col min="7692" max="7692" width="14.85546875" style="815" customWidth="1"/>
    <col min="7693" max="7935" width="9.140625" style="815"/>
    <col min="7936" max="7936" width="5" style="815" customWidth="1"/>
    <col min="7937" max="7937" width="17.42578125" style="815" customWidth="1"/>
    <col min="7938" max="7938" width="12.42578125" style="815" customWidth="1"/>
    <col min="7939" max="7939" width="8.140625" style="815" customWidth="1"/>
    <col min="7940" max="7940" width="9.140625" style="815" customWidth="1"/>
    <col min="7941" max="7941" width="15.42578125" style="815" customWidth="1"/>
    <col min="7942" max="7942" width="14.42578125" style="815" customWidth="1"/>
    <col min="7943" max="7943" width="11.140625" style="815" customWidth="1"/>
    <col min="7944" max="7944" width="23.85546875" style="815" customWidth="1"/>
    <col min="7945" max="7945" width="23" style="815" customWidth="1"/>
    <col min="7946" max="7947" width="9.140625" style="815"/>
    <col min="7948" max="7948" width="14.85546875" style="815" customWidth="1"/>
    <col min="7949" max="8191" width="9.140625" style="815"/>
    <col min="8192" max="8192" width="5" style="815" customWidth="1"/>
    <col min="8193" max="8193" width="17.42578125" style="815" customWidth="1"/>
    <col min="8194" max="8194" width="12.42578125" style="815" customWidth="1"/>
    <col min="8195" max="8195" width="8.140625" style="815" customWidth="1"/>
    <col min="8196" max="8196" width="9.140625" style="815" customWidth="1"/>
    <col min="8197" max="8197" width="15.42578125" style="815" customWidth="1"/>
    <col min="8198" max="8198" width="14.42578125" style="815" customWidth="1"/>
    <col min="8199" max="8199" width="11.140625" style="815" customWidth="1"/>
    <col min="8200" max="8200" width="23.85546875" style="815" customWidth="1"/>
    <col min="8201" max="8201" width="23" style="815" customWidth="1"/>
    <col min="8202" max="8203" width="9.140625" style="815"/>
    <col min="8204" max="8204" width="14.85546875" style="815" customWidth="1"/>
    <col min="8205" max="8447" width="9.140625" style="815"/>
    <col min="8448" max="8448" width="5" style="815" customWidth="1"/>
    <col min="8449" max="8449" width="17.42578125" style="815" customWidth="1"/>
    <col min="8450" max="8450" width="12.42578125" style="815" customWidth="1"/>
    <col min="8451" max="8451" width="8.140625" style="815" customWidth="1"/>
    <col min="8452" max="8452" width="9.140625" style="815" customWidth="1"/>
    <col min="8453" max="8453" width="15.42578125" style="815" customWidth="1"/>
    <col min="8454" max="8454" width="14.42578125" style="815" customWidth="1"/>
    <col min="8455" max="8455" width="11.140625" style="815" customWidth="1"/>
    <col min="8456" max="8456" width="23.85546875" style="815" customWidth="1"/>
    <col min="8457" max="8457" width="23" style="815" customWidth="1"/>
    <col min="8458" max="8459" width="9.140625" style="815"/>
    <col min="8460" max="8460" width="14.85546875" style="815" customWidth="1"/>
    <col min="8461" max="8703" width="9.140625" style="815"/>
    <col min="8704" max="8704" width="5" style="815" customWidth="1"/>
    <col min="8705" max="8705" width="17.42578125" style="815" customWidth="1"/>
    <col min="8706" max="8706" width="12.42578125" style="815" customWidth="1"/>
    <col min="8707" max="8707" width="8.140625" style="815" customWidth="1"/>
    <col min="8708" max="8708" width="9.140625" style="815" customWidth="1"/>
    <col min="8709" max="8709" width="15.42578125" style="815" customWidth="1"/>
    <col min="8710" max="8710" width="14.42578125" style="815" customWidth="1"/>
    <col min="8711" max="8711" width="11.140625" style="815" customWidth="1"/>
    <col min="8712" max="8712" width="23.85546875" style="815" customWidth="1"/>
    <col min="8713" max="8713" width="23" style="815" customWidth="1"/>
    <col min="8714" max="8715" width="9.140625" style="815"/>
    <col min="8716" max="8716" width="14.85546875" style="815" customWidth="1"/>
    <col min="8717" max="8959" width="9.140625" style="815"/>
    <col min="8960" max="8960" width="5" style="815" customWidth="1"/>
    <col min="8961" max="8961" width="17.42578125" style="815" customWidth="1"/>
    <col min="8962" max="8962" width="12.42578125" style="815" customWidth="1"/>
    <col min="8963" max="8963" width="8.140625" style="815" customWidth="1"/>
    <col min="8964" max="8964" width="9.140625" style="815" customWidth="1"/>
    <col min="8965" max="8965" width="15.42578125" style="815" customWidth="1"/>
    <col min="8966" max="8966" width="14.42578125" style="815" customWidth="1"/>
    <col min="8967" max="8967" width="11.140625" style="815" customWidth="1"/>
    <col min="8968" max="8968" width="23.85546875" style="815" customWidth="1"/>
    <col min="8969" max="8969" width="23" style="815" customWidth="1"/>
    <col min="8970" max="8971" width="9.140625" style="815"/>
    <col min="8972" max="8972" width="14.85546875" style="815" customWidth="1"/>
    <col min="8973" max="9215" width="9.140625" style="815"/>
    <col min="9216" max="9216" width="5" style="815" customWidth="1"/>
    <col min="9217" max="9217" width="17.42578125" style="815" customWidth="1"/>
    <col min="9218" max="9218" width="12.42578125" style="815" customWidth="1"/>
    <col min="9219" max="9219" width="8.140625" style="815" customWidth="1"/>
    <col min="9220" max="9220" width="9.140625" style="815" customWidth="1"/>
    <col min="9221" max="9221" width="15.42578125" style="815" customWidth="1"/>
    <col min="9222" max="9222" width="14.42578125" style="815" customWidth="1"/>
    <col min="9223" max="9223" width="11.140625" style="815" customWidth="1"/>
    <col min="9224" max="9224" width="23.85546875" style="815" customWidth="1"/>
    <col min="9225" max="9225" width="23" style="815" customWidth="1"/>
    <col min="9226" max="9227" width="9.140625" style="815"/>
    <col min="9228" max="9228" width="14.85546875" style="815" customWidth="1"/>
    <col min="9229" max="9471" width="9.140625" style="815"/>
    <col min="9472" max="9472" width="5" style="815" customWidth="1"/>
    <col min="9473" max="9473" width="17.42578125" style="815" customWidth="1"/>
    <col min="9474" max="9474" width="12.42578125" style="815" customWidth="1"/>
    <col min="9475" max="9475" width="8.140625" style="815" customWidth="1"/>
    <col min="9476" max="9476" width="9.140625" style="815" customWidth="1"/>
    <col min="9477" max="9477" width="15.42578125" style="815" customWidth="1"/>
    <col min="9478" max="9478" width="14.42578125" style="815" customWidth="1"/>
    <col min="9479" max="9479" width="11.140625" style="815" customWidth="1"/>
    <col min="9480" max="9480" width="23.85546875" style="815" customWidth="1"/>
    <col min="9481" max="9481" width="23" style="815" customWidth="1"/>
    <col min="9482" max="9483" width="9.140625" style="815"/>
    <col min="9484" max="9484" width="14.85546875" style="815" customWidth="1"/>
    <col min="9485" max="9727" width="9.140625" style="815"/>
    <col min="9728" max="9728" width="5" style="815" customWidth="1"/>
    <col min="9729" max="9729" width="17.42578125" style="815" customWidth="1"/>
    <col min="9730" max="9730" width="12.42578125" style="815" customWidth="1"/>
    <col min="9731" max="9731" width="8.140625" style="815" customWidth="1"/>
    <col min="9732" max="9732" width="9.140625" style="815" customWidth="1"/>
    <col min="9733" max="9733" width="15.42578125" style="815" customWidth="1"/>
    <col min="9734" max="9734" width="14.42578125" style="815" customWidth="1"/>
    <col min="9735" max="9735" width="11.140625" style="815" customWidth="1"/>
    <col min="9736" max="9736" width="23.85546875" style="815" customWidth="1"/>
    <col min="9737" max="9737" width="23" style="815" customWidth="1"/>
    <col min="9738" max="9739" width="9.140625" style="815"/>
    <col min="9740" max="9740" width="14.85546875" style="815" customWidth="1"/>
    <col min="9741" max="9983" width="9.140625" style="815"/>
    <col min="9984" max="9984" width="5" style="815" customWidth="1"/>
    <col min="9985" max="9985" width="17.42578125" style="815" customWidth="1"/>
    <col min="9986" max="9986" width="12.42578125" style="815" customWidth="1"/>
    <col min="9987" max="9987" width="8.140625" style="815" customWidth="1"/>
    <col min="9988" max="9988" width="9.140625" style="815" customWidth="1"/>
    <col min="9989" max="9989" width="15.42578125" style="815" customWidth="1"/>
    <col min="9990" max="9990" width="14.42578125" style="815" customWidth="1"/>
    <col min="9991" max="9991" width="11.140625" style="815" customWidth="1"/>
    <col min="9992" max="9992" width="23.85546875" style="815" customWidth="1"/>
    <col min="9993" max="9993" width="23" style="815" customWidth="1"/>
    <col min="9994" max="9995" width="9.140625" style="815"/>
    <col min="9996" max="9996" width="14.85546875" style="815" customWidth="1"/>
    <col min="9997" max="10239" width="9.140625" style="815"/>
    <col min="10240" max="10240" width="5" style="815" customWidth="1"/>
    <col min="10241" max="10241" width="17.42578125" style="815" customWidth="1"/>
    <col min="10242" max="10242" width="12.42578125" style="815" customWidth="1"/>
    <col min="10243" max="10243" width="8.140625" style="815" customWidth="1"/>
    <col min="10244" max="10244" width="9.140625" style="815" customWidth="1"/>
    <col min="10245" max="10245" width="15.42578125" style="815" customWidth="1"/>
    <col min="10246" max="10246" width="14.42578125" style="815" customWidth="1"/>
    <col min="10247" max="10247" width="11.140625" style="815" customWidth="1"/>
    <col min="10248" max="10248" width="23.85546875" style="815" customWidth="1"/>
    <col min="10249" max="10249" width="23" style="815" customWidth="1"/>
    <col min="10250" max="10251" width="9.140625" style="815"/>
    <col min="10252" max="10252" width="14.85546875" style="815" customWidth="1"/>
    <col min="10253" max="10495" width="9.140625" style="815"/>
    <col min="10496" max="10496" width="5" style="815" customWidth="1"/>
    <col min="10497" max="10497" width="17.42578125" style="815" customWidth="1"/>
    <col min="10498" max="10498" width="12.42578125" style="815" customWidth="1"/>
    <col min="10499" max="10499" width="8.140625" style="815" customWidth="1"/>
    <col min="10500" max="10500" width="9.140625" style="815" customWidth="1"/>
    <col min="10501" max="10501" width="15.42578125" style="815" customWidth="1"/>
    <col min="10502" max="10502" width="14.42578125" style="815" customWidth="1"/>
    <col min="10503" max="10503" width="11.140625" style="815" customWidth="1"/>
    <col min="10504" max="10504" width="23.85546875" style="815" customWidth="1"/>
    <col min="10505" max="10505" width="23" style="815" customWidth="1"/>
    <col min="10506" max="10507" width="9.140625" style="815"/>
    <col min="10508" max="10508" width="14.85546875" style="815" customWidth="1"/>
    <col min="10509" max="10751" width="9.140625" style="815"/>
    <col min="10752" max="10752" width="5" style="815" customWidth="1"/>
    <col min="10753" max="10753" width="17.42578125" style="815" customWidth="1"/>
    <col min="10754" max="10754" width="12.42578125" style="815" customWidth="1"/>
    <col min="10755" max="10755" width="8.140625" style="815" customWidth="1"/>
    <col min="10756" max="10756" width="9.140625" style="815" customWidth="1"/>
    <col min="10757" max="10757" width="15.42578125" style="815" customWidth="1"/>
    <col min="10758" max="10758" width="14.42578125" style="815" customWidth="1"/>
    <col min="10759" max="10759" width="11.140625" style="815" customWidth="1"/>
    <col min="10760" max="10760" width="23.85546875" style="815" customWidth="1"/>
    <col min="10761" max="10761" width="23" style="815" customWidth="1"/>
    <col min="10762" max="10763" width="9.140625" style="815"/>
    <col min="10764" max="10764" width="14.85546875" style="815" customWidth="1"/>
    <col min="10765" max="11007" width="9.140625" style="815"/>
    <col min="11008" max="11008" width="5" style="815" customWidth="1"/>
    <col min="11009" max="11009" width="17.42578125" style="815" customWidth="1"/>
    <col min="11010" max="11010" width="12.42578125" style="815" customWidth="1"/>
    <col min="11011" max="11011" width="8.140625" style="815" customWidth="1"/>
    <col min="11012" max="11012" width="9.140625" style="815" customWidth="1"/>
    <col min="11013" max="11013" width="15.42578125" style="815" customWidth="1"/>
    <col min="11014" max="11014" width="14.42578125" style="815" customWidth="1"/>
    <col min="11015" max="11015" width="11.140625" style="815" customWidth="1"/>
    <col min="11016" max="11016" width="23.85546875" style="815" customWidth="1"/>
    <col min="11017" max="11017" width="23" style="815" customWidth="1"/>
    <col min="11018" max="11019" width="9.140625" style="815"/>
    <col min="11020" max="11020" width="14.85546875" style="815" customWidth="1"/>
    <col min="11021" max="11263" width="9.140625" style="815"/>
    <col min="11264" max="11264" width="5" style="815" customWidth="1"/>
    <col min="11265" max="11265" width="17.42578125" style="815" customWidth="1"/>
    <col min="11266" max="11266" width="12.42578125" style="815" customWidth="1"/>
    <col min="11267" max="11267" width="8.140625" style="815" customWidth="1"/>
    <col min="11268" max="11268" width="9.140625" style="815" customWidth="1"/>
    <col min="11269" max="11269" width="15.42578125" style="815" customWidth="1"/>
    <col min="11270" max="11270" width="14.42578125" style="815" customWidth="1"/>
    <col min="11271" max="11271" width="11.140625" style="815" customWidth="1"/>
    <col min="11272" max="11272" width="23.85546875" style="815" customWidth="1"/>
    <col min="11273" max="11273" width="23" style="815" customWidth="1"/>
    <col min="11274" max="11275" width="9.140625" style="815"/>
    <col min="11276" max="11276" width="14.85546875" style="815" customWidth="1"/>
    <col min="11277" max="11519" width="9.140625" style="815"/>
    <col min="11520" max="11520" width="5" style="815" customWidth="1"/>
    <col min="11521" max="11521" width="17.42578125" style="815" customWidth="1"/>
    <col min="11522" max="11522" width="12.42578125" style="815" customWidth="1"/>
    <col min="11523" max="11523" width="8.140625" style="815" customWidth="1"/>
    <col min="11524" max="11524" width="9.140625" style="815" customWidth="1"/>
    <col min="11525" max="11525" width="15.42578125" style="815" customWidth="1"/>
    <col min="11526" max="11526" width="14.42578125" style="815" customWidth="1"/>
    <col min="11527" max="11527" width="11.140625" style="815" customWidth="1"/>
    <col min="11528" max="11528" width="23.85546875" style="815" customWidth="1"/>
    <col min="11529" max="11529" width="23" style="815" customWidth="1"/>
    <col min="11530" max="11531" width="9.140625" style="815"/>
    <col min="11532" max="11532" width="14.85546875" style="815" customWidth="1"/>
    <col min="11533" max="11775" width="9.140625" style="815"/>
    <col min="11776" max="11776" width="5" style="815" customWidth="1"/>
    <col min="11777" max="11777" width="17.42578125" style="815" customWidth="1"/>
    <col min="11778" max="11778" width="12.42578125" style="815" customWidth="1"/>
    <col min="11779" max="11779" width="8.140625" style="815" customWidth="1"/>
    <col min="11780" max="11780" width="9.140625" style="815" customWidth="1"/>
    <col min="11781" max="11781" width="15.42578125" style="815" customWidth="1"/>
    <col min="11782" max="11782" width="14.42578125" style="815" customWidth="1"/>
    <col min="11783" max="11783" width="11.140625" style="815" customWidth="1"/>
    <col min="11784" max="11784" width="23.85546875" style="815" customWidth="1"/>
    <col min="11785" max="11785" width="23" style="815" customWidth="1"/>
    <col min="11786" max="11787" width="9.140625" style="815"/>
    <col min="11788" max="11788" width="14.85546875" style="815" customWidth="1"/>
    <col min="11789" max="12031" width="9.140625" style="815"/>
    <col min="12032" max="12032" width="5" style="815" customWidth="1"/>
    <col min="12033" max="12033" width="17.42578125" style="815" customWidth="1"/>
    <col min="12034" max="12034" width="12.42578125" style="815" customWidth="1"/>
    <col min="12035" max="12035" width="8.140625" style="815" customWidth="1"/>
    <col min="12036" max="12036" width="9.140625" style="815" customWidth="1"/>
    <col min="12037" max="12037" width="15.42578125" style="815" customWidth="1"/>
    <col min="12038" max="12038" width="14.42578125" style="815" customWidth="1"/>
    <col min="12039" max="12039" width="11.140625" style="815" customWidth="1"/>
    <col min="12040" max="12040" width="23.85546875" style="815" customWidth="1"/>
    <col min="12041" max="12041" width="23" style="815" customWidth="1"/>
    <col min="12042" max="12043" width="9.140625" style="815"/>
    <col min="12044" max="12044" width="14.85546875" style="815" customWidth="1"/>
    <col min="12045" max="12287" width="9.140625" style="815"/>
    <col min="12288" max="12288" width="5" style="815" customWidth="1"/>
    <col min="12289" max="12289" width="17.42578125" style="815" customWidth="1"/>
    <col min="12290" max="12290" width="12.42578125" style="815" customWidth="1"/>
    <col min="12291" max="12291" width="8.140625" style="815" customWidth="1"/>
    <col min="12292" max="12292" width="9.140625" style="815" customWidth="1"/>
    <col min="12293" max="12293" width="15.42578125" style="815" customWidth="1"/>
    <col min="12294" max="12294" width="14.42578125" style="815" customWidth="1"/>
    <col min="12295" max="12295" width="11.140625" style="815" customWidth="1"/>
    <col min="12296" max="12296" width="23.85546875" style="815" customWidth="1"/>
    <col min="12297" max="12297" width="23" style="815" customWidth="1"/>
    <col min="12298" max="12299" width="9.140625" style="815"/>
    <col min="12300" max="12300" width="14.85546875" style="815" customWidth="1"/>
    <col min="12301" max="12543" width="9.140625" style="815"/>
    <col min="12544" max="12544" width="5" style="815" customWidth="1"/>
    <col min="12545" max="12545" width="17.42578125" style="815" customWidth="1"/>
    <col min="12546" max="12546" width="12.42578125" style="815" customWidth="1"/>
    <col min="12547" max="12547" width="8.140625" style="815" customWidth="1"/>
    <col min="12548" max="12548" width="9.140625" style="815" customWidth="1"/>
    <col min="12549" max="12549" width="15.42578125" style="815" customWidth="1"/>
    <col min="12550" max="12550" width="14.42578125" style="815" customWidth="1"/>
    <col min="12551" max="12551" width="11.140625" style="815" customWidth="1"/>
    <col min="12552" max="12552" width="23.85546875" style="815" customWidth="1"/>
    <col min="12553" max="12553" width="23" style="815" customWidth="1"/>
    <col min="12554" max="12555" width="9.140625" style="815"/>
    <col min="12556" max="12556" width="14.85546875" style="815" customWidth="1"/>
    <col min="12557" max="12799" width="9.140625" style="815"/>
    <col min="12800" max="12800" width="5" style="815" customWidth="1"/>
    <col min="12801" max="12801" width="17.42578125" style="815" customWidth="1"/>
    <col min="12802" max="12802" width="12.42578125" style="815" customWidth="1"/>
    <col min="12803" max="12803" width="8.140625" style="815" customWidth="1"/>
    <col min="12804" max="12804" width="9.140625" style="815" customWidth="1"/>
    <col min="12805" max="12805" width="15.42578125" style="815" customWidth="1"/>
    <col min="12806" max="12806" width="14.42578125" style="815" customWidth="1"/>
    <col min="12807" max="12807" width="11.140625" style="815" customWidth="1"/>
    <col min="12808" max="12808" width="23.85546875" style="815" customWidth="1"/>
    <col min="12809" max="12809" width="23" style="815" customWidth="1"/>
    <col min="12810" max="12811" width="9.140625" style="815"/>
    <col min="12812" max="12812" width="14.85546875" style="815" customWidth="1"/>
    <col min="12813" max="13055" width="9.140625" style="815"/>
    <col min="13056" max="13056" width="5" style="815" customWidth="1"/>
    <col min="13057" max="13057" width="17.42578125" style="815" customWidth="1"/>
    <col min="13058" max="13058" width="12.42578125" style="815" customWidth="1"/>
    <col min="13059" max="13059" width="8.140625" style="815" customWidth="1"/>
    <col min="13060" max="13060" width="9.140625" style="815" customWidth="1"/>
    <col min="13061" max="13061" width="15.42578125" style="815" customWidth="1"/>
    <col min="13062" max="13062" width="14.42578125" style="815" customWidth="1"/>
    <col min="13063" max="13063" width="11.140625" style="815" customWidth="1"/>
    <col min="13064" max="13064" width="23.85546875" style="815" customWidth="1"/>
    <col min="13065" max="13065" width="23" style="815" customWidth="1"/>
    <col min="13066" max="13067" width="9.140625" style="815"/>
    <col min="13068" max="13068" width="14.85546875" style="815" customWidth="1"/>
    <col min="13069" max="13311" width="9.140625" style="815"/>
    <col min="13312" max="13312" width="5" style="815" customWidth="1"/>
    <col min="13313" max="13313" width="17.42578125" style="815" customWidth="1"/>
    <col min="13314" max="13314" width="12.42578125" style="815" customWidth="1"/>
    <col min="13315" max="13315" width="8.140625" style="815" customWidth="1"/>
    <col min="13316" max="13316" width="9.140625" style="815" customWidth="1"/>
    <col min="13317" max="13317" width="15.42578125" style="815" customWidth="1"/>
    <col min="13318" max="13318" width="14.42578125" style="815" customWidth="1"/>
    <col min="13319" max="13319" width="11.140625" style="815" customWidth="1"/>
    <col min="13320" max="13320" width="23.85546875" style="815" customWidth="1"/>
    <col min="13321" max="13321" width="23" style="815" customWidth="1"/>
    <col min="13322" max="13323" width="9.140625" style="815"/>
    <col min="13324" max="13324" width="14.85546875" style="815" customWidth="1"/>
    <col min="13325" max="13567" width="9.140625" style="815"/>
    <col min="13568" max="13568" width="5" style="815" customWidth="1"/>
    <col min="13569" max="13569" width="17.42578125" style="815" customWidth="1"/>
    <col min="13570" max="13570" width="12.42578125" style="815" customWidth="1"/>
    <col min="13571" max="13571" width="8.140625" style="815" customWidth="1"/>
    <col min="13572" max="13572" width="9.140625" style="815" customWidth="1"/>
    <col min="13573" max="13573" width="15.42578125" style="815" customWidth="1"/>
    <col min="13574" max="13574" width="14.42578125" style="815" customWidth="1"/>
    <col min="13575" max="13575" width="11.140625" style="815" customWidth="1"/>
    <col min="13576" max="13576" width="23.85546875" style="815" customWidth="1"/>
    <col min="13577" max="13577" width="23" style="815" customWidth="1"/>
    <col min="13578" max="13579" width="9.140625" style="815"/>
    <col min="13580" max="13580" width="14.85546875" style="815" customWidth="1"/>
    <col min="13581" max="13823" width="9.140625" style="815"/>
    <col min="13824" max="13824" width="5" style="815" customWidth="1"/>
    <col min="13825" max="13825" width="17.42578125" style="815" customWidth="1"/>
    <col min="13826" max="13826" width="12.42578125" style="815" customWidth="1"/>
    <col min="13827" max="13827" width="8.140625" style="815" customWidth="1"/>
    <col min="13828" max="13828" width="9.140625" style="815" customWidth="1"/>
    <col min="13829" max="13829" width="15.42578125" style="815" customWidth="1"/>
    <col min="13830" max="13830" width="14.42578125" style="815" customWidth="1"/>
    <col min="13831" max="13831" width="11.140625" style="815" customWidth="1"/>
    <col min="13832" max="13832" width="23.85546875" style="815" customWidth="1"/>
    <col min="13833" max="13833" width="23" style="815" customWidth="1"/>
    <col min="13834" max="13835" width="9.140625" style="815"/>
    <col min="13836" max="13836" width="14.85546875" style="815" customWidth="1"/>
    <col min="13837" max="14079" width="9.140625" style="815"/>
    <col min="14080" max="14080" width="5" style="815" customWidth="1"/>
    <col min="14081" max="14081" width="17.42578125" style="815" customWidth="1"/>
    <col min="14082" max="14082" width="12.42578125" style="815" customWidth="1"/>
    <col min="14083" max="14083" width="8.140625" style="815" customWidth="1"/>
    <col min="14084" max="14084" width="9.140625" style="815" customWidth="1"/>
    <col min="14085" max="14085" width="15.42578125" style="815" customWidth="1"/>
    <col min="14086" max="14086" width="14.42578125" style="815" customWidth="1"/>
    <col min="14087" max="14087" width="11.140625" style="815" customWidth="1"/>
    <col min="14088" max="14088" width="23.85546875" style="815" customWidth="1"/>
    <col min="14089" max="14089" width="23" style="815" customWidth="1"/>
    <col min="14090" max="14091" width="9.140625" style="815"/>
    <col min="14092" max="14092" width="14.85546875" style="815" customWidth="1"/>
    <col min="14093" max="14335" width="9.140625" style="815"/>
    <col min="14336" max="14336" width="5" style="815" customWidth="1"/>
    <col min="14337" max="14337" width="17.42578125" style="815" customWidth="1"/>
    <col min="14338" max="14338" width="12.42578125" style="815" customWidth="1"/>
    <col min="14339" max="14339" width="8.140625" style="815" customWidth="1"/>
    <col min="14340" max="14340" width="9.140625" style="815" customWidth="1"/>
    <col min="14341" max="14341" width="15.42578125" style="815" customWidth="1"/>
    <col min="14342" max="14342" width="14.42578125" style="815" customWidth="1"/>
    <col min="14343" max="14343" width="11.140625" style="815" customWidth="1"/>
    <col min="14344" max="14344" width="23.85546875" style="815" customWidth="1"/>
    <col min="14345" max="14345" width="23" style="815" customWidth="1"/>
    <col min="14346" max="14347" width="9.140625" style="815"/>
    <col min="14348" max="14348" width="14.85546875" style="815" customWidth="1"/>
    <col min="14349" max="14591" width="9.140625" style="815"/>
    <col min="14592" max="14592" width="5" style="815" customWidth="1"/>
    <col min="14593" max="14593" width="17.42578125" style="815" customWidth="1"/>
    <col min="14594" max="14594" width="12.42578125" style="815" customWidth="1"/>
    <col min="14595" max="14595" width="8.140625" style="815" customWidth="1"/>
    <col min="14596" max="14596" width="9.140625" style="815" customWidth="1"/>
    <col min="14597" max="14597" width="15.42578125" style="815" customWidth="1"/>
    <col min="14598" max="14598" width="14.42578125" style="815" customWidth="1"/>
    <col min="14599" max="14599" width="11.140625" style="815" customWidth="1"/>
    <col min="14600" max="14600" width="23.85546875" style="815" customWidth="1"/>
    <col min="14601" max="14601" width="23" style="815" customWidth="1"/>
    <col min="14602" max="14603" width="9.140625" style="815"/>
    <col min="14604" max="14604" width="14.85546875" style="815" customWidth="1"/>
    <col min="14605" max="14847" width="9.140625" style="815"/>
    <col min="14848" max="14848" width="5" style="815" customWidth="1"/>
    <col min="14849" max="14849" width="17.42578125" style="815" customWidth="1"/>
    <col min="14850" max="14850" width="12.42578125" style="815" customWidth="1"/>
    <col min="14851" max="14851" width="8.140625" style="815" customWidth="1"/>
    <col min="14852" max="14852" width="9.140625" style="815" customWidth="1"/>
    <col min="14853" max="14853" width="15.42578125" style="815" customWidth="1"/>
    <col min="14854" max="14854" width="14.42578125" style="815" customWidth="1"/>
    <col min="14855" max="14855" width="11.140625" style="815" customWidth="1"/>
    <col min="14856" max="14856" width="23.85546875" style="815" customWidth="1"/>
    <col min="14857" max="14857" width="23" style="815" customWidth="1"/>
    <col min="14858" max="14859" width="9.140625" style="815"/>
    <col min="14860" max="14860" width="14.85546875" style="815" customWidth="1"/>
    <col min="14861" max="15103" width="9.140625" style="815"/>
    <col min="15104" max="15104" width="5" style="815" customWidth="1"/>
    <col min="15105" max="15105" width="17.42578125" style="815" customWidth="1"/>
    <col min="15106" max="15106" width="12.42578125" style="815" customWidth="1"/>
    <col min="15107" max="15107" width="8.140625" style="815" customWidth="1"/>
    <col min="15108" max="15108" width="9.140625" style="815" customWidth="1"/>
    <col min="15109" max="15109" width="15.42578125" style="815" customWidth="1"/>
    <col min="15110" max="15110" width="14.42578125" style="815" customWidth="1"/>
    <col min="15111" max="15111" width="11.140625" style="815" customWidth="1"/>
    <col min="15112" max="15112" width="23.85546875" style="815" customWidth="1"/>
    <col min="15113" max="15113" width="23" style="815" customWidth="1"/>
    <col min="15114" max="15115" width="9.140625" style="815"/>
    <col min="15116" max="15116" width="14.85546875" style="815" customWidth="1"/>
    <col min="15117" max="15359" width="9.140625" style="815"/>
    <col min="15360" max="15360" width="5" style="815" customWidth="1"/>
    <col min="15361" max="15361" width="17.42578125" style="815" customWidth="1"/>
    <col min="15362" max="15362" width="12.42578125" style="815" customWidth="1"/>
    <col min="15363" max="15363" width="8.140625" style="815" customWidth="1"/>
    <col min="15364" max="15364" width="9.140625" style="815" customWidth="1"/>
    <col min="15365" max="15365" width="15.42578125" style="815" customWidth="1"/>
    <col min="15366" max="15366" width="14.42578125" style="815" customWidth="1"/>
    <col min="15367" max="15367" width="11.140625" style="815" customWidth="1"/>
    <col min="15368" max="15368" width="23.85546875" style="815" customWidth="1"/>
    <col min="15369" max="15369" width="23" style="815" customWidth="1"/>
    <col min="15370" max="15371" width="9.140625" style="815"/>
    <col min="15372" max="15372" width="14.85546875" style="815" customWidth="1"/>
    <col min="15373" max="15615" width="9.140625" style="815"/>
    <col min="15616" max="15616" width="5" style="815" customWidth="1"/>
    <col min="15617" max="15617" width="17.42578125" style="815" customWidth="1"/>
    <col min="15618" max="15618" width="12.42578125" style="815" customWidth="1"/>
    <col min="15619" max="15619" width="8.140625" style="815" customWidth="1"/>
    <col min="15620" max="15620" width="9.140625" style="815" customWidth="1"/>
    <col min="15621" max="15621" width="15.42578125" style="815" customWidth="1"/>
    <col min="15622" max="15622" width="14.42578125" style="815" customWidth="1"/>
    <col min="15623" max="15623" width="11.140625" style="815" customWidth="1"/>
    <col min="15624" max="15624" width="23.85546875" style="815" customWidth="1"/>
    <col min="15625" max="15625" width="23" style="815" customWidth="1"/>
    <col min="15626" max="15627" width="9.140625" style="815"/>
    <col min="15628" max="15628" width="14.85546875" style="815" customWidth="1"/>
    <col min="15629" max="15871" width="9.140625" style="815"/>
    <col min="15872" max="15872" width="5" style="815" customWidth="1"/>
    <col min="15873" max="15873" width="17.42578125" style="815" customWidth="1"/>
    <col min="15874" max="15874" width="12.42578125" style="815" customWidth="1"/>
    <col min="15875" max="15875" width="8.140625" style="815" customWidth="1"/>
    <col min="15876" max="15876" width="9.140625" style="815" customWidth="1"/>
    <col min="15877" max="15877" width="15.42578125" style="815" customWidth="1"/>
    <col min="15878" max="15878" width="14.42578125" style="815" customWidth="1"/>
    <col min="15879" max="15879" width="11.140625" style="815" customWidth="1"/>
    <col min="15880" max="15880" width="23.85546875" style="815" customWidth="1"/>
    <col min="15881" max="15881" width="23" style="815" customWidth="1"/>
    <col min="15882" max="15883" width="9.140625" style="815"/>
    <col min="15884" max="15884" width="14.85546875" style="815" customWidth="1"/>
    <col min="15885" max="16127" width="9.140625" style="815"/>
    <col min="16128" max="16128" width="5" style="815" customWidth="1"/>
    <col min="16129" max="16129" width="17.42578125" style="815" customWidth="1"/>
    <col min="16130" max="16130" width="12.42578125" style="815" customWidth="1"/>
    <col min="16131" max="16131" width="8.140625" style="815" customWidth="1"/>
    <col min="16132" max="16132" width="9.140625" style="815" customWidth="1"/>
    <col min="16133" max="16133" width="15.42578125" style="815" customWidth="1"/>
    <col min="16134" max="16134" width="14.42578125" style="815" customWidth="1"/>
    <col min="16135" max="16135" width="11.140625" style="815" customWidth="1"/>
    <col min="16136" max="16136" width="23.85546875" style="815" customWidth="1"/>
    <col min="16137" max="16137" width="23" style="815" customWidth="1"/>
    <col min="16138" max="16139" width="9.140625" style="815"/>
    <col min="16140" max="16140" width="14.85546875" style="815" customWidth="1"/>
    <col min="16141" max="16384" width="9.140625" style="815"/>
  </cols>
  <sheetData>
    <row r="1" spans="1:28" ht="61.5" customHeight="1">
      <c r="C1" s="3901" t="s">
        <v>0</v>
      </c>
      <c r="D1" s="3901"/>
      <c r="E1" s="3901"/>
      <c r="F1" s="3901"/>
      <c r="G1" s="3901"/>
      <c r="H1" s="3901"/>
      <c r="I1" s="3901"/>
      <c r="J1" s="3901"/>
      <c r="K1" s="3901"/>
      <c r="L1" s="3901"/>
      <c r="M1" s="3902" t="s">
        <v>1</v>
      </c>
      <c r="N1" s="3902"/>
      <c r="O1" s="3902"/>
    </row>
    <row r="2" spans="1:28">
      <c r="C2" s="3903" t="s">
        <v>2</v>
      </c>
      <c r="D2" s="3903"/>
      <c r="E2" s="3903"/>
      <c r="F2" s="3903"/>
      <c r="G2" s="3903"/>
      <c r="H2" s="3903"/>
      <c r="I2" s="3903"/>
      <c r="J2" s="3903"/>
      <c r="K2" s="3903"/>
      <c r="L2" s="3903"/>
    </row>
    <row r="3" spans="1:28" ht="10.5" customHeight="1">
      <c r="C3" s="1635"/>
      <c r="D3" s="1633"/>
      <c r="E3" s="1633"/>
      <c r="F3" s="1633"/>
      <c r="G3" s="1633"/>
      <c r="H3" s="1633"/>
      <c r="I3" s="1633"/>
      <c r="J3" s="1633"/>
      <c r="K3" s="1633"/>
    </row>
    <row r="4" spans="1:28">
      <c r="B4" s="3903" t="s">
        <v>3</v>
      </c>
      <c r="C4" s="3903"/>
      <c r="D4" s="3903"/>
      <c r="E4" s="3903"/>
      <c r="F4" s="3903"/>
      <c r="G4" s="3903"/>
      <c r="H4" s="3903"/>
      <c r="I4" s="3903"/>
      <c r="J4" s="3903"/>
      <c r="K4" s="3903"/>
      <c r="L4" s="3903"/>
      <c r="M4" s="3903"/>
      <c r="N4" s="3903"/>
      <c r="O4" s="3903"/>
      <c r="P4" s="3903"/>
      <c r="Q4" s="1633"/>
      <c r="R4" s="1633"/>
      <c r="S4" s="1633"/>
    </row>
    <row r="5" spans="1:28">
      <c r="B5" s="1633"/>
      <c r="C5" s="1635"/>
      <c r="D5" s="1633"/>
      <c r="E5" s="1633"/>
      <c r="F5" s="1633"/>
      <c r="G5" s="1633"/>
      <c r="H5" s="1633"/>
      <c r="I5" s="3904" t="s">
        <v>4</v>
      </c>
      <c r="J5" s="3904"/>
      <c r="K5" s="3904"/>
      <c r="L5" s="3904"/>
      <c r="M5" s="3904"/>
      <c r="N5" s="3904"/>
      <c r="O5" s="3904"/>
      <c r="P5" s="3904"/>
      <c r="Q5" s="1635"/>
      <c r="R5" s="1635"/>
      <c r="S5" s="1635"/>
    </row>
    <row r="6" spans="1:28">
      <c r="B6" s="3905" t="s">
        <v>5</v>
      </c>
      <c r="C6" s="3903"/>
      <c r="D6" s="3903"/>
      <c r="E6" s="3903"/>
      <c r="F6" s="3903"/>
      <c r="G6" s="3903"/>
      <c r="H6" s="3903"/>
      <c r="I6" s="3903"/>
      <c r="J6" s="3903"/>
      <c r="K6" s="3903"/>
      <c r="L6" s="3903"/>
      <c r="M6" s="3903"/>
      <c r="N6" s="3903"/>
      <c r="O6" s="3903"/>
      <c r="P6" s="3903"/>
      <c r="Q6" s="1633"/>
      <c r="R6" s="1633"/>
      <c r="S6" s="1633"/>
    </row>
    <row r="7" spans="1:28" ht="15" customHeight="1">
      <c r="B7" s="1632"/>
      <c r="C7" s="1635"/>
      <c r="D7" s="1633"/>
      <c r="E7" s="1633"/>
      <c r="F7" s="1633"/>
      <c r="G7" s="1633"/>
      <c r="H7" s="1633"/>
      <c r="I7" s="1633"/>
      <c r="J7" s="1633"/>
      <c r="K7" s="1633"/>
      <c r="L7" s="842"/>
      <c r="M7" s="1633"/>
      <c r="N7" s="1633"/>
      <c r="O7" s="1633"/>
      <c r="P7" s="866" t="s">
        <v>242</v>
      </c>
      <c r="Q7" s="819"/>
      <c r="R7" s="819"/>
      <c r="S7" s="819"/>
    </row>
    <row r="8" spans="1:28" s="836" customFormat="1" ht="15" customHeight="1">
      <c r="A8" s="3897" t="s">
        <v>7679</v>
      </c>
      <c r="B8" s="3898" t="s">
        <v>6</v>
      </c>
      <c r="C8" s="3899" t="s">
        <v>7</v>
      </c>
      <c r="D8" s="3898" t="s">
        <v>449</v>
      </c>
      <c r="E8" s="3898" t="s">
        <v>731</v>
      </c>
      <c r="F8" s="3896" t="s">
        <v>462</v>
      </c>
      <c r="G8" s="3898" t="s">
        <v>458</v>
      </c>
      <c r="H8" s="3896" t="s">
        <v>459</v>
      </c>
      <c r="I8" s="3898" t="s">
        <v>8</v>
      </c>
      <c r="J8" s="3898" t="s">
        <v>9</v>
      </c>
      <c r="K8" s="3898"/>
      <c r="L8" s="3918" t="s">
        <v>10</v>
      </c>
      <c r="M8" s="3896" t="s">
        <v>11</v>
      </c>
      <c r="N8" s="3896" t="s">
        <v>12</v>
      </c>
      <c r="O8" s="3896" t="s">
        <v>13</v>
      </c>
      <c r="P8" s="3896" t="s">
        <v>14</v>
      </c>
      <c r="Q8" s="3896" t="s">
        <v>460</v>
      </c>
      <c r="R8" s="3896" t="s">
        <v>461</v>
      </c>
      <c r="S8" s="3896" t="s">
        <v>463</v>
      </c>
      <c r="T8" s="3912" t="s">
        <v>3908</v>
      </c>
      <c r="U8" s="3913" t="s">
        <v>3220</v>
      </c>
    </row>
    <row r="9" spans="1:28" s="838" customFormat="1" ht="72.75" customHeight="1">
      <c r="A9" s="3897"/>
      <c r="B9" s="3898"/>
      <c r="C9" s="3900"/>
      <c r="D9" s="3898"/>
      <c r="E9" s="3898"/>
      <c r="F9" s="3898"/>
      <c r="G9" s="3898"/>
      <c r="H9" s="3896"/>
      <c r="I9" s="3898"/>
      <c r="J9" s="1663" t="s">
        <v>15</v>
      </c>
      <c r="K9" s="1663" t="s">
        <v>16</v>
      </c>
      <c r="L9" s="3918"/>
      <c r="M9" s="3896"/>
      <c r="N9" s="3896"/>
      <c r="O9" s="3896"/>
      <c r="P9" s="3896"/>
      <c r="Q9" s="3896"/>
      <c r="R9" s="3896"/>
      <c r="S9" s="3896"/>
      <c r="T9" s="3912"/>
      <c r="U9" s="3913"/>
    </row>
    <row r="10" spans="1:28" s="958" customFormat="1" ht="15">
      <c r="A10" s="1505">
        <v>2</v>
      </c>
      <c r="B10" s="961"/>
      <c r="C10" s="1116" t="s">
        <v>4786</v>
      </c>
      <c r="D10" s="1116"/>
      <c r="E10" s="1116"/>
      <c r="F10" s="1116"/>
      <c r="G10" s="1116"/>
      <c r="H10" s="1116"/>
      <c r="I10" s="963"/>
      <c r="J10" s="964"/>
      <c r="K10" s="963"/>
      <c r="L10" s="1117">
        <f>L11+L315+L413</f>
        <v>2133481</v>
      </c>
      <c r="M10" s="963"/>
      <c r="N10" s="963"/>
      <c r="O10" s="963"/>
      <c r="P10" s="963"/>
      <c r="Q10" s="963"/>
      <c r="R10" s="963"/>
      <c r="S10" s="965"/>
    </row>
    <row r="11" spans="1:28" s="994" customFormat="1" ht="15">
      <c r="A11" s="1505">
        <v>3</v>
      </c>
      <c r="B11" s="990" t="s">
        <v>3224</v>
      </c>
      <c r="C11" s="990" t="s">
        <v>4466</v>
      </c>
      <c r="D11" s="990"/>
      <c r="E11" s="990"/>
      <c r="F11" s="990"/>
      <c r="G11" s="990"/>
      <c r="H11" s="990"/>
      <c r="I11" s="991"/>
      <c r="J11" s="992"/>
      <c r="K11" s="991"/>
      <c r="L11" s="1114">
        <f>SUM(L12:L314)</f>
        <v>1675842.6</v>
      </c>
      <c r="M11" s="991"/>
      <c r="N11" s="991"/>
      <c r="O11" s="991"/>
      <c r="P11" s="991"/>
      <c r="Q11" s="991"/>
      <c r="R11" s="991"/>
      <c r="S11" s="993"/>
    </row>
    <row r="12" spans="1:28" s="996" customFormat="1" ht="15" customHeight="1">
      <c r="A12" s="1505">
        <v>4</v>
      </c>
      <c r="B12" s="1034">
        <v>1</v>
      </c>
      <c r="C12" s="1045" t="s">
        <v>4519</v>
      </c>
      <c r="D12" s="1045"/>
      <c r="E12" s="1045"/>
      <c r="F12" s="1045"/>
      <c r="G12" s="1045" t="s">
        <v>7687</v>
      </c>
      <c r="H12" s="1045"/>
      <c r="I12" s="1045" t="s">
        <v>4520</v>
      </c>
      <c r="J12" s="1066">
        <v>2</v>
      </c>
      <c r="K12" s="1070">
        <v>303</v>
      </c>
      <c r="L12" s="1062">
        <v>744</v>
      </c>
      <c r="M12" s="1000"/>
      <c r="N12" s="1054" t="s">
        <v>3928</v>
      </c>
      <c r="O12" s="1054" t="s">
        <v>3928</v>
      </c>
      <c r="P12" s="1685"/>
      <c r="Q12" s="1685"/>
      <c r="R12" s="1685"/>
      <c r="S12" s="1000"/>
      <c r="T12" s="1002"/>
      <c r="U12" s="1002"/>
      <c r="V12" s="1002">
        <v>1</v>
      </c>
      <c r="W12" s="1002"/>
      <c r="X12" s="1002"/>
      <c r="Y12" s="1002"/>
      <c r="Z12" s="1002"/>
      <c r="AA12" s="1002"/>
      <c r="AB12" s="1087"/>
    </row>
    <row r="13" spans="1:28" s="995" customFormat="1" ht="15" customHeight="1">
      <c r="A13" s="1505">
        <v>5</v>
      </c>
      <c r="B13" s="1036">
        <v>2</v>
      </c>
      <c r="C13" s="1046" t="s">
        <v>4521</v>
      </c>
      <c r="D13" s="1674"/>
      <c r="E13" s="1674"/>
      <c r="F13" s="1674"/>
      <c r="G13" s="1045" t="s">
        <v>7687</v>
      </c>
      <c r="H13" s="1674"/>
      <c r="I13" s="1045" t="s">
        <v>4520</v>
      </c>
      <c r="J13" s="1069">
        <v>2</v>
      </c>
      <c r="K13" s="1071" t="s">
        <v>4522</v>
      </c>
      <c r="L13" s="1067">
        <v>3881</v>
      </c>
      <c r="M13" s="1069"/>
      <c r="N13" s="1058" t="s">
        <v>754</v>
      </c>
      <c r="O13" s="1058" t="s">
        <v>754</v>
      </c>
      <c r="P13" s="1058"/>
      <c r="Q13" s="1058"/>
      <c r="R13" s="1058"/>
      <c r="S13" s="1069"/>
      <c r="T13" s="1002"/>
      <c r="U13" s="1002"/>
      <c r="V13" s="1002">
        <v>1</v>
      </c>
      <c r="W13" s="1002"/>
      <c r="X13" s="1002"/>
      <c r="Y13" s="1002"/>
      <c r="Z13" s="1002"/>
      <c r="AA13" s="1002"/>
      <c r="AB13" s="1088"/>
    </row>
    <row r="14" spans="1:28" s="995" customFormat="1" ht="15" customHeight="1">
      <c r="A14" s="1505">
        <v>6</v>
      </c>
      <c r="B14" s="1036">
        <v>9</v>
      </c>
      <c r="C14" s="1046" t="s">
        <v>3121</v>
      </c>
      <c r="D14" s="1674"/>
      <c r="E14" s="1674"/>
      <c r="F14" s="1674"/>
      <c r="G14" s="1045" t="s">
        <v>7687</v>
      </c>
      <c r="H14" s="1674"/>
      <c r="I14" s="1045" t="s">
        <v>4520</v>
      </c>
      <c r="J14" s="1064">
        <v>4</v>
      </c>
      <c r="K14" s="1071">
        <v>374</v>
      </c>
      <c r="L14" s="1078">
        <v>2566</v>
      </c>
      <c r="M14" s="1069"/>
      <c r="N14" s="1056" t="s">
        <v>751</v>
      </c>
      <c r="O14" s="1056" t="s">
        <v>751</v>
      </c>
      <c r="P14" s="1056"/>
      <c r="Q14" s="1056"/>
      <c r="R14" s="1056"/>
      <c r="S14" s="1069"/>
      <c r="T14" s="1002"/>
      <c r="U14" s="1002"/>
      <c r="V14" s="1002">
        <v>1</v>
      </c>
      <c r="W14" s="1002"/>
      <c r="X14" s="1002"/>
      <c r="Y14" s="1002"/>
      <c r="Z14" s="1002"/>
      <c r="AA14" s="1002"/>
      <c r="AB14" s="1088"/>
    </row>
    <row r="15" spans="1:28" s="995" customFormat="1" ht="15" customHeight="1">
      <c r="A15" s="1505">
        <v>7</v>
      </c>
      <c r="B15" s="1036">
        <v>6</v>
      </c>
      <c r="C15" s="1046" t="s">
        <v>4529</v>
      </c>
      <c r="D15" s="1674"/>
      <c r="E15" s="1674"/>
      <c r="F15" s="1674"/>
      <c r="G15" s="1045" t="s">
        <v>7687</v>
      </c>
      <c r="H15" s="1674"/>
      <c r="I15" s="1045" t="s">
        <v>4520</v>
      </c>
      <c r="J15" s="1064">
        <v>4</v>
      </c>
      <c r="K15" s="1071" t="s">
        <v>4530</v>
      </c>
      <c r="L15" s="1078">
        <v>3199</v>
      </c>
      <c r="M15" s="1069"/>
      <c r="N15" s="1056" t="s">
        <v>840</v>
      </c>
      <c r="O15" s="1056" t="s">
        <v>840</v>
      </c>
      <c r="P15" s="1056"/>
      <c r="Q15" s="1056"/>
      <c r="R15" s="1056"/>
      <c r="S15" s="1069"/>
      <c r="T15" s="1002"/>
      <c r="U15" s="1002"/>
      <c r="V15" s="1002">
        <v>1</v>
      </c>
      <c r="W15" s="1002"/>
      <c r="X15" s="1002"/>
      <c r="Y15" s="1002"/>
      <c r="Z15" s="1002"/>
      <c r="AA15" s="1002"/>
      <c r="AB15" s="1002"/>
    </row>
    <row r="16" spans="1:28" s="995" customFormat="1" ht="15" customHeight="1">
      <c r="A16" s="1505">
        <v>8</v>
      </c>
      <c r="B16" s="1036">
        <v>7</v>
      </c>
      <c r="C16" s="1046" t="s">
        <v>1407</v>
      </c>
      <c r="D16" s="1674"/>
      <c r="E16" s="1674"/>
      <c r="F16" s="1674"/>
      <c r="G16" s="1045" t="s">
        <v>7687</v>
      </c>
      <c r="H16" s="1674"/>
      <c r="I16" s="1045" t="s">
        <v>4520</v>
      </c>
      <c r="J16" s="1064">
        <v>4</v>
      </c>
      <c r="K16" s="1071" t="s">
        <v>4531</v>
      </c>
      <c r="L16" s="1078">
        <v>5081</v>
      </c>
      <c r="M16" s="1069"/>
      <c r="N16" s="1056" t="s">
        <v>751</v>
      </c>
      <c r="O16" s="1056" t="s">
        <v>751</v>
      </c>
      <c r="P16" s="1056"/>
      <c r="Q16" s="1056"/>
      <c r="R16" s="1056"/>
      <c r="S16" s="1069"/>
      <c r="T16" s="1002"/>
      <c r="U16" s="1002"/>
      <c r="V16" s="1002">
        <v>1</v>
      </c>
      <c r="W16" s="1002"/>
      <c r="X16" s="1002"/>
      <c r="Y16" s="1002"/>
      <c r="Z16" s="1002"/>
      <c r="AA16" s="1002"/>
      <c r="AB16" s="1002"/>
    </row>
    <row r="17" spans="1:28" s="995" customFormat="1" ht="15" customHeight="1">
      <c r="A17" s="1505">
        <v>9</v>
      </c>
      <c r="B17" s="1036">
        <v>3</v>
      </c>
      <c r="C17" s="1046" t="s">
        <v>4523</v>
      </c>
      <c r="D17" s="1674"/>
      <c r="E17" s="1674"/>
      <c r="F17" s="1674"/>
      <c r="G17" s="1045" t="s">
        <v>7687</v>
      </c>
      <c r="H17" s="1674"/>
      <c r="I17" s="1045" t="s">
        <v>4520</v>
      </c>
      <c r="J17" s="1064">
        <v>4</v>
      </c>
      <c r="K17" s="1075" t="s">
        <v>4524</v>
      </c>
      <c r="L17" s="1078">
        <v>5204</v>
      </c>
      <c r="M17" s="1069"/>
      <c r="N17" s="1056" t="s">
        <v>1039</v>
      </c>
      <c r="O17" s="1056" t="s">
        <v>1039</v>
      </c>
      <c r="P17" s="1056"/>
      <c r="Q17" s="1056"/>
      <c r="R17" s="1056"/>
      <c r="S17" s="1069"/>
      <c r="T17" s="1002"/>
      <c r="U17" s="1002"/>
      <c r="V17" s="1002">
        <v>1</v>
      </c>
      <c r="W17" s="1002"/>
      <c r="X17" s="1002"/>
      <c r="Y17" s="1002"/>
      <c r="Z17" s="1002"/>
      <c r="AA17" s="1002"/>
      <c r="AB17" s="1088"/>
    </row>
    <row r="18" spans="1:28" s="995" customFormat="1" ht="15" customHeight="1">
      <c r="A18" s="1505">
        <v>10</v>
      </c>
      <c r="B18" s="1036">
        <v>5</v>
      </c>
      <c r="C18" s="1046" t="s">
        <v>4527</v>
      </c>
      <c r="D18" s="1674"/>
      <c r="E18" s="1674"/>
      <c r="F18" s="1674"/>
      <c r="G18" s="1045" t="s">
        <v>7687</v>
      </c>
      <c r="H18" s="1674"/>
      <c r="I18" s="1045" t="s">
        <v>4520</v>
      </c>
      <c r="J18" s="1064">
        <v>4</v>
      </c>
      <c r="K18" s="1071" t="s">
        <v>4528</v>
      </c>
      <c r="L18" s="1078">
        <v>14204</v>
      </c>
      <c r="M18" s="1069"/>
      <c r="N18" s="1056" t="s">
        <v>775</v>
      </c>
      <c r="O18" s="1056" t="s">
        <v>775</v>
      </c>
      <c r="P18" s="1056"/>
      <c r="Q18" s="1056"/>
      <c r="R18" s="1056"/>
      <c r="S18" s="1069"/>
      <c r="T18" s="1002"/>
      <c r="U18" s="1002"/>
      <c r="V18" s="1002">
        <v>1</v>
      </c>
      <c r="W18" s="1002"/>
      <c r="X18" s="1002"/>
      <c r="Y18" s="1002"/>
      <c r="Z18" s="1002"/>
      <c r="AA18" s="1002"/>
      <c r="AB18" s="1088"/>
    </row>
    <row r="19" spans="1:28" s="995" customFormat="1" ht="15" customHeight="1">
      <c r="A19" s="1505">
        <v>11</v>
      </c>
      <c r="B19" s="1036">
        <v>4</v>
      </c>
      <c r="C19" s="1046" t="s">
        <v>4525</v>
      </c>
      <c r="D19" s="1674"/>
      <c r="E19" s="1674"/>
      <c r="F19" s="1674"/>
      <c r="G19" s="1045" t="s">
        <v>7687</v>
      </c>
      <c r="H19" s="1674"/>
      <c r="I19" s="1045" t="s">
        <v>4520</v>
      </c>
      <c r="J19" s="1064">
        <v>4</v>
      </c>
      <c r="K19" s="1071" t="s">
        <v>4526</v>
      </c>
      <c r="L19" s="1078">
        <v>16735</v>
      </c>
      <c r="M19" s="1069"/>
      <c r="N19" s="1056" t="s">
        <v>775</v>
      </c>
      <c r="O19" s="1056" t="s">
        <v>775</v>
      </c>
      <c r="P19" s="1056"/>
      <c r="Q19" s="1056"/>
      <c r="R19" s="1056"/>
      <c r="S19" s="1069"/>
      <c r="T19" s="1002"/>
      <c r="U19" s="1002"/>
      <c r="V19" s="1002">
        <v>1</v>
      </c>
      <c r="W19" s="1002"/>
      <c r="X19" s="1002"/>
      <c r="Y19" s="1002"/>
      <c r="Z19" s="1002"/>
      <c r="AA19" s="1002"/>
      <c r="AB19" s="1088"/>
    </row>
    <row r="20" spans="1:28" s="995" customFormat="1" ht="15" customHeight="1">
      <c r="A20" s="1505">
        <v>12</v>
      </c>
      <c r="B20" s="1036">
        <v>8</v>
      </c>
      <c r="C20" s="1046" t="s">
        <v>4532</v>
      </c>
      <c r="D20" s="1674"/>
      <c r="E20" s="1674"/>
      <c r="F20" s="1674"/>
      <c r="G20" s="1045" t="s">
        <v>7687</v>
      </c>
      <c r="H20" s="1674"/>
      <c r="I20" s="1045" t="s">
        <v>4520</v>
      </c>
      <c r="J20" s="1064">
        <v>4</v>
      </c>
      <c r="K20" s="1071" t="s">
        <v>4533</v>
      </c>
      <c r="L20" s="1078">
        <v>35062</v>
      </c>
      <c r="M20" s="1069"/>
      <c r="N20" s="1056" t="s">
        <v>775</v>
      </c>
      <c r="O20" s="1056" t="s">
        <v>775</v>
      </c>
      <c r="P20" s="1056"/>
      <c r="Q20" s="1056"/>
      <c r="R20" s="1056"/>
      <c r="S20" s="1069"/>
      <c r="T20" s="1002"/>
      <c r="U20" s="1002"/>
      <c r="V20" s="1002">
        <v>1</v>
      </c>
      <c r="W20" s="1002"/>
      <c r="X20" s="1002"/>
      <c r="Y20" s="1002"/>
      <c r="Z20" s="1002"/>
      <c r="AA20" s="1002"/>
      <c r="AB20" s="1002"/>
    </row>
    <row r="21" spans="1:28" s="995" customFormat="1" ht="15" customHeight="1">
      <c r="A21" s="1505">
        <v>13</v>
      </c>
      <c r="B21" s="1036">
        <v>12</v>
      </c>
      <c r="C21" s="1046" t="s">
        <v>4536</v>
      </c>
      <c r="D21" s="1674"/>
      <c r="E21" s="1674"/>
      <c r="F21" s="1674"/>
      <c r="G21" s="1045" t="s">
        <v>7687</v>
      </c>
      <c r="H21" s="1674"/>
      <c r="I21" s="1045" t="s">
        <v>4520</v>
      </c>
      <c r="J21" s="1064">
        <v>28</v>
      </c>
      <c r="K21" s="1071">
        <v>94</v>
      </c>
      <c r="L21" s="1078">
        <v>7807</v>
      </c>
      <c r="M21" s="1069"/>
      <c r="N21" s="1056" t="s">
        <v>756</v>
      </c>
      <c r="O21" s="1056" t="s">
        <v>756</v>
      </c>
      <c r="P21" s="1056"/>
      <c r="Q21" s="1056"/>
      <c r="R21" s="1056"/>
      <c r="S21" s="1069"/>
      <c r="T21" s="1002"/>
      <c r="U21" s="1002"/>
      <c r="V21" s="1002">
        <v>1</v>
      </c>
      <c r="W21" s="1002"/>
      <c r="X21" s="1002"/>
      <c r="Y21" s="1002"/>
      <c r="Z21" s="1002"/>
      <c r="AA21" s="1002"/>
      <c r="AB21" s="1002"/>
    </row>
    <row r="22" spans="1:28" s="995" customFormat="1" ht="15" customHeight="1">
      <c r="A22" s="1505">
        <v>14</v>
      </c>
      <c r="B22" s="1036">
        <v>13</v>
      </c>
      <c r="C22" s="1046" t="s">
        <v>4537</v>
      </c>
      <c r="D22" s="1674"/>
      <c r="E22" s="1674"/>
      <c r="F22" s="1674"/>
      <c r="G22" s="1045" t="s">
        <v>7687</v>
      </c>
      <c r="H22" s="1674"/>
      <c r="I22" s="1045" t="s">
        <v>4520</v>
      </c>
      <c r="J22" s="1064">
        <v>29</v>
      </c>
      <c r="K22" s="1071">
        <v>163</v>
      </c>
      <c r="L22" s="1078">
        <v>192</v>
      </c>
      <c r="M22" s="1069"/>
      <c r="N22" s="1056" t="s">
        <v>3928</v>
      </c>
      <c r="O22" s="1056" t="s">
        <v>3928</v>
      </c>
      <c r="P22" s="1056"/>
      <c r="Q22" s="1056"/>
      <c r="R22" s="1056"/>
      <c r="S22" s="1069"/>
      <c r="T22" s="1002"/>
      <c r="U22" s="1002"/>
      <c r="V22" s="1002">
        <v>1</v>
      </c>
      <c r="W22" s="1002"/>
      <c r="X22" s="1002"/>
      <c r="Y22" s="1002"/>
      <c r="Z22" s="1002"/>
      <c r="AA22" s="1002"/>
      <c r="AB22" s="1002"/>
    </row>
    <row r="23" spans="1:28" s="995" customFormat="1" ht="15" customHeight="1">
      <c r="A23" s="1505">
        <v>15</v>
      </c>
      <c r="B23" s="1036">
        <v>11</v>
      </c>
      <c r="C23" s="1046" t="s">
        <v>4535</v>
      </c>
      <c r="D23" s="1674"/>
      <c r="E23" s="1674"/>
      <c r="F23" s="1674"/>
      <c r="G23" s="1045" t="s">
        <v>7687</v>
      </c>
      <c r="H23" s="1674"/>
      <c r="I23" s="1045" t="s">
        <v>4520</v>
      </c>
      <c r="J23" s="1064">
        <v>29</v>
      </c>
      <c r="K23" s="1071">
        <v>169</v>
      </c>
      <c r="L23" s="1078">
        <v>2120</v>
      </c>
      <c r="M23" s="1069"/>
      <c r="N23" s="1056" t="s">
        <v>775</v>
      </c>
      <c r="O23" s="1056" t="s">
        <v>775</v>
      </c>
      <c r="P23" s="1056"/>
      <c r="Q23" s="1056"/>
      <c r="R23" s="1056"/>
      <c r="S23" s="1069"/>
      <c r="T23" s="1002"/>
      <c r="U23" s="1002"/>
      <c r="V23" s="1002">
        <v>1</v>
      </c>
      <c r="W23" s="1002"/>
      <c r="X23" s="1002"/>
      <c r="Y23" s="1002"/>
      <c r="Z23" s="1002"/>
      <c r="AA23" s="1002"/>
      <c r="AB23" s="1088"/>
    </row>
    <row r="24" spans="1:28" s="995" customFormat="1" ht="15" customHeight="1">
      <c r="A24" s="1505">
        <v>16</v>
      </c>
      <c r="B24" s="1036">
        <v>10</v>
      </c>
      <c r="C24" s="1046" t="s">
        <v>4534</v>
      </c>
      <c r="D24" s="1674"/>
      <c r="E24" s="1674"/>
      <c r="F24" s="1674"/>
      <c r="G24" s="1045" t="s">
        <v>7687</v>
      </c>
      <c r="H24" s="1674"/>
      <c r="I24" s="1045" t="s">
        <v>4520</v>
      </c>
      <c r="J24" s="1064">
        <v>33</v>
      </c>
      <c r="K24" s="1071">
        <v>21</v>
      </c>
      <c r="L24" s="1078">
        <v>500</v>
      </c>
      <c r="M24" s="1069"/>
      <c r="N24" s="1056" t="s">
        <v>3928</v>
      </c>
      <c r="O24" s="1056" t="s">
        <v>3928</v>
      </c>
      <c r="P24" s="1056"/>
      <c r="Q24" s="1056"/>
      <c r="R24" s="1056"/>
      <c r="S24" s="1069"/>
      <c r="T24" s="1002"/>
      <c r="U24" s="1002"/>
      <c r="V24" s="1002">
        <v>1</v>
      </c>
      <c r="W24" s="1002"/>
      <c r="X24" s="1002"/>
      <c r="Y24" s="1002"/>
      <c r="Z24" s="1002"/>
      <c r="AA24" s="1002"/>
      <c r="AB24" s="1002"/>
    </row>
    <row r="25" spans="1:28" s="995" customFormat="1" ht="15" customHeight="1">
      <c r="A25" s="1505">
        <v>17</v>
      </c>
      <c r="B25" s="1033">
        <v>13</v>
      </c>
      <c r="C25" s="1041" t="s">
        <v>4556</v>
      </c>
      <c r="D25" s="1675"/>
      <c r="E25" s="1675"/>
      <c r="F25" s="1675"/>
      <c r="G25" s="1045" t="s">
        <v>7687</v>
      </c>
      <c r="H25" s="1675"/>
      <c r="I25" s="1040" t="s">
        <v>4539</v>
      </c>
      <c r="J25" s="1033">
        <v>32</v>
      </c>
      <c r="K25" s="1033">
        <v>443</v>
      </c>
      <c r="L25" s="1033">
        <v>86</v>
      </c>
      <c r="M25" s="1033"/>
      <c r="N25" s="1033" t="s">
        <v>751</v>
      </c>
      <c r="O25" s="1033" t="s">
        <v>751</v>
      </c>
      <c r="P25" s="1033"/>
      <c r="Q25" s="1033"/>
      <c r="R25" s="1033"/>
      <c r="S25" s="1041"/>
      <c r="T25"/>
      <c r="U25"/>
      <c r="V25" s="1002">
        <v>1</v>
      </c>
      <c r="W25"/>
      <c r="X25"/>
      <c r="Y25"/>
      <c r="Z25"/>
      <c r="AA25"/>
      <c r="AB25"/>
    </row>
    <row r="26" spans="1:28" s="995" customFormat="1" ht="15" customHeight="1">
      <c r="A26" s="1505">
        <v>18</v>
      </c>
      <c r="B26" s="1033">
        <v>6</v>
      </c>
      <c r="C26" s="1041" t="s">
        <v>4549</v>
      </c>
      <c r="D26" s="1675"/>
      <c r="E26" s="1675"/>
      <c r="F26" s="1675"/>
      <c r="G26" s="1045" t="s">
        <v>7687</v>
      </c>
      <c r="H26" s="1675"/>
      <c r="I26" s="1040" t="s">
        <v>4539</v>
      </c>
      <c r="J26" s="1033">
        <v>32</v>
      </c>
      <c r="K26" s="1033">
        <v>147</v>
      </c>
      <c r="L26" s="1033">
        <v>2375</v>
      </c>
      <c r="M26" s="1033"/>
      <c r="N26" s="1033" t="s">
        <v>751</v>
      </c>
      <c r="O26" s="1033" t="s">
        <v>751</v>
      </c>
      <c r="P26" s="1033"/>
      <c r="Q26" s="1033"/>
      <c r="R26" s="1033"/>
      <c r="S26" s="1041"/>
      <c r="T26"/>
      <c r="U26"/>
      <c r="V26" s="1002">
        <v>1</v>
      </c>
      <c r="W26"/>
      <c r="X26"/>
      <c r="Y26"/>
      <c r="Z26"/>
      <c r="AA26"/>
      <c r="AB26"/>
    </row>
    <row r="27" spans="1:28" s="995" customFormat="1" ht="15" customHeight="1">
      <c r="A27" s="1505">
        <v>19</v>
      </c>
      <c r="B27" s="1033">
        <v>5</v>
      </c>
      <c r="C27" s="1041" t="s">
        <v>4548</v>
      </c>
      <c r="D27" s="1675"/>
      <c r="E27" s="1675"/>
      <c r="F27" s="1675"/>
      <c r="G27" s="1045" t="s">
        <v>7687</v>
      </c>
      <c r="H27" s="1675"/>
      <c r="I27" s="1040" t="s">
        <v>4539</v>
      </c>
      <c r="J27" s="1060">
        <v>32</v>
      </c>
      <c r="K27" s="1060">
        <v>195</v>
      </c>
      <c r="L27" s="1060">
        <v>3599</v>
      </c>
      <c r="M27" s="1033"/>
      <c r="N27" s="1060" t="s">
        <v>775</v>
      </c>
      <c r="O27" s="1060" t="s">
        <v>775</v>
      </c>
      <c r="P27" s="1060"/>
      <c r="Q27" s="1060"/>
      <c r="R27" s="1060"/>
      <c r="S27" s="1083" t="s">
        <v>4545</v>
      </c>
      <c r="T27"/>
      <c r="U27"/>
      <c r="V27" s="1002">
        <v>1</v>
      </c>
      <c r="W27"/>
      <c r="X27"/>
      <c r="Y27"/>
      <c r="Z27"/>
      <c r="AA27"/>
      <c r="AB27"/>
    </row>
    <row r="28" spans="1:28" s="995" customFormat="1" ht="15" customHeight="1">
      <c r="A28" s="1505">
        <v>20</v>
      </c>
      <c r="B28" s="1033">
        <v>7</v>
      </c>
      <c r="C28" s="1049" t="s">
        <v>4550</v>
      </c>
      <c r="D28" s="1676"/>
      <c r="E28" s="1676"/>
      <c r="F28" s="1676"/>
      <c r="G28" s="1045" t="s">
        <v>7687</v>
      </c>
      <c r="H28" s="1676"/>
      <c r="I28" s="1040" t="s">
        <v>4539</v>
      </c>
      <c r="J28" s="1033">
        <v>32</v>
      </c>
      <c r="K28" s="1033">
        <v>307</v>
      </c>
      <c r="L28" s="1033">
        <v>4094</v>
      </c>
      <c r="M28" s="1033"/>
      <c r="N28" s="1264" t="s">
        <v>754</v>
      </c>
      <c r="O28" s="1264" t="s">
        <v>754</v>
      </c>
      <c r="P28" s="1264"/>
      <c r="Q28" s="1264"/>
      <c r="R28" s="1264"/>
      <c r="S28" s="1041"/>
      <c r="T28"/>
      <c r="U28"/>
      <c r="V28" s="1002">
        <v>1</v>
      </c>
      <c r="W28"/>
      <c r="X28"/>
      <c r="Y28"/>
      <c r="Z28"/>
      <c r="AA28"/>
      <c r="AB28"/>
    </row>
    <row r="29" spans="1:28" s="995" customFormat="1" ht="15" customHeight="1">
      <c r="A29" s="1505">
        <v>21</v>
      </c>
      <c r="B29" s="1033">
        <v>10</v>
      </c>
      <c r="C29" s="1041" t="s">
        <v>4552</v>
      </c>
      <c r="D29" s="1675"/>
      <c r="E29" s="1675"/>
      <c r="F29" s="1675"/>
      <c r="G29" s="1045" t="s">
        <v>7687</v>
      </c>
      <c r="H29" s="1675"/>
      <c r="I29" s="1040" t="s">
        <v>4539</v>
      </c>
      <c r="J29" s="1033">
        <v>32</v>
      </c>
      <c r="K29" s="1033">
        <v>207</v>
      </c>
      <c r="L29" s="1033">
        <v>6300</v>
      </c>
      <c r="M29" s="1033"/>
      <c r="N29" s="1033" t="s">
        <v>775</v>
      </c>
      <c r="O29" s="1033" t="s">
        <v>775</v>
      </c>
      <c r="P29" s="1033"/>
      <c r="Q29" s="1033"/>
      <c r="R29" s="1033"/>
      <c r="S29" s="1041"/>
      <c r="T29"/>
      <c r="U29"/>
      <c r="V29" s="1002">
        <v>1</v>
      </c>
      <c r="W29"/>
      <c r="X29"/>
      <c r="Y29"/>
      <c r="Z29"/>
      <c r="AA29"/>
      <c r="AB29"/>
    </row>
    <row r="30" spans="1:28" s="995" customFormat="1" ht="15" customHeight="1">
      <c r="A30" s="1505">
        <v>22</v>
      </c>
      <c r="B30" s="1033">
        <v>11</v>
      </c>
      <c r="C30" s="1041" t="s">
        <v>4553</v>
      </c>
      <c r="D30" s="1675"/>
      <c r="E30" s="1675"/>
      <c r="F30" s="1675"/>
      <c r="G30" s="1045" t="s">
        <v>7687</v>
      </c>
      <c r="H30" s="1675"/>
      <c r="I30" s="1040" t="s">
        <v>4539</v>
      </c>
      <c r="J30" s="1033">
        <v>32</v>
      </c>
      <c r="K30" s="1033">
        <v>2</v>
      </c>
      <c r="L30" s="1033">
        <v>9452</v>
      </c>
      <c r="M30" s="1033"/>
      <c r="N30" s="1033" t="s">
        <v>840</v>
      </c>
      <c r="O30" s="1033" t="s">
        <v>840</v>
      </c>
      <c r="P30" s="1033"/>
      <c r="Q30" s="1033"/>
      <c r="R30" s="1033"/>
      <c r="S30" s="1041"/>
      <c r="T30"/>
      <c r="U30"/>
      <c r="V30" s="1002">
        <v>1</v>
      </c>
      <c r="W30"/>
      <c r="X30"/>
      <c r="Y30"/>
      <c r="Z30"/>
      <c r="AA30"/>
      <c r="AB30"/>
    </row>
    <row r="31" spans="1:28" s="995" customFormat="1" ht="15" customHeight="1">
      <c r="A31" s="1505">
        <v>23</v>
      </c>
      <c r="B31" s="1033">
        <v>9</v>
      </c>
      <c r="C31" s="1041" t="s">
        <v>4551</v>
      </c>
      <c r="D31" s="1675"/>
      <c r="E31" s="1675"/>
      <c r="F31" s="1675"/>
      <c r="G31" s="1045" t="s">
        <v>7687</v>
      </c>
      <c r="H31" s="1675"/>
      <c r="I31" s="1040" t="s">
        <v>4539</v>
      </c>
      <c r="J31" s="1033">
        <v>32</v>
      </c>
      <c r="K31" s="1033">
        <v>73</v>
      </c>
      <c r="L31" s="1033">
        <v>10560.9</v>
      </c>
      <c r="M31" s="1033"/>
      <c r="N31" s="1033" t="s">
        <v>775</v>
      </c>
      <c r="O31" s="1033" t="s">
        <v>775</v>
      </c>
      <c r="P31" s="1033"/>
      <c r="Q31" s="1033"/>
      <c r="R31" s="1033"/>
      <c r="S31" s="1041"/>
      <c r="T31"/>
      <c r="U31"/>
      <c r="V31" s="1002">
        <v>1</v>
      </c>
      <c r="W31"/>
      <c r="X31"/>
      <c r="Y31"/>
      <c r="Z31"/>
      <c r="AA31"/>
      <c r="AB31"/>
    </row>
    <row r="32" spans="1:28" s="995" customFormat="1" ht="15" customHeight="1">
      <c r="A32" s="1505">
        <v>24</v>
      </c>
      <c r="B32" s="1033">
        <v>14</v>
      </c>
      <c r="C32" s="1041" t="s">
        <v>4557</v>
      </c>
      <c r="D32" s="1675"/>
      <c r="E32" s="1675"/>
      <c r="F32" s="1675"/>
      <c r="G32" s="1045" t="s">
        <v>7687</v>
      </c>
      <c r="H32" s="1675"/>
      <c r="I32" s="1040" t="s">
        <v>4539</v>
      </c>
      <c r="J32" s="1033">
        <v>33</v>
      </c>
      <c r="K32" s="1033">
        <v>262</v>
      </c>
      <c r="L32" s="1033">
        <v>286</v>
      </c>
      <c r="M32" s="1033"/>
      <c r="N32" s="1033" t="s">
        <v>751</v>
      </c>
      <c r="O32" s="1033" t="s">
        <v>751</v>
      </c>
      <c r="P32" s="1033"/>
      <c r="Q32" s="1033"/>
      <c r="R32" s="1033"/>
      <c r="S32" s="1083" t="s">
        <v>4545</v>
      </c>
      <c r="T32"/>
      <c r="U32"/>
      <c r="V32" s="1002">
        <v>1</v>
      </c>
      <c r="W32"/>
      <c r="X32"/>
      <c r="Y32"/>
      <c r="Z32"/>
      <c r="AA32"/>
      <c r="AB32"/>
    </row>
    <row r="33" spans="1:28" s="995" customFormat="1" ht="15" customHeight="1">
      <c r="A33" s="1505">
        <v>25</v>
      </c>
      <c r="B33" s="1033">
        <v>16</v>
      </c>
      <c r="C33" s="1041" t="s">
        <v>4560</v>
      </c>
      <c r="D33" s="1675"/>
      <c r="E33" s="1675"/>
      <c r="F33" s="1675"/>
      <c r="G33" s="1045" t="s">
        <v>7687</v>
      </c>
      <c r="H33" s="1675"/>
      <c r="I33" s="1040" t="s">
        <v>4539</v>
      </c>
      <c r="J33" s="1033">
        <v>35</v>
      </c>
      <c r="K33" s="1033">
        <v>33</v>
      </c>
      <c r="L33" s="1033">
        <v>705</v>
      </c>
      <c r="M33" s="1033"/>
      <c r="N33" s="1033" t="s">
        <v>840</v>
      </c>
      <c r="O33" s="1033" t="s">
        <v>840</v>
      </c>
      <c r="P33" s="1033"/>
      <c r="Q33" s="1033"/>
      <c r="R33" s="1033"/>
      <c r="S33" s="1044"/>
      <c r="T33"/>
      <c r="U33"/>
      <c r="V33" s="1002">
        <v>1</v>
      </c>
      <c r="W33"/>
      <c r="X33"/>
      <c r="Y33"/>
      <c r="Z33"/>
      <c r="AA33"/>
      <c r="AB33" s="1086"/>
    </row>
    <row r="34" spans="1:28" s="995" customFormat="1" ht="15" customHeight="1">
      <c r="A34" s="1505">
        <v>26</v>
      </c>
      <c r="B34" s="1033">
        <v>3</v>
      </c>
      <c r="C34" s="1041" t="s">
        <v>4544</v>
      </c>
      <c r="D34" s="1675"/>
      <c r="E34" s="1675"/>
      <c r="F34" s="1675"/>
      <c r="G34" s="1045" t="s">
        <v>7687</v>
      </c>
      <c r="H34" s="1675"/>
      <c r="I34" s="1040" t="s">
        <v>4539</v>
      </c>
      <c r="J34" s="1033">
        <v>35</v>
      </c>
      <c r="K34" s="1033">
        <v>125</v>
      </c>
      <c r="L34" s="1033">
        <v>2214</v>
      </c>
      <c r="M34" s="1033"/>
      <c r="N34" s="1033" t="s">
        <v>754</v>
      </c>
      <c r="O34" s="1033" t="s">
        <v>754</v>
      </c>
      <c r="P34" s="1033"/>
      <c r="Q34" s="1033"/>
      <c r="R34" s="1033"/>
      <c r="S34" s="1083" t="s">
        <v>4545</v>
      </c>
      <c r="T34"/>
      <c r="U34"/>
      <c r="V34" s="1002">
        <v>1</v>
      </c>
      <c r="W34"/>
      <c r="X34"/>
      <c r="Y34"/>
      <c r="Z34"/>
      <c r="AA34"/>
      <c r="AB34"/>
    </row>
    <row r="35" spans="1:28" s="995" customFormat="1" ht="15" customHeight="1">
      <c r="A35" s="1505">
        <v>27</v>
      </c>
      <c r="B35" s="1033">
        <v>2</v>
      </c>
      <c r="C35" s="1041" t="s">
        <v>4542</v>
      </c>
      <c r="D35" s="1675"/>
      <c r="E35" s="1675"/>
      <c r="F35" s="1675"/>
      <c r="G35" s="1045" t="s">
        <v>7687</v>
      </c>
      <c r="H35" s="1675"/>
      <c r="I35" s="1040" t="s">
        <v>4539</v>
      </c>
      <c r="J35" s="1033">
        <v>35</v>
      </c>
      <c r="K35" s="1033">
        <v>432</v>
      </c>
      <c r="L35" s="1033">
        <v>7999</v>
      </c>
      <c r="M35" s="1033"/>
      <c r="N35" s="1033" t="s">
        <v>979</v>
      </c>
      <c r="O35" s="1033" t="s">
        <v>979</v>
      </c>
      <c r="P35" s="1033"/>
      <c r="Q35" s="1033"/>
      <c r="R35" s="1033"/>
      <c r="S35" s="1083" t="s">
        <v>4543</v>
      </c>
      <c r="T35"/>
      <c r="U35"/>
      <c r="V35" s="1002">
        <v>1</v>
      </c>
      <c r="W35"/>
      <c r="X35"/>
      <c r="Y35"/>
      <c r="Z35"/>
      <c r="AA35"/>
      <c r="AB35"/>
    </row>
    <row r="36" spans="1:28" s="995" customFormat="1" ht="15" customHeight="1">
      <c r="A36" s="1505">
        <v>28</v>
      </c>
      <c r="B36" s="1033">
        <v>4</v>
      </c>
      <c r="C36" s="1041" t="s">
        <v>4546</v>
      </c>
      <c r="D36" s="1675"/>
      <c r="E36" s="1675"/>
      <c r="F36" s="1675"/>
      <c r="G36" s="1045" t="s">
        <v>7687</v>
      </c>
      <c r="H36" s="1675"/>
      <c r="I36" s="1040" t="s">
        <v>4539</v>
      </c>
      <c r="J36" s="1033">
        <v>35.32</v>
      </c>
      <c r="K36" s="1264" t="s">
        <v>4547</v>
      </c>
      <c r="L36" s="1033">
        <v>4444</v>
      </c>
      <c r="M36" s="1033"/>
      <c r="N36" s="1033" t="s">
        <v>979</v>
      </c>
      <c r="O36" s="1033" t="s">
        <v>979</v>
      </c>
      <c r="P36" s="1033"/>
      <c r="Q36" s="1033"/>
      <c r="R36" s="1033"/>
      <c r="S36" s="1084"/>
      <c r="T36"/>
      <c r="U36"/>
      <c r="V36" s="1002">
        <v>1</v>
      </c>
      <c r="W36"/>
      <c r="X36"/>
      <c r="Y36"/>
      <c r="Z36"/>
      <c r="AA36"/>
      <c r="AB36"/>
    </row>
    <row r="37" spans="1:28" s="995" customFormat="1" ht="15" customHeight="1">
      <c r="A37" s="1505">
        <v>29</v>
      </c>
      <c r="B37" s="1033">
        <v>15</v>
      </c>
      <c r="C37" s="1041" t="s">
        <v>4558</v>
      </c>
      <c r="D37" s="1675"/>
      <c r="E37" s="1675"/>
      <c r="F37" s="1675"/>
      <c r="G37" s="1045" t="s">
        <v>7687</v>
      </c>
      <c r="H37" s="1675"/>
      <c r="I37" s="1040" t="s">
        <v>4539</v>
      </c>
      <c r="J37" s="1033">
        <v>41</v>
      </c>
      <c r="K37" s="1033">
        <v>88</v>
      </c>
      <c r="L37" s="1033">
        <v>500</v>
      </c>
      <c r="M37" s="1033"/>
      <c r="N37" s="1033" t="s">
        <v>751</v>
      </c>
      <c r="O37" s="1033" t="s">
        <v>751</v>
      </c>
      <c r="P37" s="1033"/>
      <c r="Q37" s="1033"/>
      <c r="R37" s="1033"/>
      <c r="S37" s="1083" t="s">
        <v>4559</v>
      </c>
      <c r="T37"/>
      <c r="U37"/>
      <c r="V37" s="1002">
        <v>1</v>
      </c>
      <c r="W37"/>
      <c r="X37"/>
      <c r="Y37"/>
      <c r="Z37"/>
      <c r="AA37"/>
      <c r="AB37"/>
    </row>
    <row r="38" spans="1:28" s="995" customFormat="1" ht="15" customHeight="1">
      <c r="A38" s="1505">
        <v>30</v>
      </c>
      <c r="B38" s="1033">
        <v>12</v>
      </c>
      <c r="C38" s="1041" t="s">
        <v>4554</v>
      </c>
      <c r="D38" s="1675"/>
      <c r="E38" s="1675"/>
      <c r="F38" s="1675"/>
      <c r="G38" s="1045" t="s">
        <v>7687</v>
      </c>
      <c r="H38" s="1675"/>
      <c r="I38" s="1040" t="s">
        <v>4539</v>
      </c>
      <c r="J38" s="1033">
        <v>45</v>
      </c>
      <c r="K38" s="1073" t="s">
        <v>4555</v>
      </c>
      <c r="L38" s="1033">
        <v>50000</v>
      </c>
      <c r="M38" s="1033"/>
      <c r="N38" s="1033" t="s">
        <v>840</v>
      </c>
      <c r="O38" s="1033" t="s">
        <v>840</v>
      </c>
      <c r="P38" s="1033"/>
      <c r="Q38" s="1033"/>
      <c r="R38" s="1033"/>
      <c r="S38" s="1041"/>
      <c r="T38"/>
      <c r="U38"/>
      <c r="V38" s="1002">
        <v>1</v>
      </c>
      <c r="W38"/>
      <c r="X38"/>
      <c r="Y38"/>
      <c r="Z38"/>
      <c r="AA38"/>
      <c r="AB38"/>
    </row>
    <row r="39" spans="1:28" s="995" customFormat="1" ht="15" customHeight="1">
      <c r="A39" s="1505">
        <v>31</v>
      </c>
      <c r="B39" s="1033">
        <v>1</v>
      </c>
      <c r="C39" s="1041" t="s">
        <v>4538</v>
      </c>
      <c r="D39" s="1675"/>
      <c r="E39" s="1675"/>
      <c r="F39" s="1675"/>
      <c r="G39" s="1045" t="s">
        <v>7687</v>
      </c>
      <c r="H39" s="1675"/>
      <c r="I39" s="1040" t="s">
        <v>4539</v>
      </c>
      <c r="J39" s="1033">
        <v>62</v>
      </c>
      <c r="K39" s="1041" t="s">
        <v>4541</v>
      </c>
      <c r="L39" s="1033">
        <v>6713</v>
      </c>
      <c r="M39" s="1033"/>
      <c r="N39" s="1033" t="s">
        <v>4540</v>
      </c>
      <c r="O39" s="1033" t="s">
        <v>4540</v>
      </c>
      <c r="P39" s="1033"/>
      <c r="Q39" s="1033"/>
      <c r="R39" s="1033"/>
      <c r="S39" s="1041"/>
      <c r="T39"/>
      <c r="U39"/>
      <c r="V39" s="1002">
        <v>1</v>
      </c>
      <c r="W39"/>
      <c r="X39"/>
      <c r="Y39"/>
      <c r="Z39"/>
      <c r="AA39"/>
      <c r="AB39" s="1086"/>
    </row>
    <row r="40" spans="1:28" s="995" customFormat="1" ht="15" customHeight="1">
      <c r="A40" s="1505">
        <v>32</v>
      </c>
      <c r="B40" s="1035">
        <v>1</v>
      </c>
      <c r="C40" s="1047" t="s">
        <v>974</v>
      </c>
      <c r="D40" s="1677"/>
      <c r="E40" s="1677"/>
      <c r="F40" s="1677"/>
      <c r="G40" s="1045" t="s">
        <v>7687</v>
      </c>
      <c r="H40" s="1677"/>
      <c r="I40" s="1093" t="s">
        <v>4561</v>
      </c>
      <c r="J40" s="1044">
        <v>5</v>
      </c>
      <c r="K40" s="1044">
        <v>596</v>
      </c>
      <c r="L40" s="1044">
        <v>10846</v>
      </c>
      <c r="M40" s="1044"/>
      <c r="N40" s="1035" t="s">
        <v>756</v>
      </c>
      <c r="O40" s="1035" t="s">
        <v>756</v>
      </c>
      <c r="P40" s="1035"/>
      <c r="Q40" s="1035"/>
      <c r="R40" s="1035"/>
      <c r="S40" s="1044"/>
      <c r="T40"/>
      <c r="U40"/>
      <c r="V40" s="1002">
        <v>1</v>
      </c>
      <c r="W40"/>
      <c r="X40"/>
      <c r="Y40"/>
      <c r="Z40"/>
      <c r="AA40"/>
      <c r="AB40"/>
    </row>
    <row r="41" spans="1:28" s="995" customFormat="1" ht="15" customHeight="1">
      <c r="A41" s="1505">
        <v>33</v>
      </c>
      <c r="B41" s="1035">
        <v>7</v>
      </c>
      <c r="C41" s="1047" t="s">
        <v>4567</v>
      </c>
      <c r="D41" s="1677"/>
      <c r="E41" s="1677"/>
      <c r="F41" s="1677"/>
      <c r="G41" s="1045" t="s">
        <v>7687</v>
      </c>
      <c r="H41" s="1677"/>
      <c r="I41" s="1093" t="s">
        <v>4561</v>
      </c>
      <c r="J41" s="1044">
        <v>6</v>
      </c>
      <c r="K41" s="1044" t="s">
        <v>4568</v>
      </c>
      <c r="L41" s="1044">
        <v>1011</v>
      </c>
      <c r="M41" s="1044"/>
      <c r="N41" s="1035" t="s">
        <v>775</v>
      </c>
      <c r="O41" s="1035" t="s">
        <v>775</v>
      </c>
      <c r="P41" s="1035"/>
      <c r="Q41" s="1035"/>
      <c r="R41" s="1035"/>
      <c r="S41" s="1044"/>
      <c r="T41"/>
      <c r="U41"/>
      <c r="V41" s="1002">
        <v>1</v>
      </c>
      <c r="W41"/>
      <c r="X41"/>
      <c r="Y41"/>
      <c r="Z41"/>
      <c r="AA41"/>
      <c r="AB41"/>
    </row>
    <row r="42" spans="1:28" s="995" customFormat="1" ht="15" customHeight="1">
      <c r="A42" s="1505">
        <v>34</v>
      </c>
      <c r="B42" s="1035">
        <v>3</v>
      </c>
      <c r="C42" s="1047" t="s">
        <v>4563</v>
      </c>
      <c r="D42" s="1677"/>
      <c r="E42" s="1677"/>
      <c r="F42" s="1677"/>
      <c r="G42" s="1045" t="s">
        <v>7687</v>
      </c>
      <c r="H42" s="1677"/>
      <c r="I42" s="1093" t="s">
        <v>4561</v>
      </c>
      <c r="J42" s="1044">
        <v>6</v>
      </c>
      <c r="K42" s="1044">
        <v>1590</v>
      </c>
      <c r="L42" s="1044">
        <v>13987</v>
      </c>
      <c r="M42" s="1044"/>
      <c r="N42" s="1035" t="s">
        <v>775</v>
      </c>
      <c r="O42" s="1035" t="s">
        <v>775</v>
      </c>
      <c r="P42" s="1035"/>
      <c r="Q42" s="1035"/>
      <c r="R42" s="1035"/>
      <c r="S42" s="1044"/>
      <c r="T42"/>
      <c r="U42"/>
      <c r="V42" s="1002">
        <v>1</v>
      </c>
      <c r="W42"/>
      <c r="X42"/>
      <c r="Y42"/>
      <c r="Z42"/>
      <c r="AA42"/>
      <c r="AB42"/>
    </row>
    <row r="43" spans="1:28" s="995" customFormat="1" ht="15" customHeight="1">
      <c r="A43" s="1505">
        <v>35</v>
      </c>
      <c r="B43" s="1035">
        <v>2</v>
      </c>
      <c r="C43" s="1047" t="s">
        <v>1284</v>
      </c>
      <c r="D43" s="1677"/>
      <c r="E43" s="1677"/>
      <c r="F43" s="1677"/>
      <c r="G43" s="1045" t="s">
        <v>7687</v>
      </c>
      <c r="H43" s="1677"/>
      <c r="I43" s="1093" t="s">
        <v>4561</v>
      </c>
      <c r="J43" s="1044">
        <v>6</v>
      </c>
      <c r="K43" s="1044" t="s">
        <v>4562</v>
      </c>
      <c r="L43" s="1044">
        <v>15007</v>
      </c>
      <c r="M43" s="1044"/>
      <c r="N43" s="1035" t="s">
        <v>775</v>
      </c>
      <c r="O43" s="1035" t="s">
        <v>775</v>
      </c>
      <c r="P43" s="1035"/>
      <c r="Q43" s="1035"/>
      <c r="R43" s="1035"/>
      <c r="S43" s="1044"/>
      <c r="T43"/>
      <c r="U43"/>
      <c r="V43" s="1002">
        <v>1</v>
      </c>
      <c r="W43"/>
      <c r="X43"/>
      <c r="Y43"/>
      <c r="Z43"/>
      <c r="AA43"/>
      <c r="AB43" s="1086"/>
    </row>
    <row r="44" spans="1:28" s="995" customFormat="1" ht="15" customHeight="1">
      <c r="A44" s="1505">
        <v>36</v>
      </c>
      <c r="B44" s="1035">
        <v>5</v>
      </c>
      <c r="C44" s="1047"/>
      <c r="D44" s="1677"/>
      <c r="E44" s="1677"/>
      <c r="F44" s="1677"/>
      <c r="G44" s="1045" t="s">
        <v>7687</v>
      </c>
      <c r="H44" s="1677"/>
      <c r="I44" s="1093" t="s">
        <v>4561</v>
      </c>
      <c r="J44" s="1044">
        <v>7</v>
      </c>
      <c r="K44" s="1044">
        <v>2254</v>
      </c>
      <c r="L44" s="1044">
        <v>958</v>
      </c>
      <c r="M44" s="1044"/>
      <c r="N44" s="1035" t="s">
        <v>756</v>
      </c>
      <c r="O44" s="1035" t="s">
        <v>756</v>
      </c>
      <c r="P44" s="1035"/>
      <c r="Q44" s="1035"/>
      <c r="R44" s="1035"/>
      <c r="S44" s="1044"/>
      <c r="T44"/>
      <c r="U44"/>
      <c r="V44" s="1002">
        <v>1</v>
      </c>
      <c r="W44"/>
      <c r="X44"/>
      <c r="Y44"/>
      <c r="Z44"/>
      <c r="AA44"/>
      <c r="AB44" s="1086"/>
    </row>
    <row r="45" spans="1:28" s="995" customFormat="1" ht="15" customHeight="1">
      <c r="A45" s="1505">
        <v>37</v>
      </c>
      <c r="B45" s="1035">
        <v>4</v>
      </c>
      <c r="C45" s="1047" t="s">
        <v>4564</v>
      </c>
      <c r="D45" s="1677"/>
      <c r="E45" s="1677"/>
      <c r="F45" s="1677"/>
      <c r="G45" s="1045" t="s">
        <v>7687</v>
      </c>
      <c r="H45" s="1677"/>
      <c r="I45" s="1093" t="s">
        <v>4561</v>
      </c>
      <c r="J45" s="1068">
        <v>7</v>
      </c>
      <c r="K45" s="1044" t="s">
        <v>4565</v>
      </c>
      <c r="L45" s="1044">
        <v>5967</v>
      </c>
      <c r="M45" s="1044"/>
      <c r="N45" s="1035" t="s">
        <v>775</v>
      </c>
      <c r="O45" s="1035" t="s">
        <v>775</v>
      </c>
      <c r="P45" s="1035"/>
      <c r="Q45" s="1035"/>
      <c r="R45" s="1035"/>
      <c r="S45" s="1044"/>
      <c r="T45"/>
      <c r="U45"/>
      <c r="V45" s="1002">
        <v>1</v>
      </c>
      <c r="W45"/>
      <c r="X45"/>
      <c r="Y45"/>
      <c r="Z45"/>
      <c r="AA45"/>
      <c r="AB45"/>
    </row>
    <row r="46" spans="1:28" s="995" customFormat="1" ht="15" customHeight="1">
      <c r="A46" s="1505">
        <v>38</v>
      </c>
      <c r="B46" s="1035">
        <v>10</v>
      </c>
      <c r="C46" s="1047" t="s">
        <v>4570</v>
      </c>
      <c r="D46" s="1677"/>
      <c r="E46" s="1677"/>
      <c r="F46" s="1677"/>
      <c r="G46" s="1045" t="s">
        <v>7687</v>
      </c>
      <c r="H46" s="1677"/>
      <c r="I46" s="1093" t="s">
        <v>4561</v>
      </c>
      <c r="J46" s="1044">
        <v>12</v>
      </c>
      <c r="K46" s="1044">
        <v>380</v>
      </c>
      <c r="L46" s="1044">
        <v>132</v>
      </c>
      <c r="M46" s="1044"/>
      <c r="N46" s="1035" t="s">
        <v>3928</v>
      </c>
      <c r="O46" s="1035" t="s">
        <v>3928</v>
      </c>
      <c r="P46" s="1035"/>
      <c r="Q46" s="1035"/>
      <c r="R46" s="1035"/>
      <c r="S46" s="1044"/>
      <c r="T46"/>
      <c r="U46"/>
      <c r="V46" s="1002">
        <v>1</v>
      </c>
      <c r="W46"/>
      <c r="X46"/>
      <c r="Y46"/>
      <c r="Z46"/>
      <c r="AA46"/>
      <c r="AB46" s="1086"/>
    </row>
    <row r="47" spans="1:28" s="995" customFormat="1" ht="15" customHeight="1">
      <c r="A47" s="1505">
        <v>39</v>
      </c>
      <c r="B47" s="1035">
        <v>18</v>
      </c>
      <c r="C47" s="1044" t="s">
        <v>4571</v>
      </c>
      <c r="D47" s="1678"/>
      <c r="E47" s="1678"/>
      <c r="F47" s="1678"/>
      <c r="G47" s="1045" t="s">
        <v>7687</v>
      </c>
      <c r="H47" s="1678"/>
      <c r="I47" s="1093" t="s">
        <v>4561</v>
      </c>
      <c r="J47" s="1063">
        <v>12</v>
      </c>
      <c r="K47" s="1063">
        <v>2072</v>
      </c>
      <c r="L47" s="1063">
        <v>178</v>
      </c>
      <c r="M47" s="1065"/>
      <c r="N47" s="1055" t="s">
        <v>3928</v>
      </c>
      <c r="O47" s="1055" t="s">
        <v>3928</v>
      </c>
      <c r="P47" s="1055"/>
      <c r="Q47" s="1055"/>
      <c r="R47" s="1055"/>
      <c r="S47" s="1065"/>
      <c r="T47"/>
      <c r="U47"/>
      <c r="V47" s="1002">
        <v>1</v>
      </c>
      <c r="W47"/>
      <c r="X47"/>
      <c r="Y47"/>
      <c r="Z47"/>
      <c r="AA47"/>
      <c r="AB47"/>
    </row>
    <row r="48" spans="1:28" s="995" customFormat="1" ht="15" customHeight="1">
      <c r="A48" s="1505">
        <v>40</v>
      </c>
      <c r="B48" s="1035">
        <v>11</v>
      </c>
      <c r="C48" s="1047"/>
      <c r="D48" s="1677"/>
      <c r="E48" s="1677"/>
      <c r="F48" s="1677"/>
      <c r="G48" s="1045" t="s">
        <v>7687</v>
      </c>
      <c r="H48" s="1677"/>
      <c r="I48" s="1093" t="s">
        <v>4561</v>
      </c>
      <c r="J48" s="1065">
        <v>12</v>
      </c>
      <c r="K48" s="1065">
        <v>2073</v>
      </c>
      <c r="L48" s="1065">
        <v>219</v>
      </c>
      <c r="M48" s="1065"/>
      <c r="N48" s="1057" t="s">
        <v>751</v>
      </c>
      <c r="O48" s="1057" t="s">
        <v>751</v>
      </c>
      <c r="P48" s="1057"/>
      <c r="Q48" s="1057"/>
      <c r="R48" s="1057"/>
      <c r="S48" s="1065"/>
      <c r="T48"/>
      <c r="U48"/>
      <c r="V48" s="1002">
        <v>1</v>
      </c>
      <c r="W48"/>
      <c r="X48"/>
      <c r="Y48"/>
      <c r="Z48"/>
      <c r="AA48"/>
      <c r="AB48"/>
    </row>
    <row r="49" spans="1:29" s="995" customFormat="1" ht="15" customHeight="1">
      <c r="A49" s="1505">
        <v>41</v>
      </c>
      <c r="B49" s="1035">
        <v>12</v>
      </c>
      <c r="C49" s="1047" t="s">
        <v>2156</v>
      </c>
      <c r="D49" s="1677"/>
      <c r="E49" s="1677"/>
      <c r="F49" s="1677"/>
      <c r="G49" s="1045" t="s">
        <v>7687</v>
      </c>
      <c r="H49" s="1677"/>
      <c r="I49" s="1093" t="s">
        <v>4561</v>
      </c>
      <c r="J49" s="1065">
        <v>12</v>
      </c>
      <c r="K49" s="1065">
        <v>2071</v>
      </c>
      <c r="L49" s="1065">
        <v>341</v>
      </c>
      <c r="M49" s="1065"/>
      <c r="N49" s="1057" t="s">
        <v>988</v>
      </c>
      <c r="O49" s="1057" t="s">
        <v>988</v>
      </c>
      <c r="P49" s="1057"/>
      <c r="Q49" s="1057"/>
      <c r="R49" s="1057"/>
      <c r="S49" s="1065"/>
      <c r="T49"/>
      <c r="U49"/>
      <c r="V49" s="1002">
        <v>1</v>
      </c>
      <c r="W49"/>
      <c r="X49"/>
      <c r="Y49"/>
      <c r="Z49"/>
      <c r="AA49"/>
      <c r="AB49" s="1086"/>
    </row>
    <row r="50" spans="1:29" s="995" customFormat="1" ht="15" customHeight="1">
      <c r="A50" s="1505">
        <v>42</v>
      </c>
      <c r="B50" s="1035">
        <v>13</v>
      </c>
      <c r="C50" s="1047"/>
      <c r="D50" s="1677"/>
      <c r="E50" s="1677"/>
      <c r="F50" s="1677"/>
      <c r="G50" s="1045" t="s">
        <v>7687</v>
      </c>
      <c r="H50" s="1677"/>
      <c r="I50" s="1093" t="s">
        <v>4561</v>
      </c>
      <c r="J50" s="1065">
        <v>12</v>
      </c>
      <c r="K50" s="1065">
        <v>437</v>
      </c>
      <c r="L50" s="1065">
        <v>525</v>
      </c>
      <c r="M50" s="1065"/>
      <c r="N50" s="1057" t="s">
        <v>751</v>
      </c>
      <c r="O50" s="1057" t="s">
        <v>751</v>
      </c>
      <c r="P50" s="1057"/>
      <c r="Q50" s="1057"/>
      <c r="R50" s="1057"/>
      <c r="S50" s="1065"/>
      <c r="T50"/>
      <c r="U50"/>
      <c r="V50" s="1002">
        <v>1</v>
      </c>
      <c r="W50"/>
      <c r="X50"/>
      <c r="Y50"/>
      <c r="Z50"/>
      <c r="AA50"/>
      <c r="AB50" s="1086"/>
    </row>
    <row r="51" spans="1:29" s="995" customFormat="1" ht="15" customHeight="1">
      <c r="A51" s="1505">
        <v>43</v>
      </c>
      <c r="B51" s="1035">
        <v>14</v>
      </c>
      <c r="C51" s="1044"/>
      <c r="D51" s="1678"/>
      <c r="E51" s="1678"/>
      <c r="F51" s="1678"/>
      <c r="G51" s="1045" t="s">
        <v>7687</v>
      </c>
      <c r="H51" s="1678"/>
      <c r="I51" s="1093" t="s">
        <v>4561</v>
      </c>
      <c r="J51" s="1063">
        <v>12</v>
      </c>
      <c r="K51" s="1063">
        <v>2086</v>
      </c>
      <c r="L51" s="1063">
        <v>668</v>
      </c>
      <c r="M51" s="1065"/>
      <c r="N51" s="1055" t="s">
        <v>751</v>
      </c>
      <c r="O51" s="1055" t="s">
        <v>751</v>
      </c>
      <c r="P51" s="1055"/>
      <c r="Q51" s="1055"/>
      <c r="R51" s="1055"/>
      <c r="S51" s="1065"/>
      <c r="T51"/>
      <c r="U51"/>
      <c r="V51" s="1002">
        <v>1</v>
      </c>
      <c r="W51"/>
      <c r="X51"/>
      <c r="Y51"/>
      <c r="Z51"/>
      <c r="AA51"/>
      <c r="AB51"/>
    </row>
    <row r="52" spans="1:29" s="995" customFormat="1" ht="15" customHeight="1">
      <c r="A52" s="1505">
        <v>44</v>
      </c>
      <c r="B52" s="1035">
        <v>6</v>
      </c>
      <c r="C52" s="1047" t="s">
        <v>4566</v>
      </c>
      <c r="D52" s="1677"/>
      <c r="E52" s="1677"/>
      <c r="F52" s="1677"/>
      <c r="G52" s="1045" t="s">
        <v>7687</v>
      </c>
      <c r="H52" s="1677"/>
      <c r="I52" s="1093" t="s">
        <v>4561</v>
      </c>
      <c r="J52" s="1065">
        <v>12</v>
      </c>
      <c r="K52" s="1065">
        <v>29</v>
      </c>
      <c r="L52" s="1065">
        <v>720</v>
      </c>
      <c r="M52" s="1065"/>
      <c r="N52" s="1057" t="s">
        <v>775</v>
      </c>
      <c r="O52" s="1057" t="s">
        <v>775</v>
      </c>
      <c r="P52" s="1057"/>
      <c r="Q52" s="1057"/>
      <c r="R52" s="1057"/>
      <c r="S52" s="1065"/>
      <c r="T52"/>
      <c r="U52"/>
      <c r="V52" s="1002">
        <v>1</v>
      </c>
      <c r="W52"/>
      <c r="X52"/>
      <c r="Y52"/>
      <c r="Z52"/>
      <c r="AA52"/>
      <c r="AB52"/>
    </row>
    <row r="53" spans="1:29" s="995" customFormat="1" ht="15" customHeight="1">
      <c r="A53" s="1505">
        <v>45</v>
      </c>
      <c r="B53" s="1035">
        <v>15</v>
      </c>
      <c r="C53" s="1044"/>
      <c r="D53" s="1678"/>
      <c r="E53" s="1678"/>
      <c r="F53" s="1678"/>
      <c r="G53" s="1045" t="s">
        <v>7687</v>
      </c>
      <c r="H53" s="1678"/>
      <c r="I53" s="1093" t="s">
        <v>4561</v>
      </c>
      <c r="J53" s="1063">
        <v>12</v>
      </c>
      <c r="K53" s="1063">
        <v>441</v>
      </c>
      <c r="L53" s="1063">
        <v>885</v>
      </c>
      <c r="M53" s="1065"/>
      <c r="N53" s="1055" t="s">
        <v>775</v>
      </c>
      <c r="O53" s="1055" t="s">
        <v>775</v>
      </c>
      <c r="P53" s="1055"/>
      <c r="Q53" s="1055"/>
      <c r="R53" s="1055"/>
      <c r="S53" s="1065"/>
      <c r="T53"/>
      <c r="U53"/>
      <c r="V53" s="1002">
        <v>1</v>
      </c>
      <c r="W53"/>
      <c r="X53"/>
      <c r="Y53"/>
      <c r="Z53"/>
      <c r="AA53"/>
      <c r="AB53"/>
    </row>
    <row r="54" spans="1:29" s="995" customFormat="1" ht="15" customHeight="1">
      <c r="A54" s="1505">
        <v>46</v>
      </c>
      <c r="B54" s="1035">
        <v>16</v>
      </c>
      <c r="C54" s="1044" t="s">
        <v>978</v>
      </c>
      <c r="D54" s="1678"/>
      <c r="E54" s="1678"/>
      <c r="F54" s="1678"/>
      <c r="G54" s="1045" t="s">
        <v>7687</v>
      </c>
      <c r="H54" s="1678"/>
      <c r="I54" s="1093" t="s">
        <v>4561</v>
      </c>
      <c r="J54" s="1063">
        <v>12</v>
      </c>
      <c r="K54" s="1063">
        <v>442</v>
      </c>
      <c r="L54" s="1063">
        <v>1268</v>
      </c>
      <c r="M54" s="1065"/>
      <c r="N54" s="1055" t="s">
        <v>979</v>
      </c>
      <c r="O54" s="1055" t="s">
        <v>979</v>
      </c>
      <c r="P54" s="1055"/>
      <c r="Q54" s="1055"/>
      <c r="R54" s="1055"/>
      <c r="S54" s="1065"/>
      <c r="T54"/>
      <c r="U54"/>
      <c r="V54" s="1002">
        <v>1</v>
      </c>
      <c r="W54"/>
      <c r="X54"/>
      <c r="Y54"/>
      <c r="Z54"/>
      <c r="AA54"/>
      <c r="AB54" s="1086"/>
    </row>
    <row r="55" spans="1:29" s="995" customFormat="1" ht="15" customHeight="1">
      <c r="A55" s="1505">
        <v>47</v>
      </c>
      <c r="B55" s="1035">
        <v>17</v>
      </c>
      <c r="C55" s="1044" t="s">
        <v>983</v>
      </c>
      <c r="D55" s="1678"/>
      <c r="E55" s="1678"/>
      <c r="F55" s="1678"/>
      <c r="G55" s="1045" t="s">
        <v>7687</v>
      </c>
      <c r="H55" s="1678"/>
      <c r="I55" s="1093" t="s">
        <v>4561</v>
      </c>
      <c r="J55" s="1063">
        <v>12</v>
      </c>
      <c r="K55" s="1063">
        <v>887</v>
      </c>
      <c r="L55" s="1063">
        <v>2196</v>
      </c>
      <c r="M55" s="1065"/>
      <c r="N55" s="1055" t="s">
        <v>840</v>
      </c>
      <c r="O55" s="1055" t="s">
        <v>840</v>
      </c>
      <c r="P55" s="1055"/>
      <c r="Q55" s="1055"/>
      <c r="R55" s="1055"/>
      <c r="S55" s="1065"/>
      <c r="T55"/>
      <c r="U55"/>
      <c r="V55" s="1002">
        <v>1</v>
      </c>
      <c r="W55"/>
      <c r="X55"/>
      <c r="Y55"/>
      <c r="Z55"/>
      <c r="AA55"/>
      <c r="AB55"/>
    </row>
    <row r="56" spans="1:29" s="995" customFormat="1" ht="15" customHeight="1">
      <c r="A56" s="1505">
        <v>48</v>
      </c>
      <c r="B56" s="1035">
        <v>8</v>
      </c>
      <c r="C56" s="1047"/>
      <c r="D56" s="1677"/>
      <c r="E56" s="1677"/>
      <c r="F56" s="1677"/>
      <c r="G56" s="1045" t="s">
        <v>7687</v>
      </c>
      <c r="H56" s="1677"/>
      <c r="I56" s="1093" t="s">
        <v>4561</v>
      </c>
      <c r="J56" s="1063">
        <v>12</v>
      </c>
      <c r="K56" s="1065">
        <v>400</v>
      </c>
      <c r="L56" s="1065">
        <v>3094</v>
      </c>
      <c r="M56" s="1065"/>
      <c r="N56" s="1057" t="s">
        <v>775</v>
      </c>
      <c r="O56" s="1057" t="s">
        <v>775</v>
      </c>
      <c r="P56" s="1057"/>
      <c r="Q56" s="1057"/>
      <c r="R56" s="1057"/>
      <c r="S56" s="1065"/>
      <c r="T56"/>
      <c r="U56"/>
      <c r="V56" s="1002">
        <v>1</v>
      </c>
      <c r="W56"/>
      <c r="X56"/>
      <c r="Y56"/>
      <c r="Z56"/>
      <c r="AA56"/>
      <c r="AB56"/>
    </row>
    <row r="57" spans="1:29" s="995" customFormat="1" ht="15" customHeight="1">
      <c r="A57" s="1505">
        <v>49</v>
      </c>
      <c r="B57" s="1035">
        <v>9</v>
      </c>
      <c r="C57" s="1047"/>
      <c r="D57" s="1677"/>
      <c r="E57" s="1677"/>
      <c r="F57" s="1677"/>
      <c r="G57" s="1045" t="s">
        <v>7687</v>
      </c>
      <c r="H57" s="1677"/>
      <c r="I57" s="1093" t="s">
        <v>4561</v>
      </c>
      <c r="J57" s="1065">
        <v>12</v>
      </c>
      <c r="K57" s="1076" t="s">
        <v>4569</v>
      </c>
      <c r="L57" s="1065">
        <v>3211</v>
      </c>
      <c r="M57" s="1065"/>
      <c r="N57" s="1057" t="s">
        <v>775</v>
      </c>
      <c r="O57" s="1057" t="s">
        <v>775</v>
      </c>
      <c r="P57" s="1057"/>
      <c r="Q57" s="1057"/>
      <c r="R57" s="1057"/>
      <c r="S57" s="1065"/>
      <c r="T57"/>
      <c r="U57"/>
      <c r="V57" s="1002">
        <v>1</v>
      </c>
      <c r="W57"/>
      <c r="X57"/>
      <c r="Y57"/>
      <c r="Z57"/>
      <c r="AA57"/>
      <c r="AB57"/>
      <c r="AC57" s="1002"/>
    </row>
    <row r="58" spans="1:29" s="995" customFormat="1" ht="15" customHeight="1">
      <c r="A58" s="1505">
        <v>50</v>
      </c>
      <c r="B58" s="1035">
        <v>21</v>
      </c>
      <c r="C58" s="1044" t="s">
        <v>1407</v>
      </c>
      <c r="D58" s="1678"/>
      <c r="E58" s="1678"/>
      <c r="F58" s="1678"/>
      <c r="G58" s="1045" t="s">
        <v>7687</v>
      </c>
      <c r="H58" s="1678"/>
      <c r="I58" s="1093" t="s">
        <v>4561</v>
      </c>
      <c r="J58" s="1063">
        <v>14</v>
      </c>
      <c r="K58" s="1063">
        <v>518</v>
      </c>
      <c r="L58" s="1063">
        <v>2502</v>
      </c>
      <c r="M58" s="1065"/>
      <c r="N58" s="1055" t="s">
        <v>751</v>
      </c>
      <c r="O58" s="1055" t="s">
        <v>751</v>
      </c>
      <c r="P58" s="1055"/>
      <c r="Q58" s="1055"/>
      <c r="R58" s="1055"/>
      <c r="S58" s="1065"/>
      <c r="T58"/>
      <c r="U58"/>
      <c r="V58" s="1002">
        <v>1</v>
      </c>
      <c r="W58"/>
      <c r="X58"/>
      <c r="Y58"/>
      <c r="Z58"/>
      <c r="AA58"/>
      <c r="AB58"/>
      <c r="AC58" s="1002"/>
    </row>
    <row r="59" spans="1:29" s="995" customFormat="1" ht="15" customHeight="1">
      <c r="A59" s="1505">
        <v>51</v>
      </c>
      <c r="B59" s="1035">
        <v>19</v>
      </c>
      <c r="C59" s="1044" t="s">
        <v>4572</v>
      </c>
      <c r="D59" s="1678"/>
      <c r="E59" s="1678"/>
      <c r="F59" s="1678"/>
      <c r="G59" s="1045" t="s">
        <v>7687</v>
      </c>
      <c r="H59" s="1678"/>
      <c r="I59" s="1093" t="s">
        <v>4561</v>
      </c>
      <c r="J59" s="1063">
        <v>14</v>
      </c>
      <c r="K59" s="1063">
        <v>177</v>
      </c>
      <c r="L59" s="1063">
        <v>6513</v>
      </c>
      <c r="M59" s="1065"/>
      <c r="N59" s="1055" t="s">
        <v>754</v>
      </c>
      <c r="O59" s="1055" t="s">
        <v>754</v>
      </c>
      <c r="P59" s="1055"/>
      <c r="Q59" s="1055"/>
      <c r="R59" s="1055"/>
      <c r="S59" s="1065"/>
      <c r="T59"/>
      <c r="U59"/>
      <c r="V59" s="1002">
        <v>1</v>
      </c>
      <c r="W59"/>
      <c r="X59"/>
      <c r="Y59"/>
      <c r="Z59"/>
      <c r="AA59"/>
      <c r="AB59"/>
      <c r="AC59" s="1002"/>
    </row>
    <row r="60" spans="1:29" s="995" customFormat="1" ht="15" customHeight="1">
      <c r="A60" s="1505">
        <v>52</v>
      </c>
      <c r="B60" s="1035">
        <v>20</v>
      </c>
      <c r="C60" s="1044" t="s">
        <v>4573</v>
      </c>
      <c r="D60" s="1678"/>
      <c r="E60" s="1678"/>
      <c r="F60" s="1678"/>
      <c r="G60" s="1045" t="s">
        <v>7687</v>
      </c>
      <c r="H60" s="1678"/>
      <c r="I60" s="1093" t="s">
        <v>4561</v>
      </c>
      <c r="J60" s="1063">
        <v>14</v>
      </c>
      <c r="K60" s="1063">
        <v>197</v>
      </c>
      <c r="L60" s="1063">
        <v>15112</v>
      </c>
      <c r="M60" s="1065"/>
      <c r="N60" s="1055" t="s">
        <v>775</v>
      </c>
      <c r="O60" s="1055" t="s">
        <v>775</v>
      </c>
      <c r="P60" s="1055"/>
      <c r="Q60" s="1055"/>
      <c r="R60" s="1055"/>
      <c r="S60" s="1065"/>
      <c r="T60"/>
      <c r="U60"/>
      <c r="V60" s="1002">
        <v>1</v>
      </c>
      <c r="W60"/>
      <c r="X60"/>
      <c r="Y60"/>
      <c r="Z60"/>
      <c r="AA60"/>
      <c r="AB60"/>
      <c r="AC60" s="1002"/>
    </row>
    <row r="61" spans="1:29" s="995" customFormat="1" ht="15" customHeight="1">
      <c r="A61" s="1505">
        <v>53</v>
      </c>
      <c r="B61" s="1038">
        <v>1</v>
      </c>
      <c r="C61" s="1050" t="s">
        <v>974</v>
      </c>
      <c r="D61" s="1679"/>
      <c r="E61" s="1679"/>
      <c r="F61" s="1679"/>
      <c r="G61" s="1045" t="s">
        <v>7687</v>
      </c>
      <c r="H61" s="1679"/>
      <c r="I61" s="1094" t="s">
        <v>4574</v>
      </c>
      <c r="J61" s="1101">
        <v>7</v>
      </c>
      <c r="K61" s="1101">
        <v>1417</v>
      </c>
      <c r="L61" s="1101">
        <v>3820</v>
      </c>
      <c r="M61" s="1101"/>
      <c r="N61" s="1100" t="s">
        <v>756</v>
      </c>
      <c r="O61" s="1100" t="s">
        <v>756</v>
      </c>
      <c r="P61" s="1100"/>
      <c r="Q61" s="1100"/>
      <c r="R61" s="1100"/>
      <c r="S61" s="1101"/>
      <c r="T61" s="1011"/>
      <c r="U61" s="1011"/>
      <c r="V61" s="1002">
        <v>1</v>
      </c>
      <c r="W61" s="1011"/>
      <c r="X61" s="1011"/>
      <c r="Y61" s="1011"/>
      <c r="Z61" s="1011"/>
      <c r="AA61" s="1011"/>
      <c r="AB61" s="1011"/>
      <c r="AC61" s="1002"/>
    </row>
    <row r="62" spans="1:29" s="995" customFormat="1" ht="15" customHeight="1">
      <c r="A62" s="1505">
        <v>54</v>
      </c>
      <c r="B62" s="1038">
        <v>2</v>
      </c>
      <c r="C62" s="1050" t="s">
        <v>974</v>
      </c>
      <c r="D62" s="1679"/>
      <c r="E62" s="1679"/>
      <c r="F62" s="1679"/>
      <c r="G62" s="1045" t="s">
        <v>7687</v>
      </c>
      <c r="H62" s="1679"/>
      <c r="I62" s="1094" t="s">
        <v>4574</v>
      </c>
      <c r="J62" s="1101">
        <v>8</v>
      </c>
      <c r="K62" s="1101">
        <v>827</v>
      </c>
      <c r="L62" s="1101">
        <v>8540</v>
      </c>
      <c r="M62" s="1101"/>
      <c r="N62" s="1100" t="s">
        <v>756</v>
      </c>
      <c r="O62" s="1100" t="s">
        <v>756</v>
      </c>
      <c r="P62" s="1100"/>
      <c r="Q62" s="1100"/>
      <c r="R62" s="1100"/>
      <c r="S62" s="1101"/>
      <c r="T62" s="1011"/>
      <c r="U62" s="1011"/>
      <c r="V62" s="1002">
        <v>1</v>
      </c>
      <c r="W62" s="1011"/>
      <c r="X62" s="1011"/>
      <c r="Y62" s="1011"/>
      <c r="Z62" s="1011"/>
      <c r="AA62" s="1011"/>
      <c r="AB62" s="1011"/>
      <c r="AC62" s="1002"/>
    </row>
    <row r="63" spans="1:29" s="995" customFormat="1" ht="15" customHeight="1">
      <c r="A63" s="1505">
        <v>55</v>
      </c>
      <c r="B63" s="1038">
        <v>10</v>
      </c>
      <c r="C63" s="1050" t="s">
        <v>4577</v>
      </c>
      <c r="D63" s="1679"/>
      <c r="E63" s="1679"/>
      <c r="F63" s="1679"/>
      <c r="G63" s="1045" t="s">
        <v>7687</v>
      </c>
      <c r="H63" s="1679"/>
      <c r="I63" s="1094" t="s">
        <v>4574</v>
      </c>
      <c r="J63" s="1101">
        <v>11</v>
      </c>
      <c r="K63" s="1101">
        <v>1386</v>
      </c>
      <c r="L63" s="1101">
        <v>614</v>
      </c>
      <c r="M63" s="1101"/>
      <c r="N63" s="1100" t="s">
        <v>754</v>
      </c>
      <c r="O63" s="1100" t="s">
        <v>754</v>
      </c>
      <c r="P63" s="1100"/>
      <c r="Q63" s="1100"/>
      <c r="R63" s="1100"/>
      <c r="S63" s="1101"/>
      <c r="T63" s="1011"/>
      <c r="U63" s="1011"/>
      <c r="V63" s="1002">
        <v>1</v>
      </c>
      <c r="W63" s="1011"/>
      <c r="X63" s="1011"/>
      <c r="Y63" s="1011"/>
      <c r="Z63" s="1011"/>
      <c r="AA63" s="1011"/>
      <c r="AB63" s="1011"/>
      <c r="AC63"/>
    </row>
    <row r="64" spans="1:29" s="995" customFormat="1" ht="15" customHeight="1">
      <c r="A64" s="1505">
        <v>56</v>
      </c>
      <c r="B64" s="1037">
        <v>12</v>
      </c>
      <c r="C64" s="1048" t="s">
        <v>4581</v>
      </c>
      <c r="D64" s="1680"/>
      <c r="E64" s="1680"/>
      <c r="F64" s="1680"/>
      <c r="G64" s="1045" t="s">
        <v>7687</v>
      </c>
      <c r="H64" s="1680"/>
      <c r="I64" s="1094" t="s">
        <v>4574</v>
      </c>
      <c r="J64" s="1099">
        <v>11</v>
      </c>
      <c r="K64" s="1104">
        <v>1680</v>
      </c>
      <c r="L64" s="1104">
        <v>767</v>
      </c>
      <c r="M64" s="1099"/>
      <c r="N64" s="1099" t="s">
        <v>3928</v>
      </c>
      <c r="O64" s="1099" t="s">
        <v>3928</v>
      </c>
      <c r="P64" s="1099"/>
      <c r="Q64" s="1099"/>
      <c r="R64" s="1099"/>
      <c r="S64" s="1104"/>
      <c r="T64" s="1012"/>
      <c r="U64" s="1012"/>
      <c r="V64" s="1002">
        <v>1</v>
      </c>
      <c r="W64" s="1012"/>
      <c r="X64" s="1012"/>
      <c r="Y64" s="1012"/>
      <c r="Z64" s="1012"/>
      <c r="AA64" s="1012"/>
      <c r="AB64" s="1012"/>
      <c r="AC64"/>
    </row>
    <row r="65" spans="1:29" s="995" customFormat="1" ht="15" customHeight="1">
      <c r="A65" s="1505">
        <v>57</v>
      </c>
      <c r="B65" s="1095">
        <v>5</v>
      </c>
      <c r="C65" s="1097" t="s">
        <v>4576</v>
      </c>
      <c r="D65" s="1681"/>
      <c r="E65" s="1681"/>
      <c r="F65" s="1681"/>
      <c r="G65" s="1045" t="s">
        <v>7687</v>
      </c>
      <c r="H65" s="1681"/>
      <c r="I65" s="1094" t="s">
        <v>4574</v>
      </c>
      <c r="J65" s="1102">
        <v>11</v>
      </c>
      <c r="K65" s="1106">
        <v>1270</v>
      </c>
      <c r="L65" s="1106">
        <v>5352</v>
      </c>
      <c r="M65" s="1095"/>
      <c r="N65" s="1095" t="s">
        <v>754</v>
      </c>
      <c r="O65" s="1095" t="s">
        <v>754</v>
      </c>
      <c r="P65" s="1095"/>
      <c r="Q65" s="1095"/>
      <c r="R65" s="1095"/>
      <c r="S65" s="1106"/>
      <c r="T65" s="1012"/>
      <c r="U65" s="1012"/>
      <c r="V65" s="1002">
        <v>1</v>
      </c>
      <c r="W65" s="1012"/>
      <c r="X65" s="1012"/>
      <c r="Y65" s="1012"/>
      <c r="Z65" s="1012"/>
      <c r="AA65" s="1012"/>
      <c r="AB65" s="1012"/>
      <c r="AC65"/>
    </row>
    <row r="66" spans="1:29" s="1002" customFormat="1" ht="19.5" customHeight="1">
      <c r="A66" s="1505">
        <v>58</v>
      </c>
      <c r="B66" s="1013">
        <v>4</v>
      </c>
      <c r="C66" s="1014" t="s">
        <v>4578</v>
      </c>
      <c r="D66" s="1014"/>
      <c r="E66" s="1014"/>
      <c r="F66" s="1014"/>
      <c r="G66" s="1045" t="s">
        <v>7687</v>
      </c>
      <c r="H66" s="1014"/>
      <c r="I66" s="1091" t="s">
        <v>4574</v>
      </c>
      <c r="J66" s="1016">
        <v>11</v>
      </c>
      <c r="K66" s="1015">
        <v>1418</v>
      </c>
      <c r="L66" s="1015">
        <v>9928</v>
      </c>
      <c r="M66" s="1013"/>
      <c r="N66" s="1013" t="s">
        <v>775</v>
      </c>
      <c r="O66" s="1013" t="s">
        <v>775</v>
      </c>
      <c r="P66" s="1013"/>
      <c r="Q66" s="1013"/>
      <c r="R66" s="1013"/>
      <c r="S66" s="1015"/>
      <c r="T66" s="1012"/>
      <c r="U66" s="1012"/>
      <c r="V66" s="1002">
        <v>1</v>
      </c>
      <c r="W66" s="1012"/>
      <c r="X66" s="1012"/>
      <c r="Y66" s="1012"/>
      <c r="Z66" s="1012"/>
      <c r="AA66" s="1012"/>
      <c r="AB66" s="1012"/>
      <c r="AC66"/>
    </row>
    <row r="67" spans="1:29" s="1002" customFormat="1">
      <c r="A67" s="1505">
        <v>59</v>
      </c>
      <c r="B67" s="1013">
        <v>1</v>
      </c>
      <c r="C67" s="1014" t="s">
        <v>4575</v>
      </c>
      <c r="D67" s="1014"/>
      <c r="E67" s="1014"/>
      <c r="F67" s="1014"/>
      <c r="G67" s="1045" t="s">
        <v>7687</v>
      </c>
      <c r="H67" s="1014"/>
      <c r="I67" s="1091" t="s">
        <v>4574</v>
      </c>
      <c r="J67" s="1013">
        <v>11</v>
      </c>
      <c r="K67" s="1015">
        <v>683</v>
      </c>
      <c r="L67" s="1015">
        <v>11308</v>
      </c>
      <c r="M67" s="1013"/>
      <c r="N67" s="1013" t="s">
        <v>4037</v>
      </c>
      <c r="O67" s="1013" t="s">
        <v>4037</v>
      </c>
      <c r="P67" s="1013"/>
      <c r="Q67" s="1013"/>
      <c r="R67" s="1013"/>
      <c r="S67" s="1015"/>
      <c r="T67" s="1012"/>
      <c r="U67" s="1012"/>
      <c r="V67" s="1002">
        <v>1</v>
      </c>
      <c r="W67" s="1012"/>
      <c r="X67" s="1012"/>
      <c r="Y67" s="1012"/>
      <c r="Z67" s="1012"/>
      <c r="AA67" s="1012"/>
      <c r="AB67" s="1012"/>
      <c r="AC67"/>
    </row>
    <row r="68" spans="1:29" s="1002" customFormat="1">
      <c r="A68" s="1505">
        <v>60</v>
      </c>
      <c r="B68" s="1013">
        <v>6</v>
      </c>
      <c r="C68" s="1014" t="s">
        <v>4582</v>
      </c>
      <c r="D68" s="1014"/>
      <c r="E68" s="1014"/>
      <c r="F68" s="1014"/>
      <c r="G68" s="1045" t="s">
        <v>7687</v>
      </c>
      <c r="H68" s="1014"/>
      <c r="I68" s="1091" t="s">
        <v>4574</v>
      </c>
      <c r="J68" s="1013">
        <v>11</v>
      </c>
      <c r="K68" s="1015">
        <v>2981</v>
      </c>
      <c r="L68" s="1015">
        <v>11924</v>
      </c>
      <c r="M68" s="1013"/>
      <c r="N68" s="1013" t="s">
        <v>979</v>
      </c>
      <c r="O68" s="1013" t="s">
        <v>979</v>
      </c>
      <c r="P68" s="1013"/>
      <c r="Q68" s="1013"/>
      <c r="R68" s="1013"/>
      <c r="S68" s="1015"/>
      <c r="T68" s="1012"/>
      <c r="U68" s="1012"/>
      <c r="V68" s="1002">
        <v>1</v>
      </c>
      <c r="W68" s="1012"/>
      <c r="X68" s="1012"/>
      <c r="Y68" s="1012"/>
      <c r="Z68" s="1012"/>
      <c r="AA68" s="1012"/>
      <c r="AB68" s="1012"/>
      <c r="AC68"/>
    </row>
    <row r="69" spans="1:29" s="1002" customFormat="1" ht="27.75" customHeight="1">
      <c r="A69" s="1505">
        <v>61</v>
      </c>
      <c r="B69" s="1008">
        <v>3</v>
      </c>
      <c r="C69" s="1009" t="s">
        <v>4579</v>
      </c>
      <c r="D69" s="1009"/>
      <c r="E69" s="1009"/>
      <c r="F69" s="1009"/>
      <c r="G69" s="1045" t="s">
        <v>7687</v>
      </c>
      <c r="H69" s="1009"/>
      <c r="I69" s="1091" t="s">
        <v>4574</v>
      </c>
      <c r="J69" s="1010">
        <v>11</v>
      </c>
      <c r="K69" s="1010">
        <v>1487</v>
      </c>
      <c r="L69" s="1010">
        <v>11983</v>
      </c>
      <c r="M69" s="1010"/>
      <c r="N69" s="1008" t="s">
        <v>775</v>
      </c>
      <c r="O69" s="1008" t="s">
        <v>775</v>
      </c>
      <c r="P69" s="1008"/>
      <c r="Q69" s="1008"/>
      <c r="R69" s="1008"/>
      <c r="S69" s="1010"/>
      <c r="T69" s="1011"/>
      <c r="U69" s="1011"/>
      <c r="V69" s="1002">
        <v>1</v>
      </c>
      <c r="W69" s="1011"/>
      <c r="X69" s="1011"/>
      <c r="Y69" s="1011"/>
      <c r="Z69" s="1011"/>
      <c r="AA69" s="1011"/>
      <c r="AB69" s="1011"/>
      <c r="AC69"/>
    </row>
    <row r="70" spans="1:29" s="1002" customFormat="1" ht="30.75" customHeight="1">
      <c r="A70" s="1505">
        <v>62</v>
      </c>
      <c r="B70" s="1013">
        <v>2</v>
      </c>
      <c r="C70" s="1014" t="s">
        <v>4580</v>
      </c>
      <c r="D70" s="1014"/>
      <c r="E70" s="1014"/>
      <c r="F70" s="1014"/>
      <c r="G70" s="1045" t="s">
        <v>7687</v>
      </c>
      <c r="H70" s="1014"/>
      <c r="I70" s="1091" t="s">
        <v>4574</v>
      </c>
      <c r="J70" s="1013">
        <v>11</v>
      </c>
      <c r="K70" s="1015">
        <v>1501</v>
      </c>
      <c r="L70" s="1015">
        <v>12576</v>
      </c>
      <c r="M70" s="1013"/>
      <c r="N70" s="1013" t="s">
        <v>775</v>
      </c>
      <c r="O70" s="1013" t="s">
        <v>775</v>
      </c>
      <c r="P70" s="1013"/>
      <c r="Q70" s="1013"/>
      <c r="R70" s="1013"/>
      <c r="S70" s="1015"/>
      <c r="T70" s="1012"/>
      <c r="U70" s="1012"/>
      <c r="V70" s="1002">
        <v>1</v>
      </c>
      <c r="W70" s="1012"/>
      <c r="X70" s="1012"/>
      <c r="Y70" s="1012"/>
      <c r="Z70" s="1012"/>
      <c r="AA70" s="1012"/>
      <c r="AB70" s="1012"/>
      <c r="AC70"/>
    </row>
    <row r="71" spans="1:29" s="1002" customFormat="1">
      <c r="A71" s="1505">
        <v>63</v>
      </c>
      <c r="B71" s="1013">
        <v>8</v>
      </c>
      <c r="C71" s="1014" t="s">
        <v>3438</v>
      </c>
      <c r="D71" s="1014"/>
      <c r="E71" s="1014"/>
      <c r="F71" s="1014"/>
      <c r="G71" s="1045" t="s">
        <v>7687</v>
      </c>
      <c r="H71" s="1014"/>
      <c r="I71" s="1091" t="s">
        <v>4574</v>
      </c>
      <c r="J71" s="1016">
        <v>12</v>
      </c>
      <c r="K71" s="1015">
        <v>337</v>
      </c>
      <c r="L71" s="1015">
        <v>1167</v>
      </c>
      <c r="M71" s="1013"/>
      <c r="N71" s="1013" t="s">
        <v>840</v>
      </c>
      <c r="O71" s="1013" t="s">
        <v>840</v>
      </c>
      <c r="P71" s="1013"/>
      <c r="Q71" s="1013"/>
      <c r="R71" s="1013"/>
      <c r="S71" s="1015"/>
      <c r="T71" s="1012"/>
      <c r="U71" s="1012"/>
      <c r="V71" s="1002">
        <v>1</v>
      </c>
      <c r="W71" s="1012"/>
      <c r="X71" s="1012"/>
      <c r="Y71" s="1012"/>
      <c r="Z71" s="1012"/>
      <c r="AA71" s="1012"/>
      <c r="AB71" s="1012"/>
      <c r="AC71"/>
    </row>
    <row r="72" spans="1:29" s="1002" customFormat="1">
      <c r="A72" s="1505">
        <v>64</v>
      </c>
      <c r="B72" s="1013">
        <v>7</v>
      </c>
      <c r="C72" s="1014" t="s">
        <v>4583</v>
      </c>
      <c r="D72" s="1014"/>
      <c r="E72" s="1014"/>
      <c r="F72" s="1014"/>
      <c r="G72" s="1045" t="s">
        <v>7687</v>
      </c>
      <c r="H72" s="1014"/>
      <c r="I72" s="1091" t="s">
        <v>4574</v>
      </c>
      <c r="J72" s="1013">
        <v>12</v>
      </c>
      <c r="K72" s="1015">
        <v>1857</v>
      </c>
      <c r="L72" s="1015">
        <v>1406</v>
      </c>
      <c r="M72" s="1013"/>
      <c r="N72" s="1013" t="s">
        <v>1039</v>
      </c>
      <c r="O72" s="1013" t="s">
        <v>1039</v>
      </c>
      <c r="P72" s="1013"/>
      <c r="Q72" s="1013"/>
      <c r="R72" s="1013"/>
      <c r="S72" s="1015"/>
      <c r="T72" s="1012"/>
      <c r="U72" s="1012"/>
      <c r="V72" s="1002">
        <v>1</v>
      </c>
      <c r="W72" s="1012"/>
      <c r="X72" s="1012"/>
      <c r="Y72" s="1012"/>
      <c r="Z72" s="1012"/>
      <c r="AA72" s="1012"/>
      <c r="AB72" s="1012"/>
      <c r="AC72"/>
    </row>
    <row r="73" spans="1:29" s="1002" customFormat="1" ht="15">
      <c r="A73" s="1505">
        <v>65</v>
      </c>
      <c r="B73" s="997">
        <v>3</v>
      </c>
      <c r="C73" s="1017"/>
      <c r="D73" s="1017"/>
      <c r="E73" s="1017"/>
      <c r="F73" s="1017"/>
      <c r="G73" s="1045" t="s">
        <v>7687</v>
      </c>
      <c r="H73" s="1017"/>
      <c r="I73" s="1017" t="s">
        <v>4584</v>
      </c>
      <c r="J73" s="1001">
        <v>1</v>
      </c>
      <c r="K73" s="1001">
        <v>498</v>
      </c>
      <c r="L73" s="1000">
        <v>4285</v>
      </c>
      <c r="M73" s="1000"/>
      <c r="N73" s="999" t="s">
        <v>775</v>
      </c>
      <c r="O73" s="999" t="s">
        <v>775</v>
      </c>
      <c r="P73" s="999"/>
      <c r="Q73" s="999"/>
      <c r="R73" s="999"/>
      <c r="S73" s="1000"/>
      <c r="V73" s="1002">
        <v>1</v>
      </c>
      <c r="AC73"/>
    </row>
    <row r="74" spans="1:29" s="1002" customFormat="1" ht="15">
      <c r="A74" s="1505">
        <v>66</v>
      </c>
      <c r="B74" s="997">
        <v>4</v>
      </c>
      <c r="C74" s="1017"/>
      <c r="D74" s="1017"/>
      <c r="E74" s="1017"/>
      <c r="F74" s="1017"/>
      <c r="G74" s="1045" t="s">
        <v>7687</v>
      </c>
      <c r="H74" s="1017"/>
      <c r="I74" s="1017" t="s">
        <v>4584</v>
      </c>
      <c r="J74" s="1001">
        <v>1</v>
      </c>
      <c r="K74" s="1001">
        <v>498</v>
      </c>
      <c r="L74" s="1000">
        <v>4810</v>
      </c>
      <c r="M74" s="1000"/>
      <c r="N74" s="999" t="s">
        <v>775</v>
      </c>
      <c r="O74" s="999" t="s">
        <v>775</v>
      </c>
      <c r="P74" s="999"/>
      <c r="Q74" s="999"/>
      <c r="R74" s="999"/>
      <c r="S74" s="1000"/>
      <c r="V74" s="1002">
        <v>1</v>
      </c>
      <c r="AC74"/>
    </row>
    <row r="75" spans="1:29" s="1002" customFormat="1" ht="15">
      <c r="A75" s="1505">
        <v>67</v>
      </c>
      <c r="B75" s="997">
        <v>1</v>
      </c>
      <c r="C75" s="1017"/>
      <c r="D75" s="1017"/>
      <c r="E75" s="1017"/>
      <c r="F75" s="1017"/>
      <c r="G75" s="1045" t="s">
        <v>7687</v>
      </c>
      <c r="H75" s="1017"/>
      <c r="I75" s="1017" t="s">
        <v>4584</v>
      </c>
      <c r="J75" s="1001">
        <v>1</v>
      </c>
      <c r="K75" s="1001" t="s">
        <v>4585</v>
      </c>
      <c r="L75" s="1000">
        <v>9454</v>
      </c>
      <c r="M75" s="1000"/>
      <c r="N75" s="999" t="s">
        <v>775</v>
      </c>
      <c r="O75" s="999" t="s">
        <v>775</v>
      </c>
      <c r="P75" s="999"/>
      <c r="Q75" s="999"/>
      <c r="R75" s="999"/>
      <c r="S75" s="1000"/>
      <c r="V75" s="1002">
        <v>1</v>
      </c>
      <c r="AC75"/>
    </row>
    <row r="76" spans="1:29" s="1002" customFormat="1" ht="15">
      <c r="A76" s="1505">
        <v>68</v>
      </c>
      <c r="B76" s="997">
        <v>2</v>
      </c>
      <c r="C76" s="1017" t="s">
        <v>974</v>
      </c>
      <c r="D76" s="1017"/>
      <c r="E76" s="1017"/>
      <c r="F76" s="1017"/>
      <c r="G76" s="1045" t="s">
        <v>7687</v>
      </c>
      <c r="H76" s="1017"/>
      <c r="I76" s="1017" t="s">
        <v>4584</v>
      </c>
      <c r="J76" s="1001">
        <v>1</v>
      </c>
      <c r="K76" s="1001">
        <v>49</v>
      </c>
      <c r="L76" s="1000">
        <v>16361</v>
      </c>
      <c r="M76" s="1000"/>
      <c r="N76" s="999" t="s">
        <v>756</v>
      </c>
      <c r="O76" s="999" t="s">
        <v>756</v>
      </c>
      <c r="P76" s="999"/>
      <c r="Q76" s="999"/>
      <c r="R76" s="999"/>
      <c r="S76" s="1000"/>
      <c r="V76" s="1002">
        <v>1</v>
      </c>
      <c r="AC76"/>
    </row>
    <row r="77" spans="1:29" s="1002" customFormat="1" ht="15">
      <c r="A77" s="1505">
        <v>69</v>
      </c>
      <c r="B77" s="997">
        <v>13</v>
      </c>
      <c r="C77" s="1017" t="s">
        <v>4588</v>
      </c>
      <c r="D77" s="1017"/>
      <c r="E77" s="1017"/>
      <c r="F77" s="1017"/>
      <c r="G77" s="1045" t="s">
        <v>7687</v>
      </c>
      <c r="H77" s="1017"/>
      <c r="I77" s="1017" t="s">
        <v>4584</v>
      </c>
      <c r="J77" s="1001">
        <v>3</v>
      </c>
      <c r="K77" s="1001">
        <v>528</v>
      </c>
      <c r="L77" s="1000">
        <v>576</v>
      </c>
      <c r="M77" s="1000"/>
      <c r="N77" s="999" t="s">
        <v>751</v>
      </c>
      <c r="O77" s="999" t="s">
        <v>751</v>
      </c>
      <c r="P77" s="999"/>
      <c r="Q77" s="999"/>
      <c r="R77" s="999"/>
      <c r="S77" s="1000"/>
      <c r="V77" s="1002">
        <v>1</v>
      </c>
      <c r="AC77"/>
    </row>
    <row r="78" spans="1:29" customFormat="1" ht="18.75" customHeight="1">
      <c r="A78" s="1505">
        <v>70</v>
      </c>
      <c r="B78" s="997">
        <v>11</v>
      </c>
      <c r="C78" s="1017"/>
      <c r="D78" s="1017"/>
      <c r="E78" s="1017"/>
      <c r="F78" s="1017"/>
      <c r="G78" s="1045" t="s">
        <v>7687</v>
      </c>
      <c r="H78" s="1017"/>
      <c r="I78" s="1017" t="s">
        <v>4584</v>
      </c>
      <c r="J78" s="1001">
        <v>3</v>
      </c>
      <c r="K78" s="1001">
        <v>528</v>
      </c>
      <c r="L78" s="1000">
        <v>2665</v>
      </c>
      <c r="M78" s="1000"/>
      <c r="N78" s="999" t="s">
        <v>840</v>
      </c>
      <c r="O78" s="999" t="s">
        <v>840</v>
      </c>
      <c r="P78" s="999"/>
      <c r="Q78" s="999"/>
      <c r="R78" s="999"/>
      <c r="S78" s="1000"/>
      <c r="T78" s="1002"/>
      <c r="U78" s="1002"/>
      <c r="V78" s="1002">
        <v>1</v>
      </c>
      <c r="W78" s="1002"/>
      <c r="X78" s="1002"/>
      <c r="Y78" s="1002"/>
      <c r="Z78" s="1002"/>
      <c r="AA78" s="1002"/>
      <c r="AB78" s="1002"/>
    </row>
    <row r="79" spans="1:29" customFormat="1" ht="45" customHeight="1">
      <c r="A79" s="1505">
        <v>71</v>
      </c>
      <c r="B79" s="997">
        <v>10</v>
      </c>
      <c r="C79" s="1017"/>
      <c r="D79" s="1017"/>
      <c r="E79" s="1017"/>
      <c r="F79" s="1017"/>
      <c r="G79" s="1045" t="s">
        <v>7687</v>
      </c>
      <c r="H79" s="1017"/>
      <c r="I79" s="1017" t="s">
        <v>4584</v>
      </c>
      <c r="J79" s="1001">
        <v>3</v>
      </c>
      <c r="K79" s="1001">
        <v>528</v>
      </c>
      <c r="L79" s="1000">
        <v>3122</v>
      </c>
      <c r="M79" s="1000"/>
      <c r="N79" s="999" t="s">
        <v>751</v>
      </c>
      <c r="O79" s="999" t="s">
        <v>751</v>
      </c>
      <c r="P79" s="999"/>
      <c r="Q79" s="999"/>
      <c r="R79" s="999"/>
      <c r="S79" s="1000"/>
      <c r="T79" s="1002"/>
      <c r="U79" s="1002"/>
      <c r="V79" s="1002">
        <v>1</v>
      </c>
      <c r="W79" s="1002"/>
      <c r="X79" s="1002"/>
      <c r="Y79" s="1002"/>
      <c r="Z79" s="1002"/>
      <c r="AA79" s="1002"/>
      <c r="AB79" s="1002"/>
    </row>
    <row r="80" spans="1:29" customFormat="1" ht="15">
      <c r="A80" s="1505">
        <v>72</v>
      </c>
      <c r="B80" s="997">
        <v>7</v>
      </c>
      <c r="C80" s="1017" t="s">
        <v>974</v>
      </c>
      <c r="D80" s="1017"/>
      <c r="E80" s="1017"/>
      <c r="F80" s="1017"/>
      <c r="G80" s="1045" t="s">
        <v>7687</v>
      </c>
      <c r="H80" s="1017"/>
      <c r="I80" s="1017" t="s">
        <v>4584</v>
      </c>
      <c r="J80" s="1001">
        <v>3</v>
      </c>
      <c r="K80" s="1001">
        <v>517</v>
      </c>
      <c r="L80" s="1000">
        <v>4821</v>
      </c>
      <c r="M80" s="1000"/>
      <c r="N80" s="999" t="s">
        <v>756</v>
      </c>
      <c r="O80" s="999" t="s">
        <v>756</v>
      </c>
      <c r="P80" s="999"/>
      <c r="Q80" s="999"/>
      <c r="R80" s="999"/>
      <c r="S80" s="1000"/>
      <c r="T80" s="1002"/>
      <c r="U80" s="1002"/>
      <c r="V80" s="1002">
        <v>1</v>
      </c>
      <c r="W80" s="1002"/>
      <c r="X80" s="1002"/>
      <c r="Y80" s="1002"/>
      <c r="Z80" s="1002"/>
      <c r="AA80" s="1002"/>
      <c r="AB80" s="1002"/>
    </row>
    <row r="81" spans="1:29" customFormat="1" ht="15">
      <c r="A81" s="1505">
        <v>73</v>
      </c>
      <c r="B81" s="997">
        <v>8</v>
      </c>
      <c r="C81" s="1017"/>
      <c r="D81" s="1017"/>
      <c r="E81" s="1017"/>
      <c r="F81" s="1017"/>
      <c r="G81" s="1045" t="s">
        <v>7687</v>
      </c>
      <c r="H81" s="1017"/>
      <c r="I81" s="1017" t="s">
        <v>4584</v>
      </c>
      <c r="J81" s="1001">
        <v>3</v>
      </c>
      <c r="K81" s="1001">
        <v>529</v>
      </c>
      <c r="L81" s="1000">
        <v>7242</v>
      </c>
      <c r="M81" s="1000"/>
      <c r="N81" s="999" t="s">
        <v>775</v>
      </c>
      <c r="O81" s="999" t="s">
        <v>775</v>
      </c>
      <c r="P81" s="999"/>
      <c r="Q81" s="999"/>
      <c r="R81" s="999"/>
      <c r="S81" s="1000"/>
      <c r="T81" s="1002"/>
      <c r="U81" s="1002"/>
      <c r="V81" s="1002">
        <v>1</v>
      </c>
      <c r="W81" s="1002"/>
      <c r="X81" s="1002"/>
      <c r="Y81" s="1002"/>
      <c r="Z81" s="1002"/>
      <c r="AA81" s="1002"/>
      <c r="AB81" s="1002"/>
    </row>
    <row r="82" spans="1:29" customFormat="1" ht="15">
      <c r="A82" s="1505">
        <v>74</v>
      </c>
      <c r="B82" s="997">
        <v>9</v>
      </c>
      <c r="C82" s="1017"/>
      <c r="D82" s="1017"/>
      <c r="E82" s="1017"/>
      <c r="F82" s="1017"/>
      <c r="G82" s="1045" t="s">
        <v>7687</v>
      </c>
      <c r="H82" s="1017"/>
      <c r="I82" s="1017" t="s">
        <v>4584</v>
      </c>
      <c r="J82" s="1001">
        <v>3</v>
      </c>
      <c r="K82" s="1001">
        <v>528</v>
      </c>
      <c r="L82" s="1000">
        <v>7960</v>
      </c>
      <c r="M82" s="1000"/>
      <c r="N82" s="999" t="s">
        <v>775</v>
      </c>
      <c r="O82" s="999" t="s">
        <v>775</v>
      </c>
      <c r="P82" s="999"/>
      <c r="Q82" s="999"/>
      <c r="R82" s="999"/>
      <c r="S82" s="1000"/>
      <c r="T82" s="1002"/>
      <c r="U82" s="1002"/>
      <c r="V82" s="1002">
        <v>1</v>
      </c>
      <c r="W82" s="1002"/>
      <c r="X82" s="1002"/>
      <c r="Y82" s="1002"/>
      <c r="Z82" s="1002"/>
      <c r="AA82" s="1002"/>
      <c r="AB82" s="1002"/>
    </row>
    <row r="83" spans="1:29" customFormat="1" ht="24.95" customHeight="1">
      <c r="A83" s="1505">
        <v>75</v>
      </c>
      <c r="B83" s="997">
        <v>12</v>
      </c>
      <c r="C83" s="1017" t="s">
        <v>4587</v>
      </c>
      <c r="D83" s="1017"/>
      <c r="E83" s="1017"/>
      <c r="F83" s="1017"/>
      <c r="G83" s="1045" t="s">
        <v>7687</v>
      </c>
      <c r="H83" s="1017"/>
      <c r="I83" s="1017" t="s">
        <v>4584</v>
      </c>
      <c r="J83" s="1001">
        <v>3</v>
      </c>
      <c r="K83" s="1001">
        <v>528</v>
      </c>
      <c r="L83" s="1000">
        <v>8515</v>
      </c>
      <c r="M83" s="1000"/>
      <c r="N83" s="999" t="s">
        <v>754</v>
      </c>
      <c r="O83" s="999" t="s">
        <v>754</v>
      </c>
      <c r="P83" s="999"/>
      <c r="Q83" s="999"/>
      <c r="R83" s="999"/>
      <c r="S83" s="1000"/>
      <c r="T83" s="1002"/>
      <c r="U83" s="1002"/>
      <c r="V83" s="1002">
        <v>1</v>
      </c>
      <c r="W83" s="1002"/>
      <c r="X83" s="1002"/>
      <c r="Y83" s="1002"/>
      <c r="Z83" s="1002"/>
      <c r="AA83" s="1002"/>
      <c r="AB83" s="1002"/>
    </row>
    <row r="84" spans="1:29" customFormat="1" ht="24.95" customHeight="1">
      <c r="A84" s="1505">
        <v>76</v>
      </c>
      <c r="B84" s="997">
        <v>5</v>
      </c>
      <c r="C84" s="1017" t="s">
        <v>4586</v>
      </c>
      <c r="D84" s="1017"/>
      <c r="E84" s="1017"/>
      <c r="F84" s="1017"/>
      <c r="G84" s="1045" t="s">
        <v>7687</v>
      </c>
      <c r="H84" s="1017"/>
      <c r="I84" s="1017" t="s">
        <v>4584</v>
      </c>
      <c r="J84" s="1001">
        <v>3</v>
      </c>
      <c r="K84" s="1001">
        <v>518</v>
      </c>
      <c r="L84" s="1000">
        <v>15104</v>
      </c>
      <c r="M84" s="1000"/>
      <c r="N84" s="999" t="s">
        <v>979</v>
      </c>
      <c r="O84" s="999" t="s">
        <v>979</v>
      </c>
      <c r="P84" s="999"/>
      <c r="Q84" s="999"/>
      <c r="R84" s="999"/>
      <c r="S84" s="1000"/>
      <c r="T84" s="1002"/>
      <c r="U84" s="1002"/>
      <c r="V84" s="1002">
        <v>1</v>
      </c>
      <c r="W84" s="1002"/>
      <c r="X84" s="1002"/>
      <c r="Y84" s="1002"/>
      <c r="Z84" s="1002"/>
      <c r="AA84" s="1002"/>
      <c r="AB84" s="1002"/>
    </row>
    <row r="85" spans="1:29" customFormat="1" ht="24.95" customHeight="1">
      <c r="A85" s="1505">
        <v>77</v>
      </c>
      <c r="B85" s="997">
        <v>6</v>
      </c>
      <c r="C85" s="1017" t="s">
        <v>2212</v>
      </c>
      <c r="D85" s="1017"/>
      <c r="E85" s="1017"/>
      <c r="F85" s="1017"/>
      <c r="G85" s="1045" t="s">
        <v>7687</v>
      </c>
      <c r="H85" s="1017"/>
      <c r="I85" s="1017" t="s">
        <v>4584</v>
      </c>
      <c r="J85" s="1001">
        <v>3</v>
      </c>
      <c r="K85" s="1001">
        <v>518</v>
      </c>
      <c r="L85" s="1000">
        <v>15397</v>
      </c>
      <c r="M85" s="1000"/>
      <c r="N85" s="999" t="s">
        <v>775</v>
      </c>
      <c r="O85" s="999" t="s">
        <v>775</v>
      </c>
      <c r="P85" s="999"/>
      <c r="Q85" s="999"/>
      <c r="R85" s="999"/>
      <c r="S85" s="1000"/>
      <c r="T85" s="1002"/>
      <c r="U85" s="1002"/>
      <c r="V85" s="1002">
        <v>1</v>
      </c>
      <c r="W85" s="1002"/>
      <c r="X85" s="1002"/>
      <c r="Y85" s="1002"/>
      <c r="Z85" s="1002"/>
      <c r="AA85" s="1002"/>
      <c r="AB85" s="1002"/>
    </row>
    <row r="86" spans="1:29" customFormat="1" ht="24.95" customHeight="1">
      <c r="A86" s="1505">
        <v>78</v>
      </c>
      <c r="B86" s="997">
        <v>17</v>
      </c>
      <c r="C86" s="1017"/>
      <c r="D86" s="1017"/>
      <c r="E86" s="1017"/>
      <c r="F86" s="1017"/>
      <c r="G86" s="1045" t="s">
        <v>7687</v>
      </c>
      <c r="H86" s="1017"/>
      <c r="I86" s="1017" t="s">
        <v>4584</v>
      </c>
      <c r="J86" s="1001">
        <v>4</v>
      </c>
      <c r="K86" s="1001">
        <v>165</v>
      </c>
      <c r="L86" s="1000">
        <v>3160</v>
      </c>
      <c r="M86" s="1000"/>
      <c r="N86" s="999" t="s">
        <v>756</v>
      </c>
      <c r="O86" s="999" t="s">
        <v>756</v>
      </c>
      <c r="P86" s="999"/>
      <c r="Q86" s="999"/>
      <c r="R86" s="999"/>
      <c r="S86" s="1000"/>
      <c r="T86" s="1002"/>
      <c r="U86" s="1002"/>
      <c r="V86" s="1002">
        <v>1</v>
      </c>
      <c r="W86" s="1002"/>
      <c r="X86" s="1002"/>
      <c r="Y86" s="1002"/>
      <c r="Z86" s="1002"/>
      <c r="AA86" s="1002"/>
      <c r="AB86" s="1002"/>
    </row>
    <row r="87" spans="1:29" customFormat="1" ht="24.95" customHeight="1">
      <c r="A87" s="1505">
        <v>79</v>
      </c>
      <c r="B87" s="997">
        <v>21</v>
      </c>
      <c r="C87" s="1017" t="s">
        <v>4595</v>
      </c>
      <c r="D87" s="1017"/>
      <c r="E87" s="1017"/>
      <c r="F87" s="1017"/>
      <c r="G87" s="1045" t="s">
        <v>7687</v>
      </c>
      <c r="H87" s="1017"/>
      <c r="I87" s="1017" t="s">
        <v>4584</v>
      </c>
      <c r="J87" s="1001">
        <v>26</v>
      </c>
      <c r="K87" s="1001">
        <v>236</v>
      </c>
      <c r="L87" s="1000">
        <v>184</v>
      </c>
      <c r="M87" s="1000"/>
      <c r="N87" s="999" t="s">
        <v>751</v>
      </c>
      <c r="O87" s="999" t="s">
        <v>751</v>
      </c>
      <c r="P87" s="999"/>
      <c r="Q87" s="999"/>
      <c r="R87" s="999"/>
      <c r="S87" s="1000"/>
      <c r="T87" s="1002"/>
      <c r="U87" s="1002"/>
      <c r="V87" s="1002">
        <v>1</v>
      </c>
      <c r="W87" s="1002"/>
      <c r="X87" s="1002"/>
      <c r="Y87" s="1002"/>
      <c r="Z87" s="1002"/>
      <c r="AA87" s="1002"/>
      <c r="AB87" s="1002"/>
    </row>
    <row r="88" spans="1:29" customFormat="1" ht="15">
      <c r="A88" s="1505">
        <v>80</v>
      </c>
      <c r="B88" s="997">
        <v>24</v>
      </c>
      <c r="C88" s="1017" t="s">
        <v>978</v>
      </c>
      <c r="D88" s="1017"/>
      <c r="E88" s="1017"/>
      <c r="F88" s="1017"/>
      <c r="G88" s="1045" t="s">
        <v>7687</v>
      </c>
      <c r="H88" s="1017"/>
      <c r="I88" s="1017" t="s">
        <v>4584</v>
      </c>
      <c r="J88" s="1001">
        <v>26</v>
      </c>
      <c r="K88" s="1001">
        <v>224</v>
      </c>
      <c r="L88" s="1000">
        <v>318</v>
      </c>
      <c r="M88" s="1000"/>
      <c r="N88" s="999" t="s">
        <v>979</v>
      </c>
      <c r="O88" s="999" t="s">
        <v>979</v>
      </c>
      <c r="P88" s="999"/>
      <c r="Q88" s="999"/>
      <c r="R88" s="999"/>
      <c r="S88" s="1000"/>
      <c r="T88" s="1002"/>
      <c r="U88" s="1002"/>
      <c r="V88" s="1002">
        <v>1</v>
      </c>
      <c r="W88" s="1002"/>
      <c r="X88" s="1002"/>
      <c r="Y88" s="1002"/>
      <c r="Z88" s="1002"/>
      <c r="AA88" s="1002"/>
      <c r="AB88" s="1002"/>
    </row>
    <row r="89" spans="1:29" customFormat="1" ht="24.95" customHeight="1">
      <c r="A89" s="1505">
        <v>81</v>
      </c>
      <c r="B89" s="997">
        <v>20</v>
      </c>
      <c r="C89" s="1017" t="s">
        <v>4594</v>
      </c>
      <c r="D89" s="1017"/>
      <c r="E89" s="1017"/>
      <c r="F89" s="1017"/>
      <c r="G89" s="1045" t="s">
        <v>7687</v>
      </c>
      <c r="H89" s="1017"/>
      <c r="I89" s="1017" t="s">
        <v>4584</v>
      </c>
      <c r="J89" s="1001">
        <v>26</v>
      </c>
      <c r="K89" s="1001">
        <v>342</v>
      </c>
      <c r="L89" s="1000">
        <v>348</v>
      </c>
      <c r="M89" s="1000"/>
      <c r="N89" s="999" t="s">
        <v>751</v>
      </c>
      <c r="O89" s="999" t="s">
        <v>751</v>
      </c>
      <c r="P89" s="999"/>
      <c r="Q89" s="999"/>
      <c r="R89" s="999"/>
      <c r="S89" s="1000"/>
      <c r="T89" s="1002"/>
      <c r="U89" s="1002"/>
      <c r="V89" s="1002">
        <v>1</v>
      </c>
      <c r="W89" s="1002"/>
      <c r="X89" s="1002"/>
      <c r="Y89" s="1002"/>
      <c r="Z89" s="1002"/>
      <c r="AA89" s="1002"/>
      <c r="AB89" s="1002"/>
      <c r="AC89" s="1012"/>
    </row>
    <row r="90" spans="1:29" customFormat="1" ht="30" customHeight="1">
      <c r="A90" s="1505">
        <v>82</v>
      </c>
      <c r="B90" s="997">
        <v>19</v>
      </c>
      <c r="C90" s="1017" t="s">
        <v>4593</v>
      </c>
      <c r="D90" s="1017"/>
      <c r="E90" s="1017"/>
      <c r="F90" s="1017"/>
      <c r="G90" s="1045" t="s">
        <v>7687</v>
      </c>
      <c r="H90" s="1017"/>
      <c r="I90" s="1017" t="s">
        <v>4584</v>
      </c>
      <c r="J90" s="1001">
        <v>26</v>
      </c>
      <c r="K90" s="1001">
        <v>341</v>
      </c>
      <c r="L90" s="1000">
        <v>4420</v>
      </c>
      <c r="M90" s="1000"/>
      <c r="N90" s="999" t="s">
        <v>775</v>
      </c>
      <c r="O90" s="999" t="s">
        <v>775</v>
      </c>
      <c r="P90" s="999"/>
      <c r="Q90" s="999"/>
      <c r="R90" s="999"/>
      <c r="S90" s="1000"/>
      <c r="T90" s="1002"/>
      <c r="U90" s="1002"/>
      <c r="V90" s="1002">
        <v>1</v>
      </c>
      <c r="W90" s="1002"/>
      <c r="X90" s="1002"/>
      <c r="Y90" s="1002"/>
      <c r="Z90" s="1002"/>
      <c r="AA90" s="1002"/>
      <c r="AB90" s="1002"/>
      <c r="AC90" s="1012"/>
    </row>
    <row r="91" spans="1:29" customFormat="1" ht="15">
      <c r="A91" s="1505">
        <v>83</v>
      </c>
      <c r="B91" s="997">
        <v>22</v>
      </c>
      <c r="C91" s="1017" t="s">
        <v>974</v>
      </c>
      <c r="D91" s="1017"/>
      <c r="E91" s="1017"/>
      <c r="F91" s="1017"/>
      <c r="G91" s="1045" t="s">
        <v>7687</v>
      </c>
      <c r="H91" s="1017"/>
      <c r="I91" s="1017" t="s">
        <v>4584</v>
      </c>
      <c r="J91" s="1001">
        <v>26</v>
      </c>
      <c r="K91" s="1001">
        <v>291</v>
      </c>
      <c r="L91" s="1000">
        <v>10545</v>
      </c>
      <c r="M91" s="1000"/>
      <c r="N91" s="999" t="s">
        <v>756</v>
      </c>
      <c r="O91" s="999" t="s">
        <v>756</v>
      </c>
      <c r="P91" s="999"/>
      <c r="Q91" s="999"/>
      <c r="R91" s="999"/>
      <c r="S91" s="1000"/>
      <c r="T91" s="1002"/>
      <c r="U91" s="1002"/>
      <c r="V91" s="1002">
        <v>1</v>
      </c>
      <c r="W91" s="1002"/>
      <c r="X91" s="1002"/>
      <c r="Y91" s="1002"/>
      <c r="Z91" s="1002"/>
      <c r="AA91" s="1002"/>
      <c r="AB91" s="1002"/>
      <c r="AC91" s="1012"/>
    </row>
    <row r="92" spans="1:29" customFormat="1" ht="15">
      <c r="A92" s="1505">
        <v>84</v>
      </c>
      <c r="B92" s="997">
        <v>15</v>
      </c>
      <c r="C92" s="1017" t="s">
        <v>4590</v>
      </c>
      <c r="D92" s="1017"/>
      <c r="E92" s="1017"/>
      <c r="F92" s="1017"/>
      <c r="G92" s="1045" t="s">
        <v>7687</v>
      </c>
      <c r="H92" s="1017"/>
      <c r="I92" s="1017" t="s">
        <v>4584</v>
      </c>
      <c r="J92" s="1001">
        <v>28</v>
      </c>
      <c r="K92" s="1001" t="s">
        <v>4591</v>
      </c>
      <c r="L92" s="1000">
        <v>1041</v>
      </c>
      <c r="M92" s="1000"/>
      <c r="N92" s="999" t="s">
        <v>979</v>
      </c>
      <c r="O92" s="999" t="s">
        <v>979</v>
      </c>
      <c r="P92" s="999"/>
      <c r="Q92" s="999"/>
      <c r="R92" s="999"/>
      <c r="S92" s="1000"/>
      <c r="T92" s="1002"/>
      <c r="U92" s="1002"/>
      <c r="V92" s="1002">
        <v>1</v>
      </c>
      <c r="W92" s="1002"/>
      <c r="X92" s="1002"/>
      <c r="Y92" s="1002"/>
      <c r="Z92" s="1002"/>
      <c r="AA92" s="1002"/>
      <c r="AB92" s="1002"/>
      <c r="AC92" s="1012"/>
    </row>
    <row r="93" spans="1:29" customFormat="1" ht="15">
      <c r="A93" s="1505">
        <v>85</v>
      </c>
      <c r="B93" s="997">
        <v>16</v>
      </c>
      <c r="C93" s="1017" t="s">
        <v>4590</v>
      </c>
      <c r="D93" s="1017"/>
      <c r="E93" s="1017"/>
      <c r="F93" s="1017"/>
      <c r="G93" s="1045" t="s">
        <v>7687</v>
      </c>
      <c r="H93" s="1017"/>
      <c r="I93" s="1017" t="s">
        <v>4584</v>
      </c>
      <c r="J93" s="1001">
        <v>46</v>
      </c>
      <c r="K93" s="1001">
        <v>1</v>
      </c>
      <c r="L93" s="1000">
        <v>1018</v>
      </c>
      <c r="M93" s="1000"/>
      <c r="N93" s="999" t="s">
        <v>979</v>
      </c>
      <c r="O93" s="999" t="s">
        <v>979</v>
      </c>
      <c r="P93" s="999"/>
      <c r="Q93" s="999"/>
      <c r="R93" s="999"/>
      <c r="S93" s="1000"/>
      <c r="T93" s="1002"/>
      <c r="U93" s="1002"/>
      <c r="V93" s="1002">
        <v>1</v>
      </c>
      <c r="W93" s="1002"/>
      <c r="X93" s="1002"/>
      <c r="Y93" s="1002"/>
      <c r="Z93" s="1002"/>
      <c r="AA93" s="1002"/>
      <c r="AB93" s="1002"/>
      <c r="AC93" s="1012"/>
    </row>
    <row r="94" spans="1:29" customFormat="1" ht="15">
      <c r="A94" s="1505">
        <v>86</v>
      </c>
      <c r="B94" s="997">
        <v>18</v>
      </c>
      <c r="C94" s="1017" t="s">
        <v>4592</v>
      </c>
      <c r="D94" s="1017"/>
      <c r="E94" s="1017"/>
      <c r="F94" s="1017"/>
      <c r="G94" s="1045" t="s">
        <v>7687</v>
      </c>
      <c r="H94" s="1017"/>
      <c r="I94" s="1017" t="s">
        <v>4584</v>
      </c>
      <c r="J94" s="1001">
        <v>72</v>
      </c>
      <c r="K94" s="1001">
        <v>26</v>
      </c>
      <c r="L94" s="1000">
        <v>8211</v>
      </c>
      <c r="M94" s="1000"/>
      <c r="N94" s="999" t="s">
        <v>775</v>
      </c>
      <c r="O94" s="999" t="s">
        <v>775</v>
      </c>
      <c r="P94" s="999"/>
      <c r="Q94" s="999"/>
      <c r="R94" s="999"/>
      <c r="S94" s="1000"/>
      <c r="T94" s="1002"/>
      <c r="U94" s="1002"/>
      <c r="V94" s="1002">
        <v>1</v>
      </c>
      <c r="W94" s="1002"/>
      <c r="X94" s="1002"/>
      <c r="Y94" s="1002"/>
      <c r="Z94" s="1002"/>
      <c r="AA94" s="1002"/>
      <c r="AB94" s="1002"/>
      <c r="AC94" s="1011"/>
    </row>
    <row r="95" spans="1:29" customFormat="1" ht="15">
      <c r="A95" s="1505">
        <v>87</v>
      </c>
      <c r="B95" s="997">
        <v>23</v>
      </c>
      <c r="C95" s="1017" t="s">
        <v>4596</v>
      </c>
      <c r="D95" s="1017"/>
      <c r="E95" s="1017"/>
      <c r="F95" s="1017"/>
      <c r="G95" s="1045" t="s">
        <v>7687</v>
      </c>
      <c r="H95" s="1017"/>
      <c r="I95" s="1017" t="s">
        <v>4584</v>
      </c>
      <c r="J95" s="1001">
        <v>79</v>
      </c>
      <c r="K95" s="1001">
        <v>38</v>
      </c>
      <c r="L95" s="1000">
        <v>10475</v>
      </c>
      <c r="M95" s="1000"/>
      <c r="N95" s="999" t="s">
        <v>775</v>
      </c>
      <c r="O95" s="999" t="s">
        <v>775</v>
      </c>
      <c r="P95" s="999"/>
      <c r="Q95" s="999"/>
      <c r="R95" s="999"/>
      <c r="S95" s="1000"/>
      <c r="T95" s="1002"/>
      <c r="U95" s="1002"/>
      <c r="V95" s="1002">
        <v>1</v>
      </c>
      <c r="W95" s="1002"/>
      <c r="X95" s="1002"/>
      <c r="Y95" s="1002"/>
      <c r="Z95" s="1002"/>
      <c r="AA95" s="1002"/>
      <c r="AB95" s="1002"/>
      <c r="AC95" s="1011"/>
    </row>
    <row r="96" spans="1:29" customFormat="1" ht="15">
      <c r="A96" s="1505">
        <v>88</v>
      </c>
      <c r="B96" s="997">
        <v>14</v>
      </c>
      <c r="C96" s="1017" t="s">
        <v>4589</v>
      </c>
      <c r="D96" s="1017"/>
      <c r="E96" s="1017"/>
      <c r="F96" s="1017"/>
      <c r="G96" s="1045" t="s">
        <v>7687</v>
      </c>
      <c r="H96" s="1017"/>
      <c r="I96" s="1017" t="s">
        <v>4584</v>
      </c>
      <c r="J96" s="1001">
        <v>83</v>
      </c>
      <c r="K96" s="1001">
        <v>6</v>
      </c>
      <c r="L96" s="1000">
        <v>1711</v>
      </c>
      <c r="M96" s="1000"/>
      <c r="N96" s="999" t="s">
        <v>751</v>
      </c>
      <c r="O96" s="999" t="s">
        <v>751</v>
      </c>
      <c r="P96" s="999"/>
      <c r="Q96" s="999"/>
      <c r="R96" s="999"/>
      <c r="S96" s="1000"/>
      <c r="T96" s="1002"/>
      <c r="U96" s="1002"/>
      <c r="V96" s="1002">
        <v>1</v>
      </c>
      <c r="W96" s="1002"/>
      <c r="X96" s="1002"/>
      <c r="Y96" s="1002"/>
      <c r="Z96" s="1002"/>
      <c r="AA96" s="1002"/>
      <c r="AB96" s="1002"/>
      <c r="AC96" s="1011"/>
    </row>
    <row r="97" spans="1:29" customFormat="1" ht="15">
      <c r="A97" s="1505">
        <v>89</v>
      </c>
      <c r="B97" s="1005">
        <v>7</v>
      </c>
      <c r="C97" s="1020" t="s">
        <v>4601</v>
      </c>
      <c r="D97" s="1020"/>
      <c r="E97" s="1020"/>
      <c r="F97" s="1020"/>
      <c r="G97" s="1045" t="s">
        <v>7687</v>
      </c>
      <c r="H97" s="1020"/>
      <c r="I97" s="1092" t="s">
        <v>4598</v>
      </c>
      <c r="J97" s="1004">
        <v>20</v>
      </c>
      <c r="K97" s="1004">
        <v>102</v>
      </c>
      <c r="L97" s="1004">
        <v>1202</v>
      </c>
      <c r="M97" s="1018"/>
      <c r="N97" s="1005" t="s">
        <v>775</v>
      </c>
      <c r="O97" s="1005" t="s">
        <v>775</v>
      </c>
      <c r="P97" s="1005"/>
      <c r="Q97" s="1005"/>
      <c r="R97" s="1005"/>
      <c r="S97" s="1004"/>
      <c r="V97" s="1002">
        <v>1</v>
      </c>
      <c r="AC97" s="1011"/>
    </row>
    <row r="98" spans="1:29" customFormat="1" ht="15">
      <c r="A98" s="1505">
        <v>90</v>
      </c>
      <c r="B98" s="1005">
        <v>21</v>
      </c>
      <c r="C98" s="1004" t="s">
        <v>4613</v>
      </c>
      <c r="D98" s="1004"/>
      <c r="E98" s="1004"/>
      <c r="F98" s="1004"/>
      <c r="G98" s="1045" t="s">
        <v>7687</v>
      </c>
      <c r="H98" s="1004"/>
      <c r="I98" s="1092" t="s">
        <v>4598</v>
      </c>
      <c r="J98" s="1004">
        <v>23</v>
      </c>
      <c r="K98" s="1004" t="s">
        <v>4614</v>
      </c>
      <c r="L98" s="1004">
        <v>8550</v>
      </c>
      <c r="M98" s="1004"/>
      <c r="N98" s="1005" t="s">
        <v>751</v>
      </c>
      <c r="O98" s="1005" t="s">
        <v>751</v>
      </c>
      <c r="P98" s="1005"/>
      <c r="Q98" s="1005"/>
      <c r="R98" s="1005"/>
      <c r="S98" s="1004"/>
      <c r="V98" s="1002">
        <v>1</v>
      </c>
      <c r="AC98" s="1011"/>
    </row>
    <row r="99" spans="1:29" customFormat="1" ht="15">
      <c r="A99" s="1505">
        <v>91</v>
      </c>
      <c r="B99" s="1005">
        <v>22</v>
      </c>
      <c r="C99" s="1004" t="s">
        <v>4615</v>
      </c>
      <c r="D99" s="1004"/>
      <c r="E99" s="1004"/>
      <c r="F99" s="1004"/>
      <c r="G99" s="1045" t="s">
        <v>7687</v>
      </c>
      <c r="H99" s="1004"/>
      <c r="I99" s="1092" t="s">
        <v>4598</v>
      </c>
      <c r="J99" s="1004">
        <v>34</v>
      </c>
      <c r="K99" s="1004">
        <v>244</v>
      </c>
      <c r="L99" s="1004">
        <v>19622</v>
      </c>
      <c r="M99" s="1004"/>
      <c r="N99" s="1005" t="s">
        <v>751</v>
      </c>
      <c r="O99" s="1005" t="s">
        <v>751</v>
      </c>
      <c r="P99" s="1005"/>
      <c r="Q99" s="1005"/>
      <c r="R99" s="1005"/>
      <c r="S99" s="1004"/>
      <c r="V99" s="1002">
        <v>1</v>
      </c>
      <c r="AC99" s="1011"/>
    </row>
    <row r="100" spans="1:29" customFormat="1" ht="15">
      <c r="A100" s="1505">
        <v>92</v>
      </c>
      <c r="B100" s="1005">
        <v>11</v>
      </c>
      <c r="C100" s="1004" t="s">
        <v>4603</v>
      </c>
      <c r="D100" s="1004"/>
      <c r="E100" s="1004"/>
      <c r="F100" s="1004"/>
      <c r="G100" s="1045" t="s">
        <v>7687</v>
      </c>
      <c r="H100" s="1004"/>
      <c r="I100" s="1092" t="s">
        <v>4598</v>
      </c>
      <c r="J100" s="1004">
        <v>42</v>
      </c>
      <c r="K100" s="1004">
        <v>484</v>
      </c>
      <c r="L100" s="1004">
        <v>1004</v>
      </c>
      <c r="M100" s="1019"/>
      <c r="N100" s="1005" t="s">
        <v>988</v>
      </c>
      <c r="O100" s="1005" t="s">
        <v>988</v>
      </c>
      <c r="P100" s="1005"/>
      <c r="Q100" s="1005"/>
      <c r="R100" s="1005"/>
      <c r="S100" s="1004"/>
      <c r="V100" s="1002">
        <v>1</v>
      </c>
      <c r="AC100" s="1002"/>
    </row>
    <row r="101" spans="1:29" customFormat="1" ht="15">
      <c r="A101" s="1505">
        <v>93</v>
      </c>
      <c r="B101" s="1005">
        <v>8</v>
      </c>
      <c r="C101" s="1020" t="s">
        <v>4602</v>
      </c>
      <c r="D101" s="1020"/>
      <c r="E101" s="1020"/>
      <c r="F101" s="1020"/>
      <c r="G101" s="1045" t="s">
        <v>7687</v>
      </c>
      <c r="H101" s="1020"/>
      <c r="I101" s="1092" t="s">
        <v>4598</v>
      </c>
      <c r="J101" s="1004">
        <v>43</v>
      </c>
      <c r="K101" s="1004">
        <v>763</v>
      </c>
      <c r="L101" s="1004">
        <v>1409</v>
      </c>
      <c r="M101" s="1019"/>
      <c r="N101" s="1005" t="s">
        <v>775</v>
      </c>
      <c r="O101" s="1005" t="s">
        <v>775</v>
      </c>
      <c r="P101" s="1005"/>
      <c r="Q101" s="1005"/>
      <c r="R101" s="1005"/>
      <c r="S101" s="1004"/>
      <c r="V101" s="1002">
        <v>1</v>
      </c>
      <c r="AC101" s="1002"/>
    </row>
    <row r="102" spans="1:29" customFormat="1" ht="15">
      <c r="A102" s="1505">
        <v>94</v>
      </c>
      <c r="B102" s="1005">
        <v>5</v>
      </c>
      <c r="C102" s="1004" t="s">
        <v>1045</v>
      </c>
      <c r="D102" s="1004"/>
      <c r="E102" s="1004"/>
      <c r="F102" s="1004"/>
      <c r="G102" s="1045" t="s">
        <v>7687</v>
      </c>
      <c r="H102" s="1004"/>
      <c r="I102" s="1092" t="s">
        <v>4598</v>
      </c>
      <c r="J102" s="1004">
        <v>43</v>
      </c>
      <c r="K102" s="1004">
        <v>204</v>
      </c>
      <c r="L102" s="1004">
        <v>2320</v>
      </c>
      <c r="M102" s="1019"/>
      <c r="N102" s="1005" t="s">
        <v>840</v>
      </c>
      <c r="O102" s="1005" t="s">
        <v>840</v>
      </c>
      <c r="P102" s="1005"/>
      <c r="Q102" s="1005"/>
      <c r="R102" s="1005"/>
      <c r="S102" s="1004"/>
      <c r="V102" s="1002">
        <v>1</v>
      </c>
      <c r="AC102" s="1002"/>
    </row>
    <row r="103" spans="1:29" customFormat="1" ht="15">
      <c r="A103" s="1505">
        <v>95</v>
      </c>
      <c r="B103" s="1005">
        <v>6</v>
      </c>
      <c r="C103" s="1004" t="s">
        <v>1407</v>
      </c>
      <c r="D103" s="1004"/>
      <c r="E103" s="1004"/>
      <c r="F103" s="1004"/>
      <c r="G103" s="1045" t="s">
        <v>7687</v>
      </c>
      <c r="H103" s="1004"/>
      <c r="I103" s="1092" t="s">
        <v>4598</v>
      </c>
      <c r="J103" s="1004">
        <v>43</v>
      </c>
      <c r="K103" s="1004">
        <v>286</v>
      </c>
      <c r="L103" s="1004">
        <v>4156</v>
      </c>
      <c r="M103" s="1019"/>
      <c r="N103" s="1005"/>
      <c r="O103" s="1005"/>
      <c r="P103" s="1005"/>
      <c r="Q103" s="1005"/>
      <c r="R103" s="1005"/>
      <c r="S103" s="1004"/>
      <c r="V103" s="1002">
        <v>1</v>
      </c>
      <c r="AC103" s="1002"/>
    </row>
    <row r="104" spans="1:29" customFormat="1" ht="15">
      <c r="A104" s="1505">
        <v>96</v>
      </c>
      <c r="B104" s="1005">
        <v>17</v>
      </c>
      <c r="C104" s="1004" t="s">
        <v>4609</v>
      </c>
      <c r="D104" s="1004"/>
      <c r="E104" s="1004"/>
      <c r="F104" s="1004"/>
      <c r="G104" s="1045" t="s">
        <v>7687</v>
      </c>
      <c r="H104" s="1004"/>
      <c r="I104" s="1092" t="s">
        <v>4598</v>
      </c>
      <c r="J104" s="1004">
        <v>44</v>
      </c>
      <c r="K104" s="1004">
        <v>1381</v>
      </c>
      <c r="L104" s="1004">
        <v>100</v>
      </c>
      <c r="M104" s="1004"/>
      <c r="N104" s="1005" t="s">
        <v>751</v>
      </c>
      <c r="O104" s="1005" t="s">
        <v>751</v>
      </c>
      <c r="P104" s="1005"/>
      <c r="Q104" s="1005"/>
      <c r="R104" s="1005"/>
      <c r="S104" s="1004"/>
      <c r="V104" s="1002">
        <v>1</v>
      </c>
      <c r="AC104" s="1002"/>
    </row>
    <row r="105" spans="1:29" customFormat="1" ht="15">
      <c r="A105" s="1505">
        <v>97</v>
      </c>
      <c r="B105" s="1005">
        <v>4</v>
      </c>
      <c r="C105" s="1004" t="s">
        <v>2156</v>
      </c>
      <c r="D105" s="1004"/>
      <c r="E105" s="1004"/>
      <c r="F105" s="1004"/>
      <c r="G105" s="1045" t="s">
        <v>7687</v>
      </c>
      <c r="H105" s="1004"/>
      <c r="I105" s="1092" t="s">
        <v>4598</v>
      </c>
      <c r="J105" s="1004">
        <v>44</v>
      </c>
      <c r="K105" s="1004">
        <v>1313</v>
      </c>
      <c r="L105" s="1004">
        <v>996</v>
      </c>
      <c r="M105" s="1019"/>
      <c r="N105" s="1005" t="s">
        <v>988</v>
      </c>
      <c r="O105" s="1005" t="s">
        <v>988</v>
      </c>
      <c r="P105" s="1005"/>
      <c r="Q105" s="1005"/>
      <c r="R105" s="1005"/>
      <c r="S105" s="1004"/>
      <c r="V105" s="1002">
        <v>1</v>
      </c>
      <c r="AC105" s="1002"/>
    </row>
    <row r="106" spans="1:29" customFormat="1" ht="15">
      <c r="A106" s="1505">
        <v>98</v>
      </c>
      <c r="B106" s="1005">
        <v>3</v>
      </c>
      <c r="C106" s="1020" t="s">
        <v>4600</v>
      </c>
      <c r="D106" s="1020"/>
      <c r="E106" s="1020"/>
      <c r="F106" s="1020"/>
      <c r="G106" s="1045" t="s">
        <v>7687</v>
      </c>
      <c r="H106" s="1020"/>
      <c r="I106" s="1092" t="s">
        <v>4598</v>
      </c>
      <c r="J106" s="1004">
        <v>44</v>
      </c>
      <c r="K106" s="1004">
        <v>565</v>
      </c>
      <c r="L106" s="1004">
        <v>4523</v>
      </c>
      <c r="M106" s="1019"/>
      <c r="N106" s="1005" t="s">
        <v>754</v>
      </c>
      <c r="O106" s="1005" t="s">
        <v>754</v>
      </c>
      <c r="P106" s="1005"/>
      <c r="Q106" s="1005"/>
      <c r="R106" s="1005"/>
      <c r="S106" s="1004"/>
      <c r="V106" s="1002">
        <v>1</v>
      </c>
      <c r="AC106" s="1002"/>
    </row>
    <row r="107" spans="1:29" customFormat="1" ht="15">
      <c r="A107" s="1505">
        <v>99</v>
      </c>
      <c r="B107" s="1005">
        <v>2</v>
      </c>
      <c r="C107" s="1004" t="s">
        <v>4599</v>
      </c>
      <c r="D107" s="1004"/>
      <c r="E107" s="1004"/>
      <c r="F107" s="1004"/>
      <c r="G107" s="1045" t="s">
        <v>7687</v>
      </c>
      <c r="H107" s="1004"/>
      <c r="I107" s="1092" t="s">
        <v>4598</v>
      </c>
      <c r="J107" s="1004">
        <v>44</v>
      </c>
      <c r="K107" s="1004">
        <v>314</v>
      </c>
      <c r="L107" s="1004">
        <v>10869</v>
      </c>
      <c r="M107" s="1019"/>
      <c r="N107" s="1005" t="s">
        <v>775</v>
      </c>
      <c r="O107" s="1005" t="s">
        <v>775</v>
      </c>
      <c r="P107" s="1005"/>
      <c r="Q107" s="1005"/>
      <c r="R107" s="1005"/>
      <c r="S107" s="1004"/>
      <c r="V107" s="1002">
        <v>1</v>
      </c>
      <c r="AC107" s="1002"/>
    </row>
    <row r="108" spans="1:29" customFormat="1" ht="15">
      <c r="A108" s="1505">
        <v>100</v>
      </c>
      <c r="B108" s="1005">
        <v>16</v>
      </c>
      <c r="C108" s="1004" t="s">
        <v>4608</v>
      </c>
      <c r="D108" s="1004"/>
      <c r="E108" s="1004"/>
      <c r="F108" s="1004"/>
      <c r="G108" s="1045" t="s">
        <v>7687</v>
      </c>
      <c r="H108" s="1004"/>
      <c r="I108" s="1092" t="s">
        <v>4598</v>
      </c>
      <c r="J108" s="1004">
        <v>45</v>
      </c>
      <c r="K108" s="1004">
        <v>1099</v>
      </c>
      <c r="L108" s="1004">
        <v>451</v>
      </c>
      <c r="M108" s="1004"/>
      <c r="N108" s="1005" t="s">
        <v>751</v>
      </c>
      <c r="O108" s="1005" t="s">
        <v>751</v>
      </c>
      <c r="P108" s="1005"/>
      <c r="Q108" s="1005"/>
      <c r="R108" s="1005"/>
      <c r="S108" s="1004"/>
      <c r="V108" s="1002">
        <v>1</v>
      </c>
      <c r="AC108" s="1002"/>
    </row>
    <row r="109" spans="1:29" customFormat="1" ht="15">
      <c r="A109" s="1505">
        <v>101</v>
      </c>
      <c r="B109" s="1005">
        <v>1</v>
      </c>
      <c r="C109" s="1004" t="s">
        <v>4597</v>
      </c>
      <c r="D109" s="1004"/>
      <c r="E109" s="1004"/>
      <c r="F109" s="1004"/>
      <c r="G109" s="1045" t="s">
        <v>7687</v>
      </c>
      <c r="H109" s="1004"/>
      <c r="I109" s="1092" t="s">
        <v>4598</v>
      </c>
      <c r="J109" s="1004">
        <v>45</v>
      </c>
      <c r="K109" s="1004">
        <v>975</v>
      </c>
      <c r="L109" s="1004">
        <v>17721</v>
      </c>
      <c r="M109" s="1019"/>
      <c r="N109" s="1005" t="s">
        <v>775</v>
      </c>
      <c r="O109" s="1005" t="s">
        <v>775</v>
      </c>
      <c r="P109" s="1005"/>
      <c r="Q109" s="1005"/>
      <c r="R109" s="1005"/>
      <c r="S109" s="1004"/>
      <c r="V109" s="1002">
        <v>1</v>
      </c>
      <c r="AC109" s="1002"/>
    </row>
    <row r="110" spans="1:29" customFormat="1" ht="15">
      <c r="A110" s="1505">
        <v>102</v>
      </c>
      <c r="B110" s="1005">
        <v>12</v>
      </c>
      <c r="C110" s="1004" t="s">
        <v>4604</v>
      </c>
      <c r="D110" s="1004"/>
      <c r="E110" s="1004"/>
      <c r="F110" s="1004"/>
      <c r="G110" s="1045" t="s">
        <v>7687</v>
      </c>
      <c r="H110" s="1004"/>
      <c r="I110" s="1092" t="s">
        <v>4598</v>
      </c>
      <c r="J110" s="1004">
        <v>48</v>
      </c>
      <c r="K110" s="1004">
        <v>131</v>
      </c>
      <c r="L110" s="1004">
        <v>10286</v>
      </c>
      <c r="M110" s="1019"/>
      <c r="N110" s="1005" t="s">
        <v>775</v>
      </c>
      <c r="O110" s="1005" t="s">
        <v>775</v>
      </c>
      <c r="P110" s="1005"/>
      <c r="Q110" s="1005"/>
      <c r="R110" s="1005"/>
      <c r="S110" s="1004"/>
      <c r="V110" s="1002">
        <v>1</v>
      </c>
      <c r="AC110" s="1002"/>
    </row>
    <row r="111" spans="1:29" customFormat="1" ht="15">
      <c r="A111" s="1505">
        <v>103</v>
      </c>
      <c r="B111" s="1005">
        <v>14</v>
      </c>
      <c r="C111" s="1004" t="s">
        <v>974</v>
      </c>
      <c r="D111" s="1004"/>
      <c r="E111" s="1004"/>
      <c r="F111" s="1004"/>
      <c r="G111" s="1045" t="s">
        <v>7687</v>
      </c>
      <c r="H111" s="1004"/>
      <c r="I111" s="1092" t="s">
        <v>4598</v>
      </c>
      <c r="J111" s="1004">
        <v>49</v>
      </c>
      <c r="K111" s="1004">
        <v>453</v>
      </c>
      <c r="L111" s="1004">
        <v>16825</v>
      </c>
      <c r="M111" s="1019"/>
      <c r="N111" s="1005" t="s">
        <v>756</v>
      </c>
      <c r="O111" s="1005" t="s">
        <v>756</v>
      </c>
      <c r="P111" s="1005"/>
      <c r="Q111" s="1005"/>
      <c r="R111" s="1005"/>
      <c r="S111" s="1004"/>
      <c r="V111" s="1002">
        <v>1</v>
      </c>
      <c r="AC111" s="1002"/>
    </row>
    <row r="112" spans="1:29" customFormat="1" ht="15">
      <c r="A112" s="1505">
        <v>104</v>
      </c>
      <c r="B112" s="1005">
        <v>18</v>
      </c>
      <c r="C112" s="1004" t="s">
        <v>4610</v>
      </c>
      <c r="D112" s="1004"/>
      <c r="E112" s="1004"/>
      <c r="F112" s="1004"/>
      <c r="G112" s="1045" t="s">
        <v>7687</v>
      </c>
      <c r="H112" s="1004"/>
      <c r="I112" s="1092" t="s">
        <v>4598</v>
      </c>
      <c r="J112" s="1004">
        <v>52</v>
      </c>
      <c r="K112" s="1004">
        <v>534</v>
      </c>
      <c r="L112" s="1004">
        <v>927</v>
      </c>
      <c r="M112" s="1004"/>
      <c r="N112" s="1005" t="s">
        <v>751</v>
      </c>
      <c r="O112" s="1005" t="s">
        <v>751</v>
      </c>
      <c r="P112" s="1005"/>
      <c r="Q112" s="1005"/>
      <c r="R112" s="1005"/>
      <c r="S112" s="1004"/>
      <c r="V112" s="1002">
        <v>1</v>
      </c>
    </row>
    <row r="113" spans="1:29" s="1012" customFormat="1" ht="15">
      <c r="A113" s="1505">
        <v>105</v>
      </c>
      <c r="B113" s="1005">
        <v>19</v>
      </c>
      <c r="C113" s="1004" t="s">
        <v>4611</v>
      </c>
      <c r="D113" s="1004"/>
      <c r="E113" s="1004"/>
      <c r="F113" s="1004"/>
      <c r="G113" s="1045" t="s">
        <v>7687</v>
      </c>
      <c r="H113" s="1004"/>
      <c r="I113" s="1092" t="s">
        <v>4598</v>
      </c>
      <c r="J113" s="1004">
        <v>55</v>
      </c>
      <c r="K113" s="1004">
        <v>809</v>
      </c>
      <c r="L113" s="1004">
        <v>332</v>
      </c>
      <c r="M113" s="1004"/>
      <c r="N113" s="1005" t="s">
        <v>751</v>
      </c>
      <c r="O113" s="1005" t="s">
        <v>751</v>
      </c>
      <c r="P113" s="1005"/>
      <c r="Q113" s="1005"/>
      <c r="R113" s="1005"/>
      <c r="S113" s="1004"/>
      <c r="T113"/>
      <c r="U113"/>
      <c r="V113" s="1002">
        <v>1</v>
      </c>
      <c r="W113"/>
      <c r="X113"/>
      <c r="Y113"/>
      <c r="Z113"/>
      <c r="AA113"/>
      <c r="AB113"/>
      <c r="AC113"/>
    </row>
    <row r="114" spans="1:29" s="1012" customFormat="1" ht="75">
      <c r="A114" s="1505">
        <v>106</v>
      </c>
      <c r="B114" s="1005">
        <v>15</v>
      </c>
      <c r="C114" s="1004" t="s">
        <v>4606</v>
      </c>
      <c r="D114" s="1004"/>
      <c r="E114" s="1004"/>
      <c r="F114" s="1004"/>
      <c r="G114" s="1045" t="s">
        <v>7687</v>
      </c>
      <c r="H114" s="1004"/>
      <c r="I114" s="1092" t="s">
        <v>4598</v>
      </c>
      <c r="J114" s="1004">
        <v>64</v>
      </c>
      <c r="K114" s="1006" t="s">
        <v>4607</v>
      </c>
      <c r="L114" s="1006">
        <v>80</v>
      </c>
      <c r="M114" s="1004"/>
      <c r="N114" s="1005" t="s">
        <v>751</v>
      </c>
      <c r="O114" s="1005" t="s">
        <v>751</v>
      </c>
      <c r="P114" s="1005"/>
      <c r="Q114" s="1005"/>
      <c r="R114" s="1005"/>
      <c r="S114" s="1004"/>
      <c r="T114"/>
      <c r="U114"/>
      <c r="V114" s="1002">
        <v>1</v>
      </c>
      <c r="W114"/>
      <c r="X114"/>
      <c r="Y114"/>
      <c r="Z114"/>
      <c r="AA114"/>
      <c r="AB114"/>
      <c r="AC114"/>
    </row>
    <row r="115" spans="1:29" s="1012" customFormat="1" ht="15">
      <c r="A115" s="1505">
        <v>107</v>
      </c>
      <c r="B115" s="1005">
        <v>20</v>
      </c>
      <c r="C115" s="1004" t="s">
        <v>4612</v>
      </c>
      <c r="D115" s="1004"/>
      <c r="E115" s="1004"/>
      <c r="F115" s="1004"/>
      <c r="G115" s="1045" t="s">
        <v>7687</v>
      </c>
      <c r="H115" s="1004"/>
      <c r="I115" s="1092" t="s">
        <v>4598</v>
      </c>
      <c r="J115" s="1004">
        <v>87</v>
      </c>
      <c r="K115" s="1004">
        <v>163</v>
      </c>
      <c r="L115" s="1004">
        <v>1234</v>
      </c>
      <c r="M115" s="1004"/>
      <c r="N115" s="1005" t="s">
        <v>751</v>
      </c>
      <c r="O115" s="1005" t="s">
        <v>751</v>
      </c>
      <c r="P115" s="1005"/>
      <c r="Q115" s="1005"/>
      <c r="R115" s="1005"/>
      <c r="S115" s="1004"/>
      <c r="T115"/>
      <c r="U115"/>
      <c r="V115" s="1002">
        <v>1</v>
      </c>
      <c r="W115"/>
      <c r="X115"/>
      <c r="Y115"/>
      <c r="Z115"/>
      <c r="AA115"/>
      <c r="AB115"/>
      <c r="AC115"/>
    </row>
    <row r="116" spans="1:29" s="1012" customFormat="1" ht="15">
      <c r="A116" s="1505">
        <v>108</v>
      </c>
      <c r="B116" s="1005">
        <v>13</v>
      </c>
      <c r="C116" s="1004" t="s">
        <v>4605</v>
      </c>
      <c r="D116" s="1004"/>
      <c r="E116" s="1004"/>
      <c r="F116" s="1004"/>
      <c r="G116" s="1045" t="s">
        <v>7687</v>
      </c>
      <c r="H116" s="1004"/>
      <c r="I116" s="1092" t="s">
        <v>4598</v>
      </c>
      <c r="J116" s="1004"/>
      <c r="K116" s="1004"/>
      <c r="L116" s="1004"/>
      <c r="M116" s="1019"/>
      <c r="N116" s="1005" t="s">
        <v>3945</v>
      </c>
      <c r="O116" s="1005" t="s">
        <v>3945</v>
      </c>
      <c r="P116" s="1005"/>
      <c r="Q116" s="1005"/>
      <c r="R116" s="1005"/>
      <c r="S116" s="1004"/>
      <c r="T116"/>
      <c r="U116"/>
      <c r="V116" s="1002">
        <v>1</v>
      </c>
      <c r="W116"/>
      <c r="X116"/>
      <c r="Y116"/>
      <c r="Z116"/>
      <c r="AA116"/>
      <c r="AB116"/>
      <c r="AC116"/>
    </row>
    <row r="117" spans="1:29" s="1012" customFormat="1" ht="15">
      <c r="A117" s="1505">
        <v>109</v>
      </c>
      <c r="B117" s="1005">
        <v>18</v>
      </c>
      <c r="C117" s="1004" t="s">
        <v>4633</v>
      </c>
      <c r="D117" s="1004"/>
      <c r="E117" s="1004"/>
      <c r="F117" s="1004"/>
      <c r="G117" s="1045" t="s">
        <v>7687</v>
      </c>
      <c r="H117" s="1004"/>
      <c r="I117" s="1004" t="s">
        <v>4617</v>
      </c>
      <c r="J117" s="1007">
        <v>3</v>
      </c>
      <c r="K117" s="1007">
        <v>102</v>
      </c>
      <c r="L117" s="1004">
        <v>1010</v>
      </c>
      <c r="M117" s="1004"/>
      <c r="N117" s="1005" t="s">
        <v>848</v>
      </c>
      <c r="O117" s="1005" t="s">
        <v>848</v>
      </c>
      <c r="P117" s="1005"/>
      <c r="Q117" s="1005"/>
      <c r="R117" s="1005"/>
      <c r="S117" s="1004"/>
      <c r="T117"/>
      <c r="U117"/>
      <c r="V117" s="1002">
        <v>1</v>
      </c>
      <c r="W117"/>
      <c r="X117"/>
      <c r="Y117"/>
      <c r="Z117"/>
      <c r="AA117"/>
      <c r="AB117"/>
      <c r="AC117"/>
    </row>
    <row r="118" spans="1:29" s="1012" customFormat="1" ht="15">
      <c r="A118" s="1505">
        <v>110</v>
      </c>
      <c r="B118" s="1005">
        <v>20</v>
      </c>
      <c r="C118" s="1004" t="s">
        <v>4636</v>
      </c>
      <c r="D118" s="1004"/>
      <c r="E118" s="1004"/>
      <c r="F118" s="1004"/>
      <c r="G118" s="1045" t="s">
        <v>7687</v>
      </c>
      <c r="H118" s="1004"/>
      <c r="I118" s="1004" t="s">
        <v>4617</v>
      </c>
      <c r="J118" s="1007">
        <v>4</v>
      </c>
      <c r="K118" s="1007">
        <v>76</v>
      </c>
      <c r="L118" s="1004">
        <v>3092</v>
      </c>
      <c r="M118" s="1004"/>
      <c r="N118" s="1005" t="s">
        <v>775</v>
      </c>
      <c r="O118" s="1005" t="s">
        <v>775</v>
      </c>
      <c r="P118" s="1005"/>
      <c r="Q118" s="1005"/>
      <c r="R118" s="1005"/>
      <c r="S118" s="1004"/>
      <c r="T118"/>
      <c r="U118"/>
      <c r="V118" s="1002">
        <v>1</v>
      </c>
      <c r="W118"/>
      <c r="X118"/>
      <c r="Y118"/>
      <c r="Z118"/>
      <c r="AA118"/>
      <c r="AB118"/>
      <c r="AC118"/>
    </row>
    <row r="119" spans="1:29" s="1012" customFormat="1" ht="15">
      <c r="A119" s="1505">
        <v>111</v>
      </c>
      <c r="B119" s="1005">
        <v>19</v>
      </c>
      <c r="C119" s="1004" t="s">
        <v>4634</v>
      </c>
      <c r="D119" s="1004"/>
      <c r="E119" s="1004"/>
      <c r="F119" s="1004"/>
      <c r="G119" s="1045" t="s">
        <v>7687</v>
      </c>
      <c r="H119" s="1004"/>
      <c r="I119" s="1004" t="s">
        <v>4617</v>
      </c>
      <c r="J119" s="1007">
        <v>4</v>
      </c>
      <c r="K119" s="1007" t="s">
        <v>4635</v>
      </c>
      <c r="L119" s="1004">
        <v>5422</v>
      </c>
      <c r="M119" s="1004"/>
      <c r="N119" s="1005" t="s">
        <v>751</v>
      </c>
      <c r="O119" s="1005" t="s">
        <v>751</v>
      </c>
      <c r="P119" s="1005"/>
      <c r="Q119" s="1005"/>
      <c r="R119" s="1005"/>
      <c r="S119" s="1004"/>
      <c r="T119"/>
      <c r="U119"/>
      <c r="V119" s="1002">
        <v>1</v>
      </c>
      <c r="W119"/>
      <c r="X119"/>
      <c r="Y119"/>
      <c r="Z119"/>
      <c r="AA119"/>
      <c r="AB119"/>
      <c r="AC119"/>
    </row>
    <row r="120" spans="1:29" s="1012" customFormat="1" ht="15">
      <c r="A120" s="1505">
        <v>112</v>
      </c>
      <c r="B120" s="1005">
        <v>21</v>
      </c>
      <c r="C120" s="1004" t="s">
        <v>4637</v>
      </c>
      <c r="D120" s="1004"/>
      <c r="E120" s="1004"/>
      <c r="F120" s="1004"/>
      <c r="G120" s="1045" t="s">
        <v>7687</v>
      </c>
      <c r="H120" s="1004"/>
      <c r="I120" s="1004" t="s">
        <v>4617</v>
      </c>
      <c r="J120" s="1007">
        <v>4</v>
      </c>
      <c r="K120" s="1007">
        <v>16</v>
      </c>
      <c r="L120" s="1004">
        <v>7362</v>
      </c>
      <c r="M120" s="1004"/>
      <c r="N120" s="1005" t="s">
        <v>1313</v>
      </c>
      <c r="O120" s="1005" t="s">
        <v>1313</v>
      </c>
      <c r="P120" s="1005"/>
      <c r="Q120" s="1005"/>
      <c r="R120" s="1005"/>
      <c r="S120" s="1004"/>
      <c r="T120"/>
      <c r="U120"/>
      <c r="V120" s="1002">
        <v>1</v>
      </c>
      <c r="W120"/>
      <c r="X120"/>
      <c r="Y120"/>
      <c r="Z120"/>
      <c r="AA120"/>
      <c r="AB120"/>
      <c r="AC120"/>
    </row>
    <row r="121" spans="1:29" s="1011" customFormat="1" ht="15">
      <c r="A121" s="1505">
        <v>113</v>
      </c>
      <c r="B121" s="1005">
        <v>16</v>
      </c>
      <c r="C121" s="1004" t="s">
        <v>4630</v>
      </c>
      <c r="D121" s="1004"/>
      <c r="E121" s="1004"/>
      <c r="F121" s="1004"/>
      <c r="G121" s="1045" t="s">
        <v>7687</v>
      </c>
      <c r="H121" s="1004"/>
      <c r="I121" s="1004" t="s">
        <v>4617</v>
      </c>
      <c r="J121" s="1007">
        <v>8</v>
      </c>
      <c r="K121" s="1007">
        <v>76</v>
      </c>
      <c r="L121" s="1004">
        <v>6484</v>
      </c>
      <c r="M121" s="1004"/>
      <c r="N121" s="1005" t="s">
        <v>775</v>
      </c>
      <c r="O121" s="1005" t="s">
        <v>775</v>
      </c>
      <c r="P121" s="1005"/>
      <c r="Q121" s="1005"/>
      <c r="R121" s="1005"/>
      <c r="S121" s="1004"/>
      <c r="T121"/>
      <c r="U121"/>
      <c r="V121" s="1002">
        <v>1</v>
      </c>
      <c r="W121"/>
      <c r="X121"/>
      <c r="Y121"/>
      <c r="Z121"/>
      <c r="AA121"/>
      <c r="AB121"/>
      <c r="AC121"/>
    </row>
    <row r="122" spans="1:29" s="1011" customFormat="1" ht="15">
      <c r="A122" s="1505">
        <v>114</v>
      </c>
      <c r="B122" s="1005">
        <v>17</v>
      </c>
      <c r="C122" s="1004" t="s">
        <v>4631</v>
      </c>
      <c r="D122" s="1004"/>
      <c r="E122" s="1004"/>
      <c r="F122" s="1004"/>
      <c r="G122" s="1045" t="s">
        <v>7687</v>
      </c>
      <c r="H122" s="1004"/>
      <c r="I122" s="1004" t="s">
        <v>4617</v>
      </c>
      <c r="J122" s="1007">
        <v>15</v>
      </c>
      <c r="K122" s="1007" t="s">
        <v>4632</v>
      </c>
      <c r="L122" s="1004">
        <v>2717</v>
      </c>
      <c r="M122" s="1004"/>
      <c r="N122" s="1005" t="s">
        <v>3928</v>
      </c>
      <c r="O122" s="1005" t="s">
        <v>3928</v>
      </c>
      <c r="P122" s="1005"/>
      <c r="Q122" s="1005"/>
      <c r="R122" s="1005"/>
      <c r="S122" s="1004"/>
      <c r="T122"/>
      <c r="U122"/>
      <c r="V122" s="1002">
        <v>1</v>
      </c>
      <c r="W122"/>
      <c r="X122"/>
      <c r="Y122"/>
      <c r="Z122"/>
      <c r="AA122"/>
      <c r="AB122"/>
      <c r="AC122"/>
    </row>
    <row r="123" spans="1:29" s="1011" customFormat="1" ht="15">
      <c r="A123" s="1505">
        <v>115</v>
      </c>
      <c r="B123" s="1005">
        <v>9</v>
      </c>
      <c r="C123" s="1004" t="s">
        <v>2156</v>
      </c>
      <c r="D123" s="1004"/>
      <c r="E123" s="1004"/>
      <c r="F123" s="1004"/>
      <c r="G123" s="1045" t="s">
        <v>7687</v>
      </c>
      <c r="H123" s="1004"/>
      <c r="I123" s="1004" t="s">
        <v>4617</v>
      </c>
      <c r="J123" s="1007">
        <v>18</v>
      </c>
      <c r="K123" s="1007">
        <v>672</v>
      </c>
      <c r="L123" s="1004">
        <v>325</v>
      </c>
      <c r="M123" s="1004"/>
      <c r="N123" s="1005" t="s">
        <v>988</v>
      </c>
      <c r="O123" s="1005" t="s">
        <v>988</v>
      </c>
      <c r="P123" s="1005"/>
      <c r="Q123" s="1005"/>
      <c r="R123" s="1005"/>
      <c r="S123" s="1004"/>
      <c r="T123"/>
      <c r="U123"/>
      <c r="V123" s="1002">
        <v>1</v>
      </c>
      <c r="W123"/>
      <c r="X123"/>
      <c r="Y123"/>
      <c r="Z123"/>
      <c r="AA123"/>
      <c r="AB123"/>
      <c r="AC123"/>
    </row>
    <row r="124" spans="1:29" s="1011" customFormat="1" ht="15">
      <c r="A124" s="1505">
        <v>116</v>
      </c>
      <c r="B124" s="1005">
        <v>8</v>
      </c>
      <c r="C124" s="1004" t="s">
        <v>4623</v>
      </c>
      <c r="D124" s="1004"/>
      <c r="E124" s="1004"/>
      <c r="F124" s="1004"/>
      <c r="G124" s="1045" t="s">
        <v>7687</v>
      </c>
      <c r="H124" s="1004"/>
      <c r="I124" s="1004" t="s">
        <v>4617</v>
      </c>
      <c r="J124" s="1103">
        <v>18</v>
      </c>
      <c r="K124" s="1007">
        <v>56</v>
      </c>
      <c r="L124" s="1004">
        <v>3586</v>
      </c>
      <c r="M124" s="1004"/>
      <c r="N124" s="1005" t="s">
        <v>751</v>
      </c>
      <c r="O124" s="1005" t="s">
        <v>751</v>
      </c>
      <c r="P124" s="1005"/>
      <c r="Q124" s="1005"/>
      <c r="R124" s="1005"/>
      <c r="S124" s="1004"/>
      <c r="T124"/>
      <c r="U124"/>
      <c r="V124" s="1002">
        <v>1</v>
      </c>
      <c r="W124"/>
      <c r="X124"/>
      <c r="Y124"/>
      <c r="Z124"/>
      <c r="AA124"/>
      <c r="AB124"/>
      <c r="AC124"/>
    </row>
    <row r="125" spans="1:29" s="1011" customFormat="1" ht="15">
      <c r="A125" s="1505">
        <v>117</v>
      </c>
      <c r="B125" s="1005">
        <v>10</v>
      </c>
      <c r="C125" s="1004" t="s">
        <v>4624</v>
      </c>
      <c r="D125" s="1004"/>
      <c r="E125" s="1004"/>
      <c r="F125" s="1004"/>
      <c r="G125" s="1045" t="s">
        <v>7687</v>
      </c>
      <c r="H125" s="1004"/>
      <c r="I125" s="1004" t="s">
        <v>4617</v>
      </c>
      <c r="J125" s="1007">
        <v>18</v>
      </c>
      <c r="K125" s="1007">
        <v>54</v>
      </c>
      <c r="L125" s="1004">
        <v>4498</v>
      </c>
      <c r="M125" s="1004"/>
      <c r="N125" s="1005" t="s">
        <v>754</v>
      </c>
      <c r="O125" s="1005" t="s">
        <v>754</v>
      </c>
      <c r="P125" s="1005"/>
      <c r="Q125" s="1005"/>
      <c r="R125" s="1005"/>
      <c r="S125" s="1004"/>
      <c r="T125"/>
      <c r="U125"/>
      <c r="V125" s="1002">
        <v>1</v>
      </c>
      <c r="W125"/>
      <c r="X125"/>
      <c r="Y125"/>
      <c r="Z125"/>
      <c r="AA125"/>
      <c r="AB125"/>
      <c r="AC125"/>
    </row>
    <row r="126" spans="1:29" s="1011" customFormat="1" ht="15">
      <c r="A126" s="1505">
        <v>118</v>
      </c>
      <c r="B126" s="1005">
        <v>11</v>
      </c>
      <c r="C126" s="1004" t="s">
        <v>4625</v>
      </c>
      <c r="D126" s="1004"/>
      <c r="E126" s="1004"/>
      <c r="F126" s="1004"/>
      <c r="G126" s="1045" t="s">
        <v>7687</v>
      </c>
      <c r="H126" s="1004"/>
      <c r="I126" s="1004" t="s">
        <v>4617</v>
      </c>
      <c r="J126" s="1007">
        <v>18</v>
      </c>
      <c r="K126" s="1007">
        <v>55</v>
      </c>
      <c r="L126" s="1004">
        <v>7565</v>
      </c>
      <c r="M126" s="1004"/>
      <c r="N126" s="1005" t="s">
        <v>775</v>
      </c>
      <c r="O126" s="1005" t="s">
        <v>775</v>
      </c>
      <c r="P126" s="1005"/>
      <c r="Q126" s="1005"/>
      <c r="R126" s="1005"/>
      <c r="S126" s="1004"/>
      <c r="T126"/>
      <c r="U126"/>
      <c r="V126" s="1002">
        <v>1</v>
      </c>
      <c r="W126"/>
      <c r="X126"/>
      <c r="Y126"/>
      <c r="Z126"/>
      <c r="AA126"/>
      <c r="AB126"/>
      <c r="AC126"/>
    </row>
    <row r="127" spans="1:29" s="1011" customFormat="1" ht="15">
      <c r="A127" s="1505">
        <v>119</v>
      </c>
      <c r="B127" s="1005">
        <v>7</v>
      </c>
      <c r="C127" s="1004" t="s">
        <v>974</v>
      </c>
      <c r="D127" s="1004"/>
      <c r="E127" s="1004"/>
      <c r="F127" s="1004"/>
      <c r="G127" s="1045" t="s">
        <v>7687</v>
      </c>
      <c r="H127" s="1004"/>
      <c r="I127" s="1004" t="s">
        <v>4617</v>
      </c>
      <c r="J127" s="1007">
        <v>18</v>
      </c>
      <c r="K127" s="1007">
        <v>58</v>
      </c>
      <c r="L127" s="1004">
        <v>10637</v>
      </c>
      <c r="M127" s="1004"/>
      <c r="N127" s="1005" t="s">
        <v>756</v>
      </c>
      <c r="O127" s="1005" t="s">
        <v>756</v>
      </c>
      <c r="P127" s="1005"/>
      <c r="Q127" s="1005"/>
      <c r="R127" s="1005"/>
      <c r="S127" s="1004"/>
      <c r="T127"/>
      <c r="U127"/>
      <c r="V127" s="1002">
        <v>1</v>
      </c>
      <c r="W127"/>
      <c r="X127"/>
      <c r="Y127"/>
      <c r="Z127"/>
      <c r="AA127"/>
      <c r="AB127"/>
      <c r="AC127"/>
    </row>
    <row r="128" spans="1:29" s="1002" customFormat="1" ht="15">
      <c r="A128" s="1505">
        <v>120</v>
      </c>
      <c r="B128" s="1005">
        <v>13</v>
      </c>
      <c r="C128" s="1004" t="s">
        <v>4627</v>
      </c>
      <c r="D128" s="1004"/>
      <c r="E128" s="1004"/>
      <c r="F128" s="1004"/>
      <c r="G128" s="1045" t="s">
        <v>7687</v>
      </c>
      <c r="H128" s="1004"/>
      <c r="I128" s="1004" t="s">
        <v>4617</v>
      </c>
      <c r="J128" s="1007">
        <v>18</v>
      </c>
      <c r="K128" s="1007">
        <v>303</v>
      </c>
      <c r="L128" s="1004">
        <v>12176</v>
      </c>
      <c r="M128" s="1004"/>
      <c r="N128" s="1005" t="s">
        <v>775</v>
      </c>
      <c r="O128" s="1005" t="s">
        <v>775</v>
      </c>
      <c r="P128" s="1005"/>
      <c r="Q128" s="1005"/>
      <c r="R128" s="1005"/>
      <c r="S128" s="1004"/>
      <c r="T128"/>
      <c r="U128"/>
      <c r="V128" s="1002">
        <v>1</v>
      </c>
      <c r="W128"/>
      <c r="X128"/>
      <c r="Y128"/>
      <c r="Z128"/>
      <c r="AA128"/>
      <c r="AB128"/>
      <c r="AC128"/>
    </row>
    <row r="129" spans="1:29" s="1002" customFormat="1" ht="15">
      <c r="A129" s="1505">
        <v>121</v>
      </c>
      <c r="B129" s="1005">
        <v>12</v>
      </c>
      <c r="C129" s="1004" t="s">
        <v>4626</v>
      </c>
      <c r="D129" s="1004"/>
      <c r="E129" s="1004"/>
      <c r="F129" s="1004"/>
      <c r="G129" s="1045" t="s">
        <v>7687</v>
      </c>
      <c r="H129" s="1004"/>
      <c r="I129" s="1004" t="s">
        <v>4617</v>
      </c>
      <c r="J129" s="1007">
        <v>18</v>
      </c>
      <c r="K129" s="1007">
        <v>303</v>
      </c>
      <c r="L129" s="1004">
        <v>12299</v>
      </c>
      <c r="M129" s="1004"/>
      <c r="N129" s="1005" t="s">
        <v>979</v>
      </c>
      <c r="O129" s="1005" t="s">
        <v>979</v>
      </c>
      <c r="P129" s="1005"/>
      <c r="Q129" s="1005"/>
      <c r="R129" s="1005"/>
      <c r="S129" s="1004"/>
      <c r="T129"/>
      <c r="U129"/>
      <c r="V129" s="1002">
        <v>1</v>
      </c>
      <c r="W129"/>
      <c r="X129"/>
      <c r="Y129"/>
      <c r="Z129"/>
      <c r="AA129"/>
      <c r="AB129"/>
      <c r="AC129"/>
    </row>
    <row r="130" spans="1:29" s="1002" customFormat="1" ht="15">
      <c r="A130" s="1505">
        <v>122</v>
      </c>
      <c r="B130" s="1005">
        <v>14</v>
      </c>
      <c r="C130" s="1004" t="s">
        <v>4628</v>
      </c>
      <c r="D130" s="1004"/>
      <c r="E130" s="1004"/>
      <c r="F130" s="1004"/>
      <c r="G130" s="1045" t="s">
        <v>7687</v>
      </c>
      <c r="H130" s="1004"/>
      <c r="I130" s="1004" t="s">
        <v>4617</v>
      </c>
      <c r="J130" s="1007">
        <v>19</v>
      </c>
      <c r="K130" s="1007">
        <v>67</v>
      </c>
      <c r="L130" s="1004">
        <v>1302</v>
      </c>
      <c r="M130" s="1004"/>
      <c r="N130" s="1005" t="s">
        <v>3928</v>
      </c>
      <c r="O130" s="1005" t="s">
        <v>3928</v>
      </c>
      <c r="P130" s="1005"/>
      <c r="Q130" s="1005"/>
      <c r="R130" s="1005"/>
      <c r="S130" s="1004"/>
      <c r="T130"/>
      <c r="U130"/>
      <c r="V130" s="1002">
        <v>1</v>
      </c>
      <c r="W130"/>
      <c r="X130"/>
      <c r="Y130"/>
      <c r="Z130"/>
      <c r="AA130"/>
      <c r="AB130"/>
      <c r="AC130"/>
    </row>
    <row r="131" spans="1:29" s="1002" customFormat="1" ht="15">
      <c r="A131" s="1505">
        <v>123</v>
      </c>
      <c r="B131" s="1005">
        <v>5</v>
      </c>
      <c r="C131" s="1004" t="s">
        <v>4622</v>
      </c>
      <c r="D131" s="1004"/>
      <c r="E131" s="1004"/>
      <c r="F131" s="1004"/>
      <c r="G131" s="1045" t="s">
        <v>7687</v>
      </c>
      <c r="H131" s="1004"/>
      <c r="I131" s="1004" t="s">
        <v>4617</v>
      </c>
      <c r="J131" s="1007">
        <v>24</v>
      </c>
      <c r="K131" s="1007">
        <v>492</v>
      </c>
      <c r="L131" s="1004">
        <v>201</v>
      </c>
      <c r="M131" s="1004"/>
      <c r="N131" s="1005" t="s">
        <v>3928</v>
      </c>
      <c r="O131" s="1005" t="s">
        <v>3928</v>
      </c>
      <c r="P131" s="1005"/>
      <c r="Q131" s="1005"/>
      <c r="R131" s="1005"/>
      <c r="S131" s="1004"/>
      <c r="T131"/>
      <c r="U131"/>
      <c r="V131" s="1002">
        <v>1</v>
      </c>
      <c r="W131"/>
      <c r="X131"/>
      <c r="Y131"/>
      <c r="Z131"/>
      <c r="AA131"/>
      <c r="AB131"/>
      <c r="AC131"/>
    </row>
    <row r="132" spans="1:29" s="1002" customFormat="1" ht="15">
      <c r="A132" s="1505">
        <v>124</v>
      </c>
      <c r="B132" s="1005">
        <v>6</v>
      </c>
      <c r="C132" s="1004" t="s">
        <v>4622</v>
      </c>
      <c r="D132" s="1004"/>
      <c r="E132" s="1004"/>
      <c r="F132" s="1004"/>
      <c r="G132" s="1045" t="s">
        <v>7687</v>
      </c>
      <c r="H132" s="1004"/>
      <c r="I132" s="1004" t="s">
        <v>4617</v>
      </c>
      <c r="J132" s="1007">
        <v>24</v>
      </c>
      <c r="K132" s="1007">
        <v>368</v>
      </c>
      <c r="L132" s="1004">
        <v>1740</v>
      </c>
      <c r="M132" s="1004"/>
      <c r="N132" s="1005" t="s">
        <v>751</v>
      </c>
      <c r="O132" s="1005" t="s">
        <v>751</v>
      </c>
      <c r="P132" s="1005"/>
      <c r="Q132" s="1005"/>
      <c r="R132" s="1005"/>
      <c r="S132" s="1004"/>
      <c r="T132"/>
      <c r="U132"/>
      <c r="V132" s="1002">
        <v>1</v>
      </c>
      <c r="W132"/>
      <c r="X132"/>
      <c r="Y132"/>
      <c r="Z132"/>
      <c r="AA132"/>
      <c r="AB132"/>
      <c r="AC132"/>
    </row>
    <row r="133" spans="1:29" s="1002" customFormat="1" ht="15">
      <c r="A133" s="1505">
        <v>125</v>
      </c>
      <c r="B133" s="1005">
        <v>4</v>
      </c>
      <c r="C133" s="1004" t="s">
        <v>4621</v>
      </c>
      <c r="D133" s="1004"/>
      <c r="E133" s="1004"/>
      <c r="F133" s="1004"/>
      <c r="G133" s="1045" t="s">
        <v>7687</v>
      </c>
      <c r="H133" s="1004"/>
      <c r="I133" s="1004" t="s">
        <v>4617</v>
      </c>
      <c r="J133" s="1007">
        <v>24</v>
      </c>
      <c r="K133" s="1007">
        <v>48</v>
      </c>
      <c r="L133" s="1004">
        <v>2935</v>
      </c>
      <c r="M133" s="1004"/>
      <c r="N133" s="1005" t="s">
        <v>840</v>
      </c>
      <c r="O133" s="1005" t="s">
        <v>840</v>
      </c>
      <c r="P133" s="1005"/>
      <c r="Q133" s="1005"/>
      <c r="R133" s="1005"/>
      <c r="S133" s="1004"/>
      <c r="T133"/>
      <c r="U133"/>
      <c r="V133" s="1002">
        <v>1</v>
      </c>
      <c r="W133"/>
      <c r="X133"/>
      <c r="Y133"/>
      <c r="Z133"/>
      <c r="AA133"/>
      <c r="AB133"/>
      <c r="AC133"/>
    </row>
    <row r="134" spans="1:29" s="1002" customFormat="1" ht="15">
      <c r="A134" s="1505">
        <v>126</v>
      </c>
      <c r="B134" s="1005">
        <v>3</v>
      </c>
      <c r="C134" s="1004" t="s">
        <v>4620</v>
      </c>
      <c r="D134" s="1004"/>
      <c r="E134" s="1004"/>
      <c r="F134" s="1004"/>
      <c r="G134" s="1045" t="s">
        <v>7687</v>
      </c>
      <c r="H134" s="1004"/>
      <c r="I134" s="1004" t="s">
        <v>4617</v>
      </c>
      <c r="J134" s="1007">
        <v>26</v>
      </c>
      <c r="K134" s="1007">
        <v>24</v>
      </c>
      <c r="L134" s="1004">
        <v>2811</v>
      </c>
      <c r="M134" s="1004"/>
      <c r="N134" s="1005" t="s">
        <v>775</v>
      </c>
      <c r="O134" s="1005" t="s">
        <v>775</v>
      </c>
      <c r="P134" s="1005"/>
      <c r="Q134" s="1005"/>
      <c r="R134" s="1005"/>
      <c r="S134" s="1004"/>
      <c r="T134"/>
      <c r="U134"/>
      <c r="V134" s="1002">
        <v>1</v>
      </c>
      <c r="W134"/>
      <c r="X134"/>
      <c r="Y134"/>
      <c r="Z134"/>
      <c r="AA134"/>
      <c r="AB134"/>
      <c r="AC134"/>
    </row>
    <row r="135" spans="1:29" s="1002" customFormat="1" ht="15">
      <c r="A135" s="1505">
        <v>127</v>
      </c>
      <c r="B135" s="1005">
        <v>1</v>
      </c>
      <c r="C135" s="1004" t="s">
        <v>4616</v>
      </c>
      <c r="D135" s="1004"/>
      <c r="E135" s="1004"/>
      <c r="F135" s="1004"/>
      <c r="G135" s="1045" t="s">
        <v>7687</v>
      </c>
      <c r="H135" s="1004"/>
      <c r="I135" s="1004" t="s">
        <v>4617</v>
      </c>
      <c r="J135" s="1007">
        <v>28</v>
      </c>
      <c r="K135" s="1007">
        <v>119</v>
      </c>
      <c r="L135" s="1004">
        <v>972</v>
      </c>
      <c r="M135" s="1004"/>
      <c r="N135" s="1005" t="s">
        <v>775</v>
      </c>
      <c r="O135" s="1005" t="s">
        <v>775</v>
      </c>
      <c r="P135" s="1005"/>
      <c r="Q135" s="1005"/>
      <c r="R135" s="1005"/>
      <c r="S135" s="1004"/>
      <c r="T135"/>
      <c r="U135"/>
      <c r="V135" s="1002">
        <v>1</v>
      </c>
      <c r="W135"/>
      <c r="X135"/>
      <c r="Y135"/>
      <c r="Z135"/>
      <c r="AA135"/>
      <c r="AB135"/>
      <c r="AC135"/>
    </row>
    <row r="136" spans="1:29" s="1002" customFormat="1" ht="15">
      <c r="A136" s="1505">
        <v>128</v>
      </c>
      <c r="B136" s="1005">
        <v>2</v>
      </c>
      <c r="C136" s="1004" t="s">
        <v>4618</v>
      </c>
      <c r="D136" s="1004"/>
      <c r="E136" s="1004"/>
      <c r="F136" s="1004"/>
      <c r="G136" s="1045" t="s">
        <v>7687</v>
      </c>
      <c r="H136" s="1004"/>
      <c r="I136" s="1004" t="s">
        <v>4617</v>
      </c>
      <c r="J136" s="1007">
        <v>28</v>
      </c>
      <c r="K136" s="1007">
        <v>26</v>
      </c>
      <c r="L136" s="1004">
        <v>1220</v>
      </c>
      <c r="M136" s="1004"/>
      <c r="N136" s="1005" t="s">
        <v>4619</v>
      </c>
      <c r="O136" s="1005" t="s">
        <v>4619</v>
      </c>
      <c r="P136" s="1005"/>
      <c r="Q136" s="1005"/>
      <c r="R136" s="1005"/>
      <c r="S136" s="1004"/>
      <c r="T136"/>
      <c r="U136"/>
      <c r="V136" s="1002">
        <v>1</v>
      </c>
      <c r="W136"/>
      <c r="X136"/>
      <c r="Y136"/>
      <c r="Z136"/>
      <c r="AA136"/>
      <c r="AB136"/>
      <c r="AC136"/>
    </row>
    <row r="137" spans="1:29" s="1002" customFormat="1" ht="15">
      <c r="A137" s="1505">
        <v>129</v>
      </c>
      <c r="B137" s="1005">
        <v>15</v>
      </c>
      <c r="C137" s="1004" t="s">
        <v>3314</v>
      </c>
      <c r="D137" s="1004"/>
      <c r="E137" s="1004"/>
      <c r="F137" s="1004"/>
      <c r="G137" s="1045" t="s">
        <v>7687</v>
      </c>
      <c r="H137" s="1004"/>
      <c r="I137" s="1004" t="s">
        <v>4617</v>
      </c>
      <c r="J137" s="1007" t="s">
        <v>4629</v>
      </c>
      <c r="K137" s="1007">
        <v>245</v>
      </c>
      <c r="L137" s="1004">
        <v>6941</v>
      </c>
      <c r="M137" s="1004"/>
      <c r="N137" s="1005" t="s">
        <v>3941</v>
      </c>
      <c r="O137" s="1005" t="s">
        <v>3941</v>
      </c>
      <c r="P137" s="1005"/>
      <c r="Q137" s="1005"/>
      <c r="R137" s="1005"/>
      <c r="S137" s="1004"/>
      <c r="T137"/>
      <c r="U137"/>
      <c r="V137" s="1002">
        <v>1</v>
      </c>
      <c r="W137"/>
      <c r="X137"/>
      <c r="Y137"/>
      <c r="Z137"/>
      <c r="AA137"/>
      <c r="AB137"/>
      <c r="AC137"/>
    </row>
    <row r="138" spans="1:29" s="1002" customFormat="1" ht="15">
      <c r="A138" s="1505">
        <v>130</v>
      </c>
      <c r="B138" s="1005">
        <v>2</v>
      </c>
      <c r="C138" s="1006" t="s">
        <v>1407</v>
      </c>
      <c r="D138" s="1006"/>
      <c r="E138" s="1006"/>
      <c r="F138" s="1006"/>
      <c r="G138" s="1045" t="s">
        <v>7687</v>
      </c>
      <c r="H138" s="1006"/>
      <c r="I138" s="1090" t="s">
        <v>4639</v>
      </c>
      <c r="J138" s="1021">
        <v>7</v>
      </c>
      <c r="K138" s="1021">
        <v>96</v>
      </c>
      <c r="L138" s="1004">
        <v>3463</v>
      </c>
      <c r="M138" s="1004"/>
      <c r="N138" s="1005" t="s">
        <v>751</v>
      </c>
      <c r="O138" s="1005" t="s">
        <v>751</v>
      </c>
      <c r="P138" s="1005"/>
      <c r="Q138" s="1005"/>
      <c r="R138" s="1005"/>
      <c r="S138" s="1004"/>
      <c r="T138"/>
      <c r="U138"/>
      <c r="V138" s="1002">
        <v>1</v>
      </c>
      <c r="W138"/>
      <c r="X138"/>
      <c r="Y138"/>
      <c r="Z138"/>
      <c r="AA138"/>
      <c r="AB138"/>
      <c r="AC138"/>
    </row>
    <row r="139" spans="1:29" s="1002" customFormat="1" ht="15">
      <c r="A139" s="1505">
        <v>131</v>
      </c>
      <c r="B139" s="1005">
        <v>1</v>
      </c>
      <c r="C139" s="1006" t="s">
        <v>4638</v>
      </c>
      <c r="D139" s="1006"/>
      <c r="E139" s="1006"/>
      <c r="F139" s="1006"/>
      <c r="G139" s="1045" t="s">
        <v>7687</v>
      </c>
      <c r="H139" s="1006"/>
      <c r="I139" s="1090" t="s">
        <v>4639</v>
      </c>
      <c r="J139" s="1021">
        <v>8</v>
      </c>
      <c r="K139" s="1021" t="s">
        <v>4640</v>
      </c>
      <c r="L139" s="1004">
        <v>9600</v>
      </c>
      <c r="M139" s="1004"/>
      <c r="N139" s="1005" t="s">
        <v>775</v>
      </c>
      <c r="O139" s="1005" t="s">
        <v>775</v>
      </c>
      <c r="P139" s="1005"/>
      <c r="Q139" s="1005"/>
      <c r="R139" s="1005"/>
      <c r="S139" s="1004"/>
      <c r="T139"/>
      <c r="U139"/>
      <c r="V139" s="1002">
        <v>1</v>
      </c>
      <c r="W139"/>
      <c r="X139"/>
      <c r="Y139"/>
      <c r="Z139"/>
      <c r="AA139"/>
      <c r="AB139"/>
      <c r="AC139"/>
    </row>
    <row r="140" spans="1:29" s="1002" customFormat="1" ht="15">
      <c r="A140" s="1505">
        <v>132</v>
      </c>
      <c r="B140" s="1005">
        <v>10</v>
      </c>
      <c r="C140" s="1006" t="s">
        <v>4649</v>
      </c>
      <c r="D140" s="1006"/>
      <c r="E140" s="1006"/>
      <c r="F140" s="1006"/>
      <c r="G140" s="1045" t="s">
        <v>7687</v>
      </c>
      <c r="H140" s="1006"/>
      <c r="I140" s="1090" t="s">
        <v>4639</v>
      </c>
      <c r="J140" s="1021">
        <v>12</v>
      </c>
      <c r="K140" s="1021">
        <v>187</v>
      </c>
      <c r="L140" s="1004">
        <v>12126</v>
      </c>
      <c r="M140" s="1004"/>
      <c r="N140" s="1005" t="s">
        <v>775</v>
      </c>
      <c r="O140" s="1005" t="s">
        <v>775</v>
      </c>
      <c r="P140" s="1005"/>
      <c r="Q140" s="1005"/>
      <c r="R140" s="1005"/>
      <c r="S140" s="1004"/>
      <c r="T140"/>
      <c r="U140"/>
      <c r="V140" s="1002">
        <v>1</v>
      </c>
      <c r="W140"/>
      <c r="X140"/>
      <c r="Y140"/>
      <c r="Z140"/>
      <c r="AA140"/>
      <c r="AB140"/>
      <c r="AC140"/>
    </row>
    <row r="141" spans="1:29" s="1002" customFormat="1" ht="15">
      <c r="A141" s="1505">
        <v>133</v>
      </c>
      <c r="B141" s="1005">
        <v>11</v>
      </c>
      <c r="C141" s="1006" t="s">
        <v>4650</v>
      </c>
      <c r="D141" s="1006"/>
      <c r="E141" s="1006"/>
      <c r="F141" s="1006"/>
      <c r="G141" s="1045" t="s">
        <v>7687</v>
      </c>
      <c r="H141" s="1006"/>
      <c r="I141" s="1090" t="s">
        <v>4639</v>
      </c>
      <c r="J141" s="1021">
        <v>12</v>
      </c>
      <c r="K141" s="1021">
        <v>174</v>
      </c>
      <c r="L141" s="1004">
        <v>13471</v>
      </c>
      <c r="M141" s="1004"/>
      <c r="N141" s="1005" t="s">
        <v>775</v>
      </c>
      <c r="O141" s="1005" t="s">
        <v>775</v>
      </c>
      <c r="P141" s="1005"/>
      <c r="Q141" s="1005"/>
      <c r="R141" s="1005"/>
      <c r="S141" s="1004"/>
      <c r="T141"/>
      <c r="U141"/>
      <c r="V141" s="1002">
        <v>1</v>
      </c>
      <c r="W141"/>
      <c r="X141"/>
      <c r="Y141"/>
      <c r="Z141"/>
      <c r="AA141"/>
      <c r="AB141"/>
      <c r="AC141"/>
    </row>
    <row r="142" spans="1:29" s="1002" customFormat="1" ht="30">
      <c r="A142" s="1505">
        <v>134</v>
      </c>
      <c r="B142" s="1005">
        <v>8</v>
      </c>
      <c r="C142" s="1006" t="s">
        <v>4647</v>
      </c>
      <c r="D142" s="1006"/>
      <c r="E142" s="1006"/>
      <c r="F142" s="1006"/>
      <c r="G142" s="1045" t="s">
        <v>7687</v>
      </c>
      <c r="H142" s="1006"/>
      <c r="I142" s="1090" t="s">
        <v>4639</v>
      </c>
      <c r="J142" s="1021">
        <v>13</v>
      </c>
      <c r="K142" s="1021" t="s">
        <v>4648</v>
      </c>
      <c r="L142" s="1004">
        <v>15548</v>
      </c>
      <c r="M142" s="1004"/>
      <c r="N142" s="1005" t="s">
        <v>775</v>
      </c>
      <c r="O142" s="1005" t="s">
        <v>775</v>
      </c>
      <c r="P142" s="1005"/>
      <c r="Q142" s="1005"/>
      <c r="R142" s="1005"/>
      <c r="S142" s="1004"/>
      <c r="T142"/>
      <c r="U142"/>
      <c r="V142" s="1002">
        <v>1</v>
      </c>
      <c r="W142"/>
      <c r="X142"/>
      <c r="Y142"/>
      <c r="Z142"/>
      <c r="AA142"/>
      <c r="AB142"/>
      <c r="AC142"/>
    </row>
    <row r="143" spans="1:29" s="1002" customFormat="1" ht="15">
      <c r="A143" s="1505">
        <v>135</v>
      </c>
      <c r="B143" s="1005">
        <v>3</v>
      </c>
      <c r="C143" s="1006" t="s">
        <v>4641</v>
      </c>
      <c r="D143" s="1006"/>
      <c r="E143" s="1006"/>
      <c r="F143" s="1006"/>
      <c r="G143" s="1045" t="s">
        <v>7687</v>
      </c>
      <c r="H143" s="1006"/>
      <c r="I143" s="1090" t="s">
        <v>4639</v>
      </c>
      <c r="J143" s="1021">
        <v>14</v>
      </c>
      <c r="K143" s="1021">
        <v>156</v>
      </c>
      <c r="L143" s="1004">
        <v>2689</v>
      </c>
      <c r="M143" s="1004"/>
      <c r="N143" s="1005" t="s">
        <v>754</v>
      </c>
      <c r="O143" s="1005" t="s">
        <v>754</v>
      </c>
      <c r="P143" s="1005"/>
      <c r="Q143" s="1005"/>
      <c r="R143" s="1005"/>
      <c r="S143" s="1004"/>
      <c r="T143"/>
      <c r="U143"/>
      <c r="V143" s="1002">
        <v>1</v>
      </c>
      <c r="W143"/>
      <c r="X143"/>
      <c r="Y143"/>
      <c r="Z143"/>
      <c r="AA143"/>
      <c r="AB143"/>
      <c r="AC143"/>
    </row>
    <row r="144" spans="1:29" s="1002" customFormat="1" ht="15">
      <c r="A144" s="1505">
        <v>136</v>
      </c>
      <c r="B144" s="1005">
        <v>6</v>
      </c>
      <c r="C144" s="1006" t="s">
        <v>4646</v>
      </c>
      <c r="D144" s="1006"/>
      <c r="E144" s="1006"/>
      <c r="F144" s="1006"/>
      <c r="G144" s="1045" t="s">
        <v>7687</v>
      </c>
      <c r="H144" s="1006"/>
      <c r="I144" s="1090" t="s">
        <v>4639</v>
      </c>
      <c r="J144" s="1021">
        <v>14</v>
      </c>
      <c r="K144" s="1021">
        <v>157</v>
      </c>
      <c r="L144" s="1004">
        <v>2881</v>
      </c>
      <c r="M144" s="1004"/>
      <c r="N144" s="1005" t="s">
        <v>840</v>
      </c>
      <c r="O144" s="1005" t="s">
        <v>840</v>
      </c>
      <c r="P144" s="1005"/>
      <c r="Q144" s="1005"/>
      <c r="R144" s="1005"/>
      <c r="S144" s="1004"/>
      <c r="T144"/>
      <c r="U144"/>
      <c r="V144" s="1002">
        <v>1</v>
      </c>
      <c r="W144"/>
      <c r="X144"/>
      <c r="Y144"/>
      <c r="Z144"/>
      <c r="AA144"/>
      <c r="AB144"/>
      <c r="AC144"/>
    </row>
    <row r="145" spans="1:29" s="1002" customFormat="1" ht="15">
      <c r="A145" s="1505">
        <v>137</v>
      </c>
      <c r="B145" s="1005">
        <v>7</v>
      </c>
      <c r="C145" s="1006" t="s">
        <v>4646</v>
      </c>
      <c r="D145" s="1006"/>
      <c r="E145" s="1006"/>
      <c r="F145" s="1006"/>
      <c r="G145" s="1045" t="s">
        <v>7687</v>
      </c>
      <c r="H145" s="1006"/>
      <c r="I145" s="1090" t="s">
        <v>4639</v>
      </c>
      <c r="J145" s="1021">
        <v>14</v>
      </c>
      <c r="K145" s="1021">
        <v>157</v>
      </c>
      <c r="L145" s="1004">
        <v>4625</v>
      </c>
      <c r="M145" s="1004"/>
      <c r="N145" s="1005" t="s">
        <v>840</v>
      </c>
      <c r="O145" s="1005" t="s">
        <v>840</v>
      </c>
      <c r="P145" s="1005"/>
      <c r="Q145" s="1005"/>
      <c r="R145" s="1005"/>
      <c r="S145" s="1004"/>
      <c r="T145"/>
      <c r="U145"/>
      <c r="V145" s="1002">
        <v>1</v>
      </c>
      <c r="W145"/>
      <c r="X145"/>
      <c r="Y145"/>
      <c r="Z145"/>
      <c r="AA145"/>
      <c r="AB145"/>
      <c r="AC145"/>
    </row>
    <row r="146" spans="1:29" s="1002" customFormat="1" ht="15">
      <c r="A146" s="1505">
        <v>138</v>
      </c>
      <c r="B146" s="1005">
        <v>4</v>
      </c>
      <c r="C146" s="1006" t="s">
        <v>4642</v>
      </c>
      <c r="D146" s="1006"/>
      <c r="E146" s="1006"/>
      <c r="F146" s="1006"/>
      <c r="G146" s="1045" t="s">
        <v>7687</v>
      </c>
      <c r="H146" s="1006"/>
      <c r="I146" s="1090" t="s">
        <v>4639</v>
      </c>
      <c r="J146" s="1021" t="s">
        <v>4643</v>
      </c>
      <c r="K146" s="1021">
        <v>54</v>
      </c>
      <c r="L146" s="1004">
        <v>2593</v>
      </c>
      <c r="M146" s="1004"/>
      <c r="N146" s="1005" t="s">
        <v>751</v>
      </c>
      <c r="O146" s="1005" t="s">
        <v>751</v>
      </c>
      <c r="P146" s="1005"/>
      <c r="Q146" s="1005"/>
      <c r="R146" s="1005"/>
      <c r="S146" s="1004"/>
      <c r="T146"/>
      <c r="U146"/>
      <c r="V146" s="1002">
        <v>1</v>
      </c>
      <c r="W146"/>
      <c r="X146"/>
      <c r="Y146"/>
      <c r="Z146"/>
      <c r="AA146"/>
      <c r="AB146"/>
      <c r="AC146"/>
    </row>
    <row r="147" spans="1:29" s="1002" customFormat="1" ht="15">
      <c r="A147" s="1505">
        <v>139</v>
      </c>
      <c r="B147" s="1005">
        <v>5</v>
      </c>
      <c r="C147" s="1006" t="s">
        <v>4644</v>
      </c>
      <c r="D147" s="1006"/>
      <c r="E147" s="1006"/>
      <c r="F147" s="1006"/>
      <c r="G147" s="1045" t="s">
        <v>7687</v>
      </c>
      <c r="H147" s="1006"/>
      <c r="I147" s="1090" t="s">
        <v>4639</v>
      </c>
      <c r="J147" s="1021" t="s">
        <v>4645</v>
      </c>
      <c r="K147" s="1021">
        <v>69</v>
      </c>
      <c r="L147" s="1004">
        <v>5031</v>
      </c>
      <c r="M147" s="1004"/>
      <c r="N147" s="1005" t="s">
        <v>979</v>
      </c>
      <c r="O147" s="1005" t="s">
        <v>979</v>
      </c>
      <c r="P147" s="1005"/>
      <c r="Q147" s="1005"/>
      <c r="R147" s="1005"/>
      <c r="S147" s="1004"/>
      <c r="T147"/>
      <c r="U147"/>
      <c r="V147" s="1002">
        <v>1</v>
      </c>
      <c r="W147"/>
      <c r="X147"/>
      <c r="Y147"/>
      <c r="Z147"/>
      <c r="AA147"/>
      <c r="AB147"/>
      <c r="AC147"/>
    </row>
    <row r="148" spans="1:29" s="1002" customFormat="1" ht="15">
      <c r="A148" s="1505">
        <v>140</v>
      </c>
      <c r="B148" s="1032">
        <v>2</v>
      </c>
      <c r="C148" s="1039" t="s">
        <v>4470</v>
      </c>
      <c r="D148" s="1039"/>
      <c r="E148" s="1039"/>
      <c r="F148" s="1039"/>
      <c r="G148" s="1045" t="s">
        <v>7687</v>
      </c>
      <c r="H148" s="1039"/>
      <c r="I148" s="1052" t="s">
        <v>4469</v>
      </c>
      <c r="J148" s="1061">
        <v>19</v>
      </c>
      <c r="K148" s="1061">
        <v>1</v>
      </c>
      <c r="L148" s="1077">
        <v>8292</v>
      </c>
      <c r="M148" s="1080"/>
      <c r="N148" s="1053" t="s">
        <v>775</v>
      </c>
      <c r="O148" s="1053" t="s">
        <v>775</v>
      </c>
      <c r="P148" s="1053"/>
      <c r="Q148" s="1053"/>
      <c r="R148" s="1053"/>
      <c r="S148" s="1079"/>
      <c r="T148" s="995"/>
      <c r="U148" s="995"/>
      <c r="V148" s="1002">
        <v>1</v>
      </c>
      <c r="W148" s="995"/>
      <c r="X148" s="995"/>
      <c r="Y148" s="995"/>
      <c r="Z148" s="995"/>
      <c r="AA148" s="995"/>
      <c r="AB148" s="1085"/>
      <c r="AC148"/>
    </row>
    <row r="149" spans="1:29" s="1002" customFormat="1" ht="15">
      <c r="A149" s="1505">
        <v>141</v>
      </c>
      <c r="B149" s="1032">
        <v>1</v>
      </c>
      <c r="C149" s="1039" t="s">
        <v>4468</v>
      </c>
      <c r="D149" s="1039"/>
      <c r="E149" s="1039"/>
      <c r="F149" s="1039"/>
      <c r="G149" s="1045" t="s">
        <v>7687</v>
      </c>
      <c r="H149" s="1039"/>
      <c r="I149" s="1052" t="s">
        <v>4469</v>
      </c>
      <c r="J149" s="1061">
        <v>20</v>
      </c>
      <c r="K149" s="1061">
        <v>20</v>
      </c>
      <c r="L149" s="1077">
        <v>259.89999999999998</v>
      </c>
      <c r="M149" s="960"/>
      <c r="N149" s="1053" t="s">
        <v>3928</v>
      </c>
      <c r="O149" s="1053" t="s">
        <v>3928</v>
      </c>
      <c r="P149" s="1053"/>
      <c r="Q149" s="1053"/>
      <c r="R149" s="1053"/>
      <c r="S149" s="960"/>
      <c r="T149" s="995"/>
      <c r="U149" s="995"/>
      <c r="V149" s="1002">
        <v>1</v>
      </c>
      <c r="W149" s="995"/>
      <c r="X149" s="995"/>
      <c r="Y149" s="995"/>
      <c r="Z149" s="995"/>
      <c r="AA149" s="995"/>
      <c r="AB149" s="1085"/>
      <c r="AC149"/>
    </row>
    <row r="150" spans="1:29" customFormat="1" ht="15">
      <c r="A150" s="1505">
        <v>142</v>
      </c>
      <c r="B150" s="1032">
        <v>3</v>
      </c>
      <c r="C150" s="1039" t="s">
        <v>4471</v>
      </c>
      <c r="D150" s="1039"/>
      <c r="E150" s="1039"/>
      <c r="F150" s="1039"/>
      <c r="G150" s="1045" t="s">
        <v>7687</v>
      </c>
      <c r="H150" s="1039"/>
      <c r="I150" s="1052" t="s">
        <v>4469</v>
      </c>
      <c r="J150" s="1061">
        <v>44</v>
      </c>
      <c r="K150" s="1072" t="s">
        <v>4472</v>
      </c>
      <c r="L150" s="1077">
        <v>6749.7</v>
      </c>
      <c r="M150" s="1082"/>
      <c r="N150" s="1053" t="s">
        <v>751</v>
      </c>
      <c r="O150" s="1053" t="s">
        <v>751</v>
      </c>
      <c r="P150" s="1053"/>
      <c r="Q150" s="1053"/>
      <c r="R150" s="1053"/>
      <c r="S150" s="1079"/>
      <c r="T150" s="995"/>
      <c r="U150" s="995"/>
      <c r="V150" s="1002">
        <v>1</v>
      </c>
      <c r="W150" s="995"/>
      <c r="X150" s="995"/>
      <c r="Y150" s="995"/>
      <c r="Z150" s="995"/>
      <c r="AA150" s="995"/>
      <c r="AB150" s="1085"/>
    </row>
    <row r="151" spans="1:29" customFormat="1" ht="15">
      <c r="A151" s="1505">
        <v>143</v>
      </c>
      <c r="B151" s="1032">
        <v>56</v>
      </c>
      <c r="C151" s="1039" t="s">
        <v>4518</v>
      </c>
      <c r="D151" s="1039"/>
      <c r="E151" s="1039"/>
      <c r="F151" s="1039"/>
      <c r="G151" s="1045" t="s">
        <v>7687</v>
      </c>
      <c r="H151" s="1039"/>
      <c r="I151" s="1052" t="s">
        <v>4469</v>
      </c>
      <c r="J151" s="1061">
        <v>48</v>
      </c>
      <c r="K151" s="1061">
        <v>34</v>
      </c>
      <c r="L151" s="1077">
        <v>997</v>
      </c>
      <c r="M151" s="1080"/>
      <c r="N151" s="1053" t="s">
        <v>3928</v>
      </c>
      <c r="O151" s="1053" t="s">
        <v>3928</v>
      </c>
      <c r="P151" s="1053"/>
      <c r="Q151" s="1053"/>
      <c r="R151" s="1053"/>
      <c r="S151" s="1079"/>
      <c r="T151" s="995"/>
      <c r="U151" s="995"/>
      <c r="V151" s="1002">
        <v>1</v>
      </c>
      <c r="W151" s="995"/>
      <c r="X151" s="995"/>
      <c r="Y151" s="995"/>
      <c r="Z151" s="995"/>
      <c r="AA151" s="995"/>
      <c r="AB151" s="995"/>
    </row>
    <row r="152" spans="1:29" customFormat="1" ht="15">
      <c r="A152" s="1505">
        <v>144</v>
      </c>
      <c r="B152" s="1032">
        <v>49</v>
      </c>
      <c r="C152" s="1039" t="s">
        <v>2118</v>
      </c>
      <c r="D152" s="1039"/>
      <c r="E152" s="1039"/>
      <c r="F152" s="1039"/>
      <c r="G152" s="1045" t="s">
        <v>7687</v>
      </c>
      <c r="H152" s="1039"/>
      <c r="I152" s="1052" t="s">
        <v>4469</v>
      </c>
      <c r="J152" s="1061">
        <v>48</v>
      </c>
      <c r="K152" s="1061">
        <v>18</v>
      </c>
      <c r="L152" s="1077">
        <v>5022</v>
      </c>
      <c r="M152" s="1080"/>
      <c r="N152" s="1053" t="s">
        <v>756</v>
      </c>
      <c r="O152" s="1053" t="s">
        <v>756</v>
      </c>
      <c r="P152" s="1053"/>
      <c r="Q152" s="1053"/>
      <c r="R152" s="1053"/>
      <c r="S152" s="1079"/>
      <c r="T152" s="995"/>
      <c r="U152" s="995"/>
      <c r="V152" s="1002">
        <v>1</v>
      </c>
      <c r="W152" s="995"/>
      <c r="X152" s="995"/>
      <c r="Y152" s="995"/>
      <c r="Z152" s="995"/>
      <c r="AA152" s="995"/>
      <c r="AB152" s="995"/>
    </row>
    <row r="153" spans="1:29" customFormat="1" ht="15">
      <c r="A153" s="1505">
        <v>145</v>
      </c>
      <c r="B153" s="1032">
        <v>6</v>
      </c>
      <c r="C153" s="1039" t="s">
        <v>4473</v>
      </c>
      <c r="D153" s="1039"/>
      <c r="E153" s="1039"/>
      <c r="F153" s="1039"/>
      <c r="G153" s="1045" t="s">
        <v>7687</v>
      </c>
      <c r="H153" s="1039"/>
      <c r="I153" s="1052" t="s">
        <v>4469</v>
      </c>
      <c r="J153" s="1061">
        <v>53</v>
      </c>
      <c r="K153" s="1061">
        <v>18</v>
      </c>
      <c r="L153" s="1077">
        <v>9414.5</v>
      </c>
      <c r="M153" s="1082"/>
      <c r="N153" s="1053" t="s">
        <v>775</v>
      </c>
      <c r="O153" s="1053" t="s">
        <v>775</v>
      </c>
      <c r="P153" s="1053"/>
      <c r="Q153" s="1053"/>
      <c r="R153" s="1053"/>
      <c r="S153" s="1079"/>
      <c r="T153" s="995"/>
      <c r="U153" s="995"/>
      <c r="V153" s="1002">
        <v>1</v>
      </c>
      <c r="W153" s="995"/>
      <c r="X153" s="995"/>
      <c r="Y153" s="995"/>
      <c r="Z153" s="995"/>
      <c r="AA153" s="995"/>
      <c r="AB153" s="995"/>
    </row>
    <row r="154" spans="1:29" customFormat="1" ht="15">
      <c r="A154" s="1505">
        <v>146</v>
      </c>
      <c r="B154" s="1032">
        <v>7</v>
      </c>
      <c r="C154" s="1039" t="s">
        <v>4474</v>
      </c>
      <c r="D154" s="1039"/>
      <c r="E154" s="1039"/>
      <c r="F154" s="1039"/>
      <c r="G154" s="1045" t="s">
        <v>7687</v>
      </c>
      <c r="H154" s="1039"/>
      <c r="I154" s="1052" t="s">
        <v>4469</v>
      </c>
      <c r="J154" s="1061">
        <v>54</v>
      </c>
      <c r="K154" s="1061">
        <v>10</v>
      </c>
      <c r="L154" s="1077">
        <v>8947.7000000000007</v>
      </c>
      <c r="M154" s="1082"/>
      <c r="N154" s="1053" t="s">
        <v>3941</v>
      </c>
      <c r="O154" s="1053" t="s">
        <v>3941</v>
      </c>
      <c r="P154" s="1053"/>
      <c r="Q154" s="1053"/>
      <c r="R154" s="1053"/>
      <c r="S154" s="1079"/>
      <c r="T154" s="995"/>
      <c r="U154" s="995"/>
      <c r="V154" s="1002">
        <v>1</v>
      </c>
      <c r="W154" s="995"/>
      <c r="X154" s="995"/>
      <c r="Y154" s="995"/>
      <c r="Z154" s="995"/>
      <c r="AA154" s="995"/>
      <c r="AB154" s="995"/>
    </row>
    <row r="155" spans="1:29" customFormat="1" ht="15">
      <c r="A155" s="1505">
        <v>147</v>
      </c>
      <c r="B155" s="1032">
        <v>8</v>
      </c>
      <c r="C155" s="1039" t="s">
        <v>4474</v>
      </c>
      <c r="D155" s="1039"/>
      <c r="E155" s="1039"/>
      <c r="F155" s="1039"/>
      <c r="G155" s="1045" t="s">
        <v>7687</v>
      </c>
      <c r="H155" s="1039"/>
      <c r="I155" s="1052" t="s">
        <v>4469</v>
      </c>
      <c r="J155" s="1061">
        <v>54</v>
      </c>
      <c r="K155" s="1061">
        <v>2</v>
      </c>
      <c r="L155" s="1077">
        <v>9098</v>
      </c>
      <c r="M155" s="1053"/>
      <c r="N155" s="1053" t="s">
        <v>3941</v>
      </c>
      <c r="O155" s="1053" t="s">
        <v>3941</v>
      </c>
      <c r="P155" s="1053"/>
      <c r="Q155" s="1053"/>
      <c r="R155" s="1053"/>
      <c r="S155" s="1079"/>
      <c r="T155" s="995"/>
      <c r="U155" s="995"/>
      <c r="V155" s="1002">
        <v>1</v>
      </c>
      <c r="W155" s="995"/>
      <c r="X155" s="995"/>
      <c r="Y155" s="995"/>
      <c r="Z155" s="995"/>
      <c r="AA155" s="995"/>
      <c r="AB155" s="1085"/>
    </row>
    <row r="156" spans="1:29" customFormat="1" ht="15">
      <c r="A156" s="1505">
        <v>148</v>
      </c>
      <c r="B156" s="1032">
        <v>5</v>
      </c>
      <c r="C156" s="1039" t="s">
        <v>2964</v>
      </c>
      <c r="D156" s="1039"/>
      <c r="E156" s="1039"/>
      <c r="F156" s="1039"/>
      <c r="G156" s="1045" t="s">
        <v>7687</v>
      </c>
      <c r="H156" s="1039"/>
      <c r="I156" s="1052" t="s">
        <v>4469</v>
      </c>
      <c r="J156" s="1061">
        <v>54</v>
      </c>
      <c r="K156" s="1061">
        <v>17</v>
      </c>
      <c r="L156" s="1077">
        <v>9784.7999999999993</v>
      </c>
      <c r="M156" s="1080"/>
      <c r="N156" s="1053" t="s">
        <v>775</v>
      </c>
      <c r="O156" s="1053" t="s">
        <v>775</v>
      </c>
      <c r="P156" s="1053"/>
      <c r="Q156" s="1053"/>
      <c r="R156" s="1053"/>
      <c r="S156" s="1079"/>
      <c r="T156" s="995"/>
      <c r="U156" s="995"/>
      <c r="V156" s="1002">
        <v>1</v>
      </c>
      <c r="W156" s="995"/>
      <c r="X156" s="995"/>
      <c r="Y156" s="995"/>
      <c r="Z156" s="995"/>
      <c r="AA156" s="995"/>
      <c r="AB156" s="1085"/>
    </row>
    <row r="157" spans="1:29" customFormat="1" ht="15">
      <c r="A157" s="1505">
        <v>149</v>
      </c>
      <c r="B157" s="1032">
        <v>4</v>
      </c>
      <c r="C157" s="1039" t="s">
        <v>557</v>
      </c>
      <c r="D157" s="1039"/>
      <c r="E157" s="1039"/>
      <c r="F157" s="1039"/>
      <c r="G157" s="1045" t="s">
        <v>7687</v>
      </c>
      <c r="H157" s="1039"/>
      <c r="I157" s="1052" t="s">
        <v>4469</v>
      </c>
      <c r="J157" s="1061">
        <v>54</v>
      </c>
      <c r="K157" s="1061">
        <v>7</v>
      </c>
      <c r="L157" s="1077">
        <v>12924</v>
      </c>
      <c r="M157" s="1053"/>
      <c r="N157" s="1053" t="s">
        <v>751</v>
      </c>
      <c r="O157" s="1053" t="s">
        <v>751</v>
      </c>
      <c r="P157" s="1053"/>
      <c r="Q157" s="1053"/>
      <c r="R157" s="1053"/>
      <c r="S157" s="1079"/>
      <c r="T157" s="995"/>
      <c r="U157" s="995"/>
      <c r="V157" s="1002">
        <v>1</v>
      </c>
      <c r="W157" s="995"/>
      <c r="X157" s="995"/>
      <c r="Y157" s="995"/>
      <c r="Z157" s="995"/>
      <c r="AA157" s="995"/>
      <c r="AB157" s="1085"/>
      <c r="AC157" s="958"/>
    </row>
    <row r="158" spans="1:29" customFormat="1" ht="15">
      <c r="A158" s="1505">
        <v>150</v>
      </c>
      <c r="B158" s="1032">
        <v>9</v>
      </c>
      <c r="C158" s="1039" t="s">
        <v>4475</v>
      </c>
      <c r="D158" s="1039"/>
      <c r="E158" s="1039"/>
      <c r="F158" s="1039"/>
      <c r="G158" s="1045" t="s">
        <v>7687</v>
      </c>
      <c r="H158" s="1039"/>
      <c r="I158" s="1052" t="s">
        <v>4469</v>
      </c>
      <c r="J158" s="1061">
        <v>56</v>
      </c>
      <c r="K158" s="1061">
        <v>7</v>
      </c>
      <c r="L158" s="1077">
        <v>32932</v>
      </c>
      <c r="M158" s="1082"/>
      <c r="N158" s="1053" t="s">
        <v>848</v>
      </c>
      <c r="O158" s="1053" t="s">
        <v>848</v>
      </c>
      <c r="P158" s="1053"/>
      <c r="Q158" s="1053"/>
      <c r="R158" s="1053"/>
      <c r="S158" s="1079"/>
      <c r="T158" s="995"/>
      <c r="U158" s="995"/>
      <c r="V158" s="1002">
        <v>1</v>
      </c>
      <c r="W158" s="995"/>
      <c r="X158" s="995"/>
      <c r="Y158" s="995"/>
      <c r="Z158" s="995"/>
      <c r="AA158" s="995"/>
      <c r="AB158" s="995"/>
      <c r="AC158" s="1022"/>
    </row>
    <row r="159" spans="1:29" customFormat="1" ht="15">
      <c r="A159" s="1505">
        <v>151</v>
      </c>
      <c r="B159" s="1032">
        <v>10</v>
      </c>
      <c r="C159" s="1039" t="s">
        <v>3443</v>
      </c>
      <c r="D159" s="1039"/>
      <c r="E159" s="1039"/>
      <c r="F159" s="1039"/>
      <c r="G159" s="1045" t="s">
        <v>7687</v>
      </c>
      <c r="H159" s="1039"/>
      <c r="I159" s="1052" t="s">
        <v>4469</v>
      </c>
      <c r="J159" s="1061">
        <v>64</v>
      </c>
      <c r="K159" s="1061">
        <v>47</v>
      </c>
      <c r="L159" s="1077">
        <v>11538</v>
      </c>
      <c r="M159" s="1082"/>
      <c r="N159" s="1053"/>
      <c r="O159" s="1053"/>
      <c r="P159" s="1053"/>
      <c r="Q159" s="1053"/>
      <c r="R159" s="1053"/>
      <c r="S159" s="1079"/>
      <c r="T159" s="995"/>
      <c r="U159" s="995"/>
      <c r="V159" s="1002">
        <v>1</v>
      </c>
      <c r="W159" s="995"/>
      <c r="X159" s="995"/>
      <c r="Y159" s="995"/>
      <c r="Z159" s="995"/>
      <c r="AA159" s="995"/>
      <c r="AB159" s="995"/>
      <c r="AC159" s="958"/>
    </row>
    <row r="160" spans="1:29" customFormat="1" ht="15">
      <c r="A160" s="1505">
        <v>152</v>
      </c>
      <c r="B160" s="1032">
        <v>11</v>
      </c>
      <c r="C160" s="1039" t="s">
        <v>4476</v>
      </c>
      <c r="D160" s="1039"/>
      <c r="E160" s="1039"/>
      <c r="F160" s="1039"/>
      <c r="G160" s="1045" t="s">
        <v>7687</v>
      </c>
      <c r="H160" s="1039"/>
      <c r="I160" s="1052" t="s">
        <v>4469</v>
      </c>
      <c r="J160" s="1061">
        <v>64</v>
      </c>
      <c r="K160" s="1061">
        <v>11</v>
      </c>
      <c r="L160" s="1077">
        <v>16126</v>
      </c>
      <c r="M160" s="1080"/>
      <c r="N160" s="1053" t="s">
        <v>775</v>
      </c>
      <c r="O160" s="1053" t="s">
        <v>775</v>
      </c>
      <c r="P160" s="1053"/>
      <c r="Q160" s="1053"/>
      <c r="R160" s="1053"/>
      <c r="S160" s="1079"/>
      <c r="T160" s="995"/>
      <c r="U160" s="995"/>
      <c r="V160" s="1002">
        <v>1</v>
      </c>
      <c r="W160" s="995"/>
      <c r="X160" s="995"/>
      <c r="Y160" s="995"/>
      <c r="Z160" s="995"/>
      <c r="AA160" s="995"/>
      <c r="AB160" s="995"/>
      <c r="AC160" s="958"/>
    </row>
    <row r="161" spans="1:29" customFormat="1" ht="15">
      <c r="A161" s="1505">
        <v>153</v>
      </c>
      <c r="B161" s="1032">
        <v>54</v>
      </c>
      <c r="C161" s="1039" t="s">
        <v>4515</v>
      </c>
      <c r="D161" s="1039"/>
      <c r="E161" s="1039"/>
      <c r="F161" s="1039"/>
      <c r="G161" s="1045" t="s">
        <v>7687</v>
      </c>
      <c r="H161" s="1039"/>
      <c r="I161" s="1052" t="s">
        <v>4469</v>
      </c>
      <c r="J161" s="1061">
        <v>66</v>
      </c>
      <c r="K161" s="1105">
        <v>200</v>
      </c>
      <c r="L161" s="1107">
        <v>864</v>
      </c>
      <c r="M161" s="1080"/>
      <c r="N161" s="1053" t="s">
        <v>3928</v>
      </c>
      <c r="O161" s="1053" t="s">
        <v>3928</v>
      </c>
      <c r="P161" s="1053"/>
      <c r="Q161" s="1053"/>
      <c r="R161" s="1053"/>
      <c r="S161" s="1079"/>
      <c r="T161" s="995"/>
      <c r="U161" s="995"/>
      <c r="V161" s="1002">
        <v>1</v>
      </c>
      <c r="W161" s="995"/>
      <c r="X161" s="995"/>
      <c r="Y161" s="995"/>
      <c r="Z161" s="995"/>
      <c r="AA161" s="995"/>
      <c r="AB161" s="995"/>
      <c r="AC161" s="958"/>
    </row>
    <row r="162" spans="1:29" customFormat="1" ht="15">
      <c r="A162" s="1505">
        <v>154</v>
      </c>
      <c r="B162" s="1032">
        <v>12</v>
      </c>
      <c r="C162" s="1039" t="s">
        <v>4477</v>
      </c>
      <c r="D162" s="1039"/>
      <c r="E162" s="1039"/>
      <c r="F162" s="1039"/>
      <c r="G162" s="1045" t="s">
        <v>7687</v>
      </c>
      <c r="H162" s="1039"/>
      <c r="I162" s="1052" t="s">
        <v>4469</v>
      </c>
      <c r="J162" s="1061">
        <v>66</v>
      </c>
      <c r="K162" s="1061">
        <v>18</v>
      </c>
      <c r="L162" s="1077">
        <v>2067</v>
      </c>
      <c r="M162" s="1082"/>
      <c r="N162" s="1053" t="s">
        <v>751</v>
      </c>
      <c r="O162" s="1053" t="s">
        <v>751</v>
      </c>
      <c r="P162" s="1053"/>
      <c r="Q162" s="1053"/>
      <c r="R162" s="1053"/>
      <c r="S162" s="1079"/>
      <c r="T162" s="995"/>
      <c r="U162" s="995"/>
      <c r="V162" s="1002">
        <v>1</v>
      </c>
      <c r="W162" s="995"/>
      <c r="X162" s="995"/>
      <c r="Y162" s="995"/>
      <c r="Z162" s="995"/>
      <c r="AA162" s="995"/>
      <c r="AB162" s="995"/>
      <c r="AC162" s="958"/>
    </row>
    <row r="163" spans="1:29" customFormat="1" ht="15">
      <c r="A163" s="1505">
        <v>155</v>
      </c>
      <c r="B163" s="1032">
        <v>15</v>
      </c>
      <c r="C163" s="1039" t="s">
        <v>4480</v>
      </c>
      <c r="D163" s="1039"/>
      <c r="E163" s="1039"/>
      <c r="F163" s="1039"/>
      <c r="G163" s="1045" t="s">
        <v>7687</v>
      </c>
      <c r="H163" s="1039"/>
      <c r="I163" s="1052" t="s">
        <v>4469</v>
      </c>
      <c r="J163" s="1061">
        <v>66</v>
      </c>
      <c r="K163" s="1061">
        <v>22</v>
      </c>
      <c r="L163" s="1077">
        <v>5540.3</v>
      </c>
      <c r="M163" s="1108"/>
      <c r="N163" s="1053" t="s">
        <v>775</v>
      </c>
      <c r="O163" s="1053" t="s">
        <v>775</v>
      </c>
      <c r="P163" s="1053"/>
      <c r="Q163" s="1053"/>
      <c r="R163" s="1053"/>
      <c r="S163" s="1079"/>
      <c r="T163" s="995"/>
      <c r="U163" s="995"/>
      <c r="V163" s="1002">
        <v>1</v>
      </c>
      <c r="W163" s="995"/>
      <c r="X163" s="995"/>
      <c r="Y163" s="995"/>
      <c r="Z163" s="995"/>
      <c r="AA163" s="995"/>
      <c r="AB163" s="995"/>
      <c r="AC163" s="958"/>
    </row>
    <row r="164" spans="1:29" customFormat="1" ht="15">
      <c r="A164" s="1505">
        <v>156</v>
      </c>
      <c r="B164" s="1032">
        <v>55</v>
      </c>
      <c r="C164" s="1039" t="s">
        <v>4516</v>
      </c>
      <c r="D164" s="1039"/>
      <c r="E164" s="1039"/>
      <c r="F164" s="1039"/>
      <c r="G164" s="1045" t="s">
        <v>7687</v>
      </c>
      <c r="H164" s="1039"/>
      <c r="I164" s="1052" t="s">
        <v>4469</v>
      </c>
      <c r="J164" s="1061">
        <v>67</v>
      </c>
      <c r="K164" s="1072" t="s">
        <v>4517</v>
      </c>
      <c r="L164" s="1077">
        <v>138</v>
      </c>
      <c r="M164" s="1080"/>
      <c r="N164" s="1053" t="s">
        <v>3928</v>
      </c>
      <c r="O164" s="1053" t="s">
        <v>3928</v>
      </c>
      <c r="P164" s="1053"/>
      <c r="Q164" s="1053"/>
      <c r="R164" s="1053"/>
      <c r="S164" s="1079"/>
      <c r="T164" s="995"/>
      <c r="U164" s="995"/>
      <c r="V164" s="1002">
        <v>1</v>
      </c>
      <c r="W164" s="995"/>
      <c r="X164" s="995"/>
      <c r="Y164" s="995"/>
      <c r="Z164" s="995"/>
      <c r="AA164" s="995"/>
      <c r="AB164" s="995"/>
      <c r="AC164" s="958"/>
    </row>
    <row r="165" spans="1:29" customFormat="1" ht="15">
      <c r="A165" s="1505">
        <v>157</v>
      </c>
      <c r="B165" s="1032">
        <v>14</v>
      </c>
      <c r="C165" s="1039" t="s">
        <v>4479</v>
      </c>
      <c r="D165" s="1039"/>
      <c r="E165" s="1039"/>
      <c r="F165" s="1039"/>
      <c r="G165" s="1045" t="s">
        <v>7687</v>
      </c>
      <c r="H165" s="1039"/>
      <c r="I165" s="1052" t="s">
        <v>4469</v>
      </c>
      <c r="J165" s="1061">
        <v>67</v>
      </c>
      <c r="K165" s="1061">
        <v>35</v>
      </c>
      <c r="L165" s="1077">
        <v>1844</v>
      </c>
      <c r="M165" s="1080"/>
      <c r="N165" s="1053" t="s">
        <v>751</v>
      </c>
      <c r="O165" s="1053" t="s">
        <v>751</v>
      </c>
      <c r="P165" s="1053"/>
      <c r="Q165" s="1053"/>
      <c r="R165" s="1053"/>
      <c r="S165" s="1079"/>
      <c r="T165" s="995"/>
      <c r="U165" s="995"/>
      <c r="V165" s="1002">
        <v>1</v>
      </c>
      <c r="W165" s="995"/>
      <c r="X165" s="995"/>
      <c r="Y165" s="995"/>
      <c r="Z165" s="995"/>
      <c r="AA165" s="995"/>
      <c r="AB165" s="995"/>
      <c r="AC165" s="958"/>
    </row>
    <row r="166" spans="1:29" customFormat="1" ht="15">
      <c r="A166" s="1505">
        <v>158</v>
      </c>
      <c r="B166" s="1032">
        <v>13</v>
      </c>
      <c r="C166" s="1039" t="s">
        <v>4478</v>
      </c>
      <c r="D166" s="1039"/>
      <c r="E166" s="1039"/>
      <c r="F166" s="1039"/>
      <c r="G166" s="1045" t="s">
        <v>7687</v>
      </c>
      <c r="H166" s="1039"/>
      <c r="I166" s="1052" t="s">
        <v>4469</v>
      </c>
      <c r="J166" s="1061">
        <v>67</v>
      </c>
      <c r="K166" s="1061">
        <v>57</v>
      </c>
      <c r="L166" s="1077">
        <v>3414</v>
      </c>
      <c r="M166" s="1082"/>
      <c r="N166" s="1053" t="s">
        <v>751</v>
      </c>
      <c r="O166" s="1053" t="s">
        <v>751</v>
      </c>
      <c r="P166" s="1053"/>
      <c r="Q166" s="1053"/>
      <c r="R166" s="1053"/>
      <c r="S166" s="1079"/>
      <c r="T166" s="995"/>
      <c r="U166" s="995"/>
      <c r="V166" s="1002">
        <v>1</v>
      </c>
      <c r="W166" s="995"/>
      <c r="X166" s="995"/>
      <c r="Y166" s="995"/>
      <c r="Z166" s="995"/>
      <c r="AA166" s="995"/>
      <c r="AB166" s="1085"/>
      <c r="AC166" s="958"/>
    </row>
    <row r="167" spans="1:29" customFormat="1" ht="15">
      <c r="A167" s="1505">
        <v>159</v>
      </c>
      <c r="B167" s="1032">
        <v>35</v>
      </c>
      <c r="C167" s="1039" t="s">
        <v>4499</v>
      </c>
      <c r="D167" s="1039"/>
      <c r="E167" s="1039"/>
      <c r="F167" s="1039"/>
      <c r="G167" s="1045" t="s">
        <v>7687</v>
      </c>
      <c r="H167" s="1039"/>
      <c r="I167" s="1052" t="s">
        <v>4469</v>
      </c>
      <c r="J167" s="1061">
        <v>73</v>
      </c>
      <c r="K167" s="1061">
        <v>53</v>
      </c>
      <c r="L167" s="1077">
        <v>3371.5</v>
      </c>
      <c r="M167" s="1082"/>
      <c r="N167" s="1053" t="s">
        <v>754</v>
      </c>
      <c r="O167" s="1053" t="s">
        <v>754</v>
      </c>
      <c r="P167" s="1053"/>
      <c r="Q167" s="1053"/>
      <c r="R167" s="1053"/>
      <c r="S167" s="1079"/>
      <c r="T167" s="995"/>
      <c r="U167" s="995"/>
      <c r="V167" s="1002">
        <v>1</v>
      </c>
      <c r="W167" s="995"/>
      <c r="X167" s="995"/>
      <c r="Y167" s="995"/>
      <c r="Z167" s="995"/>
      <c r="AA167" s="995"/>
      <c r="AB167" s="1085"/>
      <c r="AC167" s="958"/>
    </row>
    <row r="168" spans="1:29" customFormat="1" ht="15">
      <c r="A168" s="1505">
        <v>160</v>
      </c>
      <c r="B168" s="1032">
        <v>16</v>
      </c>
      <c r="C168" s="1039" t="s">
        <v>4481</v>
      </c>
      <c r="D168" s="1039"/>
      <c r="E168" s="1039"/>
      <c r="F168" s="1039"/>
      <c r="G168" s="1045" t="s">
        <v>7687</v>
      </c>
      <c r="H168" s="1039"/>
      <c r="I168" s="1052" t="s">
        <v>4469</v>
      </c>
      <c r="J168" s="1061">
        <v>73</v>
      </c>
      <c r="K168" s="1061">
        <v>11</v>
      </c>
      <c r="L168" s="1077">
        <v>4937.2</v>
      </c>
      <c r="M168" s="1053"/>
      <c r="N168" s="1053" t="s">
        <v>754</v>
      </c>
      <c r="O168" s="1053" t="s">
        <v>754</v>
      </c>
      <c r="P168" s="1053"/>
      <c r="Q168" s="1053"/>
      <c r="R168" s="1053"/>
      <c r="S168" s="1079"/>
      <c r="T168" s="995"/>
      <c r="U168" s="995"/>
      <c r="V168" s="1002">
        <v>1</v>
      </c>
      <c r="W168" s="995"/>
      <c r="X168" s="995"/>
      <c r="Y168" s="995"/>
      <c r="Z168" s="995"/>
      <c r="AA168" s="995"/>
      <c r="AB168" s="995"/>
      <c r="AC168" s="958"/>
    </row>
    <row r="169" spans="1:29" customFormat="1" ht="15">
      <c r="A169" s="1505">
        <v>161</v>
      </c>
      <c r="B169" s="1032">
        <v>17</v>
      </c>
      <c r="C169" s="1039" t="s">
        <v>4482</v>
      </c>
      <c r="D169" s="1039"/>
      <c r="E169" s="1039"/>
      <c r="F169" s="1039"/>
      <c r="G169" s="1045" t="s">
        <v>7687</v>
      </c>
      <c r="H169" s="1039"/>
      <c r="I169" s="1052" t="s">
        <v>4469</v>
      </c>
      <c r="J169" s="1061">
        <v>73</v>
      </c>
      <c r="K169" s="1072" t="s">
        <v>4483</v>
      </c>
      <c r="L169" s="1077">
        <v>5520.3</v>
      </c>
      <c r="M169" s="1053"/>
      <c r="N169" s="1053" t="s">
        <v>775</v>
      </c>
      <c r="O169" s="1053" t="s">
        <v>775</v>
      </c>
      <c r="P169" s="1053"/>
      <c r="Q169" s="1053"/>
      <c r="R169" s="1053"/>
      <c r="S169" s="1079"/>
      <c r="T169" s="995"/>
      <c r="U169" s="995"/>
      <c r="V169" s="1002">
        <v>1</v>
      </c>
      <c r="W169" s="995"/>
      <c r="X169" s="995"/>
      <c r="Y169" s="995"/>
      <c r="Z169" s="995"/>
      <c r="AA169" s="995"/>
      <c r="AB169" s="995"/>
      <c r="AC169" s="958"/>
    </row>
    <row r="170" spans="1:29" customFormat="1" ht="15">
      <c r="A170" s="1505">
        <v>162</v>
      </c>
      <c r="B170" s="1032">
        <v>28</v>
      </c>
      <c r="C170" s="1039" t="s">
        <v>4493</v>
      </c>
      <c r="D170" s="1039"/>
      <c r="E170" s="1039"/>
      <c r="F170" s="1039"/>
      <c r="G170" s="1045" t="s">
        <v>7687</v>
      </c>
      <c r="H170" s="1039"/>
      <c r="I170" s="1052" t="s">
        <v>4469</v>
      </c>
      <c r="J170" s="1061">
        <v>74</v>
      </c>
      <c r="K170" s="1061">
        <v>170</v>
      </c>
      <c r="L170" s="1077">
        <v>599.5</v>
      </c>
      <c r="M170" s="1080"/>
      <c r="N170" s="1053" t="s">
        <v>751</v>
      </c>
      <c r="O170" s="1053" t="s">
        <v>751</v>
      </c>
      <c r="P170" s="1053"/>
      <c r="Q170" s="1053"/>
      <c r="R170" s="1053"/>
      <c r="S170" s="1079"/>
      <c r="T170" s="995"/>
      <c r="U170" s="995"/>
      <c r="V170" s="1002">
        <v>1</v>
      </c>
      <c r="W170" s="995"/>
      <c r="X170" s="995"/>
      <c r="Y170" s="995"/>
      <c r="Z170" s="995"/>
      <c r="AA170" s="995"/>
      <c r="AB170" s="995"/>
      <c r="AC170" s="958"/>
    </row>
    <row r="171" spans="1:29" customFormat="1" ht="15">
      <c r="A171" s="1505">
        <v>163</v>
      </c>
      <c r="B171" s="1032">
        <v>18</v>
      </c>
      <c r="C171" s="1039" t="s">
        <v>4484</v>
      </c>
      <c r="D171" s="1039"/>
      <c r="E171" s="1039"/>
      <c r="F171" s="1039"/>
      <c r="G171" s="1045" t="s">
        <v>7687</v>
      </c>
      <c r="H171" s="1039"/>
      <c r="I171" s="1052" t="s">
        <v>4469</v>
      </c>
      <c r="J171" s="1061">
        <v>74</v>
      </c>
      <c r="K171" s="1061">
        <v>9</v>
      </c>
      <c r="L171" s="1077">
        <v>987.6</v>
      </c>
      <c r="M171" s="1082"/>
      <c r="N171" s="1053" t="s">
        <v>751</v>
      </c>
      <c r="O171" s="1053" t="s">
        <v>751</v>
      </c>
      <c r="P171" s="1053"/>
      <c r="Q171" s="1053"/>
      <c r="R171" s="1053"/>
      <c r="S171" s="1079"/>
      <c r="T171" s="995"/>
      <c r="U171" s="995"/>
      <c r="V171" s="1002">
        <v>1</v>
      </c>
      <c r="W171" s="995"/>
      <c r="X171" s="995"/>
      <c r="Y171" s="995"/>
      <c r="Z171" s="995"/>
      <c r="AA171" s="995"/>
      <c r="AB171" s="995"/>
      <c r="AC171" s="958"/>
    </row>
    <row r="172" spans="1:29" customFormat="1" ht="15">
      <c r="A172" s="1505">
        <v>164</v>
      </c>
      <c r="B172" s="1032">
        <v>19</v>
      </c>
      <c r="C172" s="1039" t="s">
        <v>4485</v>
      </c>
      <c r="D172" s="1039"/>
      <c r="E172" s="1039"/>
      <c r="F172" s="1039"/>
      <c r="G172" s="1045" t="s">
        <v>7687</v>
      </c>
      <c r="H172" s="1039"/>
      <c r="I172" s="1052" t="s">
        <v>4469</v>
      </c>
      <c r="J172" s="1061">
        <v>74</v>
      </c>
      <c r="K172" s="1061">
        <v>25</v>
      </c>
      <c r="L172" s="1077">
        <v>1180.4000000000001</v>
      </c>
      <c r="M172" s="1080"/>
      <c r="N172" s="1053" t="s">
        <v>1039</v>
      </c>
      <c r="O172" s="1053" t="s">
        <v>1039</v>
      </c>
      <c r="P172" s="1053"/>
      <c r="Q172" s="1053"/>
      <c r="R172" s="1053"/>
      <c r="S172" s="1079"/>
      <c r="T172" s="995"/>
      <c r="U172" s="995"/>
      <c r="V172" s="1002">
        <v>1</v>
      </c>
      <c r="W172" s="995"/>
      <c r="X172" s="995"/>
      <c r="Y172" s="995"/>
      <c r="Z172" s="995"/>
      <c r="AA172" s="995"/>
      <c r="AB172" s="995"/>
      <c r="AC172" s="958"/>
    </row>
    <row r="173" spans="1:29" customFormat="1" ht="15">
      <c r="A173" s="1505">
        <v>165</v>
      </c>
      <c r="B173" s="1032">
        <v>20</v>
      </c>
      <c r="C173" s="1039" t="s">
        <v>4132</v>
      </c>
      <c r="D173" s="1039"/>
      <c r="E173" s="1039"/>
      <c r="F173" s="1039"/>
      <c r="G173" s="1045" t="s">
        <v>7687</v>
      </c>
      <c r="H173" s="1039"/>
      <c r="I173" s="1052" t="s">
        <v>4469</v>
      </c>
      <c r="J173" s="1061">
        <v>75</v>
      </c>
      <c r="K173" s="1061">
        <v>46</v>
      </c>
      <c r="L173" s="1077">
        <v>6733.7</v>
      </c>
      <c r="M173" s="1053"/>
      <c r="N173" s="1053" t="s">
        <v>775</v>
      </c>
      <c r="O173" s="1053" t="s">
        <v>775</v>
      </c>
      <c r="P173" s="1053"/>
      <c r="Q173" s="1053"/>
      <c r="R173" s="1053"/>
      <c r="S173" s="1079"/>
      <c r="T173" s="995"/>
      <c r="U173" s="995"/>
      <c r="V173" s="1002">
        <v>1</v>
      </c>
      <c r="W173" s="995"/>
      <c r="X173" s="995"/>
      <c r="Y173" s="995"/>
      <c r="Z173" s="995"/>
      <c r="AA173" s="995"/>
      <c r="AB173" s="995"/>
      <c r="AC173" s="958"/>
    </row>
    <row r="174" spans="1:29" customFormat="1" ht="15">
      <c r="A174" s="1505">
        <v>166</v>
      </c>
      <c r="B174" s="1032">
        <v>21</v>
      </c>
      <c r="C174" s="1039" t="s">
        <v>4486</v>
      </c>
      <c r="D174" s="1039"/>
      <c r="E174" s="1039"/>
      <c r="F174" s="1039"/>
      <c r="G174" s="1045" t="s">
        <v>7687</v>
      </c>
      <c r="H174" s="1039"/>
      <c r="I174" s="1052" t="s">
        <v>4469</v>
      </c>
      <c r="J174" s="1061">
        <v>75</v>
      </c>
      <c r="K174" s="1061">
        <v>4</v>
      </c>
      <c r="L174" s="1077">
        <v>20222.099999999999</v>
      </c>
      <c r="M174" s="1082"/>
      <c r="N174" s="1053" t="s">
        <v>775</v>
      </c>
      <c r="O174" s="1053" t="s">
        <v>775</v>
      </c>
      <c r="P174" s="1053"/>
      <c r="Q174" s="1053"/>
      <c r="R174" s="1053"/>
      <c r="S174" s="1079"/>
      <c r="T174" s="995"/>
      <c r="U174" s="995"/>
      <c r="V174" s="1002">
        <v>1</v>
      </c>
      <c r="W174" s="995"/>
      <c r="X174" s="995"/>
      <c r="Y174" s="995"/>
      <c r="Z174" s="995"/>
      <c r="AA174" s="995"/>
      <c r="AB174" s="995"/>
      <c r="AC174" s="958"/>
    </row>
    <row r="175" spans="1:29" customFormat="1" ht="15">
      <c r="A175" s="1505">
        <v>167</v>
      </c>
      <c r="B175" s="1032">
        <v>24</v>
      </c>
      <c r="C175" s="1039" t="s">
        <v>4489</v>
      </c>
      <c r="D175" s="1039"/>
      <c r="E175" s="1039"/>
      <c r="F175" s="1039"/>
      <c r="G175" s="1045" t="s">
        <v>7687</v>
      </c>
      <c r="H175" s="1039"/>
      <c r="I175" s="1052" t="s">
        <v>4469</v>
      </c>
      <c r="J175" s="1061">
        <v>76</v>
      </c>
      <c r="K175" s="1072" t="s">
        <v>4490</v>
      </c>
      <c r="L175" s="1077">
        <v>160.30000000000001</v>
      </c>
      <c r="M175" s="1082"/>
      <c r="N175" s="1053" t="s">
        <v>751</v>
      </c>
      <c r="O175" s="1053" t="s">
        <v>751</v>
      </c>
      <c r="P175" s="1053"/>
      <c r="Q175" s="1053"/>
      <c r="R175" s="1053"/>
      <c r="S175" s="1079"/>
      <c r="T175" s="995"/>
      <c r="U175" s="995"/>
      <c r="V175" s="1002">
        <v>1</v>
      </c>
      <c r="W175" s="995"/>
      <c r="X175" s="995"/>
      <c r="Y175" s="995"/>
      <c r="Z175" s="995"/>
      <c r="AA175" s="995"/>
      <c r="AB175" s="995"/>
      <c r="AC175" s="958"/>
    </row>
    <row r="176" spans="1:29" customFormat="1" ht="15">
      <c r="A176" s="1505">
        <v>168</v>
      </c>
      <c r="B176" s="1032">
        <v>22</v>
      </c>
      <c r="C176" s="1039" t="s">
        <v>4487</v>
      </c>
      <c r="D176" s="1039"/>
      <c r="E176" s="1039"/>
      <c r="F176" s="1039"/>
      <c r="G176" s="1045" t="s">
        <v>7687</v>
      </c>
      <c r="H176" s="1039"/>
      <c r="I176" s="1052" t="s">
        <v>4469</v>
      </c>
      <c r="J176" s="1061">
        <v>76</v>
      </c>
      <c r="K176" s="1061">
        <v>1</v>
      </c>
      <c r="L176" s="1077">
        <v>2661.1</v>
      </c>
      <c r="M176" s="1082"/>
      <c r="N176" s="1053" t="s">
        <v>840</v>
      </c>
      <c r="O176" s="1053" t="s">
        <v>840</v>
      </c>
      <c r="P176" s="1053"/>
      <c r="Q176" s="1053"/>
      <c r="R176" s="1053"/>
      <c r="S176" s="1079"/>
      <c r="T176" s="995"/>
      <c r="U176" s="995"/>
      <c r="V176" s="1002">
        <v>1</v>
      </c>
      <c r="W176" s="995"/>
      <c r="X176" s="995"/>
      <c r="Y176" s="995"/>
      <c r="Z176" s="995"/>
      <c r="AA176" s="995"/>
      <c r="AB176" s="995"/>
      <c r="AC176" s="958"/>
    </row>
    <row r="177" spans="1:29" customFormat="1" ht="15">
      <c r="A177" s="1505">
        <v>169</v>
      </c>
      <c r="B177" s="1032">
        <v>23</v>
      </c>
      <c r="C177" s="1039" t="s">
        <v>4488</v>
      </c>
      <c r="D177" s="1039"/>
      <c r="E177" s="1039"/>
      <c r="F177" s="1039"/>
      <c r="G177" s="1045" t="s">
        <v>7687</v>
      </c>
      <c r="H177" s="1039"/>
      <c r="I177" s="1052" t="s">
        <v>4469</v>
      </c>
      <c r="J177" s="1061">
        <v>76</v>
      </c>
      <c r="K177" s="1061">
        <v>88</v>
      </c>
      <c r="L177" s="1077">
        <v>4642.6000000000004</v>
      </c>
      <c r="M177" s="1082"/>
      <c r="N177" s="1053" t="s">
        <v>751</v>
      </c>
      <c r="O177" s="1053" t="s">
        <v>751</v>
      </c>
      <c r="P177" s="1053"/>
      <c r="Q177" s="1053"/>
      <c r="R177" s="1053"/>
      <c r="S177" s="1079"/>
      <c r="T177" s="995"/>
      <c r="U177" s="995"/>
      <c r="V177" s="1002">
        <v>1</v>
      </c>
      <c r="W177" s="995"/>
      <c r="X177" s="995"/>
      <c r="Y177" s="995"/>
      <c r="Z177" s="995"/>
      <c r="AA177" s="995"/>
      <c r="AB177" s="995"/>
      <c r="AC177" s="958"/>
    </row>
    <row r="178" spans="1:29" customFormat="1" ht="15">
      <c r="A178" s="1505">
        <v>170</v>
      </c>
      <c r="B178" s="1032">
        <v>26</v>
      </c>
      <c r="C178" s="1039" t="s">
        <v>4491</v>
      </c>
      <c r="D178" s="1039"/>
      <c r="E178" s="1039"/>
      <c r="F178" s="1039"/>
      <c r="G178" s="1045" t="s">
        <v>7687</v>
      </c>
      <c r="H178" s="1039"/>
      <c r="I178" s="1052" t="s">
        <v>4469</v>
      </c>
      <c r="J178" s="1061">
        <v>78</v>
      </c>
      <c r="K178" s="1061">
        <v>75</v>
      </c>
      <c r="L178" s="1077">
        <v>450.8</v>
      </c>
      <c r="M178" s="1080"/>
      <c r="N178" s="1053" t="s">
        <v>3928</v>
      </c>
      <c r="O178" s="1053" t="s">
        <v>3928</v>
      </c>
      <c r="P178" s="1053"/>
      <c r="Q178" s="1053"/>
      <c r="R178" s="1053"/>
      <c r="S178" s="1079"/>
      <c r="T178" s="995"/>
      <c r="U178" s="995"/>
      <c r="V178" s="1002">
        <v>1</v>
      </c>
      <c r="W178" s="995"/>
      <c r="X178" s="995"/>
      <c r="Y178" s="995"/>
      <c r="Z178" s="995"/>
      <c r="AA178" s="995"/>
      <c r="AB178" s="1085"/>
    </row>
    <row r="179" spans="1:29" customFormat="1" ht="15">
      <c r="A179" s="1505">
        <v>171</v>
      </c>
      <c r="B179" s="1032">
        <v>27</v>
      </c>
      <c r="C179" s="1039" t="s">
        <v>4492</v>
      </c>
      <c r="D179" s="1039"/>
      <c r="E179" s="1039"/>
      <c r="F179" s="1039"/>
      <c r="G179" s="1045" t="s">
        <v>7687</v>
      </c>
      <c r="H179" s="1039"/>
      <c r="I179" s="1052" t="s">
        <v>4469</v>
      </c>
      <c r="J179" s="1061">
        <v>84</v>
      </c>
      <c r="K179" s="1061">
        <v>15</v>
      </c>
      <c r="L179" s="1077">
        <v>585.6</v>
      </c>
      <c r="M179" s="1082"/>
      <c r="N179" s="1053" t="s">
        <v>3928</v>
      </c>
      <c r="O179" s="1053" t="s">
        <v>3928</v>
      </c>
      <c r="P179" s="1053"/>
      <c r="Q179" s="1053"/>
      <c r="R179" s="1053"/>
      <c r="S179" s="1079"/>
      <c r="T179" s="995"/>
      <c r="U179" s="995"/>
      <c r="V179" s="1002">
        <v>1</v>
      </c>
      <c r="W179" s="995"/>
      <c r="X179" s="995"/>
      <c r="Y179" s="995"/>
      <c r="Z179" s="995"/>
      <c r="AA179" s="995"/>
      <c r="AB179" s="995"/>
    </row>
    <row r="180" spans="1:29" customFormat="1" ht="15">
      <c r="A180" s="1505">
        <v>172</v>
      </c>
      <c r="B180" s="1032">
        <v>33</v>
      </c>
      <c r="C180" s="1039" t="s">
        <v>4497</v>
      </c>
      <c r="D180" s="1039"/>
      <c r="E180" s="1039"/>
      <c r="F180" s="1039"/>
      <c r="G180" s="1045" t="s">
        <v>7687</v>
      </c>
      <c r="H180" s="1039"/>
      <c r="I180" s="1052" t="s">
        <v>4469</v>
      </c>
      <c r="J180" s="1061">
        <v>86</v>
      </c>
      <c r="K180" s="1061">
        <v>200</v>
      </c>
      <c r="L180" s="1077">
        <v>431.7</v>
      </c>
      <c r="M180" s="1080"/>
      <c r="N180" s="1053" t="s">
        <v>751</v>
      </c>
      <c r="O180" s="1053" t="s">
        <v>751</v>
      </c>
      <c r="P180" s="1053"/>
      <c r="Q180" s="1053"/>
      <c r="R180" s="1053"/>
      <c r="S180" s="1079"/>
      <c r="T180" s="995"/>
      <c r="U180" s="995"/>
      <c r="V180" s="1002">
        <v>1</v>
      </c>
      <c r="W180" s="995"/>
      <c r="X180" s="995"/>
      <c r="Y180" s="995"/>
      <c r="Z180" s="995"/>
      <c r="AA180" s="995"/>
      <c r="AB180" s="995"/>
    </row>
    <row r="181" spans="1:29" customFormat="1" ht="15">
      <c r="A181" s="1505">
        <v>173</v>
      </c>
      <c r="B181" s="1032">
        <v>34</v>
      </c>
      <c r="C181" s="1039" t="s">
        <v>4498</v>
      </c>
      <c r="D181" s="1039"/>
      <c r="E181" s="1039"/>
      <c r="F181" s="1039"/>
      <c r="G181" s="1045" t="s">
        <v>7687</v>
      </c>
      <c r="H181" s="1039"/>
      <c r="I181" s="1052" t="s">
        <v>4469</v>
      </c>
      <c r="J181" s="1061">
        <v>86</v>
      </c>
      <c r="K181" s="1061">
        <v>206</v>
      </c>
      <c r="L181" s="1077">
        <v>543.29999999999995</v>
      </c>
      <c r="M181" s="1080"/>
      <c r="N181" s="1053" t="s">
        <v>751</v>
      </c>
      <c r="O181" s="1053" t="s">
        <v>751</v>
      </c>
      <c r="P181" s="1053"/>
      <c r="Q181" s="1053"/>
      <c r="R181" s="1053"/>
      <c r="S181" s="1079"/>
      <c r="T181" s="995"/>
      <c r="U181" s="995"/>
      <c r="V181" s="1002">
        <v>1</v>
      </c>
      <c r="W181" s="995"/>
      <c r="X181" s="995"/>
      <c r="Y181" s="995"/>
      <c r="Z181" s="995"/>
      <c r="AA181" s="995"/>
      <c r="AB181" s="995"/>
    </row>
    <row r="182" spans="1:29" customFormat="1" ht="15">
      <c r="A182" s="1505">
        <v>174</v>
      </c>
      <c r="B182" s="1032">
        <v>31</v>
      </c>
      <c r="C182" s="1039" t="s">
        <v>4495</v>
      </c>
      <c r="D182" s="1039"/>
      <c r="E182" s="1039"/>
      <c r="F182" s="1039"/>
      <c r="G182" s="1045" t="s">
        <v>7687</v>
      </c>
      <c r="H182" s="1039"/>
      <c r="I182" s="1052" t="s">
        <v>4469</v>
      </c>
      <c r="J182" s="1061">
        <v>86</v>
      </c>
      <c r="K182" s="1061">
        <v>9</v>
      </c>
      <c r="L182" s="1077">
        <v>4295.3</v>
      </c>
      <c r="M182" s="1080"/>
      <c r="N182" s="1053" t="s">
        <v>988</v>
      </c>
      <c r="O182" s="1053" t="s">
        <v>988</v>
      </c>
      <c r="P182" s="1053"/>
      <c r="Q182" s="1053"/>
      <c r="R182" s="1053"/>
      <c r="S182" s="1079"/>
      <c r="T182" s="995"/>
      <c r="U182" s="995"/>
      <c r="V182" s="1002">
        <v>1</v>
      </c>
      <c r="W182" s="995"/>
      <c r="X182" s="995"/>
      <c r="Y182" s="995"/>
      <c r="Z182" s="995"/>
      <c r="AA182" s="995"/>
      <c r="AB182" s="995"/>
    </row>
    <row r="183" spans="1:29" customFormat="1" ht="15">
      <c r="A183" s="1505">
        <v>175</v>
      </c>
      <c r="B183" s="1032">
        <v>30</v>
      </c>
      <c r="C183" s="1039" t="s">
        <v>4494</v>
      </c>
      <c r="D183" s="1039"/>
      <c r="E183" s="1039"/>
      <c r="F183" s="1039"/>
      <c r="G183" s="1045" t="s">
        <v>7687</v>
      </c>
      <c r="H183" s="1039"/>
      <c r="I183" s="1052" t="s">
        <v>4469</v>
      </c>
      <c r="J183" s="1061">
        <v>86</v>
      </c>
      <c r="K183" s="1061">
        <v>7</v>
      </c>
      <c r="L183" s="1077">
        <v>5687</v>
      </c>
      <c r="M183" s="1080"/>
      <c r="N183" s="1053" t="s">
        <v>751</v>
      </c>
      <c r="O183" s="1053" t="s">
        <v>751</v>
      </c>
      <c r="P183" s="1053"/>
      <c r="Q183" s="1053"/>
      <c r="R183" s="1053"/>
      <c r="S183" s="1079"/>
      <c r="T183" s="995"/>
      <c r="U183" s="995"/>
      <c r="V183" s="1002">
        <v>1</v>
      </c>
      <c r="W183" s="995"/>
      <c r="X183" s="995"/>
      <c r="Y183" s="995"/>
      <c r="Z183" s="995"/>
      <c r="AA183" s="995"/>
      <c r="AB183" s="1085"/>
    </row>
    <row r="184" spans="1:29" customFormat="1" ht="15">
      <c r="A184" s="1505">
        <v>176</v>
      </c>
      <c r="B184" s="1032">
        <v>32</v>
      </c>
      <c r="C184" s="1039" t="s">
        <v>4496</v>
      </c>
      <c r="D184" s="1039"/>
      <c r="E184" s="1039"/>
      <c r="F184" s="1039"/>
      <c r="G184" s="1045" t="s">
        <v>7687</v>
      </c>
      <c r="H184" s="1039"/>
      <c r="I184" s="1052" t="s">
        <v>4469</v>
      </c>
      <c r="J184" s="1061">
        <v>86</v>
      </c>
      <c r="K184" s="1061">
        <v>211</v>
      </c>
      <c r="L184" s="1077">
        <v>16996.599999999999</v>
      </c>
      <c r="M184" s="1081"/>
      <c r="N184" s="1053" t="s">
        <v>840</v>
      </c>
      <c r="O184" s="1053" t="s">
        <v>840</v>
      </c>
      <c r="P184" s="1053"/>
      <c r="Q184" s="1053"/>
      <c r="R184" s="1053"/>
      <c r="S184" s="1079"/>
      <c r="T184" s="995"/>
      <c r="U184" s="995"/>
      <c r="V184" s="1002">
        <v>1</v>
      </c>
      <c r="W184" s="995"/>
      <c r="X184" s="995"/>
      <c r="Y184" s="995"/>
      <c r="Z184" s="995"/>
      <c r="AA184" s="995"/>
      <c r="AB184" s="995"/>
    </row>
    <row r="185" spans="1:29" customFormat="1" ht="15">
      <c r="A185" s="1505">
        <v>177</v>
      </c>
      <c r="B185" s="1032">
        <v>36</v>
      </c>
      <c r="C185" s="1039" t="s">
        <v>4500</v>
      </c>
      <c r="D185" s="1039"/>
      <c r="E185" s="1039"/>
      <c r="F185" s="1039"/>
      <c r="G185" s="1045" t="s">
        <v>7687</v>
      </c>
      <c r="H185" s="1039"/>
      <c r="I185" s="1052" t="s">
        <v>4469</v>
      </c>
      <c r="J185" s="1061">
        <v>87</v>
      </c>
      <c r="K185" s="1061">
        <v>12</v>
      </c>
      <c r="L185" s="1077">
        <v>3825.4</v>
      </c>
      <c r="M185" s="1080"/>
      <c r="N185" s="1053" t="s">
        <v>3945</v>
      </c>
      <c r="O185" s="1053" t="s">
        <v>3945</v>
      </c>
      <c r="P185" s="1053"/>
      <c r="Q185" s="1053"/>
      <c r="R185" s="1053"/>
      <c r="S185" s="1079"/>
      <c r="T185" s="995"/>
      <c r="U185" s="995"/>
      <c r="V185" s="1002">
        <v>1</v>
      </c>
      <c r="W185" s="995"/>
      <c r="X185" s="995"/>
      <c r="Y185" s="995"/>
      <c r="Z185" s="995"/>
      <c r="AA185" s="995"/>
      <c r="AB185" s="995"/>
    </row>
    <row r="186" spans="1:29" customFormat="1" ht="15">
      <c r="A186" s="1505">
        <v>178</v>
      </c>
      <c r="B186" s="1032">
        <v>39</v>
      </c>
      <c r="C186" s="1039" t="s">
        <v>4033</v>
      </c>
      <c r="D186" s="1039"/>
      <c r="E186" s="1039"/>
      <c r="F186" s="1039"/>
      <c r="G186" s="1045" t="s">
        <v>7687</v>
      </c>
      <c r="H186" s="1039"/>
      <c r="I186" s="1052" t="s">
        <v>4469</v>
      </c>
      <c r="J186" s="1061">
        <v>89</v>
      </c>
      <c r="K186" s="1061">
        <v>16</v>
      </c>
      <c r="L186" s="1077">
        <v>257</v>
      </c>
      <c r="M186" s="1080"/>
      <c r="N186" s="1053" t="s">
        <v>3928</v>
      </c>
      <c r="O186" s="1053" t="s">
        <v>3928</v>
      </c>
      <c r="P186" s="1053"/>
      <c r="Q186" s="1053"/>
      <c r="R186" s="1053"/>
      <c r="S186" s="1079"/>
      <c r="T186" s="995"/>
      <c r="U186" s="995"/>
      <c r="V186" s="1002">
        <v>1</v>
      </c>
      <c r="W186" s="995"/>
      <c r="X186" s="995"/>
      <c r="Y186" s="995"/>
      <c r="Z186" s="995"/>
      <c r="AA186" s="995"/>
      <c r="AB186" s="995"/>
    </row>
    <row r="187" spans="1:29" customFormat="1" ht="15">
      <c r="A187" s="1505">
        <v>179</v>
      </c>
      <c r="B187" s="1032">
        <v>40</v>
      </c>
      <c r="C187" s="1039" t="s">
        <v>4503</v>
      </c>
      <c r="D187" s="1039"/>
      <c r="E187" s="1039"/>
      <c r="F187" s="1039"/>
      <c r="G187" s="1045" t="s">
        <v>7687</v>
      </c>
      <c r="H187" s="1039"/>
      <c r="I187" s="1052" t="s">
        <v>4469</v>
      </c>
      <c r="J187" s="1061">
        <v>89</v>
      </c>
      <c r="K187" s="1061">
        <v>14</v>
      </c>
      <c r="L187" s="1077">
        <v>682</v>
      </c>
      <c r="M187" s="1080"/>
      <c r="N187" s="1053" t="s">
        <v>1039</v>
      </c>
      <c r="O187" s="1053" t="s">
        <v>1039</v>
      </c>
      <c r="P187" s="1053"/>
      <c r="Q187" s="1053"/>
      <c r="R187" s="1053"/>
      <c r="S187" s="1079"/>
      <c r="T187" s="995"/>
      <c r="U187" s="995"/>
      <c r="V187" s="1002">
        <v>1</v>
      </c>
      <c r="W187" s="995"/>
      <c r="X187" s="995"/>
      <c r="Y187" s="995"/>
      <c r="Z187" s="995"/>
      <c r="AA187" s="995"/>
      <c r="AB187" s="1085"/>
    </row>
    <row r="188" spans="1:29" customFormat="1" ht="15">
      <c r="A188" s="1505">
        <v>180</v>
      </c>
      <c r="B188" s="1032">
        <v>38</v>
      </c>
      <c r="C188" s="1039" t="s">
        <v>4502</v>
      </c>
      <c r="D188" s="1039"/>
      <c r="E188" s="1039"/>
      <c r="F188" s="1039"/>
      <c r="G188" s="1045" t="s">
        <v>7687</v>
      </c>
      <c r="H188" s="1039"/>
      <c r="I188" s="1052" t="s">
        <v>4469</v>
      </c>
      <c r="J188" s="1061">
        <v>89</v>
      </c>
      <c r="K188" s="1061">
        <v>21</v>
      </c>
      <c r="L188" s="1077">
        <v>997</v>
      </c>
      <c r="M188" s="1080"/>
      <c r="N188" s="1053" t="s">
        <v>4076</v>
      </c>
      <c r="O188" s="1053" t="s">
        <v>4076</v>
      </c>
      <c r="P188" s="1053"/>
      <c r="Q188" s="1053"/>
      <c r="R188" s="1053"/>
      <c r="S188" s="1079"/>
      <c r="T188" s="995"/>
      <c r="U188" s="995"/>
      <c r="V188" s="1002">
        <v>1</v>
      </c>
      <c r="W188" s="995"/>
      <c r="X188" s="995"/>
      <c r="Y188" s="995"/>
      <c r="Z188" s="995"/>
      <c r="AA188" s="995"/>
      <c r="AB188" s="995"/>
    </row>
    <row r="189" spans="1:29" customFormat="1" ht="15">
      <c r="A189" s="1505">
        <v>181</v>
      </c>
      <c r="B189" s="1032">
        <v>37</v>
      </c>
      <c r="C189" s="1039" t="s">
        <v>4501</v>
      </c>
      <c r="D189" s="1039"/>
      <c r="E189" s="1039"/>
      <c r="F189" s="1039"/>
      <c r="G189" s="1045" t="s">
        <v>7687</v>
      </c>
      <c r="H189" s="1039"/>
      <c r="I189" s="1052" t="s">
        <v>4469</v>
      </c>
      <c r="J189" s="1061">
        <v>89</v>
      </c>
      <c r="K189" s="1061">
        <v>20</v>
      </c>
      <c r="L189" s="1077">
        <v>1980</v>
      </c>
      <c r="M189" s="1080"/>
      <c r="N189" s="1053" t="s">
        <v>1039</v>
      </c>
      <c r="O189" s="1053" t="s">
        <v>1039</v>
      </c>
      <c r="P189" s="1053"/>
      <c r="Q189" s="1053"/>
      <c r="R189" s="1053"/>
      <c r="S189" s="1079"/>
      <c r="T189" s="995"/>
      <c r="U189" s="995"/>
      <c r="V189" s="1002">
        <v>1</v>
      </c>
      <c r="W189" s="995"/>
      <c r="X189" s="995"/>
      <c r="Y189" s="995"/>
      <c r="Z189" s="995"/>
      <c r="AA189" s="995"/>
      <c r="AB189" s="995"/>
    </row>
    <row r="190" spans="1:29" customFormat="1" ht="15">
      <c r="A190" s="1505">
        <v>182</v>
      </c>
      <c r="B190" s="1032">
        <v>41</v>
      </c>
      <c r="C190" s="1039" t="s">
        <v>4504</v>
      </c>
      <c r="D190" s="1039"/>
      <c r="E190" s="1039"/>
      <c r="F190" s="1039"/>
      <c r="G190" s="1045" t="s">
        <v>7687</v>
      </c>
      <c r="H190" s="1039"/>
      <c r="I190" s="1052" t="s">
        <v>4469</v>
      </c>
      <c r="J190" s="1061">
        <v>89</v>
      </c>
      <c r="K190" s="1061">
        <v>24</v>
      </c>
      <c r="L190" s="1077">
        <v>6854</v>
      </c>
      <c r="M190" s="1080"/>
      <c r="N190" s="1053" t="s">
        <v>775</v>
      </c>
      <c r="O190" s="1053" t="s">
        <v>775</v>
      </c>
      <c r="P190" s="1053"/>
      <c r="Q190" s="1053"/>
      <c r="R190" s="1053"/>
      <c r="S190" s="1079"/>
      <c r="T190" s="995"/>
      <c r="U190" s="995"/>
      <c r="V190" s="1002">
        <v>1</v>
      </c>
      <c r="W190" s="995"/>
      <c r="X190" s="995"/>
      <c r="Y190" s="995"/>
      <c r="Z190" s="995"/>
      <c r="AA190" s="995"/>
      <c r="AB190" s="995"/>
    </row>
    <row r="191" spans="1:29" customFormat="1" ht="15">
      <c r="A191" s="1505">
        <v>183</v>
      </c>
      <c r="B191" s="1032">
        <v>42</v>
      </c>
      <c r="C191" s="1039" t="s">
        <v>4505</v>
      </c>
      <c r="D191" s="1039"/>
      <c r="E191" s="1039"/>
      <c r="F191" s="1039"/>
      <c r="G191" s="1045" t="s">
        <v>7687</v>
      </c>
      <c r="H191" s="1039"/>
      <c r="I191" s="1052" t="s">
        <v>4469</v>
      </c>
      <c r="J191" s="1061">
        <v>89</v>
      </c>
      <c r="K191" s="1061">
        <v>22</v>
      </c>
      <c r="L191" s="1077">
        <v>17189</v>
      </c>
      <c r="M191" s="1080"/>
      <c r="N191" s="1053" t="s">
        <v>775</v>
      </c>
      <c r="O191" s="1053" t="s">
        <v>775</v>
      </c>
      <c r="P191" s="1053"/>
      <c r="Q191" s="1053"/>
      <c r="R191" s="1053"/>
      <c r="S191" s="1079"/>
      <c r="T191" s="995"/>
      <c r="U191" s="995"/>
      <c r="V191" s="1002">
        <v>1</v>
      </c>
      <c r="W191" s="995"/>
      <c r="X191" s="995"/>
      <c r="Y191" s="995"/>
      <c r="Z191" s="995"/>
      <c r="AA191" s="995"/>
      <c r="AB191" s="1085"/>
    </row>
    <row r="192" spans="1:29" customFormat="1" ht="15">
      <c r="A192" s="1505">
        <v>184</v>
      </c>
      <c r="B192" s="1032">
        <v>51</v>
      </c>
      <c r="C192" s="1039" t="s">
        <v>4513</v>
      </c>
      <c r="D192" s="1039"/>
      <c r="E192" s="1039"/>
      <c r="F192" s="1039"/>
      <c r="G192" s="1045" t="s">
        <v>7687</v>
      </c>
      <c r="H192" s="1039"/>
      <c r="I192" s="1052" t="s">
        <v>4469</v>
      </c>
      <c r="J192" s="1061">
        <v>91</v>
      </c>
      <c r="K192" s="1074">
        <v>42237</v>
      </c>
      <c r="L192" s="1077">
        <v>659</v>
      </c>
      <c r="M192" s="1080"/>
      <c r="N192" s="1053" t="s">
        <v>1039</v>
      </c>
      <c r="O192" s="1053" t="s">
        <v>1039</v>
      </c>
      <c r="P192" s="1053"/>
      <c r="Q192" s="1053"/>
      <c r="R192" s="1053"/>
      <c r="S192" s="1079"/>
      <c r="T192" s="995"/>
      <c r="U192" s="995"/>
      <c r="V192" s="1002">
        <v>1</v>
      </c>
      <c r="W192" s="995"/>
      <c r="X192" s="995"/>
      <c r="Y192" s="995"/>
      <c r="Z192" s="995"/>
      <c r="AA192" s="995"/>
      <c r="AB192" s="995"/>
    </row>
    <row r="193" spans="1:28" customFormat="1" ht="15">
      <c r="A193" s="1505">
        <v>185</v>
      </c>
      <c r="B193" s="1032">
        <v>50</v>
      </c>
      <c r="C193" s="1039" t="s">
        <v>4512</v>
      </c>
      <c r="D193" s="1039"/>
      <c r="E193" s="1039"/>
      <c r="F193" s="1039"/>
      <c r="G193" s="1045" t="s">
        <v>7687</v>
      </c>
      <c r="H193" s="1039"/>
      <c r="I193" s="1052" t="s">
        <v>4469</v>
      </c>
      <c r="J193" s="1061">
        <v>91</v>
      </c>
      <c r="K193" s="1061">
        <v>289</v>
      </c>
      <c r="L193" s="1077">
        <v>734</v>
      </c>
      <c r="M193" s="1080"/>
      <c r="N193" s="1053" t="s">
        <v>754</v>
      </c>
      <c r="O193" s="1053" t="s">
        <v>754</v>
      </c>
      <c r="P193" s="1053"/>
      <c r="Q193" s="1053"/>
      <c r="R193" s="1053"/>
      <c r="S193" s="1079"/>
      <c r="T193" s="995"/>
      <c r="U193" s="995"/>
      <c r="V193" s="1002">
        <v>1</v>
      </c>
      <c r="W193" s="995"/>
      <c r="X193" s="995"/>
      <c r="Y193" s="995"/>
      <c r="Z193" s="995"/>
      <c r="AA193" s="995"/>
      <c r="AB193" s="1085"/>
    </row>
    <row r="194" spans="1:28" customFormat="1" ht="15">
      <c r="A194" s="1505">
        <v>186</v>
      </c>
      <c r="B194" s="1032">
        <v>53</v>
      </c>
      <c r="C194" s="1039" t="s">
        <v>4514</v>
      </c>
      <c r="D194" s="1039"/>
      <c r="E194" s="1039"/>
      <c r="F194" s="1039"/>
      <c r="G194" s="1045" t="s">
        <v>7687</v>
      </c>
      <c r="H194" s="1039"/>
      <c r="I194" s="1052" t="s">
        <v>4469</v>
      </c>
      <c r="J194" s="1061">
        <v>93</v>
      </c>
      <c r="K194" s="1061">
        <v>96</v>
      </c>
      <c r="L194" s="1077">
        <v>313</v>
      </c>
      <c r="M194" s="1080"/>
      <c r="N194" s="1053" t="s">
        <v>3928</v>
      </c>
      <c r="O194" s="1053" t="s">
        <v>3928</v>
      </c>
      <c r="P194" s="1053"/>
      <c r="Q194" s="1053"/>
      <c r="R194" s="1053"/>
      <c r="S194" s="1079"/>
      <c r="T194" s="995"/>
      <c r="U194" s="995"/>
      <c r="V194" s="1002">
        <v>1</v>
      </c>
      <c r="W194" s="995"/>
      <c r="X194" s="995"/>
      <c r="Y194" s="995"/>
      <c r="Z194" s="995"/>
      <c r="AA194" s="995"/>
      <c r="AB194" s="995"/>
    </row>
    <row r="195" spans="1:28" customFormat="1" ht="15">
      <c r="A195" s="1505">
        <v>187</v>
      </c>
      <c r="B195" s="1032">
        <v>45</v>
      </c>
      <c r="C195" s="1039" t="s">
        <v>4508</v>
      </c>
      <c r="D195" s="1039"/>
      <c r="E195" s="1039"/>
      <c r="F195" s="1039"/>
      <c r="G195" s="1045" t="s">
        <v>7687</v>
      </c>
      <c r="H195" s="1039"/>
      <c r="I195" s="1052" t="s">
        <v>4469</v>
      </c>
      <c r="J195" s="1061">
        <v>100</v>
      </c>
      <c r="K195" s="1061">
        <v>200</v>
      </c>
      <c r="L195" s="1077">
        <v>360</v>
      </c>
      <c r="M195" s="1080"/>
      <c r="N195" s="1053" t="s">
        <v>3928</v>
      </c>
      <c r="O195" s="1053" t="s">
        <v>3928</v>
      </c>
      <c r="P195" s="1053"/>
      <c r="Q195" s="1053"/>
      <c r="R195" s="1053"/>
      <c r="S195" s="1079"/>
      <c r="T195" s="995"/>
      <c r="U195" s="995"/>
      <c r="V195" s="1002">
        <v>1</v>
      </c>
      <c r="W195" s="995"/>
      <c r="X195" s="995"/>
      <c r="Y195" s="995"/>
      <c r="Z195" s="995"/>
      <c r="AA195" s="995"/>
      <c r="AB195" s="995"/>
    </row>
    <row r="196" spans="1:28" customFormat="1" ht="15">
      <c r="A196" s="1505">
        <v>188</v>
      </c>
      <c r="B196" s="1032">
        <v>43</v>
      </c>
      <c r="C196" s="1039" t="s">
        <v>4506</v>
      </c>
      <c r="D196" s="1039"/>
      <c r="E196" s="1039"/>
      <c r="F196" s="1039"/>
      <c r="G196" s="1045" t="s">
        <v>7687</v>
      </c>
      <c r="H196" s="1039"/>
      <c r="I196" s="1052" t="s">
        <v>4469</v>
      </c>
      <c r="J196" s="1061">
        <v>139</v>
      </c>
      <c r="K196" s="1061">
        <v>1</v>
      </c>
      <c r="L196" s="1077">
        <v>15783</v>
      </c>
      <c r="M196" s="1080"/>
      <c r="N196" s="1053" t="s">
        <v>775</v>
      </c>
      <c r="O196" s="1053" t="s">
        <v>775</v>
      </c>
      <c r="P196" s="1053"/>
      <c r="Q196" s="1053"/>
      <c r="R196" s="1053"/>
      <c r="S196" s="1079"/>
      <c r="T196" s="995"/>
      <c r="U196" s="995"/>
      <c r="V196" s="1002">
        <v>1</v>
      </c>
      <c r="W196" s="995"/>
      <c r="X196" s="995"/>
      <c r="Y196" s="995"/>
      <c r="Z196" s="995"/>
      <c r="AA196" s="995"/>
      <c r="AB196" s="995"/>
    </row>
    <row r="197" spans="1:28" customFormat="1" ht="15">
      <c r="A197" s="1505">
        <v>189</v>
      </c>
      <c r="B197" s="1032">
        <v>44</v>
      </c>
      <c r="C197" s="1039" t="s">
        <v>4507</v>
      </c>
      <c r="D197" s="1039"/>
      <c r="E197" s="1039"/>
      <c r="F197" s="1039"/>
      <c r="G197" s="1045" t="s">
        <v>7687</v>
      </c>
      <c r="H197" s="1039"/>
      <c r="I197" s="1052" t="s">
        <v>4469</v>
      </c>
      <c r="J197" s="1061">
        <v>139</v>
      </c>
      <c r="K197" s="1061">
        <v>4</v>
      </c>
      <c r="L197" s="1077">
        <v>46974.8</v>
      </c>
      <c r="M197" s="1080"/>
      <c r="N197" s="1053" t="s">
        <v>754</v>
      </c>
      <c r="O197" s="1053" t="s">
        <v>754</v>
      </c>
      <c r="P197" s="1053"/>
      <c r="Q197" s="1053"/>
      <c r="R197" s="1053"/>
      <c r="S197" s="1079"/>
      <c r="T197" s="995"/>
      <c r="U197" s="995"/>
      <c r="V197" s="1002">
        <v>1</v>
      </c>
      <c r="W197" s="995"/>
      <c r="X197" s="995"/>
      <c r="Y197" s="995"/>
      <c r="Z197" s="995"/>
      <c r="AA197" s="995"/>
      <c r="AB197" s="995"/>
    </row>
    <row r="198" spans="1:28" customFormat="1" ht="15">
      <c r="A198" s="1505">
        <v>190</v>
      </c>
      <c r="B198" s="1032">
        <v>48</v>
      </c>
      <c r="C198" s="1039" t="s">
        <v>4511</v>
      </c>
      <c r="D198" s="1039"/>
      <c r="E198" s="1039"/>
      <c r="F198" s="1039"/>
      <c r="G198" s="1045" t="s">
        <v>7687</v>
      </c>
      <c r="H198" s="1039"/>
      <c r="I198" s="1052" t="s">
        <v>4469</v>
      </c>
      <c r="J198" s="1061">
        <v>142</v>
      </c>
      <c r="K198" s="1061">
        <v>131</v>
      </c>
      <c r="L198" s="1077">
        <v>57920</v>
      </c>
      <c r="M198" s="1080"/>
      <c r="N198" s="1053" t="s">
        <v>756</v>
      </c>
      <c r="O198" s="1053" t="s">
        <v>756</v>
      </c>
      <c r="P198" s="1053"/>
      <c r="Q198" s="1053"/>
      <c r="R198" s="1053"/>
      <c r="S198" s="1079"/>
      <c r="T198" s="995"/>
      <c r="U198" s="995"/>
      <c r="V198" s="1002">
        <v>1</v>
      </c>
      <c r="W198" s="995"/>
      <c r="X198" s="995"/>
      <c r="Y198" s="995"/>
      <c r="Z198" s="995"/>
      <c r="AA198" s="995"/>
      <c r="AB198" s="1085"/>
    </row>
    <row r="199" spans="1:28" customFormat="1" ht="15">
      <c r="A199" s="1505">
        <v>191</v>
      </c>
      <c r="B199" s="1032">
        <v>46</v>
      </c>
      <c r="C199" s="1039" t="s">
        <v>4509</v>
      </c>
      <c r="D199" s="1039"/>
      <c r="E199" s="1039"/>
      <c r="F199" s="1039"/>
      <c r="G199" s="1045" t="s">
        <v>7687</v>
      </c>
      <c r="H199" s="1039"/>
      <c r="I199" s="1052" t="s">
        <v>4469</v>
      </c>
      <c r="J199" s="1061">
        <v>152</v>
      </c>
      <c r="K199" s="1061">
        <v>8</v>
      </c>
      <c r="L199" s="1077">
        <v>19973</v>
      </c>
      <c r="M199" s="1080"/>
      <c r="N199" s="1053" t="s">
        <v>775</v>
      </c>
      <c r="O199" s="1053" t="s">
        <v>775</v>
      </c>
      <c r="P199" s="1053"/>
      <c r="Q199" s="1053"/>
      <c r="R199" s="1053"/>
      <c r="S199" s="1079"/>
      <c r="T199" s="995"/>
      <c r="U199" s="995"/>
      <c r="V199" s="1002">
        <v>1</v>
      </c>
      <c r="W199" s="995"/>
      <c r="X199" s="995"/>
      <c r="Y199" s="995"/>
      <c r="Z199" s="995"/>
      <c r="AA199" s="995"/>
      <c r="AB199" s="1085"/>
    </row>
    <row r="200" spans="1:28" customFormat="1" ht="57.75" customHeight="1">
      <c r="A200" s="1505">
        <v>192</v>
      </c>
      <c r="B200" s="1032">
        <v>47</v>
      </c>
      <c r="C200" s="1039" t="s">
        <v>4510</v>
      </c>
      <c r="D200" s="1039"/>
      <c r="E200" s="1039"/>
      <c r="F200" s="1039"/>
      <c r="G200" s="1045" t="s">
        <v>7687</v>
      </c>
      <c r="H200" s="1039"/>
      <c r="I200" s="1052" t="s">
        <v>4469</v>
      </c>
      <c r="J200" s="1061">
        <v>152</v>
      </c>
      <c r="K200" s="1061">
        <v>41</v>
      </c>
      <c r="L200" s="1077">
        <v>19973</v>
      </c>
      <c r="M200" s="1080"/>
      <c r="N200" s="1053" t="s">
        <v>756</v>
      </c>
      <c r="O200" s="1053" t="s">
        <v>756</v>
      </c>
      <c r="P200" s="1053"/>
      <c r="Q200" s="1053"/>
      <c r="R200" s="1053"/>
      <c r="S200" s="1079"/>
      <c r="T200" s="995"/>
      <c r="U200" s="995"/>
      <c r="V200" s="1002">
        <v>1</v>
      </c>
      <c r="W200" s="995"/>
      <c r="X200" s="995"/>
      <c r="Y200" s="995"/>
      <c r="Z200" s="995"/>
      <c r="AA200" s="995"/>
      <c r="AB200" s="995"/>
    </row>
    <row r="201" spans="1:28" customFormat="1" ht="15">
      <c r="A201" s="1505">
        <v>193</v>
      </c>
      <c r="B201" s="1005">
        <v>1</v>
      </c>
      <c r="C201" s="1006" t="s">
        <v>2983</v>
      </c>
      <c r="D201" s="1006"/>
      <c r="E201" s="1006"/>
      <c r="F201" s="1006"/>
      <c r="G201" s="1045" t="s">
        <v>7687</v>
      </c>
      <c r="H201" s="1006"/>
      <c r="I201" s="1090" t="s">
        <v>4651</v>
      </c>
      <c r="J201" s="1004">
        <v>6</v>
      </c>
      <c r="K201" s="1006">
        <v>202</v>
      </c>
      <c r="L201" s="1004">
        <v>7172</v>
      </c>
      <c r="M201" s="1004"/>
      <c r="N201" s="1005" t="s">
        <v>775</v>
      </c>
      <c r="O201" s="1005" t="s">
        <v>775</v>
      </c>
      <c r="P201" s="1005"/>
      <c r="Q201" s="1005"/>
      <c r="R201" s="1005"/>
      <c r="S201" s="1004"/>
      <c r="V201" s="1002">
        <v>1</v>
      </c>
    </row>
    <row r="202" spans="1:28" customFormat="1" ht="15">
      <c r="A202" s="1505">
        <v>194</v>
      </c>
      <c r="B202" s="1005">
        <v>2</v>
      </c>
      <c r="C202" s="1006" t="s">
        <v>4652</v>
      </c>
      <c r="D202" s="1006"/>
      <c r="E202" s="1006"/>
      <c r="F202" s="1006"/>
      <c r="G202" s="1045" t="s">
        <v>7687</v>
      </c>
      <c r="H202" s="1006"/>
      <c r="I202" s="1090" t="s">
        <v>4651</v>
      </c>
      <c r="J202" s="1004">
        <v>7</v>
      </c>
      <c r="K202" s="1006" t="s">
        <v>4653</v>
      </c>
      <c r="L202" s="1004">
        <v>764</v>
      </c>
      <c r="M202" s="1004"/>
      <c r="N202" s="1005" t="s">
        <v>3928</v>
      </c>
      <c r="O202" s="1005" t="s">
        <v>3928</v>
      </c>
      <c r="P202" s="1005"/>
      <c r="Q202" s="1005"/>
      <c r="R202" s="1005"/>
      <c r="S202" s="1004"/>
      <c r="V202" s="1002">
        <v>1</v>
      </c>
    </row>
    <row r="203" spans="1:28" customFormat="1" ht="15">
      <c r="A203" s="1505">
        <v>195</v>
      </c>
      <c r="B203" s="1005">
        <v>3</v>
      </c>
      <c r="C203" s="1006" t="s">
        <v>4331</v>
      </c>
      <c r="D203" s="1006"/>
      <c r="E203" s="1006"/>
      <c r="F203" s="1006"/>
      <c r="G203" s="1045" t="s">
        <v>7687</v>
      </c>
      <c r="H203" s="1006"/>
      <c r="I203" s="1090" t="s">
        <v>4651</v>
      </c>
      <c r="J203" s="1004">
        <v>8</v>
      </c>
      <c r="K203" s="1006">
        <v>215</v>
      </c>
      <c r="L203" s="1004">
        <v>284</v>
      </c>
      <c r="M203" s="1004"/>
      <c r="N203" s="1005" t="s">
        <v>3928</v>
      </c>
      <c r="O203" s="1005" t="s">
        <v>3928</v>
      </c>
      <c r="P203" s="1005"/>
      <c r="Q203" s="1005"/>
      <c r="R203" s="1005"/>
      <c r="S203" s="1004"/>
      <c r="V203" s="1002">
        <v>1</v>
      </c>
    </row>
    <row r="204" spans="1:28" customFormat="1" ht="15">
      <c r="A204" s="1505">
        <v>196</v>
      </c>
      <c r="B204" s="1005">
        <v>7</v>
      </c>
      <c r="C204" s="1006" t="s">
        <v>2156</v>
      </c>
      <c r="D204" s="1006"/>
      <c r="E204" s="1006"/>
      <c r="F204" s="1006"/>
      <c r="G204" s="1045" t="s">
        <v>7687</v>
      </c>
      <c r="H204" s="1006"/>
      <c r="I204" s="1090" t="s">
        <v>4651</v>
      </c>
      <c r="J204" s="1004">
        <v>15</v>
      </c>
      <c r="K204" s="1006">
        <v>2035</v>
      </c>
      <c r="L204" s="1004">
        <v>199</v>
      </c>
      <c r="M204" s="1004"/>
      <c r="N204" s="1005" t="s">
        <v>988</v>
      </c>
      <c r="O204" s="1005" t="s">
        <v>988</v>
      </c>
      <c r="P204" s="1005"/>
      <c r="Q204" s="1005"/>
      <c r="R204" s="1005"/>
      <c r="S204" s="1004"/>
      <c r="V204" s="1002">
        <v>1</v>
      </c>
    </row>
    <row r="205" spans="1:28" customFormat="1" ht="15">
      <c r="A205" s="1505">
        <v>197</v>
      </c>
      <c r="B205" s="1005">
        <v>6</v>
      </c>
      <c r="C205" s="1006" t="s">
        <v>4331</v>
      </c>
      <c r="D205" s="1006"/>
      <c r="E205" s="1006"/>
      <c r="F205" s="1006"/>
      <c r="G205" s="1045" t="s">
        <v>7687</v>
      </c>
      <c r="H205" s="1006"/>
      <c r="I205" s="1090" t="s">
        <v>4651</v>
      </c>
      <c r="J205" s="1004">
        <v>15</v>
      </c>
      <c r="K205" s="1006">
        <v>2036</v>
      </c>
      <c r="L205" s="1004">
        <v>719</v>
      </c>
      <c r="M205" s="1004"/>
      <c r="N205" s="1005" t="s">
        <v>3928</v>
      </c>
      <c r="O205" s="1005" t="s">
        <v>3928</v>
      </c>
      <c r="P205" s="1005"/>
      <c r="Q205" s="1005"/>
      <c r="R205" s="1005"/>
      <c r="S205" s="1004"/>
      <c r="V205" s="1002">
        <v>1</v>
      </c>
    </row>
    <row r="206" spans="1:28" customFormat="1" ht="16.5" customHeight="1">
      <c r="A206" s="1505">
        <v>198</v>
      </c>
      <c r="B206" s="1005">
        <v>8</v>
      </c>
      <c r="C206" s="1006" t="s">
        <v>4656</v>
      </c>
      <c r="D206" s="1006"/>
      <c r="E206" s="1006"/>
      <c r="F206" s="1006"/>
      <c r="G206" s="1045" t="s">
        <v>7687</v>
      </c>
      <c r="H206" s="1006"/>
      <c r="I206" s="1090" t="s">
        <v>4651</v>
      </c>
      <c r="J206" s="1004">
        <v>15</v>
      </c>
      <c r="K206" s="1006">
        <v>2047</v>
      </c>
      <c r="L206" s="1004">
        <v>821</v>
      </c>
      <c r="M206" s="1004"/>
      <c r="N206" s="1005" t="s">
        <v>3928</v>
      </c>
      <c r="O206" s="1005" t="s">
        <v>3928</v>
      </c>
      <c r="P206" s="1005"/>
      <c r="Q206" s="1005"/>
      <c r="R206" s="1005"/>
      <c r="S206" s="1004"/>
      <c r="V206" s="1002">
        <v>1</v>
      </c>
    </row>
    <row r="207" spans="1:28" customFormat="1" ht="15">
      <c r="A207" s="1505">
        <v>199</v>
      </c>
      <c r="B207" s="1005">
        <v>9</v>
      </c>
      <c r="C207" s="1006"/>
      <c r="D207" s="1006"/>
      <c r="E207" s="1006"/>
      <c r="F207" s="1006"/>
      <c r="G207" s="1045" t="s">
        <v>7687</v>
      </c>
      <c r="H207" s="1006"/>
      <c r="I207" s="1090" t="s">
        <v>4651</v>
      </c>
      <c r="J207" s="1004">
        <v>15</v>
      </c>
      <c r="K207" s="1006">
        <v>82</v>
      </c>
      <c r="L207" s="1004">
        <v>1195</v>
      </c>
      <c r="M207" s="1004"/>
      <c r="N207" s="1005" t="s">
        <v>840</v>
      </c>
      <c r="O207" s="1005" t="s">
        <v>840</v>
      </c>
      <c r="P207" s="1005"/>
      <c r="Q207" s="1005"/>
      <c r="R207" s="1005"/>
      <c r="S207" s="1004"/>
      <c r="V207" s="1002">
        <v>1</v>
      </c>
    </row>
    <row r="208" spans="1:28" customFormat="1" ht="15">
      <c r="A208" s="1505">
        <v>200</v>
      </c>
      <c r="B208" s="1005">
        <v>11</v>
      </c>
      <c r="C208" s="1006" t="s">
        <v>4657</v>
      </c>
      <c r="D208" s="1006"/>
      <c r="E208" s="1006"/>
      <c r="F208" s="1006"/>
      <c r="G208" s="1045" t="s">
        <v>7687</v>
      </c>
      <c r="H208" s="1006"/>
      <c r="I208" s="1090" t="s">
        <v>4651</v>
      </c>
      <c r="J208" s="1004">
        <v>15</v>
      </c>
      <c r="K208" s="1006">
        <v>2039</v>
      </c>
      <c r="L208" s="1004">
        <v>5671</v>
      </c>
      <c r="M208" s="1004"/>
      <c r="N208" s="1005" t="s">
        <v>979</v>
      </c>
      <c r="O208" s="1005" t="s">
        <v>979</v>
      </c>
      <c r="P208" s="1005"/>
      <c r="Q208" s="1005"/>
      <c r="R208" s="1005"/>
      <c r="S208" s="1004"/>
      <c r="V208" s="1002">
        <v>1</v>
      </c>
    </row>
    <row r="209" spans="1:29" customFormat="1" ht="30">
      <c r="A209" s="1505">
        <v>201</v>
      </c>
      <c r="B209" s="1005">
        <v>12</v>
      </c>
      <c r="C209" s="1006" t="s">
        <v>4658</v>
      </c>
      <c r="D209" s="1006"/>
      <c r="E209" s="1006"/>
      <c r="F209" s="1006"/>
      <c r="G209" s="1045" t="s">
        <v>7687</v>
      </c>
      <c r="H209" s="1006"/>
      <c r="I209" s="1090" t="s">
        <v>4651</v>
      </c>
      <c r="J209" s="1004">
        <v>15</v>
      </c>
      <c r="K209" s="1006" t="s">
        <v>4659</v>
      </c>
      <c r="L209" s="1004">
        <v>11220</v>
      </c>
      <c r="M209" s="1004"/>
      <c r="N209" s="1005" t="s">
        <v>775</v>
      </c>
      <c r="O209" s="1005" t="s">
        <v>775</v>
      </c>
      <c r="P209" s="1005"/>
      <c r="Q209" s="1005"/>
      <c r="R209" s="1005"/>
      <c r="S209" s="1004"/>
      <c r="V209" s="1002">
        <v>1</v>
      </c>
    </row>
    <row r="210" spans="1:29" customFormat="1" ht="27.75" customHeight="1">
      <c r="A210" s="1505">
        <v>202</v>
      </c>
      <c r="B210" s="1005">
        <v>5</v>
      </c>
      <c r="C210" s="1006" t="s">
        <v>4654</v>
      </c>
      <c r="D210" s="1006"/>
      <c r="E210" s="1006"/>
      <c r="F210" s="1006"/>
      <c r="G210" s="1045" t="s">
        <v>7687</v>
      </c>
      <c r="H210" s="1006"/>
      <c r="I210" s="1090" t="s">
        <v>4651</v>
      </c>
      <c r="J210" s="1004">
        <v>15</v>
      </c>
      <c r="K210" s="1006" t="s">
        <v>4655</v>
      </c>
      <c r="L210" s="1004">
        <v>14873</v>
      </c>
      <c r="M210" s="1004"/>
      <c r="N210" s="1005" t="s">
        <v>775</v>
      </c>
      <c r="O210" s="1005" t="s">
        <v>775</v>
      </c>
      <c r="P210" s="1005"/>
      <c r="Q210" s="1005"/>
      <c r="R210" s="1005"/>
      <c r="S210" s="1004"/>
      <c r="V210" s="1002">
        <v>1</v>
      </c>
    </row>
    <row r="211" spans="1:29" customFormat="1" ht="15">
      <c r="A211" s="1505">
        <v>203</v>
      </c>
      <c r="B211" s="1005">
        <v>16</v>
      </c>
      <c r="C211" s="1006" t="s">
        <v>4660</v>
      </c>
      <c r="D211" s="1006"/>
      <c r="E211" s="1006"/>
      <c r="F211" s="1006"/>
      <c r="G211" s="1045" t="s">
        <v>7687</v>
      </c>
      <c r="H211" s="1006"/>
      <c r="I211" s="1090" t="s">
        <v>4651</v>
      </c>
      <c r="J211" s="1004">
        <v>36</v>
      </c>
      <c r="K211" s="1006">
        <v>813</v>
      </c>
      <c r="L211" s="1004">
        <v>476</v>
      </c>
      <c r="M211" s="1004"/>
      <c r="N211" s="1005" t="s">
        <v>1039</v>
      </c>
      <c r="O211" s="1005" t="s">
        <v>1039</v>
      </c>
      <c r="P211" s="1005"/>
      <c r="Q211" s="1005"/>
      <c r="R211" s="1005"/>
      <c r="S211" s="1004"/>
      <c r="V211" s="1002">
        <v>1</v>
      </c>
    </row>
    <row r="212" spans="1:29" customFormat="1" ht="15">
      <c r="A212" s="1505">
        <v>204</v>
      </c>
      <c r="B212" s="1005">
        <v>15</v>
      </c>
      <c r="C212" s="1006" t="s">
        <v>1284</v>
      </c>
      <c r="D212" s="1006"/>
      <c r="E212" s="1006"/>
      <c r="F212" s="1006"/>
      <c r="G212" s="1045" t="s">
        <v>7687</v>
      </c>
      <c r="H212" s="1006"/>
      <c r="I212" s="1090" t="s">
        <v>4651</v>
      </c>
      <c r="J212" s="1004">
        <v>36</v>
      </c>
      <c r="K212" s="1006">
        <v>144</v>
      </c>
      <c r="L212" s="1004">
        <v>2114</v>
      </c>
      <c r="M212" s="1004"/>
      <c r="N212" s="1005" t="s">
        <v>775</v>
      </c>
      <c r="O212" s="1005" t="s">
        <v>775</v>
      </c>
      <c r="P212" s="1005"/>
      <c r="Q212" s="1005"/>
      <c r="R212" s="1005"/>
      <c r="S212" s="1004"/>
      <c r="V212" s="1002">
        <v>1</v>
      </c>
    </row>
    <row r="213" spans="1:29" customFormat="1" ht="15">
      <c r="A213" s="1505">
        <v>205</v>
      </c>
      <c r="B213" s="1005">
        <v>14</v>
      </c>
      <c r="C213" s="1006" t="s">
        <v>1407</v>
      </c>
      <c r="D213" s="1006"/>
      <c r="E213" s="1006"/>
      <c r="F213" s="1006"/>
      <c r="G213" s="1045" t="s">
        <v>7687</v>
      </c>
      <c r="H213" s="1006"/>
      <c r="I213" s="1090" t="s">
        <v>4651</v>
      </c>
      <c r="J213" s="1004">
        <v>36</v>
      </c>
      <c r="K213" s="1006">
        <v>108</v>
      </c>
      <c r="L213" s="1004">
        <v>2793</v>
      </c>
      <c r="M213" s="1004"/>
      <c r="N213" s="1005" t="s">
        <v>751</v>
      </c>
      <c r="O213" s="1005" t="s">
        <v>751</v>
      </c>
      <c r="P213" s="1005"/>
      <c r="Q213" s="1005"/>
      <c r="R213" s="1005"/>
      <c r="S213" s="1004"/>
      <c r="V213" s="1002">
        <v>1</v>
      </c>
    </row>
    <row r="214" spans="1:29" customFormat="1" ht="15">
      <c r="A214" s="1505">
        <v>206</v>
      </c>
      <c r="B214" s="1005">
        <v>17</v>
      </c>
      <c r="C214" s="1006" t="s">
        <v>4661</v>
      </c>
      <c r="D214" s="1006"/>
      <c r="E214" s="1006"/>
      <c r="F214" s="1006"/>
      <c r="G214" s="1045" t="s">
        <v>7687</v>
      </c>
      <c r="H214" s="1006"/>
      <c r="I214" s="1090" t="s">
        <v>4651</v>
      </c>
      <c r="J214" s="1004">
        <v>37</v>
      </c>
      <c r="K214" s="1006">
        <v>455</v>
      </c>
      <c r="L214" s="1004">
        <v>1657</v>
      </c>
      <c r="M214" s="1004"/>
      <c r="N214" s="1005" t="s">
        <v>775</v>
      </c>
      <c r="O214" s="1005" t="s">
        <v>775</v>
      </c>
      <c r="P214" s="1005"/>
      <c r="Q214" s="1005"/>
      <c r="R214" s="1005"/>
      <c r="S214" s="1004"/>
      <c r="V214" s="1002">
        <v>1</v>
      </c>
    </row>
    <row r="215" spans="1:29" customFormat="1" ht="15">
      <c r="A215" s="1505">
        <v>207</v>
      </c>
      <c r="B215" s="966">
        <v>2</v>
      </c>
      <c r="C215" s="968" t="s">
        <v>4666</v>
      </c>
      <c r="D215" s="968"/>
      <c r="E215" s="968"/>
      <c r="F215" s="968"/>
      <c r="G215" s="1045" t="s">
        <v>7687</v>
      </c>
      <c r="H215" s="968"/>
      <c r="I215" s="968" t="s">
        <v>4663</v>
      </c>
      <c r="J215" s="966">
        <v>4</v>
      </c>
      <c r="K215" s="966" t="s">
        <v>4667</v>
      </c>
      <c r="L215" s="974" t="s">
        <v>4668</v>
      </c>
      <c r="M215" s="966"/>
      <c r="N215" s="966" t="s">
        <v>3928</v>
      </c>
      <c r="O215" s="966" t="s">
        <v>3928</v>
      </c>
      <c r="P215" s="966"/>
      <c r="Q215" s="966"/>
      <c r="R215" s="966"/>
      <c r="S215" s="966"/>
      <c r="T215" s="1022"/>
      <c r="U215" s="1022"/>
      <c r="V215" s="1002">
        <v>1</v>
      </c>
      <c r="W215" s="1022"/>
      <c r="X215" s="1022"/>
      <c r="Y215" s="1022"/>
      <c r="Z215" s="1022"/>
      <c r="AA215" s="1022"/>
      <c r="AB215" s="1022"/>
    </row>
    <row r="216" spans="1:29" s="958" customFormat="1" ht="32.25" customHeight="1">
      <c r="A216" s="1505">
        <v>208</v>
      </c>
      <c r="B216" s="966">
        <v>1</v>
      </c>
      <c r="C216" s="968" t="s">
        <v>4662</v>
      </c>
      <c r="D216" s="968"/>
      <c r="E216" s="968"/>
      <c r="F216" s="968"/>
      <c r="G216" s="1045" t="s">
        <v>7687</v>
      </c>
      <c r="H216" s="968"/>
      <c r="I216" s="968" t="s">
        <v>4663</v>
      </c>
      <c r="J216" s="966">
        <v>4</v>
      </c>
      <c r="K216" s="979" t="s">
        <v>4664</v>
      </c>
      <c r="L216" s="974" t="s">
        <v>4665</v>
      </c>
      <c r="M216" s="966"/>
      <c r="N216" s="966" t="s">
        <v>754</v>
      </c>
      <c r="O216" s="966" t="s">
        <v>754</v>
      </c>
      <c r="P216" s="966"/>
      <c r="Q216" s="966"/>
      <c r="R216" s="966"/>
      <c r="S216" s="966"/>
      <c r="V216" s="1002">
        <v>1</v>
      </c>
      <c r="AC216"/>
    </row>
    <row r="217" spans="1:29" s="1022" customFormat="1" ht="22.5" customHeight="1">
      <c r="A217" s="1505">
        <v>209</v>
      </c>
      <c r="B217" s="966">
        <v>3</v>
      </c>
      <c r="C217" s="968" t="s">
        <v>4669</v>
      </c>
      <c r="D217" s="968"/>
      <c r="E217" s="968"/>
      <c r="F217" s="968"/>
      <c r="G217" s="1045" t="s">
        <v>7687</v>
      </c>
      <c r="H217" s="968"/>
      <c r="I217" s="968" t="s">
        <v>4663</v>
      </c>
      <c r="J217" s="966">
        <v>12</v>
      </c>
      <c r="K217" s="966" t="s">
        <v>4517</v>
      </c>
      <c r="L217" s="974" t="s">
        <v>4670</v>
      </c>
      <c r="M217" s="966"/>
      <c r="N217" s="966" t="s">
        <v>3928</v>
      </c>
      <c r="O217" s="966" t="s">
        <v>3928</v>
      </c>
      <c r="P217" s="966"/>
      <c r="Q217" s="966"/>
      <c r="R217" s="966"/>
      <c r="S217" s="966"/>
      <c r="T217" s="958"/>
      <c r="U217" s="958"/>
      <c r="V217" s="1002">
        <v>1</v>
      </c>
      <c r="W217" s="958"/>
      <c r="X217" s="958"/>
      <c r="Y217" s="958"/>
      <c r="Z217" s="958"/>
      <c r="AA217" s="958"/>
      <c r="AB217" s="958"/>
      <c r="AC217"/>
    </row>
    <row r="218" spans="1:29" s="958" customFormat="1" ht="22.5" customHeight="1">
      <c r="A218" s="1505">
        <v>210</v>
      </c>
      <c r="B218" s="966">
        <v>4</v>
      </c>
      <c r="C218" s="968" t="s">
        <v>4671</v>
      </c>
      <c r="D218" s="968"/>
      <c r="E218" s="968"/>
      <c r="F218" s="968"/>
      <c r="G218" s="1045" t="s">
        <v>7687</v>
      </c>
      <c r="H218" s="968"/>
      <c r="I218" s="968" t="s">
        <v>4663</v>
      </c>
      <c r="J218" s="966">
        <v>12</v>
      </c>
      <c r="K218" s="966">
        <v>221</v>
      </c>
      <c r="L218" s="974">
        <v>9433</v>
      </c>
      <c r="M218" s="966"/>
      <c r="N218" s="966" t="s">
        <v>775</v>
      </c>
      <c r="O218" s="966" t="s">
        <v>775</v>
      </c>
      <c r="P218" s="966"/>
      <c r="Q218" s="966"/>
      <c r="R218" s="966"/>
      <c r="S218" s="966" t="s">
        <v>4672</v>
      </c>
      <c r="V218" s="1002">
        <v>1</v>
      </c>
      <c r="AC218"/>
    </row>
    <row r="219" spans="1:29" s="958" customFormat="1" ht="22.5" customHeight="1">
      <c r="A219" s="1505">
        <v>211</v>
      </c>
      <c r="B219" s="966">
        <v>23</v>
      </c>
      <c r="C219" s="968" t="s">
        <v>4699</v>
      </c>
      <c r="D219" s="968"/>
      <c r="E219" s="968"/>
      <c r="F219" s="968"/>
      <c r="G219" s="1045" t="s">
        <v>7687</v>
      </c>
      <c r="H219" s="968"/>
      <c r="I219" s="968" t="s">
        <v>4663</v>
      </c>
      <c r="J219" s="966">
        <v>17</v>
      </c>
      <c r="K219" s="966">
        <v>8</v>
      </c>
      <c r="L219" s="974">
        <v>4364</v>
      </c>
      <c r="M219" s="966"/>
      <c r="N219" s="966" t="s">
        <v>754</v>
      </c>
      <c r="O219" s="966" t="s">
        <v>754</v>
      </c>
      <c r="P219" s="966"/>
      <c r="Q219" s="966"/>
      <c r="R219" s="966"/>
      <c r="S219" s="966"/>
      <c r="V219" s="1002">
        <v>1</v>
      </c>
      <c r="AC219"/>
    </row>
    <row r="220" spans="1:29" s="958" customFormat="1" ht="22.5" customHeight="1">
      <c r="A220" s="1505">
        <v>212</v>
      </c>
      <c r="B220" s="966">
        <v>5</v>
      </c>
      <c r="C220" s="968" t="s">
        <v>4673</v>
      </c>
      <c r="D220" s="968"/>
      <c r="E220" s="968"/>
      <c r="F220" s="968"/>
      <c r="G220" s="1045" t="s">
        <v>7687</v>
      </c>
      <c r="H220" s="968"/>
      <c r="I220" s="968" t="s">
        <v>4663</v>
      </c>
      <c r="J220" s="966">
        <v>20</v>
      </c>
      <c r="K220" s="966">
        <v>145</v>
      </c>
      <c r="L220" s="974">
        <v>133</v>
      </c>
      <c r="M220" s="966"/>
      <c r="N220" s="966" t="s">
        <v>3928</v>
      </c>
      <c r="O220" s="966" t="s">
        <v>3928</v>
      </c>
      <c r="P220" s="966"/>
      <c r="Q220" s="966"/>
      <c r="R220" s="966"/>
      <c r="S220" s="966"/>
      <c r="V220" s="1002">
        <v>1</v>
      </c>
      <c r="AC220"/>
    </row>
    <row r="221" spans="1:29" s="958" customFormat="1" ht="22.5" customHeight="1">
      <c r="A221" s="1505">
        <v>213</v>
      </c>
      <c r="B221" s="966">
        <v>11</v>
      </c>
      <c r="C221" s="968" t="s">
        <v>4685</v>
      </c>
      <c r="D221" s="968"/>
      <c r="E221" s="968"/>
      <c r="F221" s="968"/>
      <c r="G221" s="1045" t="s">
        <v>7687</v>
      </c>
      <c r="H221" s="968"/>
      <c r="I221" s="968" t="s">
        <v>4663</v>
      </c>
      <c r="J221" s="966">
        <v>26</v>
      </c>
      <c r="K221" s="966" t="s">
        <v>4686</v>
      </c>
      <c r="L221" s="974">
        <v>113</v>
      </c>
      <c r="M221" s="966"/>
      <c r="N221" s="966" t="s">
        <v>751</v>
      </c>
      <c r="O221" s="966" t="s">
        <v>751</v>
      </c>
      <c r="P221" s="966"/>
      <c r="Q221" s="966"/>
      <c r="R221" s="966"/>
      <c r="S221" s="966"/>
      <c r="V221" s="1002">
        <v>1</v>
      </c>
      <c r="AC221"/>
    </row>
    <row r="222" spans="1:29" s="958" customFormat="1" ht="22.5" customHeight="1">
      <c r="A222" s="1505">
        <v>214</v>
      </c>
      <c r="B222" s="966">
        <v>9</v>
      </c>
      <c r="C222" s="968" t="s">
        <v>4683</v>
      </c>
      <c r="D222" s="968"/>
      <c r="E222" s="968"/>
      <c r="F222" s="968"/>
      <c r="G222" s="1045" t="s">
        <v>7687</v>
      </c>
      <c r="H222" s="968"/>
      <c r="I222" s="968" t="s">
        <v>4663</v>
      </c>
      <c r="J222" s="966">
        <v>26</v>
      </c>
      <c r="K222" s="966">
        <v>206</v>
      </c>
      <c r="L222" s="974">
        <v>175</v>
      </c>
      <c r="M222" s="966"/>
      <c r="N222" s="966" t="s">
        <v>3928</v>
      </c>
      <c r="O222" s="966" t="s">
        <v>3928</v>
      </c>
      <c r="P222" s="966"/>
      <c r="Q222" s="966"/>
      <c r="R222" s="966"/>
      <c r="S222" s="966"/>
      <c r="V222" s="1002">
        <v>1</v>
      </c>
      <c r="AC222"/>
    </row>
    <row r="223" spans="1:29" s="958" customFormat="1" ht="22.5" customHeight="1">
      <c r="A223" s="1505">
        <v>215</v>
      </c>
      <c r="B223" s="966">
        <v>10</v>
      </c>
      <c r="C223" s="968" t="s">
        <v>4684</v>
      </c>
      <c r="D223" s="968"/>
      <c r="E223" s="968"/>
      <c r="F223" s="968"/>
      <c r="G223" s="1045" t="s">
        <v>7687</v>
      </c>
      <c r="H223" s="968"/>
      <c r="I223" s="968" t="s">
        <v>4663</v>
      </c>
      <c r="J223" s="966">
        <v>26</v>
      </c>
      <c r="K223" s="966">
        <v>198</v>
      </c>
      <c r="L223" s="974">
        <v>247</v>
      </c>
      <c r="M223" s="966"/>
      <c r="N223" s="966" t="s">
        <v>988</v>
      </c>
      <c r="O223" s="966" t="s">
        <v>988</v>
      </c>
      <c r="P223" s="966"/>
      <c r="Q223" s="966"/>
      <c r="R223" s="966"/>
      <c r="S223" s="966"/>
      <c r="V223" s="1002">
        <v>1</v>
      </c>
      <c r="AC223"/>
    </row>
    <row r="224" spans="1:29" s="958" customFormat="1" ht="22.5" customHeight="1">
      <c r="A224" s="1505">
        <v>216</v>
      </c>
      <c r="B224" s="966">
        <v>20</v>
      </c>
      <c r="C224" s="968" t="s">
        <v>4353</v>
      </c>
      <c r="D224" s="968"/>
      <c r="E224" s="968"/>
      <c r="F224" s="968"/>
      <c r="G224" s="1045" t="s">
        <v>7687</v>
      </c>
      <c r="H224" s="968"/>
      <c r="I224" s="968" t="s">
        <v>4663</v>
      </c>
      <c r="J224" s="966">
        <v>26</v>
      </c>
      <c r="K224" s="966">
        <v>204</v>
      </c>
      <c r="L224" s="974">
        <v>569</v>
      </c>
      <c r="M224" s="966"/>
      <c r="N224" s="966" t="s">
        <v>840</v>
      </c>
      <c r="O224" s="966" t="s">
        <v>840</v>
      </c>
      <c r="P224" s="966"/>
      <c r="Q224" s="966"/>
      <c r="R224" s="966"/>
      <c r="S224" s="966"/>
      <c r="V224" s="1002">
        <v>1</v>
      </c>
      <c r="AC224"/>
    </row>
    <row r="225" spans="1:29" s="958" customFormat="1" ht="22.5" customHeight="1">
      <c r="A225" s="1505">
        <v>217</v>
      </c>
      <c r="B225" s="966">
        <v>18</v>
      </c>
      <c r="C225" s="968" t="s">
        <v>4694</v>
      </c>
      <c r="D225" s="968"/>
      <c r="E225" s="968"/>
      <c r="F225" s="968"/>
      <c r="G225" s="1045" t="s">
        <v>7687</v>
      </c>
      <c r="H225" s="968"/>
      <c r="I225" s="968" t="s">
        <v>4663</v>
      </c>
      <c r="J225" s="966">
        <v>26</v>
      </c>
      <c r="K225" s="966">
        <v>9</v>
      </c>
      <c r="L225" s="974">
        <v>1290</v>
      </c>
      <c r="M225" s="966"/>
      <c r="N225" s="966" t="s">
        <v>775</v>
      </c>
      <c r="O225" s="966" t="s">
        <v>775</v>
      </c>
      <c r="P225" s="966"/>
      <c r="Q225" s="966"/>
      <c r="R225" s="966"/>
      <c r="S225" s="966"/>
      <c r="V225" s="1002">
        <v>1</v>
      </c>
      <c r="AC225"/>
    </row>
    <row r="226" spans="1:29" s="958" customFormat="1" ht="22.5" customHeight="1">
      <c r="A226" s="1505">
        <v>218</v>
      </c>
      <c r="B226" s="966">
        <v>16</v>
      </c>
      <c r="C226" s="968" t="s">
        <v>4692</v>
      </c>
      <c r="D226" s="968"/>
      <c r="E226" s="968"/>
      <c r="F226" s="968"/>
      <c r="G226" s="1045" t="s">
        <v>7687</v>
      </c>
      <c r="H226" s="968"/>
      <c r="I226" s="968" t="s">
        <v>4663</v>
      </c>
      <c r="J226" s="966">
        <v>26</v>
      </c>
      <c r="K226" s="966">
        <v>13</v>
      </c>
      <c r="L226" s="974">
        <v>2231</v>
      </c>
      <c r="M226" s="966"/>
      <c r="N226" s="966" t="s">
        <v>979</v>
      </c>
      <c r="O226" s="966" t="s">
        <v>979</v>
      </c>
      <c r="P226" s="966"/>
      <c r="Q226" s="966"/>
      <c r="R226" s="966"/>
      <c r="S226" s="966"/>
      <c r="V226" s="1002">
        <v>1</v>
      </c>
      <c r="AC226"/>
    </row>
    <row r="227" spans="1:29" s="958" customFormat="1" ht="22.5" customHeight="1">
      <c r="A227" s="1505">
        <v>219</v>
      </c>
      <c r="B227" s="966">
        <v>17</v>
      </c>
      <c r="C227" s="968" t="s">
        <v>4693</v>
      </c>
      <c r="D227" s="968"/>
      <c r="E227" s="968"/>
      <c r="F227" s="968"/>
      <c r="G227" s="1045" t="s">
        <v>7687</v>
      </c>
      <c r="H227" s="968"/>
      <c r="I227" s="968" t="s">
        <v>4663</v>
      </c>
      <c r="J227" s="966">
        <v>26</v>
      </c>
      <c r="K227" s="966">
        <v>119</v>
      </c>
      <c r="L227" s="974">
        <v>2918</v>
      </c>
      <c r="M227" s="966"/>
      <c r="N227" s="966" t="s">
        <v>751</v>
      </c>
      <c r="O227" s="966" t="s">
        <v>751</v>
      </c>
      <c r="P227" s="966"/>
      <c r="Q227" s="966"/>
      <c r="R227" s="966"/>
      <c r="S227" s="966"/>
      <c r="V227" s="1002">
        <v>1</v>
      </c>
      <c r="AC227"/>
    </row>
    <row r="228" spans="1:29" s="958" customFormat="1" ht="22.5" customHeight="1">
      <c r="A228" s="1505">
        <v>220</v>
      </c>
      <c r="B228" s="966">
        <v>19</v>
      </c>
      <c r="C228" s="968" t="s">
        <v>4695</v>
      </c>
      <c r="D228" s="968"/>
      <c r="E228" s="968"/>
      <c r="F228" s="968"/>
      <c r="G228" s="1045" t="s">
        <v>7687</v>
      </c>
      <c r="H228" s="968"/>
      <c r="I228" s="968" t="s">
        <v>4663</v>
      </c>
      <c r="J228" s="966">
        <v>26</v>
      </c>
      <c r="K228" s="966">
        <v>196</v>
      </c>
      <c r="L228" s="974">
        <v>4387</v>
      </c>
      <c r="M228" s="966"/>
      <c r="N228" s="966" t="s">
        <v>754</v>
      </c>
      <c r="O228" s="966" t="s">
        <v>754</v>
      </c>
      <c r="P228" s="966"/>
      <c r="Q228" s="966"/>
      <c r="R228" s="966"/>
      <c r="S228" s="966"/>
      <c r="V228" s="1002">
        <v>1</v>
      </c>
      <c r="AC228"/>
    </row>
    <row r="229" spans="1:29" s="958" customFormat="1" ht="22.5" customHeight="1">
      <c r="A229" s="1505">
        <v>221</v>
      </c>
      <c r="B229" s="966">
        <v>21</v>
      </c>
      <c r="C229" s="968" t="s">
        <v>4696</v>
      </c>
      <c r="D229" s="968"/>
      <c r="E229" s="968"/>
      <c r="F229" s="968"/>
      <c r="G229" s="1045" t="s">
        <v>7687</v>
      </c>
      <c r="H229" s="968"/>
      <c r="I229" s="968" t="s">
        <v>4663</v>
      </c>
      <c r="J229" s="966">
        <v>26</v>
      </c>
      <c r="K229" s="1023">
        <v>197201</v>
      </c>
      <c r="L229" s="974">
        <v>6486</v>
      </c>
      <c r="M229" s="966"/>
      <c r="N229" s="966" t="s">
        <v>775</v>
      </c>
      <c r="O229" s="966" t="s">
        <v>775</v>
      </c>
      <c r="P229" s="966"/>
      <c r="Q229" s="966"/>
      <c r="R229" s="966"/>
      <c r="S229" s="966"/>
      <c r="V229" s="1002">
        <v>1</v>
      </c>
      <c r="AC229"/>
    </row>
    <row r="230" spans="1:29" s="958" customFormat="1" ht="22.5" customHeight="1">
      <c r="A230" s="1505">
        <v>222</v>
      </c>
      <c r="B230" s="966">
        <v>22</v>
      </c>
      <c r="C230" s="968" t="s">
        <v>4697</v>
      </c>
      <c r="D230" s="968"/>
      <c r="E230" s="968"/>
      <c r="F230" s="968"/>
      <c r="G230" s="1045" t="s">
        <v>7687</v>
      </c>
      <c r="H230" s="968"/>
      <c r="I230" s="968" t="s">
        <v>4663</v>
      </c>
      <c r="J230" s="966">
        <v>29</v>
      </c>
      <c r="K230" s="966">
        <v>401</v>
      </c>
      <c r="L230" s="974" t="s">
        <v>4698</v>
      </c>
      <c r="M230" s="966"/>
      <c r="N230" s="966" t="s">
        <v>3928</v>
      </c>
      <c r="O230" s="966" t="s">
        <v>3928</v>
      </c>
      <c r="P230" s="966"/>
      <c r="Q230" s="966"/>
      <c r="R230" s="966"/>
      <c r="S230" s="966"/>
      <c r="V230" s="1002">
        <v>1</v>
      </c>
      <c r="AC230"/>
    </row>
    <row r="231" spans="1:29" s="958" customFormat="1" ht="22.5" customHeight="1">
      <c r="A231" s="1505">
        <v>223</v>
      </c>
      <c r="B231" s="966">
        <v>8</v>
      </c>
      <c r="C231" s="968" t="s">
        <v>4681</v>
      </c>
      <c r="D231" s="968"/>
      <c r="E231" s="968"/>
      <c r="F231" s="968"/>
      <c r="G231" s="1045" t="s">
        <v>7687</v>
      </c>
      <c r="H231" s="968"/>
      <c r="I231" s="968" t="s">
        <v>4663</v>
      </c>
      <c r="J231" s="966">
        <v>30</v>
      </c>
      <c r="K231" s="966">
        <v>783</v>
      </c>
      <c r="L231" s="974">
        <v>206</v>
      </c>
      <c r="M231" s="966"/>
      <c r="N231" s="966" t="s">
        <v>3928</v>
      </c>
      <c r="O231" s="966" t="s">
        <v>3928</v>
      </c>
      <c r="P231" s="966"/>
      <c r="Q231" s="966"/>
      <c r="R231" s="966"/>
      <c r="S231" s="966" t="s">
        <v>4682</v>
      </c>
      <c r="V231" s="1002">
        <v>1</v>
      </c>
      <c r="AC231"/>
    </row>
    <row r="232" spans="1:29" s="958" customFormat="1" ht="22.5" customHeight="1">
      <c r="A232" s="1505">
        <v>224</v>
      </c>
      <c r="B232" s="966">
        <v>6</v>
      </c>
      <c r="C232" s="968" t="s">
        <v>4674</v>
      </c>
      <c r="D232" s="968"/>
      <c r="E232" s="968"/>
      <c r="F232" s="968"/>
      <c r="G232" s="1045" t="s">
        <v>7687</v>
      </c>
      <c r="H232" s="968"/>
      <c r="I232" s="968" t="s">
        <v>4663</v>
      </c>
      <c r="J232" s="966" t="s">
        <v>4675</v>
      </c>
      <c r="K232" s="966" t="s">
        <v>4676</v>
      </c>
      <c r="L232" s="974" t="s">
        <v>4677</v>
      </c>
      <c r="M232" s="966"/>
      <c r="N232" s="966" t="s">
        <v>3928</v>
      </c>
      <c r="O232" s="966" t="s">
        <v>3928</v>
      </c>
      <c r="P232" s="966"/>
      <c r="Q232" s="966"/>
      <c r="R232" s="966"/>
      <c r="S232" s="966"/>
      <c r="V232" s="1002">
        <v>1</v>
      </c>
      <c r="AC232"/>
    </row>
    <row r="233" spans="1:29" s="958" customFormat="1" ht="22.5" customHeight="1">
      <c r="A233" s="1505">
        <v>225</v>
      </c>
      <c r="B233" s="966">
        <v>13</v>
      </c>
      <c r="C233" s="968" t="s">
        <v>4689</v>
      </c>
      <c r="D233" s="968"/>
      <c r="E233" s="968"/>
      <c r="F233" s="968"/>
      <c r="G233" s="1045" t="s">
        <v>7687</v>
      </c>
      <c r="H233" s="968"/>
      <c r="I233" s="968" t="s">
        <v>4663</v>
      </c>
      <c r="J233" s="966" t="s">
        <v>4675</v>
      </c>
      <c r="K233" s="966">
        <v>301</v>
      </c>
      <c r="L233" s="974">
        <v>5400</v>
      </c>
      <c r="M233" s="966"/>
      <c r="N233" s="966" t="s">
        <v>840</v>
      </c>
      <c r="O233" s="966" t="s">
        <v>840</v>
      </c>
      <c r="P233" s="966"/>
      <c r="Q233" s="966"/>
      <c r="R233" s="966"/>
      <c r="S233" s="966"/>
      <c r="V233" s="1002">
        <v>1</v>
      </c>
      <c r="AC233"/>
    </row>
    <row r="234" spans="1:29" s="958" customFormat="1" ht="22.5" customHeight="1">
      <c r="A234" s="1505">
        <v>226</v>
      </c>
      <c r="B234" s="966">
        <v>14</v>
      </c>
      <c r="C234" s="968" t="s">
        <v>4690</v>
      </c>
      <c r="D234" s="968"/>
      <c r="E234" s="968"/>
      <c r="F234" s="968"/>
      <c r="G234" s="1045" t="s">
        <v>7687</v>
      </c>
      <c r="H234" s="968"/>
      <c r="I234" s="968" t="s">
        <v>4663</v>
      </c>
      <c r="J234" s="966" t="s">
        <v>4675</v>
      </c>
      <c r="K234" s="966">
        <v>302</v>
      </c>
      <c r="L234" s="974">
        <v>8999</v>
      </c>
      <c r="M234" s="966"/>
      <c r="N234" s="966" t="s">
        <v>775</v>
      </c>
      <c r="O234" s="966" t="s">
        <v>775</v>
      </c>
      <c r="P234" s="966"/>
      <c r="Q234" s="966"/>
      <c r="R234" s="966"/>
      <c r="S234" s="966"/>
      <c r="V234" s="1002">
        <v>1</v>
      </c>
      <c r="AC234"/>
    </row>
    <row r="235" spans="1:29" s="958" customFormat="1" ht="22.5" customHeight="1">
      <c r="A235" s="1505">
        <v>227</v>
      </c>
      <c r="B235" s="966">
        <v>12</v>
      </c>
      <c r="C235" s="968" t="s">
        <v>4687</v>
      </c>
      <c r="D235" s="968"/>
      <c r="E235" s="968"/>
      <c r="F235" s="968"/>
      <c r="G235" s="1045" t="s">
        <v>7687</v>
      </c>
      <c r="H235" s="968"/>
      <c r="I235" s="968" t="s">
        <v>4663</v>
      </c>
      <c r="J235" s="966" t="s">
        <v>4675</v>
      </c>
      <c r="K235" s="966">
        <v>303</v>
      </c>
      <c r="L235" s="974">
        <v>17600</v>
      </c>
      <c r="M235" s="966"/>
      <c r="N235" s="966" t="s">
        <v>775</v>
      </c>
      <c r="O235" s="966" t="s">
        <v>775</v>
      </c>
      <c r="P235" s="966"/>
      <c r="Q235" s="966"/>
      <c r="R235" s="966"/>
      <c r="S235" s="966" t="s">
        <v>4688</v>
      </c>
      <c r="V235" s="1002">
        <v>1</v>
      </c>
    </row>
    <row r="236" spans="1:29" s="958" customFormat="1" ht="22.5" customHeight="1">
      <c r="A236" s="1505">
        <v>228</v>
      </c>
      <c r="B236" s="966">
        <v>15</v>
      </c>
      <c r="C236" s="968" t="s">
        <v>4691</v>
      </c>
      <c r="D236" s="968"/>
      <c r="E236" s="968"/>
      <c r="F236" s="968"/>
      <c r="G236" s="1045" t="s">
        <v>7687</v>
      </c>
      <c r="H236" s="968"/>
      <c r="I236" s="968" t="s">
        <v>4663</v>
      </c>
      <c r="J236" s="966" t="s">
        <v>4675</v>
      </c>
      <c r="K236" s="966">
        <v>304</v>
      </c>
      <c r="L236" s="974">
        <v>22710</v>
      </c>
      <c r="M236" s="966"/>
      <c r="N236" s="966" t="s">
        <v>756</v>
      </c>
      <c r="O236" s="966" t="s">
        <v>756</v>
      </c>
      <c r="P236" s="966"/>
      <c r="Q236" s="966"/>
      <c r="R236" s="966"/>
      <c r="S236" s="966"/>
      <c r="V236" s="1002">
        <v>1</v>
      </c>
    </row>
    <row r="237" spans="1:29" s="958" customFormat="1" ht="22.5" customHeight="1">
      <c r="A237" s="1505">
        <v>229</v>
      </c>
      <c r="B237" s="966">
        <v>7</v>
      </c>
      <c r="C237" s="968" t="s">
        <v>4678</v>
      </c>
      <c r="D237" s="968"/>
      <c r="E237" s="968"/>
      <c r="F237" s="968"/>
      <c r="G237" s="1045" t="s">
        <v>7687</v>
      </c>
      <c r="H237" s="968"/>
      <c r="I237" s="968" t="s">
        <v>4663</v>
      </c>
      <c r="J237" s="966" t="s">
        <v>4679</v>
      </c>
      <c r="K237" s="966" t="s">
        <v>4680</v>
      </c>
      <c r="L237" s="974">
        <v>1456</v>
      </c>
      <c r="M237" s="966"/>
      <c r="N237" s="966" t="s">
        <v>754</v>
      </c>
      <c r="O237" s="966" t="s">
        <v>754</v>
      </c>
      <c r="P237" s="966"/>
      <c r="Q237" s="966"/>
      <c r="R237" s="966"/>
      <c r="S237" s="966"/>
      <c r="V237" s="1002">
        <v>1</v>
      </c>
    </row>
    <row r="238" spans="1:29" customFormat="1" ht="15">
      <c r="A238" s="1505">
        <v>230</v>
      </c>
      <c r="B238" s="1005">
        <v>9</v>
      </c>
      <c r="C238" s="1006" t="s">
        <v>978</v>
      </c>
      <c r="D238" s="1006"/>
      <c r="E238" s="1006"/>
      <c r="F238" s="1006"/>
      <c r="G238" s="1045" t="s">
        <v>7687</v>
      </c>
      <c r="H238" s="1006"/>
      <c r="I238" s="1090" t="s">
        <v>4701</v>
      </c>
      <c r="J238" s="1004">
        <v>22</v>
      </c>
      <c r="K238" s="1007">
        <v>1214</v>
      </c>
      <c r="L238" s="1004">
        <v>714</v>
      </c>
      <c r="M238" s="1004"/>
      <c r="N238" s="1005" t="s">
        <v>979</v>
      </c>
      <c r="O238" s="1005" t="s">
        <v>979</v>
      </c>
      <c r="P238" s="1005"/>
      <c r="Q238" s="1005"/>
      <c r="R238" s="1005"/>
      <c r="S238" s="1004"/>
      <c r="V238" s="1002">
        <v>1</v>
      </c>
      <c r="AC238" s="958"/>
    </row>
    <row r="239" spans="1:29" customFormat="1" ht="15">
      <c r="A239" s="1505">
        <v>231</v>
      </c>
      <c r="B239" s="1005">
        <v>8</v>
      </c>
      <c r="C239" s="1006" t="s">
        <v>3358</v>
      </c>
      <c r="D239" s="1006"/>
      <c r="E239" s="1006"/>
      <c r="F239" s="1006"/>
      <c r="G239" s="1045" t="s">
        <v>7687</v>
      </c>
      <c r="H239" s="1006"/>
      <c r="I239" s="1090" t="s">
        <v>4701</v>
      </c>
      <c r="J239" s="1004">
        <v>22</v>
      </c>
      <c r="K239" s="1007">
        <v>1022</v>
      </c>
      <c r="L239" s="1004">
        <v>3670</v>
      </c>
      <c r="M239" s="1004"/>
      <c r="N239" s="1005" t="s">
        <v>775</v>
      </c>
      <c r="O239" s="1005" t="s">
        <v>775</v>
      </c>
      <c r="P239" s="1005"/>
      <c r="Q239" s="1005"/>
      <c r="R239" s="1005"/>
      <c r="S239" s="1004"/>
      <c r="V239" s="1002">
        <v>1</v>
      </c>
      <c r="AC239" s="958"/>
    </row>
    <row r="240" spans="1:29" customFormat="1" ht="15">
      <c r="A240" s="1505">
        <v>232</v>
      </c>
      <c r="B240" s="1005">
        <v>11</v>
      </c>
      <c r="C240" s="1006" t="s">
        <v>4707</v>
      </c>
      <c r="D240" s="1006"/>
      <c r="E240" s="1006"/>
      <c r="F240" s="1006"/>
      <c r="G240" s="1045" t="s">
        <v>7687</v>
      </c>
      <c r="H240" s="1006"/>
      <c r="I240" s="1090" t="s">
        <v>4701</v>
      </c>
      <c r="J240" s="1004">
        <v>23</v>
      </c>
      <c r="K240" s="1007">
        <v>192</v>
      </c>
      <c r="L240" s="1004">
        <v>691</v>
      </c>
      <c r="M240" s="1004"/>
      <c r="N240" s="1005" t="s">
        <v>3928</v>
      </c>
      <c r="O240" s="1005" t="s">
        <v>3928</v>
      </c>
      <c r="P240" s="1005"/>
      <c r="Q240" s="1005"/>
      <c r="R240" s="1005"/>
      <c r="S240" s="1004"/>
      <c r="V240" s="1002">
        <v>1</v>
      </c>
      <c r="AC240" s="958"/>
    </row>
    <row r="241" spans="1:29" customFormat="1" ht="15">
      <c r="A241" s="1505">
        <v>233</v>
      </c>
      <c r="B241" s="1005">
        <v>4</v>
      </c>
      <c r="C241" s="1006" t="s">
        <v>2715</v>
      </c>
      <c r="D241" s="1006"/>
      <c r="E241" s="1006"/>
      <c r="F241" s="1006"/>
      <c r="G241" s="1045" t="s">
        <v>7687</v>
      </c>
      <c r="H241" s="1006"/>
      <c r="I241" s="1090" t="s">
        <v>4701</v>
      </c>
      <c r="J241" s="1004">
        <v>23</v>
      </c>
      <c r="K241" s="1007">
        <v>190</v>
      </c>
      <c r="L241" s="1004">
        <v>1023</v>
      </c>
      <c r="M241" s="1004"/>
      <c r="N241" s="1005" t="s">
        <v>840</v>
      </c>
      <c r="O241" s="1005" t="s">
        <v>840</v>
      </c>
      <c r="P241" s="1005"/>
      <c r="Q241" s="1005"/>
      <c r="R241" s="1005"/>
      <c r="S241" s="1004"/>
      <c r="V241" s="1002">
        <v>1</v>
      </c>
      <c r="AC241" s="958"/>
    </row>
    <row r="242" spans="1:29" customFormat="1" ht="15">
      <c r="A242" s="1505">
        <v>234</v>
      </c>
      <c r="B242" s="1005">
        <v>12</v>
      </c>
      <c r="C242" s="1006" t="s">
        <v>4708</v>
      </c>
      <c r="D242" s="1006"/>
      <c r="E242" s="1006"/>
      <c r="F242" s="1006"/>
      <c r="G242" s="1045" t="s">
        <v>7687</v>
      </c>
      <c r="H242" s="1006"/>
      <c r="I242" s="1090" t="s">
        <v>4701</v>
      </c>
      <c r="J242" s="1004">
        <v>23</v>
      </c>
      <c r="K242" s="1007">
        <v>1025</v>
      </c>
      <c r="L242" s="1004">
        <v>1094</v>
      </c>
      <c r="M242" s="1004"/>
      <c r="N242" s="1005" t="s">
        <v>754</v>
      </c>
      <c r="O242" s="1005" t="s">
        <v>754</v>
      </c>
      <c r="P242" s="1005"/>
      <c r="Q242" s="1005"/>
      <c r="R242" s="1005"/>
      <c r="S242" s="1004"/>
      <c r="V242" s="1002">
        <v>1</v>
      </c>
      <c r="AC242" s="994"/>
    </row>
    <row r="243" spans="1:29" customFormat="1" ht="15">
      <c r="A243" s="1505">
        <v>235</v>
      </c>
      <c r="B243" s="1005">
        <v>3</v>
      </c>
      <c r="C243" s="1006" t="s">
        <v>978</v>
      </c>
      <c r="D243" s="1006"/>
      <c r="E243" s="1006"/>
      <c r="F243" s="1006"/>
      <c r="G243" s="1045" t="s">
        <v>7687</v>
      </c>
      <c r="H243" s="1006"/>
      <c r="I243" s="1090" t="s">
        <v>4701</v>
      </c>
      <c r="J243" s="1004">
        <v>23</v>
      </c>
      <c r="K243" s="1007">
        <v>60</v>
      </c>
      <c r="L243" s="1004">
        <v>9618</v>
      </c>
      <c r="M243" s="1004"/>
      <c r="N243" s="1005" t="s">
        <v>979</v>
      </c>
      <c r="O243" s="1005" t="s">
        <v>979</v>
      </c>
      <c r="P243" s="1005"/>
      <c r="Q243" s="1005"/>
      <c r="R243" s="1005"/>
      <c r="S243" s="1004"/>
      <c r="V243" s="1002">
        <v>1</v>
      </c>
      <c r="AC243" s="958"/>
    </row>
    <row r="244" spans="1:29" customFormat="1" ht="15">
      <c r="A244" s="1505">
        <v>236</v>
      </c>
      <c r="B244" s="1005">
        <v>1</v>
      </c>
      <c r="C244" s="1006" t="s">
        <v>4700</v>
      </c>
      <c r="D244" s="1006"/>
      <c r="E244" s="1006"/>
      <c r="F244" s="1006"/>
      <c r="G244" s="1045" t="s">
        <v>7687</v>
      </c>
      <c r="H244" s="1006"/>
      <c r="I244" s="1090" t="s">
        <v>4701</v>
      </c>
      <c r="J244" s="1004">
        <v>24</v>
      </c>
      <c r="K244" s="1007">
        <v>81</v>
      </c>
      <c r="L244" s="1004">
        <v>2808</v>
      </c>
      <c r="M244" s="1004"/>
      <c r="N244" s="1005" t="s">
        <v>775</v>
      </c>
      <c r="O244" s="1005" t="s">
        <v>775</v>
      </c>
      <c r="P244" s="1005"/>
      <c r="Q244" s="1005"/>
      <c r="R244" s="1005"/>
      <c r="S244" s="1004"/>
      <c r="V244" s="1002">
        <v>1</v>
      </c>
      <c r="AC244" s="958"/>
    </row>
    <row r="245" spans="1:29" customFormat="1" ht="15">
      <c r="A245" s="1505">
        <v>237</v>
      </c>
      <c r="B245" s="1005">
        <v>2</v>
      </c>
      <c r="C245" s="1006" t="s">
        <v>4702</v>
      </c>
      <c r="D245" s="1006"/>
      <c r="E245" s="1006"/>
      <c r="F245" s="1006"/>
      <c r="G245" s="1045" t="s">
        <v>7687</v>
      </c>
      <c r="H245" s="1006"/>
      <c r="I245" s="1090" t="s">
        <v>4701</v>
      </c>
      <c r="J245" s="1004">
        <v>24</v>
      </c>
      <c r="K245" s="1007">
        <v>108</v>
      </c>
      <c r="L245" s="1004">
        <v>4738</v>
      </c>
      <c r="M245" s="1004"/>
      <c r="N245" s="1005" t="s">
        <v>775</v>
      </c>
      <c r="O245" s="1005" t="s">
        <v>775</v>
      </c>
      <c r="P245" s="1005"/>
      <c r="Q245" s="1005"/>
      <c r="R245" s="1005"/>
      <c r="S245" s="1004"/>
      <c r="V245" s="1002">
        <v>1</v>
      </c>
      <c r="AC245" s="958"/>
    </row>
    <row r="246" spans="1:29" customFormat="1" ht="15">
      <c r="A246" s="1505">
        <v>238</v>
      </c>
      <c r="B246" s="1005">
        <v>5</v>
      </c>
      <c r="C246" s="1006" t="s">
        <v>4702</v>
      </c>
      <c r="D246" s="1006"/>
      <c r="E246" s="1006"/>
      <c r="F246" s="1006"/>
      <c r="G246" s="1045" t="s">
        <v>7687</v>
      </c>
      <c r="H246" s="1006"/>
      <c r="I246" s="1090" t="s">
        <v>4701</v>
      </c>
      <c r="J246" s="1004">
        <v>25</v>
      </c>
      <c r="K246" s="1007" t="s">
        <v>4703</v>
      </c>
      <c r="L246" s="1004">
        <v>11875</v>
      </c>
      <c r="M246" s="1004"/>
      <c r="N246" s="1005" t="s">
        <v>775</v>
      </c>
      <c r="O246" s="1005" t="s">
        <v>775</v>
      </c>
      <c r="P246" s="1005"/>
      <c r="Q246" s="1005"/>
      <c r="R246" s="1005"/>
      <c r="S246" s="1004"/>
      <c r="V246" s="1002">
        <v>1</v>
      </c>
      <c r="AC246" s="958"/>
    </row>
    <row r="247" spans="1:29" customFormat="1" ht="15">
      <c r="A247" s="1505">
        <v>239</v>
      </c>
      <c r="B247" s="1005">
        <v>6</v>
      </c>
      <c r="C247" s="1006" t="s">
        <v>4704</v>
      </c>
      <c r="D247" s="1006"/>
      <c r="E247" s="1006"/>
      <c r="F247" s="1006"/>
      <c r="G247" s="1045" t="s">
        <v>7687</v>
      </c>
      <c r="H247" s="1006"/>
      <c r="I247" s="1090" t="s">
        <v>4701</v>
      </c>
      <c r="J247" s="1004">
        <v>29</v>
      </c>
      <c r="K247" s="1007" t="s">
        <v>4705</v>
      </c>
      <c r="L247" s="1004">
        <v>4115</v>
      </c>
      <c r="M247" s="1004"/>
      <c r="N247" s="1005" t="s">
        <v>751</v>
      </c>
      <c r="O247" s="1005" t="s">
        <v>751</v>
      </c>
      <c r="P247" s="1005"/>
      <c r="Q247" s="1005"/>
      <c r="R247" s="1005"/>
      <c r="S247" s="1004"/>
      <c r="V247" s="1002">
        <v>1</v>
      </c>
      <c r="AC247" s="958"/>
    </row>
    <row r="248" spans="1:29" customFormat="1" ht="15">
      <c r="A248" s="1505">
        <v>240</v>
      </c>
      <c r="B248" s="1005">
        <v>7</v>
      </c>
      <c r="C248" s="1006" t="s">
        <v>4706</v>
      </c>
      <c r="D248" s="1006"/>
      <c r="E248" s="1006"/>
      <c r="F248" s="1006"/>
      <c r="G248" s="1045" t="s">
        <v>7687</v>
      </c>
      <c r="H248" s="1006"/>
      <c r="I248" s="1090" t="s">
        <v>4701</v>
      </c>
      <c r="J248" s="1004">
        <v>33</v>
      </c>
      <c r="K248" s="1007">
        <v>33</v>
      </c>
      <c r="L248" s="1004">
        <v>4830</v>
      </c>
      <c r="M248" s="1004"/>
      <c r="N248" s="1005" t="s">
        <v>775</v>
      </c>
      <c r="O248" s="1005" t="s">
        <v>775</v>
      </c>
      <c r="P248" s="1005"/>
      <c r="Q248" s="1005"/>
      <c r="R248" s="1005"/>
      <c r="S248" s="1004"/>
      <c r="V248" s="1002">
        <v>1</v>
      </c>
      <c r="AC248" s="958"/>
    </row>
    <row r="249" spans="1:29" customFormat="1" ht="15">
      <c r="A249" s="1505">
        <v>241</v>
      </c>
      <c r="B249" s="1005">
        <v>10</v>
      </c>
      <c r="C249" s="1006" t="s">
        <v>974</v>
      </c>
      <c r="D249" s="1006"/>
      <c r="E249" s="1006"/>
      <c r="F249" s="1006"/>
      <c r="G249" s="1045" t="s">
        <v>7687</v>
      </c>
      <c r="H249" s="1006"/>
      <c r="I249" s="1090" t="s">
        <v>4701</v>
      </c>
      <c r="J249" s="1004">
        <v>35</v>
      </c>
      <c r="K249" s="1007" t="s">
        <v>4292</v>
      </c>
      <c r="L249" s="1004">
        <v>5924</v>
      </c>
      <c r="M249" s="1004"/>
      <c r="N249" s="1005" t="s">
        <v>756</v>
      </c>
      <c r="O249" s="1005" t="s">
        <v>756</v>
      </c>
      <c r="P249" s="1005"/>
      <c r="Q249" s="1005"/>
      <c r="R249" s="1005"/>
      <c r="S249" s="1004"/>
      <c r="V249" s="1002">
        <v>1</v>
      </c>
      <c r="AC249" s="958"/>
    </row>
    <row r="250" spans="1:29" customFormat="1" ht="15">
      <c r="A250" s="1505">
        <v>242</v>
      </c>
      <c r="B250" s="1005">
        <v>13</v>
      </c>
      <c r="C250" s="1006" t="s">
        <v>4709</v>
      </c>
      <c r="D250" s="1006"/>
      <c r="E250" s="1006"/>
      <c r="F250" s="1006"/>
      <c r="G250" s="1045" t="s">
        <v>7687</v>
      </c>
      <c r="H250" s="1006"/>
      <c r="I250" s="1090" t="s">
        <v>4701</v>
      </c>
      <c r="J250" s="1004">
        <v>49</v>
      </c>
      <c r="K250" s="1007">
        <v>288</v>
      </c>
      <c r="L250" s="1004">
        <v>476</v>
      </c>
      <c r="M250" s="1004"/>
      <c r="N250" s="1005" t="s">
        <v>3928</v>
      </c>
      <c r="O250" s="1005" t="s">
        <v>3928</v>
      </c>
      <c r="P250" s="1005"/>
      <c r="Q250" s="1005"/>
      <c r="R250" s="1005"/>
      <c r="S250" s="1004"/>
      <c r="V250" s="1002">
        <v>1</v>
      </c>
      <c r="AC250" s="958"/>
    </row>
    <row r="251" spans="1:29" customFormat="1" ht="15">
      <c r="A251" s="1505">
        <v>243</v>
      </c>
      <c r="B251" s="1005">
        <v>14</v>
      </c>
      <c r="C251" s="1006" t="s">
        <v>4709</v>
      </c>
      <c r="D251" s="1006"/>
      <c r="E251" s="1006"/>
      <c r="F251" s="1006"/>
      <c r="G251" s="1045" t="s">
        <v>7687</v>
      </c>
      <c r="H251" s="1006"/>
      <c r="I251" s="1090" t="s">
        <v>4701</v>
      </c>
      <c r="J251" s="1004">
        <v>49</v>
      </c>
      <c r="K251" s="1007" t="s">
        <v>4710</v>
      </c>
      <c r="L251" s="1004">
        <v>1244</v>
      </c>
      <c r="M251" s="1004"/>
      <c r="N251" s="1005" t="s">
        <v>3928</v>
      </c>
      <c r="O251" s="1005" t="s">
        <v>3928</v>
      </c>
      <c r="P251" s="1005"/>
      <c r="Q251" s="1005"/>
      <c r="R251" s="1005"/>
      <c r="S251" s="1004"/>
      <c r="V251" s="1002">
        <v>1</v>
      </c>
      <c r="AC251" s="958"/>
    </row>
    <row r="252" spans="1:29" customFormat="1" ht="15">
      <c r="A252" s="1505">
        <v>244</v>
      </c>
      <c r="B252" s="1005">
        <v>2</v>
      </c>
      <c r="C252" s="1004" t="s">
        <v>4714</v>
      </c>
      <c r="D252" s="1004"/>
      <c r="E252" s="1004"/>
      <c r="F252" s="1004"/>
      <c r="G252" s="1045" t="s">
        <v>7687</v>
      </c>
      <c r="H252" s="1004"/>
      <c r="I252" s="1000" t="s">
        <v>4712</v>
      </c>
      <c r="J252" s="1004">
        <v>36</v>
      </c>
      <c r="K252" s="1004">
        <v>682</v>
      </c>
      <c r="L252" s="1004">
        <v>6375</v>
      </c>
      <c r="M252" s="1004"/>
      <c r="N252" s="1005" t="s">
        <v>775</v>
      </c>
      <c r="O252" s="1005" t="s">
        <v>775</v>
      </c>
      <c r="P252" s="1005"/>
      <c r="Q252" s="1005"/>
      <c r="R252" s="1005"/>
      <c r="S252" s="1004"/>
      <c r="V252" s="1002">
        <v>1</v>
      </c>
      <c r="AC252" s="958"/>
    </row>
    <row r="253" spans="1:29" customFormat="1" ht="15">
      <c r="A253" s="1505">
        <v>245</v>
      </c>
      <c r="B253" s="1005">
        <v>1</v>
      </c>
      <c r="C253" s="1004" t="s">
        <v>4711</v>
      </c>
      <c r="D253" s="1004"/>
      <c r="E253" s="1004"/>
      <c r="F253" s="1004"/>
      <c r="G253" s="1045" t="s">
        <v>7687</v>
      </c>
      <c r="H253" s="1004"/>
      <c r="I253" s="1000" t="s">
        <v>4712</v>
      </c>
      <c r="J253" s="1004">
        <v>36</v>
      </c>
      <c r="K253" s="1007" t="s">
        <v>4713</v>
      </c>
      <c r="L253" s="1004">
        <v>13170</v>
      </c>
      <c r="M253" s="1004"/>
      <c r="N253" s="1005" t="s">
        <v>775</v>
      </c>
      <c r="O253" s="1005" t="s">
        <v>775</v>
      </c>
      <c r="P253" s="1005"/>
      <c r="Q253" s="1005"/>
      <c r="R253" s="1005"/>
      <c r="S253" s="1004"/>
      <c r="V253" s="1002">
        <v>1</v>
      </c>
      <c r="AC253" s="958"/>
    </row>
    <row r="254" spans="1:29" customFormat="1" ht="15">
      <c r="A254" s="1505">
        <v>246</v>
      </c>
      <c r="B254" s="1005">
        <v>5</v>
      </c>
      <c r="C254" s="1004" t="s">
        <v>2156</v>
      </c>
      <c r="D254" s="1004"/>
      <c r="E254" s="1004"/>
      <c r="F254" s="1004"/>
      <c r="G254" s="1045" t="s">
        <v>7687</v>
      </c>
      <c r="H254" s="1004"/>
      <c r="I254" s="1000" t="s">
        <v>4712</v>
      </c>
      <c r="J254" s="1004">
        <v>37</v>
      </c>
      <c r="K254" s="1004">
        <v>778</v>
      </c>
      <c r="L254" s="1004">
        <v>347</v>
      </c>
      <c r="M254" s="1004"/>
      <c r="N254" s="1005" t="s">
        <v>988</v>
      </c>
      <c r="O254" s="1005" t="s">
        <v>988</v>
      </c>
      <c r="P254" s="1005"/>
      <c r="Q254" s="1005"/>
      <c r="R254" s="1005"/>
      <c r="S254" s="1004"/>
      <c r="V254" s="1002">
        <v>1</v>
      </c>
      <c r="AC254" s="958"/>
    </row>
    <row r="255" spans="1:29" customFormat="1" ht="15">
      <c r="A255" s="1505">
        <v>247</v>
      </c>
      <c r="B255" s="1005">
        <v>7</v>
      </c>
      <c r="C255" s="1004" t="s">
        <v>4716</v>
      </c>
      <c r="D255" s="1004"/>
      <c r="E255" s="1004"/>
      <c r="F255" s="1004"/>
      <c r="G255" s="1045" t="s">
        <v>7687</v>
      </c>
      <c r="H255" s="1004"/>
      <c r="I255" s="1000" t="s">
        <v>4712</v>
      </c>
      <c r="J255" s="1004">
        <v>37</v>
      </c>
      <c r="K255" s="1004">
        <v>673</v>
      </c>
      <c r="L255" s="1004">
        <v>551</v>
      </c>
      <c r="M255" s="1004"/>
      <c r="N255" s="1005" t="s">
        <v>3928</v>
      </c>
      <c r="O255" s="1005" t="s">
        <v>3928</v>
      </c>
      <c r="P255" s="1005"/>
      <c r="Q255" s="1005"/>
      <c r="R255" s="1005"/>
      <c r="S255" s="1004"/>
      <c r="V255" s="1002">
        <v>1</v>
      </c>
      <c r="AC255" s="958"/>
    </row>
    <row r="256" spans="1:29" customFormat="1" ht="15">
      <c r="A256" s="1505">
        <v>248</v>
      </c>
      <c r="B256" s="1005">
        <v>4</v>
      </c>
      <c r="C256" s="1004" t="s">
        <v>839</v>
      </c>
      <c r="D256" s="1004"/>
      <c r="E256" s="1004"/>
      <c r="F256" s="1004"/>
      <c r="G256" s="1045" t="s">
        <v>7687</v>
      </c>
      <c r="H256" s="1004"/>
      <c r="I256" s="1000" t="s">
        <v>4712</v>
      </c>
      <c r="J256" s="1004">
        <v>37</v>
      </c>
      <c r="K256" s="1004">
        <v>777</v>
      </c>
      <c r="L256" s="1004">
        <v>948</v>
      </c>
      <c r="M256" s="1004"/>
      <c r="N256" s="1005" t="s">
        <v>840</v>
      </c>
      <c r="O256" s="1005" t="s">
        <v>840</v>
      </c>
      <c r="P256" s="1005"/>
      <c r="Q256" s="1005"/>
      <c r="R256" s="1005"/>
      <c r="S256" s="1004"/>
      <c r="V256" s="1002">
        <v>1</v>
      </c>
      <c r="AC256" s="958"/>
    </row>
    <row r="257" spans="1:29" customFormat="1" ht="15">
      <c r="A257" s="1505">
        <v>249</v>
      </c>
      <c r="B257" s="1005">
        <v>8</v>
      </c>
      <c r="C257" s="1004" t="s">
        <v>4717</v>
      </c>
      <c r="D257" s="1004"/>
      <c r="E257" s="1004"/>
      <c r="F257" s="1004"/>
      <c r="G257" s="1045" t="s">
        <v>7687</v>
      </c>
      <c r="H257" s="1004"/>
      <c r="I257" s="1000" t="s">
        <v>4712</v>
      </c>
      <c r="J257" s="1004">
        <v>37</v>
      </c>
      <c r="K257" s="1004">
        <v>787</v>
      </c>
      <c r="L257" s="1004">
        <v>2848</v>
      </c>
      <c r="M257" s="1004"/>
      <c r="N257" s="1005" t="s">
        <v>754</v>
      </c>
      <c r="O257" s="1005" t="s">
        <v>754</v>
      </c>
      <c r="P257" s="1005"/>
      <c r="Q257" s="1005"/>
      <c r="R257" s="1005"/>
      <c r="S257" s="1004"/>
      <c r="V257" s="1002">
        <v>1</v>
      </c>
      <c r="AC257" s="958"/>
    </row>
    <row r="258" spans="1:29" customFormat="1" ht="15">
      <c r="A258" s="1505">
        <v>250</v>
      </c>
      <c r="B258" s="1005">
        <v>6</v>
      </c>
      <c r="C258" s="1004" t="s">
        <v>1407</v>
      </c>
      <c r="D258" s="1004"/>
      <c r="E258" s="1004"/>
      <c r="F258" s="1004"/>
      <c r="G258" s="1045" t="s">
        <v>7687</v>
      </c>
      <c r="H258" s="1004"/>
      <c r="I258" s="1000" t="s">
        <v>4712</v>
      </c>
      <c r="J258" s="1004">
        <v>37</v>
      </c>
      <c r="K258" s="1004">
        <v>780</v>
      </c>
      <c r="L258" s="1004">
        <v>3282</v>
      </c>
      <c r="M258" s="1004"/>
      <c r="N258" s="1005" t="s">
        <v>751</v>
      </c>
      <c r="O258" s="1005" t="s">
        <v>751</v>
      </c>
      <c r="P258" s="1005"/>
      <c r="Q258" s="1005"/>
      <c r="R258" s="1005"/>
      <c r="S258" s="1004"/>
      <c r="V258" s="1002">
        <v>1</v>
      </c>
      <c r="AC258" s="958"/>
    </row>
    <row r="259" spans="1:29" customFormat="1" ht="15">
      <c r="A259" s="1505">
        <v>251</v>
      </c>
      <c r="B259" s="1005">
        <v>3</v>
      </c>
      <c r="C259" s="1004" t="s">
        <v>4715</v>
      </c>
      <c r="D259" s="1004"/>
      <c r="E259" s="1004"/>
      <c r="F259" s="1004"/>
      <c r="G259" s="1045" t="s">
        <v>7687</v>
      </c>
      <c r="H259" s="1004"/>
      <c r="I259" s="1000" t="s">
        <v>4712</v>
      </c>
      <c r="J259" s="1004">
        <v>37</v>
      </c>
      <c r="K259" s="1004">
        <v>799</v>
      </c>
      <c r="L259" s="1004">
        <v>9318</v>
      </c>
      <c r="M259" s="1004"/>
      <c r="N259" s="1005" t="s">
        <v>775</v>
      </c>
      <c r="O259" s="1005" t="s">
        <v>775</v>
      </c>
      <c r="P259" s="1005"/>
      <c r="Q259" s="1005"/>
      <c r="R259" s="1005"/>
      <c r="S259" s="1004"/>
      <c r="V259" s="1002">
        <v>1</v>
      </c>
      <c r="AC259" s="958"/>
    </row>
    <row r="260" spans="1:29" customFormat="1" ht="15">
      <c r="A260" s="1505">
        <v>252</v>
      </c>
      <c r="B260" s="1005">
        <v>10</v>
      </c>
      <c r="C260" s="1004" t="s">
        <v>4719</v>
      </c>
      <c r="D260" s="1004"/>
      <c r="E260" s="1004"/>
      <c r="F260" s="1004"/>
      <c r="G260" s="1045" t="s">
        <v>7687</v>
      </c>
      <c r="H260" s="1004"/>
      <c r="I260" s="1000" t="s">
        <v>4712</v>
      </c>
      <c r="J260" s="1004">
        <v>38</v>
      </c>
      <c r="K260" s="1004">
        <v>233</v>
      </c>
      <c r="L260" s="1004">
        <v>1681</v>
      </c>
      <c r="M260" s="1004"/>
      <c r="N260" s="1005" t="s">
        <v>979</v>
      </c>
      <c r="O260" s="1005" t="s">
        <v>979</v>
      </c>
      <c r="P260" s="1005"/>
      <c r="Q260" s="1005"/>
      <c r="R260" s="1005"/>
      <c r="S260" s="1004"/>
      <c r="V260" s="1002">
        <v>1</v>
      </c>
      <c r="AC260" s="958"/>
    </row>
    <row r="261" spans="1:29" customFormat="1" ht="15">
      <c r="A261" s="1505">
        <v>253</v>
      </c>
      <c r="B261" s="1005">
        <v>9</v>
      </c>
      <c r="C261" s="1004" t="s">
        <v>4718</v>
      </c>
      <c r="D261" s="1004"/>
      <c r="E261" s="1004"/>
      <c r="F261" s="1004"/>
      <c r="G261" s="1045" t="s">
        <v>7687</v>
      </c>
      <c r="H261" s="1004"/>
      <c r="I261" s="1000" t="s">
        <v>4712</v>
      </c>
      <c r="J261" s="1004">
        <v>38</v>
      </c>
      <c r="K261" s="1004">
        <v>141</v>
      </c>
      <c r="L261" s="1004">
        <v>3012</v>
      </c>
      <c r="M261" s="1004"/>
      <c r="N261" s="1005" t="s">
        <v>775</v>
      </c>
      <c r="O261" s="1005" t="s">
        <v>775</v>
      </c>
      <c r="P261" s="1005"/>
      <c r="Q261" s="1005"/>
      <c r="R261" s="1005"/>
      <c r="S261" s="1004"/>
      <c r="V261" s="1002">
        <v>1</v>
      </c>
      <c r="AC261" s="958"/>
    </row>
    <row r="262" spans="1:29" customFormat="1" ht="15">
      <c r="A262" s="1505">
        <v>254</v>
      </c>
      <c r="B262" s="1005">
        <v>14</v>
      </c>
      <c r="C262" s="1004" t="s">
        <v>4723</v>
      </c>
      <c r="D262" s="1004"/>
      <c r="E262" s="1004"/>
      <c r="F262" s="1004"/>
      <c r="G262" s="1045" t="s">
        <v>7687</v>
      </c>
      <c r="H262" s="1004"/>
      <c r="I262" s="1000" t="s">
        <v>4712</v>
      </c>
      <c r="J262" s="1004">
        <v>42</v>
      </c>
      <c r="K262" s="1004">
        <v>28</v>
      </c>
      <c r="L262" s="1004">
        <v>551</v>
      </c>
      <c r="M262" s="1004"/>
      <c r="N262" s="1005" t="s">
        <v>3928</v>
      </c>
      <c r="O262" s="1005" t="s">
        <v>3928</v>
      </c>
      <c r="P262" s="1005"/>
      <c r="Q262" s="1005"/>
      <c r="R262" s="1005"/>
      <c r="S262" s="1004"/>
      <c r="V262" s="1002">
        <v>1</v>
      </c>
      <c r="AC262" s="958"/>
    </row>
    <row r="263" spans="1:29" customFormat="1" ht="15">
      <c r="A263" s="1505">
        <v>255</v>
      </c>
      <c r="B263" s="1005">
        <v>11</v>
      </c>
      <c r="C263" s="1004" t="s">
        <v>4720</v>
      </c>
      <c r="D263" s="1004"/>
      <c r="E263" s="1004"/>
      <c r="F263" s="1004"/>
      <c r="G263" s="1045" t="s">
        <v>7687</v>
      </c>
      <c r="H263" s="1004"/>
      <c r="I263" s="1000" t="s">
        <v>4712</v>
      </c>
      <c r="J263" s="1004">
        <v>43</v>
      </c>
      <c r="K263" s="1004">
        <v>139</v>
      </c>
      <c r="L263" s="1004">
        <v>2566</v>
      </c>
      <c r="M263" s="1004"/>
      <c r="N263" s="1005" t="s">
        <v>775</v>
      </c>
      <c r="O263" s="1005" t="s">
        <v>775</v>
      </c>
      <c r="P263" s="1005"/>
      <c r="Q263" s="1005"/>
      <c r="R263" s="1005"/>
      <c r="S263" s="1004"/>
      <c r="V263" s="1002">
        <v>1</v>
      </c>
      <c r="AC263" s="958"/>
    </row>
    <row r="264" spans="1:29" customFormat="1" ht="15">
      <c r="A264" s="1505">
        <v>256</v>
      </c>
      <c r="B264" s="1005">
        <v>13</v>
      </c>
      <c r="C264" s="1004" t="s">
        <v>4722</v>
      </c>
      <c r="D264" s="1004"/>
      <c r="E264" s="1004"/>
      <c r="F264" s="1004"/>
      <c r="G264" s="1045" t="s">
        <v>7687</v>
      </c>
      <c r="H264" s="1004"/>
      <c r="I264" s="1000" t="s">
        <v>4712</v>
      </c>
      <c r="J264" s="1004">
        <v>46</v>
      </c>
      <c r="K264" s="1004">
        <v>139</v>
      </c>
      <c r="L264" s="1004">
        <v>148</v>
      </c>
      <c r="M264" s="1004"/>
      <c r="N264" s="1005" t="s">
        <v>751</v>
      </c>
      <c r="O264" s="1005" t="s">
        <v>751</v>
      </c>
      <c r="P264" s="1005"/>
      <c r="Q264" s="1005"/>
      <c r="R264" s="1005"/>
      <c r="S264" s="1004"/>
      <c r="V264" s="1002">
        <v>1</v>
      </c>
      <c r="AC264" s="958"/>
    </row>
    <row r="265" spans="1:29" customFormat="1" ht="15">
      <c r="A265" s="1505">
        <v>257</v>
      </c>
      <c r="B265" s="1005">
        <v>12</v>
      </c>
      <c r="C265" s="1004" t="s">
        <v>4721</v>
      </c>
      <c r="D265" s="1004"/>
      <c r="E265" s="1004"/>
      <c r="F265" s="1004"/>
      <c r="G265" s="1045" t="s">
        <v>7687</v>
      </c>
      <c r="H265" s="1004"/>
      <c r="I265" s="1000" t="s">
        <v>4712</v>
      </c>
      <c r="J265" s="1004">
        <v>46</v>
      </c>
      <c r="K265" s="1004">
        <v>404</v>
      </c>
      <c r="L265" s="1004">
        <v>2507</v>
      </c>
      <c r="M265" s="1004"/>
      <c r="N265" s="1005" t="s">
        <v>979</v>
      </c>
      <c r="O265" s="1005" t="s">
        <v>979</v>
      </c>
      <c r="P265" s="1005"/>
      <c r="Q265" s="1005"/>
      <c r="R265" s="1005"/>
      <c r="S265" s="1004"/>
      <c r="V265" s="1002">
        <v>1</v>
      </c>
      <c r="AC265" s="958"/>
    </row>
    <row r="266" spans="1:29" customFormat="1" ht="15">
      <c r="A266" s="1505">
        <v>258</v>
      </c>
      <c r="B266" s="1005">
        <v>4</v>
      </c>
      <c r="C266" s="1006" t="s">
        <v>839</v>
      </c>
      <c r="D266" s="1006"/>
      <c r="E266" s="1006"/>
      <c r="F266" s="1006"/>
      <c r="G266" s="1045" t="s">
        <v>7687</v>
      </c>
      <c r="H266" s="1006"/>
      <c r="I266" s="1090" t="s">
        <v>4724</v>
      </c>
      <c r="J266" s="1004">
        <v>22</v>
      </c>
      <c r="K266" s="1004">
        <v>206</v>
      </c>
      <c r="L266" s="1004">
        <v>259</v>
      </c>
      <c r="M266" s="1004"/>
      <c r="N266" s="1005" t="s">
        <v>840</v>
      </c>
      <c r="O266" s="1005" t="s">
        <v>840</v>
      </c>
      <c r="P266" s="1005"/>
      <c r="Q266" s="1005"/>
      <c r="R266" s="1005"/>
      <c r="S266" s="1004"/>
      <c r="V266" s="1002">
        <v>1</v>
      </c>
      <c r="AC266" s="958"/>
    </row>
    <row r="267" spans="1:29" customFormat="1" ht="15">
      <c r="A267" s="1505">
        <v>259</v>
      </c>
      <c r="B267" s="1005">
        <v>2</v>
      </c>
      <c r="C267" s="1006" t="s">
        <v>4725</v>
      </c>
      <c r="D267" s="1006"/>
      <c r="E267" s="1006"/>
      <c r="F267" s="1006"/>
      <c r="G267" s="1045" t="s">
        <v>7687</v>
      </c>
      <c r="H267" s="1006"/>
      <c r="I267" s="1090" t="s">
        <v>4724</v>
      </c>
      <c r="J267" s="1004">
        <v>22</v>
      </c>
      <c r="K267" s="1004">
        <v>28</v>
      </c>
      <c r="L267" s="1004">
        <v>594</v>
      </c>
      <c r="M267" s="1004"/>
      <c r="N267" s="1005" t="s">
        <v>3928</v>
      </c>
      <c r="O267" s="1005" t="s">
        <v>3928</v>
      </c>
      <c r="P267" s="1005"/>
      <c r="Q267" s="1005"/>
      <c r="R267" s="1005"/>
      <c r="S267" s="1004"/>
      <c r="V267" s="1002">
        <v>1</v>
      </c>
      <c r="AC267" s="958"/>
    </row>
    <row r="268" spans="1:29" customFormat="1" ht="15">
      <c r="A268" s="1505">
        <v>260</v>
      </c>
      <c r="B268" s="1005">
        <v>1</v>
      </c>
      <c r="C268" s="1006" t="s">
        <v>4576</v>
      </c>
      <c r="D268" s="1006"/>
      <c r="E268" s="1006"/>
      <c r="F268" s="1006"/>
      <c r="G268" s="1045" t="s">
        <v>7687</v>
      </c>
      <c r="H268" s="1006"/>
      <c r="I268" s="1090" t="s">
        <v>4724</v>
      </c>
      <c r="J268" s="1004">
        <v>22</v>
      </c>
      <c r="K268" s="1004">
        <v>20</v>
      </c>
      <c r="L268" s="1004">
        <v>2557</v>
      </c>
      <c r="M268" s="1004"/>
      <c r="N268" s="1005" t="s">
        <v>754</v>
      </c>
      <c r="O268" s="1005" t="s">
        <v>754</v>
      </c>
      <c r="P268" s="1005"/>
      <c r="Q268" s="1005"/>
      <c r="R268" s="1005"/>
      <c r="S268" s="1004"/>
      <c r="V268" s="1002">
        <v>1</v>
      </c>
      <c r="AC268" s="958"/>
    </row>
    <row r="269" spans="1:29" customFormat="1" ht="15">
      <c r="A269" s="1505">
        <v>261</v>
      </c>
      <c r="B269" s="1005">
        <v>3</v>
      </c>
      <c r="C269" s="1006" t="s">
        <v>4726</v>
      </c>
      <c r="D269" s="1006"/>
      <c r="E269" s="1006"/>
      <c r="F269" s="1006"/>
      <c r="G269" s="1045" t="s">
        <v>7687</v>
      </c>
      <c r="H269" s="1006"/>
      <c r="I269" s="1090" t="s">
        <v>4724</v>
      </c>
      <c r="J269" s="1004">
        <v>22</v>
      </c>
      <c r="K269" s="1004">
        <v>52</v>
      </c>
      <c r="L269" s="1004">
        <v>8324</v>
      </c>
      <c r="M269" s="1004"/>
      <c r="N269" s="1005" t="s">
        <v>775</v>
      </c>
      <c r="O269" s="1005" t="s">
        <v>775</v>
      </c>
      <c r="P269" s="1005"/>
      <c r="Q269" s="1005"/>
      <c r="R269" s="1005"/>
      <c r="S269" s="1004"/>
      <c r="V269" s="1002">
        <v>1</v>
      </c>
      <c r="AC269" s="958"/>
    </row>
    <row r="270" spans="1:29" customFormat="1" ht="15">
      <c r="A270" s="1505">
        <v>262</v>
      </c>
      <c r="B270" s="1005">
        <v>10</v>
      </c>
      <c r="C270" s="1006" t="s">
        <v>4729</v>
      </c>
      <c r="D270" s="1006"/>
      <c r="E270" s="1006"/>
      <c r="F270" s="1006"/>
      <c r="G270" s="1045" t="s">
        <v>7687</v>
      </c>
      <c r="H270" s="1006"/>
      <c r="I270" s="1090" t="s">
        <v>4724</v>
      </c>
      <c r="J270" s="1004">
        <v>29</v>
      </c>
      <c r="K270" s="1004">
        <v>376</v>
      </c>
      <c r="L270" s="1004">
        <v>503</v>
      </c>
      <c r="M270" s="1004"/>
      <c r="N270" s="1005" t="s">
        <v>3928</v>
      </c>
      <c r="O270" s="1005" t="s">
        <v>3928</v>
      </c>
      <c r="P270" s="1005"/>
      <c r="Q270" s="1005"/>
      <c r="R270" s="1005"/>
      <c r="S270" s="1004"/>
      <c r="V270" s="1002">
        <v>1</v>
      </c>
      <c r="AC270" s="958"/>
    </row>
    <row r="271" spans="1:29" customFormat="1" ht="15">
      <c r="A271" s="1505">
        <v>263</v>
      </c>
      <c r="B271" s="1005">
        <v>7</v>
      </c>
      <c r="C271" s="1006" t="s">
        <v>839</v>
      </c>
      <c r="D271" s="1006"/>
      <c r="E271" s="1006"/>
      <c r="F271" s="1006"/>
      <c r="G271" s="1045" t="s">
        <v>7687</v>
      </c>
      <c r="H271" s="1006"/>
      <c r="I271" s="1090" t="s">
        <v>4724</v>
      </c>
      <c r="J271" s="1004">
        <v>30</v>
      </c>
      <c r="K271" s="1004">
        <v>47</v>
      </c>
      <c r="L271" s="1004">
        <v>2515</v>
      </c>
      <c r="M271" s="1004"/>
      <c r="N271" s="1005" t="s">
        <v>840</v>
      </c>
      <c r="O271" s="1005" t="s">
        <v>840</v>
      </c>
      <c r="P271" s="1005"/>
      <c r="Q271" s="1005"/>
      <c r="R271" s="1005"/>
      <c r="S271" s="1004"/>
      <c r="V271" s="1002">
        <v>1</v>
      </c>
      <c r="AC271" s="958"/>
    </row>
    <row r="272" spans="1:29" customFormat="1" ht="15">
      <c r="A272" s="1505">
        <v>264</v>
      </c>
      <c r="B272" s="1005">
        <v>8</v>
      </c>
      <c r="C272" s="1006" t="s">
        <v>1407</v>
      </c>
      <c r="D272" s="1006"/>
      <c r="E272" s="1006"/>
      <c r="F272" s="1006"/>
      <c r="G272" s="1045" t="s">
        <v>7687</v>
      </c>
      <c r="H272" s="1006"/>
      <c r="I272" s="1090" t="s">
        <v>4724</v>
      </c>
      <c r="J272" s="1004">
        <v>30</v>
      </c>
      <c r="K272" s="1004">
        <v>500</v>
      </c>
      <c r="L272" s="1004">
        <v>5300</v>
      </c>
      <c r="M272" s="1004"/>
      <c r="N272" s="1005" t="s">
        <v>751</v>
      </c>
      <c r="O272" s="1005" t="s">
        <v>751</v>
      </c>
      <c r="P272" s="1005"/>
      <c r="Q272" s="1005"/>
      <c r="R272" s="1005"/>
      <c r="S272" s="1004"/>
      <c r="V272" s="1002">
        <v>1</v>
      </c>
      <c r="AC272" s="958"/>
    </row>
    <row r="273" spans="1:29" customFormat="1" ht="15">
      <c r="A273" s="1505">
        <v>265</v>
      </c>
      <c r="B273" s="1005">
        <v>9</v>
      </c>
      <c r="C273" s="1006" t="s">
        <v>4581</v>
      </c>
      <c r="D273" s="1006"/>
      <c r="E273" s="1006"/>
      <c r="F273" s="1006"/>
      <c r="G273" s="1045" t="s">
        <v>7687</v>
      </c>
      <c r="H273" s="1006"/>
      <c r="I273" s="1090" t="s">
        <v>4724</v>
      </c>
      <c r="J273" s="1004">
        <v>31</v>
      </c>
      <c r="K273" s="1004">
        <v>148</v>
      </c>
      <c r="L273" s="1004">
        <v>835</v>
      </c>
      <c r="M273" s="1004"/>
      <c r="N273" s="1005" t="s">
        <v>3928</v>
      </c>
      <c r="O273" s="1005" t="s">
        <v>3928</v>
      </c>
      <c r="P273" s="1005"/>
      <c r="Q273" s="1005"/>
      <c r="R273" s="1005"/>
      <c r="S273" s="1004"/>
      <c r="V273" s="1002">
        <v>1</v>
      </c>
      <c r="AC273" s="958"/>
    </row>
    <row r="274" spans="1:29" customFormat="1" ht="15">
      <c r="A274" s="1505">
        <v>266</v>
      </c>
      <c r="B274" s="1005">
        <v>6</v>
      </c>
      <c r="C274" s="1006" t="s">
        <v>4728</v>
      </c>
      <c r="D274" s="1006"/>
      <c r="E274" s="1006"/>
      <c r="F274" s="1006"/>
      <c r="G274" s="1045" t="s">
        <v>7687</v>
      </c>
      <c r="H274" s="1006"/>
      <c r="I274" s="1090" t="s">
        <v>4724</v>
      </c>
      <c r="J274" s="1004">
        <v>31</v>
      </c>
      <c r="K274" s="1004">
        <v>49</v>
      </c>
      <c r="L274" s="1004">
        <v>3075</v>
      </c>
      <c r="M274" s="1004"/>
      <c r="N274" s="1005" t="s">
        <v>775</v>
      </c>
      <c r="O274" s="1005" t="s">
        <v>775</v>
      </c>
      <c r="P274" s="1005"/>
      <c r="Q274" s="1005"/>
      <c r="R274" s="1005"/>
      <c r="S274" s="1004"/>
      <c r="V274" s="1002">
        <v>1</v>
      </c>
      <c r="AC274" s="958"/>
    </row>
    <row r="275" spans="1:29" customFormat="1" ht="15">
      <c r="A275" s="1505">
        <v>267</v>
      </c>
      <c r="B275" s="1005">
        <v>5</v>
      </c>
      <c r="C275" s="1006" t="s">
        <v>4727</v>
      </c>
      <c r="D275" s="1006"/>
      <c r="E275" s="1006"/>
      <c r="F275" s="1006"/>
      <c r="G275" s="1045" t="s">
        <v>7687</v>
      </c>
      <c r="H275" s="1006"/>
      <c r="I275" s="1090" t="s">
        <v>4724</v>
      </c>
      <c r="J275" s="1004">
        <v>31</v>
      </c>
      <c r="K275" s="1004">
        <v>23</v>
      </c>
      <c r="L275" s="1004">
        <v>6667</v>
      </c>
      <c r="M275" s="1004"/>
      <c r="N275" s="1005" t="s">
        <v>775</v>
      </c>
      <c r="O275" s="1005" t="s">
        <v>775</v>
      </c>
      <c r="P275" s="1005"/>
      <c r="Q275" s="1005"/>
      <c r="R275" s="1005"/>
      <c r="S275" s="1004"/>
      <c r="V275" s="1002">
        <v>1</v>
      </c>
      <c r="AC275" s="958"/>
    </row>
    <row r="276" spans="1:29" customFormat="1" ht="15">
      <c r="A276" s="1505">
        <v>268</v>
      </c>
      <c r="B276" s="1005">
        <v>2</v>
      </c>
      <c r="C276" s="1024" t="s">
        <v>4732</v>
      </c>
      <c r="D276" s="1024"/>
      <c r="E276" s="1024"/>
      <c r="F276" s="1024"/>
      <c r="G276" s="1045" t="s">
        <v>7687</v>
      </c>
      <c r="H276" s="1024"/>
      <c r="I276" s="1017" t="s">
        <v>4731</v>
      </c>
      <c r="J276" s="1007">
        <v>23</v>
      </c>
      <c r="K276" s="1007">
        <v>148</v>
      </c>
      <c r="L276" s="1004">
        <v>849</v>
      </c>
      <c r="M276" s="1004"/>
      <c r="N276" s="1005" t="s">
        <v>751</v>
      </c>
      <c r="O276" s="1005" t="s">
        <v>751</v>
      </c>
      <c r="P276" s="1005"/>
      <c r="Q276" s="1005"/>
      <c r="R276" s="1005"/>
      <c r="S276" s="1004"/>
      <c r="V276" s="1002">
        <v>1</v>
      </c>
      <c r="AC276" s="958"/>
    </row>
    <row r="277" spans="1:29" customFormat="1" ht="15">
      <c r="A277" s="1505">
        <v>269</v>
      </c>
      <c r="B277" s="1005">
        <v>4</v>
      </c>
      <c r="C277" s="1024" t="s">
        <v>974</v>
      </c>
      <c r="D277" s="1024"/>
      <c r="E277" s="1024"/>
      <c r="F277" s="1024"/>
      <c r="G277" s="1045" t="s">
        <v>7687</v>
      </c>
      <c r="H277" s="1024"/>
      <c r="I277" s="1017" t="s">
        <v>4731</v>
      </c>
      <c r="J277" s="1007">
        <v>31</v>
      </c>
      <c r="K277" s="1007">
        <v>32</v>
      </c>
      <c r="L277" s="1004">
        <v>9011</v>
      </c>
      <c r="M277" s="1004"/>
      <c r="N277" s="1005" t="s">
        <v>756</v>
      </c>
      <c r="O277" s="1005" t="s">
        <v>756</v>
      </c>
      <c r="P277" s="1005"/>
      <c r="Q277" s="1005"/>
      <c r="R277" s="1005"/>
      <c r="S277" s="1004"/>
      <c r="V277" s="1002">
        <v>1</v>
      </c>
      <c r="AC277" s="958"/>
    </row>
    <row r="278" spans="1:29" customFormat="1" ht="15">
      <c r="A278" s="1505">
        <v>270</v>
      </c>
      <c r="B278" s="1005">
        <v>3</v>
      </c>
      <c r="C278" s="1024" t="s">
        <v>4733</v>
      </c>
      <c r="D278" s="1024"/>
      <c r="E278" s="1024"/>
      <c r="F278" s="1024"/>
      <c r="G278" s="1045" t="s">
        <v>7687</v>
      </c>
      <c r="H278" s="1024"/>
      <c r="I278" s="1017" t="s">
        <v>4731</v>
      </c>
      <c r="J278" s="1007">
        <v>32</v>
      </c>
      <c r="K278" s="1007">
        <v>20</v>
      </c>
      <c r="L278" s="1004">
        <v>1700</v>
      </c>
      <c r="M278" s="1004"/>
      <c r="N278" s="1005" t="s">
        <v>3928</v>
      </c>
      <c r="O278" s="1005" t="s">
        <v>3928</v>
      </c>
      <c r="P278" s="1005"/>
      <c r="Q278" s="1005"/>
      <c r="R278" s="1005"/>
      <c r="S278" s="1004"/>
      <c r="V278" s="1002">
        <v>1</v>
      </c>
      <c r="AC278" s="958"/>
    </row>
    <row r="279" spans="1:29" customFormat="1" ht="20.25" customHeight="1">
      <c r="A279" s="1505">
        <v>271</v>
      </c>
      <c r="B279" s="1005">
        <v>27</v>
      </c>
      <c r="C279" s="1024" t="s">
        <v>4748</v>
      </c>
      <c r="D279" s="1024"/>
      <c r="E279" s="1024"/>
      <c r="F279" s="1024"/>
      <c r="G279" s="1045" t="s">
        <v>7687</v>
      </c>
      <c r="H279" s="1024"/>
      <c r="I279" s="1017" t="s">
        <v>4731</v>
      </c>
      <c r="J279" s="1007">
        <v>39</v>
      </c>
      <c r="K279" s="1007">
        <v>153</v>
      </c>
      <c r="L279" s="1004">
        <v>1155</v>
      </c>
      <c r="M279" s="1004"/>
      <c r="N279" s="1005" t="s">
        <v>775</v>
      </c>
      <c r="O279" s="1005" t="s">
        <v>775</v>
      </c>
      <c r="P279" s="1005"/>
      <c r="Q279" s="1005"/>
      <c r="R279" s="1005"/>
      <c r="S279" s="1004"/>
      <c r="V279" s="1002">
        <v>1</v>
      </c>
      <c r="AC279" s="958"/>
    </row>
    <row r="280" spans="1:29" customFormat="1" ht="15">
      <c r="A280" s="1505">
        <v>272</v>
      </c>
      <c r="B280" s="1005">
        <v>28</v>
      </c>
      <c r="C280" s="1024"/>
      <c r="D280" s="1024"/>
      <c r="E280" s="1024"/>
      <c r="F280" s="1024"/>
      <c r="G280" s="1045" t="s">
        <v>7687</v>
      </c>
      <c r="H280" s="1024"/>
      <c r="I280" s="1017" t="s">
        <v>4731</v>
      </c>
      <c r="J280" s="1007">
        <v>39</v>
      </c>
      <c r="K280" s="1007">
        <v>140</v>
      </c>
      <c r="L280" s="1004">
        <v>1250</v>
      </c>
      <c r="M280" s="1004"/>
      <c r="N280" s="1005" t="s">
        <v>754</v>
      </c>
      <c r="O280" s="1005" t="s">
        <v>754</v>
      </c>
      <c r="P280" s="1005"/>
      <c r="Q280" s="1005"/>
      <c r="R280" s="1005"/>
      <c r="S280" s="1004"/>
      <c r="V280" s="1002">
        <v>1</v>
      </c>
      <c r="AC280" s="958"/>
    </row>
    <row r="281" spans="1:29" customFormat="1" ht="15">
      <c r="A281" s="1505">
        <v>273</v>
      </c>
      <c r="B281" s="1005">
        <v>26</v>
      </c>
      <c r="C281" s="1024" t="s">
        <v>4577</v>
      </c>
      <c r="D281" s="1024"/>
      <c r="E281" s="1024"/>
      <c r="F281" s="1024"/>
      <c r="G281" s="1045" t="s">
        <v>7687</v>
      </c>
      <c r="H281" s="1024"/>
      <c r="I281" s="1017" t="s">
        <v>4731</v>
      </c>
      <c r="J281" s="1007">
        <v>39</v>
      </c>
      <c r="K281" s="1007">
        <v>142</v>
      </c>
      <c r="L281" s="1004">
        <v>3974</v>
      </c>
      <c r="M281" s="1004"/>
      <c r="N281" s="1005" t="s">
        <v>848</v>
      </c>
      <c r="O281" s="1005" t="s">
        <v>848</v>
      </c>
      <c r="P281" s="1005"/>
      <c r="Q281" s="1005"/>
      <c r="R281" s="1005"/>
      <c r="S281" s="1004"/>
      <c r="V281" s="1002">
        <v>1</v>
      </c>
      <c r="AC281" s="958"/>
    </row>
    <row r="282" spans="1:29" customFormat="1" ht="15">
      <c r="A282" s="1505">
        <v>274</v>
      </c>
      <c r="B282" s="1005">
        <v>19</v>
      </c>
      <c r="C282" s="1024" t="s">
        <v>4743</v>
      </c>
      <c r="D282" s="1024"/>
      <c r="E282" s="1024"/>
      <c r="F282" s="1024"/>
      <c r="G282" s="1045" t="s">
        <v>7687</v>
      </c>
      <c r="H282" s="1024"/>
      <c r="I282" s="1017" t="s">
        <v>4731</v>
      </c>
      <c r="J282" s="1007">
        <v>40</v>
      </c>
      <c r="K282" s="1007">
        <v>163</v>
      </c>
      <c r="L282" s="1004">
        <v>503</v>
      </c>
      <c r="M282" s="1004"/>
      <c r="N282" s="1005" t="s">
        <v>3928</v>
      </c>
      <c r="O282" s="1005" t="s">
        <v>3928</v>
      </c>
      <c r="P282" s="1005"/>
      <c r="Q282" s="1005"/>
      <c r="R282" s="1005"/>
      <c r="S282" s="1004"/>
      <c r="V282" s="1002">
        <v>1</v>
      </c>
      <c r="AC282" s="958"/>
    </row>
    <row r="283" spans="1:29" customFormat="1" ht="15">
      <c r="A283" s="1505">
        <v>275</v>
      </c>
      <c r="B283" s="1005">
        <v>17</v>
      </c>
      <c r="C283" s="1024" t="s">
        <v>3438</v>
      </c>
      <c r="D283" s="1024"/>
      <c r="E283" s="1024"/>
      <c r="F283" s="1024"/>
      <c r="G283" s="1045" t="s">
        <v>7687</v>
      </c>
      <c r="H283" s="1024"/>
      <c r="I283" s="1017" t="s">
        <v>4731</v>
      </c>
      <c r="J283" s="1007">
        <v>40</v>
      </c>
      <c r="K283" s="1007">
        <v>168</v>
      </c>
      <c r="L283" s="1004">
        <v>1749</v>
      </c>
      <c r="M283" s="1004"/>
      <c r="N283" s="1005" t="s">
        <v>840</v>
      </c>
      <c r="O283" s="1005" t="s">
        <v>840</v>
      </c>
      <c r="P283" s="1005"/>
      <c r="Q283" s="1005"/>
      <c r="R283" s="1005"/>
      <c r="S283" s="1004"/>
      <c r="V283" s="1002">
        <v>1</v>
      </c>
      <c r="AC283" s="958"/>
    </row>
    <row r="284" spans="1:29" customFormat="1" ht="15">
      <c r="A284" s="1505">
        <v>276</v>
      </c>
      <c r="B284" s="1005">
        <v>22</v>
      </c>
      <c r="C284" s="1024" t="s">
        <v>3314</v>
      </c>
      <c r="D284" s="1024"/>
      <c r="E284" s="1024"/>
      <c r="F284" s="1024"/>
      <c r="G284" s="1045" t="s">
        <v>7687</v>
      </c>
      <c r="H284" s="1024"/>
      <c r="I284" s="1017" t="s">
        <v>4731</v>
      </c>
      <c r="J284" s="1007">
        <v>40</v>
      </c>
      <c r="K284" s="1007">
        <v>306</v>
      </c>
      <c r="L284" s="1004">
        <v>3485</v>
      </c>
      <c r="M284" s="1004"/>
      <c r="N284" s="1005" t="s">
        <v>3941</v>
      </c>
      <c r="O284" s="1005" t="s">
        <v>3941</v>
      </c>
      <c r="P284" s="1005"/>
      <c r="Q284" s="1005"/>
      <c r="R284" s="1005"/>
      <c r="S284" s="1004"/>
      <c r="V284" s="1002">
        <v>1</v>
      </c>
      <c r="AC284" s="958"/>
    </row>
    <row r="285" spans="1:29" customFormat="1" ht="15">
      <c r="A285" s="1505">
        <v>277</v>
      </c>
      <c r="B285" s="1005">
        <v>20</v>
      </c>
      <c r="C285" s="1024" t="s">
        <v>4566</v>
      </c>
      <c r="D285" s="1024"/>
      <c r="E285" s="1024"/>
      <c r="F285" s="1024"/>
      <c r="G285" s="1045" t="s">
        <v>7687</v>
      </c>
      <c r="H285" s="1024"/>
      <c r="I285" s="1017" t="s">
        <v>4731</v>
      </c>
      <c r="J285" s="1007">
        <v>40</v>
      </c>
      <c r="K285" s="1007">
        <v>384</v>
      </c>
      <c r="L285" s="1004">
        <v>5844</v>
      </c>
      <c r="M285" s="1004"/>
      <c r="N285" s="1005" t="s">
        <v>775</v>
      </c>
      <c r="O285" s="1005" t="s">
        <v>775</v>
      </c>
      <c r="P285" s="1005"/>
      <c r="Q285" s="1005"/>
      <c r="R285" s="1005"/>
      <c r="S285" s="1004"/>
      <c r="V285" s="1002">
        <v>1</v>
      </c>
      <c r="AC285" s="958"/>
    </row>
    <row r="286" spans="1:29" customFormat="1" ht="15">
      <c r="A286" s="1505">
        <v>278</v>
      </c>
      <c r="B286" s="1005">
        <v>21</v>
      </c>
      <c r="C286" s="1024" t="s">
        <v>974</v>
      </c>
      <c r="D286" s="1024"/>
      <c r="E286" s="1024"/>
      <c r="F286" s="1024"/>
      <c r="G286" s="1045" t="s">
        <v>7687</v>
      </c>
      <c r="H286" s="1024"/>
      <c r="I286" s="1017" t="s">
        <v>4731</v>
      </c>
      <c r="J286" s="1007">
        <v>40</v>
      </c>
      <c r="K286" s="1007">
        <v>381</v>
      </c>
      <c r="L286" s="1004">
        <v>9475</v>
      </c>
      <c r="M286" s="1004"/>
      <c r="N286" s="1005" t="s">
        <v>756</v>
      </c>
      <c r="O286" s="1005" t="s">
        <v>756</v>
      </c>
      <c r="P286" s="1005"/>
      <c r="Q286" s="1005"/>
      <c r="R286" s="1005"/>
      <c r="S286" s="1004"/>
      <c r="V286" s="1002">
        <v>1</v>
      </c>
      <c r="AC286" s="958"/>
    </row>
    <row r="287" spans="1:29" customFormat="1" ht="15">
      <c r="A287" s="1505">
        <v>279</v>
      </c>
      <c r="B287" s="1005">
        <v>18</v>
      </c>
      <c r="C287" s="1024" t="s">
        <v>4742</v>
      </c>
      <c r="D287" s="1024"/>
      <c r="E287" s="1024"/>
      <c r="F287" s="1024"/>
      <c r="G287" s="1045" t="s">
        <v>7687</v>
      </c>
      <c r="H287" s="1024"/>
      <c r="I287" s="1017" t="s">
        <v>4731</v>
      </c>
      <c r="J287" s="1007">
        <v>40</v>
      </c>
      <c r="K287" s="1007">
        <v>166</v>
      </c>
      <c r="L287" s="1004">
        <v>10899</v>
      </c>
      <c r="M287" s="960"/>
      <c r="N287" s="1005" t="s">
        <v>775</v>
      </c>
      <c r="O287" s="1005" t="s">
        <v>775</v>
      </c>
      <c r="P287" s="1005"/>
      <c r="Q287" s="1005"/>
      <c r="R287" s="1005"/>
      <c r="S287" s="1004"/>
      <c r="V287" s="1002">
        <v>1</v>
      </c>
      <c r="AC287" s="958"/>
    </row>
    <row r="288" spans="1:29" customFormat="1" ht="15">
      <c r="A288" s="1505">
        <v>280</v>
      </c>
      <c r="B288" s="1005">
        <v>12</v>
      </c>
      <c r="C288" s="1024" t="s">
        <v>4738</v>
      </c>
      <c r="D288" s="1024"/>
      <c r="E288" s="1024"/>
      <c r="F288" s="1024"/>
      <c r="G288" s="1045" t="s">
        <v>7687</v>
      </c>
      <c r="H288" s="1024"/>
      <c r="I288" s="1017" t="s">
        <v>4731</v>
      </c>
      <c r="J288" s="1007">
        <v>41</v>
      </c>
      <c r="K288" s="1007">
        <v>25</v>
      </c>
      <c r="L288" s="1004">
        <v>2039</v>
      </c>
      <c r="M288" s="1004"/>
      <c r="N288" s="1005" t="s">
        <v>3928</v>
      </c>
      <c r="O288" s="1005" t="s">
        <v>3928</v>
      </c>
      <c r="P288" s="1005"/>
      <c r="Q288" s="1005"/>
      <c r="R288" s="1005"/>
      <c r="S288" s="1004"/>
      <c r="V288" s="1002">
        <v>1</v>
      </c>
      <c r="AC288" s="958"/>
    </row>
    <row r="289" spans="1:29" customFormat="1" ht="15">
      <c r="A289" s="1505">
        <v>281</v>
      </c>
      <c r="B289" s="1005">
        <v>11</v>
      </c>
      <c r="C289" s="1024" t="s">
        <v>1407</v>
      </c>
      <c r="D289" s="1024"/>
      <c r="E289" s="1024"/>
      <c r="F289" s="1024"/>
      <c r="G289" s="1045" t="s">
        <v>7687</v>
      </c>
      <c r="H289" s="1024"/>
      <c r="I289" s="1017" t="s">
        <v>4731</v>
      </c>
      <c r="J289" s="1007">
        <v>41</v>
      </c>
      <c r="K289" s="1007" t="s">
        <v>4737</v>
      </c>
      <c r="L289" s="1004">
        <v>2873</v>
      </c>
      <c r="M289" s="1004"/>
      <c r="N289" s="1005" t="s">
        <v>751</v>
      </c>
      <c r="O289" s="1005" t="s">
        <v>751</v>
      </c>
      <c r="P289" s="1005"/>
      <c r="Q289" s="1005"/>
      <c r="R289" s="1005"/>
      <c r="S289" s="1004"/>
      <c r="V289" s="1002">
        <v>1</v>
      </c>
      <c r="AC289" s="958"/>
    </row>
    <row r="290" spans="1:29" customFormat="1" ht="15">
      <c r="A290" s="1505">
        <v>282</v>
      </c>
      <c r="B290" s="1005">
        <v>10</v>
      </c>
      <c r="C290" s="1024" t="s">
        <v>4572</v>
      </c>
      <c r="D290" s="1024"/>
      <c r="E290" s="1024"/>
      <c r="F290" s="1024"/>
      <c r="G290" s="1045" t="s">
        <v>7687</v>
      </c>
      <c r="H290" s="1024"/>
      <c r="I290" s="1017" t="s">
        <v>4731</v>
      </c>
      <c r="J290" s="1007">
        <v>41</v>
      </c>
      <c r="K290" s="1007">
        <v>35</v>
      </c>
      <c r="L290" s="1004">
        <v>3756</v>
      </c>
      <c r="M290" s="1004"/>
      <c r="N290" s="1005" t="s">
        <v>754</v>
      </c>
      <c r="O290" s="1005" t="s">
        <v>754</v>
      </c>
      <c r="P290" s="1005"/>
      <c r="Q290" s="1005"/>
      <c r="R290" s="1005"/>
      <c r="S290" s="1004"/>
      <c r="V290" s="1002">
        <v>1</v>
      </c>
      <c r="AC290" s="958"/>
    </row>
    <row r="291" spans="1:29" customFormat="1" ht="15">
      <c r="A291" s="1505">
        <v>283</v>
      </c>
      <c r="B291" s="1005">
        <v>14</v>
      </c>
      <c r="C291" s="1024" t="s">
        <v>4739</v>
      </c>
      <c r="D291" s="1024"/>
      <c r="E291" s="1024"/>
      <c r="F291" s="1024"/>
      <c r="G291" s="1045" t="s">
        <v>7687</v>
      </c>
      <c r="H291" s="1024"/>
      <c r="I291" s="1017" t="s">
        <v>4731</v>
      </c>
      <c r="J291" s="1007">
        <v>41</v>
      </c>
      <c r="K291" s="1007">
        <v>79</v>
      </c>
      <c r="L291" s="1004">
        <v>5045</v>
      </c>
      <c r="M291" s="1004"/>
      <c r="N291" s="1005" t="s">
        <v>775</v>
      </c>
      <c r="O291" s="1005" t="s">
        <v>775</v>
      </c>
      <c r="P291" s="1005"/>
      <c r="Q291" s="1005"/>
      <c r="R291" s="1005"/>
      <c r="S291" s="1004"/>
      <c r="V291" s="1002">
        <v>1</v>
      </c>
      <c r="AC291" s="958"/>
    </row>
    <row r="292" spans="1:29" customFormat="1" ht="15">
      <c r="A292" s="1505">
        <v>284</v>
      </c>
      <c r="B292" s="1005">
        <v>9</v>
      </c>
      <c r="C292" s="1024" t="s">
        <v>4735</v>
      </c>
      <c r="D292" s="1024"/>
      <c r="E292" s="1024"/>
      <c r="F292" s="1024"/>
      <c r="G292" s="1045" t="s">
        <v>7687</v>
      </c>
      <c r="H292" s="1024"/>
      <c r="I292" s="1017" t="s">
        <v>4731</v>
      </c>
      <c r="J292" s="1007">
        <v>41</v>
      </c>
      <c r="K292" s="1007" t="s">
        <v>4736</v>
      </c>
      <c r="L292" s="1004">
        <v>29038</v>
      </c>
      <c r="M292" s="1004"/>
      <c r="N292" s="1005" t="s">
        <v>775</v>
      </c>
      <c r="O292" s="1005" t="s">
        <v>775</v>
      </c>
      <c r="P292" s="1005"/>
      <c r="Q292" s="1005"/>
      <c r="R292" s="1005"/>
      <c r="S292" s="1004"/>
      <c r="V292" s="1002">
        <v>1</v>
      </c>
      <c r="AC292" s="958"/>
    </row>
    <row r="293" spans="1:29" customFormat="1" ht="15">
      <c r="A293" s="1505">
        <v>285</v>
      </c>
      <c r="B293" s="1005">
        <v>8</v>
      </c>
      <c r="C293" s="1024" t="s">
        <v>3438</v>
      </c>
      <c r="D293" s="1024"/>
      <c r="E293" s="1024"/>
      <c r="F293" s="1024"/>
      <c r="G293" s="1045" t="s">
        <v>7687</v>
      </c>
      <c r="H293" s="1024"/>
      <c r="I293" s="1017" t="s">
        <v>4731</v>
      </c>
      <c r="J293" s="1007">
        <v>42</v>
      </c>
      <c r="K293" s="1007" t="s">
        <v>1911</v>
      </c>
      <c r="L293" s="1004">
        <v>1897</v>
      </c>
      <c r="M293" s="1004"/>
      <c r="N293" s="1005" t="s">
        <v>840</v>
      </c>
      <c r="O293" s="1005" t="s">
        <v>840</v>
      </c>
      <c r="P293" s="1005"/>
      <c r="Q293" s="1005"/>
      <c r="R293" s="1005"/>
      <c r="S293" s="1004"/>
      <c r="V293" s="1002">
        <v>1</v>
      </c>
      <c r="AC293" s="958"/>
    </row>
    <row r="294" spans="1:29" customFormat="1" ht="15.75" customHeight="1">
      <c r="A294" s="1505">
        <v>286</v>
      </c>
      <c r="B294" s="1005">
        <v>6</v>
      </c>
      <c r="C294" s="1024" t="s">
        <v>4605</v>
      </c>
      <c r="D294" s="1024"/>
      <c r="E294" s="1024"/>
      <c r="F294" s="1024"/>
      <c r="G294" s="1045" t="s">
        <v>7687</v>
      </c>
      <c r="H294" s="1024"/>
      <c r="I294" s="1017" t="s">
        <v>4731</v>
      </c>
      <c r="J294" s="1007">
        <v>42</v>
      </c>
      <c r="K294" s="1007">
        <v>27</v>
      </c>
      <c r="L294" s="1004">
        <v>4332</v>
      </c>
      <c r="M294" s="1004"/>
      <c r="N294" s="1005" t="s">
        <v>3945</v>
      </c>
      <c r="O294" s="1005" t="s">
        <v>3945</v>
      </c>
      <c r="P294" s="1005"/>
      <c r="Q294" s="1005"/>
      <c r="R294" s="1005"/>
      <c r="S294" s="1004"/>
      <c r="V294" s="1002">
        <v>1</v>
      </c>
      <c r="AC294" s="958"/>
    </row>
    <row r="295" spans="1:29" customFormat="1" ht="15">
      <c r="A295" s="1505">
        <v>287</v>
      </c>
      <c r="B295" s="1005">
        <v>7</v>
      </c>
      <c r="C295" s="1024" t="s">
        <v>4734</v>
      </c>
      <c r="D295" s="1024"/>
      <c r="E295" s="1024"/>
      <c r="F295" s="1024"/>
      <c r="G295" s="1045" t="s">
        <v>7687</v>
      </c>
      <c r="H295" s="1024"/>
      <c r="I295" s="1017" t="s">
        <v>4731</v>
      </c>
      <c r="J295" s="1007">
        <v>42</v>
      </c>
      <c r="K295" s="1007">
        <v>13</v>
      </c>
      <c r="L295" s="1004">
        <v>6674</v>
      </c>
      <c r="M295" s="1004"/>
      <c r="N295" s="1005" t="s">
        <v>775</v>
      </c>
      <c r="O295" s="1005" t="s">
        <v>775</v>
      </c>
      <c r="P295" s="1005"/>
      <c r="Q295" s="1005"/>
      <c r="R295" s="1005"/>
      <c r="S295" s="1004"/>
      <c r="V295" s="1002">
        <v>1</v>
      </c>
      <c r="AC295" s="958"/>
    </row>
    <row r="296" spans="1:29" customFormat="1" ht="15">
      <c r="A296" s="1505">
        <v>288</v>
      </c>
      <c r="B296" s="1005">
        <v>25</v>
      </c>
      <c r="C296" s="1024" t="s">
        <v>4747</v>
      </c>
      <c r="D296" s="1024"/>
      <c r="E296" s="1024"/>
      <c r="F296" s="1024"/>
      <c r="G296" s="1045" t="s">
        <v>7687</v>
      </c>
      <c r="H296" s="1024"/>
      <c r="I296" s="1017" t="s">
        <v>4731</v>
      </c>
      <c r="J296" s="1007">
        <v>50</v>
      </c>
      <c r="K296" s="1007">
        <v>118</v>
      </c>
      <c r="L296" s="1004">
        <v>3335</v>
      </c>
      <c r="M296" s="1004"/>
      <c r="N296" s="1005" t="s">
        <v>754</v>
      </c>
      <c r="O296" s="1005" t="s">
        <v>754</v>
      </c>
      <c r="P296" s="1005"/>
      <c r="Q296" s="1005"/>
      <c r="R296" s="1005"/>
      <c r="S296" s="1004"/>
      <c r="V296" s="1002">
        <v>1</v>
      </c>
      <c r="AC296" s="958"/>
    </row>
    <row r="297" spans="1:29" customFormat="1" ht="15">
      <c r="A297" s="1505">
        <v>289</v>
      </c>
      <c r="B297" s="1005">
        <v>24</v>
      </c>
      <c r="C297" s="1024" t="s">
        <v>4746</v>
      </c>
      <c r="D297" s="1024"/>
      <c r="E297" s="1024"/>
      <c r="F297" s="1024"/>
      <c r="G297" s="1045" t="s">
        <v>7687</v>
      </c>
      <c r="H297" s="1024"/>
      <c r="I297" s="1017" t="s">
        <v>4731</v>
      </c>
      <c r="J297" s="1007">
        <v>50</v>
      </c>
      <c r="K297" s="1007">
        <v>161</v>
      </c>
      <c r="L297" s="1004">
        <v>6128</v>
      </c>
      <c r="M297" s="1004"/>
      <c r="N297" s="1005" t="s">
        <v>775</v>
      </c>
      <c r="O297" s="1005" t="s">
        <v>775</v>
      </c>
      <c r="P297" s="1005"/>
      <c r="Q297" s="1005"/>
      <c r="R297" s="1005"/>
      <c r="S297" s="1004"/>
      <c r="V297" s="1002">
        <v>1</v>
      </c>
      <c r="AC297" s="958"/>
    </row>
    <row r="298" spans="1:29" customFormat="1" ht="15">
      <c r="A298" s="1505">
        <v>290</v>
      </c>
      <c r="B298" s="1005">
        <v>23</v>
      </c>
      <c r="C298" s="1024" t="s">
        <v>4744</v>
      </c>
      <c r="D298" s="1024"/>
      <c r="E298" s="1024"/>
      <c r="F298" s="1024"/>
      <c r="G298" s="1045" t="s">
        <v>7687</v>
      </c>
      <c r="H298" s="1024"/>
      <c r="I298" s="1017" t="s">
        <v>4731</v>
      </c>
      <c r="J298" s="1007">
        <v>50</v>
      </c>
      <c r="K298" s="1007" t="s">
        <v>4745</v>
      </c>
      <c r="L298" s="1004">
        <v>9029</v>
      </c>
      <c r="M298" s="1004"/>
      <c r="N298" s="1005" t="s">
        <v>775</v>
      </c>
      <c r="O298" s="1005" t="s">
        <v>775</v>
      </c>
      <c r="P298" s="1005"/>
      <c r="Q298" s="1005"/>
      <c r="R298" s="1005"/>
      <c r="S298" s="1004"/>
      <c r="V298" s="1002">
        <v>1</v>
      </c>
      <c r="AC298" s="958"/>
    </row>
    <row r="299" spans="1:29" customFormat="1" ht="18" customHeight="1">
      <c r="A299" s="1505">
        <v>291</v>
      </c>
      <c r="B299" s="1005">
        <v>31</v>
      </c>
      <c r="C299" s="1024" t="s">
        <v>4730</v>
      </c>
      <c r="D299" s="1024"/>
      <c r="E299" s="1024"/>
      <c r="F299" s="1024"/>
      <c r="G299" s="1045" t="s">
        <v>7687</v>
      </c>
      <c r="H299" s="1024"/>
      <c r="I299" s="1017" t="s">
        <v>4731</v>
      </c>
      <c r="J299" s="1007">
        <v>53</v>
      </c>
      <c r="K299" s="1007">
        <v>190</v>
      </c>
      <c r="L299" s="1004">
        <v>104</v>
      </c>
      <c r="M299" s="1004"/>
      <c r="N299" s="1005" t="s">
        <v>3928</v>
      </c>
      <c r="O299" s="1005" t="s">
        <v>3928</v>
      </c>
      <c r="P299" s="1005"/>
      <c r="Q299" s="1005"/>
      <c r="R299" s="1005"/>
      <c r="S299" s="1004"/>
      <c r="V299" s="1002">
        <v>1</v>
      </c>
      <c r="AC299" s="958"/>
    </row>
    <row r="300" spans="1:29" customFormat="1" ht="15">
      <c r="A300" s="1505">
        <v>292</v>
      </c>
      <c r="B300" s="1005">
        <v>30</v>
      </c>
      <c r="C300" s="1024" t="s">
        <v>4749</v>
      </c>
      <c r="D300" s="1024"/>
      <c r="E300" s="1024"/>
      <c r="F300" s="1024"/>
      <c r="G300" s="1045" t="s">
        <v>7687</v>
      </c>
      <c r="H300" s="1024"/>
      <c r="I300" s="1017" t="s">
        <v>4731</v>
      </c>
      <c r="J300" s="1007">
        <v>53</v>
      </c>
      <c r="K300" s="1007">
        <v>117</v>
      </c>
      <c r="L300" s="1004">
        <v>1603</v>
      </c>
      <c r="M300" s="1004"/>
      <c r="N300" s="1005" t="s">
        <v>775</v>
      </c>
      <c r="O300" s="1005" t="s">
        <v>775</v>
      </c>
      <c r="P300" s="1005"/>
      <c r="Q300" s="1005"/>
      <c r="R300" s="1005"/>
      <c r="S300" s="1004"/>
      <c r="V300" s="1002">
        <v>1</v>
      </c>
      <c r="AC300" s="958"/>
    </row>
    <row r="301" spans="1:29" customFormat="1" ht="15">
      <c r="A301" s="1505">
        <v>293</v>
      </c>
      <c r="B301" s="1005">
        <v>15</v>
      </c>
      <c r="C301" s="1024" t="s">
        <v>3438</v>
      </c>
      <c r="D301" s="1024"/>
      <c r="E301" s="1024"/>
      <c r="F301" s="1024"/>
      <c r="G301" s="1045" t="s">
        <v>7687</v>
      </c>
      <c r="H301" s="1024"/>
      <c r="I301" s="1017" t="s">
        <v>4731</v>
      </c>
      <c r="J301" s="1007" t="s">
        <v>4740</v>
      </c>
      <c r="K301" s="1007">
        <v>24</v>
      </c>
      <c r="L301" s="1004">
        <v>1878</v>
      </c>
      <c r="M301" s="1004"/>
      <c r="N301" s="1005" t="s">
        <v>840</v>
      </c>
      <c r="O301" s="1005" t="s">
        <v>840</v>
      </c>
      <c r="P301" s="1005"/>
      <c r="Q301" s="1005"/>
      <c r="R301" s="1005"/>
      <c r="S301" s="1004"/>
      <c r="V301" s="1002">
        <v>1</v>
      </c>
      <c r="AC301" s="958"/>
    </row>
    <row r="302" spans="1:29" customFormat="1" ht="15">
      <c r="A302" s="1505">
        <v>294</v>
      </c>
      <c r="B302" s="1005">
        <v>16</v>
      </c>
      <c r="C302" s="1024" t="s">
        <v>4741</v>
      </c>
      <c r="D302" s="1024"/>
      <c r="E302" s="1024"/>
      <c r="F302" s="1024"/>
      <c r="G302" s="1045" t="s">
        <v>7687</v>
      </c>
      <c r="H302" s="1024"/>
      <c r="I302" s="1017" t="s">
        <v>4731</v>
      </c>
      <c r="J302" s="1007" t="s">
        <v>4740</v>
      </c>
      <c r="K302" s="1007">
        <v>89</v>
      </c>
      <c r="L302" s="1004">
        <v>2675</v>
      </c>
      <c r="M302" s="1004"/>
      <c r="N302" s="1005" t="s">
        <v>979</v>
      </c>
      <c r="O302" s="1005" t="s">
        <v>979</v>
      </c>
      <c r="P302" s="1005"/>
      <c r="Q302" s="1005"/>
      <c r="R302" s="1005"/>
      <c r="S302" s="1004"/>
      <c r="V302" s="1002">
        <v>1</v>
      </c>
      <c r="AC302" s="958"/>
    </row>
    <row r="303" spans="1:29" customFormat="1" ht="15">
      <c r="A303" s="1505">
        <v>295</v>
      </c>
      <c r="B303" s="1005">
        <v>5</v>
      </c>
      <c r="C303" s="1006" t="s">
        <v>4754</v>
      </c>
      <c r="D303" s="1006"/>
      <c r="E303" s="1006"/>
      <c r="F303" s="1006"/>
      <c r="G303" s="1045" t="s">
        <v>7687</v>
      </c>
      <c r="H303" s="1006"/>
      <c r="I303" s="1006" t="s">
        <v>4750</v>
      </c>
      <c r="J303" s="1004">
        <v>15</v>
      </c>
      <c r="K303" s="1004">
        <v>18</v>
      </c>
      <c r="L303" s="1004">
        <v>1235</v>
      </c>
      <c r="M303" s="1004"/>
      <c r="N303" s="1005" t="s">
        <v>3928</v>
      </c>
      <c r="O303" s="1005" t="s">
        <v>3928</v>
      </c>
      <c r="P303" s="1005"/>
      <c r="Q303" s="1005"/>
      <c r="R303" s="1005"/>
      <c r="S303" s="1004"/>
      <c r="V303" s="1002">
        <v>1</v>
      </c>
      <c r="AC303" s="958"/>
    </row>
    <row r="304" spans="1:29" customFormat="1" ht="15">
      <c r="A304" s="1505">
        <v>296</v>
      </c>
      <c r="B304" s="1005">
        <v>4</v>
      </c>
      <c r="C304" s="1006" t="s">
        <v>4753</v>
      </c>
      <c r="D304" s="1006"/>
      <c r="E304" s="1006"/>
      <c r="F304" s="1006"/>
      <c r="G304" s="1045" t="s">
        <v>7687</v>
      </c>
      <c r="H304" s="1006"/>
      <c r="I304" s="1006" t="s">
        <v>4750</v>
      </c>
      <c r="J304" s="1004">
        <v>19</v>
      </c>
      <c r="K304" s="1004">
        <v>79</v>
      </c>
      <c r="L304" s="1004">
        <v>1682</v>
      </c>
      <c r="M304" s="1004"/>
      <c r="N304" s="1005" t="s">
        <v>979</v>
      </c>
      <c r="O304" s="1005" t="s">
        <v>979</v>
      </c>
      <c r="P304" s="1005"/>
      <c r="Q304" s="1005"/>
      <c r="R304" s="1005"/>
      <c r="S304" s="1004"/>
      <c r="V304" s="1002">
        <v>1</v>
      </c>
      <c r="AC304" s="958"/>
    </row>
    <row r="305" spans="1:29" customFormat="1" ht="15">
      <c r="A305" s="1505">
        <v>297</v>
      </c>
      <c r="B305" s="1005">
        <v>3</v>
      </c>
      <c r="C305" s="1006" t="s">
        <v>4752</v>
      </c>
      <c r="D305" s="1006"/>
      <c r="E305" s="1006"/>
      <c r="F305" s="1006"/>
      <c r="G305" s="1045" t="s">
        <v>7687</v>
      </c>
      <c r="H305" s="1006"/>
      <c r="I305" s="1006" t="s">
        <v>4750</v>
      </c>
      <c r="J305" s="1004">
        <v>20</v>
      </c>
      <c r="K305" s="1004">
        <v>91</v>
      </c>
      <c r="L305" s="1004">
        <v>1258</v>
      </c>
      <c r="M305" s="1004"/>
      <c r="N305" s="1005" t="s">
        <v>775</v>
      </c>
      <c r="O305" s="1005" t="s">
        <v>775</v>
      </c>
      <c r="P305" s="1005"/>
      <c r="Q305" s="1005"/>
      <c r="R305" s="1005"/>
      <c r="S305" s="1004"/>
      <c r="V305" s="1002">
        <v>1</v>
      </c>
      <c r="AC305" s="958"/>
    </row>
    <row r="306" spans="1:29" customFormat="1" ht="15">
      <c r="A306" s="1505">
        <v>298</v>
      </c>
      <c r="B306" s="1005">
        <v>2</v>
      </c>
      <c r="C306" s="1006" t="s">
        <v>4751</v>
      </c>
      <c r="D306" s="1006"/>
      <c r="E306" s="1006"/>
      <c r="F306" s="1006"/>
      <c r="G306" s="1045" t="s">
        <v>7687</v>
      </c>
      <c r="H306" s="1006"/>
      <c r="I306" s="1006" t="s">
        <v>4750</v>
      </c>
      <c r="J306" s="1004">
        <v>22</v>
      </c>
      <c r="K306" s="1004">
        <v>115</v>
      </c>
      <c r="L306" s="1004">
        <v>1950</v>
      </c>
      <c r="M306" s="1004"/>
      <c r="N306" s="1005" t="s">
        <v>754</v>
      </c>
      <c r="O306" s="1005" t="s">
        <v>754</v>
      </c>
      <c r="P306" s="1005"/>
      <c r="Q306" s="1005"/>
      <c r="R306" s="1005"/>
      <c r="S306" s="1004"/>
      <c r="V306" s="1002">
        <v>1</v>
      </c>
      <c r="AC306" s="958"/>
    </row>
    <row r="307" spans="1:29" customFormat="1" ht="15">
      <c r="A307" s="1505">
        <v>299</v>
      </c>
      <c r="B307" s="1005">
        <v>1</v>
      </c>
      <c r="C307" s="1006" t="s">
        <v>1407</v>
      </c>
      <c r="D307" s="1006"/>
      <c r="E307" s="1006"/>
      <c r="F307" s="1006"/>
      <c r="G307" s="1045" t="s">
        <v>7687</v>
      </c>
      <c r="H307" s="1006"/>
      <c r="I307" s="1006" t="s">
        <v>4750</v>
      </c>
      <c r="J307" s="1004">
        <v>22</v>
      </c>
      <c r="K307" s="1004">
        <v>44</v>
      </c>
      <c r="L307" s="1004">
        <v>2990</v>
      </c>
      <c r="M307" s="1004"/>
      <c r="N307" s="1005" t="s">
        <v>751</v>
      </c>
      <c r="O307" s="1005" t="s">
        <v>751</v>
      </c>
      <c r="P307" s="1005"/>
      <c r="Q307" s="1005"/>
      <c r="R307" s="1005"/>
      <c r="S307" s="1004"/>
      <c r="V307" s="1002">
        <v>1</v>
      </c>
      <c r="AC307" s="958"/>
    </row>
    <row r="308" spans="1:29" customFormat="1" ht="15">
      <c r="A308" s="1505">
        <v>300</v>
      </c>
      <c r="B308" s="1005">
        <v>11</v>
      </c>
      <c r="C308" s="1006" t="s">
        <v>3438</v>
      </c>
      <c r="D308" s="1006"/>
      <c r="E308" s="1006"/>
      <c r="F308" s="1006"/>
      <c r="G308" s="1045" t="s">
        <v>7687</v>
      </c>
      <c r="H308" s="1006"/>
      <c r="I308" s="1006" t="s">
        <v>4750</v>
      </c>
      <c r="J308" s="1004">
        <v>26</v>
      </c>
      <c r="K308" s="1004">
        <v>118</v>
      </c>
      <c r="L308" s="1004">
        <v>2078</v>
      </c>
      <c r="M308" s="1004"/>
      <c r="N308" s="1005" t="s">
        <v>840</v>
      </c>
      <c r="O308" s="1005" t="s">
        <v>840</v>
      </c>
      <c r="P308" s="1005"/>
      <c r="Q308" s="1005"/>
      <c r="R308" s="1005"/>
      <c r="S308" s="1004"/>
      <c r="V308" s="1002">
        <v>1</v>
      </c>
      <c r="AC308" s="958"/>
    </row>
    <row r="309" spans="1:29" customFormat="1" ht="15">
      <c r="A309" s="1505">
        <v>301</v>
      </c>
      <c r="B309" s="1005">
        <v>10</v>
      </c>
      <c r="C309" s="1006" t="s">
        <v>4757</v>
      </c>
      <c r="D309" s="1006"/>
      <c r="E309" s="1006"/>
      <c r="F309" s="1006"/>
      <c r="G309" s="1045" t="s">
        <v>7687</v>
      </c>
      <c r="H309" s="1006"/>
      <c r="I309" s="1006" t="s">
        <v>4750</v>
      </c>
      <c r="J309" s="1004">
        <v>27</v>
      </c>
      <c r="K309" s="1004">
        <v>164</v>
      </c>
      <c r="L309" s="1004">
        <v>19159</v>
      </c>
      <c r="M309" s="1004"/>
      <c r="N309" s="1005" t="s">
        <v>775</v>
      </c>
      <c r="O309" s="1005" t="s">
        <v>775</v>
      </c>
      <c r="P309" s="1005"/>
      <c r="Q309" s="1005"/>
      <c r="R309" s="1005"/>
      <c r="S309" s="1004"/>
      <c r="V309" s="1002">
        <v>1</v>
      </c>
      <c r="AC309" s="958"/>
    </row>
    <row r="310" spans="1:29" customFormat="1" ht="15">
      <c r="A310" s="1505">
        <v>302</v>
      </c>
      <c r="B310" s="1005">
        <v>9</v>
      </c>
      <c r="C310" s="1006" t="s">
        <v>4755</v>
      </c>
      <c r="D310" s="1006"/>
      <c r="E310" s="1006"/>
      <c r="F310" s="1006"/>
      <c r="G310" s="1045" t="s">
        <v>7687</v>
      </c>
      <c r="H310" s="1006"/>
      <c r="I310" s="1006" t="s">
        <v>4750</v>
      </c>
      <c r="J310" s="1004">
        <v>27</v>
      </c>
      <c r="K310" s="1007" t="s">
        <v>4756</v>
      </c>
      <c r="L310" s="1004">
        <v>19411</v>
      </c>
      <c r="M310" s="1004"/>
      <c r="N310" s="1005" t="s">
        <v>775</v>
      </c>
      <c r="O310" s="1005" t="s">
        <v>775</v>
      </c>
      <c r="P310" s="1005"/>
      <c r="Q310" s="1005"/>
      <c r="R310" s="1005"/>
      <c r="S310" s="1004"/>
      <c r="V310" s="1002">
        <v>1</v>
      </c>
      <c r="AC310" s="958"/>
    </row>
    <row r="311" spans="1:29" customFormat="1" ht="15">
      <c r="A311" s="1505">
        <v>303</v>
      </c>
      <c r="B311" s="1005">
        <v>12</v>
      </c>
      <c r="C311" s="1006" t="s">
        <v>4758</v>
      </c>
      <c r="D311" s="1006"/>
      <c r="E311" s="1006"/>
      <c r="F311" s="1006"/>
      <c r="G311" s="1045" t="s">
        <v>7687</v>
      </c>
      <c r="H311" s="1006"/>
      <c r="I311" s="1006" t="s">
        <v>4750</v>
      </c>
      <c r="J311" s="1004">
        <v>30</v>
      </c>
      <c r="K311" s="1004">
        <v>59</v>
      </c>
      <c r="L311" s="1004">
        <v>9570</v>
      </c>
      <c r="M311" s="1004"/>
      <c r="N311" s="1005" t="s">
        <v>775</v>
      </c>
      <c r="O311" s="1005" t="s">
        <v>775</v>
      </c>
      <c r="P311" s="1005"/>
      <c r="Q311" s="1005"/>
      <c r="R311" s="1005"/>
      <c r="S311" s="1004"/>
      <c r="V311" s="1002">
        <v>1</v>
      </c>
      <c r="AC311" s="958"/>
    </row>
    <row r="312" spans="1:29" customFormat="1" ht="15">
      <c r="A312" s="1505">
        <v>304</v>
      </c>
      <c r="B312" s="1005">
        <v>13</v>
      </c>
      <c r="C312" s="1006" t="s">
        <v>4759</v>
      </c>
      <c r="D312" s="1006"/>
      <c r="E312" s="1006"/>
      <c r="F312" s="1006"/>
      <c r="G312" s="1045" t="s">
        <v>7687</v>
      </c>
      <c r="H312" s="1006"/>
      <c r="I312" s="1006" t="s">
        <v>4750</v>
      </c>
      <c r="J312" s="1004">
        <v>32</v>
      </c>
      <c r="K312" s="1004">
        <v>9</v>
      </c>
      <c r="L312" s="1004">
        <v>5039</v>
      </c>
      <c r="M312" s="1004"/>
      <c r="N312" s="1005" t="s">
        <v>3945</v>
      </c>
      <c r="O312" s="1005" t="s">
        <v>3945</v>
      </c>
      <c r="P312" s="1005"/>
      <c r="Q312" s="1005"/>
      <c r="R312" s="1005"/>
      <c r="S312" s="1004"/>
      <c r="V312" s="1002">
        <v>1</v>
      </c>
      <c r="AC312" s="958"/>
    </row>
    <row r="313" spans="1:29" customFormat="1" ht="15">
      <c r="A313" s="1505">
        <v>305</v>
      </c>
      <c r="B313" s="1005">
        <v>8</v>
      </c>
      <c r="C313" s="1006" t="s">
        <v>4752</v>
      </c>
      <c r="D313" s="1006"/>
      <c r="E313" s="1006"/>
      <c r="F313" s="1006"/>
      <c r="G313" s="1045" t="s">
        <v>7687</v>
      </c>
      <c r="H313" s="1006"/>
      <c r="I313" s="1006" t="s">
        <v>4750</v>
      </c>
      <c r="J313" s="1004">
        <v>39</v>
      </c>
      <c r="K313" s="1004">
        <v>45</v>
      </c>
      <c r="L313" s="1004">
        <v>638</v>
      </c>
      <c r="M313" s="1004"/>
      <c r="N313" s="1005" t="s">
        <v>775</v>
      </c>
      <c r="O313" s="1005" t="s">
        <v>775</v>
      </c>
      <c r="P313" s="1005"/>
      <c r="Q313" s="1005"/>
      <c r="R313" s="1005"/>
      <c r="S313" s="1004"/>
      <c r="V313" s="1002">
        <v>1</v>
      </c>
      <c r="AC313" s="958"/>
    </row>
    <row r="314" spans="1:29" s="958" customFormat="1" ht="15">
      <c r="A314" s="1505">
        <v>306</v>
      </c>
      <c r="B314" s="1005">
        <v>7</v>
      </c>
      <c r="C314" s="1006" t="s">
        <v>974</v>
      </c>
      <c r="D314" s="1006"/>
      <c r="E314" s="1006"/>
      <c r="F314" s="1006"/>
      <c r="G314" s="1045" t="s">
        <v>7687</v>
      </c>
      <c r="H314" s="1006"/>
      <c r="I314" s="1006" t="s">
        <v>4750</v>
      </c>
      <c r="J314" s="1004">
        <v>39</v>
      </c>
      <c r="K314" s="1004">
        <v>33</v>
      </c>
      <c r="L314" s="1004">
        <v>7651</v>
      </c>
      <c r="M314" s="1004"/>
      <c r="N314" s="1005" t="s">
        <v>756</v>
      </c>
      <c r="O314" s="1005" t="s">
        <v>756</v>
      </c>
      <c r="P314" s="1005"/>
      <c r="Q314" s="1005"/>
      <c r="R314" s="1005"/>
      <c r="S314" s="1004"/>
      <c r="T314"/>
      <c r="U314"/>
      <c r="V314" s="1002">
        <v>1</v>
      </c>
      <c r="W314"/>
      <c r="X314"/>
      <c r="Y314"/>
      <c r="Z314"/>
      <c r="AA314"/>
      <c r="AB314"/>
      <c r="AC314" s="994"/>
    </row>
    <row r="315" spans="1:29" s="1026" customFormat="1">
      <c r="A315" s="1505">
        <v>307</v>
      </c>
      <c r="B315" s="990" t="s">
        <v>3575</v>
      </c>
      <c r="C315" s="990" t="s">
        <v>4467</v>
      </c>
      <c r="D315" s="990"/>
      <c r="E315" s="990"/>
      <c r="F315" s="990"/>
      <c r="G315" s="1045" t="s">
        <v>7687</v>
      </c>
      <c r="H315" s="990"/>
      <c r="I315" s="991"/>
      <c r="J315" s="992"/>
      <c r="K315" s="991"/>
      <c r="L315" s="1114">
        <f>SUM(L316:L412)</f>
        <v>440899.10000000003</v>
      </c>
      <c r="M315" s="991"/>
      <c r="N315" s="991"/>
      <c r="O315" s="991"/>
      <c r="P315" s="991"/>
      <c r="Q315" s="991"/>
      <c r="R315" s="991"/>
      <c r="S315" s="993"/>
      <c r="T315" s="994"/>
      <c r="U315" s="994"/>
      <c r="V315" s="994"/>
      <c r="W315" s="994"/>
      <c r="X315" s="994"/>
      <c r="Y315" s="994"/>
      <c r="Z315" s="994"/>
      <c r="AA315" s="994"/>
      <c r="AB315" s="994"/>
    </row>
    <row r="316" spans="1:29" s="958" customFormat="1" ht="30">
      <c r="A316" s="1505">
        <v>308</v>
      </c>
      <c r="B316" s="966">
        <v>1</v>
      </c>
      <c r="C316" s="967" t="s">
        <v>4378</v>
      </c>
      <c r="D316" s="967"/>
      <c r="E316" s="967"/>
      <c r="F316" s="967"/>
      <c r="G316" s="1045" t="s">
        <v>7687</v>
      </c>
      <c r="H316" s="967"/>
      <c r="I316" s="998" t="s">
        <v>4520</v>
      </c>
      <c r="J316" s="974">
        <v>28</v>
      </c>
      <c r="K316" s="968">
        <v>63</v>
      </c>
      <c r="L316" s="1109">
        <v>7126</v>
      </c>
      <c r="M316" s="968"/>
      <c r="N316" s="968" t="s">
        <v>4379</v>
      </c>
      <c r="O316" s="972" t="s">
        <v>192</v>
      </c>
      <c r="P316" s="972"/>
      <c r="Q316" s="972"/>
      <c r="R316" s="972"/>
      <c r="S316" s="976"/>
      <c r="V316" s="958">
        <v>2</v>
      </c>
      <c r="AC316" s="995"/>
    </row>
    <row r="317" spans="1:29" s="958" customFormat="1" ht="45">
      <c r="A317" s="1505">
        <v>309</v>
      </c>
      <c r="B317" s="966">
        <v>4</v>
      </c>
      <c r="C317" s="967" t="s">
        <v>4313</v>
      </c>
      <c r="D317" s="967"/>
      <c r="E317" s="967"/>
      <c r="F317" s="967"/>
      <c r="G317" s="1045" t="s">
        <v>7687</v>
      </c>
      <c r="H317" s="967"/>
      <c r="I317" s="1003" t="s">
        <v>4539</v>
      </c>
      <c r="J317" s="974">
        <v>27</v>
      </c>
      <c r="K317" s="968">
        <v>134</v>
      </c>
      <c r="L317" s="1110">
        <v>1048</v>
      </c>
      <c r="M317" s="972"/>
      <c r="N317" s="972" t="s">
        <v>4304</v>
      </c>
      <c r="O317" s="972"/>
      <c r="P317" s="972"/>
      <c r="Q317" s="972"/>
      <c r="R317" s="972"/>
      <c r="S317" s="976"/>
      <c r="V317" s="958">
        <v>2</v>
      </c>
      <c r="AC317" s="995"/>
    </row>
    <row r="318" spans="1:29" s="958" customFormat="1" ht="45">
      <c r="A318" s="1505">
        <v>310</v>
      </c>
      <c r="B318" s="966">
        <v>3</v>
      </c>
      <c r="C318" s="967" t="s">
        <v>4312</v>
      </c>
      <c r="D318" s="967"/>
      <c r="E318" s="967"/>
      <c r="F318" s="967"/>
      <c r="G318" s="1045" t="s">
        <v>7687</v>
      </c>
      <c r="H318" s="967"/>
      <c r="I318" s="1003" t="s">
        <v>4539</v>
      </c>
      <c r="J318" s="974">
        <v>32</v>
      </c>
      <c r="K318" s="968">
        <v>473</v>
      </c>
      <c r="L318" s="1110">
        <v>9747</v>
      </c>
      <c r="M318" s="972"/>
      <c r="N318" s="972" t="s">
        <v>4304</v>
      </c>
      <c r="O318" s="972" t="s">
        <v>3359</v>
      </c>
      <c r="P318" s="972"/>
      <c r="Q318" s="972"/>
      <c r="R318" s="972"/>
      <c r="S318" s="976"/>
      <c r="V318" s="958">
        <v>2</v>
      </c>
      <c r="AC318" s="995"/>
    </row>
    <row r="319" spans="1:29" s="958" customFormat="1" ht="30">
      <c r="A319" s="1505">
        <v>311</v>
      </c>
      <c r="B319" s="966">
        <v>2</v>
      </c>
      <c r="C319" s="967" t="s">
        <v>4309</v>
      </c>
      <c r="D319" s="967"/>
      <c r="E319" s="967"/>
      <c r="F319" s="967"/>
      <c r="G319" s="1045" t="s">
        <v>7687</v>
      </c>
      <c r="H319" s="967"/>
      <c r="I319" s="1003" t="s">
        <v>4539</v>
      </c>
      <c r="J319" s="974">
        <v>35</v>
      </c>
      <c r="K319" s="968" t="s">
        <v>4310</v>
      </c>
      <c r="L319" s="1110">
        <v>2771.2</v>
      </c>
      <c r="M319" s="968"/>
      <c r="N319" s="968" t="s">
        <v>4311</v>
      </c>
      <c r="O319" s="972" t="s">
        <v>192</v>
      </c>
      <c r="P319" s="972"/>
      <c r="Q319" s="972"/>
      <c r="R319" s="972"/>
      <c r="S319" s="976"/>
      <c r="V319" s="958">
        <v>2</v>
      </c>
      <c r="AB319" s="1089"/>
      <c r="AC319" s="995"/>
    </row>
    <row r="320" spans="1:29" s="958" customFormat="1" ht="30">
      <c r="A320" s="1505">
        <v>312</v>
      </c>
      <c r="B320" s="966">
        <v>6</v>
      </c>
      <c r="C320" s="973" t="s">
        <v>4315</v>
      </c>
      <c r="D320" s="973"/>
      <c r="E320" s="973"/>
      <c r="F320" s="973"/>
      <c r="G320" s="1045" t="s">
        <v>7687</v>
      </c>
      <c r="H320" s="973"/>
      <c r="I320" s="1003" t="s">
        <v>4539</v>
      </c>
      <c r="J320" s="974">
        <v>41</v>
      </c>
      <c r="K320" s="968" t="s">
        <v>4316</v>
      </c>
      <c r="L320" s="1110">
        <v>2260</v>
      </c>
      <c r="M320" s="968"/>
      <c r="N320" s="968" t="s">
        <v>485</v>
      </c>
      <c r="O320" s="972" t="s">
        <v>4317</v>
      </c>
      <c r="P320" s="972"/>
      <c r="Q320" s="972"/>
      <c r="R320" s="972"/>
      <c r="S320" s="976"/>
      <c r="V320" s="958">
        <v>2</v>
      </c>
      <c r="AC320" s="995"/>
    </row>
    <row r="321" spans="1:29" s="958" customFormat="1" ht="15">
      <c r="A321" s="1505">
        <v>313</v>
      </c>
      <c r="B321" s="966">
        <v>5</v>
      </c>
      <c r="C321" s="967" t="s">
        <v>4314</v>
      </c>
      <c r="D321" s="967"/>
      <c r="E321" s="967"/>
      <c r="F321" s="967"/>
      <c r="G321" s="1045" t="s">
        <v>7687</v>
      </c>
      <c r="H321" s="967"/>
      <c r="I321" s="1003" t="s">
        <v>4539</v>
      </c>
      <c r="J321" s="974">
        <v>72</v>
      </c>
      <c r="K321" s="968">
        <v>45</v>
      </c>
      <c r="L321" s="1110">
        <v>989</v>
      </c>
      <c r="M321" s="968"/>
      <c r="N321" s="968"/>
      <c r="O321" s="972"/>
      <c r="P321" s="972"/>
      <c r="Q321" s="972"/>
      <c r="R321" s="972"/>
      <c r="S321" s="976"/>
      <c r="V321" s="958">
        <v>2</v>
      </c>
      <c r="AC321" s="995"/>
    </row>
    <row r="322" spans="1:29" s="958" customFormat="1" ht="75">
      <c r="A322" s="1505">
        <v>314</v>
      </c>
      <c r="B322" s="966">
        <v>1</v>
      </c>
      <c r="C322" s="973" t="s">
        <v>4305</v>
      </c>
      <c r="D322" s="973"/>
      <c r="E322" s="973"/>
      <c r="F322" s="973"/>
      <c r="G322" s="1045" t="s">
        <v>7687</v>
      </c>
      <c r="H322" s="973"/>
      <c r="I322" s="1003" t="s">
        <v>4539</v>
      </c>
      <c r="J322" s="974" t="s">
        <v>4306</v>
      </c>
      <c r="K322" s="979" t="s">
        <v>4307</v>
      </c>
      <c r="L322" s="1110">
        <v>4444</v>
      </c>
      <c r="M322" s="968"/>
      <c r="N322" s="968" t="s">
        <v>3314</v>
      </c>
      <c r="O322" s="968" t="s">
        <v>4308</v>
      </c>
      <c r="P322" s="968"/>
      <c r="Q322" s="968"/>
      <c r="R322" s="968"/>
      <c r="S322" s="976"/>
      <c r="V322" s="958">
        <v>2</v>
      </c>
      <c r="AC322" s="995"/>
    </row>
    <row r="323" spans="1:29" s="958" customFormat="1" ht="30">
      <c r="A323" s="1505">
        <v>315</v>
      </c>
      <c r="B323" s="966">
        <v>4</v>
      </c>
      <c r="C323" s="972" t="s">
        <v>4325</v>
      </c>
      <c r="D323" s="972"/>
      <c r="E323" s="972"/>
      <c r="F323" s="972"/>
      <c r="G323" s="1045" t="s">
        <v>7687</v>
      </c>
      <c r="H323" s="972"/>
      <c r="I323" s="1090" t="s">
        <v>4561</v>
      </c>
      <c r="J323" s="980">
        <v>7</v>
      </c>
      <c r="K323" s="972" t="s">
        <v>4326</v>
      </c>
      <c r="L323" s="1111">
        <v>6002</v>
      </c>
      <c r="M323" s="968"/>
      <c r="N323" s="968" t="s">
        <v>3359</v>
      </c>
      <c r="O323" s="968" t="s">
        <v>3359</v>
      </c>
      <c r="P323" s="968"/>
      <c r="Q323" s="968"/>
      <c r="R323" s="968"/>
      <c r="S323" s="976"/>
      <c r="V323" s="958">
        <v>2</v>
      </c>
      <c r="AC323" s="995"/>
    </row>
    <row r="324" spans="1:29" s="958" customFormat="1" ht="45">
      <c r="A324" s="1505">
        <v>316</v>
      </c>
      <c r="B324" s="966">
        <v>1</v>
      </c>
      <c r="C324" s="972" t="s">
        <v>4318</v>
      </c>
      <c r="D324" s="972"/>
      <c r="E324" s="972"/>
      <c r="F324" s="972"/>
      <c r="G324" s="1045" t="s">
        <v>7687</v>
      </c>
      <c r="H324" s="972"/>
      <c r="I324" s="1090" t="s">
        <v>4561</v>
      </c>
      <c r="J324" s="980">
        <v>12</v>
      </c>
      <c r="K324" s="972" t="s">
        <v>4319</v>
      </c>
      <c r="L324" s="1111">
        <v>1411</v>
      </c>
      <c r="M324" s="972"/>
      <c r="N324" s="972" t="s">
        <v>4304</v>
      </c>
      <c r="O324" s="968" t="s">
        <v>4320</v>
      </c>
      <c r="P324" s="968"/>
      <c r="Q324" s="968"/>
      <c r="R324" s="968"/>
      <c r="S324" s="976"/>
      <c r="V324" s="958">
        <v>2</v>
      </c>
      <c r="AC324" s="995"/>
    </row>
    <row r="325" spans="1:29" s="994" customFormat="1" ht="15">
      <c r="A325" s="1505">
        <v>317</v>
      </c>
      <c r="B325" s="966">
        <v>6</v>
      </c>
      <c r="C325" s="968" t="s">
        <v>1376</v>
      </c>
      <c r="D325" s="968"/>
      <c r="E325" s="968"/>
      <c r="F325" s="968"/>
      <c r="G325" s="1045" t="s">
        <v>7687</v>
      </c>
      <c r="H325" s="968"/>
      <c r="I325" s="1090" t="s">
        <v>4561</v>
      </c>
      <c r="J325" s="980">
        <v>13</v>
      </c>
      <c r="K325" s="972">
        <v>264</v>
      </c>
      <c r="L325" s="1111">
        <v>277</v>
      </c>
      <c r="M325" s="968"/>
      <c r="N325" s="968" t="s">
        <v>4328</v>
      </c>
      <c r="O325" s="968" t="s">
        <v>4320</v>
      </c>
      <c r="P325" s="968"/>
      <c r="Q325" s="968"/>
      <c r="R325" s="968"/>
      <c r="S325" s="976"/>
      <c r="T325" s="958"/>
      <c r="U325" s="958"/>
      <c r="V325" s="958">
        <v>2</v>
      </c>
      <c r="W325" s="958"/>
      <c r="X325" s="958"/>
      <c r="Y325" s="958"/>
      <c r="Z325" s="958"/>
      <c r="AA325" s="958"/>
      <c r="AB325" s="958"/>
      <c r="AC325" s="1002"/>
    </row>
    <row r="326" spans="1:29" s="958" customFormat="1" ht="45">
      <c r="A326" s="1505">
        <v>318</v>
      </c>
      <c r="B326" s="966">
        <v>2</v>
      </c>
      <c r="C326" s="972" t="s">
        <v>4321</v>
      </c>
      <c r="D326" s="972"/>
      <c r="E326" s="972"/>
      <c r="F326" s="972"/>
      <c r="G326" s="1045" t="s">
        <v>7687</v>
      </c>
      <c r="H326" s="972"/>
      <c r="I326" s="1090" t="s">
        <v>4561</v>
      </c>
      <c r="J326" s="980">
        <v>13</v>
      </c>
      <c r="K326" s="972" t="s">
        <v>4322</v>
      </c>
      <c r="L326" s="1111">
        <v>278</v>
      </c>
      <c r="M326" s="972"/>
      <c r="N326" s="972" t="s">
        <v>4304</v>
      </c>
      <c r="O326" s="968" t="s">
        <v>4320</v>
      </c>
      <c r="P326" s="968"/>
      <c r="Q326" s="968"/>
      <c r="R326" s="968"/>
      <c r="S326" s="976"/>
      <c r="V326" s="958">
        <v>2</v>
      </c>
      <c r="AC326" s="1002"/>
    </row>
    <row r="327" spans="1:29" s="958" customFormat="1" ht="45">
      <c r="A327" s="1505">
        <v>319</v>
      </c>
      <c r="B327" s="966">
        <v>5</v>
      </c>
      <c r="C327" s="972" t="s">
        <v>4323</v>
      </c>
      <c r="D327" s="972"/>
      <c r="E327" s="972"/>
      <c r="F327" s="972"/>
      <c r="G327" s="1045" t="s">
        <v>7687</v>
      </c>
      <c r="H327" s="972"/>
      <c r="I327" s="1090" t="s">
        <v>4561</v>
      </c>
      <c r="J327" s="980">
        <v>13</v>
      </c>
      <c r="K327" s="972" t="s">
        <v>4327</v>
      </c>
      <c r="L327" s="1111">
        <v>392</v>
      </c>
      <c r="M327" s="972"/>
      <c r="N327" s="972" t="s">
        <v>4304</v>
      </c>
      <c r="O327" s="968" t="s">
        <v>3359</v>
      </c>
      <c r="P327" s="968"/>
      <c r="Q327" s="968"/>
      <c r="R327" s="968"/>
      <c r="S327" s="976"/>
      <c r="V327" s="958">
        <v>2</v>
      </c>
      <c r="AC327" s="1002"/>
    </row>
    <row r="328" spans="1:29" s="958" customFormat="1" ht="45">
      <c r="A328" s="1505">
        <v>320</v>
      </c>
      <c r="B328" s="966">
        <v>3</v>
      </c>
      <c r="C328" s="972" t="s">
        <v>4323</v>
      </c>
      <c r="D328" s="972"/>
      <c r="E328" s="972"/>
      <c r="F328" s="972"/>
      <c r="G328" s="1045" t="s">
        <v>7687</v>
      </c>
      <c r="H328" s="972"/>
      <c r="I328" s="1090" t="s">
        <v>4561</v>
      </c>
      <c r="J328" s="980">
        <v>15</v>
      </c>
      <c r="K328" s="972" t="s">
        <v>4324</v>
      </c>
      <c r="L328" s="1111">
        <v>499</v>
      </c>
      <c r="M328" s="972"/>
      <c r="N328" s="972" t="s">
        <v>4304</v>
      </c>
      <c r="O328" s="968" t="s">
        <v>4294</v>
      </c>
      <c r="P328" s="968"/>
      <c r="Q328" s="968"/>
      <c r="R328" s="968"/>
      <c r="S328" s="976"/>
      <c r="V328" s="958">
        <v>2</v>
      </c>
      <c r="AC328" s="1002"/>
    </row>
    <row r="329" spans="1:29" s="958" customFormat="1" ht="15">
      <c r="A329" s="1505">
        <v>321</v>
      </c>
      <c r="B329" s="966">
        <v>7</v>
      </c>
      <c r="C329" s="972" t="s">
        <v>4344</v>
      </c>
      <c r="D329" s="972"/>
      <c r="E329" s="972"/>
      <c r="F329" s="972"/>
      <c r="G329" s="1045" t="s">
        <v>7687</v>
      </c>
      <c r="H329" s="972"/>
      <c r="I329" s="1091" t="s">
        <v>4574</v>
      </c>
      <c r="J329" s="980">
        <v>10</v>
      </c>
      <c r="K329" s="972" t="s">
        <v>4345</v>
      </c>
      <c r="L329" s="1111">
        <v>5955</v>
      </c>
      <c r="M329" s="972"/>
      <c r="N329" s="972" t="s">
        <v>1966</v>
      </c>
      <c r="O329" s="972" t="s">
        <v>1966</v>
      </c>
      <c r="P329" s="972"/>
      <c r="Q329" s="972"/>
      <c r="R329" s="972"/>
      <c r="S329" s="976"/>
      <c r="V329" s="958">
        <v>2</v>
      </c>
      <c r="AC329" s="1002"/>
    </row>
    <row r="330" spans="1:29" s="958" customFormat="1" ht="105">
      <c r="A330" s="1505">
        <v>322</v>
      </c>
      <c r="B330" s="966">
        <v>3</v>
      </c>
      <c r="C330" s="972" t="s">
        <v>4335</v>
      </c>
      <c r="D330" s="972"/>
      <c r="E330" s="972"/>
      <c r="F330" s="972"/>
      <c r="G330" s="1045" t="s">
        <v>7687</v>
      </c>
      <c r="H330" s="972"/>
      <c r="I330" s="1091" t="s">
        <v>4574</v>
      </c>
      <c r="J330" s="980">
        <v>11</v>
      </c>
      <c r="K330" s="972" t="s">
        <v>4336</v>
      </c>
      <c r="L330" s="1111">
        <v>500</v>
      </c>
      <c r="M330" s="972"/>
      <c r="N330" s="972" t="s">
        <v>4304</v>
      </c>
      <c r="O330" s="972" t="s">
        <v>4331</v>
      </c>
      <c r="P330" s="972"/>
      <c r="Q330" s="972"/>
      <c r="R330" s="972"/>
      <c r="S330" s="976"/>
      <c r="V330" s="958">
        <v>2</v>
      </c>
      <c r="AC330" s="1002"/>
    </row>
    <row r="331" spans="1:29" s="958" customFormat="1" ht="45">
      <c r="A331" s="1505">
        <v>323</v>
      </c>
      <c r="B331" s="966">
        <v>1</v>
      </c>
      <c r="C331" s="972" t="s">
        <v>4329</v>
      </c>
      <c r="D331" s="972"/>
      <c r="E331" s="972"/>
      <c r="F331" s="972"/>
      <c r="G331" s="1045" t="s">
        <v>7687</v>
      </c>
      <c r="H331" s="972"/>
      <c r="I331" s="1091" t="s">
        <v>4574</v>
      </c>
      <c r="J331" s="980">
        <v>11</v>
      </c>
      <c r="K331" s="972" t="s">
        <v>4330</v>
      </c>
      <c r="L331" s="1111">
        <v>1620</v>
      </c>
      <c r="M331" s="972"/>
      <c r="N331" s="972" t="s">
        <v>4304</v>
      </c>
      <c r="O331" s="972" t="s">
        <v>4331</v>
      </c>
      <c r="P331" s="972"/>
      <c r="Q331" s="972"/>
      <c r="R331" s="972"/>
      <c r="S331" s="976"/>
      <c r="V331" s="958">
        <v>2</v>
      </c>
      <c r="AC331"/>
    </row>
    <row r="332" spans="1:29" s="958" customFormat="1" ht="15">
      <c r="A332" s="1505">
        <v>324</v>
      </c>
      <c r="B332" s="966">
        <v>4</v>
      </c>
      <c r="C332" s="972" t="s">
        <v>4337</v>
      </c>
      <c r="D332" s="972"/>
      <c r="E332" s="972"/>
      <c r="F332" s="972"/>
      <c r="G332" s="1045" t="s">
        <v>7687</v>
      </c>
      <c r="H332" s="972"/>
      <c r="I332" s="1091" t="s">
        <v>4574</v>
      </c>
      <c r="J332" s="980">
        <v>12</v>
      </c>
      <c r="K332" s="972" t="s">
        <v>4338</v>
      </c>
      <c r="L332" s="1111">
        <v>530</v>
      </c>
      <c r="M332" s="968"/>
      <c r="N332" s="968" t="s">
        <v>485</v>
      </c>
      <c r="O332" s="972" t="s">
        <v>4339</v>
      </c>
      <c r="P332" s="972"/>
      <c r="Q332" s="972"/>
      <c r="R332" s="972"/>
      <c r="S332" s="976"/>
      <c r="V332" s="958">
        <v>2</v>
      </c>
      <c r="AC332"/>
    </row>
    <row r="333" spans="1:29" s="958" customFormat="1" ht="15">
      <c r="A333" s="1505">
        <v>325</v>
      </c>
      <c r="B333" s="966">
        <v>5</v>
      </c>
      <c r="C333" s="972" t="s">
        <v>4340</v>
      </c>
      <c r="D333" s="972"/>
      <c r="E333" s="972"/>
      <c r="F333" s="972"/>
      <c r="G333" s="1045" t="s">
        <v>7687</v>
      </c>
      <c r="H333" s="972"/>
      <c r="I333" s="1091" t="s">
        <v>4574</v>
      </c>
      <c r="J333" s="980">
        <v>18</v>
      </c>
      <c r="K333" s="972">
        <v>714</v>
      </c>
      <c r="L333" s="1111">
        <v>3272</v>
      </c>
      <c r="M333" s="972"/>
      <c r="N333" s="972" t="s">
        <v>1966</v>
      </c>
      <c r="O333" s="972" t="s">
        <v>4341</v>
      </c>
      <c r="P333" s="972"/>
      <c r="Q333" s="972"/>
      <c r="R333" s="972"/>
      <c r="S333" s="976"/>
      <c r="V333" s="958">
        <v>2</v>
      </c>
      <c r="AC333"/>
    </row>
    <row r="334" spans="1:29" s="958" customFormat="1" ht="15">
      <c r="A334" s="1505">
        <v>326</v>
      </c>
      <c r="B334" s="966">
        <v>8</v>
      </c>
      <c r="C334" s="972" t="s">
        <v>4346</v>
      </c>
      <c r="D334" s="972"/>
      <c r="E334" s="972"/>
      <c r="F334" s="972"/>
      <c r="G334" s="1045" t="s">
        <v>7687</v>
      </c>
      <c r="H334" s="972"/>
      <c r="I334" s="1091" t="s">
        <v>4574</v>
      </c>
      <c r="J334" s="980">
        <v>22</v>
      </c>
      <c r="K334" s="972">
        <v>145</v>
      </c>
      <c r="L334" s="1111">
        <v>888</v>
      </c>
      <c r="M334" s="972"/>
      <c r="N334" s="972"/>
      <c r="O334" s="972"/>
      <c r="P334" s="972"/>
      <c r="Q334" s="972"/>
      <c r="R334" s="972"/>
      <c r="S334" s="976"/>
      <c r="V334" s="958">
        <v>2</v>
      </c>
      <c r="AC334"/>
    </row>
    <row r="335" spans="1:29" s="958" customFormat="1" ht="105">
      <c r="A335" s="1505">
        <v>327</v>
      </c>
      <c r="B335" s="966">
        <v>6</v>
      </c>
      <c r="C335" s="972" t="s">
        <v>4342</v>
      </c>
      <c r="D335" s="972"/>
      <c r="E335" s="972"/>
      <c r="F335" s="972"/>
      <c r="G335" s="1045" t="s">
        <v>7687</v>
      </c>
      <c r="H335" s="972"/>
      <c r="I335" s="1091" t="s">
        <v>4574</v>
      </c>
      <c r="J335" s="980">
        <v>22</v>
      </c>
      <c r="K335" s="982" t="s">
        <v>4343</v>
      </c>
      <c r="L335" s="1111">
        <v>10374</v>
      </c>
      <c r="M335" s="972"/>
      <c r="N335" s="972" t="s">
        <v>1966</v>
      </c>
      <c r="O335" s="972" t="s">
        <v>1966</v>
      </c>
      <c r="P335" s="972"/>
      <c r="Q335" s="972"/>
      <c r="R335" s="972"/>
      <c r="S335" s="976"/>
      <c r="V335" s="958">
        <v>2</v>
      </c>
      <c r="AC335"/>
    </row>
    <row r="336" spans="1:29" s="958" customFormat="1" ht="60">
      <c r="A336" s="1505">
        <v>328</v>
      </c>
      <c r="B336" s="966">
        <v>2</v>
      </c>
      <c r="C336" s="972" t="s">
        <v>4332</v>
      </c>
      <c r="D336" s="972"/>
      <c r="E336" s="972"/>
      <c r="F336" s="972"/>
      <c r="G336" s="1045" t="s">
        <v>7687</v>
      </c>
      <c r="H336" s="972"/>
      <c r="I336" s="1091" t="s">
        <v>4574</v>
      </c>
      <c r="J336" s="980" t="s">
        <v>4333</v>
      </c>
      <c r="K336" s="972" t="s">
        <v>4334</v>
      </c>
      <c r="L336" s="1111">
        <v>11598</v>
      </c>
      <c r="M336" s="972"/>
      <c r="N336" s="972" t="s">
        <v>1966</v>
      </c>
      <c r="O336" s="972" t="s">
        <v>1966</v>
      </c>
      <c r="P336" s="972"/>
      <c r="Q336" s="972"/>
      <c r="R336" s="972"/>
      <c r="S336" s="976"/>
      <c r="V336" s="958">
        <v>2</v>
      </c>
      <c r="AC336"/>
    </row>
    <row r="337" spans="1:29" s="958" customFormat="1" ht="30">
      <c r="A337" s="1505">
        <v>329</v>
      </c>
      <c r="B337" s="966">
        <v>1</v>
      </c>
      <c r="C337" s="972" t="s">
        <v>4347</v>
      </c>
      <c r="D337" s="972"/>
      <c r="E337" s="972"/>
      <c r="F337" s="972"/>
      <c r="G337" s="1045" t="s">
        <v>7687</v>
      </c>
      <c r="H337" s="972"/>
      <c r="I337" s="1017" t="s">
        <v>4584</v>
      </c>
      <c r="J337" s="980">
        <v>1</v>
      </c>
      <c r="K337" s="980">
        <v>781</v>
      </c>
      <c r="L337" s="1111">
        <v>4994</v>
      </c>
      <c r="M337" s="968"/>
      <c r="N337" s="968" t="s">
        <v>3359</v>
      </c>
      <c r="O337" s="968" t="s">
        <v>3359</v>
      </c>
      <c r="P337" s="968"/>
      <c r="Q337" s="968"/>
      <c r="R337" s="968"/>
      <c r="S337" s="976"/>
      <c r="V337" s="958">
        <v>2</v>
      </c>
      <c r="AC337"/>
    </row>
    <row r="338" spans="1:29" s="958" customFormat="1" ht="15">
      <c r="A338" s="1505">
        <v>330</v>
      </c>
      <c r="B338" s="966">
        <v>3</v>
      </c>
      <c r="C338" s="972" t="s">
        <v>4349</v>
      </c>
      <c r="D338" s="972"/>
      <c r="E338" s="972"/>
      <c r="F338" s="972"/>
      <c r="G338" s="1045" t="s">
        <v>7687</v>
      </c>
      <c r="H338" s="972"/>
      <c r="I338" s="1017" t="s">
        <v>4584</v>
      </c>
      <c r="J338" s="980">
        <v>3</v>
      </c>
      <c r="K338" s="980">
        <v>1228</v>
      </c>
      <c r="L338" s="1111">
        <v>1797</v>
      </c>
      <c r="M338" s="972"/>
      <c r="N338" s="972"/>
      <c r="O338" s="968" t="s">
        <v>4320</v>
      </c>
      <c r="P338" s="968"/>
      <c r="Q338" s="968"/>
      <c r="R338" s="968"/>
      <c r="S338" s="976"/>
      <c r="V338" s="958">
        <v>2</v>
      </c>
      <c r="AC338"/>
    </row>
    <row r="339" spans="1:29" s="958" customFormat="1" ht="15">
      <c r="A339" s="1505">
        <v>331</v>
      </c>
      <c r="B339" s="966">
        <v>4</v>
      </c>
      <c r="C339" s="972" t="s">
        <v>4350</v>
      </c>
      <c r="D339" s="972"/>
      <c r="E339" s="972"/>
      <c r="F339" s="972"/>
      <c r="G339" s="1045" t="s">
        <v>7687</v>
      </c>
      <c r="H339" s="972"/>
      <c r="I339" s="1017" t="s">
        <v>4584</v>
      </c>
      <c r="J339" s="980">
        <v>26</v>
      </c>
      <c r="K339" s="980">
        <v>355</v>
      </c>
      <c r="L339" s="1111" t="s">
        <v>4351</v>
      </c>
      <c r="M339" s="972"/>
      <c r="N339" s="972"/>
      <c r="O339" s="968"/>
      <c r="P339" s="968"/>
      <c r="Q339" s="968"/>
      <c r="R339" s="968"/>
      <c r="S339" s="976"/>
      <c r="V339" s="958">
        <v>2</v>
      </c>
      <c r="AC339" s="1012"/>
    </row>
    <row r="340" spans="1:29" s="958" customFormat="1" ht="45">
      <c r="A340" s="1505">
        <v>332</v>
      </c>
      <c r="B340" s="966">
        <v>2</v>
      </c>
      <c r="C340" s="972" t="s">
        <v>4348</v>
      </c>
      <c r="D340" s="972"/>
      <c r="E340" s="972"/>
      <c r="F340" s="972"/>
      <c r="G340" s="1045" t="s">
        <v>7687</v>
      </c>
      <c r="H340" s="972"/>
      <c r="I340" s="1017" t="s">
        <v>4584</v>
      </c>
      <c r="J340" s="980">
        <v>26</v>
      </c>
      <c r="K340" s="980">
        <v>72</v>
      </c>
      <c r="L340" s="1111">
        <v>8211</v>
      </c>
      <c r="M340" s="972"/>
      <c r="N340" s="972" t="s">
        <v>4304</v>
      </c>
      <c r="O340" s="968" t="s">
        <v>3359</v>
      </c>
      <c r="P340" s="968"/>
      <c r="Q340" s="968"/>
      <c r="R340" s="968"/>
      <c r="S340" s="976"/>
      <c r="V340" s="958">
        <v>2</v>
      </c>
      <c r="AC340" s="1012"/>
    </row>
    <row r="341" spans="1:29" s="958" customFormat="1" ht="45">
      <c r="A341" s="1505">
        <v>333</v>
      </c>
      <c r="B341" s="966">
        <v>5</v>
      </c>
      <c r="C341" s="972" t="s">
        <v>4352</v>
      </c>
      <c r="D341" s="972"/>
      <c r="E341" s="972"/>
      <c r="F341" s="972"/>
      <c r="G341" s="1045" t="s">
        <v>7687</v>
      </c>
      <c r="H341" s="972"/>
      <c r="I341" s="1017" t="s">
        <v>4584</v>
      </c>
      <c r="J341" s="980">
        <v>46</v>
      </c>
      <c r="K341" s="980">
        <v>1</v>
      </c>
      <c r="L341" s="1111">
        <v>540</v>
      </c>
      <c r="M341" s="972"/>
      <c r="N341" s="972" t="s">
        <v>4304</v>
      </c>
      <c r="O341" s="972" t="s">
        <v>192</v>
      </c>
      <c r="P341" s="972"/>
      <c r="Q341" s="972"/>
      <c r="R341" s="972"/>
      <c r="S341" s="976"/>
      <c r="V341" s="958">
        <v>2</v>
      </c>
      <c r="AC341" s="1012"/>
    </row>
    <row r="342" spans="1:29" s="958" customFormat="1" ht="45">
      <c r="A342" s="1505">
        <v>334</v>
      </c>
      <c r="B342" s="966">
        <v>8</v>
      </c>
      <c r="C342" s="967" t="s">
        <v>4439</v>
      </c>
      <c r="D342" s="967"/>
      <c r="E342" s="967"/>
      <c r="F342" s="967"/>
      <c r="G342" s="1045" t="s">
        <v>7687</v>
      </c>
      <c r="H342" s="967"/>
      <c r="I342" s="1092" t="s">
        <v>4598</v>
      </c>
      <c r="J342" s="969">
        <v>42</v>
      </c>
      <c r="K342" s="970">
        <v>485</v>
      </c>
      <c r="L342" s="1112">
        <v>643</v>
      </c>
      <c r="M342" s="968"/>
      <c r="N342" s="972" t="s">
        <v>4442</v>
      </c>
      <c r="O342" s="972" t="s">
        <v>192</v>
      </c>
      <c r="P342" s="972"/>
      <c r="Q342" s="972"/>
      <c r="R342" s="972"/>
      <c r="S342" s="976"/>
      <c r="V342" s="958">
        <v>2</v>
      </c>
      <c r="AC342" s="1011"/>
    </row>
    <row r="343" spans="1:29" s="958" customFormat="1" ht="45">
      <c r="A343" s="1505">
        <v>335</v>
      </c>
      <c r="B343" s="966">
        <v>4</v>
      </c>
      <c r="C343" s="967" t="s">
        <v>4443</v>
      </c>
      <c r="D343" s="967"/>
      <c r="E343" s="967"/>
      <c r="F343" s="967"/>
      <c r="G343" s="1045" t="s">
        <v>7687</v>
      </c>
      <c r="H343" s="967"/>
      <c r="I343" s="1092" t="s">
        <v>4598</v>
      </c>
      <c r="J343" s="969">
        <v>42</v>
      </c>
      <c r="K343" s="970">
        <v>482</v>
      </c>
      <c r="L343" s="1112">
        <v>2419</v>
      </c>
      <c r="M343" s="972"/>
      <c r="N343" s="972" t="s">
        <v>4444</v>
      </c>
      <c r="O343" s="972" t="s">
        <v>192</v>
      </c>
      <c r="P343" s="972"/>
      <c r="Q343" s="972"/>
      <c r="R343" s="972"/>
      <c r="S343" s="976"/>
      <c r="V343" s="958">
        <v>2</v>
      </c>
      <c r="AC343" s="1002"/>
    </row>
    <row r="344" spans="1:29" s="958" customFormat="1" ht="45">
      <c r="A344" s="1505">
        <v>336</v>
      </c>
      <c r="B344" s="966">
        <v>2</v>
      </c>
      <c r="C344" s="967" t="s">
        <v>4439</v>
      </c>
      <c r="D344" s="967"/>
      <c r="E344" s="967"/>
      <c r="F344" s="967"/>
      <c r="G344" s="1045" t="s">
        <v>7687</v>
      </c>
      <c r="H344" s="967"/>
      <c r="I344" s="1092" t="s">
        <v>4598</v>
      </c>
      <c r="J344" s="969">
        <v>42</v>
      </c>
      <c r="K344" s="970">
        <v>435</v>
      </c>
      <c r="L344" s="1112">
        <v>4010</v>
      </c>
      <c r="M344" s="972"/>
      <c r="N344" s="972" t="s">
        <v>4440</v>
      </c>
      <c r="O344" s="972" t="s">
        <v>192</v>
      </c>
      <c r="P344" s="972"/>
      <c r="Q344" s="972"/>
      <c r="R344" s="972"/>
      <c r="S344" s="976"/>
      <c r="V344" s="958">
        <v>2</v>
      </c>
      <c r="AC344" s="1002"/>
    </row>
    <row r="345" spans="1:29" s="958" customFormat="1" ht="15">
      <c r="A345" s="1505">
        <v>337</v>
      </c>
      <c r="B345" s="966">
        <v>6</v>
      </c>
      <c r="C345" s="967" t="s">
        <v>4439</v>
      </c>
      <c r="D345" s="967"/>
      <c r="E345" s="967"/>
      <c r="F345" s="967"/>
      <c r="G345" s="1045" t="s">
        <v>7687</v>
      </c>
      <c r="H345" s="967"/>
      <c r="I345" s="1092" t="s">
        <v>4598</v>
      </c>
      <c r="J345" s="969">
        <v>42</v>
      </c>
      <c r="K345" s="970" t="s">
        <v>4447</v>
      </c>
      <c r="L345" s="1112">
        <v>5109</v>
      </c>
      <c r="M345" s="968"/>
      <c r="N345" s="968" t="s">
        <v>3440</v>
      </c>
      <c r="O345" s="972" t="s">
        <v>192</v>
      </c>
      <c r="P345" s="972"/>
      <c r="Q345" s="972"/>
      <c r="R345" s="972"/>
      <c r="S345" s="976"/>
      <c r="V345" s="958">
        <v>2</v>
      </c>
      <c r="AC345" s="1002"/>
    </row>
    <row r="346" spans="1:29" s="958" customFormat="1" ht="15">
      <c r="A346" s="1505">
        <v>338</v>
      </c>
      <c r="B346" s="966">
        <v>1</v>
      </c>
      <c r="C346" s="967" t="s">
        <v>4436</v>
      </c>
      <c r="D346" s="967"/>
      <c r="E346" s="967"/>
      <c r="F346" s="967"/>
      <c r="G346" s="1045" t="s">
        <v>7687</v>
      </c>
      <c r="H346" s="967"/>
      <c r="I346" s="1092" t="s">
        <v>4598</v>
      </c>
      <c r="J346" s="969">
        <v>42</v>
      </c>
      <c r="K346" s="970">
        <v>467</v>
      </c>
      <c r="L346" s="1112">
        <v>8031</v>
      </c>
      <c r="M346" s="968"/>
      <c r="N346" s="968" t="s">
        <v>4438</v>
      </c>
      <c r="O346" s="972" t="s">
        <v>192</v>
      </c>
      <c r="P346" s="972"/>
      <c r="Q346" s="972"/>
      <c r="R346" s="972"/>
      <c r="S346" s="976"/>
      <c r="V346" s="958">
        <v>2</v>
      </c>
      <c r="AC346" s="1002"/>
    </row>
    <row r="347" spans="1:29" s="958" customFormat="1" ht="45">
      <c r="A347" s="1505">
        <v>339</v>
      </c>
      <c r="B347" s="966">
        <v>3</v>
      </c>
      <c r="C347" s="967" t="s">
        <v>4439</v>
      </c>
      <c r="D347" s="967"/>
      <c r="E347" s="967"/>
      <c r="F347" s="967"/>
      <c r="G347" s="1045" t="s">
        <v>7687</v>
      </c>
      <c r="H347" s="967"/>
      <c r="I347" s="1092" t="s">
        <v>4598</v>
      </c>
      <c r="J347" s="969">
        <v>42</v>
      </c>
      <c r="K347" s="970" t="s">
        <v>4441</v>
      </c>
      <c r="L347" s="1112">
        <v>14846</v>
      </c>
      <c r="M347" s="972"/>
      <c r="N347" s="972" t="s">
        <v>4442</v>
      </c>
      <c r="O347" s="972" t="s">
        <v>192</v>
      </c>
      <c r="P347" s="972"/>
      <c r="Q347" s="972"/>
      <c r="R347" s="972"/>
      <c r="S347" s="976"/>
      <c r="V347" s="958">
        <v>2</v>
      </c>
      <c r="AC347" s="1002"/>
    </row>
    <row r="348" spans="1:29" s="958" customFormat="1" ht="15">
      <c r="A348" s="1505">
        <v>340</v>
      </c>
      <c r="B348" s="966">
        <v>9</v>
      </c>
      <c r="C348" s="967" t="s">
        <v>4449</v>
      </c>
      <c r="D348" s="967"/>
      <c r="E348" s="967"/>
      <c r="F348" s="967"/>
      <c r="G348" s="1045" t="s">
        <v>7687</v>
      </c>
      <c r="H348" s="967"/>
      <c r="I348" s="1092" t="s">
        <v>4598</v>
      </c>
      <c r="J348" s="969">
        <v>42</v>
      </c>
      <c r="K348" s="970">
        <v>88</v>
      </c>
      <c r="L348" s="1112">
        <v>16655</v>
      </c>
      <c r="M348" s="972"/>
      <c r="N348" s="968" t="s">
        <v>4311</v>
      </c>
      <c r="O348" s="972" t="s">
        <v>4450</v>
      </c>
      <c r="P348" s="972"/>
      <c r="Q348" s="972"/>
      <c r="R348" s="972"/>
      <c r="S348" s="976"/>
      <c r="V348" s="958">
        <v>2</v>
      </c>
      <c r="AC348" s="1002"/>
    </row>
    <row r="349" spans="1:29" s="958" customFormat="1" ht="45">
      <c r="A349" s="1505">
        <v>341</v>
      </c>
      <c r="B349" s="966">
        <v>11</v>
      </c>
      <c r="C349" s="970" t="s">
        <v>4452</v>
      </c>
      <c r="D349" s="970"/>
      <c r="E349" s="970"/>
      <c r="F349" s="970"/>
      <c r="G349" s="1045" t="s">
        <v>7687</v>
      </c>
      <c r="H349" s="970"/>
      <c r="I349" s="1092" t="s">
        <v>4598</v>
      </c>
      <c r="J349" s="980">
        <v>44</v>
      </c>
      <c r="K349" s="980">
        <v>545</v>
      </c>
      <c r="L349" s="1112">
        <v>3274</v>
      </c>
      <c r="M349" s="972"/>
      <c r="N349" s="972" t="s">
        <v>4389</v>
      </c>
      <c r="O349" s="970"/>
      <c r="P349" s="970"/>
      <c r="Q349" s="970"/>
      <c r="R349" s="970"/>
      <c r="S349" s="976"/>
      <c r="V349" s="958">
        <v>2</v>
      </c>
      <c r="AC349" s="1002"/>
    </row>
    <row r="350" spans="1:29" s="958" customFormat="1" ht="45">
      <c r="A350" s="1505">
        <v>342</v>
      </c>
      <c r="B350" s="966">
        <v>10</v>
      </c>
      <c r="C350" s="970" t="s">
        <v>4451</v>
      </c>
      <c r="D350" s="970"/>
      <c r="E350" s="970"/>
      <c r="F350" s="970"/>
      <c r="G350" s="1045" t="s">
        <v>7687</v>
      </c>
      <c r="H350" s="970"/>
      <c r="I350" s="1092" t="s">
        <v>4598</v>
      </c>
      <c r="J350" s="980">
        <v>45</v>
      </c>
      <c r="K350" s="980">
        <v>559</v>
      </c>
      <c r="L350" s="1112">
        <v>2634</v>
      </c>
      <c r="M350" s="972"/>
      <c r="N350" s="972" t="s">
        <v>4389</v>
      </c>
      <c r="O350" s="970"/>
      <c r="P350" s="970"/>
      <c r="Q350" s="970"/>
      <c r="R350" s="970"/>
      <c r="S350" s="976"/>
      <c r="V350" s="958">
        <v>2</v>
      </c>
      <c r="AC350" s="1002"/>
    </row>
    <row r="351" spans="1:29" s="958" customFormat="1" ht="15">
      <c r="A351" s="1505">
        <v>343</v>
      </c>
      <c r="B351" s="966">
        <v>7</v>
      </c>
      <c r="C351" s="967" t="s">
        <v>4439</v>
      </c>
      <c r="D351" s="967"/>
      <c r="E351" s="967"/>
      <c r="F351" s="967"/>
      <c r="G351" s="1045" t="s">
        <v>7687</v>
      </c>
      <c r="H351" s="967"/>
      <c r="I351" s="1092" t="s">
        <v>4598</v>
      </c>
      <c r="J351" s="969">
        <v>49</v>
      </c>
      <c r="K351" s="970">
        <v>478</v>
      </c>
      <c r="L351" s="1112">
        <v>2494</v>
      </c>
      <c r="M351" s="972"/>
      <c r="N351" s="968" t="s">
        <v>601</v>
      </c>
      <c r="O351" s="972" t="s">
        <v>4448</v>
      </c>
      <c r="P351" s="972"/>
      <c r="Q351" s="972"/>
      <c r="R351" s="972"/>
      <c r="S351" s="976"/>
      <c r="V351" s="958">
        <v>2</v>
      </c>
      <c r="AC351" s="1002"/>
    </row>
    <row r="352" spans="1:29" s="958" customFormat="1" ht="60">
      <c r="A352" s="1505">
        <v>344</v>
      </c>
      <c r="B352" s="966">
        <v>5</v>
      </c>
      <c r="C352" s="967" t="s">
        <v>4445</v>
      </c>
      <c r="D352" s="967"/>
      <c r="E352" s="967"/>
      <c r="F352" s="967"/>
      <c r="G352" s="1045" t="s">
        <v>7687</v>
      </c>
      <c r="H352" s="967"/>
      <c r="I352" s="1092" t="s">
        <v>4598</v>
      </c>
      <c r="J352" s="969">
        <v>49</v>
      </c>
      <c r="K352" s="970">
        <v>486</v>
      </c>
      <c r="L352" s="1112">
        <v>35463</v>
      </c>
      <c r="M352" s="968"/>
      <c r="N352" s="972" t="s">
        <v>4446</v>
      </c>
      <c r="O352" s="972" t="s">
        <v>192</v>
      </c>
      <c r="P352" s="972"/>
      <c r="Q352" s="972"/>
      <c r="R352" s="972"/>
      <c r="S352" s="976"/>
      <c r="V352" s="958">
        <v>2</v>
      </c>
      <c r="AC352"/>
    </row>
    <row r="353" spans="1:29" s="958" customFormat="1" ht="15">
      <c r="A353" s="1505">
        <v>345</v>
      </c>
      <c r="B353" s="966">
        <v>1</v>
      </c>
      <c r="C353" s="967" t="s">
        <v>4284</v>
      </c>
      <c r="D353" s="967"/>
      <c r="E353" s="967"/>
      <c r="F353" s="967"/>
      <c r="G353" s="1045" t="s">
        <v>7687</v>
      </c>
      <c r="H353" s="967"/>
      <c r="I353" s="968" t="s">
        <v>4760</v>
      </c>
      <c r="J353" s="969">
        <v>4</v>
      </c>
      <c r="K353" s="970">
        <v>76</v>
      </c>
      <c r="L353" s="1112">
        <v>3052</v>
      </c>
      <c r="M353" s="968"/>
      <c r="N353" s="968" t="s">
        <v>3359</v>
      </c>
      <c r="O353" s="972" t="s">
        <v>192</v>
      </c>
      <c r="P353" s="972"/>
      <c r="Q353" s="972"/>
      <c r="R353" s="972"/>
      <c r="S353" s="966"/>
      <c r="V353" s="958">
        <v>2</v>
      </c>
      <c r="AC353"/>
    </row>
    <row r="354" spans="1:29" s="958" customFormat="1" ht="30">
      <c r="A354" s="1505">
        <v>346</v>
      </c>
      <c r="B354" s="966">
        <v>2</v>
      </c>
      <c r="C354" s="967" t="s">
        <v>4285</v>
      </c>
      <c r="D354" s="967"/>
      <c r="E354" s="967"/>
      <c r="F354" s="967"/>
      <c r="G354" s="1045" t="s">
        <v>7687</v>
      </c>
      <c r="H354" s="967"/>
      <c r="I354" s="968" t="s">
        <v>4760</v>
      </c>
      <c r="J354" s="969">
        <v>4</v>
      </c>
      <c r="K354" s="970" t="s">
        <v>4286</v>
      </c>
      <c r="L354" s="1112">
        <v>9032.7000000000007</v>
      </c>
      <c r="M354" s="972"/>
      <c r="N354" s="972" t="s">
        <v>4288</v>
      </c>
      <c r="O354" s="972" t="s">
        <v>4287</v>
      </c>
      <c r="P354" s="972"/>
      <c r="Q354" s="972"/>
      <c r="R354" s="972"/>
      <c r="S354" s="966"/>
      <c r="V354" s="958">
        <v>2</v>
      </c>
      <c r="AC354"/>
    </row>
    <row r="355" spans="1:29" s="958" customFormat="1" ht="15">
      <c r="A355" s="1505">
        <v>347</v>
      </c>
      <c r="B355" s="966">
        <v>6</v>
      </c>
      <c r="C355" s="967" t="s">
        <v>4298</v>
      </c>
      <c r="D355" s="967"/>
      <c r="E355" s="967"/>
      <c r="F355" s="967"/>
      <c r="G355" s="1045" t="s">
        <v>7687</v>
      </c>
      <c r="H355" s="967"/>
      <c r="I355" s="968" t="s">
        <v>4760</v>
      </c>
      <c r="J355" s="969">
        <v>18</v>
      </c>
      <c r="K355" s="970" t="s">
        <v>4299</v>
      </c>
      <c r="L355" s="1112">
        <v>845</v>
      </c>
      <c r="M355" s="972"/>
      <c r="N355" s="972"/>
      <c r="O355" s="972"/>
      <c r="P355" s="972"/>
      <c r="Q355" s="972"/>
      <c r="R355" s="972"/>
      <c r="S355" s="966"/>
      <c r="V355" s="958">
        <v>2</v>
      </c>
      <c r="AC355"/>
    </row>
    <row r="356" spans="1:29" s="958" customFormat="1" ht="15">
      <c r="A356" s="1505">
        <v>348</v>
      </c>
      <c r="B356" s="966">
        <v>3</v>
      </c>
      <c r="C356" s="967" t="s">
        <v>4289</v>
      </c>
      <c r="D356" s="967"/>
      <c r="E356" s="967"/>
      <c r="F356" s="967"/>
      <c r="G356" s="1045" t="s">
        <v>7687</v>
      </c>
      <c r="H356" s="967"/>
      <c r="I356" s="968" t="s">
        <v>4760</v>
      </c>
      <c r="J356" s="969">
        <v>25</v>
      </c>
      <c r="K356" s="970" t="s">
        <v>4290</v>
      </c>
      <c r="L356" s="1112">
        <v>18368</v>
      </c>
      <c r="M356" s="972"/>
      <c r="N356" s="972" t="s">
        <v>862</v>
      </c>
      <c r="O356" s="972" t="s">
        <v>862</v>
      </c>
      <c r="P356" s="972"/>
      <c r="Q356" s="972"/>
      <c r="R356" s="972"/>
      <c r="S356" s="966"/>
      <c r="V356" s="958">
        <v>2</v>
      </c>
      <c r="AC356"/>
    </row>
    <row r="357" spans="1:29" s="958" customFormat="1" ht="29.25" customHeight="1">
      <c r="A357" s="1505">
        <v>349</v>
      </c>
      <c r="B357" s="966">
        <v>4</v>
      </c>
      <c r="C357" s="967" t="s">
        <v>4291</v>
      </c>
      <c r="D357" s="967"/>
      <c r="E357" s="967"/>
      <c r="F357" s="967"/>
      <c r="G357" s="1045" t="s">
        <v>7687</v>
      </c>
      <c r="H357" s="967"/>
      <c r="I357" s="968" t="s">
        <v>4760</v>
      </c>
      <c r="J357" s="969">
        <v>28</v>
      </c>
      <c r="K357" s="970" t="s">
        <v>4292</v>
      </c>
      <c r="L357" s="1112">
        <v>10783</v>
      </c>
      <c r="M357" s="972"/>
      <c r="N357" s="972" t="s">
        <v>4294</v>
      </c>
      <c r="O357" s="972" t="s">
        <v>4293</v>
      </c>
      <c r="P357" s="972"/>
      <c r="Q357" s="972"/>
      <c r="R357" s="972"/>
      <c r="S357" s="966"/>
      <c r="V357" s="958">
        <v>2</v>
      </c>
      <c r="AC357"/>
    </row>
    <row r="358" spans="1:29" s="958" customFormat="1" ht="30">
      <c r="A358" s="1505">
        <v>350</v>
      </c>
      <c r="B358" s="966">
        <v>5</v>
      </c>
      <c r="C358" s="967" t="s">
        <v>4295</v>
      </c>
      <c r="D358" s="967"/>
      <c r="E358" s="967"/>
      <c r="F358" s="967"/>
      <c r="G358" s="1045" t="s">
        <v>7687</v>
      </c>
      <c r="H358" s="967"/>
      <c r="I358" s="968" t="s">
        <v>4760</v>
      </c>
      <c r="J358" s="969">
        <v>28</v>
      </c>
      <c r="K358" s="970">
        <v>20</v>
      </c>
      <c r="L358" s="1112">
        <v>62044</v>
      </c>
      <c r="M358" s="972"/>
      <c r="N358" s="972" t="s">
        <v>4297</v>
      </c>
      <c r="O358" s="972" t="s">
        <v>4296</v>
      </c>
      <c r="P358" s="972"/>
      <c r="Q358" s="972"/>
      <c r="R358" s="972"/>
      <c r="S358" s="966"/>
      <c r="V358" s="958">
        <v>2</v>
      </c>
      <c r="AC358"/>
    </row>
    <row r="359" spans="1:29" s="958" customFormat="1" ht="15">
      <c r="A359" s="1505">
        <v>351</v>
      </c>
      <c r="B359" s="966">
        <v>7</v>
      </c>
      <c r="C359" s="1096" t="s">
        <v>4374</v>
      </c>
      <c r="D359" s="1096"/>
      <c r="E359" s="1096"/>
      <c r="F359" s="1096"/>
      <c r="G359" s="1045" t="s">
        <v>7687</v>
      </c>
      <c r="H359" s="1096"/>
      <c r="I359" s="1090" t="s">
        <v>4639</v>
      </c>
      <c r="J359" s="974">
        <v>8</v>
      </c>
      <c r="K359" s="983">
        <v>55</v>
      </c>
      <c r="L359" s="1113">
        <v>2069</v>
      </c>
      <c r="M359" s="972"/>
      <c r="N359" s="972" t="s">
        <v>199</v>
      </c>
      <c r="O359" s="972" t="s">
        <v>199</v>
      </c>
      <c r="P359" s="972"/>
      <c r="Q359" s="972"/>
      <c r="R359" s="972"/>
      <c r="S359" s="976"/>
      <c r="V359" s="958">
        <v>2</v>
      </c>
      <c r="AC359"/>
    </row>
    <row r="360" spans="1:29" s="958" customFormat="1" ht="15">
      <c r="A360" s="1505">
        <v>352</v>
      </c>
      <c r="B360" s="966">
        <v>8</v>
      </c>
      <c r="C360" s="967" t="s">
        <v>4375</v>
      </c>
      <c r="D360" s="967"/>
      <c r="E360" s="967"/>
      <c r="F360" s="967"/>
      <c r="G360" s="1045" t="s">
        <v>7687</v>
      </c>
      <c r="H360" s="967"/>
      <c r="I360" s="1090" t="s">
        <v>4639</v>
      </c>
      <c r="J360" s="974">
        <v>8</v>
      </c>
      <c r="K360" s="974">
        <v>57</v>
      </c>
      <c r="L360" s="1113">
        <v>7565</v>
      </c>
      <c r="M360" s="968"/>
      <c r="N360" s="968" t="s">
        <v>199</v>
      </c>
      <c r="O360" s="972" t="s">
        <v>199</v>
      </c>
      <c r="P360" s="972"/>
      <c r="Q360" s="972"/>
      <c r="R360" s="972"/>
      <c r="S360" s="976"/>
      <c r="V360" s="958">
        <v>2</v>
      </c>
      <c r="AC360"/>
    </row>
    <row r="361" spans="1:29" s="958" customFormat="1" ht="45">
      <c r="A361" s="1505">
        <v>353</v>
      </c>
      <c r="B361" s="966">
        <v>5</v>
      </c>
      <c r="C361" s="967" t="s">
        <v>4372</v>
      </c>
      <c r="D361" s="967"/>
      <c r="E361" s="967"/>
      <c r="F361" s="967"/>
      <c r="G361" s="1045" t="s">
        <v>7687</v>
      </c>
      <c r="H361" s="967"/>
      <c r="I361" s="1090" t="s">
        <v>4639</v>
      </c>
      <c r="J361" s="974">
        <v>13</v>
      </c>
      <c r="K361" s="974">
        <v>521</v>
      </c>
      <c r="L361" s="1113">
        <v>2321</v>
      </c>
      <c r="M361" s="972"/>
      <c r="N361" s="972" t="s">
        <v>4304</v>
      </c>
      <c r="O361" s="972" t="s">
        <v>4331</v>
      </c>
      <c r="P361" s="972"/>
      <c r="Q361" s="972"/>
      <c r="R361" s="972"/>
      <c r="S361" s="976"/>
      <c r="V361" s="958">
        <v>2</v>
      </c>
      <c r="AC361"/>
    </row>
    <row r="362" spans="1:29" s="958" customFormat="1" ht="45">
      <c r="A362" s="1505">
        <v>354</v>
      </c>
      <c r="B362" s="966">
        <v>4</v>
      </c>
      <c r="C362" s="967" t="s">
        <v>4371</v>
      </c>
      <c r="D362" s="967"/>
      <c r="E362" s="967"/>
      <c r="F362" s="967"/>
      <c r="G362" s="1045" t="s">
        <v>7687</v>
      </c>
      <c r="H362" s="967"/>
      <c r="I362" s="1090" t="s">
        <v>4639</v>
      </c>
      <c r="J362" s="974">
        <v>16</v>
      </c>
      <c r="K362" s="974">
        <v>294</v>
      </c>
      <c r="L362" s="1113">
        <v>1430</v>
      </c>
      <c r="M362" s="972"/>
      <c r="N362" s="972" t="s">
        <v>4304</v>
      </c>
      <c r="O362" s="972" t="s">
        <v>4331</v>
      </c>
      <c r="P362" s="972"/>
      <c r="Q362" s="972"/>
      <c r="R362" s="972"/>
      <c r="S362" s="976"/>
      <c r="V362" s="958">
        <v>2</v>
      </c>
      <c r="AC362"/>
    </row>
    <row r="363" spans="1:29" s="958" customFormat="1" ht="15">
      <c r="A363" s="1505">
        <v>355</v>
      </c>
      <c r="B363" s="966">
        <v>1</v>
      </c>
      <c r="C363" s="973" t="s">
        <v>4365</v>
      </c>
      <c r="D363" s="973"/>
      <c r="E363" s="973"/>
      <c r="F363" s="973"/>
      <c r="G363" s="1045" t="s">
        <v>7687</v>
      </c>
      <c r="H363" s="973"/>
      <c r="I363" s="1090" t="s">
        <v>4639</v>
      </c>
      <c r="J363" s="974" t="s">
        <v>4367</v>
      </c>
      <c r="K363" s="974">
        <v>54</v>
      </c>
      <c r="L363" s="1113">
        <v>1900</v>
      </c>
      <c r="M363" s="968"/>
      <c r="N363" s="968" t="s">
        <v>485</v>
      </c>
      <c r="O363" s="972" t="s">
        <v>4331</v>
      </c>
      <c r="P363" s="972"/>
      <c r="Q363" s="972"/>
      <c r="R363" s="972"/>
      <c r="S363" s="976"/>
      <c r="V363" s="958">
        <v>2</v>
      </c>
      <c r="AC363"/>
    </row>
    <row r="364" spans="1:29" s="958" customFormat="1" ht="45">
      <c r="A364" s="1505">
        <v>356</v>
      </c>
      <c r="B364" s="966">
        <v>2</v>
      </c>
      <c r="C364" s="967" t="s">
        <v>4368</v>
      </c>
      <c r="D364" s="967"/>
      <c r="E364" s="967"/>
      <c r="F364" s="967"/>
      <c r="G364" s="1045" t="s">
        <v>7687</v>
      </c>
      <c r="H364" s="967"/>
      <c r="I364" s="1090" t="s">
        <v>4639</v>
      </c>
      <c r="J364" s="974" t="s">
        <v>4369</v>
      </c>
      <c r="K364" s="974">
        <v>216</v>
      </c>
      <c r="L364" s="1113">
        <v>3439</v>
      </c>
      <c r="M364" s="972"/>
      <c r="N364" s="972" t="s">
        <v>4304</v>
      </c>
      <c r="O364" s="972" t="s">
        <v>4331</v>
      </c>
      <c r="P364" s="972"/>
      <c r="Q364" s="972"/>
      <c r="R364" s="972"/>
      <c r="S364" s="976"/>
      <c r="V364" s="958">
        <v>2</v>
      </c>
      <c r="AC364"/>
    </row>
    <row r="365" spans="1:29" s="958" customFormat="1" ht="15">
      <c r="A365" s="1505">
        <v>357</v>
      </c>
      <c r="B365" s="966">
        <v>9</v>
      </c>
      <c r="C365" s="970" t="s">
        <v>4415</v>
      </c>
      <c r="D365" s="970"/>
      <c r="E365" s="970"/>
      <c r="F365" s="970"/>
      <c r="G365" s="1045" t="s">
        <v>7687</v>
      </c>
      <c r="H365" s="970"/>
      <c r="I365" s="1052" t="s">
        <v>4469</v>
      </c>
      <c r="J365" s="980">
        <v>37</v>
      </c>
      <c r="K365" s="980">
        <v>1147</v>
      </c>
      <c r="L365" s="1112">
        <v>2892</v>
      </c>
      <c r="M365" s="968"/>
      <c r="N365" s="968" t="s">
        <v>3359</v>
      </c>
      <c r="O365" s="970" t="s">
        <v>192</v>
      </c>
      <c r="P365" s="970"/>
      <c r="Q365" s="970"/>
      <c r="R365" s="970"/>
      <c r="S365" s="977"/>
      <c r="V365" s="958">
        <v>2</v>
      </c>
      <c r="AC365"/>
    </row>
    <row r="366" spans="1:29" s="958" customFormat="1" ht="45">
      <c r="A366" s="1505">
        <v>358</v>
      </c>
      <c r="B366" s="966">
        <v>12</v>
      </c>
      <c r="C366" s="970" t="s">
        <v>4419</v>
      </c>
      <c r="D366" s="970"/>
      <c r="E366" s="970"/>
      <c r="F366" s="970"/>
      <c r="G366" s="1045" t="s">
        <v>7687</v>
      </c>
      <c r="H366" s="970"/>
      <c r="I366" s="1052" t="s">
        <v>4469</v>
      </c>
      <c r="J366" s="980">
        <v>37</v>
      </c>
      <c r="K366" s="980">
        <v>241</v>
      </c>
      <c r="L366" s="1112">
        <v>5826</v>
      </c>
      <c r="M366" s="972"/>
      <c r="N366" s="972" t="s">
        <v>4389</v>
      </c>
      <c r="O366" s="970" t="s">
        <v>4420</v>
      </c>
      <c r="P366" s="970"/>
      <c r="Q366" s="970"/>
      <c r="R366" s="970"/>
      <c r="S366" s="976"/>
      <c r="V366" s="958">
        <v>2</v>
      </c>
      <c r="AC366"/>
    </row>
    <row r="367" spans="1:29" s="958" customFormat="1" ht="45">
      <c r="A367" s="1505">
        <v>359</v>
      </c>
      <c r="B367" s="966">
        <v>15</v>
      </c>
      <c r="C367" s="970" t="s">
        <v>4426</v>
      </c>
      <c r="D367" s="970"/>
      <c r="E367" s="970"/>
      <c r="F367" s="970"/>
      <c r="G367" s="1045" t="s">
        <v>7687</v>
      </c>
      <c r="H367" s="970"/>
      <c r="I367" s="1052" t="s">
        <v>4469</v>
      </c>
      <c r="J367" s="980">
        <v>37</v>
      </c>
      <c r="K367" s="980" t="s">
        <v>4427</v>
      </c>
      <c r="L367" s="1112">
        <v>7884</v>
      </c>
      <c r="M367" s="972"/>
      <c r="N367" s="972" t="s">
        <v>4389</v>
      </c>
      <c r="O367" s="970" t="s">
        <v>3652</v>
      </c>
      <c r="P367" s="970"/>
      <c r="Q367" s="970"/>
      <c r="R367" s="970"/>
      <c r="S367" s="976"/>
      <c r="V367" s="958">
        <v>2</v>
      </c>
      <c r="AC367"/>
    </row>
    <row r="368" spans="1:29" s="958" customFormat="1" ht="45">
      <c r="A368" s="1505">
        <v>360</v>
      </c>
      <c r="B368" s="966">
        <v>10</v>
      </c>
      <c r="C368" s="970" t="s">
        <v>4416</v>
      </c>
      <c r="D368" s="970"/>
      <c r="E368" s="970"/>
      <c r="F368" s="970"/>
      <c r="G368" s="1045" t="s">
        <v>7687</v>
      </c>
      <c r="H368" s="970"/>
      <c r="I368" s="1052" t="s">
        <v>4469</v>
      </c>
      <c r="J368" s="980">
        <v>37</v>
      </c>
      <c r="K368" s="980">
        <v>193</v>
      </c>
      <c r="L368" s="1112">
        <v>8843</v>
      </c>
      <c r="M368" s="972"/>
      <c r="N368" s="972" t="s">
        <v>4389</v>
      </c>
      <c r="O368" s="970" t="s">
        <v>192</v>
      </c>
      <c r="P368" s="970"/>
      <c r="Q368" s="970"/>
      <c r="R368" s="970"/>
      <c r="S368" s="976"/>
      <c r="V368" s="958">
        <v>2</v>
      </c>
      <c r="AC368"/>
    </row>
    <row r="369" spans="1:29" s="958" customFormat="1" ht="30">
      <c r="A369" s="1505">
        <v>361</v>
      </c>
      <c r="B369" s="966">
        <v>11</v>
      </c>
      <c r="C369" s="970" t="s">
        <v>4417</v>
      </c>
      <c r="D369" s="970"/>
      <c r="E369" s="970"/>
      <c r="F369" s="970"/>
      <c r="G369" s="1045" t="s">
        <v>7687</v>
      </c>
      <c r="H369" s="970"/>
      <c r="I369" s="1052" t="s">
        <v>4469</v>
      </c>
      <c r="J369" s="980">
        <v>37</v>
      </c>
      <c r="K369" s="980">
        <v>195</v>
      </c>
      <c r="L369" s="1112">
        <v>10057</v>
      </c>
      <c r="M369" s="972"/>
      <c r="N369" s="972" t="s">
        <v>4418</v>
      </c>
      <c r="O369" s="970" t="s">
        <v>192</v>
      </c>
      <c r="P369" s="970"/>
      <c r="Q369" s="970"/>
      <c r="R369" s="970"/>
      <c r="S369" s="976"/>
      <c r="V369" s="958">
        <v>2</v>
      </c>
      <c r="AC369"/>
    </row>
    <row r="370" spans="1:29" s="958" customFormat="1" ht="45">
      <c r="A370" s="1505">
        <v>362</v>
      </c>
      <c r="B370" s="966">
        <v>4</v>
      </c>
      <c r="C370" s="972" t="s">
        <v>4408</v>
      </c>
      <c r="D370" s="972"/>
      <c r="E370" s="972"/>
      <c r="F370" s="972"/>
      <c r="G370" s="1045" t="s">
        <v>7687</v>
      </c>
      <c r="H370" s="972"/>
      <c r="I370" s="1052" t="s">
        <v>4469</v>
      </c>
      <c r="J370" s="980">
        <v>76</v>
      </c>
      <c r="K370" s="980">
        <v>89</v>
      </c>
      <c r="L370" s="1112" t="s">
        <v>4409</v>
      </c>
      <c r="M370" s="972"/>
      <c r="N370" s="972" t="s">
        <v>4389</v>
      </c>
      <c r="O370" s="972" t="s">
        <v>3540</v>
      </c>
      <c r="P370" s="972"/>
      <c r="Q370" s="972"/>
      <c r="R370" s="972"/>
      <c r="S370" s="976"/>
      <c r="V370" s="958">
        <v>2</v>
      </c>
    </row>
    <row r="371" spans="1:29" s="958" customFormat="1" ht="45">
      <c r="A371" s="1505">
        <v>363</v>
      </c>
      <c r="B371" s="966">
        <v>6</v>
      </c>
      <c r="C371" s="972" t="s">
        <v>4411</v>
      </c>
      <c r="D371" s="972"/>
      <c r="E371" s="972"/>
      <c r="F371" s="972"/>
      <c r="G371" s="1045" t="s">
        <v>7687</v>
      </c>
      <c r="H371" s="972"/>
      <c r="I371" s="1052" t="s">
        <v>4469</v>
      </c>
      <c r="J371" s="980">
        <v>77</v>
      </c>
      <c r="K371" s="980">
        <v>109</v>
      </c>
      <c r="L371" s="1112">
        <v>1768</v>
      </c>
      <c r="M371" s="972"/>
      <c r="N371" s="972" t="s">
        <v>4389</v>
      </c>
      <c r="O371" s="972" t="s">
        <v>3540</v>
      </c>
      <c r="P371" s="972"/>
      <c r="Q371" s="972"/>
      <c r="R371" s="972"/>
      <c r="S371" s="976"/>
      <c r="V371" s="958">
        <v>2</v>
      </c>
      <c r="AC371"/>
    </row>
    <row r="372" spans="1:29" s="958" customFormat="1" ht="45">
      <c r="A372" s="1505">
        <v>364</v>
      </c>
      <c r="B372" s="966">
        <v>5</v>
      </c>
      <c r="C372" s="972" t="s">
        <v>4410</v>
      </c>
      <c r="D372" s="972"/>
      <c r="E372" s="972"/>
      <c r="F372" s="972"/>
      <c r="G372" s="1045" t="s">
        <v>7687</v>
      </c>
      <c r="H372" s="972"/>
      <c r="I372" s="1052" t="s">
        <v>4469</v>
      </c>
      <c r="J372" s="980">
        <v>86</v>
      </c>
      <c r="K372" s="980">
        <v>200</v>
      </c>
      <c r="L372" s="1112">
        <v>549</v>
      </c>
      <c r="M372" s="972"/>
      <c r="N372" s="972" t="s">
        <v>4389</v>
      </c>
      <c r="O372" s="972" t="s">
        <v>3540</v>
      </c>
      <c r="P372" s="972"/>
      <c r="Q372" s="972"/>
      <c r="R372" s="972"/>
      <c r="S372" s="976"/>
      <c r="V372" s="958">
        <v>2</v>
      </c>
      <c r="AC372"/>
    </row>
    <row r="373" spans="1:29" s="958" customFormat="1" ht="45">
      <c r="A373" s="1505">
        <v>365</v>
      </c>
      <c r="B373" s="966">
        <v>7</v>
      </c>
      <c r="C373" s="972" t="s">
        <v>4412</v>
      </c>
      <c r="D373" s="972"/>
      <c r="E373" s="972"/>
      <c r="F373" s="972"/>
      <c r="G373" s="1045" t="s">
        <v>7687</v>
      </c>
      <c r="H373" s="972"/>
      <c r="I373" s="1052" t="s">
        <v>4469</v>
      </c>
      <c r="J373" s="980">
        <v>92</v>
      </c>
      <c r="K373" s="980">
        <v>32</v>
      </c>
      <c r="L373" s="1112" t="s">
        <v>4413</v>
      </c>
      <c r="M373" s="972"/>
      <c r="N373" s="972" t="s">
        <v>4389</v>
      </c>
      <c r="O373" s="972" t="s">
        <v>3540</v>
      </c>
      <c r="P373" s="972"/>
      <c r="Q373" s="972"/>
      <c r="R373" s="972"/>
      <c r="S373" s="976"/>
      <c r="V373" s="958">
        <v>2</v>
      </c>
      <c r="AC373"/>
    </row>
    <row r="374" spans="1:29" s="958" customFormat="1" ht="45">
      <c r="A374" s="1505">
        <v>366</v>
      </c>
      <c r="B374" s="966">
        <v>1</v>
      </c>
      <c r="C374" s="972" t="s">
        <v>4399</v>
      </c>
      <c r="D374" s="972"/>
      <c r="E374" s="972"/>
      <c r="F374" s="972"/>
      <c r="G374" s="1045" t="s">
        <v>7687</v>
      </c>
      <c r="H374" s="972"/>
      <c r="I374" s="1052" t="s">
        <v>4469</v>
      </c>
      <c r="J374" s="980" t="s">
        <v>4401</v>
      </c>
      <c r="K374" s="980">
        <v>18</v>
      </c>
      <c r="L374" s="1112">
        <v>5956.6</v>
      </c>
      <c r="M374" s="972"/>
      <c r="N374" s="972" t="s">
        <v>4389</v>
      </c>
      <c r="O374" s="972" t="s">
        <v>4402</v>
      </c>
      <c r="P374" s="972"/>
      <c r="Q374" s="972"/>
      <c r="R374" s="972"/>
      <c r="S374" s="976"/>
      <c r="V374" s="958">
        <v>2</v>
      </c>
      <c r="AC374"/>
    </row>
    <row r="375" spans="1:29" s="958" customFormat="1" ht="15">
      <c r="A375" s="1505">
        <v>367</v>
      </c>
      <c r="B375" s="966">
        <v>17</v>
      </c>
      <c r="C375" s="970" t="s">
        <v>4430</v>
      </c>
      <c r="D375" s="970"/>
      <c r="E375" s="970"/>
      <c r="F375" s="970"/>
      <c r="G375" s="1045" t="s">
        <v>7687</v>
      </c>
      <c r="H375" s="970"/>
      <c r="I375" s="1052" t="s">
        <v>4469</v>
      </c>
      <c r="J375" s="980" t="s">
        <v>4431</v>
      </c>
      <c r="K375" s="980">
        <v>15</v>
      </c>
      <c r="L375" s="1112">
        <v>2379</v>
      </c>
      <c r="M375" s="968"/>
      <c r="N375" s="968" t="s">
        <v>4432</v>
      </c>
      <c r="O375" s="970" t="s">
        <v>3652</v>
      </c>
      <c r="P375" s="970"/>
      <c r="Q375" s="970"/>
      <c r="R375" s="970"/>
      <c r="S375" s="976"/>
      <c r="V375" s="958">
        <v>2</v>
      </c>
      <c r="AC375"/>
    </row>
    <row r="376" spans="1:29" s="958" customFormat="1" ht="45">
      <c r="A376" s="1505">
        <v>368</v>
      </c>
      <c r="B376" s="966">
        <v>18</v>
      </c>
      <c r="C376" s="970" t="s">
        <v>4433</v>
      </c>
      <c r="D376" s="970"/>
      <c r="E376" s="970"/>
      <c r="F376" s="970"/>
      <c r="G376" s="1045" t="s">
        <v>7687</v>
      </c>
      <c r="H376" s="970"/>
      <c r="I376" s="1052" t="s">
        <v>4469</v>
      </c>
      <c r="J376" s="980" t="s">
        <v>4434</v>
      </c>
      <c r="K376" s="980">
        <v>23</v>
      </c>
      <c r="L376" s="1112">
        <v>4705.2</v>
      </c>
      <c r="M376" s="968"/>
      <c r="N376" s="968" t="s">
        <v>476</v>
      </c>
      <c r="O376" s="970" t="s">
        <v>4435</v>
      </c>
      <c r="P376" s="970"/>
      <c r="Q376" s="970"/>
      <c r="R376" s="970"/>
      <c r="S376" s="976"/>
      <c r="V376" s="958">
        <v>2</v>
      </c>
      <c r="AC376"/>
    </row>
    <row r="377" spans="1:29" s="958" customFormat="1" ht="60">
      <c r="A377" s="1505">
        <v>369</v>
      </c>
      <c r="B377" s="966">
        <v>14</v>
      </c>
      <c r="C377" s="970" t="s">
        <v>4423</v>
      </c>
      <c r="D377" s="970"/>
      <c r="E377" s="970"/>
      <c r="F377" s="970"/>
      <c r="G377" s="1045" t="s">
        <v>7687</v>
      </c>
      <c r="H377" s="970"/>
      <c r="I377" s="1052" t="s">
        <v>4469</v>
      </c>
      <c r="J377" s="980" t="s">
        <v>4424</v>
      </c>
      <c r="K377" s="980">
        <v>70</v>
      </c>
      <c r="L377" s="1112">
        <v>3115</v>
      </c>
      <c r="M377" s="968"/>
      <c r="N377" s="968" t="s">
        <v>476</v>
      </c>
      <c r="O377" s="970" t="s">
        <v>4425</v>
      </c>
      <c r="P377" s="970"/>
      <c r="Q377" s="970"/>
      <c r="R377" s="970"/>
      <c r="S377" s="976"/>
      <c r="V377" s="958">
        <v>2</v>
      </c>
      <c r="AC377"/>
    </row>
    <row r="378" spans="1:29" s="958" customFormat="1" ht="15">
      <c r="A378" s="1505">
        <v>370</v>
      </c>
      <c r="B378" s="966">
        <v>13</v>
      </c>
      <c r="C378" s="970" t="s">
        <v>4421</v>
      </c>
      <c r="D378" s="970"/>
      <c r="E378" s="970"/>
      <c r="F378" s="970"/>
      <c r="G378" s="1045" t="s">
        <v>7687</v>
      </c>
      <c r="H378" s="970"/>
      <c r="I378" s="1052" t="s">
        <v>4469</v>
      </c>
      <c r="J378" s="980" t="s">
        <v>4422</v>
      </c>
      <c r="K378" s="980">
        <v>18</v>
      </c>
      <c r="L378" s="1112">
        <v>1196</v>
      </c>
      <c r="M378" s="968"/>
      <c r="N378" s="968" t="s">
        <v>601</v>
      </c>
      <c r="O378" s="970" t="s">
        <v>192</v>
      </c>
      <c r="P378" s="970"/>
      <c r="Q378" s="970"/>
      <c r="R378" s="970"/>
      <c r="S378" s="976"/>
      <c r="V378" s="958">
        <v>2</v>
      </c>
      <c r="AC378"/>
    </row>
    <row r="379" spans="1:29" s="958" customFormat="1" ht="45">
      <c r="A379" s="1505">
        <v>371</v>
      </c>
      <c r="B379" s="966">
        <v>3</v>
      </c>
      <c r="C379" s="1051" t="s">
        <v>4406</v>
      </c>
      <c r="D379" s="1051"/>
      <c r="E379" s="1051"/>
      <c r="F379" s="1051"/>
      <c r="G379" s="1045" t="s">
        <v>7687</v>
      </c>
      <c r="H379" s="1051"/>
      <c r="I379" s="1052" t="s">
        <v>4469</v>
      </c>
      <c r="J379" s="980" t="s">
        <v>3480</v>
      </c>
      <c r="K379" s="980">
        <v>15</v>
      </c>
      <c r="L379" s="1112" t="s">
        <v>4407</v>
      </c>
      <c r="M379" s="972"/>
      <c r="N379" s="972" t="s">
        <v>4389</v>
      </c>
      <c r="O379" s="972" t="s">
        <v>3540</v>
      </c>
      <c r="P379" s="972"/>
      <c r="Q379" s="972"/>
      <c r="R379" s="972"/>
      <c r="S379" s="976"/>
      <c r="V379" s="958">
        <v>2</v>
      </c>
      <c r="AC379"/>
    </row>
    <row r="380" spans="1:29" s="958" customFormat="1" ht="15">
      <c r="A380" s="1505">
        <v>372</v>
      </c>
      <c r="B380" s="966">
        <v>16</v>
      </c>
      <c r="C380" s="970" t="s">
        <v>4428</v>
      </c>
      <c r="D380" s="970"/>
      <c r="E380" s="970"/>
      <c r="F380" s="970"/>
      <c r="G380" s="1045" t="s">
        <v>7687</v>
      </c>
      <c r="H380" s="970"/>
      <c r="I380" s="1052" t="s">
        <v>4469</v>
      </c>
      <c r="J380" s="980" t="s">
        <v>4429</v>
      </c>
      <c r="K380" s="980">
        <v>3</v>
      </c>
      <c r="L380" s="1112">
        <v>426</v>
      </c>
      <c r="M380" s="968"/>
      <c r="N380" s="968" t="s">
        <v>4328</v>
      </c>
      <c r="O380" s="970" t="s">
        <v>3652</v>
      </c>
      <c r="P380" s="970"/>
      <c r="Q380" s="970"/>
      <c r="R380" s="970"/>
      <c r="S380" s="976"/>
      <c r="V380" s="958">
        <v>2</v>
      </c>
      <c r="AC380"/>
    </row>
    <row r="381" spans="1:29" s="958" customFormat="1" ht="30">
      <c r="A381" s="1505">
        <v>373</v>
      </c>
      <c r="B381" s="966">
        <v>2</v>
      </c>
      <c r="C381" s="972" t="s">
        <v>4403</v>
      </c>
      <c r="D381" s="972"/>
      <c r="E381" s="972"/>
      <c r="F381" s="972"/>
      <c r="G381" s="1045" t="s">
        <v>7687</v>
      </c>
      <c r="H381" s="972"/>
      <c r="I381" s="1052" t="s">
        <v>4469</v>
      </c>
      <c r="J381" s="980" t="s">
        <v>4404</v>
      </c>
      <c r="K381" s="980">
        <v>270</v>
      </c>
      <c r="L381" s="1112">
        <v>734.4</v>
      </c>
      <c r="M381" s="968"/>
      <c r="N381" s="968" t="s">
        <v>4328</v>
      </c>
      <c r="O381" s="972" t="s">
        <v>4405</v>
      </c>
      <c r="P381" s="972"/>
      <c r="Q381" s="972"/>
      <c r="R381" s="972"/>
      <c r="S381" s="976"/>
      <c r="V381" s="958">
        <v>2</v>
      </c>
      <c r="AC381"/>
    </row>
    <row r="382" spans="1:29" s="958" customFormat="1" ht="15">
      <c r="A382" s="1505">
        <v>374</v>
      </c>
      <c r="B382" s="966">
        <v>4</v>
      </c>
      <c r="C382" s="970" t="s">
        <v>4457</v>
      </c>
      <c r="D382" s="970"/>
      <c r="E382" s="970"/>
      <c r="F382" s="970"/>
      <c r="G382" s="1045" t="s">
        <v>7687</v>
      </c>
      <c r="H382" s="970"/>
      <c r="I382" s="1090" t="s">
        <v>4651</v>
      </c>
      <c r="J382" s="980">
        <v>13</v>
      </c>
      <c r="K382" s="980">
        <v>121</v>
      </c>
      <c r="L382" s="1112">
        <v>1494</v>
      </c>
      <c r="M382" s="968"/>
      <c r="N382" s="968" t="s">
        <v>199</v>
      </c>
      <c r="O382" s="970" t="s">
        <v>3359</v>
      </c>
      <c r="P382" s="970"/>
      <c r="Q382" s="970"/>
      <c r="R382" s="970"/>
      <c r="S382" s="976"/>
      <c r="V382" s="958">
        <v>2</v>
      </c>
      <c r="AC382"/>
    </row>
    <row r="383" spans="1:29" s="958" customFormat="1" ht="45">
      <c r="A383" s="1505">
        <v>375</v>
      </c>
      <c r="B383" s="966">
        <v>3</v>
      </c>
      <c r="C383" s="970" t="s">
        <v>4457</v>
      </c>
      <c r="D383" s="970"/>
      <c r="E383" s="970"/>
      <c r="F383" s="970"/>
      <c r="G383" s="1045" t="s">
        <v>7687</v>
      </c>
      <c r="H383" s="970"/>
      <c r="I383" s="1090" t="s">
        <v>4651</v>
      </c>
      <c r="J383" s="980">
        <v>15</v>
      </c>
      <c r="K383" s="980">
        <v>44</v>
      </c>
      <c r="L383" s="1112">
        <v>1274</v>
      </c>
      <c r="M383" s="972"/>
      <c r="N383" s="972" t="s">
        <v>4389</v>
      </c>
      <c r="O383" s="970" t="s">
        <v>4331</v>
      </c>
      <c r="P383" s="970"/>
      <c r="Q383" s="970"/>
      <c r="R383" s="970"/>
      <c r="S383" s="976"/>
      <c r="V383" s="958">
        <v>2</v>
      </c>
      <c r="AC383"/>
    </row>
    <row r="384" spans="1:29" s="958" customFormat="1" ht="15">
      <c r="A384" s="1505">
        <v>376</v>
      </c>
      <c r="B384" s="966">
        <v>1</v>
      </c>
      <c r="C384" s="967" t="s">
        <v>1376</v>
      </c>
      <c r="D384" s="967"/>
      <c r="E384" s="967"/>
      <c r="F384" s="967"/>
      <c r="G384" s="1045" t="s">
        <v>7687</v>
      </c>
      <c r="H384" s="967"/>
      <c r="I384" s="1090" t="s">
        <v>4651</v>
      </c>
      <c r="J384" s="974">
        <v>33</v>
      </c>
      <c r="K384" s="974">
        <v>208</v>
      </c>
      <c r="L384" s="1109">
        <v>9070</v>
      </c>
      <c r="M384" s="968"/>
      <c r="N384" s="968" t="s">
        <v>4455</v>
      </c>
      <c r="O384" s="972" t="s">
        <v>4341</v>
      </c>
      <c r="P384" s="972"/>
      <c r="Q384" s="972"/>
      <c r="R384" s="972"/>
      <c r="S384" s="976"/>
      <c r="V384" s="958">
        <v>2</v>
      </c>
      <c r="AC384"/>
    </row>
    <row r="385" spans="1:29" s="958" customFormat="1" ht="15">
      <c r="A385" s="1505">
        <v>377</v>
      </c>
      <c r="B385" s="966">
        <v>2</v>
      </c>
      <c r="C385" s="972" t="s">
        <v>4354</v>
      </c>
      <c r="D385" s="1682"/>
      <c r="E385" s="1682"/>
      <c r="F385" s="1682"/>
      <c r="G385" s="1045" t="s">
        <v>7687</v>
      </c>
      <c r="H385" s="1682"/>
      <c r="I385" s="1042" t="s">
        <v>4663</v>
      </c>
      <c r="J385" s="974">
        <v>9</v>
      </c>
      <c r="K385" s="974">
        <v>26</v>
      </c>
      <c r="L385" s="1109">
        <v>1462</v>
      </c>
      <c r="M385" s="972"/>
      <c r="N385" s="972" t="s">
        <v>4356</v>
      </c>
      <c r="O385" s="968" t="s">
        <v>4355</v>
      </c>
      <c r="P385" s="968"/>
      <c r="Q385" s="968"/>
      <c r="R385" s="968"/>
      <c r="S385" s="976"/>
      <c r="V385" s="958">
        <v>2</v>
      </c>
      <c r="AC385"/>
    </row>
    <row r="386" spans="1:29" s="958" customFormat="1" ht="15">
      <c r="A386" s="1505">
        <v>378</v>
      </c>
      <c r="B386" s="966">
        <v>1</v>
      </c>
      <c r="C386" s="972" t="s">
        <v>4353</v>
      </c>
      <c r="D386" s="1682"/>
      <c r="E386" s="1682"/>
      <c r="F386" s="1682"/>
      <c r="G386" s="1045" t="s">
        <v>7687</v>
      </c>
      <c r="H386" s="1682"/>
      <c r="I386" s="1042" t="s">
        <v>4663</v>
      </c>
      <c r="J386" s="974">
        <v>26</v>
      </c>
      <c r="K386" s="974">
        <v>204</v>
      </c>
      <c r="L386" s="1109">
        <v>596</v>
      </c>
      <c r="M386" s="972"/>
      <c r="N386" s="972" t="s">
        <v>3438</v>
      </c>
      <c r="O386" s="968"/>
      <c r="P386" s="968"/>
      <c r="Q386" s="968"/>
      <c r="R386" s="968"/>
      <c r="S386" s="976"/>
      <c r="V386" s="958">
        <v>2</v>
      </c>
      <c r="AC386"/>
    </row>
    <row r="387" spans="1:29" s="958" customFormat="1" ht="15">
      <c r="A387" s="1505">
        <v>379</v>
      </c>
      <c r="B387" s="966">
        <v>2</v>
      </c>
      <c r="C387" s="972" t="s">
        <v>4359</v>
      </c>
      <c r="D387" s="1682"/>
      <c r="E387" s="1682"/>
      <c r="F387" s="1682"/>
      <c r="G387" s="1045" t="s">
        <v>7687</v>
      </c>
      <c r="H387" s="1682"/>
      <c r="I387" s="1093" t="s">
        <v>4701</v>
      </c>
      <c r="J387" s="980">
        <v>10</v>
      </c>
      <c r="K387" s="980" t="s">
        <v>4360</v>
      </c>
      <c r="L387" s="1111">
        <v>9552</v>
      </c>
      <c r="M387" s="968"/>
      <c r="N387" s="968" t="s">
        <v>2401</v>
      </c>
      <c r="O387" s="968" t="s">
        <v>2401</v>
      </c>
      <c r="P387" s="968"/>
      <c r="Q387" s="968"/>
      <c r="R387" s="968"/>
      <c r="S387" s="976"/>
      <c r="V387" s="958">
        <v>2</v>
      </c>
    </row>
    <row r="388" spans="1:29" s="958" customFormat="1" ht="15">
      <c r="A388" s="1505">
        <v>380</v>
      </c>
      <c r="B388" s="966">
        <v>5</v>
      </c>
      <c r="C388" s="972" t="s">
        <v>4364</v>
      </c>
      <c r="D388" s="1682"/>
      <c r="E388" s="1682"/>
      <c r="F388" s="1682"/>
      <c r="G388" s="1045" t="s">
        <v>7687</v>
      </c>
      <c r="H388" s="1682"/>
      <c r="I388" s="1093" t="s">
        <v>4701</v>
      </c>
      <c r="J388" s="980">
        <v>16</v>
      </c>
      <c r="K388" s="980">
        <v>368</v>
      </c>
      <c r="L388" s="1111">
        <v>1743</v>
      </c>
      <c r="M388" s="968"/>
      <c r="N388" s="968" t="s">
        <v>2401</v>
      </c>
      <c r="O388" s="968" t="s">
        <v>2401</v>
      </c>
      <c r="P388" s="968"/>
      <c r="Q388" s="968"/>
      <c r="R388" s="968"/>
      <c r="S388" s="976"/>
      <c r="V388" s="958">
        <v>2</v>
      </c>
    </row>
    <row r="389" spans="1:29" s="958" customFormat="1" ht="45">
      <c r="A389" s="1505">
        <v>381</v>
      </c>
      <c r="B389" s="966">
        <v>3</v>
      </c>
      <c r="C389" s="972" t="s">
        <v>4361</v>
      </c>
      <c r="D389" s="1682"/>
      <c r="E389" s="1682"/>
      <c r="F389" s="1682"/>
      <c r="G389" s="1045" t="s">
        <v>7687</v>
      </c>
      <c r="H389" s="1682"/>
      <c r="I389" s="1093" t="s">
        <v>4701</v>
      </c>
      <c r="J389" s="980">
        <v>23</v>
      </c>
      <c r="K389" s="980">
        <v>192</v>
      </c>
      <c r="L389" s="1111">
        <v>671</v>
      </c>
      <c r="M389" s="972"/>
      <c r="N389" s="972" t="s">
        <v>4304</v>
      </c>
      <c r="O389" s="968" t="s">
        <v>4331</v>
      </c>
      <c r="P389" s="968"/>
      <c r="Q389" s="968"/>
      <c r="R389" s="968"/>
      <c r="S389" s="976"/>
      <c r="V389" s="958">
        <v>2</v>
      </c>
    </row>
    <row r="390" spans="1:29" s="958" customFormat="1" ht="45">
      <c r="A390" s="1505">
        <v>382</v>
      </c>
      <c r="B390" s="966">
        <v>1</v>
      </c>
      <c r="C390" s="972" t="s">
        <v>4357</v>
      </c>
      <c r="D390" s="1682"/>
      <c r="E390" s="1682"/>
      <c r="F390" s="1682"/>
      <c r="G390" s="1045" t="s">
        <v>7687</v>
      </c>
      <c r="H390" s="1682"/>
      <c r="I390" s="1093" t="s">
        <v>4701</v>
      </c>
      <c r="J390" s="980">
        <v>35</v>
      </c>
      <c r="K390" s="980" t="s">
        <v>4358</v>
      </c>
      <c r="L390" s="1111">
        <v>6035</v>
      </c>
      <c r="M390" s="972"/>
      <c r="N390" s="972" t="s">
        <v>4304</v>
      </c>
      <c r="O390" s="972" t="s">
        <v>192</v>
      </c>
      <c r="P390" s="972"/>
      <c r="Q390" s="972"/>
      <c r="R390" s="972"/>
      <c r="S390" s="976"/>
      <c r="V390" s="958">
        <v>2</v>
      </c>
    </row>
    <row r="391" spans="1:29" s="958" customFormat="1" ht="45">
      <c r="A391" s="1505">
        <v>383</v>
      </c>
      <c r="B391" s="966">
        <v>4</v>
      </c>
      <c r="C391" s="972" t="s">
        <v>4362</v>
      </c>
      <c r="D391" s="1682"/>
      <c r="E391" s="1682"/>
      <c r="F391" s="1682"/>
      <c r="G391" s="1045" t="s">
        <v>7687</v>
      </c>
      <c r="H391" s="1682"/>
      <c r="I391" s="1093" t="s">
        <v>4701</v>
      </c>
      <c r="J391" s="980">
        <v>49</v>
      </c>
      <c r="K391" s="980" t="s">
        <v>4363</v>
      </c>
      <c r="L391" s="1111">
        <v>1618</v>
      </c>
      <c r="M391" s="972"/>
      <c r="N391" s="972" t="s">
        <v>4304</v>
      </c>
      <c r="O391" s="968" t="s">
        <v>4331</v>
      </c>
      <c r="P391" s="968"/>
      <c r="Q391" s="968"/>
      <c r="R391" s="968"/>
      <c r="S391" s="976"/>
      <c r="V391" s="958">
        <v>2</v>
      </c>
    </row>
    <row r="392" spans="1:29" s="958" customFormat="1" ht="15">
      <c r="A392" s="1505">
        <v>384</v>
      </c>
      <c r="B392" s="966">
        <v>3</v>
      </c>
      <c r="C392" s="973" t="s">
        <v>1376</v>
      </c>
      <c r="D392" s="1683"/>
      <c r="E392" s="1683"/>
      <c r="F392" s="1683"/>
      <c r="G392" s="1045" t="s">
        <v>7687</v>
      </c>
      <c r="H392" s="1683"/>
      <c r="I392" s="1066" t="s">
        <v>4712</v>
      </c>
      <c r="J392" s="974">
        <v>36</v>
      </c>
      <c r="K392" s="974">
        <v>1019</v>
      </c>
      <c r="L392" s="1110">
        <v>987</v>
      </c>
      <c r="M392" s="979"/>
      <c r="N392" s="968" t="s">
        <v>4455</v>
      </c>
      <c r="O392" s="972" t="s">
        <v>862</v>
      </c>
      <c r="P392" s="972"/>
      <c r="Q392" s="972"/>
      <c r="R392" s="972"/>
      <c r="S392" s="976"/>
      <c r="V392" s="958">
        <v>2</v>
      </c>
    </row>
    <row r="393" spans="1:29" s="958" customFormat="1" ht="15">
      <c r="A393" s="1505">
        <v>385</v>
      </c>
      <c r="B393" s="966">
        <v>1</v>
      </c>
      <c r="C393" s="967" t="s">
        <v>1376</v>
      </c>
      <c r="D393" s="1684"/>
      <c r="E393" s="1684"/>
      <c r="F393" s="1684"/>
      <c r="G393" s="1045" t="s">
        <v>7687</v>
      </c>
      <c r="H393" s="1684"/>
      <c r="I393" s="1066" t="s">
        <v>4712</v>
      </c>
      <c r="J393" s="980">
        <v>36</v>
      </c>
      <c r="K393" s="980">
        <v>920</v>
      </c>
      <c r="L393" s="1111">
        <v>1195</v>
      </c>
      <c r="M393" s="979"/>
      <c r="N393" s="968" t="s">
        <v>4455</v>
      </c>
      <c r="O393" s="972" t="s">
        <v>862</v>
      </c>
      <c r="P393" s="972"/>
      <c r="Q393" s="972"/>
      <c r="R393" s="972"/>
      <c r="S393" s="978"/>
      <c r="V393" s="958">
        <v>2</v>
      </c>
    </row>
    <row r="394" spans="1:29" s="958" customFormat="1" ht="15">
      <c r="A394" s="1505">
        <v>386</v>
      </c>
      <c r="B394" s="966">
        <v>2</v>
      </c>
      <c r="C394" s="973" t="s">
        <v>1376</v>
      </c>
      <c r="D394" s="1683"/>
      <c r="E394" s="1683"/>
      <c r="F394" s="1683"/>
      <c r="G394" s="1045" t="s">
        <v>7687</v>
      </c>
      <c r="H394" s="1683"/>
      <c r="I394" s="1066" t="s">
        <v>4712</v>
      </c>
      <c r="J394" s="974">
        <v>36</v>
      </c>
      <c r="K394" s="974">
        <v>907</v>
      </c>
      <c r="L394" s="1110">
        <v>1370</v>
      </c>
      <c r="M394" s="979"/>
      <c r="N394" s="968" t="s">
        <v>4455</v>
      </c>
      <c r="O394" s="972" t="s">
        <v>862</v>
      </c>
      <c r="P394" s="972"/>
      <c r="Q394" s="972"/>
      <c r="R394" s="972"/>
      <c r="S394" s="978"/>
      <c r="V394" s="958">
        <v>2</v>
      </c>
    </row>
    <row r="395" spans="1:29" s="958" customFormat="1" ht="15">
      <c r="A395" s="1505">
        <v>387</v>
      </c>
      <c r="B395" s="966">
        <v>1</v>
      </c>
      <c r="C395" s="973" t="s">
        <v>4300</v>
      </c>
      <c r="D395" s="1683"/>
      <c r="E395" s="1683"/>
      <c r="F395" s="1683"/>
      <c r="G395" s="1045" t="s">
        <v>7687</v>
      </c>
      <c r="H395" s="1683"/>
      <c r="I395" s="1093" t="s">
        <v>4724</v>
      </c>
      <c r="J395" s="974">
        <v>29</v>
      </c>
      <c r="K395" s="968">
        <v>376</v>
      </c>
      <c r="L395" s="1110">
        <v>4950</v>
      </c>
      <c r="M395" s="968"/>
      <c r="N395" s="968" t="s">
        <v>4302</v>
      </c>
      <c r="O395" s="972" t="s">
        <v>192</v>
      </c>
      <c r="P395" s="972"/>
      <c r="Q395" s="972"/>
      <c r="R395" s="972"/>
      <c r="S395" s="976"/>
      <c r="V395" s="958">
        <v>2</v>
      </c>
    </row>
    <row r="396" spans="1:29" s="958" customFormat="1" ht="45">
      <c r="A396" s="1505">
        <v>388</v>
      </c>
      <c r="B396" s="966">
        <v>7</v>
      </c>
      <c r="C396" s="967" t="s">
        <v>4390</v>
      </c>
      <c r="D396" s="1684"/>
      <c r="E396" s="1684"/>
      <c r="F396" s="1684"/>
      <c r="G396" s="1045" t="s">
        <v>7687</v>
      </c>
      <c r="H396" s="1684"/>
      <c r="I396" s="1043" t="s">
        <v>4731</v>
      </c>
      <c r="J396" s="974">
        <v>11</v>
      </c>
      <c r="K396" s="974">
        <v>124</v>
      </c>
      <c r="L396" s="1113">
        <v>604</v>
      </c>
      <c r="M396" s="972"/>
      <c r="N396" s="972" t="s">
        <v>4389</v>
      </c>
      <c r="O396" s="972" t="s">
        <v>192</v>
      </c>
      <c r="P396" s="972"/>
      <c r="Q396" s="972"/>
      <c r="R396" s="972"/>
      <c r="S396" s="976"/>
      <c r="V396" s="958">
        <v>2</v>
      </c>
    </row>
    <row r="397" spans="1:29" s="958" customFormat="1" ht="45">
      <c r="A397" s="1505">
        <v>389</v>
      </c>
      <c r="B397" s="966">
        <v>8</v>
      </c>
      <c r="C397" s="972" t="s">
        <v>4391</v>
      </c>
      <c r="D397" s="1682"/>
      <c r="E397" s="1682"/>
      <c r="F397" s="1682"/>
      <c r="G397" s="1045" t="s">
        <v>7687</v>
      </c>
      <c r="H397" s="1682"/>
      <c r="I397" s="1043" t="s">
        <v>4731</v>
      </c>
      <c r="J397" s="974">
        <v>31</v>
      </c>
      <c r="K397" s="974" t="s">
        <v>4392</v>
      </c>
      <c r="L397" s="1113">
        <v>2526</v>
      </c>
      <c r="M397" s="972"/>
      <c r="N397" s="972" t="s">
        <v>4389</v>
      </c>
      <c r="O397" s="972" t="s">
        <v>192</v>
      </c>
      <c r="P397" s="972"/>
      <c r="Q397" s="972"/>
      <c r="R397" s="972"/>
      <c r="S397" s="976"/>
      <c r="V397" s="958">
        <v>2</v>
      </c>
    </row>
    <row r="398" spans="1:29" s="958" customFormat="1" ht="45">
      <c r="A398" s="1505">
        <v>390</v>
      </c>
      <c r="B398" s="966">
        <v>9</v>
      </c>
      <c r="C398" s="972" t="s">
        <v>4393</v>
      </c>
      <c r="D398" s="1682"/>
      <c r="E398" s="1682"/>
      <c r="F398" s="1682"/>
      <c r="G398" s="1045" t="s">
        <v>7687</v>
      </c>
      <c r="H398" s="1682"/>
      <c r="I398" s="1043" t="s">
        <v>4731</v>
      </c>
      <c r="J398" s="974">
        <v>32</v>
      </c>
      <c r="K398" s="974">
        <v>20</v>
      </c>
      <c r="L398" s="1113">
        <v>1700</v>
      </c>
      <c r="M398" s="972"/>
      <c r="N398" s="972" t="s">
        <v>4389</v>
      </c>
      <c r="O398" s="972"/>
      <c r="P398" s="972"/>
      <c r="Q398" s="972"/>
      <c r="R398" s="972"/>
      <c r="S398" s="976"/>
      <c r="V398" s="958">
        <v>2</v>
      </c>
    </row>
    <row r="399" spans="1:29" s="958" customFormat="1" ht="45">
      <c r="A399" s="1505">
        <v>391</v>
      </c>
      <c r="B399" s="966">
        <v>6</v>
      </c>
      <c r="C399" s="967" t="s">
        <v>4388</v>
      </c>
      <c r="D399" s="1684"/>
      <c r="E399" s="1684"/>
      <c r="F399" s="1684"/>
      <c r="G399" s="1045" t="s">
        <v>7687</v>
      </c>
      <c r="H399" s="1684"/>
      <c r="I399" s="1043" t="s">
        <v>4731</v>
      </c>
      <c r="J399" s="974">
        <v>40</v>
      </c>
      <c r="K399" s="974">
        <v>136</v>
      </c>
      <c r="L399" s="1113">
        <v>406</v>
      </c>
      <c r="M399" s="972"/>
      <c r="N399" s="972" t="s">
        <v>4389</v>
      </c>
      <c r="O399" s="968" t="s">
        <v>675</v>
      </c>
      <c r="P399" s="968"/>
      <c r="Q399" s="968"/>
      <c r="R399" s="968"/>
      <c r="S399" s="976"/>
      <c r="V399" s="958">
        <v>2</v>
      </c>
    </row>
    <row r="400" spans="1:29" s="958" customFormat="1" ht="45">
      <c r="A400" s="1505">
        <v>392</v>
      </c>
      <c r="B400" s="966">
        <v>12</v>
      </c>
      <c r="C400" s="972" t="s">
        <v>4398</v>
      </c>
      <c r="D400" s="1682"/>
      <c r="E400" s="1682"/>
      <c r="F400" s="1682"/>
      <c r="G400" s="1045" t="s">
        <v>7687</v>
      </c>
      <c r="H400" s="1682"/>
      <c r="I400" s="1043" t="s">
        <v>4731</v>
      </c>
      <c r="J400" s="974">
        <v>40</v>
      </c>
      <c r="K400" s="974">
        <v>168</v>
      </c>
      <c r="L400" s="1113">
        <v>1484</v>
      </c>
      <c r="M400" s="972"/>
      <c r="N400" s="972" t="s">
        <v>4389</v>
      </c>
      <c r="O400" s="968" t="s">
        <v>675</v>
      </c>
      <c r="P400" s="968"/>
      <c r="Q400" s="968"/>
      <c r="R400" s="968"/>
      <c r="S400" s="976"/>
      <c r="V400" s="958">
        <v>2</v>
      </c>
    </row>
    <row r="401" spans="1:29" s="958" customFormat="1" ht="30">
      <c r="A401" s="1505">
        <v>393</v>
      </c>
      <c r="B401" s="966">
        <v>3</v>
      </c>
      <c r="C401" s="967" t="s">
        <v>4384</v>
      </c>
      <c r="D401" s="967"/>
      <c r="E401" s="967"/>
      <c r="F401" s="967"/>
      <c r="G401" s="1045" t="s">
        <v>7687</v>
      </c>
      <c r="H401" s="967"/>
      <c r="I401" s="1017" t="s">
        <v>4731</v>
      </c>
      <c r="J401" s="974">
        <v>41</v>
      </c>
      <c r="K401" s="974">
        <v>25</v>
      </c>
      <c r="L401" s="1113">
        <v>2168</v>
      </c>
      <c r="M401" s="968"/>
      <c r="N401" s="968" t="s">
        <v>476</v>
      </c>
      <c r="O401" s="968" t="s">
        <v>675</v>
      </c>
      <c r="P401" s="968"/>
      <c r="Q401" s="968"/>
      <c r="R401" s="968"/>
      <c r="S401" s="976"/>
      <c r="V401" s="958">
        <v>2</v>
      </c>
    </row>
    <row r="402" spans="1:29" s="958" customFormat="1" ht="30">
      <c r="A402" s="1505">
        <v>394</v>
      </c>
      <c r="B402" s="966">
        <v>2</v>
      </c>
      <c r="C402" s="967" t="s">
        <v>4382</v>
      </c>
      <c r="D402" s="967"/>
      <c r="E402" s="967"/>
      <c r="F402" s="967"/>
      <c r="G402" s="1045" t="s">
        <v>7687</v>
      </c>
      <c r="H402" s="967"/>
      <c r="I402" s="1017" t="s">
        <v>4731</v>
      </c>
      <c r="J402" s="974">
        <v>41</v>
      </c>
      <c r="K402" s="974">
        <v>77</v>
      </c>
      <c r="L402" s="1113">
        <v>3440</v>
      </c>
      <c r="M402" s="972"/>
      <c r="N402" s="972" t="s">
        <v>4383</v>
      </c>
      <c r="O402" s="972" t="s">
        <v>4383</v>
      </c>
      <c r="P402" s="972"/>
      <c r="Q402" s="972"/>
      <c r="R402" s="972"/>
      <c r="S402" s="976"/>
      <c r="V402" s="958">
        <v>2</v>
      </c>
    </row>
    <row r="403" spans="1:29" s="958" customFormat="1" ht="15">
      <c r="A403" s="1505">
        <v>395</v>
      </c>
      <c r="B403" s="966">
        <v>10</v>
      </c>
      <c r="C403" s="972" t="s">
        <v>4394</v>
      </c>
      <c r="D403" s="972"/>
      <c r="E403" s="972"/>
      <c r="F403" s="972"/>
      <c r="G403" s="1045" t="s">
        <v>7687</v>
      </c>
      <c r="H403" s="972"/>
      <c r="I403" s="1017" t="s">
        <v>4731</v>
      </c>
      <c r="J403" s="974">
        <v>41</v>
      </c>
      <c r="K403" s="974">
        <v>70</v>
      </c>
      <c r="L403" s="1113">
        <v>4911</v>
      </c>
      <c r="M403" s="972"/>
      <c r="N403" s="972"/>
      <c r="O403" s="972" t="s">
        <v>4395</v>
      </c>
      <c r="P403" s="972"/>
      <c r="Q403" s="972"/>
      <c r="R403" s="972"/>
      <c r="S403" s="976"/>
      <c r="V403" s="958">
        <v>2</v>
      </c>
    </row>
    <row r="404" spans="1:29" s="958" customFormat="1" ht="30">
      <c r="A404" s="1505">
        <v>396</v>
      </c>
      <c r="B404" s="966">
        <v>5</v>
      </c>
      <c r="C404" s="967" t="s">
        <v>4386</v>
      </c>
      <c r="D404" s="967"/>
      <c r="E404" s="967"/>
      <c r="F404" s="967"/>
      <c r="G404" s="1045" t="s">
        <v>7687</v>
      </c>
      <c r="H404" s="967"/>
      <c r="I404" s="1017" t="s">
        <v>4731</v>
      </c>
      <c r="J404" s="974">
        <v>42</v>
      </c>
      <c r="K404" s="974" t="s">
        <v>4387</v>
      </c>
      <c r="L404" s="1113">
        <v>1951</v>
      </c>
      <c r="M404" s="968"/>
      <c r="N404" s="968" t="s">
        <v>2274</v>
      </c>
      <c r="O404" s="968" t="s">
        <v>839</v>
      </c>
      <c r="P404" s="968"/>
      <c r="Q404" s="968"/>
      <c r="R404" s="968"/>
      <c r="S404" s="976"/>
      <c r="V404" s="958">
        <v>2</v>
      </c>
    </row>
    <row r="405" spans="1:29" s="958" customFormat="1" ht="30">
      <c r="A405" s="1505">
        <v>397</v>
      </c>
      <c r="B405" s="966">
        <v>1</v>
      </c>
      <c r="C405" s="967" t="s">
        <v>4380</v>
      </c>
      <c r="D405" s="967"/>
      <c r="E405" s="967"/>
      <c r="F405" s="967"/>
      <c r="G405" s="1045" t="s">
        <v>7687</v>
      </c>
      <c r="H405" s="967"/>
      <c r="I405" s="1017" t="s">
        <v>4731</v>
      </c>
      <c r="J405" s="974">
        <v>44</v>
      </c>
      <c r="K405" s="974">
        <v>168</v>
      </c>
      <c r="L405" s="1113">
        <v>4900</v>
      </c>
      <c r="M405" s="968"/>
      <c r="N405" s="968" t="s">
        <v>4379</v>
      </c>
      <c r="O405" s="972" t="s">
        <v>3537</v>
      </c>
      <c r="P405" s="972"/>
      <c r="Q405" s="972"/>
      <c r="R405" s="972"/>
      <c r="S405" s="976"/>
      <c r="V405" s="958">
        <v>2</v>
      </c>
    </row>
    <row r="406" spans="1:29" s="958" customFormat="1" ht="30">
      <c r="A406" s="1505">
        <v>398</v>
      </c>
      <c r="B406" s="966">
        <v>4</v>
      </c>
      <c r="C406" s="967" t="s">
        <v>4385</v>
      </c>
      <c r="D406" s="967"/>
      <c r="E406" s="967"/>
      <c r="F406" s="967"/>
      <c r="G406" s="1045" t="s">
        <v>7687</v>
      </c>
      <c r="H406" s="967"/>
      <c r="I406" s="1017" t="s">
        <v>4731</v>
      </c>
      <c r="J406" s="974">
        <v>56</v>
      </c>
      <c r="K406" s="974">
        <v>73</v>
      </c>
      <c r="L406" s="1113">
        <v>1538</v>
      </c>
      <c r="M406" s="968"/>
      <c r="N406" s="968" t="s">
        <v>3359</v>
      </c>
      <c r="O406" s="972" t="s">
        <v>192</v>
      </c>
      <c r="P406" s="972"/>
      <c r="Q406" s="972"/>
      <c r="R406" s="972"/>
      <c r="S406" s="976"/>
      <c r="V406" s="958">
        <v>2</v>
      </c>
    </row>
    <row r="407" spans="1:29" s="958" customFormat="1" ht="45">
      <c r="A407" s="1505">
        <v>399</v>
      </c>
      <c r="B407" s="966">
        <v>11</v>
      </c>
      <c r="C407" s="972" t="s">
        <v>4396</v>
      </c>
      <c r="D407" s="972"/>
      <c r="E407" s="972"/>
      <c r="F407" s="972"/>
      <c r="G407" s="1045" t="s">
        <v>7687</v>
      </c>
      <c r="H407" s="972"/>
      <c r="I407" s="1017" t="s">
        <v>4731</v>
      </c>
      <c r="J407" s="974" t="s">
        <v>4397</v>
      </c>
      <c r="K407" s="974">
        <v>24</v>
      </c>
      <c r="L407" s="1113">
        <v>877</v>
      </c>
      <c r="M407" s="972"/>
      <c r="N407" s="972" t="s">
        <v>4389</v>
      </c>
      <c r="O407" s="972" t="s">
        <v>589</v>
      </c>
      <c r="P407" s="972"/>
      <c r="Q407" s="972"/>
      <c r="R407" s="972"/>
      <c r="S407" s="977" t="s">
        <v>4785</v>
      </c>
      <c r="V407" s="958">
        <v>2</v>
      </c>
    </row>
    <row r="408" spans="1:29" s="958" customFormat="1" ht="30">
      <c r="A408" s="1505">
        <v>400</v>
      </c>
      <c r="B408" s="966">
        <v>5</v>
      </c>
      <c r="C408" s="972" t="s">
        <v>4464</v>
      </c>
      <c r="D408" s="972"/>
      <c r="E408" s="972"/>
      <c r="F408" s="972"/>
      <c r="G408" s="1045" t="s">
        <v>7687</v>
      </c>
      <c r="H408" s="972"/>
      <c r="I408" s="968" t="s">
        <v>4750</v>
      </c>
      <c r="J408" s="980">
        <v>15</v>
      </c>
      <c r="K408" s="980">
        <v>18</v>
      </c>
      <c r="L408" s="1111">
        <v>1235</v>
      </c>
      <c r="M408" s="972"/>
      <c r="N408" s="972" t="s">
        <v>590</v>
      </c>
      <c r="O408" s="972" t="s">
        <v>601</v>
      </c>
      <c r="P408" s="972"/>
      <c r="Q408" s="972"/>
      <c r="R408" s="972"/>
      <c r="S408" s="977"/>
      <c r="V408" s="958">
        <v>2</v>
      </c>
    </row>
    <row r="409" spans="1:29" s="958" customFormat="1" ht="15">
      <c r="A409" s="1505">
        <v>401</v>
      </c>
      <c r="B409" s="966">
        <v>2</v>
      </c>
      <c r="C409" s="972" t="s">
        <v>4461</v>
      </c>
      <c r="D409" s="972"/>
      <c r="E409" s="972"/>
      <c r="F409" s="972"/>
      <c r="G409" s="1045" t="s">
        <v>7687</v>
      </c>
      <c r="H409" s="972"/>
      <c r="I409" s="968" t="s">
        <v>4750</v>
      </c>
      <c r="J409" s="980">
        <v>15</v>
      </c>
      <c r="K409" s="980">
        <v>19</v>
      </c>
      <c r="L409" s="1111">
        <v>1815</v>
      </c>
      <c r="M409" s="968"/>
      <c r="N409" s="968" t="s">
        <v>199</v>
      </c>
      <c r="O409" s="972" t="s">
        <v>4331</v>
      </c>
      <c r="P409" s="972"/>
      <c r="Q409" s="972"/>
      <c r="R409" s="972"/>
      <c r="S409" s="976"/>
      <c r="V409" s="958">
        <v>2</v>
      </c>
    </row>
    <row r="410" spans="1:29" s="958" customFormat="1" ht="15">
      <c r="A410" s="1505">
        <v>402</v>
      </c>
      <c r="B410" s="966">
        <v>6</v>
      </c>
      <c r="C410" s="972" t="s">
        <v>4465</v>
      </c>
      <c r="D410" s="972"/>
      <c r="E410" s="972"/>
      <c r="F410" s="972"/>
      <c r="G410" s="1045" t="s">
        <v>7687</v>
      </c>
      <c r="H410" s="972"/>
      <c r="I410" s="968" t="s">
        <v>4750</v>
      </c>
      <c r="J410" s="980">
        <v>15</v>
      </c>
      <c r="K410" s="980">
        <v>8</v>
      </c>
      <c r="L410" s="1111">
        <v>1916</v>
      </c>
      <c r="M410" s="972"/>
      <c r="N410" s="972" t="s">
        <v>601</v>
      </c>
      <c r="O410" s="972" t="s">
        <v>601</v>
      </c>
      <c r="P410" s="972"/>
      <c r="Q410" s="972"/>
      <c r="R410" s="972"/>
      <c r="S410" s="976"/>
      <c r="V410" s="958">
        <v>2</v>
      </c>
    </row>
    <row r="411" spans="1:29" s="958" customFormat="1" ht="15">
      <c r="A411" s="1505">
        <v>403</v>
      </c>
      <c r="B411" s="966">
        <v>3</v>
      </c>
      <c r="C411" s="972" t="s">
        <v>4462</v>
      </c>
      <c r="D411" s="972"/>
      <c r="E411" s="972"/>
      <c r="F411" s="972"/>
      <c r="G411" s="1045" t="s">
        <v>7687</v>
      </c>
      <c r="H411" s="972"/>
      <c r="I411" s="968" t="s">
        <v>4750</v>
      </c>
      <c r="J411" s="980">
        <v>27</v>
      </c>
      <c r="K411" s="980">
        <v>287</v>
      </c>
      <c r="L411" s="1111">
        <v>326</v>
      </c>
      <c r="M411" s="968"/>
      <c r="N411" s="968" t="s">
        <v>476</v>
      </c>
      <c r="O411" s="972" t="s">
        <v>192</v>
      </c>
      <c r="P411" s="972"/>
      <c r="Q411" s="972"/>
      <c r="R411" s="972"/>
      <c r="S411" s="976"/>
      <c r="V411" s="958">
        <v>2</v>
      </c>
    </row>
    <row r="412" spans="1:29" s="958" customFormat="1" ht="15">
      <c r="A412" s="1505">
        <v>404</v>
      </c>
      <c r="B412" s="966">
        <v>1</v>
      </c>
      <c r="C412" s="972" t="s">
        <v>4458</v>
      </c>
      <c r="D412" s="972"/>
      <c r="E412" s="972"/>
      <c r="F412" s="972"/>
      <c r="G412" s="1045" t="s">
        <v>7687</v>
      </c>
      <c r="H412" s="972"/>
      <c r="I412" s="968" t="s">
        <v>4750</v>
      </c>
      <c r="J412" s="980">
        <v>30</v>
      </c>
      <c r="K412" s="980">
        <v>400</v>
      </c>
      <c r="L412" s="1111">
        <v>4804</v>
      </c>
      <c r="M412" s="968"/>
      <c r="N412" s="968" t="s">
        <v>2087</v>
      </c>
      <c r="O412" s="968" t="s">
        <v>4460</v>
      </c>
      <c r="P412" s="968"/>
      <c r="Q412" s="968"/>
      <c r="R412" s="968"/>
      <c r="S412" s="976"/>
      <c r="V412" s="958">
        <v>2</v>
      </c>
    </row>
    <row r="413" spans="1:29" s="1026" customFormat="1">
      <c r="A413" s="1505">
        <v>405</v>
      </c>
      <c r="B413" s="990" t="s">
        <v>3754</v>
      </c>
      <c r="C413" s="990" t="s">
        <v>3885</v>
      </c>
      <c r="D413" s="990"/>
      <c r="E413" s="990"/>
      <c r="F413" s="990"/>
      <c r="G413" s="1045" t="s">
        <v>7687</v>
      </c>
      <c r="H413" s="990"/>
      <c r="I413" s="991"/>
      <c r="J413" s="992"/>
      <c r="K413" s="991"/>
      <c r="L413" s="1114">
        <f>SUM(L414:L425)</f>
        <v>16739.300000000003</v>
      </c>
      <c r="M413" s="991"/>
      <c r="N413" s="991"/>
      <c r="O413" s="991"/>
      <c r="P413" s="991"/>
      <c r="Q413" s="991"/>
      <c r="R413" s="991"/>
      <c r="S413" s="993"/>
      <c r="T413" s="994"/>
      <c r="U413" s="994"/>
      <c r="V413" s="994"/>
      <c r="W413" s="994"/>
      <c r="X413" s="994"/>
      <c r="Y413" s="994"/>
      <c r="Z413" s="994"/>
      <c r="AA413" s="994"/>
      <c r="AB413" s="994"/>
    </row>
    <row r="414" spans="1:29" s="958" customFormat="1" ht="75">
      <c r="A414" s="1505">
        <v>406</v>
      </c>
      <c r="B414" s="966">
        <v>12</v>
      </c>
      <c r="C414" s="1098" t="s">
        <v>4769</v>
      </c>
      <c r="D414" s="1098"/>
      <c r="E414" s="1098"/>
      <c r="F414" s="1098"/>
      <c r="G414" s="1045" t="s">
        <v>7687</v>
      </c>
      <c r="H414" s="1098"/>
      <c r="I414" s="1017" t="s">
        <v>4584</v>
      </c>
      <c r="J414" s="980">
        <v>3</v>
      </c>
      <c r="K414" s="974" t="s">
        <v>4771</v>
      </c>
      <c r="L414" s="1111">
        <v>2820</v>
      </c>
      <c r="M414" s="972"/>
      <c r="N414" s="972" t="s">
        <v>665</v>
      </c>
      <c r="O414" s="972" t="s">
        <v>192</v>
      </c>
      <c r="P414" s="972"/>
      <c r="Q414" s="972"/>
      <c r="R414" s="972"/>
      <c r="S414" s="979" t="s">
        <v>4780</v>
      </c>
      <c r="T414" s="1026"/>
      <c r="U414" s="1026"/>
      <c r="V414" s="1026">
        <v>3</v>
      </c>
      <c r="W414" s="1026"/>
      <c r="X414" s="1026"/>
      <c r="Y414" s="1026"/>
      <c r="Z414" s="1026"/>
      <c r="AA414" s="1026"/>
      <c r="AB414" s="1026"/>
      <c r="AC414"/>
    </row>
    <row r="415" spans="1:29" s="958" customFormat="1" ht="75">
      <c r="A415" s="1505">
        <v>407</v>
      </c>
      <c r="B415" s="966">
        <v>8</v>
      </c>
      <c r="C415" s="970" t="s">
        <v>4300</v>
      </c>
      <c r="D415" s="970"/>
      <c r="E415" s="970"/>
      <c r="F415" s="970"/>
      <c r="G415" s="1045" t="s">
        <v>7687</v>
      </c>
      <c r="H415" s="970"/>
      <c r="I415" s="1092" t="s">
        <v>4598</v>
      </c>
      <c r="J415" s="980">
        <v>49</v>
      </c>
      <c r="K415" s="980">
        <v>518</v>
      </c>
      <c r="L415" s="1112">
        <v>3768</v>
      </c>
      <c r="M415" s="972"/>
      <c r="N415" s="972" t="s">
        <v>4453</v>
      </c>
      <c r="O415" s="970" t="s">
        <v>542</v>
      </c>
      <c r="P415" s="970"/>
      <c r="Q415" s="970"/>
      <c r="R415" s="970"/>
      <c r="S415" s="979" t="s">
        <v>4778</v>
      </c>
      <c r="T415" s="1026"/>
      <c r="U415" s="1026"/>
      <c r="V415" s="1026">
        <v>3</v>
      </c>
      <c r="W415" s="1026"/>
      <c r="X415" s="1026"/>
      <c r="Y415" s="1026"/>
      <c r="Z415" s="1026"/>
      <c r="AA415" s="1026"/>
      <c r="AB415" s="1026"/>
      <c r="AC415" s="1002"/>
    </row>
    <row r="416" spans="1:29" s="958" customFormat="1" ht="75">
      <c r="A416" s="1505">
        <v>408</v>
      </c>
      <c r="B416" s="966">
        <v>3</v>
      </c>
      <c r="C416" s="967" t="s">
        <v>4373</v>
      </c>
      <c r="D416" s="967"/>
      <c r="E416" s="967"/>
      <c r="F416" s="967"/>
      <c r="G416" s="1045" t="s">
        <v>7687</v>
      </c>
      <c r="H416" s="967"/>
      <c r="I416" s="1090" t="s">
        <v>4639</v>
      </c>
      <c r="J416" s="974">
        <v>14</v>
      </c>
      <c r="K416" s="974">
        <v>119</v>
      </c>
      <c r="L416" s="1113">
        <v>2881</v>
      </c>
      <c r="M416" s="968"/>
      <c r="N416" s="968" t="s">
        <v>3359</v>
      </c>
      <c r="O416" s="972" t="s">
        <v>4765</v>
      </c>
      <c r="P416" s="972"/>
      <c r="Q416" s="972"/>
      <c r="R416" s="972"/>
      <c r="S416" s="979" t="s">
        <v>4774</v>
      </c>
      <c r="T416" s="1026"/>
      <c r="U416" s="1026"/>
      <c r="V416" s="1026">
        <v>3</v>
      </c>
      <c r="W416" s="1026"/>
      <c r="X416" s="1026"/>
      <c r="Y416" s="1026"/>
      <c r="Z416" s="1026"/>
      <c r="AA416" s="1026"/>
      <c r="AB416" s="1026"/>
      <c r="AC416"/>
    </row>
    <row r="417" spans="1:29" s="958" customFormat="1" ht="60">
      <c r="A417" s="1505">
        <v>409</v>
      </c>
      <c r="B417" s="966">
        <v>4</v>
      </c>
      <c r="C417" s="967" t="s">
        <v>4376</v>
      </c>
      <c r="D417" s="967"/>
      <c r="E417" s="967"/>
      <c r="F417" s="967"/>
      <c r="G417" s="1045" t="s">
        <v>7687</v>
      </c>
      <c r="H417" s="967"/>
      <c r="I417" s="1090" t="s">
        <v>4639</v>
      </c>
      <c r="J417" s="974" t="s">
        <v>4367</v>
      </c>
      <c r="K417" s="974" t="s">
        <v>4377</v>
      </c>
      <c r="L417" s="1113">
        <v>80</v>
      </c>
      <c r="M417" s="968"/>
      <c r="N417" s="968" t="s">
        <v>476</v>
      </c>
      <c r="O417" s="972" t="s">
        <v>192</v>
      </c>
      <c r="P417" s="972"/>
      <c r="Q417" s="972"/>
      <c r="R417" s="972"/>
      <c r="S417" s="979" t="s">
        <v>4781</v>
      </c>
      <c r="T417" s="1026"/>
      <c r="U417" s="1026"/>
      <c r="V417" s="1026">
        <v>3</v>
      </c>
      <c r="W417" s="1026"/>
      <c r="X417" s="1026"/>
      <c r="Y417" s="1026"/>
      <c r="Z417" s="1026"/>
      <c r="AA417" s="1026"/>
      <c r="AB417" s="1026"/>
      <c r="AC417"/>
    </row>
    <row r="418" spans="1:29" s="958" customFormat="1" ht="60">
      <c r="A418" s="1505">
        <v>410</v>
      </c>
      <c r="B418" s="966">
        <v>2</v>
      </c>
      <c r="C418" s="967" t="s">
        <v>4370</v>
      </c>
      <c r="D418" s="967"/>
      <c r="E418" s="967"/>
      <c r="F418" s="967"/>
      <c r="G418" s="1045" t="s">
        <v>7687</v>
      </c>
      <c r="H418" s="967"/>
      <c r="I418" s="1090" t="s">
        <v>4639</v>
      </c>
      <c r="J418" s="974" t="s">
        <v>4369</v>
      </c>
      <c r="K418" s="974">
        <v>269</v>
      </c>
      <c r="L418" s="1113">
        <v>564</v>
      </c>
      <c r="M418" s="968"/>
      <c r="N418" s="968" t="s">
        <v>485</v>
      </c>
      <c r="O418" s="972" t="s">
        <v>192</v>
      </c>
      <c r="P418" s="972"/>
      <c r="Q418" s="972"/>
      <c r="R418" s="972"/>
      <c r="S418" s="979" t="s">
        <v>4782</v>
      </c>
      <c r="T418" s="1026"/>
      <c r="U418" s="1026"/>
      <c r="V418" s="1026">
        <v>3</v>
      </c>
      <c r="W418" s="1026"/>
      <c r="X418" s="1026"/>
      <c r="Y418" s="1026"/>
      <c r="Z418" s="1026"/>
      <c r="AA418" s="1026"/>
      <c r="AB418" s="1026"/>
      <c r="AC418"/>
    </row>
    <row r="419" spans="1:29" s="958" customFormat="1" ht="75">
      <c r="A419" s="1505">
        <v>411</v>
      </c>
      <c r="B419" s="966">
        <v>7</v>
      </c>
      <c r="C419" s="970" t="s">
        <v>4415</v>
      </c>
      <c r="D419" s="970"/>
      <c r="E419" s="970"/>
      <c r="F419" s="970"/>
      <c r="G419" s="1045" t="s">
        <v>7687</v>
      </c>
      <c r="H419" s="970"/>
      <c r="I419" s="1052" t="s">
        <v>4469</v>
      </c>
      <c r="J419" s="980">
        <v>135</v>
      </c>
      <c r="K419" s="980">
        <v>166</v>
      </c>
      <c r="L419" s="1112">
        <v>2895.7</v>
      </c>
      <c r="M419" s="968"/>
      <c r="N419" s="968" t="s">
        <v>3359</v>
      </c>
      <c r="O419" s="970" t="s">
        <v>192</v>
      </c>
      <c r="P419" s="970"/>
      <c r="Q419" s="970"/>
      <c r="R419" s="970"/>
      <c r="S419" s="979" t="s">
        <v>4777</v>
      </c>
      <c r="T419" s="1026"/>
      <c r="U419" s="1026"/>
      <c r="V419" s="1026">
        <v>3</v>
      </c>
      <c r="W419" s="1026"/>
      <c r="X419" s="1026"/>
      <c r="Y419" s="1026"/>
      <c r="Z419" s="1026"/>
      <c r="AA419" s="1026"/>
      <c r="AB419" s="1026"/>
      <c r="AC419"/>
    </row>
    <row r="420" spans="1:29" s="958" customFormat="1" ht="60">
      <c r="A420" s="1505">
        <v>412</v>
      </c>
      <c r="B420" s="966">
        <v>6</v>
      </c>
      <c r="C420" s="972" t="s">
        <v>4414</v>
      </c>
      <c r="D420" s="972"/>
      <c r="E420" s="972"/>
      <c r="F420" s="972"/>
      <c r="G420" s="1045" t="s">
        <v>7687</v>
      </c>
      <c r="H420" s="972"/>
      <c r="I420" s="1052" t="s">
        <v>4469</v>
      </c>
      <c r="J420" s="980" t="s">
        <v>4404</v>
      </c>
      <c r="K420" s="980">
        <v>42</v>
      </c>
      <c r="L420" s="1112">
        <v>299.60000000000002</v>
      </c>
      <c r="M420" s="968"/>
      <c r="N420" s="968" t="s">
        <v>485</v>
      </c>
      <c r="O420" s="972" t="s">
        <v>192</v>
      </c>
      <c r="P420" s="972"/>
      <c r="Q420" s="972"/>
      <c r="R420" s="972"/>
      <c r="S420" s="979" t="s">
        <v>4776</v>
      </c>
      <c r="T420" s="1026"/>
      <c r="U420" s="1026"/>
      <c r="V420" s="1026">
        <v>3</v>
      </c>
      <c r="W420" s="1026"/>
      <c r="X420" s="1026"/>
      <c r="Y420" s="1026"/>
      <c r="Z420" s="1026"/>
      <c r="AA420" s="1026"/>
      <c r="AB420" s="1026"/>
      <c r="AC420"/>
    </row>
    <row r="421" spans="1:29" s="958" customFormat="1" ht="75">
      <c r="A421" s="1505">
        <v>413</v>
      </c>
      <c r="B421" s="966">
        <v>9</v>
      </c>
      <c r="C421" s="1028" t="s">
        <v>4456</v>
      </c>
      <c r="D421" s="1028"/>
      <c r="E421" s="1028"/>
      <c r="F421" s="1028"/>
      <c r="G421" s="1045" t="s">
        <v>7687</v>
      </c>
      <c r="H421" s="1028"/>
      <c r="I421" s="1090" t="s">
        <v>4651</v>
      </c>
      <c r="J421" s="980">
        <v>15</v>
      </c>
      <c r="K421" s="980">
        <v>2033</v>
      </c>
      <c r="L421" s="1112">
        <v>694</v>
      </c>
      <c r="M421" s="972"/>
      <c r="N421" s="972" t="s">
        <v>4767</v>
      </c>
      <c r="O421" s="972" t="s">
        <v>589</v>
      </c>
      <c r="P421" s="972"/>
      <c r="Q421" s="972"/>
      <c r="R421" s="972"/>
      <c r="S421" s="979" t="s">
        <v>4779</v>
      </c>
      <c r="T421" s="1026"/>
      <c r="U421" s="1026"/>
      <c r="V421" s="1026">
        <v>3</v>
      </c>
      <c r="W421" s="1026"/>
      <c r="X421" s="1026"/>
      <c r="Y421" s="1026"/>
      <c r="Z421" s="1026"/>
      <c r="AA421" s="1026"/>
      <c r="AB421" s="1026"/>
      <c r="AC421"/>
    </row>
    <row r="422" spans="1:29" s="958" customFormat="1" ht="75">
      <c r="A422" s="1505">
        <v>414</v>
      </c>
      <c r="B422" s="966">
        <v>1</v>
      </c>
      <c r="C422" s="973" t="s">
        <v>4303</v>
      </c>
      <c r="D422" s="973"/>
      <c r="E422" s="973"/>
      <c r="F422" s="973"/>
      <c r="G422" s="1045" t="s">
        <v>7687</v>
      </c>
      <c r="H422" s="973"/>
      <c r="I422" s="1090" t="s">
        <v>4724</v>
      </c>
      <c r="J422" s="974">
        <v>22</v>
      </c>
      <c r="K422" s="974">
        <v>206</v>
      </c>
      <c r="L422" s="1110">
        <v>256</v>
      </c>
      <c r="M422" s="972"/>
      <c r="N422" s="972" t="s">
        <v>4304</v>
      </c>
      <c r="O422" s="972" t="s">
        <v>4764</v>
      </c>
      <c r="P422" s="972"/>
      <c r="Q422" s="972"/>
      <c r="R422" s="972"/>
      <c r="S422" s="979" t="s">
        <v>4773</v>
      </c>
      <c r="T422" s="1026"/>
      <c r="U422" s="1026"/>
      <c r="V422" s="1026">
        <v>3</v>
      </c>
      <c r="W422" s="1026"/>
      <c r="X422" s="1026"/>
      <c r="Y422" s="1026"/>
      <c r="Z422" s="1026"/>
      <c r="AA422" s="1026"/>
      <c r="AB422" s="1026"/>
    </row>
    <row r="423" spans="1:29" s="958" customFormat="1" ht="75">
      <c r="A423" s="1505">
        <v>415</v>
      </c>
      <c r="B423" s="966">
        <v>5</v>
      </c>
      <c r="C423" s="972" t="s">
        <v>4396</v>
      </c>
      <c r="D423" s="972"/>
      <c r="E423" s="972"/>
      <c r="F423" s="972"/>
      <c r="G423" s="1045" t="s">
        <v>7687</v>
      </c>
      <c r="H423" s="972"/>
      <c r="I423" s="1017" t="s">
        <v>4731</v>
      </c>
      <c r="J423" s="974" t="s">
        <v>4397</v>
      </c>
      <c r="K423" s="974" t="s">
        <v>4766</v>
      </c>
      <c r="L423" s="1113">
        <v>1000</v>
      </c>
      <c r="M423" s="972"/>
      <c r="N423" s="972" t="s">
        <v>4767</v>
      </c>
      <c r="O423" s="972" t="s">
        <v>589</v>
      </c>
      <c r="P423" s="972"/>
      <c r="Q423" s="972"/>
      <c r="R423" s="972"/>
      <c r="S423" s="979" t="s">
        <v>4775</v>
      </c>
      <c r="T423" s="1026"/>
      <c r="U423" s="1026"/>
      <c r="V423" s="1026">
        <v>3</v>
      </c>
      <c r="W423" s="1026"/>
      <c r="X423" s="1026"/>
      <c r="Y423" s="1026"/>
      <c r="Z423" s="1026"/>
      <c r="AA423" s="1026"/>
      <c r="AB423" s="1026"/>
    </row>
    <row r="424" spans="1:29" s="958" customFormat="1" ht="75">
      <c r="A424" s="1505">
        <v>416</v>
      </c>
      <c r="B424" s="966">
        <v>11</v>
      </c>
      <c r="C424" s="972" t="s">
        <v>4464</v>
      </c>
      <c r="D424" s="972"/>
      <c r="E424" s="972"/>
      <c r="F424" s="972"/>
      <c r="G424" s="1045" t="s">
        <v>7687</v>
      </c>
      <c r="H424" s="972"/>
      <c r="I424" s="968" t="s">
        <v>4750</v>
      </c>
      <c r="J424" s="980">
        <v>15</v>
      </c>
      <c r="K424" s="980">
        <v>18</v>
      </c>
      <c r="L424" s="1111">
        <v>1235</v>
      </c>
      <c r="M424" s="972"/>
      <c r="N424" s="972" t="s">
        <v>4768</v>
      </c>
      <c r="O424" s="972" t="s">
        <v>601</v>
      </c>
      <c r="P424" s="972"/>
      <c r="Q424" s="972"/>
      <c r="R424" s="972"/>
      <c r="S424" s="979" t="s">
        <v>4784</v>
      </c>
      <c r="T424" s="1026"/>
      <c r="U424" s="1026"/>
      <c r="V424" s="1026">
        <v>3</v>
      </c>
      <c r="W424" s="1026"/>
      <c r="X424" s="1026"/>
      <c r="Y424" s="1026"/>
      <c r="Z424" s="1026"/>
      <c r="AA424" s="1026"/>
      <c r="AB424" s="1026"/>
    </row>
    <row r="425" spans="1:29" s="994" customFormat="1" ht="60">
      <c r="A425" s="1505">
        <v>417</v>
      </c>
      <c r="B425" s="966">
        <v>10</v>
      </c>
      <c r="C425" s="972" t="s">
        <v>4463</v>
      </c>
      <c r="D425" s="972"/>
      <c r="E425" s="972"/>
      <c r="F425" s="972"/>
      <c r="G425" s="1045" t="s">
        <v>7687</v>
      </c>
      <c r="H425" s="972"/>
      <c r="I425" s="968" t="s">
        <v>4750</v>
      </c>
      <c r="J425" s="980">
        <v>27</v>
      </c>
      <c r="K425" s="980">
        <v>276</v>
      </c>
      <c r="L425" s="1111">
        <v>246</v>
      </c>
      <c r="M425" s="968"/>
      <c r="N425" s="968" t="s">
        <v>476</v>
      </c>
      <c r="O425" s="972" t="s">
        <v>192</v>
      </c>
      <c r="P425" s="972"/>
      <c r="Q425" s="972"/>
      <c r="R425" s="972"/>
      <c r="S425" s="979" t="s">
        <v>4783</v>
      </c>
      <c r="T425" s="1026"/>
      <c r="U425" s="1026"/>
      <c r="V425" s="1026">
        <v>3</v>
      </c>
      <c r="W425" s="1026"/>
      <c r="X425" s="1026"/>
      <c r="Y425" s="1026"/>
      <c r="Z425" s="1026"/>
      <c r="AA425" s="1026"/>
      <c r="AB425" s="1026"/>
      <c r="AC425" s="958"/>
    </row>
  </sheetData>
  <autoFilter ref="B9:U9"/>
  <mergeCells count="26">
    <mergeCell ref="T8:T9"/>
    <mergeCell ref="U8:U9"/>
    <mergeCell ref="N8:N9"/>
    <mergeCell ref="O8:O9"/>
    <mergeCell ref="P8:P9"/>
    <mergeCell ref="Q8:Q9"/>
    <mergeCell ref="R8:R9"/>
    <mergeCell ref="S8:S9"/>
    <mergeCell ref="M8:M9"/>
    <mergeCell ref="A8:A9"/>
    <mergeCell ref="B8:B9"/>
    <mergeCell ref="C8:C9"/>
    <mergeCell ref="D8:D9"/>
    <mergeCell ref="E8:E9"/>
    <mergeCell ref="F8:F9"/>
    <mergeCell ref="G8:G9"/>
    <mergeCell ref="H8:H9"/>
    <mergeCell ref="I8:I9"/>
    <mergeCell ref="J8:K8"/>
    <mergeCell ref="L8:L9"/>
    <mergeCell ref="B6:P6"/>
    <mergeCell ref="C1:L1"/>
    <mergeCell ref="M1:O1"/>
    <mergeCell ref="C2:L2"/>
    <mergeCell ref="B4:P4"/>
    <mergeCell ref="I5:P5"/>
  </mergeCells>
  <pageMargins left="0.36" right="0.03" top="0.25" bottom="0.15" header="0.3" footer="0.3"/>
  <pageSetup paperSize="9" scale="60"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topLeftCell="A6" zoomScale="55" zoomScaleNormal="55" workbookViewId="0">
      <pane xSplit="3" ySplit="4" topLeftCell="D298" activePane="bottomRight" state="frozen"/>
      <selection activeCell="F22" sqref="F22"/>
      <selection pane="topRight" activeCell="F22" sqref="F22"/>
      <selection pane="bottomLeft" activeCell="F22" sqref="F22"/>
      <selection pane="bottomRight" activeCell="F22" sqref="F22"/>
    </sheetView>
  </sheetViews>
  <sheetFormatPr defaultRowHeight="15.75"/>
  <cols>
    <col min="1" max="1" width="5.28515625" style="1506" customWidth="1"/>
    <col min="2" max="2" width="7.42578125" style="463" bestFit="1" customWidth="1"/>
    <col min="3" max="3" width="32.7109375" style="475" customWidth="1"/>
    <col min="4" max="4" width="21.42578125" style="256" bestFit="1" customWidth="1"/>
    <col min="5" max="5" width="12.5703125" style="445" bestFit="1" customWidth="1"/>
    <col min="6" max="6" width="18.140625" style="256" bestFit="1" customWidth="1"/>
    <col min="7" max="7" width="15" style="256" bestFit="1" customWidth="1"/>
    <col min="8" max="8" width="12.85546875" style="256" customWidth="1"/>
    <col min="9" max="9" width="20.5703125" style="445" customWidth="1"/>
    <col min="10" max="10" width="7.42578125" style="256" bestFit="1" customWidth="1"/>
    <col min="11" max="11" width="14.42578125" style="256" bestFit="1" customWidth="1"/>
    <col min="12" max="12" width="15.42578125" style="466" customWidth="1"/>
    <col min="13" max="13" width="14.42578125" style="256" customWidth="1"/>
    <col min="14" max="14" width="18.140625" style="256" customWidth="1"/>
    <col min="15" max="15" width="26.5703125" style="256" customWidth="1"/>
    <col min="16" max="16" width="23" style="256" customWidth="1"/>
    <col min="17" max="17" width="14.7109375" style="256" customWidth="1"/>
    <col min="18" max="18" width="12.5703125" style="256" customWidth="1"/>
    <col min="19" max="19" width="27.140625" style="256" customWidth="1"/>
    <col min="20" max="255" width="9.140625" style="256"/>
    <col min="256" max="256" width="5" style="256" customWidth="1"/>
    <col min="257" max="257" width="17.42578125" style="256" customWidth="1"/>
    <col min="258" max="258" width="12.42578125" style="256" customWidth="1"/>
    <col min="259" max="259" width="8.140625" style="256" customWidth="1"/>
    <col min="260" max="260" width="9.140625" style="256" customWidth="1"/>
    <col min="261" max="261" width="15.42578125" style="256" customWidth="1"/>
    <col min="262" max="262" width="14.42578125" style="256" customWidth="1"/>
    <col min="263" max="263" width="11.140625" style="256" customWidth="1"/>
    <col min="264" max="264" width="23.85546875" style="256" customWidth="1"/>
    <col min="265" max="265" width="23" style="256" customWidth="1"/>
    <col min="266" max="267" width="9.140625" style="256"/>
    <col min="268" max="268" width="14.85546875" style="256" customWidth="1"/>
    <col min="269" max="511" width="9.140625" style="256"/>
    <col min="512" max="512" width="5" style="256" customWidth="1"/>
    <col min="513" max="513" width="17.42578125" style="256" customWidth="1"/>
    <col min="514" max="514" width="12.42578125" style="256" customWidth="1"/>
    <col min="515" max="515" width="8.140625" style="256" customWidth="1"/>
    <col min="516" max="516" width="9.140625" style="256" customWidth="1"/>
    <col min="517" max="517" width="15.42578125" style="256" customWidth="1"/>
    <col min="518" max="518" width="14.42578125" style="256" customWidth="1"/>
    <col min="519" max="519" width="11.140625" style="256" customWidth="1"/>
    <col min="520" max="520" width="23.85546875" style="256" customWidth="1"/>
    <col min="521" max="521" width="23" style="256" customWidth="1"/>
    <col min="522" max="523" width="9.140625" style="256"/>
    <col min="524" max="524" width="14.85546875" style="256" customWidth="1"/>
    <col min="525" max="767" width="9.140625" style="256"/>
    <col min="768" max="768" width="5" style="256" customWidth="1"/>
    <col min="769" max="769" width="17.42578125" style="256" customWidth="1"/>
    <col min="770" max="770" width="12.42578125" style="256" customWidth="1"/>
    <col min="771" max="771" width="8.140625" style="256" customWidth="1"/>
    <col min="772" max="772" width="9.140625" style="256" customWidth="1"/>
    <col min="773" max="773" width="15.42578125" style="256" customWidth="1"/>
    <col min="774" max="774" width="14.42578125" style="256" customWidth="1"/>
    <col min="775" max="775" width="11.140625" style="256" customWidth="1"/>
    <col min="776" max="776" width="23.85546875" style="256" customWidth="1"/>
    <col min="777" max="777" width="23" style="256" customWidth="1"/>
    <col min="778" max="779" width="9.140625" style="256"/>
    <col min="780" max="780" width="14.85546875" style="256" customWidth="1"/>
    <col min="781" max="1023" width="9.140625" style="256"/>
    <col min="1024" max="1024" width="5" style="256" customWidth="1"/>
    <col min="1025" max="1025" width="17.42578125" style="256" customWidth="1"/>
    <col min="1026" max="1026" width="12.42578125" style="256" customWidth="1"/>
    <col min="1027" max="1027" width="8.140625" style="256" customWidth="1"/>
    <col min="1028" max="1028" width="9.140625" style="256" customWidth="1"/>
    <col min="1029" max="1029" width="15.42578125" style="256" customWidth="1"/>
    <col min="1030" max="1030" width="14.42578125" style="256" customWidth="1"/>
    <col min="1031" max="1031" width="11.140625" style="256" customWidth="1"/>
    <col min="1032" max="1032" width="23.85546875" style="256" customWidth="1"/>
    <col min="1033" max="1033" width="23" style="256" customWidth="1"/>
    <col min="1034" max="1035" width="9.140625" style="256"/>
    <col min="1036" max="1036" width="14.85546875" style="256" customWidth="1"/>
    <col min="1037" max="1279" width="9.140625" style="256"/>
    <col min="1280" max="1280" width="5" style="256" customWidth="1"/>
    <col min="1281" max="1281" width="17.42578125" style="256" customWidth="1"/>
    <col min="1282" max="1282" width="12.42578125" style="256" customWidth="1"/>
    <col min="1283" max="1283" width="8.140625" style="256" customWidth="1"/>
    <col min="1284" max="1284" width="9.140625" style="256" customWidth="1"/>
    <col min="1285" max="1285" width="15.42578125" style="256" customWidth="1"/>
    <col min="1286" max="1286" width="14.42578125" style="256" customWidth="1"/>
    <col min="1287" max="1287" width="11.140625" style="256" customWidth="1"/>
    <col min="1288" max="1288" width="23.85546875" style="256" customWidth="1"/>
    <col min="1289" max="1289" width="23" style="256" customWidth="1"/>
    <col min="1290" max="1291" width="9.140625" style="256"/>
    <col min="1292" max="1292" width="14.85546875" style="256" customWidth="1"/>
    <col min="1293" max="1535" width="9.140625" style="256"/>
    <col min="1536" max="1536" width="5" style="256" customWidth="1"/>
    <col min="1537" max="1537" width="17.42578125" style="256" customWidth="1"/>
    <col min="1538" max="1538" width="12.42578125" style="256" customWidth="1"/>
    <col min="1539" max="1539" width="8.140625" style="256" customWidth="1"/>
    <col min="1540" max="1540" width="9.140625" style="256" customWidth="1"/>
    <col min="1541" max="1541" width="15.42578125" style="256" customWidth="1"/>
    <col min="1542" max="1542" width="14.42578125" style="256" customWidth="1"/>
    <col min="1543" max="1543" width="11.140625" style="256" customWidth="1"/>
    <col min="1544" max="1544" width="23.85546875" style="256" customWidth="1"/>
    <col min="1545" max="1545" width="23" style="256" customWidth="1"/>
    <col min="1546" max="1547" width="9.140625" style="256"/>
    <col min="1548" max="1548" width="14.85546875" style="256" customWidth="1"/>
    <col min="1549" max="1791" width="9.140625" style="256"/>
    <col min="1792" max="1792" width="5" style="256" customWidth="1"/>
    <col min="1793" max="1793" width="17.42578125" style="256" customWidth="1"/>
    <col min="1794" max="1794" width="12.42578125" style="256" customWidth="1"/>
    <col min="1795" max="1795" width="8.140625" style="256" customWidth="1"/>
    <col min="1796" max="1796" width="9.140625" style="256" customWidth="1"/>
    <col min="1797" max="1797" width="15.42578125" style="256" customWidth="1"/>
    <col min="1798" max="1798" width="14.42578125" style="256" customWidth="1"/>
    <col min="1799" max="1799" width="11.140625" style="256" customWidth="1"/>
    <col min="1800" max="1800" width="23.85546875" style="256" customWidth="1"/>
    <col min="1801" max="1801" width="23" style="256" customWidth="1"/>
    <col min="1802" max="1803" width="9.140625" style="256"/>
    <col min="1804" max="1804" width="14.85546875" style="256" customWidth="1"/>
    <col min="1805" max="2047" width="9.140625" style="256"/>
    <col min="2048" max="2048" width="5" style="256" customWidth="1"/>
    <col min="2049" max="2049" width="17.42578125" style="256" customWidth="1"/>
    <col min="2050" max="2050" width="12.42578125" style="256" customWidth="1"/>
    <col min="2051" max="2051" width="8.140625" style="256" customWidth="1"/>
    <col min="2052" max="2052" width="9.140625" style="256" customWidth="1"/>
    <col min="2053" max="2053" width="15.42578125" style="256" customWidth="1"/>
    <col min="2054" max="2054" width="14.42578125" style="256" customWidth="1"/>
    <col min="2055" max="2055" width="11.140625" style="256" customWidth="1"/>
    <col min="2056" max="2056" width="23.85546875" style="256" customWidth="1"/>
    <col min="2057" max="2057" width="23" style="256" customWidth="1"/>
    <col min="2058" max="2059" width="9.140625" style="256"/>
    <col min="2060" max="2060" width="14.85546875" style="256" customWidth="1"/>
    <col min="2061" max="2303" width="9.140625" style="256"/>
    <col min="2304" max="2304" width="5" style="256" customWidth="1"/>
    <col min="2305" max="2305" width="17.42578125" style="256" customWidth="1"/>
    <col min="2306" max="2306" width="12.42578125" style="256" customWidth="1"/>
    <col min="2307" max="2307" width="8.140625" style="256" customWidth="1"/>
    <col min="2308" max="2308" width="9.140625" style="256" customWidth="1"/>
    <col min="2309" max="2309" width="15.42578125" style="256" customWidth="1"/>
    <col min="2310" max="2310" width="14.42578125" style="256" customWidth="1"/>
    <col min="2311" max="2311" width="11.140625" style="256" customWidth="1"/>
    <col min="2312" max="2312" width="23.85546875" style="256" customWidth="1"/>
    <col min="2313" max="2313" width="23" style="256" customWidth="1"/>
    <col min="2314" max="2315" width="9.140625" style="256"/>
    <col min="2316" max="2316" width="14.85546875" style="256" customWidth="1"/>
    <col min="2317" max="2559" width="9.140625" style="256"/>
    <col min="2560" max="2560" width="5" style="256" customWidth="1"/>
    <col min="2561" max="2561" width="17.42578125" style="256" customWidth="1"/>
    <col min="2562" max="2562" width="12.42578125" style="256" customWidth="1"/>
    <col min="2563" max="2563" width="8.140625" style="256" customWidth="1"/>
    <col min="2564" max="2564" width="9.140625" style="256" customWidth="1"/>
    <col min="2565" max="2565" width="15.42578125" style="256" customWidth="1"/>
    <col min="2566" max="2566" width="14.42578125" style="256" customWidth="1"/>
    <col min="2567" max="2567" width="11.140625" style="256" customWidth="1"/>
    <col min="2568" max="2568" width="23.85546875" style="256" customWidth="1"/>
    <col min="2569" max="2569" width="23" style="256" customWidth="1"/>
    <col min="2570" max="2571" width="9.140625" style="256"/>
    <col min="2572" max="2572" width="14.85546875" style="256" customWidth="1"/>
    <col min="2573" max="2815" width="9.140625" style="256"/>
    <col min="2816" max="2816" width="5" style="256" customWidth="1"/>
    <col min="2817" max="2817" width="17.42578125" style="256" customWidth="1"/>
    <col min="2818" max="2818" width="12.42578125" style="256" customWidth="1"/>
    <col min="2819" max="2819" width="8.140625" style="256" customWidth="1"/>
    <col min="2820" max="2820" width="9.140625" style="256" customWidth="1"/>
    <col min="2821" max="2821" width="15.42578125" style="256" customWidth="1"/>
    <col min="2822" max="2822" width="14.42578125" style="256" customWidth="1"/>
    <col min="2823" max="2823" width="11.140625" style="256" customWidth="1"/>
    <col min="2824" max="2824" width="23.85546875" style="256" customWidth="1"/>
    <col min="2825" max="2825" width="23" style="256" customWidth="1"/>
    <col min="2826" max="2827" width="9.140625" style="256"/>
    <col min="2828" max="2828" width="14.85546875" style="256" customWidth="1"/>
    <col min="2829" max="3071" width="9.140625" style="256"/>
    <col min="3072" max="3072" width="5" style="256" customWidth="1"/>
    <col min="3073" max="3073" width="17.42578125" style="256" customWidth="1"/>
    <col min="3074" max="3074" width="12.42578125" style="256" customWidth="1"/>
    <col min="3075" max="3075" width="8.140625" style="256" customWidth="1"/>
    <col min="3076" max="3076" width="9.140625" style="256" customWidth="1"/>
    <col min="3077" max="3077" width="15.42578125" style="256" customWidth="1"/>
    <col min="3078" max="3078" width="14.42578125" style="256" customWidth="1"/>
    <col min="3079" max="3079" width="11.140625" style="256" customWidth="1"/>
    <col min="3080" max="3080" width="23.85546875" style="256" customWidth="1"/>
    <col min="3081" max="3081" width="23" style="256" customWidth="1"/>
    <col min="3082" max="3083" width="9.140625" style="256"/>
    <col min="3084" max="3084" width="14.85546875" style="256" customWidth="1"/>
    <col min="3085" max="3327" width="9.140625" style="256"/>
    <col min="3328" max="3328" width="5" style="256" customWidth="1"/>
    <col min="3329" max="3329" width="17.42578125" style="256" customWidth="1"/>
    <col min="3330" max="3330" width="12.42578125" style="256" customWidth="1"/>
    <col min="3331" max="3331" width="8.140625" style="256" customWidth="1"/>
    <col min="3332" max="3332" width="9.140625" style="256" customWidth="1"/>
    <col min="3333" max="3333" width="15.42578125" style="256" customWidth="1"/>
    <col min="3334" max="3334" width="14.42578125" style="256" customWidth="1"/>
    <col min="3335" max="3335" width="11.140625" style="256" customWidth="1"/>
    <col min="3336" max="3336" width="23.85546875" style="256" customWidth="1"/>
    <col min="3337" max="3337" width="23" style="256" customWidth="1"/>
    <col min="3338" max="3339" width="9.140625" style="256"/>
    <col min="3340" max="3340" width="14.85546875" style="256" customWidth="1"/>
    <col min="3341" max="3583" width="9.140625" style="256"/>
    <col min="3584" max="3584" width="5" style="256" customWidth="1"/>
    <col min="3585" max="3585" width="17.42578125" style="256" customWidth="1"/>
    <col min="3586" max="3586" width="12.42578125" style="256" customWidth="1"/>
    <col min="3587" max="3587" width="8.140625" style="256" customWidth="1"/>
    <col min="3588" max="3588" width="9.140625" style="256" customWidth="1"/>
    <col min="3589" max="3589" width="15.42578125" style="256" customWidth="1"/>
    <col min="3590" max="3590" width="14.42578125" style="256" customWidth="1"/>
    <col min="3591" max="3591" width="11.140625" style="256" customWidth="1"/>
    <col min="3592" max="3592" width="23.85546875" style="256" customWidth="1"/>
    <col min="3593" max="3593" width="23" style="256" customWidth="1"/>
    <col min="3594" max="3595" width="9.140625" style="256"/>
    <col min="3596" max="3596" width="14.85546875" style="256" customWidth="1"/>
    <col min="3597" max="3839" width="9.140625" style="256"/>
    <col min="3840" max="3840" width="5" style="256" customWidth="1"/>
    <col min="3841" max="3841" width="17.42578125" style="256" customWidth="1"/>
    <col min="3842" max="3842" width="12.42578125" style="256" customWidth="1"/>
    <col min="3843" max="3843" width="8.140625" style="256" customWidth="1"/>
    <col min="3844" max="3844" width="9.140625" style="256" customWidth="1"/>
    <col min="3845" max="3845" width="15.42578125" style="256" customWidth="1"/>
    <col min="3846" max="3846" width="14.42578125" style="256" customWidth="1"/>
    <col min="3847" max="3847" width="11.140625" style="256" customWidth="1"/>
    <col min="3848" max="3848" width="23.85546875" style="256" customWidth="1"/>
    <col min="3849" max="3849" width="23" style="256" customWidth="1"/>
    <col min="3850" max="3851" width="9.140625" style="256"/>
    <col min="3852" max="3852" width="14.85546875" style="256" customWidth="1"/>
    <col min="3853" max="4095" width="9.140625" style="256"/>
    <col min="4096" max="4096" width="5" style="256" customWidth="1"/>
    <col min="4097" max="4097" width="17.42578125" style="256" customWidth="1"/>
    <col min="4098" max="4098" width="12.42578125" style="256" customWidth="1"/>
    <col min="4099" max="4099" width="8.140625" style="256" customWidth="1"/>
    <col min="4100" max="4100" width="9.140625" style="256" customWidth="1"/>
    <col min="4101" max="4101" width="15.42578125" style="256" customWidth="1"/>
    <col min="4102" max="4102" width="14.42578125" style="256" customWidth="1"/>
    <col min="4103" max="4103" width="11.140625" style="256" customWidth="1"/>
    <col min="4104" max="4104" width="23.85546875" style="256" customWidth="1"/>
    <col min="4105" max="4105" width="23" style="256" customWidth="1"/>
    <col min="4106" max="4107" width="9.140625" style="256"/>
    <col min="4108" max="4108" width="14.85546875" style="256" customWidth="1"/>
    <col min="4109" max="4351" width="9.140625" style="256"/>
    <col min="4352" max="4352" width="5" style="256" customWidth="1"/>
    <col min="4353" max="4353" width="17.42578125" style="256" customWidth="1"/>
    <col min="4354" max="4354" width="12.42578125" style="256" customWidth="1"/>
    <col min="4355" max="4355" width="8.140625" style="256" customWidth="1"/>
    <col min="4356" max="4356" width="9.140625" style="256" customWidth="1"/>
    <col min="4357" max="4357" width="15.42578125" style="256" customWidth="1"/>
    <col min="4358" max="4358" width="14.42578125" style="256" customWidth="1"/>
    <col min="4359" max="4359" width="11.140625" style="256" customWidth="1"/>
    <col min="4360" max="4360" width="23.85546875" style="256" customWidth="1"/>
    <col min="4361" max="4361" width="23" style="256" customWidth="1"/>
    <col min="4362" max="4363" width="9.140625" style="256"/>
    <col min="4364" max="4364" width="14.85546875" style="256" customWidth="1"/>
    <col min="4365" max="4607" width="9.140625" style="256"/>
    <col min="4608" max="4608" width="5" style="256" customWidth="1"/>
    <col min="4609" max="4609" width="17.42578125" style="256" customWidth="1"/>
    <col min="4610" max="4610" width="12.42578125" style="256" customWidth="1"/>
    <col min="4611" max="4611" width="8.140625" style="256" customWidth="1"/>
    <col min="4612" max="4612" width="9.140625" style="256" customWidth="1"/>
    <col min="4613" max="4613" width="15.42578125" style="256" customWidth="1"/>
    <col min="4614" max="4614" width="14.42578125" style="256" customWidth="1"/>
    <col min="4615" max="4615" width="11.140625" style="256" customWidth="1"/>
    <col min="4616" max="4616" width="23.85546875" style="256" customWidth="1"/>
    <col min="4617" max="4617" width="23" style="256" customWidth="1"/>
    <col min="4618" max="4619" width="9.140625" style="256"/>
    <col min="4620" max="4620" width="14.85546875" style="256" customWidth="1"/>
    <col min="4621" max="4863" width="9.140625" style="256"/>
    <col min="4864" max="4864" width="5" style="256" customWidth="1"/>
    <col min="4865" max="4865" width="17.42578125" style="256" customWidth="1"/>
    <col min="4866" max="4866" width="12.42578125" style="256" customWidth="1"/>
    <col min="4867" max="4867" width="8.140625" style="256" customWidth="1"/>
    <col min="4868" max="4868" width="9.140625" style="256" customWidth="1"/>
    <col min="4869" max="4869" width="15.42578125" style="256" customWidth="1"/>
    <col min="4870" max="4870" width="14.42578125" style="256" customWidth="1"/>
    <col min="4871" max="4871" width="11.140625" style="256" customWidth="1"/>
    <col min="4872" max="4872" width="23.85546875" style="256" customWidth="1"/>
    <col min="4873" max="4873" width="23" style="256" customWidth="1"/>
    <col min="4874" max="4875" width="9.140625" style="256"/>
    <col min="4876" max="4876" width="14.85546875" style="256" customWidth="1"/>
    <col min="4877" max="5119" width="9.140625" style="256"/>
    <col min="5120" max="5120" width="5" style="256" customWidth="1"/>
    <col min="5121" max="5121" width="17.42578125" style="256" customWidth="1"/>
    <col min="5122" max="5122" width="12.42578125" style="256" customWidth="1"/>
    <col min="5123" max="5123" width="8.140625" style="256" customWidth="1"/>
    <col min="5124" max="5124" width="9.140625" style="256" customWidth="1"/>
    <col min="5125" max="5125" width="15.42578125" style="256" customWidth="1"/>
    <col min="5126" max="5126" width="14.42578125" style="256" customWidth="1"/>
    <col min="5127" max="5127" width="11.140625" style="256" customWidth="1"/>
    <col min="5128" max="5128" width="23.85546875" style="256" customWidth="1"/>
    <col min="5129" max="5129" width="23" style="256" customWidth="1"/>
    <col min="5130" max="5131" width="9.140625" style="256"/>
    <col min="5132" max="5132" width="14.85546875" style="256" customWidth="1"/>
    <col min="5133" max="5375" width="9.140625" style="256"/>
    <col min="5376" max="5376" width="5" style="256" customWidth="1"/>
    <col min="5377" max="5377" width="17.42578125" style="256" customWidth="1"/>
    <col min="5378" max="5378" width="12.42578125" style="256" customWidth="1"/>
    <col min="5379" max="5379" width="8.140625" style="256" customWidth="1"/>
    <col min="5380" max="5380" width="9.140625" style="256" customWidth="1"/>
    <col min="5381" max="5381" width="15.42578125" style="256" customWidth="1"/>
    <col min="5382" max="5382" width="14.42578125" style="256" customWidth="1"/>
    <col min="5383" max="5383" width="11.140625" style="256" customWidth="1"/>
    <col min="5384" max="5384" width="23.85546875" style="256" customWidth="1"/>
    <col min="5385" max="5385" width="23" style="256" customWidth="1"/>
    <col min="5386" max="5387" width="9.140625" style="256"/>
    <col min="5388" max="5388" width="14.85546875" style="256" customWidth="1"/>
    <col min="5389" max="5631" width="9.140625" style="256"/>
    <col min="5632" max="5632" width="5" style="256" customWidth="1"/>
    <col min="5633" max="5633" width="17.42578125" style="256" customWidth="1"/>
    <col min="5634" max="5634" width="12.42578125" style="256" customWidth="1"/>
    <col min="5635" max="5635" width="8.140625" style="256" customWidth="1"/>
    <col min="5636" max="5636" width="9.140625" style="256" customWidth="1"/>
    <col min="5637" max="5637" width="15.42578125" style="256" customWidth="1"/>
    <col min="5638" max="5638" width="14.42578125" style="256" customWidth="1"/>
    <col min="5639" max="5639" width="11.140625" style="256" customWidth="1"/>
    <col min="5640" max="5640" width="23.85546875" style="256" customWidth="1"/>
    <col min="5641" max="5641" width="23" style="256" customWidth="1"/>
    <col min="5642" max="5643" width="9.140625" style="256"/>
    <col min="5644" max="5644" width="14.85546875" style="256" customWidth="1"/>
    <col min="5645" max="5887" width="9.140625" style="256"/>
    <col min="5888" max="5888" width="5" style="256" customWidth="1"/>
    <col min="5889" max="5889" width="17.42578125" style="256" customWidth="1"/>
    <col min="5890" max="5890" width="12.42578125" style="256" customWidth="1"/>
    <col min="5891" max="5891" width="8.140625" style="256" customWidth="1"/>
    <col min="5892" max="5892" width="9.140625" style="256" customWidth="1"/>
    <col min="5893" max="5893" width="15.42578125" style="256" customWidth="1"/>
    <col min="5894" max="5894" width="14.42578125" style="256" customWidth="1"/>
    <col min="5895" max="5895" width="11.140625" style="256" customWidth="1"/>
    <col min="5896" max="5896" width="23.85546875" style="256" customWidth="1"/>
    <col min="5897" max="5897" width="23" style="256" customWidth="1"/>
    <col min="5898" max="5899" width="9.140625" style="256"/>
    <col min="5900" max="5900" width="14.85546875" style="256" customWidth="1"/>
    <col min="5901" max="6143" width="9.140625" style="256"/>
    <col min="6144" max="6144" width="5" style="256" customWidth="1"/>
    <col min="6145" max="6145" width="17.42578125" style="256" customWidth="1"/>
    <col min="6146" max="6146" width="12.42578125" style="256" customWidth="1"/>
    <col min="6147" max="6147" width="8.140625" style="256" customWidth="1"/>
    <col min="6148" max="6148" width="9.140625" style="256" customWidth="1"/>
    <col min="6149" max="6149" width="15.42578125" style="256" customWidth="1"/>
    <col min="6150" max="6150" width="14.42578125" style="256" customWidth="1"/>
    <col min="6151" max="6151" width="11.140625" style="256" customWidth="1"/>
    <col min="6152" max="6152" width="23.85546875" style="256" customWidth="1"/>
    <col min="6153" max="6153" width="23" style="256" customWidth="1"/>
    <col min="6154" max="6155" width="9.140625" style="256"/>
    <col min="6156" max="6156" width="14.85546875" style="256" customWidth="1"/>
    <col min="6157" max="6399" width="9.140625" style="256"/>
    <col min="6400" max="6400" width="5" style="256" customWidth="1"/>
    <col min="6401" max="6401" width="17.42578125" style="256" customWidth="1"/>
    <col min="6402" max="6402" width="12.42578125" style="256" customWidth="1"/>
    <col min="6403" max="6403" width="8.140625" style="256" customWidth="1"/>
    <col min="6404" max="6404" width="9.140625" style="256" customWidth="1"/>
    <col min="6405" max="6405" width="15.42578125" style="256" customWidth="1"/>
    <col min="6406" max="6406" width="14.42578125" style="256" customWidth="1"/>
    <col min="6407" max="6407" width="11.140625" style="256" customWidth="1"/>
    <col min="6408" max="6408" width="23.85546875" style="256" customWidth="1"/>
    <col min="6409" max="6409" width="23" style="256" customWidth="1"/>
    <col min="6410" max="6411" width="9.140625" style="256"/>
    <col min="6412" max="6412" width="14.85546875" style="256" customWidth="1"/>
    <col min="6413" max="6655" width="9.140625" style="256"/>
    <col min="6656" max="6656" width="5" style="256" customWidth="1"/>
    <col min="6657" max="6657" width="17.42578125" style="256" customWidth="1"/>
    <col min="6658" max="6658" width="12.42578125" style="256" customWidth="1"/>
    <col min="6659" max="6659" width="8.140625" style="256" customWidth="1"/>
    <col min="6660" max="6660" width="9.140625" style="256" customWidth="1"/>
    <col min="6661" max="6661" width="15.42578125" style="256" customWidth="1"/>
    <col min="6662" max="6662" width="14.42578125" style="256" customWidth="1"/>
    <col min="6663" max="6663" width="11.140625" style="256" customWidth="1"/>
    <col min="6664" max="6664" width="23.85546875" style="256" customWidth="1"/>
    <col min="6665" max="6665" width="23" style="256" customWidth="1"/>
    <col min="6666" max="6667" width="9.140625" style="256"/>
    <col min="6668" max="6668" width="14.85546875" style="256" customWidth="1"/>
    <col min="6669" max="6911" width="9.140625" style="256"/>
    <col min="6912" max="6912" width="5" style="256" customWidth="1"/>
    <col min="6913" max="6913" width="17.42578125" style="256" customWidth="1"/>
    <col min="6914" max="6914" width="12.42578125" style="256" customWidth="1"/>
    <col min="6915" max="6915" width="8.140625" style="256" customWidth="1"/>
    <col min="6916" max="6916" width="9.140625" style="256" customWidth="1"/>
    <col min="6917" max="6917" width="15.42578125" style="256" customWidth="1"/>
    <col min="6918" max="6918" width="14.42578125" style="256" customWidth="1"/>
    <col min="6919" max="6919" width="11.140625" style="256" customWidth="1"/>
    <col min="6920" max="6920" width="23.85546875" style="256" customWidth="1"/>
    <col min="6921" max="6921" width="23" style="256" customWidth="1"/>
    <col min="6922" max="6923" width="9.140625" style="256"/>
    <col min="6924" max="6924" width="14.85546875" style="256" customWidth="1"/>
    <col min="6925" max="7167" width="9.140625" style="256"/>
    <col min="7168" max="7168" width="5" style="256" customWidth="1"/>
    <col min="7169" max="7169" width="17.42578125" style="256" customWidth="1"/>
    <col min="7170" max="7170" width="12.42578125" style="256" customWidth="1"/>
    <col min="7171" max="7171" width="8.140625" style="256" customWidth="1"/>
    <col min="7172" max="7172" width="9.140625" style="256" customWidth="1"/>
    <col min="7173" max="7173" width="15.42578125" style="256" customWidth="1"/>
    <col min="7174" max="7174" width="14.42578125" style="256" customWidth="1"/>
    <col min="7175" max="7175" width="11.140625" style="256" customWidth="1"/>
    <col min="7176" max="7176" width="23.85546875" style="256" customWidth="1"/>
    <col min="7177" max="7177" width="23" style="256" customWidth="1"/>
    <col min="7178" max="7179" width="9.140625" style="256"/>
    <col min="7180" max="7180" width="14.85546875" style="256" customWidth="1"/>
    <col min="7181" max="7423" width="9.140625" style="256"/>
    <col min="7424" max="7424" width="5" style="256" customWidth="1"/>
    <col min="7425" max="7425" width="17.42578125" style="256" customWidth="1"/>
    <col min="7426" max="7426" width="12.42578125" style="256" customWidth="1"/>
    <col min="7427" max="7427" width="8.140625" style="256" customWidth="1"/>
    <col min="7428" max="7428" width="9.140625" style="256" customWidth="1"/>
    <col min="7429" max="7429" width="15.42578125" style="256" customWidth="1"/>
    <col min="7430" max="7430" width="14.42578125" style="256" customWidth="1"/>
    <col min="7431" max="7431" width="11.140625" style="256" customWidth="1"/>
    <col min="7432" max="7432" width="23.85546875" style="256" customWidth="1"/>
    <col min="7433" max="7433" width="23" style="256" customWidth="1"/>
    <col min="7434" max="7435" width="9.140625" style="256"/>
    <col min="7436" max="7436" width="14.85546875" style="256" customWidth="1"/>
    <col min="7437" max="7679" width="9.140625" style="256"/>
    <col min="7680" max="7680" width="5" style="256" customWidth="1"/>
    <col min="7681" max="7681" width="17.42578125" style="256" customWidth="1"/>
    <col min="7682" max="7682" width="12.42578125" style="256" customWidth="1"/>
    <col min="7683" max="7683" width="8.140625" style="256" customWidth="1"/>
    <col min="7684" max="7684" width="9.140625" style="256" customWidth="1"/>
    <col min="7685" max="7685" width="15.42578125" style="256" customWidth="1"/>
    <col min="7686" max="7686" width="14.42578125" style="256" customWidth="1"/>
    <col min="7687" max="7687" width="11.140625" style="256" customWidth="1"/>
    <col min="7688" max="7688" width="23.85546875" style="256" customWidth="1"/>
    <col min="7689" max="7689" width="23" style="256" customWidth="1"/>
    <col min="7690" max="7691" width="9.140625" style="256"/>
    <col min="7692" max="7692" width="14.85546875" style="256" customWidth="1"/>
    <col min="7693" max="7935" width="9.140625" style="256"/>
    <col min="7936" max="7936" width="5" style="256" customWidth="1"/>
    <col min="7937" max="7937" width="17.42578125" style="256" customWidth="1"/>
    <col min="7938" max="7938" width="12.42578125" style="256" customWidth="1"/>
    <col min="7939" max="7939" width="8.140625" style="256" customWidth="1"/>
    <col min="7940" max="7940" width="9.140625" style="256" customWidth="1"/>
    <col min="7941" max="7941" width="15.42578125" style="256" customWidth="1"/>
    <col min="7942" max="7942" width="14.42578125" style="256" customWidth="1"/>
    <col min="7943" max="7943" width="11.140625" style="256" customWidth="1"/>
    <col min="7944" max="7944" width="23.85546875" style="256" customWidth="1"/>
    <col min="7945" max="7945" width="23" style="256" customWidth="1"/>
    <col min="7946" max="7947" width="9.140625" style="256"/>
    <col min="7948" max="7948" width="14.85546875" style="256" customWidth="1"/>
    <col min="7949" max="8191" width="9.140625" style="256"/>
    <col min="8192" max="8192" width="5" style="256" customWidth="1"/>
    <col min="8193" max="8193" width="17.42578125" style="256" customWidth="1"/>
    <col min="8194" max="8194" width="12.42578125" style="256" customWidth="1"/>
    <col min="8195" max="8195" width="8.140625" style="256" customWidth="1"/>
    <col min="8196" max="8196" width="9.140625" style="256" customWidth="1"/>
    <col min="8197" max="8197" width="15.42578125" style="256" customWidth="1"/>
    <col min="8198" max="8198" width="14.42578125" style="256" customWidth="1"/>
    <col min="8199" max="8199" width="11.140625" style="256" customWidth="1"/>
    <col min="8200" max="8200" width="23.85546875" style="256" customWidth="1"/>
    <col min="8201" max="8201" width="23" style="256" customWidth="1"/>
    <col min="8202" max="8203" width="9.140625" style="256"/>
    <col min="8204" max="8204" width="14.85546875" style="256" customWidth="1"/>
    <col min="8205" max="8447" width="9.140625" style="256"/>
    <col min="8448" max="8448" width="5" style="256" customWidth="1"/>
    <col min="8449" max="8449" width="17.42578125" style="256" customWidth="1"/>
    <col min="8450" max="8450" width="12.42578125" style="256" customWidth="1"/>
    <col min="8451" max="8451" width="8.140625" style="256" customWidth="1"/>
    <col min="8452" max="8452" width="9.140625" style="256" customWidth="1"/>
    <col min="8453" max="8453" width="15.42578125" style="256" customWidth="1"/>
    <col min="8454" max="8454" width="14.42578125" style="256" customWidth="1"/>
    <col min="8455" max="8455" width="11.140625" style="256" customWidth="1"/>
    <col min="8456" max="8456" width="23.85546875" style="256" customWidth="1"/>
    <col min="8457" max="8457" width="23" style="256" customWidth="1"/>
    <col min="8458" max="8459" width="9.140625" style="256"/>
    <col min="8460" max="8460" width="14.85546875" style="256" customWidth="1"/>
    <col min="8461" max="8703" width="9.140625" style="256"/>
    <col min="8704" max="8704" width="5" style="256" customWidth="1"/>
    <col min="8705" max="8705" width="17.42578125" style="256" customWidth="1"/>
    <col min="8706" max="8706" width="12.42578125" style="256" customWidth="1"/>
    <col min="8707" max="8707" width="8.140625" style="256" customWidth="1"/>
    <col min="8708" max="8708" width="9.140625" style="256" customWidth="1"/>
    <col min="8709" max="8709" width="15.42578125" style="256" customWidth="1"/>
    <col min="8710" max="8710" width="14.42578125" style="256" customWidth="1"/>
    <col min="8711" max="8711" width="11.140625" style="256" customWidth="1"/>
    <col min="8712" max="8712" width="23.85546875" style="256" customWidth="1"/>
    <col min="8713" max="8713" width="23" style="256" customWidth="1"/>
    <col min="8714" max="8715" width="9.140625" style="256"/>
    <col min="8716" max="8716" width="14.85546875" style="256" customWidth="1"/>
    <col min="8717" max="8959" width="9.140625" style="256"/>
    <col min="8960" max="8960" width="5" style="256" customWidth="1"/>
    <col min="8961" max="8961" width="17.42578125" style="256" customWidth="1"/>
    <col min="8962" max="8962" width="12.42578125" style="256" customWidth="1"/>
    <col min="8963" max="8963" width="8.140625" style="256" customWidth="1"/>
    <col min="8964" max="8964" width="9.140625" style="256" customWidth="1"/>
    <col min="8965" max="8965" width="15.42578125" style="256" customWidth="1"/>
    <col min="8966" max="8966" width="14.42578125" style="256" customWidth="1"/>
    <col min="8967" max="8967" width="11.140625" style="256" customWidth="1"/>
    <col min="8968" max="8968" width="23.85546875" style="256" customWidth="1"/>
    <col min="8969" max="8969" width="23" style="256" customWidth="1"/>
    <col min="8970" max="8971" width="9.140625" style="256"/>
    <col min="8972" max="8972" width="14.85546875" style="256" customWidth="1"/>
    <col min="8973" max="9215" width="9.140625" style="256"/>
    <col min="9216" max="9216" width="5" style="256" customWidth="1"/>
    <col min="9217" max="9217" width="17.42578125" style="256" customWidth="1"/>
    <col min="9218" max="9218" width="12.42578125" style="256" customWidth="1"/>
    <col min="9219" max="9219" width="8.140625" style="256" customWidth="1"/>
    <col min="9220" max="9220" width="9.140625" style="256" customWidth="1"/>
    <col min="9221" max="9221" width="15.42578125" style="256" customWidth="1"/>
    <col min="9222" max="9222" width="14.42578125" style="256" customWidth="1"/>
    <col min="9223" max="9223" width="11.140625" style="256" customWidth="1"/>
    <col min="9224" max="9224" width="23.85546875" style="256" customWidth="1"/>
    <col min="9225" max="9225" width="23" style="256" customWidth="1"/>
    <col min="9226" max="9227" width="9.140625" style="256"/>
    <col min="9228" max="9228" width="14.85546875" style="256" customWidth="1"/>
    <col min="9229" max="9471" width="9.140625" style="256"/>
    <col min="9472" max="9472" width="5" style="256" customWidth="1"/>
    <col min="9473" max="9473" width="17.42578125" style="256" customWidth="1"/>
    <col min="9474" max="9474" width="12.42578125" style="256" customWidth="1"/>
    <col min="9475" max="9475" width="8.140625" style="256" customWidth="1"/>
    <col min="9476" max="9476" width="9.140625" style="256" customWidth="1"/>
    <col min="9477" max="9477" width="15.42578125" style="256" customWidth="1"/>
    <col min="9478" max="9478" width="14.42578125" style="256" customWidth="1"/>
    <col min="9479" max="9479" width="11.140625" style="256" customWidth="1"/>
    <col min="9480" max="9480" width="23.85546875" style="256" customWidth="1"/>
    <col min="9481" max="9481" width="23" style="256" customWidth="1"/>
    <col min="9482" max="9483" width="9.140625" style="256"/>
    <col min="9484" max="9484" width="14.85546875" style="256" customWidth="1"/>
    <col min="9485" max="9727" width="9.140625" style="256"/>
    <col min="9728" max="9728" width="5" style="256" customWidth="1"/>
    <col min="9729" max="9729" width="17.42578125" style="256" customWidth="1"/>
    <col min="9730" max="9730" width="12.42578125" style="256" customWidth="1"/>
    <col min="9731" max="9731" width="8.140625" style="256" customWidth="1"/>
    <col min="9732" max="9732" width="9.140625" style="256" customWidth="1"/>
    <col min="9733" max="9733" width="15.42578125" style="256" customWidth="1"/>
    <col min="9734" max="9734" width="14.42578125" style="256" customWidth="1"/>
    <col min="9735" max="9735" width="11.140625" style="256" customWidth="1"/>
    <col min="9736" max="9736" width="23.85546875" style="256" customWidth="1"/>
    <col min="9737" max="9737" width="23" style="256" customWidth="1"/>
    <col min="9738" max="9739" width="9.140625" style="256"/>
    <col min="9740" max="9740" width="14.85546875" style="256" customWidth="1"/>
    <col min="9741" max="9983" width="9.140625" style="256"/>
    <col min="9984" max="9984" width="5" style="256" customWidth="1"/>
    <col min="9985" max="9985" width="17.42578125" style="256" customWidth="1"/>
    <col min="9986" max="9986" width="12.42578125" style="256" customWidth="1"/>
    <col min="9987" max="9987" width="8.140625" style="256" customWidth="1"/>
    <col min="9988" max="9988" width="9.140625" style="256" customWidth="1"/>
    <col min="9989" max="9989" width="15.42578125" style="256" customWidth="1"/>
    <col min="9990" max="9990" width="14.42578125" style="256" customWidth="1"/>
    <col min="9991" max="9991" width="11.140625" style="256" customWidth="1"/>
    <col min="9992" max="9992" width="23.85546875" style="256" customWidth="1"/>
    <col min="9993" max="9993" width="23" style="256" customWidth="1"/>
    <col min="9994" max="9995" width="9.140625" style="256"/>
    <col min="9996" max="9996" width="14.85546875" style="256" customWidth="1"/>
    <col min="9997" max="10239" width="9.140625" style="256"/>
    <col min="10240" max="10240" width="5" style="256" customWidth="1"/>
    <col min="10241" max="10241" width="17.42578125" style="256" customWidth="1"/>
    <col min="10242" max="10242" width="12.42578125" style="256" customWidth="1"/>
    <col min="10243" max="10243" width="8.140625" style="256" customWidth="1"/>
    <col min="10244" max="10244" width="9.140625" style="256" customWidth="1"/>
    <col min="10245" max="10245" width="15.42578125" style="256" customWidth="1"/>
    <col min="10246" max="10246" width="14.42578125" style="256" customWidth="1"/>
    <col min="10247" max="10247" width="11.140625" style="256" customWidth="1"/>
    <col min="10248" max="10248" width="23.85546875" style="256" customWidth="1"/>
    <col min="10249" max="10249" width="23" style="256" customWidth="1"/>
    <col min="10250" max="10251" width="9.140625" style="256"/>
    <col min="10252" max="10252" width="14.85546875" style="256" customWidth="1"/>
    <col min="10253" max="10495" width="9.140625" style="256"/>
    <col min="10496" max="10496" width="5" style="256" customWidth="1"/>
    <col min="10497" max="10497" width="17.42578125" style="256" customWidth="1"/>
    <col min="10498" max="10498" width="12.42578125" style="256" customWidth="1"/>
    <col min="10499" max="10499" width="8.140625" style="256" customWidth="1"/>
    <col min="10500" max="10500" width="9.140625" style="256" customWidth="1"/>
    <col min="10501" max="10501" width="15.42578125" style="256" customWidth="1"/>
    <col min="10502" max="10502" width="14.42578125" style="256" customWidth="1"/>
    <col min="10503" max="10503" width="11.140625" style="256" customWidth="1"/>
    <col min="10504" max="10504" width="23.85546875" style="256" customWidth="1"/>
    <col min="10505" max="10505" width="23" style="256" customWidth="1"/>
    <col min="10506" max="10507" width="9.140625" style="256"/>
    <col min="10508" max="10508" width="14.85546875" style="256" customWidth="1"/>
    <col min="10509" max="10751" width="9.140625" style="256"/>
    <col min="10752" max="10752" width="5" style="256" customWidth="1"/>
    <col min="10753" max="10753" width="17.42578125" style="256" customWidth="1"/>
    <col min="10754" max="10754" width="12.42578125" style="256" customWidth="1"/>
    <col min="10755" max="10755" width="8.140625" style="256" customWidth="1"/>
    <col min="10756" max="10756" width="9.140625" style="256" customWidth="1"/>
    <col min="10757" max="10757" width="15.42578125" style="256" customWidth="1"/>
    <col min="10758" max="10758" width="14.42578125" style="256" customWidth="1"/>
    <col min="10759" max="10759" width="11.140625" style="256" customWidth="1"/>
    <col min="10760" max="10760" width="23.85546875" style="256" customWidth="1"/>
    <col min="10761" max="10761" width="23" style="256" customWidth="1"/>
    <col min="10762" max="10763" width="9.140625" style="256"/>
    <col min="10764" max="10764" width="14.85546875" style="256" customWidth="1"/>
    <col min="10765" max="11007" width="9.140625" style="256"/>
    <col min="11008" max="11008" width="5" style="256" customWidth="1"/>
    <col min="11009" max="11009" width="17.42578125" style="256" customWidth="1"/>
    <col min="11010" max="11010" width="12.42578125" style="256" customWidth="1"/>
    <col min="11011" max="11011" width="8.140625" style="256" customWidth="1"/>
    <col min="11012" max="11012" width="9.140625" style="256" customWidth="1"/>
    <col min="11013" max="11013" width="15.42578125" style="256" customWidth="1"/>
    <col min="11014" max="11014" width="14.42578125" style="256" customWidth="1"/>
    <col min="11015" max="11015" width="11.140625" style="256" customWidth="1"/>
    <col min="11016" max="11016" width="23.85546875" style="256" customWidth="1"/>
    <col min="11017" max="11017" width="23" style="256" customWidth="1"/>
    <col min="11018" max="11019" width="9.140625" style="256"/>
    <col min="11020" max="11020" width="14.85546875" style="256" customWidth="1"/>
    <col min="11021" max="11263" width="9.140625" style="256"/>
    <col min="11264" max="11264" width="5" style="256" customWidth="1"/>
    <col min="11265" max="11265" width="17.42578125" style="256" customWidth="1"/>
    <col min="11266" max="11266" width="12.42578125" style="256" customWidth="1"/>
    <col min="11267" max="11267" width="8.140625" style="256" customWidth="1"/>
    <col min="11268" max="11268" width="9.140625" style="256" customWidth="1"/>
    <col min="11269" max="11269" width="15.42578125" style="256" customWidth="1"/>
    <col min="11270" max="11270" width="14.42578125" style="256" customWidth="1"/>
    <col min="11271" max="11271" width="11.140625" style="256" customWidth="1"/>
    <col min="11272" max="11272" width="23.85546875" style="256" customWidth="1"/>
    <col min="11273" max="11273" width="23" style="256" customWidth="1"/>
    <col min="11274" max="11275" width="9.140625" style="256"/>
    <col min="11276" max="11276" width="14.85546875" style="256" customWidth="1"/>
    <col min="11277" max="11519" width="9.140625" style="256"/>
    <col min="11520" max="11520" width="5" style="256" customWidth="1"/>
    <col min="11521" max="11521" width="17.42578125" style="256" customWidth="1"/>
    <col min="11522" max="11522" width="12.42578125" style="256" customWidth="1"/>
    <col min="11523" max="11523" width="8.140625" style="256" customWidth="1"/>
    <col min="11524" max="11524" width="9.140625" style="256" customWidth="1"/>
    <col min="11525" max="11525" width="15.42578125" style="256" customWidth="1"/>
    <col min="11526" max="11526" width="14.42578125" style="256" customWidth="1"/>
    <col min="11527" max="11527" width="11.140625" style="256" customWidth="1"/>
    <col min="11528" max="11528" width="23.85546875" style="256" customWidth="1"/>
    <col min="11529" max="11529" width="23" style="256" customWidth="1"/>
    <col min="11530" max="11531" width="9.140625" style="256"/>
    <col min="11532" max="11532" width="14.85546875" style="256" customWidth="1"/>
    <col min="11533" max="11775" width="9.140625" style="256"/>
    <col min="11776" max="11776" width="5" style="256" customWidth="1"/>
    <col min="11777" max="11777" width="17.42578125" style="256" customWidth="1"/>
    <col min="11778" max="11778" width="12.42578125" style="256" customWidth="1"/>
    <col min="11779" max="11779" width="8.140625" style="256" customWidth="1"/>
    <col min="11780" max="11780" width="9.140625" style="256" customWidth="1"/>
    <col min="11781" max="11781" width="15.42578125" style="256" customWidth="1"/>
    <col min="11782" max="11782" width="14.42578125" style="256" customWidth="1"/>
    <col min="11783" max="11783" width="11.140625" style="256" customWidth="1"/>
    <col min="11784" max="11784" width="23.85546875" style="256" customWidth="1"/>
    <col min="11785" max="11785" width="23" style="256" customWidth="1"/>
    <col min="11786" max="11787" width="9.140625" style="256"/>
    <col min="11788" max="11788" width="14.85546875" style="256" customWidth="1"/>
    <col min="11789" max="12031" width="9.140625" style="256"/>
    <col min="12032" max="12032" width="5" style="256" customWidth="1"/>
    <col min="12033" max="12033" width="17.42578125" style="256" customWidth="1"/>
    <col min="12034" max="12034" width="12.42578125" style="256" customWidth="1"/>
    <col min="12035" max="12035" width="8.140625" style="256" customWidth="1"/>
    <col min="12036" max="12036" width="9.140625" style="256" customWidth="1"/>
    <col min="12037" max="12037" width="15.42578125" style="256" customWidth="1"/>
    <col min="12038" max="12038" width="14.42578125" style="256" customWidth="1"/>
    <col min="12039" max="12039" width="11.140625" style="256" customWidth="1"/>
    <col min="12040" max="12040" width="23.85546875" style="256" customWidth="1"/>
    <col min="12041" max="12041" width="23" style="256" customWidth="1"/>
    <col min="12042" max="12043" width="9.140625" style="256"/>
    <col min="12044" max="12044" width="14.85546875" style="256" customWidth="1"/>
    <col min="12045" max="12287" width="9.140625" style="256"/>
    <col min="12288" max="12288" width="5" style="256" customWidth="1"/>
    <col min="12289" max="12289" width="17.42578125" style="256" customWidth="1"/>
    <col min="12290" max="12290" width="12.42578125" style="256" customWidth="1"/>
    <col min="12291" max="12291" width="8.140625" style="256" customWidth="1"/>
    <col min="12292" max="12292" width="9.140625" style="256" customWidth="1"/>
    <col min="12293" max="12293" width="15.42578125" style="256" customWidth="1"/>
    <col min="12294" max="12294" width="14.42578125" style="256" customWidth="1"/>
    <col min="12295" max="12295" width="11.140625" style="256" customWidth="1"/>
    <col min="12296" max="12296" width="23.85546875" style="256" customWidth="1"/>
    <col min="12297" max="12297" width="23" style="256" customWidth="1"/>
    <col min="12298" max="12299" width="9.140625" style="256"/>
    <col min="12300" max="12300" width="14.85546875" style="256" customWidth="1"/>
    <col min="12301" max="12543" width="9.140625" style="256"/>
    <col min="12544" max="12544" width="5" style="256" customWidth="1"/>
    <col min="12545" max="12545" width="17.42578125" style="256" customWidth="1"/>
    <col min="12546" max="12546" width="12.42578125" style="256" customWidth="1"/>
    <col min="12547" max="12547" width="8.140625" style="256" customWidth="1"/>
    <col min="12548" max="12548" width="9.140625" style="256" customWidth="1"/>
    <col min="12549" max="12549" width="15.42578125" style="256" customWidth="1"/>
    <col min="12550" max="12550" width="14.42578125" style="256" customWidth="1"/>
    <col min="12551" max="12551" width="11.140625" style="256" customWidth="1"/>
    <col min="12552" max="12552" width="23.85546875" style="256" customWidth="1"/>
    <col min="12553" max="12553" width="23" style="256" customWidth="1"/>
    <col min="12554" max="12555" width="9.140625" style="256"/>
    <col min="12556" max="12556" width="14.85546875" style="256" customWidth="1"/>
    <col min="12557" max="12799" width="9.140625" style="256"/>
    <col min="12800" max="12800" width="5" style="256" customWidth="1"/>
    <col min="12801" max="12801" width="17.42578125" style="256" customWidth="1"/>
    <col min="12802" max="12802" width="12.42578125" style="256" customWidth="1"/>
    <col min="12803" max="12803" width="8.140625" style="256" customWidth="1"/>
    <col min="12804" max="12804" width="9.140625" style="256" customWidth="1"/>
    <col min="12805" max="12805" width="15.42578125" style="256" customWidth="1"/>
    <col min="12806" max="12806" width="14.42578125" style="256" customWidth="1"/>
    <col min="12807" max="12807" width="11.140625" style="256" customWidth="1"/>
    <col min="12808" max="12808" width="23.85546875" style="256" customWidth="1"/>
    <col min="12809" max="12809" width="23" style="256" customWidth="1"/>
    <col min="12810" max="12811" width="9.140625" style="256"/>
    <col min="12812" max="12812" width="14.85546875" style="256" customWidth="1"/>
    <col min="12813" max="13055" width="9.140625" style="256"/>
    <col min="13056" max="13056" width="5" style="256" customWidth="1"/>
    <col min="13057" max="13057" width="17.42578125" style="256" customWidth="1"/>
    <col min="13058" max="13058" width="12.42578125" style="256" customWidth="1"/>
    <col min="13059" max="13059" width="8.140625" style="256" customWidth="1"/>
    <col min="13060" max="13060" width="9.140625" style="256" customWidth="1"/>
    <col min="13061" max="13061" width="15.42578125" style="256" customWidth="1"/>
    <col min="13062" max="13062" width="14.42578125" style="256" customWidth="1"/>
    <col min="13063" max="13063" width="11.140625" style="256" customWidth="1"/>
    <col min="13064" max="13064" width="23.85546875" style="256" customWidth="1"/>
    <col min="13065" max="13065" width="23" style="256" customWidth="1"/>
    <col min="13066" max="13067" width="9.140625" style="256"/>
    <col min="13068" max="13068" width="14.85546875" style="256" customWidth="1"/>
    <col min="13069" max="13311" width="9.140625" style="256"/>
    <col min="13312" max="13312" width="5" style="256" customWidth="1"/>
    <col min="13313" max="13313" width="17.42578125" style="256" customWidth="1"/>
    <col min="13314" max="13314" width="12.42578125" style="256" customWidth="1"/>
    <col min="13315" max="13315" width="8.140625" style="256" customWidth="1"/>
    <col min="13316" max="13316" width="9.140625" style="256" customWidth="1"/>
    <col min="13317" max="13317" width="15.42578125" style="256" customWidth="1"/>
    <col min="13318" max="13318" width="14.42578125" style="256" customWidth="1"/>
    <col min="13319" max="13319" width="11.140625" style="256" customWidth="1"/>
    <col min="13320" max="13320" width="23.85546875" style="256" customWidth="1"/>
    <col min="13321" max="13321" width="23" style="256" customWidth="1"/>
    <col min="13322" max="13323" width="9.140625" style="256"/>
    <col min="13324" max="13324" width="14.85546875" style="256" customWidth="1"/>
    <col min="13325" max="13567" width="9.140625" style="256"/>
    <col min="13568" max="13568" width="5" style="256" customWidth="1"/>
    <col min="13569" max="13569" width="17.42578125" style="256" customWidth="1"/>
    <col min="13570" max="13570" width="12.42578125" style="256" customWidth="1"/>
    <col min="13571" max="13571" width="8.140625" style="256" customWidth="1"/>
    <col min="13572" max="13572" width="9.140625" style="256" customWidth="1"/>
    <col min="13573" max="13573" width="15.42578125" style="256" customWidth="1"/>
    <col min="13574" max="13574" width="14.42578125" style="256" customWidth="1"/>
    <col min="13575" max="13575" width="11.140625" style="256" customWidth="1"/>
    <col min="13576" max="13576" width="23.85546875" style="256" customWidth="1"/>
    <col min="13577" max="13577" width="23" style="256" customWidth="1"/>
    <col min="13578" max="13579" width="9.140625" style="256"/>
    <col min="13580" max="13580" width="14.85546875" style="256" customWidth="1"/>
    <col min="13581" max="13823" width="9.140625" style="256"/>
    <col min="13824" max="13824" width="5" style="256" customWidth="1"/>
    <col min="13825" max="13825" width="17.42578125" style="256" customWidth="1"/>
    <col min="13826" max="13826" width="12.42578125" style="256" customWidth="1"/>
    <col min="13827" max="13827" width="8.140625" style="256" customWidth="1"/>
    <col min="13828" max="13828" width="9.140625" style="256" customWidth="1"/>
    <col min="13829" max="13829" width="15.42578125" style="256" customWidth="1"/>
    <col min="13830" max="13830" width="14.42578125" style="256" customWidth="1"/>
    <col min="13831" max="13831" width="11.140625" style="256" customWidth="1"/>
    <col min="13832" max="13832" width="23.85546875" style="256" customWidth="1"/>
    <col min="13833" max="13833" width="23" style="256" customWidth="1"/>
    <col min="13834" max="13835" width="9.140625" style="256"/>
    <col min="13836" max="13836" width="14.85546875" style="256" customWidth="1"/>
    <col min="13837" max="14079" width="9.140625" style="256"/>
    <col min="14080" max="14080" width="5" style="256" customWidth="1"/>
    <col min="14081" max="14081" width="17.42578125" style="256" customWidth="1"/>
    <col min="14082" max="14082" width="12.42578125" style="256" customWidth="1"/>
    <col min="14083" max="14083" width="8.140625" style="256" customWidth="1"/>
    <col min="14084" max="14084" width="9.140625" style="256" customWidth="1"/>
    <col min="14085" max="14085" width="15.42578125" style="256" customWidth="1"/>
    <col min="14086" max="14086" width="14.42578125" style="256" customWidth="1"/>
    <col min="14087" max="14087" width="11.140625" style="256" customWidth="1"/>
    <col min="14088" max="14088" width="23.85546875" style="256" customWidth="1"/>
    <col min="14089" max="14089" width="23" style="256" customWidth="1"/>
    <col min="14090" max="14091" width="9.140625" style="256"/>
    <col min="14092" max="14092" width="14.85546875" style="256" customWidth="1"/>
    <col min="14093" max="14335" width="9.140625" style="256"/>
    <col min="14336" max="14336" width="5" style="256" customWidth="1"/>
    <col min="14337" max="14337" width="17.42578125" style="256" customWidth="1"/>
    <col min="14338" max="14338" width="12.42578125" style="256" customWidth="1"/>
    <col min="14339" max="14339" width="8.140625" style="256" customWidth="1"/>
    <col min="14340" max="14340" width="9.140625" style="256" customWidth="1"/>
    <col min="14341" max="14341" width="15.42578125" style="256" customWidth="1"/>
    <col min="14342" max="14342" width="14.42578125" style="256" customWidth="1"/>
    <col min="14343" max="14343" width="11.140625" style="256" customWidth="1"/>
    <col min="14344" max="14344" width="23.85546875" style="256" customWidth="1"/>
    <col min="14345" max="14345" width="23" style="256" customWidth="1"/>
    <col min="14346" max="14347" width="9.140625" style="256"/>
    <col min="14348" max="14348" width="14.85546875" style="256" customWidth="1"/>
    <col min="14349" max="14591" width="9.140625" style="256"/>
    <col min="14592" max="14592" width="5" style="256" customWidth="1"/>
    <col min="14593" max="14593" width="17.42578125" style="256" customWidth="1"/>
    <col min="14594" max="14594" width="12.42578125" style="256" customWidth="1"/>
    <col min="14595" max="14595" width="8.140625" style="256" customWidth="1"/>
    <col min="14596" max="14596" width="9.140625" style="256" customWidth="1"/>
    <col min="14597" max="14597" width="15.42578125" style="256" customWidth="1"/>
    <col min="14598" max="14598" width="14.42578125" style="256" customWidth="1"/>
    <col min="14599" max="14599" width="11.140625" style="256" customWidth="1"/>
    <col min="14600" max="14600" width="23.85546875" style="256" customWidth="1"/>
    <col min="14601" max="14601" width="23" style="256" customWidth="1"/>
    <col min="14602" max="14603" width="9.140625" style="256"/>
    <col min="14604" max="14604" width="14.85546875" style="256" customWidth="1"/>
    <col min="14605" max="14847" width="9.140625" style="256"/>
    <col min="14848" max="14848" width="5" style="256" customWidth="1"/>
    <col min="14849" max="14849" width="17.42578125" style="256" customWidth="1"/>
    <col min="14850" max="14850" width="12.42578125" style="256" customWidth="1"/>
    <col min="14851" max="14851" width="8.140625" style="256" customWidth="1"/>
    <col min="14852" max="14852" width="9.140625" style="256" customWidth="1"/>
    <col min="14853" max="14853" width="15.42578125" style="256" customWidth="1"/>
    <col min="14854" max="14854" width="14.42578125" style="256" customWidth="1"/>
    <col min="14855" max="14855" width="11.140625" style="256" customWidth="1"/>
    <col min="14856" max="14856" width="23.85546875" style="256" customWidth="1"/>
    <col min="14857" max="14857" width="23" style="256" customWidth="1"/>
    <col min="14858" max="14859" width="9.140625" style="256"/>
    <col min="14860" max="14860" width="14.85546875" style="256" customWidth="1"/>
    <col min="14861" max="15103" width="9.140625" style="256"/>
    <col min="15104" max="15104" width="5" style="256" customWidth="1"/>
    <col min="15105" max="15105" width="17.42578125" style="256" customWidth="1"/>
    <col min="15106" max="15106" width="12.42578125" style="256" customWidth="1"/>
    <col min="15107" max="15107" width="8.140625" style="256" customWidth="1"/>
    <col min="15108" max="15108" width="9.140625" style="256" customWidth="1"/>
    <col min="15109" max="15109" width="15.42578125" style="256" customWidth="1"/>
    <col min="15110" max="15110" width="14.42578125" style="256" customWidth="1"/>
    <col min="15111" max="15111" width="11.140625" style="256" customWidth="1"/>
    <col min="15112" max="15112" width="23.85546875" style="256" customWidth="1"/>
    <col min="15113" max="15113" width="23" style="256" customWidth="1"/>
    <col min="15114" max="15115" width="9.140625" style="256"/>
    <col min="15116" max="15116" width="14.85546875" style="256" customWidth="1"/>
    <col min="15117" max="15359" width="9.140625" style="256"/>
    <col min="15360" max="15360" width="5" style="256" customWidth="1"/>
    <col min="15361" max="15361" width="17.42578125" style="256" customWidth="1"/>
    <col min="15362" max="15362" width="12.42578125" style="256" customWidth="1"/>
    <col min="15363" max="15363" width="8.140625" style="256" customWidth="1"/>
    <col min="15364" max="15364" width="9.140625" style="256" customWidth="1"/>
    <col min="15365" max="15365" width="15.42578125" style="256" customWidth="1"/>
    <col min="15366" max="15366" width="14.42578125" style="256" customWidth="1"/>
    <col min="15367" max="15367" width="11.140625" style="256" customWidth="1"/>
    <col min="15368" max="15368" width="23.85546875" style="256" customWidth="1"/>
    <col min="15369" max="15369" width="23" style="256" customWidth="1"/>
    <col min="15370" max="15371" width="9.140625" style="256"/>
    <col min="15372" max="15372" width="14.85546875" style="256" customWidth="1"/>
    <col min="15373" max="15615" width="9.140625" style="256"/>
    <col min="15616" max="15616" width="5" style="256" customWidth="1"/>
    <col min="15617" max="15617" width="17.42578125" style="256" customWidth="1"/>
    <col min="15618" max="15618" width="12.42578125" style="256" customWidth="1"/>
    <col min="15619" max="15619" width="8.140625" style="256" customWidth="1"/>
    <col min="15620" max="15620" width="9.140625" style="256" customWidth="1"/>
    <col min="15621" max="15621" width="15.42578125" style="256" customWidth="1"/>
    <col min="15622" max="15622" width="14.42578125" style="256" customWidth="1"/>
    <col min="15623" max="15623" width="11.140625" style="256" customWidth="1"/>
    <col min="15624" max="15624" width="23.85546875" style="256" customWidth="1"/>
    <col min="15625" max="15625" width="23" style="256" customWidth="1"/>
    <col min="15626" max="15627" width="9.140625" style="256"/>
    <col min="15628" max="15628" width="14.85546875" style="256" customWidth="1"/>
    <col min="15629" max="15871" width="9.140625" style="256"/>
    <col min="15872" max="15872" width="5" style="256" customWidth="1"/>
    <col min="15873" max="15873" width="17.42578125" style="256" customWidth="1"/>
    <col min="15874" max="15874" width="12.42578125" style="256" customWidth="1"/>
    <col min="15875" max="15875" width="8.140625" style="256" customWidth="1"/>
    <col min="15876" max="15876" width="9.140625" style="256" customWidth="1"/>
    <col min="15877" max="15877" width="15.42578125" style="256" customWidth="1"/>
    <col min="15878" max="15878" width="14.42578125" style="256" customWidth="1"/>
    <col min="15879" max="15879" width="11.140625" style="256" customWidth="1"/>
    <col min="15880" max="15880" width="23.85546875" style="256" customWidth="1"/>
    <col min="15881" max="15881" width="23" style="256" customWidth="1"/>
    <col min="15882" max="15883" width="9.140625" style="256"/>
    <col min="15884" max="15884" width="14.85546875" style="256" customWidth="1"/>
    <col min="15885" max="16127" width="9.140625" style="256"/>
    <col min="16128" max="16128" width="5" style="256" customWidth="1"/>
    <col min="16129" max="16129" width="17.42578125" style="256" customWidth="1"/>
    <col min="16130" max="16130" width="12.42578125" style="256" customWidth="1"/>
    <col min="16131" max="16131" width="8.140625" style="256" customWidth="1"/>
    <col min="16132" max="16132" width="9.140625" style="256" customWidth="1"/>
    <col min="16133" max="16133" width="15.42578125" style="256" customWidth="1"/>
    <col min="16134" max="16134" width="14.42578125" style="256" customWidth="1"/>
    <col min="16135" max="16135" width="11.140625" style="256" customWidth="1"/>
    <col min="16136" max="16136" width="23.85546875" style="256" customWidth="1"/>
    <col min="16137" max="16137" width="23" style="256" customWidth="1"/>
    <col min="16138" max="16139" width="9.140625" style="256"/>
    <col min="16140" max="16140" width="14.85546875" style="256" customWidth="1"/>
    <col min="16141" max="16384" width="9.140625" style="256"/>
  </cols>
  <sheetData>
    <row r="1" spans="1:22" ht="61.5" customHeight="1">
      <c r="C1" s="3977" t="s">
        <v>0</v>
      </c>
      <c r="D1" s="3977"/>
      <c r="E1" s="3977"/>
      <c r="F1" s="3977"/>
      <c r="G1" s="3977"/>
      <c r="H1" s="3977"/>
      <c r="I1" s="3977"/>
      <c r="J1" s="3977"/>
      <c r="K1" s="3977"/>
      <c r="L1" s="3977"/>
      <c r="M1" s="3978" t="s">
        <v>1</v>
      </c>
      <c r="N1" s="3978"/>
      <c r="O1" s="3978"/>
    </row>
    <row r="2" spans="1:22">
      <c r="C2" s="3978" t="s">
        <v>2</v>
      </c>
      <c r="D2" s="3978"/>
      <c r="E2" s="3978"/>
      <c r="F2" s="3978"/>
      <c r="G2" s="3978"/>
      <c r="H2" s="3978"/>
      <c r="I2" s="3978"/>
      <c r="J2" s="3978"/>
      <c r="K2" s="3978"/>
      <c r="L2" s="3978"/>
    </row>
    <row r="3" spans="1:22" ht="10.5" customHeight="1">
      <c r="C3" s="464"/>
      <c r="D3" s="465"/>
      <c r="E3" s="465"/>
      <c r="F3" s="465"/>
      <c r="G3" s="465"/>
      <c r="H3" s="465"/>
      <c r="I3" s="465"/>
      <c r="J3" s="465"/>
      <c r="K3" s="465"/>
    </row>
    <row r="4" spans="1:22">
      <c r="B4" s="3978"/>
      <c r="C4" s="3978"/>
      <c r="D4" s="3978"/>
      <c r="E4" s="3978"/>
      <c r="F4" s="3978"/>
      <c r="G4" s="3978"/>
      <c r="H4" s="3978"/>
      <c r="I4" s="3978"/>
      <c r="J4" s="3978"/>
      <c r="K4" s="3978"/>
      <c r="L4" s="3978"/>
      <c r="M4" s="3978"/>
      <c r="N4" s="3978"/>
      <c r="O4" s="3978"/>
      <c r="P4" s="3978"/>
      <c r="Q4" s="465"/>
      <c r="R4" s="465"/>
      <c r="S4" s="465"/>
    </row>
    <row r="5" spans="1:22">
      <c r="B5" s="467"/>
      <c r="C5" s="464"/>
      <c r="D5" s="465"/>
      <c r="E5" s="465"/>
      <c r="F5" s="465"/>
      <c r="G5" s="465"/>
      <c r="H5" s="465"/>
      <c r="I5" s="3979" t="s">
        <v>4</v>
      </c>
      <c r="J5" s="3979"/>
      <c r="K5" s="3979"/>
      <c r="L5" s="3979"/>
      <c r="M5" s="3979"/>
      <c r="N5" s="3979"/>
      <c r="O5" s="3979"/>
      <c r="P5" s="3979"/>
      <c r="Q5" s="464"/>
      <c r="R5" s="464"/>
      <c r="S5" s="464"/>
    </row>
    <row r="6" spans="1:22">
      <c r="B6" s="3975"/>
      <c r="C6" s="3976"/>
      <c r="D6" s="3976"/>
      <c r="E6" s="3976"/>
      <c r="F6" s="3976"/>
      <c r="G6" s="3976"/>
      <c r="H6" s="3976"/>
      <c r="I6" s="3976"/>
      <c r="J6" s="3976"/>
      <c r="K6" s="3976"/>
      <c r="L6" s="3976"/>
      <c r="M6" s="3976"/>
      <c r="N6" s="3976"/>
      <c r="O6" s="3976"/>
      <c r="P6" s="3976"/>
      <c r="Q6" s="465"/>
      <c r="R6" s="465"/>
      <c r="S6" s="465"/>
    </row>
    <row r="7" spans="1:22" ht="15" customHeight="1">
      <c r="B7" s="468"/>
      <c r="C7" s="464"/>
      <c r="D7" s="465"/>
      <c r="E7" s="465"/>
      <c r="F7" s="465"/>
      <c r="G7" s="465"/>
      <c r="H7" s="465"/>
      <c r="I7" s="465"/>
      <c r="J7" s="465"/>
      <c r="K7" s="465"/>
      <c r="L7" s="469"/>
      <c r="M7" s="465"/>
      <c r="N7" s="465"/>
      <c r="O7" s="465"/>
      <c r="P7" s="470" t="s">
        <v>242</v>
      </c>
      <c r="Q7" s="470"/>
      <c r="R7" s="470"/>
      <c r="S7" s="470"/>
    </row>
    <row r="8" spans="1:22" s="471" customFormat="1" ht="15" customHeight="1">
      <c r="A8" s="3992" t="s">
        <v>7679</v>
      </c>
      <c r="B8" s="3982" t="s">
        <v>6</v>
      </c>
      <c r="C8" s="3983" t="s">
        <v>7</v>
      </c>
      <c r="D8" s="3980" t="s">
        <v>449</v>
      </c>
      <c r="E8" s="3980" t="s">
        <v>731</v>
      </c>
      <c r="F8" s="3980" t="s">
        <v>462</v>
      </c>
      <c r="G8" s="3980" t="s">
        <v>458</v>
      </c>
      <c r="H8" s="3980" t="s">
        <v>459</v>
      </c>
      <c r="I8" s="3980" t="s">
        <v>3848</v>
      </c>
      <c r="J8" s="3980" t="s">
        <v>9</v>
      </c>
      <c r="K8" s="3981"/>
      <c r="L8" s="3988" t="s">
        <v>10</v>
      </c>
      <c r="M8" s="3980" t="s">
        <v>11</v>
      </c>
      <c r="N8" s="3980" t="s">
        <v>12</v>
      </c>
      <c r="O8" s="3980" t="s">
        <v>3845</v>
      </c>
      <c r="P8" s="3980" t="s">
        <v>14</v>
      </c>
      <c r="Q8" s="3980" t="s">
        <v>460</v>
      </c>
      <c r="R8" s="3980" t="s">
        <v>461</v>
      </c>
      <c r="S8" s="3980" t="s">
        <v>463</v>
      </c>
    </row>
    <row r="9" spans="1:22" s="254" customFormat="1" ht="46.5" customHeight="1">
      <c r="A9" s="3992"/>
      <c r="B9" s="3982"/>
      <c r="C9" s="3984"/>
      <c r="D9" s="3981"/>
      <c r="E9" s="3981"/>
      <c r="F9" s="3981"/>
      <c r="G9" s="3981"/>
      <c r="H9" s="3981"/>
      <c r="I9" s="3985"/>
      <c r="J9" s="434" t="s">
        <v>15</v>
      </c>
      <c r="K9" s="434" t="s">
        <v>16</v>
      </c>
      <c r="L9" s="3989"/>
      <c r="M9" s="3981"/>
      <c r="N9" s="3981"/>
      <c r="O9" s="3985"/>
      <c r="P9" s="3985"/>
      <c r="Q9" s="3980"/>
      <c r="R9" s="3980"/>
      <c r="S9" s="3980"/>
    </row>
    <row r="10" spans="1:22" s="254" customFormat="1" ht="46.5" customHeight="1">
      <c r="A10" s="1507">
        <v>1</v>
      </c>
      <c r="B10" s="436"/>
      <c r="C10" s="437" t="s">
        <v>743</v>
      </c>
      <c r="D10" s="435"/>
      <c r="E10" s="435"/>
      <c r="F10" s="435"/>
      <c r="G10" s="435"/>
      <c r="H10" s="435"/>
      <c r="I10" s="437"/>
      <c r="J10" s="434"/>
      <c r="K10" s="434"/>
      <c r="L10" s="476">
        <f>L11+L238+L300</f>
        <v>4036937.5</v>
      </c>
      <c r="M10" s="435"/>
      <c r="N10" s="435"/>
      <c r="O10" s="437"/>
      <c r="P10" s="437"/>
      <c r="Q10" s="434"/>
      <c r="R10" s="434"/>
      <c r="S10" s="434"/>
    </row>
    <row r="11" spans="1:22" s="443" customFormat="1" ht="66" customHeight="1">
      <c r="A11" s="1507">
        <v>2</v>
      </c>
      <c r="B11" s="438" t="s">
        <v>3224</v>
      </c>
      <c r="C11" s="439" t="s">
        <v>3849</v>
      </c>
      <c r="D11" s="440"/>
      <c r="E11" s="440"/>
      <c r="F11" s="440"/>
      <c r="G11" s="440"/>
      <c r="H11" s="440"/>
      <c r="I11" s="441"/>
      <c r="J11" s="442"/>
      <c r="K11" s="442"/>
      <c r="L11" s="451">
        <f>SUM(L12:L237)</f>
        <v>2303431</v>
      </c>
      <c r="M11" s="440"/>
      <c r="N11" s="440"/>
      <c r="O11" s="441"/>
      <c r="P11" s="441"/>
      <c r="Q11" s="442"/>
      <c r="R11" s="442"/>
      <c r="S11" s="442"/>
    </row>
    <row r="12" spans="1:22">
      <c r="A12" s="1507">
        <v>3</v>
      </c>
      <c r="B12" s="454">
        <v>1</v>
      </c>
      <c r="C12" s="452" t="s">
        <v>2876</v>
      </c>
      <c r="D12" s="452"/>
      <c r="E12" s="452"/>
      <c r="F12" s="452"/>
      <c r="G12" s="452" t="s">
        <v>7689</v>
      </c>
      <c r="H12" s="452"/>
      <c r="I12" s="453" t="s">
        <v>2890</v>
      </c>
      <c r="J12" s="454">
        <v>13</v>
      </c>
      <c r="K12" s="454">
        <v>134</v>
      </c>
      <c r="L12" s="455">
        <v>182</v>
      </c>
      <c r="M12" s="454"/>
      <c r="N12" s="255" t="s">
        <v>2544</v>
      </c>
      <c r="O12" s="454" t="s">
        <v>3192</v>
      </c>
      <c r="P12" s="255"/>
      <c r="Q12" s="255"/>
      <c r="R12" s="255"/>
      <c r="S12" s="255"/>
      <c r="V12" s="256">
        <v>1</v>
      </c>
    </row>
    <row r="13" spans="1:22">
      <c r="A13" s="1507">
        <v>4</v>
      </c>
      <c r="B13" s="454">
        <f>B12+1</f>
        <v>2</v>
      </c>
      <c r="C13" s="452" t="s">
        <v>2877</v>
      </c>
      <c r="D13" s="452" t="s">
        <v>7681</v>
      </c>
      <c r="E13" s="452"/>
      <c r="F13" s="452"/>
      <c r="G13" s="1669" t="s">
        <v>7689</v>
      </c>
      <c r="H13" s="452"/>
      <c r="I13" s="453" t="s">
        <v>2890</v>
      </c>
      <c r="J13" s="454">
        <v>3</v>
      </c>
      <c r="K13" s="454">
        <v>304</v>
      </c>
      <c r="L13" s="455">
        <v>713</v>
      </c>
      <c r="M13" s="454"/>
      <c r="N13" s="255" t="s">
        <v>2544</v>
      </c>
      <c r="O13" s="454" t="s">
        <v>3192</v>
      </c>
      <c r="P13" s="255"/>
      <c r="Q13" s="255"/>
      <c r="R13" s="255"/>
      <c r="S13" s="255"/>
      <c r="V13" s="256">
        <v>1</v>
      </c>
    </row>
    <row r="14" spans="1:22">
      <c r="A14" s="1507">
        <v>5</v>
      </c>
      <c r="B14" s="454">
        <f t="shared" ref="B14:B39" si="0">B13+1</f>
        <v>3</v>
      </c>
      <c r="C14" s="452" t="s">
        <v>2878</v>
      </c>
      <c r="D14" s="452"/>
      <c r="E14" s="452"/>
      <c r="F14" s="452"/>
      <c r="G14" s="1669" t="s">
        <v>7689</v>
      </c>
      <c r="H14" s="452"/>
      <c r="I14" s="453" t="s">
        <v>2890</v>
      </c>
      <c r="J14" s="454">
        <v>19</v>
      </c>
      <c r="K14" s="454">
        <v>577</v>
      </c>
      <c r="L14" s="455">
        <v>836</v>
      </c>
      <c r="M14" s="454"/>
      <c r="N14" s="255" t="s">
        <v>2544</v>
      </c>
      <c r="O14" s="454" t="s">
        <v>3192</v>
      </c>
      <c r="P14" s="255"/>
      <c r="Q14" s="255"/>
      <c r="R14" s="255"/>
      <c r="S14" s="255"/>
      <c r="V14" s="256">
        <v>1</v>
      </c>
    </row>
    <row r="15" spans="1:22">
      <c r="A15" s="1507">
        <v>6</v>
      </c>
      <c r="B15" s="454">
        <f t="shared" si="0"/>
        <v>4</v>
      </c>
      <c r="C15" s="452" t="s">
        <v>2826</v>
      </c>
      <c r="D15" s="452"/>
      <c r="E15" s="452"/>
      <c r="F15" s="452"/>
      <c r="G15" s="1669" t="s">
        <v>7689</v>
      </c>
      <c r="H15" s="452"/>
      <c r="I15" s="453" t="s">
        <v>2890</v>
      </c>
      <c r="J15" s="454">
        <v>13</v>
      </c>
      <c r="K15" s="454">
        <v>41</v>
      </c>
      <c r="L15" s="455">
        <v>5579.1</v>
      </c>
      <c r="M15" s="454"/>
      <c r="N15" s="255" t="s">
        <v>2544</v>
      </c>
      <c r="O15" s="454" t="s">
        <v>3192</v>
      </c>
      <c r="P15" s="255"/>
      <c r="Q15" s="255"/>
      <c r="R15" s="255"/>
      <c r="S15" s="255"/>
      <c r="V15" s="256">
        <v>1</v>
      </c>
    </row>
    <row r="16" spans="1:22">
      <c r="A16" s="1507">
        <v>7</v>
      </c>
      <c r="B16" s="454">
        <f t="shared" si="0"/>
        <v>5</v>
      </c>
      <c r="C16" s="452" t="s">
        <v>2824</v>
      </c>
      <c r="D16" s="452"/>
      <c r="E16" s="452"/>
      <c r="F16" s="452"/>
      <c r="G16" s="1669" t="s">
        <v>7689</v>
      </c>
      <c r="H16" s="452"/>
      <c r="I16" s="453" t="s">
        <v>2890</v>
      </c>
      <c r="J16" s="454">
        <v>13</v>
      </c>
      <c r="K16" s="454">
        <v>229</v>
      </c>
      <c r="L16" s="455">
        <v>4405</v>
      </c>
      <c r="M16" s="454"/>
      <c r="N16" s="255" t="s">
        <v>2544</v>
      </c>
      <c r="O16" s="454" t="s">
        <v>3192</v>
      </c>
      <c r="P16" s="255"/>
      <c r="Q16" s="255"/>
      <c r="R16" s="255"/>
      <c r="S16" s="255"/>
      <c r="V16" s="256">
        <v>1</v>
      </c>
    </row>
    <row r="17" spans="1:22">
      <c r="A17" s="1507">
        <v>8</v>
      </c>
      <c r="B17" s="454">
        <f t="shared" si="0"/>
        <v>6</v>
      </c>
      <c r="C17" s="452" t="s">
        <v>2879</v>
      </c>
      <c r="D17" s="452"/>
      <c r="E17" s="452"/>
      <c r="F17" s="452"/>
      <c r="G17" s="1669" t="s">
        <v>7689</v>
      </c>
      <c r="H17" s="452"/>
      <c r="I17" s="453" t="s">
        <v>2890</v>
      </c>
      <c r="J17" s="454">
        <v>13</v>
      </c>
      <c r="K17" s="454"/>
      <c r="L17" s="455">
        <v>1500</v>
      </c>
      <c r="M17" s="454"/>
      <c r="N17" s="255" t="s">
        <v>2544</v>
      </c>
      <c r="O17" s="454" t="s">
        <v>3192</v>
      </c>
      <c r="P17" s="255"/>
      <c r="Q17" s="255"/>
      <c r="R17" s="255"/>
      <c r="S17" s="255"/>
      <c r="V17" s="256">
        <v>1</v>
      </c>
    </row>
    <row r="18" spans="1:22" ht="31.5">
      <c r="A18" s="1507">
        <v>9</v>
      </c>
      <c r="B18" s="454">
        <f t="shared" si="0"/>
        <v>7</v>
      </c>
      <c r="C18" s="452" t="s">
        <v>2880</v>
      </c>
      <c r="D18" s="452"/>
      <c r="E18" s="452"/>
      <c r="F18" s="452"/>
      <c r="G18" s="1669" t="s">
        <v>7689</v>
      </c>
      <c r="H18" s="452"/>
      <c r="I18" s="453" t="s">
        <v>2890</v>
      </c>
      <c r="J18" s="454">
        <v>13</v>
      </c>
      <c r="K18" s="454">
        <v>432</v>
      </c>
      <c r="L18" s="455">
        <v>4777.1000000000004</v>
      </c>
      <c r="M18" s="454"/>
      <c r="N18" s="255" t="s">
        <v>2544</v>
      </c>
      <c r="O18" s="454" t="s">
        <v>3192</v>
      </c>
      <c r="P18" s="255"/>
      <c r="Q18" s="255"/>
      <c r="R18" s="255"/>
      <c r="S18" s="255"/>
      <c r="V18" s="256">
        <v>1</v>
      </c>
    </row>
    <row r="19" spans="1:22">
      <c r="A19" s="1507">
        <v>10</v>
      </c>
      <c r="B19" s="454">
        <f t="shared" si="0"/>
        <v>8</v>
      </c>
      <c r="C19" s="452" t="s">
        <v>2822</v>
      </c>
      <c r="D19" s="452"/>
      <c r="E19" s="452"/>
      <c r="F19" s="452"/>
      <c r="G19" s="1669" t="s">
        <v>7689</v>
      </c>
      <c r="H19" s="452"/>
      <c r="I19" s="453" t="s">
        <v>2890</v>
      </c>
      <c r="J19" s="454">
        <v>13</v>
      </c>
      <c r="K19" s="454"/>
      <c r="L19" s="455">
        <v>10000</v>
      </c>
      <c r="M19" s="454"/>
      <c r="N19" s="255" t="s">
        <v>2544</v>
      </c>
      <c r="O19" s="454" t="s">
        <v>3192</v>
      </c>
      <c r="P19" s="255"/>
      <c r="Q19" s="255"/>
      <c r="R19" s="255"/>
      <c r="S19" s="255"/>
      <c r="V19" s="256">
        <v>1</v>
      </c>
    </row>
    <row r="20" spans="1:22">
      <c r="A20" s="1507">
        <v>11</v>
      </c>
      <c r="B20" s="454">
        <f t="shared" si="0"/>
        <v>9</v>
      </c>
      <c r="C20" s="452" t="s">
        <v>2881</v>
      </c>
      <c r="D20" s="452"/>
      <c r="E20" s="452"/>
      <c r="F20" s="452"/>
      <c r="G20" s="1669" t="s">
        <v>7689</v>
      </c>
      <c r="H20" s="452"/>
      <c r="I20" s="453" t="s">
        <v>2890</v>
      </c>
      <c r="J20" s="454">
        <v>26</v>
      </c>
      <c r="K20" s="454">
        <v>134</v>
      </c>
      <c r="L20" s="455">
        <v>984</v>
      </c>
      <c r="M20" s="454"/>
      <c r="N20" s="255" t="s">
        <v>2544</v>
      </c>
      <c r="O20" s="454" t="s">
        <v>3192</v>
      </c>
      <c r="P20" s="255"/>
      <c r="Q20" s="255"/>
      <c r="R20" s="255"/>
      <c r="S20" s="255"/>
      <c r="V20" s="256">
        <v>1</v>
      </c>
    </row>
    <row r="21" spans="1:22" ht="94.5">
      <c r="A21" s="1507">
        <v>12</v>
      </c>
      <c r="B21" s="454">
        <f t="shared" si="0"/>
        <v>10</v>
      </c>
      <c r="C21" s="452" t="s">
        <v>2883</v>
      </c>
      <c r="D21" s="452"/>
      <c r="E21" s="452"/>
      <c r="F21" s="452"/>
      <c r="G21" s="1669" t="s">
        <v>7689</v>
      </c>
      <c r="H21" s="452"/>
      <c r="I21" s="453" t="s">
        <v>2890</v>
      </c>
      <c r="J21" s="454" t="s">
        <v>2884</v>
      </c>
      <c r="K21" s="454" t="s">
        <v>2885</v>
      </c>
      <c r="L21" s="455">
        <v>14000</v>
      </c>
      <c r="M21" s="454"/>
      <c r="N21" s="255" t="s">
        <v>2544</v>
      </c>
      <c r="O21" s="454" t="s">
        <v>3192</v>
      </c>
      <c r="P21" s="255"/>
      <c r="Q21" s="255"/>
      <c r="R21" s="255"/>
      <c r="S21" s="255"/>
      <c r="V21" s="256">
        <v>1</v>
      </c>
    </row>
    <row r="22" spans="1:22" ht="94.5">
      <c r="A22" s="1507">
        <v>13</v>
      </c>
      <c r="B22" s="454">
        <f t="shared" si="0"/>
        <v>11</v>
      </c>
      <c r="C22" s="452" t="s">
        <v>2886</v>
      </c>
      <c r="D22" s="452"/>
      <c r="E22" s="452"/>
      <c r="F22" s="452"/>
      <c r="G22" s="1669" t="s">
        <v>7689</v>
      </c>
      <c r="H22" s="452"/>
      <c r="I22" s="453" t="s">
        <v>2890</v>
      </c>
      <c r="J22" s="454">
        <v>19</v>
      </c>
      <c r="K22" s="454" t="s">
        <v>2887</v>
      </c>
      <c r="L22" s="455">
        <v>10440</v>
      </c>
      <c r="M22" s="454"/>
      <c r="N22" s="255" t="s">
        <v>2544</v>
      </c>
      <c r="O22" s="454" t="s">
        <v>3192</v>
      </c>
      <c r="P22" s="255"/>
      <c r="Q22" s="255"/>
      <c r="R22" s="255"/>
      <c r="S22" s="255"/>
      <c r="V22" s="256">
        <v>1</v>
      </c>
    </row>
    <row r="23" spans="1:22">
      <c r="A23" s="1507">
        <v>14</v>
      </c>
      <c r="B23" s="454">
        <f t="shared" si="0"/>
        <v>12</v>
      </c>
      <c r="C23" s="452" t="s">
        <v>750</v>
      </c>
      <c r="D23" s="452"/>
      <c r="E23" s="452"/>
      <c r="F23" s="452"/>
      <c r="G23" s="1669" t="s">
        <v>7689</v>
      </c>
      <c r="H23" s="452"/>
      <c r="I23" s="453" t="s">
        <v>2952</v>
      </c>
      <c r="J23" s="454">
        <v>27</v>
      </c>
      <c r="K23" s="454">
        <v>500</v>
      </c>
      <c r="L23" s="455">
        <v>8800</v>
      </c>
      <c r="M23" s="454"/>
      <c r="N23" s="255" t="s">
        <v>2544</v>
      </c>
      <c r="O23" s="454" t="s">
        <v>3192</v>
      </c>
      <c r="P23" s="255"/>
      <c r="Q23" s="255"/>
      <c r="R23" s="255"/>
      <c r="S23" s="255"/>
      <c r="V23" s="256">
        <v>1</v>
      </c>
    </row>
    <row r="24" spans="1:22">
      <c r="A24" s="1507">
        <v>15</v>
      </c>
      <c r="B24" s="454">
        <f t="shared" si="0"/>
        <v>13</v>
      </c>
      <c r="C24" s="452" t="s">
        <v>2891</v>
      </c>
      <c r="D24" s="452"/>
      <c r="E24" s="452"/>
      <c r="F24" s="452"/>
      <c r="G24" s="1669" t="s">
        <v>7689</v>
      </c>
      <c r="H24" s="452"/>
      <c r="I24" s="453" t="s">
        <v>2952</v>
      </c>
      <c r="J24" s="454">
        <v>27</v>
      </c>
      <c r="K24" s="454">
        <v>735</v>
      </c>
      <c r="L24" s="455">
        <v>993</v>
      </c>
      <c r="M24" s="454"/>
      <c r="N24" s="255" t="s">
        <v>2544</v>
      </c>
      <c r="O24" s="454" t="s">
        <v>3192</v>
      </c>
      <c r="P24" s="255"/>
      <c r="Q24" s="255"/>
      <c r="R24" s="255"/>
      <c r="S24" s="255"/>
      <c r="V24" s="256">
        <v>1</v>
      </c>
    </row>
    <row r="25" spans="1:22">
      <c r="A25" s="1507">
        <v>16</v>
      </c>
      <c r="B25" s="454">
        <f t="shared" si="0"/>
        <v>14</v>
      </c>
      <c r="C25" s="452" t="s">
        <v>825</v>
      </c>
      <c r="D25" s="452"/>
      <c r="E25" s="452"/>
      <c r="F25" s="452"/>
      <c r="G25" s="1669" t="s">
        <v>7689</v>
      </c>
      <c r="H25" s="452"/>
      <c r="I25" s="453" t="s">
        <v>2952</v>
      </c>
      <c r="J25" s="454">
        <v>27</v>
      </c>
      <c r="K25" s="454">
        <v>740</v>
      </c>
      <c r="L25" s="455">
        <v>10158</v>
      </c>
      <c r="M25" s="454"/>
      <c r="N25" s="255" t="s">
        <v>2544</v>
      </c>
      <c r="O25" s="454" t="s">
        <v>3192</v>
      </c>
      <c r="P25" s="255"/>
      <c r="Q25" s="255"/>
      <c r="R25" s="255"/>
      <c r="S25" s="255"/>
      <c r="V25" s="256">
        <v>1</v>
      </c>
    </row>
    <row r="26" spans="1:22">
      <c r="A26" s="1507">
        <v>17</v>
      </c>
      <c r="B26" s="454">
        <f t="shared" si="0"/>
        <v>15</v>
      </c>
      <c r="C26" s="452" t="s">
        <v>2892</v>
      </c>
      <c r="D26" s="452"/>
      <c r="E26" s="452"/>
      <c r="F26" s="452"/>
      <c r="G26" s="1669" t="s">
        <v>7689</v>
      </c>
      <c r="H26" s="452"/>
      <c r="I26" s="453" t="s">
        <v>2952</v>
      </c>
      <c r="J26" s="454">
        <v>44</v>
      </c>
      <c r="K26" s="454" t="s">
        <v>2893</v>
      </c>
      <c r="L26" s="455">
        <v>313</v>
      </c>
      <c r="M26" s="454"/>
      <c r="N26" s="255" t="s">
        <v>2544</v>
      </c>
      <c r="O26" s="454" t="s">
        <v>3192</v>
      </c>
      <c r="P26" s="255"/>
      <c r="Q26" s="255"/>
      <c r="R26" s="255"/>
      <c r="S26" s="255"/>
      <c r="V26" s="256">
        <v>1</v>
      </c>
    </row>
    <row r="27" spans="1:22">
      <c r="A27" s="1507">
        <v>18</v>
      </c>
      <c r="B27" s="454">
        <f t="shared" si="0"/>
        <v>16</v>
      </c>
      <c r="C27" s="452" t="s">
        <v>2894</v>
      </c>
      <c r="D27" s="452"/>
      <c r="E27" s="452"/>
      <c r="F27" s="452"/>
      <c r="G27" s="1669" t="s">
        <v>7689</v>
      </c>
      <c r="H27" s="452"/>
      <c r="I27" s="453" t="s">
        <v>2952</v>
      </c>
      <c r="J27" s="454">
        <v>35</v>
      </c>
      <c r="K27" s="454" t="s">
        <v>2895</v>
      </c>
      <c r="L27" s="455">
        <v>205</v>
      </c>
      <c r="M27" s="454"/>
      <c r="N27" s="255" t="s">
        <v>2544</v>
      </c>
      <c r="O27" s="454" t="s">
        <v>3192</v>
      </c>
      <c r="P27" s="255"/>
      <c r="Q27" s="255"/>
      <c r="R27" s="255"/>
      <c r="S27" s="255"/>
      <c r="V27" s="256">
        <v>1</v>
      </c>
    </row>
    <row r="28" spans="1:22">
      <c r="A28" s="1507">
        <v>19</v>
      </c>
      <c r="B28" s="454">
        <f t="shared" si="0"/>
        <v>17</v>
      </c>
      <c r="C28" s="452" t="s">
        <v>2896</v>
      </c>
      <c r="D28" s="452"/>
      <c r="E28" s="452"/>
      <c r="F28" s="452"/>
      <c r="G28" s="1669" t="s">
        <v>7689</v>
      </c>
      <c r="H28" s="452"/>
      <c r="I28" s="453" t="s">
        <v>2952</v>
      </c>
      <c r="J28" s="454">
        <v>33</v>
      </c>
      <c r="K28" s="454" t="s">
        <v>2897</v>
      </c>
      <c r="L28" s="455">
        <v>378</v>
      </c>
      <c r="M28" s="454"/>
      <c r="N28" s="255" t="s">
        <v>2544</v>
      </c>
      <c r="O28" s="454" t="s">
        <v>3192</v>
      </c>
      <c r="P28" s="255"/>
      <c r="Q28" s="255"/>
      <c r="R28" s="255"/>
      <c r="S28" s="255"/>
      <c r="V28" s="256">
        <v>1</v>
      </c>
    </row>
    <row r="29" spans="1:22">
      <c r="A29" s="1507">
        <v>20</v>
      </c>
      <c r="B29" s="454">
        <f t="shared" si="0"/>
        <v>18</v>
      </c>
      <c r="C29" s="452" t="s">
        <v>2898</v>
      </c>
      <c r="D29" s="452"/>
      <c r="E29" s="452"/>
      <c r="F29" s="452"/>
      <c r="G29" s="1669" t="s">
        <v>7689</v>
      </c>
      <c r="H29" s="452"/>
      <c r="I29" s="453" t="s">
        <v>2952</v>
      </c>
      <c r="J29" s="454">
        <v>34</v>
      </c>
      <c r="K29" s="454">
        <v>486</v>
      </c>
      <c r="L29" s="455">
        <v>1983</v>
      </c>
      <c r="M29" s="454"/>
      <c r="N29" s="255" t="s">
        <v>2544</v>
      </c>
      <c r="O29" s="454" t="s">
        <v>3192</v>
      </c>
      <c r="P29" s="255"/>
      <c r="Q29" s="255"/>
      <c r="R29" s="255"/>
      <c r="S29" s="255"/>
      <c r="V29" s="256">
        <v>1</v>
      </c>
    </row>
    <row r="30" spans="1:22">
      <c r="A30" s="1507">
        <v>21</v>
      </c>
      <c r="B30" s="454">
        <f t="shared" si="0"/>
        <v>19</v>
      </c>
      <c r="C30" s="452" t="s">
        <v>2899</v>
      </c>
      <c r="D30" s="452"/>
      <c r="E30" s="452"/>
      <c r="F30" s="452"/>
      <c r="G30" s="1669" t="s">
        <v>7689</v>
      </c>
      <c r="H30" s="452"/>
      <c r="I30" s="453" t="s">
        <v>2952</v>
      </c>
      <c r="J30" s="454">
        <v>28</v>
      </c>
      <c r="K30" s="454" t="s">
        <v>2900</v>
      </c>
      <c r="L30" s="455">
        <v>1348</v>
      </c>
      <c r="M30" s="454"/>
      <c r="N30" s="255" t="s">
        <v>2544</v>
      </c>
      <c r="O30" s="454" t="s">
        <v>3192</v>
      </c>
      <c r="P30" s="255"/>
      <c r="Q30" s="255"/>
      <c r="R30" s="255"/>
      <c r="S30" s="255"/>
      <c r="V30" s="256">
        <v>1</v>
      </c>
    </row>
    <row r="31" spans="1:22">
      <c r="A31" s="1507">
        <v>22</v>
      </c>
      <c r="B31" s="454">
        <f t="shared" si="0"/>
        <v>20</v>
      </c>
      <c r="C31" s="452" t="s">
        <v>2901</v>
      </c>
      <c r="D31" s="452"/>
      <c r="E31" s="452"/>
      <c r="F31" s="452"/>
      <c r="G31" s="1669" t="s">
        <v>7689</v>
      </c>
      <c r="H31" s="452"/>
      <c r="I31" s="453" t="s">
        <v>2952</v>
      </c>
      <c r="J31" s="454">
        <v>24</v>
      </c>
      <c r="K31" s="454">
        <v>993</v>
      </c>
      <c r="L31" s="455">
        <v>1755</v>
      </c>
      <c r="M31" s="454"/>
      <c r="N31" s="255" t="s">
        <v>2544</v>
      </c>
      <c r="O31" s="454" t="s">
        <v>3192</v>
      </c>
      <c r="P31" s="255"/>
      <c r="Q31" s="255"/>
      <c r="R31" s="255"/>
      <c r="S31" s="255"/>
      <c r="V31" s="256">
        <v>1</v>
      </c>
    </row>
    <row r="32" spans="1:22">
      <c r="A32" s="1507">
        <v>23</v>
      </c>
      <c r="B32" s="454">
        <f t="shared" si="0"/>
        <v>21</v>
      </c>
      <c r="C32" s="452" t="s">
        <v>2902</v>
      </c>
      <c r="D32" s="452"/>
      <c r="E32" s="452"/>
      <c r="F32" s="452"/>
      <c r="G32" s="1669" t="s">
        <v>7689</v>
      </c>
      <c r="H32" s="452"/>
      <c r="I32" s="453" t="s">
        <v>2952</v>
      </c>
      <c r="J32" s="454">
        <v>23</v>
      </c>
      <c r="K32" s="454" t="s">
        <v>2903</v>
      </c>
      <c r="L32" s="455">
        <v>376</v>
      </c>
      <c r="M32" s="454"/>
      <c r="N32" s="255" t="s">
        <v>2544</v>
      </c>
      <c r="O32" s="454" t="s">
        <v>3192</v>
      </c>
      <c r="P32" s="255"/>
      <c r="Q32" s="255"/>
      <c r="R32" s="255"/>
      <c r="S32" s="255"/>
      <c r="V32" s="256">
        <v>1</v>
      </c>
    </row>
    <row r="33" spans="1:22">
      <c r="A33" s="1507">
        <v>24</v>
      </c>
      <c r="B33" s="454">
        <f t="shared" si="0"/>
        <v>22</v>
      </c>
      <c r="C33" s="452" t="s">
        <v>2904</v>
      </c>
      <c r="D33" s="452"/>
      <c r="E33" s="452"/>
      <c r="F33" s="452"/>
      <c r="G33" s="1669" t="s">
        <v>7689</v>
      </c>
      <c r="H33" s="452"/>
      <c r="I33" s="453" t="s">
        <v>2952</v>
      </c>
      <c r="J33" s="454">
        <v>23</v>
      </c>
      <c r="K33" s="454" t="s">
        <v>2905</v>
      </c>
      <c r="L33" s="455">
        <v>2500</v>
      </c>
      <c r="M33" s="454"/>
      <c r="N33" s="255" t="s">
        <v>2544</v>
      </c>
      <c r="O33" s="454" t="s">
        <v>3192</v>
      </c>
      <c r="P33" s="255"/>
      <c r="Q33" s="255"/>
      <c r="R33" s="255"/>
      <c r="S33" s="255"/>
      <c r="V33" s="256">
        <v>1</v>
      </c>
    </row>
    <row r="34" spans="1:22">
      <c r="A34" s="1507">
        <v>25</v>
      </c>
      <c r="B34" s="454">
        <f t="shared" si="0"/>
        <v>23</v>
      </c>
      <c r="C34" s="452" t="s">
        <v>2906</v>
      </c>
      <c r="D34" s="452"/>
      <c r="E34" s="452"/>
      <c r="F34" s="452"/>
      <c r="G34" s="1669" t="s">
        <v>7689</v>
      </c>
      <c r="H34" s="452"/>
      <c r="I34" s="453" t="s">
        <v>2952</v>
      </c>
      <c r="J34" s="454">
        <v>22</v>
      </c>
      <c r="K34" s="454" t="s">
        <v>2907</v>
      </c>
      <c r="L34" s="455">
        <v>291</v>
      </c>
      <c r="M34" s="454"/>
      <c r="N34" s="255" t="s">
        <v>2544</v>
      </c>
      <c r="O34" s="454" t="s">
        <v>3192</v>
      </c>
      <c r="P34" s="255"/>
      <c r="Q34" s="255"/>
      <c r="R34" s="255"/>
      <c r="S34" s="255"/>
      <c r="V34" s="256">
        <v>1</v>
      </c>
    </row>
    <row r="35" spans="1:22">
      <c r="A35" s="1507">
        <v>26</v>
      </c>
      <c r="B35" s="454">
        <f t="shared" si="0"/>
        <v>24</v>
      </c>
      <c r="C35" s="452" t="s">
        <v>2908</v>
      </c>
      <c r="D35" s="452"/>
      <c r="E35" s="452"/>
      <c r="F35" s="452"/>
      <c r="G35" s="1669" t="s">
        <v>7689</v>
      </c>
      <c r="H35" s="452"/>
      <c r="I35" s="453" t="s">
        <v>2952</v>
      </c>
      <c r="J35" s="454">
        <v>18</v>
      </c>
      <c r="K35" s="454" t="s">
        <v>2909</v>
      </c>
      <c r="L35" s="455">
        <v>2500</v>
      </c>
      <c r="M35" s="454"/>
      <c r="N35" s="255" t="s">
        <v>2544</v>
      </c>
      <c r="O35" s="454" t="s">
        <v>3192</v>
      </c>
      <c r="P35" s="255"/>
      <c r="Q35" s="255"/>
      <c r="R35" s="255"/>
      <c r="S35" s="255"/>
      <c r="V35" s="256">
        <v>1</v>
      </c>
    </row>
    <row r="36" spans="1:22">
      <c r="A36" s="1507">
        <v>27</v>
      </c>
      <c r="B36" s="454">
        <f t="shared" si="0"/>
        <v>25</v>
      </c>
      <c r="C36" s="452" t="s">
        <v>2910</v>
      </c>
      <c r="D36" s="452"/>
      <c r="E36" s="452"/>
      <c r="F36" s="452"/>
      <c r="G36" s="1669" t="s">
        <v>7689</v>
      </c>
      <c r="H36" s="452"/>
      <c r="I36" s="453" t="s">
        <v>2952</v>
      </c>
      <c r="J36" s="454">
        <v>12</v>
      </c>
      <c r="K36" s="454" t="s">
        <v>2911</v>
      </c>
      <c r="L36" s="455">
        <v>1447</v>
      </c>
      <c r="M36" s="454"/>
      <c r="N36" s="255" t="s">
        <v>2544</v>
      </c>
      <c r="O36" s="454" t="s">
        <v>3192</v>
      </c>
      <c r="P36" s="255"/>
      <c r="Q36" s="255"/>
      <c r="R36" s="255"/>
      <c r="S36" s="255"/>
      <c r="V36" s="256">
        <v>1</v>
      </c>
    </row>
    <row r="37" spans="1:22">
      <c r="A37" s="1507">
        <v>28</v>
      </c>
      <c r="B37" s="454">
        <f t="shared" si="0"/>
        <v>26</v>
      </c>
      <c r="C37" s="452" t="s">
        <v>2912</v>
      </c>
      <c r="D37" s="452"/>
      <c r="E37" s="452"/>
      <c r="F37" s="452"/>
      <c r="G37" s="1669" t="s">
        <v>7689</v>
      </c>
      <c r="H37" s="452"/>
      <c r="I37" s="453" t="s">
        <v>2952</v>
      </c>
      <c r="J37" s="454">
        <v>12</v>
      </c>
      <c r="K37" s="454">
        <v>962</v>
      </c>
      <c r="L37" s="455">
        <v>617</v>
      </c>
      <c r="M37" s="454"/>
      <c r="N37" s="255" t="s">
        <v>2544</v>
      </c>
      <c r="O37" s="454" t="s">
        <v>3192</v>
      </c>
      <c r="P37" s="255"/>
      <c r="Q37" s="255"/>
      <c r="R37" s="255"/>
      <c r="S37" s="255"/>
      <c r="V37" s="256">
        <v>1</v>
      </c>
    </row>
    <row r="38" spans="1:22">
      <c r="A38" s="1507">
        <v>29</v>
      </c>
      <c r="B38" s="454">
        <f t="shared" si="0"/>
        <v>27</v>
      </c>
      <c r="C38" s="452" t="s">
        <v>2913</v>
      </c>
      <c r="D38" s="452"/>
      <c r="E38" s="452"/>
      <c r="F38" s="452"/>
      <c r="G38" s="1669" t="s">
        <v>7689</v>
      </c>
      <c r="H38" s="452"/>
      <c r="I38" s="453" t="s">
        <v>2952</v>
      </c>
      <c r="J38" s="454">
        <v>6</v>
      </c>
      <c r="K38" s="454">
        <v>274</v>
      </c>
      <c r="L38" s="455">
        <v>898</v>
      </c>
      <c r="M38" s="454"/>
      <c r="N38" s="255" t="s">
        <v>2544</v>
      </c>
      <c r="O38" s="454" t="s">
        <v>3192</v>
      </c>
      <c r="P38" s="255"/>
      <c r="Q38" s="255"/>
      <c r="R38" s="255"/>
      <c r="S38" s="255"/>
      <c r="V38" s="256">
        <v>1</v>
      </c>
    </row>
    <row r="39" spans="1:22">
      <c r="A39" s="1507">
        <v>30</v>
      </c>
      <c r="B39" s="454">
        <f t="shared" si="0"/>
        <v>28</v>
      </c>
      <c r="C39" s="452" t="s">
        <v>2914</v>
      </c>
      <c r="D39" s="452"/>
      <c r="E39" s="452"/>
      <c r="F39" s="452"/>
      <c r="G39" s="1669" t="s">
        <v>7689</v>
      </c>
      <c r="H39" s="452"/>
      <c r="I39" s="453" t="s">
        <v>2952</v>
      </c>
      <c r="J39" s="454">
        <v>27</v>
      </c>
      <c r="K39" s="454">
        <v>748</v>
      </c>
      <c r="L39" s="455">
        <v>1044</v>
      </c>
      <c r="M39" s="454"/>
      <c r="N39" s="255" t="s">
        <v>2544</v>
      </c>
      <c r="O39" s="454" t="s">
        <v>3192</v>
      </c>
      <c r="P39" s="255"/>
      <c r="Q39" s="255"/>
      <c r="R39" s="255"/>
      <c r="S39" s="255"/>
      <c r="V39" s="256">
        <v>1</v>
      </c>
    </row>
    <row r="40" spans="1:22">
      <c r="A40" s="1507">
        <v>31</v>
      </c>
      <c r="B40" s="454">
        <f t="shared" ref="B40:B77" si="1">B39+1</f>
        <v>29</v>
      </c>
      <c r="C40" s="452" t="s">
        <v>2915</v>
      </c>
      <c r="D40" s="452"/>
      <c r="E40" s="452"/>
      <c r="F40" s="452"/>
      <c r="G40" s="1669" t="s">
        <v>7689</v>
      </c>
      <c r="H40" s="452"/>
      <c r="I40" s="453" t="s">
        <v>2952</v>
      </c>
      <c r="J40" s="454">
        <v>44</v>
      </c>
      <c r="K40" s="454">
        <v>158</v>
      </c>
      <c r="L40" s="455">
        <v>458</v>
      </c>
      <c r="M40" s="454"/>
      <c r="N40" s="255" t="s">
        <v>2544</v>
      </c>
      <c r="O40" s="454" t="s">
        <v>3192</v>
      </c>
      <c r="P40" s="255"/>
      <c r="Q40" s="255"/>
      <c r="R40" s="255"/>
      <c r="S40" s="255"/>
      <c r="V40" s="256">
        <v>1</v>
      </c>
    </row>
    <row r="41" spans="1:22">
      <c r="A41" s="1507">
        <v>32</v>
      </c>
      <c r="B41" s="454">
        <f t="shared" si="1"/>
        <v>30</v>
      </c>
      <c r="C41" s="452" t="s">
        <v>2916</v>
      </c>
      <c r="D41" s="452"/>
      <c r="E41" s="452"/>
      <c r="F41" s="452"/>
      <c r="G41" s="1669" t="s">
        <v>7689</v>
      </c>
      <c r="H41" s="452"/>
      <c r="I41" s="453" t="s">
        <v>2952</v>
      </c>
      <c r="J41" s="454">
        <v>35</v>
      </c>
      <c r="K41" s="454">
        <v>448</v>
      </c>
      <c r="L41" s="455">
        <v>159</v>
      </c>
      <c r="M41" s="454"/>
      <c r="N41" s="255" t="s">
        <v>2544</v>
      </c>
      <c r="O41" s="454" t="s">
        <v>3192</v>
      </c>
      <c r="P41" s="255"/>
      <c r="Q41" s="255"/>
      <c r="R41" s="255"/>
      <c r="S41" s="255"/>
      <c r="V41" s="256">
        <v>1</v>
      </c>
    </row>
    <row r="42" spans="1:22">
      <c r="A42" s="1507">
        <v>33</v>
      </c>
      <c r="B42" s="454">
        <f t="shared" si="1"/>
        <v>31</v>
      </c>
      <c r="C42" s="452" t="s">
        <v>2917</v>
      </c>
      <c r="D42" s="452"/>
      <c r="E42" s="452"/>
      <c r="F42" s="452"/>
      <c r="G42" s="1669" t="s">
        <v>7689</v>
      </c>
      <c r="H42" s="452"/>
      <c r="I42" s="453" t="s">
        <v>2952</v>
      </c>
      <c r="J42" s="454">
        <v>34</v>
      </c>
      <c r="K42" s="454">
        <v>478</v>
      </c>
      <c r="L42" s="455">
        <v>334</v>
      </c>
      <c r="M42" s="454"/>
      <c r="N42" s="255" t="s">
        <v>2544</v>
      </c>
      <c r="O42" s="454" t="s">
        <v>3192</v>
      </c>
      <c r="P42" s="255"/>
      <c r="Q42" s="255"/>
      <c r="R42" s="255"/>
      <c r="S42" s="255"/>
      <c r="V42" s="256">
        <v>1</v>
      </c>
    </row>
    <row r="43" spans="1:22">
      <c r="A43" s="1507">
        <v>34</v>
      </c>
      <c r="B43" s="454">
        <f t="shared" si="1"/>
        <v>32</v>
      </c>
      <c r="C43" s="452" t="s">
        <v>2918</v>
      </c>
      <c r="D43" s="452"/>
      <c r="E43" s="452"/>
      <c r="F43" s="452"/>
      <c r="G43" s="1669" t="s">
        <v>7689</v>
      </c>
      <c r="H43" s="452"/>
      <c r="I43" s="453" t="s">
        <v>2952</v>
      </c>
      <c r="J43" s="454">
        <v>33</v>
      </c>
      <c r="K43" s="454">
        <v>150</v>
      </c>
      <c r="L43" s="455">
        <v>758</v>
      </c>
      <c r="M43" s="454"/>
      <c r="N43" s="255" t="s">
        <v>2544</v>
      </c>
      <c r="O43" s="454" t="s">
        <v>3192</v>
      </c>
      <c r="P43" s="255"/>
      <c r="Q43" s="255"/>
      <c r="R43" s="255"/>
      <c r="S43" s="255"/>
      <c r="V43" s="256">
        <v>1</v>
      </c>
    </row>
    <row r="44" spans="1:22">
      <c r="A44" s="1507">
        <v>35</v>
      </c>
      <c r="B44" s="454">
        <f t="shared" si="1"/>
        <v>33</v>
      </c>
      <c r="C44" s="452" t="s">
        <v>2919</v>
      </c>
      <c r="D44" s="452"/>
      <c r="E44" s="452"/>
      <c r="F44" s="452"/>
      <c r="G44" s="1669" t="s">
        <v>7689</v>
      </c>
      <c r="H44" s="452"/>
      <c r="I44" s="453" t="s">
        <v>2952</v>
      </c>
      <c r="J44" s="454">
        <v>16</v>
      </c>
      <c r="K44" s="454">
        <v>516</v>
      </c>
      <c r="L44" s="455">
        <v>331</v>
      </c>
      <c r="M44" s="454"/>
      <c r="N44" s="255" t="s">
        <v>2544</v>
      </c>
      <c r="O44" s="454" t="s">
        <v>3192</v>
      </c>
      <c r="P44" s="255"/>
      <c r="Q44" s="255"/>
      <c r="R44" s="255"/>
      <c r="S44" s="255"/>
      <c r="V44" s="256">
        <v>1</v>
      </c>
    </row>
    <row r="45" spans="1:22">
      <c r="A45" s="1507">
        <v>36</v>
      </c>
      <c r="B45" s="454">
        <f t="shared" si="1"/>
        <v>34</v>
      </c>
      <c r="C45" s="452" t="s">
        <v>2920</v>
      </c>
      <c r="D45" s="452"/>
      <c r="E45" s="452"/>
      <c r="F45" s="452"/>
      <c r="G45" s="1669" t="s">
        <v>7689</v>
      </c>
      <c r="H45" s="452"/>
      <c r="I45" s="453" t="s">
        <v>2952</v>
      </c>
      <c r="J45" s="454">
        <v>23</v>
      </c>
      <c r="K45" s="454">
        <v>1114</v>
      </c>
      <c r="L45" s="455">
        <v>726</v>
      </c>
      <c r="M45" s="454"/>
      <c r="N45" s="255" t="s">
        <v>2544</v>
      </c>
      <c r="O45" s="454" t="s">
        <v>3192</v>
      </c>
      <c r="P45" s="255"/>
      <c r="Q45" s="255"/>
      <c r="R45" s="255"/>
      <c r="S45" s="255"/>
      <c r="V45" s="256">
        <v>1</v>
      </c>
    </row>
    <row r="46" spans="1:22">
      <c r="A46" s="1507">
        <v>37</v>
      </c>
      <c r="B46" s="454">
        <f t="shared" si="1"/>
        <v>35</v>
      </c>
      <c r="C46" s="452" t="s">
        <v>2921</v>
      </c>
      <c r="D46" s="452"/>
      <c r="E46" s="452"/>
      <c r="F46" s="452"/>
      <c r="G46" s="1669" t="s">
        <v>7689</v>
      </c>
      <c r="H46" s="452"/>
      <c r="I46" s="453" t="s">
        <v>2952</v>
      </c>
      <c r="J46" s="454">
        <v>22</v>
      </c>
      <c r="K46" s="454">
        <v>32</v>
      </c>
      <c r="L46" s="455">
        <v>584</v>
      </c>
      <c r="M46" s="454"/>
      <c r="N46" s="255" t="s">
        <v>2544</v>
      </c>
      <c r="O46" s="454" t="s">
        <v>3192</v>
      </c>
      <c r="P46" s="255"/>
      <c r="Q46" s="255"/>
      <c r="R46" s="255"/>
      <c r="S46" s="255"/>
      <c r="V46" s="256">
        <v>1</v>
      </c>
    </row>
    <row r="47" spans="1:22">
      <c r="A47" s="1507">
        <v>38</v>
      </c>
      <c r="B47" s="454">
        <f t="shared" si="1"/>
        <v>36</v>
      </c>
      <c r="C47" s="452" t="s">
        <v>2922</v>
      </c>
      <c r="D47" s="452"/>
      <c r="E47" s="452"/>
      <c r="F47" s="452"/>
      <c r="G47" s="1669" t="s">
        <v>7689</v>
      </c>
      <c r="H47" s="452"/>
      <c r="I47" s="453" t="s">
        <v>2952</v>
      </c>
      <c r="J47" s="454">
        <v>12</v>
      </c>
      <c r="K47" s="454" t="s">
        <v>2923</v>
      </c>
      <c r="L47" s="455">
        <v>295</v>
      </c>
      <c r="M47" s="454"/>
      <c r="N47" s="255" t="s">
        <v>2544</v>
      </c>
      <c r="O47" s="454" t="s">
        <v>3192</v>
      </c>
      <c r="P47" s="255"/>
      <c r="Q47" s="255"/>
      <c r="R47" s="255"/>
      <c r="S47" s="255"/>
      <c r="V47" s="256">
        <v>1</v>
      </c>
    </row>
    <row r="48" spans="1:22">
      <c r="A48" s="1507">
        <v>39</v>
      </c>
      <c r="B48" s="454">
        <f t="shared" si="1"/>
        <v>37</v>
      </c>
      <c r="C48" s="452" t="s">
        <v>2924</v>
      </c>
      <c r="D48" s="452"/>
      <c r="E48" s="452"/>
      <c r="F48" s="452"/>
      <c r="G48" s="1669" t="s">
        <v>7689</v>
      </c>
      <c r="H48" s="452"/>
      <c r="I48" s="453" t="s">
        <v>2952</v>
      </c>
      <c r="J48" s="454">
        <v>12</v>
      </c>
      <c r="K48" s="454">
        <v>963</v>
      </c>
      <c r="L48" s="455">
        <v>227</v>
      </c>
      <c r="M48" s="454"/>
      <c r="N48" s="255" t="s">
        <v>2544</v>
      </c>
      <c r="O48" s="454" t="s">
        <v>3192</v>
      </c>
      <c r="P48" s="255"/>
      <c r="Q48" s="255"/>
      <c r="R48" s="255"/>
      <c r="S48" s="255"/>
      <c r="V48" s="256">
        <v>1</v>
      </c>
    </row>
    <row r="49" spans="1:22">
      <c r="A49" s="1507">
        <v>40</v>
      </c>
      <c r="B49" s="454">
        <f t="shared" si="1"/>
        <v>38</v>
      </c>
      <c r="C49" s="452" t="s">
        <v>2925</v>
      </c>
      <c r="D49" s="452"/>
      <c r="E49" s="452"/>
      <c r="F49" s="452"/>
      <c r="G49" s="1669" t="s">
        <v>7689</v>
      </c>
      <c r="H49" s="452"/>
      <c r="I49" s="453" t="s">
        <v>2952</v>
      </c>
      <c r="J49" s="454">
        <v>7</v>
      </c>
      <c r="K49" s="454">
        <v>93</v>
      </c>
      <c r="L49" s="455">
        <v>916</v>
      </c>
      <c r="M49" s="454"/>
      <c r="N49" s="255" t="s">
        <v>2544</v>
      </c>
      <c r="O49" s="454" t="s">
        <v>3192</v>
      </c>
      <c r="P49" s="255"/>
      <c r="Q49" s="255"/>
      <c r="R49" s="255"/>
      <c r="S49" s="255"/>
      <c r="V49" s="256">
        <v>1</v>
      </c>
    </row>
    <row r="50" spans="1:22">
      <c r="A50" s="1507">
        <v>41</v>
      </c>
      <c r="B50" s="454">
        <f t="shared" si="1"/>
        <v>39</v>
      </c>
      <c r="C50" s="452" t="s">
        <v>2926</v>
      </c>
      <c r="D50" s="452"/>
      <c r="E50" s="452"/>
      <c r="F50" s="452"/>
      <c r="G50" s="1669" t="s">
        <v>7689</v>
      </c>
      <c r="H50" s="452"/>
      <c r="I50" s="453" t="s">
        <v>2952</v>
      </c>
      <c r="J50" s="454">
        <v>27</v>
      </c>
      <c r="K50" s="454">
        <v>525</v>
      </c>
      <c r="L50" s="455">
        <v>10411</v>
      </c>
      <c r="M50" s="454"/>
      <c r="N50" s="255" t="s">
        <v>2544</v>
      </c>
      <c r="O50" s="454" t="s">
        <v>3192</v>
      </c>
      <c r="P50" s="255"/>
      <c r="Q50" s="255"/>
      <c r="R50" s="255"/>
      <c r="S50" s="255"/>
      <c r="V50" s="256">
        <v>1</v>
      </c>
    </row>
    <row r="51" spans="1:22">
      <c r="A51" s="1507">
        <v>42</v>
      </c>
      <c r="B51" s="454">
        <f t="shared" si="1"/>
        <v>40</v>
      </c>
      <c r="C51" s="452" t="s">
        <v>2927</v>
      </c>
      <c r="D51" s="452"/>
      <c r="E51" s="452"/>
      <c r="F51" s="452"/>
      <c r="G51" s="1669" t="s">
        <v>7689</v>
      </c>
      <c r="H51" s="452"/>
      <c r="I51" s="453" t="s">
        <v>2952</v>
      </c>
      <c r="J51" s="454">
        <v>12</v>
      </c>
      <c r="K51" s="454" t="s">
        <v>2928</v>
      </c>
      <c r="L51" s="455">
        <v>10784</v>
      </c>
      <c r="M51" s="454"/>
      <c r="N51" s="255" t="s">
        <v>2544</v>
      </c>
      <c r="O51" s="454" t="s">
        <v>3192</v>
      </c>
      <c r="P51" s="255"/>
      <c r="Q51" s="255"/>
      <c r="R51" s="255"/>
      <c r="S51" s="255"/>
      <c r="V51" s="256">
        <v>1</v>
      </c>
    </row>
    <row r="52" spans="1:22">
      <c r="A52" s="1507">
        <v>43</v>
      </c>
      <c r="B52" s="454">
        <f t="shared" si="1"/>
        <v>41</v>
      </c>
      <c r="C52" s="452" t="s">
        <v>2626</v>
      </c>
      <c r="D52" s="452"/>
      <c r="E52" s="452"/>
      <c r="F52" s="452"/>
      <c r="G52" s="1669" t="s">
        <v>7689</v>
      </c>
      <c r="H52" s="452"/>
      <c r="I52" s="453" t="s">
        <v>2952</v>
      </c>
      <c r="J52" s="454">
        <v>23</v>
      </c>
      <c r="K52" s="454">
        <v>430</v>
      </c>
      <c r="L52" s="455">
        <v>10647</v>
      </c>
      <c r="M52" s="454"/>
      <c r="N52" s="255" t="s">
        <v>2544</v>
      </c>
      <c r="O52" s="454" t="s">
        <v>3192</v>
      </c>
      <c r="P52" s="255"/>
      <c r="Q52" s="255"/>
      <c r="R52" s="255"/>
      <c r="S52" s="255"/>
      <c r="V52" s="256">
        <v>1</v>
      </c>
    </row>
    <row r="53" spans="1:22">
      <c r="A53" s="1507">
        <v>44</v>
      </c>
      <c r="B53" s="454">
        <f t="shared" si="1"/>
        <v>42</v>
      </c>
      <c r="C53" s="452" t="s">
        <v>983</v>
      </c>
      <c r="D53" s="452"/>
      <c r="E53" s="452"/>
      <c r="F53" s="452"/>
      <c r="G53" s="1669" t="s">
        <v>7689</v>
      </c>
      <c r="H53" s="452"/>
      <c r="I53" s="453" t="s">
        <v>2952</v>
      </c>
      <c r="J53" s="454">
        <v>27</v>
      </c>
      <c r="K53" s="454">
        <v>452</v>
      </c>
      <c r="L53" s="455">
        <v>1961</v>
      </c>
      <c r="M53" s="454"/>
      <c r="N53" s="255" t="s">
        <v>2544</v>
      </c>
      <c r="O53" s="454" t="s">
        <v>3192</v>
      </c>
      <c r="P53" s="255"/>
      <c r="Q53" s="255"/>
      <c r="R53" s="255"/>
      <c r="S53" s="255"/>
      <c r="V53" s="256">
        <v>1</v>
      </c>
    </row>
    <row r="54" spans="1:22">
      <c r="A54" s="1507">
        <v>45</v>
      </c>
      <c r="B54" s="454">
        <f t="shared" si="1"/>
        <v>43</v>
      </c>
      <c r="C54" s="452" t="s">
        <v>2929</v>
      </c>
      <c r="D54" s="452"/>
      <c r="E54" s="452"/>
      <c r="F54" s="452"/>
      <c r="G54" s="1669" t="s">
        <v>7689</v>
      </c>
      <c r="H54" s="452"/>
      <c r="I54" s="453" t="s">
        <v>2952</v>
      </c>
      <c r="J54" s="454">
        <v>27</v>
      </c>
      <c r="K54" s="454">
        <v>526</v>
      </c>
      <c r="L54" s="455">
        <v>10285</v>
      </c>
      <c r="M54" s="454"/>
      <c r="N54" s="255" t="s">
        <v>2544</v>
      </c>
      <c r="O54" s="454" t="s">
        <v>3192</v>
      </c>
      <c r="P54" s="255"/>
      <c r="Q54" s="255"/>
      <c r="R54" s="255"/>
      <c r="S54" s="255"/>
      <c r="V54" s="256">
        <v>1</v>
      </c>
    </row>
    <row r="55" spans="1:22">
      <c r="A55" s="1507">
        <v>46</v>
      </c>
      <c r="B55" s="454">
        <f t="shared" si="1"/>
        <v>44</v>
      </c>
      <c r="C55" s="452" t="s">
        <v>2627</v>
      </c>
      <c r="D55" s="452"/>
      <c r="E55" s="452"/>
      <c r="F55" s="452"/>
      <c r="G55" s="1669" t="s">
        <v>7689</v>
      </c>
      <c r="H55" s="452"/>
      <c r="I55" s="453" t="s">
        <v>2952</v>
      </c>
      <c r="J55" s="454">
        <v>23</v>
      </c>
      <c r="K55" s="454">
        <v>321</v>
      </c>
      <c r="L55" s="455">
        <v>9603</v>
      </c>
      <c r="M55" s="454"/>
      <c r="N55" s="255" t="s">
        <v>2544</v>
      </c>
      <c r="O55" s="454" t="s">
        <v>3192</v>
      </c>
      <c r="P55" s="255"/>
      <c r="Q55" s="255"/>
      <c r="R55" s="255"/>
      <c r="S55" s="255"/>
      <c r="V55" s="256">
        <v>1</v>
      </c>
    </row>
    <row r="56" spans="1:22">
      <c r="A56" s="1507">
        <v>47</v>
      </c>
      <c r="B56" s="454">
        <f t="shared" si="1"/>
        <v>45</v>
      </c>
      <c r="C56" s="452" t="s">
        <v>2933</v>
      </c>
      <c r="D56" s="452"/>
      <c r="E56" s="452"/>
      <c r="F56" s="452"/>
      <c r="G56" s="1669" t="s">
        <v>7689</v>
      </c>
      <c r="H56" s="452"/>
      <c r="I56" s="453" t="s">
        <v>2952</v>
      </c>
      <c r="J56" s="454">
        <v>28</v>
      </c>
      <c r="K56" s="454" t="s">
        <v>2934</v>
      </c>
      <c r="L56" s="455">
        <v>24026</v>
      </c>
      <c r="M56" s="454"/>
      <c r="N56" s="255" t="s">
        <v>2544</v>
      </c>
      <c r="O56" s="454" t="s">
        <v>3192</v>
      </c>
      <c r="P56" s="454"/>
      <c r="Q56" s="255"/>
      <c r="R56" s="255"/>
      <c r="S56" s="255"/>
      <c r="V56" s="256">
        <v>1</v>
      </c>
    </row>
    <row r="57" spans="1:22">
      <c r="A57" s="1507">
        <v>48</v>
      </c>
      <c r="B57" s="454">
        <f t="shared" si="1"/>
        <v>46</v>
      </c>
      <c r="C57" s="452" t="s">
        <v>2939</v>
      </c>
      <c r="D57" s="452"/>
      <c r="E57" s="452"/>
      <c r="F57" s="452"/>
      <c r="G57" s="1669" t="s">
        <v>7689</v>
      </c>
      <c r="H57" s="452"/>
      <c r="I57" s="453" t="s">
        <v>2952</v>
      </c>
      <c r="J57" s="454">
        <v>8</v>
      </c>
      <c r="K57" s="454" t="s">
        <v>2940</v>
      </c>
      <c r="L57" s="455">
        <v>26925</v>
      </c>
      <c r="M57" s="454"/>
      <c r="N57" s="255" t="s">
        <v>2544</v>
      </c>
      <c r="O57" s="454" t="s">
        <v>3192</v>
      </c>
      <c r="P57" s="255"/>
      <c r="Q57" s="255"/>
      <c r="R57" s="255"/>
      <c r="S57" s="255"/>
      <c r="V57" s="256">
        <v>1</v>
      </c>
    </row>
    <row r="58" spans="1:22">
      <c r="A58" s="1507">
        <v>49</v>
      </c>
      <c r="B58" s="454">
        <f t="shared" si="1"/>
        <v>47</v>
      </c>
      <c r="C58" s="452" t="s">
        <v>2942</v>
      </c>
      <c r="D58" s="452"/>
      <c r="E58" s="452"/>
      <c r="F58" s="452"/>
      <c r="G58" s="1669" t="s">
        <v>7689</v>
      </c>
      <c r="H58" s="452"/>
      <c r="I58" s="453" t="s">
        <v>2952</v>
      </c>
      <c r="J58" s="454">
        <v>33</v>
      </c>
      <c r="K58" s="454" t="s">
        <v>2941</v>
      </c>
      <c r="L58" s="455">
        <v>112021</v>
      </c>
      <c r="M58" s="454"/>
      <c r="N58" s="255" t="s">
        <v>2544</v>
      </c>
      <c r="O58" s="454" t="s">
        <v>3192</v>
      </c>
      <c r="P58" s="255"/>
      <c r="Q58" s="255"/>
      <c r="R58" s="255"/>
      <c r="S58" s="255"/>
      <c r="V58" s="256">
        <v>1</v>
      </c>
    </row>
    <row r="59" spans="1:22">
      <c r="A59" s="1507">
        <v>50</v>
      </c>
      <c r="B59" s="454">
        <f t="shared" si="1"/>
        <v>48</v>
      </c>
      <c r="C59" s="452" t="s">
        <v>2943</v>
      </c>
      <c r="D59" s="452"/>
      <c r="E59" s="452"/>
      <c r="F59" s="452"/>
      <c r="G59" s="1669" t="s">
        <v>7689</v>
      </c>
      <c r="H59" s="452"/>
      <c r="I59" s="453" t="s">
        <v>2952</v>
      </c>
      <c r="J59" s="454">
        <v>24</v>
      </c>
      <c r="K59" s="452"/>
      <c r="L59" s="455">
        <v>78239</v>
      </c>
      <c r="M59" s="454"/>
      <c r="N59" s="255" t="s">
        <v>2544</v>
      </c>
      <c r="O59" s="454" t="s">
        <v>3192</v>
      </c>
      <c r="P59" s="255"/>
      <c r="Q59" s="255"/>
      <c r="R59" s="255"/>
      <c r="S59" s="255"/>
      <c r="V59" s="256">
        <v>1</v>
      </c>
    </row>
    <row r="60" spans="1:22">
      <c r="A60" s="1507">
        <v>51</v>
      </c>
      <c r="B60" s="454">
        <f t="shared" si="1"/>
        <v>49</v>
      </c>
      <c r="C60" s="452" t="s">
        <v>2944</v>
      </c>
      <c r="D60" s="452"/>
      <c r="E60" s="452"/>
      <c r="F60" s="452"/>
      <c r="G60" s="1669" t="s">
        <v>7689</v>
      </c>
      <c r="H60" s="452"/>
      <c r="I60" s="453" t="s">
        <v>2952</v>
      </c>
      <c r="J60" s="454">
        <v>19</v>
      </c>
      <c r="K60" s="452"/>
      <c r="L60" s="455">
        <v>82355</v>
      </c>
      <c r="M60" s="454"/>
      <c r="N60" s="255" t="s">
        <v>2544</v>
      </c>
      <c r="O60" s="454" t="s">
        <v>3192</v>
      </c>
      <c r="P60" s="255"/>
      <c r="Q60" s="255"/>
      <c r="R60" s="255"/>
      <c r="S60" s="255"/>
      <c r="V60" s="256">
        <v>1</v>
      </c>
    </row>
    <row r="61" spans="1:22">
      <c r="A61" s="1507">
        <v>52</v>
      </c>
      <c r="B61" s="454">
        <f t="shared" si="1"/>
        <v>50</v>
      </c>
      <c r="C61" s="452" t="s">
        <v>2945</v>
      </c>
      <c r="D61" s="452"/>
      <c r="E61" s="452"/>
      <c r="F61" s="452"/>
      <c r="G61" s="1669" t="s">
        <v>7689</v>
      </c>
      <c r="H61" s="452"/>
      <c r="I61" s="453" t="s">
        <v>2952</v>
      </c>
      <c r="J61" s="454">
        <v>33</v>
      </c>
      <c r="K61" s="452"/>
      <c r="L61" s="455">
        <v>119285</v>
      </c>
      <c r="M61" s="454"/>
      <c r="N61" s="255" t="s">
        <v>2544</v>
      </c>
      <c r="O61" s="454" t="s">
        <v>3192</v>
      </c>
      <c r="P61" s="255"/>
      <c r="Q61" s="255"/>
      <c r="R61" s="255"/>
      <c r="S61" s="255"/>
      <c r="V61" s="256">
        <v>1</v>
      </c>
    </row>
    <row r="62" spans="1:22">
      <c r="A62" s="1507">
        <v>53</v>
      </c>
      <c r="B62" s="454">
        <f t="shared" si="1"/>
        <v>51</v>
      </c>
      <c r="C62" s="452" t="s">
        <v>2946</v>
      </c>
      <c r="D62" s="452"/>
      <c r="E62" s="452"/>
      <c r="F62" s="452"/>
      <c r="G62" s="1669" t="s">
        <v>7689</v>
      </c>
      <c r="H62" s="452"/>
      <c r="I62" s="453" t="s">
        <v>2952</v>
      </c>
      <c r="J62" s="454">
        <v>42</v>
      </c>
      <c r="K62" s="452"/>
      <c r="L62" s="455">
        <v>89965</v>
      </c>
      <c r="M62" s="454"/>
      <c r="N62" s="255" t="s">
        <v>2544</v>
      </c>
      <c r="O62" s="454" t="s">
        <v>3192</v>
      </c>
      <c r="P62" s="255"/>
      <c r="Q62" s="255"/>
      <c r="R62" s="255"/>
      <c r="S62" s="255"/>
      <c r="V62" s="256">
        <v>1</v>
      </c>
    </row>
    <row r="63" spans="1:22">
      <c r="A63" s="1507">
        <v>54</v>
      </c>
      <c r="B63" s="454">
        <f t="shared" si="1"/>
        <v>52</v>
      </c>
      <c r="C63" s="452" t="s">
        <v>2947</v>
      </c>
      <c r="D63" s="452"/>
      <c r="E63" s="452"/>
      <c r="F63" s="452"/>
      <c r="G63" s="1669" t="s">
        <v>7689</v>
      </c>
      <c r="H63" s="452"/>
      <c r="I63" s="453" t="s">
        <v>2952</v>
      </c>
      <c r="J63" s="454">
        <v>11</v>
      </c>
      <c r="K63" s="452"/>
      <c r="L63" s="455">
        <v>18668</v>
      </c>
      <c r="M63" s="454"/>
      <c r="N63" s="255" t="s">
        <v>2544</v>
      </c>
      <c r="O63" s="454" t="s">
        <v>3192</v>
      </c>
      <c r="P63" s="255"/>
      <c r="Q63" s="255"/>
      <c r="R63" s="255"/>
      <c r="S63" s="255"/>
      <c r="V63" s="256">
        <v>1</v>
      </c>
    </row>
    <row r="64" spans="1:22">
      <c r="A64" s="1507">
        <v>55</v>
      </c>
      <c r="B64" s="454">
        <f t="shared" si="1"/>
        <v>53</v>
      </c>
      <c r="C64" s="452" t="s">
        <v>2951</v>
      </c>
      <c r="D64" s="452"/>
      <c r="E64" s="452"/>
      <c r="F64" s="452"/>
      <c r="G64" s="1669" t="s">
        <v>7689</v>
      </c>
      <c r="H64" s="452"/>
      <c r="I64" s="453" t="s">
        <v>2952</v>
      </c>
      <c r="J64" s="454">
        <v>27</v>
      </c>
      <c r="K64" s="454">
        <v>337</v>
      </c>
      <c r="L64" s="455">
        <v>5117</v>
      </c>
      <c r="M64" s="454"/>
      <c r="N64" s="255" t="s">
        <v>2544</v>
      </c>
      <c r="O64" s="454" t="s">
        <v>3192</v>
      </c>
      <c r="P64" s="255"/>
      <c r="Q64" s="255"/>
      <c r="R64" s="255"/>
      <c r="S64" s="255"/>
      <c r="V64" s="256">
        <v>1</v>
      </c>
    </row>
    <row r="65" spans="1:22">
      <c r="A65" s="1507">
        <v>56</v>
      </c>
      <c r="B65" s="454">
        <f t="shared" si="1"/>
        <v>54</v>
      </c>
      <c r="C65" s="452" t="s">
        <v>750</v>
      </c>
      <c r="D65" s="452"/>
      <c r="E65" s="452"/>
      <c r="F65" s="452"/>
      <c r="G65" s="1669" t="s">
        <v>7689</v>
      </c>
      <c r="H65" s="452"/>
      <c r="I65" s="453" t="s">
        <v>3184</v>
      </c>
      <c r="J65" s="454">
        <v>32</v>
      </c>
      <c r="K65" s="454">
        <v>4</v>
      </c>
      <c r="L65" s="455">
        <v>7064</v>
      </c>
      <c r="M65" s="454"/>
      <c r="N65" s="255" t="s">
        <v>2544</v>
      </c>
      <c r="O65" s="454" t="s">
        <v>3192</v>
      </c>
      <c r="P65" s="255"/>
      <c r="Q65" s="255"/>
      <c r="R65" s="255"/>
      <c r="S65" s="255"/>
      <c r="V65" s="256">
        <v>1</v>
      </c>
    </row>
    <row r="66" spans="1:22" ht="31.5">
      <c r="A66" s="1507">
        <v>57</v>
      </c>
      <c r="B66" s="454">
        <f t="shared" si="1"/>
        <v>55</v>
      </c>
      <c r="C66" s="452" t="s">
        <v>2953</v>
      </c>
      <c r="D66" s="452"/>
      <c r="E66" s="452"/>
      <c r="F66" s="452"/>
      <c r="G66" s="1669" t="s">
        <v>7689</v>
      </c>
      <c r="H66" s="452"/>
      <c r="I66" s="453" t="s">
        <v>3184</v>
      </c>
      <c r="J66" s="454">
        <v>44</v>
      </c>
      <c r="K66" s="454">
        <v>167</v>
      </c>
      <c r="L66" s="455">
        <v>582</v>
      </c>
      <c r="M66" s="454"/>
      <c r="N66" s="255" t="s">
        <v>2544</v>
      </c>
      <c r="O66" s="454" t="s">
        <v>3192</v>
      </c>
      <c r="P66" s="255"/>
      <c r="Q66" s="255"/>
      <c r="R66" s="255"/>
      <c r="S66" s="255"/>
      <c r="V66" s="256">
        <v>1</v>
      </c>
    </row>
    <row r="67" spans="1:22">
      <c r="A67" s="1507">
        <v>58</v>
      </c>
      <c r="B67" s="454">
        <f t="shared" si="1"/>
        <v>56</v>
      </c>
      <c r="C67" s="452" t="s">
        <v>2954</v>
      </c>
      <c r="D67" s="452"/>
      <c r="E67" s="452"/>
      <c r="F67" s="452"/>
      <c r="G67" s="1669" t="s">
        <v>7689</v>
      </c>
      <c r="H67" s="452"/>
      <c r="I67" s="453" t="s">
        <v>3184</v>
      </c>
      <c r="J67" s="454">
        <v>32</v>
      </c>
      <c r="K67" s="454">
        <v>1227</v>
      </c>
      <c r="L67" s="455">
        <v>735</v>
      </c>
      <c r="M67" s="454"/>
      <c r="N67" s="255" t="s">
        <v>2544</v>
      </c>
      <c r="O67" s="454" t="s">
        <v>3192</v>
      </c>
      <c r="P67" s="255"/>
      <c r="Q67" s="255"/>
      <c r="R67" s="255"/>
      <c r="S67" s="255"/>
      <c r="V67" s="256">
        <v>1</v>
      </c>
    </row>
    <row r="68" spans="1:22">
      <c r="A68" s="1507">
        <v>59</v>
      </c>
      <c r="B68" s="454">
        <f t="shared" si="1"/>
        <v>57</v>
      </c>
      <c r="C68" s="452" t="s">
        <v>2955</v>
      </c>
      <c r="D68" s="452"/>
      <c r="E68" s="452"/>
      <c r="F68" s="452"/>
      <c r="G68" s="1669" t="s">
        <v>7689</v>
      </c>
      <c r="H68" s="452"/>
      <c r="I68" s="453" t="s">
        <v>3184</v>
      </c>
      <c r="J68" s="454">
        <v>32</v>
      </c>
      <c r="K68" s="454">
        <v>1678</v>
      </c>
      <c r="L68" s="455">
        <v>371</v>
      </c>
      <c r="M68" s="454"/>
      <c r="N68" s="255" t="s">
        <v>2544</v>
      </c>
      <c r="O68" s="454" t="s">
        <v>3192</v>
      </c>
      <c r="P68" s="255"/>
      <c r="Q68" s="255"/>
      <c r="R68" s="255"/>
      <c r="S68" s="255"/>
      <c r="V68" s="256">
        <v>1</v>
      </c>
    </row>
    <row r="69" spans="1:22">
      <c r="A69" s="1507">
        <v>60</v>
      </c>
      <c r="B69" s="454">
        <f t="shared" si="1"/>
        <v>58</v>
      </c>
      <c r="C69" s="452" t="s">
        <v>2956</v>
      </c>
      <c r="D69" s="452"/>
      <c r="E69" s="452"/>
      <c r="F69" s="452"/>
      <c r="G69" s="1669" t="s">
        <v>7689</v>
      </c>
      <c r="H69" s="452"/>
      <c r="I69" s="453" t="s">
        <v>3184</v>
      </c>
      <c r="J69" s="454">
        <v>32</v>
      </c>
      <c r="K69" s="454">
        <v>39</v>
      </c>
      <c r="L69" s="455">
        <v>9675.2000000000007</v>
      </c>
      <c r="M69" s="454"/>
      <c r="N69" s="255" t="s">
        <v>2544</v>
      </c>
      <c r="O69" s="454" t="s">
        <v>3192</v>
      </c>
      <c r="P69" s="255"/>
      <c r="Q69" s="255"/>
      <c r="R69" s="255"/>
      <c r="S69" s="255"/>
      <c r="V69" s="256">
        <v>1</v>
      </c>
    </row>
    <row r="70" spans="1:22" ht="31.5">
      <c r="A70" s="1507">
        <v>61</v>
      </c>
      <c r="B70" s="454">
        <f t="shared" si="1"/>
        <v>59</v>
      </c>
      <c r="C70" s="452" t="s">
        <v>2957</v>
      </c>
      <c r="D70" s="452"/>
      <c r="E70" s="452"/>
      <c r="F70" s="452"/>
      <c r="G70" s="1669" t="s">
        <v>7689</v>
      </c>
      <c r="H70" s="452"/>
      <c r="I70" s="453" t="s">
        <v>3184</v>
      </c>
      <c r="J70" s="454">
        <v>32</v>
      </c>
      <c r="K70" s="454" t="s">
        <v>2958</v>
      </c>
      <c r="L70" s="455">
        <v>287</v>
      </c>
      <c r="M70" s="454"/>
      <c r="N70" s="255" t="s">
        <v>2544</v>
      </c>
      <c r="O70" s="454" t="s">
        <v>3192</v>
      </c>
      <c r="P70" s="255"/>
      <c r="Q70" s="255"/>
      <c r="R70" s="255"/>
      <c r="S70" s="255"/>
      <c r="V70" s="256">
        <v>1</v>
      </c>
    </row>
    <row r="71" spans="1:22" ht="31.5">
      <c r="A71" s="1507">
        <v>62</v>
      </c>
      <c r="B71" s="454">
        <f t="shared" si="1"/>
        <v>60</v>
      </c>
      <c r="C71" s="452" t="s">
        <v>2959</v>
      </c>
      <c r="D71" s="452"/>
      <c r="E71" s="452"/>
      <c r="F71" s="452"/>
      <c r="G71" s="1669" t="s">
        <v>7689</v>
      </c>
      <c r="H71" s="452"/>
      <c r="I71" s="453" t="s">
        <v>3184</v>
      </c>
      <c r="J71" s="454">
        <v>32</v>
      </c>
      <c r="K71" s="454" t="s">
        <v>2960</v>
      </c>
      <c r="L71" s="455">
        <v>397</v>
      </c>
      <c r="M71" s="454"/>
      <c r="N71" s="255" t="s">
        <v>2544</v>
      </c>
      <c r="O71" s="454" t="s">
        <v>3192</v>
      </c>
      <c r="P71" s="255"/>
      <c r="Q71" s="255"/>
      <c r="R71" s="255"/>
      <c r="S71" s="255"/>
      <c r="V71" s="256">
        <v>1</v>
      </c>
    </row>
    <row r="72" spans="1:22">
      <c r="A72" s="1507">
        <v>63</v>
      </c>
      <c r="B72" s="454">
        <f t="shared" si="1"/>
        <v>61</v>
      </c>
      <c r="C72" s="452" t="s">
        <v>2961</v>
      </c>
      <c r="D72" s="452"/>
      <c r="E72" s="452"/>
      <c r="F72" s="452"/>
      <c r="G72" s="1669" t="s">
        <v>7689</v>
      </c>
      <c r="H72" s="452"/>
      <c r="I72" s="453" t="s">
        <v>3184</v>
      </c>
      <c r="J72" s="454">
        <v>32</v>
      </c>
      <c r="K72" s="454">
        <v>58</v>
      </c>
      <c r="L72" s="455">
        <v>1835</v>
      </c>
      <c r="M72" s="454"/>
      <c r="N72" s="255" t="s">
        <v>2544</v>
      </c>
      <c r="O72" s="454" t="s">
        <v>3192</v>
      </c>
      <c r="P72" s="255"/>
      <c r="Q72" s="255"/>
      <c r="R72" s="255"/>
      <c r="S72" s="255"/>
      <c r="V72" s="256">
        <v>1</v>
      </c>
    </row>
    <row r="73" spans="1:22">
      <c r="A73" s="1507">
        <v>64</v>
      </c>
      <c r="B73" s="454">
        <f t="shared" si="1"/>
        <v>62</v>
      </c>
      <c r="C73" s="452" t="s">
        <v>2733</v>
      </c>
      <c r="D73" s="452"/>
      <c r="E73" s="452"/>
      <c r="F73" s="452"/>
      <c r="G73" s="1669" t="s">
        <v>7689</v>
      </c>
      <c r="H73" s="452"/>
      <c r="I73" s="453" t="s">
        <v>3184</v>
      </c>
      <c r="J73" s="454">
        <v>32</v>
      </c>
      <c r="K73" s="454">
        <v>9</v>
      </c>
      <c r="L73" s="455">
        <v>16039.1</v>
      </c>
      <c r="M73" s="454"/>
      <c r="N73" s="255" t="s">
        <v>2544</v>
      </c>
      <c r="O73" s="454" t="s">
        <v>3192</v>
      </c>
      <c r="P73" s="255"/>
      <c r="Q73" s="255"/>
      <c r="R73" s="255"/>
      <c r="S73" s="255"/>
      <c r="V73" s="256">
        <v>1</v>
      </c>
    </row>
    <row r="74" spans="1:22">
      <c r="A74" s="1507">
        <v>65</v>
      </c>
      <c r="B74" s="454">
        <f t="shared" si="1"/>
        <v>63</v>
      </c>
      <c r="C74" s="452" t="s">
        <v>2962</v>
      </c>
      <c r="D74" s="452"/>
      <c r="E74" s="452"/>
      <c r="F74" s="452"/>
      <c r="G74" s="1669" t="s">
        <v>7689</v>
      </c>
      <c r="H74" s="452"/>
      <c r="I74" s="453" t="s">
        <v>3184</v>
      </c>
      <c r="J74" s="454">
        <v>33</v>
      </c>
      <c r="K74" s="454">
        <v>271</v>
      </c>
      <c r="L74" s="455">
        <v>9401</v>
      </c>
      <c r="M74" s="454"/>
      <c r="N74" s="255" t="s">
        <v>2544</v>
      </c>
      <c r="O74" s="454" t="s">
        <v>3192</v>
      </c>
      <c r="P74" s="255"/>
      <c r="Q74" s="255"/>
      <c r="R74" s="255"/>
      <c r="S74" s="255"/>
      <c r="V74" s="256">
        <v>1</v>
      </c>
    </row>
    <row r="75" spans="1:22">
      <c r="A75" s="1507">
        <v>66</v>
      </c>
      <c r="B75" s="454">
        <f t="shared" si="1"/>
        <v>64</v>
      </c>
      <c r="C75" s="452" t="s">
        <v>2963</v>
      </c>
      <c r="D75" s="452"/>
      <c r="E75" s="452"/>
      <c r="F75" s="452"/>
      <c r="G75" s="1669" t="s">
        <v>7689</v>
      </c>
      <c r="H75" s="452"/>
      <c r="I75" s="453" t="s">
        <v>3184</v>
      </c>
      <c r="J75" s="454">
        <v>26</v>
      </c>
      <c r="K75" s="454">
        <v>475</v>
      </c>
      <c r="L75" s="455">
        <v>7490.2</v>
      </c>
      <c r="M75" s="454"/>
      <c r="N75" s="255" t="s">
        <v>2544</v>
      </c>
      <c r="O75" s="454" t="s">
        <v>3192</v>
      </c>
      <c r="P75" s="255"/>
      <c r="Q75" s="255"/>
      <c r="R75" s="255"/>
      <c r="S75" s="255"/>
      <c r="V75" s="256">
        <v>1</v>
      </c>
    </row>
    <row r="76" spans="1:22">
      <c r="A76" s="1507">
        <v>67</v>
      </c>
      <c r="B76" s="454">
        <f t="shared" si="1"/>
        <v>65</v>
      </c>
      <c r="C76" s="452" t="s">
        <v>2964</v>
      </c>
      <c r="D76" s="452"/>
      <c r="E76" s="452"/>
      <c r="F76" s="452"/>
      <c r="G76" s="1669" t="s">
        <v>7689</v>
      </c>
      <c r="H76" s="452"/>
      <c r="I76" s="453" t="s">
        <v>3184</v>
      </c>
      <c r="J76" s="454">
        <v>36</v>
      </c>
      <c r="K76" s="454">
        <v>844</v>
      </c>
      <c r="L76" s="455">
        <v>15000</v>
      </c>
      <c r="M76" s="454"/>
      <c r="N76" s="255" t="s">
        <v>2544</v>
      </c>
      <c r="O76" s="454" t="s">
        <v>3192</v>
      </c>
      <c r="P76" s="255"/>
      <c r="Q76" s="255"/>
      <c r="R76" s="255"/>
      <c r="S76" s="255"/>
      <c r="V76" s="256">
        <v>1</v>
      </c>
    </row>
    <row r="77" spans="1:22">
      <c r="A77" s="1507">
        <v>68</v>
      </c>
      <c r="B77" s="454">
        <f t="shared" si="1"/>
        <v>66</v>
      </c>
      <c r="C77" s="452" t="s">
        <v>2965</v>
      </c>
      <c r="D77" s="452"/>
      <c r="E77" s="452"/>
      <c r="F77" s="452"/>
      <c r="G77" s="1669" t="s">
        <v>7689</v>
      </c>
      <c r="H77" s="452"/>
      <c r="I77" s="453" t="s">
        <v>3184</v>
      </c>
      <c r="J77" s="454">
        <v>36</v>
      </c>
      <c r="K77" s="454">
        <v>895</v>
      </c>
      <c r="L77" s="455">
        <v>9124</v>
      </c>
      <c r="M77" s="454"/>
      <c r="N77" s="255" t="s">
        <v>2544</v>
      </c>
      <c r="O77" s="454" t="s">
        <v>3192</v>
      </c>
      <c r="P77" s="255"/>
      <c r="Q77" s="255"/>
      <c r="R77" s="255"/>
      <c r="S77" s="255"/>
      <c r="V77" s="256">
        <v>1</v>
      </c>
    </row>
    <row r="78" spans="1:22">
      <c r="A78" s="1507">
        <v>69</v>
      </c>
      <c r="B78" s="454">
        <f t="shared" ref="B78:B140" si="2">B77+1</f>
        <v>67</v>
      </c>
      <c r="C78" s="452" t="s">
        <v>2736</v>
      </c>
      <c r="D78" s="452"/>
      <c r="E78" s="452"/>
      <c r="F78" s="452"/>
      <c r="G78" s="1669" t="s">
        <v>7689</v>
      </c>
      <c r="H78" s="452"/>
      <c r="I78" s="453" t="s">
        <v>3184</v>
      </c>
      <c r="J78" s="454">
        <v>32</v>
      </c>
      <c r="K78" s="454">
        <v>252</v>
      </c>
      <c r="L78" s="455">
        <v>6541</v>
      </c>
      <c r="M78" s="454"/>
      <c r="N78" s="255" t="s">
        <v>2544</v>
      </c>
      <c r="O78" s="454" t="s">
        <v>3192</v>
      </c>
      <c r="P78" s="255"/>
      <c r="Q78" s="255"/>
      <c r="R78" s="255"/>
      <c r="S78" s="255"/>
      <c r="V78" s="256">
        <v>1</v>
      </c>
    </row>
    <row r="79" spans="1:22">
      <c r="A79" s="1507">
        <v>70</v>
      </c>
      <c r="B79" s="454">
        <f t="shared" si="2"/>
        <v>68</v>
      </c>
      <c r="C79" s="452" t="s">
        <v>2966</v>
      </c>
      <c r="D79" s="452"/>
      <c r="E79" s="452"/>
      <c r="F79" s="452"/>
      <c r="G79" s="1669" t="s">
        <v>7689</v>
      </c>
      <c r="H79" s="452"/>
      <c r="I79" s="453" t="s">
        <v>3184</v>
      </c>
      <c r="J79" s="454">
        <v>32</v>
      </c>
      <c r="K79" s="454">
        <v>669</v>
      </c>
      <c r="L79" s="455">
        <v>9012</v>
      </c>
      <c r="M79" s="454"/>
      <c r="N79" s="255" t="s">
        <v>2544</v>
      </c>
      <c r="O79" s="454" t="s">
        <v>3192</v>
      </c>
      <c r="P79" s="255"/>
      <c r="Q79" s="255"/>
      <c r="R79" s="255"/>
      <c r="S79" s="255"/>
      <c r="V79" s="256">
        <v>1</v>
      </c>
    </row>
    <row r="80" spans="1:22">
      <c r="A80" s="1507">
        <v>71</v>
      </c>
      <c r="B80" s="454">
        <f t="shared" si="2"/>
        <v>69</v>
      </c>
      <c r="C80" s="452" t="s">
        <v>2976</v>
      </c>
      <c r="D80" s="452"/>
      <c r="E80" s="452"/>
      <c r="F80" s="452"/>
      <c r="G80" s="1669" t="s">
        <v>7689</v>
      </c>
      <c r="H80" s="452"/>
      <c r="I80" s="453" t="s">
        <v>3185</v>
      </c>
      <c r="J80" s="454">
        <v>26</v>
      </c>
      <c r="K80" s="454">
        <v>334</v>
      </c>
      <c r="L80" s="455">
        <v>6471</v>
      </c>
      <c r="M80" s="454"/>
      <c r="N80" s="255" t="s">
        <v>2544</v>
      </c>
      <c r="O80" s="454" t="s">
        <v>3192</v>
      </c>
      <c r="P80" s="255"/>
      <c r="Q80" s="255"/>
      <c r="R80" s="255"/>
      <c r="S80" s="255"/>
      <c r="V80" s="256">
        <v>1</v>
      </c>
    </row>
    <row r="81" spans="1:22" ht="31.5">
      <c r="A81" s="1507">
        <v>72</v>
      </c>
      <c r="B81" s="454">
        <f t="shared" si="2"/>
        <v>70</v>
      </c>
      <c r="C81" s="452" t="s">
        <v>2977</v>
      </c>
      <c r="D81" s="452"/>
      <c r="E81" s="452"/>
      <c r="F81" s="452"/>
      <c r="G81" s="1669" t="s">
        <v>7689</v>
      </c>
      <c r="H81" s="452"/>
      <c r="I81" s="453" t="s">
        <v>3185</v>
      </c>
      <c r="J81" s="454">
        <v>17</v>
      </c>
      <c r="K81" s="454" t="s">
        <v>2978</v>
      </c>
      <c r="L81" s="455">
        <v>518</v>
      </c>
      <c r="M81" s="454"/>
      <c r="N81" s="255" t="s">
        <v>2544</v>
      </c>
      <c r="O81" s="454" t="s">
        <v>3192</v>
      </c>
      <c r="P81" s="255"/>
      <c r="Q81" s="255"/>
      <c r="R81" s="255"/>
      <c r="S81" s="255"/>
      <c r="V81" s="256">
        <v>1</v>
      </c>
    </row>
    <row r="82" spans="1:22">
      <c r="A82" s="1507">
        <v>73</v>
      </c>
      <c r="B82" s="454">
        <f t="shared" si="2"/>
        <v>71</v>
      </c>
      <c r="C82" s="3986" t="s">
        <v>2979</v>
      </c>
      <c r="D82" s="452"/>
      <c r="E82" s="452"/>
      <c r="F82" s="452"/>
      <c r="G82" s="1669" t="s">
        <v>7689</v>
      </c>
      <c r="H82" s="452"/>
      <c r="I82" s="453" t="s">
        <v>3185</v>
      </c>
      <c r="J82" s="454" t="s">
        <v>2980</v>
      </c>
      <c r="K82" s="454" t="s">
        <v>2981</v>
      </c>
      <c r="L82" s="3987">
        <v>14673.4</v>
      </c>
      <c r="M82" s="454"/>
      <c r="N82" s="255" t="s">
        <v>2544</v>
      </c>
      <c r="O82" s="454" t="s">
        <v>3192</v>
      </c>
      <c r="P82" s="255"/>
      <c r="Q82" s="255"/>
      <c r="R82" s="255"/>
      <c r="S82" s="255"/>
      <c r="V82" s="256">
        <v>1</v>
      </c>
    </row>
    <row r="83" spans="1:22" ht="31.5">
      <c r="A83" s="1507">
        <v>74</v>
      </c>
      <c r="B83" s="454">
        <f t="shared" si="2"/>
        <v>72</v>
      </c>
      <c r="C83" s="3986"/>
      <c r="D83" s="452"/>
      <c r="E83" s="452"/>
      <c r="F83" s="452"/>
      <c r="G83" s="1669" t="s">
        <v>7689</v>
      </c>
      <c r="H83" s="452"/>
      <c r="I83" s="453" t="s">
        <v>3185</v>
      </c>
      <c r="J83" s="454">
        <v>49</v>
      </c>
      <c r="K83" s="454" t="s">
        <v>2982</v>
      </c>
      <c r="L83" s="3987"/>
      <c r="M83" s="454"/>
      <c r="N83" s="255" t="s">
        <v>2544</v>
      </c>
      <c r="O83" s="454" t="s">
        <v>3192</v>
      </c>
      <c r="P83" s="255"/>
      <c r="Q83" s="255"/>
      <c r="R83" s="255"/>
      <c r="S83" s="255"/>
      <c r="V83" s="256">
        <v>1</v>
      </c>
    </row>
    <row r="84" spans="1:22">
      <c r="A84" s="1507">
        <v>75</v>
      </c>
      <c r="B84" s="454">
        <f t="shared" si="2"/>
        <v>73</v>
      </c>
      <c r="C84" s="452" t="s">
        <v>2983</v>
      </c>
      <c r="D84" s="452"/>
      <c r="E84" s="452"/>
      <c r="F84" s="452"/>
      <c r="G84" s="1669" t="s">
        <v>7689</v>
      </c>
      <c r="H84" s="452"/>
      <c r="I84" s="453" t="s">
        <v>3185</v>
      </c>
      <c r="J84" s="454">
        <v>53</v>
      </c>
      <c r="K84" s="454"/>
      <c r="L84" s="455">
        <v>120</v>
      </c>
      <c r="M84" s="454"/>
      <c r="N84" s="255" t="s">
        <v>2544</v>
      </c>
      <c r="O84" s="454" t="s">
        <v>3192</v>
      </c>
      <c r="P84" s="255"/>
      <c r="Q84" s="255"/>
      <c r="R84" s="255"/>
      <c r="S84" s="255"/>
      <c r="V84" s="256">
        <v>1</v>
      </c>
    </row>
    <row r="85" spans="1:22">
      <c r="A85" s="1507">
        <v>76</v>
      </c>
      <c r="B85" s="454">
        <f t="shared" si="2"/>
        <v>74</v>
      </c>
      <c r="C85" s="452" t="s">
        <v>2984</v>
      </c>
      <c r="D85" s="452"/>
      <c r="E85" s="452"/>
      <c r="F85" s="452"/>
      <c r="G85" s="1669" t="s">
        <v>7689</v>
      </c>
      <c r="H85" s="452"/>
      <c r="I85" s="453" t="s">
        <v>3185</v>
      </c>
      <c r="J85" s="454">
        <v>38</v>
      </c>
      <c r="K85" s="454">
        <v>96</v>
      </c>
      <c r="L85" s="455">
        <v>5805</v>
      </c>
      <c r="M85" s="454"/>
      <c r="N85" s="255" t="s">
        <v>2544</v>
      </c>
      <c r="O85" s="454" t="s">
        <v>3192</v>
      </c>
      <c r="P85" s="255"/>
      <c r="Q85" s="255"/>
      <c r="R85" s="255"/>
      <c r="S85" s="255"/>
      <c r="V85" s="256">
        <v>1</v>
      </c>
    </row>
    <row r="86" spans="1:22">
      <c r="A86" s="1507">
        <v>77</v>
      </c>
      <c r="B86" s="454">
        <f t="shared" si="2"/>
        <v>75</v>
      </c>
      <c r="C86" s="452" t="s">
        <v>2983</v>
      </c>
      <c r="D86" s="452"/>
      <c r="E86" s="452"/>
      <c r="F86" s="452"/>
      <c r="G86" s="1669" t="s">
        <v>7689</v>
      </c>
      <c r="H86" s="452"/>
      <c r="I86" s="453" t="s">
        <v>3185</v>
      </c>
      <c r="J86" s="454">
        <v>38</v>
      </c>
      <c r="K86" s="454">
        <v>1001</v>
      </c>
      <c r="L86" s="455">
        <v>9827</v>
      </c>
      <c r="M86" s="454"/>
      <c r="N86" s="255" t="s">
        <v>2544</v>
      </c>
      <c r="O86" s="454" t="s">
        <v>3192</v>
      </c>
      <c r="P86" s="255"/>
      <c r="Q86" s="255"/>
      <c r="R86" s="255"/>
      <c r="S86" s="255"/>
      <c r="V86" s="256">
        <v>1</v>
      </c>
    </row>
    <row r="87" spans="1:22">
      <c r="A87" s="1507">
        <v>78</v>
      </c>
      <c r="B87" s="454">
        <f t="shared" si="2"/>
        <v>76</v>
      </c>
      <c r="C87" s="452" t="s">
        <v>2985</v>
      </c>
      <c r="D87" s="452"/>
      <c r="E87" s="452"/>
      <c r="F87" s="452"/>
      <c r="G87" s="1669" t="s">
        <v>7689</v>
      </c>
      <c r="H87" s="452"/>
      <c r="I87" s="453" t="s">
        <v>3185</v>
      </c>
      <c r="J87" s="454">
        <v>47</v>
      </c>
      <c r="K87" s="454">
        <v>440</v>
      </c>
      <c r="L87" s="455">
        <v>17238</v>
      </c>
      <c r="M87" s="454"/>
      <c r="N87" s="255" t="s">
        <v>2544</v>
      </c>
      <c r="O87" s="454" t="s">
        <v>3192</v>
      </c>
      <c r="P87" s="255"/>
      <c r="Q87" s="255"/>
      <c r="R87" s="255"/>
      <c r="S87" s="255"/>
      <c r="V87" s="256">
        <v>1</v>
      </c>
    </row>
    <row r="88" spans="1:22">
      <c r="A88" s="1507">
        <v>79</v>
      </c>
      <c r="B88" s="454">
        <f t="shared" si="2"/>
        <v>77</v>
      </c>
      <c r="C88" s="452" t="s">
        <v>2784</v>
      </c>
      <c r="D88" s="452"/>
      <c r="E88" s="452"/>
      <c r="F88" s="452"/>
      <c r="G88" s="1669" t="s">
        <v>7689</v>
      </c>
      <c r="H88" s="452"/>
      <c r="I88" s="453" t="s">
        <v>3185</v>
      </c>
      <c r="J88" s="454">
        <v>36</v>
      </c>
      <c r="K88" s="454">
        <v>295</v>
      </c>
      <c r="L88" s="455">
        <v>2911</v>
      </c>
      <c r="M88" s="454"/>
      <c r="N88" s="255" t="s">
        <v>2544</v>
      </c>
      <c r="O88" s="454" t="s">
        <v>3192</v>
      </c>
      <c r="P88" s="255"/>
      <c r="Q88" s="255"/>
      <c r="R88" s="255"/>
      <c r="S88" s="255"/>
      <c r="V88" s="256">
        <v>1</v>
      </c>
    </row>
    <row r="89" spans="1:22" ht="31.5">
      <c r="A89" s="1507">
        <v>80</v>
      </c>
      <c r="B89" s="454">
        <f t="shared" si="2"/>
        <v>78</v>
      </c>
      <c r="C89" s="452" t="s">
        <v>2986</v>
      </c>
      <c r="D89" s="452"/>
      <c r="E89" s="452"/>
      <c r="F89" s="452"/>
      <c r="G89" s="1669" t="s">
        <v>7689</v>
      </c>
      <c r="H89" s="452"/>
      <c r="I89" s="453" t="s">
        <v>3185</v>
      </c>
      <c r="J89" s="454">
        <v>21</v>
      </c>
      <c r="K89" s="454">
        <v>28</v>
      </c>
      <c r="L89" s="455">
        <v>885.8</v>
      </c>
      <c r="M89" s="454"/>
      <c r="N89" s="255" t="s">
        <v>2544</v>
      </c>
      <c r="O89" s="454" t="s">
        <v>3192</v>
      </c>
      <c r="P89" s="255"/>
      <c r="Q89" s="255"/>
      <c r="R89" s="255"/>
      <c r="S89" s="255"/>
      <c r="V89" s="256">
        <v>1</v>
      </c>
    </row>
    <row r="90" spans="1:22">
      <c r="A90" s="1507">
        <v>81</v>
      </c>
      <c r="B90" s="454">
        <f t="shared" si="2"/>
        <v>79</v>
      </c>
      <c r="C90" s="452" t="s">
        <v>2987</v>
      </c>
      <c r="D90" s="452"/>
      <c r="E90" s="452"/>
      <c r="F90" s="452"/>
      <c r="G90" s="1669" t="s">
        <v>7689</v>
      </c>
      <c r="H90" s="452"/>
      <c r="I90" s="453" t="s">
        <v>3185</v>
      </c>
      <c r="J90" s="454">
        <v>17</v>
      </c>
      <c r="K90" s="454">
        <v>208</v>
      </c>
      <c r="L90" s="455">
        <v>611.70000000000005</v>
      </c>
      <c r="M90" s="454"/>
      <c r="N90" s="255" t="s">
        <v>2544</v>
      </c>
      <c r="O90" s="454" t="s">
        <v>3192</v>
      </c>
      <c r="P90" s="255"/>
      <c r="Q90" s="255"/>
      <c r="R90" s="255"/>
      <c r="S90" s="255"/>
      <c r="V90" s="256">
        <v>1</v>
      </c>
    </row>
    <row r="91" spans="1:22">
      <c r="A91" s="1507">
        <v>82</v>
      </c>
      <c r="B91" s="454">
        <f t="shared" si="2"/>
        <v>80</v>
      </c>
      <c r="C91" s="452" t="s">
        <v>2988</v>
      </c>
      <c r="D91" s="452"/>
      <c r="E91" s="452"/>
      <c r="F91" s="452"/>
      <c r="G91" s="1669" t="s">
        <v>7689</v>
      </c>
      <c r="H91" s="452"/>
      <c r="I91" s="453" t="s">
        <v>3185</v>
      </c>
      <c r="J91" s="454">
        <v>47</v>
      </c>
      <c r="K91" s="454">
        <v>780</v>
      </c>
      <c r="L91" s="455">
        <v>3300</v>
      </c>
      <c r="M91" s="454"/>
      <c r="N91" s="255" t="s">
        <v>2544</v>
      </c>
      <c r="O91" s="454" t="s">
        <v>3192</v>
      </c>
      <c r="P91" s="255"/>
      <c r="Q91" s="255"/>
      <c r="R91" s="255"/>
      <c r="S91" s="255"/>
      <c r="V91" s="256">
        <v>1</v>
      </c>
    </row>
    <row r="92" spans="1:22">
      <c r="A92" s="1507">
        <v>83</v>
      </c>
      <c r="B92" s="454">
        <f t="shared" si="2"/>
        <v>81</v>
      </c>
      <c r="C92" s="452" t="s">
        <v>2989</v>
      </c>
      <c r="D92" s="452"/>
      <c r="E92" s="452"/>
      <c r="F92" s="452"/>
      <c r="G92" s="1669" t="s">
        <v>7689</v>
      </c>
      <c r="H92" s="452"/>
      <c r="I92" s="453" t="s">
        <v>3185</v>
      </c>
      <c r="J92" s="454">
        <v>47</v>
      </c>
      <c r="K92" s="454">
        <v>672</v>
      </c>
      <c r="L92" s="455">
        <v>7966</v>
      </c>
      <c r="M92" s="454"/>
      <c r="N92" s="255" t="s">
        <v>2544</v>
      </c>
      <c r="O92" s="454" t="s">
        <v>3192</v>
      </c>
      <c r="P92" s="255"/>
      <c r="Q92" s="255"/>
      <c r="R92" s="255"/>
      <c r="S92" s="255"/>
      <c r="V92" s="256">
        <v>1</v>
      </c>
    </row>
    <row r="93" spans="1:22" ht="189">
      <c r="A93" s="1507">
        <v>84</v>
      </c>
      <c r="B93" s="454">
        <f t="shared" si="2"/>
        <v>82</v>
      </c>
      <c r="C93" s="452" t="s">
        <v>2990</v>
      </c>
      <c r="D93" s="452"/>
      <c r="E93" s="452"/>
      <c r="F93" s="452"/>
      <c r="G93" s="1669" t="s">
        <v>7689</v>
      </c>
      <c r="H93" s="452"/>
      <c r="I93" s="453" t="s">
        <v>3185</v>
      </c>
      <c r="J93" s="454">
        <v>47</v>
      </c>
      <c r="K93" s="454" t="s">
        <v>2991</v>
      </c>
      <c r="L93" s="455">
        <v>22163</v>
      </c>
      <c r="M93" s="454"/>
      <c r="N93" s="255" t="s">
        <v>2544</v>
      </c>
      <c r="O93" s="454" t="s">
        <v>3192</v>
      </c>
      <c r="P93" s="255"/>
      <c r="Q93" s="255"/>
      <c r="R93" s="255"/>
      <c r="S93" s="255"/>
      <c r="V93" s="256">
        <v>1</v>
      </c>
    </row>
    <row r="94" spans="1:22">
      <c r="A94" s="1507">
        <v>85</v>
      </c>
      <c r="B94" s="454">
        <f t="shared" si="2"/>
        <v>83</v>
      </c>
      <c r="C94" s="452" t="s">
        <v>2992</v>
      </c>
      <c r="D94" s="452"/>
      <c r="E94" s="452"/>
      <c r="F94" s="452"/>
      <c r="G94" s="1669" t="s">
        <v>7689</v>
      </c>
      <c r="H94" s="452"/>
      <c r="I94" s="453" t="s">
        <v>3185</v>
      </c>
      <c r="J94" s="454">
        <v>27</v>
      </c>
      <c r="K94" s="454">
        <v>61</v>
      </c>
      <c r="L94" s="455">
        <v>366.6</v>
      </c>
      <c r="M94" s="454"/>
      <c r="N94" s="255" t="s">
        <v>2544</v>
      </c>
      <c r="O94" s="454" t="s">
        <v>3192</v>
      </c>
      <c r="P94" s="255"/>
      <c r="Q94" s="255"/>
      <c r="R94" s="255"/>
      <c r="S94" s="255"/>
      <c r="V94" s="256">
        <v>1</v>
      </c>
    </row>
    <row r="95" spans="1:22">
      <c r="A95" s="1507">
        <v>86</v>
      </c>
      <c r="B95" s="454">
        <f t="shared" si="2"/>
        <v>84</v>
      </c>
      <c r="C95" s="452" t="s">
        <v>2993</v>
      </c>
      <c r="D95" s="452"/>
      <c r="E95" s="452"/>
      <c r="F95" s="452"/>
      <c r="G95" s="1669" t="s">
        <v>7689</v>
      </c>
      <c r="H95" s="452"/>
      <c r="I95" s="453" t="s">
        <v>3185</v>
      </c>
      <c r="J95" s="454">
        <v>53</v>
      </c>
      <c r="K95" s="454" t="s">
        <v>2994</v>
      </c>
      <c r="L95" s="455">
        <v>40039</v>
      </c>
      <c r="M95" s="454"/>
      <c r="N95" s="255" t="s">
        <v>2544</v>
      </c>
      <c r="O95" s="454" t="s">
        <v>3192</v>
      </c>
      <c r="P95" s="255"/>
      <c r="Q95" s="255"/>
      <c r="R95" s="255"/>
      <c r="S95" s="255"/>
      <c r="V95" s="256">
        <v>1</v>
      </c>
    </row>
    <row r="96" spans="1:22">
      <c r="A96" s="1507">
        <v>87</v>
      </c>
      <c r="B96" s="454">
        <f t="shared" si="2"/>
        <v>85</v>
      </c>
      <c r="C96" s="452" t="s">
        <v>2995</v>
      </c>
      <c r="D96" s="452"/>
      <c r="E96" s="452"/>
      <c r="F96" s="452"/>
      <c r="G96" s="1669" t="s">
        <v>7689</v>
      </c>
      <c r="H96" s="452"/>
      <c r="I96" s="453" t="s">
        <v>3185</v>
      </c>
      <c r="J96" s="454">
        <v>49</v>
      </c>
      <c r="K96" s="454">
        <v>32</v>
      </c>
      <c r="L96" s="455">
        <v>322</v>
      </c>
      <c r="M96" s="454"/>
      <c r="N96" s="255" t="s">
        <v>2544</v>
      </c>
      <c r="O96" s="454" t="s">
        <v>3192</v>
      </c>
      <c r="P96" s="255"/>
      <c r="Q96" s="255"/>
      <c r="R96" s="255"/>
      <c r="S96" s="255"/>
      <c r="V96" s="256">
        <v>1</v>
      </c>
    </row>
    <row r="97" spans="1:22">
      <c r="A97" s="1507">
        <v>88</v>
      </c>
      <c r="B97" s="454">
        <f t="shared" si="2"/>
        <v>86</v>
      </c>
      <c r="C97" s="452" t="s">
        <v>576</v>
      </c>
      <c r="D97" s="452"/>
      <c r="E97" s="452"/>
      <c r="F97" s="452"/>
      <c r="G97" s="1669" t="s">
        <v>7689</v>
      </c>
      <c r="H97" s="452"/>
      <c r="I97" s="453" t="s">
        <v>3186</v>
      </c>
      <c r="J97" s="454">
        <v>15</v>
      </c>
      <c r="K97" s="454">
        <v>500</v>
      </c>
      <c r="L97" s="455">
        <v>4200</v>
      </c>
      <c r="M97" s="454"/>
      <c r="N97" s="255" t="s">
        <v>2544</v>
      </c>
      <c r="O97" s="454" t="s">
        <v>3192</v>
      </c>
      <c r="P97" s="255"/>
      <c r="Q97" s="255"/>
      <c r="R97" s="255"/>
      <c r="S97" s="255"/>
      <c r="V97" s="256">
        <v>1</v>
      </c>
    </row>
    <row r="98" spans="1:22" ht="31.5">
      <c r="A98" s="1507">
        <v>89</v>
      </c>
      <c r="B98" s="454">
        <f t="shared" si="2"/>
        <v>87</v>
      </c>
      <c r="C98" s="452" t="s">
        <v>2996</v>
      </c>
      <c r="D98" s="452"/>
      <c r="E98" s="452"/>
      <c r="F98" s="452"/>
      <c r="G98" s="1669" t="s">
        <v>7689</v>
      </c>
      <c r="H98" s="452"/>
      <c r="I98" s="453" t="s">
        <v>3186</v>
      </c>
      <c r="J98" s="454">
        <v>15</v>
      </c>
      <c r="K98" s="454" t="s">
        <v>2997</v>
      </c>
      <c r="L98" s="455">
        <v>8293</v>
      </c>
      <c r="M98" s="454"/>
      <c r="N98" s="255" t="s">
        <v>2544</v>
      </c>
      <c r="O98" s="454" t="s">
        <v>3192</v>
      </c>
      <c r="P98" s="255"/>
      <c r="Q98" s="255"/>
      <c r="R98" s="255"/>
      <c r="S98" s="255"/>
      <c r="V98" s="256">
        <v>1</v>
      </c>
    </row>
    <row r="99" spans="1:22" ht="31.5">
      <c r="A99" s="1507">
        <v>90</v>
      </c>
      <c r="B99" s="454">
        <f t="shared" si="2"/>
        <v>88</v>
      </c>
      <c r="C99" s="452" t="s">
        <v>2751</v>
      </c>
      <c r="D99" s="452"/>
      <c r="E99" s="452"/>
      <c r="F99" s="452"/>
      <c r="G99" s="1669" t="s">
        <v>7689</v>
      </c>
      <c r="H99" s="452"/>
      <c r="I99" s="453" t="s">
        <v>3186</v>
      </c>
      <c r="J99" s="454">
        <v>15</v>
      </c>
      <c r="K99" s="454" t="s">
        <v>2998</v>
      </c>
      <c r="L99" s="455">
        <v>11640</v>
      </c>
      <c r="M99" s="454"/>
      <c r="N99" s="255" t="s">
        <v>2544</v>
      </c>
      <c r="O99" s="454" t="s">
        <v>3192</v>
      </c>
      <c r="P99" s="255"/>
      <c r="Q99" s="255"/>
      <c r="R99" s="255"/>
      <c r="S99" s="255"/>
      <c r="V99" s="256">
        <v>1</v>
      </c>
    </row>
    <row r="100" spans="1:22">
      <c r="A100" s="1507">
        <v>91</v>
      </c>
      <c r="B100" s="454">
        <f t="shared" si="2"/>
        <v>89</v>
      </c>
      <c r="C100" s="452" t="s">
        <v>2999</v>
      </c>
      <c r="D100" s="452"/>
      <c r="E100" s="452"/>
      <c r="F100" s="452"/>
      <c r="G100" s="1669" t="s">
        <v>7689</v>
      </c>
      <c r="H100" s="452"/>
      <c r="I100" s="453" t="s">
        <v>3186</v>
      </c>
      <c r="J100" s="454">
        <v>15</v>
      </c>
      <c r="K100" s="454" t="s">
        <v>2752</v>
      </c>
      <c r="L100" s="455">
        <v>9525</v>
      </c>
      <c r="M100" s="454"/>
      <c r="N100" s="255" t="s">
        <v>2544</v>
      </c>
      <c r="O100" s="454" t="s">
        <v>3192</v>
      </c>
      <c r="P100" s="255"/>
      <c r="Q100" s="255"/>
      <c r="R100" s="255"/>
      <c r="S100" s="255"/>
      <c r="V100" s="256">
        <v>1</v>
      </c>
    </row>
    <row r="101" spans="1:22">
      <c r="A101" s="1507">
        <v>92</v>
      </c>
      <c r="B101" s="454">
        <f t="shared" si="2"/>
        <v>90</v>
      </c>
      <c r="C101" s="452" t="s">
        <v>1035</v>
      </c>
      <c r="D101" s="452"/>
      <c r="E101" s="452"/>
      <c r="F101" s="452"/>
      <c r="G101" s="1669" t="s">
        <v>7689</v>
      </c>
      <c r="H101" s="452"/>
      <c r="I101" s="453" t="s">
        <v>3186</v>
      </c>
      <c r="J101" s="454">
        <v>15</v>
      </c>
      <c r="K101" s="454">
        <v>369</v>
      </c>
      <c r="L101" s="455">
        <v>11261</v>
      </c>
      <c r="M101" s="454"/>
      <c r="N101" s="255" t="s">
        <v>2544</v>
      </c>
      <c r="O101" s="454" t="s">
        <v>3192</v>
      </c>
      <c r="P101" s="255"/>
      <c r="Q101" s="255"/>
      <c r="R101" s="255"/>
      <c r="S101" s="255"/>
      <c r="V101" s="256">
        <v>1</v>
      </c>
    </row>
    <row r="102" spans="1:22">
      <c r="A102" s="1507">
        <v>93</v>
      </c>
      <c r="B102" s="454">
        <f t="shared" si="2"/>
        <v>91</v>
      </c>
      <c r="C102" s="452" t="s">
        <v>3000</v>
      </c>
      <c r="D102" s="452"/>
      <c r="E102" s="452"/>
      <c r="F102" s="452"/>
      <c r="G102" s="1669" t="s">
        <v>7689</v>
      </c>
      <c r="H102" s="452"/>
      <c r="I102" s="453" t="s">
        <v>3186</v>
      </c>
      <c r="J102" s="454">
        <v>15</v>
      </c>
      <c r="K102" s="454">
        <v>80</v>
      </c>
      <c r="L102" s="455">
        <v>2031.6</v>
      </c>
      <c r="M102" s="454"/>
      <c r="N102" s="255" t="s">
        <v>2544</v>
      </c>
      <c r="O102" s="454" t="s">
        <v>3192</v>
      </c>
      <c r="P102" s="255"/>
      <c r="Q102" s="255"/>
      <c r="R102" s="255"/>
      <c r="S102" s="255"/>
      <c r="V102" s="256">
        <v>1</v>
      </c>
    </row>
    <row r="103" spans="1:22">
      <c r="A103" s="1507">
        <v>94</v>
      </c>
      <c r="B103" s="454">
        <f t="shared" si="2"/>
        <v>92</v>
      </c>
      <c r="C103" s="452" t="s">
        <v>3001</v>
      </c>
      <c r="D103" s="452"/>
      <c r="E103" s="452"/>
      <c r="F103" s="452"/>
      <c r="G103" s="1669" t="s">
        <v>7689</v>
      </c>
      <c r="H103" s="452"/>
      <c r="I103" s="453" t="s">
        <v>3186</v>
      </c>
      <c r="J103" s="454">
        <v>10</v>
      </c>
      <c r="K103" s="454">
        <v>20</v>
      </c>
      <c r="L103" s="455">
        <v>481</v>
      </c>
      <c r="M103" s="454"/>
      <c r="N103" s="255" t="s">
        <v>2544</v>
      </c>
      <c r="O103" s="454" t="s">
        <v>3192</v>
      </c>
      <c r="P103" s="255"/>
      <c r="Q103" s="255"/>
      <c r="R103" s="255"/>
      <c r="S103" s="255"/>
      <c r="V103" s="256">
        <v>1</v>
      </c>
    </row>
    <row r="104" spans="1:22">
      <c r="A104" s="1507">
        <v>95</v>
      </c>
      <c r="B104" s="454">
        <f t="shared" si="2"/>
        <v>93</v>
      </c>
      <c r="C104" s="452" t="s">
        <v>3002</v>
      </c>
      <c r="D104" s="452"/>
      <c r="E104" s="452"/>
      <c r="F104" s="452"/>
      <c r="G104" s="1669" t="s">
        <v>7689</v>
      </c>
      <c r="H104" s="452"/>
      <c r="I104" s="453" t="s">
        <v>3186</v>
      </c>
      <c r="J104" s="454">
        <v>11</v>
      </c>
      <c r="K104" s="454" t="s">
        <v>3003</v>
      </c>
      <c r="L104" s="455">
        <v>256</v>
      </c>
      <c r="M104" s="454"/>
      <c r="N104" s="255" t="s">
        <v>2544</v>
      </c>
      <c r="O104" s="454" t="s">
        <v>3192</v>
      </c>
      <c r="P104" s="255"/>
      <c r="Q104" s="255"/>
      <c r="R104" s="255"/>
      <c r="S104" s="255"/>
      <c r="V104" s="256">
        <v>1</v>
      </c>
    </row>
    <row r="105" spans="1:22">
      <c r="A105" s="1507">
        <v>96</v>
      </c>
      <c r="B105" s="454">
        <f t="shared" si="2"/>
        <v>94</v>
      </c>
      <c r="C105" s="452" t="s">
        <v>3007</v>
      </c>
      <c r="D105" s="452"/>
      <c r="E105" s="452"/>
      <c r="F105" s="452"/>
      <c r="G105" s="1669" t="s">
        <v>7689</v>
      </c>
      <c r="H105" s="452"/>
      <c r="I105" s="453" t="s">
        <v>3186</v>
      </c>
      <c r="J105" s="454">
        <v>9</v>
      </c>
      <c r="K105" s="454" t="s">
        <v>2763</v>
      </c>
      <c r="L105" s="455">
        <v>152</v>
      </c>
      <c r="M105" s="454"/>
      <c r="N105" s="255" t="s">
        <v>2544</v>
      </c>
      <c r="O105" s="454" t="s">
        <v>3192</v>
      </c>
      <c r="P105" s="255"/>
      <c r="Q105" s="255"/>
      <c r="R105" s="255"/>
      <c r="S105" s="255"/>
      <c r="V105" s="256">
        <v>1</v>
      </c>
    </row>
    <row r="106" spans="1:22">
      <c r="A106" s="1507">
        <v>97</v>
      </c>
      <c r="B106" s="454">
        <f t="shared" si="2"/>
        <v>95</v>
      </c>
      <c r="C106" s="452" t="s">
        <v>3008</v>
      </c>
      <c r="D106" s="452"/>
      <c r="E106" s="452"/>
      <c r="F106" s="452"/>
      <c r="G106" s="1669" t="s">
        <v>7689</v>
      </c>
      <c r="H106" s="452"/>
      <c r="I106" s="453" t="s">
        <v>3186</v>
      </c>
      <c r="J106" s="454">
        <v>4</v>
      </c>
      <c r="K106" s="454">
        <v>152</v>
      </c>
      <c r="L106" s="455">
        <v>925</v>
      </c>
      <c r="M106" s="454"/>
      <c r="N106" s="255" t="s">
        <v>2544</v>
      </c>
      <c r="O106" s="454" t="s">
        <v>3192</v>
      </c>
      <c r="P106" s="255"/>
      <c r="Q106" s="255"/>
      <c r="R106" s="255"/>
      <c r="S106" s="255"/>
      <c r="V106" s="256">
        <v>1</v>
      </c>
    </row>
    <row r="107" spans="1:22">
      <c r="A107" s="1507">
        <v>98</v>
      </c>
      <c r="B107" s="454">
        <f t="shared" si="2"/>
        <v>96</v>
      </c>
      <c r="C107" s="452" t="s">
        <v>766</v>
      </c>
      <c r="D107" s="452"/>
      <c r="E107" s="452"/>
      <c r="F107" s="452"/>
      <c r="G107" s="1669" t="s">
        <v>7689</v>
      </c>
      <c r="H107" s="452"/>
      <c r="I107" s="453" t="s">
        <v>3186</v>
      </c>
      <c r="J107" s="454">
        <v>28</v>
      </c>
      <c r="K107" s="454" t="s">
        <v>3009</v>
      </c>
      <c r="L107" s="455">
        <v>10835</v>
      </c>
      <c r="M107" s="454"/>
      <c r="N107" s="255" t="s">
        <v>2544</v>
      </c>
      <c r="O107" s="454" t="s">
        <v>3192</v>
      </c>
      <c r="P107" s="255"/>
      <c r="Q107" s="255"/>
      <c r="R107" s="255"/>
      <c r="S107" s="255"/>
      <c r="V107" s="256">
        <v>1</v>
      </c>
    </row>
    <row r="108" spans="1:22">
      <c r="A108" s="1507">
        <v>99</v>
      </c>
      <c r="B108" s="454">
        <f t="shared" si="2"/>
        <v>97</v>
      </c>
      <c r="C108" s="452" t="s">
        <v>3010</v>
      </c>
      <c r="D108" s="452"/>
      <c r="E108" s="452"/>
      <c r="F108" s="452"/>
      <c r="G108" s="1669" t="s">
        <v>7689</v>
      </c>
      <c r="H108" s="452"/>
      <c r="I108" s="453" t="s">
        <v>3186</v>
      </c>
      <c r="J108" s="454">
        <v>28</v>
      </c>
      <c r="K108" s="454" t="s">
        <v>2766</v>
      </c>
      <c r="L108" s="455">
        <v>244</v>
      </c>
      <c r="M108" s="454"/>
      <c r="N108" s="255" t="s">
        <v>2544</v>
      </c>
      <c r="O108" s="454" t="s">
        <v>3192</v>
      </c>
      <c r="P108" s="255"/>
      <c r="Q108" s="255"/>
      <c r="R108" s="255"/>
      <c r="S108" s="255"/>
      <c r="V108" s="256">
        <v>1</v>
      </c>
    </row>
    <row r="109" spans="1:22">
      <c r="A109" s="1507">
        <v>100</v>
      </c>
      <c r="B109" s="454">
        <f t="shared" si="2"/>
        <v>98</v>
      </c>
      <c r="C109" s="452" t="s">
        <v>3011</v>
      </c>
      <c r="D109" s="452"/>
      <c r="E109" s="452"/>
      <c r="F109" s="452"/>
      <c r="G109" s="1669" t="s">
        <v>7689</v>
      </c>
      <c r="H109" s="452"/>
      <c r="I109" s="453" t="s">
        <v>3186</v>
      </c>
      <c r="J109" s="454">
        <v>28</v>
      </c>
      <c r="K109" s="454" t="s">
        <v>2768</v>
      </c>
      <c r="L109" s="455">
        <v>401</v>
      </c>
      <c r="M109" s="454"/>
      <c r="N109" s="255" t="s">
        <v>2544</v>
      </c>
      <c r="O109" s="454" t="s">
        <v>3192</v>
      </c>
      <c r="P109" s="255"/>
      <c r="Q109" s="255"/>
      <c r="R109" s="255"/>
      <c r="S109" s="255"/>
      <c r="V109" s="256">
        <v>1</v>
      </c>
    </row>
    <row r="110" spans="1:22">
      <c r="A110" s="1507">
        <v>101</v>
      </c>
      <c r="B110" s="454">
        <f t="shared" si="2"/>
        <v>99</v>
      </c>
      <c r="C110" s="452" t="s">
        <v>3012</v>
      </c>
      <c r="D110" s="452"/>
      <c r="E110" s="452"/>
      <c r="F110" s="452"/>
      <c r="G110" s="1669" t="s">
        <v>7689</v>
      </c>
      <c r="H110" s="452"/>
      <c r="I110" s="453" t="s">
        <v>3186</v>
      </c>
      <c r="J110" s="454">
        <v>5</v>
      </c>
      <c r="K110" s="454">
        <v>421</v>
      </c>
      <c r="L110" s="455">
        <v>376</v>
      </c>
      <c r="M110" s="454"/>
      <c r="N110" s="255" t="s">
        <v>2544</v>
      </c>
      <c r="O110" s="454" t="s">
        <v>3192</v>
      </c>
      <c r="P110" s="255"/>
      <c r="Q110" s="255"/>
      <c r="R110" s="255"/>
      <c r="S110" s="255"/>
      <c r="V110" s="256">
        <v>1</v>
      </c>
    </row>
    <row r="111" spans="1:22">
      <c r="A111" s="1507">
        <v>102</v>
      </c>
      <c r="B111" s="454">
        <f t="shared" si="2"/>
        <v>100</v>
      </c>
      <c r="C111" s="452" t="s">
        <v>3013</v>
      </c>
      <c r="D111" s="452"/>
      <c r="E111" s="452"/>
      <c r="F111" s="452"/>
      <c r="G111" s="1669" t="s">
        <v>7689</v>
      </c>
      <c r="H111" s="452"/>
      <c r="I111" s="453" t="s">
        <v>3186</v>
      </c>
      <c r="J111" s="454" t="s">
        <v>2772</v>
      </c>
      <c r="K111" s="454">
        <v>49</v>
      </c>
      <c r="L111" s="455">
        <v>209</v>
      </c>
      <c r="M111" s="454"/>
      <c r="N111" s="255" t="s">
        <v>2544</v>
      </c>
      <c r="O111" s="454" t="s">
        <v>3192</v>
      </c>
      <c r="P111" s="255"/>
      <c r="Q111" s="255"/>
      <c r="R111" s="255"/>
      <c r="S111" s="255"/>
      <c r="V111" s="256">
        <v>1</v>
      </c>
    </row>
    <row r="112" spans="1:22">
      <c r="A112" s="1507">
        <v>103</v>
      </c>
      <c r="B112" s="454">
        <f t="shared" si="2"/>
        <v>101</v>
      </c>
      <c r="C112" s="452" t="s">
        <v>2353</v>
      </c>
      <c r="D112" s="452"/>
      <c r="E112" s="452"/>
      <c r="F112" s="452"/>
      <c r="G112" s="1669" t="s">
        <v>7689</v>
      </c>
      <c r="H112" s="452"/>
      <c r="I112" s="453" t="s">
        <v>3186</v>
      </c>
      <c r="J112" s="454" t="s">
        <v>2772</v>
      </c>
      <c r="K112" s="454" t="s">
        <v>2774</v>
      </c>
      <c r="L112" s="455">
        <v>171</v>
      </c>
      <c r="M112" s="454"/>
      <c r="N112" s="255" t="s">
        <v>2544</v>
      </c>
      <c r="O112" s="454" t="s">
        <v>3192</v>
      </c>
      <c r="P112" s="255"/>
      <c r="Q112" s="255"/>
      <c r="R112" s="255"/>
      <c r="S112" s="255"/>
      <c r="V112" s="256">
        <v>1</v>
      </c>
    </row>
    <row r="113" spans="1:22">
      <c r="A113" s="1507">
        <v>104</v>
      </c>
      <c r="B113" s="454">
        <f t="shared" si="2"/>
        <v>102</v>
      </c>
      <c r="C113" s="452" t="s">
        <v>1182</v>
      </c>
      <c r="D113" s="452"/>
      <c r="E113" s="452"/>
      <c r="F113" s="452"/>
      <c r="G113" s="1669" t="s">
        <v>7689</v>
      </c>
      <c r="H113" s="452"/>
      <c r="I113" s="453" t="s">
        <v>3186</v>
      </c>
      <c r="J113" s="454">
        <v>14</v>
      </c>
      <c r="K113" s="454">
        <v>74</v>
      </c>
      <c r="L113" s="455">
        <v>553</v>
      </c>
      <c r="M113" s="454"/>
      <c r="N113" s="255" t="s">
        <v>2544</v>
      </c>
      <c r="O113" s="454" t="s">
        <v>3192</v>
      </c>
      <c r="P113" s="255"/>
      <c r="Q113" s="255"/>
      <c r="R113" s="255"/>
      <c r="S113" s="255"/>
      <c r="V113" s="256">
        <v>1</v>
      </c>
    </row>
    <row r="114" spans="1:22">
      <c r="A114" s="1507">
        <v>105</v>
      </c>
      <c r="B114" s="454">
        <f t="shared" si="2"/>
        <v>103</v>
      </c>
      <c r="C114" s="452" t="s">
        <v>974</v>
      </c>
      <c r="D114" s="452"/>
      <c r="E114" s="452"/>
      <c r="F114" s="452"/>
      <c r="G114" s="1669" t="s">
        <v>7689</v>
      </c>
      <c r="H114" s="452"/>
      <c r="I114" s="453" t="s">
        <v>3186</v>
      </c>
      <c r="J114" s="454">
        <v>20</v>
      </c>
      <c r="K114" s="454" t="s">
        <v>3014</v>
      </c>
      <c r="L114" s="455">
        <v>19194</v>
      </c>
      <c r="M114" s="454"/>
      <c r="N114" s="255" t="s">
        <v>2544</v>
      </c>
      <c r="O114" s="454" t="s">
        <v>3192</v>
      </c>
      <c r="P114" s="255"/>
      <c r="Q114" s="255"/>
      <c r="R114" s="255"/>
      <c r="S114" s="255"/>
      <c r="V114" s="256">
        <v>1</v>
      </c>
    </row>
    <row r="115" spans="1:22">
      <c r="A115" s="1507">
        <v>106</v>
      </c>
      <c r="B115" s="454">
        <f t="shared" si="2"/>
        <v>104</v>
      </c>
      <c r="C115" s="452" t="s">
        <v>3015</v>
      </c>
      <c r="D115" s="452"/>
      <c r="E115" s="452"/>
      <c r="F115" s="452"/>
      <c r="G115" s="1669" t="s">
        <v>7689</v>
      </c>
      <c r="H115" s="452"/>
      <c r="I115" s="453" t="s">
        <v>3186</v>
      </c>
      <c r="J115" s="454">
        <v>29</v>
      </c>
      <c r="K115" s="454"/>
      <c r="L115" s="455">
        <v>301240</v>
      </c>
      <c r="M115" s="456"/>
      <c r="N115" s="255" t="s">
        <v>2544</v>
      </c>
      <c r="O115" s="454" t="s">
        <v>3192</v>
      </c>
      <c r="P115" s="255"/>
      <c r="Q115" s="255"/>
      <c r="R115" s="255"/>
      <c r="S115" s="255"/>
      <c r="V115" s="256">
        <v>1</v>
      </c>
    </row>
    <row r="116" spans="1:22">
      <c r="A116" s="1507">
        <v>107</v>
      </c>
      <c r="B116" s="454">
        <f t="shared" si="2"/>
        <v>105</v>
      </c>
      <c r="C116" s="452" t="s">
        <v>3016</v>
      </c>
      <c r="D116" s="452"/>
      <c r="E116" s="452"/>
      <c r="F116" s="452"/>
      <c r="G116" s="1669" t="s">
        <v>7689</v>
      </c>
      <c r="H116" s="452"/>
      <c r="I116" s="453" t="s">
        <v>3187</v>
      </c>
      <c r="J116" s="454">
        <v>16</v>
      </c>
      <c r="K116" s="454">
        <v>2587</v>
      </c>
      <c r="L116" s="455">
        <v>300</v>
      </c>
      <c r="M116" s="454"/>
      <c r="N116" s="255" t="s">
        <v>2544</v>
      </c>
      <c r="O116" s="454" t="s">
        <v>3192</v>
      </c>
      <c r="P116" s="255"/>
      <c r="Q116" s="255"/>
      <c r="R116" s="255"/>
      <c r="S116" s="255"/>
      <c r="V116" s="256">
        <v>1</v>
      </c>
    </row>
    <row r="117" spans="1:22">
      <c r="A117" s="1507">
        <v>108</v>
      </c>
      <c r="B117" s="454">
        <f t="shared" si="2"/>
        <v>106</v>
      </c>
      <c r="C117" s="452" t="s">
        <v>3017</v>
      </c>
      <c r="D117" s="452"/>
      <c r="E117" s="452"/>
      <c r="F117" s="452"/>
      <c r="G117" s="1669" t="s">
        <v>7689</v>
      </c>
      <c r="H117" s="452"/>
      <c r="I117" s="453" t="s">
        <v>3187</v>
      </c>
      <c r="J117" s="454">
        <v>23</v>
      </c>
      <c r="K117" s="454">
        <v>1206</v>
      </c>
      <c r="L117" s="455">
        <v>3803.6</v>
      </c>
      <c r="M117" s="454"/>
      <c r="N117" s="255" t="s">
        <v>2544</v>
      </c>
      <c r="O117" s="454" t="s">
        <v>3192</v>
      </c>
      <c r="P117" s="255"/>
      <c r="Q117" s="255"/>
      <c r="R117" s="255"/>
      <c r="S117" s="255"/>
      <c r="V117" s="256">
        <v>1</v>
      </c>
    </row>
    <row r="118" spans="1:22">
      <c r="A118" s="1507">
        <v>109</v>
      </c>
      <c r="B118" s="454">
        <f t="shared" si="2"/>
        <v>107</v>
      </c>
      <c r="C118" s="452" t="s">
        <v>2690</v>
      </c>
      <c r="D118" s="452"/>
      <c r="E118" s="452"/>
      <c r="F118" s="452"/>
      <c r="G118" s="1669" t="s">
        <v>7689</v>
      </c>
      <c r="H118" s="452"/>
      <c r="I118" s="453" t="s">
        <v>3187</v>
      </c>
      <c r="J118" s="454">
        <v>23</v>
      </c>
      <c r="K118" s="454" t="s">
        <v>2689</v>
      </c>
      <c r="L118" s="455">
        <v>805</v>
      </c>
      <c r="M118" s="454"/>
      <c r="N118" s="255" t="s">
        <v>2544</v>
      </c>
      <c r="O118" s="454" t="s">
        <v>3192</v>
      </c>
      <c r="P118" s="255"/>
      <c r="Q118" s="255"/>
      <c r="R118" s="255"/>
      <c r="S118" s="255"/>
      <c r="V118" s="256">
        <v>1</v>
      </c>
    </row>
    <row r="119" spans="1:22">
      <c r="A119" s="1507">
        <v>110</v>
      </c>
      <c r="B119" s="454">
        <f t="shared" si="2"/>
        <v>108</v>
      </c>
      <c r="C119" s="452" t="s">
        <v>3019</v>
      </c>
      <c r="D119" s="452"/>
      <c r="E119" s="452"/>
      <c r="F119" s="452"/>
      <c r="G119" s="1669" t="s">
        <v>7689</v>
      </c>
      <c r="H119" s="452"/>
      <c r="I119" s="453" t="s">
        <v>3187</v>
      </c>
      <c r="J119" s="454">
        <v>23</v>
      </c>
      <c r="K119" s="454">
        <v>32</v>
      </c>
      <c r="L119" s="455">
        <v>1232</v>
      </c>
      <c r="M119" s="454"/>
      <c r="N119" s="255" t="s">
        <v>2544</v>
      </c>
      <c r="O119" s="454" t="s">
        <v>3192</v>
      </c>
      <c r="P119" s="255"/>
      <c r="Q119" s="255"/>
      <c r="R119" s="255"/>
      <c r="S119" s="255"/>
      <c r="V119" s="256">
        <v>1</v>
      </c>
    </row>
    <row r="120" spans="1:22">
      <c r="A120" s="1507">
        <v>111</v>
      </c>
      <c r="B120" s="454">
        <f t="shared" si="2"/>
        <v>109</v>
      </c>
      <c r="C120" s="452" t="s">
        <v>3020</v>
      </c>
      <c r="D120" s="452"/>
      <c r="E120" s="452"/>
      <c r="F120" s="452"/>
      <c r="G120" s="1669" t="s">
        <v>7689</v>
      </c>
      <c r="H120" s="452"/>
      <c r="I120" s="453" t="s">
        <v>3187</v>
      </c>
      <c r="J120" s="454" t="s">
        <v>3021</v>
      </c>
      <c r="K120" s="454">
        <v>6</v>
      </c>
      <c r="L120" s="455">
        <v>3410</v>
      </c>
      <c r="M120" s="454"/>
      <c r="N120" s="255" t="s">
        <v>2544</v>
      </c>
      <c r="O120" s="454" t="s">
        <v>3192</v>
      </c>
      <c r="P120" s="255"/>
      <c r="Q120" s="255"/>
      <c r="R120" s="255"/>
      <c r="S120" s="255"/>
      <c r="V120" s="256">
        <v>1</v>
      </c>
    </row>
    <row r="121" spans="1:22">
      <c r="A121" s="1507">
        <v>112</v>
      </c>
      <c r="B121" s="454">
        <f t="shared" si="2"/>
        <v>110</v>
      </c>
      <c r="C121" s="452" t="s">
        <v>3022</v>
      </c>
      <c r="D121" s="452"/>
      <c r="E121" s="452"/>
      <c r="F121" s="452"/>
      <c r="G121" s="1669" t="s">
        <v>7689</v>
      </c>
      <c r="H121" s="452"/>
      <c r="I121" s="453" t="s">
        <v>3187</v>
      </c>
      <c r="J121" s="454" t="s">
        <v>2692</v>
      </c>
      <c r="K121" s="454">
        <v>4</v>
      </c>
      <c r="L121" s="455">
        <v>3918</v>
      </c>
      <c r="M121" s="454"/>
      <c r="N121" s="255" t="s">
        <v>2544</v>
      </c>
      <c r="O121" s="454" t="s">
        <v>3192</v>
      </c>
      <c r="P121" s="255"/>
      <c r="Q121" s="255"/>
      <c r="R121" s="255"/>
      <c r="S121" s="255"/>
      <c r="V121" s="256">
        <v>1</v>
      </c>
    </row>
    <row r="122" spans="1:22">
      <c r="A122" s="1507">
        <v>113</v>
      </c>
      <c r="B122" s="454">
        <f t="shared" si="2"/>
        <v>111</v>
      </c>
      <c r="C122" s="3986" t="s">
        <v>2695</v>
      </c>
      <c r="D122" s="452"/>
      <c r="E122" s="452"/>
      <c r="F122" s="452"/>
      <c r="G122" s="1669" t="s">
        <v>7689</v>
      </c>
      <c r="H122" s="452"/>
      <c r="I122" s="453" t="s">
        <v>3187</v>
      </c>
      <c r="J122" s="3991">
        <v>16</v>
      </c>
      <c r="K122" s="3991" t="s">
        <v>3023</v>
      </c>
      <c r="L122" s="455">
        <v>132</v>
      </c>
      <c r="M122" s="454"/>
      <c r="N122" s="255" t="s">
        <v>2544</v>
      </c>
      <c r="O122" s="454" t="s">
        <v>3192</v>
      </c>
      <c r="P122" s="255"/>
      <c r="Q122" s="255"/>
      <c r="R122" s="255"/>
      <c r="S122" s="255"/>
      <c r="V122" s="256">
        <v>1</v>
      </c>
    </row>
    <row r="123" spans="1:22">
      <c r="A123" s="1507">
        <v>114</v>
      </c>
      <c r="B123" s="454">
        <f t="shared" si="2"/>
        <v>112</v>
      </c>
      <c r="C123" s="3986"/>
      <c r="D123" s="452"/>
      <c r="E123" s="452"/>
      <c r="F123" s="452"/>
      <c r="G123" s="1669" t="s">
        <v>7689</v>
      </c>
      <c r="H123" s="452"/>
      <c r="I123" s="453" t="s">
        <v>3187</v>
      </c>
      <c r="J123" s="3991"/>
      <c r="K123" s="3991"/>
      <c r="L123" s="455">
        <v>4008</v>
      </c>
      <c r="M123" s="454"/>
      <c r="N123" s="255" t="s">
        <v>2544</v>
      </c>
      <c r="O123" s="454" t="s">
        <v>3192</v>
      </c>
      <c r="P123" s="255"/>
      <c r="Q123" s="255"/>
      <c r="R123" s="255"/>
      <c r="S123" s="255"/>
      <c r="V123" s="256">
        <v>1</v>
      </c>
    </row>
    <row r="124" spans="1:22">
      <c r="A124" s="1507">
        <v>115</v>
      </c>
      <c r="B124" s="454">
        <f t="shared" si="2"/>
        <v>113</v>
      </c>
      <c r="C124" s="452" t="s">
        <v>3025</v>
      </c>
      <c r="D124" s="452"/>
      <c r="E124" s="452"/>
      <c r="F124" s="452"/>
      <c r="G124" s="1669" t="s">
        <v>7689</v>
      </c>
      <c r="H124" s="452"/>
      <c r="I124" s="453" t="s">
        <v>3187</v>
      </c>
      <c r="J124" s="454">
        <v>16</v>
      </c>
      <c r="K124" s="454">
        <v>894</v>
      </c>
      <c r="L124" s="455">
        <v>796</v>
      </c>
      <c r="M124" s="454"/>
      <c r="N124" s="255" t="s">
        <v>2544</v>
      </c>
      <c r="O124" s="454" t="s">
        <v>3192</v>
      </c>
      <c r="P124" s="255"/>
      <c r="Q124" s="255"/>
      <c r="R124" s="255"/>
      <c r="S124" s="255"/>
      <c r="V124" s="256">
        <v>1</v>
      </c>
    </row>
    <row r="125" spans="1:22" ht="141.75">
      <c r="A125" s="1507">
        <v>116</v>
      </c>
      <c r="B125" s="454">
        <f t="shared" si="2"/>
        <v>114</v>
      </c>
      <c r="C125" s="452" t="s">
        <v>3026</v>
      </c>
      <c r="D125" s="452"/>
      <c r="E125" s="452"/>
      <c r="F125" s="452"/>
      <c r="G125" s="1669" t="s">
        <v>7689</v>
      </c>
      <c r="H125" s="452"/>
      <c r="I125" s="453" t="s">
        <v>3187</v>
      </c>
      <c r="J125" s="454">
        <v>16</v>
      </c>
      <c r="K125" s="454" t="s">
        <v>3027</v>
      </c>
      <c r="L125" s="455">
        <v>3847</v>
      </c>
      <c r="M125" s="454"/>
      <c r="N125" s="255" t="s">
        <v>2544</v>
      </c>
      <c r="O125" s="454" t="s">
        <v>3192</v>
      </c>
      <c r="P125" s="255"/>
      <c r="Q125" s="255"/>
      <c r="R125" s="255"/>
      <c r="S125" s="255"/>
      <c r="V125" s="256">
        <v>1</v>
      </c>
    </row>
    <row r="126" spans="1:22">
      <c r="A126" s="1507">
        <v>117</v>
      </c>
      <c r="B126" s="454">
        <f t="shared" si="2"/>
        <v>115</v>
      </c>
      <c r="C126" s="452" t="s">
        <v>3031</v>
      </c>
      <c r="D126" s="452"/>
      <c r="E126" s="452"/>
      <c r="F126" s="452"/>
      <c r="G126" s="1669" t="s">
        <v>7689</v>
      </c>
      <c r="H126" s="452"/>
      <c r="I126" s="453" t="s">
        <v>3187</v>
      </c>
      <c r="J126" s="454">
        <v>2</v>
      </c>
      <c r="K126" s="454" t="s">
        <v>2708</v>
      </c>
      <c r="L126" s="455">
        <v>302</v>
      </c>
      <c r="M126" s="454"/>
      <c r="N126" s="255" t="s">
        <v>2544</v>
      </c>
      <c r="O126" s="454" t="s">
        <v>3192</v>
      </c>
      <c r="P126" s="255"/>
      <c r="Q126" s="255"/>
      <c r="R126" s="255"/>
      <c r="S126" s="255"/>
      <c r="V126" s="256">
        <v>1</v>
      </c>
    </row>
    <row r="127" spans="1:22">
      <c r="A127" s="1507">
        <v>118</v>
      </c>
      <c r="B127" s="454">
        <f t="shared" si="2"/>
        <v>116</v>
      </c>
      <c r="C127" s="452" t="s">
        <v>3034</v>
      </c>
      <c r="D127" s="452"/>
      <c r="E127" s="452"/>
      <c r="F127" s="452"/>
      <c r="G127" s="1669" t="s">
        <v>7689</v>
      </c>
      <c r="H127" s="452"/>
      <c r="I127" s="453" t="s">
        <v>3187</v>
      </c>
      <c r="J127" s="454">
        <v>7</v>
      </c>
      <c r="K127" s="454">
        <v>700</v>
      </c>
      <c r="L127" s="455">
        <v>472</v>
      </c>
      <c r="M127" s="454"/>
      <c r="N127" s="255" t="s">
        <v>2544</v>
      </c>
      <c r="O127" s="454" t="s">
        <v>3192</v>
      </c>
      <c r="P127" s="255"/>
      <c r="Q127" s="255"/>
      <c r="R127" s="255"/>
      <c r="S127" s="255"/>
      <c r="V127" s="256">
        <v>1</v>
      </c>
    </row>
    <row r="128" spans="1:22" ht="31.5">
      <c r="A128" s="1507">
        <v>119</v>
      </c>
      <c r="B128" s="454">
        <f t="shared" si="2"/>
        <v>117</v>
      </c>
      <c r="C128" s="452" t="s">
        <v>3035</v>
      </c>
      <c r="D128" s="452"/>
      <c r="E128" s="452"/>
      <c r="F128" s="452"/>
      <c r="G128" s="1669" t="s">
        <v>7689</v>
      </c>
      <c r="H128" s="452"/>
      <c r="I128" s="453" t="s">
        <v>3187</v>
      </c>
      <c r="J128" s="454">
        <v>1</v>
      </c>
      <c r="K128" s="454">
        <v>1001</v>
      </c>
      <c r="L128" s="455">
        <v>223</v>
      </c>
      <c r="M128" s="454"/>
      <c r="N128" s="255" t="s">
        <v>2544</v>
      </c>
      <c r="O128" s="454" t="s">
        <v>3192</v>
      </c>
      <c r="P128" s="255"/>
      <c r="Q128" s="255"/>
      <c r="R128" s="255"/>
      <c r="S128" s="255"/>
      <c r="V128" s="256">
        <v>1</v>
      </c>
    </row>
    <row r="129" spans="1:22">
      <c r="A129" s="1507">
        <v>120</v>
      </c>
      <c r="B129" s="454">
        <f t="shared" si="2"/>
        <v>118</v>
      </c>
      <c r="C129" s="452" t="s">
        <v>3036</v>
      </c>
      <c r="D129" s="452"/>
      <c r="E129" s="452"/>
      <c r="F129" s="452"/>
      <c r="G129" s="1669" t="s">
        <v>7689</v>
      </c>
      <c r="H129" s="452"/>
      <c r="I129" s="453" t="s">
        <v>3187</v>
      </c>
      <c r="J129" s="454">
        <v>13</v>
      </c>
      <c r="K129" s="454">
        <v>2290</v>
      </c>
      <c r="L129" s="455">
        <v>192</v>
      </c>
      <c r="M129" s="454"/>
      <c r="N129" s="255" t="s">
        <v>2544</v>
      </c>
      <c r="O129" s="454" t="s">
        <v>3192</v>
      </c>
      <c r="P129" s="255"/>
      <c r="Q129" s="255"/>
      <c r="R129" s="255"/>
      <c r="S129" s="255"/>
      <c r="V129" s="256">
        <v>1</v>
      </c>
    </row>
    <row r="130" spans="1:22">
      <c r="A130" s="1507">
        <v>121</v>
      </c>
      <c r="B130" s="454">
        <f t="shared" si="2"/>
        <v>119</v>
      </c>
      <c r="C130" s="452" t="s">
        <v>3040</v>
      </c>
      <c r="D130" s="452"/>
      <c r="E130" s="452"/>
      <c r="F130" s="452"/>
      <c r="G130" s="1669" t="s">
        <v>7689</v>
      </c>
      <c r="H130" s="452"/>
      <c r="I130" s="453" t="s">
        <v>3187</v>
      </c>
      <c r="J130" s="454">
        <v>6</v>
      </c>
      <c r="K130" s="454">
        <v>219</v>
      </c>
      <c r="L130" s="455">
        <v>14874</v>
      </c>
      <c r="M130" s="454"/>
      <c r="N130" s="255" t="s">
        <v>2544</v>
      </c>
      <c r="O130" s="454" t="s">
        <v>3192</v>
      </c>
      <c r="P130" s="255"/>
      <c r="Q130" s="255"/>
      <c r="R130" s="255"/>
      <c r="S130" s="255"/>
      <c r="V130" s="256">
        <v>1</v>
      </c>
    </row>
    <row r="131" spans="1:22">
      <c r="A131" s="1507">
        <v>122</v>
      </c>
      <c r="B131" s="454">
        <f t="shared" si="2"/>
        <v>120</v>
      </c>
      <c r="C131" s="452" t="s">
        <v>3041</v>
      </c>
      <c r="D131" s="452"/>
      <c r="E131" s="452"/>
      <c r="F131" s="452"/>
      <c r="G131" s="1669" t="s">
        <v>7689</v>
      </c>
      <c r="H131" s="452"/>
      <c r="I131" s="453" t="s">
        <v>3187</v>
      </c>
      <c r="J131" s="454">
        <v>16</v>
      </c>
      <c r="K131" s="454">
        <v>135</v>
      </c>
      <c r="L131" s="455">
        <v>13418</v>
      </c>
      <c r="M131" s="454"/>
      <c r="N131" s="255" t="s">
        <v>2544</v>
      </c>
      <c r="O131" s="454" t="s">
        <v>3192</v>
      </c>
      <c r="P131" s="255"/>
      <c r="Q131" s="255"/>
      <c r="R131" s="255"/>
      <c r="S131" s="255"/>
      <c r="V131" s="256">
        <v>1</v>
      </c>
    </row>
    <row r="132" spans="1:22">
      <c r="A132" s="1507">
        <v>123</v>
      </c>
      <c r="B132" s="454">
        <f t="shared" si="2"/>
        <v>121</v>
      </c>
      <c r="C132" s="452" t="s">
        <v>2706</v>
      </c>
      <c r="D132" s="452"/>
      <c r="E132" s="452"/>
      <c r="F132" s="452"/>
      <c r="G132" s="1669" t="s">
        <v>7689</v>
      </c>
      <c r="H132" s="452"/>
      <c r="I132" s="453" t="s">
        <v>3187</v>
      </c>
      <c r="J132" s="454">
        <v>16</v>
      </c>
      <c r="K132" s="454">
        <v>2010</v>
      </c>
      <c r="L132" s="455">
        <v>100</v>
      </c>
      <c r="M132" s="454"/>
      <c r="N132" s="255" t="s">
        <v>2544</v>
      </c>
      <c r="O132" s="454" t="s">
        <v>3192</v>
      </c>
      <c r="P132" s="255"/>
      <c r="Q132" s="255"/>
      <c r="R132" s="255"/>
      <c r="S132" s="255"/>
      <c r="V132" s="256">
        <v>1</v>
      </c>
    </row>
    <row r="133" spans="1:22">
      <c r="A133" s="1507">
        <v>124</v>
      </c>
      <c r="B133" s="454">
        <f t="shared" si="2"/>
        <v>122</v>
      </c>
      <c r="C133" s="452" t="s">
        <v>2707</v>
      </c>
      <c r="D133" s="452"/>
      <c r="E133" s="452"/>
      <c r="F133" s="452"/>
      <c r="G133" s="1669" t="s">
        <v>7689</v>
      </c>
      <c r="H133" s="452"/>
      <c r="I133" s="453" t="s">
        <v>3187</v>
      </c>
      <c r="J133" s="454">
        <v>16</v>
      </c>
      <c r="K133" s="454" t="s">
        <v>3042</v>
      </c>
      <c r="L133" s="455">
        <v>961</v>
      </c>
      <c r="M133" s="454"/>
      <c r="N133" s="255" t="s">
        <v>2544</v>
      </c>
      <c r="O133" s="454" t="s">
        <v>3192</v>
      </c>
      <c r="P133" s="255"/>
      <c r="Q133" s="255"/>
      <c r="R133" s="255"/>
      <c r="S133" s="255"/>
      <c r="V133" s="256">
        <v>1</v>
      </c>
    </row>
    <row r="134" spans="1:22">
      <c r="A134" s="1507">
        <v>125</v>
      </c>
      <c r="B134" s="454">
        <f>B133+1</f>
        <v>123</v>
      </c>
      <c r="C134" s="452" t="s">
        <v>839</v>
      </c>
      <c r="D134" s="452"/>
      <c r="E134" s="452"/>
      <c r="F134" s="452"/>
      <c r="G134" s="1669" t="s">
        <v>7689</v>
      </c>
      <c r="H134" s="452"/>
      <c r="I134" s="453" t="s">
        <v>3187</v>
      </c>
      <c r="J134" s="454">
        <v>16</v>
      </c>
      <c r="K134" s="454">
        <v>694</v>
      </c>
      <c r="L134" s="455">
        <v>790.4</v>
      </c>
      <c r="M134" s="454"/>
      <c r="N134" s="255" t="s">
        <v>2544</v>
      </c>
      <c r="O134" s="454" t="s">
        <v>3192</v>
      </c>
      <c r="P134" s="255"/>
      <c r="Q134" s="255"/>
      <c r="R134" s="255"/>
      <c r="S134" s="255"/>
      <c r="V134" s="256">
        <v>1</v>
      </c>
    </row>
    <row r="135" spans="1:22">
      <c r="A135" s="1507">
        <v>126</v>
      </c>
      <c r="B135" s="454">
        <f t="shared" si="2"/>
        <v>124</v>
      </c>
      <c r="C135" s="3986" t="s">
        <v>3044</v>
      </c>
      <c r="D135" s="452"/>
      <c r="E135" s="452"/>
      <c r="F135" s="452"/>
      <c r="G135" s="1669" t="s">
        <v>7689</v>
      </c>
      <c r="H135" s="452"/>
      <c r="I135" s="453" t="s">
        <v>3187</v>
      </c>
      <c r="J135" s="454">
        <v>16</v>
      </c>
      <c r="K135" s="3991" t="s">
        <v>3045</v>
      </c>
      <c r="L135" s="3987">
        <v>9685.6</v>
      </c>
      <c r="M135" s="454"/>
      <c r="N135" s="255" t="s">
        <v>2544</v>
      </c>
      <c r="O135" s="454" t="s">
        <v>3192</v>
      </c>
      <c r="P135" s="255"/>
      <c r="Q135" s="255"/>
      <c r="R135" s="255"/>
      <c r="S135" s="255"/>
      <c r="V135" s="256">
        <v>1</v>
      </c>
    </row>
    <row r="136" spans="1:22">
      <c r="A136" s="1507">
        <v>127</v>
      </c>
      <c r="B136" s="454">
        <f t="shared" si="2"/>
        <v>125</v>
      </c>
      <c r="C136" s="3986"/>
      <c r="D136" s="452"/>
      <c r="E136" s="452"/>
      <c r="F136" s="452"/>
      <c r="G136" s="1669" t="s">
        <v>7689</v>
      </c>
      <c r="H136" s="452"/>
      <c r="I136" s="453" t="s">
        <v>3187</v>
      </c>
      <c r="J136" s="454">
        <v>13</v>
      </c>
      <c r="K136" s="3991"/>
      <c r="L136" s="3987"/>
      <c r="M136" s="454"/>
      <c r="N136" s="255" t="s">
        <v>2544</v>
      </c>
      <c r="O136" s="454" t="s">
        <v>3192</v>
      </c>
      <c r="P136" s="255"/>
      <c r="Q136" s="255"/>
      <c r="R136" s="255"/>
      <c r="S136" s="255"/>
      <c r="V136" s="256">
        <v>1</v>
      </c>
    </row>
    <row r="137" spans="1:22">
      <c r="A137" s="1507">
        <v>128</v>
      </c>
      <c r="B137" s="454">
        <f t="shared" si="2"/>
        <v>126</v>
      </c>
      <c r="C137" s="452" t="s">
        <v>3055</v>
      </c>
      <c r="D137" s="452"/>
      <c r="E137" s="452"/>
      <c r="F137" s="452"/>
      <c r="G137" s="1669" t="s">
        <v>7689</v>
      </c>
      <c r="H137" s="452"/>
      <c r="I137" s="453" t="s">
        <v>3188</v>
      </c>
      <c r="J137" s="454">
        <v>40</v>
      </c>
      <c r="K137" s="454">
        <v>455</v>
      </c>
      <c r="L137" s="455">
        <v>3920.9</v>
      </c>
      <c r="M137" s="454"/>
      <c r="N137" s="255" t="s">
        <v>2544</v>
      </c>
      <c r="O137" s="454" t="s">
        <v>3192</v>
      </c>
      <c r="P137" s="255"/>
      <c r="Q137" s="255"/>
      <c r="R137" s="255"/>
      <c r="S137" s="255"/>
      <c r="V137" s="256">
        <v>1</v>
      </c>
    </row>
    <row r="138" spans="1:22">
      <c r="A138" s="1507">
        <v>129</v>
      </c>
      <c r="B138" s="454">
        <f t="shared" si="2"/>
        <v>127</v>
      </c>
      <c r="C138" s="452" t="s">
        <v>3056</v>
      </c>
      <c r="D138" s="452"/>
      <c r="E138" s="452"/>
      <c r="F138" s="452"/>
      <c r="G138" s="1669" t="s">
        <v>7689</v>
      </c>
      <c r="H138" s="452"/>
      <c r="I138" s="453" t="s">
        <v>3188</v>
      </c>
      <c r="J138" s="454">
        <v>27</v>
      </c>
      <c r="K138" s="454">
        <v>32</v>
      </c>
      <c r="L138" s="455">
        <v>5434</v>
      </c>
      <c r="M138" s="454"/>
      <c r="N138" s="255" t="s">
        <v>2544</v>
      </c>
      <c r="O138" s="454" t="s">
        <v>3192</v>
      </c>
      <c r="P138" s="255"/>
      <c r="Q138" s="255"/>
      <c r="R138" s="255"/>
      <c r="S138" s="255"/>
      <c r="V138" s="256">
        <v>1</v>
      </c>
    </row>
    <row r="139" spans="1:22">
      <c r="A139" s="1507">
        <v>130</v>
      </c>
      <c r="B139" s="454">
        <f t="shared" si="2"/>
        <v>128</v>
      </c>
      <c r="C139" s="452" t="s">
        <v>2675</v>
      </c>
      <c r="D139" s="452"/>
      <c r="E139" s="452"/>
      <c r="F139" s="452"/>
      <c r="G139" s="1669" t="s">
        <v>7689</v>
      </c>
      <c r="H139" s="452"/>
      <c r="I139" s="453" t="s">
        <v>3188</v>
      </c>
      <c r="J139" s="454">
        <v>31</v>
      </c>
      <c r="K139" s="454">
        <v>529</v>
      </c>
      <c r="L139" s="455">
        <v>18</v>
      </c>
      <c r="M139" s="454"/>
      <c r="N139" s="255" t="s">
        <v>2544</v>
      </c>
      <c r="O139" s="454" t="s">
        <v>3192</v>
      </c>
      <c r="P139" s="255"/>
      <c r="Q139" s="255"/>
      <c r="R139" s="255"/>
      <c r="S139" s="255"/>
      <c r="V139" s="256">
        <v>1</v>
      </c>
    </row>
    <row r="140" spans="1:22">
      <c r="A140" s="1507">
        <v>131</v>
      </c>
      <c r="B140" s="454">
        <f t="shared" si="2"/>
        <v>129</v>
      </c>
      <c r="C140" s="452" t="s">
        <v>2675</v>
      </c>
      <c r="D140" s="452"/>
      <c r="E140" s="452"/>
      <c r="F140" s="452"/>
      <c r="G140" s="1669" t="s">
        <v>7689</v>
      </c>
      <c r="H140" s="452"/>
      <c r="I140" s="453" t="s">
        <v>3188</v>
      </c>
      <c r="J140" s="454">
        <v>31</v>
      </c>
      <c r="K140" s="454">
        <v>530</v>
      </c>
      <c r="L140" s="455">
        <v>18</v>
      </c>
      <c r="M140" s="454"/>
      <c r="N140" s="255" t="s">
        <v>2544</v>
      </c>
      <c r="O140" s="454" t="s">
        <v>3192</v>
      </c>
      <c r="P140" s="255"/>
      <c r="Q140" s="255"/>
      <c r="R140" s="255"/>
      <c r="S140" s="255"/>
      <c r="V140" s="256">
        <v>1</v>
      </c>
    </row>
    <row r="141" spans="1:22">
      <c r="A141" s="1507">
        <v>132</v>
      </c>
      <c r="B141" s="454">
        <f t="shared" ref="B141:B203" si="3">B140+1</f>
        <v>130</v>
      </c>
      <c r="C141" s="452" t="s">
        <v>2675</v>
      </c>
      <c r="D141" s="452"/>
      <c r="E141" s="452"/>
      <c r="F141" s="452"/>
      <c r="G141" s="1669" t="s">
        <v>7689</v>
      </c>
      <c r="H141" s="452"/>
      <c r="I141" s="453" t="s">
        <v>3188</v>
      </c>
      <c r="J141" s="454">
        <v>31</v>
      </c>
      <c r="K141" s="454">
        <v>531</v>
      </c>
      <c r="L141" s="455">
        <v>18</v>
      </c>
      <c r="M141" s="454"/>
      <c r="N141" s="255" t="s">
        <v>2544</v>
      </c>
      <c r="O141" s="454" t="s">
        <v>3192</v>
      </c>
      <c r="P141" s="255"/>
      <c r="Q141" s="255"/>
      <c r="R141" s="255"/>
      <c r="S141" s="255"/>
      <c r="V141" s="256">
        <v>1</v>
      </c>
    </row>
    <row r="142" spans="1:22">
      <c r="A142" s="1507">
        <v>133</v>
      </c>
      <c r="B142" s="454">
        <f t="shared" si="3"/>
        <v>131</v>
      </c>
      <c r="C142" s="452" t="s">
        <v>2675</v>
      </c>
      <c r="D142" s="452"/>
      <c r="E142" s="452"/>
      <c r="F142" s="452"/>
      <c r="G142" s="1669" t="s">
        <v>7689</v>
      </c>
      <c r="H142" s="452"/>
      <c r="I142" s="453" t="s">
        <v>3188</v>
      </c>
      <c r="J142" s="454">
        <v>31</v>
      </c>
      <c r="K142" s="454">
        <v>532</v>
      </c>
      <c r="L142" s="455">
        <v>18</v>
      </c>
      <c r="M142" s="454"/>
      <c r="N142" s="255" t="s">
        <v>2544</v>
      </c>
      <c r="O142" s="454" t="s">
        <v>3192</v>
      </c>
      <c r="P142" s="255"/>
      <c r="Q142" s="255"/>
      <c r="R142" s="255"/>
      <c r="S142" s="255"/>
      <c r="V142" s="256">
        <v>1</v>
      </c>
    </row>
    <row r="143" spans="1:22">
      <c r="A143" s="1507">
        <v>134</v>
      </c>
      <c r="B143" s="454">
        <f t="shared" si="3"/>
        <v>132</v>
      </c>
      <c r="C143" s="452" t="s">
        <v>2675</v>
      </c>
      <c r="D143" s="452"/>
      <c r="E143" s="452"/>
      <c r="F143" s="452"/>
      <c r="G143" s="1669" t="s">
        <v>7689</v>
      </c>
      <c r="H143" s="452"/>
      <c r="I143" s="453" t="s">
        <v>3188</v>
      </c>
      <c r="J143" s="454">
        <v>31</v>
      </c>
      <c r="K143" s="454">
        <v>528</v>
      </c>
      <c r="L143" s="455">
        <v>300</v>
      </c>
      <c r="M143" s="454"/>
      <c r="N143" s="255" t="s">
        <v>2544</v>
      </c>
      <c r="O143" s="454" t="s">
        <v>3192</v>
      </c>
      <c r="P143" s="255"/>
      <c r="Q143" s="255"/>
      <c r="R143" s="255"/>
      <c r="S143" s="255"/>
      <c r="V143" s="256">
        <v>1</v>
      </c>
    </row>
    <row r="144" spans="1:22">
      <c r="A144" s="1507">
        <v>135</v>
      </c>
      <c r="B144" s="454">
        <f t="shared" si="3"/>
        <v>133</v>
      </c>
      <c r="C144" s="452" t="s">
        <v>3057</v>
      </c>
      <c r="D144" s="452"/>
      <c r="E144" s="452"/>
      <c r="F144" s="452"/>
      <c r="G144" s="1669" t="s">
        <v>7689</v>
      </c>
      <c r="H144" s="452"/>
      <c r="I144" s="453" t="s">
        <v>3188</v>
      </c>
      <c r="J144" s="454">
        <v>33</v>
      </c>
      <c r="K144" s="454">
        <v>548</v>
      </c>
      <c r="L144" s="455">
        <v>4324</v>
      </c>
      <c r="M144" s="454"/>
      <c r="N144" s="255" t="s">
        <v>2544</v>
      </c>
      <c r="O144" s="454" t="s">
        <v>3192</v>
      </c>
      <c r="P144" s="255"/>
      <c r="Q144" s="255"/>
      <c r="R144" s="255"/>
      <c r="S144" s="255"/>
      <c r="V144" s="256">
        <v>1</v>
      </c>
    </row>
    <row r="145" spans="1:22">
      <c r="A145" s="1507">
        <v>136</v>
      </c>
      <c r="B145" s="454">
        <f t="shared" si="3"/>
        <v>134</v>
      </c>
      <c r="C145" s="452" t="s">
        <v>3060</v>
      </c>
      <c r="D145" s="452"/>
      <c r="E145" s="452"/>
      <c r="F145" s="452"/>
      <c r="G145" s="1669" t="s">
        <v>7689</v>
      </c>
      <c r="H145" s="452"/>
      <c r="I145" s="453" t="s">
        <v>3188</v>
      </c>
      <c r="J145" s="454">
        <v>33</v>
      </c>
      <c r="K145" s="454">
        <v>338</v>
      </c>
      <c r="L145" s="455">
        <v>18228</v>
      </c>
      <c r="M145" s="454"/>
      <c r="N145" s="255" t="s">
        <v>2544</v>
      </c>
      <c r="O145" s="454" t="s">
        <v>3192</v>
      </c>
      <c r="P145" s="255"/>
      <c r="Q145" s="255"/>
      <c r="R145" s="255"/>
      <c r="S145" s="255"/>
      <c r="V145" s="256">
        <v>1</v>
      </c>
    </row>
    <row r="146" spans="1:22">
      <c r="A146" s="1507">
        <v>137</v>
      </c>
      <c r="B146" s="454">
        <f t="shared" si="3"/>
        <v>135</v>
      </c>
      <c r="C146" s="452" t="s">
        <v>3061</v>
      </c>
      <c r="D146" s="452"/>
      <c r="E146" s="452"/>
      <c r="F146" s="452"/>
      <c r="G146" s="1669" t="s">
        <v>7689</v>
      </c>
      <c r="H146" s="452"/>
      <c r="I146" s="453" t="s">
        <v>3188</v>
      </c>
      <c r="J146" s="454">
        <v>27</v>
      </c>
      <c r="K146" s="454">
        <v>238</v>
      </c>
      <c r="L146" s="455">
        <v>1986</v>
      </c>
      <c r="M146" s="454"/>
      <c r="N146" s="255" t="s">
        <v>2544</v>
      </c>
      <c r="O146" s="454" t="s">
        <v>3192</v>
      </c>
      <c r="P146" s="255"/>
      <c r="Q146" s="255"/>
      <c r="R146" s="255"/>
      <c r="S146" s="255"/>
      <c r="V146" s="256">
        <v>1</v>
      </c>
    </row>
    <row r="147" spans="1:22">
      <c r="A147" s="1507">
        <v>138</v>
      </c>
      <c r="B147" s="454">
        <f t="shared" si="3"/>
        <v>136</v>
      </c>
      <c r="C147" s="452" t="s">
        <v>3062</v>
      </c>
      <c r="D147" s="452"/>
      <c r="E147" s="452"/>
      <c r="F147" s="452"/>
      <c r="G147" s="1669" t="s">
        <v>7689</v>
      </c>
      <c r="H147" s="452"/>
      <c r="I147" s="453" t="s">
        <v>3188</v>
      </c>
      <c r="J147" s="454">
        <v>27</v>
      </c>
      <c r="K147" s="454">
        <v>10</v>
      </c>
      <c r="L147" s="455">
        <v>390</v>
      </c>
      <c r="M147" s="454"/>
      <c r="N147" s="255" t="s">
        <v>2544</v>
      </c>
      <c r="O147" s="454" t="s">
        <v>3192</v>
      </c>
      <c r="P147" s="255"/>
      <c r="Q147" s="255"/>
      <c r="R147" s="255"/>
      <c r="S147" s="255"/>
      <c r="V147" s="256">
        <v>1</v>
      </c>
    </row>
    <row r="148" spans="1:22">
      <c r="A148" s="1507">
        <v>139</v>
      </c>
      <c r="B148" s="454">
        <f t="shared" si="3"/>
        <v>137</v>
      </c>
      <c r="C148" s="452" t="s">
        <v>3063</v>
      </c>
      <c r="D148" s="452"/>
      <c r="E148" s="452"/>
      <c r="F148" s="452"/>
      <c r="G148" s="1669" t="s">
        <v>7689</v>
      </c>
      <c r="H148" s="452"/>
      <c r="I148" s="453" t="s">
        <v>3188</v>
      </c>
      <c r="J148" s="454">
        <v>33</v>
      </c>
      <c r="K148" s="454">
        <v>332</v>
      </c>
      <c r="L148" s="455">
        <v>557</v>
      </c>
      <c r="M148" s="454"/>
      <c r="N148" s="255" t="s">
        <v>2544</v>
      </c>
      <c r="O148" s="454" t="s">
        <v>3192</v>
      </c>
      <c r="P148" s="255"/>
      <c r="Q148" s="255"/>
      <c r="R148" s="255"/>
      <c r="S148" s="255"/>
      <c r="V148" s="256">
        <v>1</v>
      </c>
    </row>
    <row r="149" spans="1:22">
      <c r="A149" s="1507">
        <v>140</v>
      </c>
      <c r="B149" s="454">
        <f t="shared" si="3"/>
        <v>138</v>
      </c>
      <c r="C149" s="452" t="s">
        <v>3064</v>
      </c>
      <c r="D149" s="452"/>
      <c r="E149" s="452"/>
      <c r="F149" s="452"/>
      <c r="G149" s="1669" t="s">
        <v>7689</v>
      </c>
      <c r="H149" s="452"/>
      <c r="I149" s="453" t="s">
        <v>3188</v>
      </c>
      <c r="J149" s="454">
        <v>33</v>
      </c>
      <c r="K149" s="454">
        <v>130</v>
      </c>
      <c r="L149" s="455">
        <v>2469</v>
      </c>
      <c r="M149" s="454"/>
      <c r="N149" s="255" t="s">
        <v>2544</v>
      </c>
      <c r="O149" s="454" t="s">
        <v>3192</v>
      </c>
      <c r="P149" s="255"/>
      <c r="Q149" s="255"/>
      <c r="R149" s="255"/>
      <c r="S149" s="255"/>
      <c r="V149" s="256">
        <v>1</v>
      </c>
    </row>
    <row r="150" spans="1:22">
      <c r="A150" s="1507">
        <v>141</v>
      </c>
      <c r="B150" s="454">
        <f t="shared" si="3"/>
        <v>139</v>
      </c>
      <c r="C150" s="452" t="s">
        <v>3065</v>
      </c>
      <c r="D150" s="452"/>
      <c r="E150" s="452"/>
      <c r="F150" s="452"/>
      <c r="G150" s="1669" t="s">
        <v>7689</v>
      </c>
      <c r="H150" s="452"/>
      <c r="I150" s="453" t="s">
        <v>3188</v>
      </c>
      <c r="J150" s="454">
        <v>33</v>
      </c>
      <c r="K150" s="454">
        <v>259</v>
      </c>
      <c r="L150" s="455">
        <v>9864.5</v>
      </c>
      <c r="M150" s="454"/>
      <c r="N150" s="255" t="s">
        <v>2544</v>
      </c>
      <c r="O150" s="454" t="s">
        <v>3192</v>
      </c>
      <c r="P150" s="255"/>
      <c r="Q150" s="255"/>
      <c r="R150" s="255"/>
      <c r="S150" s="255"/>
      <c r="V150" s="256">
        <v>1</v>
      </c>
    </row>
    <row r="151" spans="1:22">
      <c r="A151" s="1507">
        <v>142</v>
      </c>
      <c r="B151" s="454">
        <f t="shared" si="3"/>
        <v>140</v>
      </c>
      <c r="C151" s="452" t="s">
        <v>2664</v>
      </c>
      <c r="D151" s="452"/>
      <c r="E151" s="452"/>
      <c r="F151" s="452"/>
      <c r="G151" s="1669" t="s">
        <v>7689</v>
      </c>
      <c r="H151" s="452"/>
      <c r="I151" s="453" t="s">
        <v>3188</v>
      </c>
      <c r="J151" s="454">
        <v>33</v>
      </c>
      <c r="K151" s="454">
        <v>18</v>
      </c>
      <c r="L151" s="455">
        <v>8253.7999999999993</v>
      </c>
      <c r="M151" s="454"/>
      <c r="N151" s="255" t="s">
        <v>2544</v>
      </c>
      <c r="O151" s="454" t="s">
        <v>3192</v>
      </c>
      <c r="P151" s="255"/>
      <c r="Q151" s="255"/>
      <c r="R151" s="255"/>
      <c r="S151" s="255"/>
      <c r="V151" s="256">
        <v>1</v>
      </c>
    </row>
    <row r="152" spans="1:22">
      <c r="A152" s="1507">
        <v>143</v>
      </c>
      <c r="B152" s="454">
        <f t="shared" si="3"/>
        <v>141</v>
      </c>
      <c r="C152" s="452" t="s">
        <v>3066</v>
      </c>
      <c r="D152" s="452"/>
      <c r="E152" s="452"/>
      <c r="F152" s="452"/>
      <c r="G152" s="1669" t="s">
        <v>7689</v>
      </c>
      <c r="H152" s="452"/>
      <c r="I152" s="453" t="s">
        <v>3188</v>
      </c>
      <c r="J152" s="454">
        <v>33</v>
      </c>
      <c r="K152" s="454">
        <v>899</v>
      </c>
      <c r="L152" s="455">
        <v>7002</v>
      </c>
      <c r="M152" s="454"/>
      <c r="N152" s="255" t="s">
        <v>2544</v>
      </c>
      <c r="O152" s="454" t="s">
        <v>3192</v>
      </c>
      <c r="P152" s="255"/>
      <c r="Q152" s="255"/>
      <c r="R152" s="255"/>
      <c r="S152" s="255"/>
      <c r="V152" s="256">
        <v>1</v>
      </c>
    </row>
    <row r="153" spans="1:22">
      <c r="A153" s="1507">
        <v>144</v>
      </c>
      <c r="B153" s="454">
        <f t="shared" si="3"/>
        <v>142</v>
      </c>
      <c r="C153" s="452" t="s">
        <v>3067</v>
      </c>
      <c r="D153" s="452"/>
      <c r="E153" s="452"/>
      <c r="F153" s="452"/>
      <c r="G153" s="1669" t="s">
        <v>7689</v>
      </c>
      <c r="H153" s="452"/>
      <c r="I153" s="453" t="s">
        <v>3188</v>
      </c>
      <c r="J153" s="454">
        <v>33</v>
      </c>
      <c r="K153" s="454">
        <v>882</v>
      </c>
      <c r="L153" s="455">
        <v>11519</v>
      </c>
      <c r="M153" s="454"/>
      <c r="N153" s="255" t="s">
        <v>2544</v>
      </c>
      <c r="O153" s="454" t="s">
        <v>3192</v>
      </c>
      <c r="P153" s="255"/>
      <c r="Q153" s="255"/>
      <c r="R153" s="255"/>
      <c r="S153" s="255"/>
      <c r="V153" s="256">
        <v>1</v>
      </c>
    </row>
    <row r="154" spans="1:22">
      <c r="A154" s="1507">
        <v>145</v>
      </c>
      <c r="B154" s="454">
        <f t="shared" si="3"/>
        <v>143</v>
      </c>
      <c r="C154" s="452" t="s">
        <v>3068</v>
      </c>
      <c r="D154" s="452"/>
      <c r="E154" s="452"/>
      <c r="F154" s="452"/>
      <c r="G154" s="1669" t="s">
        <v>7689</v>
      </c>
      <c r="H154" s="452"/>
      <c r="I154" s="453" t="s">
        <v>3188</v>
      </c>
      <c r="J154" s="454">
        <v>31</v>
      </c>
      <c r="K154" s="454">
        <v>20</v>
      </c>
      <c r="L154" s="455">
        <v>5659</v>
      </c>
      <c r="M154" s="454"/>
      <c r="N154" s="255" t="s">
        <v>2544</v>
      </c>
      <c r="O154" s="457" t="s">
        <v>3192</v>
      </c>
      <c r="P154" s="255"/>
      <c r="Q154" s="255"/>
      <c r="R154" s="255"/>
      <c r="S154" s="255"/>
      <c r="V154" s="256">
        <v>1</v>
      </c>
    </row>
    <row r="155" spans="1:22" ht="31.5">
      <c r="A155" s="1507">
        <v>146</v>
      </c>
      <c r="B155" s="454">
        <f t="shared" si="3"/>
        <v>144</v>
      </c>
      <c r="C155" s="452" t="s">
        <v>3069</v>
      </c>
      <c r="D155" s="452"/>
      <c r="E155" s="452"/>
      <c r="F155" s="452"/>
      <c r="G155" s="1669" t="s">
        <v>7689</v>
      </c>
      <c r="H155" s="452"/>
      <c r="I155" s="453" t="s">
        <v>3188</v>
      </c>
      <c r="J155" s="454">
        <v>30</v>
      </c>
      <c r="K155" s="454">
        <v>214</v>
      </c>
      <c r="L155" s="455">
        <v>14763</v>
      </c>
      <c r="M155" s="454"/>
      <c r="N155" s="255" t="s">
        <v>2544</v>
      </c>
      <c r="O155" s="454" t="s">
        <v>3192</v>
      </c>
      <c r="P155" s="255"/>
      <c r="Q155" s="255"/>
      <c r="R155" s="255"/>
      <c r="S155" s="255"/>
      <c r="V155" s="256">
        <v>1</v>
      </c>
    </row>
    <row r="156" spans="1:22">
      <c r="A156" s="1507">
        <v>147</v>
      </c>
      <c r="B156" s="454">
        <f>B155+1</f>
        <v>145</v>
      </c>
      <c r="C156" s="452" t="s">
        <v>3070</v>
      </c>
      <c r="D156" s="452"/>
      <c r="E156" s="452"/>
      <c r="F156" s="452"/>
      <c r="G156" s="1669" t="s">
        <v>7689</v>
      </c>
      <c r="H156" s="452"/>
      <c r="I156" s="453" t="s">
        <v>3188</v>
      </c>
      <c r="J156" s="454">
        <v>33</v>
      </c>
      <c r="K156" s="454">
        <v>539</v>
      </c>
      <c r="L156" s="455">
        <v>2881.7</v>
      </c>
      <c r="M156" s="454"/>
      <c r="N156" s="255" t="s">
        <v>2544</v>
      </c>
      <c r="O156" s="454" t="s">
        <v>3192</v>
      </c>
      <c r="P156" s="255"/>
      <c r="Q156" s="255"/>
      <c r="R156" s="255"/>
      <c r="S156" s="255"/>
      <c r="V156" s="256">
        <v>1</v>
      </c>
    </row>
    <row r="157" spans="1:22">
      <c r="A157" s="1507">
        <v>148</v>
      </c>
      <c r="B157" s="454">
        <f t="shared" si="3"/>
        <v>146</v>
      </c>
      <c r="C157" s="452" t="s">
        <v>3073</v>
      </c>
      <c r="D157" s="452"/>
      <c r="E157" s="452"/>
      <c r="F157" s="452"/>
      <c r="G157" s="1669" t="s">
        <v>7689</v>
      </c>
      <c r="H157" s="452"/>
      <c r="I157" s="453" t="s">
        <v>3188</v>
      </c>
      <c r="J157" s="454">
        <v>27</v>
      </c>
      <c r="K157" s="454">
        <v>33</v>
      </c>
      <c r="L157" s="455">
        <v>516</v>
      </c>
      <c r="M157" s="454"/>
      <c r="N157" s="255" t="s">
        <v>2544</v>
      </c>
      <c r="O157" s="454" t="s">
        <v>3192</v>
      </c>
      <c r="P157" s="255"/>
      <c r="Q157" s="255"/>
      <c r="R157" s="255"/>
      <c r="S157" s="255"/>
      <c r="V157" s="256">
        <v>1</v>
      </c>
    </row>
    <row r="158" spans="1:22">
      <c r="A158" s="1507">
        <v>149</v>
      </c>
      <c r="B158" s="454">
        <f t="shared" si="3"/>
        <v>147</v>
      </c>
      <c r="C158" s="452" t="s">
        <v>3074</v>
      </c>
      <c r="D158" s="452"/>
      <c r="E158" s="452"/>
      <c r="F158" s="452"/>
      <c r="G158" s="1669" t="s">
        <v>7689</v>
      </c>
      <c r="H158" s="452"/>
      <c r="I158" s="453" t="s">
        <v>3188</v>
      </c>
      <c r="J158" s="454">
        <v>40</v>
      </c>
      <c r="K158" s="454">
        <v>448</v>
      </c>
      <c r="L158" s="455">
        <v>292</v>
      </c>
      <c r="M158" s="454"/>
      <c r="N158" s="255" t="s">
        <v>2544</v>
      </c>
      <c r="O158" s="454" t="s">
        <v>3192</v>
      </c>
      <c r="P158" s="255"/>
      <c r="Q158" s="255"/>
      <c r="R158" s="255"/>
      <c r="S158" s="255"/>
      <c r="V158" s="256">
        <v>1</v>
      </c>
    </row>
    <row r="159" spans="1:22">
      <c r="A159" s="1507">
        <v>150</v>
      </c>
      <c r="B159" s="454">
        <f t="shared" si="3"/>
        <v>148</v>
      </c>
      <c r="C159" s="452" t="s">
        <v>3075</v>
      </c>
      <c r="D159" s="452"/>
      <c r="E159" s="452"/>
      <c r="F159" s="452"/>
      <c r="G159" s="1669" t="s">
        <v>7689</v>
      </c>
      <c r="H159" s="452"/>
      <c r="I159" s="453" t="s">
        <v>3188</v>
      </c>
      <c r="J159" s="454">
        <v>33</v>
      </c>
      <c r="K159" s="454">
        <v>549</v>
      </c>
      <c r="L159" s="455">
        <v>2367</v>
      </c>
      <c r="M159" s="454"/>
      <c r="N159" s="255" t="s">
        <v>2544</v>
      </c>
      <c r="O159" s="454" t="s">
        <v>3192</v>
      </c>
      <c r="P159" s="255"/>
      <c r="Q159" s="255"/>
      <c r="R159" s="255"/>
      <c r="S159" s="255"/>
      <c r="V159" s="256">
        <v>1</v>
      </c>
    </row>
    <row r="160" spans="1:22">
      <c r="A160" s="1507">
        <v>151</v>
      </c>
      <c r="B160" s="454">
        <f t="shared" si="3"/>
        <v>149</v>
      </c>
      <c r="C160" s="452" t="s">
        <v>3076</v>
      </c>
      <c r="D160" s="452"/>
      <c r="E160" s="452"/>
      <c r="F160" s="452"/>
      <c r="G160" s="1669" t="s">
        <v>7689</v>
      </c>
      <c r="H160" s="452"/>
      <c r="I160" s="453" t="s">
        <v>3188</v>
      </c>
      <c r="J160" s="454">
        <v>34</v>
      </c>
      <c r="K160" s="454" t="s">
        <v>3077</v>
      </c>
      <c r="L160" s="455">
        <v>519</v>
      </c>
      <c r="M160" s="454"/>
      <c r="N160" s="255" t="s">
        <v>2544</v>
      </c>
      <c r="O160" s="454" t="s">
        <v>3192</v>
      </c>
      <c r="P160" s="255"/>
      <c r="Q160" s="255"/>
      <c r="R160" s="255"/>
      <c r="S160" s="255"/>
      <c r="V160" s="256">
        <v>1</v>
      </c>
    </row>
    <row r="161" spans="1:22">
      <c r="A161" s="1507">
        <v>152</v>
      </c>
      <c r="B161" s="454">
        <f t="shared" si="3"/>
        <v>150</v>
      </c>
      <c r="C161" s="452" t="s">
        <v>3078</v>
      </c>
      <c r="D161" s="452"/>
      <c r="E161" s="452"/>
      <c r="F161" s="452"/>
      <c r="G161" s="1669" t="s">
        <v>7689</v>
      </c>
      <c r="H161" s="452"/>
      <c r="I161" s="453" t="s">
        <v>3188</v>
      </c>
      <c r="J161" s="454">
        <v>33</v>
      </c>
      <c r="K161" s="454">
        <v>272</v>
      </c>
      <c r="L161" s="455">
        <v>915</v>
      </c>
      <c r="M161" s="454"/>
      <c r="N161" s="255" t="s">
        <v>2544</v>
      </c>
      <c r="O161" s="454" t="s">
        <v>3192</v>
      </c>
      <c r="P161" s="255"/>
      <c r="Q161" s="255"/>
      <c r="R161" s="255"/>
      <c r="S161" s="255"/>
      <c r="V161" s="256">
        <v>1</v>
      </c>
    </row>
    <row r="162" spans="1:22">
      <c r="A162" s="1507">
        <v>153</v>
      </c>
      <c r="B162" s="454">
        <f t="shared" si="3"/>
        <v>151</v>
      </c>
      <c r="C162" s="452" t="s">
        <v>3062</v>
      </c>
      <c r="D162" s="452"/>
      <c r="E162" s="452"/>
      <c r="F162" s="452"/>
      <c r="G162" s="1669" t="s">
        <v>7689</v>
      </c>
      <c r="H162" s="452"/>
      <c r="I162" s="453" t="s">
        <v>3188</v>
      </c>
      <c r="J162" s="454">
        <v>20</v>
      </c>
      <c r="K162" s="454">
        <v>824</v>
      </c>
      <c r="L162" s="455">
        <v>144</v>
      </c>
      <c r="M162" s="454"/>
      <c r="N162" s="255" t="s">
        <v>2544</v>
      </c>
      <c r="O162" s="454" t="s">
        <v>3192</v>
      </c>
      <c r="P162" s="255"/>
      <c r="Q162" s="255"/>
      <c r="R162" s="255"/>
      <c r="S162" s="255"/>
      <c r="V162" s="256">
        <v>1</v>
      </c>
    </row>
    <row r="163" spans="1:22">
      <c r="A163" s="1507">
        <v>154</v>
      </c>
      <c r="B163" s="454">
        <f t="shared" si="3"/>
        <v>152</v>
      </c>
      <c r="C163" s="452" t="s">
        <v>3087</v>
      </c>
      <c r="D163" s="452"/>
      <c r="E163" s="452"/>
      <c r="F163" s="452"/>
      <c r="G163" s="1669" t="s">
        <v>7689</v>
      </c>
      <c r="H163" s="452"/>
      <c r="I163" s="453" t="s">
        <v>3189</v>
      </c>
      <c r="J163" s="454">
        <v>4</v>
      </c>
      <c r="K163" s="454">
        <v>424</v>
      </c>
      <c r="L163" s="455">
        <v>6742</v>
      </c>
      <c r="M163" s="454"/>
      <c r="N163" s="255" t="s">
        <v>2544</v>
      </c>
      <c r="O163" s="454" t="s">
        <v>3192</v>
      </c>
      <c r="P163" s="255"/>
      <c r="Q163" s="255"/>
      <c r="R163" s="255"/>
      <c r="S163" s="255"/>
      <c r="V163" s="256">
        <v>1</v>
      </c>
    </row>
    <row r="164" spans="1:22">
      <c r="A164" s="1507">
        <v>155</v>
      </c>
      <c r="B164" s="454">
        <f t="shared" si="3"/>
        <v>153</v>
      </c>
      <c r="C164" s="452" t="s">
        <v>3088</v>
      </c>
      <c r="D164" s="452"/>
      <c r="E164" s="452"/>
      <c r="F164" s="452"/>
      <c r="G164" s="1669" t="s">
        <v>7689</v>
      </c>
      <c r="H164" s="452"/>
      <c r="I164" s="453" t="s">
        <v>3189</v>
      </c>
      <c r="J164" s="454">
        <v>32</v>
      </c>
      <c r="K164" s="454">
        <v>12</v>
      </c>
      <c r="L164" s="455">
        <v>3493</v>
      </c>
      <c r="M164" s="454"/>
      <c r="N164" s="255" t="s">
        <v>2544</v>
      </c>
      <c r="O164" s="454" t="s">
        <v>3192</v>
      </c>
      <c r="P164" s="255"/>
      <c r="Q164" s="255"/>
      <c r="R164" s="255"/>
      <c r="S164" s="255"/>
      <c r="V164" s="256">
        <v>1</v>
      </c>
    </row>
    <row r="165" spans="1:22">
      <c r="A165" s="1507">
        <v>156</v>
      </c>
      <c r="B165" s="454">
        <f t="shared" si="3"/>
        <v>154</v>
      </c>
      <c r="C165" s="452" t="s">
        <v>3089</v>
      </c>
      <c r="D165" s="452"/>
      <c r="E165" s="452"/>
      <c r="F165" s="452"/>
      <c r="G165" s="1669" t="s">
        <v>7689</v>
      </c>
      <c r="H165" s="452"/>
      <c r="I165" s="453" t="s">
        <v>3189</v>
      </c>
      <c r="J165" s="454">
        <v>15</v>
      </c>
      <c r="K165" s="454">
        <v>306</v>
      </c>
      <c r="L165" s="455">
        <v>11839</v>
      </c>
      <c r="M165" s="454"/>
      <c r="N165" s="255" t="s">
        <v>2544</v>
      </c>
      <c r="O165" s="454" t="s">
        <v>3192</v>
      </c>
      <c r="P165" s="255"/>
      <c r="Q165" s="255"/>
      <c r="R165" s="255"/>
      <c r="S165" s="255"/>
      <c r="V165" s="256">
        <v>1</v>
      </c>
    </row>
    <row r="166" spans="1:22">
      <c r="A166" s="1507">
        <v>157</v>
      </c>
      <c r="B166" s="454">
        <f t="shared" si="3"/>
        <v>155</v>
      </c>
      <c r="C166" s="452" t="s">
        <v>3090</v>
      </c>
      <c r="D166" s="452"/>
      <c r="E166" s="452"/>
      <c r="F166" s="452"/>
      <c r="G166" s="1669" t="s">
        <v>7689</v>
      </c>
      <c r="H166" s="452"/>
      <c r="I166" s="453" t="s">
        <v>3189</v>
      </c>
      <c r="J166" s="454">
        <v>18</v>
      </c>
      <c r="K166" s="454">
        <v>21</v>
      </c>
      <c r="L166" s="455">
        <v>421</v>
      </c>
      <c r="M166" s="454"/>
      <c r="N166" s="255" t="s">
        <v>2544</v>
      </c>
      <c r="O166" s="454" t="s">
        <v>3192</v>
      </c>
      <c r="P166" s="255"/>
      <c r="Q166" s="255"/>
      <c r="R166" s="255"/>
      <c r="S166" s="255"/>
      <c r="V166" s="256">
        <v>1</v>
      </c>
    </row>
    <row r="167" spans="1:22">
      <c r="A167" s="1507">
        <v>158</v>
      </c>
      <c r="B167" s="454">
        <f t="shared" si="3"/>
        <v>156</v>
      </c>
      <c r="C167" s="452" t="s">
        <v>3091</v>
      </c>
      <c r="D167" s="452"/>
      <c r="E167" s="452"/>
      <c r="F167" s="452"/>
      <c r="G167" s="1669" t="s">
        <v>7689</v>
      </c>
      <c r="H167" s="452"/>
      <c r="I167" s="453" t="s">
        <v>3189</v>
      </c>
      <c r="J167" s="454">
        <v>42</v>
      </c>
      <c r="K167" s="454" t="s">
        <v>3092</v>
      </c>
      <c r="L167" s="455">
        <v>2253</v>
      </c>
      <c r="M167" s="454"/>
      <c r="N167" s="255" t="s">
        <v>2544</v>
      </c>
      <c r="O167" s="454" t="s">
        <v>3192</v>
      </c>
      <c r="P167" s="255"/>
      <c r="Q167" s="255"/>
      <c r="R167" s="255"/>
      <c r="S167" s="255"/>
      <c r="V167" s="256">
        <v>1</v>
      </c>
    </row>
    <row r="168" spans="1:22">
      <c r="A168" s="1507">
        <v>159</v>
      </c>
      <c r="B168" s="454">
        <f t="shared" si="3"/>
        <v>157</v>
      </c>
      <c r="C168" s="452" t="s">
        <v>2551</v>
      </c>
      <c r="D168" s="452"/>
      <c r="E168" s="452"/>
      <c r="F168" s="452"/>
      <c r="G168" s="1669" t="s">
        <v>7689</v>
      </c>
      <c r="H168" s="452"/>
      <c r="I168" s="453" t="s">
        <v>3189</v>
      </c>
      <c r="J168" s="454">
        <v>44</v>
      </c>
      <c r="K168" s="454">
        <v>23</v>
      </c>
      <c r="L168" s="455">
        <v>22418.1</v>
      </c>
      <c r="M168" s="454"/>
      <c r="N168" s="255" t="s">
        <v>2544</v>
      </c>
      <c r="O168" s="454" t="s">
        <v>3192</v>
      </c>
      <c r="P168" s="255"/>
      <c r="Q168" s="255"/>
      <c r="R168" s="255"/>
      <c r="S168" s="255"/>
      <c r="V168" s="256">
        <v>1</v>
      </c>
    </row>
    <row r="169" spans="1:22">
      <c r="A169" s="1507">
        <v>160</v>
      </c>
      <c r="B169" s="454">
        <f t="shared" si="3"/>
        <v>158</v>
      </c>
      <c r="C169" s="452" t="s">
        <v>3093</v>
      </c>
      <c r="D169" s="452"/>
      <c r="E169" s="452"/>
      <c r="F169" s="452"/>
      <c r="G169" s="1669" t="s">
        <v>7689</v>
      </c>
      <c r="H169" s="452"/>
      <c r="I169" s="453" t="s">
        <v>3189</v>
      </c>
      <c r="J169" s="454">
        <v>44</v>
      </c>
      <c r="K169" s="454">
        <v>253</v>
      </c>
      <c r="L169" s="455">
        <v>10000</v>
      </c>
      <c r="M169" s="454"/>
      <c r="N169" s="255" t="s">
        <v>2544</v>
      </c>
      <c r="O169" s="454" t="s">
        <v>3192</v>
      </c>
      <c r="P169" s="255"/>
      <c r="Q169" s="255"/>
      <c r="R169" s="255"/>
      <c r="S169" s="255"/>
      <c r="V169" s="256">
        <v>1</v>
      </c>
    </row>
    <row r="170" spans="1:22">
      <c r="A170" s="1507">
        <v>161</v>
      </c>
      <c r="B170" s="454">
        <f t="shared" si="3"/>
        <v>159</v>
      </c>
      <c r="C170" s="452" t="s">
        <v>2554</v>
      </c>
      <c r="D170" s="452"/>
      <c r="E170" s="452"/>
      <c r="F170" s="452"/>
      <c r="G170" s="1669" t="s">
        <v>7689</v>
      </c>
      <c r="H170" s="452"/>
      <c r="I170" s="453" t="s">
        <v>3189</v>
      </c>
      <c r="J170" s="454">
        <v>10</v>
      </c>
      <c r="K170" s="454">
        <v>1</v>
      </c>
      <c r="L170" s="455">
        <v>2030</v>
      </c>
      <c r="M170" s="454"/>
      <c r="N170" s="255" t="s">
        <v>2544</v>
      </c>
      <c r="O170" s="454" t="s">
        <v>3192</v>
      </c>
      <c r="P170" s="255"/>
      <c r="Q170" s="255"/>
      <c r="R170" s="255"/>
      <c r="S170" s="255"/>
      <c r="V170" s="256">
        <v>1</v>
      </c>
    </row>
    <row r="171" spans="1:22">
      <c r="A171" s="1507">
        <v>162</v>
      </c>
      <c r="B171" s="454">
        <f t="shared" si="3"/>
        <v>160</v>
      </c>
      <c r="C171" s="452" t="s">
        <v>3094</v>
      </c>
      <c r="D171" s="452"/>
      <c r="E171" s="452"/>
      <c r="F171" s="452"/>
      <c r="G171" s="1669" t="s">
        <v>7689</v>
      </c>
      <c r="H171" s="452"/>
      <c r="I171" s="453" t="s">
        <v>3189</v>
      </c>
      <c r="J171" s="454">
        <v>19</v>
      </c>
      <c r="K171" s="454">
        <v>2</v>
      </c>
      <c r="L171" s="455">
        <v>708</v>
      </c>
      <c r="M171" s="454"/>
      <c r="N171" s="255" t="s">
        <v>2544</v>
      </c>
      <c r="O171" s="454" t="s">
        <v>3192</v>
      </c>
      <c r="P171" s="255"/>
      <c r="Q171" s="255"/>
      <c r="R171" s="255"/>
      <c r="S171" s="255"/>
      <c r="V171" s="256">
        <v>1</v>
      </c>
    </row>
    <row r="172" spans="1:22">
      <c r="A172" s="1507">
        <v>163</v>
      </c>
      <c r="B172" s="454">
        <f t="shared" si="3"/>
        <v>161</v>
      </c>
      <c r="C172" s="452" t="s">
        <v>2542</v>
      </c>
      <c r="D172" s="452"/>
      <c r="E172" s="452"/>
      <c r="F172" s="452"/>
      <c r="G172" s="1669" t="s">
        <v>7689</v>
      </c>
      <c r="H172" s="452"/>
      <c r="I172" s="453" t="s">
        <v>3189</v>
      </c>
      <c r="J172" s="454">
        <v>4</v>
      </c>
      <c r="K172" s="454">
        <v>13</v>
      </c>
      <c r="L172" s="455">
        <v>1651</v>
      </c>
      <c r="M172" s="454"/>
      <c r="N172" s="255" t="s">
        <v>2544</v>
      </c>
      <c r="O172" s="454" t="s">
        <v>3192</v>
      </c>
      <c r="P172" s="255"/>
      <c r="Q172" s="255"/>
      <c r="R172" s="255"/>
      <c r="S172" s="255"/>
      <c r="V172" s="256">
        <v>1</v>
      </c>
    </row>
    <row r="173" spans="1:22">
      <c r="A173" s="1507">
        <v>164</v>
      </c>
      <c r="B173" s="454">
        <f t="shared" si="3"/>
        <v>162</v>
      </c>
      <c r="C173" s="452" t="s">
        <v>3097</v>
      </c>
      <c r="D173" s="452"/>
      <c r="E173" s="452"/>
      <c r="F173" s="452"/>
      <c r="G173" s="1669" t="s">
        <v>7689</v>
      </c>
      <c r="H173" s="452"/>
      <c r="I173" s="453" t="s">
        <v>3189</v>
      </c>
      <c r="J173" s="454">
        <v>32</v>
      </c>
      <c r="K173" s="454">
        <v>5</v>
      </c>
      <c r="L173" s="455">
        <v>1207.7</v>
      </c>
      <c r="M173" s="454"/>
      <c r="N173" s="255" t="s">
        <v>2544</v>
      </c>
      <c r="O173" s="454" t="s">
        <v>3192</v>
      </c>
      <c r="P173" s="255"/>
      <c r="Q173" s="255"/>
      <c r="R173" s="255"/>
      <c r="S173" s="255"/>
      <c r="V173" s="256">
        <v>1</v>
      </c>
    </row>
    <row r="174" spans="1:22">
      <c r="A174" s="1507">
        <v>165</v>
      </c>
      <c r="B174" s="454">
        <f t="shared" si="3"/>
        <v>163</v>
      </c>
      <c r="C174" s="452" t="s">
        <v>3101</v>
      </c>
      <c r="D174" s="452"/>
      <c r="E174" s="452"/>
      <c r="F174" s="452"/>
      <c r="G174" s="1669" t="s">
        <v>7689</v>
      </c>
      <c r="H174" s="452"/>
      <c r="I174" s="453" t="s">
        <v>3189</v>
      </c>
      <c r="J174" s="454">
        <v>15</v>
      </c>
      <c r="K174" s="454">
        <v>51</v>
      </c>
      <c r="L174" s="455">
        <v>3980</v>
      </c>
      <c r="M174" s="454"/>
      <c r="N174" s="255" t="s">
        <v>2544</v>
      </c>
      <c r="O174" s="454" t="s">
        <v>3192</v>
      </c>
      <c r="P174" s="255"/>
      <c r="Q174" s="255"/>
      <c r="R174" s="255"/>
      <c r="S174" s="255"/>
      <c r="V174" s="256">
        <v>1</v>
      </c>
    </row>
    <row r="175" spans="1:22">
      <c r="A175" s="1507">
        <v>166</v>
      </c>
      <c r="B175" s="454">
        <f t="shared" si="3"/>
        <v>164</v>
      </c>
      <c r="C175" s="452" t="s">
        <v>3102</v>
      </c>
      <c r="D175" s="452"/>
      <c r="E175" s="452"/>
      <c r="F175" s="452"/>
      <c r="G175" s="1669" t="s">
        <v>7689</v>
      </c>
      <c r="H175" s="452"/>
      <c r="I175" s="453" t="s">
        <v>3189</v>
      </c>
      <c r="J175" s="454">
        <v>15</v>
      </c>
      <c r="K175" s="454" t="s">
        <v>3103</v>
      </c>
      <c r="L175" s="455">
        <v>7277</v>
      </c>
      <c r="M175" s="454"/>
      <c r="N175" s="255" t="s">
        <v>2544</v>
      </c>
      <c r="O175" s="454" t="s">
        <v>3192</v>
      </c>
      <c r="P175" s="255"/>
      <c r="Q175" s="255"/>
      <c r="R175" s="255"/>
      <c r="S175" s="255"/>
      <c r="V175" s="256">
        <v>1</v>
      </c>
    </row>
    <row r="176" spans="1:22">
      <c r="A176" s="1507">
        <v>167</v>
      </c>
      <c r="B176" s="454">
        <f t="shared" si="3"/>
        <v>165</v>
      </c>
      <c r="C176" s="452" t="s">
        <v>2565</v>
      </c>
      <c r="D176" s="452"/>
      <c r="E176" s="452"/>
      <c r="F176" s="452"/>
      <c r="G176" s="1669" t="s">
        <v>7689</v>
      </c>
      <c r="H176" s="452"/>
      <c r="I176" s="453" t="s">
        <v>3189</v>
      </c>
      <c r="J176" s="454">
        <v>15</v>
      </c>
      <c r="K176" s="454">
        <v>880</v>
      </c>
      <c r="L176" s="455">
        <v>3986</v>
      </c>
      <c r="M176" s="454"/>
      <c r="N176" s="255" t="s">
        <v>2544</v>
      </c>
      <c r="O176" s="454" t="s">
        <v>3192</v>
      </c>
      <c r="P176" s="255"/>
      <c r="Q176" s="255"/>
      <c r="R176" s="255"/>
      <c r="S176" s="255"/>
      <c r="V176" s="256">
        <v>1</v>
      </c>
    </row>
    <row r="177" spans="1:22">
      <c r="A177" s="1507">
        <v>168</v>
      </c>
      <c r="B177" s="454">
        <f t="shared" si="3"/>
        <v>166</v>
      </c>
      <c r="C177" s="452" t="s">
        <v>3104</v>
      </c>
      <c r="D177" s="452"/>
      <c r="E177" s="452"/>
      <c r="F177" s="452"/>
      <c r="G177" s="1669" t="s">
        <v>7689</v>
      </c>
      <c r="H177" s="452"/>
      <c r="I177" s="453" t="s">
        <v>3189</v>
      </c>
      <c r="J177" s="454">
        <v>15</v>
      </c>
      <c r="K177" s="454">
        <v>874</v>
      </c>
      <c r="L177" s="455">
        <v>2264</v>
      </c>
      <c r="M177" s="454"/>
      <c r="N177" s="255" t="s">
        <v>2544</v>
      </c>
      <c r="O177" s="454" t="s">
        <v>3192</v>
      </c>
      <c r="P177" s="255"/>
      <c r="Q177" s="255"/>
      <c r="R177" s="255"/>
      <c r="S177" s="255"/>
      <c r="V177" s="256">
        <v>1</v>
      </c>
    </row>
    <row r="178" spans="1:22">
      <c r="A178" s="1507">
        <v>169</v>
      </c>
      <c r="B178" s="454">
        <f t="shared" si="3"/>
        <v>167</v>
      </c>
      <c r="C178" s="452" t="s">
        <v>2567</v>
      </c>
      <c r="D178" s="452"/>
      <c r="E178" s="452"/>
      <c r="F178" s="452"/>
      <c r="G178" s="1669" t="s">
        <v>7689</v>
      </c>
      <c r="H178" s="452"/>
      <c r="I178" s="453" t="s">
        <v>3189</v>
      </c>
      <c r="J178" s="454">
        <v>15</v>
      </c>
      <c r="K178" s="454">
        <v>867</v>
      </c>
      <c r="L178" s="455">
        <v>6025</v>
      </c>
      <c r="M178" s="454"/>
      <c r="N178" s="255" t="s">
        <v>2544</v>
      </c>
      <c r="O178" s="454" t="s">
        <v>3192</v>
      </c>
      <c r="P178" s="255"/>
      <c r="Q178" s="255"/>
      <c r="R178" s="255"/>
      <c r="S178" s="255"/>
      <c r="V178" s="256">
        <v>1</v>
      </c>
    </row>
    <row r="179" spans="1:22">
      <c r="A179" s="1507">
        <v>170</v>
      </c>
      <c r="B179" s="454">
        <f t="shared" si="3"/>
        <v>168</v>
      </c>
      <c r="C179" s="452" t="s">
        <v>3105</v>
      </c>
      <c r="D179" s="452"/>
      <c r="E179" s="452"/>
      <c r="F179" s="452"/>
      <c r="G179" s="1669" t="s">
        <v>7689</v>
      </c>
      <c r="H179" s="452"/>
      <c r="I179" s="453" t="s">
        <v>3189</v>
      </c>
      <c r="J179" s="454">
        <v>15</v>
      </c>
      <c r="K179" s="454">
        <v>865</v>
      </c>
      <c r="L179" s="455">
        <v>3540</v>
      </c>
      <c r="M179" s="454"/>
      <c r="N179" s="255" t="s">
        <v>2544</v>
      </c>
      <c r="O179" s="454" t="s">
        <v>3192</v>
      </c>
      <c r="P179" s="255"/>
      <c r="Q179" s="255"/>
      <c r="R179" s="255"/>
      <c r="S179" s="255"/>
      <c r="V179" s="256">
        <v>1</v>
      </c>
    </row>
    <row r="180" spans="1:22">
      <c r="A180" s="1507">
        <v>171</v>
      </c>
      <c r="B180" s="454">
        <f t="shared" si="3"/>
        <v>169</v>
      </c>
      <c r="C180" s="452" t="s">
        <v>3106</v>
      </c>
      <c r="D180" s="452"/>
      <c r="E180" s="452"/>
      <c r="F180" s="452"/>
      <c r="G180" s="1669" t="s">
        <v>7689</v>
      </c>
      <c r="H180" s="452"/>
      <c r="I180" s="453" t="s">
        <v>3189</v>
      </c>
      <c r="J180" s="454">
        <v>15</v>
      </c>
      <c r="K180" s="454">
        <v>866</v>
      </c>
      <c r="L180" s="455">
        <v>737</v>
      </c>
      <c r="M180" s="454"/>
      <c r="N180" s="255" t="s">
        <v>2544</v>
      </c>
      <c r="O180" s="454" t="s">
        <v>3192</v>
      </c>
      <c r="P180" s="255"/>
      <c r="Q180" s="255"/>
      <c r="R180" s="255"/>
      <c r="S180" s="255"/>
      <c r="V180" s="256">
        <v>1</v>
      </c>
    </row>
    <row r="181" spans="1:22">
      <c r="A181" s="1507">
        <v>172</v>
      </c>
      <c r="B181" s="454">
        <f t="shared" si="3"/>
        <v>170</v>
      </c>
      <c r="C181" s="452" t="s">
        <v>3107</v>
      </c>
      <c r="D181" s="452"/>
      <c r="E181" s="452"/>
      <c r="F181" s="452"/>
      <c r="G181" s="1669" t="s">
        <v>7689</v>
      </c>
      <c r="H181" s="452"/>
      <c r="I181" s="453" t="s">
        <v>3189</v>
      </c>
      <c r="J181" s="454">
        <v>15</v>
      </c>
      <c r="K181" s="454">
        <v>871</v>
      </c>
      <c r="L181" s="455">
        <v>4459</v>
      </c>
      <c r="M181" s="454"/>
      <c r="N181" s="255" t="s">
        <v>2544</v>
      </c>
      <c r="O181" s="454" t="s">
        <v>3192</v>
      </c>
      <c r="P181" s="255"/>
      <c r="Q181" s="255"/>
      <c r="R181" s="255"/>
      <c r="S181" s="255"/>
      <c r="V181" s="256">
        <v>1</v>
      </c>
    </row>
    <row r="182" spans="1:22">
      <c r="A182" s="1507">
        <v>173</v>
      </c>
      <c r="B182" s="454">
        <f t="shared" si="3"/>
        <v>171</v>
      </c>
      <c r="C182" s="452" t="s">
        <v>3108</v>
      </c>
      <c r="D182" s="452"/>
      <c r="E182" s="452"/>
      <c r="F182" s="452"/>
      <c r="G182" s="1669" t="s">
        <v>7689</v>
      </c>
      <c r="H182" s="452"/>
      <c r="I182" s="453" t="s">
        <v>3189</v>
      </c>
      <c r="J182" s="454">
        <v>15</v>
      </c>
      <c r="K182" s="454">
        <v>877</v>
      </c>
      <c r="L182" s="455">
        <v>9317</v>
      </c>
      <c r="M182" s="454"/>
      <c r="N182" s="255" t="s">
        <v>2544</v>
      </c>
      <c r="O182" s="454" t="s">
        <v>3192</v>
      </c>
      <c r="P182" s="255"/>
      <c r="Q182" s="255"/>
      <c r="R182" s="255"/>
      <c r="S182" s="255"/>
      <c r="V182" s="256">
        <v>1</v>
      </c>
    </row>
    <row r="183" spans="1:22">
      <c r="A183" s="1507">
        <v>174</v>
      </c>
      <c r="B183" s="454">
        <f t="shared" si="3"/>
        <v>172</v>
      </c>
      <c r="C183" s="452" t="s">
        <v>2572</v>
      </c>
      <c r="D183" s="452"/>
      <c r="E183" s="452"/>
      <c r="F183" s="452"/>
      <c r="G183" s="1669" t="s">
        <v>7689</v>
      </c>
      <c r="H183" s="452"/>
      <c r="I183" s="453" t="s">
        <v>3189</v>
      </c>
      <c r="J183" s="454">
        <v>15</v>
      </c>
      <c r="K183" s="454">
        <v>875</v>
      </c>
      <c r="L183" s="455">
        <v>2737</v>
      </c>
      <c r="M183" s="454"/>
      <c r="N183" s="255" t="s">
        <v>2544</v>
      </c>
      <c r="O183" s="454" t="s">
        <v>3192</v>
      </c>
      <c r="P183" s="255"/>
      <c r="Q183" s="255"/>
      <c r="R183" s="255"/>
      <c r="S183" s="255"/>
      <c r="V183" s="256">
        <v>1</v>
      </c>
    </row>
    <row r="184" spans="1:22">
      <c r="A184" s="1507">
        <v>175</v>
      </c>
      <c r="B184" s="454">
        <f t="shared" si="3"/>
        <v>173</v>
      </c>
      <c r="C184" s="452" t="s">
        <v>565</v>
      </c>
      <c r="D184" s="452"/>
      <c r="E184" s="452"/>
      <c r="F184" s="452"/>
      <c r="G184" s="1669" t="s">
        <v>7689</v>
      </c>
      <c r="H184" s="452"/>
      <c r="I184" s="453" t="s">
        <v>3189</v>
      </c>
      <c r="J184" s="454">
        <v>15</v>
      </c>
      <c r="K184" s="454">
        <v>881</v>
      </c>
      <c r="L184" s="455">
        <v>17107</v>
      </c>
      <c r="M184" s="454"/>
      <c r="N184" s="255" t="s">
        <v>2544</v>
      </c>
      <c r="O184" s="454" t="s">
        <v>3192</v>
      </c>
      <c r="P184" s="255"/>
      <c r="Q184" s="255"/>
      <c r="R184" s="255"/>
      <c r="S184" s="255"/>
      <c r="V184" s="256">
        <v>1</v>
      </c>
    </row>
    <row r="185" spans="1:22">
      <c r="A185" s="1507">
        <v>176</v>
      </c>
      <c r="B185" s="454">
        <f t="shared" si="3"/>
        <v>174</v>
      </c>
      <c r="C185" s="452" t="s">
        <v>3109</v>
      </c>
      <c r="D185" s="452"/>
      <c r="E185" s="452"/>
      <c r="F185" s="452"/>
      <c r="G185" s="1669" t="s">
        <v>7689</v>
      </c>
      <c r="H185" s="452"/>
      <c r="I185" s="453" t="s">
        <v>3189</v>
      </c>
      <c r="J185" s="454">
        <v>44</v>
      </c>
      <c r="K185" s="454">
        <v>14</v>
      </c>
      <c r="L185" s="455">
        <v>10000</v>
      </c>
      <c r="M185" s="454"/>
      <c r="N185" s="255" t="s">
        <v>2544</v>
      </c>
      <c r="O185" s="454" t="s">
        <v>3192</v>
      </c>
      <c r="P185" s="255"/>
      <c r="Q185" s="255"/>
      <c r="R185" s="255"/>
      <c r="S185" s="255"/>
      <c r="V185" s="256">
        <v>1</v>
      </c>
    </row>
    <row r="186" spans="1:22">
      <c r="A186" s="1507">
        <v>177</v>
      </c>
      <c r="B186" s="454">
        <f t="shared" si="3"/>
        <v>175</v>
      </c>
      <c r="C186" s="452" t="s">
        <v>3110</v>
      </c>
      <c r="D186" s="452"/>
      <c r="E186" s="452"/>
      <c r="F186" s="452"/>
      <c r="G186" s="1669" t="s">
        <v>7689</v>
      </c>
      <c r="H186" s="452"/>
      <c r="I186" s="453" t="s">
        <v>3189</v>
      </c>
      <c r="J186" s="454">
        <v>11</v>
      </c>
      <c r="K186" s="454">
        <v>446</v>
      </c>
      <c r="L186" s="455">
        <v>8784</v>
      </c>
      <c r="M186" s="454"/>
      <c r="N186" s="255" t="s">
        <v>2544</v>
      </c>
      <c r="O186" s="454" t="s">
        <v>3192</v>
      </c>
      <c r="P186" s="255"/>
      <c r="Q186" s="255"/>
      <c r="R186" s="255"/>
      <c r="S186" s="255"/>
      <c r="V186" s="256">
        <v>1</v>
      </c>
    </row>
    <row r="187" spans="1:22">
      <c r="A187" s="1507">
        <v>178</v>
      </c>
      <c r="B187" s="454">
        <f t="shared" si="3"/>
        <v>176</v>
      </c>
      <c r="C187" s="452" t="s">
        <v>3117</v>
      </c>
      <c r="D187" s="452"/>
      <c r="E187" s="452"/>
      <c r="F187" s="452"/>
      <c r="G187" s="1669" t="s">
        <v>7689</v>
      </c>
      <c r="H187" s="452"/>
      <c r="I187" s="453" t="s">
        <v>3189</v>
      </c>
      <c r="J187" s="454">
        <v>3</v>
      </c>
      <c r="K187" s="454">
        <v>229</v>
      </c>
      <c r="L187" s="455">
        <v>3306</v>
      </c>
      <c r="M187" s="454"/>
      <c r="N187" s="255" t="s">
        <v>2544</v>
      </c>
      <c r="O187" s="454" t="s">
        <v>3192</v>
      </c>
      <c r="P187" s="255"/>
      <c r="Q187" s="255"/>
      <c r="R187" s="255"/>
      <c r="S187" s="255"/>
      <c r="V187" s="256">
        <v>1</v>
      </c>
    </row>
    <row r="188" spans="1:22">
      <c r="A188" s="1507">
        <v>179</v>
      </c>
      <c r="B188" s="454">
        <f t="shared" si="3"/>
        <v>177</v>
      </c>
      <c r="C188" s="452" t="s">
        <v>2582</v>
      </c>
      <c r="D188" s="452"/>
      <c r="E188" s="452"/>
      <c r="F188" s="452"/>
      <c r="G188" s="1669" t="s">
        <v>7689</v>
      </c>
      <c r="H188" s="452"/>
      <c r="I188" s="453" t="s">
        <v>3189</v>
      </c>
      <c r="J188" s="454">
        <v>30</v>
      </c>
      <c r="K188" s="454">
        <v>89</v>
      </c>
      <c r="L188" s="455">
        <v>409</v>
      </c>
      <c r="M188" s="454"/>
      <c r="N188" s="255" t="s">
        <v>2544</v>
      </c>
      <c r="O188" s="454" t="s">
        <v>3192</v>
      </c>
      <c r="P188" s="255"/>
      <c r="Q188" s="255"/>
      <c r="R188" s="255"/>
      <c r="S188" s="255"/>
      <c r="V188" s="256">
        <v>1</v>
      </c>
    </row>
    <row r="189" spans="1:22">
      <c r="A189" s="1507">
        <v>180</v>
      </c>
      <c r="B189" s="454">
        <f t="shared" si="3"/>
        <v>178</v>
      </c>
      <c r="C189" s="452" t="s">
        <v>3118</v>
      </c>
      <c r="D189" s="452"/>
      <c r="E189" s="452"/>
      <c r="F189" s="452"/>
      <c r="G189" s="1669" t="s">
        <v>7689</v>
      </c>
      <c r="H189" s="452"/>
      <c r="I189" s="453" t="s">
        <v>3189</v>
      </c>
      <c r="J189" s="454">
        <v>3</v>
      </c>
      <c r="K189" s="454" t="s">
        <v>3119</v>
      </c>
      <c r="L189" s="455">
        <v>250</v>
      </c>
      <c r="M189" s="454"/>
      <c r="N189" s="255" t="s">
        <v>2544</v>
      </c>
      <c r="O189" s="454" t="s">
        <v>3192</v>
      </c>
      <c r="P189" s="255"/>
      <c r="Q189" s="255"/>
      <c r="R189" s="255"/>
      <c r="S189" s="255"/>
      <c r="V189" s="256">
        <v>1</v>
      </c>
    </row>
    <row r="190" spans="1:22">
      <c r="A190" s="1507">
        <v>181</v>
      </c>
      <c r="B190" s="454">
        <f t="shared" si="3"/>
        <v>179</v>
      </c>
      <c r="C190" s="452" t="s">
        <v>3120</v>
      </c>
      <c r="D190" s="452"/>
      <c r="E190" s="452"/>
      <c r="F190" s="452"/>
      <c r="G190" s="1669" t="s">
        <v>7689</v>
      </c>
      <c r="H190" s="452"/>
      <c r="I190" s="453" t="s">
        <v>3189</v>
      </c>
      <c r="J190" s="454">
        <v>55</v>
      </c>
      <c r="K190" s="454">
        <v>57</v>
      </c>
      <c r="L190" s="455">
        <v>320</v>
      </c>
      <c r="M190" s="454"/>
      <c r="N190" s="255" t="s">
        <v>2544</v>
      </c>
      <c r="O190" s="454" t="s">
        <v>3192</v>
      </c>
      <c r="P190" s="255"/>
      <c r="Q190" s="255"/>
      <c r="R190" s="255"/>
      <c r="S190" s="255"/>
      <c r="V190" s="256">
        <v>1</v>
      </c>
    </row>
    <row r="191" spans="1:22">
      <c r="A191" s="1507">
        <v>182</v>
      </c>
      <c r="B191" s="454">
        <f t="shared" si="3"/>
        <v>180</v>
      </c>
      <c r="C191" s="452" t="s">
        <v>2592</v>
      </c>
      <c r="D191" s="452"/>
      <c r="E191" s="452"/>
      <c r="F191" s="452"/>
      <c r="G191" s="1669" t="s">
        <v>7689</v>
      </c>
      <c r="H191" s="452"/>
      <c r="I191" s="453" t="s">
        <v>3189</v>
      </c>
      <c r="J191" s="454">
        <v>43</v>
      </c>
      <c r="K191" s="454" t="s">
        <v>2591</v>
      </c>
      <c r="L191" s="455">
        <v>120</v>
      </c>
      <c r="M191" s="454"/>
      <c r="N191" s="255" t="s">
        <v>2544</v>
      </c>
      <c r="O191" s="454" t="s">
        <v>3192</v>
      </c>
      <c r="P191" s="255"/>
      <c r="Q191" s="255"/>
      <c r="R191" s="255"/>
      <c r="S191" s="255"/>
      <c r="V191" s="256">
        <v>1</v>
      </c>
    </row>
    <row r="192" spans="1:22">
      <c r="A192" s="1507">
        <v>183</v>
      </c>
      <c r="B192" s="454">
        <f t="shared" si="3"/>
        <v>181</v>
      </c>
      <c r="C192" s="452" t="s">
        <v>3121</v>
      </c>
      <c r="D192" s="452"/>
      <c r="E192" s="452"/>
      <c r="F192" s="452"/>
      <c r="G192" s="1669" t="s">
        <v>7689</v>
      </c>
      <c r="H192" s="452"/>
      <c r="I192" s="453" t="s">
        <v>3189</v>
      </c>
      <c r="J192" s="454">
        <v>4</v>
      </c>
      <c r="K192" s="454">
        <v>755</v>
      </c>
      <c r="L192" s="455">
        <v>4575.7</v>
      </c>
      <c r="M192" s="454"/>
      <c r="N192" s="255" t="s">
        <v>2544</v>
      </c>
      <c r="O192" s="454" t="s">
        <v>3192</v>
      </c>
      <c r="P192" s="255"/>
      <c r="Q192" s="255"/>
      <c r="R192" s="255"/>
      <c r="S192" s="255"/>
      <c r="V192" s="256">
        <v>1</v>
      </c>
    </row>
    <row r="193" spans="1:22">
      <c r="A193" s="1507">
        <v>184</v>
      </c>
      <c r="B193" s="454">
        <f t="shared" si="3"/>
        <v>182</v>
      </c>
      <c r="C193" s="452" t="s">
        <v>3122</v>
      </c>
      <c r="D193" s="452"/>
      <c r="E193" s="452"/>
      <c r="F193" s="452"/>
      <c r="G193" s="1669" t="s">
        <v>7689</v>
      </c>
      <c r="H193" s="452"/>
      <c r="I193" s="453" t="s">
        <v>3189</v>
      </c>
      <c r="J193" s="454">
        <v>4</v>
      </c>
      <c r="K193" s="454" t="s">
        <v>2594</v>
      </c>
      <c r="L193" s="455">
        <v>1265</v>
      </c>
      <c r="M193" s="454"/>
      <c r="N193" s="255" t="s">
        <v>2544</v>
      </c>
      <c r="O193" s="454" t="s">
        <v>3192</v>
      </c>
      <c r="P193" s="255"/>
      <c r="Q193" s="255"/>
      <c r="R193" s="255"/>
      <c r="S193" s="255"/>
      <c r="V193" s="256">
        <v>1</v>
      </c>
    </row>
    <row r="194" spans="1:22">
      <c r="A194" s="1507">
        <v>185</v>
      </c>
      <c r="B194" s="454">
        <f t="shared" si="3"/>
        <v>183</v>
      </c>
      <c r="C194" s="452" t="s">
        <v>2588</v>
      </c>
      <c r="D194" s="452"/>
      <c r="E194" s="452"/>
      <c r="F194" s="452"/>
      <c r="G194" s="1669" t="s">
        <v>7689</v>
      </c>
      <c r="H194" s="452"/>
      <c r="I194" s="453" t="s">
        <v>3189</v>
      </c>
      <c r="J194" s="454">
        <v>15</v>
      </c>
      <c r="K194" s="454">
        <v>257</v>
      </c>
      <c r="L194" s="455">
        <v>16359</v>
      </c>
      <c r="M194" s="454"/>
      <c r="N194" s="255" t="s">
        <v>2544</v>
      </c>
      <c r="O194" s="454" t="s">
        <v>3192</v>
      </c>
      <c r="P194" s="255"/>
      <c r="Q194" s="255"/>
      <c r="R194" s="255"/>
      <c r="S194" s="255"/>
      <c r="V194" s="256">
        <v>1</v>
      </c>
    </row>
    <row r="195" spans="1:22">
      <c r="A195" s="1507">
        <v>186</v>
      </c>
      <c r="B195" s="454">
        <f t="shared" si="3"/>
        <v>184</v>
      </c>
      <c r="C195" s="452" t="s">
        <v>3128</v>
      </c>
      <c r="D195" s="452"/>
      <c r="E195" s="452"/>
      <c r="F195" s="452"/>
      <c r="G195" s="1669" t="s">
        <v>7689</v>
      </c>
      <c r="H195" s="452"/>
      <c r="I195" s="453" t="s">
        <v>3189</v>
      </c>
      <c r="J195" s="454">
        <v>11</v>
      </c>
      <c r="K195" s="454" t="s">
        <v>3129</v>
      </c>
      <c r="L195" s="455">
        <v>1006</v>
      </c>
      <c r="M195" s="454"/>
      <c r="N195" s="255" t="s">
        <v>2544</v>
      </c>
      <c r="O195" s="454" t="s">
        <v>3192</v>
      </c>
      <c r="P195" s="255"/>
      <c r="Q195" s="255"/>
      <c r="R195" s="255"/>
      <c r="S195" s="255"/>
      <c r="V195" s="256">
        <v>1</v>
      </c>
    </row>
    <row r="196" spans="1:22">
      <c r="A196" s="1507">
        <v>187</v>
      </c>
      <c r="B196" s="454">
        <f t="shared" si="3"/>
        <v>185</v>
      </c>
      <c r="C196" s="452" t="s">
        <v>3130</v>
      </c>
      <c r="D196" s="452"/>
      <c r="E196" s="452"/>
      <c r="F196" s="452"/>
      <c r="G196" s="1669" t="s">
        <v>7689</v>
      </c>
      <c r="H196" s="452"/>
      <c r="I196" s="453" t="s">
        <v>3189</v>
      </c>
      <c r="J196" s="454">
        <v>55</v>
      </c>
      <c r="K196" s="454" t="s">
        <v>3131</v>
      </c>
      <c r="L196" s="455">
        <v>40035</v>
      </c>
      <c r="M196" s="454"/>
      <c r="N196" s="255" t="s">
        <v>2544</v>
      </c>
      <c r="O196" s="454" t="s">
        <v>3192</v>
      </c>
      <c r="P196" s="255"/>
      <c r="Q196" s="255"/>
      <c r="R196" s="255"/>
      <c r="S196" s="255"/>
      <c r="V196" s="256">
        <v>1</v>
      </c>
    </row>
    <row r="197" spans="1:22">
      <c r="A197" s="1507">
        <v>188</v>
      </c>
      <c r="B197" s="454">
        <f t="shared" si="3"/>
        <v>186</v>
      </c>
      <c r="C197" s="452" t="s">
        <v>3132</v>
      </c>
      <c r="D197" s="452"/>
      <c r="E197" s="452"/>
      <c r="F197" s="452"/>
      <c r="G197" s="1669" t="s">
        <v>7689</v>
      </c>
      <c r="H197" s="452"/>
      <c r="I197" s="453" t="s">
        <v>3189</v>
      </c>
      <c r="J197" s="454">
        <v>3</v>
      </c>
      <c r="K197" s="454">
        <v>437</v>
      </c>
      <c r="L197" s="455">
        <v>21980</v>
      </c>
      <c r="M197" s="454"/>
      <c r="N197" s="255" t="s">
        <v>2544</v>
      </c>
      <c r="O197" s="454" t="s">
        <v>3192</v>
      </c>
      <c r="P197" s="255"/>
      <c r="Q197" s="255"/>
      <c r="R197" s="255"/>
      <c r="S197" s="255"/>
      <c r="V197" s="256">
        <v>1</v>
      </c>
    </row>
    <row r="198" spans="1:22">
      <c r="A198" s="1507">
        <v>189</v>
      </c>
      <c r="B198" s="454">
        <f t="shared" si="3"/>
        <v>187</v>
      </c>
      <c r="C198" s="452" t="s">
        <v>3133</v>
      </c>
      <c r="D198" s="452"/>
      <c r="E198" s="452"/>
      <c r="F198" s="452"/>
      <c r="G198" s="1669" t="s">
        <v>7689</v>
      </c>
      <c r="H198" s="452"/>
      <c r="I198" s="453" t="s">
        <v>3189</v>
      </c>
      <c r="J198" s="454">
        <v>39</v>
      </c>
      <c r="K198" s="454">
        <v>151</v>
      </c>
      <c r="L198" s="455">
        <v>9975</v>
      </c>
      <c r="M198" s="454"/>
      <c r="N198" s="255" t="s">
        <v>2544</v>
      </c>
      <c r="O198" s="454" t="s">
        <v>3192</v>
      </c>
      <c r="P198" s="255"/>
      <c r="Q198" s="255"/>
      <c r="R198" s="255"/>
      <c r="S198" s="255"/>
      <c r="V198" s="256">
        <v>1</v>
      </c>
    </row>
    <row r="199" spans="1:22">
      <c r="A199" s="1507">
        <v>190</v>
      </c>
      <c r="B199" s="454">
        <f t="shared" si="3"/>
        <v>188</v>
      </c>
      <c r="C199" s="452" t="s">
        <v>3134</v>
      </c>
      <c r="D199" s="452"/>
      <c r="E199" s="452"/>
      <c r="F199" s="452"/>
      <c r="G199" s="1669" t="s">
        <v>7689</v>
      </c>
      <c r="H199" s="452"/>
      <c r="I199" s="453" t="s">
        <v>3189</v>
      </c>
      <c r="J199" s="454">
        <v>39</v>
      </c>
      <c r="K199" s="454" t="s">
        <v>2600</v>
      </c>
      <c r="L199" s="455">
        <v>4965</v>
      </c>
      <c r="M199" s="454"/>
      <c r="N199" s="255" t="s">
        <v>2544</v>
      </c>
      <c r="O199" s="454" t="s">
        <v>3192</v>
      </c>
      <c r="P199" s="255"/>
      <c r="Q199" s="255"/>
      <c r="R199" s="255"/>
      <c r="S199" s="255"/>
      <c r="V199" s="256">
        <v>1</v>
      </c>
    </row>
    <row r="200" spans="1:22">
      <c r="A200" s="1507">
        <v>191</v>
      </c>
      <c r="B200" s="454">
        <f t="shared" si="3"/>
        <v>189</v>
      </c>
      <c r="C200" s="452" t="s">
        <v>3091</v>
      </c>
      <c r="D200" s="452"/>
      <c r="E200" s="452"/>
      <c r="F200" s="452"/>
      <c r="G200" s="1669" t="s">
        <v>7689</v>
      </c>
      <c r="H200" s="452"/>
      <c r="I200" s="453" t="s">
        <v>3189</v>
      </c>
      <c r="J200" s="454">
        <v>15</v>
      </c>
      <c r="K200" s="454"/>
      <c r="L200" s="455">
        <v>10332</v>
      </c>
      <c r="M200" s="454"/>
      <c r="N200" s="255" t="s">
        <v>2544</v>
      </c>
      <c r="O200" s="454" t="s">
        <v>3192</v>
      </c>
      <c r="P200" s="255"/>
      <c r="Q200" s="255"/>
      <c r="R200" s="255"/>
      <c r="S200" s="255"/>
      <c r="V200" s="256">
        <v>1</v>
      </c>
    </row>
    <row r="201" spans="1:22">
      <c r="A201" s="1507">
        <v>192</v>
      </c>
      <c r="B201" s="454">
        <f t="shared" si="3"/>
        <v>190</v>
      </c>
      <c r="C201" s="452" t="s">
        <v>2551</v>
      </c>
      <c r="D201" s="452"/>
      <c r="E201" s="452"/>
      <c r="F201" s="452"/>
      <c r="G201" s="1669" t="s">
        <v>7689</v>
      </c>
      <c r="H201" s="452"/>
      <c r="I201" s="453" t="s">
        <v>3189</v>
      </c>
      <c r="J201" s="454">
        <v>15</v>
      </c>
      <c r="K201" s="454"/>
      <c r="L201" s="455">
        <v>20146</v>
      </c>
      <c r="M201" s="454"/>
      <c r="N201" s="255" t="s">
        <v>2544</v>
      </c>
      <c r="O201" s="454" t="s">
        <v>3192</v>
      </c>
      <c r="P201" s="255"/>
      <c r="Q201" s="255"/>
      <c r="R201" s="255"/>
      <c r="S201" s="255"/>
      <c r="V201" s="256">
        <v>1</v>
      </c>
    </row>
    <row r="202" spans="1:22">
      <c r="A202" s="1507">
        <v>193</v>
      </c>
      <c r="B202" s="454">
        <f t="shared" si="3"/>
        <v>191</v>
      </c>
      <c r="C202" s="3986" t="s">
        <v>3135</v>
      </c>
      <c r="D202" s="452"/>
      <c r="E202" s="452"/>
      <c r="F202" s="452"/>
      <c r="G202" s="1669" t="s">
        <v>7689</v>
      </c>
      <c r="H202" s="452"/>
      <c r="I202" s="453" t="s">
        <v>3189</v>
      </c>
      <c r="J202" s="454">
        <v>15</v>
      </c>
      <c r="K202" s="3991"/>
      <c r="L202" s="3987">
        <v>7112</v>
      </c>
      <c r="M202" s="454"/>
      <c r="N202" s="255" t="s">
        <v>2544</v>
      </c>
      <c r="O202" s="454" t="s">
        <v>3192</v>
      </c>
      <c r="P202" s="255"/>
      <c r="Q202" s="255"/>
      <c r="R202" s="255"/>
      <c r="S202" s="255"/>
      <c r="V202" s="256">
        <v>1</v>
      </c>
    </row>
    <row r="203" spans="1:22">
      <c r="A203" s="1507">
        <v>194</v>
      </c>
      <c r="B203" s="454">
        <f t="shared" si="3"/>
        <v>192</v>
      </c>
      <c r="C203" s="3986"/>
      <c r="D203" s="452"/>
      <c r="E203" s="452"/>
      <c r="F203" s="452"/>
      <c r="G203" s="1669" t="s">
        <v>7689</v>
      </c>
      <c r="H203" s="452"/>
      <c r="I203" s="453" t="s">
        <v>3189</v>
      </c>
      <c r="J203" s="454">
        <v>20</v>
      </c>
      <c r="K203" s="3991"/>
      <c r="L203" s="3987"/>
      <c r="M203" s="454"/>
      <c r="N203" s="255" t="s">
        <v>2544</v>
      </c>
      <c r="O203" s="454" t="s">
        <v>3192</v>
      </c>
      <c r="P203" s="255"/>
      <c r="Q203" s="255"/>
      <c r="R203" s="255"/>
      <c r="S203" s="255"/>
      <c r="V203" s="256">
        <v>1</v>
      </c>
    </row>
    <row r="204" spans="1:22">
      <c r="A204" s="1507">
        <v>195</v>
      </c>
      <c r="B204" s="454">
        <f t="shared" ref="B204:B237" si="4">B203+1</f>
        <v>193</v>
      </c>
      <c r="C204" s="3986" t="s">
        <v>3136</v>
      </c>
      <c r="D204" s="452"/>
      <c r="E204" s="452"/>
      <c r="F204" s="452"/>
      <c r="G204" s="1669" t="s">
        <v>7689</v>
      </c>
      <c r="H204" s="452"/>
      <c r="I204" s="453" t="s">
        <v>3189</v>
      </c>
      <c r="J204" s="3991">
        <v>20</v>
      </c>
      <c r="K204" s="3991"/>
      <c r="L204" s="3987">
        <v>20504</v>
      </c>
      <c r="M204" s="454"/>
      <c r="N204" s="255" t="s">
        <v>2544</v>
      </c>
      <c r="O204" s="454" t="s">
        <v>3192</v>
      </c>
      <c r="P204" s="255"/>
      <c r="Q204" s="255"/>
      <c r="R204" s="255"/>
      <c r="S204" s="255"/>
      <c r="V204" s="256">
        <v>1</v>
      </c>
    </row>
    <row r="205" spans="1:22">
      <c r="A205" s="1507">
        <v>196</v>
      </c>
      <c r="B205" s="454">
        <f t="shared" si="4"/>
        <v>194</v>
      </c>
      <c r="C205" s="3986"/>
      <c r="D205" s="452"/>
      <c r="E205" s="452"/>
      <c r="F205" s="452"/>
      <c r="G205" s="1669" t="s">
        <v>7689</v>
      </c>
      <c r="H205" s="452"/>
      <c r="I205" s="453" t="s">
        <v>3189</v>
      </c>
      <c r="J205" s="3991"/>
      <c r="K205" s="3991"/>
      <c r="L205" s="3987"/>
      <c r="M205" s="454"/>
      <c r="N205" s="255" t="s">
        <v>2544</v>
      </c>
      <c r="O205" s="454" t="s">
        <v>3192</v>
      </c>
      <c r="P205" s="255"/>
      <c r="Q205" s="255"/>
      <c r="R205" s="255"/>
      <c r="S205" s="255"/>
      <c r="V205" s="256">
        <v>1</v>
      </c>
    </row>
    <row r="206" spans="1:22" ht="31.5">
      <c r="A206" s="1507">
        <v>197</v>
      </c>
      <c r="B206" s="454">
        <f t="shared" si="4"/>
        <v>195</v>
      </c>
      <c r="C206" s="452" t="s">
        <v>3137</v>
      </c>
      <c r="D206" s="452"/>
      <c r="E206" s="452"/>
      <c r="F206" s="452"/>
      <c r="G206" s="1669" t="s">
        <v>7689</v>
      </c>
      <c r="H206" s="452"/>
      <c r="I206" s="453" t="s">
        <v>3189</v>
      </c>
      <c r="J206" s="454">
        <v>3</v>
      </c>
      <c r="K206" s="454"/>
      <c r="L206" s="455">
        <v>119163</v>
      </c>
      <c r="M206" s="454"/>
      <c r="N206" s="255" t="s">
        <v>2544</v>
      </c>
      <c r="O206" s="454" t="s">
        <v>3192</v>
      </c>
      <c r="P206" s="255"/>
      <c r="Q206" s="255"/>
      <c r="R206" s="255"/>
      <c r="S206" s="255"/>
      <c r="V206" s="256">
        <v>1</v>
      </c>
    </row>
    <row r="207" spans="1:22">
      <c r="A207" s="1507">
        <v>198</v>
      </c>
      <c r="B207" s="454">
        <f t="shared" si="4"/>
        <v>196</v>
      </c>
      <c r="C207" s="452" t="s">
        <v>3139</v>
      </c>
      <c r="D207" s="452"/>
      <c r="E207" s="452"/>
      <c r="F207" s="452"/>
      <c r="G207" s="1669" t="s">
        <v>7689</v>
      </c>
      <c r="H207" s="452"/>
      <c r="I207" s="453" t="s">
        <v>3190</v>
      </c>
      <c r="J207" s="454">
        <v>1</v>
      </c>
      <c r="K207" s="454">
        <v>52</v>
      </c>
      <c r="L207" s="455">
        <v>363</v>
      </c>
      <c r="M207" s="454"/>
      <c r="N207" s="255" t="s">
        <v>2544</v>
      </c>
      <c r="O207" s="454" t="s">
        <v>3192</v>
      </c>
      <c r="P207" s="255"/>
      <c r="Q207" s="255"/>
      <c r="R207" s="255"/>
      <c r="S207" s="255"/>
      <c r="V207" s="256">
        <v>1</v>
      </c>
    </row>
    <row r="208" spans="1:22">
      <c r="A208" s="1507">
        <v>199</v>
      </c>
      <c r="B208" s="454">
        <f t="shared" si="4"/>
        <v>197</v>
      </c>
      <c r="C208" s="452" t="s">
        <v>3141</v>
      </c>
      <c r="D208" s="452"/>
      <c r="E208" s="452"/>
      <c r="F208" s="452"/>
      <c r="G208" s="1669" t="s">
        <v>7689</v>
      </c>
      <c r="H208" s="452"/>
      <c r="I208" s="453" t="s">
        <v>3190</v>
      </c>
      <c r="J208" s="454">
        <v>27</v>
      </c>
      <c r="K208" s="454" t="s">
        <v>2800</v>
      </c>
      <c r="L208" s="455">
        <v>9675</v>
      </c>
      <c r="M208" s="454"/>
      <c r="N208" s="255" t="s">
        <v>2544</v>
      </c>
      <c r="O208" s="454" t="s">
        <v>3192</v>
      </c>
      <c r="P208" s="255"/>
      <c r="Q208" s="255"/>
      <c r="R208" s="255"/>
      <c r="S208" s="255"/>
      <c r="V208" s="256">
        <v>1</v>
      </c>
    </row>
    <row r="209" spans="1:22">
      <c r="A209" s="1507">
        <v>200</v>
      </c>
      <c r="B209" s="454">
        <f t="shared" si="4"/>
        <v>198</v>
      </c>
      <c r="C209" s="452" t="s">
        <v>3142</v>
      </c>
      <c r="D209" s="452"/>
      <c r="E209" s="452"/>
      <c r="F209" s="452"/>
      <c r="G209" s="1669" t="s">
        <v>7689</v>
      </c>
      <c r="H209" s="452"/>
      <c r="I209" s="453" t="s">
        <v>3190</v>
      </c>
      <c r="J209" s="454">
        <v>12</v>
      </c>
      <c r="K209" s="454">
        <v>59</v>
      </c>
      <c r="L209" s="455">
        <v>5000</v>
      </c>
      <c r="M209" s="454"/>
      <c r="N209" s="255" t="s">
        <v>2544</v>
      </c>
      <c r="O209" s="454" t="s">
        <v>3192</v>
      </c>
      <c r="P209" s="255"/>
      <c r="Q209" s="255"/>
      <c r="R209" s="255"/>
      <c r="S209" s="255"/>
      <c r="V209" s="256">
        <v>1</v>
      </c>
    </row>
    <row r="210" spans="1:22">
      <c r="A210" s="1507">
        <v>201</v>
      </c>
      <c r="B210" s="454">
        <f t="shared" si="4"/>
        <v>199</v>
      </c>
      <c r="C210" s="452" t="s">
        <v>3143</v>
      </c>
      <c r="D210" s="452"/>
      <c r="E210" s="452"/>
      <c r="F210" s="452"/>
      <c r="G210" s="1669" t="s">
        <v>7689</v>
      </c>
      <c r="H210" s="452"/>
      <c r="I210" s="453" t="s">
        <v>3190</v>
      </c>
      <c r="J210" s="454">
        <v>12</v>
      </c>
      <c r="K210" s="454">
        <v>39</v>
      </c>
      <c r="L210" s="455">
        <v>4159.8999999999996</v>
      </c>
      <c r="M210" s="454"/>
      <c r="N210" s="255" t="s">
        <v>2544</v>
      </c>
      <c r="O210" s="454" t="s">
        <v>3192</v>
      </c>
      <c r="P210" s="255"/>
      <c r="Q210" s="255"/>
      <c r="R210" s="255"/>
      <c r="S210" s="255"/>
      <c r="V210" s="256">
        <v>1</v>
      </c>
    </row>
    <row r="211" spans="1:22">
      <c r="A211" s="1507">
        <v>202</v>
      </c>
      <c r="B211" s="454">
        <f t="shared" si="4"/>
        <v>200</v>
      </c>
      <c r="C211" s="452" t="s">
        <v>3144</v>
      </c>
      <c r="D211" s="452"/>
      <c r="E211" s="452"/>
      <c r="F211" s="452"/>
      <c r="G211" s="1669" t="s">
        <v>7689</v>
      </c>
      <c r="H211" s="452"/>
      <c r="I211" s="453" t="s">
        <v>3190</v>
      </c>
      <c r="J211" s="454">
        <v>12</v>
      </c>
      <c r="K211" s="454">
        <v>40</v>
      </c>
      <c r="L211" s="455">
        <v>1509.7</v>
      </c>
      <c r="M211" s="454"/>
      <c r="N211" s="255" t="s">
        <v>2544</v>
      </c>
      <c r="O211" s="454" t="s">
        <v>3192</v>
      </c>
      <c r="P211" s="255"/>
      <c r="Q211" s="255"/>
      <c r="R211" s="255"/>
      <c r="S211" s="255"/>
      <c r="V211" s="256">
        <v>1</v>
      </c>
    </row>
    <row r="212" spans="1:22">
      <c r="A212" s="1507">
        <v>203</v>
      </c>
      <c r="B212" s="454">
        <f t="shared" si="4"/>
        <v>201</v>
      </c>
      <c r="C212" s="452" t="s">
        <v>3144</v>
      </c>
      <c r="D212" s="452"/>
      <c r="E212" s="452"/>
      <c r="F212" s="452"/>
      <c r="G212" s="1669" t="s">
        <v>7689</v>
      </c>
      <c r="H212" s="452"/>
      <c r="I212" s="453" t="s">
        <v>3190</v>
      </c>
      <c r="J212" s="454">
        <v>12</v>
      </c>
      <c r="K212" s="454">
        <v>61</v>
      </c>
      <c r="L212" s="455">
        <v>1826.5</v>
      </c>
      <c r="M212" s="454"/>
      <c r="N212" s="255" t="s">
        <v>2544</v>
      </c>
      <c r="O212" s="454" t="s">
        <v>3192</v>
      </c>
      <c r="P212" s="255"/>
      <c r="Q212" s="255"/>
      <c r="R212" s="255"/>
      <c r="S212" s="255"/>
      <c r="V212" s="256">
        <v>1</v>
      </c>
    </row>
    <row r="213" spans="1:22">
      <c r="A213" s="1507">
        <v>204</v>
      </c>
      <c r="B213" s="454">
        <f t="shared" si="4"/>
        <v>202</v>
      </c>
      <c r="C213" s="452" t="s">
        <v>3144</v>
      </c>
      <c r="D213" s="452"/>
      <c r="E213" s="452"/>
      <c r="F213" s="452"/>
      <c r="G213" s="1669" t="s">
        <v>7689</v>
      </c>
      <c r="H213" s="452"/>
      <c r="I213" s="453" t="s">
        <v>3190</v>
      </c>
      <c r="J213" s="454">
        <v>12</v>
      </c>
      <c r="K213" s="454">
        <v>62</v>
      </c>
      <c r="L213" s="455">
        <v>1146.8</v>
      </c>
      <c r="M213" s="454"/>
      <c r="N213" s="255" t="s">
        <v>2544</v>
      </c>
      <c r="O213" s="454" t="s">
        <v>3192</v>
      </c>
      <c r="P213" s="255"/>
      <c r="Q213" s="255"/>
      <c r="R213" s="255"/>
      <c r="S213" s="255"/>
      <c r="V213" s="256">
        <v>1</v>
      </c>
    </row>
    <row r="214" spans="1:22">
      <c r="A214" s="1507">
        <v>205</v>
      </c>
      <c r="B214" s="454">
        <f t="shared" si="4"/>
        <v>203</v>
      </c>
      <c r="C214" s="452" t="s">
        <v>3145</v>
      </c>
      <c r="D214" s="452"/>
      <c r="E214" s="452"/>
      <c r="F214" s="452"/>
      <c r="G214" s="1669" t="s">
        <v>7689</v>
      </c>
      <c r="H214" s="452"/>
      <c r="I214" s="453" t="s">
        <v>3190</v>
      </c>
      <c r="J214" s="454">
        <v>12</v>
      </c>
      <c r="K214" s="454">
        <v>64</v>
      </c>
      <c r="L214" s="455">
        <v>17752.2</v>
      </c>
      <c r="M214" s="454"/>
      <c r="N214" s="255" t="s">
        <v>2544</v>
      </c>
      <c r="O214" s="454" t="s">
        <v>3192</v>
      </c>
      <c r="P214" s="255"/>
      <c r="Q214" s="255"/>
      <c r="R214" s="255"/>
      <c r="S214" s="255"/>
      <c r="V214" s="256">
        <v>1</v>
      </c>
    </row>
    <row r="215" spans="1:22">
      <c r="A215" s="1507">
        <v>206</v>
      </c>
      <c r="B215" s="454">
        <f t="shared" si="4"/>
        <v>204</v>
      </c>
      <c r="C215" s="452" t="s">
        <v>3146</v>
      </c>
      <c r="D215" s="452"/>
      <c r="E215" s="452"/>
      <c r="F215" s="452"/>
      <c r="G215" s="1669" t="s">
        <v>7689</v>
      </c>
      <c r="H215" s="452"/>
      <c r="I215" s="453" t="s">
        <v>3190</v>
      </c>
      <c r="J215" s="454">
        <v>11</v>
      </c>
      <c r="K215" s="454">
        <v>32</v>
      </c>
      <c r="L215" s="455">
        <v>471</v>
      </c>
      <c r="M215" s="454"/>
      <c r="N215" s="255" t="s">
        <v>2544</v>
      </c>
      <c r="O215" s="454" t="s">
        <v>3192</v>
      </c>
      <c r="P215" s="255"/>
      <c r="Q215" s="255"/>
      <c r="R215" s="255"/>
      <c r="S215" s="255"/>
      <c r="V215" s="256">
        <v>1</v>
      </c>
    </row>
    <row r="216" spans="1:22">
      <c r="A216" s="1507">
        <v>207</v>
      </c>
      <c r="B216" s="454">
        <f t="shared" si="4"/>
        <v>205</v>
      </c>
      <c r="C216" s="452" t="s">
        <v>3147</v>
      </c>
      <c r="D216" s="452"/>
      <c r="E216" s="452"/>
      <c r="F216" s="452"/>
      <c r="G216" s="1669" t="s">
        <v>7689</v>
      </c>
      <c r="H216" s="452"/>
      <c r="I216" s="453" t="s">
        <v>3190</v>
      </c>
      <c r="J216" s="454">
        <v>27</v>
      </c>
      <c r="K216" s="454" t="s">
        <v>2804</v>
      </c>
      <c r="L216" s="455">
        <v>730</v>
      </c>
      <c r="M216" s="454"/>
      <c r="N216" s="255" t="s">
        <v>2544</v>
      </c>
      <c r="O216" s="454" t="s">
        <v>3192</v>
      </c>
      <c r="P216" s="255"/>
      <c r="Q216" s="255"/>
      <c r="R216" s="255"/>
      <c r="S216" s="255"/>
      <c r="V216" s="256">
        <v>1</v>
      </c>
    </row>
    <row r="217" spans="1:22">
      <c r="A217" s="1507">
        <v>208</v>
      </c>
      <c r="B217" s="454">
        <f t="shared" si="4"/>
        <v>206</v>
      </c>
      <c r="C217" s="452" t="s">
        <v>3146</v>
      </c>
      <c r="D217" s="452"/>
      <c r="E217" s="452"/>
      <c r="F217" s="452"/>
      <c r="G217" s="1669" t="s">
        <v>7689</v>
      </c>
      <c r="H217" s="452"/>
      <c r="I217" s="453" t="s">
        <v>3190</v>
      </c>
      <c r="J217" s="454">
        <v>27</v>
      </c>
      <c r="K217" s="454" t="s">
        <v>2812</v>
      </c>
      <c r="L217" s="455">
        <v>575</v>
      </c>
      <c r="M217" s="454"/>
      <c r="N217" s="255" t="s">
        <v>2544</v>
      </c>
      <c r="O217" s="454" t="s">
        <v>3192</v>
      </c>
      <c r="P217" s="255"/>
      <c r="Q217" s="255"/>
      <c r="R217" s="255"/>
      <c r="S217" s="255"/>
      <c r="V217" s="256">
        <v>1</v>
      </c>
    </row>
    <row r="218" spans="1:22">
      <c r="A218" s="1507">
        <v>209</v>
      </c>
      <c r="B218" s="454">
        <f t="shared" si="4"/>
        <v>207</v>
      </c>
      <c r="C218" s="452" t="s">
        <v>3148</v>
      </c>
      <c r="D218" s="452"/>
      <c r="E218" s="452"/>
      <c r="F218" s="452"/>
      <c r="G218" s="1669" t="s">
        <v>7689</v>
      </c>
      <c r="H218" s="452"/>
      <c r="I218" s="453" t="s">
        <v>3190</v>
      </c>
      <c r="J218" s="454">
        <v>27</v>
      </c>
      <c r="K218" s="454" t="s">
        <v>3149</v>
      </c>
      <c r="L218" s="455">
        <v>1680</v>
      </c>
      <c r="M218" s="454"/>
      <c r="N218" s="255" t="s">
        <v>2544</v>
      </c>
      <c r="O218" s="454" t="s">
        <v>3192</v>
      </c>
      <c r="P218" s="255"/>
      <c r="Q218" s="255"/>
      <c r="R218" s="255"/>
      <c r="S218" s="255"/>
      <c r="V218" s="256">
        <v>1</v>
      </c>
    </row>
    <row r="219" spans="1:22">
      <c r="A219" s="1507">
        <v>210</v>
      </c>
      <c r="B219" s="454">
        <f t="shared" si="4"/>
        <v>208</v>
      </c>
      <c r="C219" s="452" t="s">
        <v>3150</v>
      </c>
      <c r="D219" s="452"/>
      <c r="E219" s="452"/>
      <c r="F219" s="452"/>
      <c r="G219" s="1669" t="s">
        <v>7689</v>
      </c>
      <c r="H219" s="452"/>
      <c r="I219" s="453" t="s">
        <v>3190</v>
      </c>
      <c r="J219" s="454">
        <v>22</v>
      </c>
      <c r="K219" s="454">
        <v>81</v>
      </c>
      <c r="L219" s="455">
        <v>19135</v>
      </c>
      <c r="M219" s="454"/>
      <c r="N219" s="255" t="s">
        <v>2544</v>
      </c>
      <c r="O219" s="454" t="s">
        <v>3192</v>
      </c>
      <c r="P219" s="255"/>
      <c r="Q219" s="255"/>
      <c r="R219" s="255"/>
      <c r="S219" s="255"/>
      <c r="V219" s="256">
        <v>1</v>
      </c>
    </row>
    <row r="220" spans="1:22">
      <c r="A220" s="1507">
        <v>211</v>
      </c>
      <c r="B220" s="454">
        <f t="shared" si="4"/>
        <v>209</v>
      </c>
      <c r="C220" s="452" t="s">
        <v>3150</v>
      </c>
      <c r="D220" s="452"/>
      <c r="E220" s="452"/>
      <c r="F220" s="452"/>
      <c r="G220" s="1669" t="s">
        <v>7689</v>
      </c>
      <c r="H220" s="452"/>
      <c r="I220" s="453" t="s">
        <v>3190</v>
      </c>
      <c r="J220" s="454">
        <v>8</v>
      </c>
      <c r="K220" s="454">
        <v>184</v>
      </c>
      <c r="L220" s="455">
        <v>1100</v>
      </c>
      <c r="M220" s="454"/>
      <c r="N220" s="255" t="s">
        <v>2544</v>
      </c>
      <c r="O220" s="454" t="s">
        <v>3192</v>
      </c>
      <c r="P220" s="255"/>
      <c r="Q220" s="255"/>
      <c r="R220" s="255"/>
      <c r="S220" s="255"/>
      <c r="V220" s="256">
        <v>1</v>
      </c>
    </row>
    <row r="221" spans="1:22">
      <c r="A221" s="1507">
        <v>212</v>
      </c>
      <c r="B221" s="454">
        <f t="shared" si="4"/>
        <v>210</v>
      </c>
      <c r="C221" s="452" t="s">
        <v>3158</v>
      </c>
      <c r="D221" s="452"/>
      <c r="E221" s="452"/>
      <c r="F221" s="452"/>
      <c r="G221" s="1669" t="s">
        <v>7689</v>
      </c>
      <c r="H221" s="452"/>
      <c r="I221" s="453" t="s">
        <v>3191</v>
      </c>
      <c r="J221" s="454">
        <v>7</v>
      </c>
      <c r="K221" s="454" t="s">
        <v>3159</v>
      </c>
      <c r="L221" s="455">
        <v>9426.9</v>
      </c>
      <c r="M221" s="454"/>
      <c r="N221" s="255" t="s">
        <v>2544</v>
      </c>
      <c r="O221" s="454" t="s">
        <v>3192</v>
      </c>
      <c r="P221" s="255"/>
      <c r="Q221" s="255"/>
      <c r="R221" s="255"/>
      <c r="S221" s="255"/>
      <c r="V221" s="256">
        <v>1</v>
      </c>
    </row>
    <row r="222" spans="1:22">
      <c r="A222" s="1507">
        <v>213</v>
      </c>
      <c r="B222" s="454">
        <f t="shared" si="4"/>
        <v>211</v>
      </c>
      <c r="C222" s="452" t="s">
        <v>3160</v>
      </c>
      <c r="D222" s="452"/>
      <c r="E222" s="452"/>
      <c r="F222" s="452"/>
      <c r="G222" s="1669" t="s">
        <v>7689</v>
      </c>
      <c r="H222" s="452"/>
      <c r="I222" s="453" t="s">
        <v>3191</v>
      </c>
      <c r="J222" s="454">
        <v>14</v>
      </c>
      <c r="K222" s="454" t="s">
        <v>2843</v>
      </c>
      <c r="L222" s="455">
        <v>15000</v>
      </c>
      <c r="M222" s="454"/>
      <c r="N222" s="255" t="s">
        <v>2544</v>
      </c>
      <c r="O222" s="454" t="s">
        <v>3192</v>
      </c>
      <c r="P222" s="255"/>
      <c r="Q222" s="255"/>
      <c r="R222" s="255"/>
      <c r="S222" s="255"/>
      <c r="V222" s="256">
        <v>1</v>
      </c>
    </row>
    <row r="223" spans="1:22">
      <c r="A223" s="1507">
        <v>214</v>
      </c>
      <c r="B223" s="454">
        <f t="shared" si="4"/>
        <v>212</v>
      </c>
      <c r="C223" s="452" t="s">
        <v>3162</v>
      </c>
      <c r="D223" s="452"/>
      <c r="E223" s="452"/>
      <c r="F223" s="452"/>
      <c r="G223" s="1669" t="s">
        <v>7689</v>
      </c>
      <c r="H223" s="452"/>
      <c r="I223" s="453" t="s">
        <v>3191</v>
      </c>
      <c r="J223" s="454">
        <v>25</v>
      </c>
      <c r="K223" s="454">
        <v>115</v>
      </c>
      <c r="L223" s="455">
        <v>240000</v>
      </c>
      <c r="M223" s="454"/>
      <c r="N223" s="255" t="s">
        <v>2544</v>
      </c>
      <c r="O223" s="454" t="s">
        <v>3192</v>
      </c>
      <c r="P223" s="255"/>
      <c r="Q223" s="255"/>
      <c r="R223" s="255"/>
      <c r="S223" s="255"/>
      <c r="V223" s="256">
        <v>1</v>
      </c>
    </row>
    <row r="224" spans="1:22">
      <c r="A224" s="1507">
        <v>215</v>
      </c>
      <c r="B224" s="454">
        <f t="shared" si="4"/>
        <v>213</v>
      </c>
      <c r="C224" s="452" t="s">
        <v>1168</v>
      </c>
      <c r="D224" s="452"/>
      <c r="E224" s="452"/>
      <c r="F224" s="452"/>
      <c r="G224" s="1669" t="s">
        <v>7689</v>
      </c>
      <c r="H224" s="452"/>
      <c r="I224" s="453" t="s">
        <v>3191</v>
      </c>
      <c r="J224" s="454">
        <v>16</v>
      </c>
      <c r="K224" s="454" t="s">
        <v>3163</v>
      </c>
      <c r="L224" s="455">
        <v>6858</v>
      </c>
      <c r="M224" s="454"/>
      <c r="N224" s="255" t="s">
        <v>2544</v>
      </c>
      <c r="O224" s="454" t="s">
        <v>3192</v>
      </c>
      <c r="P224" s="255"/>
      <c r="Q224" s="255"/>
      <c r="R224" s="255"/>
      <c r="S224" s="255"/>
      <c r="V224" s="256">
        <v>1</v>
      </c>
    </row>
    <row r="225" spans="1:22">
      <c r="A225" s="1507">
        <v>216</v>
      </c>
      <c r="B225" s="454">
        <f t="shared" si="4"/>
        <v>214</v>
      </c>
      <c r="C225" s="452" t="s">
        <v>3164</v>
      </c>
      <c r="D225" s="452"/>
      <c r="E225" s="452"/>
      <c r="F225" s="452"/>
      <c r="G225" s="1669" t="s">
        <v>7689</v>
      </c>
      <c r="H225" s="452"/>
      <c r="I225" s="453" t="s">
        <v>3191</v>
      </c>
      <c r="J225" s="454">
        <v>12</v>
      </c>
      <c r="K225" s="454">
        <v>318</v>
      </c>
      <c r="L225" s="455">
        <v>912</v>
      </c>
      <c r="M225" s="454"/>
      <c r="N225" s="255" t="s">
        <v>2544</v>
      </c>
      <c r="O225" s="454" t="s">
        <v>3192</v>
      </c>
      <c r="P225" s="255"/>
      <c r="Q225" s="255"/>
      <c r="R225" s="255"/>
      <c r="S225" s="255"/>
      <c r="V225" s="256">
        <v>1</v>
      </c>
    </row>
    <row r="226" spans="1:22">
      <c r="A226" s="1507">
        <v>217</v>
      </c>
      <c r="B226" s="454">
        <f t="shared" si="4"/>
        <v>215</v>
      </c>
      <c r="C226" s="452" t="s">
        <v>3165</v>
      </c>
      <c r="D226" s="452"/>
      <c r="E226" s="452"/>
      <c r="F226" s="452"/>
      <c r="G226" s="1669" t="s">
        <v>7689</v>
      </c>
      <c r="H226" s="452"/>
      <c r="I226" s="453" t="s">
        <v>3191</v>
      </c>
      <c r="J226" s="454">
        <v>16</v>
      </c>
      <c r="K226" s="454">
        <v>274</v>
      </c>
      <c r="L226" s="455">
        <v>470</v>
      </c>
      <c r="M226" s="454"/>
      <c r="N226" s="255" t="s">
        <v>2544</v>
      </c>
      <c r="O226" s="454" t="s">
        <v>3192</v>
      </c>
      <c r="P226" s="255"/>
      <c r="Q226" s="255"/>
      <c r="R226" s="255"/>
      <c r="S226" s="255"/>
      <c r="V226" s="256">
        <v>1</v>
      </c>
    </row>
    <row r="227" spans="1:22">
      <c r="A227" s="1507">
        <v>218</v>
      </c>
      <c r="B227" s="454">
        <f t="shared" si="4"/>
        <v>216</v>
      </c>
      <c r="C227" s="452" t="s">
        <v>3168</v>
      </c>
      <c r="D227" s="452"/>
      <c r="E227" s="452"/>
      <c r="F227" s="452"/>
      <c r="G227" s="1669" t="s">
        <v>7689</v>
      </c>
      <c r="H227" s="452"/>
      <c r="I227" s="453" t="s">
        <v>3191</v>
      </c>
      <c r="J227" s="454">
        <v>14</v>
      </c>
      <c r="K227" s="454">
        <v>41</v>
      </c>
      <c r="L227" s="455">
        <v>11512.2</v>
      </c>
      <c r="M227" s="454"/>
      <c r="N227" s="255" t="s">
        <v>2544</v>
      </c>
      <c r="O227" s="454" t="s">
        <v>3192</v>
      </c>
      <c r="P227" s="255"/>
      <c r="Q227" s="255"/>
      <c r="R227" s="255"/>
      <c r="S227" s="255"/>
      <c r="V227" s="256">
        <v>1</v>
      </c>
    </row>
    <row r="228" spans="1:22">
      <c r="A228" s="1507">
        <v>219</v>
      </c>
      <c r="B228" s="454">
        <f t="shared" si="4"/>
        <v>217</v>
      </c>
      <c r="C228" s="452" t="s">
        <v>3169</v>
      </c>
      <c r="D228" s="452"/>
      <c r="E228" s="452"/>
      <c r="F228" s="452"/>
      <c r="G228" s="1669" t="s">
        <v>7689</v>
      </c>
      <c r="H228" s="452"/>
      <c r="I228" s="453" t="s">
        <v>3191</v>
      </c>
      <c r="J228" s="454">
        <v>14</v>
      </c>
      <c r="K228" s="454" t="s">
        <v>2845</v>
      </c>
      <c r="L228" s="455">
        <v>700</v>
      </c>
      <c r="M228" s="454"/>
      <c r="N228" s="255" t="s">
        <v>2544</v>
      </c>
      <c r="O228" s="454" t="s">
        <v>3192</v>
      </c>
      <c r="P228" s="255"/>
      <c r="Q228" s="255"/>
      <c r="R228" s="255"/>
      <c r="S228" s="255"/>
      <c r="V228" s="256">
        <v>1</v>
      </c>
    </row>
    <row r="229" spans="1:22">
      <c r="A229" s="1507">
        <v>220</v>
      </c>
      <c r="B229" s="454">
        <f t="shared" si="4"/>
        <v>218</v>
      </c>
      <c r="C229" s="452" t="s">
        <v>3170</v>
      </c>
      <c r="D229" s="452"/>
      <c r="E229" s="452"/>
      <c r="F229" s="452"/>
      <c r="G229" s="1669" t="s">
        <v>7689</v>
      </c>
      <c r="H229" s="452"/>
      <c r="I229" s="453" t="s">
        <v>3191</v>
      </c>
      <c r="J229" s="454">
        <v>14</v>
      </c>
      <c r="K229" s="454">
        <v>42</v>
      </c>
      <c r="L229" s="455">
        <v>1857</v>
      </c>
      <c r="M229" s="454"/>
      <c r="N229" s="255" t="s">
        <v>2544</v>
      </c>
      <c r="O229" s="454" t="s">
        <v>3192</v>
      </c>
      <c r="P229" s="255"/>
      <c r="Q229" s="255"/>
      <c r="R229" s="255"/>
      <c r="S229" s="255"/>
      <c r="V229" s="256">
        <v>1</v>
      </c>
    </row>
    <row r="230" spans="1:22">
      <c r="A230" s="1507">
        <v>221</v>
      </c>
      <c r="B230" s="454">
        <f t="shared" si="4"/>
        <v>219</v>
      </c>
      <c r="C230" s="452" t="s">
        <v>3171</v>
      </c>
      <c r="D230" s="452"/>
      <c r="E230" s="452"/>
      <c r="F230" s="452"/>
      <c r="G230" s="1669" t="s">
        <v>7689</v>
      </c>
      <c r="H230" s="452"/>
      <c r="I230" s="453" t="s">
        <v>3191</v>
      </c>
      <c r="J230" s="454">
        <v>15</v>
      </c>
      <c r="K230" s="454" t="s">
        <v>2600</v>
      </c>
      <c r="L230" s="455">
        <v>1689</v>
      </c>
      <c r="M230" s="454"/>
      <c r="N230" s="255" t="s">
        <v>2544</v>
      </c>
      <c r="O230" s="454" t="s">
        <v>3192</v>
      </c>
      <c r="P230" s="255"/>
      <c r="Q230" s="255"/>
      <c r="R230" s="255"/>
      <c r="S230" s="255"/>
      <c r="V230" s="256">
        <v>1</v>
      </c>
    </row>
    <row r="231" spans="1:22">
      <c r="A231" s="1507">
        <v>222</v>
      </c>
      <c r="B231" s="454">
        <f t="shared" si="4"/>
        <v>220</v>
      </c>
      <c r="C231" s="452" t="s">
        <v>3172</v>
      </c>
      <c r="D231" s="452"/>
      <c r="E231" s="452"/>
      <c r="F231" s="452"/>
      <c r="G231" s="1669" t="s">
        <v>7689</v>
      </c>
      <c r="H231" s="452"/>
      <c r="I231" s="453" t="s">
        <v>3191</v>
      </c>
      <c r="J231" s="454">
        <v>8</v>
      </c>
      <c r="K231" s="454">
        <v>143</v>
      </c>
      <c r="L231" s="455">
        <v>7285</v>
      </c>
      <c r="M231" s="454"/>
      <c r="N231" s="255" t="s">
        <v>2544</v>
      </c>
      <c r="O231" s="454" t="s">
        <v>3192</v>
      </c>
      <c r="P231" s="255"/>
      <c r="Q231" s="255"/>
      <c r="R231" s="255"/>
      <c r="S231" s="255"/>
      <c r="V231" s="256">
        <v>1</v>
      </c>
    </row>
    <row r="232" spans="1:22" ht="31.5">
      <c r="A232" s="1507">
        <v>223</v>
      </c>
      <c r="B232" s="454">
        <f t="shared" si="4"/>
        <v>221</v>
      </c>
      <c r="C232" s="452" t="s">
        <v>3173</v>
      </c>
      <c r="D232" s="452"/>
      <c r="E232" s="452"/>
      <c r="F232" s="452"/>
      <c r="G232" s="1669" t="s">
        <v>7689</v>
      </c>
      <c r="H232" s="452"/>
      <c r="I232" s="453" t="s">
        <v>3191</v>
      </c>
      <c r="J232" s="454">
        <v>1</v>
      </c>
      <c r="K232" s="454">
        <v>262</v>
      </c>
      <c r="L232" s="455">
        <v>569</v>
      </c>
      <c r="M232" s="454"/>
      <c r="N232" s="255" t="s">
        <v>2544</v>
      </c>
      <c r="O232" s="454" t="s">
        <v>3192</v>
      </c>
      <c r="P232" s="255"/>
      <c r="Q232" s="255"/>
      <c r="R232" s="255"/>
      <c r="S232" s="255"/>
      <c r="V232" s="256">
        <v>1</v>
      </c>
    </row>
    <row r="233" spans="1:22" ht="31.5">
      <c r="A233" s="1507">
        <v>224</v>
      </c>
      <c r="B233" s="454">
        <f t="shared" si="4"/>
        <v>222</v>
      </c>
      <c r="C233" s="452" t="s">
        <v>3174</v>
      </c>
      <c r="D233" s="452"/>
      <c r="E233" s="452"/>
      <c r="F233" s="452"/>
      <c r="G233" s="1669" t="s">
        <v>7689</v>
      </c>
      <c r="H233" s="452"/>
      <c r="I233" s="453" t="s">
        <v>3191</v>
      </c>
      <c r="J233" s="454">
        <v>27</v>
      </c>
      <c r="K233" s="454" t="s">
        <v>2839</v>
      </c>
      <c r="L233" s="455">
        <v>1486</v>
      </c>
      <c r="M233" s="454"/>
      <c r="N233" s="255" t="s">
        <v>2544</v>
      </c>
      <c r="O233" s="454" t="s">
        <v>3192</v>
      </c>
      <c r="P233" s="255"/>
      <c r="Q233" s="255"/>
      <c r="R233" s="255"/>
      <c r="S233" s="255"/>
      <c r="V233" s="256">
        <v>1</v>
      </c>
    </row>
    <row r="234" spans="1:22">
      <c r="A234" s="1507">
        <v>225</v>
      </c>
      <c r="B234" s="454">
        <f t="shared" si="4"/>
        <v>223</v>
      </c>
      <c r="C234" s="452" t="s">
        <v>3175</v>
      </c>
      <c r="D234" s="452"/>
      <c r="E234" s="452"/>
      <c r="F234" s="452"/>
      <c r="G234" s="1669" t="s">
        <v>7689</v>
      </c>
      <c r="H234" s="452"/>
      <c r="I234" s="453" t="s">
        <v>3191</v>
      </c>
      <c r="J234" s="454">
        <v>16</v>
      </c>
      <c r="K234" s="454">
        <v>27</v>
      </c>
      <c r="L234" s="455">
        <v>11183</v>
      </c>
      <c r="M234" s="454"/>
      <c r="N234" s="255" t="s">
        <v>2544</v>
      </c>
      <c r="O234" s="454" t="s">
        <v>3192</v>
      </c>
      <c r="P234" s="255"/>
      <c r="Q234" s="255"/>
      <c r="R234" s="255"/>
      <c r="S234" s="255"/>
      <c r="V234" s="256">
        <v>1</v>
      </c>
    </row>
    <row r="235" spans="1:22" ht="31.5">
      <c r="A235" s="1507">
        <v>226</v>
      </c>
      <c r="B235" s="454">
        <f t="shared" si="4"/>
        <v>224</v>
      </c>
      <c r="C235" s="452" t="s">
        <v>3176</v>
      </c>
      <c r="D235" s="452"/>
      <c r="E235" s="452"/>
      <c r="F235" s="452"/>
      <c r="G235" s="1669" t="s">
        <v>7689</v>
      </c>
      <c r="H235" s="452"/>
      <c r="I235" s="453" t="s">
        <v>3191</v>
      </c>
      <c r="J235" s="454">
        <v>14</v>
      </c>
      <c r="K235" s="454">
        <v>40</v>
      </c>
      <c r="L235" s="455">
        <v>2044</v>
      </c>
      <c r="M235" s="454"/>
      <c r="N235" s="255" t="s">
        <v>2544</v>
      </c>
      <c r="O235" s="454" t="s">
        <v>3192</v>
      </c>
      <c r="P235" s="255"/>
      <c r="Q235" s="255"/>
      <c r="R235" s="255"/>
      <c r="S235" s="255"/>
      <c r="V235" s="256">
        <v>1</v>
      </c>
    </row>
    <row r="236" spans="1:22">
      <c r="A236" s="1507">
        <v>227</v>
      </c>
      <c r="B236" s="454">
        <f t="shared" si="4"/>
        <v>225</v>
      </c>
      <c r="C236" s="452" t="s">
        <v>3177</v>
      </c>
      <c r="D236" s="452"/>
      <c r="E236" s="452"/>
      <c r="F236" s="452"/>
      <c r="G236" s="1669" t="s">
        <v>7689</v>
      </c>
      <c r="H236" s="452"/>
      <c r="I236" s="453" t="s">
        <v>3191</v>
      </c>
      <c r="J236" s="454">
        <v>4</v>
      </c>
      <c r="K236" s="454">
        <v>13</v>
      </c>
      <c r="L236" s="455">
        <v>3076</v>
      </c>
      <c r="M236" s="454"/>
      <c r="N236" s="255" t="s">
        <v>2544</v>
      </c>
      <c r="O236" s="454" t="s">
        <v>3192</v>
      </c>
      <c r="P236" s="255"/>
      <c r="Q236" s="255"/>
      <c r="R236" s="255"/>
      <c r="S236" s="255"/>
      <c r="V236" s="256">
        <v>1</v>
      </c>
    </row>
    <row r="237" spans="1:22" ht="31.5">
      <c r="A237" s="1507">
        <v>228</v>
      </c>
      <c r="B237" s="454">
        <f t="shared" si="4"/>
        <v>226</v>
      </c>
      <c r="C237" s="452" t="s">
        <v>3178</v>
      </c>
      <c r="D237" s="452"/>
      <c r="E237" s="452"/>
      <c r="F237" s="452"/>
      <c r="G237" s="1669" t="s">
        <v>7689</v>
      </c>
      <c r="H237" s="452"/>
      <c r="I237" s="453" t="s">
        <v>3191</v>
      </c>
      <c r="J237" s="454">
        <v>14</v>
      </c>
      <c r="K237" s="454" t="s">
        <v>3179</v>
      </c>
      <c r="L237" s="455">
        <v>20933</v>
      </c>
      <c r="M237" s="454"/>
      <c r="N237" s="255" t="s">
        <v>2544</v>
      </c>
      <c r="O237" s="454" t="s">
        <v>3192</v>
      </c>
      <c r="P237" s="255"/>
      <c r="Q237" s="255"/>
      <c r="R237" s="255"/>
      <c r="S237" s="255"/>
    </row>
    <row r="238" spans="1:22" s="444" customFormat="1" ht="31.5">
      <c r="A238" s="1507">
        <v>229</v>
      </c>
      <c r="B238" s="438" t="s">
        <v>3575</v>
      </c>
      <c r="C238" s="439" t="s">
        <v>3846</v>
      </c>
      <c r="D238" s="458"/>
      <c r="E238" s="472"/>
      <c r="F238" s="458"/>
      <c r="G238" s="1669" t="s">
        <v>7689</v>
      </c>
      <c r="H238" s="458"/>
      <c r="I238" s="472"/>
      <c r="J238" s="458"/>
      <c r="K238" s="458"/>
      <c r="L238" s="473">
        <f>SUM(L239:L299)</f>
        <v>1465368.5</v>
      </c>
      <c r="M238" s="458"/>
      <c r="N238" s="458"/>
      <c r="O238" s="458"/>
      <c r="P238" s="458"/>
      <c r="Q238" s="458"/>
      <c r="R238" s="458"/>
      <c r="S238" s="458"/>
    </row>
    <row r="239" spans="1:22">
      <c r="A239" s="1507">
        <v>230</v>
      </c>
      <c r="B239" s="454">
        <v>1</v>
      </c>
      <c r="C239" s="452" t="s">
        <v>2882</v>
      </c>
      <c r="D239" s="452"/>
      <c r="E239" s="452"/>
      <c r="F239" s="452"/>
      <c r="G239" s="1669" t="s">
        <v>7689</v>
      </c>
      <c r="H239" s="452"/>
      <c r="I239" s="453" t="s">
        <v>2890</v>
      </c>
      <c r="J239" s="454">
        <v>13</v>
      </c>
      <c r="K239" s="454">
        <v>41</v>
      </c>
      <c r="L239" s="455">
        <v>1576</v>
      </c>
      <c r="M239" s="454"/>
      <c r="N239" s="255" t="s">
        <v>2544</v>
      </c>
      <c r="O239" s="454" t="s">
        <v>2864</v>
      </c>
      <c r="P239" s="255"/>
      <c r="Q239" s="255"/>
      <c r="R239" s="255"/>
      <c r="S239" s="255"/>
      <c r="V239" s="256">
        <v>2</v>
      </c>
    </row>
    <row r="240" spans="1:22">
      <c r="A240" s="1507">
        <v>231</v>
      </c>
      <c r="B240" s="454">
        <f>B239+1</f>
        <v>2</v>
      </c>
      <c r="C240" s="452" t="s">
        <v>3071</v>
      </c>
      <c r="D240" s="452"/>
      <c r="E240" s="452"/>
      <c r="F240" s="452"/>
      <c r="G240" s="1669" t="s">
        <v>7689</v>
      </c>
      <c r="H240" s="452"/>
      <c r="I240" s="453" t="s">
        <v>3188</v>
      </c>
      <c r="J240" s="454">
        <v>33</v>
      </c>
      <c r="K240" s="454">
        <v>271</v>
      </c>
      <c r="L240" s="455">
        <v>820</v>
      </c>
      <c r="M240" s="454"/>
      <c r="N240" s="255" t="s">
        <v>2544</v>
      </c>
      <c r="O240" s="454" t="s">
        <v>3072</v>
      </c>
      <c r="P240" s="255"/>
      <c r="Q240" s="255"/>
      <c r="R240" s="255"/>
      <c r="S240" s="255"/>
      <c r="V240" s="256">
        <v>2</v>
      </c>
    </row>
    <row r="241" spans="1:22" ht="31.5">
      <c r="A241" s="1507">
        <v>232</v>
      </c>
      <c r="B241" s="454">
        <f>B240+1</f>
        <v>3</v>
      </c>
      <c r="C241" s="452" t="s">
        <v>2888</v>
      </c>
      <c r="D241" s="452"/>
      <c r="E241" s="452"/>
      <c r="F241" s="452"/>
      <c r="G241" s="1669" t="s">
        <v>7689</v>
      </c>
      <c r="H241" s="452"/>
      <c r="I241" s="453" t="s">
        <v>2890</v>
      </c>
      <c r="J241" s="454">
        <v>2</v>
      </c>
      <c r="K241" s="454">
        <v>162</v>
      </c>
      <c r="L241" s="455">
        <v>4887</v>
      </c>
      <c r="M241" s="454"/>
      <c r="N241" s="255" t="s">
        <v>2544</v>
      </c>
      <c r="O241" s="459" t="s">
        <v>2889</v>
      </c>
      <c r="P241" s="255"/>
      <c r="Q241" s="255"/>
      <c r="R241" s="255"/>
      <c r="S241" s="255"/>
      <c r="V241" s="256">
        <v>2</v>
      </c>
    </row>
    <row r="242" spans="1:22" ht="31.5">
      <c r="A242" s="1507">
        <v>233</v>
      </c>
      <c r="B242" s="454">
        <f t="shared" ref="B242:B299" si="5">B241+1</f>
        <v>4</v>
      </c>
      <c r="C242" s="452" t="s">
        <v>2888</v>
      </c>
      <c r="D242" s="452"/>
      <c r="E242" s="452"/>
      <c r="F242" s="452"/>
      <c r="G242" s="1669" t="s">
        <v>7689</v>
      </c>
      <c r="H242" s="452"/>
      <c r="I242" s="453" t="s">
        <v>2890</v>
      </c>
      <c r="J242" s="454">
        <v>6</v>
      </c>
      <c r="K242" s="454">
        <v>33</v>
      </c>
      <c r="L242" s="455">
        <v>199362.4</v>
      </c>
      <c r="M242" s="460"/>
      <c r="N242" s="255" t="s">
        <v>2544</v>
      </c>
      <c r="O242" s="459" t="s">
        <v>2889</v>
      </c>
      <c r="P242" s="255"/>
      <c r="Q242" s="255"/>
      <c r="R242" s="255"/>
      <c r="S242" s="255"/>
      <c r="V242" s="256">
        <v>2</v>
      </c>
    </row>
    <row r="243" spans="1:22" ht="31.5">
      <c r="A243" s="1507">
        <v>234</v>
      </c>
      <c r="B243" s="454">
        <f t="shared" si="5"/>
        <v>5</v>
      </c>
      <c r="C243" s="452" t="s">
        <v>2650</v>
      </c>
      <c r="D243" s="452"/>
      <c r="E243" s="452"/>
      <c r="F243" s="452"/>
      <c r="G243" s="1669" t="s">
        <v>7689</v>
      </c>
      <c r="H243" s="452"/>
      <c r="I243" s="453" t="s">
        <v>2890</v>
      </c>
      <c r="J243" s="454"/>
      <c r="K243" s="454"/>
      <c r="L243" s="455">
        <v>30100</v>
      </c>
      <c r="M243" s="454"/>
      <c r="N243" s="255" t="s">
        <v>2544</v>
      </c>
      <c r="O243" s="459" t="s">
        <v>2889</v>
      </c>
      <c r="P243" s="255"/>
      <c r="Q243" s="255"/>
      <c r="R243" s="255"/>
      <c r="S243" s="255"/>
      <c r="V243" s="256">
        <v>2</v>
      </c>
    </row>
    <row r="244" spans="1:22" ht="34.5">
      <c r="A244" s="1507">
        <v>235</v>
      </c>
      <c r="B244" s="454">
        <f t="shared" si="5"/>
        <v>6</v>
      </c>
      <c r="C244" s="452" t="s">
        <v>2930</v>
      </c>
      <c r="D244" s="452"/>
      <c r="E244" s="452"/>
      <c r="F244" s="452"/>
      <c r="G244" s="1669" t="s">
        <v>7689</v>
      </c>
      <c r="H244" s="452"/>
      <c r="I244" s="453" t="s">
        <v>2952</v>
      </c>
      <c r="J244" s="454" t="s">
        <v>2931</v>
      </c>
      <c r="K244" s="454" t="s">
        <v>2932</v>
      </c>
      <c r="L244" s="455">
        <v>18982</v>
      </c>
      <c r="M244" s="454"/>
      <c r="N244" s="255" t="s">
        <v>2544</v>
      </c>
      <c r="O244" s="454" t="s">
        <v>3194</v>
      </c>
      <c r="P244" s="255"/>
      <c r="Q244" s="255"/>
      <c r="R244" s="255"/>
      <c r="S244" s="255"/>
      <c r="V244" s="256">
        <v>2</v>
      </c>
    </row>
    <row r="245" spans="1:22">
      <c r="A245" s="1507">
        <v>236</v>
      </c>
      <c r="B245" s="454">
        <f t="shared" si="5"/>
        <v>7</v>
      </c>
      <c r="C245" s="3986" t="s">
        <v>2935</v>
      </c>
      <c r="D245" s="452"/>
      <c r="E245" s="452"/>
      <c r="F245" s="452"/>
      <c r="G245" s="1669" t="s">
        <v>7689</v>
      </c>
      <c r="H245" s="452"/>
      <c r="I245" s="453" t="s">
        <v>2952</v>
      </c>
      <c r="J245" s="454">
        <v>23</v>
      </c>
      <c r="K245" s="452" t="s">
        <v>2936</v>
      </c>
      <c r="L245" s="3987">
        <v>10994</v>
      </c>
      <c r="M245" s="456"/>
      <c r="N245" s="255" t="s">
        <v>2544</v>
      </c>
      <c r="O245" s="3991" t="s">
        <v>2938</v>
      </c>
      <c r="P245" s="255"/>
      <c r="Q245" s="255"/>
      <c r="R245" s="255"/>
      <c r="S245" s="255"/>
      <c r="V245" s="256">
        <v>2</v>
      </c>
    </row>
    <row r="246" spans="1:22" ht="31.5">
      <c r="A246" s="1507">
        <v>237</v>
      </c>
      <c r="B246" s="454">
        <f t="shared" si="5"/>
        <v>8</v>
      </c>
      <c r="C246" s="3986"/>
      <c r="D246" s="452"/>
      <c r="E246" s="452"/>
      <c r="F246" s="452"/>
      <c r="G246" s="1669" t="s">
        <v>7689</v>
      </c>
      <c r="H246" s="452"/>
      <c r="I246" s="453" t="s">
        <v>2952</v>
      </c>
      <c r="J246" s="454">
        <v>23</v>
      </c>
      <c r="K246" s="454" t="s">
        <v>2937</v>
      </c>
      <c r="L246" s="3987"/>
      <c r="M246" s="456"/>
      <c r="N246" s="255" t="s">
        <v>2544</v>
      </c>
      <c r="O246" s="3991"/>
      <c r="P246" s="255"/>
      <c r="Q246" s="255"/>
      <c r="R246" s="255"/>
      <c r="S246" s="255"/>
      <c r="V246" s="256">
        <v>2</v>
      </c>
    </row>
    <row r="247" spans="1:22">
      <c r="A247" s="1507">
        <v>238</v>
      </c>
      <c r="B247" s="454">
        <f t="shared" si="5"/>
        <v>9</v>
      </c>
      <c r="C247" s="452" t="s">
        <v>2869</v>
      </c>
      <c r="D247" s="452"/>
      <c r="E247" s="452"/>
      <c r="F247" s="452"/>
      <c r="G247" s="1669" t="s">
        <v>7689</v>
      </c>
      <c r="H247" s="452"/>
      <c r="I247" s="453" t="s">
        <v>2952</v>
      </c>
      <c r="J247" s="454">
        <v>28</v>
      </c>
      <c r="K247" s="454">
        <v>73</v>
      </c>
      <c r="L247" s="455">
        <v>17646</v>
      </c>
      <c r="M247" s="454"/>
      <c r="N247" s="255" t="s">
        <v>2544</v>
      </c>
      <c r="O247" s="3991"/>
      <c r="P247" s="255"/>
      <c r="Q247" s="255"/>
      <c r="R247" s="255"/>
      <c r="S247" s="255"/>
      <c r="V247" s="256">
        <v>2</v>
      </c>
    </row>
    <row r="248" spans="1:22" ht="31.5">
      <c r="A248" s="1507">
        <v>239</v>
      </c>
      <c r="B248" s="454">
        <f t="shared" si="5"/>
        <v>10</v>
      </c>
      <c r="C248" s="3986" t="s">
        <v>2871</v>
      </c>
      <c r="D248" s="452"/>
      <c r="E248" s="452"/>
      <c r="F248" s="452"/>
      <c r="G248" s="1669" t="s">
        <v>7689</v>
      </c>
      <c r="H248" s="452"/>
      <c r="I248" s="453" t="s">
        <v>2952</v>
      </c>
      <c r="J248" s="454">
        <v>23</v>
      </c>
      <c r="K248" s="454" t="s">
        <v>2948</v>
      </c>
      <c r="L248" s="3987">
        <v>80361</v>
      </c>
      <c r="M248" s="456"/>
      <c r="N248" s="255" t="s">
        <v>2544</v>
      </c>
      <c r="O248" s="454" t="s">
        <v>2950</v>
      </c>
      <c r="P248" s="255"/>
      <c r="Q248" s="255"/>
      <c r="R248" s="255"/>
      <c r="S248" s="255"/>
      <c r="V248" s="256">
        <v>2</v>
      </c>
    </row>
    <row r="249" spans="1:22" ht="34.5">
      <c r="A249" s="1507">
        <v>240</v>
      </c>
      <c r="B249" s="454">
        <f t="shared" si="5"/>
        <v>11</v>
      </c>
      <c r="C249" s="3986"/>
      <c r="D249" s="452"/>
      <c r="E249" s="452"/>
      <c r="F249" s="452"/>
      <c r="G249" s="1669" t="s">
        <v>7689</v>
      </c>
      <c r="H249" s="452"/>
      <c r="I249" s="453" t="s">
        <v>2952</v>
      </c>
      <c r="J249" s="454">
        <v>23</v>
      </c>
      <c r="K249" s="454" t="s">
        <v>2949</v>
      </c>
      <c r="L249" s="3987"/>
      <c r="M249" s="456"/>
      <c r="N249" s="255" t="s">
        <v>2544</v>
      </c>
      <c r="O249" s="454" t="s">
        <v>3195</v>
      </c>
      <c r="P249" s="255"/>
      <c r="Q249" s="255"/>
      <c r="R249" s="255"/>
      <c r="S249" s="255"/>
      <c r="V249" s="256">
        <v>2</v>
      </c>
    </row>
    <row r="250" spans="1:22" ht="34.5">
      <c r="A250" s="1507">
        <v>241</v>
      </c>
      <c r="B250" s="454">
        <f t="shared" si="5"/>
        <v>12</v>
      </c>
      <c r="C250" s="3986"/>
      <c r="D250" s="452"/>
      <c r="E250" s="452"/>
      <c r="F250" s="452"/>
      <c r="G250" s="1669" t="s">
        <v>7689</v>
      </c>
      <c r="H250" s="452"/>
      <c r="I250" s="453" t="s">
        <v>2952</v>
      </c>
      <c r="J250" s="454">
        <v>17</v>
      </c>
      <c r="K250" s="454">
        <v>871</v>
      </c>
      <c r="L250" s="3987"/>
      <c r="M250" s="456"/>
      <c r="N250" s="255" t="s">
        <v>2544</v>
      </c>
      <c r="O250" s="454" t="s">
        <v>3196</v>
      </c>
      <c r="P250" s="255"/>
      <c r="Q250" s="255"/>
      <c r="R250" s="255"/>
      <c r="S250" s="255"/>
      <c r="V250" s="256">
        <v>2</v>
      </c>
    </row>
    <row r="251" spans="1:22" ht="34.5">
      <c r="A251" s="1507">
        <v>242</v>
      </c>
      <c r="B251" s="454">
        <f t="shared" si="5"/>
        <v>13</v>
      </c>
      <c r="C251" s="3986"/>
      <c r="D251" s="452"/>
      <c r="E251" s="452"/>
      <c r="F251" s="452"/>
      <c r="G251" s="1669" t="s">
        <v>7689</v>
      </c>
      <c r="H251" s="452"/>
      <c r="I251" s="453" t="s">
        <v>2952</v>
      </c>
      <c r="J251" s="452"/>
      <c r="K251" s="452"/>
      <c r="L251" s="3987"/>
      <c r="M251" s="456"/>
      <c r="N251" s="255" t="s">
        <v>2544</v>
      </c>
      <c r="O251" s="454" t="s">
        <v>3197</v>
      </c>
      <c r="P251" s="255"/>
      <c r="Q251" s="255"/>
      <c r="R251" s="255"/>
      <c r="S251" s="255"/>
      <c r="V251" s="256">
        <v>2</v>
      </c>
    </row>
    <row r="252" spans="1:22" ht="34.5">
      <c r="A252" s="1507">
        <v>243</v>
      </c>
      <c r="B252" s="454">
        <f t="shared" si="5"/>
        <v>14</v>
      </c>
      <c r="C252" s="3986"/>
      <c r="D252" s="452"/>
      <c r="E252" s="452"/>
      <c r="F252" s="452"/>
      <c r="G252" s="1669" t="s">
        <v>7689</v>
      </c>
      <c r="H252" s="452"/>
      <c r="I252" s="453" t="s">
        <v>2952</v>
      </c>
      <c r="J252" s="452"/>
      <c r="K252" s="452"/>
      <c r="L252" s="3987"/>
      <c r="M252" s="456"/>
      <c r="N252" s="255" t="s">
        <v>2544</v>
      </c>
      <c r="O252" s="454" t="s">
        <v>3198</v>
      </c>
      <c r="P252" s="255"/>
      <c r="Q252" s="255"/>
      <c r="R252" s="255"/>
      <c r="S252" s="255"/>
      <c r="V252" s="256">
        <v>2</v>
      </c>
    </row>
    <row r="253" spans="1:22" ht="34.5">
      <c r="A253" s="1507">
        <v>244</v>
      </c>
      <c r="B253" s="454">
        <f t="shared" si="5"/>
        <v>15</v>
      </c>
      <c r="C253" s="3986"/>
      <c r="D253" s="452"/>
      <c r="E253" s="452"/>
      <c r="F253" s="452"/>
      <c r="G253" s="1669" t="s">
        <v>7689</v>
      </c>
      <c r="H253" s="452"/>
      <c r="I253" s="453" t="s">
        <v>2952</v>
      </c>
      <c r="J253" s="452"/>
      <c r="K253" s="452"/>
      <c r="L253" s="3987"/>
      <c r="M253" s="456"/>
      <c r="N253" s="255" t="s">
        <v>2544</v>
      </c>
      <c r="O253" s="454" t="s">
        <v>3199</v>
      </c>
      <c r="P253" s="255"/>
      <c r="Q253" s="255"/>
      <c r="R253" s="255"/>
      <c r="S253" s="255"/>
      <c r="V253" s="256">
        <v>2</v>
      </c>
    </row>
    <row r="254" spans="1:22" ht="34.5">
      <c r="A254" s="1507">
        <v>245</v>
      </c>
      <c r="B254" s="454">
        <f t="shared" si="5"/>
        <v>16</v>
      </c>
      <c r="C254" s="3986"/>
      <c r="D254" s="452"/>
      <c r="E254" s="452"/>
      <c r="F254" s="452"/>
      <c r="G254" s="1669" t="s">
        <v>7689</v>
      </c>
      <c r="H254" s="452"/>
      <c r="I254" s="453" t="s">
        <v>2952</v>
      </c>
      <c r="J254" s="452"/>
      <c r="K254" s="452"/>
      <c r="L254" s="3987"/>
      <c r="M254" s="456"/>
      <c r="N254" s="255" t="s">
        <v>2544</v>
      </c>
      <c r="O254" s="454" t="s">
        <v>3200</v>
      </c>
      <c r="P254" s="255"/>
      <c r="Q254" s="255"/>
      <c r="R254" s="255"/>
      <c r="S254" s="255"/>
      <c r="V254" s="256">
        <v>2</v>
      </c>
    </row>
    <row r="255" spans="1:22" ht="31.5">
      <c r="A255" s="1507">
        <v>246</v>
      </c>
      <c r="B255" s="454">
        <f t="shared" si="5"/>
        <v>17</v>
      </c>
      <c r="C255" s="452" t="s">
        <v>2970</v>
      </c>
      <c r="D255" s="452"/>
      <c r="E255" s="452"/>
      <c r="F255" s="452"/>
      <c r="G255" s="1669" t="s">
        <v>7689</v>
      </c>
      <c r="H255" s="452"/>
      <c r="I255" s="453" t="s">
        <v>3184</v>
      </c>
      <c r="J255" s="454">
        <v>26</v>
      </c>
      <c r="K255" s="454">
        <v>1286</v>
      </c>
      <c r="L255" s="455">
        <v>150</v>
      </c>
      <c r="M255" s="454"/>
      <c r="N255" s="255" t="s">
        <v>2544</v>
      </c>
      <c r="O255" s="454" t="s">
        <v>3201</v>
      </c>
      <c r="P255" s="255"/>
      <c r="Q255" s="255"/>
      <c r="R255" s="255"/>
      <c r="S255" s="255"/>
      <c r="V255" s="256">
        <v>2</v>
      </c>
    </row>
    <row r="256" spans="1:22">
      <c r="A256" s="1507">
        <v>247</v>
      </c>
      <c r="B256" s="454">
        <f t="shared" si="5"/>
        <v>18</v>
      </c>
      <c r="C256" s="452" t="s">
        <v>2971</v>
      </c>
      <c r="D256" s="452"/>
      <c r="E256" s="452"/>
      <c r="F256" s="452"/>
      <c r="G256" s="1669" t="s">
        <v>7689</v>
      </c>
      <c r="H256" s="452"/>
      <c r="I256" s="453" t="s">
        <v>3184</v>
      </c>
      <c r="J256" s="454" t="s">
        <v>2972</v>
      </c>
      <c r="K256" s="454">
        <v>67.64</v>
      </c>
      <c r="L256" s="455">
        <v>1759</v>
      </c>
      <c r="M256" s="454"/>
      <c r="N256" s="255" t="s">
        <v>2544</v>
      </c>
      <c r="O256" s="454" t="s">
        <v>2973</v>
      </c>
      <c r="P256" s="255"/>
      <c r="Q256" s="255"/>
      <c r="R256" s="255"/>
      <c r="S256" s="255"/>
      <c r="V256" s="256">
        <v>2</v>
      </c>
    </row>
    <row r="257" spans="1:22">
      <c r="A257" s="1507">
        <v>248</v>
      </c>
      <c r="B257" s="454">
        <f t="shared" si="5"/>
        <v>19</v>
      </c>
      <c r="C257" s="452" t="s">
        <v>2974</v>
      </c>
      <c r="D257" s="452"/>
      <c r="E257" s="452"/>
      <c r="F257" s="452"/>
      <c r="G257" s="1669" t="s">
        <v>7689</v>
      </c>
      <c r="H257" s="452"/>
      <c r="I257" s="453" t="s">
        <v>3184</v>
      </c>
      <c r="J257" s="454">
        <v>73</v>
      </c>
      <c r="K257" s="454">
        <v>9</v>
      </c>
      <c r="L257" s="455">
        <v>420750</v>
      </c>
      <c r="M257" s="454"/>
      <c r="N257" s="255" t="s">
        <v>2544</v>
      </c>
      <c r="O257" s="454"/>
      <c r="P257" s="255"/>
      <c r="Q257" s="255"/>
      <c r="R257" s="255"/>
      <c r="S257" s="255"/>
      <c r="V257" s="256">
        <v>2</v>
      </c>
    </row>
    <row r="258" spans="1:22" ht="31.5">
      <c r="A258" s="1507">
        <v>249</v>
      </c>
      <c r="B258" s="454">
        <f t="shared" si="5"/>
        <v>20</v>
      </c>
      <c r="C258" s="452" t="s">
        <v>2975</v>
      </c>
      <c r="D258" s="452"/>
      <c r="E258" s="452"/>
      <c r="F258" s="452"/>
      <c r="G258" s="1669" t="s">
        <v>7689</v>
      </c>
      <c r="H258" s="452"/>
      <c r="I258" s="453" t="s">
        <v>3184</v>
      </c>
      <c r="J258" s="454">
        <v>26</v>
      </c>
      <c r="K258" s="454">
        <v>554</v>
      </c>
      <c r="L258" s="455">
        <v>1818</v>
      </c>
      <c r="M258" s="454"/>
      <c r="N258" s="255" t="s">
        <v>2544</v>
      </c>
      <c r="O258" s="454" t="s">
        <v>3202</v>
      </c>
      <c r="P258" s="255"/>
      <c r="Q258" s="255"/>
      <c r="R258" s="255"/>
      <c r="S258" s="255"/>
      <c r="V258" s="256">
        <v>2</v>
      </c>
    </row>
    <row r="259" spans="1:22" ht="31.5">
      <c r="A259" s="1507">
        <v>250</v>
      </c>
      <c r="B259" s="454">
        <f t="shared" si="5"/>
        <v>21</v>
      </c>
      <c r="C259" s="452" t="s">
        <v>3004</v>
      </c>
      <c r="D259" s="452"/>
      <c r="E259" s="452"/>
      <c r="F259" s="452"/>
      <c r="G259" s="1669" t="s">
        <v>7689</v>
      </c>
      <c r="H259" s="452"/>
      <c r="I259" s="453" t="s">
        <v>3186</v>
      </c>
      <c r="J259" s="454">
        <v>8</v>
      </c>
      <c r="K259" s="454" t="s">
        <v>3005</v>
      </c>
      <c r="L259" s="455">
        <v>6062</v>
      </c>
      <c r="M259" s="454"/>
      <c r="N259" s="255" t="s">
        <v>2544</v>
      </c>
      <c r="O259" s="454" t="s">
        <v>3006</v>
      </c>
      <c r="P259" s="255"/>
      <c r="Q259" s="255"/>
      <c r="R259" s="255"/>
      <c r="S259" s="255"/>
      <c r="V259" s="256">
        <v>2</v>
      </c>
    </row>
    <row r="260" spans="1:22">
      <c r="A260" s="1507">
        <v>251</v>
      </c>
      <c r="B260" s="454">
        <f t="shared" si="5"/>
        <v>22</v>
      </c>
      <c r="C260" s="452" t="s">
        <v>3018</v>
      </c>
      <c r="D260" s="452"/>
      <c r="E260" s="452"/>
      <c r="F260" s="452"/>
      <c r="G260" s="1669" t="s">
        <v>7689</v>
      </c>
      <c r="H260" s="452"/>
      <c r="I260" s="453" t="s">
        <v>3187</v>
      </c>
      <c r="J260" s="454">
        <v>16</v>
      </c>
      <c r="K260" s="454">
        <v>2637</v>
      </c>
      <c r="L260" s="455">
        <v>290</v>
      </c>
      <c r="M260" s="454"/>
      <c r="N260" s="255" t="s">
        <v>2544</v>
      </c>
      <c r="O260" s="454" t="s">
        <v>2868</v>
      </c>
      <c r="P260" s="255"/>
      <c r="Q260" s="255"/>
      <c r="R260" s="255"/>
      <c r="S260" s="255"/>
      <c r="V260" s="256">
        <v>2</v>
      </c>
    </row>
    <row r="261" spans="1:22">
      <c r="A261" s="1507">
        <v>252</v>
      </c>
      <c r="B261" s="454">
        <f t="shared" si="5"/>
        <v>23</v>
      </c>
      <c r="C261" s="452" t="s">
        <v>3024</v>
      </c>
      <c r="D261" s="452"/>
      <c r="E261" s="452"/>
      <c r="F261" s="452"/>
      <c r="G261" s="1669" t="s">
        <v>7689</v>
      </c>
      <c r="H261" s="452"/>
      <c r="I261" s="453" t="s">
        <v>3187</v>
      </c>
      <c r="J261" s="454">
        <v>17</v>
      </c>
      <c r="K261" s="454">
        <v>200</v>
      </c>
      <c r="L261" s="455">
        <v>7221</v>
      </c>
      <c r="M261" s="454"/>
      <c r="N261" s="255" t="s">
        <v>2544</v>
      </c>
      <c r="O261" s="454" t="s">
        <v>2868</v>
      </c>
      <c r="P261" s="255"/>
      <c r="Q261" s="255"/>
      <c r="R261" s="255"/>
      <c r="S261" s="255"/>
      <c r="V261" s="256">
        <v>2</v>
      </c>
    </row>
    <row r="262" spans="1:22" ht="34.5">
      <c r="A262" s="1507">
        <v>253</v>
      </c>
      <c r="B262" s="454">
        <f t="shared" si="5"/>
        <v>24</v>
      </c>
      <c r="C262" s="452" t="s">
        <v>3030</v>
      </c>
      <c r="D262" s="452"/>
      <c r="E262" s="452"/>
      <c r="F262" s="452"/>
      <c r="G262" s="1669" t="s">
        <v>7689</v>
      </c>
      <c r="H262" s="452"/>
      <c r="I262" s="453" t="s">
        <v>3187</v>
      </c>
      <c r="J262" s="454">
        <v>2</v>
      </c>
      <c r="K262" s="454">
        <v>214</v>
      </c>
      <c r="L262" s="455">
        <v>5212.2</v>
      </c>
      <c r="M262" s="454"/>
      <c r="N262" s="255" t="s">
        <v>2544</v>
      </c>
      <c r="O262" s="454" t="s">
        <v>3203</v>
      </c>
      <c r="P262" s="255"/>
      <c r="Q262" s="255"/>
      <c r="R262" s="255"/>
      <c r="S262" s="255"/>
      <c r="V262" s="256">
        <v>2</v>
      </c>
    </row>
    <row r="263" spans="1:22">
      <c r="A263" s="1507">
        <v>254</v>
      </c>
      <c r="B263" s="454">
        <f t="shared" si="5"/>
        <v>25</v>
      </c>
      <c r="C263" s="452" t="s">
        <v>3032</v>
      </c>
      <c r="D263" s="452"/>
      <c r="E263" s="452"/>
      <c r="F263" s="452"/>
      <c r="G263" s="1669" t="s">
        <v>7689</v>
      </c>
      <c r="H263" s="452"/>
      <c r="I263" s="453" t="s">
        <v>3187</v>
      </c>
      <c r="J263" s="454">
        <v>2</v>
      </c>
      <c r="K263" s="454">
        <v>54</v>
      </c>
      <c r="L263" s="455">
        <v>2314</v>
      </c>
      <c r="M263" s="454"/>
      <c r="N263" s="255" t="s">
        <v>2544</v>
      </c>
      <c r="O263" s="454" t="s">
        <v>3033</v>
      </c>
      <c r="P263" s="255"/>
      <c r="Q263" s="255"/>
      <c r="R263" s="255"/>
      <c r="S263" s="255"/>
      <c r="V263" s="256">
        <v>2</v>
      </c>
    </row>
    <row r="264" spans="1:22" ht="34.5">
      <c r="A264" s="1507">
        <v>255</v>
      </c>
      <c r="B264" s="454">
        <f t="shared" si="5"/>
        <v>26</v>
      </c>
      <c r="C264" s="452" t="s">
        <v>3037</v>
      </c>
      <c r="D264" s="452"/>
      <c r="E264" s="452"/>
      <c r="F264" s="452"/>
      <c r="G264" s="1669" t="s">
        <v>7689</v>
      </c>
      <c r="H264" s="452"/>
      <c r="I264" s="453" t="s">
        <v>3187</v>
      </c>
      <c r="J264" s="454">
        <v>12</v>
      </c>
      <c r="K264" s="454" t="s">
        <v>2703</v>
      </c>
      <c r="L264" s="455">
        <v>3374</v>
      </c>
      <c r="M264" s="454"/>
      <c r="N264" s="255" t="s">
        <v>2544</v>
      </c>
      <c r="O264" s="454" t="s">
        <v>3204</v>
      </c>
      <c r="P264" s="255"/>
      <c r="Q264" s="255"/>
      <c r="R264" s="255"/>
      <c r="S264" s="255"/>
      <c r="V264" s="256">
        <v>2</v>
      </c>
    </row>
    <row r="265" spans="1:22">
      <c r="A265" s="1507">
        <v>256</v>
      </c>
      <c r="B265" s="454">
        <f t="shared" si="5"/>
        <v>27</v>
      </c>
      <c r="C265" s="452" t="s">
        <v>3046</v>
      </c>
      <c r="D265" s="452"/>
      <c r="E265" s="452"/>
      <c r="F265" s="452"/>
      <c r="G265" s="1669" t="s">
        <v>7689</v>
      </c>
      <c r="H265" s="452"/>
      <c r="I265" s="453" t="s">
        <v>3187</v>
      </c>
      <c r="J265" s="454">
        <v>23</v>
      </c>
      <c r="K265" s="454">
        <v>545</v>
      </c>
      <c r="L265" s="455">
        <v>508</v>
      </c>
      <c r="M265" s="454"/>
      <c r="N265" s="255" t="s">
        <v>2544</v>
      </c>
      <c r="O265" s="3991" t="s">
        <v>3047</v>
      </c>
      <c r="P265" s="255"/>
      <c r="Q265" s="255"/>
      <c r="R265" s="255"/>
      <c r="S265" s="255"/>
      <c r="V265" s="256">
        <v>2</v>
      </c>
    </row>
    <row r="266" spans="1:22">
      <c r="A266" s="1507">
        <v>257</v>
      </c>
      <c r="B266" s="454">
        <f t="shared" si="5"/>
        <v>28</v>
      </c>
      <c r="C266" s="452" t="s">
        <v>3048</v>
      </c>
      <c r="D266" s="452"/>
      <c r="E266" s="452"/>
      <c r="F266" s="452"/>
      <c r="G266" s="1669" t="s">
        <v>7689</v>
      </c>
      <c r="H266" s="452"/>
      <c r="I266" s="453" t="s">
        <v>3187</v>
      </c>
      <c r="J266" s="454">
        <v>23</v>
      </c>
      <c r="K266" s="454">
        <v>396</v>
      </c>
      <c r="L266" s="455">
        <v>70</v>
      </c>
      <c r="M266" s="454"/>
      <c r="N266" s="255" t="s">
        <v>2544</v>
      </c>
      <c r="O266" s="3991"/>
      <c r="P266" s="255"/>
      <c r="Q266" s="255"/>
      <c r="R266" s="255"/>
      <c r="S266" s="255"/>
      <c r="V266" s="256">
        <v>2</v>
      </c>
    </row>
    <row r="267" spans="1:22">
      <c r="A267" s="1507">
        <v>258</v>
      </c>
      <c r="B267" s="454">
        <f t="shared" si="5"/>
        <v>29</v>
      </c>
      <c r="C267" s="3986" t="s">
        <v>3049</v>
      </c>
      <c r="D267" s="452"/>
      <c r="E267" s="452"/>
      <c r="F267" s="452"/>
      <c r="G267" s="1669" t="s">
        <v>7689</v>
      </c>
      <c r="H267" s="452"/>
      <c r="I267" s="453" t="s">
        <v>3187</v>
      </c>
      <c r="J267" s="3991">
        <v>16</v>
      </c>
      <c r="K267" s="3991" t="s">
        <v>3050</v>
      </c>
      <c r="L267" s="3987">
        <v>291</v>
      </c>
      <c r="M267" s="454"/>
      <c r="N267" s="255" t="s">
        <v>2544</v>
      </c>
      <c r="O267" s="3991"/>
      <c r="P267" s="255"/>
      <c r="Q267" s="255"/>
      <c r="R267" s="255"/>
      <c r="S267" s="255"/>
      <c r="V267" s="256">
        <v>2</v>
      </c>
    </row>
    <row r="268" spans="1:22">
      <c r="A268" s="1507">
        <v>259</v>
      </c>
      <c r="B268" s="454">
        <f t="shared" si="5"/>
        <v>30</v>
      </c>
      <c r="C268" s="3986"/>
      <c r="D268" s="452"/>
      <c r="E268" s="452"/>
      <c r="F268" s="452"/>
      <c r="G268" s="1669" t="s">
        <v>7689</v>
      </c>
      <c r="H268" s="452"/>
      <c r="I268" s="453" t="s">
        <v>3187</v>
      </c>
      <c r="J268" s="3991"/>
      <c r="K268" s="3991"/>
      <c r="L268" s="3987"/>
      <c r="M268" s="454"/>
      <c r="N268" s="255" t="s">
        <v>2544</v>
      </c>
      <c r="O268" s="3991"/>
      <c r="P268" s="255"/>
      <c r="Q268" s="255"/>
      <c r="R268" s="255"/>
      <c r="S268" s="255"/>
      <c r="V268" s="256">
        <v>2</v>
      </c>
    </row>
    <row r="269" spans="1:22">
      <c r="A269" s="1507">
        <v>260</v>
      </c>
      <c r="B269" s="454">
        <f t="shared" si="5"/>
        <v>31</v>
      </c>
      <c r="C269" s="3986" t="s">
        <v>3051</v>
      </c>
      <c r="D269" s="452"/>
      <c r="E269" s="452"/>
      <c r="F269" s="452"/>
      <c r="G269" s="1669" t="s">
        <v>7689</v>
      </c>
      <c r="H269" s="452"/>
      <c r="I269" s="453" t="s">
        <v>3187</v>
      </c>
      <c r="J269" s="454"/>
      <c r="K269" s="452" t="s">
        <v>3847</v>
      </c>
      <c r="L269" s="3987">
        <v>83265</v>
      </c>
      <c r="M269" s="454"/>
      <c r="N269" s="255" t="s">
        <v>2544</v>
      </c>
      <c r="O269" s="454" t="s">
        <v>2868</v>
      </c>
      <c r="P269" s="255"/>
      <c r="Q269" s="255"/>
      <c r="R269" s="255"/>
      <c r="S269" s="255"/>
      <c r="V269" s="256">
        <v>2</v>
      </c>
    </row>
    <row r="270" spans="1:22" ht="63">
      <c r="A270" s="1507">
        <v>261</v>
      </c>
      <c r="B270" s="454">
        <f t="shared" si="5"/>
        <v>32</v>
      </c>
      <c r="C270" s="3986"/>
      <c r="D270" s="452"/>
      <c r="E270" s="452"/>
      <c r="F270" s="452"/>
      <c r="G270" s="1669" t="s">
        <v>7689</v>
      </c>
      <c r="H270" s="452"/>
      <c r="I270" s="453" t="s">
        <v>3187</v>
      </c>
      <c r="J270" s="454" t="s">
        <v>3052</v>
      </c>
      <c r="K270" s="454" t="s">
        <v>3053</v>
      </c>
      <c r="L270" s="3987"/>
      <c r="M270" s="454"/>
      <c r="N270" s="255" t="s">
        <v>2544</v>
      </c>
      <c r="O270" s="454" t="s">
        <v>3054</v>
      </c>
      <c r="P270" s="255"/>
      <c r="Q270" s="255"/>
      <c r="R270" s="255"/>
      <c r="S270" s="255"/>
      <c r="V270" s="256">
        <v>2</v>
      </c>
    </row>
    <row r="271" spans="1:22" ht="31.5">
      <c r="A271" s="1507">
        <v>262</v>
      </c>
      <c r="B271" s="454">
        <f t="shared" si="5"/>
        <v>33</v>
      </c>
      <c r="C271" s="3986"/>
      <c r="D271" s="452"/>
      <c r="E271" s="452"/>
      <c r="F271" s="452"/>
      <c r="G271" s="1669" t="s">
        <v>7689</v>
      </c>
      <c r="H271" s="452"/>
      <c r="I271" s="453" t="s">
        <v>3187</v>
      </c>
      <c r="J271" s="454">
        <v>6</v>
      </c>
      <c r="K271" s="452"/>
      <c r="L271" s="3987"/>
      <c r="M271" s="454"/>
      <c r="N271" s="255" t="s">
        <v>2544</v>
      </c>
      <c r="O271" s="454" t="s">
        <v>3205</v>
      </c>
      <c r="P271" s="255"/>
      <c r="Q271" s="255"/>
      <c r="R271" s="255"/>
      <c r="S271" s="255"/>
      <c r="V271" s="256">
        <v>2</v>
      </c>
    </row>
    <row r="272" spans="1:22" ht="47.25">
      <c r="A272" s="1507">
        <v>263</v>
      </c>
      <c r="B272" s="454">
        <f t="shared" si="5"/>
        <v>34</v>
      </c>
      <c r="C272" s="3986"/>
      <c r="D272" s="452"/>
      <c r="E272" s="452"/>
      <c r="F272" s="452"/>
      <c r="G272" s="1669" t="s">
        <v>7689</v>
      </c>
      <c r="H272" s="452"/>
      <c r="I272" s="453" t="s">
        <v>3187</v>
      </c>
      <c r="J272" s="454"/>
      <c r="K272" s="452"/>
      <c r="L272" s="3987"/>
      <c r="M272" s="454"/>
      <c r="N272" s="255" t="s">
        <v>2544</v>
      </c>
      <c r="O272" s="454" t="s">
        <v>3206</v>
      </c>
      <c r="P272" s="255"/>
      <c r="Q272" s="255"/>
      <c r="R272" s="255"/>
      <c r="S272" s="255"/>
      <c r="V272" s="256">
        <v>2</v>
      </c>
    </row>
    <row r="273" spans="1:22">
      <c r="A273" s="1507">
        <v>264</v>
      </c>
      <c r="B273" s="454">
        <f t="shared" si="5"/>
        <v>35</v>
      </c>
      <c r="C273" s="3986"/>
      <c r="D273" s="452"/>
      <c r="E273" s="452"/>
      <c r="F273" s="452"/>
      <c r="G273" s="1669" t="s">
        <v>7689</v>
      </c>
      <c r="H273" s="452"/>
      <c r="I273" s="453" t="s">
        <v>3187</v>
      </c>
      <c r="J273" s="452"/>
      <c r="K273" s="452"/>
      <c r="L273" s="3987"/>
      <c r="M273" s="454"/>
      <c r="N273" s="255" t="s">
        <v>2544</v>
      </c>
      <c r="O273" s="454"/>
      <c r="P273" s="255"/>
      <c r="Q273" s="255"/>
      <c r="R273" s="255"/>
      <c r="S273" s="255"/>
      <c r="V273" s="256">
        <v>2</v>
      </c>
    </row>
    <row r="274" spans="1:22">
      <c r="A274" s="1507">
        <v>265</v>
      </c>
      <c r="B274" s="454">
        <f t="shared" si="5"/>
        <v>36</v>
      </c>
      <c r="C274" s="452" t="s">
        <v>3058</v>
      </c>
      <c r="D274" s="452"/>
      <c r="E274" s="452"/>
      <c r="F274" s="452"/>
      <c r="G274" s="1669" t="s">
        <v>7689</v>
      </c>
      <c r="H274" s="452"/>
      <c r="I274" s="453" t="s">
        <v>3188</v>
      </c>
      <c r="J274" s="454">
        <v>37</v>
      </c>
      <c r="K274" s="454">
        <v>30</v>
      </c>
      <c r="L274" s="455">
        <v>32715</v>
      </c>
      <c r="M274" s="454"/>
      <c r="N274" s="255" t="s">
        <v>2544</v>
      </c>
      <c r="O274" s="3991" t="s">
        <v>3059</v>
      </c>
      <c r="P274" s="255"/>
      <c r="Q274" s="255"/>
      <c r="R274" s="255"/>
      <c r="S274" s="255"/>
      <c r="V274" s="256">
        <v>2</v>
      </c>
    </row>
    <row r="275" spans="1:22">
      <c r="A275" s="1507">
        <v>266</v>
      </c>
      <c r="B275" s="454">
        <f t="shared" si="5"/>
        <v>37</v>
      </c>
      <c r="C275" s="452" t="s">
        <v>1094</v>
      </c>
      <c r="D275" s="452"/>
      <c r="E275" s="452"/>
      <c r="F275" s="452"/>
      <c r="G275" s="1669" t="s">
        <v>7689</v>
      </c>
      <c r="H275" s="452"/>
      <c r="I275" s="453" t="s">
        <v>3188</v>
      </c>
      <c r="J275" s="454">
        <v>20</v>
      </c>
      <c r="K275" s="454">
        <v>77</v>
      </c>
      <c r="L275" s="455">
        <v>5314</v>
      </c>
      <c r="M275" s="454"/>
      <c r="N275" s="255" t="s">
        <v>2544</v>
      </c>
      <c r="O275" s="3991"/>
      <c r="P275" s="255"/>
      <c r="Q275" s="255"/>
      <c r="R275" s="255"/>
      <c r="S275" s="255"/>
      <c r="V275" s="256">
        <v>2</v>
      </c>
    </row>
    <row r="276" spans="1:22">
      <c r="A276" s="1507">
        <v>267</v>
      </c>
      <c r="B276" s="454">
        <f t="shared" si="5"/>
        <v>38</v>
      </c>
      <c r="C276" s="452" t="s">
        <v>3079</v>
      </c>
      <c r="D276" s="452"/>
      <c r="E276" s="452"/>
      <c r="F276" s="452"/>
      <c r="G276" s="1669" t="s">
        <v>7689</v>
      </c>
      <c r="H276" s="452"/>
      <c r="I276" s="453" t="s">
        <v>3188</v>
      </c>
      <c r="J276" s="454">
        <v>33</v>
      </c>
      <c r="K276" s="454">
        <v>90</v>
      </c>
      <c r="L276" s="455">
        <v>690</v>
      </c>
      <c r="M276" s="454"/>
      <c r="N276" s="255" t="s">
        <v>2544</v>
      </c>
      <c r="O276" s="3991" t="s">
        <v>2868</v>
      </c>
      <c r="P276" s="255"/>
      <c r="Q276" s="255"/>
      <c r="R276" s="255"/>
      <c r="S276" s="255"/>
      <c r="V276" s="256">
        <v>2</v>
      </c>
    </row>
    <row r="277" spans="1:22">
      <c r="A277" s="1507">
        <v>268</v>
      </c>
      <c r="B277" s="454">
        <f t="shared" si="5"/>
        <v>39</v>
      </c>
      <c r="C277" s="452" t="s">
        <v>3080</v>
      </c>
      <c r="D277" s="452"/>
      <c r="E277" s="452"/>
      <c r="F277" s="452"/>
      <c r="G277" s="1669" t="s">
        <v>7689</v>
      </c>
      <c r="H277" s="452"/>
      <c r="I277" s="453" t="s">
        <v>3188</v>
      </c>
      <c r="J277" s="454">
        <v>34</v>
      </c>
      <c r="K277" s="454">
        <v>2000</v>
      </c>
      <c r="L277" s="455">
        <v>1780</v>
      </c>
      <c r="M277" s="454"/>
      <c r="N277" s="255" t="s">
        <v>2544</v>
      </c>
      <c r="O277" s="3991"/>
      <c r="P277" s="255"/>
      <c r="Q277" s="255"/>
      <c r="R277" s="255"/>
      <c r="S277" s="255"/>
      <c r="V277" s="256">
        <v>2</v>
      </c>
    </row>
    <row r="278" spans="1:22">
      <c r="A278" s="1507">
        <v>269</v>
      </c>
      <c r="B278" s="454">
        <f t="shared" si="5"/>
        <v>40</v>
      </c>
      <c r="C278" s="452" t="s">
        <v>3081</v>
      </c>
      <c r="D278" s="452"/>
      <c r="E278" s="452"/>
      <c r="F278" s="452"/>
      <c r="G278" s="1669" t="s">
        <v>7689</v>
      </c>
      <c r="H278" s="452"/>
      <c r="I278" s="453" t="s">
        <v>3188</v>
      </c>
      <c r="J278" s="454">
        <v>33</v>
      </c>
      <c r="K278" s="454" t="s">
        <v>2684</v>
      </c>
      <c r="L278" s="455">
        <v>176.4</v>
      </c>
      <c r="M278" s="454"/>
      <c r="N278" s="255" t="s">
        <v>2544</v>
      </c>
      <c r="O278" s="3991"/>
      <c r="P278" s="255"/>
      <c r="Q278" s="255"/>
      <c r="R278" s="255"/>
      <c r="S278" s="255"/>
      <c r="V278" s="256">
        <v>2</v>
      </c>
    </row>
    <row r="279" spans="1:22" ht="47.25">
      <c r="A279" s="1507">
        <v>270</v>
      </c>
      <c r="B279" s="454">
        <f t="shared" si="5"/>
        <v>41</v>
      </c>
      <c r="C279" s="452" t="s">
        <v>3083</v>
      </c>
      <c r="D279" s="452"/>
      <c r="E279" s="452"/>
      <c r="F279" s="452"/>
      <c r="G279" s="1669" t="s">
        <v>7689</v>
      </c>
      <c r="H279" s="452"/>
      <c r="I279" s="453" t="s">
        <v>3189</v>
      </c>
      <c r="J279" s="454">
        <v>11</v>
      </c>
      <c r="K279" s="452" t="s">
        <v>3084</v>
      </c>
      <c r="L279" s="455">
        <v>1127.5</v>
      </c>
      <c r="M279" s="454"/>
      <c r="N279" s="255" t="s">
        <v>2544</v>
      </c>
      <c r="O279" s="454" t="s">
        <v>2868</v>
      </c>
      <c r="P279" s="255"/>
      <c r="Q279" s="255"/>
      <c r="R279" s="255"/>
      <c r="S279" s="255"/>
      <c r="V279" s="256">
        <v>2</v>
      </c>
    </row>
    <row r="280" spans="1:22" ht="31.5">
      <c r="A280" s="1507">
        <v>271</v>
      </c>
      <c r="B280" s="454">
        <f t="shared" si="5"/>
        <v>42</v>
      </c>
      <c r="C280" s="452" t="s">
        <v>3085</v>
      </c>
      <c r="D280" s="452"/>
      <c r="E280" s="452"/>
      <c r="F280" s="452"/>
      <c r="G280" s="1669" t="s">
        <v>7689</v>
      </c>
      <c r="H280" s="452"/>
      <c r="I280" s="453" t="s">
        <v>3189</v>
      </c>
      <c r="J280" s="454">
        <v>11</v>
      </c>
      <c r="K280" s="454" t="s">
        <v>3086</v>
      </c>
      <c r="L280" s="455">
        <v>570</v>
      </c>
      <c r="M280" s="454"/>
      <c r="N280" s="255" t="s">
        <v>2544</v>
      </c>
      <c r="O280" s="454" t="s">
        <v>2868</v>
      </c>
      <c r="P280" s="255"/>
      <c r="Q280" s="255"/>
      <c r="R280" s="255"/>
      <c r="S280" s="255"/>
      <c r="V280" s="256">
        <v>2</v>
      </c>
    </row>
    <row r="281" spans="1:22" ht="47.25">
      <c r="A281" s="1507">
        <v>272</v>
      </c>
      <c r="B281" s="454">
        <f t="shared" si="5"/>
        <v>43</v>
      </c>
      <c r="C281" s="452" t="s">
        <v>3098</v>
      </c>
      <c r="D281" s="452"/>
      <c r="E281" s="452"/>
      <c r="F281" s="452"/>
      <c r="G281" s="1669" t="s">
        <v>7689</v>
      </c>
      <c r="H281" s="452"/>
      <c r="I281" s="453" t="s">
        <v>3189</v>
      </c>
      <c r="J281" s="454">
        <v>35</v>
      </c>
      <c r="K281" s="454" t="s">
        <v>3099</v>
      </c>
      <c r="L281" s="455">
        <v>24890.7</v>
      </c>
      <c r="M281" s="454"/>
      <c r="N281" s="255" t="s">
        <v>2544</v>
      </c>
      <c r="O281" s="454" t="s">
        <v>3100</v>
      </c>
      <c r="P281" s="255"/>
      <c r="Q281" s="255"/>
      <c r="R281" s="255"/>
      <c r="S281" s="255"/>
      <c r="V281" s="256">
        <v>2</v>
      </c>
    </row>
    <row r="282" spans="1:22">
      <c r="A282" s="1507">
        <v>273</v>
      </c>
      <c r="B282" s="454">
        <f t="shared" si="5"/>
        <v>44</v>
      </c>
      <c r="C282" s="452" t="s">
        <v>3111</v>
      </c>
      <c r="D282" s="452"/>
      <c r="E282" s="452"/>
      <c r="F282" s="452"/>
      <c r="G282" s="1669" t="s">
        <v>7689</v>
      </c>
      <c r="H282" s="452"/>
      <c r="I282" s="453" t="s">
        <v>3189</v>
      </c>
      <c r="J282" s="454">
        <v>11</v>
      </c>
      <c r="K282" s="454" t="s">
        <v>2590</v>
      </c>
      <c r="L282" s="455">
        <v>820</v>
      </c>
      <c r="M282" s="454"/>
      <c r="N282" s="255" t="s">
        <v>2544</v>
      </c>
      <c r="O282" s="454" t="s">
        <v>2868</v>
      </c>
      <c r="P282" s="255"/>
      <c r="Q282" s="255"/>
      <c r="R282" s="255"/>
      <c r="S282" s="255"/>
      <c r="V282" s="256">
        <v>2</v>
      </c>
    </row>
    <row r="283" spans="1:22" ht="31.5">
      <c r="A283" s="1507">
        <v>274</v>
      </c>
      <c r="B283" s="454">
        <f t="shared" si="5"/>
        <v>45</v>
      </c>
      <c r="C283" s="452" t="s">
        <v>3112</v>
      </c>
      <c r="D283" s="452"/>
      <c r="E283" s="452"/>
      <c r="F283" s="452"/>
      <c r="G283" s="1669" t="s">
        <v>7689</v>
      </c>
      <c r="H283" s="452"/>
      <c r="I283" s="453" t="s">
        <v>3189</v>
      </c>
      <c r="J283" s="454">
        <v>16</v>
      </c>
      <c r="K283" s="454" t="s">
        <v>3113</v>
      </c>
      <c r="L283" s="455">
        <v>49681</v>
      </c>
      <c r="M283" s="454"/>
      <c r="N283" s="255" t="s">
        <v>2575</v>
      </c>
      <c r="O283" s="454" t="s">
        <v>3207</v>
      </c>
      <c r="P283" s="255"/>
      <c r="Q283" s="255"/>
      <c r="R283" s="255"/>
      <c r="S283" s="255"/>
      <c r="V283" s="256">
        <v>2</v>
      </c>
    </row>
    <row r="284" spans="1:22">
      <c r="A284" s="1507">
        <v>275</v>
      </c>
      <c r="B284" s="454">
        <f t="shared" si="5"/>
        <v>46</v>
      </c>
      <c r="C284" s="452" t="s">
        <v>3114</v>
      </c>
      <c r="D284" s="452"/>
      <c r="E284" s="452"/>
      <c r="F284" s="452"/>
      <c r="G284" s="1669" t="s">
        <v>7689</v>
      </c>
      <c r="H284" s="452"/>
      <c r="I284" s="453" t="s">
        <v>3189</v>
      </c>
      <c r="J284" s="454">
        <v>14</v>
      </c>
      <c r="K284" s="454" t="s">
        <v>3115</v>
      </c>
      <c r="L284" s="455">
        <v>25614</v>
      </c>
      <c r="M284" s="454"/>
      <c r="N284" s="255" t="s">
        <v>2544</v>
      </c>
      <c r="O284" s="3991" t="s">
        <v>3208</v>
      </c>
      <c r="P284" s="255"/>
      <c r="Q284" s="255"/>
      <c r="R284" s="255"/>
      <c r="S284" s="255"/>
      <c r="V284" s="256">
        <v>2</v>
      </c>
    </row>
    <row r="285" spans="1:22">
      <c r="A285" s="1507">
        <v>276</v>
      </c>
      <c r="B285" s="454">
        <f t="shared" si="5"/>
        <v>47</v>
      </c>
      <c r="C285" s="452" t="s">
        <v>3116</v>
      </c>
      <c r="D285" s="452"/>
      <c r="E285" s="452"/>
      <c r="F285" s="452"/>
      <c r="G285" s="1669" t="s">
        <v>7689</v>
      </c>
      <c r="H285" s="452"/>
      <c r="I285" s="453" t="s">
        <v>3189</v>
      </c>
      <c r="J285" s="454">
        <v>2</v>
      </c>
      <c r="K285" s="454">
        <v>87</v>
      </c>
      <c r="L285" s="455">
        <v>4291</v>
      </c>
      <c r="M285" s="454"/>
      <c r="N285" s="255" t="s">
        <v>2575</v>
      </c>
      <c r="O285" s="3991"/>
      <c r="P285" s="255"/>
      <c r="Q285" s="255"/>
      <c r="R285" s="255"/>
      <c r="S285" s="255"/>
      <c r="V285" s="256">
        <v>2</v>
      </c>
    </row>
    <row r="286" spans="1:22" ht="31.5">
      <c r="A286" s="1507">
        <v>277</v>
      </c>
      <c r="B286" s="454">
        <f t="shared" si="5"/>
        <v>48</v>
      </c>
      <c r="C286" s="452" t="s">
        <v>3123</v>
      </c>
      <c r="D286" s="452"/>
      <c r="E286" s="452"/>
      <c r="F286" s="452"/>
      <c r="G286" s="1669" t="s">
        <v>7689</v>
      </c>
      <c r="H286" s="452"/>
      <c r="I286" s="453" t="s">
        <v>3189</v>
      </c>
      <c r="J286" s="454">
        <v>20</v>
      </c>
      <c r="K286" s="454" t="s">
        <v>2586</v>
      </c>
      <c r="L286" s="455">
        <v>4052</v>
      </c>
      <c r="M286" s="454"/>
      <c r="N286" s="255" t="s">
        <v>2575</v>
      </c>
      <c r="O286" s="454" t="s">
        <v>3208</v>
      </c>
      <c r="P286" s="255"/>
      <c r="Q286" s="255"/>
      <c r="R286" s="255"/>
      <c r="S286" s="255"/>
      <c r="V286" s="256">
        <v>2</v>
      </c>
    </row>
    <row r="287" spans="1:22" ht="47.25">
      <c r="A287" s="1507">
        <v>278</v>
      </c>
      <c r="B287" s="454">
        <f t="shared" si="5"/>
        <v>49</v>
      </c>
      <c r="C287" s="452" t="s">
        <v>3124</v>
      </c>
      <c r="D287" s="452"/>
      <c r="E287" s="452"/>
      <c r="F287" s="452"/>
      <c r="G287" s="1669" t="s">
        <v>7689</v>
      </c>
      <c r="H287" s="452"/>
      <c r="I287" s="453" t="s">
        <v>3189</v>
      </c>
      <c r="J287" s="454">
        <v>10</v>
      </c>
      <c r="K287" s="454" t="s">
        <v>3125</v>
      </c>
      <c r="L287" s="455">
        <v>2809</v>
      </c>
      <c r="M287" s="454"/>
      <c r="N287" s="255" t="s">
        <v>2544</v>
      </c>
      <c r="O287" s="454" t="s">
        <v>3126</v>
      </c>
      <c r="P287" s="255"/>
      <c r="Q287" s="255"/>
      <c r="R287" s="255"/>
      <c r="S287" s="255"/>
      <c r="V287" s="256">
        <v>2</v>
      </c>
    </row>
    <row r="288" spans="1:22">
      <c r="A288" s="1507">
        <v>279</v>
      </c>
      <c r="B288" s="454">
        <f t="shared" si="5"/>
        <v>50</v>
      </c>
      <c r="C288" s="452" t="s">
        <v>3138</v>
      </c>
      <c r="D288" s="452"/>
      <c r="E288" s="452"/>
      <c r="F288" s="452"/>
      <c r="G288" s="1669" t="s">
        <v>7689</v>
      </c>
      <c r="H288" s="452"/>
      <c r="I288" s="453" t="s">
        <v>3190</v>
      </c>
      <c r="J288" s="454">
        <v>6</v>
      </c>
      <c r="K288" s="454">
        <v>17</v>
      </c>
      <c r="L288" s="455">
        <v>248.7</v>
      </c>
      <c r="M288" s="454"/>
      <c r="N288" s="255" t="s">
        <v>2544</v>
      </c>
      <c r="O288" s="454" t="s">
        <v>2868</v>
      </c>
      <c r="P288" s="255"/>
      <c r="Q288" s="255"/>
      <c r="R288" s="255"/>
      <c r="S288" s="255"/>
      <c r="V288" s="256">
        <v>2</v>
      </c>
    </row>
    <row r="289" spans="1:22">
      <c r="A289" s="1507">
        <v>280</v>
      </c>
      <c r="B289" s="454">
        <f t="shared" si="5"/>
        <v>51</v>
      </c>
      <c r="C289" s="452" t="s">
        <v>3151</v>
      </c>
      <c r="D289" s="452"/>
      <c r="E289" s="452"/>
      <c r="F289" s="452"/>
      <c r="G289" s="1669" t="s">
        <v>7689</v>
      </c>
      <c r="H289" s="452"/>
      <c r="I289" s="453" t="s">
        <v>3190</v>
      </c>
      <c r="J289" s="454">
        <v>39</v>
      </c>
      <c r="K289" s="454">
        <v>494</v>
      </c>
      <c r="L289" s="455">
        <v>5774</v>
      </c>
      <c r="M289" s="454"/>
      <c r="N289" s="255" t="s">
        <v>2544</v>
      </c>
      <c r="O289" s="454" t="s">
        <v>3152</v>
      </c>
      <c r="P289" s="255"/>
      <c r="Q289" s="255"/>
      <c r="R289" s="255"/>
      <c r="S289" s="255"/>
      <c r="V289" s="256">
        <v>2</v>
      </c>
    </row>
    <row r="290" spans="1:22">
      <c r="A290" s="1507">
        <v>281</v>
      </c>
      <c r="B290" s="454">
        <f t="shared" si="5"/>
        <v>52</v>
      </c>
      <c r="C290" s="452" t="s">
        <v>3153</v>
      </c>
      <c r="D290" s="452"/>
      <c r="E290" s="452"/>
      <c r="F290" s="452"/>
      <c r="G290" s="1669" t="s">
        <v>7689</v>
      </c>
      <c r="H290" s="452"/>
      <c r="I290" s="453" t="s">
        <v>3190</v>
      </c>
      <c r="J290" s="454">
        <v>10</v>
      </c>
      <c r="K290" s="454">
        <v>63</v>
      </c>
      <c r="L290" s="455">
        <v>4585</v>
      </c>
      <c r="M290" s="454"/>
      <c r="N290" s="255" t="s">
        <v>2544</v>
      </c>
      <c r="O290" s="454" t="s">
        <v>3033</v>
      </c>
      <c r="P290" s="255"/>
      <c r="Q290" s="255"/>
      <c r="R290" s="255"/>
      <c r="S290" s="255"/>
      <c r="V290" s="256">
        <v>2</v>
      </c>
    </row>
    <row r="291" spans="1:22" ht="31.5">
      <c r="A291" s="1507">
        <v>282</v>
      </c>
      <c r="B291" s="454">
        <f t="shared" si="5"/>
        <v>53</v>
      </c>
      <c r="C291" s="3986" t="s">
        <v>3154</v>
      </c>
      <c r="D291" s="452"/>
      <c r="E291" s="452"/>
      <c r="F291" s="452"/>
      <c r="G291" s="1669" t="s">
        <v>7689</v>
      </c>
      <c r="H291" s="452"/>
      <c r="I291" s="453" t="s">
        <v>3190</v>
      </c>
      <c r="J291" s="3991"/>
      <c r="K291" s="3991"/>
      <c r="L291" s="3987">
        <v>292300</v>
      </c>
      <c r="M291" s="456"/>
      <c r="N291" s="255" t="s">
        <v>2544</v>
      </c>
      <c r="O291" s="454" t="s">
        <v>3155</v>
      </c>
      <c r="P291" s="255"/>
      <c r="Q291" s="255"/>
      <c r="R291" s="255"/>
      <c r="S291" s="255"/>
      <c r="V291" s="256">
        <v>2</v>
      </c>
    </row>
    <row r="292" spans="1:22" ht="31.5">
      <c r="A292" s="1507">
        <v>283</v>
      </c>
      <c r="B292" s="454">
        <f t="shared" si="5"/>
        <v>54</v>
      </c>
      <c r="C292" s="3986"/>
      <c r="D292" s="452"/>
      <c r="E292" s="452"/>
      <c r="F292" s="452"/>
      <c r="G292" s="1669" t="s">
        <v>7689</v>
      </c>
      <c r="H292" s="452"/>
      <c r="I292" s="453" t="s">
        <v>3190</v>
      </c>
      <c r="J292" s="3991"/>
      <c r="K292" s="3991"/>
      <c r="L292" s="3987"/>
      <c r="M292" s="456"/>
      <c r="N292" s="255" t="s">
        <v>2544</v>
      </c>
      <c r="O292" s="454" t="s">
        <v>3156</v>
      </c>
      <c r="P292" s="255"/>
      <c r="Q292" s="255"/>
      <c r="R292" s="255"/>
      <c r="S292" s="255"/>
      <c r="V292" s="256">
        <v>2</v>
      </c>
    </row>
    <row r="293" spans="1:22">
      <c r="A293" s="1507">
        <v>284</v>
      </c>
      <c r="B293" s="454">
        <f t="shared" si="5"/>
        <v>55</v>
      </c>
      <c r="C293" s="3986"/>
      <c r="D293" s="452"/>
      <c r="E293" s="452"/>
      <c r="F293" s="452"/>
      <c r="G293" s="1669" t="s">
        <v>7689</v>
      </c>
      <c r="H293" s="452"/>
      <c r="I293" s="453" t="s">
        <v>3190</v>
      </c>
      <c r="J293" s="3991"/>
      <c r="K293" s="3991"/>
      <c r="L293" s="3987"/>
      <c r="M293" s="456"/>
      <c r="N293" s="255" t="s">
        <v>2544</v>
      </c>
      <c r="O293" s="454" t="s">
        <v>3157</v>
      </c>
      <c r="P293" s="255"/>
      <c r="Q293" s="255"/>
      <c r="R293" s="255"/>
      <c r="S293" s="255"/>
      <c r="V293" s="256">
        <v>2</v>
      </c>
    </row>
    <row r="294" spans="1:22">
      <c r="A294" s="1507">
        <v>285</v>
      </c>
      <c r="B294" s="454">
        <f t="shared" si="5"/>
        <v>56</v>
      </c>
      <c r="C294" s="452" t="s">
        <v>3051</v>
      </c>
      <c r="D294" s="452"/>
      <c r="E294" s="452"/>
      <c r="F294" s="452"/>
      <c r="G294" s="1669" t="s">
        <v>7689</v>
      </c>
      <c r="H294" s="452"/>
      <c r="I294" s="453" t="s">
        <v>3190</v>
      </c>
      <c r="J294" s="454"/>
      <c r="K294" s="454"/>
      <c r="L294" s="455">
        <v>20467.599999999999</v>
      </c>
      <c r="M294" s="460"/>
      <c r="N294" s="255" t="s">
        <v>2544</v>
      </c>
      <c r="O294" s="454" t="s">
        <v>2868</v>
      </c>
      <c r="P294" s="255"/>
      <c r="Q294" s="255"/>
      <c r="R294" s="255"/>
      <c r="S294" s="255"/>
      <c r="V294" s="256">
        <v>2</v>
      </c>
    </row>
    <row r="295" spans="1:22">
      <c r="A295" s="1507">
        <v>286</v>
      </c>
      <c r="B295" s="454">
        <f t="shared" si="5"/>
        <v>57</v>
      </c>
      <c r="C295" s="452" t="s">
        <v>3161</v>
      </c>
      <c r="D295" s="452"/>
      <c r="E295" s="452"/>
      <c r="F295" s="452"/>
      <c r="G295" s="1669" t="s">
        <v>7689</v>
      </c>
      <c r="H295" s="452"/>
      <c r="I295" s="453" t="s">
        <v>3191</v>
      </c>
      <c r="J295" s="454">
        <v>16</v>
      </c>
      <c r="K295" s="454" t="s">
        <v>2861</v>
      </c>
      <c r="L295" s="455">
        <v>1197</v>
      </c>
      <c r="M295" s="454"/>
      <c r="N295" s="255" t="s">
        <v>2544</v>
      </c>
      <c r="O295" s="454" t="s">
        <v>2868</v>
      </c>
      <c r="P295" s="255"/>
      <c r="Q295" s="255"/>
      <c r="R295" s="255"/>
      <c r="S295" s="255"/>
      <c r="V295" s="256">
        <v>2</v>
      </c>
    </row>
    <row r="296" spans="1:22">
      <c r="A296" s="1507">
        <v>287</v>
      </c>
      <c r="B296" s="454">
        <f t="shared" si="5"/>
        <v>58</v>
      </c>
      <c r="C296" s="452" t="s">
        <v>2851</v>
      </c>
      <c r="D296" s="452"/>
      <c r="E296" s="452"/>
      <c r="F296" s="452"/>
      <c r="G296" s="1669" t="s">
        <v>7689</v>
      </c>
      <c r="H296" s="452"/>
      <c r="I296" s="453" t="s">
        <v>3191</v>
      </c>
      <c r="J296" s="454">
        <v>4</v>
      </c>
      <c r="K296" s="454" t="s">
        <v>2850</v>
      </c>
      <c r="L296" s="455">
        <v>1648</v>
      </c>
      <c r="M296" s="454"/>
      <c r="N296" s="255" t="s">
        <v>2544</v>
      </c>
      <c r="O296" s="3991" t="s">
        <v>2868</v>
      </c>
      <c r="P296" s="255"/>
      <c r="Q296" s="255"/>
      <c r="R296" s="255"/>
      <c r="S296" s="255"/>
      <c r="V296" s="256">
        <v>2</v>
      </c>
    </row>
    <row r="297" spans="1:22">
      <c r="A297" s="1507">
        <v>288</v>
      </c>
      <c r="B297" s="454">
        <f t="shared" si="5"/>
        <v>59</v>
      </c>
      <c r="C297" s="452" t="s">
        <v>3166</v>
      </c>
      <c r="D297" s="452"/>
      <c r="E297" s="452"/>
      <c r="F297" s="452"/>
      <c r="G297" s="1669" t="s">
        <v>7689</v>
      </c>
      <c r="H297" s="452"/>
      <c r="I297" s="453" t="s">
        <v>3191</v>
      </c>
      <c r="J297" s="454">
        <v>27</v>
      </c>
      <c r="K297" s="454" t="s">
        <v>3167</v>
      </c>
      <c r="L297" s="455">
        <v>2732</v>
      </c>
      <c r="M297" s="454"/>
      <c r="N297" s="255" t="s">
        <v>2544</v>
      </c>
      <c r="O297" s="3991"/>
      <c r="P297" s="255"/>
      <c r="Q297" s="255"/>
      <c r="R297" s="255"/>
      <c r="S297" s="255"/>
      <c r="V297" s="256">
        <v>2</v>
      </c>
    </row>
    <row r="298" spans="1:22">
      <c r="A298" s="1507">
        <v>289</v>
      </c>
      <c r="B298" s="454">
        <f t="shared" si="5"/>
        <v>60</v>
      </c>
      <c r="C298" s="452" t="s">
        <v>3180</v>
      </c>
      <c r="D298" s="452"/>
      <c r="E298" s="452"/>
      <c r="F298" s="452"/>
      <c r="G298" s="1669" t="s">
        <v>7689</v>
      </c>
      <c r="H298" s="452"/>
      <c r="I298" s="453" t="s">
        <v>3191</v>
      </c>
      <c r="J298" s="454" t="s">
        <v>3181</v>
      </c>
      <c r="K298" s="454" t="s">
        <v>3182</v>
      </c>
      <c r="L298" s="455">
        <v>83273</v>
      </c>
      <c r="M298" s="454"/>
      <c r="N298" s="255" t="s">
        <v>2544</v>
      </c>
      <c r="O298" s="3991" t="s">
        <v>2868</v>
      </c>
      <c r="P298" s="255"/>
      <c r="Q298" s="255"/>
      <c r="R298" s="255"/>
      <c r="S298" s="255"/>
      <c r="V298" s="256">
        <v>2</v>
      </c>
    </row>
    <row r="299" spans="1:22">
      <c r="A299" s="1507">
        <v>290</v>
      </c>
      <c r="B299" s="454">
        <f t="shared" si="5"/>
        <v>61</v>
      </c>
      <c r="C299" s="452" t="s">
        <v>3183</v>
      </c>
      <c r="D299" s="452"/>
      <c r="E299" s="452"/>
      <c r="F299" s="452"/>
      <c r="G299" s="1669" t="s">
        <v>7689</v>
      </c>
      <c r="H299" s="452"/>
      <c r="I299" s="453" t="s">
        <v>3191</v>
      </c>
      <c r="J299" s="454">
        <v>7</v>
      </c>
      <c r="K299" s="454">
        <v>106</v>
      </c>
      <c r="L299" s="455">
        <v>800</v>
      </c>
      <c r="M299" s="454"/>
      <c r="N299" s="255" t="s">
        <v>2544</v>
      </c>
      <c r="O299" s="3991"/>
      <c r="P299" s="255"/>
      <c r="Q299" s="255"/>
      <c r="R299" s="255"/>
      <c r="S299" s="255"/>
      <c r="V299" s="256">
        <v>2</v>
      </c>
    </row>
    <row r="300" spans="1:22" s="444" customFormat="1" ht="47.25">
      <c r="A300" s="1507">
        <v>291</v>
      </c>
      <c r="B300" s="438" t="s">
        <v>3754</v>
      </c>
      <c r="C300" s="439" t="s">
        <v>3851</v>
      </c>
      <c r="D300" s="458"/>
      <c r="E300" s="472"/>
      <c r="F300" s="458"/>
      <c r="G300" s="1669" t="s">
        <v>7689</v>
      </c>
      <c r="H300" s="458"/>
      <c r="I300" s="472"/>
      <c r="J300" s="458"/>
      <c r="K300" s="458"/>
      <c r="L300" s="473">
        <f>SUM(L301:L312)</f>
        <v>268138</v>
      </c>
      <c r="M300" s="458"/>
      <c r="N300" s="458"/>
      <c r="O300" s="458"/>
      <c r="P300" s="458"/>
      <c r="Q300" s="458"/>
      <c r="R300" s="458"/>
      <c r="S300" s="458"/>
    </row>
    <row r="301" spans="1:22" s="445" customFormat="1" ht="31.5">
      <c r="A301" s="1507">
        <v>292</v>
      </c>
      <c r="B301" s="447">
        <v>1</v>
      </c>
      <c r="C301" s="448" t="s">
        <v>3850</v>
      </c>
      <c r="D301" s="449" t="s">
        <v>565</v>
      </c>
      <c r="E301" s="446"/>
      <c r="F301" s="446"/>
      <c r="G301" s="1669" t="s">
        <v>7689</v>
      </c>
      <c r="H301" s="446"/>
      <c r="I301" s="446" t="s">
        <v>3854</v>
      </c>
      <c r="J301" s="454">
        <v>12</v>
      </c>
      <c r="K301" s="454" t="s">
        <v>2828</v>
      </c>
      <c r="L301" s="455">
        <v>83023</v>
      </c>
      <c r="M301" s="446"/>
      <c r="N301" s="449" t="s">
        <v>566</v>
      </c>
      <c r="O301" s="449" t="s">
        <v>2889</v>
      </c>
      <c r="P301" s="446" t="s">
        <v>3857</v>
      </c>
      <c r="Q301" s="446">
        <v>2018</v>
      </c>
      <c r="R301" s="446"/>
      <c r="S301" s="446"/>
      <c r="V301" s="445">
        <v>3</v>
      </c>
    </row>
    <row r="302" spans="1:22" s="445" customFormat="1" ht="47.25">
      <c r="A302" s="1507">
        <v>293</v>
      </c>
      <c r="B302" s="462">
        <f>B301+1</f>
        <v>2</v>
      </c>
      <c r="C302" s="448" t="s">
        <v>3852</v>
      </c>
      <c r="D302" s="449" t="s">
        <v>570</v>
      </c>
      <c r="E302" s="446"/>
      <c r="F302" s="446"/>
      <c r="G302" s="1669" t="s">
        <v>7689</v>
      </c>
      <c r="H302" s="446"/>
      <c r="I302" s="461" t="s">
        <v>3189</v>
      </c>
      <c r="J302" s="454">
        <v>3</v>
      </c>
      <c r="K302" s="454">
        <v>190</v>
      </c>
      <c r="L302" s="450">
        <v>10533</v>
      </c>
      <c r="M302" s="446"/>
      <c r="N302" s="449" t="s">
        <v>566</v>
      </c>
      <c r="O302" s="449" t="s">
        <v>3855</v>
      </c>
      <c r="P302" s="446" t="s">
        <v>3857</v>
      </c>
      <c r="Q302" s="446">
        <v>2018</v>
      </c>
      <c r="R302" s="446"/>
      <c r="S302" s="446"/>
      <c r="V302" s="1672">
        <v>3</v>
      </c>
    </row>
    <row r="303" spans="1:22" s="445" customFormat="1" ht="31.5" customHeight="1">
      <c r="A303" s="1507">
        <v>294</v>
      </c>
      <c r="B303" s="462">
        <f t="shared" ref="B303:B312" si="6">B302+1</f>
        <v>3</v>
      </c>
      <c r="C303" s="3990" t="s">
        <v>3856</v>
      </c>
      <c r="D303" s="3974" t="s">
        <v>565</v>
      </c>
      <c r="E303" s="454"/>
      <c r="F303" s="454"/>
      <c r="G303" s="1669" t="s">
        <v>7689</v>
      </c>
      <c r="H303" s="454"/>
      <c r="I303" s="461" t="s">
        <v>3184</v>
      </c>
      <c r="J303" s="454">
        <v>36</v>
      </c>
      <c r="K303" s="454" t="s">
        <v>2967</v>
      </c>
      <c r="L303" s="3987">
        <v>86229</v>
      </c>
      <c r="M303" s="456"/>
      <c r="N303" s="446" t="s">
        <v>3861</v>
      </c>
      <c r="O303" s="3991" t="s">
        <v>2969</v>
      </c>
      <c r="P303" s="3973" t="s">
        <v>3858</v>
      </c>
      <c r="Q303" s="446">
        <v>2018</v>
      </c>
      <c r="R303" s="446"/>
      <c r="S303" s="446"/>
      <c r="V303" s="1672">
        <v>3</v>
      </c>
    </row>
    <row r="304" spans="1:22" s="445" customFormat="1">
      <c r="A304" s="1507">
        <v>295</v>
      </c>
      <c r="B304" s="462">
        <f t="shared" si="6"/>
        <v>4</v>
      </c>
      <c r="C304" s="3990"/>
      <c r="D304" s="3974"/>
      <c r="E304" s="454"/>
      <c r="F304" s="454"/>
      <c r="G304" s="1669" t="s">
        <v>7689</v>
      </c>
      <c r="H304" s="454"/>
      <c r="I304" s="461" t="s">
        <v>3184</v>
      </c>
      <c r="J304" s="454">
        <v>35</v>
      </c>
      <c r="K304" s="454" t="s">
        <v>2968</v>
      </c>
      <c r="L304" s="3987"/>
      <c r="M304" s="456"/>
      <c r="N304" s="446" t="s">
        <v>3861</v>
      </c>
      <c r="O304" s="3991"/>
      <c r="P304" s="3973"/>
      <c r="Q304" s="446">
        <v>2018</v>
      </c>
      <c r="R304" s="446"/>
      <c r="S304" s="446"/>
      <c r="V304" s="1672">
        <v>3</v>
      </c>
    </row>
    <row r="305" spans="1:22" s="445" customFormat="1">
      <c r="A305" s="1507">
        <v>296</v>
      </c>
      <c r="B305" s="462">
        <f t="shared" si="6"/>
        <v>5</v>
      </c>
      <c r="C305" s="448" t="s">
        <v>3853</v>
      </c>
      <c r="D305" s="449" t="s">
        <v>576</v>
      </c>
      <c r="E305" s="446"/>
      <c r="F305" s="446"/>
      <c r="G305" s="1669" t="s">
        <v>7689</v>
      </c>
      <c r="H305" s="446"/>
      <c r="I305" s="461" t="s">
        <v>3186</v>
      </c>
      <c r="J305" s="454">
        <v>28</v>
      </c>
      <c r="K305" s="454">
        <v>43</v>
      </c>
      <c r="L305" s="455">
        <v>21801</v>
      </c>
      <c r="M305" s="446"/>
      <c r="N305" s="449" t="s">
        <v>3859</v>
      </c>
      <c r="O305" s="449" t="s">
        <v>577</v>
      </c>
      <c r="P305" s="446" t="s">
        <v>3860</v>
      </c>
      <c r="Q305" s="446">
        <v>2018</v>
      </c>
      <c r="R305" s="446"/>
      <c r="S305" s="446"/>
      <c r="V305" s="1672">
        <v>3</v>
      </c>
    </row>
    <row r="306" spans="1:22" ht="47.25">
      <c r="A306" s="1507">
        <v>297</v>
      </c>
      <c r="B306" s="462">
        <f t="shared" si="6"/>
        <v>6</v>
      </c>
      <c r="C306" s="452" t="s">
        <v>3862</v>
      </c>
      <c r="D306" s="1463" t="s">
        <v>565</v>
      </c>
      <c r="E306" s="452"/>
      <c r="F306" s="452"/>
      <c r="G306" s="1669" t="s">
        <v>7689</v>
      </c>
      <c r="H306" s="452"/>
      <c r="I306" s="453" t="s">
        <v>3189</v>
      </c>
      <c r="J306" s="454">
        <v>10</v>
      </c>
      <c r="K306" s="454" t="s">
        <v>3082</v>
      </c>
      <c r="L306" s="455">
        <v>2250</v>
      </c>
      <c r="M306" s="454"/>
      <c r="N306" s="255" t="s">
        <v>3863</v>
      </c>
      <c r="O306" s="454" t="s">
        <v>2868</v>
      </c>
      <c r="P306" s="255" t="s">
        <v>3872</v>
      </c>
      <c r="Q306" s="255" t="s">
        <v>3865</v>
      </c>
      <c r="R306" s="255"/>
      <c r="S306" s="255"/>
      <c r="V306" s="1672">
        <v>3</v>
      </c>
    </row>
    <row r="307" spans="1:22" ht="78.75">
      <c r="A307" s="1507">
        <v>298</v>
      </c>
      <c r="B307" s="462">
        <f t="shared" si="6"/>
        <v>7</v>
      </c>
      <c r="C307" s="452" t="s">
        <v>3095</v>
      </c>
      <c r="D307" s="452"/>
      <c r="E307" s="452"/>
      <c r="F307" s="452"/>
      <c r="G307" s="1669" t="s">
        <v>7689</v>
      </c>
      <c r="H307" s="452"/>
      <c r="I307" s="453" t="s">
        <v>3189</v>
      </c>
      <c r="J307" s="454">
        <v>33</v>
      </c>
      <c r="K307" s="454" t="s">
        <v>3096</v>
      </c>
      <c r="L307" s="455">
        <v>4171</v>
      </c>
      <c r="M307" s="454"/>
      <c r="N307" s="255" t="s">
        <v>2544</v>
      </c>
      <c r="O307" s="454" t="s">
        <v>3864</v>
      </c>
      <c r="P307" s="255" t="s">
        <v>3872</v>
      </c>
      <c r="Q307" s="255" t="s">
        <v>3865</v>
      </c>
      <c r="R307" s="255"/>
      <c r="S307" s="255" t="s">
        <v>3868</v>
      </c>
      <c r="V307" s="1672">
        <v>3</v>
      </c>
    </row>
    <row r="308" spans="1:22" ht="78.75">
      <c r="A308" s="1507">
        <v>299</v>
      </c>
      <c r="B308" s="462">
        <f t="shared" si="6"/>
        <v>8</v>
      </c>
      <c r="C308" s="452" t="s">
        <v>3127</v>
      </c>
      <c r="D308" s="1463" t="s">
        <v>565</v>
      </c>
      <c r="E308" s="452"/>
      <c r="F308" s="452"/>
      <c r="G308" s="1669" t="s">
        <v>7689</v>
      </c>
      <c r="H308" s="452"/>
      <c r="I308" s="453" t="s">
        <v>3189</v>
      </c>
      <c r="J308" s="454">
        <v>15</v>
      </c>
      <c r="K308" s="454">
        <v>678</v>
      </c>
      <c r="L308" s="455">
        <v>55479</v>
      </c>
      <c r="M308" s="454"/>
      <c r="N308" s="255" t="s">
        <v>2544</v>
      </c>
      <c r="O308" s="454" t="s">
        <v>3866</v>
      </c>
      <c r="P308" s="255" t="s">
        <v>3872</v>
      </c>
      <c r="Q308" s="255" t="s">
        <v>3867</v>
      </c>
      <c r="R308" s="255"/>
      <c r="S308" s="255" t="s">
        <v>3868</v>
      </c>
      <c r="V308" s="1672">
        <v>3</v>
      </c>
    </row>
    <row r="309" spans="1:22" ht="31.5">
      <c r="A309" s="1507">
        <v>300</v>
      </c>
      <c r="B309" s="462">
        <f t="shared" si="6"/>
        <v>9</v>
      </c>
      <c r="C309" s="452" t="s">
        <v>3869</v>
      </c>
      <c r="D309" s="1463" t="s">
        <v>565</v>
      </c>
      <c r="E309" s="452"/>
      <c r="F309" s="452"/>
      <c r="G309" s="1669" t="s">
        <v>7689</v>
      </c>
      <c r="H309" s="452"/>
      <c r="I309" s="453" t="s">
        <v>3190</v>
      </c>
      <c r="J309" s="454">
        <v>2</v>
      </c>
      <c r="K309" s="454">
        <v>74</v>
      </c>
      <c r="L309" s="455">
        <v>671</v>
      </c>
      <c r="M309" s="454"/>
      <c r="N309" s="255" t="s">
        <v>852</v>
      </c>
      <c r="O309" s="454" t="s">
        <v>3140</v>
      </c>
      <c r="P309" s="255" t="s">
        <v>3872</v>
      </c>
      <c r="Q309" s="255">
        <v>2018</v>
      </c>
      <c r="R309" s="255"/>
      <c r="S309" s="255" t="s">
        <v>3868</v>
      </c>
      <c r="V309" s="1672">
        <v>3</v>
      </c>
    </row>
    <row r="310" spans="1:22" ht="31.5">
      <c r="A310" s="1507">
        <v>301</v>
      </c>
      <c r="B310" s="462">
        <f t="shared" si="6"/>
        <v>10</v>
      </c>
      <c r="C310" s="452" t="s">
        <v>3028</v>
      </c>
      <c r="D310" s="1463" t="s">
        <v>565</v>
      </c>
      <c r="E310" s="452"/>
      <c r="F310" s="452"/>
      <c r="G310" s="1669" t="s">
        <v>7689</v>
      </c>
      <c r="H310" s="452"/>
      <c r="I310" s="453" t="s">
        <v>3187</v>
      </c>
      <c r="J310" s="454">
        <v>16</v>
      </c>
      <c r="K310" s="454" t="s">
        <v>3029</v>
      </c>
      <c r="L310" s="455">
        <v>209</v>
      </c>
      <c r="M310" s="454"/>
      <c r="N310" s="255" t="s">
        <v>2544</v>
      </c>
      <c r="O310" s="454" t="s">
        <v>3870</v>
      </c>
      <c r="P310" s="255" t="s">
        <v>3872</v>
      </c>
      <c r="Q310" s="255"/>
      <c r="R310" s="255" t="s">
        <v>3871</v>
      </c>
      <c r="S310" s="255" t="s">
        <v>3868</v>
      </c>
      <c r="V310" s="1672">
        <v>3</v>
      </c>
    </row>
    <row r="311" spans="1:22" ht="78.75">
      <c r="A311" s="1507">
        <v>302</v>
      </c>
      <c r="B311" s="462">
        <f t="shared" si="6"/>
        <v>11</v>
      </c>
      <c r="C311" s="452" t="s">
        <v>3038</v>
      </c>
      <c r="D311" s="1463" t="s">
        <v>565</v>
      </c>
      <c r="E311" s="452"/>
      <c r="F311" s="452"/>
      <c r="G311" s="1669" t="s">
        <v>7689</v>
      </c>
      <c r="H311" s="452"/>
      <c r="I311" s="453" t="s">
        <v>3187</v>
      </c>
      <c r="J311" s="454">
        <v>12</v>
      </c>
      <c r="K311" s="454" t="s">
        <v>3039</v>
      </c>
      <c r="L311" s="455">
        <v>3419</v>
      </c>
      <c r="M311" s="454"/>
      <c r="N311" s="255" t="s">
        <v>2544</v>
      </c>
      <c r="O311" s="454" t="s">
        <v>3874</v>
      </c>
      <c r="P311" s="255" t="s">
        <v>3872</v>
      </c>
      <c r="Q311" s="255"/>
      <c r="R311" s="255" t="s">
        <v>3871</v>
      </c>
      <c r="S311" s="255" t="s">
        <v>3868</v>
      </c>
      <c r="V311" s="1672">
        <v>3</v>
      </c>
    </row>
    <row r="312" spans="1:22" ht="78.75">
      <c r="A312" s="1507">
        <v>303</v>
      </c>
      <c r="B312" s="462">
        <f t="shared" si="6"/>
        <v>12</v>
      </c>
      <c r="C312" s="452" t="s">
        <v>3043</v>
      </c>
      <c r="D312" s="452"/>
      <c r="E312" s="452"/>
      <c r="F312" s="452"/>
      <c r="G312" s="1669" t="s">
        <v>7689</v>
      </c>
      <c r="H312" s="452"/>
      <c r="I312" s="453" t="s">
        <v>3187</v>
      </c>
      <c r="J312" s="454">
        <v>16</v>
      </c>
      <c r="K312" s="454">
        <v>192</v>
      </c>
      <c r="L312" s="455">
        <v>353</v>
      </c>
      <c r="M312" s="454"/>
      <c r="N312" s="255" t="s">
        <v>2544</v>
      </c>
      <c r="O312" s="454" t="s">
        <v>3873</v>
      </c>
      <c r="P312" s="255" t="s">
        <v>3872</v>
      </c>
      <c r="Q312" s="255"/>
      <c r="R312" s="255" t="s">
        <v>3871</v>
      </c>
      <c r="S312" s="255" t="s">
        <v>3868</v>
      </c>
      <c r="V312" s="1672">
        <v>3</v>
      </c>
    </row>
    <row r="313" spans="1:22">
      <c r="B313" s="474"/>
    </row>
    <row r="314" spans="1:22">
      <c r="B314" s="474"/>
    </row>
    <row r="315" spans="1:22">
      <c r="B315" s="474"/>
    </row>
    <row r="316" spans="1:22">
      <c r="B316" s="474"/>
    </row>
    <row r="317" spans="1:22">
      <c r="B317" s="474"/>
    </row>
    <row r="318" spans="1:22">
      <c r="B318" s="474"/>
    </row>
    <row r="319" spans="1:22">
      <c r="B319" s="474"/>
    </row>
    <row r="320" spans="1:22">
      <c r="B320" s="474"/>
    </row>
    <row r="321" spans="2:2">
      <c r="B321" s="474"/>
    </row>
  </sheetData>
  <autoFilter ref="B9:S299"/>
  <mergeCells count="66">
    <mergeCell ref="A8:A9"/>
    <mergeCell ref="O298:O299"/>
    <mergeCell ref="C291:C293"/>
    <mergeCell ref="J291:J293"/>
    <mergeCell ref="K291:K293"/>
    <mergeCell ref="L291:L293"/>
    <mergeCell ref="O296:O297"/>
    <mergeCell ref="O284:O285"/>
    <mergeCell ref="C269:C273"/>
    <mergeCell ref="L269:L273"/>
    <mergeCell ref="O274:O275"/>
    <mergeCell ref="O276:O278"/>
    <mergeCell ref="L202:L203"/>
    <mergeCell ref="C135:C136"/>
    <mergeCell ref="K135:K136"/>
    <mergeCell ref="L135:L136"/>
    <mergeCell ref="O303:O304"/>
    <mergeCell ref="C204:C205"/>
    <mergeCell ref="J204:J205"/>
    <mergeCell ref="K204:K205"/>
    <mergeCell ref="L204:L205"/>
    <mergeCell ref="C245:C246"/>
    <mergeCell ref="L245:L246"/>
    <mergeCell ref="O245:O247"/>
    <mergeCell ref="C248:C254"/>
    <mergeCell ref="L248:L254"/>
    <mergeCell ref="O265:O266"/>
    <mergeCell ref="C267:C268"/>
    <mergeCell ref="J267:J268"/>
    <mergeCell ref="K267:K268"/>
    <mergeCell ref="L267:L268"/>
    <mergeCell ref="O267:O268"/>
    <mergeCell ref="C303:C304"/>
    <mergeCell ref="L303:L304"/>
    <mergeCell ref="C122:C123"/>
    <mergeCell ref="J122:J123"/>
    <mergeCell ref="K122:K123"/>
    <mergeCell ref="C202:C203"/>
    <mergeCell ref="K202:K203"/>
    <mergeCell ref="P8:P9"/>
    <mergeCell ref="Q8:Q9"/>
    <mergeCell ref="R8:R9"/>
    <mergeCell ref="S8:S9"/>
    <mergeCell ref="C82:C83"/>
    <mergeCell ref="L82:L83"/>
    <mergeCell ref="I8:I9"/>
    <mergeCell ref="J8:K8"/>
    <mergeCell ref="L8:L9"/>
    <mergeCell ref="M8:M9"/>
    <mergeCell ref="O8:O9"/>
    <mergeCell ref="P303:P304"/>
    <mergeCell ref="D303:D304"/>
    <mergeCell ref="B6:P6"/>
    <mergeCell ref="C1:L1"/>
    <mergeCell ref="M1:O1"/>
    <mergeCell ref="C2:L2"/>
    <mergeCell ref="B4:P4"/>
    <mergeCell ref="I5:P5"/>
    <mergeCell ref="N8:N9"/>
    <mergeCell ref="B8:B9"/>
    <mergeCell ref="C8:C9"/>
    <mergeCell ref="D8:D9"/>
    <mergeCell ref="E8:E9"/>
    <mergeCell ref="F8:F9"/>
    <mergeCell ref="G8:G9"/>
    <mergeCell ref="H8:H9"/>
  </mergeCells>
  <pageMargins left="0.36" right="0.03" top="0.25" bottom="0.15" header="0.3" footer="0.3"/>
  <pageSetup paperSize="9" scale="60"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opLeftCell="A21" zoomScale="85" zoomScaleNormal="85" workbookViewId="0">
      <selection activeCell="F22" sqref="F22"/>
    </sheetView>
  </sheetViews>
  <sheetFormatPr defaultColWidth="9.140625" defaultRowHeight="15"/>
  <cols>
    <col min="1" max="1" width="9.7109375" style="1129" customWidth="1"/>
    <col min="2" max="2" width="24.28515625" style="1129" customWidth="1"/>
    <col min="3" max="3" width="21" style="1129" customWidth="1"/>
    <col min="4" max="4" width="22.140625" style="1129" customWidth="1"/>
    <col min="5" max="16384" width="9.140625" style="1129"/>
  </cols>
  <sheetData>
    <row r="1" spans="1:5" s="1128" customFormat="1" ht="37.5">
      <c r="A1" s="1130" t="s">
        <v>6</v>
      </c>
      <c r="B1" s="1130" t="s">
        <v>4854</v>
      </c>
      <c r="C1" s="1130" t="s">
        <v>4855</v>
      </c>
      <c r="D1" s="1130" t="s">
        <v>4856</v>
      </c>
    </row>
    <row r="2" spans="1:5" ht="18.75">
      <c r="A2" s="1130"/>
      <c r="B2" s="1130" t="s">
        <v>4857</v>
      </c>
      <c r="C2" s="1131">
        <f>C3+C8+C12+C17+C22+C26+C31+C35</f>
        <v>6869.1399999999994</v>
      </c>
      <c r="D2" s="1131">
        <f>D3+D8+D12+D17+D22+D26+D31+D35</f>
        <v>258.11815999999999</v>
      </c>
      <c r="E2" s="1848" t="e">
        <f>C2-#REF!</f>
        <v>#REF!</v>
      </c>
    </row>
    <row r="3" spans="1:5" s="1133" customFormat="1" ht="18.75">
      <c r="A3" s="1130">
        <v>1</v>
      </c>
      <c r="B3" s="1135" t="s">
        <v>4859</v>
      </c>
      <c r="C3" s="1130">
        <f>SUM(C4:C7)</f>
        <v>2057.31</v>
      </c>
      <c r="D3" s="1130">
        <f>SUM(D4:D7)</f>
        <v>6.61</v>
      </c>
    </row>
    <row r="4" spans="1:5" ht="18.75">
      <c r="A4" s="1132" t="s">
        <v>4868</v>
      </c>
      <c r="B4" s="1136" t="s">
        <v>4858</v>
      </c>
      <c r="C4" s="1132">
        <v>116.71</v>
      </c>
      <c r="D4" s="1132">
        <v>6.61</v>
      </c>
    </row>
    <row r="5" spans="1:5" ht="37.5">
      <c r="A5" s="1132" t="s">
        <v>4868</v>
      </c>
      <c r="B5" s="1136" t="s">
        <v>4869</v>
      </c>
      <c r="C5" s="1132">
        <f>839.29+355.3</f>
        <v>1194.5899999999999</v>
      </c>
      <c r="D5" s="1132" t="s">
        <v>4867</v>
      </c>
      <c r="E5" s="1848" t="e">
        <f>C5-#REF!-#REF!-#REF!-#REF!</f>
        <v>#REF!</v>
      </c>
    </row>
    <row r="6" spans="1:5" ht="18.75">
      <c r="A6" s="1132" t="s">
        <v>4868</v>
      </c>
      <c r="B6" s="1136" t="s">
        <v>4871</v>
      </c>
      <c r="C6" s="1132">
        <v>473.3</v>
      </c>
      <c r="D6" s="1132"/>
    </row>
    <row r="7" spans="1:5" ht="18.75">
      <c r="A7" s="1132" t="s">
        <v>4868</v>
      </c>
      <c r="B7" s="1136" t="s">
        <v>4870</v>
      </c>
      <c r="C7" s="1132">
        <v>272.70999999999998</v>
      </c>
      <c r="D7" s="1132"/>
    </row>
    <row r="8" spans="1:5" s="1133" customFormat="1" ht="18.75">
      <c r="A8" s="1130">
        <v>2</v>
      </c>
      <c r="B8" s="1135" t="s">
        <v>4860</v>
      </c>
      <c r="C8" s="1130">
        <f>SUM(C9:C11)</f>
        <v>599.81000000000006</v>
      </c>
      <c r="D8" s="1130">
        <f>SUM(D9:D11)</f>
        <v>4.4800000000000004</v>
      </c>
    </row>
    <row r="9" spans="1:5" ht="18.75">
      <c r="A9" s="1132" t="s">
        <v>4868</v>
      </c>
      <c r="B9" s="1136" t="s">
        <v>4858</v>
      </c>
      <c r="C9" s="1132">
        <v>37.090000000000003</v>
      </c>
      <c r="D9" s="1132"/>
    </row>
    <row r="10" spans="1:5" ht="36.75" customHeight="1">
      <c r="A10" s="1132" t="s">
        <v>4868</v>
      </c>
      <c r="B10" s="1136" t="s">
        <v>4869</v>
      </c>
      <c r="C10" s="1132">
        <v>559.64</v>
      </c>
      <c r="D10" s="1132">
        <v>4.4800000000000004</v>
      </c>
      <c r="E10" s="1848" t="e">
        <f>C10-#REF!-#REF!-#REF!</f>
        <v>#REF!</v>
      </c>
    </row>
    <row r="11" spans="1:5" ht="18.75">
      <c r="A11" s="1132" t="s">
        <v>4868</v>
      </c>
      <c r="B11" s="1136" t="s">
        <v>4870</v>
      </c>
      <c r="C11" s="1132">
        <v>3.08</v>
      </c>
      <c r="D11" s="1132"/>
    </row>
    <row r="12" spans="1:5" s="1133" customFormat="1" ht="18.75">
      <c r="A12" s="1130">
        <v>3</v>
      </c>
      <c r="B12" s="1135" t="s">
        <v>4861</v>
      </c>
      <c r="C12" s="1130">
        <f>SUM(C13:C16)</f>
        <v>679.94</v>
      </c>
      <c r="D12" s="1130">
        <f>SUM(D13:D16)</f>
        <v>2.5300000000000002</v>
      </c>
    </row>
    <row r="13" spans="1:5" ht="18.75">
      <c r="A13" s="1132" t="s">
        <v>4868</v>
      </c>
      <c r="B13" s="1136" t="s">
        <v>4858</v>
      </c>
      <c r="C13" s="1132">
        <v>41.69</v>
      </c>
      <c r="D13" s="1132">
        <v>2</v>
      </c>
    </row>
    <row r="14" spans="1:5" ht="18.75">
      <c r="A14" s="1132" t="s">
        <v>4868</v>
      </c>
      <c r="B14" s="1136" t="s">
        <v>4869</v>
      </c>
      <c r="C14" s="1132">
        <v>569.47</v>
      </c>
      <c r="D14" s="1132">
        <v>0.53</v>
      </c>
      <c r="E14" s="1848" t="e">
        <f>C14-#REF!-#REF!-#REF!</f>
        <v>#REF!</v>
      </c>
    </row>
    <row r="15" spans="1:5" ht="18.75">
      <c r="A15" s="1132" t="s">
        <v>4868</v>
      </c>
      <c r="B15" s="1136" t="s">
        <v>4871</v>
      </c>
      <c r="C15" s="1132">
        <v>15.26</v>
      </c>
      <c r="D15" s="1132"/>
    </row>
    <row r="16" spans="1:5" ht="18.75">
      <c r="A16" s="1132" t="s">
        <v>4868</v>
      </c>
      <c r="B16" s="1136" t="s">
        <v>4870</v>
      </c>
      <c r="C16" s="1132">
        <v>53.52</v>
      </c>
      <c r="D16" s="1132"/>
    </row>
    <row r="17" spans="1:5" s="1133" customFormat="1" ht="18.75">
      <c r="A17" s="1130">
        <v>4</v>
      </c>
      <c r="B17" s="1135" t="s">
        <v>4862</v>
      </c>
      <c r="C17" s="1130">
        <f>SUM(C18:C21)</f>
        <v>611.44000000000005</v>
      </c>
      <c r="D17" s="1130">
        <f>SUM(D18:D21)</f>
        <v>39.130000000000003</v>
      </c>
    </row>
    <row r="18" spans="1:5" ht="18.75">
      <c r="A18" s="1132" t="s">
        <v>4868</v>
      </c>
      <c r="B18" s="1136" t="s">
        <v>4858</v>
      </c>
      <c r="C18" s="1132">
        <v>4.0999999999999996</v>
      </c>
      <c r="D18" s="1132">
        <v>2.2400000000000002</v>
      </c>
    </row>
    <row r="19" spans="1:5" ht="18.75">
      <c r="A19" s="1132" t="s">
        <v>4868</v>
      </c>
      <c r="B19" s="1136" t="s">
        <v>4869</v>
      </c>
      <c r="C19" s="1132">
        <v>580.14</v>
      </c>
      <c r="D19" s="1132">
        <v>36.89</v>
      </c>
      <c r="E19" s="1848" t="e">
        <f>C19-#REF!-#REF!-#REF!</f>
        <v>#REF!</v>
      </c>
    </row>
    <row r="20" spans="1:5" ht="18.75">
      <c r="A20" s="1132" t="s">
        <v>4868</v>
      </c>
      <c r="B20" s="1136" t="s">
        <v>4871</v>
      </c>
      <c r="C20" s="1132">
        <v>25</v>
      </c>
      <c r="D20" s="1132"/>
    </row>
    <row r="21" spans="1:5" ht="18.75">
      <c r="A21" s="1132" t="s">
        <v>4868</v>
      </c>
      <c r="B21" s="1136" t="s">
        <v>4870</v>
      </c>
      <c r="C21" s="1132">
        <v>2.2000000000000002</v>
      </c>
      <c r="D21" s="1132"/>
    </row>
    <row r="22" spans="1:5" s="1133" customFormat="1" ht="18.75">
      <c r="A22" s="1130">
        <v>5</v>
      </c>
      <c r="B22" s="1135" t="s">
        <v>4863</v>
      </c>
      <c r="C22" s="1130">
        <f>SUM(C23:C25)</f>
        <v>216.07</v>
      </c>
      <c r="D22" s="1130">
        <f>SUM(D23:D25)</f>
        <v>2.19</v>
      </c>
    </row>
    <row r="23" spans="1:5" ht="18.75">
      <c r="A23" s="1132" t="s">
        <v>4868</v>
      </c>
      <c r="B23" s="1136" t="s">
        <v>4858</v>
      </c>
      <c r="C23" s="1132">
        <v>0.52</v>
      </c>
      <c r="D23" s="1132">
        <v>0.52</v>
      </c>
    </row>
    <row r="24" spans="1:5" ht="18.75">
      <c r="A24" s="1132" t="s">
        <v>4868</v>
      </c>
      <c r="B24" s="1136" t="s">
        <v>4869</v>
      </c>
      <c r="C24" s="1132">
        <v>213.35</v>
      </c>
      <c r="D24" s="1132">
        <v>1.67</v>
      </c>
      <c r="E24" s="1848" t="e">
        <f>C24-#REF!-#REF!-#REF!</f>
        <v>#REF!</v>
      </c>
    </row>
    <row r="25" spans="1:5" ht="18.75">
      <c r="A25" s="1132" t="s">
        <v>4868</v>
      </c>
      <c r="B25" s="1136" t="s">
        <v>4870</v>
      </c>
      <c r="C25" s="1132">
        <v>2.2000000000000002</v>
      </c>
      <c r="D25" s="1132"/>
    </row>
    <row r="26" spans="1:5" s="1133" customFormat="1" ht="18.75">
      <c r="A26" s="1130">
        <v>6</v>
      </c>
      <c r="B26" s="1135" t="s">
        <v>4864</v>
      </c>
      <c r="C26" s="1130">
        <f>SUM(C27:C30)</f>
        <v>1353.4699999999998</v>
      </c>
      <c r="D26" s="1137">
        <f>SUM(D27:D30)</f>
        <v>161.07816</v>
      </c>
    </row>
    <row r="27" spans="1:5" ht="18.75">
      <c r="A27" s="1132" t="s">
        <v>4868</v>
      </c>
      <c r="B27" s="1136" t="s">
        <v>4858</v>
      </c>
      <c r="C27" s="1132">
        <v>19.23</v>
      </c>
      <c r="D27" s="1134">
        <f>'TTPTQDD tinh Quan ly'!R54/10000</f>
        <v>18.958159999999999</v>
      </c>
    </row>
    <row r="28" spans="1:5" ht="18.75">
      <c r="A28" s="1132" t="s">
        <v>4868</v>
      </c>
      <c r="B28" s="1136" t="s">
        <v>4869</v>
      </c>
      <c r="C28" s="1132">
        <v>724.88</v>
      </c>
      <c r="D28" s="1132">
        <v>142.12</v>
      </c>
      <c r="E28" s="1848" t="e">
        <f>C28-#REF!-#REF!-#REF!</f>
        <v>#REF!</v>
      </c>
    </row>
    <row r="29" spans="1:5" ht="18.75">
      <c r="A29" s="1132" t="s">
        <v>4868</v>
      </c>
      <c r="B29" s="1136" t="s">
        <v>4871</v>
      </c>
      <c r="C29" s="1132">
        <v>592.76</v>
      </c>
      <c r="D29" s="1132"/>
    </row>
    <row r="30" spans="1:5" ht="18.75">
      <c r="A30" s="1132" t="s">
        <v>4868</v>
      </c>
      <c r="B30" s="1136" t="s">
        <v>4870</v>
      </c>
      <c r="C30" s="1132">
        <v>16.600000000000001</v>
      </c>
      <c r="D30" s="1132"/>
    </row>
    <row r="31" spans="1:5" ht="18.75">
      <c r="A31" s="1130">
        <v>7</v>
      </c>
      <c r="B31" s="1135" t="s">
        <v>4865</v>
      </c>
      <c r="C31" s="1130">
        <f>SUM(C32:C34)</f>
        <v>570.97</v>
      </c>
      <c r="D31" s="1130">
        <f>SUM(D32:D34)</f>
        <v>26.81</v>
      </c>
    </row>
    <row r="32" spans="1:5" ht="18.75">
      <c r="A32" s="1132" t="s">
        <v>4868</v>
      </c>
      <c r="B32" s="1136" t="s">
        <v>4858</v>
      </c>
      <c r="C32" s="1132">
        <v>83.28</v>
      </c>
      <c r="D32" s="1132"/>
    </row>
    <row r="33" spans="1:5" ht="18.75">
      <c r="A33" s="1132" t="s">
        <v>4868</v>
      </c>
      <c r="B33" s="1136" t="s">
        <v>4869</v>
      </c>
      <c r="C33" s="1132">
        <v>403.69</v>
      </c>
      <c r="D33" s="1132">
        <v>26.81</v>
      </c>
      <c r="E33" s="1848" t="e">
        <f>C33-#REF!-#REF!-#REF!</f>
        <v>#REF!</v>
      </c>
    </row>
    <row r="34" spans="1:5" ht="18.75">
      <c r="A34" s="1132" t="s">
        <v>4868</v>
      </c>
      <c r="B34" s="1136" t="s">
        <v>4870</v>
      </c>
      <c r="C34" s="1132">
        <v>84</v>
      </c>
      <c r="D34" s="1132"/>
    </row>
    <row r="35" spans="1:5" s="1133" customFormat="1" ht="18.75">
      <c r="A35" s="1130">
        <v>8</v>
      </c>
      <c r="B35" s="1135" t="s">
        <v>4866</v>
      </c>
      <c r="C35" s="1130">
        <f>SUM(C36:C39)</f>
        <v>780.13000000000011</v>
      </c>
      <c r="D35" s="1130">
        <f>SUM(D36:D39)</f>
        <v>15.29</v>
      </c>
    </row>
    <row r="36" spans="1:5" ht="18.75">
      <c r="A36" s="1132" t="s">
        <v>4868</v>
      </c>
      <c r="B36" s="1136" t="s">
        <v>4858</v>
      </c>
      <c r="C36" s="1132">
        <v>1.97</v>
      </c>
      <c r="D36" s="1132"/>
    </row>
    <row r="37" spans="1:5" ht="18.75">
      <c r="A37" s="1132" t="s">
        <v>4868</v>
      </c>
      <c r="B37" s="1136" t="s">
        <v>4869</v>
      </c>
      <c r="C37" s="1132">
        <v>355.97</v>
      </c>
      <c r="D37" s="1132">
        <v>15.29</v>
      </c>
      <c r="E37" s="1848" t="e">
        <f>C37-#REF!-#REF!</f>
        <v>#REF!</v>
      </c>
    </row>
    <row r="38" spans="1:5" ht="18.75">
      <c r="A38" s="1132" t="s">
        <v>4868</v>
      </c>
      <c r="B38" s="1136" t="s">
        <v>4871</v>
      </c>
      <c r="C38" s="1132">
        <v>255.09</v>
      </c>
      <c r="D38" s="1132"/>
    </row>
    <row r="39" spans="1:5" ht="18.75">
      <c r="A39" s="1132" t="s">
        <v>4868</v>
      </c>
      <c r="B39" s="1136" t="s">
        <v>4870</v>
      </c>
      <c r="C39" s="1132">
        <v>167.1</v>
      </c>
      <c r="D39" s="1132"/>
    </row>
  </sheetData>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4"/>
  <sheetViews>
    <sheetView zoomScale="70" zoomScaleNormal="70" workbookViewId="0">
      <pane xSplit="2" ySplit="3" topLeftCell="C4" activePane="bottomRight" state="frozen"/>
      <selection activeCell="B12" sqref="B12"/>
      <selection pane="topRight" activeCell="B12" sqref="B12"/>
      <selection pane="bottomLeft" activeCell="B12" sqref="B12"/>
      <selection pane="bottomRight" activeCell="B12" sqref="B12"/>
    </sheetView>
  </sheetViews>
  <sheetFormatPr defaultColWidth="9.140625" defaultRowHeight="15.75"/>
  <cols>
    <col min="1" max="1" width="4" style="1963" bestFit="1" customWidth="1"/>
    <col min="2" max="2" width="33.140625" style="1963" customWidth="1"/>
    <col min="3" max="3" width="18" style="1992" customWidth="1"/>
    <col min="4" max="4" width="13.85546875" style="1963" customWidth="1"/>
    <col min="5" max="5" width="11.28515625" style="1963" bestFit="1" customWidth="1"/>
    <col min="6" max="6" width="9.140625" style="1963"/>
    <col min="7" max="7" width="23.5703125" style="1992" customWidth="1"/>
    <col min="8" max="8" width="9.140625" style="1963"/>
    <col min="9" max="16384" width="9.140625" style="1360"/>
  </cols>
  <sheetData>
    <row r="1" spans="1:8" ht="33" customHeight="1">
      <c r="A1" s="3993" t="s">
        <v>9119</v>
      </c>
      <c r="B1" s="3993"/>
      <c r="C1" s="3993"/>
      <c r="D1" s="3993"/>
      <c r="E1" s="3993"/>
      <c r="F1" s="3993"/>
      <c r="G1" s="3993"/>
    </row>
    <row r="3" spans="1:8" s="1988" customFormat="1" ht="31.5">
      <c r="A3" s="2009" t="s">
        <v>6</v>
      </c>
      <c r="B3" s="2009" t="s">
        <v>8079</v>
      </c>
      <c r="C3" s="2009" t="s">
        <v>8080</v>
      </c>
      <c r="D3" s="2009" t="s">
        <v>8081</v>
      </c>
      <c r="E3" s="2009" t="s">
        <v>8483</v>
      </c>
      <c r="F3" s="2009" t="s">
        <v>8082</v>
      </c>
      <c r="G3" s="2009" t="s">
        <v>3921</v>
      </c>
      <c r="H3" s="2008"/>
    </row>
    <row r="4" spans="1:8" s="2030" customFormat="1" ht="31.5">
      <c r="A4" s="2029" t="s">
        <v>3224</v>
      </c>
      <c r="B4" s="2029" t="s">
        <v>8496</v>
      </c>
      <c r="C4" s="2009"/>
      <c r="D4" s="2029"/>
      <c r="E4" s="1850">
        <f>SUM(E5:E22)</f>
        <v>8519</v>
      </c>
      <c r="F4" s="2029"/>
      <c r="G4" s="2009"/>
    </row>
    <row r="5" spans="1:8" s="2007" customFormat="1" ht="31.5">
      <c r="A5" s="1990" t="s">
        <v>8481</v>
      </c>
      <c r="B5" s="1990" t="s">
        <v>8479</v>
      </c>
      <c r="C5" s="2006"/>
      <c r="D5" s="1990"/>
      <c r="E5" s="1898"/>
      <c r="F5" s="1990"/>
      <c r="G5" s="2006"/>
    </row>
    <row r="6" spans="1:8" s="2007" customFormat="1" ht="31.5">
      <c r="A6" s="1990" t="s">
        <v>4868</v>
      </c>
      <c r="B6" s="1990" t="s">
        <v>8089</v>
      </c>
      <c r="C6" s="2035" t="s">
        <v>8525</v>
      </c>
      <c r="D6" s="1990"/>
      <c r="E6" s="2036">
        <v>650</v>
      </c>
      <c r="F6" s="1990"/>
      <c r="G6" s="2006"/>
    </row>
    <row r="7" spans="1:8" s="2007" customFormat="1">
      <c r="A7" s="1990" t="s">
        <v>4868</v>
      </c>
      <c r="B7" s="1990" t="s">
        <v>8480</v>
      </c>
      <c r="C7" s="2006" t="s">
        <v>8089</v>
      </c>
      <c r="D7" s="1990"/>
      <c r="E7" s="1898">
        <v>100</v>
      </c>
      <c r="F7" s="1990"/>
      <c r="G7" s="2006"/>
    </row>
    <row r="8" spans="1:8" s="2007" customFormat="1" ht="63">
      <c r="A8" s="1990" t="s">
        <v>4868</v>
      </c>
      <c r="B8" s="1990" t="s">
        <v>8095</v>
      </c>
      <c r="C8" s="2006" t="s">
        <v>8526</v>
      </c>
      <c r="D8" s="1990"/>
      <c r="E8" s="2036">
        <v>150</v>
      </c>
      <c r="F8" s="1990"/>
      <c r="G8" s="2006"/>
    </row>
    <row r="9" spans="1:8" s="2007" customFormat="1" ht="47.25">
      <c r="A9" s="1990" t="s">
        <v>8482</v>
      </c>
      <c r="B9" s="1990" t="s">
        <v>8484</v>
      </c>
      <c r="C9" s="2006"/>
      <c r="D9" s="1990"/>
      <c r="E9" s="1898"/>
      <c r="F9" s="1990"/>
      <c r="G9" s="2006"/>
    </row>
    <row r="10" spans="1:8" s="2007" customFormat="1">
      <c r="A10" s="1990" t="s">
        <v>4868</v>
      </c>
      <c r="B10" s="1990" t="s">
        <v>8105</v>
      </c>
      <c r="C10" s="2006"/>
      <c r="D10" s="1990"/>
      <c r="E10" s="1898">
        <v>1000</v>
      </c>
      <c r="F10" s="1990"/>
      <c r="G10" s="2006"/>
    </row>
    <row r="11" spans="1:8" s="2007" customFormat="1">
      <c r="A11" s="1990" t="s">
        <v>4868</v>
      </c>
      <c r="B11" s="1990" t="s">
        <v>8095</v>
      </c>
      <c r="C11" s="2006"/>
      <c r="D11" s="1990"/>
      <c r="E11" s="1898">
        <v>800</v>
      </c>
      <c r="F11" s="1990"/>
      <c r="G11" s="2006"/>
    </row>
    <row r="12" spans="1:8" s="2007" customFormat="1">
      <c r="A12" s="1990" t="s">
        <v>4868</v>
      </c>
      <c r="B12" s="1990" t="s">
        <v>8089</v>
      </c>
      <c r="C12" s="2006"/>
      <c r="D12" s="1990"/>
      <c r="E12" s="1898">
        <v>500</v>
      </c>
      <c r="F12" s="1990"/>
      <c r="G12" s="2006"/>
    </row>
    <row r="13" spans="1:8" s="2007" customFormat="1" ht="31.5">
      <c r="A13" s="1990" t="s">
        <v>8485</v>
      </c>
      <c r="B13" s="1990" t="s">
        <v>8486</v>
      </c>
      <c r="C13" s="2006"/>
      <c r="D13" s="1990"/>
      <c r="E13" s="1898"/>
      <c r="F13" s="1990"/>
      <c r="G13" s="2006"/>
    </row>
    <row r="14" spans="1:8" s="2007" customFormat="1">
      <c r="A14" s="1990" t="s">
        <v>4868</v>
      </c>
      <c r="B14" s="1990" t="s">
        <v>8103</v>
      </c>
      <c r="C14" s="2006"/>
      <c r="D14" s="1990"/>
      <c r="E14" s="1898">
        <v>3000</v>
      </c>
      <c r="F14" s="1990"/>
      <c r="G14" s="2006"/>
    </row>
    <row r="15" spans="1:8" s="2007" customFormat="1">
      <c r="A15" s="1990" t="s">
        <v>4868</v>
      </c>
      <c r="B15" s="1990" t="s">
        <v>8105</v>
      </c>
      <c r="C15" s="2006"/>
      <c r="D15" s="1990"/>
      <c r="E15" s="1898">
        <v>1900</v>
      </c>
      <c r="F15" s="1990"/>
      <c r="G15" s="2006"/>
    </row>
    <row r="16" spans="1:8" s="2007" customFormat="1" ht="31.5">
      <c r="A16" s="1990" t="s">
        <v>8488</v>
      </c>
      <c r="B16" s="1990" t="s">
        <v>8487</v>
      </c>
      <c r="C16" s="2006"/>
      <c r="D16" s="1990"/>
      <c r="E16" s="1898"/>
      <c r="F16" s="1990"/>
      <c r="G16" s="2006"/>
    </row>
    <row r="17" spans="1:9" s="2007" customFormat="1">
      <c r="A17" s="1990" t="s">
        <v>4868</v>
      </c>
      <c r="B17" s="1990" t="s">
        <v>8489</v>
      </c>
      <c r="C17" s="2006"/>
      <c r="D17" s="1990"/>
      <c r="E17" s="1898">
        <v>80</v>
      </c>
      <c r="F17" s="1990"/>
      <c r="G17" s="2006"/>
    </row>
    <row r="18" spans="1:9" s="2007" customFormat="1">
      <c r="A18" s="1990" t="s">
        <v>4868</v>
      </c>
      <c r="B18" s="1990" t="s">
        <v>8095</v>
      </c>
      <c r="C18" s="2006"/>
      <c r="D18" s="1990"/>
      <c r="E18" s="1898">
        <v>50</v>
      </c>
      <c r="F18" s="1990"/>
      <c r="G18" s="2006"/>
    </row>
    <row r="19" spans="1:9" s="2007" customFormat="1" ht="31.5">
      <c r="A19" s="1990" t="s">
        <v>8490</v>
      </c>
      <c r="B19" s="1990" t="s">
        <v>8491</v>
      </c>
      <c r="C19" s="2006"/>
      <c r="D19" s="1990"/>
      <c r="E19" s="1898"/>
      <c r="F19" s="1990"/>
      <c r="G19" s="2006"/>
    </row>
    <row r="20" spans="1:9" s="2007" customFormat="1">
      <c r="A20" s="1990" t="s">
        <v>4868</v>
      </c>
      <c r="B20" s="1990" t="s">
        <v>732</v>
      </c>
      <c r="C20" s="2006" t="s">
        <v>8492</v>
      </c>
      <c r="D20" s="1990"/>
      <c r="E20" s="1898">
        <v>239</v>
      </c>
      <c r="F20" s="1990"/>
      <c r="G20" s="2006"/>
    </row>
    <row r="21" spans="1:9" s="2007" customFormat="1">
      <c r="A21" s="1990" t="s">
        <v>8493</v>
      </c>
      <c r="B21" s="1990" t="s">
        <v>8494</v>
      </c>
      <c r="C21" s="2006"/>
      <c r="D21" s="1990"/>
      <c r="E21" s="1898"/>
      <c r="F21" s="1990"/>
      <c r="G21" s="2006"/>
    </row>
    <row r="22" spans="1:9" s="2007" customFormat="1">
      <c r="A22" s="1990" t="s">
        <v>4868</v>
      </c>
      <c r="B22" s="1990" t="s">
        <v>8105</v>
      </c>
      <c r="C22" s="2006" t="s">
        <v>8495</v>
      </c>
      <c r="D22" s="1990"/>
      <c r="E22" s="1898">
        <v>50</v>
      </c>
      <c r="F22" s="1990"/>
      <c r="G22" s="2006" t="s">
        <v>8524</v>
      </c>
    </row>
    <row r="23" spans="1:9" s="2030" customFormat="1" ht="31.5">
      <c r="A23" s="2029" t="s">
        <v>3575</v>
      </c>
      <c r="B23" s="2029" t="s">
        <v>8497</v>
      </c>
      <c r="C23" s="2009"/>
      <c r="D23" s="2029"/>
      <c r="E23" s="1850">
        <f>E24+E29+E40+E43</f>
        <v>4821.5</v>
      </c>
      <c r="F23" s="2029"/>
      <c r="G23" s="2009"/>
      <c r="H23" s="2038">
        <v>5095.1499999999996</v>
      </c>
      <c r="I23" s="2038">
        <f>H23-E23</f>
        <v>273.64999999999964</v>
      </c>
    </row>
    <row r="24" spans="1:9" s="2034" customFormat="1">
      <c r="A24" s="2031">
        <v>1</v>
      </c>
      <c r="B24" s="2031" t="s">
        <v>736</v>
      </c>
      <c r="C24" s="2032"/>
      <c r="D24" s="2031"/>
      <c r="E24" s="2033">
        <f>SUM(E25:E28)</f>
        <v>1020.4</v>
      </c>
      <c r="F24" s="2031"/>
      <c r="G24" s="2032"/>
    </row>
    <row r="25" spans="1:9" s="2007" customFormat="1" ht="31.5">
      <c r="A25" s="1990" t="s">
        <v>4868</v>
      </c>
      <c r="B25" s="1990" t="s">
        <v>8501</v>
      </c>
      <c r="C25" s="2006" t="s">
        <v>4459</v>
      </c>
      <c r="D25" s="1990"/>
      <c r="E25" s="1898">
        <v>314.75</v>
      </c>
      <c r="F25" s="1990"/>
      <c r="G25" s="2006"/>
    </row>
    <row r="26" spans="1:9" s="2007" customFormat="1" ht="31.5">
      <c r="A26" s="1990" t="s">
        <v>4868</v>
      </c>
      <c r="B26" s="1990" t="s">
        <v>8502</v>
      </c>
      <c r="C26" s="2006" t="s">
        <v>4400</v>
      </c>
      <c r="D26" s="1990"/>
      <c r="E26" s="1898">
        <v>5.65</v>
      </c>
      <c r="F26" s="1990"/>
      <c r="G26" s="2006" t="s">
        <v>8498</v>
      </c>
    </row>
    <row r="27" spans="1:9" s="2007" customFormat="1" ht="31.5">
      <c r="A27" s="1990" t="s">
        <v>4868</v>
      </c>
      <c r="B27" s="1990" t="s">
        <v>8503</v>
      </c>
      <c r="C27" s="2006" t="s">
        <v>8499</v>
      </c>
      <c r="D27" s="1990"/>
      <c r="E27" s="1898">
        <v>400</v>
      </c>
      <c r="F27" s="1990"/>
      <c r="G27" s="2006"/>
    </row>
    <row r="28" spans="1:9" s="2007" customFormat="1" ht="31.5">
      <c r="A28" s="1990" t="s">
        <v>4868</v>
      </c>
      <c r="B28" s="1990" t="s">
        <v>8504</v>
      </c>
      <c r="C28" s="2006" t="s">
        <v>8500</v>
      </c>
      <c r="D28" s="1990"/>
      <c r="E28" s="1898">
        <v>300</v>
      </c>
      <c r="F28" s="1990"/>
      <c r="G28" s="2006"/>
    </row>
    <row r="29" spans="1:9" s="2034" customFormat="1">
      <c r="A29" s="2031">
        <v>2</v>
      </c>
      <c r="B29" s="2031" t="s">
        <v>735</v>
      </c>
      <c r="C29" s="2032"/>
      <c r="D29" s="2031"/>
      <c r="E29" s="2033">
        <f>SUM(E30:E39)</f>
        <v>3515.3</v>
      </c>
      <c r="F29" s="2031"/>
      <c r="G29" s="2032"/>
    </row>
    <row r="30" spans="1:9" s="2007" customFormat="1" ht="47.25">
      <c r="A30" s="1990" t="s">
        <v>4868</v>
      </c>
      <c r="B30" s="1990" t="s">
        <v>8505</v>
      </c>
      <c r="C30" s="2006"/>
      <c r="D30" s="1990"/>
      <c r="E30" s="1898"/>
      <c r="F30" s="1990"/>
      <c r="G30" s="2006"/>
    </row>
    <row r="31" spans="1:9" s="2007" customFormat="1" ht="63">
      <c r="A31" s="1990"/>
      <c r="B31" s="1990" t="s">
        <v>8506</v>
      </c>
      <c r="C31" s="2006"/>
      <c r="D31" s="1990"/>
      <c r="E31" s="1898">
        <v>234.86</v>
      </c>
      <c r="F31" s="1990"/>
      <c r="G31" s="2006" t="s">
        <v>8507</v>
      </c>
      <c r="H31" s="2037">
        <f>SUM(E31:E37)</f>
        <v>1598.3</v>
      </c>
    </row>
    <row r="32" spans="1:9" s="2007" customFormat="1">
      <c r="A32" s="1990"/>
      <c r="B32" s="1990" t="s">
        <v>8508</v>
      </c>
      <c r="C32" s="2006"/>
      <c r="D32" s="1990"/>
      <c r="E32" s="1898">
        <v>367.17</v>
      </c>
      <c r="F32" s="1990"/>
      <c r="G32" s="2006" t="s">
        <v>8509</v>
      </c>
      <c r="H32" s="2007">
        <v>1952.95</v>
      </c>
    </row>
    <row r="33" spans="1:9" s="2007" customFormat="1" ht="31.5">
      <c r="A33" s="1990"/>
      <c r="B33" s="1990" t="s">
        <v>8528</v>
      </c>
      <c r="C33" s="2006"/>
      <c r="D33" s="1990"/>
      <c r="E33" s="1898">
        <v>205.55</v>
      </c>
      <c r="F33" s="1990"/>
      <c r="G33" s="2006"/>
      <c r="H33" s="2037">
        <f>H32-H31</f>
        <v>354.65000000000009</v>
      </c>
      <c r="I33" s="2037">
        <f>H33+E33</f>
        <v>560.20000000000005</v>
      </c>
    </row>
    <row r="34" spans="1:9" s="2007" customFormat="1">
      <c r="A34" s="1990"/>
      <c r="B34" s="1990" t="s">
        <v>8527</v>
      </c>
      <c r="C34" s="2006"/>
      <c r="D34" s="1990"/>
      <c r="E34" s="1898">
        <v>202</v>
      </c>
      <c r="F34" s="1990"/>
      <c r="G34" s="2006"/>
    </row>
    <row r="35" spans="1:9" s="2007" customFormat="1">
      <c r="A35" s="1990"/>
      <c r="B35" s="1990" t="s">
        <v>8510</v>
      </c>
      <c r="C35" s="2006"/>
      <c r="D35" s="1990"/>
      <c r="E35" s="1898">
        <v>521</v>
      </c>
      <c r="F35" s="1990"/>
      <c r="G35" s="2006" t="s">
        <v>8511</v>
      </c>
    </row>
    <row r="36" spans="1:9" s="2007" customFormat="1" ht="31.5">
      <c r="A36" s="1990"/>
      <c r="B36" s="1990" t="s">
        <v>8512</v>
      </c>
      <c r="C36" s="2006"/>
      <c r="D36" s="1990"/>
      <c r="E36" s="1898">
        <v>34</v>
      </c>
      <c r="F36" s="1990"/>
      <c r="G36" s="2006" t="s">
        <v>8513</v>
      </c>
    </row>
    <row r="37" spans="1:9" s="2007" customFormat="1">
      <c r="A37" s="1990"/>
      <c r="B37" s="1990" t="s">
        <v>8514</v>
      </c>
      <c r="C37" s="2006"/>
      <c r="D37" s="1990"/>
      <c r="E37" s="1898">
        <v>33.72</v>
      </c>
      <c r="F37" s="1990"/>
      <c r="G37" s="2006"/>
    </row>
    <row r="38" spans="1:9" s="2007" customFormat="1" ht="94.5">
      <c r="A38" s="1990" t="s">
        <v>4868</v>
      </c>
      <c r="B38" s="1990" t="s">
        <v>8515</v>
      </c>
      <c r="C38" s="2006" t="s">
        <v>8516</v>
      </c>
      <c r="D38" s="1990"/>
      <c r="E38" s="1898">
        <v>1870</v>
      </c>
      <c r="F38" s="1990"/>
      <c r="G38" s="2006" t="s">
        <v>8517</v>
      </c>
      <c r="H38" s="2054" t="s">
        <v>8562</v>
      </c>
    </row>
    <row r="39" spans="1:9" s="2007" customFormat="1" ht="31.5">
      <c r="A39" s="1990" t="s">
        <v>4868</v>
      </c>
      <c r="B39" s="1990" t="s">
        <v>8518</v>
      </c>
      <c r="C39" s="2006" t="s">
        <v>8495</v>
      </c>
      <c r="D39" s="1990"/>
      <c r="E39" s="1898">
        <v>47</v>
      </c>
      <c r="F39" s="1990"/>
      <c r="G39" s="2006"/>
    </row>
    <row r="40" spans="1:9" s="2034" customFormat="1">
      <c r="A40" s="2031">
        <v>3</v>
      </c>
      <c r="B40" s="2031" t="s">
        <v>732</v>
      </c>
      <c r="C40" s="2032"/>
      <c r="D40" s="2031"/>
      <c r="E40" s="2033">
        <f>E41+E42</f>
        <v>265.8</v>
      </c>
      <c r="F40" s="2031"/>
      <c r="G40" s="2032"/>
    </row>
    <row r="41" spans="1:9" s="2007" customFormat="1" ht="47.25">
      <c r="A41" s="1990" t="s">
        <v>4868</v>
      </c>
      <c r="B41" s="1990" t="s">
        <v>8521</v>
      </c>
      <c r="C41" s="2006" t="s">
        <v>8522</v>
      </c>
      <c r="D41" s="1990"/>
      <c r="E41" s="1898">
        <v>26.8</v>
      </c>
      <c r="F41" s="1990"/>
      <c r="G41" s="2006" t="s">
        <v>8520</v>
      </c>
    </row>
    <row r="42" spans="1:9" s="2007" customFormat="1" ht="31.5">
      <c r="A42" s="1990" t="s">
        <v>4868</v>
      </c>
      <c r="B42" s="1990" t="s">
        <v>8529</v>
      </c>
      <c r="C42" s="2006" t="s">
        <v>8519</v>
      </c>
      <c r="D42" s="1990"/>
      <c r="E42" s="1898">
        <v>239</v>
      </c>
      <c r="F42" s="1990"/>
      <c r="G42" s="2006"/>
    </row>
    <row r="43" spans="1:9" s="2034" customFormat="1">
      <c r="A43" s="2031">
        <v>4</v>
      </c>
      <c r="B43" s="2031" t="s">
        <v>738</v>
      </c>
      <c r="C43" s="2032"/>
      <c r="D43" s="2031"/>
      <c r="E43" s="2033">
        <f>E44</f>
        <v>20</v>
      </c>
      <c r="F43" s="2031"/>
      <c r="G43" s="2032"/>
    </row>
    <row r="44" spans="1:9" s="2007" customFormat="1" ht="31.5">
      <c r="A44" s="1990" t="s">
        <v>4868</v>
      </c>
      <c r="B44" s="1990" t="s">
        <v>8523</v>
      </c>
      <c r="C44" s="2006"/>
      <c r="D44" s="1990"/>
      <c r="E44" s="1898">
        <v>20</v>
      </c>
      <c r="F44" s="1990"/>
      <c r="G44" s="2006"/>
    </row>
  </sheetData>
  <mergeCells count="1">
    <mergeCell ref="A1:G1"/>
  </mergeCells>
  <pageMargins left="0.15" right="0.08" top="0.75" bottom="0.75" header="0.3" footer="0.3"/>
  <pageSetup paperSize="9" scale="9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9"/>
  <sheetViews>
    <sheetView topLeftCell="A21" zoomScale="70" zoomScaleNormal="70" workbookViewId="0">
      <selection activeCell="B12" sqref="B12"/>
    </sheetView>
  </sheetViews>
  <sheetFormatPr defaultColWidth="9.140625" defaultRowHeight="15.75"/>
  <cols>
    <col min="1" max="1" width="9.140625" style="1360"/>
    <col min="2" max="2" width="41.42578125" style="1360" bestFit="1" customWidth="1"/>
    <col min="3" max="3" width="19.140625" style="1360" customWidth="1"/>
    <col min="4" max="4" width="22.85546875" style="1987" customWidth="1"/>
    <col min="5" max="5" width="18.42578125" style="1360" customWidth="1"/>
    <col min="6" max="6" width="24" style="1360" customWidth="1"/>
    <col min="7" max="7" width="17.5703125" style="1360" customWidth="1"/>
    <col min="8" max="8" width="12.140625" style="1360" customWidth="1"/>
    <col min="9" max="16384" width="9.140625" style="1360"/>
  </cols>
  <sheetData>
    <row r="1" spans="1:8" ht="30" customHeight="1">
      <c r="A1" s="3994" t="s">
        <v>8347</v>
      </c>
      <c r="B1" s="3994"/>
      <c r="C1" s="3994"/>
      <c r="D1" s="3994"/>
      <c r="E1" s="3994"/>
      <c r="F1" s="3994"/>
      <c r="G1" s="3994"/>
      <c r="H1" s="3994"/>
    </row>
    <row r="3" spans="1:8">
      <c r="A3" s="3995" t="s">
        <v>6</v>
      </c>
      <c r="B3" s="3995" t="s">
        <v>8112</v>
      </c>
      <c r="C3" s="3995" t="s">
        <v>8080</v>
      </c>
      <c r="D3" s="3995" t="s">
        <v>8342</v>
      </c>
      <c r="E3" s="3996" t="s">
        <v>8343</v>
      </c>
      <c r="F3" s="3995" t="s">
        <v>8344</v>
      </c>
      <c r="G3" s="3995" t="s">
        <v>8345</v>
      </c>
      <c r="H3" s="3995" t="s">
        <v>8346</v>
      </c>
    </row>
    <row r="4" spans="1:8">
      <c r="A4" s="3995"/>
      <c r="B4" s="3995"/>
      <c r="C4" s="3995"/>
      <c r="D4" s="3995"/>
      <c r="E4" s="3996"/>
      <c r="F4" s="3995"/>
      <c r="G4" s="3995"/>
      <c r="H4" s="3995"/>
    </row>
    <row r="5" spans="1:8" s="2005" customFormat="1" ht="30.75" customHeight="1">
      <c r="A5" s="1986">
        <v>1</v>
      </c>
      <c r="B5" s="1897" t="s">
        <v>8348</v>
      </c>
      <c r="C5" s="1986" t="s">
        <v>8089</v>
      </c>
      <c r="D5" s="1986" t="s">
        <v>8349</v>
      </c>
      <c r="E5" s="1986">
        <v>5667</v>
      </c>
      <c r="F5" s="1986" t="s">
        <v>8353</v>
      </c>
      <c r="G5" s="1986" t="s">
        <v>8384</v>
      </c>
      <c r="H5" s="1986" t="s">
        <v>8350</v>
      </c>
    </row>
    <row r="6" spans="1:8" s="2005" customFormat="1" ht="30.75" customHeight="1">
      <c r="A6" s="1986">
        <v>2</v>
      </c>
      <c r="B6" s="1897" t="s">
        <v>8351</v>
      </c>
      <c r="C6" s="1986" t="s">
        <v>8352</v>
      </c>
      <c r="D6" s="1986" t="s">
        <v>8349</v>
      </c>
      <c r="E6" s="1986">
        <v>250</v>
      </c>
      <c r="F6" s="1986" t="s">
        <v>8354</v>
      </c>
      <c r="G6" s="1986" t="s">
        <v>8384</v>
      </c>
      <c r="H6" s="1986"/>
    </row>
    <row r="7" spans="1:8" s="2005" customFormat="1" ht="30.75" customHeight="1">
      <c r="A7" s="1986">
        <v>3</v>
      </c>
      <c r="B7" s="1897" t="s">
        <v>8355</v>
      </c>
      <c r="C7" s="1986" t="s">
        <v>8356</v>
      </c>
      <c r="D7" s="1986" t="s">
        <v>8349</v>
      </c>
      <c r="E7" s="1986">
        <v>300</v>
      </c>
      <c r="F7" s="1986" t="s">
        <v>8357</v>
      </c>
      <c r="G7" s="1986" t="s">
        <v>8384</v>
      </c>
      <c r="H7" s="1986"/>
    </row>
    <row r="8" spans="1:8" s="2005" customFormat="1" ht="30.75" customHeight="1">
      <c r="A8" s="1986">
        <v>4</v>
      </c>
      <c r="B8" s="1897" t="s">
        <v>8358</v>
      </c>
      <c r="C8" s="1986" t="s">
        <v>8359</v>
      </c>
      <c r="D8" s="1986" t="s">
        <v>8360</v>
      </c>
      <c r="E8" s="1986">
        <v>413</v>
      </c>
      <c r="F8" s="1986" t="s">
        <v>8361</v>
      </c>
      <c r="G8" s="1986" t="s">
        <v>8384</v>
      </c>
      <c r="H8" s="1986"/>
    </row>
    <row r="9" spans="1:8" s="2005" customFormat="1" ht="30.75" customHeight="1">
      <c r="A9" s="1986">
        <v>5</v>
      </c>
      <c r="B9" s="1897" t="s">
        <v>8362</v>
      </c>
      <c r="C9" s="1986" t="s">
        <v>8359</v>
      </c>
      <c r="D9" s="1986" t="s">
        <v>8360</v>
      </c>
      <c r="E9" s="1986">
        <v>391</v>
      </c>
      <c r="F9" s="1986" t="s">
        <v>8363</v>
      </c>
      <c r="G9" s="1986" t="s">
        <v>8384</v>
      </c>
      <c r="H9" s="1986"/>
    </row>
    <row r="10" spans="1:8" s="2005" customFormat="1" ht="30.75" customHeight="1">
      <c r="A10" s="1986">
        <v>6</v>
      </c>
      <c r="B10" s="1897" t="s">
        <v>8364</v>
      </c>
      <c r="C10" s="1986" t="s">
        <v>8359</v>
      </c>
      <c r="D10" s="1986" t="s">
        <v>8360</v>
      </c>
      <c r="E10" s="1986">
        <v>1072</v>
      </c>
      <c r="F10" s="1986" t="s">
        <v>8365</v>
      </c>
      <c r="G10" s="1986" t="s">
        <v>8384</v>
      </c>
      <c r="H10" s="1986"/>
    </row>
    <row r="11" spans="1:8" s="2005" customFormat="1" ht="30.75" customHeight="1">
      <c r="A11" s="1986">
        <v>7</v>
      </c>
      <c r="B11" s="1897" t="s">
        <v>8366</v>
      </c>
      <c r="C11" s="1986" t="s">
        <v>8359</v>
      </c>
      <c r="D11" s="1986" t="s">
        <v>8360</v>
      </c>
      <c r="E11" s="1986">
        <v>350</v>
      </c>
      <c r="F11" s="1986" t="s">
        <v>8367</v>
      </c>
      <c r="G11" s="1986" t="s">
        <v>8384</v>
      </c>
      <c r="H11" s="1986"/>
    </row>
    <row r="12" spans="1:8" s="2245" customFormat="1" ht="30.75" customHeight="1">
      <c r="A12" s="2086">
        <v>8</v>
      </c>
      <c r="B12" s="2085" t="s">
        <v>8368</v>
      </c>
      <c r="C12" s="2086" t="s">
        <v>8359</v>
      </c>
      <c r="D12" s="2086" t="s">
        <v>8864</v>
      </c>
      <c r="E12" s="2244">
        <v>1589</v>
      </c>
      <c r="F12" s="2086" t="s">
        <v>8369</v>
      </c>
      <c r="G12" s="2086" t="s">
        <v>8384</v>
      </c>
      <c r="H12" s="2086"/>
    </row>
    <row r="13" spans="1:8" s="2245" customFormat="1" ht="30.75" customHeight="1">
      <c r="A13" s="2086">
        <v>9</v>
      </c>
      <c r="B13" s="2085" t="s">
        <v>8370</v>
      </c>
      <c r="C13" s="2086" t="s">
        <v>8359</v>
      </c>
      <c r="D13" s="2086" t="s">
        <v>8360</v>
      </c>
      <c r="E13" s="2086"/>
      <c r="F13" s="2086" t="s">
        <v>8371</v>
      </c>
      <c r="G13" s="2086" t="s">
        <v>8385</v>
      </c>
      <c r="H13" s="2086"/>
    </row>
    <row r="14" spans="1:8" s="2005" customFormat="1" ht="30.75" customHeight="1">
      <c r="A14" s="1986">
        <v>10</v>
      </c>
      <c r="B14" s="1897" t="s">
        <v>8372</v>
      </c>
      <c r="C14" s="1986" t="s">
        <v>8373</v>
      </c>
      <c r="D14" s="1986" t="s">
        <v>8374</v>
      </c>
      <c r="E14" s="1986">
        <v>975</v>
      </c>
      <c r="F14" s="1986"/>
      <c r="G14" s="1986" t="s">
        <v>8385</v>
      </c>
      <c r="H14" s="1986"/>
    </row>
    <row r="15" spans="1:8" s="2005" customFormat="1" ht="30.75" customHeight="1">
      <c r="A15" s="1986">
        <v>11</v>
      </c>
      <c r="B15" s="1897" t="s">
        <v>8530</v>
      </c>
      <c r="C15" s="1986" t="s">
        <v>8373</v>
      </c>
      <c r="D15" s="1986" t="s">
        <v>8374</v>
      </c>
      <c r="E15" s="1986">
        <v>295</v>
      </c>
      <c r="F15" s="1986"/>
      <c r="G15" s="1986" t="s">
        <v>8385</v>
      </c>
      <c r="H15" s="1986"/>
    </row>
    <row r="16" spans="1:8" s="2005" customFormat="1" ht="30.75" customHeight="1">
      <c r="A16" s="1986">
        <v>12</v>
      </c>
      <c r="B16" s="1897" t="s">
        <v>8375</v>
      </c>
      <c r="C16" s="1986" t="s">
        <v>8373</v>
      </c>
      <c r="D16" s="1986" t="s">
        <v>8374</v>
      </c>
      <c r="E16" s="1986">
        <v>370</v>
      </c>
      <c r="F16" s="1986" t="s">
        <v>8379</v>
      </c>
      <c r="G16" s="1986" t="s">
        <v>8384</v>
      </c>
      <c r="H16" s="1986"/>
    </row>
    <row r="17" spans="1:8" s="2005" customFormat="1" ht="30.75" customHeight="1">
      <c r="A17" s="1986">
        <v>13</v>
      </c>
      <c r="B17" s="1897" t="s">
        <v>8376</v>
      </c>
      <c r="C17" s="1986" t="s">
        <v>8373</v>
      </c>
      <c r="D17" s="1986" t="s">
        <v>8377</v>
      </c>
      <c r="E17" s="1986">
        <v>1000</v>
      </c>
      <c r="F17" s="1986" t="s">
        <v>8378</v>
      </c>
      <c r="G17" s="1986" t="s">
        <v>8384</v>
      </c>
      <c r="H17" s="1986"/>
    </row>
    <row r="18" spans="1:8" s="2005" customFormat="1" ht="30.75" customHeight="1">
      <c r="A18" s="1986">
        <v>14</v>
      </c>
      <c r="B18" s="1897" t="s">
        <v>8380</v>
      </c>
      <c r="C18" s="1986" t="s">
        <v>8373</v>
      </c>
      <c r="D18" s="1986" t="s">
        <v>8377</v>
      </c>
      <c r="E18" s="1986">
        <v>400</v>
      </c>
      <c r="F18" s="1986" t="s">
        <v>8381</v>
      </c>
      <c r="G18" s="1986" t="s">
        <v>8384</v>
      </c>
      <c r="H18" s="1986"/>
    </row>
    <row r="19" spans="1:8" s="2005" customFormat="1" ht="47.25">
      <c r="A19" s="1986">
        <v>15</v>
      </c>
      <c r="B19" s="1897" t="s">
        <v>8382</v>
      </c>
      <c r="C19" s="1986" t="s">
        <v>8373</v>
      </c>
      <c r="D19" s="1986" t="s">
        <v>8386</v>
      </c>
      <c r="E19" s="1986">
        <v>568</v>
      </c>
      <c r="F19" s="1986" t="s">
        <v>8383</v>
      </c>
      <c r="G19" s="1986" t="s">
        <v>8384</v>
      </c>
      <c r="H19" s="1986"/>
    </row>
  </sheetData>
  <mergeCells count="9">
    <mergeCell ref="A1:H1"/>
    <mergeCell ref="A3:A4"/>
    <mergeCell ref="B3:B4"/>
    <mergeCell ref="C3:C4"/>
    <mergeCell ref="D3:D4"/>
    <mergeCell ref="E3:E4"/>
    <mergeCell ref="F3:F4"/>
    <mergeCell ref="G3:G4"/>
    <mergeCell ref="H3:H4"/>
  </mergeCells>
  <pageMargins left="0.36" right="0.11" top="0.75" bottom="0.75" header="0.3" footer="0.3"/>
  <pageSetup paperSize="9" scale="85"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6"/>
  <sheetViews>
    <sheetView zoomScale="85" zoomScaleNormal="85" workbookViewId="0">
      <selection activeCell="F22" sqref="F22"/>
    </sheetView>
  </sheetViews>
  <sheetFormatPr defaultRowHeight="15"/>
  <cols>
    <col min="2" max="2" width="28.28515625" customWidth="1"/>
    <col min="4" max="4" width="23.42578125" customWidth="1"/>
    <col min="5" max="5" width="18.140625" customWidth="1"/>
  </cols>
  <sheetData>
    <row r="1" spans="1:5">
      <c r="A1" s="3753" t="s">
        <v>8431</v>
      </c>
      <c r="B1" s="3753"/>
      <c r="C1" s="3753"/>
      <c r="D1" s="3753"/>
      <c r="E1" s="3753"/>
    </row>
    <row r="2" spans="1:5" ht="59.25" customHeight="1">
      <c r="A2" s="3997" t="s">
        <v>8432</v>
      </c>
      <c r="B2" s="3997"/>
      <c r="C2" s="3997"/>
      <c r="D2" s="3997"/>
      <c r="E2" s="3997"/>
    </row>
    <row r="4" spans="1:5" ht="24">
      <c r="A4" s="2010" t="s">
        <v>8387</v>
      </c>
      <c r="B4" s="2010" t="s">
        <v>8388</v>
      </c>
      <c r="C4" s="2010" t="s">
        <v>247</v>
      </c>
      <c r="D4" s="2010" t="s">
        <v>248</v>
      </c>
      <c r="E4" s="2010" t="s">
        <v>3216</v>
      </c>
    </row>
    <row r="5" spans="1:5" ht="24">
      <c r="A5" s="2011">
        <v>1</v>
      </c>
      <c r="B5" s="2012" t="s">
        <v>8389</v>
      </c>
      <c r="C5" s="2011" t="s">
        <v>8390</v>
      </c>
      <c r="D5" s="2012" t="s">
        <v>8391</v>
      </c>
      <c r="E5" s="2012" t="s">
        <v>8392</v>
      </c>
    </row>
    <row r="6" spans="1:5" ht="24">
      <c r="A6" s="2011">
        <v>2</v>
      </c>
      <c r="B6" s="2012" t="s">
        <v>8393</v>
      </c>
      <c r="C6" s="2011" t="s">
        <v>8394</v>
      </c>
      <c r="D6" s="2012" t="s">
        <v>8391</v>
      </c>
      <c r="E6" s="2012" t="s">
        <v>8392</v>
      </c>
    </row>
    <row r="7" spans="1:5" ht="24">
      <c r="A7" s="2011">
        <v>3</v>
      </c>
      <c r="B7" s="2012" t="s">
        <v>8395</v>
      </c>
      <c r="C7" s="2011" t="s">
        <v>8396</v>
      </c>
      <c r="D7" s="2012" t="s">
        <v>8397</v>
      </c>
      <c r="E7" s="2012" t="s">
        <v>8392</v>
      </c>
    </row>
    <row r="8" spans="1:5" ht="36">
      <c r="A8" s="2011">
        <v>4</v>
      </c>
      <c r="B8" s="2012" t="s">
        <v>8398</v>
      </c>
      <c r="C8" s="2011" t="s">
        <v>8399</v>
      </c>
      <c r="D8" s="2012" t="s">
        <v>8400</v>
      </c>
      <c r="E8" s="2012" t="s">
        <v>8401</v>
      </c>
    </row>
    <row r="9" spans="1:5" ht="36">
      <c r="A9" s="2011">
        <v>5</v>
      </c>
      <c r="B9" s="2012" t="s">
        <v>8402</v>
      </c>
      <c r="C9" s="2011" t="s">
        <v>8403</v>
      </c>
      <c r="D9" s="2012" t="s">
        <v>8404</v>
      </c>
      <c r="E9" s="2012" t="s">
        <v>8405</v>
      </c>
    </row>
    <row r="10" spans="1:5" ht="36">
      <c r="A10" s="2011">
        <v>6</v>
      </c>
      <c r="B10" s="2012" t="s">
        <v>8406</v>
      </c>
      <c r="C10" s="2011" t="s">
        <v>8407</v>
      </c>
      <c r="D10" s="2012" t="s">
        <v>8408</v>
      </c>
      <c r="E10" s="2012" t="s">
        <v>8409</v>
      </c>
    </row>
    <row r="11" spans="1:5" ht="36">
      <c r="A11" s="2011">
        <v>7</v>
      </c>
      <c r="B11" s="2012" t="s">
        <v>8410</v>
      </c>
      <c r="C11" s="2011" t="s">
        <v>8411</v>
      </c>
      <c r="D11" s="2012" t="s">
        <v>8412</v>
      </c>
      <c r="E11" s="2012" t="s">
        <v>8401</v>
      </c>
    </row>
    <row r="12" spans="1:5" ht="36">
      <c r="A12" s="2011">
        <v>8</v>
      </c>
      <c r="B12" s="2012" t="s">
        <v>8413</v>
      </c>
      <c r="C12" s="2011" t="s">
        <v>8414</v>
      </c>
      <c r="D12" s="2012" t="s">
        <v>8415</v>
      </c>
      <c r="E12" s="2012" t="s">
        <v>8401</v>
      </c>
    </row>
    <row r="13" spans="1:5" ht="36">
      <c r="A13" s="2011">
        <v>9</v>
      </c>
      <c r="B13" s="2012" t="s">
        <v>8416</v>
      </c>
      <c r="C13" s="2011" t="s">
        <v>8417</v>
      </c>
      <c r="D13" s="2012" t="s">
        <v>8418</v>
      </c>
      <c r="E13" s="2012" t="s">
        <v>8419</v>
      </c>
    </row>
    <row r="14" spans="1:5" ht="24">
      <c r="A14" s="2011">
        <v>10</v>
      </c>
      <c r="B14" s="2012" t="s">
        <v>8420</v>
      </c>
      <c r="C14" s="2011" t="s">
        <v>8421</v>
      </c>
      <c r="D14" s="2012" t="s">
        <v>8422</v>
      </c>
      <c r="E14" s="2012" t="s">
        <v>8423</v>
      </c>
    </row>
    <row r="15" spans="1:5" ht="24">
      <c r="A15" s="2011">
        <v>11</v>
      </c>
      <c r="B15" s="2012" t="s">
        <v>8424</v>
      </c>
      <c r="C15" s="2011" t="s">
        <v>8425</v>
      </c>
      <c r="D15" s="2012" t="s">
        <v>8426</v>
      </c>
      <c r="E15" s="2012" t="s">
        <v>8392</v>
      </c>
    </row>
    <row r="16" spans="1:5" ht="36">
      <c r="A16" s="2011">
        <v>12</v>
      </c>
      <c r="B16" s="2012" t="s">
        <v>8427</v>
      </c>
      <c r="C16" s="2011" t="s">
        <v>8428</v>
      </c>
      <c r="D16" s="2012" t="s">
        <v>8429</v>
      </c>
      <c r="E16" s="2012" t="s">
        <v>8430</v>
      </c>
    </row>
  </sheetData>
  <mergeCells count="2">
    <mergeCell ref="A1:E1"/>
    <mergeCell ref="A2:E2"/>
  </mergeCells>
  <pageMargins left="0.7" right="0.7" top="0.75" bottom="0.75" header="0.3" footer="0.3"/>
  <pageSetup paperSize="8"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A8" zoomScale="55" zoomScaleNormal="55" workbookViewId="0">
      <pane xSplit="3" ySplit="3" topLeftCell="D11" activePane="bottomRight" state="frozen"/>
      <selection activeCell="H39" sqref="H39"/>
      <selection pane="topRight" activeCell="H39" sqref="H39"/>
      <selection pane="bottomLeft" activeCell="H39" sqref="H39"/>
      <selection pane="bottomRight" activeCell="H39" sqref="H39"/>
    </sheetView>
  </sheetViews>
  <sheetFormatPr defaultRowHeight="12.75"/>
  <cols>
    <col min="1" max="1" width="9.140625" style="1"/>
    <col min="2" max="2" width="5" style="1" customWidth="1"/>
    <col min="3" max="3" width="17.42578125" style="81" customWidth="1"/>
    <col min="4" max="4" width="20.42578125" style="1" bestFit="1" customWidth="1"/>
    <col min="5" max="5" width="17.42578125" style="1317" hidden="1" customWidth="1"/>
    <col min="6" max="6" width="17.42578125" style="1" hidden="1" customWidth="1"/>
    <col min="7" max="7" width="12.28515625" style="1" bestFit="1" customWidth="1"/>
    <col min="8" max="8" width="28.42578125" style="1" bestFit="1" customWidth="1"/>
    <col min="9" max="9" width="20.42578125" style="1" customWidth="1"/>
    <col min="10" max="10" width="11.140625" style="1" bestFit="1" customWidth="1"/>
    <col min="11" max="11" width="13.5703125" style="1" bestFit="1" customWidth="1"/>
    <col min="12" max="12" width="13.28515625" style="3" bestFit="1" customWidth="1"/>
    <col min="13" max="13" width="39.7109375" style="1" bestFit="1" customWidth="1"/>
    <col min="14" max="14" width="24.5703125" style="1" bestFit="1" customWidth="1"/>
    <col min="15" max="15" width="34.140625" style="1" customWidth="1"/>
    <col min="16" max="16" width="23" style="1" bestFit="1" customWidth="1"/>
    <col min="17" max="17" width="14.42578125" style="1" bestFit="1" customWidth="1"/>
    <col min="18" max="18" width="11.28515625" style="1" bestFit="1" customWidth="1"/>
    <col min="19" max="19" width="27.140625" style="1317" customWidth="1"/>
    <col min="20" max="255" width="9.140625" style="1"/>
    <col min="256" max="256" width="5" style="1" customWidth="1"/>
    <col min="257" max="257" width="17.42578125" style="1" customWidth="1"/>
    <col min="258" max="258" width="12.42578125" style="1" customWidth="1"/>
    <col min="259" max="259" width="8.140625" style="1" customWidth="1"/>
    <col min="260" max="260" width="9.140625" style="1" customWidth="1"/>
    <col min="261" max="261" width="15.42578125" style="1" customWidth="1"/>
    <col min="262" max="262" width="14.42578125" style="1" customWidth="1"/>
    <col min="263" max="263" width="11.140625" style="1" customWidth="1"/>
    <col min="264" max="264" width="23.85546875" style="1" customWidth="1"/>
    <col min="265" max="265" width="23" style="1" customWidth="1"/>
    <col min="266" max="267" width="9.140625" style="1"/>
    <col min="268" max="268" width="14.85546875" style="1" customWidth="1"/>
    <col min="269" max="511" width="9.140625" style="1"/>
    <col min="512" max="512" width="5" style="1" customWidth="1"/>
    <col min="513" max="513" width="17.42578125" style="1" customWidth="1"/>
    <col min="514" max="514" width="12.42578125" style="1" customWidth="1"/>
    <col min="515" max="515" width="8.140625" style="1" customWidth="1"/>
    <col min="516" max="516" width="9.140625" style="1" customWidth="1"/>
    <col min="517" max="517" width="15.42578125" style="1" customWidth="1"/>
    <col min="518" max="518" width="14.42578125" style="1" customWidth="1"/>
    <col min="519" max="519" width="11.140625" style="1" customWidth="1"/>
    <col min="520" max="520" width="23.85546875" style="1" customWidth="1"/>
    <col min="521" max="521" width="23" style="1" customWidth="1"/>
    <col min="522" max="523" width="9.140625" style="1"/>
    <col min="524" max="524" width="14.85546875" style="1" customWidth="1"/>
    <col min="525" max="767" width="9.140625" style="1"/>
    <col min="768" max="768" width="5" style="1" customWidth="1"/>
    <col min="769" max="769" width="17.42578125" style="1" customWidth="1"/>
    <col min="770" max="770" width="12.42578125" style="1" customWidth="1"/>
    <col min="771" max="771" width="8.140625" style="1" customWidth="1"/>
    <col min="772" max="772" width="9.140625" style="1" customWidth="1"/>
    <col min="773" max="773" width="15.42578125" style="1" customWidth="1"/>
    <col min="774" max="774" width="14.42578125" style="1" customWidth="1"/>
    <col min="775" max="775" width="11.140625" style="1" customWidth="1"/>
    <col min="776" max="776" width="23.85546875" style="1" customWidth="1"/>
    <col min="777" max="777" width="23" style="1" customWidth="1"/>
    <col min="778" max="779" width="9.140625" style="1"/>
    <col min="780" max="780" width="14.85546875" style="1" customWidth="1"/>
    <col min="781" max="1023" width="9.140625" style="1"/>
    <col min="1024" max="1024" width="5" style="1" customWidth="1"/>
    <col min="1025" max="1025" width="17.42578125" style="1" customWidth="1"/>
    <col min="1026" max="1026" width="12.42578125" style="1" customWidth="1"/>
    <col min="1027" max="1027" width="8.140625" style="1" customWidth="1"/>
    <col min="1028" max="1028" width="9.140625" style="1" customWidth="1"/>
    <col min="1029" max="1029" width="15.42578125" style="1" customWidth="1"/>
    <col min="1030" max="1030" width="14.42578125" style="1" customWidth="1"/>
    <col min="1031" max="1031" width="11.140625" style="1" customWidth="1"/>
    <col min="1032" max="1032" width="23.85546875" style="1" customWidth="1"/>
    <col min="1033" max="1033" width="23" style="1" customWidth="1"/>
    <col min="1034" max="1035" width="9.140625" style="1"/>
    <col min="1036" max="1036" width="14.85546875" style="1" customWidth="1"/>
    <col min="1037" max="1279" width="9.140625" style="1"/>
    <col min="1280" max="1280" width="5" style="1" customWidth="1"/>
    <col min="1281" max="1281" width="17.42578125" style="1" customWidth="1"/>
    <col min="1282" max="1282" width="12.42578125" style="1" customWidth="1"/>
    <col min="1283" max="1283" width="8.140625" style="1" customWidth="1"/>
    <col min="1284" max="1284" width="9.140625" style="1" customWidth="1"/>
    <col min="1285" max="1285" width="15.42578125" style="1" customWidth="1"/>
    <col min="1286" max="1286" width="14.42578125" style="1" customWidth="1"/>
    <col min="1287" max="1287" width="11.140625" style="1" customWidth="1"/>
    <col min="1288" max="1288" width="23.85546875" style="1" customWidth="1"/>
    <col min="1289" max="1289" width="23" style="1" customWidth="1"/>
    <col min="1290" max="1291" width="9.140625" style="1"/>
    <col min="1292" max="1292" width="14.85546875" style="1" customWidth="1"/>
    <col min="1293" max="1535" width="9.140625" style="1"/>
    <col min="1536" max="1536" width="5" style="1" customWidth="1"/>
    <col min="1537" max="1537" width="17.42578125" style="1" customWidth="1"/>
    <col min="1538" max="1538" width="12.42578125" style="1" customWidth="1"/>
    <col min="1539" max="1539" width="8.140625" style="1" customWidth="1"/>
    <col min="1540" max="1540" width="9.140625" style="1" customWidth="1"/>
    <col min="1541" max="1541" width="15.42578125" style="1" customWidth="1"/>
    <col min="1542" max="1542" width="14.42578125" style="1" customWidth="1"/>
    <col min="1543" max="1543" width="11.140625" style="1" customWidth="1"/>
    <col min="1544" max="1544" width="23.85546875" style="1" customWidth="1"/>
    <col min="1545" max="1545" width="23" style="1" customWidth="1"/>
    <col min="1546" max="1547" width="9.140625" style="1"/>
    <col min="1548" max="1548" width="14.85546875" style="1" customWidth="1"/>
    <col min="1549" max="1791" width="9.140625" style="1"/>
    <col min="1792" max="1792" width="5" style="1" customWidth="1"/>
    <col min="1793" max="1793" width="17.42578125" style="1" customWidth="1"/>
    <col min="1794" max="1794" width="12.42578125" style="1" customWidth="1"/>
    <col min="1795" max="1795" width="8.140625" style="1" customWidth="1"/>
    <col min="1796" max="1796" width="9.140625" style="1" customWidth="1"/>
    <col min="1797" max="1797" width="15.42578125" style="1" customWidth="1"/>
    <col min="1798" max="1798" width="14.42578125" style="1" customWidth="1"/>
    <col min="1799" max="1799" width="11.140625" style="1" customWidth="1"/>
    <col min="1800" max="1800" width="23.85546875" style="1" customWidth="1"/>
    <col min="1801" max="1801" width="23" style="1" customWidth="1"/>
    <col min="1802" max="1803" width="9.140625" style="1"/>
    <col min="1804" max="1804" width="14.85546875" style="1" customWidth="1"/>
    <col min="1805" max="2047" width="9.140625" style="1"/>
    <col min="2048" max="2048" width="5" style="1" customWidth="1"/>
    <col min="2049" max="2049" width="17.42578125" style="1" customWidth="1"/>
    <col min="2050" max="2050" width="12.42578125" style="1" customWidth="1"/>
    <col min="2051" max="2051" width="8.140625" style="1" customWidth="1"/>
    <col min="2052" max="2052" width="9.140625" style="1" customWidth="1"/>
    <col min="2053" max="2053" width="15.42578125" style="1" customWidth="1"/>
    <col min="2054" max="2054" width="14.42578125" style="1" customWidth="1"/>
    <col min="2055" max="2055" width="11.140625" style="1" customWidth="1"/>
    <col min="2056" max="2056" width="23.85546875" style="1" customWidth="1"/>
    <col min="2057" max="2057" width="23" style="1" customWidth="1"/>
    <col min="2058" max="2059" width="9.140625" style="1"/>
    <col min="2060" max="2060" width="14.85546875" style="1" customWidth="1"/>
    <col min="2061" max="2303" width="9.140625" style="1"/>
    <col min="2304" max="2304" width="5" style="1" customWidth="1"/>
    <col min="2305" max="2305" width="17.42578125" style="1" customWidth="1"/>
    <col min="2306" max="2306" width="12.42578125" style="1" customWidth="1"/>
    <col min="2307" max="2307" width="8.140625" style="1" customWidth="1"/>
    <col min="2308" max="2308" width="9.140625" style="1" customWidth="1"/>
    <col min="2309" max="2309" width="15.42578125" style="1" customWidth="1"/>
    <col min="2310" max="2310" width="14.42578125" style="1" customWidth="1"/>
    <col min="2311" max="2311" width="11.140625" style="1" customWidth="1"/>
    <col min="2312" max="2312" width="23.85546875" style="1" customWidth="1"/>
    <col min="2313" max="2313" width="23" style="1" customWidth="1"/>
    <col min="2314" max="2315" width="9.140625" style="1"/>
    <col min="2316" max="2316" width="14.85546875" style="1" customWidth="1"/>
    <col min="2317" max="2559" width="9.140625" style="1"/>
    <col min="2560" max="2560" width="5" style="1" customWidth="1"/>
    <col min="2561" max="2561" width="17.42578125" style="1" customWidth="1"/>
    <col min="2562" max="2562" width="12.42578125" style="1" customWidth="1"/>
    <col min="2563" max="2563" width="8.140625" style="1" customWidth="1"/>
    <col min="2564" max="2564" width="9.140625" style="1" customWidth="1"/>
    <col min="2565" max="2565" width="15.42578125" style="1" customWidth="1"/>
    <col min="2566" max="2566" width="14.42578125" style="1" customWidth="1"/>
    <col min="2567" max="2567" width="11.140625" style="1" customWidth="1"/>
    <col min="2568" max="2568" width="23.85546875" style="1" customWidth="1"/>
    <col min="2569" max="2569" width="23" style="1" customWidth="1"/>
    <col min="2570" max="2571" width="9.140625" style="1"/>
    <col min="2572" max="2572" width="14.85546875" style="1" customWidth="1"/>
    <col min="2573" max="2815" width="9.140625" style="1"/>
    <col min="2816" max="2816" width="5" style="1" customWidth="1"/>
    <col min="2817" max="2817" width="17.42578125" style="1" customWidth="1"/>
    <col min="2818" max="2818" width="12.42578125" style="1" customWidth="1"/>
    <col min="2819" max="2819" width="8.140625" style="1" customWidth="1"/>
    <col min="2820" max="2820" width="9.140625" style="1" customWidth="1"/>
    <col min="2821" max="2821" width="15.42578125" style="1" customWidth="1"/>
    <col min="2822" max="2822" width="14.42578125" style="1" customWidth="1"/>
    <col min="2823" max="2823" width="11.140625" style="1" customWidth="1"/>
    <col min="2824" max="2824" width="23.85546875" style="1" customWidth="1"/>
    <col min="2825" max="2825" width="23" style="1" customWidth="1"/>
    <col min="2826" max="2827" width="9.140625" style="1"/>
    <col min="2828" max="2828" width="14.85546875" style="1" customWidth="1"/>
    <col min="2829" max="3071" width="9.140625" style="1"/>
    <col min="3072" max="3072" width="5" style="1" customWidth="1"/>
    <col min="3073" max="3073" width="17.42578125" style="1" customWidth="1"/>
    <col min="3074" max="3074" width="12.42578125" style="1" customWidth="1"/>
    <col min="3075" max="3075" width="8.140625" style="1" customWidth="1"/>
    <col min="3076" max="3076" width="9.140625" style="1" customWidth="1"/>
    <col min="3077" max="3077" width="15.42578125" style="1" customWidth="1"/>
    <col min="3078" max="3078" width="14.42578125" style="1" customWidth="1"/>
    <col min="3079" max="3079" width="11.140625" style="1" customWidth="1"/>
    <col min="3080" max="3080" width="23.85546875" style="1" customWidth="1"/>
    <col min="3081" max="3081" width="23" style="1" customWidth="1"/>
    <col min="3082" max="3083" width="9.140625" style="1"/>
    <col min="3084" max="3084" width="14.85546875" style="1" customWidth="1"/>
    <col min="3085" max="3327" width="9.140625" style="1"/>
    <col min="3328" max="3328" width="5" style="1" customWidth="1"/>
    <col min="3329" max="3329" width="17.42578125" style="1" customWidth="1"/>
    <col min="3330" max="3330" width="12.42578125" style="1" customWidth="1"/>
    <col min="3331" max="3331" width="8.140625" style="1" customWidth="1"/>
    <col min="3332" max="3332" width="9.140625" style="1" customWidth="1"/>
    <col min="3333" max="3333" width="15.42578125" style="1" customWidth="1"/>
    <col min="3334" max="3334" width="14.42578125" style="1" customWidth="1"/>
    <col min="3335" max="3335" width="11.140625" style="1" customWidth="1"/>
    <col min="3336" max="3336" width="23.85546875" style="1" customWidth="1"/>
    <col min="3337" max="3337" width="23" style="1" customWidth="1"/>
    <col min="3338" max="3339" width="9.140625" style="1"/>
    <col min="3340" max="3340" width="14.85546875" style="1" customWidth="1"/>
    <col min="3341" max="3583" width="9.140625" style="1"/>
    <col min="3584" max="3584" width="5" style="1" customWidth="1"/>
    <col min="3585" max="3585" width="17.42578125" style="1" customWidth="1"/>
    <col min="3586" max="3586" width="12.42578125" style="1" customWidth="1"/>
    <col min="3587" max="3587" width="8.140625" style="1" customWidth="1"/>
    <col min="3588" max="3588" width="9.140625" style="1" customWidth="1"/>
    <col min="3589" max="3589" width="15.42578125" style="1" customWidth="1"/>
    <col min="3590" max="3590" width="14.42578125" style="1" customWidth="1"/>
    <col min="3591" max="3591" width="11.140625" style="1" customWidth="1"/>
    <col min="3592" max="3592" width="23.85546875" style="1" customWidth="1"/>
    <col min="3593" max="3593" width="23" style="1" customWidth="1"/>
    <col min="3594" max="3595" width="9.140625" style="1"/>
    <col min="3596" max="3596" width="14.85546875" style="1" customWidth="1"/>
    <col min="3597" max="3839" width="9.140625" style="1"/>
    <col min="3840" max="3840" width="5" style="1" customWidth="1"/>
    <col min="3841" max="3841" width="17.42578125" style="1" customWidth="1"/>
    <col min="3842" max="3842" width="12.42578125" style="1" customWidth="1"/>
    <col min="3843" max="3843" width="8.140625" style="1" customWidth="1"/>
    <col min="3844" max="3844" width="9.140625" style="1" customWidth="1"/>
    <col min="3845" max="3845" width="15.42578125" style="1" customWidth="1"/>
    <col min="3846" max="3846" width="14.42578125" style="1" customWidth="1"/>
    <col min="3847" max="3847" width="11.140625" style="1" customWidth="1"/>
    <col min="3848" max="3848" width="23.85546875" style="1" customWidth="1"/>
    <col min="3849" max="3849" width="23" style="1" customWidth="1"/>
    <col min="3850" max="3851" width="9.140625" style="1"/>
    <col min="3852" max="3852" width="14.85546875" style="1" customWidth="1"/>
    <col min="3853" max="4095" width="9.140625" style="1"/>
    <col min="4096" max="4096" width="5" style="1" customWidth="1"/>
    <col min="4097" max="4097" width="17.42578125" style="1" customWidth="1"/>
    <col min="4098" max="4098" width="12.42578125" style="1" customWidth="1"/>
    <col min="4099" max="4099" width="8.140625" style="1" customWidth="1"/>
    <col min="4100" max="4100" width="9.140625" style="1" customWidth="1"/>
    <col min="4101" max="4101" width="15.42578125" style="1" customWidth="1"/>
    <col min="4102" max="4102" width="14.42578125" style="1" customWidth="1"/>
    <col min="4103" max="4103" width="11.140625" style="1" customWidth="1"/>
    <col min="4104" max="4104" width="23.85546875" style="1" customWidth="1"/>
    <col min="4105" max="4105" width="23" style="1" customWidth="1"/>
    <col min="4106" max="4107" width="9.140625" style="1"/>
    <col min="4108" max="4108" width="14.85546875" style="1" customWidth="1"/>
    <col min="4109" max="4351" width="9.140625" style="1"/>
    <col min="4352" max="4352" width="5" style="1" customWidth="1"/>
    <col min="4353" max="4353" width="17.42578125" style="1" customWidth="1"/>
    <col min="4354" max="4354" width="12.42578125" style="1" customWidth="1"/>
    <col min="4355" max="4355" width="8.140625" style="1" customWidth="1"/>
    <col min="4356" max="4356" width="9.140625" style="1" customWidth="1"/>
    <col min="4357" max="4357" width="15.42578125" style="1" customWidth="1"/>
    <col min="4358" max="4358" width="14.42578125" style="1" customWidth="1"/>
    <col min="4359" max="4359" width="11.140625" style="1" customWidth="1"/>
    <col min="4360" max="4360" width="23.85546875" style="1" customWidth="1"/>
    <col min="4361" max="4361" width="23" style="1" customWidth="1"/>
    <col min="4362" max="4363" width="9.140625" style="1"/>
    <col min="4364" max="4364" width="14.85546875" style="1" customWidth="1"/>
    <col min="4365" max="4607" width="9.140625" style="1"/>
    <col min="4608" max="4608" width="5" style="1" customWidth="1"/>
    <col min="4609" max="4609" width="17.42578125" style="1" customWidth="1"/>
    <col min="4610" max="4610" width="12.42578125" style="1" customWidth="1"/>
    <col min="4611" max="4611" width="8.140625" style="1" customWidth="1"/>
    <col min="4612" max="4612" width="9.140625" style="1" customWidth="1"/>
    <col min="4613" max="4613" width="15.42578125" style="1" customWidth="1"/>
    <col min="4614" max="4614" width="14.42578125" style="1" customWidth="1"/>
    <col min="4615" max="4615" width="11.140625" style="1" customWidth="1"/>
    <col min="4616" max="4616" width="23.85546875" style="1" customWidth="1"/>
    <col min="4617" max="4617" width="23" style="1" customWidth="1"/>
    <col min="4618" max="4619" width="9.140625" style="1"/>
    <col min="4620" max="4620" width="14.85546875" style="1" customWidth="1"/>
    <col min="4621" max="4863" width="9.140625" style="1"/>
    <col min="4864" max="4864" width="5" style="1" customWidth="1"/>
    <col min="4865" max="4865" width="17.42578125" style="1" customWidth="1"/>
    <col min="4866" max="4866" width="12.42578125" style="1" customWidth="1"/>
    <col min="4867" max="4867" width="8.140625" style="1" customWidth="1"/>
    <col min="4868" max="4868" width="9.140625" style="1" customWidth="1"/>
    <col min="4869" max="4869" width="15.42578125" style="1" customWidth="1"/>
    <col min="4870" max="4870" width="14.42578125" style="1" customWidth="1"/>
    <col min="4871" max="4871" width="11.140625" style="1" customWidth="1"/>
    <col min="4872" max="4872" width="23.85546875" style="1" customWidth="1"/>
    <col min="4873" max="4873" width="23" style="1" customWidth="1"/>
    <col min="4874" max="4875" width="9.140625" style="1"/>
    <col min="4876" max="4876" width="14.85546875" style="1" customWidth="1"/>
    <col min="4877" max="5119" width="9.140625" style="1"/>
    <col min="5120" max="5120" width="5" style="1" customWidth="1"/>
    <col min="5121" max="5121" width="17.42578125" style="1" customWidth="1"/>
    <col min="5122" max="5122" width="12.42578125" style="1" customWidth="1"/>
    <col min="5123" max="5123" width="8.140625" style="1" customWidth="1"/>
    <col min="5124" max="5124" width="9.140625" style="1" customWidth="1"/>
    <col min="5125" max="5125" width="15.42578125" style="1" customWidth="1"/>
    <col min="5126" max="5126" width="14.42578125" style="1" customWidth="1"/>
    <col min="5127" max="5127" width="11.140625" style="1" customWidth="1"/>
    <col min="5128" max="5128" width="23.85546875" style="1" customWidth="1"/>
    <col min="5129" max="5129" width="23" style="1" customWidth="1"/>
    <col min="5130" max="5131" width="9.140625" style="1"/>
    <col min="5132" max="5132" width="14.85546875" style="1" customWidth="1"/>
    <col min="5133" max="5375" width="9.140625" style="1"/>
    <col min="5376" max="5376" width="5" style="1" customWidth="1"/>
    <col min="5377" max="5377" width="17.42578125" style="1" customWidth="1"/>
    <col min="5378" max="5378" width="12.42578125" style="1" customWidth="1"/>
    <col min="5379" max="5379" width="8.140625" style="1" customWidth="1"/>
    <col min="5380" max="5380" width="9.140625" style="1" customWidth="1"/>
    <col min="5381" max="5381" width="15.42578125" style="1" customWidth="1"/>
    <col min="5382" max="5382" width="14.42578125" style="1" customWidth="1"/>
    <col min="5383" max="5383" width="11.140625" style="1" customWidth="1"/>
    <col min="5384" max="5384" width="23.85546875" style="1" customWidth="1"/>
    <col min="5385" max="5385" width="23" style="1" customWidth="1"/>
    <col min="5386" max="5387" width="9.140625" style="1"/>
    <col min="5388" max="5388" width="14.85546875" style="1" customWidth="1"/>
    <col min="5389" max="5631" width="9.140625" style="1"/>
    <col min="5632" max="5632" width="5" style="1" customWidth="1"/>
    <col min="5633" max="5633" width="17.42578125" style="1" customWidth="1"/>
    <col min="5634" max="5634" width="12.42578125" style="1" customWidth="1"/>
    <col min="5635" max="5635" width="8.140625" style="1" customWidth="1"/>
    <col min="5636" max="5636" width="9.140625" style="1" customWidth="1"/>
    <col min="5637" max="5637" width="15.42578125" style="1" customWidth="1"/>
    <col min="5638" max="5638" width="14.42578125" style="1" customWidth="1"/>
    <col min="5639" max="5639" width="11.140625" style="1" customWidth="1"/>
    <col min="5640" max="5640" width="23.85546875" style="1" customWidth="1"/>
    <col min="5641" max="5641" width="23" style="1" customWidth="1"/>
    <col min="5642" max="5643" width="9.140625" style="1"/>
    <col min="5644" max="5644" width="14.85546875" style="1" customWidth="1"/>
    <col min="5645" max="5887" width="9.140625" style="1"/>
    <col min="5888" max="5888" width="5" style="1" customWidth="1"/>
    <col min="5889" max="5889" width="17.42578125" style="1" customWidth="1"/>
    <col min="5890" max="5890" width="12.42578125" style="1" customWidth="1"/>
    <col min="5891" max="5891" width="8.140625" style="1" customWidth="1"/>
    <col min="5892" max="5892" width="9.140625" style="1" customWidth="1"/>
    <col min="5893" max="5893" width="15.42578125" style="1" customWidth="1"/>
    <col min="5894" max="5894" width="14.42578125" style="1" customWidth="1"/>
    <col min="5895" max="5895" width="11.140625" style="1" customWidth="1"/>
    <col min="5896" max="5896" width="23.85546875" style="1" customWidth="1"/>
    <col min="5897" max="5897" width="23" style="1" customWidth="1"/>
    <col min="5898" max="5899" width="9.140625" style="1"/>
    <col min="5900" max="5900" width="14.85546875" style="1" customWidth="1"/>
    <col min="5901" max="6143" width="9.140625" style="1"/>
    <col min="6144" max="6144" width="5" style="1" customWidth="1"/>
    <col min="6145" max="6145" width="17.42578125" style="1" customWidth="1"/>
    <col min="6146" max="6146" width="12.42578125" style="1" customWidth="1"/>
    <col min="6147" max="6147" width="8.140625" style="1" customWidth="1"/>
    <col min="6148" max="6148" width="9.140625" style="1" customWidth="1"/>
    <col min="6149" max="6149" width="15.42578125" style="1" customWidth="1"/>
    <col min="6150" max="6150" width="14.42578125" style="1" customWidth="1"/>
    <col min="6151" max="6151" width="11.140625" style="1" customWidth="1"/>
    <col min="6152" max="6152" width="23.85546875" style="1" customWidth="1"/>
    <col min="6153" max="6153" width="23" style="1" customWidth="1"/>
    <col min="6154" max="6155" width="9.140625" style="1"/>
    <col min="6156" max="6156" width="14.85546875" style="1" customWidth="1"/>
    <col min="6157" max="6399" width="9.140625" style="1"/>
    <col min="6400" max="6400" width="5" style="1" customWidth="1"/>
    <col min="6401" max="6401" width="17.42578125" style="1" customWidth="1"/>
    <col min="6402" max="6402" width="12.42578125" style="1" customWidth="1"/>
    <col min="6403" max="6403" width="8.140625" style="1" customWidth="1"/>
    <col min="6404" max="6404" width="9.140625" style="1" customWidth="1"/>
    <col min="6405" max="6405" width="15.42578125" style="1" customWidth="1"/>
    <col min="6406" max="6406" width="14.42578125" style="1" customWidth="1"/>
    <col min="6407" max="6407" width="11.140625" style="1" customWidth="1"/>
    <col min="6408" max="6408" width="23.85546875" style="1" customWidth="1"/>
    <col min="6409" max="6409" width="23" style="1" customWidth="1"/>
    <col min="6410" max="6411" width="9.140625" style="1"/>
    <col min="6412" max="6412" width="14.85546875" style="1" customWidth="1"/>
    <col min="6413" max="6655" width="9.140625" style="1"/>
    <col min="6656" max="6656" width="5" style="1" customWidth="1"/>
    <col min="6657" max="6657" width="17.42578125" style="1" customWidth="1"/>
    <col min="6658" max="6658" width="12.42578125" style="1" customWidth="1"/>
    <col min="6659" max="6659" width="8.140625" style="1" customWidth="1"/>
    <col min="6660" max="6660" width="9.140625" style="1" customWidth="1"/>
    <col min="6661" max="6661" width="15.42578125" style="1" customWidth="1"/>
    <col min="6662" max="6662" width="14.42578125" style="1" customWidth="1"/>
    <col min="6663" max="6663" width="11.140625" style="1" customWidth="1"/>
    <col min="6664" max="6664" width="23.85546875" style="1" customWidth="1"/>
    <col min="6665" max="6665" width="23" style="1" customWidth="1"/>
    <col min="6666" max="6667" width="9.140625" style="1"/>
    <col min="6668" max="6668" width="14.85546875" style="1" customWidth="1"/>
    <col min="6669" max="6911" width="9.140625" style="1"/>
    <col min="6912" max="6912" width="5" style="1" customWidth="1"/>
    <col min="6913" max="6913" width="17.42578125" style="1" customWidth="1"/>
    <col min="6914" max="6914" width="12.42578125" style="1" customWidth="1"/>
    <col min="6915" max="6915" width="8.140625" style="1" customWidth="1"/>
    <col min="6916" max="6916" width="9.140625" style="1" customWidth="1"/>
    <col min="6917" max="6917" width="15.42578125" style="1" customWidth="1"/>
    <col min="6918" max="6918" width="14.42578125" style="1" customWidth="1"/>
    <col min="6919" max="6919" width="11.140625" style="1" customWidth="1"/>
    <col min="6920" max="6920" width="23.85546875" style="1" customWidth="1"/>
    <col min="6921" max="6921" width="23" style="1" customWidth="1"/>
    <col min="6922" max="6923" width="9.140625" style="1"/>
    <col min="6924" max="6924" width="14.85546875" style="1" customWidth="1"/>
    <col min="6925" max="7167" width="9.140625" style="1"/>
    <col min="7168" max="7168" width="5" style="1" customWidth="1"/>
    <col min="7169" max="7169" width="17.42578125" style="1" customWidth="1"/>
    <col min="7170" max="7170" width="12.42578125" style="1" customWidth="1"/>
    <col min="7171" max="7171" width="8.140625" style="1" customWidth="1"/>
    <col min="7172" max="7172" width="9.140625" style="1" customWidth="1"/>
    <col min="7173" max="7173" width="15.42578125" style="1" customWidth="1"/>
    <col min="7174" max="7174" width="14.42578125" style="1" customWidth="1"/>
    <col min="7175" max="7175" width="11.140625" style="1" customWidth="1"/>
    <col min="7176" max="7176" width="23.85546875" style="1" customWidth="1"/>
    <col min="7177" max="7177" width="23" style="1" customWidth="1"/>
    <col min="7178" max="7179" width="9.140625" style="1"/>
    <col min="7180" max="7180" width="14.85546875" style="1" customWidth="1"/>
    <col min="7181" max="7423" width="9.140625" style="1"/>
    <col min="7424" max="7424" width="5" style="1" customWidth="1"/>
    <col min="7425" max="7425" width="17.42578125" style="1" customWidth="1"/>
    <col min="7426" max="7426" width="12.42578125" style="1" customWidth="1"/>
    <col min="7427" max="7427" width="8.140625" style="1" customWidth="1"/>
    <col min="7428" max="7428" width="9.140625" style="1" customWidth="1"/>
    <col min="7429" max="7429" width="15.42578125" style="1" customWidth="1"/>
    <col min="7430" max="7430" width="14.42578125" style="1" customWidth="1"/>
    <col min="7431" max="7431" width="11.140625" style="1" customWidth="1"/>
    <col min="7432" max="7432" width="23.85546875" style="1" customWidth="1"/>
    <col min="7433" max="7433" width="23" style="1" customWidth="1"/>
    <col min="7434" max="7435" width="9.140625" style="1"/>
    <col min="7436" max="7436" width="14.85546875" style="1" customWidth="1"/>
    <col min="7437" max="7679" width="9.140625" style="1"/>
    <col min="7680" max="7680" width="5" style="1" customWidth="1"/>
    <col min="7681" max="7681" width="17.42578125" style="1" customWidth="1"/>
    <col min="7682" max="7682" width="12.42578125" style="1" customWidth="1"/>
    <col min="7683" max="7683" width="8.140625" style="1" customWidth="1"/>
    <col min="7684" max="7684" width="9.140625" style="1" customWidth="1"/>
    <col min="7685" max="7685" width="15.42578125" style="1" customWidth="1"/>
    <col min="7686" max="7686" width="14.42578125" style="1" customWidth="1"/>
    <col min="7687" max="7687" width="11.140625" style="1" customWidth="1"/>
    <col min="7688" max="7688" width="23.85546875" style="1" customWidth="1"/>
    <col min="7689" max="7689" width="23" style="1" customWidth="1"/>
    <col min="7690" max="7691" width="9.140625" style="1"/>
    <col min="7692" max="7692" width="14.85546875" style="1" customWidth="1"/>
    <col min="7693" max="7935" width="9.140625" style="1"/>
    <col min="7936" max="7936" width="5" style="1" customWidth="1"/>
    <col min="7937" max="7937" width="17.42578125" style="1" customWidth="1"/>
    <col min="7938" max="7938" width="12.42578125" style="1" customWidth="1"/>
    <col min="7939" max="7939" width="8.140625" style="1" customWidth="1"/>
    <col min="7940" max="7940" width="9.140625" style="1" customWidth="1"/>
    <col min="7941" max="7941" width="15.42578125" style="1" customWidth="1"/>
    <col min="7942" max="7942" width="14.42578125" style="1" customWidth="1"/>
    <col min="7943" max="7943" width="11.140625" style="1" customWidth="1"/>
    <col min="7944" max="7944" width="23.85546875" style="1" customWidth="1"/>
    <col min="7945" max="7945" width="23" style="1" customWidth="1"/>
    <col min="7946" max="7947" width="9.140625" style="1"/>
    <col min="7948" max="7948" width="14.85546875" style="1" customWidth="1"/>
    <col min="7949" max="8191" width="9.140625" style="1"/>
    <col min="8192" max="8192" width="5" style="1" customWidth="1"/>
    <col min="8193" max="8193" width="17.42578125" style="1" customWidth="1"/>
    <col min="8194" max="8194" width="12.42578125" style="1" customWidth="1"/>
    <col min="8195" max="8195" width="8.140625" style="1" customWidth="1"/>
    <col min="8196" max="8196" width="9.140625" style="1" customWidth="1"/>
    <col min="8197" max="8197" width="15.42578125" style="1" customWidth="1"/>
    <col min="8198" max="8198" width="14.42578125" style="1" customWidth="1"/>
    <col min="8199" max="8199" width="11.140625" style="1" customWidth="1"/>
    <col min="8200" max="8200" width="23.85546875" style="1" customWidth="1"/>
    <col min="8201" max="8201" width="23" style="1" customWidth="1"/>
    <col min="8202" max="8203" width="9.140625" style="1"/>
    <col min="8204" max="8204" width="14.85546875" style="1" customWidth="1"/>
    <col min="8205" max="8447" width="9.140625" style="1"/>
    <col min="8448" max="8448" width="5" style="1" customWidth="1"/>
    <col min="8449" max="8449" width="17.42578125" style="1" customWidth="1"/>
    <col min="8450" max="8450" width="12.42578125" style="1" customWidth="1"/>
    <col min="8451" max="8451" width="8.140625" style="1" customWidth="1"/>
    <col min="8452" max="8452" width="9.140625" style="1" customWidth="1"/>
    <col min="8453" max="8453" width="15.42578125" style="1" customWidth="1"/>
    <col min="8454" max="8454" width="14.42578125" style="1" customWidth="1"/>
    <col min="8455" max="8455" width="11.140625" style="1" customWidth="1"/>
    <col min="8456" max="8456" width="23.85546875" style="1" customWidth="1"/>
    <col min="8457" max="8457" width="23" style="1" customWidth="1"/>
    <col min="8458" max="8459" width="9.140625" style="1"/>
    <col min="8460" max="8460" width="14.85546875" style="1" customWidth="1"/>
    <col min="8461" max="8703" width="9.140625" style="1"/>
    <col min="8704" max="8704" width="5" style="1" customWidth="1"/>
    <col min="8705" max="8705" width="17.42578125" style="1" customWidth="1"/>
    <col min="8706" max="8706" width="12.42578125" style="1" customWidth="1"/>
    <col min="8707" max="8707" width="8.140625" style="1" customWidth="1"/>
    <col min="8708" max="8708" width="9.140625" style="1" customWidth="1"/>
    <col min="8709" max="8709" width="15.42578125" style="1" customWidth="1"/>
    <col min="8710" max="8710" width="14.42578125" style="1" customWidth="1"/>
    <col min="8711" max="8711" width="11.140625" style="1" customWidth="1"/>
    <col min="8712" max="8712" width="23.85546875" style="1" customWidth="1"/>
    <col min="8713" max="8713" width="23" style="1" customWidth="1"/>
    <col min="8714" max="8715" width="9.140625" style="1"/>
    <col min="8716" max="8716" width="14.85546875" style="1" customWidth="1"/>
    <col min="8717" max="8959" width="9.140625" style="1"/>
    <col min="8960" max="8960" width="5" style="1" customWidth="1"/>
    <col min="8961" max="8961" width="17.42578125" style="1" customWidth="1"/>
    <col min="8962" max="8962" width="12.42578125" style="1" customWidth="1"/>
    <col min="8963" max="8963" width="8.140625" style="1" customWidth="1"/>
    <col min="8964" max="8964" width="9.140625" style="1" customWidth="1"/>
    <col min="8965" max="8965" width="15.42578125" style="1" customWidth="1"/>
    <col min="8966" max="8966" width="14.42578125" style="1" customWidth="1"/>
    <col min="8967" max="8967" width="11.140625" style="1" customWidth="1"/>
    <col min="8968" max="8968" width="23.85546875" style="1" customWidth="1"/>
    <col min="8969" max="8969" width="23" style="1" customWidth="1"/>
    <col min="8970" max="8971" width="9.140625" style="1"/>
    <col min="8972" max="8972" width="14.85546875" style="1" customWidth="1"/>
    <col min="8973" max="9215" width="9.140625" style="1"/>
    <col min="9216" max="9216" width="5" style="1" customWidth="1"/>
    <col min="9217" max="9217" width="17.42578125" style="1" customWidth="1"/>
    <col min="9218" max="9218" width="12.42578125" style="1" customWidth="1"/>
    <col min="9219" max="9219" width="8.140625" style="1" customWidth="1"/>
    <col min="9220" max="9220" width="9.140625" style="1" customWidth="1"/>
    <col min="9221" max="9221" width="15.42578125" style="1" customWidth="1"/>
    <col min="9222" max="9222" width="14.42578125" style="1" customWidth="1"/>
    <col min="9223" max="9223" width="11.140625" style="1" customWidth="1"/>
    <col min="9224" max="9224" width="23.85546875" style="1" customWidth="1"/>
    <col min="9225" max="9225" width="23" style="1" customWidth="1"/>
    <col min="9226" max="9227" width="9.140625" style="1"/>
    <col min="9228" max="9228" width="14.85546875" style="1" customWidth="1"/>
    <col min="9229" max="9471" width="9.140625" style="1"/>
    <col min="9472" max="9472" width="5" style="1" customWidth="1"/>
    <col min="9473" max="9473" width="17.42578125" style="1" customWidth="1"/>
    <col min="9474" max="9474" width="12.42578125" style="1" customWidth="1"/>
    <col min="9475" max="9475" width="8.140625" style="1" customWidth="1"/>
    <col min="9476" max="9476" width="9.140625" style="1" customWidth="1"/>
    <col min="9477" max="9477" width="15.42578125" style="1" customWidth="1"/>
    <col min="9478" max="9478" width="14.42578125" style="1" customWidth="1"/>
    <col min="9479" max="9479" width="11.140625" style="1" customWidth="1"/>
    <col min="9480" max="9480" width="23.85546875" style="1" customWidth="1"/>
    <col min="9481" max="9481" width="23" style="1" customWidth="1"/>
    <col min="9482" max="9483" width="9.140625" style="1"/>
    <col min="9484" max="9484" width="14.85546875" style="1" customWidth="1"/>
    <col min="9485" max="9727" width="9.140625" style="1"/>
    <col min="9728" max="9728" width="5" style="1" customWidth="1"/>
    <col min="9729" max="9729" width="17.42578125" style="1" customWidth="1"/>
    <col min="9730" max="9730" width="12.42578125" style="1" customWidth="1"/>
    <col min="9731" max="9731" width="8.140625" style="1" customWidth="1"/>
    <col min="9732" max="9732" width="9.140625" style="1" customWidth="1"/>
    <col min="9733" max="9733" width="15.42578125" style="1" customWidth="1"/>
    <col min="9734" max="9734" width="14.42578125" style="1" customWidth="1"/>
    <col min="9735" max="9735" width="11.140625" style="1" customWidth="1"/>
    <col min="9736" max="9736" width="23.85546875" style="1" customWidth="1"/>
    <col min="9737" max="9737" width="23" style="1" customWidth="1"/>
    <col min="9738" max="9739" width="9.140625" style="1"/>
    <col min="9740" max="9740" width="14.85546875" style="1" customWidth="1"/>
    <col min="9741" max="9983" width="9.140625" style="1"/>
    <col min="9984" max="9984" width="5" style="1" customWidth="1"/>
    <col min="9985" max="9985" width="17.42578125" style="1" customWidth="1"/>
    <col min="9986" max="9986" width="12.42578125" style="1" customWidth="1"/>
    <col min="9987" max="9987" width="8.140625" style="1" customWidth="1"/>
    <col min="9988" max="9988" width="9.140625" style="1" customWidth="1"/>
    <col min="9989" max="9989" width="15.42578125" style="1" customWidth="1"/>
    <col min="9990" max="9990" width="14.42578125" style="1" customWidth="1"/>
    <col min="9991" max="9991" width="11.140625" style="1" customWidth="1"/>
    <col min="9992" max="9992" width="23.85546875" style="1" customWidth="1"/>
    <col min="9993" max="9993" width="23" style="1" customWidth="1"/>
    <col min="9994" max="9995" width="9.140625" style="1"/>
    <col min="9996" max="9996" width="14.85546875" style="1" customWidth="1"/>
    <col min="9997" max="10239" width="9.140625" style="1"/>
    <col min="10240" max="10240" width="5" style="1" customWidth="1"/>
    <col min="10241" max="10241" width="17.42578125" style="1" customWidth="1"/>
    <col min="10242" max="10242" width="12.42578125" style="1" customWidth="1"/>
    <col min="10243" max="10243" width="8.140625" style="1" customWidth="1"/>
    <col min="10244" max="10244" width="9.140625" style="1" customWidth="1"/>
    <col min="10245" max="10245" width="15.42578125" style="1" customWidth="1"/>
    <col min="10246" max="10246" width="14.42578125" style="1" customWidth="1"/>
    <col min="10247" max="10247" width="11.140625" style="1" customWidth="1"/>
    <col min="10248" max="10248" width="23.85546875" style="1" customWidth="1"/>
    <col min="10249" max="10249" width="23" style="1" customWidth="1"/>
    <col min="10250" max="10251" width="9.140625" style="1"/>
    <col min="10252" max="10252" width="14.85546875" style="1" customWidth="1"/>
    <col min="10253" max="10495" width="9.140625" style="1"/>
    <col min="10496" max="10496" width="5" style="1" customWidth="1"/>
    <col min="10497" max="10497" width="17.42578125" style="1" customWidth="1"/>
    <col min="10498" max="10498" width="12.42578125" style="1" customWidth="1"/>
    <col min="10499" max="10499" width="8.140625" style="1" customWidth="1"/>
    <col min="10500" max="10500" width="9.140625" style="1" customWidth="1"/>
    <col min="10501" max="10501" width="15.42578125" style="1" customWidth="1"/>
    <col min="10502" max="10502" width="14.42578125" style="1" customWidth="1"/>
    <col min="10503" max="10503" width="11.140625" style="1" customWidth="1"/>
    <col min="10504" max="10504" width="23.85546875" style="1" customWidth="1"/>
    <col min="10505" max="10505" width="23" style="1" customWidth="1"/>
    <col min="10506" max="10507" width="9.140625" style="1"/>
    <col min="10508" max="10508" width="14.85546875" style="1" customWidth="1"/>
    <col min="10509" max="10751" width="9.140625" style="1"/>
    <col min="10752" max="10752" width="5" style="1" customWidth="1"/>
    <col min="10753" max="10753" width="17.42578125" style="1" customWidth="1"/>
    <col min="10754" max="10754" width="12.42578125" style="1" customWidth="1"/>
    <col min="10755" max="10755" width="8.140625" style="1" customWidth="1"/>
    <col min="10756" max="10756" width="9.140625" style="1" customWidth="1"/>
    <col min="10757" max="10757" width="15.42578125" style="1" customWidth="1"/>
    <col min="10758" max="10758" width="14.42578125" style="1" customWidth="1"/>
    <col min="10759" max="10759" width="11.140625" style="1" customWidth="1"/>
    <col min="10760" max="10760" width="23.85546875" style="1" customWidth="1"/>
    <col min="10761" max="10761" width="23" style="1" customWidth="1"/>
    <col min="10762" max="10763" width="9.140625" style="1"/>
    <col min="10764" max="10764" width="14.85546875" style="1" customWidth="1"/>
    <col min="10765" max="11007" width="9.140625" style="1"/>
    <col min="11008" max="11008" width="5" style="1" customWidth="1"/>
    <col min="11009" max="11009" width="17.42578125" style="1" customWidth="1"/>
    <col min="11010" max="11010" width="12.42578125" style="1" customWidth="1"/>
    <col min="11011" max="11011" width="8.140625" style="1" customWidth="1"/>
    <col min="11012" max="11012" width="9.140625" style="1" customWidth="1"/>
    <col min="11013" max="11013" width="15.42578125" style="1" customWidth="1"/>
    <col min="11014" max="11014" width="14.42578125" style="1" customWidth="1"/>
    <col min="11015" max="11015" width="11.140625" style="1" customWidth="1"/>
    <col min="11016" max="11016" width="23.85546875" style="1" customWidth="1"/>
    <col min="11017" max="11017" width="23" style="1" customWidth="1"/>
    <col min="11018" max="11019" width="9.140625" style="1"/>
    <col min="11020" max="11020" width="14.85546875" style="1" customWidth="1"/>
    <col min="11021" max="11263" width="9.140625" style="1"/>
    <col min="11264" max="11264" width="5" style="1" customWidth="1"/>
    <col min="11265" max="11265" width="17.42578125" style="1" customWidth="1"/>
    <col min="11266" max="11266" width="12.42578125" style="1" customWidth="1"/>
    <col min="11267" max="11267" width="8.140625" style="1" customWidth="1"/>
    <col min="11268" max="11268" width="9.140625" style="1" customWidth="1"/>
    <col min="11269" max="11269" width="15.42578125" style="1" customWidth="1"/>
    <col min="11270" max="11270" width="14.42578125" style="1" customWidth="1"/>
    <col min="11271" max="11271" width="11.140625" style="1" customWidth="1"/>
    <col min="11272" max="11272" width="23.85546875" style="1" customWidth="1"/>
    <col min="11273" max="11273" width="23" style="1" customWidth="1"/>
    <col min="11274" max="11275" width="9.140625" style="1"/>
    <col min="11276" max="11276" width="14.85546875" style="1" customWidth="1"/>
    <col min="11277" max="11519" width="9.140625" style="1"/>
    <col min="11520" max="11520" width="5" style="1" customWidth="1"/>
    <col min="11521" max="11521" width="17.42578125" style="1" customWidth="1"/>
    <col min="11522" max="11522" width="12.42578125" style="1" customWidth="1"/>
    <col min="11523" max="11523" width="8.140625" style="1" customWidth="1"/>
    <col min="11524" max="11524" width="9.140625" style="1" customWidth="1"/>
    <col min="11525" max="11525" width="15.42578125" style="1" customWidth="1"/>
    <col min="11526" max="11526" width="14.42578125" style="1" customWidth="1"/>
    <col min="11527" max="11527" width="11.140625" style="1" customWidth="1"/>
    <col min="11528" max="11528" width="23.85546875" style="1" customWidth="1"/>
    <col min="11529" max="11529" width="23" style="1" customWidth="1"/>
    <col min="11530" max="11531" width="9.140625" style="1"/>
    <col min="11532" max="11532" width="14.85546875" style="1" customWidth="1"/>
    <col min="11533" max="11775" width="9.140625" style="1"/>
    <col min="11776" max="11776" width="5" style="1" customWidth="1"/>
    <col min="11777" max="11777" width="17.42578125" style="1" customWidth="1"/>
    <col min="11778" max="11778" width="12.42578125" style="1" customWidth="1"/>
    <col min="11779" max="11779" width="8.140625" style="1" customWidth="1"/>
    <col min="11780" max="11780" width="9.140625" style="1" customWidth="1"/>
    <col min="11781" max="11781" width="15.42578125" style="1" customWidth="1"/>
    <col min="11782" max="11782" width="14.42578125" style="1" customWidth="1"/>
    <col min="11783" max="11783" width="11.140625" style="1" customWidth="1"/>
    <col min="11784" max="11784" width="23.85546875" style="1" customWidth="1"/>
    <col min="11785" max="11785" width="23" style="1" customWidth="1"/>
    <col min="11786" max="11787" width="9.140625" style="1"/>
    <col min="11788" max="11788" width="14.85546875" style="1" customWidth="1"/>
    <col min="11789" max="12031" width="9.140625" style="1"/>
    <col min="12032" max="12032" width="5" style="1" customWidth="1"/>
    <col min="12033" max="12033" width="17.42578125" style="1" customWidth="1"/>
    <col min="12034" max="12034" width="12.42578125" style="1" customWidth="1"/>
    <col min="12035" max="12035" width="8.140625" style="1" customWidth="1"/>
    <col min="12036" max="12036" width="9.140625" style="1" customWidth="1"/>
    <col min="12037" max="12037" width="15.42578125" style="1" customWidth="1"/>
    <col min="12038" max="12038" width="14.42578125" style="1" customWidth="1"/>
    <col min="12039" max="12039" width="11.140625" style="1" customWidth="1"/>
    <col min="12040" max="12040" width="23.85546875" style="1" customWidth="1"/>
    <col min="12041" max="12041" width="23" style="1" customWidth="1"/>
    <col min="12042" max="12043" width="9.140625" style="1"/>
    <col min="12044" max="12044" width="14.85546875" style="1" customWidth="1"/>
    <col min="12045" max="12287" width="9.140625" style="1"/>
    <col min="12288" max="12288" width="5" style="1" customWidth="1"/>
    <col min="12289" max="12289" width="17.42578125" style="1" customWidth="1"/>
    <col min="12290" max="12290" width="12.42578125" style="1" customWidth="1"/>
    <col min="12291" max="12291" width="8.140625" style="1" customWidth="1"/>
    <col min="12292" max="12292" width="9.140625" style="1" customWidth="1"/>
    <col min="12293" max="12293" width="15.42578125" style="1" customWidth="1"/>
    <col min="12294" max="12294" width="14.42578125" style="1" customWidth="1"/>
    <col min="12295" max="12295" width="11.140625" style="1" customWidth="1"/>
    <col min="12296" max="12296" width="23.85546875" style="1" customWidth="1"/>
    <col min="12297" max="12297" width="23" style="1" customWidth="1"/>
    <col min="12298" max="12299" width="9.140625" style="1"/>
    <col min="12300" max="12300" width="14.85546875" style="1" customWidth="1"/>
    <col min="12301" max="12543" width="9.140625" style="1"/>
    <col min="12544" max="12544" width="5" style="1" customWidth="1"/>
    <col min="12545" max="12545" width="17.42578125" style="1" customWidth="1"/>
    <col min="12546" max="12546" width="12.42578125" style="1" customWidth="1"/>
    <col min="12547" max="12547" width="8.140625" style="1" customWidth="1"/>
    <col min="12548" max="12548" width="9.140625" style="1" customWidth="1"/>
    <col min="12549" max="12549" width="15.42578125" style="1" customWidth="1"/>
    <col min="12550" max="12550" width="14.42578125" style="1" customWidth="1"/>
    <col min="12551" max="12551" width="11.140625" style="1" customWidth="1"/>
    <col min="12552" max="12552" width="23.85546875" style="1" customWidth="1"/>
    <col min="12553" max="12553" width="23" style="1" customWidth="1"/>
    <col min="12554" max="12555" width="9.140625" style="1"/>
    <col min="12556" max="12556" width="14.85546875" style="1" customWidth="1"/>
    <col min="12557" max="12799" width="9.140625" style="1"/>
    <col min="12800" max="12800" width="5" style="1" customWidth="1"/>
    <col min="12801" max="12801" width="17.42578125" style="1" customWidth="1"/>
    <col min="12802" max="12802" width="12.42578125" style="1" customWidth="1"/>
    <col min="12803" max="12803" width="8.140625" style="1" customWidth="1"/>
    <col min="12804" max="12804" width="9.140625" style="1" customWidth="1"/>
    <col min="12805" max="12805" width="15.42578125" style="1" customWidth="1"/>
    <col min="12806" max="12806" width="14.42578125" style="1" customWidth="1"/>
    <col min="12807" max="12807" width="11.140625" style="1" customWidth="1"/>
    <col min="12808" max="12808" width="23.85546875" style="1" customWidth="1"/>
    <col min="12809" max="12809" width="23" style="1" customWidth="1"/>
    <col min="12810" max="12811" width="9.140625" style="1"/>
    <col min="12812" max="12812" width="14.85546875" style="1" customWidth="1"/>
    <col min="12813" max="13055" width="9.140625" style="1"/>
    <col min="13056" max="13056" width="5" style="1" customWidth="1"/>
    <col min="13057" max="13057" width="17.42578125" style="1" customWidth="1"/>
    <col min="13058" max="13058" width="12.42578125" style="1" customWidth="1"/>
    <col min="13059" max="13059" width="8.140625" style="1" customWidth="1"/>
    <col min="13060" max="13060" width="9.140625" style="1" customWidth="1"/>
    <col min="13061" max="13061" width="15.42578125" style="1" customWidth="1"/>
    <col min="13062" max="13062" width="14.42578125" style="1" customWidth="1"/>
    <col min="13063" max="13063" width="11.140625" style="1" customWidth="1"/>
    <col min="13064" max="13064" width="23.85546875" style="1" customWidth="1"/>
    <col min="13065" max="13065" width="23" style="1" customWidth="1"/>
    <col min="13066" max="13067" width="9.140625" style="1"/>
    <col min="13068" max="13068" width="14.85546875" style="1" customWidth="1"/>
    <col min="13069" max="13311" width="9.140625" style="1"/>
    <col min="13312" max="13312" width="5" style="1" customWidth="1"/>
    <col min="13313" max="13313" width="17.42578125" style="1" customWidth="1"/>
    <col min="13314" max="13314" width="12.42578125" style="1" customWidth="1"/>
    <col min="13315" max="13315" width="8.140625" style="1" customWidth="1"/>
    <col min="13316" max="13316" width="9.140625" style="1" customWidth="1"/>
    <col min="13317" max="13317" width="15.42578125" style="1" customWidth="1"/>
    <col min="13318" max="13318" width="14.42578125" style="1" customWidth="1"/>
    <col min="13319" max="13319" width="11.140625" style="1" customWidth="1"/>
    <col min="13320" max="13320" width="23.85546875" style="1" customWidth="1"/>
    <col min="13321" max="13321" width="23" style="1" customWidth="1"/>
    <col min="13322" max="13323" width="9.140625" style="1"/>
    <col min="13324" max="13324" width="14.85546875" style="1" customWidth="1"/>
    <col min="13325" max="13567" width="9.140625" style="1"/>
    <col min="13568" max="13568" width="5" style="1" customWidth="1"/>
    <col min="13569" max="13569" width="17.42578125" style="1" customWidth="1"/>
    <col min="13570" max="13570" width="12.42578125" style="1" customWidth="1"/>
    <col min="13571" max="13571" width="8.140625" style="1" customWidth="1"/>
    <col min="13572" max="13572" width="9.140625" style="1" customWidth="1"/>
    <col min="13573" max="13573" width="15.42578125" style="1" customWidth="1"/>
    <col min="13574" max="13574" width="14.42578125" style="1" customWidth="1"/>
    <col min="13575" max="13575" width="11.140625" style="1" customWidth="1"/>
    <col min="13576" max="13576" width="23.85546875" style="1" customWidth="1"/>
    <col min="13577" max="13577" width="23" style="1" customWidth="1"/>
    <col min="13578" max="13579" width="9.140625" style="1"/>
    <col min="13580" max="13580" width="14.85546875" style="1" customWidth="1"/>
    <col min="13581" max="13823" width="9.140625" style="1"/>
    <col min="13824" max="13824" width="5" style="1" customWidth="1"/>
    <col min="13825" max="13825" width="17.42578125" style="1" customWidth="1"/>
    <col min="13826" max="13826" width="12.42578125" style="1" customWidth="1"/>
    <col min="13827" max="13827" width="8.140625" style="1" customWidth="1"/>
    <col min="13828" max="13828" width="9.140625" style="1" customWidth="1"/>
    <col min="13829" max="13829" width="15.42578125" style="1" customWidth="1"/>
    <col min="13830" max="13830" width="14.42578125" style="1" customWidth="1"/>
    <col min="13831" max="13831" width="11.140625" style="1" customWidth="1"/>
    <col min="13832" max="13832" width="23.85546875" style="1" customWidth="1"/>
    <col min="13833" max="13833" width="23" style="1" customWidth="1"/>
    <col min="13834" max="13835" width="9.140625" style="1"/>
    <col min="13836" max="13836" width="14.85546875" style="1" customWidth="1"/>
    <col min="13837" max="14079" width="9.140625" style="1"/>
    <col min="14080" max="14080" width="5" style="1" customWidth="1"/>
    <col min="14081" max="14081" width="17.42578125" style="1" customWidth="1"/>
    <col min="14082" max="14082" width="12.42578125" style="1" customWidth="1"/>
    <col min="14083" max="14083" width="8.140625" style="1" customWidth="1"/>
    <col min="14084" max="14084" width="9.140625" style="1" customWidth="1"/>
    <col min="14085" max="14085" width="15.42578125" style="1" customWidth="1"/>
    <col min="14086" max="14086" width="14.42578125" style="1" customWidth="1"/>
    <col min="14087" max="14087" width="11.140625" style="1" customWidth="1"/>
    <col min="14088" max="14088" width="23.85546875" style="1" customWidth="1"/>
    <col min="14089" max="14089" width="23" style="1" customWidth="1"/>
    <col min="14090" max="14091" width="9.140625" style="1"/>
    <col min="14092" max="14092" width="14.85546875" style="1" customWidth="1"/>
    <col min="14093" max="14335" width="9.140625" style="1"/>
    <col min="14336" max="14336" width="5" style="1" customWidth="1"/>
    <col min="14337" max="14337" width="17.42578125" style="1" customWidth="1"/>
    <col min="14338" max="14338" width="12.42578125" style="1" customWidth="1"/>
    <col min="14339" max="14339" width="8.140625" style="1" customWidth="1"/>
    <col min="14340" max="14340" width="9.140625" style="1" customWidth="1"/>
    <col min="14341" max="14341" width="15.42578125" style="1" customWidth="1"/>
    <col min="14342" max="14342" width="14.42578125" style="1" customWidth="1"/>
    <col min="14343" max="14343" width="11.140625" style="1" customWidth="1"/>
    <col min="14344" max="14344" width="23.85546875" style="1" customWidth="1"/>
    <col min="14345" max="14345" width="23" style="1" customWidth="1"/>
    <col min="14346" max="14347" width="9.140625" style="1"/>
    <col min="14348" max="14348" width="14.85546875" style="1" customWidth="1"/>
    <col min="14349" max="14591" width="9.140625" style="1"/>
    <col min="14592" max="14592" width="5" style="1" customWidth="1"/>
    <col min="14593" max="14593" width="17.42578125" style="1" customWidth="1"/>
    <col min="14594" max="14594" width="12.42578125" style="1" customWidth="1"/>
    <col min="14595" max="14595" width="8.140625" style="1" customWidth="1"/>
    <col min="14596" max="14596" width="9.140625" style="1" customWidth="1"/>
    <col min="14597" max="14597" width="15.42578125" style="1" customWidth="1"/>
    <col min="14598" max="14598" width="14.42578125" style="1" customWidth="1"/>
    <col min="14599" max="14599" width="11.140625" style="1" customWidth="1"/>
    <col min="14600" max="14600" width="23.85546875" style="1" customWidth="1"/>
    <col min="14601" max="14601" width="23" style="1" customWidth="1"/>
    <col min="14602" max="14603" width="9.140625" style="1"/>
    <col min="14604" max="14604" width="14.85546875" style="1" customWidth="1"/>
    <col min="14605" max="14847" width="9.140625" style="1"/>
    <col min="14848" max="14848" width="5" style="1" customWidth="1"/>
    <col min="14849" max="14849" width="17.42578125" style="1" customWidth="1"/>
    <col min="14850" max="14850" width="12.42578125" style="1" customWidth="1"/>
    <col min="14851" max="14851" width="8.140625" style="1" customWidth="1"/>
    <col min="14852" max="14852" width="9.140625" style="1" customWidth="1"/>
    <col min="14853" max="14853" width="15.42578125" style="1" customWidth="1"/>
    <col min="14854" max="14854" width="14.42578125" style="1" customWidth="1"/>
    <col min="14855" max="14855" width="11.140625" style="1" customWidth="1"/>
    <col min="14856" max="14856" width="23.85546875" style="1" customWidth="1"/>
    <col min="14857" max="14857" width="23" style="1" customWidth="1"/>
    <col min="14858" max="14859" width="9.140625" style="1"/>
    <col min="14860" max="14860" width="14.85546875" style="1" customWidth="1"/>
    <col min="14861" max="15103" width="9.140625" style="1"/>
    <col min="15104" max="15104" width="5" style="1" customWidth="1"/>
    <col min="15105" max="15105" width="17.42578125" style="1" customWidth="1"/>
    <col min="15106" max="15106" width="12.42578125" style="1" customWidth="1"/>
    <col min="15107" max="15107" width="8.140625" style="1" customWidth="1"/>
    <col min="15108" max="15108" width="9.140625" style="1" customWidth="1"/>
    <col min="15109" max="15109" width="15.42578125" style="1" customWidth="1"/>
    <col min="15110" max="15110" width="14.42578125" style="1" customWidth="1"/>
    <col min="15111" max="15111" width="11.140625" style="1" customWidth="1"/>
    <col min="15112" max="15112" width="23.85546875" style="1" customWidth="1"/>
    <col min="15113" max="15113" width="23" style="1" customWidth="1"/>
    <col min="15114" max="15115" width="9.140625" style="1"/>
    <col min="15116" max="15116" width="14.85546875" style="1" customWidth="1"/>
    <col min="15117" max="15359" width="9.140625" style="1"/>
    <col min="15360" max="15360" width="5" style="1" customWidth="1"/>
    <col min="15361" max="15361" width="17.42578125" style="1" customWidth="1"/>
    <col min="15362" max="15362" width="12.42578125" style="1" customWidth="1"/>
    <col min="15363" max="15363" width="8.140625" style="1" customWidth="1"/>
    <col min="15364" max="15364" width="9.140625" style="1" customWidth="1"/>
    <col min="15365" max="15365" width="15.42578125" style="1" customWidth="1"/>
    <col min="15366" max="15366" width="14.42578125" style="1" customWidth="1"/>
    <col min="15367" max="15367" width="11.140625" style="1" customWidth="1"/>
    <col min="15368" max="15368" width="23.85546875" style="1" customWidth="1"/>
    <col min="15369" max="15369" width="23" style="1" customWidth="1"/>
    <col min="15370" max="15371" width="9.140625" style="1"/>
    <col min="15372" max="15372" width="14.85546875" style="1" customWidth="1"/>
    <col min="15373" max="15615" width="9.140625" style="1"/>
    <col min="15616" max="15616" width="5" style="1" customWidth="1"/>
    <col min="15617" max="15617" width="17.42578125" style="1" customWidth="1"/>
    <col min="15618" max="15618" width="12.42578125" style="1" customWidth="1"/>
    <col min="15619" max="15619" width="8.140625" style="1" customWidth="1"/>
    <col min="15620" max="15620" width="9.140625" style="1" customWidth="1"/>
    <col min="15621" max="15621" width="15.42578125" style="1" customWidth="1"/>
    <col min="15622" max="15622" width="14.42578125" style="1" customWidth="1"/>
    <col min="15623" max="15623" width="11.140625" style="1" customWidth="1"/>
    <col min="15624" max="15624" width="23.85546875" style="1" customWidth="1"/>
    <col min="15625" max="15625" width="23" style="1" customWidth="1"/>
    <col min="15626" max="15627" width="9.140625" style="1"/>
    <col min="15628" max="15628" width="14.85546875" style="1" customWidth="1"/>
    <col min="15629" max="15871" width="9.140625" style="1"/>
    <col min="15872" max="15872" width="5" style="1" customWidth="1"/>
    <col min="15873" max="15873" width="17.42578125" style="1" customWidth="1"/>
    <col min="15874" max="15874" width="12.42578125" style="1" customWidth="1"/>
    <col min="15875" max="15875" width="8.140625" style="1" customWidth="1"/>
    <col min="15876" max="15876" width="9.140625" style="1" customWidth="1"/>
    <col min="15877" max="15877" width="15.42578125" style="1" customWidth="1"/>
    <col min="15878" max="15878" width="14.42578125" style="1" customWidth="1"/>
    <col min="15879" max="15879" width="11.140625" style="1" customWidth="1"/>
    <col min="15880" max="15880" width="23.85546875" style="1" customWidth="1"/>
    <col min="15881" max="15881" width="23" style="1" customWidth="1"/>
    <col min="15882" max="15883" width="9.140625" style="1"/>
    <col min="15884" max="15884" width="14.85546875" style="1" customWidth="1"/>
    <col min="15885" max="16127" width="9.140625" style="1"/>
    <col min="16128" max="16128" width="5" style="1" customWidth="1"/>
    <col min="16129" max="16129" width="17.42578125" style="1" customWidth="1"/>
    <col min="16130" max="16130" width="12.42578125" style="1" customWidth="1"/>
    <col min="16131" max="16131" width="8.140625" style="1" customWidth="1"/>
    <col min="16132" max="16132" width="9.140625" style="1" customWidth="1"/>
    <col min="16133" max="16133" width="15.42578125" style="1" customWidth="1"/>
    <col min="16134" max="16134" width="14.42578125" style="1" customWidth="1"/>
    <col min="16135" max="16135" width="11.140625" style="1" customWidth="1"/>
    <col min="16136" max="16136" width="23.85546875" style="1" customWidth="1"/>
    <col min="16137" max="16137" width="23" style="1" customWidth="1"/>
    <col min="16138" max="16139" width="9.140625" style="1"/>
    <col min="16140" max="16140" width="14.85546875" style="1" customWidth="1"/>
    <col min="16141" max="16384" width="9.140625" style="1"/>
  </cols>
  <sheetData>
    <row r="1" spans="1:23" ht="61.5" customHeight="1">
      <c r="C1" s="3735" t="s">
        <v>0</v>
      </c>
      <c r="D1" s="3735"/>
      <c r="E1" s="3735"/>
      <c r="F1" s="3735"/>
      <c r="G1" s="3735"/>
      <c r="H1" s="3735"/>
      <c r="I1" s="3735"/>
      <c r="J1" s="3735"/>
      <c r="K1" s="3735"/>
      <c r="L1" s="3735"/>
      <c r="M1" s="3736" t="s">
        <v>1</v>
      </c>
      <c r="N1" s="3736"/>
      <c r="O1" s="3736"/>
    </row>
    <row r="2" spans="1:23">
      <c r="C2" s="3737" t="s">
        <v>2</v>
      </c>
      <c r="D2" s="3737"/>
      <c r="E2" s="3737"/>
      <c r="F2" s="3737"/>
      <c r="G2" s="3737"/>
      <c r="H2" s="3737"/>
      <c r="I2" s="3737"/>
      <c r="J2" s="3737"/>
      <c r="K2" s="3737"/>
      <c r="L2" s="3737"/>
    </row>
    <row r="3" spans="1:23" ht="10.5" customHeight="1">
      <c r="C3" s="1629"/>
      <c r="D3" s="1628"/>
      <c r="E3" s="1628"/>
      <c r="F3" s="1628"/>
      <c r="G3" s="1628"/>
      <c r="H3" s="1628"/>
      <c r="I3" s="1628"/>
      <c r="J3" s="1628"/>
      <c r="K3" s="1628"/>
    </row>
    <row r="4" spans="1:23">
      <c r="B4" s="3737" t="s">
        <v>3</v>
      </c>
      <c r="C4" s="3737"/>
      <c r="D4" s="3737"/>
      <c r="E4" s="3737"/>
      <c r="F4" s="3737"/>
      <c r="G4" s="3737"/>
      <c r="H4" s="3737"/>
      <c r="I4" s="3737"/>
      <c r="J4" s="3737"/>
      <c r="K4" s="3737"/>
      <c r="L4" s="3737"/>
      <c r="M4" s="3737"/>
      <c r="N4" s="3737"/>
      <c r="O4" s="3737"/>
      <c r="P4" s="3737"/>
      <c r="Q4" s="1628"/>
      <c r="R4" s="1628"/>
      <c r="S4" s="1628"/>
    </row>
    <row r="5" spans="1:23">
      <c r="B5" s="1628"/>
      <c r="C5" s="1629"/>
      <c r="D5" s="1628"/>
      <c r="E5" s="1628"/>
      <c r="F5" s="1628"/>
      <c r="G5" s="1628"/>
      <c r="H5" s="1628"/>
      <c r="I5" s="3738" t="s">
        <v>4</v>
      </c>
      <c r="J5" s="3738"/>
      <c r="K5" s="3738"/>
      <c r="L5" s="3738"/>
      <c r="M5" s="3738"/>
      <c r="N5" s="3738"/>
      <c r="O5" s="3738"/>
      <c r="P5" s="3738"/>
      <c r="Q5" s="1629"/>
      <c r="R5" s="1629"/>
      <c r="S5" s="1628"/>
    </row>
    <row r="6" spans="1:23" ht="13.5">
      <c r="B6" s="3739" t="s">
        <v>5</v>
      </c>
      <c r="C6" s="3737"/>
      <c r="D6" s="3737"/>
      <c r="E6" s="3737"/>
      <c r="F6" s="3737"/>
      <c r="G6" s="3737"/>
      <c r="H6" s="3737"/>
      <c r="I6" s="3737"/>
      <c r="J6" s="3737"/>
      <c r="K6" s="3737"/>
      <c r="L6" s="3737"/>
      <c r="M6" s="3737"/>
      <c r="N6" s="3737"/>
      <c r="O6" s="3737"/>
      <c r="P6" s="3737"/>
      <c r="Q6" s="1628"/>
      <c r="R6" s="1628"/>
      <c r="S6" s="1628"/>
    </row>
    <row r="7" spans="1:23" ht="15" customHeight="1">
      <c r="B7" s="1627"/>
      <c r="C7" s="1629"/>
      <c r="D7" s="1628"/>
      <c r="E7" s="1628"/>
      <c r="F7" s="1628"/>
      <c r="G7" s="1628"/>
      <c r="H7" s="1628"/>
      <c r="I7" s="1628"/>
      <c r="J7" s="1628"/>
      <c r="K7" s="1628"/>
      <c r="L7" s="1628"/>
      <c r="M7" s="1628"/>
      <c r="N7" s="1628"/>
      <c r="O7" s="1628"/>
      <c r="P7" s="5" t="s">
        <v>242</v>
      </c>
      <c r="Q7" s="5"/>
      <c r="R7" s="5"/>
      <c r="S7" s="1510"/>
    </row>
    <row r="8" spans="1:23" ht="15" customHeight="1">
      <c r="A8" s="3740" t="s">
        <v>7679</v>
      </c>
      <c r="B8" s="3734" t="s">
        <v>6</v>
      </c>
      <c r="C8" s="3741" t="s">
        <v>7</v>
      </c>
      <c r="D8" s="3734" t="s">
        <v>449</v>
      </c>
      <c r="E8" s="3734" t="s">
        <v>731</v>
      </c>
      <c r="F8" s="3733" t="s">
        <v>462</v>
      </c>
      <c r="G8" s="3734" t="s">
        <v>458</v>
      </c>
      <c r="H8" s="3733" t="s">
        <v>459</v>
      </c>
      <c r="I8" s="3734" t="s">
        <v>8</v>
      </c>
      <c r="J8" s="3734" t="s">
        <v>9</v>
      </c>
      <c r="K8" s="3734"/>
      <c r="L8" s="3744" t="s">
        <v>10</v>
      </c>
      <c r="M8" s="3733" t="s">
        <v>11</v>
      </c>
      <c r="N8" s="3733" t="s">
        <v>12</v>
      </c>
      <c r="O8" s="3733" t="s">
        <v>13</v>
      </c>
      <c r="P8" s="3733" t="s">
        <v>14</v>
      </c>
      <c r="Q8" s="3743" t="s">
        <v>460</v>
      </c>
      <c r="R8" s="3743" t="s">
        <v>461</v>
      </c>
      <c r="S8" s="3743" t="s">
        <v>463</v>
      </c>
    </row>
    <row r="9" spans="1:23" s="6" customFormat="1" ht="72.75" customHeight="1">
      <c r="A9" s="3740"/>
      <c r="B9" s="3734"/>
      <c r="C9" s="3742"/>
      <c r="D9" s="3734"/>
      <c r="E9" s="3734"/>
      <c r="F9" s="3734"/>
      <c r="G9" s="3734"/>
      <c r="H9" s="3733"/>
      <c r="I9" s="3734"/>
      <c r="J9" s="1630" t="s">
        <v>15</v>
      </c>
      <c r="K9" s="1630" t="s">
        <v>16</v>
      </c>
      <c r="L9" s="3744"/>
      <c r="M9" s="3733"/>
      <c r="N9" s="3733"/>
      <c r="O9" s="3733"/>
      <c r="P9" s="3733"/>
      <c r="Q9" s="3743"/>
      <c r="R9" s="3743"/>
      <c r="S9" s="3743"/>
    </row>
    <row r="10" spans="1:23" s="104" customFormat="1">
      <c r="A10" s="1500"/>
      <c r="B10" s="99"/>
      <c r="C10" s="100" t="s">
        <v>743</v>
      </c>
      <c r="D10" s="99"/>
      <c r="E10" s="99"/>
      <c r="F10" s="99"/>
      <c r="G10" s="99"/>
      <c r="H10" s="101"/>
      <c r="I10" s="99"/>
      <c r="J10" s="99"/>
      <c r="K10" s="99"/>
      <c r="L10" s="102" t="e">
        <f>SUM(#REF!)</f>
        <v>#REF!</v>
      </c>
      <c r="M10" s="101"/>
      <c r="N10" s="101"/>
      <c r="O10" s="101"/>
      <c r="P10" s="101"/>
      <c r="Q10" s="103"/>
      <c r="R10" s="103"/>
      <c r="S10" s="103"/>
    </row>
    <row r="11" spans="1:23" s="1386" customFormat="1" ht="47.25">
      <c r="A11" s="1446">
        <v>155</v>
      </c>
      <c r="B11" s="1367">
        <v>154</v>
      </c>
      <c r="C11" s="1434" t="s">
        <v>6657</v>
      </c>
      <c r="D11" s="1434"/>
      <c r="E11" s="1434"/>
      <c r="F11" s="1434"/>
      <c r="G11" s="1434" t="s">
        <v>7683</v>
      </c>
      <c r="H11" s="1434"/>
      <c r="I11" s="1372" t="s">
        <v>6631</v>
      </c>
      <c r="J11" s="1372"/>
      <c r="K11" s="1372"/>
      <c r="L11" s="1373">
        <v>10000</v>
      </c>
      <c r="M11" s="1373"/>
      <c r="N11" s="1374"/>
      <c r="O11" s="1374" t="s">
        <v>6579</v>
      </c>
      <c r="P11" s="1374"/>
      <c r="Q11" s="1374"/>
      <c r="R11" s="1374"/>
      <c r="S11" s="1372" t="s">
        <v>7628</v>
      </c>
      <c r="T11" s="1372"/>
      <c r="U11" s="1372"/>
      <c r="V11" s="1372"/>
      <c r="W11" s="1434">
        <v>3</v>
      </c>
    </row>
    <row r="12" spans="1:23" s="1386" customFormat="1" ht="63">
      <c r="A12" s="1386">
        <v>156</v>
      </c>
      <c r="B12" s="1340">
        <v>155</v>
      </c>
      <c r="C12" s="1372" t="s">
        <v>6657</v>
      </c>
      <c r="D12" s="1372"/>
      <c r="E12" s="1372"/>
      <c r="F12" s="1372"/>
      <c r="G12" s="1372"/>
      <c r="H12" s="1372"/>
      <c r="I12" s="1372" t="s">
        <v>6631</v>
      </c>
      <c r="J12" s="1372"/>
      <c r="K12" s="1372"/>
      <c r="L12" s="1373">
        <v>27600</v>
      </c>
      <c r="M12" s="1373"/>
      <c r="N12" s="1374"/>
      <c r="O12" s="1374" t="s">
        <v>6414</v>
      </c>
      <c r="P12" s="1374"/>
      <c r="Q12" s="1374"/>
      <c r="R12" s="1374"/>
      <c r="S12" s="1372" t="s">
        <v>7629</v>
      </c>
      <c r="T12" s="1372"/>
      <c r="U12" s="1372"/>
      <c r="V12" s="1372"/>
      <c r="W12" s="1394" t="s">
        <v>6413</v>
      </c>
    </row>
    <row r="13" spans="1:23" s="1386" customFormat="1" ht="110.25">
      <c r="A13" s="1446">
        <v>157</v>
      </c>
      <c r="B13" s="1367">
        <v>156</v>
      </c>
      <c r="C13" s="1372" t="s">
        <v>6657</v>
      </c>
      <c r="D13" s="1372"/>
      <c r="E13" s="1372"/>
      <c r="F13" s="1372"/>
      <c r="G13" s="1372"/>
      <c r="H13" s="1372"/>
      <c r="I13" s="1372" t="s">
        <v>6631</v>
      </c>
      <c r="J13" s="1372"/>
      <c r="K13" s="1372"/>
      <c r="L13" s="1373">
        <v>4800</v>
      </c>
      <c r="M13" s="1373"/>
      <c r="N13" s="1374"/>
      <c r="O13" s="1374" t="s">
        <v>6414</v>
      </c>
      <c r="P13" s="1374"/>
      <c r="Q13" s="1374"/>
      <c r="R13" s="1374"/>
      <c r="S13" s="1372" t="s">
        <v>7630</v>
      </c>
      <c r="T13" s="1372"/>
      <c r="U13" s="1372"/>
      <c r="V13" s="1372"/>
      <c r="W13" s="1394" t="s">
        <v>6413</v>
      </c>
    </row>
    <row r="14" spans="1:23" s="45" customFormat="1" ht="25.5">
      <c r="A14" s="1501">
        <v>19</v>
      </c>
      <c r="B14" s="7">
        <v>19</v>
      </c>
      <c r="C14" s="23" t="s">
        <v>162</v>
      </c>
      <c r="D14" s="11" t="s">
        <v>450</v>
      </c>
      <c r="E14" s="98">
        <v>1</v>
      </c>
      <c r="F14" s="11"/>
      <c r="G14" s="11" t="s">
        <v>452</v>
      </c>
      <c r="H14" s="11"/>
      <c r="I14" s="11" t="s">
        <v>151</v>
      </c>
      <c r="J14" s="75">
        <v>41</v>
      </c>
      <c r="K14" s="75">
        <v>12</v>
      </c>
      <c r="L14" s="20"/>
      <c r="M14" s="11" t="s">
        <v>163</v>
      </c>
      <c r="N14" s="22" t="s">
        <v>26</v>
      </c>
      <c r="O14" s="11" t="s">
        <v>149</v>
      </c>
      <c r="P14" s="11" t="s">
        <v>164</v>
      </c>
      <c r="Q14" s="21"/>
      <c r="R14" s="11">
        <f>L14*Q14</f>
        <v>0</v>
      </c>
      <c r="S14" s="1322" t="s">
        <v>5789</v>
      </c>
    </row>
  </sheetData>
  <autoFilter ref="B9:S10"/>
  <mergeCells count="24">
    <mergeCell ref="S8:S9"/>
    <mergeCell ref="G8:G9"/>
    <mergeCell ref="H8:H9"/>
    <mergeCell ref="I8:I9"/>
    <mergeCell ref="J8:K8"/>
    <mergeCell ref="L8:L9"/>
    <mergeCell ref="M8:M9"/>
    <mergeCell ref="N8:N9"/>
    <mergeCell ref="O8:O9"/>
    <mergeCell ref="P8:P9"/>
    <mergeCell ref="Q8:Q9"/>
    <mergeCell ref="R8:R9"/>
    <mergeCell ref="A8:A9"/>
    <mergeCell ref="B8:B9"/>
    <mergeCell ref="C8:C9"/>
    <mergeCell ref="D8:D9"/>
    <mergeCell ref="E8:E9"/>
    <mergeCell ref="F8:F9"/>
    <mergeCell ref="C1:L1"/>
    <mergeCell ref="M1:O1"/>
    <mergeCell ref="C2:L2"/>
    <mergeCell ref="B4:P4"/>
    <mergeCell ref="I5:P5"/>
    <mergeCell ref="B6:P6"/>
  </mergeCells>
  <pageMargins left="0.36" right="0.03" top="0.25" bottom="0.15" header="0.3" footer="0.3"/>
  <pageSetup paperSize="9" scale="60" orientation="landscape"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7"/>
  <sheetViews>
    <sheetView topLeftCell="A4" zoomScale="70" zoomScaleNormal="70" workbookViewId="0">
      <pane xSplit="3" ySplit="3" topLeftCell="D7" activePane="bottomRight" state="frozen"/>
      <selection activeCell="F22" sqref="F22"/>
      <selection pane="topRight" activeCell="F22" sqref="F22"/>
      <selection pane="bottomLeft" activeCell="F22" sqref="F22"/>
      <selection pane="bottomRight" activeCell="F22" sqref="F22"/>
    </sheetView>
  </sheetViews>
  <sheetFormatPr defaultRowHeight="15"/>
  <cols>
    <col min="2" max="2" width="13.5703125" customWidth="1"/>
    <col min="5" max="5" width="16" customWidth="1"/>
    <col min="6" max="6" width="22.140625" customWidth="1"/>
    <col min="7" max="7" width="10.42578125" customWidth="1"/>
    <col min="8" max="8" width="43.7109375" customWidth="1"/>
  </cols>
  <sheetData>
    <row r="1" spans="1:8">
      <c r="A1" s="3753" t="s">
        <v>8476</v>
      </c>
      <c r="B1" s="3753"/>
      <c r="C1" s="3753"/>
      <c r="D1" s="3753"/>
      <c r="E1" s="3753"/>
      <c r="F1" s="3753"/>
      <c r="G1" s="3753"/>
      <c r="H1" s="3753"/>
    </row>
    <row r="2" spans="1:8" ht="52.5" customHeight="1">
      <c r="A2" s="3997" t="s">
        <v>8477</v>
      </c>
      <c r="B2" s="3997"/>
      <c r="C2" s="3997"/>
      <c r="D2" s="3997"/>
      <c r="E2" s="3997"/>
      <c r="F2" s="3997"/>
      <c r="G2" s="3997"/>
      <c r="H2" s="3997"/>
    </row>
    <row r="5" spans="1:8" ht="15.75">
      <c r="A5" s="4000" t="s">
        <v>6</v>
      </c>
      <c r="B5" s="4000" t="s">
        <v>8433</v>
      </c>
      <c r="C5" s="4000" t="s">
        <v>8434</v>
      </c>
      <c r="D5" s="4000" t="s">
        <v>8435</v>
      </c>
      <c r="E5" s="4000" t="s">
        <v>8436</v>
      </c>
      <c r="F5" s="4000"/>
      <c r="G5" s="3998" t="s">
        <v>8437</v>
      </c>
      <c r="H5" s="3998" t="s">
        <v>8438</v>
      </c>
    </row>
    <row r="6" spans="1:8" ht="63">
      <c r="A6" s="4000"/>
      <c r="B6" s="4000"/>
      <c r="C6" s="4000"/>
      <c r="D6" s="4000"/>
      <c r="E6" s="2013" t="s">
        <v>8439</v>
      </c>
      <c r="F6" s="2013" t="s">
        <v>8440</v>
      </c>
      <c r="G6" s="3999"/>
      <c r="H6" s="3999"/>
    </row>
    <row r="7" spans="1:8" s="84" customFormat="1" ht="78.75">
      <c r="A7" s="2014">
        <v>1</v>
      </c>
      <c r="B7" s="2014" t="s">
        <v>8441</v>
      </c>
      <c r="C7" s="2014" t="s">
        <v>8442</v>
      </c>
      <c r="D7" s="2014">
        <v>135</v>
      </c>
      <c r="E7" s="2014">
        <v>6.75</v>
      </c>
      <c r="F7" s="2014">
        <v>13.5</v>
      </c>
      <c r="G7" s="2014" t="s">
        <v>8443</v>
      </c>
      <c r="H7" s="2015" t="s">
        <v>8444</v>
      </c>
    </row>
    <row r="8" spans="1:8" s="84" customFormat="1" ht="63">
      <c r="A8" s="2014">
        <v>2</v>
      </c>
      <c r="B8" s="2014" t="s">
        <v>8445</v>
      </c>
      <c r="C8" s="2014" t="s">
        <v>8442</v>
      </c>
      <c r="D8" s="2014">
        <v>80</v>
      </c>
      <c r="E8" s="2014">
        <v>4</v>
      </c>
      <c r="F8" s="2014">
        <v>8</v>
      </c>
      <c r="G8" s="2014" t="s">
        <v>8446</v>
      </c>
      <c r="H8" s="2015" t="s">
        <v>8447</v>
      </c>
    </row>
    <row r="9" spans="1:8" s="84" customFormat="1" ht="78.75">
      <c r="A9" s="2014">
        <v>3</v>
      </c>
      <c r="B9" s="2014" t="s">
        <v>8448</v>
      </c>
      <c r="C9" s="2014" t="s">
        <v>8449</v>
      </c>
      <c r="D9" s="2014">
        <v>22.14</v>
      </c>
      <c r="E9" s="2014">
        <v>1.1100000000000001</v>
      </c>
      <c r="F9" s="2014">
        <v>3.32</v>
      </c>
      <c r="G9" s="2014" t="s">
        <v>8450</v>
      </c>
      <c r="H9" s="2015" t="s">
        <v>8451</v>
      </c>
    </row>
    <row r="10" spans="1:8" s="84" customFormat="1" ht="63">
      <c r="A10" s="2014">
        <v>4</v>
      </c>
      <c r="B10" s="2014" t="s">
        <v>8452</v>
      </c>
      <c r="C10" s="2014" t="s">
        <v>8449</v>
      </c>
      <c r="D10" s="2014">
        <v>55</v>
      </c>
      <c r="E10" s="2014">
        <v>2.75</v>
      </c>
      <c r="F10" s="2014">
        <v>5.5</v>
      </c>
      <c r="G10" s="2014" t="s">
        <v>8453</v>
      </c>
      <c r="H10" s="2015" t="s">
        <v>8454</v>
      </c>
    </row>
    <row r="11" spans="1:8" s="84" customFormat="1" ht="63">
      <c r="A11" s="2014">
        <v>5</v>
      </c>
      <c r="B11" s="2014" t="s">
        <v>8455</v>
      </c>
      <c r="C11" s="2014">
        <v>57</v>
      </c>
      <c r="D11" s="2014">
        <v>51.07</v>
      </c>
      <c r="E11" s="2014">
        <v>2.5499999999999998</v>
      </c>
      <c r="F11" s="2014">
        <v>5.1100000000000003</v>
      </c>
      <c r="G11" s="2014" t="s">
        <v>8446</v>
      </c>
      <c r="H11" s="2015" t="s">
        <v>8456</v>
      </c>
    </row>
    <row r="12" spans="1:8" s="84" customFormat="1" ht="63">
      <c r="A12" s="2014">
        <v>6</v>
      </c>
      <c r="B12" s="2014" t="s">
        <v>8457</v>
      </c>
      <c r="C12" s="2014">
        <v>58</v>
      </c>
      <c r="D12" s="2014">
        <v>40.15</v>
      </c>
      <c r="E12" s="2014">
        <v>2.0099999999999998</v>
      </c>
      <c r="F12" s="2014">
        <v>6.02</v>
      </c>
      <c r="G12" s="2014" t="s">
        <v>8453</v>
      </c>
      <c r="H12" s="2015" t="s">
        <v>8458</v>
      </c>
    </row>
    <row r="13" spans="1:8" s="84" customFormat="1" ht="63">
      <c r="A13" s="2014">
        <v>7</v>
      </c>
      <c r="B13" s="2014" t="s">
        <v>8459</v>
      </c>
      <c r="C13" s="2014">
        <v>58</v>
      </c>
      <c r="D13" s="2014">
        <v>42.72</v>
      </c>
      <c r="E13" s="2014">
        <v>2.1</v>
      </c>
      <c r="F13" s="2014">
        <v>6.41</v>
      </c>
      <c r="G13" s="2014" t="s">
        <v>8460</v>
      </c>
      <c r="H13" s="2015" t="s">
        <v>8461</v>
      </c>
    </row>
    <row r="14" spans="1:8" s="84" customFormat="1" ht="63">
      <c r="A14" s="2014">
        <v>8</v>
      </c>
      <c r="B14" s="2014" t="s">
        <v>8462</v>
      </c>
      <c r="C14" s="2014">
        <v>60</v>
      </c>
      <c r="D14" s="2014">
        <v>44</v>
      </c>
      <c r="E14" s="2014">
        <v>2.2000000000000002</v>
      </c>
      <c r="F14" s="2014">
        <v>6.6</v>
      </c>
      <c r="G14" s="2014" t="s">
        <v>8463</v>
      </c>
      <c r="H14" s="2015" t="s">
        <v>8464</v>
      </c>
    </row>
    <row r="15" spans="1:8" s="84" customFormat="1" ht="63">
      <c r="A15" s="2014">
        <v>9</v>
      </c>
      <c r="B15" s="2014" t="s">
        <v>8465</v>
      </c>
      <c r="C15" s="2014">
        <v>60</v>
      </c>
      <c r="D15" s="2014">
        <v>44.19</v>
      </c>
      <c r="E15" s="2014">
        <v>2.21</v>
      </c>
      <c r="F15" s="2014" t="s">
        <v>8466</v>
      </c>
      <c r="G15" s="2014" t="s">
        <v>8467</v>
      </c>
      <c r="H15" s="2015" t="s">
        <v>8468</v>
      </c>
    </row>
    <row r="16" spans="1:8" s="84" customFormat="1" ht="63">
      <c r="A16" s="2014">
        <v>10</v>
      </c>
      <c r="B16" s="2014" t="s">
        <v>8469</v>
      </c>
      <c r="C16" s="2014"/>
      <c r="D16" s="2014">
        <v>25</v>
      </c>
      <c r="E16" s="2014">
        <v>1.25</v>
      </c>
      <c r="F16" s="2014">
        <v>3.75</v>
      </c>
      <c r="G16" s="2014" t="s">
        <v>8470</v>
      </c>
      <c r="H16" s="2015" t="s">
        <v>8471</v>
      </c>
    </row>
    <row r="17" spans="1:8" s="84" customFormat="1" ht="78.75">
      <c r="A17" s="2014">
        <v>11</v>
      </c>
      <c r="B17" s="2014" t="s">
        <v>8472</v>
      </c>
      <c r="C17" s="2014" t="s">
        <v>8473</v>
      </c>
      <c r="D17" s="2014">
        <v>19</v>
      </c>
      <c r="E17" s="2014">
        <v>0.95</v>
      </c>
      <c r="F17" s="2014">
        <v>2.85</v>
      </c>
      <c r="G17" s="2014" t="s">
        <v>8474</v>
      </c>
      <c r="H17" s="2015" t="s">
        <v>8475</v>
      </c>
    </row>
  </sheetData>
  <mergeCells count="9">
    <mergeCell ref="H5:H6"/>
    <mergeCell ref="A1:H1"/>
    <mergeCell ref="A2:H2"/>
    <mergeCell ref="A5:A6"/>
    <mergeCell ref="B5:B6"/>
    <mergeCell ref="C5:C6"/>
    <mergeCell ref="D5:D6"/>
    <mergeCell ref="E5:F5"/>
    <mergeCell ref="G5:G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39"/>
  <sheetViews>
    <sheetView zoomScale="55" zoomScaleNormal="55" workbookViewId="0">
      <pane xSplit="2" ySplit="5" topLeftCell="C124" activePane="bottomRight" state="frozen"/>
      <selection activeCell="F22" sqref="F22"/>
      <selection pane="topRight" activeCell="F22" sqref="F22"/>
      <selection pane="bottomLeft" activeCell="F22" sqref="F22"/>
      <selection pane="bottomRight" activeCell="F22" sqref="F22"/>
    </sheetView>
  </sheetViews>
  <sheetFormatPr defaultColWidth="9.140625" defaultRowHeight="15"/>
  <cols>
    <col min="1" max="1" width="9.140625" style="84"/>
    <col min="2" max="2" width="44.140625" style="84" customWidth="1"/>
    <col min="3" max="3" width="22.7109375" style="84" customWidth="1"/>
    <col min="4" max="4" width="27.28515625" style="84" customWidth="1"/>
    <col min="5" max="5" width="46" style="84" customWidth="1"/>
    <col min="6" max="6" width="51.7109375" style="84" customWidth="1"/>
    <col min="7" max="7" width="70.5703125" style="84" hidden="1" customWidth="1"/>
    <col min="8" max="16384" width="9.140625" style="84"/>
  </cols>
  <sheetData>
    <row r="1" spans="1:7">
      <c r="A1" s="4010" t="s">
        <v>8561</v>
      </c>
      <c r="B1" s="4010"/>
      <c r="C1" s="4010"/>
      <c r="D1" s="4010"/>
      <c r="E1" s="4010"/>
      <c r="F1" s="4010"/>
      <c r="G1" s="4010"/>
    </row>
    <row r="3" spans="1:7" ht="37.5">
      <c r="A3" s="2016" t="s">
        <v>6</v>
      </c>
      <c r="B3" s="2016" t="s">
        <v>246</v>
      </c>
      <c r="C3" s="2016" t="s">
        <v>247</v>
      </c>
      <c r="D3" s="2016" t="s">
        <v>248</v>
      </c>
      <c r="E3" s="2016" t="s">
        <v>249</v>
      </c>
      <c r="F3" s="2016" t="s">
        <v>250</v>
      </c>
      <c r="G3" s="2016" t="s">
        <v>3921</v>
      </c>
    </row>
    <row r="4" spans="1:7" ht="18.75">
      <c r="A4" s="4007" t="s">
        <v>251</v>
      </c>
      <c r="B4" s="4007"/>
      <c r="C4" s="4007"/>
      <c r="D4" s="4007"/>
      <c r="E4" s="4007"/>
      <c r="F4" s="2017"/>
      <c r="G4" s="2017"/>
    </row>
    <row r="5" spans="1:7" ht="18.75">
      <c r="A5" s="4007" t="s">
        <v>252</v>
      </c>
      <c r="B5" s="4007"/>
      <c r="C5" s="4007"/>
      <c r="D5" s="4007"/>
      <c r="E5" s="4007"/>
      <c r="F5" s="2017"/>
      <c r="G5" s="2017"/>
    </row>
    <row r="6" spans="1:7" ht="56.25">
      <c r="A6" s="4005">
        <v>1</v>
      </c>
      <c r="B6" s="2019" t="s">
        <v>253</v>
      </c>
      <c r="C6" s="4005" t="s">
        <v>255</v>
      </c>
      <c r="D6" s="4001" t="s">
        <v>256</v>
      </c>
      <c r="E6" s="2020" t="s">
        <v>257</v>
      </c>
      <c r="F6" s="4001" t="s">
        <v>260</v>
      </c>
      <c r="G6" s="4001"/>
    </row>
    <row r="7" spans="1:7" ht="18.75">
      <c r="A7" s="4008"/>
      <c r="B7" s="2021" t="s">
        <v>254</v>
      </c>
      <c r="C7" s="4008"/>
      <c r="D7" s="4002"/>
      <c r="E7" s="2022" t="s">
        <v>258</v>
      </c>
      <c r="F7" s="4002"/>
      <c r="G7" s="4002"/>
    </row>
    <row r="8" spans="1:7" ht="37.5">
      <c r="A8" s="4006"/>
      <c r="B8" s="2026"/>
      <c r="C8" s="4006"/>
      <c r="D8" s="4003"/>
      <c r="E8" s="2024" t="s">
        <v>259</v>
      </c>
      <c r="F8" s="4003"/>
      <c r="G8" s="4003"/>
    </row>
    <row r="9" spans="1:7" ht="56.25">
      <c r="A9" s="4005">
        <v>2</v>
      </c>
      <c r="B9" s="2019" t="s">
        <v>261</v>
      </c>
      <c r="C9" s="4005" t="s">
        <v>262</v>
      </c>
      <c r="D9" s="2228" t="s">
        <v>263</v>
      </c>
      <c r="E9" s="2020" t="s">
        <v>265</v>
      </c>
      <c r="F9" s="4001" t="s">
        <v>267</v>
      </c>
      <c r="G9" s="4001"/>
    </row>
    <row r="10" spans="1:7" ht="56.25">
      <c r="A10" s="4008"/>
      <c r="B10" s="2021" t="s">
        <v>254</v>
      </c>
      <c r="C10" s="4008"/>
      <c r="D10" s="2022" t="s">
        <v>264</v>
      </c>
      <c r="E10" s="2022" t="s">
        <v>258</v>
      </c>
      <c r="F10" s="4002"/>
      <c r="G10" s="4002"/>
    </row>
    <row r="11" spans="1:7" ht="37.5">
      <c r="A11" s="4006"/>
      <c r="B11" s="2023"/>
      <c r="C11" s="4006"/>
      <c r="D11" s="2023"/>
      <c r="E11" s="2024" t="s">
        <v>266</v>
      </c>
      <c r="F11" s="4003"/>
      <c r="G11" s="4003"/>
    </row>
    <row r="12" spans="1:7" ht="56.25">
      <c r="A12" s="4005">
        <v>3</v>
      </c>
      <c r="B12" s="2019" t="s">
        <v>268</v>
      </c>
      <c r="C12" s="4005" t="s">
        <v>269</v>
      </c>
      <c r="D12" s="2020" t="s">
        <v>263</v>
      </c>
      <c r="E12" s="2020" t="s">
        <v>265</v>
      </c>
      <c r="F12" s="4001" t="s">
        <v>267</v>
      </c>
      <c r="G12" s="4001"/>
    </row>
    <row r="13" spans="1:7" ht="93.75">
      <c r="A13" s="4008"/>
      <c r="B13" s="2021" t="s">
        <v>254</v>
      </c>
      <c r="C13" s="4008"/>
      <c r="D13" s="2022" t="s">
        <v>270</v>
      </c>
      <c r="E13" s="2022" t="s">
        <v>258</v>
      </c>
      <c r="F13" s="4002"/>
      <c r="G13" s="4002"/>
    </row>
    <row r="14" spans="1:7" ht="37.5">
      <c r="A14" s="4006"/>
      <c r="B14" s="2023"/>
      <c r="C14" s="4006"/>
      <c r="D14" s="2023"/>
      <c r="E14" s="2024" t="s">
        <v>271</v>
      </c>
      <c r="F14" s="4003"/>
      <c r="G14" s="4003"/>
    </row>
    <row r="15" spans="1:7" ht="56.25">
      <c r="A15" s="4005">
        <v>4</v>
      </c>
      <c r="B15" s="2019" t="s">
        <v>268</v>
      </c>
      <c r="C15" s="2019" t="s">
        <v>272</v>
      </c>
      <c r="D15" s="2020" t="s">
        <v>263</v>
      </c>
      <c r="E15" s="2020" t="s">
        <v>265</v>
      </c>
      <c r="F15" s="4001" t="s">
        <v>267</v>
      </c>
      <c r="G15" s="4001"/>
    </row>
    <row r="16" spans="1:7" ht="93.75">
      <c r="A16" s="4008"/>
      <c r="B16" s="2021" t="s">
        <v>254</v>
      </c>
      <c r="C16" s="2027" t="s">
        <v>273</v>
      </c>
      <c r="D16" s="2022" t="s">
        <v>274</v>
      </c>
      <c r="E16" s="2022" t="s">
        <v>275</v>
      </c>
      <c r="F16" s="4002"/>
      <c r="G16" s="4002" t="s">
        <v>273</v>
      </c>
    </row>
    <row r="17" spans="1:7" ht="37.5">
      <c r="A17" s="4008"/>
      <c r="B17" s="2028"/>
      <c r="C17" s="2028"/>
      <c r="D17" s="2028"/>
      <c r="E17" s="2022" t="s">
        <v>266</v>
      </c>
      <c r="F17" s="4002"/>
      <c r="G17" s="4002"/>
    </row>
    <row r="18" spans="1:7" ht="18.75">
      <c r="A18" s="4007" t="s">
        <v>276</v>
      </c>
      <c r="B18" s="4007"/>
      <c r="C18" s="4007"/>
      <c r="D18" s="4007"/>
      <c r="E18" s="4007"/>
      <c r="F18" s="2017"/>
      <c r="G18" s="2017"/>
    </row>
    <row r="19" spans="1:7" ht="37.5">
      <c r="A19" s="4005">
        <v>5</v>
      </c>
      <c r="B19" s="2019" t="s">
        <v>277</v>
      </c>
      <c r="C19" s="4005" t="s">
        <v>278</v>
      </c>
      <c r="D19" s="2020" t="s">
        <v>279</v>
      </c>
      <c r="E19" s="2020" t="s">
        <v>281</v>
      </c>
      <c r="F19" s="2020" t="s">
        <v>285</v>
      </c>
      <c r="G19" s="2020"/>
    </row>
    <row r="20" spans="1:7" ht="99.75" customHeight="1">
      <c r="A20" s="4008"/>
      <c r="B20" s="2021" t="s">
        <v>254</v>
      </c>
      <c r="C20" s="4008"/>
      <c r="D20" s="2022" t="s">
        <v>280</v>
      </c>
      <c r="E20" s="2022" t="s">
        <v>282</v>
      </c>
      <c r="F20" s="2022" t="s">
        <v>286</v>
      </c>
      <c r="G20" s="2022"/>
    </row>
    <row r="21" spans="1:7" ht="187.5">
      <c r="A21" s="4008"/>
      <c r="B21" s="2027"/>
      <c r="C21" s="4008"/>
      <c r="D21" s="2028"/>
      <c r="E21" s="2022" t="s">
        <v>283</v>
      </c>
      <c r="F21" s="2022" t="s">
        <v>287</v>
      </c>
      <c r="G21" s="2022"/>
    </row>
    <row r="22" spans="1:7" ht="75">
      <c r="A22" s="4006"/>
      <c r="B22" s="2023"/>
      <c r="C22" s="4006"/>
      <c r="D22" s="2023"/>
      <c r="E22" s="2024" t="s">
        <v>284</v>
      </c>
      <c r="F22" s="2024" t="s">
        <v>288</v>
      </c>
      <c r="G22" s="2024"/>
    </row>
    <row r="23" spans="1:7" ht="37.5">
      <c r="A23" s="4005" t="s">
        <v>289</v>
      </c>
      <c r="B23" s="4005" t="s">
        <v>290</v>
      </c>
      <c r="C23" s="4005" t="s">
        <v>291</v>
      </c>
      <c r="D23" s="4001" t="s">
        <v>292</v>
      </c>
      <c r="E23" s="2020" t="s">
        <v>293</v>
      </c>
      <c r="F23" s="4001" t="s">
        <v>267</v>
      </c>
      <c r="G23" s="4001"/>
    </row>
    <row r="24" spans="1:7" ht="37.5">
      <c r="A24" s="4006"/>
      <c r="B24" s="4006"/>
      <c r="C24" s="4006"/>
      <c r="D24" s="4003"/>
      <c r="E24" s="2024" t="s">
        <v>266</v>
      </c>
      <c r="F24" s="4003"/>
      <c r="G24" s="4003"/>
    </row>
    <row r="25" spans="1:7" ht="56.25">
      <c r="A25" s="4005">
        <v>7</v>
      </c>
      <c r="B25" s="4005" t="s">
        <v>294</v>
      </c>
      <c r="C25" s="4005" t="s">
        <v>295</v>
      </c>
      <c r="D25" s="2020" t="s">
        <v>296</v>
      </c>
      <c r="E25" s="2020" t="s">
        <v>297</v>
      </c>
      <c r="F25" s="4001" t="s">
        <v>298</v>
      </c>
      <c r="G25" s="4001"/>
    </row>
    <row r="26" spans="1:7" ht="56.25">
      <c r="A26" s="4006"/>
      <c r="B26" s="4006"/>
      <c r="C26" s="4006"/>
      <c r="D26" s="2024" t="s">
        <v>280</v>
      </c>
      <c r="E26" s="2024" t="s">
        <v>258</v>
      </c>
      <c r="F26" s="4003"/>
      <c r="G26" s="4003"/>
    </row>
    <row r="27" spans="1:7" ht="56.25">
      <c r="A27" s="4005">
        <v>8</v>
      </c>
      <c r="B27" s="4005" t="s">
        <v>299</v>
      </c>
      <c r="C27" s="4005" t="s">
        <v>300</v>
      </c>
      <c r="D27" s="4001" t="s">
        <v>301</v>
      </c>
      <c r="E27" s="2020" t="s">
        <v>302</v>
      </c>
      <c r="F27" s="4001" t="s">
        <v>304</v>
      </c>
      <c r="G27" s="4001"/>
    </row>
    <row r="28" spans="1:7" ht="56.25">
      <c r="A28" s="4008"/>
      <c r="B28" s="4008"/>
      <c r="C28" s="4008"/>
      <c r="D28" s="4002"/>
      <c r="E28" s="2022" t="s">
        <v>303</v>
      </c>
      <c r="F28" s="4002"/>
      <c r="G28" s="4002"/>
    </row>
    <row r="29" spans="1:7" ht="37.5">
      <c r="A29" s="4006"/>
      <c r="B29" s="4006"/>
      <c r="C29" s="4006"/>
      <c r="D29" s="4003"/>
      <c r="E29" s="2024" t="s">
        <v>266</v>
      </c>
      <c r="F29" s="4003"/>
      <c r="G29" s="4003"/>
    </row>
    <row r="30" spans="1:7">
      <c r="A30" s="4009">
        <v>9</v>
      </c>
      <c r="B30" s="4009" t="s">
        <v>299</v>
      </c>
      <c r="C30" s="4009" t="s">
        <v>305</v>
      </c>
      <c r="D30" s="4004" t="s">
        <v>306</v>
      </c>
      <c r="E30" s="4004" t="s">
        <v>281</v>
      </c>
      <c r="F30" s="4004" t="s">
        <v>267</v>
      </c>
      <c r="G30" s="4004"/>
    </row>
    <row r="31" spans="1:7">
      <c r="A31" s="4009"/>
      <c r="B31" s="4009"/>
      <c r="C31" s="4009"/>
      <c r="D31" s="4004"/>
      <c r="E31" s="4004"/>
      <c r="F31" s="4004"/>
      <c r="G31" s="4004"/>
    </row>
    <row r="32" spans="1:7" ht="18.75">
      <c r="A32" s="4007" t="s">
        <v>307</v>
      </c>
      <c r="B32" s="4007"/>
      <c r="C32" s="4007"/>
      <c r="D32" s="4007"/>
      <c r="E32" s="4007"/>
      <c r="F32" s="2017"/>
      <c r="G32" s="2017"/>
    </row>
    <row r="33" spans="1:7" ht="37.5">
      <c r="A33" s="4005">
        <v>10</v>
      </c>
      <c r="B33" s="4005" t="s">
        <v>308</v>
      </c>
      <c r="C33" s="4005" t="s">
        <v>309</v>
      </c>
      <c r="D33" s="4001" t="s">
        <v>310</v>
      </c>
      <c r="E33" s="2020" t="s">
        <v>311</v>
      </c>
      <c r="F33" s="4001" t="s">
        <v>313</v>
      </c>
      <c r="G33" s="4001"/>
    </row>
    <row r="34" spans="1:7" ht="56.25">
      <c r="A34" s="4008"/>
      <c r="B34" s="4008"/>
      <c r="C34" s="4008"/>
      <c r="D34" s="4002"/>
      <c r="E34" s="2022" t="s">
        <v>312</v>
      </c>
      <c r="F34" s="4002"/>
      <c r="G34" s="4002"/>
    </row>
    <row r="35" spans="1:7" ht="37.5">
      <c r="A35" s="4006"/>
      <c r="B35" s="4006"/>
      <c r="C35" s="4006"/>
      <c r="D35" s="4003"/>
      <c r="E35" s="2024" t="s">
        <v>266</v>
      </c>
      <c r="F35" s="4003"/>
      <c r="G35" s="4003"/>
    </row>
    <row r="36" spans="1:7" ht="37.5">
      <c r="A36" s="4005">
        <v>11</v>
      </c>
      <c r="B36" s="4005" t="s">
        <v>314</v>
      </c>
      <c r="C36" s="4005" t="s">
        <v>315</v>
      </c>
      <c r="D36" s="4001" t="s">
        <v>310</v>
      </c>
      <c r="E36" s="2020" t="s">
        <v>316</v>
      </c>
      <c r="F36" s="4001" t="s">
        <v>318</v>
      </c>
      <c r="G36" s="4001"/>
    </row>
    <row r="37" spans="1:7" ht="37.5">
      <c r="A37" s="4008"/>
      <c r="B37" s="4008"/>
      <c r="C37" s="4008"/>
      <c r="D37" s="4002"/>
      <c r="E37" s="2022" t="s">
        <v>317</v>
      </c>
      <c r="F37" s="4002"/>
      <c r="G37" s="4002"/>
    </row>
    <row r="38" spans="1:7" ht="37.5">
      <c r="A38" s="4006"/>
      <c r="B38" s="4006"/>
      <c r="C38" s="4006"/>
      <c r="D38" s="4003"/>
      <c r="E38" s="2024" t="s">
        <v>266</v>
      </c>
      <c r="F38" s="4003"/>
      <c r="G38" s="4003"/>
    </row>
    <row r="39" spans="1:7" ht="37.5">
      <c r="A39" s="4005">
        <v>12</v>
      </c>
      <c r="B39" s="4005" t="s">
        <v>319</v>
      </c>
      <c r="C39" s="4005" t="s">
        <v>320</v>
      </c>
      <c r="D39" s="4001" t="s">
        <v>321</v>
      </c>
      <c r="E39" s="2020" t="s">
        <v>322</v>
      </c>
      <c r="F39" s="4001" t="s">
        <v>318</v>
      </c>
      <c r="G39" s="4001"/>
    </row>
    <row r="40" spans="1:7" ht="18.75">
      <c r="A40" s="4008"/>
      <c r="B40" s="4008"/>
      <c r="C40" s="4008"/>
      <c r="D40" s="4002"/>
      <c r="E40" s="2022" t="s">
        <v>258</v>
      </c>
      <c r="F40" s="4002"/>
      <c r="G40" s="4002"/>
    </row>
    <row r="41" spans="1:7" ht="37.5">
      <c r="A41" s="4006"/>
      <c r="B41" s="4006"/>
      <c r="C41" s="4006"/>
      <c r="D41" s="4003"/>
      <c r="E41" s="2024" t="s">
        <v>323</v>
      </c>
      <c r="F41" s="4003"/>
      <c r="G41" s="4003"/>
    </row>
    <row r="42" spans="1:7" ht="18.75">
      <c r="A42" s="4007" t="s">
        <v>324</v>
      </c>
      <c r="B42" s="4007"/>
      <c r="C42" s="4007"/>
      <c r="D42" s="4007"/>
      <c r="E42" s="4007"/>
      <c r="F42" s="2017"/>
      <c r="G42" s="2017"/>
    </row>
    <row r="43" spans="1:7" ht="37.5">
      <c r="A43" s="4005">
        <v>13</v>
      </c>
      <c r="B43" s="2019" t="s">
        <v>325</v>
      </c>
      <c r="C43" s="4005" t="s">
        <v>326</v>
      </c>
      <c r="D43" s="4001" t="s">
        <v>327</v>
      </c>
      <c r="E43" s="2020" t="s">
        <v>322</v>
      </c>
      <c r="F43" s="4001" t="s">
        <v>267</v>
      </c>
      <c r="G43" s="4001"/>
    </row>
    <row r="44" spans="1:7" ht="18.75">
      <c r="A44" s="4008"/>
      <c r="B44" s="2021" t="s">
        <v>254</v>
      </c>
      <c r="C44" s="4008"/>
      <c r="D44" s="4002"/>
      <c r="E44" s="2022" t="s">
        <v>258</v>
      </c>
      <c r="F44" s="4002"/>
      <c r="G44" s="4002"/>
    </row>
    <row r="45" spans="1:7" ht="37.5">
      <c r="A45" s="4006"/>
      <c r="B45" s="2023"/>
      <c r="C45" s="4006"/>
      <c r="D45" s="4003"/>
      <c r="E45" s="2024" t="s">
        <v>266</v>
      </c>
      <c r="F45" s="4003"/>
      <c r="G45" s="4003"/>
    </row>
    <row r="46" spans="1:7" ht="37.5">
      <c r="A46" s="4005">
        <v>14</v>
      </c>
      <c r="B46" s="2019" t="s">
        <v>325</v>
      </c>
      <c r="C46" s="4005" t="s">
        <v>328</v>
      </c>
      <c r="D46" s="4001" t="s">
        <v>329</v>
      </c>
      <c r="E46" s="2020" t="s">
        <v>322</v>
      </c>
      <c r="F46" s="4001" t="s">
        <v>267</v>
      </c>
      <c r="G46" s="4001"/>
    </row>
    <row r="47" spans="1:7" ht="18.75">
      <c r="A47" s="4008"/>
      <c r="B47" s="2021" t="s">
        <v>254</v>
      </c>
      <c r="C47" s="4008"/>
      <c r="D47" s="4002"/>
      <c r="E47" s="2022" t="s">
        <v>258</v>
      </c>
      <c r="F47" s="4002"/>
      <c r="G47" s="4002"/>
    </row>
    <row r="48" spans="1:7" ht="37.5">
      <c r="A48" s="4006"/>
      <c r="B48" s="2023"/>
      <c r="C48" s="4006"/>
      <c r="D48" s="4003"/>
      <c r="E48" s="2024" t="s">
        <v>266</v>
      </c>
      <c r="F48" s="4003"/>
      <c r="G48" s="4003"/>
    </row>
    <row r="49" spans="1:7" ht="37.5">
      <c r="A49" s="4005">
        <v>15</v>
      </c>
      <c r="B49" s="2020" t="s">
        <v>330</v>
      </c>
      <c r="C49" s="4005" t="s">
        <v>331</v>
      </c>
      <c r="D49" s="4001" t="s">
        <v>332</v>
      </c>
      <c r="E49" s="2020" t="s">
        <v>333</v>
      </c>
      <c r="F49" s="4001"/>
      <c r="G49" s="4001"/>
    </row>
    <row r="50" spans="1:7" ht="18.75">
      <c r="A50" s="4008"/>
      <c r="B50" s="2021" t="s">
        <v>254</v>
      </c>
      <c r="C50" s="4008"/>
      <c r="D50" s="4002"/>
      <c r="E50" s="2022" t="s">
        <v>258</v>
      </c>
      <c r="F50" s="4002"/>
      <c r="G50" s="4002"/>
    </row>
    <row r="51" spans="1:7" ht="37.5">
      <c r="A51" s="4006"/>
      <c r="B51" s="2023"/>
      <c r="C51" s="4006"/>
      <c r="D51" s="4003"/>
      <c r="E51" s="2024" t="s">
        <v>266</v>
      </c>
      <c r="F51" s="4003"/>
      <c r="G51" s="4003"/>
    </row>
    <row r="52" spans="1:7" ht="56.25">
      <c r="A52" s="4005" t="s">
        <v>334</v>
      </c>
      <c r="B52" s="2019" t="s">
        <v>325</v>
      </c>
      <c r="C52" s="4005" t="s">
        <v>335</v>
      </c>
      <c r="D52" s="4001" t="s">
        <v>336</v>
      </c>
      <c r="E52" s="2020" t="s">
        <v>337</v>
      </c>
      <c r="F52" s="4001" t="s">
        <v>267</v>
      </c>
      <c r="G52" s="4001"/>
    </row>
    <row r="53" spans="1:7" ht="37.5">
      <c r="A53" s="4006"/>
      <c r="B53" s="2025" t="s">
        <v>254</v>
      </c>
      <c r="C53" s="4006"/>
      <c r="D53" s="4003"/>
      <c r="E53" s="2024" t="s">
        <v>266</v>
      </c>
      <c r="F53" s="4003"/>
      <c r="G53" s="4003"/>
    </row>
    <row r="54" spans="1:7" ht="18.75">
      <c r="A54" s="4007" t="s">
        <v>338</v>
      </c>
      <c r="B54" s="4007"/>
      <c r="C54" s="4007"/>
      <c r="D54" s="4007"/>
      <c r="E54" s="4007"/>
      <c r="F54" s="4007"/>
    </row>
    <row r="55" spans="1:7" ht="18.75">
      <c r="A55" s="4005">
        <v>1</v>
      </c>
      <c r="B55" s="4005" t="s">
        <v>339</v>
      </c>
      <c r="C55" s="4005">
        <v>4.5999999999999996</v>
      </c>
      <c r="D55" s="4001" t="s">
        <v>340</v>
      </c>
      <c r="E55" s="2020" t="s">
        <v>341</v>
      </c>
      <c r="F55" s="4001" t="s">
        <v>344</v>
      </c>
      <c r="G55" s="4001"/>
    </row>
    <row r="56" spans="1:7" ht="37.5">
      <c r="A56" s="4008"/>
      <c r="B56" s="4008"/>
      <c r="C56" s="4008"/>
      <c r="D56" s="4002"/>
      <c r="E56" s="2022" t="s">
        <v>342</v>
      </c>
      <c r="F56" s="4002"/>
      <c r="G56" s="4002"/>
    </row>
    <row r="57" spans="1:7" ht="56.25">
      <c r="A57" s="4006"/>
      <c r="B57" s="4006"/>
      <c r="C57" s="4006"/>
      <c r="D57" s="4003"/>
      <c r="E57" s="2024" t="s">
        <v>343</v>
      </c>
      <c r="F57" s="4003"/>
      <c r="G57" s="4003"/>
    </row>
    <row r="58" spans="1:7" ht="37.5">
      <c r="A58" s="4005">
        <v>2</v>
      </c>
      <c r="B58" s="4005" t="s">
        <v>345</v>
      </c>
      <c r="C58" s="4005">
        <v>5.8</v>
      </c>
      <c r="D58" s="4001" t="s">
        <v>346</v>
      </c>
      <c r="E58" s="2020" t="s">
        <v>347</v>
      </c>
      <c r="F58" s="4001" t="s">
        <v>344</v>
      </c>
      <c r="G58" s="4001"/>
    </row>
    <row r="59" spans="1:7" ht="37.5">
      <c r="A59" s="4008"/>
      <c r="B59" s="4008"/>
      <c r="C59" s="4008"/>
      <c r="D59" s="4002"/>
      <c r="E59" s="2022" t="s">
        <v>348</v>
      </c>
      <c r="F59" s="4002"/>
      <c r="G59" s="4002"/>
    </row>
    <row r="60" spans="1:7" ht="56.25">
      <c r="A60" s="4008"/>
      <c r="B60" s="4008"/>
      <c r="C60" s="4008"/>
      <c r="D60" s="4002"/>
      <c r="E60" s="2022" t="s">
        <v>349</v>
      </c>
      <c r="F60" s="4002"/>
      <c r="G60" s="4002"/>
    </row>
    <row r="61" spans="1:7" ht="75">
      <c r="A61" s="4005">
        <v>3</v>
      </c>
      <c r="B61" s="4005" t="s">
        <v>350</v>
      </c>
      <c r="C61" s="4005">
        <v>11.8</v>
      </c>
      <c r="D61" s="4001" t="s">
        <v>351</v>
      </c>
      <c r="E61" s="2020" t="s">
        <v>352</v>
      </c>
      <c r="F61" s="2020" t="s">
        <v>354</v>
      </c>
      <c r="G61" s="2020"/>
    </row>
    <row r="62" spans="1:7" ht="187.5">
      <c r="A62" s="4008"/>
      <c r="B62" s="4008"/>
      <c r="C62" s="4008"/>
      <c r="D62" s="4002"/>
      <c r="E62" s="2022" t="s">
        <v>348</v>
      </c>
      <c r="F62" s="2022" t="s">
        <v>287</v>
      </c>
      <c r="G62" s="2022"/>
    </row>
    <row r="63" spans="1:7" ht="75">
      <c r="A63" s="4006"/>
      <c r="B63" s="4006"/>
      <c r="C63" s="4006"/>
      <c r="D63" s="4003"/>
      <c r="E63" s="2024" t="s">
        <v>353</v>
      </c>
      <c r="F63" s="2024" t="s">
        <v>355</v>
      </c>
      <c r="G63" s="2024"/>
    </row>
    <row r="64" spans="1:7" ht="75">
      <c r="A64" s="4005" t="s">
        <v>356</v>
      </c>
      <c r="B64" s="4005" t="s">
        <v>357</v>
      </c>
      <c r="C64" s="4005">
        <v>4</v>
      </c>
      <c r="D64" s="4001" t="s">
        <v>351</v>
      </c>
      <c r="E64" s="2020" t="s">
        <v>352</v>
      </c>
      <c r="F64" s="2020" t="s">
        <v>354</v>
      </c>
      <c r="G64" s="2020"/>
    </row>
    <row r="65" spans="1:7" ht="187.5">
      <c r="A65" s="4008"/>
      <c r="B65" s="4008"/>
      <c r="C65" s="4008"/>
      <c r="D65" s="4002"/>
      <c r="E65" s="2022" t="s">
        <v>348</v>
      </c>
      <c r="F65" s="2022" t="s">
        <v>287</v>
      </c>
      <c r="G65" s="2022"/>
    </row>
    <row r="66" spans="1:7" ht="75">
      <c r="A66" s="4006"/>
      <c r="B66" s="4006"/>
      <c r="C66" s="4006"/>
      <c r="D66" s="4003"/>
      <c r="E66" s="2024" t="s">
        <v>358</v>
      </c>
      <c r="F66" s="2024" t="s">
        <v>359</v>
      </c>
      <c r="G66" s="2024"/>
    </row>
    <row r="67" spans="1:7" ht="18.75">
      <c r="A67" s="4007" t="s">
        <v>360</v>
      </c>
      <c r="B67" s="4007"/>
      <c r="C67" s="4007"/>
      <c r="D67" s="4007"/>
      <c r="E67" s="4007"/>
      <c r="F67" s="4007"/>
    </row>
    <row r="68" spans="1:7" ht="37.5">
      <c r="A68" s="4009">
        <v>1</v>
      </c>
      <c r="B68" s="4009" t="s">
        <v>361</v>
      </c>
      <c r="C68" s="4009">
        <v>253</v>
      </c>
      <c r="D68" s="4004" t="s">
        <v>362</v>
      </c>
      <c r="E68" s="2018" t="s">
        <v>363</v>
      </c>
      <c r="F68" s="4004" t="s">
        <v>367</v>
      </c>
      <c r="G68" s="4004"/>
    </row>
    <row r="69" spans="1:7" ht="18.75">
      <c r="A69" s="4009"/>
      <c r="B69" s="4009"/>
      <c r="C69" s="4009"/>
      <c r="D69" s="4004"/>
      <c r="E69" s="2018" t="s">
        <v>364</v>
      </c>
      <c r="F69" s="4004"/>
      <c r="G69" s="4004"/>
    </row>
    <row r="70" spans="1:7" ht="37.5">
      <c r="A70" s="4009"/>
      <c r="B70" s="4009"/>
      <c r="C70" s="4009"/>
      <c r="D70" s="4004"/>
      <c r="E70" s="2018" t="s">
        <v>365</v>
      </c>
      <c r="F70" s="4004"/>
      <c r="G70" s="4004"/>
    </row>
    <row r="71" spans="1:7" ht="18.75">
      <c r="A71" s="4009"/>
      <c r="B71" s="4009"/>
      <c r="C71" s="4009"/>
      <c r="D71" s="4004"/>
      <c r="E71" s="2018" t="s">
        <v>366</v>
      </c>
      <c r="F71" s="4004"/>
      <c r="G71" s="4004"/>
    </row>
    <row r="72" spans="1:7" ht="75">
      <c r="A72" s="4009">
        <v>2</v>
      </c>
      <c r="B72" s="4009" t="s">
        <v>368</v>
      </c>
      <c r="C72" s="4009">
        <v>2</v>
      </c>
      <c r="D72" s="4004" t="s">
        <v>369</v>
      </c>
      <c r="E72" s="2018" t="s">
        <v>370</v>
      </c>
      <c r="F72" s="4004" t="s">
        <v>373</v>
      </c>
      <c r="G72" s="4004"/>
    </row>
    <row r="73" spans="1:7" ht="18.75">
      <c r="A73" s="4009"/>
      <c r="B73" s="4009"/>
      <c r="C73" s="4009"/>
      <c r="D73" s="4004"/>
      <c r="E73" s="2018" t="s">
        <v>371</v>
      </c>
      <c r="F73" s="4004"/>
      <c r="G73" s="4004"/>
    </row>
    <row r="74" spans="1:7" ht="37.5">
      <c r="A74" s="4009"/>
      <c r="B74" s="4009"/>
      <c r="C74" s="4009"/>
      <c r="D74" s="4004"/>
      <c r="E74" s="2018" t="s">
        <v>372</v>
      </c>
      <c r="F74" s="4004"/>
      <c r="G74" s="4004"/>
    </row>
    <row r="75" spans="1:7" ht="75">
      <c r="A75" s="4009">
        <v>3</v>
      </c>
      <c r="B75" s="4009" t="s">
        <v>374</v>
      </c>
      <c r="C75" s="4009">
        <v>0.9</v>
      </c>
      <c r="D75" s="4004" t="s">
        <v>369</v>
      </c>
      <c r="E75" s="2018" t="s">
        <v>375</v>
      </c>
      <c r="F75" s="4004" t="s">
        <v>376</v>
      </c>
      <c r="G75" s="4004"/>
    </row>
    <row r="76" spans="1:7" ht="18.75">
      <c r="A76" s="4009"/>
      <c r="B76" s="4009"/>
      <c r="C76" s="4009"/>
      <c r="D76" s="4004"/>
      <c r="E76" s="2018" t="s">
        <v>371</v>
      </c>
      <c r="F76" s="4004"/>
      <c r="G76" s="4004"/>
    </row>
    <row r="77" spans="1:7" ht="37.5">
      <c r="A77" s="4009"/>
      <c r="B77" s="4009"/>
      <c r="C77" s="4009"/>
      <c r="D77" s="4004"/>
      <c r="E77" s="2018" t="s">
        <v>372</v>
      </c>
      <c r="F77" s="4004"/>
      <c r="G77" s="4004"/>
    </row>
    <row r="78" spans="1:7" ht="75">
      <c r="A78" s="4009">
        <v>4</v>
      </c>
      <c r="B78" s="4009" t="s">
        <v>377</v>
      </c>
      <c r="C78" s="4009">
        <v>7</v>
      </c>
      <c r="D78" s="4004" t="s">
        <v>369</v>
      </c>
      <c r="E78" s="2018" t="s">
        <v>378</v>
      </c>
      <c r="F78" s="4004" t="s">
        <v>379</v>
      </c>
      <c r="G78" s="4004"/>
    </row>
    <row r="79" spans="1:7" ht="18.75">
      <c r="A79" s="4009"/>
      <c r="B79" s="4009"/>
      <c r="C79" s="4009"/>
      <c r="D79" s="4004"/>
      <c r="E79" s="2018" t="s">
        <v>371</v>
      </c>
      <c r="F79" s="4004"/>
      <c r="G79" s="4004"/>
    </row>
    <row r="80" spans="1:7" ht="37.5">
      <c r="A80" s="4009"/>
      <c r="B80" s="4009"/>
      <c r="C80" s="4009"/>
      <c r="D80" s="4004"/>
      <c r="E80" s="2018" t="s">
        <v>365</v>
      </c>
      <c r="F80" s="4004"/>
      <c r="G80" s="4004"/>
    </row>
    <row r="81" spans="1:7" ht="75">
      <c r="A81" s="4009">
        <v>5</v>
      </c>
      <c r="B81" s="4009" t="s">
        <v>380</v>
      </c>
      <c r="C81" s="4009">
        <v>2.4</v>
      </c>
      <c r="D81" s="4004" t="s">
        <v>369</v>
      </c>
      <c r="E81" s="2018" t="s">
        <v>381</v>
      </c>
      <c r="F81" s="4004" t="s">
        <v>379</v>
      </c>
      <c r="G81" s="4004"/>
    </row>
    <row r="82" spans="1:7" ht="18.75">
      <c r="A82" s="4009"/>
      <c r="B82" s="4009"/>
      <c r="C82" s="4009"/>
      <c r="D82" s="4004"/>
      <c r="E82" s="2018" t="s">
        <v>371</v>
      </c>
      <c r="F82" s="4004"/>
      <c r="G82" s="4004"/>
    </row>
    <row r="83" spans="1:7" ht="37.5">
      <c r="A83" s="4009"/>
      <c r="B83" s="4009"/>
      <c r="C83" s="4009"/>
      <c r="D83" s="4004"/>
      <c r="E83" s="2018" t="s">
        <v>372</v>
      </c>
      <c r="F83" s="4004"/>
      <c r="G83" s="4004"/>
    </row>
    <row r="84" spans="1:7" ht="75">
      <c r="A84" s="4009">
        <v>6</v>
      </c>
      <c r="B84" s="4009" t="s">
        <v>382</v>
      </c>
      <c r="C84" s="4009">
        <v>12</v>
      </c>
      <c r="D84" s="4004" t="s">
        <v>369</v>
      </c>
      <c r="E84" s="2018" t="s">
        <v>383</v>
      </c>
      <c r="F84" s="4004" t="s">
        <v>385</v>
      </c>
      <c r="G84" s="4004"/>
    </row>
    <row r="85" spans="1:7" ht="37.5">
      <c r="A85" s="4009"/>
      <c r="B85" s="4009"/>
      <c r="C85" s="4009"/>
      <c r="D85" s="4004"/>
      <c r="E85" s="2018" t="s">
        <v>384</v>
      </c>
      <c r="F85" s="4004"/>
      <c r="G85" s="4004"/>
    </row>
    <row r="86" spans="1:7" ht="37.5">
      <c r="A86" s="4009"/>
      <c r="B86" s="4009"/>
      <c r="C86" s="4009"/>
      <c r="D86" s="4004"/>
      <c r="E86" s="2018" t="s">
        <v>365</v>
      </c>
      <c r="F86" s="4004"/>
      <c r="G86" s="4004"/>
    </row>
    <row r="87" spans="1:7" ht="18.75">
      <c r="A87" s="4009">
        <v>7</v>
      </c>
      <c r="B87" s="4009" t="s">
        <v>386</v>
      </c>
      <c r="C87" s="4009">
        <v>3.59</v>
      </c>
      <c r="D87" s="4004" t="s">
        <v>362</v>
      </c>
      <c r="E87" s="2018" t="s">
        <v>387</v>
      </c>
      <c r="F87" s="4004" t="s">
        <v>391</v>
      </c>
      <c r="G87" s="4004"/>
    </row>
    <row r="88" spans="1:7" ht="37.5">
      <c r="A88" s="4009"/>
      <c r="B88" s="4009"/>
      <c r="C88" s="4009"/>
      <c r="D88" s="4004"/>
      <c r="E88" s="2018" t="s">
        <v>388</v>
      </c>
      <c r="F88" s="4004"/>
      <c r="G88" s="4004"/>
    </row>
    <row r="89" spans="1:7" ht="37.5">
      <c r="A89" s="4009"/>
      <c r="B89" s="4009"/>
      <c r="C89" s="4009"/>
      <c r="D89" s="4004"/>
      <c r="E89" s="2018" t="s">
        <v>365</v>
      </c>
      <c r="F89" s="4004"/>
      <c r="G89" s="4004"/>
    </row>
    <row r="90" spans="1:7" ht="56.25">
      <c r="A90" s="4009"/>
      <c r="B90" s="4009"/>
      <c r="C90" s="4009"/>
      <c r="D90" s="4004"/>
      <c r="E90" s="2018" t="s">
        <v>389</v>
      </c>
      <c r="F90" s="4004"/>
      <c r="G90" s="4004"/>
    </row>
    <row r="91" spans="1:7" ht="93.75">
      <c r="A91" s="4009"/>
      <c r="B91" s="4009"/>
      <c r="C91" s="4009"/>
      <c r="D91" s="4004"/>
      <c r="E91" s="2018" t="s">
        <v>390</v>
      </c>
      <c r="F91" s="4004"/>
      <c r="G91" s="4004"/>
    </row>
    <row r="92" spans="1:7" ht="18.75">
      <c r="A92" s="4009">
        <v>8</v>
      </c>
      <c r="B92" s="4009" t="s">
        <v>392</v>
      </c>
      <c r="C92" s="4009">
        <v>30</v>
      </c>
      <c r="D92" s="4004" t="s">
        <v>362</v>
      </c>
      <c r="E92" s="2018" t="s">
        <v>387</v>
      </c>
      <c r="F92" s="4004" t="s">
        <v>391</v>
      </c>
      <c r="G92" s="4004"/>
    </row>
    <row r="93" spans="1:7" ht="18.75">
      <c r="A93" s="4009"/>
      <c r="B93" s="4009"/>
      <c r="C93" s="4009"/>
      <c r="D93" s="4004"/>
      <c r="E93" s="2018" t="s">
        <v>393</v>
      </c>
      <c r="F93" s="4004"/>
      <c r="G93" s="4004"/>
    </row>
    <row r="94" spans="1:7" ht="37.5">
      <c r="A94" s="4009"/>
      <c r="B94" s="4009"/>
      <c r="C94" s="4009"/>
      <c r="D94" s="4004"/>
      <c r="E94" s="2018" t="s">
        <v>365</v>
      </c>
      <c r="F94" s="4004"/>
      <c r="G94" s="4004"/>
    </row>
    <row r="95" spans="1:7" ht="93.75">
      <c r="A95" s="4009"/>
      <c r="B95" s="4009"/>
      <c r="C95" s="4009"/>
      <c r="D95" s="4004"/>
      <c r="E95" s="2018" t="s">
        <v>390</v>
      </c>
      <c r="F95" s="4004"/>
      <c r="G95" s="4004"/>
    </row>
    <row r="96" spans="1:7" ht="18.75">
      <c r="A96" s="4009">
        <v>9</v>
      </c>
      <c r="B96" s="4009" t="s">
        <v>394</v>
      </c>
      <c r="C96" s="4009">
        <v>11.32</v>
      </c>
      <c r="D96" s="4004" t="s">
        <v>362</v>
      </c>
      <c r="E96" s="2018" t="s">
        <v>387</v>
      </c>
      <c r="F96" s="4004" t="s">
        <v>391</v>
      </c>
      <c r="G96" s="4004"/>
    </row>
    <row r="97" spans="1:7" ht="18.75">
      <c r="A97" s="4009"/>
      <c r="B97" s="4009"/>
      <c r="C97" s="4009"/>
      <c r="D97" s="4004"/>
      <c r="E97" s="2018" t="s">
        <v>393</v>
      </c>
      <c r="F97" s="4004"/>
      <c r="G97" s="4004"/>
    </row>
    <row r="98" spans="1:7" ht="37.5">
      <c r="A98" s="4009"/>
      <c r="B98" s="4009"/>
      <c r="C98" s="4009"/>
      <c r="D98" s="4004"/>
      <c r="E98" s="2018" t="s">
        <v>365</v>
      </c>
      <c r="F98" s="4004"/>
      <c r="G98" s="4004"/>
    </row>
    <row r="99" spans="1:7" ht="93.75">
      <c r="A99" s="4009"/>
      <c r="B99" s="4009"/>
      <c r="C99" s="4009"/>
      <c r="D99" s="4004"/>
      <c r="E99" s="2018" t="s">
        <v>395</v>
      </c>
      <c r="F99" s="4004"/>
      <c r="G99" s="4004"/>
    </row>
    <row r="100" spans="1:7" ht="56.25">
      <c r="A100" s="4009"/>
      <c r="B100" s="4009"/>
      <c r="C100" s="4009"/>
      <c r="D100" s="4004"/>
      <c r="E100" s="2018" t="s">
        <v>396</v>
      </c>
      <c r="F100" s="4004"/>
      <c r="G100" s="4004"/>
    </row>
    <row r="101" spans="1:7" ht="18.75">
      <c r="A101" s="4009">
        <v>10</v>
      </c>
      <c r="B101" s="4009" t="s">
        <v>397</v>
      </c>
      <c r="C101" s="4009">
        <v>130</v>
      </c>
      <c r="D101" s="4004" t="s">
        <v>362</v>
      </c>
      <c r="E101" s="2018" t="s">
        <v>387</v>
      </c>
      <c r="F101" s="4004" t="s">
        <v>391</v>
      </c>
      <c r="G101" s="4004"/>
    </row>
    <row r="102" spans="1:7" ht="18.75">
      <c r="A102" s="4009"/>
      <c r="B102" s="4009"/>
      <c r="C102" s="4009"/>
      <c r="D102" s="4004"/>
      <c r="E102" s="2018" t="s">
        <v>393</v>
      </c>
      <c r="F102" s="4004"/>
      <c r="G102" s="4004"/>
    </row>
    <row r="103" spans="1:7" ht="37.5">
      <c r="A103" s="4009"/>
      <c r="B103" s="4009"/>
      <c r="C103" s="4009"/>
      <c r="D103" s="4004"/>
      <c r="E103" s="2018" t="s">
        <v>365</v>
      </c>
      <c r="F103" s="4004"/>
      <c r="G103" s="4004"/>
    </row>
    <row r="104" spans="1:7" ht="93.75">
      <c r="A104" s="4009"/>
      <c r="B104" s="4009"/>
      <c r="C104" s="4009"/>
      <c r="D104" s="4004"/>
      <c r="E104" s="2018" t="s">
        <v>395</v>
      </c>
      <c r="F104" s="4004"/>
      <c r="G104" s="4004"/>
    </row>
    <row r="105" spans="1:7" ht="18.75">
      <c r="A105" s="4007" t="s">
        <v>398</v>
      </c>
      <c r="B105" s="4007"/>
      <c r="C105" s="4007"/>
      <c r="D105" s="4007"/>
      <c r="E105" s="4007"/>
      <c r="F105" s="4007"/>
    </row>
    <row r="106" spans="1:7" ht="18.75">
      <c r="A106" s="4005">
        <v>1</v>
      </c>
      <c r="B106" s="4005" t="s">
        <v>399</v>
      </c>
      <c r="C106" s="4005">
        <v>5.2</v>
      </c>
      <c r="D106" s="4001" t="s">
        <v>400</v>
      </c>
      <c r="E106" s="2020" t="s">
        <v>401</v>
      </c>
      <c r="F106" s="4001" t="s">
        <v>404</v>
      </c>
      <c r="G106" s="4001"/>
    </row>
    <row r="107" spans="1:7" ht="18.75">
      <c r="A107" s="4008"/>
      <c r="B107" s="4008"/>
      <c r="C107" s="4008"/>
      <c r="D107" s="4002"/>
      <c r="E107" s="2022" t="s">
        <v>402</v>
      </c>
      <c r="F107" s="4002"/>
      <c r="G107" s="4002"/>
    </row>
    <row r="108" spans="1:7" ht="37.5">
      <c r="A108" s="4008"/>
      <c r="B108" s="4008"/>
      <c r="C108" s="4008"/>
      <c r="D108" s="4002"/>
      <c r="E108" s="2022" t="s">
        <v>365</v>
      </c>
      <c r="F108" s="4002"/>
      <c r="G108" s="4002"/>
    </row>
    <row r="109" spans="1:7" ht="18.75">
      <c r="A109" s="4006"/>
      <c r="B109" s="4006"/>
      <c r="C109" s="4006"/>
      <c r="D109" s="4003"/>
      <c r="E109" s="2024" t="s">
        <v>403</v>
      </c>
      <c r="F109" s="4003"/>
      <c r="G109" s="4003"/>
    </row>
    <row r="110" spans="1:7" ht="18.75">
      <c r="A110" s="4005">
        <v>2</v>
      </c>
      <c r="B110" s="4005" t="s">
        <v>405</v>
      </c>
      <c r="C110" s="4005">
        <v>11</v>
      </c>
      <c r="D110" s="4001" t="s">
        <v>400</v>
      </c>
      <c r="E110" s="2020" t="s">
        <v>406</v>
      </c>
      <c r="F110" s="4001" t="s">
        <v>404</v>
      </c>
      <c r="G110" s="4001"/>
    </row>
    <row r="111" spans="1:7" ht="18.75">
      <c r="A111" s="4008"/>
      <c r="B111" s="4008"/>
      <c r="C111" s="4008"/>
      <c r="D111" s="4002"/>
      <c r="E111" s="2022" t="s">
        <v>407</v>
      </c>
      <c r="F111" s="4002"/>
      <c r="G111" s="4002"/>
    </row>
    <row r="112" spans="1:7" ht="37.5">
      <c r="A112" s="4008"/>
      <c r="B112" s="4008"/>
      <c r="C112" s="4008"/>
      <c r="D112" s="4002"/>
      <c r="E112" s="2022" t="s">
        <v>365</v>
      </c>
      <c r="F112" s="4002"/>
      <c r="G112" s="4002"/>
    </row>
    <row r="113" spans="1:7" ht="18.75">
      <c r="A113" s="4006"/>
      <c r="B113" s="4006"/>
      <c r="C113" s="4006"/>
      <c r="D113" s="4003"/>
      <c r="E113" s="2024" t="s">
        <v>403</v>
      </c>
      <c r="F113" s="4003"/>
      <c r="G113" s="4003"/>
    </row>
    <row r="114" spans="1:7" ht="18.75">
      <c r="A114" s="4005">
        <v>3</v>
      </c>
      <c r="B114" s="4005" t="s">
        <v>408</v>
      </c>
      <c r="C114" s="4005">
        <v>10</v>
      </c>
      <c r="D114" s="4001" t="s">
        <v>400</v>
      </c>
      <c r="E114" s="2020" t="s">
        <v>406</v>
      </c>
      <c r="F114" s="4001" t="s">
        <v>404</v>
      </c>
      <c r="G114" s="4001"/>
    </row>
    <row r="115" spans="1:7" ht="37.5">
      <c r="A115" s="4008"/>
      <c r="B115" s="4008"/>
      <c r="C115" s="4008"/>
      <c r="D115" s="4002"/>
      <c r="E115" s="2022" t="s">
        <v>409</v>
      </c>
      <c r="F115" s="4002"/>
      <c r="G115" s="4002"/>
    </row>
    <row r="116" spans="1:7" ht="37.5">
      <c r="A116" s="4008"/>
      <c r="B116" s="4008"/>
      <c r="C116" s="4008"/>
      <c r="D116" s="4002"/>
      <c r="E116" s="2022" t="s">
        <v>365</v>
      </c>
      <c r="F116" s="4002"/>
      <c r="G116" s="4002"/>
    </row>
    <row r="117" spans="1:7" ht="18.75">
      <c r="A117" s="4006"/>
      <c r="B117" s="4006"/>
      <c r="C117" s="4006"/>
      <c r="D117" s="4003"/>
      <c r="E117" s="2024" t="s">
        <v>403</v>
      </c>
      <c r="F117" s="4003"/>
      <c r="G117" s="4003"/>
    </row>
    <row r="118" spans="1:7" ht="131.25">
      <c r="A118" s="4005">
        <v>4</v>
      </c>
      <c r="B118" s="4005" t="s">
        <v>410</v>
      </c>
      <c r="C118" s="4005">
        <v>18.95</v>
      </c>
      <c r="D118" s="4001" t="s">
        <v>400</v>
      </c>
      <c r="E118" s="2020" t="s">
        <v>8478</v>
      </c>
      <c r="F118" s="2020" t="s">
        <v>413</v>
      </c>
      <c r="G118" s="2020"/>
    </row>
    <row r="119" spans="1:7" ht="75">
      <c r="A119" s="4008"/>
      <c r="B119" s="4008"/>
      <c r="C119" s="4008"/>
      <c r="D119" s="4002"/>
      <c r="E119" s="2022" t="s">
        <v>411</v>
      </c>
      <c r="F119" s="2022" t="s">
        <v>414</v>
      </c>
      <c r="G119" s="2022"/>
    </row>
    <row r="120" spans="1:7" ht="37.5">
      <c r="A120" s="4008"/>
      <c r="B120" s="4008"/>
      <c r="C120" s="4008"/>
      <c r="D120" s="4002"/>
      <c r="E120" s="2022" t="s">
        <v>365</v>
      </c>
      <c r="F120" s="2022" t="s">
        <v>415</v>
      </c>
      <c r="G120" s="2022"/>
    </row>
    <row r="121" spans="1:7" ht="56.25">
      <c r="A121" s="4006"/>
      <c r="B121" s="4006"/>
      <c r="C121" s="4006"/>
      <c r="D121" s="4003"/>
      <c r="E121" s="2024" t="s">
        <v>412</v>
      </c>
      <c r="F121" s="2024" t="s">
        <v>416</v>
      </c>
      <c r="G121" s="2024"/>
    </row>
    <row r="122" spans="1:7" ht="18.75">
      <c r="A122" s="4005">
        <v>5</v>
      </c>
      <c r="B122" s="4005" t="s">
        <v>417</v>
      </c>
      <c r="C122" s="4005">
        <v>12.6</v>
      </c>
      <c r="D122" s="4001" t="s">
        <v>418</v>
      </c>
      <c r="E122" s="2020" t="s">
        <v>411</v>
      </c>
      <c r="F122" s="4001" t="s">
        <v>420</v>
      </c>
      <c r="G122" s="4001"/>
    </row>
    <row r="123" spans="1:7" ht="37.5">
      <c r="A123" s="4008"/>
      <c r="B123" s="4008"/>
      <c r="C123" s="4008"/>
      <c r="D123" s="4002"/>
      <c r="E123" s="2022" t="s">
        <v>365</v>
      </c>
      <c r="F123" s="4002"/>
      <c r="G123" s="4002"/>
    </row>
    <row r="124" spans="1:7" ht="56.25">
      <c r="A124" s="4008"/>
      <c r="B124" s="4008"/>
      <c r="C124" s="4008"/>
      <c r="D124" s="4002"/>
      <c r="E124" s="2022" t="s">
        <v>419</v>
      </c>
      <c r="F124" s="4002"/>
      <c r="G124" s="4002"/>
    </row>
    <row r="125" spans="1:7" ht="18.75">
      <c r="A125" s="4006"/>
      <c r="B125" s="4006"/>
      <c r="C125" s="4006"/>
      <c r="D125" s="4003"/>
      <c r="E125" s="2024" t="s">
        <v>403</v>
      </c>
      <c r="F125" s="4003"/>
      <c r="G125" s="4003"/>
    </row>
    <row r="126" spans="1:7" ht="37.5">
      <c r="A126" s="4005">
        <v>6</v>
      </c>
      <c r="B126" s="4005" t="s">
        <v>421</v>
      </c>
      <c r="C126" s="4005">
        <v>535</v>
      </c>
      <c r="D126" s="4001" t="s">
        <v>418</v>
      </c>
      <c r="E126" s="2020" t="s">
        <v>422</v>
      </c>
      <c r="F126" s="4001" t="s">
        <v>420</v>
      </c>
      <c r="G126" s="4001"/>
    </row>
    <row r="127" spans="1:7" ht="37.5">
      <c r="A127" s="4008"/>
      <c r="B127" s="4008"/>
      <c r="C127" s="4008"/>
      <c r="D127" s="4002"/>
      <c r="E127" s="2022" t="s">
        <v>423</v>
      </c>
      <c r="F127" s="4002"/>
      <c r="G127" s="4002"/>
    </row>
    <row r="128" spans="1:7" ht="56.25">
      <c r="A128" s="4008"/>
      <c r="B128" s="4008"/>
      <c r="C128" s="4008"/>
      <c r="D128" s="4002"/>
      <c r="E128" s="2022" t="s">
        <v>424</v>
      </c>
      <c r="F128" s="4002"/>
      <c r="G128" s="4002"/>
    </row>
    <row r="129" spans="1:7" ht="18.75">
      <c r="A129" s="4006"/>
      <c r="B129" s="4006"/>
      <c r="C129" s="4006"/>
      <c r="D129" s="4003"/>
      <c r="E129" s="2024" t="s">
        <v>403</v>
      </c>
      <c r="F129" s="4003"/>
      <c r="G129" s="4003"/>
    </row>
    <row r="130" spans="1:7" ht="18.75">
      <c r="A130" s="4007" t="s">
        <v>425</v>
      </c>
      <c r="B130" s="4007"/>
      <c r="C130" s="4007"/>
      <c r="D130" s="4007"/>
      <c r="E130" s="4007"/>
      <c r="F130" s="4007"/>
    </row>
    <row r="131" spans="1:7" ht="18.75">
      <c r="A131" s="4005">
        <v>1</v>
      </c>
      <c r="B131" s="4005" t="s">
        <v>426</v>
      </c>
      <c r="C131" s="4005">
        <v>25</v>
      </c>
      <c r="D131" s="4001" t="s">
        <v>427</v>
      </c>
      <c r="E131" s="2020" t="s">
        <v>428</v>
      </c>
      <c r="F131" s="4004" t="s">
        <v>431</v>
      </c>
      <c r="G131" s="4004"/>
    </row>
    <row r="132" spans="1:7" ht="56.25">
      <c r="A132" s="4008"/>
      <c r="B132" s="4008"/>
      <c r="C132" s="4008"/>
      <c r="D132" s="4002"/>
      <c r="E132" s="2022" t="s">
        <v>429</v>
      </c>
      <c r="F132" s="4004"/>
      <c r="G132" s="4004"/>
    </row>
    <row r="133" spans="1:7" ht="112.5">
      <c r="A133" s="4006"/>
      <c r="B133" s="4006"/>
      <c r="C133" s="4006"/>
      <c r="D133" s="4003"/>
      <c r="E133" s="2229" t="s">
        <v>9130</v>
      </c>
      <c r="F133" s="4004"/>
      <c r="G133" s="4004"/>
    </row>
    <row r="134" spans="1:7" ht="18.75">
      <c r="A134" s="4005">
        <v>2</v>
      </c>
      <c r="B134" s="4005" t="s">
        <v>432</v>
      </c>
      <c r="C134" s="4005">
        <v>44</v>
      </c>
      <c r="D134" s="4001" t="s">
        <v>427</v>
      </c>
      <c r="E134" s="2020" t="s">
        <v>428</v>
      </c>
      <c r="F134" s="4004"/>
      <c r="G134" s="4004"/>
    </row>
    <row r="135" spans="1:7" ht="56.25">
      <c r="A135" s="4006"/>
      <c r="B135" s="4006"/>
      <c r="C135" s="4006"/>
      <c r="D135" s="4003"/>
      <c r="E135" s="2024" t="s">
        <v>433</v>
      </c>
      <c r="F135" s="4004"/>
      <c r="G135" s="4004"/>
    </row>
    <row r="136" spans="1:7" ht="37.5">
      <c r="A136" s="4005">
        <v>3</v>
      </c>
      <c r="B136" s="4005" t="s">
        <v>434</v>
      </c>
      <c r="C136" s="4005">
        <v>220</v>
      </c>
      <c r="D136" s="4001" t="s">
        <v>435</v>
      </c>
      <c r="E136" s="2020" t="s">
        <v>436</v>
      </c>
      <c r="F136" s="4001" t="s">
        <v>438</v>
      </c>
      <c r="G136" s="4001"/>
    </row>
    <row r="137" spans="1:7" ht="75">
      <c r="A137" s="4006"/>
      <c r="B137" s="4006"/>
      <c r="C137" s="4006"/>
      <c r="D137" s="4003"/>
      <c r="E137" s="2024" t="s">
        <v>437</v>
      </c>
      <c r="F137" s="4003"/>
      <c r="G137" s="4003"/>
    </row>
    <row r="138" spans="1:7" ht="56.25">
      <c r="A138" s="4005">
        <v>4</v>
      </c>
      <c r="B138" s="4005" t="s">
        <v>439</v>
      </c>
      <c r="C138" s="4005">
        <v>109.7</v>
      </c>
      <c r="D138" s="4001" t="s">
        <v>440</v>
      </c>
      <c r="E138" s="2020" t="s">
        <v>441</v>
      </c>
      <c r="F138" s="4001" t="s">
        <v>443</v>
      </c>
      <c r="G138" s="4001"/>
    </row>
    <row r="139" spans="1:7" ht="56.25">
      <c r="A139" s="4006"/>
      <c r="B139" s="4006"/>
      <c r="C139" s="4006"/>
      <c r="D139" s="4003"/>
      <c r="E139" s="2024" t="s">
        <v>442</v>
      </c>
      <c r="F139" s="4003"/>
      <c r="G139" s="4003"/>
    </row>
  </sheetData>
  <mergeCells count="226">
    <mergeCell ref="A1:G1"/>
    <mergeCell ref="A4:E4"/>
    <mergeCell ref="A5:E5"/>
    <mergeCell ref="A6:A8"/>
    <mergeCell ref="C6:C8"/>
    <mergeCell ref="D6:D8"/>
    <mergeCell ref="F6:F8"/>
    <mergeCell ref="A9:A11"/>
    <mergeCell ref="C9:C11"/>
    <mergeCell ref="F9:F11"/>
    <mergeCell ref="A12:A14"/>
    <mergeCell ref="C12:C14"/>
    <mergeCell ref="F12:F14"/>
    <mergeCell ref="A84:A86"/>
    <mergeCell ref="A72:A74"/>
    <mergeCell ref="B72:B74"/>
    <mergeCell ref="C72:C74"/>
    <mergeCell ref="D72:D74"/>
    <mergeCell ref="A30:A31"/>
    <mergeCell ref="A27:A29"/>
    <mergeCell ref="B27:B29"/>
    <mergeCell ref="C27:C29"/>
    <mergeCell ref="D27:D29"/>
    <mergeCell ref="F27:F29"/>
    <mergeCell ref="A25:A26"/>
    <mergeCell ref="B25:B26"/>
    <mergeCell ref="C25:C26"/>
    <mergeCell ref="F25:F26"/>
    <mergeCell ref="A15:A17"/>
    <mergeCell ref="B30:B31"/>
    <mergeCell ref="C30:C31"/>
    <mergeCell ref="D30:D31"/>
    <mergeCell ref="E30:E31"/>
    <mergeCell ref="F30:F31"/>
    <mergeCell ref="A32:E32"/>
    <mergeCell ref="F15:F17"/>
    <mergeCell ref="A18:E18"/>
    <mergeCell ref="A19:A22"/>
    <mergeCell ref="C19:C22"/>
    <mergeCell ref="A23:A24"/>
    <mergeCell ref="B23:B24"/>
    <mergeCell ref="C23:C24"/>
    <mergeCell ref="D23:D24"/>
    <mergeCell ref="F23:F24"/>
    <mergeCell ref="A33:A35"/>
    <mergeCell ref="B33:B35"/>
    <mergeCell ref="C33:C35"/>
    <mergeCell ref="D33:D35"/>
    <mergeCell ref="F33:F35"/>
    <mergeCell ref="A36:A38"/>
    <mergeCell ref="B36:B38"/>
    <mergeCell ref="C36:C38"/>
    <mergeCell ref="D36:D38"/>
    <mergeCell ref="F36:F38"/>
    <mergeCell ref="A43:A45"/>
    <mergeCell ref="C43:C45"/>
    <mergeCell ref="D43:D45"/>
    <mergeCell ref="F43:F45"/>
    <mergeCell ref="A46:A48"/>
    <mergeCell ref="C46:C48"/>
    <mergeCell ref="D46:D48"/>
    <mergeCell ref="F46:F48"/>
    <mergeCell ref="A39:A41"/>
    <mergeCell ref="B39:B41"/>
    <mergeCell ref="C39:C41"/>
    <mergeCell ref="D39:D41"/>
    <mergeCell ref="F39:F41"/>
    <mergeCell ref="A42:E42"/>
    <mergeCell ref="A54:F54"/>
    <mergeCell ref="A55:A57"/>
    <mergeCell ref="B55:B57"/>
    <mergeCell ref="C55:C57"/>
    <mergeCell ref="D55:D57"/>
    <mergeCell ref="F55:F57"/>
    <mergeCell ref="A49:A51"/>
    <mergeCell ref="C49:C51"/>
    <mergeCell ref="D49:D51"/>
    <mergeCell ref="F49:F51"/>
    <mergeCell ref="A52:A53"/>
    <mergeCell ref="C52:C53"/>
    <mergeCell ref="D52:D53"/>
    <mergeCell ref="F52:F53"/>
    <mergeCell ref="A58:A60"/>
    <mergeCell ref="B58:B60"/>
    <mergeCell ref="C58:C60"/>
    <mergeCell ref="D58:D60"/>
    <mergeCell ref="F58:F60"/>
    <mergeCell ref="A61:A63"/>
    <mergeCell ref="B61:B63"/>
    <mergeCell ref="C61:C63"/>
    <mergeCell ref="D61:D63"/>
    <mergeCell ref="F72:F74"/>
    <mergeCell ref="A75:A77"/>
    <mergeCell ref="B75:B77"/>
    <mergeCell ref="C75:C77"/>
    <mergeCell ref="D75:D77"/>
    <mergeCell ref="F75:F77"/>
    <mergeCell ref="A64:A66"/>
    <mergeCell ref="B64:B66"/>
    <mergeCell ref="C64:C66"/>
    <mergeCell ref="D64:D66"/>
    <mergeCell ref="A67:F67"/>
    <mergeCell ref="A68:A71"/>
    <mergeCell ref="B68:B71"/>
    <mergeCell ref="C68:C71"/>
    <mergeCell ref="D68:D71"/>
    <mergeCell ref="F68:F71"/>
    <mergeCell ref="A78:A80"/>
    <mergeCell ref="B78:B80"/>
    <mergeCell ref="C78:C80"/>
    <mergeCell ref="D78:D80"/>
    <mergeCell ref="F78:F80"/>
    <mergeCell ref="A81:A83"/>
    <mergeCell ref="B81:B83"/>
    <mergeCell ref="C81:C83"/>
    <mergeCell ref="D81:D83"/>
    <mergeCell ref="F81:F83"/>
    <mergeCell ref="B84:B86"/>
    <mergeCell ref="C84:C86"/>
    <mergeCell ref="D84:D86"/>
    <mergeCell ref="F84:F86"/>
    <mergeCell ref="A87:A91"/>
    <mergeCell ref="B87:B91"/>
    <mergeCell ref="C87:C91"/>
    <mergeCell ref="D87:D91"/>
    <mergeCell ref="F87:F91"/>
    <mergeCell ref="A101:A104"/>
    <mergeCell ref="B101:B104"/>
    <mergeCell ref="C101:C104"/>
    <mergeCell ref="D101:D104"/>
    <mergeCell ref="F101:F104"/>
    <mergeCell ref="A105:F105"/>
    <mergeCell ref="A92:A95"/>
    <mergeCell ref="B92:B95"/>
    <mergeCell ref="C92:C95"/>
    <mergeCell ref="D92:D95"/>
    <mergeCell ref="F92:F95"/>
    <mergeCell ref="A96:A100"/>
    <mergeCell ref="B96:B100"/>
    <mergeCell ref="C96:C100"/>
    <mergeCell ref="D96:D100"/>
    <mergeCell ref="F96:F100"/>
    <mergeCell ref="A106:A109"/>
    <mergeCell ref="B106:B109"/>
    <mergeCell ref="C106:C109"/>
    <mergeCell ref="D106:D109"/>
    <mergeCell ref="F106:F109"/>
    <mergeCell ref="A110:A113"/>
    <mergeCell ref="B110:B113"/>
    <mergeCell ref="C110:C113"/>
    <mergeCell ref="D110:D113"/>
    <mergeCell ref="F110:F113"/>
    <mergeCell ref="A114:A117"/>
    <mergeCell ref="B114:B117"/>
    <mergeCell ref="C114:C117"/>
    <mergeCell ref="D114:D117"/>
    <mergeCell ref="F114:F117"/>
    <mergeCell ref="A118:A121"/>
    <mergeCell ref="B118:B121"/>
    <mergeCell ref="C118:C121"/>
    <mergeCell ref="D118:D121"/>
    <mergeCell ref="A122:A125"/>
    <mergeCell ref="B122:B125"/>
    <mergeCell ref="C122:C125"/>
    <mergeCell ref="D122:D125"/>
    <mergeCell ref="F122:F125"/>
    <mergeCell ref="A126:A129"/>
    <mergeCell ref="B126:B129"/>
    <mergeCell ref="C126:C129"/>
    <mergeCell ref="D126:D129"/>
    <mergeCell ref="F126:F129"/>
    <mergeCell ref="A130:F130"/>
    <mergeCell ref="A131:A133"/>
    <mergeCell ref="B131:B133"/>
    <mergeCell ref="C131:C133"/>
    <mergeCell ref="D131:D133"/>
    <mergeCell ref="F131:F135"/>
    <mergeCell ref="A134:A135"/>
    <mergeCell ref="B134:B135"/>
    <mergeCell ref="C134:C135"/>
    <mergeCell ref="D134:D135"/>
    <mergeCell ref="A136:A137"/>
    <mergeCell ref="B136:B137"/>
    <mergeCell ref="C136:C137"/>
    <mergeCell ref="D136:D137"/>
    <mergeCell ref="F136:F137"/>
    <mergeCell ref="A138:A139"/>
    <mergeCell ref="B138:B139"/>
    <mergeCell ref="C138:C139"/>
    <mergeCell ref="D138:D139"/>
    <mergeCell ref="F138:F139"/>
    <mergeCell ref="G27:G29"/>
    <mergeCell ref="G30:G31"/>
    <mergeCell ref="G33:G35"/>
    <mergeCell ref="G36:G38"/>
    <mergeCell ref="G39:G41"/>
    <mergeCell ref="G43:G45"/>
    <mergeCell ref="G6:G8"/>
    <mergeCell ref="G9:G11"/>
    <mergeCell ref="G12:G14"/>
    <mergeCell ref="G15:G17"/>
    <mergeCell ref="G23:G24"/>
    <mergeCell ref="G25:G26"/>
    <mergeCell ref="G72:G74"/>
    <mergeCell ref="G75:G77"/>
    <mergeCell ref="G78:G80"/>
    <mergeCell ref="G81:G83"/>
    <mergeCell ref="G84:G86"/>
    <mergeCell ref="G87:G91"/>
    <mergeCell ref="G46:G48"/>
    <mergeCell ref="G49:G51"/>
    <mergeCell ref="G52:G53"/>
    <mergeCell ref="G55:G57"/>
    <mergeCell ref="G58:G60"/>
    <mergeCell ref="G68:G71"/>
    <mergeCell ref="G122:G125"/>
    <mergeCell ref="G126:G129"/>
    <mergeCell ref="G131:G135"/>
    <mergeCell ref="G136:G137"/>
    <mergeCell ref="G138:G139"/>
    <mergeCell ref="G92:G95"/>
    <mergeCell ref="G96:G100"/>
    <mergeCell ref="G101:G104"/>
    <mergeCell ref="G106:G109"/>
    <mergeCell ref="G110:G113"/>
    <mergeCell ref="G114:G117"/>
  </mergeCells>
  <pageMargins left="0.31" right="0.09" top="0.75" bottom="0.75" header="0.3" footer="0.3"/>
  <pageSetup paperSize="9" scale="72"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069"/>
  <sheetViews>
    <sheetView showZeros="0" topLeftCell="A6" zoomScale="55" zoomScaleNormal="55" workbookViewId="0">
      <pane xSplit="3" ySplit="2" topLeftCell="D1030" activePane="bottomRight" state="frozen"/>
      <selection activeCell="L511" sqref="L511:R511"/>
      <selection pane="topRight" activeCell="L511" sqref="L511:R511"/>
      <selection pane="bottomLeft" activeCell="L511" sqref="L511:R511"/>
      <selection pane="bottomRight" activeCell="L511" sqref="L511:R511"/>
    </sheetView>
  </sheetViews>
  <sheetFormatPr defaultColWidth="0" defaultRowHeight="15.75"/>
  <cols>
    <col min="1" max="1" width="6.140625" style="2151" customWidth="1"/>
    <col min="2" max="2" width="6" style="2151" customWidth="1"/>
    <col min="3" max="4" width="18.7109375" style="2173" customWidth="1"/>
    <col min="5" max="5" width="13.140625" style="2173" customWidth="1"/>
    <col min="6" max="6" width="8" style="2151" customWidth="1"/>
    <col min="7" max="7" width="18.7109375" style="2151" customWidth="1"/>
    <col min="8" max="9" width="16.5703125" style="2174" customWidth="1"/>
    <col min="10" max="10" width="16.5703125" style="2191" customWidth="1"/>
    <col min="11" max="12" width="14" style="2173" customWidth="1"/>
    <col min="13" max="13" width="29" style="2173" customWidth="1"/>
    <col min="14" max="14" width="12.140625" style="2175" customWidth="1"/>
    <col min="15" max="15" width="15.7109375" style="2151" customWidth="1"/>
    <col min="16" max="18" width="9.140625" style="1807" customWidth="1"/>
    <col min="19" max="21" width="9.140625" style="2151" customWidth="1"/>
    <col min="22" max="25" width="9.140625" style="2151" hidden="1" customWidth="1"/>
    <col min="26" max="26" width="9.140625" style="2982" customWidth="1"/>
    <col min="27" max="258" width="9.140625" style="2151" customWidth="1"/>
    <col min="259" max="260" width="8.42578125" style="2151" customWidth="1"/>
    <col min="261" max="261" width="6.140625" style="2151" customWidth="1"/>
    <col min="262" max="262" width="6" style="2151" customWidth="1"/>
    <col min="263" max="263" width="18.7109375" style="2151" customWidth="1"/>
    <col min="264" max="264" width="13.140625" style="2151" customWidth="1"/>
    <col min="265" max="265" width="8" style="2151" customWidth="1"/>
    <col min="266" max="266" width="18.7109375" style="2151" customWidth="1"/>
    <col min="267" max="267" width="16.5703125" style="2151" customWidth="1"/>
    <col min="268" max="268" width="29" style="2151" customWidth="1"/>
    <col min="269" max="269" width="14" style="2151" customWidth="1"/>
    <col min="270" max="270" width="12.140625" style="2151" customWidth="1"/>
    <col min="271" max="271" width="13.5703125" style="2151" customWidth="1"/>
    <col min="272" max="514" width="9.140625" style="2151" customWidth="1"/>
    <col min="515" max="516" width="8.42578125" style="2151" customWidth="1"/>
    <col min="517" max="517" width="6.140625" style="2151" customWidth="1"/>
    <col min="518" max="518" width="6" style="2151" customWidth="1"/>
    <col min="519" max="519" width="18.7109375" style="2151" customWidth="1"/>
    <col min="520" max="520" width="13.140625" style="2151" customWidth="1"/>
    <col min="521" max="521" width="8" style="2151" customWidth="1"/>
    <col min="522" max="522" width="18.7109375" style="2151" customWidth="1"/>
    <col min="523" max="523" width="16.5703125" style="2151" customWidth="1"/>
    <col min="524" max="524" width="29" style="2151" customWidth="1"/>
    <col min="525" max="525" width="14" style="2151" customWidth="1"/>
    <col min="526" max="526" width="12.140625" style="2151" customWidth="1"/>
    <col min="527" max="527" width="13.5703125" style="2151" customWidth="1"/>
    <col min="528" max="770" width="9.140625" style="2151" customWidth="1"/>
    <col min="771" max="772" width="8.42578125" style="2151" customWidth="1"/>
    <col min="773" max="773" width="6.140625" style="2151" customWidth="1"/>
    <col min="774" max="774" width="6" style="2151" customWidth="1"/>
    <col min="775" max="775" width="18.7109375" style="2151" customWidth="1"/>
    <col min="776" max="776" width="13.140625" style="2151" customWidth="1"/>
    <col min="777" max="777" width="8" style="2151" customWidth="1"/>
    <col min="778" max="778" width="18.7109375" style="2151" customWidth="1"/>
    <col min="779" max="779" width="16.5703125" style="2151" customWidth="1"/>
    <col min="780" max="780" width="29" style="2151" customWidth="1"/>
    <col min="781" max="781" width="14" style="2151" customWidth="1"/>
    <col min="782" max="782" width="12.140625" style="2151" customWidth="1"/>
    <col min="783" max="783" width="13.5703125" style="2151" customWidth="1"/>
    <col min="784" max="1026" width="9.140625" style="2151" customWidth="1"/>
    <col min="1027" max="1028" width="8.42578125" style="2151" customWidth="1"/>
    <col min="1029" max="1029" width="6.140625" style="2151" customWidth="1"/>
    <col min="1030" max="1030" width="6" style="2151" customWidth="1"/>
    <col min="1031" max="1031" width="18.7109375" style="2151" customWidth="1"/>
    <col min="1032" max="1032" width="13.140625" style="2151" customWidth="1"/>
    <col min="1033" max="1033" width="8" style="2151" customWidth="1"/>
    <col min="1034" max="1034" width="18.7109375" style="2151" customWidth="1"/>
    <col min="1035" max="1035" width="16.5703125" style="2151" customWidth="1"/>
    <col min="1036" max="1036" width="29" style="2151" customWidth="1"/>
    <col min="1037" max="1037" width="14" style="2151" customWidth="1"/>
    <col min="1038" max="1038" width="12.140625" style="2151" customWidth="1"/>
    <col min="1039" max="1039" width="13.5703125" style="2151" customWidth="1"/>
    <col min="1040" max="1282" width="9.140625" style="2151" customWidth="1"/>
    <col min="1283" max="1284" width="8.42578125" style="2151" customWidth="1"/>
    <col min="1285" max="1285" width="6.140625" style="2151" customWidth="1"/>
    <col min="1286" max="1286" width="6" style="2151" customWidth="1"/>
    <col min="1287" max="1287" width="18.7109375" style="2151" customWidth="1"/>
    <col min="1288" max="1288" width="13.140625" style="2151" customWidth="1"/>
    <col min="1289" max="1289" width="8" style="2151" customWidth="1"/>
    <col min="1290" max="1290" width="18.7109375" style="2151" customWidth="1"/>
    <col min="1291" max="1291" width="16.5703125" style="2151" customWidth="1"/>
    <col min="1292" max="1292" width="29" style="2151" customWidth="1"/>
    <col min="1293" max="1293" width="14" style="2151" customWidth="1"/>
    <col min="1294" max="1294" width="12.140625" style="2151" customWidth="1"/>
    <col min="1295" max="1295" width="13.5703125" style="2151" customWidth="1"/>
    <col min="1296" max="1538" width="9.140625" style="2151" customWidth="1"/>
    <col min="1539" max="1540" width="8.42578125" style="2151" customWidth="1"/>
    <col min="1541" max="1541" width="6.140625" style="2151" customWidth="1"/>
    <col min="1542" max="1542" width="6" style="2151" customWidth="1"/>
    <col min="1543" max="1543" width="18.7109375" style="2151" customWidth="1"/>
    <col min="1544" max="1544" width="13.140625" style="2151" customWidth="1"/>
    <col min="1545" max="1545" width="8" style="2151" customWidth="1"/>
    <col min="1546" max="1546" width="18.7109375" style="2151" customWidth="1"/>
    <col min="1547" max="1547" width="16.5703125" style="2151" customWidth="1"/>
    <col min="1548" max="1548" width="29" style="2151" customWidth="1"/>
    <col min="1549" max="1549" width="14" style="2151" customWidth="1"/>
    <col min="1550" max="1550" width="12.140625" style="2151" customWidth="1"/>
    <col min="1551" max="1551" width="13.5703125" style="2151" customWidth="1"/>
    <col min="1552" max="1794" width="9.140625" style="2151" customWidth="1"/>
    <col min="1795" max="1796" width="8.42578125" style="2151" customWidth="1"/>
    <col min="1797" max="1797" width="6.140625" style="2151" customWidth="1"/>
    <col min="1798" max="1798" width="6" style="2151" customWidth="1"/>
    <col min="1799" max="1799" width="18.7109375" style="2151" customWidth="1"/>
    <col min="1800" max="1800" width="13.140625" style="2151" customWidth="1"/>
    <col min="1801" max="1801" width="8" style="2151" customWidth="1"/>
    <col min="1802" max="1802" width="18.7109375" style="2151" customWidth="1"/>
    <col min="1803" max="1803" width="16.5703125" style="2151" customWidth="1"/>
    <col min="1804" max="1804" width="29" style="2151" customWidth="1"/>
    <col min="1805" max="1805" width="14" style="2151" customWidth="1"/>
    <col min="1806" max="1806" width="12.140625" style="2151" customWidth="1"/>
    <col min="1807" max="1807" width="13.5703125" style="2151" customWidth="1"/>
    <col min="1808" max="2050" width="9.140625" style="2151" customWidth="1"/>
    <col min="2051" max="2052" width="8.42578125" style="2151" customWidth="1"/>
    <col min="2053" max="2053" width="6.140625" style="2151" customWidth="1"/>
    <col min="2054" max="2054" width="6" style="2151" customWidth="1"/>
    <col min="2055" max="2055" width="18.7109375" style="2151" customWidth="1"/>
    <col min="2056" max="2056" width="13.140625" style="2151" customWidth="1"/>
    <col min="2057" max="2057" width="8" style="2151" customWidth="1"/>
    <col min="2058" max="2058" width="18.7109375" style="2151" customWidth="1"/>
    <col min="2059" max="2059" width="16.5703125" style="2151" customWidth="1"/>
    <col min="2060" max="2060" width="29" style="2151" customWidth="1"/>
    <col min="2061" max="2061" width="14" style="2151" customWidth="1"/>
    <col min="2062" max="2062" width="12.140625" style="2151" customWidth="1"/>
    <col min="2063" max="2063" width="13.5703125" style="2151" customWidth="1"/>
    <col min="2064" max="2306" width="9.140625" style="2151" customWidth="1"/>
    <col min="2307" max="2308" width="8.42578125" style="2151" customWidth="1"/>
    <col min="2309" max="2309" width="6.140625" style="2151" customWidth="1"/>
    <col min="2310" max="2310" width="6" style="2151" customWidth="1"/>
    <col min="2311" max="2311" width="18.7109375" style="2151" customWidth="1"/>
    <col min="2312" max="2312" width="13.140625" style="2151" customWidth="1"/>
    <col min="2313" max="2313" width="8" style="2151" customWidth="1"/>
    <col min="2314" max="2314" width="18.7109375" style="2151" customWidth="1"/>
    <col min="2315" max="2315" width="16.5703125" style="2151" customWidth="1"/>
    <col min="2316" max="2316" width="29" style="2151" customWidth="1"/>
    <col min="2317" max="2317" width="14" style="2151" customWidth="1"/>
    <col min="2318" max="2318" width="12.140625" style="2151" customWidth="1"/>
    <col min="2319" max="2319" width="13.5703125" style="2151" customWidth="1"/>
    <col min="2320" max="2562" width="9.140625" style="2151" customWidth="1"/>
    <col min="2563" max="2564" width="8.42578125" style="2151" customWidth="1"/>
    <col min="2565" max="2565" width="6.140625" style="2151" customWidth="1"/>
    <col min="2566" max="2566" width="6" style="2151" customWidth="1"/>
    <col min="2567" max="2567" width="18.7109375" style="2151" customWidth="1"/>
    <col min="2568" max="2568" width="13.140625" style="2151" customWidth="1"/>
    <col min="2569" max="2569" width="8" style="2151" customWidth="1"/>
    <col min="2570" max="2570" width="18.7109375" style="2151" customWidth="1"/>
    <col min="2571" max="2571" width="16.5703125" style="2151" customWidth="1"/>
    <col min="2572" max="2572" width="29" style="2151" customWidth="1"/>
    <col min="2573" max="2573" width="14" style="2151" customWidth="1"/>
    <col min="2574" max="2574" width="12.140625" style="2151" customWidth="1"/>
    <col min="2575" max="2575" width="13.5703125" style="2151" customWidth="1"/>
    <col min="2576" max="2818" width="9.140625" style="2151" customWidth="1"/>
    <col min="2819" max="2820" width="8.42578125" style="2151" customWidth="1"/>
    <col min="2821" max="2821" width="6.140625" style="2151" customWidth="1"/>
    <col min="2822" max="2822" width="6" style="2151" customWidth="1"/>
    <col min="2823" max="2823" width="18.7109375" style="2151" customWidth="1"/>
    <col min="2824" max="2824" width="13.140625" style="2151" customWidth="1"/>
    <col min="2825" max="2825" width="8" style="2151" customWidth="1"/>
    <col min="2826" max="2826" width="18.7109375" style="2151" customWidth="1"/>
    <col min="2827" max="2827" width="16.5703125" style="2151" customWidth="1"/>
    <col min="2828" max="2828" width="29" style="2151" customWidth="1"/>
    <col min="2829" max="2829" width="14" style="2151" customWidth="1"/>
    <col min="2830" max="2830" width="12.140625" style="2151" customWidth="1"/>
    <col min="2831" max="2831" width="13.5703125" style="2151" customWidth="1"/>
    <col min="2832" max="3074" width="9.140625" style="2151" customWidth="1"/>
    <col min="3075" max="3076" width="8.42578125" style="2151" customWidth="1"/>
    <col min="3077" max="3077" width="6.140625" style="2151" customWidth="1"/>
    <col min="3078" max="3078" width="6" style="2151" customWidth="1"/>
    <col min="3079" max="3079" width="18.7109375" style="2151" customWidth="1"/>
    <col min="3080" max="3080" width="13.140625" style="2151" customWidth="1"/>
    <col min="3081" max="3081" width="8" style="2151" customWidth="1"/>
    <col min="3082" max="3082" width="18.7109375" style="2151" customWidth="1"/>
    <col min="3083" max="3083" width="16.5703125" style="2151" customWidth="1"/>
    <col min="3084" max="3084" width="29" style="2151" customWidth="1"/>
    <col min="3085" max="3085" width="14" style="2151" customWidth="1"/>
    <col min="3086" max="3086" width="12.140625" style="2151" customWidth="1"/>
    <col min="3087" max="3087" width="13.5703125" style="2151" customWidth="1"/>
    <col min="3088" max="3330" width="9.140625" style="2151" customWidth="1"/>
    <col min="3331" max="3332" width="8.42578125" style="2151" customWidth="1"/>
    <col min="3333" max="3333" width="6.140625" style="2151" customWidth="1"/>
    <col min="3334" max="3334" width="6" style="2151" customWidth="1"/>
    <col min="3335" max="3335" width="18.7109375" style="2151" customWidth="1"/>
    <col min="3336" max="3336" width="13.140625" style="2151" customWidth="1"/>
    <col min="3337" max="3337" width="8" style="2151" customWidth="1"/>
    <col min="3338" max="3338" width="18.7109375" style="2151" customWidth="1"/>
    <col min="3339" max="3339" width="16.5703125" style="2151" customWidth="1"/>
    <col min="3340" max="3340" width="29" style="2151" customWidth="1"/>
    <col min="3341" max="3341" width="14" style="2151" customWidth="1"/>
    <col min="3342" max="3342" width="12.140625" style="2151" customWidth="1"/>
    <col min="3343" max="3343" width="13.5703125" style="2151" customWidth="1"/>
    <col min="3344" max="3586" width="9.140625" style="2151" customWidth="1"/>
    <col min="3587" max="3588" width="8.42578125" style="2151" customWidth="1"/>
    <col min="3589" max="3589" width="6.140625" style="2151" customWidth="1"/>
    <col min="3590" max="3590" width="6" style="2151" customWidth="1"/>
    <col min="3591" max="3591" width="18.7109375" style="2151" customWidth="1"/>
    <col min="3592" max="3592" width="13.140625" style="2151" customWidth="1"/>
    <col min="3593" max="3593" width="8" style="2151" customWidth="1"/>
    <col min="3594" max="3594" width="18.7109375" style="2151" customWidth="1"/>
    <col min="3595" max="3595" width="16.5703125" style="2151" customWidth="1"/>
    <col min="3596" max="3596" width="29" style="2151" customWidth="1"/>
    <col min="3597" max="3597" width="14" style="2151" customWidth="1"/>
    <col min="3598" max="3598" width="12.140625" style="2151" customWidth="1"/>
    <col min="3599" max="3599" width="13.5703125" style="2151" customWidth="1"/>
    <col min="3600" max="3842" width="9.140625" style="2151" customWidth="1"/>
    <col min="3843" max="3844" width="8.42578125" style="2151" customWidth="1"/>
    <col min="3845" max="3845" width="6.140625" style="2151" customWidth="1"/>
    <col min="3846" max="3846" width="6" style="2151" customWidth="1"/>
    <col min="3847" max="3847" width="18.7109375" style="2151" customWidth="1"/>
    <col min="3848" max="3848" width="13.140625" style="2151" customWidth="1"/>
    <col min="3849" max="3849" width="8" style="2151" customWidth="1"/>
    <col min="3850" max="3850" width="18.7109375" style="2151" customWidth="1"/>
    <col min="3851" max="3851" width="16.5703125" style="2151" customWidth="1"/>
    <col min="3852" max="3852" width="29" style="2151" customWidth="1"/>
    <col min="3853" max="3853" width="14" style="2151" customWidth="1"/>
    <col min="3854" max="3854" width="12.140625" style="2151" customWidth="1"/>
    <col min="3855" max="3855" width="13.5703125" style="2151" customWidth="1"/>
    <col min="3856" max="4098" width="9.140625" style="2151" customWidth="1"/>
    <col min="4099" max="4100" width="8.42578125" style="2151" customWidth="1"/>
    <col min="4101" max="4101" width="6.140625" style="2151" customWidth="1"/>
    <col min="4102" max="4102" width="6" style="2151" customWidth="1"/>
    <col min="4103" max="4103" width="18.7109375" style="2151" customWidth="1"/>
    <col min="4104" max="4104" width="13.140625" style="2151" customWidth="1"/>
    <col min="4105" max="4105" width="8" style="2151" customWidth="1"/>
    <col min="4106" max="4106" width="18.7109375" style="2151" customWidth="1"/>
    <col min="4107" max="4107" width="16.5703125" style="2151" customWidth="1"/>
    <col min="4108" max="4108" width="29" style="2151" customWidth="1"/>
    <col min="4109" max="4109" width="14" style="2151" customWidth="1"/>
    <col min="4110" max="4110" width="12.140625" style="2151" customWidth="1"/>
    <col min="4111" max="4111" width="13.5703125" style="2151" customWidth="1"/>
    <col min="4112" max="4354" width="9.140625" style="2151" customWidth="1"/>
    <col min="4355" max="4356" width="8.42578125" style="2151" customWidth="1"/>
    <col min="4357" max="4357" width="6.140625" style="2151" customWidth="1"/>
    <col min="4358" max="4358" width="6" style="2151" customWidth="1"/>
    <col min="4359" max="4359" width="18.7109375" style="2151" customWidth="1"/>
    <col min="4360" max="4360" width="13.140625" style="2151" customWidth="1"/>
    <col min="4361" max="4361" width="8" style="2151" customWidth="1"/>
    <col min="4362" max="4362" width="18.7109375" style="2151" customWidth="1"/>
    <col min="4363" max="4363" width="16.5703125" style="2151" customWidth="1"/>
    <col min="4364" max="4364" width="29" style="2151" customWidth="1"/>
    <col min="4365" max="4365" width="14" style="2151" customWidth="1"/>
    <col min="4366" max="4366" width="12.140625" style="2151" customWidth="1"/>
    <col min="4367" max="4367" width="13.5703125" style="2151" customWidth="1"/>
    <col min="4368" max="4610" width="9.140625" style="2151" customWidth="1"/>
    <col min="4611" max="4612" width="8.42578125" style="2151" customWidth="1"/>
    <col min="4613" max="4613" width="6.140625" style="2151" customWidth="1"/>
    <col min="4614" max="4614" width="6" style="2151" customWidth="1"/>
    <col min="4615" max="4615" width="18.7109375" style="2151" customWidth="1"/>
    <col min="4616" max="4616" width="13.140625" style="2151" customWidth="1"/>
    <col min="4617" max="4617" width="8" style="2151" customWidth="1"/>
    <col min="4618" max="4618" width="18.7109375" style="2151" customWidth="1"/>
    <col min="4619" max="4619" width="16.5703125" style="2151" customWidth="1"/>
    <col min="4620" max="4620" width="29" style="2151" customWidth="1"/>
    <col min="4621" max="4621" width="14" style="2151" customWidth="1"/>
    <col min="4622" max="4622" width="12.140625" style="2151" customWidth="1"/>
    <col min="4623" max="4623" width="13.5703125" style="2151" customWidth="1"/>
    <col min="4624" max="4866" width="9.140625" style="2151" customWidth="1"/>
    <col min="4867" max="4868" width="8.42578125" style="2151" customWidth="1"/>
    <col min="4869" max="4869" width="6.140625" style="2151" customWidth="1"/>
    <col min="4870" max="4870" width="6" style="2151" customWidth="1"/>
    <col min="4871" max="4871" width="18.7109375" style="2151" customWidth="1"/>
    <col min="4872" max="4872" width="13.140625" style="2151" customWidth="1"/>
    <col min="4873" max="4873" width="8" style="2151" customWidth="1"/>
    <col min="4874" max="4874" width="18.7109375" style="2151" customWidth="1"/>
    <col min="4875" max="4875" width="16.5703125" style="2151" customWidth="1"/>
    <col min="4876" max="4876" width="29" style="2151" customWidth="1"/>
    <col min="4877" max="4877" width="14" style="2151" customWidth="1"/>
    <col min="4878" max="4878" width="12.140625" style="2151" customWidth="1"/>
    <col min="4879" max="4879" width="13.5703125" style="2151" customWidth="1"/>
    <col min="4880" max="5122" width="9.140625" style="2151" customWidth="1"/>
    <col min="5123" max="5124" width="8.42578125" style="2151" customWidth="1"/>
    <col min="5125" max="5125" width="6.140625" style="2151" customWidth="1"/>
    <col min="5126" max="5126" width="6" style="2151" customWidth="1"/>
    <col min="5127" max="5127" width="18.7109375" style="2151" customWidth="1"/>
    <col min="5128" max="5128" width="13.140625" style="2151" customWidth="1"/>
    <col min="5129" max="5129" width="8" style="2151" customWidth="1"/>
    <col min="5130" max="5130" width="18.7109375" style="2151" customWidth="1"/>
    <col min="5131" max="5131" width="16.5703125" style="2151" customWidth="1"/>
    <col min="5132" max="5132" width="29" style="2151" customWidth="1"/>
    <col min="5133" max="5133" width="14" style="2151" customWidth="1"/>
    <col min="5134" max="5134" width="12.140625" style="2151" customWidth="1"/>
    <col min="5135" max="5135" width="13.5703125" style="2151" customWidth="1"/>
    <col min="5136" max="5378" width="9.140625" style="2151" customWidth="1"/>
    <col min="5379" max="5380" width="8.42578125" style="2151" customWidth="1"/>
    <col min="5381" max="5381" width="6.140625" style="2151" customWidth="1"/>
    <col min="5382" max="5382" width="6" style="2151" customWidth="1"/>
    <col min="5383" max="5383" width="18.7109375" style="2151" customWidth="1"/>
    <col min="5384" max="5384" width="13.140625" style="2151" customWidth="1"/>
    <col min="5385" max="5385" width="8" style="2151" customWidth="1"/>
    <col min="5386" max="5386" width="18.7109375" style="2151" customWidth="1"/>
    <col min="5387" max="5387" width="16.5703125" style="2151" customWidth="1"/>
    <col min="5388" max="5388" width="29" style="2151" customWidth="1"/>
    <col min="5389" max="5389" width="14" style="2151" customWidth="1"/>
    <col min="5390" max="5390" width="12.140625" style="2151" customWidth="1"/>
    <col min="5391" max="5391" width="13.5703125" style="2151" customWidth="1"/>
    <col min="5392" max="5634" width="9.140625" style="2151" customWidth="1"/>
    <col min="5635" max="5636" width="8.42578125" style="2151" customWidth="1"/>
    <col min="5637" max="5637" width="6.140625" style="2151" customWidth="1"/>
    <col min="5638" max="5638" width="6" style="2151" customWidth="1"/>
    <col min="5639" max="5639" width="18.7109375" style="2151" customWidth="1"/>
    <col min="5640" max="5640" width="13.140625" style="2151" customWidth="1"/>
    <col min="5641" max="5641" width="8" style="2151" customWidth="1"/>
    <col min="5642" max="5642" width="18.7109375" style="2151" customWidth="1"/>
    <col min="5643" max="5643" width="16.5703125" style="2151" customWidth="1"/>
    <col min="5644" max="5644" width="29" style="2151" customWidth="1"/>
    <col min="5645" max="5645" width="14" style="2151" customWidth="1"/>
    <col min="5646" max="5646" width="12.140625" style="2151" customWidth="1"/>
    <col min="5647" max="5647" width="13.5703125" style="2151" customWidth="1"/>
    <col min="5648" max="5890" width="9.140625" style="2151" customWidth="1"/>
    <col min="5891" max="5892" width="8.42578125" style="2151" customWidth="1"/>
    <col min="5893" max="5893" width="6.140625" style="2151" customWidth="1"/>
    <col min="5894" max="5894" width="6" style="2151" customWidth="1"/>
    <col min="5895" max="5895" width="18.7109375" style="2151" customWidth="1"/>
    <col min="5896" max="5896" width="13.140625" style="2151" customWidth="1"/>
    <col min="5897" max="5897" width="8" style="2151" customWidth="1"/>
    <col min="5898" max="5898" width="18.7109375" style="2151" customWidth="1"/>
    <col min="5899" max="5899" width="16.5703125" style="2151" customWidth="1"/>
    <col min="5900" max="5900" width="29" style="2151" customWidth="1"/>
    <col min="5901" max="5901" width="14" style="2151" customWidth="1"/>
    <col min="5902" max="5902" width="12.140625" style="2151" customWidth="1"/>
    <col min="5903" max="5903" width="13.5703125" style="2151" customWidth="1"/>
    <col min="5904" max="6146" width="9.140625" style="2151" customWidth="1"/>
    <col min="6147" max="6148" width="8.42578125" style="2151" customWidth="1"/>
    <col min="6149" max="6149" width="6.140625" style="2151" customWidth="1"/>
    <col min="6150" max="6150" width="6" style="2151" customWidth="1"/>
    <col min="6151" max="6151" width="18.7109375" style="2151" customWidth="1"/>
    <col min="6152" max="6152" width="13.140625" style="2151" customWidth="1"/>
    <col min="6153" max="6153" width="8" style="2151" customWidth="1"/>
    <col min="6154" max="6154" width="18.7109375" style="2151" customWidth="1"/>
    <col min="6155" max="6155" width="16.5703125" style="2151" customWidth="1"/>
    <col min="6156" max="6156" width="29" style="2151" customWidth="1"/>
    <col min="6157" max="6157" width="14" style="2151" customWidth="1"/>
    <col min="6158" max="6158" width="12.140625" style="2151" customWidth="1"/>
    <col min="6159" max="6159" width="13.5703125" style="2151" customWidth="1"/>
    <col min="6160" max="6402" width="9.140625" style="2151" customWidth="1"/>
    <col min="6403" max="6404" width="8.42578125" style="2151" customWidth="1"/>
    <col min="6405" max="6405" width="6.140625" style="2151" customWidth="1"/>
    <col min="6406" max="6406" width="6" style="2151" customWidth="1"/>
    <col min="6407" max="6407" width="18.7109375" style="2151" customWidth="1"/>
    <col min="6408" max="6408" width="13.140625" style="2151" customWidth="1"/>
    <col min="6409" max="6409" width="8" style="2151" customWidth="1"/>
    <col min="6410" max="6410" width="18.7109375" style="2151" customWidth="1"/>
    <col min="6411" max="6411" width="16.5703125" style="2151" customWidth="1"/>
    <col min="6412" max="6412" width="29" style="2151" customWidth="1"/>
    <col min="6413" max="6413" width="14" style="2151" customWidth="1"/>
    <col min="6414" max="6414" width="12.140625" style="2151" customWidth="1"/>
    <col min="6415" max="6415" width="13.5703125" style="2151" customWidth="1"/>
    <col min="6416" max="6658" width="9.140625" style="2151" customWidth="1"/>
    <col min="6659" max="6660" width="8.42578125" style="2151" customWidth="1"/>
    <col min="6661" max="6661" width="6.140625" style="2151" customWidth="1"/>
    <col min="6662" max="6662" width="6" style="2151" customWidth="1"/>
    <col min="6663" max="6663" width="18.7109375" style="2151" customWidth="1"/>
    <col min="6664" max="6664" width="13.140625" style="2151" customWidth="1"/>
    <col min="6665" max="6665" width="8" style="2151" customWidth="1"/>
    <col min="6666" max="6666" width="18.7109375" style="2151" customWidth="1"/>
    <col min="6667" max="6667" width="16.5703125" style="2151" customWidth="1"/>
    <col min="6668" max="6668" width="29" style="2151" customWidth="1"/>
    <col min="6669" max="6669" width="14" style="2151" customWidth="1"/>
    <col min="6670" max="6670" width="12.140625" style="2151" customWidth="1"/>
    <col min="6671" max="6671" width="13.5703125" style="2151" customWidth="1"/>
    <col min="6672" max="6914" width="9.140625" style="2151" customWidth="1"/>
    <col min="6915" max="6916" width="8.42578125" style="2151" customWidth="1"/>
    <col min="6917" max="6917" width="6.140625" style="2151" customWidth="1"/>
    <col min="6918" max="6918" width="6" style="2151" customWidth="1"/>
    <col min="6919" max="6919" width="18.7109375" style="2151" customWidth="1"/>
    <col min="6920" max="6920" width="13.140625" style="2151" customWidth="1"/>
    <col min="6921" max="6921" width="8" style="2151" customWidth="1"/>
    <col min="6922" max="6922" width="18.7109375" style="2151" customWidth="1"/>
    <col min="6923" max="6923" width="16.5703125" style="2151" customWidth="1"/>
    <col min="6924" max="6924" width="29" style="2151" customWidth="1"/>
    <col min="6925" max="6925" width="14" style="2151" customWidth="1"/>
    <col min="6926" max="6926" width="12.140625" style="2151" customWidth="1"/>
    <col min="6927" max="6927" width="13.5703125" style="2151" customWidth="1"/>
    <col min="6928" max="7170" width="9.140625" style="2151" customWidth="1"/>
    <col min="7171" max="7172" width="8.42578125" style="2151" customWidth="1"/>
    <col min="7173" max="7173" width="6.140625" style="2151" customWidth="1"/>
    <col min="7174" max="7174" width="6" style="2151" customWidth="1"/>
    <col min="7175" max="7175" width="18.7109375" style="2151" customWidth="1"/>
    <col min="7176" max="7176" width="13.140625" style="2151" customWidth="1"/>
    <col min="7177" max="7177" width="8" style="2151" customWidth="1"/>
    <col min="7178" max="7178" width="18.7109375" style="2151" customWidth="1"/>
    <col min="7179" max="7179" width="16.5703125" style="2151" customWidth="1"/>
    <col min="7180" max="7180" width="29" style="2151" customWidth="1"/>
    <col min="7181" max="7181" width="14" style="2151" customWidth="1"/>
    <col min="7182" max="7182" width="12.140625" style="2151" customWidth="1"/>
    <col min="7183" max="7183" width="13.5703125" style="2151" customWidth="1"/>
    <col min="7184" max="7426" width="9.140625" style="2151" customWidth="1"/>
    <col min="7427" max="7428" width="8.42578125" style="2151" customWidth="1"/>
    <col min="7429" max="7429" width="6.140625" style="2151" customWidth="1"/>
    <col min="7430" max="7430" width="6" style="2151" customWidth="1"/>
    <col min="7431" max="7431" width="18.7109375" style="2151" customWidth="1"/>
    <col min="7432" max="7432" width="13.140625" style="2151" customWidth="1"/>
    <col min="7433" max="7433" width="8" style="2151" customWidth="1"/>
    <col min="7434" max="7434" width="18.7109375" style="2151" customWidth="1"/>
    <col min="7435" max="7435" width="16.5703125" style="2151" customWidth="1"/>
    <col min="7436" max="7436" width="29" style="2151" customWidth="1"/>
    <col min="7437" max="7437" width="14" style="2151" customWidth="1"/>
    <col min="7438" max="7438" width="12.140625" style="2151" customWidth="1"/>
    <col min="7439" max="7439" width="13.5703125" style="2151" customWidth="1"/>
    <col min="7440" max="7682" width="9.140625" style="2151" customWidth="1"/>
    <col min="7683" max="7684" width="8.42578125" style="2151" customWidth="1"/>
    <col min="7685" max="7685" width="6.140625" style="2151" customWidth="1"/>
    <col min="7686" max="7686" width="6" style="2151" customWidth="1"/>
    <col min="7687" max="7687" width="18.7109375" style="2151" customWidth="1"/>
    <col min="7688" max="7688" width="13.140625" style="2151" customWidth="1"/>
    <col min="7689" max="7689" width="8" style="2151" customWidth="1"/>
    <col min="7690" max="7690" width="18.7109375" style="2151" customWidth="1"/>
    <col min="7691" max="7691" width="16.5703125" style="2151" customWidth="1"/>
    <col min="7692" max="7692" width="29" style="2151" customWidth="1"/>
    <col min="7693" max="7693" width="14" style="2151" customWidth="1"/>
    <col min="7694" max="7694" width="12.140625" style="2151" customWidth="1"/>
    <col min="7695" max="7695" width="13.5703125" style="2151" customWidth="1"/>
    <col min="7696" max="7938" width="9.140625" style="2151" customWidth="1"/>
    <col min="7939" max="7940" width="8.42578125" style="2151" customWidth="1"/>
    <col min="7941" max="7941" width="6.140625" style="2151" customWidth="1"/>
    <col min="7942" max="7942" width="6" style="2151" customWidth="1"/>
    <col min="7943" max="7943" width="18.7109375" style="2151" customWidth="1"/>
    <col min="7944" max="7944" width="13.140625" style="2151" customWidth="1"/>
    <col min="7945" max="7945" width="8" style="2151" customWidth="1"/>
    <col min="7946" max="7946" width="18.7109375" style="2151" customWidth="1"/>
    <col min="7947" max="7947" width="16.5703125" style="2151" customWidth="1"/>
    <col min="7948" max="7948" width="29" style="2151" customWidth="1"/>
    <col min="7949" max="7949" width="14" style="2151" customWidth="1"/>
    <col min="7950" max="7950" width="12.140625" style="2151" customWidth="1"/>
    <col min="7951" max="7951" width="13.5703125" style="2151" customWidth="1"/>
    <col min="7952" max="8194" width="9.140625" style="2151" customWidth="1"/>
    <col min="8195" max="8196" width="8.42578125" style="2151" customWidth="1"/>
    <col min="8197" max="8197" width="6.140625" style="2151" customWidth="1"/>
    <col min="8198" max="8198" width="6" style="2151" customWidth="1"/>
    <col min="8199" max="8199" width="18.7109375" style="2151" customWidth="1"/>
    <col min="8200" max="8200" width="13.140625" style="2151" customWidth="1"/>
    <col min="8201" max="8201" width="8" style="2151" customWidth="1"/>
    <col min="8202" max="8202" width="18.7109375" style="2151" customWidth="1"/>
    <col min="8203" max="8203" width="16.5703125" style="2151" customWidth="1"/>
    <col min="8204" max="8204" width="29" style="2151" customWidth="1"/>
    <col min="8205" max="8205" width="14" style="2151" customWidth="1"/>
    <col min="8206" max="8206" width="12.140625" style="2151" customWidth="1"/>
    <col min="8207" max="8207" width="13.5703125" style="2151" customWidth="1"/>
    <col min="8208" max="8450" width="9.140625" style="2151" customWidth="1"/>
    <col min="8451" max="8452" width="8.42578125" style="2151" customWidth="1"/>
    <col min="8453" max="8453" width="6.140625" style="2151" customWidth="1"/>
    <col min="8454" max="8454" width="6" style="2151" customWidth="1"/>
    <col min="8455" max="8455" width="18.7109375" style="2151" customWidth="1"/>
    <col min="8456" max="8456" width="13.140625" style="2151" customWidth="1"/>
    <col min="8457" max="8457" width="8" style="2151" customWidth="1"/>
    <col min="8458" max="8458" width="18.7109375" style="2151" customWidth="1"/>
    <col min="8459" max="8459" width="16.5703125" style="2151" customWidth="1"/>
    <col min="8460" max="8460" width="29" style="2151" customWidth="1"/>
    <col min="8461" max="8461" width="14" style="2151" customWidth="1"/>
    <col min="8462" max="8462" width="12.140625" style="2151" customWidth="1"/>
    <col min="8463" max="8463" width="13.5703125" style="2151" customWidth="1"/>
    <col min="8464" max="8706" width="9.140625" style="2151" customWidth="1"/>
    <col min="8707" max="8708" width="8.42578125" style="2151" customWidth="1"/>
    <col min="8709" max="8709" width="6.140625" style="2151" customWidth="1"/>
    <col min="8710" max="8710" width="6" style="2151" customWidth="1"/>
    <col min="8711" max="8711" width="18.7109375" style="2151" customWidth="1"/>
    <col min="8712" max="8712" width="13.140625" style="2151" customWidth="1"/>
    <col min="8713" max="8713" width="8" style="2151" customWidth="1"/>
    <col min="8714" max="8714" width="18.7109375" style="2151" customWidth="1"/>
    <col min="8715" max="8715" width="16.5703125" style="2151" customWidth="1"/>
    <col min="8716" max="8716" width="29" style="2151" customWidth="1"/>
    <col min="8717" max="8717" width="14" style="2151" customWidth="1"/>
    <col min="8718" max="8718" width="12.140625" style="2151" customWidth="1"/>
    <col min="8719" max="8719" width="13.5703125" style="2151" customWidth="1"/>
    <col min="8720" max="8962" width="9.140625" style="2151" customWidth="1"/>
    <col min="8963" max="8964" width="8.42578125" style="2151" customWidth="1"/>
    <col min="8965" max="8965" width="6.140625" style="2151" customWidth="1"/>
    <col min="8966" max="8966" width="6" style="2151" customWidth="1"/>
    <col min="8967" max="8967" width="18.7109375" style="2151" customWidth="1"/>
    <col min="8968" max="8968" width="13.140625" style="2151" customWidth="1"/>
    <col min="8969" max="8969" width="8" style="2151" customWidth="1"/>
    <col min="8970" max="8970" width="18.7109375" style="2151" customWidth="1"/>
    <col min="8971" max="8971" width="16.5703125" style="2151" customWidth="1"/>
    <col min="8972" max="8972" width="29" style="2151" customWidth="1"/>
    <col min="8973" max="8973" width="14" style="2151" customWidth="1"/>
    <col min="8974" max="8974" width="12.140625" style="2151" customWidth="1"/>
    <col min="8975" max="8975" width="13.5703125" style="2151" customWidth="1"/>
    <col min="8976" max="9218" width="9.140625" style="2151" customWidth="1"/>
    <col min="9219" max="9220" width="8.42578125" style="2151" customWidth="1"/>
    <col min="9221" max="9221" width="6.140625" style="2151" customWidth="1"/>
    <col min="9222" max="9222" width="6" style="2151" customWidth="1"/>
    <col min="9223" max="9223" width="18.7109375" style="2151" customWidth="1"/>
    <col min="9224" max="9224" width="13.140625" style="2151" customWidth="1"/>
    <col min="9225" max="9225" width="8" style="2151" customWidth="1"/>
    <col min="9226" max="9226" width="18.7109375" style="2151" customWidth="1"/>
    <col min="9227" max="9227" width="16.5703125" style="2151" customWidth="1"/>
    <col min="9228" max="9228" width="29" style="2151" customWidth="1"/>
    <col min="9229" max="9229" width="14" style="2151" customWidth="1"/>
    <col min="9230" max="9230" width="12.140625" style="2151" customWidth="1"/>
    <col min="9231" max="9231" width="13.5703125" style="2151" customWidth="1"/>
    <col min="9232" max="9474" width="9.140625" style="2151" customWidth="1"/>
    <col min="9475" max="9476" width="8.42578125" style="2151" customWidth="1"/>
    <col min="9477" max="9477" width="6.140625" style="2151" customWidth="1"/>
    <col min="9478" max="9478" width="6" style="2151" customWidth="1"/>
    <col min="9479" max="9479" width="18.7109375" style="2151" customWidth="1"/>
    <col min="9480" max="9480" width="13.140625" style="2151" customWidth="1"/>
    <col min="9481" max="9481" width="8" style="2151" customWidth="1"/>
    <col min="9482" max="9482" width="18.7109375" style="2151" customWidth="1"/>
    <col min="9483" max="9483" width="16.5703125" style="2151" customWidth="1"/>
    <col min="9484" max="9484" width="29" style="2151" customWidth="1"/>
    <col min="9485" max="9485" width="14" style="2151" customWidth="1"/>
    <col min="9486" max="9486" width="12.140625" style="2151" customWidth="1"/>
    <col min="9487" max="9487" width="13.5703125" style="2151" customWidth="1"/>
    <col min="9488" max="9730" width="9.140625" style="2151" customWidth="1"/>
    <col min="9731" max="9732" width="8.42578125" style="2151" customWidth="1"/>
    <col min="9733" max="9733" width="6.140625" style="2151" customWidth="1"/>
    <col min="9734" max="9734" width="6" style="2151" customWidth="1"/>
    <col min="9735" max="9735" width="18.7109375" style="2151" customWidth="1"/>
    <col min="9736" max="9736" width="13.140625" style="2151" customWidth="1"/>
    <col min="9737" max="9737" width="8" style="2151" customWidth="1"/>
    <col min="9738" max="9738" width="18.7109375" style="2151" customWidth="1"/>
    <col min="9739" max="9739" width="16.5703125" style="2151" customWidth="1"/>
    <col min="9740" max="9740" width="29" style="2151" customWidth="1"/>
    <col min="9741" max="9741" width="14" style="2151" customWidth="1"/>
    <col min="9742" max="9742" width="12.140625" style="2151" customWidth="1"/>
    <col min="9743" max="9743" width="13.5703125" style="2151" customWidth="1"/>
    <col min="9744" max="9986" width="9.140625" style="2151" customWidth="1"/>
    <col min="9987" max="9988" width="8.42578125" style="2151" customWidth="1"/>
    <col min="9989" max="9989" width="6.140625" style="2151" customWidth="1"/>
    <col min="9990" max="9990" width="6" style="2151" customWidth="1"/>
    <col min="9991" max="9991" width="18.7109375" style="2151" customWidth="1"/>
    <col min="9992" max="9992" width="13.140625" style="2151" customWidth="1"/>
    <col min="9993" max="9993" width="8" style="2151" customWidth="1"/>
    <col min="9994" max="9994" width="18.7109375" style="2151" customWidth="1"/>
    <col min="9995" max="9995" width="16.5703125" style="2151" customWidth="1"/>
    <col min="9996" max="9996" width="29" style="2151" customWidth="1"/>
    <col min="9997" max="9997" width="14" style="2151" customWidth="1"/>
    <col min="9998" max="9998" width="12.140625" style="2151" customWidth="1"/>
    <col min="9999" max="9999" width="13.5703125" style="2151" customWidth="1"/>
    <col min="10000" max="10242" width="9.140625" style="2151" customWidth="1"/>
    <col min="10243" max="10244" width="8.42578125" style="2151" customWidth="1"/>
    <col min="10245" max="10245" width="6.140625" style="2151" customWidth="1"/>
    <col min="10246" max="10246" width="6" style="2151" customWidth="1"/>
    <col min="10247" max="10247" width="18.7109375" style="2151" customWidth="1"/>
    <col min="10248" max="10248" width="13.140625" style="2151" customWidth="1"/>
    <col min="10249" max="10249" width="8" style="2151" customWidth="1"/>
    <col min="10250" max="10250" width="18.7109375" style="2151" customWidth="1"/>
    <col min="10251" max="10251" width="16.5703125" style="2151" customWidth="1"/>
    <col min="10252" max="10252" width="29" style="2151" customWidth="1"/>
    <col min="10253" max="10253" width="14" style="2151" customWidth="1"/>
    <col min="10254" max="10254" width="12.140625" style="2151" customWidth="1"/>
    <col min="10255" max="10255" width="13.5703125" style="2151" customWidth="1"/>
    <col min="10256" max="10498" width="9.140625" style="2151" customWidth="1"/>
    <col min="10499" max="10500" width="8.42578125" style="2151" customWidth="1"/>
    <col min="10501" max="10501" width="6.140625" style="2151" customWidth="1"/>
    <col min="10502" max="10502" width="6" style="2151" customWidth="1"/>
    <col min="10503" max="10503" width="18.7109375" style="2151" customWidth="1"/>
    <col min="10504" max="10504" width="13.140625" style="2151" customWidth="1"/>
    <col min="10505" max="10505" width="8" style="2151" customWidth="1"/>
    <col min="10506" max="10506" width="18.7109375" style="2151" customWidth="1"/>
    <col min="10507" max="10507" width="16.5703125" style="2151" customWidth="1"/>
    <col min="10508" max="10508" width="29" style="2151" customWidth="1"/>
    <col min="10509" max="10509" width="14" style="2151" customWidth="1"/>
    <col min="10510" max="10510" width="12.140625" style="2151" customWidth="1"/>
    <col min="10511" max="10511" width="13.5703125" style="2151" customWidth="1"/>
    <col min="10512" max="10754" width="9.140625" style="2151" customWidth="1"/>
    <col min="10755" max="10756" width="8.42578125" style="2151" customWidth="1"/>
    <col min="10757" max="10757" width="6.140625" style="2151" customWidth="1"/>
    <col min="10758" max="10758" width="6" style="2151" customWidth="1"/>
    <col min="10759" max="10759" width="18.7109375" style="2151" customWidth="1"/>
    <col min="10760" max="10760" width="13.140625" style="2151" customWidth="1"/>
    <col min="10761" max="10761" width="8" style="2151" customWidth="1"/>
    <col min="10762" max="10762" width="18.7109375" style="2151" customWidth="1"/>
    <col min="10763" max="10763" width="16.5703125" style="2151" customWidth="1"/>
    <col min="10764" max="10764" width="29" style="2151" customWidth="1"/>
    <col min="10765" max="10765" width="14" style="2151" customWidth="1"/>
    <col min="10766" max="10766" width="12.140625" style="2151" customWidth="1"/>
    <col min="10767" max="10767" width="13.5703125" style="2151" customWidth="1"/>
    <col min="10768" max="11010" width="9.140625" style="2151" customWidth="1"/>
    <col min="11011" max="11012" width="8.42578125" style="2151" customWidth="1"/>
    <col min="11013" max="11013" width="6.140625" style="2151" customWidth="1"/>
    <col min="11014" max="11014" width="6" style="2151" customWidth="1"/>
    <col min="11015" max="11015" width="18.7109375" style="2151" customWidth="1"/>
    <col min="11016" max="11016" width="13.140625" style="2151" customWidth="1"/>
    <col min="11017" max="11017" width="8" style="2151" customWidth="1"/>
    <col min="11018" max="11018" width="18.7109375" style="2151" customWidth="1"/>
    <col min="11019" max="11019" width="16.5703125" style="2151" customWidth="1"/>
    <col min="11020" max="11020" width="29" style="2151" customWidth="1"/>
    <col min="11021" max="11021" width="14" style="2151" customWidth="1"/>
    <col min="11022" max="11022" width="12.140625" style="2151" customWidth="1"/>
    <col min="11023" max="11023" width="13.5703125" style="2151" customWidth="1"/>
    <col min="11024" max="11266" width="9.140625" style="2151" customWidth="1"/>
    <col min="11267" max="11268" width="8.42578125" style="2151" customWidth="1"/>
    <col min="11269" max="11269" width="6.140625" style="2151" customWidth="1"/>
    <col min="11270" max="11270" width="6" style="2151" customWidth="1"/>
    <col min="11271" max="11271" width="18.7109375" style="2151" customWidth="1"/>
    <col min="11272" max="11272" width="13.140625" style="2151" customWidth="1"/>
    <col min="11273" max="11273" width="8" style="2151" customWidth="1"/>
    <col min="11274" max="11274" width="18.7109375" style="2151" customWidth="1"/>
    <col min="11275" max="11275" width="16.5703125" style="2151" customWidth="1"/>
    <col min="11276" max="11276" width="29" style="2151" customWidth="1"/>
    <col min="11277" max="11277" width="14" style="2151" customWidth="1"/>
    <col min="11278" max="11278" width="12.140625" style="2151" customWidth="1"/>
    <col min="11279" max="11279" width="13.5703125" style="2151" customWidth="1"/>
    <col min="11280" max="11522" width="9.140625" style="2151" customWidth="1"/>
    <col min="11523" max="11524" width="8.42578125" style="2151" customWidth="1"/>
    <col min="11525" max="11525" width="6.140625" style="2151" customWidth="1"/>
    <col min="11526" max="11526" width="6" style="2151" customWidth="1"/>
    <col min="11527" max="11527" width="18.7109375" style="2151" customWidth="1"/>
    <col min="11528" max="11528" width="13.140625" style="2151" customWidth="1"/>
    <col min="11529" max="11529" width="8" style="2151" customWidth="1"/>
    <col min="11530" max="11530" width="18.7109375" style="2151" customWidth="1"/>
    <col min="11531" max="11531" width="16.5703125" style="2151" customWidth="1"/>
    <col min="11532" max="11532" width="29" style="2151" customWidth="1"/>
    <col min="11533" max="11533" width="14" style="2151" customWidth="1"/>
    <col min="11534" max="11534" width="12.140625" style="2151" customWidth="1"/>
    <col min="11535" max="11535" width="13.5703125" style="2151" customWidth="1"/>
    <col min="11536" max="11778" width="9.140625" style="2151" customWidth="1"/>
    <col min="11779" max="11780" width="8.42578125" style="2151" customWidth="1"/>
    <col min="11781" max="11781" width="6.140625" style="2151" customWidth="1"/>
    <col min="11782" max="11782" width="6" style="2151" customWidth="1"/>
    <col min="11783" max="11783" width="18.7109375" style="2151" customWidth="1"/>
    <col min="11784" max="11784" width="13.140625" style="2151" customWidth="1"/>
    <col min="11785" max="11785" width="8" style="2151" customWidth="1"/>
    <col min="11786" max="11786" width="18.7109375" style="2151" customWidth="1"/>
    <col min="11787" max="11787" width="16.5703125" style="2151" customWidth="1"/>
    <col min="11788" max="11788" width="29" style="2151" customWidth="1"/>
    <col min="11789" max="11789" width="14" style="2151" customWidth="1"/>
    <col min="11790" max="11790" width="12.140625" style="2151" customWidth="1"/>
    <col min="11791" max="11791" width="13.5703125" style="2151" customWidth="1"/>
    <col min="11792" max="12034" width="9.140625" style="2151" customWidth="1"/>
    <col min="12035" max="12036" width="8.42578125" style="2151" customWidth="1"/>
    <col min="12037" max="12037" width="6.140625" style="2151" customWidth="1"/>
    <col min="12038" max="12038" width="6" style="2151" customWidth="1"/>
    <col min="12039" max="12039" width="18.7109375" style="2151" customWidth="1"/>
    <col min="12040" max="12040" width="13.140625" style="2151" customWidth="1"/>
    <col min="12041" max="12041" width="8" style="2151" customWidth="1"/>
    <col min="12042" max="12042" width="18.7109375" style="2151" customWidth="1"/>
    <col min="12043" max="12043" width="16.5703125" style="2151" customWidth="1"/>
    <col min="12044" max="12044" width="29" style="2151" customWidth="1"/>
    <col min="12045" max="12045" width="14" style="2151" customWidth="1"/>
    <col min="12046" max="12046" width="12.140625" style="2151" customWidth="1"/>
    <col min="12047" max="12047" width="13.5703125" style="2151" customWidth="1"/>
    <col min="12048" max="12290" width="9.140625" style="2151" customWidth="1"/>
    <col min="12291" max="12292" width="8.42578125" style="2151" customWidth="1"/>
    <col min="12293" max="12293" width="6.140625" style="2151" customWidth="1"/>
    <col min="12294" max="12294" width="6" style="2151" customWidth="1"/>
    <col min="12295" max="12295" width="18.7109375" style="2151" customWidth="1"/>
    <col min="12296" max="12296" width="13.140625" style="2151" customWidth="1"/>
    <col min="12297" max="12297" width="8" style="2151" customWidth="1"/>
    <col min="12298" max="12298" width="18.7109375" style="2151" customWidth="1"/>
    <col min="12299" max="12299" width="16.5703125" style="2151" customWidth="1"/>
    <col min="12300" max="12300" width="29" style="2151" customWidth="1"/>
    <col min="12301" max="12301" width="14" style="2151" customWidth="1"/>
    <col min="12302" max="12302" width="12.140625" style="2151" customWidth="1"/>
    <col min="12303" max="12303" width="13.5703125" style="2151" customWidth="1"/>
    <col min="12304" max="12546" width="9.140625" style="2151" customWidth="1"/>
    <col min="12547" max="12548" width="8.42578125" style="2151" customWidth="1"/>
    <col min="12549" max="12549" width="6.140625" style="2151" customWidth="1"/>
    <col min="12550" max="12550" width="6" style="2151" customWidth="1"/>
    <col min="12551" max="12551" width="18.7109375" style="2151" customWidth="1"/>
    <col min="12552" max="12552" width="13.140625" style="2151" customWidth="1"/>
    <col min="12553" max="12553" width="8" style="2151" customWidth="1"/>
    <col min="12554" max="12554" width="18.7109375" style="2151" customWidth="1"/>
    <col min="12555" max="12555" width="16.5703125" style="2151" customWidth="1"/>
    <col min="12556" max="12556" width="29" style="2151" customWidth="1"/>
    <col min="12557" max="12557" width="14" style="2151" customWidth="1"/>
    <col min="12558" max="12558" width="12.140625" style="2151" customWidth="1"/>
    <col min="12559" max="12559" width="13.5703125" style="2151" customWidth="1"/>
    <col min="12560" max="12802" width="9.140625" style="2151" customWidth="1"/>
    <col min="12803" max="12804" width="8.42578125" style="2151" customWidth="1"/>
    <col min="12805" max="12805" width="6.140625" style="2151" customWidth="1"/>
    <col min="12806" max="12806" width="6" style="2151" customWidth="1"/>
    <col min="12807" max="12807" width="18.7109375" style="2151" customWidth="1"/>
    <col min="12808" max="12808" width="13.140625" style="2151" customWidth="1"/>
    <col min="12809" max="12809" width="8" style="2151" customWidth="1"/>
    <col min="12810" max="12810" width="18.7109375" style="2151" customWidth="1"/>
    <col min="12811" max="12811" width="16.5703125" style="2151" customWidth="1"/>
    <col min="12812" max="12812" width="29" style="2151" customWidth="1"/>
    <col min="12813" max="12813" width="14" style="2151" customWidth="1"/>
    <col min="12814" max="12814" width="12.140625" style="2151" customWidth="1"/>
    <col min="12815" max="12815" width="13.5703125" style="2151" customWidth="1"/>
    <col min="12816" max="13058" width="9.140625" style="2151" customWidth="1"/>
    <col min="13059" max="13060" width="8.42578125" style="2151" customWidth="1"/>
    <col min="13061" max="13061" width="6.140625" style="2151" customWidth="1"/>
    <col min="13062" max="13062" width="6" style="2151" customWidth="1"/>
    <col min="13063" max="13063" width="18.7109375" style="2151" customWidth="1"/>
    <col min="13064" max="13064" width="13.140625" style="2151" customWidth="1"/>
    <col min="13065" max="13065" width="8" style="2151" customWidth="1"/>
    <col min="13066" max="13066" width="18.7109375" style="2151" customWidth="1"/>
    <col min="13067" max="13067" width="16.5703125" style="2151" customWidth="1"/>
    <col min="13068" max="13068" width="29" style="2151" customWidth="1"/>
    <col min="13069" max="13069" width="14" style="2151" customWidth="1"/>
    <col min="13070" max="13070" width="12.140625" style="2151" customWidth="1"/>
    <col min="13071" max="13071" width="13.5703125" style="2151" customWidth="1"/>
    <col min="13072" max="13314" width="9.140625" style="2151" customWidth="1"/>
    <col min="13315" max="13316" width="8.42578125" style="2151" customWidth="1"/>
    <col min="13317" max="13317" width="6.140625" style="2151" customWidth="1"/>
    <col min="13318" max="13318" width="6" style="2151" customWidth="1"/>
    <col min="13319" max="13319" width="18.7109375" style="2151" customWidth="1"/>
    <col min="13320" max="13320" width="13.140625" style="2151" customWidth="1"/>
    <col min="13321" max="13321" width="8" style="2151" customWidth="1"/>
    <col min="13322" max="13322" width="18.7109375" style="2151" customWidth="1"/>
    <col min="13323" max="13323" width="16.5703125" style="2151" customWidth="1"/>
    <col min="13324" max="13324" width="29" style="2151" customWidth="1"/>
    <col min="13325" max="13325" width="14" style="2151" customWidth="1"/>
    <col min="13326" max="13326" width="12.140625" style="2151" customWidth="1"/>
    <col min="13327" max="13327" width="13.5703125" style="2151" customWidth="1"/>
    <col min="13328" max="13570" width="9.140625" style="2151" customWidth="1"/>
    <col min="13571" max="13572" width="8.42578125" style="2151" customWidth="1"/>
    <col min="13573" max="13573" width="6.140625" style="2151" customWidth="1"/>
    <col min="13574" max="13574" width="6" style="2151" customWidth="1"/>
    <col min="13575" max="13575" width="18.7109375" style="2151" customWidth="1"/>
    <col min="13576" max="13576" width="13.140625" style="2151" customWidth="1"/>
    <col min="13577" max="13577" width="8" style="2151" customWidth="1"/>
    <col min="13578" max="13578" width="18.7109375" style="2151" customWidth="1"/>
    <col min="13579" max="13579" width="16.5703125" style="2151" customWidth="1"/>
    <col min="13580" max="13580" width="29" style="2151" customWidth="1"/>
    <col min="13581" max="13581" width="14" style="2151" customWidth="1"/>
    <col min="13582" max="13582" width="12.140625" style="2151" customWidth="1"/>
    <col min="13583" max="13583" width="13.5703125" style="2151" customWidth="1"/>
    <col min="13584" max="13826" width="9.140625" style="2151" customWidth="1"/>
    <col min="13827" max="13828" width="8.42578125" style="2151" customWidth="1"/>
    <col min="13829" max="13829" width="6.140625" style="2151" customWidth="1"/>
    <col min="13830" max="13830" width="6" style="2151" customWidth="1"/>
    <col min="13831" max="13831" width="18.7109375" style="2151" customWidth="1"/>
    <col min="13832" max="13832" width="13.140625" style="2151" customWidth="1"/>
    <col min="13833" max="13833" width="8" style="2151" customWidth="1"/>
    <col min="13834" max="13834" width="18.7109375" style="2151" customWidth="1"/>
    <col min="13835" max="13835" width="16.5703125" style="2151" customWidth="1"/>
    <col min="13836" max="13836" width="29" style="2151" customWidth="1"/>
    <col min="13837" max="13837" width="14" style="2151" customWidth="1"/>
    <col min="13838" max="13838" width="12.140625" style="2151" customWidth="1"/>
    <col min="13839" max="13839" width="13.5703125" style="2151" customWidth="1"/>
    <col min="13840" max="14082" width="9.140625" style="2151" customWidth="1"/>
    <col min="14083" max="14084" width="8.42578125" style="2151" customWidth="1"/>
    <col min="14085" max="14085" width="6.140625" style="2151" customWidth="1"/>
    <col min="14086" max="14086" width="6" style="2151" customWidth="1"/>
    <col min="14087" max="14087" width="18.7109375" style="2151" customWidth="1"/>
    <col min="14088" max="14088" width="13.140625" style="2151" customWidth="1"/>
    <col min="14089" max="14089" width="8" style="2151" customWidth="1"/>
    <col min="14090" max="14090" width="18.7109375" style="2151" customWidth="1"/>
    <col min="14091" max="14091" width="16.5703125" style="2151" customWidth="1"/>
    <col min="14092" max="14092" width="29" style="2151" customWidth="1"/>
    <col min="14093" max="14093" width="14" style="2151" customWidth="1"/>
    <col min="14094" max="14094" width="12.140625" style="2151" customWidth="1"/>
    <col min="14095" max="14095" width="13.5703125" style="2151" customWidth="1"/>
    <col min="14096" max="14338" width="9.140625" style="2151" customWidth="1"/>
    <col min="14339" max="14340" width="8.42578125" style="2151" customWidth="1"/>
    <col min="14341" max="14341" width="6.140625" style="2151" customWidth="1"/>
    <col min="14342" max="14342" width="6" style="2151" customWidth="1"/>
    <col min="14343" max="14343" width="18.7109375" style="2151" customWidth="1"/>
    <col min="14344" max="14344" width="13.140625" style="2151" customWidth="1"/>
    <col min="14345" max="14345" width="8" style="2151" customWidth="1"/>
    <col min="14346" max="14346" width="18.7109375" style="2151" customWidth="1"/>
    <col min="14347" max="14347" width="16.5703125" style="2151" customWidth="1"/>
    <col min="14348" max="14348" width="29" style="2151" customWidth="1"/>
    <col min="14349" max="14349" width="14" style="2151" customWidth="1"/>
    <col min="14350" max="14350" width="12.140625" style="2151" customWidth="1"/>
    <col min="14351" max="14351" width="13.5703125" style="2151" customWidth="1"/>
    <col min="14352" max="14594" width="9.140625" style="2151" customWidth="1"/>
    <col min="14595" max="14596" width="8.42578125" style="2151" customWidth="1"/>
    <col min="14597" max="14597" width="6.140625" style="2151" customWidth="1"/>
    <col min="14598" max="14598" width="6" style="2151" customWidth="1"/>
    <col min="14599" max="14599" width="18.7109375" style="2151" customWidth="1"/>
    <col min="14600" max="14600" width="13.140625" style="2151" customWidth="1"/>
    <col min="14601" max="14601" width="8" style="2151" customWidth="1"/>
    <col min="14602" max="14602" width="18.7109375" style="2151" customWidth="1"/>
    <col min="14603" max="14603" width="16.5703125" style="2151" customWidth="1"/>
    <col min="14604" max="14604" width="29" style="2151" customWidth="1"/>
    <col min="14605" max="14605" width="14" style="2151" customWidth="1"/>
    <col min="14606" max="14606" width="12.140625" style="2151" customWidth="1"/>
    <col min="14607" max="14607" width="13.5703125" style="2151" customWidth="1"/>
    <col min="14608" max="14850" width="9.140625" style="2151" customWidth="1"/>
    <col min="14851" max="14852" width="8.42578125" style="2151" customWidth="1"/>
    <col min="14853" max="14853" width="6.140625" style="2151" customWidth="1"/>
    <col min="14854" max="14854" width="6" style="2151" customWidth="1"/>
    <col min="14855" max="14855" width="18.7109375" style="2151" customWidth="1"/>
    <col min="14856" max="14856" width="13.140625" style="2151" customWidth="1"/>
    <col min="14857" max="14857" width="8" style="2151" customWidth="1"/>
    <col min="14858" max="14858" width="18.7109375" style="2151" customWidth="1"/>
    <col min="14859" max="14859" width="16.5703125" style="2151" customWidth="1"/>
    <col min="14860" max="14860" width="29" style="2151" customWidth="1"/>
    <col min="14861" max="14861" width="14" style="2151" customWidth="1"/>
    <col min="14862" max="14862" width="12.140625" style="2151" customWidth="1"/>
    <col min="14863" max="14863" width="13.5703125" style="2151" customWidth="1"/>
    <col min="14864" max="15106" width="9.140625" style="2151" customWidth="1"/>
    <col min="15107" max="15108" width="8.42578125" style="2151" customWidth="1"/>
    <col min="15109" max="15109" width="6.140625" style="2151" customWidth="1"/>
    <col min="15110" max="15110" width="6" style="2151" customWidth="1"/>
    <col min="15111" max="15111" width="18.7109375" style="2151" customWidth="1"/>
    <col min="15112" max="15112" width="13.140625" style="2151" customWidth="1"/>
    <col min="15113" max="15113" width="8" style="2151" customWidth="1"/>
    <col min="15114" max="15114" width="18.7109375" style="2151" customWidth="1"/>
    <col min="15115" max="15115" width="16.5703125" style="2151" customWidth="1"/>
    <col min="15116" max="15116" width="29" style="2151" customWidth="1"/>
    <col min="15117" max="15117" width="14" style="2151" customWidth="1"/>
    <col min="15118" max="15118" width="12.140625" style="2151" customWidth="1"/>
    <col min="15119" max="15119" width="13.5703125" style="2151" customWidth="1"/>
    <col min="15120" max="15362" width="9.140625" style="2151" customWidth="1"/>
    <col min="15363" max="15364" width="8.42578125" style="2151" customWidth="1"/>
    <col min="15365" max="15365" width="6.140625" style="2151" customWidth="1"/>
    <col min="15366" max="15366" width="6" style="2151" customWidth="1"/>
    <col min="15367" max="15367" width="18.7109375" style="2151" customWidth="1"/>
    <col min="15368" max="15368" width="13.140625" style="2151" customWidth="1"/>
    <col min="15369" max="15369" width="8" style="2151" customWidth="1"/>
    <col min="15370" max="15370" width="18.7109375" style="2151" customWidth="1"/>
    <col min="15371" max="15371" width="16.5703125" style="2151" customWidth="1"/>
    <col min="15372" max="15372" width="29" style="2151" customWidth="1"/>
    <col min="15373" max="15373" width="14" style="2151" customWidth="1"/>
    <col min="15374" max="15374" width="12.140625" style="2151" customWidth="1"/>
    <col min="15375" max="15375" width="13.5703125" style="2151" customWidth="1"/>
    <col min="15376" max="15618" width="9.140625" style="2151" customWidth="1"/>
    <col min="15619" max="15620" width="8.42578125" style="2151" customWidth="1"/>
    <col min="15621" max="15621" width="6.140625" style="2151" customWidth="1"/>
    <col min="15622" max="15622" width="6" style="2151" customWidth="1"/>
    <col min="15623" max="15623" width="18.7109375" style="2151" customWidth="1"/>
    <col min="15624" max="15624" width="13.140625" style="2151" customWidth="1"/>
    <col min="15625" max="15625" width="8" style="2151" customWidth="1"/>
    <col min="15626" max="15626" width="18.7109375" style="2151" customWidth="1"/>
    <col min="15627" max="15627" width="16.5703125" style="2151" customWidth="1"/>
    <col min="15628" max="15628" width="29" style="2151" customWidth="1"/>
    <col min="15629" max="15629" width="14" style="2151" customWidth="1"/>
    <col min="15630" max="15630" width="12.140625" style="2151" customWidth="1"/>
    <col min="15631" max="15631" width="13.5703125" style="2151" customWidth="1"/>
    <col min="15632" max="15874" width="9.140625" style="2151" customWidth="1"/>
    <col min="15875" max="15876" width="8.42578125" style="2151" customWidth="1"/>
    <col min="15877" max="15877" width="6.140625" style="2151" customWidth="1"/>
    <col min="15878" max="15878" width="6" style="2151" customWidth="1"/>
    <col min="15879" max="15879" width="18.7109375" style="2151" customWidth="1"/>
    <col min="15880" max="15880" width="13.140625" style="2151" customWidth="1"/>
    <col min="15881" max="15881" width="8" style="2151" customWidth="1"/>
    <col min="15882" max="15882" width="18.7109375" style="2151" customWidth="1"/>
    <col min="15883" max="15883" width="16.5703125" style="2151" customWidth="1"/>
    <col min="15884" max="15884" width="29" style="2151" customWidth="1"/>
    <col min="15885" max="15885" width="14" style="2151" customWidth="1"/>
    <col min="15886" max="15886" width="12.140625" style="2151" customWidth="1"/>
    <col min="15887" max="15887" width="13.5703125" style="2151" customWidth="1"/>
    <col min="15888" max="16130" width="9.140625" style="2151" customWidth="1"/>
    <col min="16131" max="16132" width="8.42578125" style="2151" customWidth="1"/>
    <col min="16133" max="16133" width="6.140625" style="2151" customWidth="1"/>
    <col min="16134" max="16134" width="6" style="2151" customWidth="1"/>
    <col min="16135" max="16135" width="18.7109375" style="2151" customWidth="1"/>
    <col min="16136" max="16136" width="13.140625" style="2151" customWidth="1"/>
    <col min="16137" max="16137" width="8" style="2151" customWidth="1"/>
    <col min="16138" max="16138" width="18.7109375" style="2151" customWidth="1"/>
    <col min="16139" max="16139" width="16.5703125" style="2151" customWidth="1"/>
    <col min="16140" max="16140" width="29" style="2151" customWidth="1"/>
    <col min="16141" max="16141" width="14" style="2151" customWidth="1"/>
    <col min="16142" max="16142" width="12.140625" style="2151" customWidth="1"/>
    <col min="16143" max="16143" width="13.5703125" style="2151" customWidth="1"/>
    <col min="16144" max="16384" width="9.140625" style="2151" customWidth="1"/>
  </cols>
  <sheetData>
    <row r="1" spans="2:26" s="2142" customFormat="1">
      <c r="B1" s="4032" t="s">
        <v>9014</v>
      </c>
      <c r="C1" s="4032"/>
      <c r="D1" s="4032"/>
      <c r="E1" s="4032"/>
      <c r="F1" s="4032"/>
      <c r="G1" s="4032"/>
      <c r="H1" s="4032" t="s">
        <v>4787</v>
      </c>
      <c r="I1" s="4032"/>
      <c r="J1" s="4032"/>
      <c r="K1" s="4032"/>
      <c r="L1" s="4032"/>
      <c r="M1" s="4032"/>
      <c r="N1" s="4032"/>
      <c r="O1" s="2143"/>
      <c r="P1" s="2144"/>
      <c r="Q1" s="2144"/>
      <c r="R1" s="2144"/>
      <c r="Z1" s="2981"/>
    </row>
    <row r="2" spans="2:26" s="2142" customFormat="1">
      <c r="B2" s="4033" t="s">
        <v>9015</v>
      </c>
      <c r="C2" s="4033"/>
      <c r="D2" s="4033"/>
      <c r="E2" s="4033"/>
      <c r="F2" s="4033"/>
      <c r="G2" s="4033"/>
      <c r="H2" s="4034" t="s">
        <v>4788</v>
      </c>
      <c r="I2" s="4034"/>
      <c r="J2" s="4034"/>
      <c r="K2" s="4034"/>
      <c r="L2" s="4034"/>
      <c r="M2" s="4034"/>
      <c r="N2" s="4034"/>
      <c r="O2" s="2145"/>
      <c r="P2" s="2144"/>
      <c r="Q2" s="2144"/>
      <c r="R2" s="2144"/>
      <c r="Z2" s="2981"/>
    </row>
    <row r="3" spans="2:26" s="2142" customFormat="1">
      <c r="B3" s="2146"/>
      <c r="C3" s="2147"/>
      <c r="D3" s="2147"/>
      <c r="E3" s="2147"/>
      <c r="F3" s="2146"/>
      <c r="G3" s="2146"/>
      <c r="H3" s="2148"/>
      <c r="I3" s="2148"/>
      <c r="J3" s="2148"/>
      <c r="K3" s="2147"/>
      <c r="L3" s="2147"/>
      <c r="M3" s="2147"/>
      <c r="N3" s="2149"/>
      <c r="O3" s="2150"/>
      <c r="P3" s="2144"/>
      <c r="Q3" s="2144"/>
      <c r="R3" s="2144"/>
      <c r="Z3" s="2981"/>
    </row>
    <row r="4" spans="2:26">
      <c r="B4" s="4035" t="s">
        <v>9016</v>
      </c>
      <c r="C4" s="4035"/>
      <c r="D4" s="4035"/>
      <c r="E4" s="4035"/>
      <c r="F4" s="4035"/>
      <c r="G4" s="4035"/>
      <c r="H4" s="4035"/>
      <c r="I4" s="4035"/>
      <c r="J4" s="4035"/>
      <c r="K4" s="4035"/>
      <c r="L4" s="4035"/>
      <c r="M4" s="4035"/>
      <c r="N4" s="4035"/>
    </row>
    <row r="5" spans="2:26">
      <c r="B5" s="4029" t="s">
        <v>9017</v>
      </c>
      <c r="C5" s="4029"/>
      <c r="D5" s="4029"/>
      <c r="E5" s="4029"/>
      <c r="F5" s="4029"/>
      <c r="G5" s="4029"/>
      <c r="H5" s="4029"/>
      <c r="I5" s="4029"/>
      <c r="J5" s="4029"/>
      <c r="K5" s="4029"/>
      <c r="L5" s="4029"/>
      <c r="M5" s="4029"/>
      <c r="N5" s="4029"/>
    </row>
    <row r="6" spans="2:26">
      <c r="B6" s="4030" t="s">
        <v>9018</v>
      </c>
      <c r="C6" s="4030"/>
      <c r="D6" s="4030"/>
      <c r="E6" s="4030"/>
      <c r="F6" s="4030"/>
      <c r="G6" s="4030"/>
      <c r="H6" s="4030"/>
      <c r="I6" s="4030"/>
      <c r="J6" s="4030"/>
      <c r="K6" s="4030"/>
      <c r="L6" s="4030"/>
      <c r="M6" s="4030"/>
      <c r="N6" s="4030"/>
    </row>
    <row r="7" spans="2:26" s="2152" customFormat="1" ht="63">
      <c r="B7" s="1361" t="s">
        <v>6401</v>
      </c>
      <c r="C7" s="1362" t="s">
        <v>6403</v>
      </c>
      <c r="D7" s="1362" t="s">
        <v>9096</v>
      </c>
      <c r="E7" s="1362" t="s">
        <v>6404</v>
      </c>
      <c r="F7" s="1362" t="s">
        <v>6405</v>
      </c>
      <c r="G7" s="1362" t="s">
        <v>6406</v>
      </c>
      <c r="H7" s="1363" t="s">
        <v>3918</v>
      </c>
      <c r="I7" s="1363"/>
      <c r="J7" s="1363"/>
      <c r="K7" s="1364" t="s">
        <v>6407</v>
      </c>
      <c r="L7" s="1364" t="s">
        <v>8078</v>
      </c>
      <c r="M7" s="1364" t="s">
        <v>3216</v>
      </c>
      <c r="N7" s="1362" t="s">
        <v>6408</v>
      </c>
      <c r="O7" s="2153" t="s">
        <v>9019</v>
      </c>
      <c r="P7" s="2154" t="s">
        <v>9020</v>
      </c>
      <c r="Q7" s="2154" t="s">
        <v>9021</v>
      </c>
      <c r="R7" s="2154" t="s">
        <v>9022</v>
      </c>
      <c r="S7" s="2154" t="s">
        <v>9023</v>
      </c>
      <c r="T7" s="2155" t="s">
        <v>7592</v>
      </c>
      <c r="U7" s="2155" t="s">
        <v>9024</v>
      </c>
      <c r="V7" s="2271" t="s">
        <v>9126</v>
      </c>
      <c r="Z7" s="2983" t="s">
        <v>9920</v>
      </c>
    </row>
    <row r="8" spans="2:26" s="2152" customFormat="1">
      <c r="B8" s="1361" t="s">
        <v>3224</v>
      </c>
      <c r="C8" s="1362" t="s">
        <v>9123</v>
      </c>
      <c r="D8" s="1362"/>
      <c r="E8" s="1362"/>
      <c r="F8" s="1362"/>
      <c r="G8" s="1362"/>
      <c r="H8" s="1363"/>
      <c r="I8" s="1363"/>
      <c r="J8" s="1363"/>
      <c r="K8" s="1364"/>
      <c r="L8" s="1364"/>
      <c r="M8" s="1364"/>
      <c r="N8" s="1362"/>
      <c r="O8" s="2153"/>
      <c r="P8" s="2154"/>
      <c r="Q8" s="2154"/>
      <c r="R8" s="2154"/>
      <c r="S8" s="2154"/>
      <c r="T8" s="2155"/>
      <c r="U8" s="2155"/>
      <c r="Z8" s="2983">
        <f>U8+S8</f>
        <v>0</v>
      </c>
    </row>
    <row r="9" spans="2:26" s="2197" customFormat="1" ht="31.5">
      <c r="B9" s="2161">
        <v>1</v>
      </c>
      <c r="C9" s="1436" t="s">
        <v>6428</v>
      </c>
      <c r="D9" s="1436" t="s">
        <v>7683</v>
      </c>
      <c r="E9" s="1436" t="s">
        <v>6410</v>
      </c>
      <c r="F9" s="2161">
        <v>19</v>
      </c>
      <c r="G9" s="1436">
        <v>9</v>
      </c>
      <c r="H9" s="2193">
        <v>2128</v>
      </c>
      <c r="I9" s="2193"/>
      <c r="J9" s="2194" t="s">
        <v>1070</v>
      </c>
      <c r="K9" s="2163" t="s">
        <v>1945</v>
      </c>
      <c r="L9" s="2195" t="s">
        <v>751</v>
      </c>
      <c r="M9" s="1436" t="s">
        <v>6421</v>
      </c>
      <c r="N9" s="2196"/>
      <c r="P9" s="2198">
        <v>1</v>
      </c>
      <c r="Q9" s="2199"/>
      <c r="R9" s="2199"/>
      <c r="Z9" s="2983">
        <f t="shared" ref="Z9:Z72" si="0">U9+S9</f>
        <v>0</v>
      </c>
    </row>
    <row r="10" spans="2:26" s="2197" customFormat="1" ht="31.5">
      <c r="B10" s="2161">
        <v>2</v>
      </c>
      <c r="C10" s="1436" t="s">
        <v>6419</v>
      </c>
      <c r="D10" s="1436" t="s">
        <v>7683</v>
      </c>
      <c r="E10" s="1436" t="s">
        <v>6410</v>
      </c>
      <c r="F10" s="1436">
        <v>8</v>
      </c>
      <c r="G10" s="1436">
        <v>51</v>
      </c>
      <c r="H10" s="2162">
        <v>252.1</v>
      </c>
      <c r="I10" s="2162"/>
      <c r="J10" s="2194" t="s">
        <v>1070</v>
      </c>
      <c r="K10" s="2163" t="s">
        <v>1945</v>
      </c>
      <c r="L10" s="2195" t="s">
        <v>751</v>
      </c>
      <c r="M10" s="1436" t="s">
        <v>6421</v>
      </c>
      <c r="N10" s="2196"/>
      <c r="P10" s="2198">
        <v>1</v>
      </c>
      <c r="Q10" s="2199"/>
      <c r="R10" s="2199"/>
      <c r="Z10" s="2983">
        <f t="shared" si="0"/>
        <v>0</v>
      </c>
    </row>
    <row r="11" spans="2:26" s="2197" customFormat="1" ht="31.5">
      <c r="B11" s="2161">
        <v>3</v>
      </c>
      <c r="C11" s="1436" t="s">
        <v>6426</v>
      </c>
      <c r="D11" s="1436" t="s">
        <v>7683</v>
      </c>
      <c r="E11" s="1436" t="s">
        <v>6410</v>
      </c>
      <c r="F11" s="1436">
        <v>13</v>
      </c>
      <c r="G11" s="2200">
        <v>174</v>
      </c>
      <c r="H11" s="2201">
        <v>240.3</v>
      </c>
      <c r="I11" s="2201"/>
      <c r="J11" s="2194" t="s">
        <v>1070</v>
      </c>
      <c r="K11" s="2163" t="s">
        <v>1945</v>
      </c>
      <c r="L11" s="2195" t="s">
        <v>751</v>
      </c>
      <c r="M11" s="1436" t="s">
        <v>6427</v>
      </c>
      <c r="N11" s="2196"/>
      <c r="P11" s="2198">
        <v>1</v>
      </c>
      <c r="Q11" s="2199"/>
      <c r="R11" s="2199"/>
      <c r="Z11" s="2983">
        <f t="shared" si="0"/>
        <v>0</v>
      </c>
    </row>
    <row r="12" spans="2:26" s="2197" customFormat="1" ht="31.5">
      <c r="B12" s="2161">
        <v>4</v>
      </c>
      <c r="C12" s="1436" t="s">
        <v>6432</v>
      </c>
      <c r="D12" s="1436" t="s">
        <v>7683</v>
      </c>
      <c r="E12" s="1436" t="s">
        <v>6410</v>
      </c>
      <c r="F12" s="1436">
        <v>26</v>
      </c>
      <c r="G12" s="2200">
        <v>38</v>
      </c>
      <c r="H12" s="2201">
        <v>781.6</v>
      </c>
      <c r="I12" s="2201"/>
      <c r="J12" s="2194" t="s">
        <v>1070</v>
      </c>
      <c r="K12" s="2163" t="s">
        <v>1945</v>
      </c>
      <c r="L12" s="2195" t="s">
        <v>751</v>
      </c>
      <c r="M12" s="1436" t="s">
        <v>6433</v>
      </c>
      <c r="N12" s="2196"/>
      <c r="P12" s="2198">
        <v>1</v>
      </c>
      <c r="Q12" s="2199"/>
      <c r="R12" s="2199"/>
      <c r="Z12" s="2983">
        <f t="shared" si="0"/>
        <v>0</v>
      </c>
    </row>
    <row r="13" spans="2:26" s="2197" customFormat="1" ht="31.5">
      <c r="B13" s="2161">
        <v>5</v>
      </c>
      <c r="C13" s="1436" t="s">
        <v>6429</v>
      </c>
      <c r="D13" s="1436" t="s">
        <v>7683</v>
      </c>
      <c r="E13" s="1436" t="s">
        <v>6410</v>
      </c>
      <c r="F13" s="1436">
        <v>24</v>
      </c>
      <c r="G13" s="1436">
        <v>71</v>
      </c>
      <c r="H13" s="2162">
        <v>62.4</v>
      </c>
      <c r="I13" s="2162"/>
      <c r="J13" s="2194" t="s">
        <v>1070</v>
      </c>
      <c r="K13" s="2163" t="s">
        <v>1945</v>
      </c>
      <c r="L13" s="2195" t="s">
        <v>751</v>
      </c>
      <c r="M13" s="1436" t="s">
        <v>4516</v>
      </c>
      <c r="N13" s="2196"/>
      <c r="P13" s="2198">
        <v>1</v>
      </c>
      <c r="Q13" s="2199"/>
      <c r="R13" s="2199"/>
      <c r="Z13" s="2983">
        <f t="shared" si="0"/>
        <v>0</v>
      </c>
    </row>
    <row r="14" spans="2:26" s="2197" customFormat="1" ht="31.5">
      <c r="B14" s="2161">
        <v>6</v>
      </c>
      <c r="C14" s="1436" t="s">
        <v>6438</v>
      </c>
      <c r="D14" s="1436" t="s">
        <v>7683</v>
      </c>
      <c r="E14" s="1436" t="s">
        <v>6410</v>
      </c>
      <c r="F14" s="1436">
        <v>32</v>
      </c>
      <c r="G14" s="1436">
        <v>55</v>
      </c>
      <c r="H14" s="2162">
        <v>218.6</v>
      </c>
      <c r="I14" s="2162"/>
      <c r="J14" s="2194" t="s">
        <v>1070</v>
      </c>
      <c r="K14" s="2163" t="s">
        <v>1945</v>
      </c>
      <c r="L14" s="2195" t="s">
        <v>751</v>
      </c>
      <c r="M14" s="1436" t="s">
        <v>6439</v>
      </c>
      <c r="N14" s="2196"/>
      <c r="P14" s="2198">
        <v>1</v>
      </c>
      <c r="Q14" s="2199"/>
      <c r="R14" s="2199"/>
      <c r="Z14" s="2983">
        <f t="shared" si="0"/>
        <v>0</v>
      </c>
    </row>
    <row r="15" spans="2:26" s="2197" customFormat="1" ht="31.5">
      <c r="B15" s="2161">
        <v>7</v>
      </c>
      <c r="C15" s="1436" t="s">
        <v>6422</v>
      </c>
      <c r="D15" s="1436" t="s">
        <v>7683</v>
      </c>
      <c r="E15" s="1436" t="s">
        <v>6410</v>
      </c>
      <c r="F15" s="1436">
        <v>8</v>
      </c>
      <c r="G15" s="2200" t="s">
        <v>6423</v>
      </c>
      <c r="H15" s="2201">
        <v>339</v>
      </c>
      <c r="I15" s="2201"/>
      <c r="J15" s="2194" t="s">
        <v>1070</v>
      </c>
      <c r="K15" s="2163" t="s">
        <v>1945</v>
      </c>
      <c r="L15" s="2195" t="s">
        <v>751</v>
      </c>
      <c r="M15" s="1436" t="s">
        <v>6424</v>
      </c>
      <c r="N15" s="2196"/>
      <c r="P15" s="2198">
        <v>1</v>
      </c>
      <c r="Q15" s="2199"/>
      <c r="R15" s="2199"/>
      <c r="Z15" s="2983">
        <f t="shared" si="0"/>
        <v>0</v>
      </c>
    </row>
    <row r="16" spans="2:26" s="2197" customFormat="1" ht="31.5">
      <c r="B16" s="2161">
        <v>8</v>
      </c>
      <c r="C16" s="1436" t="s">
        <v>6435</v>
      </c>
      <c r="D16" s="1436" t="s">
        <v>7683</v>
      </c>
      <c r="E16" s="1436" t="s">
        <v>6410</v>
      </c>
      <c r="F16" s="1436">
        <v>30</v>
      </c>
      <c r="G16" s="1436" t="s">
        <v>6436</v>
      </c>
      <c r="H16" s="2162">
        <v>2350.6999999999998</v>
      </c>
      <c r="I16" s="2162"/>
      <c r="J16" s="2194" t="s">
        <v>1070</v>
      </c>
      <c r="K16" s="2163" t="s">
        <v>1945</v>
      </c>
      <c r="L16" s="2195" t="s">
        <v>751</v>
      </c>
      <c r="M16" s="1436" t="s">
        <v>6437</v>
      </c>
      <c r="N16" s="2196"/>
      <c r="P16" s="2198">
        <v>1</v>
      </c>
      <c r="Q16" s="2199"/>
      <c r="R16" s="2199"/>
      <c r="Z16" s="2983">
        <f t="shared" si="0"/>
        <v>0</v>
      </c>
    </row>
    <row r="17" spans="2:26" s="2197" customFormat="1" ht="31.5">
      <c r="B17" s="2161">
        <v>9</v>
      </c>
      <c r="C17" s="1436" t="s">
        <v>6431</v>
      </c>
      <c r="D17" s="1436" t="s">
        <v>7683</v>
      </c>
      <c r="E17" s="1436" t="s">
        <v>6410</v>
      </c>
      <c r="F17" s="1436">
        <v>25</v>
      </c>
      <c r="G17" s="1436">
        <v>281</v>
      </c>
      <c r="H17" s="2193">
        <v>72.7</v>
      </c>
      <c r="I17" s="2193"/>
      <c r="J17" s="2194" t="s">
        <v>1070</v>
      </c>
      <c r="K17" s="2163" t="s">
        <v>1945</v>
      </c>
      <c r="L17" s="2195" t="s">
        <v>751</v>
      </c>
      <c r="M17" s="1436" t="s">
        <v>4515</v>
      </c>
      <c r="N17" s="2196"/>
      <c r="P17" s="2198">
        <v>1</v>
      </c>
      <c r="Q17" s="2199"/>
      <c r="R17" s="2199"/>
      <c r="Z17" s="2983">
        <f t="shared" si="0"/>
        <v>0</v>
      </c>
    </row>
    <row r="18" spans="2:26" s="2202" customFormat="1">
      <c r="B18" s="2161">
        <v>10</v>
      </c>
      <c r="C18" s="1436" t="s">
        <v>6606</v>
      </c>
      <c r="D18" s="1436" t="s">
        <v>7683</v>
      </c>
      <c r="E18" s="1436" t="s">
        <v>6567</v>
      </c>
      <c r="F18" s="1436">
        <v>62</v>
      </c>
      <c r="G18" s="1436">
        <v>31</v>
      </c>
      <c r="H18" s="2162">
        <v>985</v>
      </c>
      <c r="I18" s="2162"/>
      <c r="J18" s="2163" t="s">
        <v>6607</v>
      </c>
      <c r="K18" s="2163" t="s">
        <v>6607</v>
      </c>
      <c r="L18" s="2195" t="s">
        <v>6607</v>
      </c>
      <c r="M18" s="1436" t="s">
        <v>6608</v>
      </c>
      <c r="N18" s="2196"/>
      <c r="P18" s="2198">
        <v>1</v>
      </c>
      <c r="Q18" s="2203"/>
      <c r="R18" s="2203"/>
      <c r="Z18" s="2983">
        <f t="shared" si="0"/>
        <v>0</v>
      </c>
    </row>
    <row r="19" spans="2:26" s="2202" customFormat="1" ht="31.5">
      <c r="B19" s="2161">
        <v>11</v>
      </c>
      <c r="C19" s="1436" t="s">
        <v>6576</v>
      </c>
      <c r="D19" s="1436" t="s">
        <v>7683</v>
      </c>
      <c r="E19" s="1436" t="s">
        <v>6567</v>
      </c>
      <c r="F19" s="1436">
        <v>12</v>
      </c>
      <c r="G19" s="1436">
        <v>32</v>
      </c>
      <c r="H19" s="2162">
        <v>926.9</v>
      </c>
      <c r="I19" s="2162"/>
      <c r="J19" s="2163" t="s">
        <v>1039</v>
      </c>
      <c r="K19" s="2163" t="s">
        <v>1039</v>
      </c>
      <c r="L19" s="2195">
        <v>0</v>
      </c>
      <c r="M19" s="1436" t="s">
        <v>6577</v>
      </c>
      <c r="N19" s="2196"/>
      <c r="P19" s="2198">
        <v>1</v>
      </c>
      <c r="Q19" s="2203"/>
      <c r="R19" s="2203"/>
      <c r="Z19" s="2983">
        <f t="shared" si="0"/>
        <v>0</v>
      </c>
    </row>
    <row r="20" spans="2:26" s="2202" customFormat="1">
      <c r="B20" s="2161">
        <v>12</v>
      </c>
      <c r="C20" s="1436" t="s">
        <v>6628</v>
      </c>
      <c r="D20" s="1436" t="s">
        <v>7683</v>
      </c>
      <c r="E20" s="1436" t="s">
        <v>6567</v>
      </c>
      <c r="F20" s="2204" t="s">
        <v>6629</v>
      </c>
      <c r="G20" s="1436">
        <v>28</v>
      </c>
      <c r="H20" s="2162">
        <v>50</v>
      </c>
      <c r="I20" s="2162"/>
      <c r="J20" s="2163" t="s">
        <v>1039</v>
      </c>
      <c r="K20" s="2163" t="s">
        <v>1039</v>
      </c>
      <c r="L20" s="2195" t="s">
        <v>1039</v>
      </c>
      <c r="M20" s="1436" t="s">
        <v>4492</v>
      </c>
      <c r="N20" s="2196"/>
      <c r="P20" s="2198">
        <v>1</v>
      </c>
      <c r="Q20" s="2203"/>
      <c r="R20" s="2203"/>
      <c r="Z20" s="2983">
        <f t="shared" si="0"/>
        <v>0</v>
      </c>
    </row>
    <row r="21" spans="2:26" s="2197" customFormat="1">
      <c r="B21" s="2161">
        <v>13</v>
      </c>
      <c r="C21" s="1436" t="s">
        <v>6575</v>
      </c>
      <c r="D21" s="1436" t="s">
        <v>7683</v>
      </c>
      <c r="E21" s="1436" t="s">
        <v>6567</v>
      </c>
      <c r="F21" s="1436">
        <v>9</v>
      </c>
      <c r="G21" s="1436">
        <v>74</v>
      </c>
      <c r="H21" s="2162">
        <v>153.30000000000001</v>
      </c>
      <c r="I21" s="2162"/>
      <c r="J21" s="2163" t="s">
        <v>1039</v>
      </c>
      <c r="K21" s="2163" t="s">
        <v>1039</v>
      </c>
      <c r="L21" s="2195">
        <v>0</v>
      </c>
      <c r="M21" s="1436" t="s">
        <v>4031</v>
      </c>
      <c r="N21" s="2196"/>
      <c r="P21" s="2198">
        <v>1</v>
      </c>
      <c r="Q21" s="2199"/>
      <c r="R21" s="2199"/>
      <c r="Z21" s="2983">
        <f t="shared" si="0"/>
        <v>0</v>
      </c>
    </row>
    <row r="22" spans="2:26" s="2197" customFormat="1">
      <c r="B22" s="2161">
        <v>14</v>
      </c>
      <c r="C22" s="1436" t="s">
        <v>6623</v>
      </c>
      <c r="D22" s="1436" t="s">
        <v>7683</v>
      </c>
      <c r="E22" s="1436" t="s">
        <v>6567</v>
      </c>
      <c r="F22" s="2204" t="s">
        <v>6622</v>
      </c>
      <c r="G22" s="1436">
        <v>46</v>
      </c>
      <c r="H22" s="2162">
        <v>50</v>
      </c>
      <c r="I22" s="2162"/>
      <c r="J22" s="2163" t="s">
        <v>1313</v>
      </c>
      <c r="K22" s="2163" t="s">
        <v>1313</v>
      </c>
      <c r="L22" s="2195" t="s">
        <v>1313</v>
      </c>
      <c r="M22" s="1436" t="s">
        <v>6624</v>
      </c>
      <c r="N22" s="2196"/>
      <c r="P22" s="2198">
        <v>1</v>
      </c>
      <c r="Q22" s="2199"/>
      <c r="R22" s="2199"/>
      <c r="Z22" s="2983">
        <f t="shared" si="0"/>
        <v>0</v>
      </c>
    </row>
    <row r="23" spans="2:26" s="2197" customFormat="1">
      <c r="B23" s="2161">
        <v>15</v>
      </c>
      <c r="C23" s="1436" t="s">
        <v>6572</v>
      </c>
      <c r="D23" s="1436" t="s">
        <v>7683</v>
      </c>
      <c r="E23" s="1436" t="s">
        <v>6567</v>
      </c>
      <c r="F23" s="1436">
        <v>5</v>
      </c>
      <c r="G23" s="1436">
        <v>51</v>
      </c>
      <c r="H23" s="2162" t="s">
        <v>6573</v>
      </c>
      <c r="I23" s="2162"/>
      <c r="J23" s="2163" t="s">
        <v>1039</v>
      </c>
      <c r="K23" s="2163" t="s">
        <v>1039</v>
      </c>
      <c r="L23" s="2195">
        <v>0</v>
      </c>
      <c r="M23" s="1436" t="s">
        <v>6574</v>
      </c>
      <c r="N23" s="2196"/>
      <c r="P23" s="2198">
        <v>1</v>
      </c>
      <c r="Q23" s="2199"/>
      <c r="R23" s="2199"/>
      <c r="Z23" s="2983">
        <f t="shared" si="0"/>
        <v>0</v>
      </c>
    </row>
    <row r="24" spans="2:26" s="2197" customFormat="1" ht="31.5">
      <c r="B24" s="2161">
        <v>16</v>
      </c>
      <c r="C24" s="1436" t="s">
        <v>6654</v>
      </c>
      <c r="D24" s="1436" t="s">
        <v>7683</v>
      </c>
      <c r="E24" s="1436" t="s">
        <v>6631</v>
      </c>
      <c r="F24" s="1436">
        <v>20</v>
      </c>
      <c r="G24" s="1436">
        <v>181</v>
      </c>
      <c r="H24" s="2162">
        <v>86.4</v>
      </c>
      <c r="I24" s="2162"/>
      <c r="J24" s="2185" t="s">
        <v>751</v>
      </c>
      <c r="K24" s="2163" t="s">
        <v>1945</v>
      </c>
      <c r="L24" s="2195" t="s">
        <v>751</v>
      </c>
      <c r="M24" s="1436" t="s">
        <v>6655</v>
      </c>
      <c r="N24" s="2196"/>
      <c r="P24" s="2198">
        <v>1</v>
      </c>
      <c r="Q24" s="2199"/>
      <c r="R24" s="2199"/>
      <c r="Z24" s="2983">
        <f t="shared" si="0"/>
        <v>0</v>
      </c>
    </row>
    <row r="25" spans="2:26" s="2197" customFormat="1" ht="31.5">
      <c r="B25" s="2161">
        <v>17</v>
      </c>
      <c r="C25" s="1436" t="s">
        <v>6643</v>
      </c>
      <c r="D25" s="1436" t="s">
        <v>7683</v>
      </c>
      <c r="E25" s="1436" t="s">
        <v>6631</v>
      </c>
      <c r="F25" s="1436">
        <v>11</v>
      </c>
      <c r="G25" s="1436" t="s">
        <v>6644</v>
      </c>
      <c r="H25" s="2162">
        <v>27</v>
      </c>
      <c r="I25" s="2162"/>
      <c r="J25" s="2185" t="s">
        <v>751</v>
      </c>
      <c r="K25" s="2163" t="s">
        <v>1945</v>
      </c>
      <c r="L25" s="2195" t="s">
        <v>751</v>
      </c>
      <c r="M25" s="1436" t="s">
        <v>6645</v>
      </c>
      <c r="N25" s="2196"/>
      <c r="P25" s="2198">
        <v>1</v>
      </c>
      <c r="Q25" s="2199"/>
      <c r="R25" s="2199"/>
      <c r="Z25" s="2983">
        <f t="shared" si="0"/>
        <v>0</v>
      </c>
    </row>
    <row r="26" spans="2:26" s="2197" customFormat="1" ht="31.5">
      <c r="B26" s="2161">
        <v>18</v>
      </c>
      <c r="C26" s="1436" t="s">
        <v>6641</v>
      </c>
      <c r="D26" s="1436" t="s">
        <v>7683</v>
      </c>
      <c r="E26" s="1436" t="s">
        <v>6631</v>
      </c>
      <c r="F26" s="1436">
        <v>7</v>
      </c>
      <c r="G26" s="1436">
        <v>93</v>
      </c>
      <c r="H26" s="2162">
        <v>142</v>
      </c>
      <c r="I26" s="2162"/>
      <c r="J26" s="2185" t="s">
        <v>751</v>
      </c>
      <c r="K26" s="2163" t="s">
        <v>1945</v>
      </c>
      <c r="L26" s="2195" t="s">
        <v>751</v>
      </c>
      <c r="M26" s="1436" t="s">
        <v>6642</v>
      </c>
      <c r="N26" s="2196"/>
      <c r="P26" s="2198">
        <v>1</v>
      </c>
      <c r="Q26" s="2199"/>
      <c r="R26" s="2199"/>
      <c r="Z26" s="2983">
        <f t="shared" si="0"/>
        <v>0</v>
      </c>
    </row>
    <row r="27" spans="2:26" s="2197" customFormat="1" ht="31.5">
      <c r="B27" s="2161">
        <v>19</v>
      </c>
      <c r="C27" s="1436" t="s">
        <v>6650</v>
      </c>
      <c r="D27" s="1436" t="s">
        <v>7683</v>
      </c>
      <c r="E27" s="1436" t="s">
        <v>6631</v>
      </c>
      <c r="F27" s="1436">
        <v>17</v>
      </c>
      <c r="G27" s="1436" t="s">
        <v>6638</v>
      </c>
      <c r="H27" s="2162">
        <v>69</v>
      </c>
      <c r="I27" s="2162"/>
      <c r="J27" s="2185" t="s">
        <v>751</v>
      </c>
      <c r="K27" s="2163" t="s">
        <v>1945</v>
      </c>
      <c r="L27" s="2195" t="s">
        <v>751</v>
      </c>
      <c r="M27" s="1436" t="s">
        <v>6651</v>
      </c>
      <c r="N27" s="2196"/>
      <c r="P27" s="2198">
        <v>1</v>
      </c>
      <c r="Q27" s="2199"/>
      <c r="R27" s="2199"/>
      <c r="Z27" s="2983">
        <f t="shared" si="0"/>
        <v>0</v>
      </c>
    </row>
    <row r="28" spans="2:26" s="2197" customFormat="1" ht="31.5">
      <c r="B28" s="2161">
        <v>20</v>
      </c>
      <c r="C28" s="1436" t="s">
        <v>6652</v>
      </c>
      <c r="D28" s="1436" t="s">
        <v>7683</v>
      </c>
      <c r="E28" s="1436" t="s">
        <v>6631</v>
      </c>
      <c r="F28" s="1436">
        <v>18</v>
      </c>
      <c r="G28" s="1436">
        <v>118</v>
      </c>
      <c r="H28" s="2162">
        <v>577.1</v>
      </c>
      <c r="I28" s="2162"/>
      <c r="J28" s="2185" t="s">
        <v>751</v>
      </c>
      <c r="K28" s="2163" t="s">
        <v>1945</v>
      </c>
      <c r="L28" s="2195" t="s">
        <v>751</v>
      </c>
      <c r="M28" s="1436" t="s">
        <v>6653</v>
      </c>
      <c r="N28" s="2196"/>
      <c r="P28" s="2198">
        <v>1</v>
      </c>
      <c r="Q28" s="2199"/>
      <c r="R28" s="2199"/>
      <c r="Z28" s="2983">
        <f t="shared" si="0"/>
        <v>0</v>
      </c>
    </row>
    <row r="29" spans="2:26" s="2197" customFormat="1" ht="31.5">
      <c r="B29" s="2161">
        <v>21</v>
      </c>
      <c r="C29" s="1436" t="s">
        <v>6649</v>
      </c>
      <c r="D29" s="1436" t="s">
        <v>7683</v>
      </c>
      <c r="E29" s="1436" t="s">
        <v>6631</v>
      </c>
      <c r="F29" s="1436">
        <v>16</v>
      </c>
      <c r="G29" s="1436">
        <v>139</v>
      </c>
      <c r="H29" s="2162">
        <v>1563</v>
      </c>
      <c r="I29" s="2162"/>
      <c r="J29" s="2185" t="s">
        <v>751</v>
      </c>
      <c r="K29" s="2163" t="s">
        <v>1945</v>
      </c>
      <c r="L29" s="2195" t="s">
        <v>751</v>
      </c>
      <c r="M29" s="1436" t="s">
        <v>3438</v>
      </c>
      <c r="N29" s="2196"/>
      <c r="P29" s="2198">
        <v>1</v>
      </c>
      <c r="Q29" s="2199"/>
      <c r="R29" s="2199"/>
      <c r="Z29" s="2983">
        <f t="shared" si="0"/>
        <v>0</v>
      </c>
    </row>
    <row r="30" spans="2:26" s="2205" customFormat="1" ht="31.5">
      <c r="B30" s="2161">
        <v>22</v>
      </c>
      <c r="C30" s="1436" t="s">
        <v>6634</v>
      </c>
      <c r="D30" s="1436" t="s">
        <v>7683</v>
      </c>
      <c r="E30" s="1436" t="s">
        <v>6631</v>
      </c>
      <c r="F30" s="1436">
        <v>2</v>
      </c>
      <c r="G30" s="1436" t="s">
        <v>6635</v>
      </c>
      <c r="H30" s="2162">
        <v>263.8</v>
      </c>
      <c r="I30" s="2162"/>
      <c r="J30" s="2185" t="s">
        <v>751</v>
      </c>
      <c r="K30" s="2163" t="s">
        <v>1945</v>
      </c>
      <c r="L30" s="2195" t="s">
        <v>751</v>
      </c>
      <c r="M30" s="1436" t="s">
        <v>6636</v>
      </c>
      <c r="N30" s="2196"/>
      <c r="P30" s="2198">
        <v>1</v>
      </c>
      <c r="Q30" s="2206"/>
      <c r="R30" s="2206"/>
      <c r="Z30" s="2983">
        <f t="shared" si="0"/>
        <v>0</v>
      </c>
    </row>
    <row r="31" spans="2:26" s="2207" customFormat="1">
      <c r="B31" s="2161">
        <v>23</v>
      </c>
      <c r="C31" s="1436" t="s">
        <v>6630</v>
      </c>
      <c r="D31" s="1436" t="s">
        <v>7683</v>
      </c>
      <c r="E31" s="1436" t="s">
        <v>6631</v>
      </c>
      <c r="F31" s="1436">
        <v>2</v>
      </c>
      <c r="G31" s="1436" t="s">
        <v>6632</v>
      </c>
      <c r="H31" s="2162">
        <v>43</v>
      </c>
      <c r="I31" s="2162"/>
      <c r="J31" s="2185" t="s">
        <v>751</v>
      </c>
      <c r="K31" s="2163"/>
      <c r="L31" s="2195" t="s">
        <v>751</v>
      </c>
      <c r="M31" s="1436" t="s">
        <v>6633</v>
      </c>
      <c r="N31" s="2196"/>
      <c r="P31" s="2198">
        <v>1</v>
      </c>
      <c r="Q31" s="2198"/>
      <c r="R31" s="2198"/>
      <c r="Z31" s="2983">
        <f t="shared" si="0"/>
        <v>0</v>
      </c>
    </row>
    <row r="32" spans="2:26" s="2207" customFormat="1">
      <c r="B32" s="2161">
        <v>24</v>
      </c>
      <c r="C32" s="1436" t="s">
        <v>6640</v>
      </c>
      <c r="D32" s="1436" t="s">
        <v>7683</v>
      </c>
      <c r="E32" s="1436" t="s">
        <v>6631</v>
      </c>
      <c r="F32" s="1436">
        <v>7</v>
      </c>
      <c r="G32" s="1436">
        <v>27</v>
      </c>
      <c r="H32" s="2162">
        <v>22.6</v>
      </c>
      <c r="I32" s="2162"/>
      <c r="J32" s="2185" t="s">
        <v>751</v>
      </c>
      <c r="K32" s="2163"/>
      <c r="L32" s="2195" t="s">
        <v>751</v>
      </c>
      <c r="M32" s="1436" t="s">
        <v>6633</v>
      </c>
      <c r="N32" s="2196"/>
      <c r="P32" s="2198">
        <v>1</v>
      </c>
      <c r="Q32" s="2198"/>
      <c r="R32" s="2198"/>
      <c r="Z32" s="2983">
        <f t="shared" si="0"/>
        <v>0</v>
      </c>
    </row>
    <row r="33" spans="2:26" s="2197" customFormat="1" ht="31.5">
      <c r="B33" s="2161">
        <v>25</v>
      </c>
      <c r="C33" s="1436" t="s">
        <v>6646</v>
      </c>
      <c r="D33" s="1436" t="s">
        <v>7683</v>
      </c>
      <c r="E33" s="1436" t="s">
        <v>6631</v>
      </c>
      <c r="F33" s="1436">
        <v>15</v>
      </c>
      <c r="G33" s="1436" t="s">
        <v>6647</v>
      </c>
      <c r="H33" s="2162">
        <v>300</v>
      </c>
      <c r="I33" s="2162"/>
      <c r="J33" s="2185" t="s">
        <v>751</v>
      </c>
      <c r="K33" s="2163"/>
      <c r="L33" s="2195" t="s">
        <v>751</v>
      </c>
      <c r="M33" s="1436" t="s">
        <v>6648</v>
      </c>
      <c r="N33" s="2196"/>
      <c r="P33" s="2198">
        <v>1</v>
      </c>
      <c r="Q33" s="2199"/>
      <c r="R33" s="2199"/>
      <c r="Z33" s="2983">
        <f t="shared" si="0"/>
        <v>0</v>
      </c>
    </row>
    <row r="34" spans="2:26" s="2197" customFormat="1" ht="78.75">
      <c r="B34" s="2161">
        <v>26</v>
      </c>
      <c r="C34" s="1436" t="s">
        <v>6665</v>
      </c>
      <c r="D34" s="1436" t="s">
        <v>7683</v>
      </c>
      <c r="E34" s="1436" t="s">
        <v>6659</v>
      </c>
      <c r="F34" s="1436">
        <v>9</v>
      </c>
      <c r="G34" s="1436" t="s">
        <v>6666</v>
      </c>
      <c r="H34" s="2162">
        <v>633.1</v>
      </c>
      <c r="I34" s="2162"/>
      <c r="J34" s="2185" t="s">
        <v>751</v>
      </c>
      <c r="K34" s="1436" t="s">
        <v>6660</v>
      </c>
      <c r="L34" s="2195" t="s">
        <v>751</v>
      </c>
      <c r="M34" s="1436" t="s">
        <v>6667</v>
      </c>
      <c r="N34" s="2196"/>
      <c r="P34" s="2198">
        <v>1</v>
      </c>
      <c r="Q34" s="2199"/>
      <c r="R34" s="2199"/>
      <c r="Z34" s="2983">
        <f t="shared" si="0"/>
        <v>0</v>
      </c>
    </row>
    <row r="35" spans="2:26" s="2197" customFormat="1" ht="78.75">
      <c r="B35" s="2161">
        <v>27</v>
      </c>
      <c r="C35" s="1436" t="s">
        <v>6668</v>
      </c>
      <c r="D35" s="1436" t="s">
        <v>7683</v>
      </c>
      <c r="E35" s="1436" t="s">
        <v>6659</v>
      </c>
      <c r="F35" s="1436">
        <v>15</v>
      </c>
      <c r="G35" s="1436" t="s">
        <v>6669</v>
      </c>
      <c r="H35" s="2162">
        <v>213.8</v>
      </c>
      <c r="I35" s="2162"/>
      <c r="J35" s="2185" t="s">
        <v>751</v>
      </c>
      <c r="K35" s="1436" t="s">
        <v>6660</v>
      </c>
      <c r="L35" s="2195" t="s">
        <v>751</v>
      </c>
      <c r="M35" s="1436" t="s">
        <v>6670</v>
      </c>
      <c r="N35" s="2196"/>
      <c r="P35" s="2198">
        <v>1</v>
      </c>
      <c r="Q35" s="2199"/>
      <c r="R35" s="2199"/>
      <c r="Z35" s="2983">
        <f t="shared" si="0"/>
        <v>0</v>
      </c>
    </row>
    <row r="36" spans="2:26" s="2197" customFormat="1" ht="78.75">
      <c r="B36" s="2161">
        <v>28</v>
      </c>
      <c r="C36" s="1436" t="s">
        <v>6674</v>
      </c>
      <c r="D36" s="1436" t="s">
        <v>7683</v>
      </c>
      <c r="E36" s="1436" t="s">
        <v>6659</v>
      </c>
      <c r="F36" s="1436">
        <v>21</v>
      </c>
      <c r="G36" s="1436">
        <v>345</v>
      </c>
      <c r="H36" s="2162">
        <v>172.8</v>
      </c>
      <c r="I36" s="2162"/>
      <c r="J36" s="2185" t="s">
        <v>751</v>
      </c>
      <c r="K36" s="1436" t="s">
        <v>6660</v>
      </c>
      <c r="L36" s="2195" t="s">
        <v>751</v>
      </c>
      <c r="M36" s="1436" t="s">
        <v>4154</v>
      </c>
      <c r="N36" s="2196"/>
      <c r="P36" s="2198">
        <v>1</v>
      </c>
      <c r="Q36" s="2199"/>
      <c r="R36" s="2199"/>
      <c r="Z36" s="2983">
        <f t="shared" si="0"/>
        <v>0</v>
      </c>
    </row>
    <row r="37" spans="2:26" s="2197" customFormat="1" ht="78.75">
      <c r="B37" s="2161">
        <v>29</v>
      </c>
      <c r="C37" s="1436" t="s">
        <v>6658</v>
      </c>
      <c r="D37" s="1436" t="s">
        <v>7683</v>
      </c>
      <c r="E37" s="1436" t="s">
        <v>6659</v>
      </c>
      <c r="F37" s="1436">
        <v>4</v>
      </c>
      <c r="G37" s="1436"/>
      <c r="H37" s="2162">
        <v>188</v>
      </c>
      <c r="I37" s="2162"/>
      <c r="J37" s="2185" t="s">
        <v>751</v>
      </c>
      <c r="K37" s="1436" t="s">
        <v>6660</v>
      </c>
      <c r="L37" s="2195" t="s">
        <v>751</v>
      </c>
      <c r="M37" s="1436" t="s">
        <v>6661</v>
      </c>
      <c r="N37" s="2196"/>
      <c r="P37" s="2198">
        <v>1</v>
      </c>
      <c r="Q37" s="2199"/>
      <c r="R37" s="2199"/>
      <c r="Z37" s="2983">
        <f t="shared" si="0"/>
        <v>0</v>
      </c>
    </row>
    <row r="38" spans="2:26" s="2197" customFormat="1" ht="78.75">
      <c r="B38" s="2161">
        <v>30</v>
      </c>
      <c r="C38" s="1436" t="s">
        <v>6671</v>
      </c>
      <c r="D38" s="1436" t="s">
        <v>7683</v>
      </c>
      <c r="E38" s="1436" t="s">
        <v>6659</v>
      </c>
      <c r="F38" s="1436">
        <v>20</v>
      </c>
      <c r="G38" s="1436" t="s">
        <v>6672</v>
      </c>
      <c r="H38" s="2162">
        <v>466</v>
      </c>
      <c r="I38" s="2162"/>
      <c r="J38" s="2185" t="s">
        <v>751</v>
      </c>
      <c r="K38" s="1436" t="s">
        <v>6660</v>
      </c>
      <c r="L38" s="2195" t="s">
        <v>751</v>
      </c>
      <c r="M38" s="1436" t="s">
        <v>6673</v>
      </c>
      <c r="N38" s="2196"/>
      <c r="P38" s="2198">
        <v>1</v>
      </c>
      <c r="Q38" s="2199"/>
      <c r="R38" s="2199"/>
      <c r="Z38" s="2983">
        <f t="shared" si="0"/>
        <v>0</v>
      </c>
    </row>
    <row r="39" spans="2:26" s="2197" customFormat="1" ht="78.75">
      <c r="B39" s="2161">
        <v>31</v>
      </c>
      <c r="C39" s="1436" t="s">
        <v>6662</v>
      </c>
      <c r="D39" s="1436" t="s">
        <v>7683</v>
      </c>
      <c r="E39" s="1436" t="s">
        <v>6659</v>
      </c>
      <c r="F39" s="1436">
        <v>9</v>
      </c>
      <c r="G39" s="1436" t="s">
        <v>6663</v>
      </c>
      <c r="H39" s="2162">
        <v>284.3</v>
      </c>
      <c r="I39" s="2162"/>
      <c r="J39" s="2185" t="s">
        <v>751</v>
      </c>
      <c r="K39" s="1436" t="s">
        <v>6660</v>
      </c>
      <c r="L39" s="2195" t="s">
        <v>751</v>
      </c>
      <c r="M39" s="1436" t="s">
        <v>6664</v>
      </c>
      <c r="N39" s="2196"/>
      <c r="P39" s="2198">
        <v>1</v>
      </c>
      <c r="Q39" s="2199"/>
      <c r="R39" s="2199"/>
      <c r="Z39" s="2983">
        <f t="shared" si="0"/>
        <v>0</v>
      </c>
    </row>
    <row r="40" spans="2:26" s="2202" customFormat="1" ht="31.5">
      <c r="B40" s="2161">
        <v>32</v>
      </c>
      <c r="C40" s="1436" t="s">
        <v>4029</v>
      </c>
      <c r="D40" s="1436" t="s">
        <v>7683</v>
      </c>
      <c r="E40" s="1436" t="s">
        <v>6681</v>
      </c>
      <c r="F40" s="1436">
        <v>32</v>
      </c>
      <c r="G40" s="1436">
        <v>34</v>
      </c>
      <c r="H40" s="2162">
        <v>39.799999999999997</v>
      </c>
      <c r="I40" s="2162"/>
      <c r="J40" s="2185" t="s">
        <v>751</v>
      </c>
      <c r="K40" s="2163" t="s">
        <v>6682</v>
      </c>
      <c r="L40" s="2195" t="s">
        <v>751</v>
      </c>
      <c r="M40" s="1436" t="s">
        <v>4029</v>
      </c>
      <c r="N40" s="2196"/>
      <c r="P40" s="2198">
        <v>1</v>
      </c>
      <c r="Q40" s="2203"/>
      <c r="R40" s="2203"/>
      <c r="Z40" s="2983">
        <f t="shared" si="0"/>
        <v>0</v>
      </c>
    </row>
    <row r="41" spans="2:26" s="2202" customFormat="1" ht="31.5">
      <c r="B41" s="2161">
        <v>33</v>
      </c>
      <c r="C41" s="1436" t="s">
        <v>6680</v>
      </c>
      <c r="D41" s="1436" t="s">
        <v>7683</v>
      </c>
      <c r="E41" s="1436" t="s">
        <v>6681</v>
      </c>
      <c r="F41" s="1436">
        <v>1</v>
      </c>
      <c r="G41" s="1436">
        <v>86</v>
      </c>
      <c r="H41" s="2162">
        <v>218.4</v>
      </c>
      <c r="I41" s="2162"/>
      <c r="J41" s="2185" t="s">
        <v>751</v>
      </c>
      <c r="K41" s="2163" t="s">
        <v>6682</v>
      </c>
      <c r="L41" s="2195" t="s">
        <v>751</v>
      </c>
      <c r="M41" s="1436" t="s">
        <v>4031</v>
      </c>
      <c r="N41" s="2196"/>
      <c r="P41" s="2198">
        <v>1</v>
      </c>
      <c r="Q41" s="2203"/>
      <c r="R41" s="2203"/>
      <c r="Z41" s="2983">
        <f t="shared" si="0"/>
        <v>0</v>
      </c>
    </row>
    <row r="42" spans="2:26" s="2202" customFormat="1" ht="31.5">
      <c r="B42" s="2161">
        <v>34</v>
      </c>
      <c r="C42" s="1436" t="s">
        <v>6711</v>
      </c>
      <c r="D42" s="1436" t="s">
        <v>7683</v>
      </c>
      <c r="E42" s="1436" t="s">
        <v>6681</v>
      </c>
      <c r="F42" s="1436">
        <v>12</v>
      </c>
      <c r="G42" s="1436">
        <v>218</v>
      </c>
      <c r="H42" s="2162">
        <v>160.4</v>
      </c>
      <c r="I42" s="2162"/>
      <c r="J42" s="2185" t="s">
        <v>751</v>
      </c>
      <c r="K42" s="2163" t="s">
        <v>6682</v>
      </c>
      <c r="L42" s="2195" t="s">
        <v>751</v>
      </c>
      <c r="M42" s="1436" t="s">
        <v>4033</v>
      </c>
      <c r="N42" s="2196"/>
      <c r="P42" s="2198">
        <v>1</v>
      </c>
      <c r="Q42" s="2203"/>
      <c r="R42" s="2203"/>
      <c r="Z42" s="2983">
        <f t="shared" si="0"/>
        <v>0</v>
      </c>
    </row>
    <row r="43" spans="2:26" s="2202" customFormat="1" ht="31.5">
      <c r="B43" s="2161">
        <v>35</v>
      </c>
      <c r="C43" s="1436" t="s">
        <v>6730</v>
      </c>
      <c r="D43" s="1436" t="s">
        <v>7683</v>
      </c>
      <c r="E43" s="1436" t="s">
        <v>6681</v>
      </c>
      <c r="F43" s="1436">
        <v>15</v>
      </c>
      <c r="G43" s="1436">
        <v>179</v>
      </c>
      <c r="H43" s="2162">
        <v>130</v>
      </c>
      <c r="I43" s="2162"/>
      <c r="J43" s="2185" t="s">
        <v>751</v>
      </c>
      <c r="K43" s="2163" t="s">
        <v>6682</v>
      </c>
      <c r="L43" s="2195" t="s">
        <v>751</v>
      </c>
      <c r="M43" s="1436" t="s">
        <v>6731</v>
      </c>
      <c r="N43" s="2196"/>
      <c r="P43" s="2198">
        <v>1</v>
      </c>
      <c r="Q43" s="2203"/>
      <c r="R43" s="2203"/>
      <c r="Z43" s="2983">
        <f t="shared" si="0"/>
        <v>0</v>
      </c>
    </row>
    <row r="44" spans="2:26" s="2202" customFormat="1" ht="31.5">
      <c r="B44" s="2161">
        <v>36</v>
      </c>
      <c r="C44" s="1436" t="s">
        <v>4181</v>
      </c>
      <c r="D44" s="1436" t="s">
        <v>7683</v>
      </c>
      <c r="E44" s="1436" t="s">
        <v>6681</v>
      </c>
      <c r="F44" s="1436"/>
      <c r="G44" s="1436"/>
      <c r="H44" s="2162">
        <v>60</v>
      </c>
      <c r="I44" s="2162"/>
      <c r="J44" s="2185" t="s">
        <v>751</v>
      </c>
      <c r="K44" s="2163" t="s">
        <v>6682</v>
      </c>
      <c r="L44" s="2195">
        <v>0</v>
      </c>
      <c r="M44" s="1436" t="s">
        <v>4181</v>
      </c>
      <c r="N44" s="2196"/>
      <c r="P44" s="2198">
        <v>1</v>
      </c>
      <c r="Q44" s="2203"/>
      <c r="R44" s="2203"/>
      <c r="Z44" s="2983">
        <f t="shared" si="0"/>
        <v>0</v>
      </c>
    </row>
    <row r="45" spans="2:26" s="2202" customFormat="1" ht="31.5">
      <c r="B45" s="2161">
        <v>37</v>
      </c>
      <c r="C45" s="1436" t="s">
        <v>6781</v>
      </c>
      <c r="D45" s="1436" t="s">
        <v>7683</v>
      </c>
      <c r="E45" s="1436" t="s">
        <v>6681</v>
      </c>
      <c r="F45" s="1436">
        <v>20</v>
      </c>
      <c r="G45" s="1436" t="s">
        <v>6782</v>
      </c>
      <c r="H45" s="2162">
        <v>34.299999999999997</v>
      </c>
      <c r="I45" s="2162"/>
      <c r="J45" s="2185" t="s">
        <v>751</v>
      </c>
      <c r="K45" s="2163" t="s">
        <v>6682</v>
      </c>
      <c r="L45" s="2195" t="s">
        <v>751</v>
      </c>
      <c r="M45" s="1436" t="s">
        <v>6783</v>
      </c>
      <c r="N45" s="2196"/>
      <c r="P45" s="2198">
        <v>1</v>
      </c>
      <c r="Q45" s="2203"/>
      <c r="R45" s="2203"/>
      <c r="Z45" s="2983">
        <f t="shared" si="0"/>
        <v>0</v>
      </c>
    </row>
    <row r="46" spans="2:26" s="2202" customFormat="1" ht="31.5">
      <c r="B46" s="2161">
        <v>38</v>
      </c>
      <c r="C46" s="1436" t="s">
        <v>6794</v>
      </c>
      <c r="D46" s="1436" t="s">
        <v>7683</v>
      </c>
      <c r="E46" s="1436" t="s">
        <v>6681</v>
      </c>
      <c r="F46" s="1436">
        <v>24</v>
      </c>
      <c r="G46" s="1436" t="s">
        <v>6795</v>
      </c>
      <c r="H46" s="2162">
        <v>80</v>
      </c>
      <c r="I46" s="2162"/>
      <c r="J46" s="2185" t="s">
        <v>751</v>
      </c>
      <c r="K46" s="2163" t="s">
        <v>6682</v>
      </c>
      <c r="L46" s="2195" t="s">
        <v>751</v>
      </c>
      <c r="M46" s="1436" t="s">
        <v>4154</v>
      </c>
      <c r="N46" s="2196"/>
      <c r="P46" s="2198">
        <v>1</v>
      </c>
      <c r="Q46" s="2203"/>
      <c r="R46" s="2203"/>
      <c r="Z46" s="2983">
        <f t="shared" si="0"/>
        <v>0</v>
      </c>
    </row>
    <row r="47" spans="2:26" s="2202" customFormat="1" ht="31.5">
      <c r="B47" s="2161">
        <v>39</v>
      </c>
      <c r="C47" s="1436" t="s">
        <v>6796</v>
      </c>
      <c r="D47" s="1436" t="s">
        <v>7683</v>
      </c>
      <c r="E47" s="1436" t="s">
        <v>6681</v>
      </c>
      <c r="F47" s="1436">
        <v>24</v>
      </c>
      <c r="G47" s="1436" t="s">
        <v>6795</v>
      </c>
      <c r="H47" s="2162">
        <v>24</v>
      </c>
      <c r="I47" s="2162"/>
      <c r="J47" s="2185" t="s">
        <v>751</v>
      </c>
      <c r="K47" s="2163" t="s">
        <v>6682</v>
      </c>
      <c r="L47" s="2195" t="s">
        <v>751</v>
      </c>
      <c r="M47" s="1436" t="s">
        <v>6796</v>
      </c>
      <c r="N47" s="2196"/>
      <c r="P47" s="2198">
        <v>1</v>
      </c>
      <c r="Q47" s="2203"/>
      <c r="R47" s="2203"/>
      <c r="Z47" s="2983">
        <f t="shared" si="0"/>
        <v>0</v>
      </c>
    </row>
    <row r="48" spans="2:26" s="2202" customFormat="1" ht="31.5">
      <c r="B48" s="2161">
        <v>40</v>
      </c>
      <c r="C48" s="1436" t="s">
        <v>6777</v>
      </c>
      <c r="D48" s="1436" t="s">
        <v>7683</v>
      </c>
      <c r="E48" s="1436" t="s">
        <v>6681</v>
      </c>
      <c r="F48" s="1436">
        <v>19</v>
      </c>
      <c r="G48" s="1436" t="s">
        <v>6677</v>
      </c>
      <c r="H48" s="2162">
        <v>55</v>
      </c>
      <c r="I48" s="2162"/>
      <c r="J48" s="2185" t="s">
        <v>751</v>
      </c>
      <c r="K48" s="2163" t="s">
        <v>6682</v>
      </c>
      <c r="L48" s="2195" t="s">
        <v>751</v>
      </c>
      <c r="M48" s="1436" t="s">
        <v>6777</v>
      </c>
      <c r="N48" s="2196"/>
      <c r="P48" s="2198">
        <v>1</v>
      </c>
      <c r="Q48" s="2203"/>
      <c r="R48" s="2203"/>
      <c r="Z48" s="2983">
        <f t="shared" si="0"/>
        <v>0</v>
      </c>
    </row>
    <row r="49" spans="2:26" s="2202" customFormat="1" ht="31.5">
      <c r="B49" s="2161">
        <v>41</v>
      </c>
      <c r="C49" s="1436" t="s">
        <v>6778</v>
      </c>
      <c r="D49" s="1436" t="s">
        <v>7683</v>
      </c>
      <c r="E49" s="1436" t="s">
        <v>6681</v>
      </c>
      <c r="F49" s="1436">
        <v>19</v>
      </c>
      <c r="G49" s="1436" t="s">
        <v>6677</v>
      </c>
      <c r="H49" s="2162">
        <v>12.6</v>
      </c>
      <c r="I49" s="2162"/>
      <c r="J49" s="2185" t="s">
        <v>1313</v>
      </c>
      <c r="K49" s="2163" t="s">
        <v>2247</v>
      </c>
      <c r="L49" s="2195" t="s">
        <v>1313</v>
      </c>
      <c r="M49" s="1436" t="s">
        <v>6778</v>
      </c>
      <c r="N49" s="2196"/>
      <c r="P49" s="2198">
        <v>1</v>
      </c>
      <c r="Q49" s="2203"/>
      <c r="R49" s="2203"/>
      <c r="Z49" s="2983">
        <f t="shared" si="0"/>
        <v>0</v>
      </c>
    </row>
    <row r="50" spans="2:26" s="2202" customFormat="1" ht="31.5">
      <c r="B50" s="2161">
        <v>42</v>
      </c>
      <c r="C50" s="1436" t="s">
        <v>6752</v>
      </c>
      <c r="D50" s="1436" t="s">
        <v>7683</v>
      </c>
      <c r="E50" s="1436" t="s">
        <v>6681</v>
      </c>
      <c r="F50" s="1436">
        <v>15</v>
      </c>
      <c r="G50" s="1436" t="s">
        <v>6753</v>
      </c>
      <c r="H50" s="2162">
        <v>874.5</v>
      </c>
      <c r="I50" s="2162"/>
      <c r="J50" s="2185" t="s">
        <v>751</v>
      </c>
      <c r="K50" s="2163" t="s">
        <v>6709</v>
      </c>
      <c r="L50" s="2195" t="s">
        <v>751</v>
      </c>
      <c r="M50" s="1436" t="s">
        <v>6754</v>
      </c>
      <c r="N50" s="2196"/>
      <c r="P50" s="2198">
        <v>1</v>
      </c>
      <c r="Q50" s="2203"/>
      <c r="R50" s="2203"/>
      <c r="Z50" s="2983">
        <f t="shared" si="0"/>
        <v>0</v>
      </c>
    </row>
    <row r="51" spans="2:26" s="2202" customFormat="1" ht="31.5">
      <c r="B51" s="2161">
        <v>43</v>
      </c>
      <c r="C51" s="1436" t="s">
        <v>6707</v>
      </c>
      <c r="D51" s="1436" t="s">
        <v>7683</v>
      </c>
      <c r="E51" s="1436" t="s">
        <v>6681</v>
      </c>
      <c r="F51" s="1436">
        <v>9</v>
      </c>
      <c r="G51" s="1436" t="s">
        <v>6708</v>
      </c>
      <c r="H51" s="2162">
        <v>321.8</v>
      </c>
      <c r="I51" s="2162"/>
      <c r="J51" s="2185" t="s">
        <v>751</v>
      </c>
      <c r="K51" s="2163" t="s">
        <v>6709</v>
      </c>
      <c r="L51" s="2195" t="s">
        <v>751</v>
      </c>
      <c r="M51" s="1436" t="s">
        <v>6710</v>
      </c>
      <c r="N51" s="2196"/>
      <c r="P51" s="2198">
        <v>1</v>
      </c>
      <c r="Q51" s="2203"/>
      <c r="R51" s="2203"/>
      <c r="Z51" s="2983">
        <f t="shared" si="0"/>
        <v>0</v>
      </c>
    </row>
    <row r="52" spans="2:26" s="2202" customFormat="1">
      <c r="B52" s="2161">
        <v>44</v>
      </c>
      <c r="C52" s="1436" t="s">
        <v>6704</v>
      </c>
      <c r="D52" s="1436" t="s">
        <v>7683</v>
      </c>
      <c r="E52" s="1436" t="s">
        <v>6681</v>
      </c>
      <c r="F52" s="1436">
        <v>9</v>
      </c>
      <c r="G52" s="1436">
        <v>49</v>
      </c>
      <c r="H52" s="2162">
        <v>298.89999999999998</v>
      </c>
      <c r="I52" s="2162"/>
      <c r="J52" s="2185" t="s">
        <v>840</v>
      </c>
      <c r="K52" s="2163" t="s">
        <v>6705</v>
      </c>
      <c r="L52" s="2195" t="s">
        <v>840</v>
      </c>
      <c r="M52" s="1436" t="s">
        <v>6706</v>
      </c>
      <c r="N52" s="2196"/>
      <c r="P52" s="2198">
        <v>1</v>
      </c>
      <c r="Q52" s="2203"/>
      <c r="R52" s="2203"/>
      <c r="Z52" s="2983">
        <f t="shared" si="0"/>
        <v>0</v>
      </c>
    </row>
    <row r="53" spans="2:26" s="2202" customFormat="1">
      <c r="B53" s="2161">
        <v>45</v>
      </c>
      <c r="C53" s="1436" t="s">
        <v>6720</v>
      </c>
      <c r="D53" s="1436" t="s">
        <v>7683</v>
      </c>
      <c r="E53" s="1436" t="s">
        <v>6681</v>
      </c>
      <c r="F53" s="1436">
        <v>14</v>
      </c>
      <c r="G53" s="1436">
        <v>10</v>
      </c>
      <c r="H53" s="2162">
        <v>180.5</v>
      </c>
      <c r="I53" s="2162"/>
      <c r="J53" s="2185" t="s">
        <v>9097</v>
      </c>
      <c r="K53" s="2163" t="s">
        <v>6721</v>
      </c>
      <c r="L53" s="2195" t="s">
        <v>2366</v>
      </c>
      <c r="M53" s="1436" t="s">
        <v>6722</v>
      </c>
      <c r="N53" s="2196"/>
      <c r="P53" s="2198">
        <v>1</v>
      </c>
      <c r="Q53" s="2203"/>
      <c r="R53" s="2203"/>
      <c r="Z53" s="2983">
        <f t="shared" si="0"/>
        <v>0</v>
      </c>
    </row>
    <row r="54" spans="2:26" s="2197" customFormat="1">
      <c r="B54" s="2161">
        <v>46</v>
      </c>
      <c r="C54" s="1436" t="s">
        <v>6723</v>
      </c>
      <c r="D54" s="1436" t="s">
        <v>7683</v>
      </c>
      <c r="E54" s="1436" t="s">
        <v>6681</v>
      </c>
      <c r="F54" s="1436">
        <v>15</v>
      </c>
      <c r="G54" s="1436">
        <v>146</v>
      </c>
      <c r="H54" s="2162">
        <v>1887.6</v>
      </c>
      <c r="I54" s="2162"/>
      <c r="J54" s="2185" t="s">
        <v>979</v>
      </c>
      <c r="K54" s="2163" t="s">
        <v>6724</v>
      </c>
      <c r="L54" s="2195" t="s">
        <v>979</v>
      </c>
      <c r="M54" s="1436" t="s">
        <v>6651</v>
      </c>
      <c r="N54" s="2196"/>
      <c r="P54" s="2198">
        <v>1</v>
      </c>
      <c r="Q54" s="2199"/>
      <c r="R54" s="2199"/>
      <c r="Z54" s="2983">
        <f t="shared" si="0"/>
        <v>0</v>
      </c>
    </row>
    <row r="55" spans="2:26" s="2197" customFormat="1">
      <c r="B55" s="2161">
        <v>47</v>
      </c>
      <c r="C55" s="1436" t="s">
        <v>6924</v>
      </c>
      <c r="D55" s="1436" t="s">
        <v>7683</v>
      </c>
      <c r="E55" s="1436" t="s">
        <v>6896</v>
      </c>
      <c r="F55" s="1436" t="s">
        <v>6925</v>
      </c>
      <c r="G55" s="1436">
        <v>11</v>
      </c>
      <c r="H55" s="2162">
        <v>23.8</v>
      </c>
      <c r="I55" s="2162"/>
      <c r="J55" s="2185" t="s">
        <v>4037</v>
      </c>
      <c r="K55" s="2163" t="s">
        <v>4037</v>
      </c>
      <c r="L55" s="2195" t="s">
        <v>9100</v>
      </c>
      <c r="M55" s="1436" t="s">
        <v>6926</v>
      </c>
      <c r="N55" s="2196"/>
      <c r="P55" s="2198">
        <v>1</v>
      </c>
      <c r="Q55" s="2199"/>
      <c r="R55" s="2199"/>
      <c r="Z55" s="2983">
        <f t="shared" si="0"/>
        <v>0</v>
      </c>
    </row>
    <row r="56" spans="2:26" s="2197" customFormat="1" ht="31.5">
      <c r="B56" s="2161">
        <v>48</v>
      </c>
      <c r="C56" s="1436" t="s">
        <v>6904</v>
      </c>
      <c r="D56" s="1436" t="s">
        <v>7683</v>
      </c>
      <c r="E56" s="1436" t="s">
        <v>6896</v>
      </c>
      <c r="F56" s="1436">
        <v>30</v>
      </c>
      <c r="G56" s="1436">
        <v>7</v>
      </c>
      <c r="H56" s="2162">
        <v>207.6</v>
      </c>
      <c r="I56" s="2162"/>
      <c r="J56" s="2185" t="s">
        <v>2366</v>
      </c>
      <c r="K56" s="2163" t="s">
        <v>2366</v>
      </c>
      <c r="L56" s="2195" t="s">
        <v>1669</v>
      </c>
      <c r="M56" s="1436" t="s">
        <v>6905</v>
      </c>
      <c r="N56" s="2196"/>
      <c r="P56" s="2198">
        <v>1</v>
      </c>
      <c r="Q56" s="2199"/>
      <c r="R56" s="2199"/>
      <c r="Z56" s="2983">
        <f t="shared" si="0"/>
        <v>0</v>
      </c>
    </row>
    <row r="57" spans="2:26" s="2197" customFormat="1" ht="31.5">
      <c r="B57" s="2161">
        <v>49</v>
      </c>
      <c r="C57" s="1436" t="s">
        <v>6935</v>
      </c>
      <c r="D57" s="1436" t="s">
        <v>7683</v>
      </c>
      <c r="E57" s="1436" t="s">
        <v>6896</v>
      </c>
      <c r="F57" s="1436" t="s">
        <v>6936</v>
      </c>
      <c r="G57" s="1436">
        <v>6</v>
      </c>
      <c r="H57" s="2162">
        <v>32.700000000000003</v>
      </c>
      <c r="I57" s="2162"/>
      <c r="J57" s="2185" t="s">
        <v>1669</v>
      </c>
      <c r="K57" s="2163" t="s">
        <v>1669</v>
      </c>
      <c r="L57" s="2195" t="s">
        <v>1669</v>
      </c>
      <c r="M57" s="4031" t="s">
        <v>6918</v>
      </c>
      <c r="N57" s="2196"/>
      <c r="P57" s="2198">
        <v>1</v>
      </c>
      <c r="Q57" s="2199"/>
      <c r="R57" s="2199"/>
      <c r="Z57" s="2983">
        <f t="shared" si="0"/>
        <v>0</v>
      </c>
    </row>
    <row r="58" spans="2:26" s="2197" customFormat="1" ht="31.5">
      <c r="B58" s="2161">
        <v>50</v>
      </c>
      <c r="C58" s="1436" t="s">
        <v>6917</v>
      </c>
      <c r="D58" s="1436" t="s">
        <v>7683</v>
      </c>
      <c r="E58" s="1436" t="s">
        <v>6896</v>
      </c>
      <c r="F58" s="1436">
        <v>148</v>
      </c>
      <c r="G58" s="1436">
        <v>10</v>
      </c>
      <c r="H58" s="2162">
        <v>33.9</v>
      </c>
      <c r="I58" s="2162"/>
      <c r="J58" s="2185" t="s">
        <v>1669</v>
      </c>
      <c r="K58" s="2163" t="s">
        <v>1669</v>
      </c>
      <c r="L58" s="2195">
        <v>0</v>
      </c>
      <c r="M58" s="4031"/>
      <c r="N58" s="2196"/>
      <c r="P58" s="2198">
        <v>1</v>
      </c>
      <c r="Q58" s="2199"/>
      <c r="R58" s="2199"/>
      <c r="Z58" s="2983">
        <f t="shared" si="0"/>
        <v>0</v>
      </c>
    </row>
    <row r="59" spans="2:26" s="2197" customFormat="1">
      <c r="B59" s="2161">
        <v>51</v>
      </c>
      <c r="C59" s="1436" t="s">
        <v>6919</v>
      </c>
      <c r="D59" s="1436" t="s">
        <v>7683</v>
      </c>
      <c r="E59" s="1436" t="s">
        <v>6896</v>
      </c>
      <c r="F59" s="1436">
        <v>150</v>
      </c>
      <c r="G59" s="1436">
        <v>10</v>
      </c>
      <c r="H59" s="2162">
        <v>35.9</v>
      </c>
      <c r="I59" s="2162"/>
      <c r="J59" s="2185" t="s">
        <v>1669</v>
      </c>
      <c r="K59" s="2163" t="s">
        <v>1669</v>
      </c>
      <c r="L59" s="2195">
        <v>0</v>
      </c>
      <c r="M59" s="4031"/>
      <c r="N59" s="2196"/>
      <c r="P59" s="2198">
        <v>1</v>
      </c>
      <c r="Q59" s="2199"/>
      <c r="R59" s="2199"/>
      <c r="Z59" s="2983">
        <f t="shared" si="0"/>
        <v>0</v>
      </c>
    </row>
    <row r="60" spans="2:26" s="2197" customFormat="1">
      <c r="B60" s="2161">
        <v>52</v>
      </c>
      <c r="C60" s="1436" t="s">
        <v>6906</v>
      </c>
      <c r="D60" s="1436" t="s">
        <v>7683</v>
      </c>
      <c r="E60" s="1436" t="s">
        <v>6896</v>
      </c>
      <c r="F60" s="1436">
        <v>31</v>
      </c>
      <c r="G60" s="1436">
        <v>1</v>
      </c>
      <c r="H60" s="2162">
        <v>32</v>
      </c>
      <c r="I60" s="2162"/>
      <c r="J60" s="2185" t="s">
        <v>1669</v>
      </c>
      <c r="K60" s="2163" t="s">
        <v>1669</v>
      </c>
      <c r="L60" s="2195" t="s">
        <v>1669</v>
      </c>
      <c r="M60" s="1436" t="s">
        <v>6907</v>
      </c>
      <c r="N60" s="2196"/>
      <c r="P60" s="2198">
        <v>1</v>
      </c>
      <c r="Q60" s="2199"/>
      <c r="R60" s="2199"/>
      <c r="Z60" s="2983">
        <f t="shared" si="0"/>
        <v>0</v>
      </c>
    </row>
    <row r="61" spans="2:26" s="2197" customFormat="1" ht="31.5">
      <c r="B61" s="2161">
        <v>53</v>
      </c>
      <c r="C61" s="1436" t="s">
        <v>6946</v>
      </c>
      <c r="D61" s="1436" t="s">
        <v>7683</v>
      </c>
      <c r="E61" s="1436" t="s">
        <v>6896</v>
      </c>
      <c r="F61" s="1436" t="s">
        <v>6947</v>
      </c>
      <c r="G61" s="1436">
        <v>26</v>
      </c>
      <c r="H61" s="2162">
        <v>82.1</v>
      </c>
      <c r="I61" s="2162"/>
      <c r="J61" s="2185" t="s">
        <v>1039</v>
      </c>
      <c r="K61" s="2163" t="s">
        <v>1039</v>
      </c>
      <c r="L61" s="2195" t="s">
        <v>858</v>
      </c>
      <c r="M61" s="1436" t="s">
        <v>6948</v>
      </c>
      <c r="N61" s="2196"/>
      <c r="P61" s="2198">
        <v>1</v>
      </c>
      <c r="Q61" s="2199"/>
      <c r="R61" s="2199"/>
      <c r="Z61" s="2983">
        <f t="shared" si="0"/>
        <v>0</v>
      </c>
    </row>
    <row r="62" spans="2:26" s="2197" customFormat="1" ht="31.5">
      <c r="B62" s="2161">
        <v>54</v>
      </c>
      <c r="C62" s="1436" t="s">
        <v>6920</v>
      </c>
      <c r="D62" s="1436" t="s">
        <v>7683</v>
      </c>
      <c r="E62" s="1436" t="s">
        <v>6896</v>
      </c>
      <c r="F62" s="1436">
        <v>172</v>
      </c>
      <c r="G62" s="1436">
        <v>2</v>
      </c>
      <c r="H62" s="2162">
        <v>418.6</v>
      </c>
      <c r="I62" s="2162"/>
      <c r="J62" s="2185" t="s">
        <v>751</v>
      </c>
      <c r="K62" s="2163" t="s">
        <v>751</v>
      </c>
      <c r="L62" s="2195">
        <v>0</v>
      </c>
      <c r="M62" s="1436" t="s">
        <v>6921</v>
      </c>
      <c r="N62" s="2196"/>
      <c r="P62" s="2198">
        <v>1</v>
      </c>
      <c r="Q62" s="2199"/>
      <c r="R62" s="2199"/>
      <c r="Z62" s="2983">
        <f t="shared" si="0"/>
        <v>0</v>
      </c>
    </row>
    <row r="63" spans="2:26" s="2197" customFormat="1">
      <c r="B63" s="2161">
        <v>55</v>
      </c>
      <c r="C63" s="1436" t="s">
        <v>6908</v>
      </c>
      <c r="D63" s="1436" t="s">
        <v>7683</v>
      </c>
      <c r="E63" s="1436" t="s">
        <v>6896</v>
      </c>
      <c r="F63" s="1436">
        <v>58</v>
      </c>
      <c r="G63" s="1436">
        <v>2</v>
      </c>
      <c r="H63" s="2162">
        <v>711</v>
      </c>
      <c r="I63" s="2162"/>
      <c r="J63" s="2185" t="s">
        <v>751</v>
      </c>
      <c r="K63" s="2163" t="s">
        <v>751</v>
      </c>
      <c r="L63" s="2195">
        <v>0</v>
      </c>
      <c r="M63" s="1436" t="s">
        <v>6909</v>
      </c>
      <c r="N63" s="2196"/>
      <c r="P63" s="2198">
        <v>1</v>
      </c>
      <c r="Q63" s="2199"/>
      <c r="R63" s="2199"/>
      <c r="Z63" s="2983">
        <f t="shared" si="0"/>
        <v>0</v>
      </c>
    </row>
    <row r="64" spans="2:26" s="2197" customFormat="1" ht="31.5">
      <c r="B64" s="2161">
        <v>56</v>
      </c>
      <c r="C64" s="1436" t="s">
        <v>6937</v>
      </c>
      <c r="D64" s="1436" t="s">
        <v>7683</v>
      </c>
      <c r="E64" s="1436" t="s">
        <v>6896</v>
      </c>
      <c r="F64" s="1436" t="s">
        <v>6938</v>
      </c>
      <c r="G64" s="1436">
        <v>2</v>
      </c>
      <c r="H64" s="2162">
        <v>68.2</v>
      </c>
      <c r="I64" s="2162"/>
      <c r="J64" s="2185" t="s">
        <v>751</v>
      </c>
      <c r="K64" s="2163" t="s">
        <v>751</v>
      </c>
      <c r="L64" s="2195" t="s">
        <v>751</v>
      </c>
      <c r="M64" s="1436" t="s">
        <v>6939</v>
      </c>
      <c r="N64" s="2196"/>
      <c r="P64" s="2198">
        <v>1</v>
      </c>
      <c r="Q64" s="2199"/>
      <c r="R64" s="2199"/>
      <c r="Z64" s="2983">
        <f t="shared" si="0"/>
        <v>0</v>
      </c>
    </row>
    <row r="65" spans="2:26" s="2197" customFormat="1" ht="31.5">
      <c r="B65" s="2161">
        <v>57</v>
      </c>
      <c r="C65" s="1436" t="s">
        <v>6937</v>
      </c>
      <c r="D65" s="1436" t="s">
        <v>7683</v>
      </c>
      <c r="E65" s="1436" t="s">
        <v>6896</v>
      </c>
      <c r="F65" s="1436" t="s">
        <v>6938</v>
      </c>
      <c r="G65" s="1436">
        <v>2</v>
      </c>
      <c r="H65" s="2162">
        <v>22.9</v>
      </c>
      <c r="I65" s="2162"/>
      <c r="J65" s="2185" t="s">
        <v>751</v>
      </c>
      <c r="K65" s="2163" t="s">
        <v>751</v>
      </c>
      <c r="L65" s="2195" t="s">
        <v>751</v>
      </c>
      <c r="M65" s="1436" t="s">
        <v>6940</v>
      </c>
      <c r="N65" s="2196"/>
      <c r="P65" s="2198">
        <v>1</v>
      </c>
      <c r="Q65" s="2199"/>
      <c r="R65" s="2199"/>
      <c r="Z65" s="2983">
        <f t="shared" si="0"/>
        <v>0</v>
      </c>
    </row>
    <row r="66" spans="2:26" s="2197" customFormat="1" ht="31.5">
      <c r="B66" s="2161">
        <v>58</v>
      </c>
      <c r="C66" s="1436" t="s">
        <v>6927</v>
      </c>
      <c r="D66" s="1436" t="s">
        <v>7683</v>
      </c>
      <c r="E66" s="1436" t="s">
        <v>6896</v>
      </c>
      <c r="F66" s="1436" t="s">
        <v>6928</v>
      </c>
      <c r="G66" s="1436">
        <v>33</v>
      </c>
      <c r="H66" s="2162">
        <v>48</v>
      </c>
      <c r="I66" s="2162"/>
      <c r="J66" s="2185" t="s">
        <v>1669</v>
      </c>
      <c r="K66" s="2163" t="s">
        <v>1669</v>
      </c>
      <c r="L66" s="2195" t="s">
        <v>858</v>
      </c>
      <c r="M66" s="4031" t="s">
        <v>6929</v>
      </c>
      <c r="N66" s="2196"/>
      <c r="P66" s="2198">
        <v>1</v>
      </c>
      <c r="Q66" s="2199"/>
      <c r="R66" s="2199"/>
      <c r="Z66" s="2983">
        <f t="shared" si="0"/>
        <v>0</v>
      </c>
    </row>
    <row r="67" spans="2:26" s="2197" customFormat="1" ht="31.5">
      <c r="B67" s="2161">
        <v>59</v>
      </c>
      <c r="C67" s="1436" t="s">
        <v>6930</v>
      </c>
      <c r="D67" s="1436" t="s">
        <v>7683</v>
      </c>
      <c r="E67" s="1436" t="s">
        <v>6896</v>
      </c>
      <c r="F67" s="1436" t="s">
        <v>6928</v>
      </c>
      <c r="G67" s="1436">
        <v>33</v>
      </c>
      <c r="H67" s="2162">
        <v>39.200000000000003</v>
      </c>
      <c r="I67" s="2162"/>
      <c r="J67" s="2185" t="s">
        <v>1669</v>
      </c>
      <c r="K67" s="2163" t="s">
        <v>1669</v>
      </c>
      <c r="L67" s="2195">
        <v>0</v>
      </c>
      <c r="M67" s="4031"/>
      <c r="N67" s="2196"/>
      <c r="P67" s="2198">
        <v>1</v>
      </c>
      <c r="Q67" s="2199"/>
      <c r="R67" s="2199"/>
      <c r="Z67" s="2983">
        <f t="shared" si="0"/>
        <v>0</v>
      </c>
    </row>
    <row r="68" spans="2:26" s="2197" customFormat="1" ht="31.5">
      <c r="B68" s="2161">
        <v>60</v>
      </c>
      <c r="C68" s="1436" t="s">
        <v>6931</v>
      </c>
      <c r="D68" s="1436" t="s">
        <v>7683</v>
      </c>
      <c r="E68" s="1436" t="s">
        <v>6896</v>
      </c>
      <c r="F68" s="1436" t="s">
        <v>6928</v>
      </c>
      <c r="G68" s="1436">
        <v>33</v>
      </c>
      <c r="H68" s="2162">
        <v>60</v>
      </c>
      <c r="I68" s="2162"/>
      <c r="J68" s="2185" t="s">
        <v>1669</v>
      </c>
      <c r="K68" s="2163" t="s">
        <v>1669</v>
      </c>
      <c r="L68" s="2195">
        <v>0</v>
      </c>
      <c r="M68" s="4031"/>
      <c r="N68" s="2196"/>
      <c r="P68" s="2198">
        <v>1</v>
      </c>
      <c r="Q68" s="2199"/>
      <c r="R68" s="2199"/>
      <c r="Z68" s="2983">
        <f t="shared" si="0"/>
        <v>0</v>
      </c>
    </row>
    <row r="69" spans="2:26" s="2197" customFormat="1" ht="31.5">
      <c r="B69" s="2161">
        <v>61</v>
      </c>
      <c r="C69" s="1436" t="s">
        <v>6902</v>
      </c>
      <c r="D69" s="1436" t="s">
        <v>7683</v>
      </c>
      <c r="E69" s="1436" t="s">
        <v>6896</v>
      </c>
      <c r="F69" s="1436">
        <v>29</v>
      </c>
      <c r="G69" s="1436">
        <v>35</v>
      </c>
      <c r="H69" s="2162">
        <v>95.8</v>
      </c>
      <c r="I69" s="2162"/>
      <c r="J69" s="2185" t="s">
        <v>751</v>
      </c>
      <c r="K69" s="2163" t="s">
        <v>751</v>
      </c>
      <c r="L69" s="2195">
        <v>0</v>
      </c>
      <c r="M69" s="1436" t="s">
        <v>6903</v>
      </c>
      <c r="N69" s="2196"/>
      <c r="P69" s="2198">
        <v>1</v>
      </c>
      <c r="Q69" s="2199"/>
      <c r="R69" s="2199"/>
      <c r="Z69" s="2983">
        <f t="shared" si="0"/>
        <v>0</v>
      </c>
    </row>
    <row r="70" spans="2:26" s="2197" customFormat="1" ht="31.5">
      <c r="B70" s="2161">
        <v>62</v>
      </c>
      <c r="C70" s="1436" t="s">
        <v>6949</v>
      </c>
      <c r="D70" s="1436" t="s">
        <v>7683</v>
      </c>
      <c r="E70" s="1436" t="s">
        <v>6896</v>
      </c>
      <c r="F70" s="1436" t="s">
        <v>6950</v>
      </c>
      <c r="G70" s="1436">
        <v>36</v>
      </c>
      <c r="H70" s="2162">
        <v>600</v>
      </c>
      <c r="I70" s="2162"/>
      <c r="J70" s="2185" t="s">
        <v>1313</v>
      </c>
      <c r="K70" s="2163" t="s">
        <v>1313</v>
      </c>
      <c r="L70" s="2195" t="s">
        <v>1313</v>
      </c>
      <c r="M70" s="1436" t="s">
        <v>6951</v>
      </c>
      <c r="N70" s="2196"/>
      <c r="P70" s="2198">
        <v>1</v>
      </c>
      <c r="Q70" s="2199"/>
      <c r="R70" s="2199"/>
      <c r="Z70" s="2983">
        <f t="shared" si="0"/>
        <v>0</v>
      </c>
    </row>
    <row r="71" spans="2:26" s="2197" customFormat="1" ht="31.5">
      <c r="B71" s="2161">
        <v>63</v>
      </c>
      <c r="C71" s="1436" t="s">
        <v>6912</v>
      </c>
      <c r="D71" s="1436" t="s">
        <v>7683</v>
      </c>
      <c r="E71" s="1436" t="s">
        <v>6896</v>
      </c>
      <c r="F71" s="1436">
        <v>118</v>
      </c>
      <c r="G71" s="1436">
        <v>30</v>
      </c>
      <c r="H71" s="2162">
        <v>384.7</v>
      </c>
      <c r="I71" s="2162"/>
      <c r="J71" s="2185" t="s">
        <v>751</v>
      </c>
      <c r="K71" s="2163" t="s">
        <v>751</v>
      </c>
      <c r="L71" s="2195">
        <v>0</v>
      </c>
      <c r="M71" s="1436" t="s">
        <v>6913</v>
      </c>
      <c r="N71" s="2196"/>
      <c r="P71" s="2198">
        <v>1</v>
      </c>
      <c r="Q71" s="2199"/>
      <c r="R71" s="2199"/>
      <c r="Z71" s="2983">
        <f t="shared" si="0"/>
        <v>0</v>
      </c>
    </row>
    <row r="72" spans="2:26" s="2197" customFormat="1" ht="63">
      <c r="B72" s="2161">
        <v>64</v>
      </c>
      <c r="C72" s="1436" t="s">
        <v>6943</v>
      </c>
      <c r="D72" s="1436" t="s">
        <v>7683</v>
      </c>
      <c r="E72" s="1436" t="s">
        <v>6896</v>
      </c>
      <c r="F72" s="1436" t="s">
        <v>6944</v>
      </c>
      <c r="G72" s="1436">
        <v>16</v>
      </c>
      <c r="H72" s="2162">
        <v>20</v>
      </c>
      <c r="I72" s="2162"/>
      <c r="J72" s="2185" t="s">
        <v>1669</v>
      </c>
      <c r="K72" s="2163" t="s">
        <v>1669</v>
      </c>
      <c r="L72" s="2195">
        <v>0</v>
      </c>
      <c r="M72" s="1436" t="s">
        <v>6945</v>
      </c>
      <c r="N72" s="2196"/>
      <c r="P72" s="2198">
        <v>1</v>
      </c>
      <c r="Q72" s="2199"/>
      <c r="R72" s="2199"/>
      <c r="Z72" s="2983">
        <f t="shared" si="0"/>
        <v>0</v>
      </c>
    </row>
    <row r="73" spans="2:26" s="2197" customFormat="1" ht="47.25">
      <c r="B73" s="2161">
        <v>65</v>
      </c>
      <c r="C73" s="1436" t="s">
        <v>6922</v>
      </c>
      <c r="D73" s="1436" t="s">
        <v>7683</v>
      </c>
      <c r="E73" s="1436" t="s">
        <v>6896</v>
      </c>
      <c r="F73" s="1436">
        <v>221</v>
      </c>
      <c r="G73" s="1436">
        <v>14</v>
      </c>
      <c r="H73" s="2162">
        <v>100</v>
      </c>
      <c r="I73" s="2162"/>
      <c r="J73" s="2185" t="s">
        <v>775</v>
      </c>
      <c r="K73" s="2163" t="s">
        <v>775</v>
      </c>
      <c r="L73" s="2195">
        <v>0</v>
      </c>
      <c r="M73" s="1436" t="s">
        <v>6923</v>
      </c>
      <c r="N73" s="2196"/>
      <c r="P73" s="2198">
        <v>1</v>
      </c>
      <c r="Q73" s="2199"/>
      <c r="R73" s="2199"/>
      <c r="Z73" s="2983">
        <f t="shared" ref="Z73:Z136" si="1">U73+S73</f>
        <v>0</v>
      </c>
    </row>
    <row r="74" spans="2:26" s="2197" customFormat="1" ht="34.5">
      <c r="B74" s="2161">
        <v>66</v>
      </c>
      <c r="C74" s="1436" t="s">
        <v>6952</v>
      </c>
      <c r="D74" s="1436" t="s">
        <v>7683</v>
      </c>
      <c r="E74" s="1436" t="s">
        <v>6896</v>
      </c>
      <c r="F74" s="1436" t="s">
        <v>6953</v>
      </c>
      <c r="G74" s="1436">
        <v>22</v>
      </c>
      <c r="H74" s="2162">
        <v>118</v>
      </c>
      <c r="I74" s="2162"/>
      <c r="J74" s="2185" t="s">
        <v>751</v>
      </c>
      <c r="K74" s="2163" t="s">
        <v>751</v>
      </c>
      <c r="L74" s="2195" t="s">
        <v>1669</v>
      </c>
      <c r="M74" s="1436" t="s">
        <v>9113</v>
      </c>
      <c r="N74" s="2196"/>
      <c r="P74" s="2198">
        <v>1</v>
      </c>
      <c r="Q74" s="2199"/>
      <c r="R74" s="2199"/>
      <c r="Z74" s="2983">
        <f t="shared" si="1"/>
        <v>0</v>
      </c>
    </row>
    <row r="75" spans="2:26" s="2197" customFormat="1" ht="31.5">
      <c r="B75" s="2161">
        <v>67</v>
      </c>
      <c r="C75" s="1436" t="s">
        <v>6910</v>
      </c>
      <c r="D75" s="1436" t="s">
        <v>7683</v>
      </c>
      <c r="E75" s="1436" t="s">
        <v>6896</v>
      </c>
      <c r="F75" s="1436">
        <v>115</v>
      </c>
      <c r="G75" s="1436">
        <v>21</v>
      </c>
      <c r="H75" s="2162">
        <v>1725.8</v>
      </c>
      <c r="I75" s="2162"/>
      <c r="J75" s="2185" t="s">
        <v>751</v>
      </c>
      <c r="K75" s="2163" t="s">
        <v>751</v>
      </c>
      <c r="L75" s="2195">
        <v>0</v>
      </c>
      <c r="M75" s="1436" t="s">
        <v>6911</v>
      </c>
      <c r="N75" s="2196"/>
      <c r="P75" s="2198">
        <v>1</v>
      </c>
      <c r="Q75" s="2199"/>
      <c r="R75" s="2199"/>
      <c r="Z75" s="2983">
        <f t="shared" si="1"/>
        <v>0</v>
      </c>
    </row>
    <row r="76" spans="2:26" s="2160" customFormat="1">
      <c r="B76" s="2161">
        <v>68</v>
      </c>
      <c r="C76" s="2200" t="s">
        <v>6974</v>
      </c>
      <c r="D76" s="1436" t="s">
        <v>7683</v>
      </c>
      <c r="E76" s="2200" t="s">
        <v>6956</v>
      </c>
      <c r="F76" s="2208">
        <v>21</v>
      </c>
      <c r="G76" s="2200">
        <v>221</v>
      </c>
      <c r="H76" s="2201">
        <v>912.2</v>
      </c>
      <c r="I76" s="2201"/>
      <c r="J76" s="2209" t="s">
        <v>751</v>
      </c>
      <c r="K76" s="2209" t="s">
        <v>751</v>
      </c>
      <c r="L76" s="2195" t="s">
        <v>1070</v>
      </c>
      <c r="M76" s="2200" t="s">
        <v>6975</v>
      </c>
      <c r="N76" s="2196"/>
      <c r="P76" s="2198">
        <v>1</v>
      </c>
      <c r="Q76" s="1141"/>
      <c r="R76" s="1141"/>
      <c r="Z76" s="2983">
        <f t="shared" si="1"/>
        <v>0</v>
      </c>
    </row>
    <row r="77" spans="2:26" s="2160" customFormat="1">
      <c r="B77" s="2161">
        <v>69</v>
      </c>
      <c r="C77" s="2200" t="s">
        <v>6976</v>
      </c>
      <c r="D77" s="1436" t="s">
        <v>7683</v>
      </c>
      <c r="E77" s="2200" t="s">
        <v>6956</v>
      </c>
      <c r="F77" s="2208">
        <v>21</v>
      </c>
      <c r="G77" s="2200">
        <v>238</v>
      </c>
      <c r="H77" s="2201">
        <v>500.3</v>
      </c>
      <c r="I77" s="2201"/>
      <c r="J77" s="2209" t="s">
        <v>840</v>
      </c>
      <c r="K77" s="2209" t="s">
        <v>840</v>
      </c>
      <c r="L77" s="2195" t="s">
        <v>840</v>
      </c>
      <c r="M77" s="2200" t="s">
        <v>6977</v>
      </c>
      <c r="N77" s="2196"/>
      <c r="P77" s="2198">
        <v>1</v>
      </c>
      <c r="Q77" s="1141"/>
      <c r="R77" s="1141"/>
      <c r="Z77" s="2983">
        <f t="shared" si="1"/>
        <v>0</v>
      </c>
    </row>
    <row r="78" spans="2:26" s="2160" customFormat="1">
      <c r="B78" s="2161">
        <v>70</v>
      </c>
      <c r="C78" s="2200" t="s">
        <v>6972</v>
      </c>
      <c r="D78" s="1436" t="s">
        <v>7683</v>
      </c>
      <c r="E78" s="2200" t="s">
        <v>6956</v>
      </c>
      <c r="F78" s="2208">
        <v>21</v>
      </c>
      <c r="G78" s="2200">
        <v>180</v>
      </c>
      <c r="H78" s="2201">
        <v>1201</v>
      </c>
      <c r="I78" s="2201"/>
      <c r="J78" s="2209" t="s">
        <v>775</v>
      </c>
      <c r="K78" s="2209" t="s">
        <v>775</v>
      </c>
      <c r="L78" s="2195" t="s">
        <v>775</v>
      </c>
      <c r="M78" s="2200" t="s">
        <v>6973</v>
      </c>
      <c r="N78" s="2196"/>
      <c r="P78" s="2198">
        <v>1</v>
      </c>
      <c r="Q78" s="1141"/>
      <c r="R78" s="1141"/>
      <c r="Z78" s="2983">
        <f t="shared" si="1"/>
        <v>0</v>
      </c>
    </row>
    <row r="79" spans="2:26" s="2160" customFormat="1">
      <c r="B79" s="2161">
        <v>71</v>
      </c>
      <c r="C79" s="2200" t="s">
        <v>6986</v>
      </c>
      <c r="D79" s="1436" t="s">
        <v>7683</v>
      </c>
      <c r="E79" s="2200" t="s">
        <v>6956</v>
      </c>
      <c r="F79" s="2208">
        <v>37</v>
      </c>
      <c r="G79" s="2200">
        <v>132</v>
      </c>
      <c r="H79" s="2201">
        <v>963.2</v>
      </c>
      <c r="I79" s="2201"/>
      <c r="J79" s="2209" t="s">
        <v>754</v>
      </c>
      <c r="K79" s="2209" t="s">
        <v>754</v>
      </c>
      <c r="L79" s="2195" t="s">
        <v>1669</v>
      </c>
      <c r="M79" s="2200" t="s">
        <v>6987</v>
      </c>
      <c r="N79" s="2196"/>
      <c r="P79" s="2198">
        <v>1</v>
      </c>
      <c r="Q79" s="1141"/>
      <c r="R79" s="1141"/>
      <c r="Z79" s="2983">
        <f t="shared" si="1"/>
        <v>0</v>
      </c>
    </row>
    <row r="80" spans="2:26" s="2160" customFormat="1">
      <c r="B80" s="2161">
        <v>72</v>
      </c>
      <c r="C80" s="2200" t="s">
        <v>6966</v>
      </c>
      <c r="D80" s="1436" t="s">
        <v>7683</v>
      </c>
      <c r="E80" s="2200" t="s">
        <v>6956</v>
      </c>
      <c r="F80" s="2208">
        <v>19</v>
      </c>
      <c r="G80" s="2200" t="s">
        <v>6968</v>
      </c>
      <c r="H80" s="2201">
        <v>451.5</v>
      </c>
      <c r="I80" s="2201"/>
      <c r="J80" s="2209" t="s">
        <v>751</v>
      </c>
      <c r="K80" s="2209" t="s">
        <v>751</v>
      </c>
      <c r="L80" s="2195" t="s">
        <v>1669</v>
      </c>
      <c r="M80" s="2200" t="s">
        <v>6948</v>
      </c>
      <c r="N80" s="2196"/>
      <c r="P80" s="2198">
        <v>1</v>
      </c>
      <c r="Q80" s="1141"/>
      <c r="R80" s="1141"/>
      <c r="Z80" s="2983">
        <f t="shared" si="1"/>
        <v>0</v>
      </c>
    </row>
    <row r="81" spans="2:26" s="2160" customFormat="1">
      <c r="B81" s="2161">
        <v>73</v>
      </c>
      <c r="C81" s="2200" t="s">
        <v>6978</v>
      </c>
      <c r="D81" s="1436" t="s">
        <v>7683</v>
      </c>
      <c r="E81" s="2200" t="s">
        <v>6956</v>
      </c>
      <c r="F81" s="2208">
        <v>23</v>
      </c>
      <c r="G81" s="2200" t="s">
        <v>6979</v>
      </c>
      <c r="H81" s="2201">
        <v>145</v>
      </c>
      <c r="I81" s="2201"/>
      <c r="J81" s="2209" t="s">
        <v>751</v>
      </c>
      <c r="K81" s="2209" t="s">
        <v>751</v>
      </c>
      <c r="L81" s="2195" t="s">
        <v>775</v>
      </c>
      <c r="M81" s="2200" t="s">
        <v>6926</v>
      </c>
      <c r="N81" s="2196"/>
      <c r="P81" s="2198">
        <v>1</v>
      </c>
      <c r="Q81" s="1141"/>
      <c r="R81" s="1141"/>
      <c r="Z81" s="2983">
        <f t="shared" si="1"/>
        <v>0</v>
      </c>
    </row>
    <row r="82" spans="2:26" s="2160" customFormat="1">
      <c r="B82" s="2161">
        <v>74</v>
      </c>
      <c r="C82" s="2200" t="s">
        <v>6984</v>
      </c>
      <c r="D82" s="1436" t="s">
        <v>7683</v>
      </c>
      <c r="E82" s="2200" t="s">
        <v>6956</v>
      </c>
      <c r="F82" s="2208">
        <v>36</v>
      </c>
      <c r="G82" s="2200">
        <v>374</v>
      </c>
      <c r="H82" s="2201">
        <v>100</v>
      </c>
      <c r="I82" s="2201"/>
      <c r="J82" s="2209" t="s">
        <v>751</v>
      </c>
      <c r="K82" s="2209" t="s">
        <v>751</v>
      </c>
      <c r="L82" s="2195" t="s">
        <v>1669</v>
      </c>
      <c r="M82" s="2200" t="s">
        <v>6985</v>
      </c>
      <c r="N82" s="2196"/>
      <c r="P82" s="2198">
        <v>1</v>
      </c>
      <c r="Q82" s="1141"/>
      <c r="R82" s="1141"/>
      <c r="Z82" s="2983">
        <f t="shared" si="1"/>
        <v>0</v>
      </c>
    </row>
    <row r="83" spans="2:26" s="2160" customFormat="1">
      <c r="B83" s="2161">
        <v>75</v>
      </c>
      <c r="C83" s="2200" t="s">
        <v>6980</v>
      </c>
      <c r="D83" s="1436" t="s">
        <v>7683</v>
      </c>
      <c r="E83" s="2200" t="s">
        <v>6956</v>
      </c>
      <c r="F83" s="2208">
        <v>27</v>
      </c>
      <c r="G83" s="2200">
        <v>98</v>
      </c>
      <c r="H83" s="2201">
        <v>89</v>
      </c>
      <c r="I83" s="2201"/>
      <c r="J83" s="2209" t="s">
        <v>751</v>
      </c>
      <c r="K83" s="2209" t="s">
        <v>751</v>
      </c>
      <c r="L83" s="2195" t="s">
        <v>9101</v>
      </c>
      <c r="M83" s="2200" t="s">
        <v>6903</v>
      </c>
      <c r="N83" s="2196"/>
      <c r="P83" s="2198">
        <v>1</v>
      </c>
      <c r="Q83" s="1141"/>
      <c r="R83" s="1141"/>
      <c r="Z83" s="2983">
        <f t="shared" si="1"/>
        <v>0</v>
      </c>
    </row>
    <row r="84" spans="2:26" s="2160" customFormat="1">
      <c r="B84" s="2161">
        <v>76</v>
      </c>
      <c r="C84" s="2200" t="s">
        <v>6969</v>
      </c>
      <c r="D84" s="1436" t="s">
        <v>7683</v>
      </c>
      <c r="E84" s="2200" t="s">
        <v>6956</v>
      </c>
      <c r="F84" s="2208">
        <v>20</v>
      </c>
      <c r="G84" s="2200">
        <v>147</v>
      </c>
      <c r="H84" s="2201">
        <v>127.4</v>
      </c>
      <c r="I84" s="2201"/>
      <c r="J84" s="2209" t="s">
        <v>751</v>
      </c>
      <c r="K84" s="2209" t="s">
        <v>751</v>
      </c>
      <c r="L84" s="2195" t="s">
        <v>751</v>
      </c>
      <c r="M84" s="2200" t="s">
        <v>6913</v>
      </c>
      <c r="N84" s="2196"/>
      <c r="P84" s="2198">
        <v>1</v>
      </c>
      <c r="Q84" s="1141"/>
      <c r="R84" s="1141"/>
      <c r="Z84" s="2983">
        <f t="shared" si="1"/>
        <v>0</v>
      </c>
    </row>
    <row r="85" spans="2:26" s="2160" customFormat="1">
      <c r="B85" s="2161">
        <v>77</v>
      </c>
      <c r="C85" s="2200" t="s">
        <v>6988</v>
      </c>
      <c r="D85" s="1436" t="s">
        <v>7683</v>
      </c>
      <c r="E85" s="2200" t="s">
        <v>6956</v>
      </c>
      <c r="F85" s="2208">
        <v>37</v>
      </c>
      <c r="G85" s="2200" t="s">
        <v>6989</v>
      </c>
      <c r="H85" s="2201">
        <v>245</v>
      </c>
      <c r="I85" s="2201"/>
      <c r="J85" s="2209" t="s">
        <v>751</v>
      </c>
      <c r="K85" s="2209" t="s">
        <v>751</v>
      </c>
      <c r="L85" s="2195">
        <v>0</v>
      </c>
      <c r="M85" s="2200" t="s">
        <v>6990</v>
      </c>
      <c r="N85" s="2196"/>
      <c r="P85" s="2198">
        <v>1</v>
      </c>
      <c r="Q85" s="1141"/>
      <c r="R85" s="1141"/>
      <c r="Z85" s="2983">
        <f t="shared" si="1"/>
        <v>0</v>
      </c>
    </row>
    <row r="86" spans="2:26" s="2160" customFormat="1">
      <c r="B86" s="2161">
        <v>78</v>
      </c>
      <c r="C86" s="2200" t="s">
        <v>6981</v>
      </c>
      <c r="D86" s="1436" t="s">
        <v>7683</v>
      </c>
      <c r="E86" s="2200" t="s">
        <v>6956</v>
      </c>
      <c r="F86" s="2208">
        <v>27</v>
      </c>
      <c r="G86" s="2200">
        <v>208</v>
      </c>
      <c r="H86" s="2201">
        <v>1682.3</v>
      </c>
      <c r="I86" s="2201"/>
      <c r="J86" s="2209" t="s">
        <v>756</v>
      </c>
      <c r="K86" s="2209" t="s">
        <v>756</v>
      </c>
      <c r="L86" s="2195" t="s">
        <v>8074</v>
      </c>
      <c r="M86" s="2200" t="s">
        <v>6982</v>
      </c>
      <c r="N86" s="2196"/>
      <c r="P86" s="2198">
        <v>1</v>
      </c>
      <c r="Q86" s="1141"/>
      <c r="R86" s="1141"/>
      <c r="Z86" s="2983">
        <f t="shared" si="1"/>
        <v>0</v>
      </c>
    </row>
    <row r="87" spans="2:26" s="2160" customFormat="1">
      <c r="B87" s="2161">
        <v>79</v>
      </c>
      <c r="C87" s="2200" t="s">
        <v>6964</v>
      </c>
      <c r="D87" s="1436" t="s">
        <v>7683</v>
      </c>
      <c r="E87" s="2200" t="s">
        <v>6956</v>
      </c>
      <c r="F87" s="2208">
        <v>19</v>
      </c>
      <c r="G87" s="2200">
        <v>37</v>
      </c>
      <c r="H87" s="2201">
        <v>55.6</v>
      </c>
      <c r="I87" s="2201"/>
      <c r="J87" s="2210" t="s">
        <v>1669</v>
      </c>
      <c r="K87" s="2209" t="s">
        <v>6962</v>
      </c>
      <c r="L87" s="2195" t="s">
        <v>1669</v>
      </c>
      <c r="M87" s="2200" t="s">
        <v>6965</v>
      </c>
      <c r="N87" s="2196"/>
      <c r="P87" s="2198">
        <v>1</v>
      </c>
      <c r="Q87" s="1141"/>
      <c r="R87" s="1141"/>
      <c r="Z87" s="2983">
        <f t="shared" si="1"/>
        <v>0</v>
      </c>
    </row>
    <row r="88" spans="2:26" s="2211" customFormat="1" ht="47.25">
      <c r="B88" s="2161">
        <v>80</v>
      </c>
      <c r="C88" s="1436" t="s">
        <v>7021</v>
      </c>
      <c r="D88" s="1436" t="s">
        <v>7683</v>
      </c>
      <c r="E88" s="1436" t="s">
        <v>7003</v>
      </c>
      <c r="F88" s="1436" t="s">
        <v>7022</v>
      </c>
      <c r="G88" s="1436">
        <v>68</v>
      </c>
      <c r="H88" s="2162">
        <v>1974.7</v>
      </c>
      <c r="I88" s="2162"/>
      <c r="J88" s="2185" t="s">
        <v>751</v>
      </c>
      <c r="K88" s="2162" t="s">
        <v>751</v>
      </c>
      <c r="L88" s="2195">
        <v>0</v>
      </c>
      <c r="M88" s="1436" t="s">
        <v>7023</v>
      </c>
      <c r="N88" s="2196"/>
      <c r="P88" s="2198">
        <v>1</v>
      </c>
      <c r="Q88" s="2212"/>
      <c r="R88" s="2212"/>
      <c r="Z88" s="2983">
        <f t="shared" si="1"/>
        <v>0</v>
      </c>
    </row>
    <row r="89" spans="2:26" s="2211" customFormat="1" ht="63">
      <c r="B89" s="2161">
        <v>81</v>
      </c>
      <c r="C89" s="1436" t="s">
        <v>7015</v>
      </c>
      <c r="D89" s="1436" t="s">
        <v>7683</v>
      </c>
      <c r="E89" s="1436" t="s">
        <v>7003</v>
      </c>
      <c r="F89" s="1436" t="s">
        <v>7016</v>
      </c>
      <c r="G89" s="1436">
        <v>62</v>
      </c>
      <c r="H89" s="2162">
        <v>68</v>
      </c>
      <c r="I89" s="2162"/>
      <c r="J89" s="2185" t="s">
        <v>751</v>
      </c>
      <c r="K89" s="2162" t="s">
        <v>751</v>
      </c>
      <c r="L89" s="2195" t="s">
        <v>9102</v>
      </c>
      <c r="M89" s="1436" t="s">
        <v>4029</v>
      </c>
      <c r="N89" s="2196"/>
      <c r="P89" s="2198">
        <v>1</v>
      </c>
      <c r="Q89" s="2212"/>
      <c r="R89" s="2212"/>
      <c r="Z89" s="2983">
        <f t="shared" si="1"/>
        <v>0</v>
      </c>
    </row>
    <row r="90" spans="2:26" s="2211" customFormat="1" ht="63">
      <c r="B90" s="2161">
        <v>82</v>
      </c>
      <c r="C90" s="1436" t="s">
        <v>7011</v>
      </c>
      <c r="D90" s="1436" t="s">
        <v>7683</v>
      </c>
      <c r="E90" s="1436" t="s">
        <v>7003</v>
      </c>
      <c r="F90" s="1436" t="s">
        <v>7012</v>
      </c>
      <c r="G90" s="1436">
        <v>67</v>
      </c>
      <c r="H90" s="2162">
        <v>80</v>
      </c>
      <c r="I90" s="2162"/>
      <c r="J90" s="2185" t="s">
        <v>751</v>
      </c>
      <c r="K90" s="2162" t="s">
        <v>751</v>
      </c>
      <c r="L90" s="2195" t="s">
        <v>1313</v>
      </c>
      <c r="M90" s="1436" t="s">
        <v>4031</v>
      </c>
      <c r="N90" s="2196"/>
      <c r="P90" s="2198">
        <v>1</v>
      </c>
      <c r="Q90" s="2212"/>
      <c r="R90" s="2212"/>
      <c r="Z90" s="2983">
        <f t="shared" si="1"/>
        <v>0</v>
      </c>
    </row>
    <row r="91" spans="2:26" s="2211" customFormat="1" ht="63">
      <c r="B91" s="2161">
        <v>83</v>
      </c>
      <c r="C91" s="1436" t="s">
        <v>7017</v>
      </c>
      <c r="D91" s="1436" t="s">
        <v>7683</v>
      </c>
      <c r="E91" s="1436" t="s">
        <v>7003</v>
      </c>
      <c r="F91" s="1436" t="s">
        <v>7018</v>
      </c>
      <c r="G91" s="1436">
        <v>67</v>
      </c>
      <c r="H91" s="2162">
        <v>80</v>
      </c>
      <c r="I91" s="2162"/>
      <c r="J91" s="2185" t="s">
        <v>751</v>
      </c>
      <c r="K91" s="2162" t="s">
        <v>751</v>
      </c>
      <c r="L91" s="2195" t="s">
        <v>1669</v>
      </c>
      <c r="M91" s="1436" t="s">
        <v>4032</v>
      </c>
      <c r="N91" s="2196"/>
      <c r="P91" s="2198">
        <v>1</v>
      </c>
      <c r="Q91" s="2212"/>
      <c r="R91" s="2212"/>
      <c r="Z91" s="2983">
        <f t="shared" si="1"/>
        <v>0</v>
      </c>
    </row>
    <row r="92" spans="2:26" s="2211" customFormat="1" ht="63">
      <c r="B92" s="2161">
        <v>84</v>
      </c>
      <c r="C92" s="1436" t="s">
        <v>7032</v>
      </c>
      <c r="D92" s="1436" t="s">
        <v>7683</v>
      </c>
      <c r="E92" s="1436" t="s">
        <v>7003</v>
      </c>
      <c r="F92" s="1436" t="s">
        <v>7033</v>
      </c>
      <c r="G92" s="1436">
        <v>76</v>
      </c>
      <c r="H92" s="2162">
        <v>65</v>
      </c>
      <c r="I92" s="2162"/>
      <c r="J92" s="2185" t="s">
        <v>751</v>
      </c>
      <c r="K92" s="2162" t="s">
        <v>751</v>
      </c>
      <c r="L92" s="2195" t="s">
        <v>751</v>
      </c>
      <c r="M92" s="1436" t="s">
        <v>4033</v>
      </c>
      <c r="N92" s="2196"/>
      <c r="P92" s="2198">
        <v>1</v>
      </c>
      <c r="Q92" s="2212"/>
      <c r="R92" s="2212"/>
      <c r="Z92" s="2983">
        <f t="shared" si="1"/>
        <v>0</v>
      </c>
    </row>
    <row r="93" spans="2:26" s="2211" customFormat="1" ht="63">
      <c r="B93" s="2161">
        <v>85</v>
      </c>
      <c r="C93" s="1436" t="s">
        <v>7013</v>
      </c>
      <c r="D93" s="1436" t="s">
        <v>7683</v>
      </c>
      <c r="E93" s="1436" t="s">
        <v>7003</v>
      </c>
      <c r="F93" s="1436" t="s">
        <v>7014</v>
      </c>
      <c r="G93" s="1436">
        <v>73</v>
      </c>
      <c r="H93" s="2162">
        <v>80</v>
      </c>
      <c r="I93" s="2162"/>
      <c r="J93" s="2185" t="s">
        <v>751</v>
      </c>
      <c r="K93" s="2162" t="s">
        <v>751</v>
      </c>
      <c r="L93" s="2195" t="s">
        <v>1313</v>
      </c>
      <c r="M93" s="1436" t="s">
        <v>4034</v>
      </c>
      <c r="N93" s="2196"/>
      <c r="P93" s="2198">
        <v>1</v>
      </c>
      <c r="Q93" s="2212"/>
      <c r="R93" s="2212"/>
      <c r="Z93" s="2983">
        <f t="shared" si="1"/>
        <v>0</v>
      </c>
    </row>
    <row r="94" spans="2:26" s="2211" customFormat="1" ht="31.5">
      <c r="B94" s="2161">
        <v>86</v>
      </c>
      <c r="C94" s="1436" t="s">
        <v>7029</v>
      </c>
      <c r="D94" s="1436" t="s">
        <v>7683</v>
      </c>
      <c r="E94" s="1436" t="s">
        <v>7003</v>
      </c>
      <c r="F94" s="1436" t="s">
        <v>7030</v>
      </c>
      <c r="G94" s="1436">
        <v>76</v>
      </c>
      <c r="H94" s="2162">
        <v>44.4</v>
      </c>
      <c r="I94" s="2162"/>
      <c r="J94" s="2185" t="s">
        <v>1669</v>
      </c>
      <c r="K94" s="2163" t="s">
        <v>1669</v>
      </c>
      <c r="L94" s="2195" t="s">
        <v>1669</v>
      </c>
      <c r="M94" s="1436" t="s">
        <v>7031</v>
      </c>
      <c r="N94" s="2196"/>
      <c r="P94" s="2198">
        <v>1</v>
      </c>
      <c r="Q94" s="2212"/>
      <c r="R94" s="2212"/>
      <c r="Z94" s="2983">
        <f t="shared" si="1"/>
        <v>0</v>
      </c>
    </row>
    <row r="95" spans="2:26" s="2211" customFormat="1" ht="63">
      <c r="B95" s="2161">
        <v>87</v>
      </c>
      <c r="C95" s="1436" t="s">
        <v>7019</v>
      </c>
      <c r="D95" s="1436" t="s">
        <v>7683</v>
      </c>
      <c r="E95" s="1436" t="s">
        <v>7003</v>
      </c>
      <c r="F95" s="1436" t="s">
        <v>7018</v>
      </c>
      <c r="G95" s="1436">
        <v>72</v>
      </c>
      <c r="H95" s="2162">
        <v>50.9</v>
      </c>
      <c r="I95" s="2162"/>
      <c r="J95" s="2185" t="s">
        <v>1669</v>
      </c>
      <c r="K95" s="2163" t="s">
        <v>1669</v>
      </c>
      <c r="L95" s="2195">
        <v>0</v>
      </c>
      <c r="M95" s="1436" t="s">
        <v>7020</v>
      </c>
      <c r="N95" s="2196"/>
      <c r="P95" s="2198">
        <v>1</v>
      </c>
      <c r="Q95" s="2212"/>
      <c r="R95" s="2212"/>
      <c r="Z95" s="2983">
        <f t="shared" si="1"/>
        <v>0</v>
      </c>
    </row>
    <row r="96" spans="2:26" s="2197" customFormat="1" ht="31.5">
      <c r="B96" s="2161">
        <v>88</v>
      </c>
      <c r="C96" s="1436" t="s">
        <v>6459</v>
      </c>
      <c r="D96" s="1436" t="s">
        <v>7683</v>
      </c>
      <c r="E96" s="1436" t="s">
        <v>6444</v>
      </c>
      <c r="F96" s="1436">
        <v>84</v>
      </c>
      <c r="G96" s="1436"/>
      <c r="H96" s="2162">
        <v>2712.6</v>
      </c>
      <c r="I96" s="2162"/>
      <c r="J96" s="2185" t="s">
        <v>751</v>
      </c>
      <c r="K96" s="2162" t="s">
        <v>751</v>
      </c>
      <c r="L96" s="2195" t="s">
        <v>6607</v>
      </c>
      <c r="M96" s="1436" t="s">
        <v>6460</v>
      </c>
      <c r="N96" s="2196"/>
      <c r="P96" s="2198">
        <v>1</v>
      </c>
      <c r="Q96" s="2199"/>
      <c r="R96" s="2199"/>
      <c r="Z96" s="2983">
        <f t="shared" si="1"/>
        <v>0</v>
      </c>
    </row>
    <row r="97" spans="2:26" s="2197" customFormat="1" ht="31.5">
      <c r="B97" s="2161">
        <v>89</v>
      </c>
      <c r="C97" s="1436" t="s">
        <v>6450</v>
      </c>
      <c r="D97" s="1436" t="s">
        <v>7683</v>
      </c>
      <c r="E97" s="1436" t="s">
        <v>6444</v>
      </c>
      <c r="F97" s="1436">
        <v>41</v>
      </c>
      <c r="G97" s="1436" t="s">
        <v>6451</v>
      </c>
      <c r="H97" s="2162">
        <v>255</v>
      </c>
      <c r="I97" s="2162"/>
      <c r="J97" s="2185" t="s">
        <v>751</v>
      </c>
      <c r="K97" s="2162" t="s">
        <v>751</v>
      </c>
      <c r="L97" s="2195" t="s">
        <v>6607</v>
      </c>
      <c r="M97" s="1436" t="s">
        <v>6452</v>
      </c>
      <c r="N97" s="2196"/>
      <c r="P97" s="2198">
        <v>1</v>
      </c>
      <c r="Q97" s="2199"/>
      <c r="R97" s="2199"/>
      <c r="Z97" s="2983">
        <f t="shared" si="1"/>
        <v>0</v>
      </c>
    </row>
    <row r="98" spans="2:26" s="2197" customFormat="1" ht="31.5">
      <c r="B98" s="2161">
        <v>90</v>
      </c>
      <c r="C98" s="1436" t="s">
        <v>6456</v>
      </c>
      <c r="D98" s="1436" t="s">
        <v>7683</v>
      </c>
      <c r="E98" s="1436" t="s">
        <v>6444</v>
      </c>
      <c r="F98" s="1436">
        <v>50</v>
      </c>
      <c r="G98" s="1436" t="s">
        <v>6457</v>
      </c>
      <c r="H98" s="2162">
        <v>94</v>
      </c>
      <c r="I98" s="2162"/>
      <c r="J98" s="2185" t="s">
        <v>751</v>
      </c>
      <c r="K98" s="2162" t="s">
        <v>751</v>
      </c>
      <c r="L98" s="2195" t="s">
        <v>6607</v>
      </c>
      <c r="M98" s="1436" t="s">
        <v>6458</v>
      </c>
      <c r="N98" s="2196"/>
      <c r="P98" s="2198">
        <v>1</v>
      </c>
      <c r="Q98" s="2199"/>
      <c r="R98" s="2199"/>
      <c r="Z98" s="2983">
        <f t="shared" si="1"/>
        <v>0</v>
      </c>
    </row>
    <row r="99" spans="2:26" s="2197" customFormat="1" ht="31.5">
      <c r="B99" s="2161">
        <v>91</v>
      </c>
      <c r="C99" s="1436" t="s">
        <v>6461</v>
      </c>
      <c r="D99" s="1436" t="s">
        <v>7683</v>
      </c>
      <c r="E99" s="1436" t="s">
        <v>6444</v>
      </c>
      <c r="F99" s="1436">
        <v>93</v>
      </c>
      <c r="G99" s="1436">
        <v>4</v>
      </c>
      <c r="H99" s="2162">
        <v>239</v>
      </c>
      <c r="I99" s="2162"/>
      <c r="J99" s="2185" t="s">
        <v>751</v>
      </c>
      <c r="K99" s="2162" t="s">
        <v>751</v>
      </c>
      <c r="L99" s="2195" t="s">
        <v>921</v>
      </c>
      <c r="M99" s="1436" t="s">
        <v>6462</v>
      </c>
      <c r="N99" s="2196"/>
      <c r="P99" s="2198">
        <v>1</v>
      </c>
      <c r="Q99" s="2199"/>
      <c r="R99" s="2199"/>
      <c r="Z99" s="2983">
        <f t="shared" si="1"/>
        <v>0</v>
      </c>
    </row>
    <row r="100" spans="2:26" s="2197" customFormat="1" ht="126">
      <c r="B100" s="2161">
        <v>92</v>
      </c>
      <c r="C100" s="1436" t="s">
        <v>6467</v>
      </c>
      <c r="D100" s="1436" t="s">
        <v>7683</v>
      </c>
      <c r="E100" s="1436" t="s">
        <v>6444</v>
      </c>
      <c r="F100" s="1436" t="s">
        <v>6468</v>
      </c>
      <c r="G100" s="1436" t="s">
        <v>6469</v>
      </c>
      <c r="H100" s="2162">
        <v>92.6</v>
      </c>
      <c r="I100" s="2162"/>
      <c r="J100" s="2185" t="s">
        <v>751</v>
      </c>
      <c r="K100" s="2162" t="s">
        <v>751</v>
      </c>
      <c r="L100" s="2195" t="s">
        <v>1669</v>
      </c>
      <c r="M100" s="1436" t="s">
        <v>6470</v>
      </c>
      <c r="N100" s="2196"/>
      <c r="P100" s="2198">
        <v>1</v>
      </c>
      <c r="Q100" s="2199"/>
      <c r="R100" s="2199"/>
      <c r="Z100" s="2983">
        <f t="shared" si="1"/>
        <v>0</v>
      </c>
    </row>
    <row r="101" spans="2:26" s="2197" customFormat="1" ht="31.5">
      <c r="B101" s="2161">
        <v>93</v>
      </c>
      <c r="C101" s="1436" t="s">
        <v>6453</v>
      </c>
      <c r="D101" s="1436" t="s">
        <v>7683</v>
      </c>
      <c r="E101" s="1436" t="s">
        <v>6444</v>
      </c>
      <c r="F101" s="1436">
        <v>43</v>
      </c>
      <c r="G101" s="1436" t="s">
        <v>6454</v>
      </c>
      <c r="H101" s="2162">
        <v>135.6</v>
      </c>
      <c r="I101" s="2162"/>
      <c r="J101" s="2185" t="s">
        <v>751</v>
      </c>
      <c r="K101" s="2162" t="s">
        <v>751</v>
      </c>
      <c r="L101" s="2195" t="s">
        <v>6607</v>
      </c>
      <c r="M101" s="1436" t="s">
        <v>6455</v>
      </c>
      <c r="N101" s="2196"/>
      <c r="P101" s="2198">
        <v>1</v>
      </c>
      <c r="Q101" s="2199"/>
      <c r="R101" s="2199"/>
      <c r="Z101" s="2983">
        <f t="shared" si="1"/>
        <v>0</v>
      </c>
    </row>
    <row r="102" spans="2:26" s="2197" customFormat="1" ht="31.5">
      <c r="B102" s="2161">
        <v>94</v>
      </c>
      <c r="C102" s="1436" t="s">
        <v>6463</v>
      </c>
      <c r="D102" s="1436" t="s">
        <v>7683</v>
      </c>
      <c r="E102" s="1436" t="s">
        <v>6444</v>
      </c>
      <c r="F102" s="1436" t="s">
        <v>6464</v>
      </c>
      <c r="G102" s="1436" t="s">
        <v>6465</v>
      </c>
      <c r="H102" s="2162">
        <v>528</v>
      </c>
      <c r="I102" s="2162"/>
      <c r="J102" s="2185" t="s">
        <v>840</v>
      </c>
      <c r="K102" s="2162" t="s">
        <v>840</v>
      </c>
      <c r="L102" s="2195" t="s">
        <v>6607</v>
      </c>
      <c r="M102" s="1436" t="s">
        <v>6466</v>
      </c>
      <c r="N102" s="2196"/>
      <c r="P102" s="2198">
        <v>1</v>
      </c>
      <c r="Q102" s="2199"/>
      <c r="R102" s="2199"/>
      <c r="Z102" s="2983">
        <f t="shared" si="1"/>
        <v>0</v>
      </c>
    </row>
    <row r="103" spans="2:26" s="2197" customFormat="1" ht="63">
      <c r="B103" s="2161">
        <v>95</v>
      </c>
      <c r="C103" s="1436" t="s">
        <v>6448</v>
      </c>
      <c r="D103" s="1436" t="s">
        <v>7683</v>
      </c>
      <c r="E103" s="1436" t="s">
        <v>6444</v>
      </c>
      <c r="F103" s="1436">
        <v>41</v>
      </c>
      <c r="G103" s="1436">
        <v>168</v>
      </c>
      <c r="H103" s="2162">
        <v>2249.6999999999998</v>
      </c>
      <c r="I103" s="2162"/>
      <c r="J103" s="2185" t="s">
        <v>756</v>
      </c>
      <c r="K103" s="2162" t="s">
        <v>756</v>
      </c>
      <c r="L103" s="2195" t="s">
        <v>6607</v>
      </c>
      <c r="M103" s="1436" t="s">
        <v>6449</v>
      </c>
      <c r="N103" s="2196"/>
      <c r="P103" s="2198">
        <v>1</v>
      </c>
      <c r="Q103" s="2199"/>
      <c r="R103" s="2199"/>
      <c r="Z103" s="2983">
        <f t="shared" si="1"/>
        <v>0</v>
      </c>
    </row>
    <row r="104" spans="2:26" s="2197" customFormat="1" ht="31.5">
      <c r="B104" s="2161">
        <v>96</v>
      </c>
      <c r="C104" s="1436" t="s">
        <v>6471</v>
      </c>
      <c r="D104" s="1436" t="s">
        <v>7683</v>
      </c>
      <c r="E104" s="1436" t="s">
        <v>6472</v>
      </c>
      <c r="F104" s="1436">
        <v>34</v>
      </c>
      <c r="G104" s="1436">
        <v>46</v>
      </c>
      <c r="H104" s="2162">
        <v>3564</v>
      </c>
      <c r="I104" s="2162"/>
      <c r="J104" s="2185" t="s">
        <v>751</v>
      </c>
      <c r="K104" s="2162" t="s">
        <v>751</v>
      </c>
      <c r="L104" s="2195" t="s">
        <v>6607</v>
      </c>
      <c r="M104" s="1436" t="s">
        <v>6473</v>
      </c>
      <c r="N104" s="2196"/>
      <c r="P104" s="2198">
        <v>1</v>
      </c>
      <c r="Q104" s="2199"/>
      <c r="R104" s="2199"/>
      <c r="Z104" s="2983">
        <f t="shared" si="1"/>
        <v>0</v>
      </c>
    </row>
    <row r="105" spans="2:26" s="2197" customFormat="1" ht="31.5">
      <c r="B105" s="2161">
        <v>97</v>
      </c>
      <c r="C105" s="1436" t="s">
        <v>6477</v>
      </c>
      <c r="D105" s="1436" t="s">
        <v>7683</v>
      </c>
      <c r="E105" s="1436" t="s">
        <v>6472</v>
      </c>
      <c r="F105" s="1436">
        <v>34</v>
      </c>
      <c r="G105" s="1436">
        <v>460</v>
      </c>
      <c r="H105" s="2162">
        <v>1618</v>
      </c>
      <c r="I105" s="2162"/>
      <c r="J105" s="2185" t="s">
        <v>3928</v>
      </c>
      <c r="K105" s="2162" t="s">
        <v>3928</v>
      </c>
      <c r="L105" s="2195" t="s">
        <v>6607</v>
      </c>
      <c r="M105" s="1436" t="s">
        <v>6478</v>
      </c>
      <c r="N105" s="2196"/>
      <c r="P105" s="2198">
        <v>1</v>
      </c>
      <c r="Q105" s="2199"/>
      <c r="R105" s="2199"/>
      <c r="Z105" s="2983">
        <f t="shared" si="1"/>
        <v>0</v>
      </c>
    </row>
    <row r="106" spans="2:26" s="2197" customFormat="1">
      <c r="B106" s="2161">
        <v>98</v>
      </c>
      <c r="C106" s="1436" t="s">
        <v>6490</v>
      </c>
      <c r="D106" s="1436" t="s">
        <v>7683</v>
      </c>
      <c r="E106" s="1436" t="s">
        <v>6472</v>
      </c>
      <c r="F106" s="1436">
        <v>36</v>
      </c>
      <c r="G106" s="1436">
        <v>17</v>
      </c>
      <c r="H106" s="2162">
        <v>100</v>
      </c>
      <c r="I106" s="2162"/>
      <c r="J106" s="2185" t="s">
        <v>751</v>
      </c>
      <c r="K106" s="2162" t="s">
        <v>751</v>
      </c>
      <c r="L106" s="2195" t="s">
        <v>6607</v>
      </c>
      <c r="M106" s="1436" t="s">
        <v>4029</v>
      </c>
      <c r="N106" s="2196"/>
      <c r="P106" s="2198">
        <v>1</v>
      </c>
      <c r="Q106" s="2199"/>
      <c r="R106" s="2199"/>
      <c r="Z106" s="2983">
        <f t="shared" si="1"/>
        <v>0</v>
      </c>
    </row>
    <row r="107" spans="2:26" s="2197" customFormat="1">
      <c r="B107" s="2161">
        <v>99</v>
      </c>
      <c r="C107" s="1436" t="s">
        <v>6487</v>
      </c>
      <c r="D107" s="1436" t="s">
        <v>7683</v>
      </c>
      <c r="E107" s="1436" t="s">
        <v>6472</v>
      </c>
      <c r="F107" s="1436">
        <v>35</v>
      </c>
      <c r="G107" s="1436">
        <v>109</v>
      </c>
      <c r="H107" s="2162">
        <v>97.5</v>
      </c>
      <c r="I107" s="2162"/>
      <c r="J107" s="2185" t="s">
        <v>751</v>
      </c>
      <c r="K107" s="2162" t="s">
        <v>751</v>
      </c>
      <c r="L107" s="2195" t="s">
        <v>6607</v>
      </c>
      <c r="M107" s="1436" t="s">
        <v>4031</v>
      </c>
      <c r="N107" s="2196"/>
      <c r="P107" s="2198">
        <v>1</v>
      </c>
      <c r="Q107" s="2199"/>
      <c r="R107" s="2199"/>
      <c r="Z107" s="2983">
        <f t="shared" si="1"/>
        <v>0</v>
      </c>
    </row>
    <row r="108" spans="2:26" s="2197" customFormat="1" ht="31.5">
      <c r="B108" s="2161">
        <v>100</v>
      </c>
      <c r="C108" s="1436" t="s">
        <v>6474</v>
      </c>
      <c r="D108" s="1436" t="s">
        <v>7683</v>
      </c>
      <c r="E108" s="1436" t="s">
        <v>6472</v>
      </c>
      <c r="F108" s="1436">
        <v>34</v>
      </c>
      <c r="G108" s="1436">
        <v>46</v>
      </c>
      <c r="H108" s="2162">
        <v>100</v>
      </c>
      <c r="I108" s="2162"/>
      <c r="J108" s="2185" t="s">
        <v>751</v>
      </c>
      <c r="K108" s="2162" t="s">
        <v>751</v>
      </c>
      <c r="L108" s="2195" t="s">
        <v>6607</v>
      </c>
      <c r="M108" s="1436" t="s">
        <v>4032</v>
      </c>
      <c r="N108" s="2196"/>
      <c r="P108" s="2198">
        <v>1</v>
      </c>
      <c r="Q108" s="2199"/>
      <c r="R108" s="2199"/>
      <c r="Z108" s="2983">
        <f t="shared" si="1"/>
        <v>0</v>
      </c>
    </row>
    <row r="109" spans="2:26" s="2197" customFormat="1">
      <c r="B109" s="2161">
        <v>101</v>
      </c>
      <c r="C109" s="1436" t="s">
        <v>6483</v>
      </c>
      <c r="D109" s="1436" t="s">
        <v>7683</v>
      </c>
      <c r="E109" s="1436" t="s">
        <v>6472</v>
      </c>
      <c r="F109" s="1436">
        <v>34</v>
      </c>
      <c r="G109" s="1436">
        <v>988</v>
      </c>
      <c r="H109" s="2162">
        <v>560</v>
      </c>
      <c r="I109" s="2162"/>
      <c r="J109" s="2185" t="s">
        <v>751</v>
      </c>
      <c r="K109" s="2162" t="s">
        <v>751</v>
      </c>
      <c r="L109" s="2195" t="s">
        <v>6607</v>
      </c>
      <c r="M109" s="1436" t="s">
        <v>4033</v>
      </c>
      <c r="N109" s="2196"/>
      <c r="P109" s="2198">
        <v>1</v>
      </c>
      <c r="Q109" s="2199"/>
      <c r="R109" s="2199"/>
      <c r="Z109" s="2983">
        <f t="shared" si="1"/>
        <v>0</v>
      </c>
    </row>
    <row r="110" spans="2:26" s="2197" customFormat="1">
      <c r="B110" s="2161">
        <v>102</v>
      </c>
      <c r="C110" s="1436" t="s">
        <v>6484</v>
      </c>
      <c r="D110" s="1436" t="s">
        <v>7683</v>
      </c>
      <c r="E110" s="1436" t="s">
        <v>6472</v>
      </c>
      <c r="F110" s="1436">
        <v>34</v>
      </c>
      <c r="G110" s="1436" t="s">
        <v>6485</v>
      </c>
      <c r="H110" s="2162">
        <v>1608</v>
      </c>
      <c r="I110" s="2162"/>
      <c r="J110" s="2185" t="s">
        <v>979</v>
      </c>
      <c r="K110" s="2162" t="s">
        <v>979</v>
      </c>
      <c r="L110" s="2195" t="s">
        <v>6607</v>
      </c>
      <c r="M110" s="1436" t="s">
        <v>6486</v>
      </c>
      <c r="N110" s="2196"/>
      <c r="P110" s="2198">
        <v>1</v>
      </c>
      <c r="Q110" s="2199"/>
      <c r="R110" s="2199"/>
      <c r="Z110" s="2983">
        <f t="shared" si="1"/>
        <v>0</v>
      </c>
    </row>
    <row r="111" spans="2:26" s="2197" customFormat="1">
      <c r="B111" s="2161">
        <v>103</v>
      </c>
      <c r="C111" s="1436" t="s">
        <v>6481</v>
      </c>
      <c r="D111" s="1436" t="s">
        <v>7683</v>
      </c>
      <c r="E111" s="1436" t="s">
        <v>6472</v>
      </c>
      <c r="F111" s="1436">
        <v>34</v>
      </c>
      <c r="G111" s="1436">
        <v>987</v>
      </c>
      <c r="H111" s="2162">
        <v>162</v>
      </c>
      <c r="I111" s="2162"/>
      <c r="J111" s="2185" t="s">
        <v>751</v>
      </c>
      <c r="K111" s="2162" t="s">
        <v>751</v>
      </c>
      <c r="L111" s="2195" t="s">
        <v>6607</v>
      </c>
      <c r="M111" s="1436" t="s">
        <v>6482</v>
      </c>
      <c r="N111" s="2196"/>
      <c r="P111" s="2198">
        <v>1</v>
      </c>
      <c r="Q111" s="2199"/>
      <c r="R111" s="2199"/>
      <c r="Z111" s="2983">
        <f t="shared" si="1"/>
        <v>0</v>
      </c>
    </row>
    <row r="112" spans="2:26" s="2197" customFormat="1" ht="47.25">
      <c r="B112" s="2161">
        <v>104</v>
      </c>
      <c r="C112" s="1436" t="s">
        <v>7545</v>
      </c>
      <c r="D112" s="1436" t="s">
        <v>7683</v>
      </c>
      <c r="E112" s="1436" t="s">
        <v>6472</v>
      </c>
      <c r="F112" s="1436">
        <v>37</v>
      </c>
      <c r="G112" s="1436">
        <v>507</v>
      </c>
      <c r="H112" s="2162">
        <v>520</v>
      </c>
      <c r="I112" s="2162"/>
      <c r="J112" s="2185" t="s">
        <v>751</v>
      </c>
      <c r="K112" s="2162" t="s">
        <v>751</v>
      </c>
      <c r="L112" s="2195">
        <v>0</v>
      </c>
      <c r="M112" s="1436" t="s">
        <v>9114</v>
      </c>
      <c r="N112" s="2196"/>
      <c r="P112" s="2198">
        <v>1</v>
      </c>
      <c r="Q112" s="2199"/>
      <c r="R112" s="2199"/>
      <c r="Z112" s="2983">
        <f t="shared" si="1"/>
        <v>0</v>
      </c>
    </row>
    <row r="113" spans="2:26" s="2197" customFormat="1" ht="31.5">
      <c r="B113" s="2161">
        <v>105</v>
      </c>
      <c r="C113" s="1436" t="s">
        <v>6475</v>
      </c>
      <c r="D113" s="1436" t="s">
        <v>7683</v>
      </c>
      <c r="E113" s="1436" t="s">
        <v>6472</v>
      </c>
      <c r="F113" s="1436">
        <v>34</v>
      </c>
      <c r="G113" s="1436">
        <v>48</v>
      </c>
      <c r="H113" s="2162">
        <v>530</v>
      </c>
      <c r="I113" s="2162"/>
      <c r="J113" s="2185" t="s">
        <v>6607</v>
      </c>
      <c r="K113" s="2162" t="s">
        <v>6607</v>
      </c>
      <c r="L113" s="2195" t="s">
        <v>6607</v>
      </c>
      <c r="M113" s="1436" t="s">
        <v>6476</v>
      </c>
      <c r="N113" s="2196"/>
      <c r="P113" s="2198">
        <v>1</v>
      </c>
      <c r="Q113" s="2199"/>
      <c r="R113" s="2199"/>
      <c r="Z113" s="2983">
        <f t="shared" si="1"/>
        <v>0</v>
      </c>
    </row>
    <row r="114" spans="2:26" s="2197" customFormat="1" ht="31.5">
      <c r="B114" s="2161">
        <v>106</v>
      </c>
      <c r="C114" s="1436" t="s">
        <v>6496</v>
      </c>
      <c r="D114" s="1436" t="s">
        <v>7683</v>
      </c>
      <c r="E114" s="1436" t="s">
        <v>6472</v>
      </c>
      <c r="F114" s="1436">
        <v>46</v>
      </c>
      <c r="G114" s="1436" t="s">
        <v>6497</v>
      </c>
      <c r="H114" s="2162">
        <v>24060</v>
      </c>
      <c r="I114" s="2162"/>
      <c r="J114" s="2185" t="s">
        <v>751</v>
      </c>
      <c r="K114" s="2162" t="s">
        <v>751</v>
      </c>
      <c r="L114" s="2195" t="s">
        <v>751</v>
      </c>
      <c r="M114" s="1436" t="s">
        <v>9099</v>
      </c>
      <c r="N114" s="2196"/>
      <c r="P114" s="2198">
        <v>1</v>
      </c>
      <c r="Q114" s="2199"/>
      <c r="R114" s="2199"/>
      <c r="Z114" s="2983">
        <f t="shared" si="1"/>
        <v>0</v>
      </c>
    </row>
    <row r="115" spans="2:26" s="2197" customFormat="1" ht="78.75">
      <c r="B115" s="2161">
        <v>107</v>
      </c>
      <c r="C115" s="1436" t="s">
        <v>6502</v>
      </c>
      <c r="D115" s="1436" t="s">
        <v>7683</v>
      </c>
      <c r="E115" s="1436" t="s">
        <v>6501</v>
      </c>
      <c r="F115" s="1436">
        <v>19</v>
      </c>
      <c r="G115" s="1436" t="s">
        <v>6510</v>
      </c>
      <c r="H115" s="2162">
        <v>72.5</v>
      </c>
      <c r="I115" s="2162"/>
      <c r="J115" s="2185" t="s">
        <v>751</v>
      </c>
      <c r="K115" s="2162" t="s">
        <v>751</v>
      </c>
      <c r="L115" s="2195" t="s">
        <v>751</v>
      </c>
      <c r="M115" s="1436" t="s">
        <v>6511</v>
      </c>
      <c r="N115" s="2196"/>
      <c r="P115" s="2198">
        <v>1</v>
      </c>
      <c r="Q115" s="2199"/>
      <c r="R115" s="2199"/>
      <c r="Z115" s="2983">
        <f t="shared" si="1"/>
        <v>0</v>
      </c>
    </row>
    <row r="116" spans="2:26" s="2197" customFormat="1">
      <c r="B116" s="2161">
        <v>108</v>
      </c>
      <c r="C116" s="1436" t="s">
        <v>6502</v>
      </c>
      <c r="D116" s="1436" t="s">
        <v>7683</v>
      </c>
      <c r="E116" s="1436" t="s">
        <v>6501</v>
      </c>
      <c r="F116" s="1436">
        <v>19</v>
      </c>
      <c r="G116" s="1436" t="s">
        <v>6508</v>
      </c>
      <c r="H116" s="2162">
        <v>34.1</v>
      </c>
      <c r="I116" s="2162"/>
      <c r="J116" s="2185" t="s">
        <v>751</v>
      </c>
      <c r="K116" s="2162" t="s">
        <v>751</v>
      </c>
      <c r="L116" s="2195" t="s">
        <v>751</v>
      </c>
      <c r="M116" s="1436" t="s">
        <v>6509</v>
      </c>
      <c r="N116" s="2196"/>
      <c r="P116" s="2198">
        <v>1</v>
      </c>
      <c r="Q116" s="2199"/>
      <c r="R116" s="2199"/>
      <c r="Z116" s="2983">
        <f t="shared" si="1"/>
        <v>0</v>
      </c>
    </row>
    <row r="117" spans="2:26" s="2197" customFormat="1">
      <c r="B117" s="2161">
        <v>109</v>
      </c>
      <c r="C117" s="1436" t="s">
        <v>6502</v>
      </c>
      <c r="D117" s="1436" t="s">
        <v>7683</v>
      </c>
      <c r="E117" s="1436" t="s">
        <v>6501</v>
      </c>
      <c r="F117" s="1436">
        <v>21</v>
      </c>
      <c r="G117" s="1436">
        <v>20</v>
      </c>
      <c r="H117" s="2162">
        <v>249.6</v>
      </c>
      <c r="I117" s="2162"/>
      <c r="J117" s="2185" t="s">
        <v>751</v>
      </c>
      <c r="K117" s="2162" t="s">
        <v>751</v>
      </c>
      <c r="L117" s="2195" t="s">
        <v>751</v>
      </c>
      <c r="M117" s="1436" t="s">
        <v>6512</v>
      </c>
      <c r="N117" s="2196"/>
      <c r="P117" s="2198">
        <v>1</v>
      </c>
      <c r="Q117" s="2199"/>
      <c r="R117" s="2199"/>
      <c r="Z117" s="2983">
        <f t="shared" si="1"/>
        <v>0</v>
      </c>
    </row>
    <row r="118" spans="2:26" s="2197" customFormat="1">
      <c r="B118" s="2161">
        <v>110</v>
      </c>
      <c r="C118" s="1436" t="s">
        <v>6502</v>
      </c>
      <c r="D118" s="1436" t="s">
        <v>7683</v>
      </c>
      <c r="E118" s="1436" t="s">
        <v>6501</v>
      </c>
      <c r="F118" s="1436">
        <v>19</v>
      </c>
      <c r="G118" s="1436">
        <v>35</v>
      </c>
      <c r="H118" s="2162">
        <v>89.7</v>
      </c>
      <c r="I118" s="2162"/>
      <c r="J118" s="2185" t="s">
        <v>751</v>
      </c>
      <c r="K118" s="2162" t="s">
        <v>751</v>
      </c>
      <c r="L118" s="2195" t="s">
        <v>751</v>
      </c>
      <c r="M118" s="1436" t="s">
        <v>6507</v>
      </c>
      <c r="N118" s="2196"/>
      <c r="P118" s="2198">
        <v>1</v>
      </c>
      <c r="Q118" s="2199"/>
      <c r="R118" s="2199"/>
      <c r="Z118" s="2983">
        <f t="shared" si="1"/>
        <v>0</v>
      </c>
    </row>
    <row r="119" spans="2:26" s="2197" customFormat="1">
      <c r="B119" s="2161">
        <v>111</v>
      </c>
      <c r="C119" s="1436" t="s">
        <v>6502</v>
      </c>
      <c r="D119" s="1436" t="s">
        <v>7683</v>
      </c>
      <c r="E119" s="1436" t="s">
        <v>6501</v>
      </c>
      <c r="F119" s="1436">
        <v>5</v>
      </c>
      <c r="G119" s="1436" t="s">
        <v>6503</v>
      </c>
      <c r="H119" s="2162">
        <v>147</v>
      </c>
      <c r="I119" s="2162"/>
      <c r="J119" s="2185" t="s">
        <v>751</v>
      </c>
      <c r="K119" s="2162" t="s">
        <v>751</v>
      </c>
      <c r="L119" s="2195" t="s">
        <v>751</v>
      </c>
      <c r="M119" s="1436" t="s">
        <v>5480</v>
      </c>
      <c r="N119" s="2196"/>
      <c r="P119" s="2198">
        <v>1</v>
      </c>
      <c r="Q119" s="2199"/>
      <c r="R119" s="2199"/>
      <c r="Z119" s="2983">
        <f t="shared" si="1"/>
        <v>0</v>
      </c>
    </row>
    <row r="120" spans="2:26" s="2197" customFormat="1" ht="31.5">
      <c r="B120" s="2161">
        <v>112</v>
      </c>
      <c r="C120" s="1436" t="s">
        <v>6525</v>
      </c>
      <c r="D120" s="1436" t="s">
        <v>7683</v>
      </c>
      <c r="E120" s="1436" t="s">
        <v>6501</v>
      </c>
      <c r="F120" s="1436">
        <v>42</v>
      </c>
      <c r="G120" s="1436">
        <v>46</v>
      </c>
      <c r="H120" s="2162">
        <v>137</v>
      </c>
      <c r="I120" s="2162"/>
      <c r="J120" s="2185" t="s">
        <v>751</v>
      </c>
      <c r="K120" s="2162" t="s">
        <v>751</v>
      </c>
      <c r="L120" s="2195" t="s">
        <v>751</v>
      </c>
      <c r="M120" s="1436" t="s">
        <v>9098</v>
      </c>
      <c r="N120" s="2196"/>
      <c r="P120" s="2198">
        <v>1</v>
      </c>
      <c r="Q120" s="2199"/>
      <c r="R120" s="2199"/>
      <c r="Z120" s="2983">
        <f t="shared" si="1"/>
        <v>0</v>
      </c>
    </row>
    <row r="121" spans="2:26" s="2197" customFormat="1">
      <c r="B121" s="2161">
        <v>113</v>
      </c>
      <c r="C121" s="1436" t="s">
        <v>6525</v>
      </c>
      <c r="D121" s="1436" t="s">
        <v>7683</v>
      </c>
      <c r="E121" s="1436" t="s">
        <v>6501</v>
      </c>
      <c r="F121" s="1436">
        <v>42</v>
      </c>
      <c r="G121" s="1436">
        <v>46</v>
      </c>
      <c r="H121" s="2162">
        <v>137</v>
      </c>
      <c r="I121" s="2162"/>
      <c r="J121" s="2185" t="s">
        <v>751</v>
      </c>
      <c r="K121" s="2162" t="s">
        <v>751</v>
      </c>
      <c r="L121" s="2195" t="s">
        <v>751</v>
      </c>
      <c r="M121" s="1436" t="s">
        <v>5480</v>
      </c>
      <c r="N121" s="2196"/>
      <c r="P121" s="2198">
        <v>1</v>
      </c>
      <c r="Q121" s="2199"/>
      <c r="R121" s="2199"/>
      <c r="Z121" s="2983">
        <f t="shared" si="1"/>
        <v>0</v>
      </c>
    </row>
    <row r="122" spans="2:26" s="2197" customFormat="1">
      <c r="B122" s="2161">
        <v>114</v>
      </c>
      <c r="C122" s="1436" t="s">
        <v>6525</v>
      </c>
      <c r="D122" s="1436" t="s">
        <v>7683</v>
      </c>
      <c r="E122" s="1436" t="s">
        <v>6501</v>
      </c>
      <c r="F122" s="1436"/>
      <c r="G122" s="1436"/>
      <c r="H122" s="2162">
        <v>100</v>
      </c>
      <c r="I122" s="2162"/>
      <c r="J122" s="2185" t="s">
        <v>751</v>
      </c>
      <c r="K122" s="2162" t="s">
        <v>751</v>
      </c>
      <c r="L122" s="2195" t="s">
        <v>751</v>
      </c>
      <c r="M122" s="1436" t="s">
        <v>5480</v>
      </c>
      <c r="N122" s="2196"/>
      <c r="P122" s="2198">
        <v>1</v>
      </c>
      <c r="Q122" s="2199"/>
      <c r="R122" s="2199"/>
      <c r="Z122" s="2983">
        <f t="shared" si="1"/>
        <v>0</v>
      </c>
    </row>
    <row r="123" spans="2:26" s="2197" customFormat="1" ht="31.5">
      <c r="B123" s="2161">
        <v>115</v>
      </c>
      <c r="C123" s="1436" t="s">
        <v>6513</v>
      </c>
      <c r="D123" s="1436" t="s">
        <v>7683</v>
      </c>
      <c r="E123" s="1436" t="s">
        <v>6501</v>
      </c>
      <c r="F123" s="1436">
        <v>24</v>
      </c>
      <c r="G123" s="1436">
        <v>49</v>
      </c>
      <c r="H123" s="2162">
        <v>3207.8</v>
      </c>
      <c r="I123" s="2162"/>
      <c r="J123" s="2185" t="s">
        <v>751</v>
      </c>
      <c r="K123" s="2162" t="s">
        <v>751</v>
      </c>
      <c r="L123" s="2195" t="s">
        <v>751</v>
      </c>
      <c r="M123" s="1436" t="s">
        <v>6517</v>
      </c>
      <c r="N123" s="2196"/>
      <c r="P123" s="2198">
        <v>1</v>
      </c>
      <c r="Q123" s="2199"/>
      <c r="R123" s="2199"/>
      <c r="Z123" s="2983">
        <f t="shared" si="1"/>
        <v>0</v>
      </c>
    </row>
    <row r="124" spans="2:26" s="2197" customFormat="1" ht="31.5">
      <c r="B124" s="2161">
        <v>116</v>
      </c>
      <c r="C124" s="2213" t="s">
        <v>7318</v>
      </c>
      <c r="D124" s="1436" t="s">
        <v>7683</v>
      </c>
      <c r="E124" s="2213" t="s">
        <v>7310</v>
      </c>
      <c r="F124" s="2213">
        <v>11</v>
      </c>
      <c r="G124" s="2213">
        <v>33</v>
      </c>
      <c r="H124" s="2214">
        <v>1555.1</v>
      </c>
      <c r="I124" s="2214"/>
      <c r="J124" s="2185" t="s">
        <v>751</v>
      </c>
      <c r="K124" s="2162" t="s">
        <v>751</v>
      </c>
      <c r="L124" s="2195" t="s">
        <v>751</v>
      </c>
      <c r="M124" s="2213" t="s">
        <v>7185</v>
      </c>
      <c r="N124" s="2196"/>
      <c r="P124" s="2198">
        <v>1</v>
      </c>
      <c r="Q124" s="2199"/>
      <c r="R124" s="2199"/>
      <c r="Z124" s="2983">
        <f t="shared" si="1"/>
        <v>0</v>
      </c>
    </row>
    <row r="125" spans="2:26" s="2197" customFormat="1" ht="31.5">
      <c r="B125" s="2161">
        <v>117</v>
      </c>
      <c r="C125" s="2213" t="s">
        <v>7321</v>
      </c>
      <c r="D125" s="1436" t="s">
        <v>7683</v>
      </c>
      <c r="E125" s="2213" t="s">
        <v>7310</v>
      </c>
      <c r="F125" s="2213">
        <v>11</v>
      </c>
      <c r="G125" s="2213">
        <v>98</v>
      </c>
      <c r="H125" s="2214">
        <v>592</v>
      </c>
      <c r="I125" s="2214"/>
      <c r="J125" s="2185" t="s">
        <v>840</v>
      </c>
      <c r="K125" s="2162" t="s">
        <v>840</v>
      </c>
      <c r="L125" s="2195" t="s">
        <v>840</v>
      </c>
      <c r="M125" s="2213" t="s">
        <v>7322</v>
      </c>
      <c r="N125" s="2196"/>
      <c r="P125" s="2198">
        <v>1</v>
      </c>
      <c r="Q125" s="2199"/>
      <c r="R125" s="2199"/>
      <c r="Z125" s="2983">
        <f t="shared" si="1"/>
        <v>0</v>
      </c>
    </row>
    <row r="126" spans="2:26" s="2197" customFormat="1" ht="31.5">
      <c r="B126" s="2161">
        <v>118</v>
      </c>
      <c r="C126" s="1436" t="s">
        <v>7323</v>
      </c>
      <c r="D126" s="1436" t="s">
        <v>7683</v>
      </c>
      <c r="E126" s="2213" t="s">
        <v>7310</v>
      </c>
      <c r="F126" s="1436">
        <v>11</v>
      </c>
      <c r="G126" s="1436">
        <v>100</v>
      </c>
      <c r="H126" s="2162">
        <v>792</v>
      </c>
      <c r="I126" s="2162"/>
      <c r="J126" s="2185" t="s">
        <v>1669</v>
      </c>
      <c r="K126" s="2162" t="s">
        <v>8074</v>
      </c>
      <c r="L126" s="2195" t="s">
        <v>8074</v>
      </c>
      <c r="M126" s="2213" t="s">
        <v>7324</v>
      </c>
      <c r="N126" s="2196"/>
      <c r="P126" s="2198">
        <v>1</v>
      </c>
      <c r="Q126" s="2199"/>
      <c r="R126" s="2199"/>
      <c r="Z126" s="2983">
        <f t="shared" si="1"/>
        <v>0</v>
      </c>
    </row>
    <row r="127" spans="2:26" s="2197" customFormat="1" ht="31.5">
      <c r="B127" s="2161">
        <v>119</v>
      </c>
      <c r="C127" s="2213" t="s">
        <v>7326</v>
      </c>
      <c r="D127" s="1436" t="s">
        <v>7683</v>
      </c>
      <c r="E127" s="2213" t="s">
        <v>7310</v>
      </c>
      <c r="F127" s="2213">
        <v>12</v>
      </c>
      <c r="G127" s="2213">
        <v>187</v>
      </c>
      <c r="H127" s="2214">
        <v>699.3</v>
      </c>
      <c r="I127" s="2214"/>
      <c r="J127" s="2185" t="s">
        <v>9103</v>
      </c>
      <c r="K127" s="2162" t="s">
        <v>9103</v>
      </c>
      <c r="L127" s="2195" t="s">
        <v>9103</v>
      </c>
      <c r="M127" s="2213" t="s">
        <v>7327</v>
      </c>
      <c r="N127" s="2196"/>
      <c r="P127" s="2198">
        <v>1</v>
      </c>
      <c r="Q127" s="2199"/>
      <c r="R127" s="2199"/>
      <c r="Z127" s="2983">
        <f t="shared" si="1"/>
        <v>0</v>
      </c>
    </row>
    <row r="128" spans="2:26" s="2197" customFormat="1" ht="31.5">
      <c r="B128" s="2161">
        <v>120</v>
      </c>
      <c r="C128" s="2213" t="s">
        <v>7319</v>
      </c>
      <c r="D128" s="1436" t="s">
        <v>7683</v>
      </c>
      <c r="E128" s="2213" t="s">
        <v>7310</v>
      </c>
      <c r="F128" s="2213">
        <v>11</v>
      </c>
      <c r="G128" s="2213">
        <v>92</v>
      </c>
      <c r="H128" s="2214">
        <v>88.4</v>
      </c>
      <c r="I128" s="2214"/>
      <c r="J128" s="2185" t="s">
        <v>858</v>
      </c>
      <c r="K128" s="2162" t="s">
        <v>858</v>
      </c>
      <c r="L128" s="2195" t="s">
        <v>858</v>
      </c>
      <c r="M128" s="2213" t="s">
        <v>7320</v>
      </c>
      <c r="N128" s="2196"/>
      <c r="P128" s="2198">
        <v>1</v>
      </c>
      <c r="Q128" s="2199"/>
      <c r="R128" s="2199"/>
      <c r="Z128" s="2983">
        <f t="shared" si="1"/>
        <v>0</v>
      </c>
    </row>
    <row r="129" spans="2:26" s="2197" customFormat="1" ht="31.5">
      <c r="B129" s="2161">
        <v>121</v>
      </c>
      <c r="C129" s="2213" t="s">
        <v>7312</v>
      </c>
      <c r="D129" s="1436" t="s">
        <v>7683</v>
      </c>
      <c r="E129" s="2213" t="s">
        <v>7310</v>
      </c>
      <c r="F129" s="2213">
        <v>6</v>
      </c>
      <c r="G129" s="2213">
        <v>51</v>
      </c>
      <c r="H129" s="2214">
        <v>85</v>
      </c>
      <c r="I129" s="2214"/>
      <c r="J129" s="2185" t="s">
        <v>751</v>
      </c>
      <c r="K129" s="2162" t="s">
        <v>751</v>
      </c>
      <c r="L129" s="2195" t="s">
        <v>751</v>
      </c>
      <c r="M129" s="2213" t="s">
        <v>7313</v>
      </c>
      <c r="N129" s="2196"/>
      <c r="P129" s="2198">
        <v>1</v>
      </c>
      <c r="Q129" s="2199"/>
      <c r="R129" s="2199"/>
      <c r="Z129" s="2983">
        <f t="shared" si="1"/>
        <v>0</v>
      </c>
    </row>
    <row r="130" spans="2:26" s="2197" customFormat="1" ht="31.5">
      <c r="B130" s="2161">
        <v>122</v>
      </c>
      <c r="C130" s="2213" t="s">
        <v>7357</v>
      </c>
      <c r="D130" s="1436" t="s">
        <v>7683</v>
      </c>
      <c r="E130" s="2213" t="s">
        <v>7310</v>
      </c>
      <c r="F130" s="2213">
        <v>28</v>
      </c>
      <c r="G130" s="2213" t="s">
        <v>7358</v>
      </c>
      <c r="H130" s="2214">
        <v>83</v>
      </c>
      <c r="I130" s="2214"/>
      <c r="J130" s="2185" t="s">
        <v>751</v>
      </c>
      <c r="K130" s="2162" t="s">
        <v>751</v>
      </c>
      <c r="L130" s="2195" t="s">
        <v>751</v>
      </c>
      <c r="M130" s="2213" t="s">
        <v>7282</v>
      </c>
      <c r="N130" s="2196"/>
      <c r="P130" s="2198">
        <v>1</v>
      </c>
      <c r="Q130" s="2199"/>
      <c r="R130" s="2199"/>
      <c r="Z130" s="2983">
        <f t="shared" si="1"/>
        <v>0</v>
      </c>
    </row>
    <row r="131" spans="2:26" s="2197" customFormat="1" ht="31.5">
      <c r="B131" s="2161">
        <v>123</v>
      </c>
      <c r="C131" s="2213" t="s">
        <v>7376</v>
      </c>
      <c r="D131" s="1436" t="s">
        <v>7683</v>
      </c>
      <c r="E131" s="2213" t="s">
        <v>7310</v>
      </c>
      <c r="F131" s="2213">
        <v>50</v>
      </c>
      <c r="G131" s="2213" t="s">
        <v>7377</v>
      </c>
      <c r="H131" s="2214">
        <v>72</v>
      </c>
      <c r="I131" s="2214"/>
      <c r="J131" s="2185" t="s">
        <v>751</v>
      </c>
      <c r="K131" s="2162" t="s">
        <v>751</v>
      </c>
      <c r="L131" s="2195" t="s">
        <v>751</v>
      </c>
      <c r="M131" s="2213" t="s">
        <v>7229</v>
      </c>
      <c r="N131" s="2196"/>
      <c r="P131" s="2198">
        <v>1</v>
      </c>
      <c r="Q131" s="2199"/>
      <c r="R131" s="2199"/>
      <c r="Z131" s="2983">
        <f t="shared" si="1"/>
        <v>0</v>
      </c>
    </row>
    <row r="132" spans="2:26" s="2197" customFormat="1" ht="31.5">
      <c r="B132" s="2161">
        <v>124</v>
      </c>
      <c r="C132" s="2213" t="s">
        <v>7351</v>
      </c>
      <c r="D132" s="1436" t="s">
        <v>7683</v>
      </c>
      <c r="E132" s="2213" t="s">
        <v>7310</v>
      </c>
      <c r="F132" s="2213">
        <v>27</v>
      </c>
      <c r="G132" s="2213"/>
      <c r="H132" s="2214">
        <v>100.2</v>
      </c>
      <c r="I132" s="2214"/>
      <c r="J132" s="2215" t="str">
        <f t="shared" ref="J132:K139" si="2">K132</f>
        <v>TSC</v>
      </c>
      <c r="K132" s="2195" t="str">
        <f t="shared" si="2"/>
        <v>TSC</v>
      </c>
      <c r="L132" s="2195" t="s">
        <v>751</v>
      </c>
      <c r="M132" s="2213" t="s">
        <v>7288</v>
      </c>
      <c r="N132" s="2196"/>
      <c r="P132" s="2198">
        <v>1</v>
      </c>
      <c r="Q132" s="2199"/>
      <c r="R132" s="2199"/>
      <c r="Z132" s="2983">
        <f t="shared" si="1"/>
        <v>0</v>
      </c>
    </row>
    <row r="133" spans="2:26" s="2197" customFormat="1" ht="31.5">
      <c r="B133" s="2161">
        <v>125</v>
      </c>
      <c r="C133" s="2213" t="s">
        <v>7337</v>
      </c>
      <c r="D133" s="1436" t="s">
        <v>7683</v>
      </c>
      <c r="E133" s="2213" t="s">
        <v>7310</v>
      </c>
      <c r="F133" s="2213">
        <v>17</v>
      </c>
      <c r="G133" s="2213">
        <v>4</v>
      </c>
      <c r="H133" s="2214">
        <v>428</v>
      </c>
      <c r="I133" s="2214"/>
      <c r="J133" s="2215" t="str">
        <f t="shared" si="2"/>
        <v>TSC</v>
      </c>
      <c r="K133" s="2195" t="str">
        <f t="shared" si="2"/>
        <v>TSC</v>
      </c>
      <c r="L133" s="2195" t="s">
        <v>751</v>
      </c>
      <c r="M133" s="2213" t="s">
        <v>4181</v>
      </c>
      <c r="N133" s="2196"/>
      <c r="P133" s="2198">
        <v>1</v>
      </c>
      <c r="Q133" s="2199"/>
      <c r="R133" s="2199"/>
      <c r="Z133" s="2983">
        <f t="shared" si="1"/>
        <v>0</v>
      </c>
    </row>
    <row r="134" spans="2:26" s="2197" customFormat="1" ht="31.5">
      <c r="B134" s="2161">
        <v>126</v>
      </c>
      <c r="C134" s="2213" t="s">
        <v>7362</v>
      </c>
      <c r="D134" s="1436" t="s">
        <v>7683</v>
      </c>
      <c r="E134" s="2213" t="s">
        <v>7310</v>
      </c>
      <c r="F134" s="2213">
        <v>32</v>
      </c>
      <c r="G134" s="2213" t="s">
        <v>3021</v>
      </c>
      <c r="H134" s="2214">
        <v>76</v>
      </c>
      <c r="I134" s="2214"/>
      <c r="J134" s="2215" t="str">
        <f t="shared" si="2"/>
        <v>TSC</v>
      </c>
      <c r="K134" s="2195" t="str">
        <f t="shared" si="2"/>
        <v>TSC</v>
      </c>
      <c r="L134" s="2195" t="s">
        <v>751</v>
      </c>
      <c r="M134" s="2213" t="s">
        <v>4154</v>
      </c>
      <c r="N134" s="2196"/>
      <c r="P134" s="2198">
        <v>1</v>
      </c>
      <c r="Q134" s="2199"/>
      <c r="R134" s="2199"/>
      <c r="Z134" s="2983">
        <f t="shared" si="1"/>
        <v>0</v>
      </c>
    </row>
    <row r="135" spans="2:26" s="2197" customFormat="1" ht="31.5">
      <c r="B135" s="2161">
        <v>127</v>
      </c>
      <c r="C135" s="2216" t="s">
        <v>7359</v>
      </c>
      <c r="D135" s="1436" t="s">
        <v>7683</v>
      </c>
      <c r="E135" s="2213" t="s">
        <v>7310</v>
      </c>
      <c r="F135" s="2216">
        <v>31</v>
      </c>
      <c r="G135" s="2216" t="s">
        <v>7360</v>
      </c>
      <c r="H135" s="2217">
        <v>134.4</v>
      </c>
      <c r="I135" s="2217"/>
      <c r="J135" s="2215" t="str">
        <f t="shared" si="2"/>
        <v>TSC</v>
      </c>
      <c r="K135" s="2195" t="str">
        <f t="shared" si="2"/>
        <v>TSC</v>
      </c>
      <c r="L135" s="2195" t="s">
        <v>751</v>
      </c>
      <c r="M135" s="2213" t="s">
        <v>7361</v>
      </c>
      <c r="N135" s="2196"/>
      <c r="P135" s="2198">
        <v>1</v>
      </c>
      <c r="Q135" s="2199"/>
      <c r="R135" s="2199"/>
      <c r="Z135" s="2983">
        <f t="shared" si="1"/>
        <v>0</v>
      </c>
    </row>
    <row r="136" spans="2:26" s="2197" customFormat="1" ht="31.5">
      <c r="B136" s="2161">
        <v>128</v>
      </c>
      <c r="C136" s="2216" t="s">
        <v>7323</v>
      </c>
      <c r="D136" s="1436" t="s">
        <v>7683</v>
      </c>
      <c r="E136" s="2213" t="s">
        <v>7310</v>
      </c>
      <c r="F136" s="2216">
        <v>11</v>
      </c>
      <c r="G136" s="2216">
        <v>100</v>
      </c>
      <c r="H136" s="2217">
        <v>63</v>
      </c>
      <c r="I136" s="2217"/>
      <c r="J136" s="2215" t="str">
        <f t="shared" si="2"/>
        <v>TSC</v>
      </c>
      <c r="K136" s="2195" t="str">
        <f t="shared" si="2"/>
        <v>TSC</v>
      </c>
      <c r="L136" s="2195" t="s">
        <v>751</v>
      </c>
      <c r="M136" s="2213" t="s">
        <v>7325</v>
      </c>
      <c r="N136" s="2196"/>
      <c r="P136" s="2198">
        <v>1</v>
      </c>
      <c r="Q136" s="2199"/>
      <c r="R136" s="2199"/>
      <c r="Z136" s="2983">
        <f t="shared" si="1"/>
        <v>0</v>
      </c>
    </row>
    <row r="137" spans="2:26" s="2197" customFormat="1" ht="31.5">
      <c r="B137" s="2161">
        <v>129</v>
      </c>
      <c r="C137" s="2216" t="s">
        <v>7345</v>
      </c>
      <c r="D137" s="1436" t="s">
        <v>7683</v>
      </c>
      <c r="E137" s="2213" t="s">
        <v>7310</v>
      </c>
      <c r="F137" s="2216">
        <v>21</v>
      </c>
      <c r="G137" s="2216">
        <v>42</v>
      </c>
      <c r="H137" s="2217">
        <v>173</v>
      </c>
      <c r="I137" s="2217"/>
      <c r="J137" s="2215" t="str">
        <f t="shared" si="2"/>
        <v>TSC</v>
      </c>
      <c r="K137" s="2195" t="str">
        <f t="shared" si="2"/>
        <v>TSC</v>
      </c>
      <c r="L137" s="2195" t="s">
        <v>751</v>
      </c>
      <c r="M137" s="2213" t="s">
        <v>7346</v>
      </c>
      <c r="N137" s="2196"/>
      <c r="P137" s="2198">
        <v>1</v>
      </c>
      <c r="Q137" s="2199"/>
      <c r="R137" s="2199"/>
      <c r="Z137" s="2983">
        <f t="shared" ref="Z137:Z200" si="3">U137+S137</f>
        <v>0</v>
      </c>
    </row>
    <row r="138" spans="2:26" s="2197" customFormat="1" ht="31.5">
      <c r="B138" s="2161">
        <v>130</v>
      </c>
      <c r="C138" s="2216" t="s">
        <v>7351</v>
      </c>
      <c r="D138" s="1436" t="s">
        <v>7683</v>
      </c>
      <c r="E138" s="2213" t="s">
        <v>7310</v>
      </c>
      <c r="F138" s="1436">
        <v>27</v>
      </c>
      <c r="G138" s="1436" t="s">
        <v>7352</v>
      </c>
      <c r="H138" s="2162">
        <v>18</v>
      </c>
      <c r="I138" s="2162"/>
      <c r="J138" s="2215" t="str">
        <f t="shared" si="2"/>
        <v>TSC</v>
      </c>
      <c r="K138" s="2195" t="str">
        <f t="shared" si="2"/>
        <v>TSC</v>
      </c>
      <c r="L138" s="2195" t="s">
        <v>751</v>
      </c>
      <c r="M138" s="2213" t="s">
        <v>7353</v>
      </c>
      <c r="N138" s="2196"/>
      <c r="P138" s="2198">
        <v>1</v>
      </c>
      <c r="Q138" s="2199"/>
      <c r="R138" s="2199"/>
      <c r="Z138" s="2983">
        <f t="shared" si="3"/>
        <v>0</v>
      </c>
    </row>
    <row r="139" spans="2:26" s="2197" customFormat="1" ht="31.5">
      <c r="B139" s="2161">
        <v>131</v>
      </c>
      <c r="C139" s="2216" t="s">
        <v>7378</v>
      </c>
      <c r="D139" s="1436" t="s">
        <v>7683</v>
      </c>
      <c r="E139" s="2213" t="s">
        <v>7310</v>
      </c>
      <c r="F139" s="2216">
        <v>50</v>
      </c>
      <c r="G139" s="2216" t="s">
        <v>7379</v>
      </c>
      <c r="H139" s="2217">
        <v>78.900000000000006</v>
      </c>
      <c r="I139" s="2217"/>
      <c r="J139" s="2215" t="str">
        <f t="shared" si="2"/>
        <v>TSC</v>
      </c>
      <c r="K139" s="2195" t="str">
        <f t="shared" si="2"/>
        <v>TSC</v>
      </c>
      <c r="L139" s="2195" t="s">
        <v>751</v>
      </c>
      <c r="M139" s="2213" t="s">
        <v>7380</v>
      </c>
      <c r="N139" s="2196"/>
      <c r="P139" s="2198">
        <v>1</v>
      </c>
      <c r="Q139" s="2199"/>
      <c r="R139" s="2199"/>
      <c r="Z139" s="2983">
        <f t="shared" si="3"/>
        <v>0</v>
      </c>
    </row>
    <row r="140" spans="2:26" s="2197" customFormat="1" ht="31.5">
      <c r="B140" s="2161">
        <v>132</v>
      </c>
      <c r="C140" s="2216" t="s">
        <v>7328</v>
      </c>
      <c r="D140" s="1436" t="s">
        <v>7683</v>
      </c>
      <c r="E140" s="2213" t="s">
        <v>7310</v>
      </c>
      <c r="F140" s="2216">
        <v>12</v>
      </c>
      <c r="G140" s="2216" t="s">
        <v>7329</v>
      </c>
      <c r="H140" s="2217">
        <v>80</v>
      </c>
      <c r="I140" s="2217"/>
      <c r="J140" s="2215" t="str">
        <f t="shared" ref="J140:K143" si="4">K140</f>
        <v>TSC</v>
      </c>
      <c r="K140" s="2195" t="str">
        <f t="shared" si="4"/>
        <v>TSC</v>
      </c>
      <c r="L140" s="2195" t="s">
        <v>751</v>
      </c>
      <c r="M140" s="2213" t="s">
        <v>7330</v>
      </c>
      <c r="N140" s="2196"/>
      <c r="P140" s="2198">
        <v>1</v>
      </c>
      <c r="Q140" s="2199"/>
      <c r="R140" s="2199"/>
      <c r="Z140" s="2983">
        <f t="shared" si="3"/>
        <v>0</v>
      </c>
    </row>
    <row r="141" spans="2:26" s="2197" customFormat="1" ht="31.5">
      <c r="B141" s="2161">
        <v>133</v>
      </c>
      <c r="C141" s="2216" t="s">
        <v>7354</v>
      </c>
      <c r="D141" s="1436" t="s">
        <v>7683</v>
      </c>
      <c r="E141" s="2213" t="s">
        <v>7310</v>
      </c>
      <c r="F141" s="2216">
        <v>28</v>
      </c>
      <c r="G141" s="2216">
        <v>54</v>
      </c>
      <c r="H141" s="2217">
        <v>1089.5</v>
      </c>
      <c r="I141" s="2217"/>
      <c r="J141" s="2215" t="str">
        <f t="shared" si="4"/>
        <v>DKV</v>
      </c>
      <c r="K141" s="2195" t="str">
        <f t="shared" si="4"/>
        <v>DKV</v>
      </c>
      <c r="L141" s="2195" t="s">
        <v>3941</v>
      </c>
      <c r="M141" s="1436" t="s">
        <v>7355</v>
      </c>
      <c r="N141" s="2196"/>
      <c r="P141" s="2198">
        <v>1</v>
      </c>
      <c r="Q141" s="2199"/>
      <c r="R141" s="2199"/>
      <c r="Z141" s="2983">
        <f t="shared" si="3"/>
        <v>0</v>
      </c>
    </row>
    <row r="142" spans="2:26" s="2197" customFormat="1" ht="31.5">
      <c r="B142" s="2161">
        <v>134</v>
      </c>
      <c r="C142" s="1436" t="s">
        <v>7342</v>
      </c>
      <c r="D142" s="1436" t="s">
        <v>7683</v>
      </c>
      <c r="E142" s="2213" t="s">
        <v>7310</v>
      </c>
      <c r="F142" s="1436">
        <v>20</v>
      </c>
      <c r="G142" s="1436" t="s">
        <v>7343</v>
      </c>
      <c r="H142" s="2162">
        <v>1210.9000000000001</v>
      </c>
      <c r="I142" s="2162"/>
      <c r="J142" s="2215" t="str">
        <f t="shared" si="4"/>
        <v>DKV</v>
      </c>
      <c r="K142" s="2195" t="str">
        <f t="shared" si="4"/>
        <v>DKV</v>
      </c>
      <c r="L142" s="2195" t="s">
        <v>3941</v>
      </c>
      <c r="M142" s="1436" t="s">
        <v>7344</v>
      </c>
      <c r="N142" s="2196"/>
      <c r="P142" s="2198">
        <v>1</v>
      </c>
      <c r="Q142" s="2199"/>
      <c r="R142" s="2199"/>
      <c r="Z142" s="2983">
        <f t="shared" si="3"/>
        <v>0</v>
      </c>
    </row>
    <row r="143" spans="2:26" s="2197" customFormat="1" ht="31.5">
      <c r="B143" s="2161">
        <v>135</v>
      </c>
      <c r="C143" s="2216" t="s">
        <v>7369</v>
      </c>
      <c r="D143" s="1436" t="s">
        <v>7683</v>
      </c>
      <c r="E143" s="2213" t="s">
        <v>7310</v>
      </c>
      <c r="F143" s="2216">
        <v>41</v>
      </c>
      <c r="G143" s="2216" t="s">
        <v>7370</v>
      </c>
      <c r="H143" s="2217">
        <v>2107</v>
      </c>
      <c r="I143" s="2217"/>
      <c r="J143" s="2215" t="str">
        <f t="shared" si="4"/>
        <v>DKV</v>
      </c>
      <c r="K143" s="2195" t="str">
        <f t="shared" si="4"/>
        <v>DKV</v>
      </c>
      <c r="L143" s="2195" t="s">
        <v>3941</v>
      </c>
      <c r="M143" s="1436" t="s">
        <v>7371</v>
      </c>
      <c r="N143" s="2196"/>
      <c r="P143" s="2198">
        <v>1</v>
      </c>
      <c r="Q143" s="2199"/>
      <c r="R143" s="2199"/>
      <c r="Z143" s="2983">
        <f t="shared" si="3"/>
        <v>0</v>
      </c>
    </row>
    <row r="144" spans="2:26" s="2197" customFormat="1" ht="31.5">
      <c r="B144" s="2161">
        <v>136</v>
      </c>
      <c r="C144" s="2218" t="s">
        <v>7381</v>
      </c>
      <c r="D144" s="1436" t="s">
        <v>7683</v>
      </c>
      <c r="E144" s="2213" t="s">
        <v>7310</v>
      </c>
      <c r="F144" s="2218">
        <v>57</v>
      </c>
      <c r="G144" s="2218">
        <v>55</v>
      </c>
      <c r="H144" s="2219">
        <v>38.200000000000003</v>
      </c>
      <c r="I144" s="2219"/>
      <c r="J144" s="2195" t="s">
        <v>1669</v>
      </c>
      <c r="K144" s="2195" t="s">
        <v>1669</v>
      </c>
      <c r="L144" s="2195" t="s">
        <v>1669</v>
      </c>
      <c r="M144" s="1436" t="s">
        <v>5173</v>
      </c>
      <c r="N144" s="2196"/>
      <c r="P144" s="2198">
        <v>1</v>
      </c>
      <c r="Q144" s="2199"/>
      <c r="R144" s="2199"/>
      <c r="Z144" s="2983">
        <f t="shared" si="3"/>
        <v>0</v>
      </c>
    </row>
    <row r="145" spans="2:26" s="2197" customFormat="1" ht="31.5">
      <c r="B145" s="2161">
        <v>137</v>
      </c>
      <c r="C145" s="2218" t="s">
        <v>7337</v>
      </c>
      <c r="D145" s="1436" t="s">
        <v>7683</v>
      </c>
      <c r="E145" s="2213" t="s">
        <v>7310</v>
      </c>
      <c r="F145" s="2218">
        <v>17</v>
      </c>
      <c r="G145" s="2218" t="s">
        <v>7340</v>
      </c>
      <c r="H145" s="2219">
        <v>1900</v>
      </c>
      <c r="I145" s="2219"/>
      <c r="J145" s="2195" t="s">
        <v>1669</v>
      </c>
      <c r="K145" s="2195" t="s">
        <v>1669</v>
      </c>
      <c r="L145" s="2195" t="s">
        <v>1297</v>
      </c>
      <c r="M145" s="1436" t="s">
        <v>7341</v>
      </c>
      <c r="N145" s="2196"/>
      <c r="P145" s="2198">
        <v>1</v>
      </c>
      <c r="Q145" s="2199"/>
      <c r="R145" s="2199"/>
      <c r="Z145" s="2983">
        <f t="shared" si="3"/>
        <v>0</v>
      </c>
    </row>
    <row r="146" spans="2:26" s="2197" customFormat="1" ht="31.5">
      <c r="B146" s="2161">
        <v>138</v>
      </c>
      <c r="C146" s="1436" t="s">
        <v>7396</v>
      </c>
      <c r="D146" s="1436" t="s">
        <v>7683</v>
      </c>
      <c r="E146" s="1436" t="s">
        <v>7387</v>
      </c>
      <c r="F146" s="1436">
        <v>12</v>
      </c>
      <c r="G146" s="1436">
        <v>37</v>
      </c>
      <c r="H146" s="2162">
        <v>740.5</v>
      </c>
      <c r="I146" s="2162"/>
      <c r="J146" s="2215" t="str">
        <f t="shared" ref="J146:K158" si="5">K146</f>
        <v>TSC</v>
      </c>
      <c r="K146" s="2195" t="str">
        <f t="shared" si="5"/>
        <v>TSC</v>
      </c>
      <c r="L146" s="2195" t="s">
        <v>751</v>
      </c>
      <c r="M146" s="1436" t="s">
        <v>7055</v>
      </c>
      <c r="N146" s="2196"/>
      <c r="P146" s="2198">
        <v>1</v>
      </c>
      <c r="Q146" s="2199"/>
      <c r="R146" s="2199"/>
      <c r="Z146" s="2983">
        <f t="shared" si="3"/>
        <v>0</v>
      </c>
    </row>
    <row r="147" spans="2:26" s="2197" customFormat="1" ht="31.5">
      <c r="B147" s="2161">
        <v>139</v>
      </c>
      <c r="C147" s="1436" t="s">
        <v>7410</v>
      </c>
      <c r="D147" s="1436" t="s">
        <v>7683</v>
      </c>
      <c r="E147" s="1436" t="s">
        <v>7387</v>
      </c>
      <c r="F147" s="1436">
        <v>18</v>
      </c>
      <c r="G147" s="1436">
        <v>265</v>
      </c>
      <c r="H147" s="2162">
        <v>54.2</v>
      </c>
      <c r="I147" s="2162"/>
      <c r="J147" s="2215" t="str">
        <f t="shared" si="5"/>
        <v>TSC</v>
      </c>
      <c r="K147" s="2195" t="str">
        <f t="shared" si="5"/>
        <v>TSC</v>
      </c>
      <c r="L147" s="2195" t="s">
        <v>751</v>
      </c>
      <c r="M147" s="1436" t="s">
        <v>7411</v>
      </c>
      <c r="N147" s="2196"/>
      <c r="P147" s="2198">
        <v>1</v>
      </c>
      <c r="Q147" s="2199"/>
      <c r="R147" s="2199"/>
      <c r="Z147" s="2983">
        <f t="shared" si="3"/>
        <v>0</v>
      </c>
    </row>
    <row r="148" spans="2:26" s="2197" customFormat="1" ht="31.5">
      <c r="B148" s="2161">
        <v>140</v>
      </c>
      <c r="C148" s="1436" t="s">
        <v>7403</v>
      </c>
      <c r="D148" s="1436" t="s">
        <v>7683</v>
      </c>
      <c r="E148" s="1436" t="s">
        <v>7387</v>
      </c>
      <c r="F148" s="1436">
        <v>12</v>
      </c>
      <c r="G148" s="1436">
        <v>317</v>
      </c>
      <c r="H148" s="2162">
        <v>23.3</v>
      </c>
      <c r="I148" s="2162"/>
      <c r="J148" s="2215" t="str">
        <f t="shared" si="5"/>
        <v>TSC</v>
      </c>
      <c r="K148" s="2195" t="str">
        <f t="shared" si="5"/>
        <v>TSC</v>
      </c>
      <c r="L148" s="2195" t="s">
        <v>751</v>
      </c>
      <c r="M148" s="1436" t="s">
        <v>7404</v>
      </c>
      <c r="N148" s="2196"/>
      <c r="P148" s="2198">
        <v>1</v>
      </c>
      <c r="Q148" s="2199"/>
      <c r="R148" s="2199"/>
      <c r="Z148" s="2983">
        <f t="shared" si="3"/>
        <v>0</v>
      </c>
    </row>
    <row r="149" spans="2:26" s="2197" customFormat="1" ht="31.5">
      <c r="B149" s="2161">
        <v>141</v>
      </c>
      <c r="C149" s="1436" t="s">
        <v>7391</v>
      </c>
      <c r="D149" s="1436" t="s">
        <v>7683</v>
      </c>
      <c r="E149" s="1436" t="s">
        <v>7387</v>
      </c>
      <c r="F149" s="1436">
        <v>10</v>
      </c>
      <c r="G149" s="1436" t="s">
        <v>7392</v>
      </c>
      <c r="H149" s="2162">
        <v>90</v>
      </c>
      <c r="I149" s="2162"/>
      <c r="J149" s="2215" t="str">
        <f t="shared" si="5"/>
        <v>TSC</v>
      </c>
      <c r="K149" s="2195" t="str">
        <f t="shared" si="5"/>
        <v>TSC</v>
      </c>
      <c r="L149" s="2195" t="s">
        <v>751</v>
      </c>
      <c r="M149" s="1436" t="s">
        <v>7393</v>
      </c>
      <c r="N149" s="2196"/>
      <c r="P149" s="2198">
        <v>1</v>
      </c>
      <c r="Q149" s="2199"/>
      <c r="R149" s="2199"/>
      <c r="Z149" s="2983">
        <f t="shared" si="3"/>
        <v>0</v>
      </c>
    </row>
    <row r="150" spans="2:26" s="2197" customFormat="1" ht="31.5">
      <c r="B150" s="2161">
        <v>142</v>
      </c>
      <c r="C150" s="1436" t="s">
        <v>7424</v>
      </c>
      <c r="D150" s="1436" t="s">
        <v>7683</v>
      </c>
      <c r="E150" s="1436" t="s">
        <v>7387</v>
      </c>
      <c r="F150" s="2204" t="s">
        <v>812</v>
      </c>
      <c r="G150" s="1436">
        <v>209</v>
      </c>
      <c r="H150" s="2162">
        <v>366</v>
      </c>
      <c r="I150" s="2162"/>
      <c r="J150" s="2215" t="str">
        <f t="shared" si="5"/>
        <v>TSC</v>
      </c>
      <c r="K150" s="2195" t="str">
        <f t="shared" si="5"/>
        <v>TSC</v>
      </c>
      <c r="L150" s="2195" t="s">
        <v>751</v>
      </c>
      <c r="M150" s="1436" t="s">
        <v>7425</v>
      </c>
      <c r="N150" s="2196"/>
      <c r="P150" s="2198">
        <v>1</v>
      </c>
      <c r="Q150" s="2199"/>
      <c r="R150" s="2199"/>
      <c r="Z150" s="2983">
        <f t="shared" si="3"/>
        <v>0</v>
      </c>
    </row>
    <row r="151" spans="2:26" s="2197" customFormat="1" ht="31.5">
      <c r="B151" s="2161">
        <v>143</v>
      </c>
      <c r="C151" s="1436" t="s">
        <v>7430</v>
      </c>
      <c r="D151" s="1436" t="s">
        <v>7683</v>
      </c>
      <c r="E151" s="1436" t="s">
        <v>7387</v>
      </c>
      <c r="F151" s="2204" t="s">
        <v>7429</v>
      </c>
      <c r="G151" s="1436">
        <v>232</v>
      </c>
      <c r="H151" s="2162">
        <v>301.89999999999998</v>
      </c>
      <c r="I151" s="2162"/>
      <c r="J151" s="2215" t="str">
        <f t="shared" si="5"/>
        <v>TSC</v>
      </c>
      <c r="K151" s="2195" t="str">
        <f t="shared" si="5"/>
        <v>TSC</v>
      </c>
      <c r="L151" s="2195" t="s">
        <v>751</v>
      </c>
      <c r="M151" s="1436" t="s">
        <v>7431</v>
      </c>
      <c r="N151" s="2196"/>
      <c r="P151" s="2198">
        <v>1</v>
      </c>
      <c r="Q151" s="2199"/>
      <c r="R151" s="2199"/>
      <c r="Z151" s="2983">
        <f t="shared" si="3"/>
        <v>0</v>
      </c>
    </row>
    <row r="152" spans="2:26" s="2197" customFormat="1" ht="31.5">
      <c r="B152" s="2161">
        <v>144</v>
      </c>
      <c r="C152" s="1436" t="s">
        <v>7401</v>
      </c>
      <c r="D152" s="1436" t="s">
        <v>7683</v>
      </c>
      <c r="E152" s="1436" t="s">
        <v>7387</v>
      </c>
      <c r="F152" s="1436">
        <v>12</v>
      </c>
      <c r="G152" s="1436">
        <v>101</v>
      </c>
      <c r="H152" s="2162">
        <v>92.5</v>
      </c>
      <c r="I152" s="2162"/>
      <c r="J152" s="2215" t="str">
        <f t="shared" si="5"/>
        <v>TSC</v>
      </c>
      <c r="K152" s="2195" t="str">
        <f t="shared" si="5"/>
        <v>TSC</v>
      </c>
      <c r="L152" s="2195" t="s">
        <v>751</v>
      </c>
      <c r="M152" s="1436" t="s">
        <v>7402</v>
      </c>
      <c r="N152" s="2196"/>
      <c r="P152" s="2198">
        <v>1</v>
      </c>
      <c r="Q152" s="2199"/>
      <c r="R152" s="2199"/>
      <c r="Z152" s="2983">
        <f t="shared" si="3"/>
        <v>0</v>
      </c>
    </row>
    <row r="153" spans="2:26" s="2197" customFormat="1" ht="31.5">
      <c r="B153" s="2161">
        <v>145</v>
      </c>
      <c r="C153" s="1436" t="s">
        <v>7437</v>
      </c>
      <c r="D153" s="1436" t="s">
        <v>7683</v>
      </c>
      <c r="E153" s="1436" t="s">
        <v>7387</v>
      </c>
      <c r="F153" s="2204" t="s">
        <v>289</v>
      </c>
      <c r="G153" s="1436">
        <v>293</v>
      </c>
      <c r="H153" s="2162">
        <v>90</v>
      </c>
      <c r="I153" s="2162"/>
      <c r="J153" s="2215" t="str">
        <f t="shared" si="5"/>
        <v>TSC</v>
      </c>
      <c r="K153" s="2195" t="str">
        <f t="shared" si="5"/>
        <v>TSC</v>
      </c>
      <c r="L153" s="2195" t="s">
        <v>751</v>
      </c>
      <c r="M153" s="1436" t="s">
        <v>7438</v>
      </c>
      <c r="N153" s="2196"/>
      <c r="P153" s="2198">
        <v>1</v>
      </c>
      <c r="Q153" s="2199"/>
      <c r="R153" s="2199"/>
      <c r="Z153" s="2983">
        <f t="shared" si="3"/>
        <v>0</v>
      </c>
    </row>
    <row r="154" spans="2:26" s="2197" customFormat="1" ht="31.5">
      <c r="B154" s="2161">
        <v>146</v>
      </c>
      <c r="C154" s="1436" t="s">
        <v>7407</v>
      </c>
      <c r="D154" s="1436" t="s">
        <v>7683</v>
      </c>
      <c r="E154" s="1436" t="s">
        <v>7387</v>
      </c>
      <c r="F154" s="1436">
        <v>14</v>
      </c>
      <c r="G154" s="2204" t="s">
        <v>7408</v>
      </c>
      <c r="H154" s="2162">
        <v>108</v>
      </c>
      <c r="I154" s="2162"/>
      <c r="J154" s="2215" t="str">
        <f t="shared" si="5"/>
        <v>TSC</v>
      </c>
      <c r="K154" s="2195" t="str">
        <f t="shared" si="5"/>
        <v>TSC</v>
      </c>
      <c r="L154" s="2195" t="s">
        <v>751</v>
      </c>
      <c r="M154" s="1436" t="s">
        <v>7409</v>
      </c>
      <c r="N154" s="2196"/>
      <c r="P154" s="2198">
        <v>1</v>
      </c>
      <c r="Q154" s="2199"/>
      <c r="R154" s="2199"/>
      <c r="Z154" s="2983">
        <f t="shared" si="3"/>
        <v>0</v>
      </c>
    </row>
    <row r="155" spans="2:26" s="2197" customFormat="1" ht="31.5">
      <c r="B155" s="2161">
        <v>147</v>
      </c>
      <c r="C155" s="1436" t="s">
        <v>7432</v>
      </c>
      <c r="D155" s="1436" t="s">
        <v>7683</v>
      </c>
      <c r="E155" s="1436" t="s">
        <v>7387</v>
      </c>
      <c r="F155" s="2204" t="s">
        <v>7429</v>
      </c>
      <c r="G155" s="1436" t="s">
        <v>7433</v>
      </c>
      <c r="H155" s="2162">
        <v>118.6</v>
      </c>
      <c r="I155" s="2162"/>
      <c r="J155" s="2215" t="str">
        <f t="shared" si="5"/>
        <v>TSC</v>
      </c>
      <c r="K155" s="2195" t="str">
        <f t="shared" si="5"/>
        <v>TSC</v>
      </c>
      <c r="L155" s="2195" t="s">
        <v>751</v>
      </c>
      <c r="M155" s="1436" t="s">
        <v>7434</v>
      </c>
      <c r="N155" s="2196"/>
      <c r="P155" s="2198">
        <v>1</v>
      </c>
      <c r="Q155" s="2199"/>
      <c r="R155" s="2199"/>
      <c r="Z155" s="2983">
        <f t="shared" si="3"/>
        <v>0</v>
      </c>
    </row>
    <row r="156" spans="2:26" s="2197" customFormat="1" ht="31.5">
      <c r="B156" s="2161">
        <v>148</v>
      </c>
      <c r="C156" s="1436" t="s">
        <v>7397</v>
      </c>
      <c r="D156" s="1436" t="s">
        <v>7683</v>
      </c>
      <c r="E156" s="1436" t="s">
        <v>7387</v>
      </c>
      <c r="F156" s="1436">
        <v>12</v>
      </c>
      <c r="G156" s="1436">
        <v>65</v>
      </c>
      <c r="H156" s="2162">
        <v>62.2</v>
      </c>
      <c r="I156" s="2162"/>
      <c r="J156" s="2215" t="str">
        <f t="shared" si="5"/>
        <v>TSC</v>
      </c>
      <c r="K156" s="2195" t="str">
        <f t="shared" si="5"/>
        <v>TSC</v>
      </c>
      <c r="L156" s="2195" t="s">
        <v>751</v>
      </c>
      <c r="M156" s="1436" t="s">
        <v>7398</v>
      </c>
      <c r="N156" s="2196"/>
      <c r="P156" s="2198">
        <v>1</v>
      </c>
      <c r="Q156" s="2199"/>
      <c r="R156" s="2199"/>
      <c r="Z156" s="2983">
        <f t="shared" si="3"/>
        <v>0</v>
      </c>
    </row>
    <row r="157" spans="2:26" s="2197" customFormat="1" ht="47.25">
      <c r="B157" s="2161">
        <v>149</v>
      </c>
      <c r="C157" s="1436" t="s">
        <v>7405</v>
      </c>
      <c r="D157" s="1436" t="s">
        <v>7683</v>
      </c>
      <c r="E157" s="1436" t="s">
        <v>7387</v>
      </c>
      <c r="F157" s="1436">
        <v>14</v>
      </c>
      <c r="G157" s="1436">
        <v>419</v>
      </c>
      <c r="H157" s="2162">
        <v>42.2</v>
      </c>
      <c r="I157" s="2162"/>
      <c r="J157" s="2215" t="str">
        <f t="shared" si="5"/>
        <v>TSC</v>
      </c>
      <c r="K157" s="2195" t="str">
        <f t="shared" si="5"/>
        <v>TSC</v>
      </c>
      <c r="L157" s="2195" t="s">
        <v>751</v>
      </c>
      <c r="M157" s="1436" t="s">
        <v>7406</v>
      </c>
      <c r="N157" s="2196"/>
      <c r="P157" s="2198">
        <v>1</v>
      </c>
      <c r="Q157" s="2199"/>
      <c r="R157" s="2199"/>
      <c r="Z157" s="2983">
        <f t="shared" si="3"/>
        <v>0</v>
      </c>
    </row>
    <row r="158" spans="2:26" s="2197" customFormat="1" ht="31.5">
      <c r="B158" s="2161">
        <v>150</v>
      </c>
      <c r="C158" s="1436" t="s">
        <v>7420</v>
      </c>
      <c r="D158" s="1436" t="s">
        <v>7683</v>
      </c>
      <c r="E158" s="1436" t="s">
        <v>7387</v>
      </c>
      <c r="F158" s="2204" t="s">
        <v>800</v>
      </c>
      <c r="G158" s="1436">
        <v>37</v>
      </c>
      <c r="H158" s="2162">
        <v>130</v>
      </c>
      <c r="I158" s="2162"/>
      <c r="J158" s="2215" t="str">
        <f t="shared" si="5"/>
        <v>TSC</v>
      </c>
      <c r="K158" s="2195" t="str">
        <f t="shared" si="5"/>
        <v>TSC</v>
      </c>
      <c r="L158" s="2195" t="s">
        <v>751</v>
      </c>
      <c r="M158" s="1436" t="s">
        <v>7421</v>
      </c>
      <c r="N158" s="2196"/>
      <c r="P158" s="2198">
        <v>1</v>
      </c>
      <c r="Q158" s="2199"/>
      <c r="R158" s="2199"/>
      <c r="Z158" s="2983">
        <f t="shared" si="3"/>
        <v>0</v>
      </c>
    </row>
    <row r="159" spans="2:26" s="2197" customFormat="1" ht="47.25">
      <c r="B159" s="2161">
        <v>151</v>
      </c>
      <c r="C159" s="1436" t="s">
        <v>7428</v>
      </c>
      <c r="D159" s="1436" t="s">
        <v>7683</v>
      </c>
      <c r="E159" s="1436" t="s">
        <v>7387</v>
      </c>
      <c r="F159" s="2204" t="s">
        <v>7429</v>
      </c>
      <c r="G159" s="1436">
        <v>203</v>
      </c>
      <c r="H159" s="2162">
        <v>78.3</v>
      </c>
      <c r="I159" s="2162"/>
      <c r="J159" s="2215" t="str">
        <f t="shared" ref="J159:K173" si="6">K159</f>
        <v>TSC</v>
      </c>
      <c r="K159" s="2195" t="str">
        <f t="shared" si="6"/>
        <v>TSC</v>
      </c>
      <c r="L159" s="2195" t="s">
        <v>751</v>
      </c>
      <c r="M159" s="1436" t="s">
        <v>7406</v>
      </c>
      <c r="N159" s="2196"/>
      <c r="P159" s="2198">
        <v>1</v>
      </c>
      <c r="Q159" s="2199"/>
      <c r="R159" s="2199"/>
      <c r="Z159" s="2983">
        <f t="shared" si="3"/>
        <v>0</v>
      </c>
    </row>
    <row r="160" spans="2:26" s="2197" customFormat="1" ht="31.5">
      <c r="B160" s="2161">
        <v>152</v>
      </c>
      <c r="C160" s="1436" t="s">
        <v>7426</v>
      </c>
      <c r="D160" s="1436" t="s">
        <v>7683</v>
      </c>
      <c r="E160" s="1436" t="s">
        <v>7387</v>
      </c>
      <c r="F160" s="2204" t="s">
        <v>812</v>
      </c>
      <c r="G160" s="1436">
        <v>243</v>
      </c>
      <c r="H160" s="2162">
        <v>477.4</v>
      </c>
      <c r="I160" s="2162"/>
      <c r="J160" s="2215" t="str">
        <f t="shared" si="6"/>
        <v>DTT</v>
      </c>
      <c r="K160" s="2195" t="str">
        <f t="shared" si="6"/>
        <v>DTT</v>
      </c>
      <c r="L160" s="2195" t="s">
        <v>756</v>
      </c>
      <c r="M160" s="1436" t="s">
        <v>7427</v>
      </c>
      <c r="N160" s="2196"/>
      <c r="P160" s="2198">
        <v>1</v>
      </c>
      <c r="Q160" s="2199"/>
      <c r="R160" s="2199"/>
      <c r="Z160" s="2983">
        <f t="shared" si="3"/>
        <v>0</v>
      </c>
    </row>
    <row r="161" spans="2:26" s="2197" customFormat="1" ht="31.5">
      <c r="B161" s="2161">
        <v>153</v>
      </c>
      <c r="C161" s="1436" t="s">
        <v>7435</v>
      </c>
      <c r="D161" s="1436" t="s">
        <v>7683</v>
      </c>
      <c r="E161" s="1436" t="s">
        <v>7387</v>
      </c>
      <c r="F161" s="2204" t="s">
        <v>289</v>
      </c>
      <c r="G161" s="1436">
        <v>24</v>
      </c>
      <c r="H161" s="2162">
        <v>199</v>
      </c>
      <c r="I161" s="2162"/>
      <c r="J161" s="2185" t="s">
        <v>1669</v>
      </c>
      <c r="K161" s="2195" t="str">
        <f t="shared" si="6"/>
        <v>ODT+CLN</v>
      </c>
      <c r="L161" s="2195" t="s">
        <v>9101</v>
      </c>
      <c r="M161" s="1436" t="s">
        <v>7436</v>
      </c>
      <c r="N161" s="2196"/>
      <c r="P161" s="2198">
        <v>1</v>
      </c>
      <c r="Q161" s="2199"/>
      <c r="R161" s="2199"/>
      <c r="Z161" s="2983">
        <f t="shared" si="3"/>
        <v>0</v>
      </c>
    </row>
    <row r="162" spans="2:26" s="2197" customFormat="1" ht="31.5">
      <c r="B162" s="2161">
        <v>154</v>
      </c>
      <c r="C162" s="1436" t="s">
        <v>7399</v>
      </c>
      <c r="D162" s="1436" t="s">
        <v>7683</v>
      </c>
      <c r="E162" s="1436" t="s">
        <v>7387</v>
      </c>
      <c r="F162" s="1436">
        <v>12</v>
      </c>
      <c r="G162" s="1436">
        <v>90</v>
      </c>
      <c r="H162" s="2162">
        <v>50.6</v>
      </c>
      <c r="I162" s="2162"/>
      <c r="J162" s="2215" t="str">
        <f t="shared" si="6"/>
        <v>TSC</v>
      </c>
      <c r="K162" s="2195" t="str">
        <f t="shared" si="6"/>
        <v>TSC</v>
      </c>
      <c r="L162" s="2195" t="s">
        <v>751</v>
      </c>
      <c r="M162" s="1436" t="s">
        <v>7400</v>
      </c>
      <c r="N162" s="2196"/>
      <c r="P162" s="2198">
        <v>1</v>
      </c>
      <c r="Q162" s="2199"/>
      <c r="R162" s="2199"/>
      <c r="Z162" s="2983">
        <f t="shared" si="3"/>
        <v>0</v>
      </c>
    </row>
    <row r="163" spans="2:26" s="2197" customFormat="1" ht="31.5">
      <c r="B163" s="2161">
        <v>155</v>
      </c>
      <c r="C163" s="1436" t="s">
        <v>7389</v>
      </c>
      <c r="D163" s="1436" t="s">
        <v>7683</v>
      </c>
      <c r="E163" s="1436" t="s">
        <v>7387</v>
      </c>
      <c r="F163" s="1436">
        <v>10</v>
      </c>
      <c r="G163" s="1436">
        <v>213</v>
      </c>
      <c r="H163" s="2162">
        <v>29.3</v>
      </c>
      <c r="I163" s="2162"/>
      <c r="J163" s="2215" t="str">
        <f t="shared" si="6"/>
        <v xml:space="preserve">TON </v>
      </c>
      <c r="K163" s="2195" t="str">
        <f t="shared" si="6"/>
        <v xml:space="preserve">TON </v>
      </c>
      <c r="L163" s="2195" t="s">
        <v>9103</v>
      </c>
      <c r="M163" s="1436" t="s">
        <v>7390</v>
      </c>
      <c r="N163" s="2196"/>
      <c r="P163" s="2198">
        <v>1</v>
      </c>
      <c r="Q163" s="2199"/>
      <c r="R163" s="2199"/>
      <c r="Z163" s="2983">
        <f t="shared" si="3"/>
        <v>0</v>
      </c>
    </row>
    <row r="164" spans="2:26" s="2197" customFormat="1" ht="31.5">
      <c r="B164" s="2161">
        <v>156</v>
      </c>
      <c r="C164" s="1436" t="s">
        <v>7412</v>
      </c>
      <c r="D164" s="1436" t="s">
        <v>7683</v>
      </c>
      <c r="E164" s="1436" t="s">
        <v>7387</v>
      </c>
      <c r="F164" s="1436">
        <v>23</v>
      </c>
      <c r="G164" s="1436" t="s">
        <v>7413</v>
      </c>
      <c r="H164" s="2162">
        <v>218.6</v>
      </c>
      <c r="I164" s="2162"/>
      <c r="J164" s="2215" t="str">
        <f t="shared" si="6"/>
        <v>TSC</v>
      </c>
      <c r="K164" s="2195" t="str">
        <f t="shared" si="6"/>
        <v>TSC</v>
      </c>
      <c r="L164" s="2195" t="s">
        <v>751</v>
      </c>
      <c r="M164" s="1436" t="s">
        <v>6427</v>
      </c>
      <c r="N164" s="2196"/>
      <c r="P164" s="2198">
        <v>1</v>
      </c>
      <c r="Q164" s="2199"/>
      <c r="R164" s="2199"/>
      <c r="Z164" s="2983">
        <f t="shared" si="3"/>
        <v>0</v>
      </c>
    </row>
    <row r="165" spans="2:26" s="2197" customFormat="1" ht="31.5">
      <c r="B165" s="2161">
        <v>157</v>
      </c>
      <c r="C165" s="1436" t="s">
        <v>7394</v>
      </c>
      <c r="D165" s="1436" t="s">
        <v>7683</v>
      </c>
      <c r="E165" s="1436" t="s">
        <v>7387</v>
      </c>
      <c r="F165" s="1436">
        <v>12</v>
      </c>
      <c r="G165" s="1436">
        <v>20</v>
      </c>
      <c r="H165" s="2162">
        <v>22</v>
      </c>
      <c r="I165" s="2162"/>
      <c r="J165" s="2215" t="str">
        <f t="shared" si="6"/>
        <v>TSC</v>
      </c>
      <c r="K165" s="2195" t="str">
        <f t="shared" si="6"/>
        <v>TSC</v>
      </c>
      <c r="L165" s="2195" t="s">
        <v>751</v>
      </c>
      <c r="M165" s="1436" t="s">
        <v>7395</v>
      </c>
      <c r="N165" s="2196"/>
      <c r="P165" s="2198">
        <v>1</v>
      </c>
      <c r="Q165" s="2199"/>
      <c r="R165" s="2199"/>
      <c r="Z165" s="2983">
        <f t="shared" si="3"/>
        <v>0</v>
      </c>
    </row>
    <row r="166" spans="2:26" s="2197" customFormat="1" ht="31.5">
      <c r="B166" s="2161">
        <v>158</v>
      </c>
      <c r="C166" s="1436" t="s">
        <v>7386</v>
      </c>
      <c r="D166" s="1436" t="s">
        <v>7683</v>
      </c>
      <c r="E166" s="1436" t="s">
        <v>7387</v>
      </c>
      <c r="F166" s="1436">
        <v>7</v>
      </c>
      <c r="G166" s="1436">
        <v>36</v>
      </c>
      <c r="H166" s="2162">
        <v>165</v>
      </c>
      <c r="I166" s="2162"/>
      <c r="J166" s="2215" t="str">
        <f t="shared" si="6"/>
        <v>TSC</v>
      </c>
      <c r="K166" s="2195" t="str">
        <f t="shared" si="6"/>
        <v>TSC</v>
      </c>
      <c r="L166" s="2195" t="s">
        <v>751</v>
      </c>
      <c r="M166" s="1436" t="s">
        <v>7388</v>
      </c>
      <c r="N166" s="2196"/>
      <c r="P166" s="2198">
        <v>1</v>
      </c>
      <c r="Q166" s="2199"/>
      <c r="R166" s="2199"/>
      <c r="Z166" s="2983">
        <f t="shared" si="3"/>
        <v>0</v>
      </c>
    </row>
    <row r="167" spans="2:26" s="2197" customFormat="1" ht="31.5">
      <c r="B167" s="2161">
        <v>159</v>
      </c>
      <c r="C167" s="1436" t="s">
        <v>7444</v>
      </c>
      <c r="D167" s="1436" t="s">
        <v>7683</v>
      </c>
      <c r="E167" s="1436" t="s">
        <v>7440</v>
      </c>
      <c r="F167" s="1436">
        <v>9</v>
      </c>
      <c r="G167" s="1436">
        <v>7</v>
      </c>
      <c r="H167" s="2162">
        <v>1595.3</v>
      </c>
      <c r="I167" s="2162"/>
      <c r="J167" s="2215" t="str">
        <f t="shared" si="6"/>
        <v>TSC</v>
      </c>
      <c r="K167" s="2195" t="str">
        <f t="shared" si="6"/>
        <v>TSC</v>
      </c>
      <c r="L167" s="2195" t="s">
        <v>751</v>
      </c>
      <c r="M167" s="1436" t="s">
        <v>7445</v>
      </c>
      <c r="N167" s="2196"/>
      <c r="P167" s="2198">
        <v>1</v>
      </c>
      <c r="Q167" s="2199"/>
      <c r="R167" s="2199"/>
      <c r="Z167" s="2983">
        <f t="shared" si="3"/>
        <v>0</v>
      </c>
    </row>
    <row r="168" spans="2:26" s="2197" customFormat="1" ht="31.5">
      <c r="B168" s="2161">
        <v>160</v>
      </c>
      <c r="C168" s="1436" t="s">
        <v>7455</v>
      </c>
      <c r="D168" s="1436" t="s">
        <v>7683</v>
      </c>
      <c r="E168" s="1436" t="s">
        <v>7440</v>
      </c>
      <c r="F168" s="1436">
        <v>36</v>
      </c>
      <c r="G168" s="1436">
        <v>96</v>
      </c>
      <c r="H168" s="2162">
        <v>999.5</v>
      </c>
      <c r="I168" s="2162"/>
      <c r="J168" s="2215" t="str">
        <f t="shared" si="6"/>
        <v>DSH</v>
      </c>
      <c r="K168" s="2195" t="str">
        <f t="shared" si="6"/>
        <v>DSH</v>
      </c>
      <c r="L168" s="2195" t="s">
        <v>3928</v>
      </c>
      <c r="M168" s="1436" t="s">
        <v>7456</v>
      </c>
      <c r="N168" s="2196"/>
      <c r="P168" s="2198">
        <v>1</v>
      </c>
      <c r="Q168" s="2199"/>
      <c r="R168" s="2199"/>
      <c r="Z168" s="2983">
        <f t="shared" si="3"/>
        <v>0</v>
      </c>
    </row>
    <row r="169" spans="2:26" s="2197" customFormat="1" ht="31.5">
      <c r="B169" s="2161">
        <v>161</v>
      </c>
      <c r="C169" s="1436" t="s">
        <v>7449</v>
      </c>
      <c r="D169" s="1436" t="s">
        <v>7683</v>
      </c>
      <c r="E169" s="1436" t="s">
        <v>7440</v>
      </c>
      <c r="F169" s="1436">
        <v>25</v>
      </c>
      <c r="G169" s="1436">
        <v>186</v>
      </c>
      <c r="H169" s="2162">
        <v>744</v>
      </c>
      <c r="I169" s="2162"/>
      <c r="J169" s="2215" t="str">
        <f t="shared" si="6"/>
        <v>DYT</v>
      </c>
      <c r="K169" s="2195" t="str">
        <f t="shared" si="6"/>
        <v>DYT</v>
      </c>
      <c r="L169" s="2195" t="s">
        <v>840</v>
      </c>
      <c r="M169" s="1436" t="s">
        <v>4041</v>
      </c>
      <c r="N169" s="2196"/>
      <c r="P169" s="2198">
        <v>1</v>
      </c>
      <c r="Q169" s="2199"/>
      <c r="R169" s="2199"/>
      <c r="Z169" s="2983">
        <f t="shared" si="3"/>
        <v>0</v>
      </c>
    </row>
    <row r="170" spans="2:26" s="2197" customFormat="1" ht="31.5">
      <c r="B170" s="2161">
        <v>162</v>
      </c>
      <c r="C170" s="1436" t="s">
        <v>7457</v>
      </c>
      <c r="D170" s="1436" t="s">
        <v>7683</v>
      </c>
      <c r="E170" s="1436" t="s">
        <v>7440</v>
      </c>
      <c r="F170" s="1436">
        <v>38</v>
      </c>
      <c r="G170" s="1436">
        <v>56</v>
      </c>
      <c r="H170" s="2162">
        <v>109.4</v>
      </c>
      <c r="I170" s="2162"/>
      <c r="J170" s="2215" t="str">
        <f t="shared" si="6"/>
        <v>TSC</v>
      </c>
      <c r="K170" s="2195" t="str">
        <f t="shared" si="6"/>
        <v>TSC</v>
      </c>
      <c r="L170" s="2195" t="s">
        <v>751</v>
      </c>
      <c r="M170" s="1436" t="s">
        <v>6427</v>
      </c>
      <c r="N170" s="2196"/>
      <c r="P170" s="2198">
        <v>1</v>
      </c>
      <c r="Q170" s="2199"/>
      <c r="R170" s="2199"/>
      <c r="Z170" s="2983">
        <f t="shared" si="3"/>
        <v>0</v>
      </c>
    </row>
    <row r="171" spans="2:26" s="2197" customFormat="1" ht="31.5">
      <c r="B171" s="2161">
        <v>163</v>
      </c>
      <c r="C171" s="1436" t="s">
        <v>7453</v>
      </c>
      <c r="D171" s="1436" t="s">
        <v>7683</v>
      </c>
      <c r="E171" s="1436" t="s">
        <v>7440</v>
      </c>
      <c r="F171" s="1436">
        <v>34</v>
      </c>
      <c r="G171" s="1436">
        <v>61</v>
      </c>
      <c r="H171" s="2162">
        <v>50</v>
      </c>
      <c r="I171" s="2162"/>
      <c r="J171" s="2215" t="str">
        <f t="shared" si="6"/>
        <v>TSC</v>
      </c>
      <c r="K171" s="2195" t="str">
        <f t="shared" si="6"/>
        <v>TSC</v>
      </c>
      <c r="L171" s="2195" t="s">
        <v>751</v>
      </c>
      <c r="M171" s="1436" t="s">
        <v>7454</v>
      </c>
      <c r="N171" s="2196"/>
      <c r="P171" s="2198">
        <v>1</v>
      </c>
      <c r="Q171" s="2199"/>
      <c r="R171" s="2199"/>
      <c r="Z171" s="2983">
        <f t="shared" si="3"/>
        <v>0</v>
      </c>
    </row>
    <row r="172" spans="2:26" s="2197" customFormat="1" ht="31.5">
      <c r="B172" s="2161">
        <v>164</v>
      </c>
      <c r="C172" s="1436" t="s">
        <v>7053</v>
      </c>
      <c r="D172" s="1436" t="s">
        <v>7683</v>
      </c>
      <c r="E172" s="1436" t="s">
        <v>7037</v>
      </c>
      <c r="F172" s="1436">
        <v>17</v>
      </c>
      <c r="G172" s="1436" t="s">
        <v>7054</v>
      </c>
      <c r="H172" s="2162">
        <v>1574.7</v>
      </c>
      <c r="I172" s="2162"/>
      <c r="J172" s="2215" t="str">
        <f t="shared" si="6"/>
        <v>TSC</v>
      </c>
      <c r="K172" s="2195" t="str">
        <f t="shared" si="6"/>
        <v>TSC</v>
      </c>
      <c r="L172" s="2195" t="s">
        <v>751</v>
      </c>
      <c r="M172" s="1436" t="s">
        <v>7055</v>
      </c>
      <c r="N172" s="2196"/>
      <c r="P172" s="2198">
        <v>1</v>
      </c>
      <c r="Q172" s="2199"/>
      <c r="R172" s="2199"/>
      <c r="Z172" s="2983">
        <f t="shared" si="3"/>
        <v>0</v>
      </c>
    </row>
    <row r="173" spans="2:26" s="2197" customFormat="1" ht="31.5">
      <c r="B173" s="2161">
        <v>165</v>
      </c>
      <c r="C173" s="1436" t="s">
        <v>7051</v>
      </c>
      <c r="D173" s="1436" t="s">
        <v>7683</v>
      </c>
      <c r="E173" s="1436" t="s">
        <v>7037</v>
      </c>
      <c r="F173" s="1436">
        <v>17</v>
      </c>
      <c r="G173" s="1436" t="s">
        <v>7052</v>
      </c>
      <c r="H173" s="2162">
        <v>892.9</v>
      </c>
      <c r="I173" s="2162"/>
      <c r="J173" s="2215" t="str">
        <f t="shared" si="6"/>
        <v>TSC</v>
      </c>
      <c r="K173" s="2195" t="str">
        <f t="shared" si="6"/>
        <v>TSC</v>
      </c>
      <c r="L173" s="2195" t="s">
        <v>751</v>
      </c>
      <c r="M173" s="1436" t="s">
        <v>4103</v>
      </c>
      <c r="N173" s="2196"/>
      <c r="P173" s="2198">
        <v>1</v>
      </c>
      <c r="Q173" s="2199"/>
      <c r="R173" s="2199"/>
      <c r="Z173" s="2983">
        <f t="shared" si="3"/>
        <v>0</v>
      </c>
    </row>
    <row r="174" spans="2:26" s="2197" customFormat="1" ht="31.5">
      <c r="B174" s="2161">
        <v>166</v>
      </c>
      <c r="C174" s="1436" t="s">
        <v>7036</v>
      </c>
      <c r="D174" s="1436" t="s">
        <v>7683</v>
      </c>
      <c r="E174" s="1436" t="s">
        <v>7037</v>
      </c>
      <c r="F174" s="1436">
        <v>4</v>
      </c>
      <c r="G174" s="1436">
        <v>68</v>
      </c>
      <c r="H174" s="2162">
        <v>516</v>
      </c>
      <c r="I174" s="2162"/>
      <c r="J174" s="2215" t="str">
        <f t="shared" ref="J174:K178" si="7">K174</f>
        <v>TSC</v>
      </c>
      <c r="K174" s="2195" t="str">
        <f t="shared" si="7"/>
        <v>TSC</v>
      </c>
      <c r="L174" s="2195" t="s">
        <v>751</v>
      </c>
      <c r="M174" s="1436" t="s">
        <v>7039</v>
      </c>
      <c r="N174" s="2196"/>
      <c r="P174" s="2198">
        <v>1</v>
      </c>
      <c r="Q174" s="2199"/>
      <c r="R174" s="2199"/>
      <c r="Z174" s="2983">
        <f t="shared" si="3"/>
        <v>0</v>
      </c>
    </row>
    <row r="175" spans="2:26" s="2197" customFormat="1" ht="31.5">
      <c r="B175" s="2161">
        <v>167</v>
      </c>
      <c r="C175" s="1436" t="s">
        <v>7109</v>
      </c>
      <c r="D175" s="1436" t="s">
        <v>7683</v>
      </c>
      <c r="E175" s="1436" t="s">
        <v>7037</v>
      </c>
      <c r="F175" s="1436">
        <v>66</v>
      </c>
      <c r="G175" s="1436" t="s">
        <v>7110</v>
      </c>
      <c r="H175" s="2162">
        <v>175.6</v>
      </c>
      <c r="I175" s="2162"/>
      <c r="J175" s="2215" t="str">
        <f t="shared" si="7"/>
        <v>TSC</v>
      </c>
      <c r="K175" s="2195" t="str">
        <f t="shared" si="7"/>
        <v>TSC</v>
      </c>
      <c r="L175" s="2195" t="s">
        <v>751</v>
      </c>
      <c r="M175" s="1436" t="s">
        <v>7111</v>
      </c>
      <c r="N175" s="2196"/>
      <c r="P175" s="2198">
        <v>1</v>
      </c>
      <c r="Q175" s="2199"/>
      <c r="R175" s="2199"/>
      <c r="Z175" s="2983">
        <f t="shared" si="3"/>
        <v>0</v>
      </c>
    </row>
    <row r="176" spans="2:26" s="2197" customFormat="1" ht="31.5">
      <c r="B176" s="2161">
        <v>168</v>
      </c>
      <c r="C176" s="1436" t="s">
        <v>7092</v>
      </c>
      <c r="D176" s="1436" t="s">
        <v>7683</v>
      </c>
      <c r="E176" s="1436" t="s">
        <v>7037</v>
      </c>
      <c r="F176" s="1436">
        <v>57</v>
      </c>
      <c r="G176" s="1436" t="s">
        <v>7093</v>
      </c>
      <c r="H176" s="2162">
        <v>91</v>
      </c>
      <c r="I176" s="2162"/>
      <c r="J176" s="2215" t="str">
        <f t="shared" si="7"/>
        <v>TSC</v>
      </c>
      <c r="K176" s="2195" t="str">
        <f t="shared" si="7"/>
        <v>TSC</v>
      </c>
      <c r="L176" s="2195" t="s">
        <v>751</v>
      </c>
      <c r="M176" s="1436" t="s">
        <v>7094</v>
      </c>
      <c r="N176" s="2196"/>
      <c r="P176" s="2198">
        <v>1</v>
      </c>
      <c r="Q176" s="2199"/>
      <c r="R176" s="2199"/>
      <c r="Z176" s="2983">
        <f t="shared" si="3"/>
        <v>0</v>
      </c>
    </row>
    <row r="177" spans="2:26" s="2197" customFormat="1" ht="31.5">
      <c r="B177" s="2161">
        <v>169</v>
      </c>
      <c r="C177" s="1436" t="s">
        <v>7062</v>
      </c>
      <c r="D177" s="1436" t="s">
        <v>7683</v>
      </c>
      <c r="E177" s="1436" t="s">
        <v>7037</v>
      </c>
      <c r="F177" s="1436">
        <v>23</v>
      </c>
      <c r="G177" s="1436" t="s">
        <v>7063</v>
      </c>
      <c r="H177" s="2162">
        <v>124</v>
      </c>
      <c r="I177" s="2162"/>
      <c r="J177" s="2215" t="str">
        <f t="shared" si="7"/>
        <v>TSC</v>
      </c>
      <c r="K177" s="2195" t="str">
        <f t="shared" si="7"/>
        <v>TSC</v>
      </c>
      <c r="L177" s="2195" t="s">
        <v>751</v>
      </c>
      <c r="M177" s="1436" t="s">
        <v>7064</v>
      </c>
      <c r="N177" s="2196"/>
      <c r="P177" s="2198">
        <v>1</v>
      </c>
      <c r="Q177" s="2199"/>
      <c r="R177" s="2199"/>
      <c r="Z177" s="2983">
        <f t="shared" si="3"/>
        <v>0</v>
      </c>
    </row>
    <row r="178" spans="2:26" s="2197" customFormat="1" ht="31.5">
      <c r="B178" s="2161">
        <v>170</v>
      </c>
      <c r="C178" s="1436" t="s">
        <v>7060</v>
      </c>
      <c r="D178" s="1436" t="s">
        <v>7683</v>
      </c>
      <c r="E178" s="1436" t="s">
        <v>7037</v>
      </c>
      <c r="F178" s="1436">
        <v>23</v>
      </c>
      <c r="G178" s="1436">
        <v>108</v>
      </c>
      <c r="H178" s="2162">
        <v>85</v>
      </c>
      <c r="I178" s="2162"/>
      <c r="J178" s="2215" t="str">
        <f t="shared" si="7"/>
        <v>TSC</v>
      </c>
      <c r="K178" s="2195" t="str">
        <f t="shared" si="7"/>
        <v>TSC</v>
      </c>
      <c r="L178" s="2195" t="s">
        <v>751</v>
      </c>
      <c r="M178" s="1436" t="s">
        <v>7061</v>
      </c>
      <c r="N178" s="2196"/>
      <c r="P178" s="2198">
        <v>1</v>
      </c>
      <c r="Q178" s="2199"/>
      <c r="R178" s="2199"/>
      <c r="Z178" s="2983">
        <f t="shared" si="3"/>
        <v>0</v>
      </c>
    </row>
    <row r="179" spans="2:26" s="2197" customFormat="1" ht="31.5">
      <c r="B179" s="2161">
        <v>171</v>
      </c>
      <c r="C179" s="2213" t="s">
        <v>7184</v>
      </c>
      <c r="D179" s="1436" t="s">
        <v>7683</v>
      </c>
      <c r="E179" s="2213" t="s">
        <v>7114</v>
      </c>
      <c r="F179" s="2213">
        <v>15</v>
      </c>
      <c r="G179" s="2213">
        <v>211</v>
      </c>
      <c r="H179" s="2220">
        <v>2590</v>
      </c>
      <c r="I179" s="2220"/>
      <c r="J179" s="2221" t="s">
        <v>751</v>
      </c>
      <c r="K179" s="2163" t="s">
        <v>7126</v>
      </c>
      <c r="L179" s="2195" t="s">
        <v>751</v>
      </c>
      <c r="M179" s="2213" t="s">
        <v>7185</v>
      </c>
      <c r="N179" s="2196"/>
      <c r="P179" s="2198">
        <v>1</v>
      </c>
      <c r="Q179" s="2199"/>
      <c r="R179" s="2199"/>
      <c r="Z179" s="2983">
        <f t="shared" si="3"/>
        <v>0</v>
      </c>
    </row>
    <row r="180" spans="2:26" s="2197" customFormat="1" ht="31.5">
      <c r="B180" s="2161">
        <v>172</v>
      </c>
      <c r="C180" s="2213" t="s">
        <v>7206</v>
      </c>
      <c r="D180" s="1436" t="s">
        <v>7683</v>
      </c>
      <c r="E180" s="2213" t="s">
        <v>7114</v>
      </c>
      <c r="F180" s="2213">
        <v>21</v>
      </c>
      <c r="G180" s="2213">
        <v>3</v>
      </c>
      <c r="H180" s="2220">
        <v>1252.8</v>
      </c>
      <c r="I180" s="2220"/>
      <c r="J180" s="2221" t="s">
        <v>873</v>
      </c>
      <c r="K180" s="2163" t="s">
        <v>7126</v>
      </c>
      <c r="L180" s="2195" t="s">
        <v>873</v>
      </c>
      <c r="M180" s="2213" t="s">
        <v>3304</v>
      </c>
      <c r="N180" s="2196"/>
      <c r="P180" s="2198">
        <v>1</v>
      </c>
      <c r="Q180" s="2199"/>
      <c r="R180" s="2199"/>
      <c r="Z180" s="2983">
        <f t="shared" si="3"/>
        <v>0</v>
      </c>
    </row>
    <row r="181" spans="2:26" s="2197" customFormat="1" ht="31.5">
      <c r="B181" s="2161">
        <v>173</v>
      </c>
      <c r="C181" s="1436" t="s">
        <v>7181</v>
      </c>
      <c r="D181" s="1436" t="s">
        <v>7683</v>
      </c>
      <c r="E181" s="2213" t="s">
        <v>7114</v>
      </c>
      <c r="F181" s="1436">
        <v>14</v>
      </c>
      <c r="G181" s="1436" t="s">
        <v>7182</v>
      </c>
      <c r="H181" s="2179">
        <v>362</v>
      </c>
      <c r="I181" s="2179"/>
      <c r="J181" s="2221" t="s">
        <v>751</v>
      </c>
      <c r="K181" s="2163" t="s">
        <v>7126</v>
      </c>
      <c r="L181" s="2195" t="s">
        <v>751</v>
      </c>
      <c r="M181" s="2213" t="s">
        <v>7183</v>
      </c>
      <c r="N181" s="2196"/>
      <c r="P181" s="2198">
        <v>1</v>
      </c>
      <c r="Q181" s="2199"/>
      <c r="R181" s="2199"/>
      <c r="Z181" s="2983">
        <f t="shared" si="3"/>
        <v>0</v>
      </c>
    </row>
    <row r="182" spans="2:26" s="2197" customFormat="1" ht="31.5">
      <c r="B182" s="2161">
        <v>174</v>
      </c>
      <c r="C182" s="2213" t="s">
        <v>7232</v>
      </c>
      <c r="D182" s="1436" t="s">
        <v>7683</v>
      </c>
      <c r="E182" s="2213" t="s">
        <v>7114</v>
      </c>
      <c r="F182" s="2213">
        <v>22</v>
      </c>
      <c r="G182" s="2213">
        <v>137</v>
      </c>
      <c r="H182" s="2220">
        <v>22.9</v>
      </c>
      <c r="I182" s="2220"/>
      <c r="J182" s="2215" t="str">
        <f>K182</f>
        <v>TSC</v>
      </c>
      <c r="K182" s="2195" t="str">
        <f>L182</f>
        <v>TSC</v>
      </c>
      <c r="L182" s="2195" t="s">
        <v>751</v>
      </c>
      <c r="M182" s="2213" t="s">
        <v>7234</v>
      </c>
      <c r="N182" s="2196"/>
      <c r="P182" s="2198">
        <v>1</v>
      </c>
      <c r="Q182" s="2199"/>
      <c r="R182" s="2199"/>
      <c r="Z182" s="2983">
        <f t="shared" si="3"/>
        <v>0</v>
      </c>
    </row>
    <row r="183" spans="2:26" s="2197" customFormat="1" ht="31.5">
      <c r="B183" s="2161">
        <v>175</v>
      </c>
      <c r="C183" s="2213" t="s">
        <v>7280</v>
      </c>
      <c r="D183" s="1436" t="s">
        <v>7683</v>
      </c>
      <c r="E183" s="2213" t="s">
        <v>7114</v>
      </c>
      <c r="F183" s="2213">
        <v>31</v>
      </c>
      <c r="G183" s="2213" t="s">
        <v>7281</v>
      </c>
      <c r="H183" s="2220">
        <v>100</v>
      </c>
      <c r="I183" s="2220"/>
      <c r="J183" s="2221" t="s">
        <v>1669</v>
      </c>
      <c r="K183" s="2163" t="s">
        <v>7126</v>
      </c>
      <c r="L183" s="2195" t="s">
        <v>1669</v>
      </c>
      <c r="M183" s="2213" t="s">
        <v>7282</v>
      </c>
      <c r="N183" s="2196"/>
      <c r="P183" s="2198">
        <v>1</v>
      </c>
      <c r="Q183" s="2199"/>
      <c r="R183" s="2199"/>
      <c r="Z183" s="2983">
        <f t="shared" si="3"/>
        <v>0</v>
      </c>
    </row>
    <row r="184" spans="2:26" s="2197" customFormat="1" ht="31.5">
      <c r="B184" s="2161">
        <v>176</v>
      </c>
      <c r="C184" s="2213" t="s">
        <v>7228</v>
      </c>
      <c r="D184" s="1436" t="s">
        <v>7683</v>
      </c>
      <c r="E184" s="2213" t="s">
        <v>7114</v>
      </c>
      <c r="F184" s="2213">
        <v>22</v>
      </c>
      <c r="G184" s="2213">
        <v>59</v>
      </c>
      <c r="H184" s="2220">
        <v>173.2</v>
      </c>
      <c r="I184" s="2220"/>
      <c r="J184" s="2221" t="s">
        <v>751</v>
      </c>
      <c r="K184" s="2163" t="s">
        <v>7126</v>
      </c>
      <c r="L184" s="2195" t="s">
        <v>751</v>
      </c>
      <c r="M184" s="2213" t="s">
        <v>7229</v>
      </c>
      <c r="N184" s="2196"/>
      <c r="P184" s="2198">
        <v>1</v>
      </c>
      <c r="Q184" s="2199"/>
      <c r="R184" s="2199"/>
      <c r="Z184" s="2983">
        <f t="shared" si="3"/>
        <v>0</v>
      </c>
    </row>
    <row r="185" spans="2:26" s="2197" customFormat="1" ht="31.5">
      <c r="B185" s="2161">
        <v>177</v>
      </c>
      <c r="C185" s="2213" t="s">
        <v>7286</v>
      </c>
      <c r="D185" s="1436" t="s">
        <v>7683</v>
      </c>
      <c r="E185" s="2213" t="s">
        <v>7114</v>
      </c>
      <c r="F185" s="2213">
        <v>32</v>
      </c>
      <c r="G185" s="2213">
        <v>111</v>
      </c>
      <c r="H185" s="2220">
        <v>146.9</v>
      </c>
      <c r="I185" s="2220"/>
      <c r="J185" s="2215" t="str">
        <f>K185</f>
        <v>TSC</v>
      </c>
      <c r="K185" s="2195" t="str">
        <f>L185</f>
        <v>TSC</v>
      </c>
      <c r="L185" s="2195" t="s">
        <v>751</v>
      </c>
      <c r="M185" s="2213" t="s">
        <v>7288</v>
      </c>
      <c r="N185" s="2196"/>
      <c r="P185" s="2198">
        <v>1</v>
      </c>
      <c r="Q185" s="2199"/>
      <c r="R185" s="2199"/>
      <c r="Z185" s="2983">
        <f t="shared" si="3"/>
        <v>0</v>
      </c>
    </row>
    <row r="186" spans="2:26" s="2197" customFormat="1" ht="31.5">
      <c r="B186" s="2161">
        <v>178</v>
      </c>
      <c r="C186" s="2213" t="s">
        <v>7292</v>
      </c>
      <c r="D186" s="1436" t="s">
        <v>7683</v>
      </c>
      <c r="E186" s="2213" t="s">
        <v>7114</v>
      </c>
      <c r="F186" s="2213">
        <v>32</v>
      </c>
      <c r="G186" s="2213" t="s">
        <v>7293</v>
      </c>
      <c r="H186" s="2220">
        <v>60</v>
      </c>
      <c r="I186" s="2220"/>
      <c r="J186" s="2215" t="str">
        <f>K186</f>
        <v>TSC</v>
      </c>
      <c r="K186" s="2195" t="str">
        <f>L186</f>
        <v>TSC</v>
      </c>
      <c r="L186" s="2195" t="s">
        <v>751</v>
      </c>
      <c r="M186" s="2213" t="s">
        <v>7294</v>
      </c>
      <c r="N186" s="2196"/>
      <c r="P186" s="2198">
        <v>1</v>
      </c>
      <c r="Q186" s="2199"/>
      <c r="R186" s="2199"/>
      <c r="Z186" s="2983">
        <f t="shared" si="3"/>
        <v>0</v>
      </c>
    </row>
    <row r="187" spans="2:26" s="2197" customFormat="1" ht="31.5">
      <c r="B187" s="2161">
        <v>179</v>
      </c>
      <c r="C187" s="2213" t="s">
        <v>7161</v>
      </c>
      <c r="D187" s="1436" t="s">
        <v>7683</v>
      </c>
      <c r="E187" s="2213" t="s">
        <v>7114</v>
      </c>
      <c r="F187" s="2213">
        <v>10</v>
      </c>
      <c r="G187" s="2213">
        <v>17</v>
      </c>
      <c r="H187" s="2220">
        <v>58.2</v>
      </c>
      <c r="I187" s="2220"/>
      <c r="J187" s="2221" t="s">
        <v>751</v>
      </c>
      <c r="K187" s="2163" t="s">
        <v>7126</v>
      </c>
      <c r="L187" s="2195" t="s">
        <v>751</v>
      </c>
      <c r="M187" s="2213" t="s">
        <v>7162</v>
      </c>
      <c r="N187" s="2196"/>
      <c r="P187" s="2198">
        <v>1</v>
      </c>
      <c r="Q187" s="2199"/>
      <c r="R187" s="2199"/>
      <c r="Z187" s="2983">
        <f t="shared" si="3"/>
        <v>0</v>
      </c>
    </row>
    <row r="188" spans="2:26" s="2197" customFormat="1" ht="31.5">
      <c r="B188" s="2161">
        <v>180</v>
      </c>
      <c r="C188" s="2213" t="s">
        <v>6502</v>
      </c>
      <c r="D188" s="1436" t="s">
        <v>7683</v>
      </c>
      <c r="E188" s="2213" t="s">
        <v>7114</v>
      </c>
      <c r="F188" s="2213">
        <v>22</v>
      </c>
      <c r="G188" s="2213" t="s">
        <v>7245</v>
      </c>
      <c r="H188" s="2220">
        <v>895.56</v>
      </c>
      <c r="I188" s="2220"/>
      <c r="J188" s="2221" t="s">
        <v>3941</v>
      </c>
      <c r="K188" s="2163" t="s">
        <v>7126</v>
      </c>
      <c r="L188" s="2195" t="s">
        <v>3941</v>
      </c>
      <c r="M188" s="1436" t="s">
        <v>7246</v>
      </c>
      <c r="N188" s="2196"/>
      <c r="P188" s="2198">
        <v>1</v>
      </c>
      <c r="Q188" s="2199"/>
      <c r="R188" s="2199"/>
      <c r="Z188" s="2983">
        <f t="shared" si="3"/>
        <v>0</v>
      </c>
    </row>
    <row r="189" spans="2:26" s="2197" customFormat="1" ht="63">
      <c r="B189" s="2161">
        <v>181</v>
      </c>
      <c r="C189" s="2213" t="s">
        <v>7123</v>
      </c>
      <c r="D189" s="1436" t="s">
        <v>7683</v>
      </c>
      <c r="E189" s="2213" t="s">
        <v>7114</v>
      </c>
      <c r="F189" s="2213">
        <v>2</v>
      </c>
      <c r="G189" s="2213">
        <v>31</v>
      </c>
      <c r="H189" s="2220">
        <v>1700.4</v>
      </c>
      <c r="I189" s="2220"/>
      <c r="J189" s="2221" t="s">
        <v>1313</v>
      </c>
      <c r="K189" s="2163" t="s">
        <v>7124</v>
      </c>
      <c r="L189" s="2195" t="s">
        <v>3941</v>
      </c>
      <c r="M189" s="1436" t="s">
        <v>7125</v>
      </c>
      <c r="N189" s="2196"/>
      <c r="P189" s="2198">
        <v>1</v>
      </c>
      <c r="Q189" s="2199"/>
      <c r="R189" s="2199"/>
      <c r="Z189" s="2983">
        <f t="shared" si="3"/>
        <v>0</v>
      </c>
    </row>
    <row r="190" spans="2:26" s="2197" customFormat="1" ht="47.25">
      <c r="B190" s="2161">
        <v>182</v>
      </c>
      <c r="C190" s="2213" t="s">
        <v>7123</v>
      </c>
      <c r="D190" s="1436" t="s">
        <v>7683</v>
      </c>
      <c r="E190" s="2213" t="s">
        <v>7114</v>
      </c>
      <c r="F190" s="2213">
        <v>2</v>
      </c>
      <c r="G190" s="2213">
        <v>31</v>
      </c>
      <c r="H190" s="2214">
        <v>140.5</v>
      </c>
      <c r="I190" s="2214"/>
      <c r="J190" s="2221" t="s">
        <v>751</v>
      </c>
      <c r="K190" s="2163" t="s">
        <v>7126</v>
      </c>
      <c r="L190" s="2195" t="s">
        <v>751</v>
      </c>
      <c r="M190" s="1436" t="s">
        <v>7127</v>
      </c>
      <c r="N190" s="2196"/>
      <c r="P190" s="2198">
        <v>1</v>
      </c>
      <c r="Q190" s="2199"/>
      <c r="R190" s="2199"/>
      <c r="Z190" s="2983">
        <f t="shared" si="3"/>
        <v>0</v>
      </c>
    </row>
    <row r="191" spans="2:26" s="2050" customFormat="1">
      <c r="B191" s="2161">
        <v>185</v>
      </c>
      <c r="C191" s="2222" t="s">
        <v>7472</v>
      </c>
      <c r="D191" s="1436" t="s">
        <v>7683</v>
      </c>
      <c r="E191" s="2223" t="s">
        <v>7519</v>
      </c>
      <c r="F191" s="2222">
        <v>9</v>
      </c>
      <c r="G191" s="2223">
        <v>963</v>
      </c>
      <c r="H191" s="2224">
        <v>5432</v>
      </c>
      <c r="I191" s="2224"/>
      <c r="J191" s="2215" t="str">
        <f t="shared" ref="J191:K199" si="8">K191</f>
        <v>TSC</v>
      </c>
      <c r="K191" s="2195" t="str">
        <f t="shared" si="8"/>
        <v>TSC</v>
      </c>
      <c r="L191" s="2195" t="s">
        <v>751</v>
      </c>
      <c r="M191" s="2222" t="s">
        <v>7524</v>
      </c>
      <c r="N191" s="2196"/>
      <c r="P191" s="2198">
        <v>1</v>
      </c>
      <c r="Q191" s="1141"/>
      <c r="R191" s="1141"/>
      <c r="Z191" s="2983">
        <f t="shared" si="3"/>
        <v>0</v>
      </c>
    </row>
    <row r="192" spans="2:26" s="2050" customFormat="1">
      <c r="B192" s="2161">
        <v>186</v>
      </c>
      <c r="C192" s="2222" t="s">
        <v>7472</v>
      </c>
      <c r="D192" s="1436" t="s">
        <v>7683</v>
      </c>
      <c r="E192" s="2223" t="s">
        <v>7519</v>
      </c>
      <c r="F192" s="2222">
        <v>9</v>
      </c>
      <c r="G192" s="2223" t="s">
        <v>7520</v>
      </c>
      <c r="H192" s="2224">
        <v>225</v>
      </c>
      <c r="I192" s="2224"/>
      <c r="J192" s="2215" t="str">
        <f t="shared" si="8"/>
        <v>TSC</v>
      </c>
      <c r="K192" s="2195" t="str">
        <f t="shared" si="8"/>
        <v>TSC</v>
      </c>
      <c r="L192" s="2195" t="s">
        <v>751</v>
      </c>
      <c r="M192" s="2222" t="s">
        <v>7526</v>
      </c>
      <c r="N192" s="2196"/>
      <c r="P192" s="2198">
        <v>1</v>
      </c>
      <c r="Q192" s="1141"/>
      <c r="R192" s="1141"/>
      <c r="Z192" s="2983">
        <f t="shared" si="3"/>
        <v>0</v>
      </c>
    </row>
    <row r="193" spans="2:26" s="2050" customFormat="1">
      <c r="B193" s="2161">
        <v>187</v>
      </c>
      <c r="C193" s="2222" t="s">
        <v>7460</v>
      </c>
      <c r="D193" s="1436" t="s">
        <v>7683</v>
      </c>
      <c r="E193" s="2223" t="s">
        <v>7519</v>
      </c>
      <c r="F193" s="2222">
        <v>1</v>
      </c>
      <c r="G193" s="2223" t="s">
        <v>7520</v>
      </c>
      <c r="H193" s="2224">
        <v>206</v>
      </c>
      <c r="I193" s="2224"/>
      <c r="J193" s="2215" t="str">
        <f t="shared" si="8"/>
        <v>TSC</v>
      </c>
      <c r="K193" s="2195" t="str">
        <f t="shared" si="8"/>
        <v>TSC</v>
      </c>
      <c r="L193" s="2195" t="s">
        <v>751</v>
      </c>
      <c r="M193" s="2222" t="s">
        <v>7521</v>
      </c>
      <c r="N193" s="2196"/>
      <c r="P193" s="2198">
        <v>1</v>
      </c>
      <c r="Q193" s="1141"/>
      <c r="R193" s="1141"/>
      <c r="Z193" s="2983">
        <f t="shared" si="3"/>
        <v>0</v>
      </c>
    </row>
    <row r="194" spans="2:26" s="2050" customFormat="1">
      <c r="B194" s="2161">
        <v>188</v>
      </c>
      <c r="C194" s="2222" t="s">
        <v>7504</v>
      </c>
      <c r="D194" s="1436" t="s">
        <v>7683</v>
      </c>
      <c r="E194" s="2223" t="s">
        <v>7519</v>
      </c>
      <c r="F194" s="2222">
        <v>49</v>
      </c>
      <c r="G194" s="2223">
        <v>11</v>
      </c>
      <c r="H194" s="2224">
        <v>255.6</v>
      </c>
      <c r="I194" s="2224"/>
      <c r="J194" s="2215" t="str">
        <f t="shared" si="8"/>
        <v>TSC</v>
      </c>
      <c r="K194" s="2195" t="str">
        <f t="shared" si="8"/>
        <v>TSC</v>
      </c>
      <c r="L194" s="2195" t="s">
        <v>751</v>
      </c>
      <c r="M194" s="2222" t="s">
        <v>7536</v>
      </c>
      <c r="N194" s="2196"/>
      <c r="P194" s="2198">
        <v>1</v>
      </c>
      <c r="Q194" s="1141"/>
      <c r="R194" s="1141"/>
      <c r="Z194" s="2983">
        <f t="shared" si="3"/>
        <v>0</v>
      </c>
    </row>
    <row r="195" spans="2:26" s="2050" customFormat="1">
      <c r="B195" s="2161">
        <v>189</v>
      </c>
      <c r="C195" s="2222" t="s">
        <v>7490</v>
      </c>
      <c r="D195" s="1436" t="s">
        <v>7683</v>
      </c>
      <c r="E195" s="2223" t="s">
        <v>7519</v>
      </c>
      <c r="F195" s="2222">
        <v>43</v>
      </c>
      <c r="G195" s="2223">
        <v>46</v>
      </c>
      <c r="H195" s="2224">
        <v>1154.8</v>
      </c>
      <c r="I195" s="2224"/>
      <c r="J195" s="2215" t="str">
        <f t="shared" si="8"/>
        <v>TSC</v>
      </c>
      <c r="K195" s="2195" t="str">
        <f t="shared" si="8"/>
        <v>TSC</v>
      </c>
      <c r="L195" s="2195" t="s">
        <v>751</v>
      </c>
      <c r="M195" s="2222" t="s">
        <v>7534</v>
      </c>
      <c r="N195" s="2196"/>
      <c r="P195" s="2198">
        <v>1</v>
      </c>
      <c r="Q195" s="1141"/>
      <c r="R195" s="1141"/>
      <c r="Z195" s="2983">
        <f t="shared" si="3"/>
        <v>0</v>
      </c>
    </row>
    <row r="196" spans="2:26" s="2050" customFormat="1">
      <c r="B196" s="2161">
        <v>190</v>
      </c>
      <c r="C196" s="2222" t="s">
        <v>7532</v>
      </c>
      <c r="D196" s="1436" t="s">
        <v>7683</v>
      </c>
      <c r="E196" s="2223" t="s">
        <v>7519</v>
      </c>
      <c r="F196" s="2222">
        <v>40</v>
      </c>
      <c r="G196" s="2223" t="s">
        <v>7520</v>
      </c>
      <c r="H196" s="2224">
        <v>315</v>
      </c>
      <c r="I196" s="2224"/>
      <c r="J196" s="2215" t="str">
        <f t="shared" si="8"/>
        <v>TSC</v>
      </c>
      <c r="K196" s="2195" t="str">
        <f t="shared" si="8"/>
        <v>TSC</v>
      </c>
      <c r="L196" s="2195" t="s">
        <v>751</v>
      </c>
      <c r="M196" s="2222" t="s">
        <v>7533</v>
      </c>
      <c r="N196" s="2196"/>
      <c r="P196" s="2198">
        <v>1</v>
      </c>
      <c r="Q196" s="1141"/>
      <c r="R196" s="1141"/>
      <c r="Z196" s="2983">
        <f t="shared" si="3"/>
        <v>0</v>
      </c>
    </row>
    <row r="197" spans="2:26" s="2050" customFormat="1">
      <c r="B197" s="2161">
        <v>191</v>
      </c>
      <c r="C197" s="2222" t="s">
        <v>7482</v>
      </c>
      <c r="D197" s="1436" t="s">
        <v>7683</v>
      </c>
      <c r="E197" s="2223" t="s">
        <v>7519</v>
      </c>
      <c r="F197" s="2222">
        <v>17</v>
      </c>
      <c r="G197" s="2223">
        <v>818</v>
      </c>
      <c r="H197" s="2224">
        <v>3086</v>
      </c>
      <c r="I197" s="2224"/>
      <c r="J197" s="2215" t="str">
        <f t="shared" si="8"/>
        <v>TSC</v>
      </c>
      <c r="K197" s="2195" t="str">
        <f t="shared" si="8"/>
        <v>TSC</v>
      </c>
      <c r="L197" s="2195" t="s">
        <v>751</v>
      </c>
      <c r="M197" s="2222" t="s">
        <v>7528</v>
      </c>
      <c r="N197" s="2196"/>
      <c r="P197" s="2198">
        <v>1</v>
      </c>
      <c r="Q197" s="1141"/>
      <c r="R197" s="1141"/>
      <c r="Z197" s="2983">
        <f t="shared" si="3"/>
        <v>0</v>
      </c>
    </row>
    <row r="198" spans="2:26" s="2225" customFormat="1">
      <c r="B198" s="2161">
        <v>192</v>
      </c>
      <c r="C198" s="2222" t="s">
        <v>7485</v>
      </c>
      <c r="D198" s="1436" t="s">
        <v>7683</v>
      </c>
      <c r="E198" s="2223" t="s">
        <v>7519</v>
      </c>
      <c r="F198" s="2222">
        <v>21</v>
      </c>
      <c r="G198" s="2223" t="s">
        <v>7530</v>
      </c>
      <c r="H198" s="2224">
        <v>2053</v>
      </c>
      <c r="I198" s="2224"/>
      <c r="J198" s="2215" t="str">
        <f t="shared" si="8"/>
        <v>TSC</v>
      </c>
      <c r="K198" s="2195" t="str">
        <f t="shared" si="8"/>
        <v>TSC</v>
      </c>
      <c r="L198" s="2195" t="s">
        <v>751</v>
      </c>
      <c r="M198" s="2222" t="s">
        <v>7531</v>
      </c>
      <c r="N198" s="2196"/>
      <c r="P198" s="2198">
        <v>1</v>
      </c>
      <c r="Q198" s="2199"/>
      <c r="R198" s="2199"/>
      <c r="Z198" s="2983">
        <f t="shared" si="3"/>
        <v>0</v>
      </c>
    </row>
    <row r="199" spans="2:26" s="2050" customFormat="1">
      <c r="B199" s="2161">
        <v>193</v>
      </c>
      <c r="C199" s="2222" t="s">
        <v>7472</v>
      </c>
      <c r="D199" s="1436" t="s">
        <v>7683</v>
      </c>
      <c r="E199" s="2223" t="s">
        <v>7519</v>
      </c>
      <c r="F199" s="2222">
        <v>9</v>
      </c>
      <c r="G199" s="2223">
        <v>750</v>
      </c>
      <c r="H199" s="2224">
        <v>2049</v>
      </c>
      <c r="I199" s="2224"/>
      <c r="J199" s="2215" t="str">
        <f t="shared" si="8"/>
        <v>DYT</v>
      </c>
      <c r="K199" s="2195" t="str">
        <f t="shared" si="8"/>
        <v>DYT</v>
      </c>
      <c r="L199" s="2195" t="s">
        <v>840</v>
      </c>
      <c r="M199" s="2223" t="s">
        <v>7523</v>
      </c>
      <c r="N199" s="2196"/>
      <c r="P199" s="2198">
        <v>1</v>
      </c>
      <c r="Q199" s="1141"/>
      <c r="R199" s="1141"/>
      <c r="Z199" s="2983">
        <f t="shared" si="3"/>
        <v>0</v>
      </c>
    </row>
    <row r="200" spans="2:26" s="2050" customFormat="1">
      <c r="B200" s="2161">
        <v>194</v>
      </c>
      <c r="C200" s="2222" t="s">
        <v>7485</v>
      </c>
      <c r="D200" s="1436" t="s">
        <v>7683</v>
      </c>
      <c r="E200" s="2223" t="s">
        <v>7519</v>
      </c>
      <c r="F200" s="2222">
        <v>21</v>
      </c>
      <c r="G200" s="2223">
        <v>235</v>
      </c>
      <c r="H200" s="2224">
        <v>849</v>
      </c>
      <c r="I200" s="2224"/>
      <c r="J200" s="2215" t="str">
        <f t="shared" ref="J200:K204" si="9">K200</f>
        <v>DYT</v>
      </c>
      <c r="K200" s="2195" t="str">
        <f t="shared" si="9"/>
        <v>DYT</v>
      </c>
      <c r="L200" s="2195" t="s">
        <v>840</v>
      </c>
      <c r="M200" s="2223" t="s">
        <v>7529</v>
      </c>
      <c r="N200" s="2196"/>
      <c r="P200" s="2198">
        <v>1</v>
      </c>
      <c r="Q200" s="1141"/>
      <c r="R200" s="1141"/>
      <c r="Z200" s="2983">
        <f t="shared" si="3"/>
        <v>0</v>
      </c>
    </row>
    <row r="201" spans="2:26" s="2050" customFormat="1" ht="31.5">
      <c r="B201" s="2161">
        <v>195</v>
      </c>
      <c r="C201" s="2222" t="s">
        <v>7504</v>
      </c>
      <c r="D201" s="1436" t="s">
        <v>7683</v>
      </c>
      <c r="E201" s="2223" t="s">
        <v>7519</v>
      </c>
      <c r="F201" s="2222">
        <v>46</v>
      </c>
      <c r="G201" s="2223">
        <v>89</v>
      </c>
      <c r="H201" s="2224">
        <v>1040.7</v>
      </c>
      <c r="I201" s="2224"/>
      <c r="J201" s="2215" t="str">
        <f t="shared" si="9"/>
        <v>DSH</v>
      </c>
      <c r="K201" s="2195" t="str">
        <f t="shared" si="9"/>
        <v>DSH</v>
      </c>
      <c r="L201" s="2195" t="s">
        <v>3928</v>
      </c>
      <c r="M201" s="2223" t="s">
        <v>7535</v>
      </c>
      <c r="N201" s="2196"/>
      <c r="P201" s="2198">
        <v>1</v>
      </c>
      <c r="Q201" s="1141"/>
      <c r="R201" s="1141"/>
      <c r="Z201" s="2983">
        <f t="shared" ref="Z201:Z264" si="10">U201+S201</f>
        <v>0</v>
      </c>
    </row>
    <row r="202" spans="2:26" s="2050" customFormat="1">
      <c r="B202" s="2161">
        <v>196</v>
      </c>
      <c r="C202" s="2222" t="s">
        <v>7472</v>
      </c>
      <c r="D202" s="1436" t="s">
        <v>7683</v>
      </c>
      <c r="E202" s="2223" t="s">
        <v>7519</v>
      </c>
      <c r="F202" s="2222">
        <v>9</v>
      </c>
      <c r="G202" s="2223">
        <v>966</v>
      </c>
      <c r="H202" s="2224">
        <v>5941</v>
      </c>
      <c r="I202" s="2224"/>
      <c r="J202" s="2215" t="str">
        <f t="shared" si="9"/>
        <v>NTD</v>
      </c>
      <c r="K202" s="2195" t="str">
        <f t="shared" si="9"/>
        <v>NTD</v>
      </c>
      <c r="L202" s="2195" t="s">
        <v>767</v>
      </c>
      <c r="M202" s="2223" t="s">
        <v>7525</v>
      </c>
      <c r="N202" s="2196"/>
      <c r="P202" s="2198">
        <v>1</v>
      </c>
      <c r="Q202" s="1141"/>
      <c r="R202" s="1141"/>
      <c r="Z202" s="2983">
        <f t="shared" si="10"/>
        <v>0</v>
      </c>
    </row>
    <row r="203" spans="2:26" s="2050" customFormat="1">
      <c r="B203" s="2161">
        <v>197</v>
      </c>
      <c r="C203" s="2222" t="s">
        <v>7460</v>
      </c>
      <c r="D203" s="1436" t="s">
        <v>7683</v>
      </c>
      <c r="E203" s="2223" t="s">
        <v>7519</v>
      </c>
      <c r="F203" s="2222">
        <v>1</v>
      </c>
      <c r="G203" s="2223" t="s">
        <v>7520</v>
      </c>
      <c r="H203" s="2224">
        <v>11000</v>
      </c>
      <c r="I203" s="2224"/>
      <c r="J203" s="2215" t="str">
        <f t="shared" si="9"/>
        <v>NTD</v>
      </c>
      <c r="K203" s="2195" t="str">
        <f t="shared" si="9"/>
        <v>NTD</v>
      </c>
      <c r="L203" s="2195" t="s">
        <v>767</v>
      </c>
      <c r="M203" s="2222" t="s">
        <v>7522</v>
      </c>
      <c r="N203" s="2196"/>
      <c r="P203" s="2198">
        <v>1</v>
      </c>
      <c r="Q203" s="1141"/>
      <c r="R203" s="1141"/>
      <c r="Z203" s="2983">
        <f t="shared" si="10"/>
        <v>0</v>
      </c>
    </row>
    <row r="204" spans="2:26" s="2050" customFormat="1">
      <c r="B204" s="2161">
        <v>198</v>
      </c>
      <c r="C204" s="2222" t="s">
        <v>7472</v>
      </c>
      <c r="D204" s="1436" t="s">
        <v>7683</v>
      </c>
      <c r="E204" s="2223" t="s">
        <v>7519</v>
      </c>
      <c r="F204" s="2222">
        <v>9</v>
      </c>
      <c r="G204" s="2223" t="s">
        <v>7520</v>
      </c>
      <c r="H204" s="2224">
        <v>6212</v>
      </c>
      <c r="I204" s="2224"/>
      <c r="J204" s="2215" t="str">
        <f t="shared" si="9"/>
        <v>DRA</v>
      </c>
      <c r="K204" s="2195" t="str">
        <f t="shared" si="9"/>
        <v>DRA</v>
      </c>
      <c r="L204" s="2195" t="s">
        <v>1297</v>
      </c>
      <c r="M204" s="2222" t="s">
        <v>7527</v>
      </c>
      <c r="N204" s="2196"/>
      <c r="P204" s="2198">
        <v>1</v>
      </c>
      <c r="Q204" s="1141"/>
      <c r="R204" s="1141"/>
      <c r="Z204" s="2983">
        <f t="shared" si="10"/>
        <v>0</v>
      </c>
    </row>
    <row r="205" spans="2:26" s="2152" customFormat="1" ht="31.5">
      <c r="B205" s="1361" t="s">
        <v>3575</v>
      </c>
      <c r="C205" s="1362" t="s">
        <v>9124</v>
      </c>
      <c r="D205" s="1362"/>
      <c r="E205" s="1362"/>
      <c r="F205" s="1362"/>
      <c r="G205" s="1362"/>
      <c r="H205" s="1363"/>
      <c r="I205" s="1363"/>
      <c r="J205" s="1363"/>
      <c r="K205" s="1364"/>
      <c r="L205" s="1364"/>
      <c r="M205" s="1364"/>
      <c r="N205" s="1362"/>
      <c r="O205" s="2153"/>
      <c r="P205" s="2154"/>
      <c r="Q205" s="2154"/>
      <c r="R205" s="2154"/>
      <c r="S205" s="2154"/>
      <c r="T205" s="2155"/>
      <c r="U205" s="2155"/>
      <c r="Z205" s="2983">
        <f t="shared" si="10"/>
        <v>0</v>
      </c>
    </row>
    <row r="206" spans="2:26" s="2156" customFormat="1" ht="31.5">
      <c r="B206" s="1367">
        <v>183</v>
      </c>
      <c r="C206" s="1340" t="s">
        <v>7189</v>
      </c>
      <c r="D206" s="1340" t="s">
        <v>7683</v>
      </c>
      <c r="E206" s="1388" t="s">
        <v>7114</v>
      </c>
      <c r="F206" s="1340">
        <v>16</v>
      </c>
      <c r="G206" s="1340">
        <v>120</v>
      </c>
      <c r="H206" s="667">
        <v>2494.9</v>
      </c>
      <c r="I206" s="667"/>
      <c r="J206" s="2181" t="s">
        <v>1313</v>
      </c>
      <c r="K206" s="1366" t="s">
        <v>6958</v>
      </c>
      <c r="L206" s="2192" t="s">
        <v>840</v>
      </c>
      <c r="M206" s="1340" t="s">
        <v>7190</v>
      </c>
      <c r="N206" s="1362"/>
      <c r="P206" s="2157">
        <v>1</v>
      </c>
      <c r="Q206" s="2158"/>
      <c r="R206" s="2158"/>
      <c r="Z206" s="2983">
        <f t="shared" si="10"/>
        <v>0</v>
      </c>
    </row>
    <row r="207" spans="2:26" s="2156" customFormat="1" ht="31.5">
      <c r="B207" s="1367">
        <v>184</v>
      </c>
      <c r="C207" s="1369" t="s">
        <v>7145</v>
      </c>
      <c r="D207" s="1340" t="s">
        <v>7683</v>
      </c>
      <c r="E207" s="1388" t="s">
        <v>7114</v>
      </c>
      <c r="F207" s="1369">
        <v>6</v>
      </c>
      <c r="G207" s="1369">
        <v>9</v>
      </c>
      <c r="H207" s="1370">
        <v>2307</v>
      </c>
      <c r="I207" s="1370"/>
      <c r="J207" s="2181" t="s">
        <v>1313</v>
      </c>
      <c r="K207" s="1366" t="s">
        <v>7133</v>
      </c>
      <c r="L207" s="2192" t="s">
        <v>3928</v>
      </c>
      <c r="M207" s="1340" t="s">
        <v>7146</v>
      </c>
      <c r="N207" s="1362"/>
      <c r="P207" s="2157">
        <v>1</v>
      </c>
      <c r="Q207" s="2158"/>
      <c r="R207" s="2158"/>
      <c r="Z207" s="2983">
        <f t="shared" si="10"/>
        <v>0</v>
      </c>
    </row>
    <row r="208" spans="2:26" ht="47.25">
      <c r="B208" s="1340">
        <v>2</v>
      </c>
      <c r="C208" s="1340" t="s">
        <v>6409</v>
      </c>
      <c r="D208" s="1340" t="s">
        <v>7683</v>
      </c>
      <c r="E208" s="1340" t="s">
        <v>6410</v>
      </c>
      <c r="F208" s="1340">
        <v>1</v>
      </c>
      <c r="G208" s="1340">
        <v>14</v>
      </c>
      <c r="H208" s="667">
        <v>82.9</v>
      </c>
      <c r="I208" s="667"/>
      <c r="J208" s="1368"/>
      <c r="K208" s="1366"/>
      <c r="L208" s="2192" t="s">
        <v>1669</v>
      </c>
      <c r="M208" s="1366" t="s">
        <v>9027</v>
      </c>
      <c r="N208" s="4019"/>
      <c r="O208" s="1340"/>
      <c r="Q208" s="1807">
        <v>1</v>
      </c>
      <c r="Z208" s="2983">
        <f t="shared" si="10"/>
        <v>0</v>
      </c>
    </row>
    <row r="209" spans="2:26" ht="47.25">
      <c r="B209" s="1340">
        <v>3</v>
      </c>
      <c r="C209" s="1340" t="s">
        <v>6440</v>
      </c>
      <c r="D209" s="1340" t="s">
        <v>7683</v>
      </c>
      <c r="E209" s="1340" t="s">
        <v>6410</v>
      </c>
      <c r="F209" s="1340">
        <v>54</v>
      </c>
      <c r="G209" s="1340">
        <v>9</v>
      </c>
      <c r="H209" s="667">
        <v>1952.7</v>
      </c>
      <c r="I209" s="667"/>
      <c r="J209" s="1368" t="s">
        <v>8076</v>
      </c>
      <c r="K209" s="1366" t="s">
        <v>6441</v>
      </c>
      <c r="L209" s="2192" t="s">
        <v>2450</v>
      </c>
      <c r="M209" s="1340" t="s">
        <v>9028</v>
      </c>
      <c r="N209" s="4020"/>
      <c r="O209" s="1340"/>
      <c r="Q209" s="1807">
        <v>1</v>
      </c>
      <c r="Z209" s="2983">
        <f t="shared" si="10"/>
        <v>0</v>
      </c>
    </row>
    <row r="210" spans="2:26" ht="47.25">
      <c r="B210" s="1340">
        <v>4</v>
      </c>
      <c r="C210" s="1340" t="s">
        <v>6440</v>
      </c>
      <c r="D210" s="1340" t="s">
        <v>7683</v>
      </c>
      <c r="E210" s="1340" t="s">
        <v>6410</v>
      </c>
      <c r="F210" s="1340">
        <v>54</v>
      </c>
      <c r="G210" s="1340">
        <v>19</v>
      </c>
      <c r="H210" s="667">
        <v>4041.9</v>
      </c>
      <c r="I210" s="667"/>
      <c r="J210" s="1368" t="s">
        <v>8076</v>
      </c>
      <c r="K210" s="1366" t="s">
        <v>6441</v>
      </c>
      <c r="L210" s="2192" t="s">
        <v>2450</v>
      </c>
      <c r="M210" s="1340" t="s">
        <v>9028</v>
      </c>
      <c r="N210" s="4020"/>
      <c r="O210" s="1340"/>
      <c r="Q210" s="1807">
        <v>1</v>
      </c>
      <c r="Z210" s="2983">
        <f t="shared" si="10"/>
        <v>0</v>
      </c>
    </row>
    <row r="211" spans="2:26">
      <c r="B211" s="1340">
        <v>5</v>
      </c>
      <c r="C211" s="1340" t="s">
        <v>6416</v>
      </c>
      <c r="D211" s="1340" t="s">
        <v>7683</v>
      </c>
      <c r="E211" s="1340" t="s">
        <v>6410</v>
      </c>
      <c r="F211" s="1340">
        <v>7</v>
      </c>
      <c r="G211" s="1340" t="s">
        <v>6417</v>
      </c>
      <c r="H211" s="667">
        <v>100</v>
      </c>
      <c r="I211" s="667"/>
      <c r="J211" s="1368"/>
      <c r="K211" s="1366"/>
      <c r="L211" s="2192" t="s">
        <v>2450</v>
      </c>
      <c r="M211" s="1366" t="s">
        <v>192</v>
      </c>
      <c r="N211" s="4020"/>
      <c r="O211" s="1340"/>
      <c r="Q211" s="1807">
        <v>1</v>
      </c>
      <c r="Z211" s="2983">
        <f t="shared" si="10"/>
        <v>0</v>
      </c>
    </row>
    <row r="212" spans="2:26" s="2160" customFormat="1">
      <c r="B212" s="1436">
        <v>6</v>
      </c>
      <c r="C212" s="1436" t="s">
        <v>6434</v>
      </c>
      <c r="D212" s="1340" t="s">
        <v>7683</v>
      </c>
      <c r="E212" s="1436" t="s">
        <v>6410</v>
      </c>
      <c r="F212" s="2161">
        <v>26</v>
      </c>
      <c r="G212" s="2161">
        <v>132</v>
      </c>
      <c r="H212" s="2162">
        <v>11420</v>
      </c>
      <c r="I212" s="2162"/>
      <c r="J212" s="2163" t="s">
        <v>754</v>
      </c>
      <c r="K212" s="2163" t="s">
        <v>2087</v>
      </c>
      <c r="L212" s="2192" t="s">
        <v>754</v>
      </c>
      <c r="M212" s="1436" t="s">
        <v>9029</v>
      </c>
      <c r="N212" s="4021"/>
      <c r="O212" s="1436"/>
      <c r="P212" s="1141"/>
      <c r="Q212" s="1141">
        <v>1</v>
      </c>
      <c r="R212" s="1141"/>
      <c r="Z212" s="2983">
        <f t="shared" si="10"/>
        <v>0</v>
      </c>
    </row>
    <row r="213" spans="2:26" ht="31.5" customHeight="1">
      <c r="B213" s="1340">
        <v>7</v>
      </c>
      <c r="C213" s="1340" t="s">
        <v>6566</v>
      </c>
      <c r="D213" s="1340" t="s">
        <v>7683</v>
      </c>
      <c r="E213" s="1340" t="s">
        <v>6567</v>
      </c>
      <c r="F213" s="1340">
        <v>1</v>
      </c>
      <c r="G213" s="1340">
        <v>34</v>
      </c>
      <c r="H213" s="667">
        <v>15567.1</v>
      </c>
      <c r="I213" s="667"/>
      <c r="J213" s="1365" t="s">
        <v>858</v>
      </c>
      <c r="K213" s="1340" t="s">
        <v>6568</v>
      </c>
      <c r="L213" s="2192">
        <v>0</v>
      </c>
      <c r="M213" s="1340" t="s">
        <v>9030</v>
      </c>
      <c r="N213" s="4023"/>
      <c r="O213" s="1366" t="s">
        <v>9026</v>
      </c>
      <c r="Q213" s="1807">
        <v>1</v>
      </c>
      <c r="Z213" s="2983">
        <f t="shared" si="10"/>
        <v>0</v>
      </c>
    </row>
    <row r="214" spans="2:26" ht="49.5" customHeight="1">
      <c r="B214" s="1340">
        <v>8</v>
      </c>
      <c r="C214" s="1340" t="s">
        <v>6566</v>
      </c>
      <c r="D214" s="1340" t="s">
        <v>7683</v>
      </c>
      <c r="E214" s="1340" t="s">
        <v>6567</v>
      </c>
      <c r="F214" s="1340">
        <v>13</v>
      </c>
      <c r="G214" s="1340">
        <v>38</v>
      </c>
      <c r="H214" s="667">
        <v>3331.8</v>
      </c>
      <c r="I214" s="667"/>
      <c r="J214" s="1340" t="s">
        <v>858</v>
      </c>
      <c r="K214" s="1340" t="s">
        <v>6568</v>
      </c>
      <c r="L214" s="2192">
        <v>0</v>
      </c>
      <c r="M214" s="1340" t="s">
        <v>6569</v>
      </c>
      <c r="N214" s="4024"/>
      <c r="O214" s="1366" t="s">
        <v>9026</v>
      </c>
      <c r="Q214" s="1807">
        <v>1</v>
      </c>
      <c r="Z214" s="2983">
        <f t="shared" si="10"/>
        <v>0</v>
      </c>
    </row>
    <row r="215" spans="2:26" ht="31.5">
      <c r="B215" s="1340">
        <v>9</v>
      </c>
      <c r="C215" s="1340" t="s">
        <v>6566</v>
      </c>
      <c r="D215" s="1340" t="s">
        <v>7683</v>
      </c>
      <c r="E215" s="1340" t="s">
        <v>6567</v>
      </c>
      <c r="F215" s="1340">
        <v>28</v>
      </c>
      <c r="G215" s="1340">
        <v>38</v>
      </c>
      <c r="H215" s="667">
        <v>8028.8</v>
      </c>
      <c r="I215" s="667"/>
      <c r="J215" s="1340" t="s">
        <v>858</v>
      </c>
      <c r="K215" s="1340" t="s">
        <v>6568</v>
      </c>
      <c r="L215" s="2192">
        <v>0</v>
      </c>
      <c r="M215" s="1366" t="s">
        <v>6569</v>
      </c>
      <c r="N215" s="4025"/>
      <c r="O215" s="1366" t="s">
        <v>9026</v>
      </c>
      <c r="Q215" s="1807">
        <v>1</v>
      </c>
      <c r="Z215" s="2983">
        <f t="shared" si="10"/>
        <v>0</v>
      </c>
    </row>
    <row r="216" spans="2:26" ht="31.5">
      <c r="B216" s="1340">
        <v>10</v>
      </c>
      <c r="C216" s="1340" t="s">
        <v>6566</v>
      </c>
      <c r="D216" s="1340" t="s">
        <v>7683</v>
      </c>
      <c r="E216" s="1340" t="s">
        <v>6567</v>
      </c>
      <c r="F216" s="1340">
        <v>7</v>
      </c>
      <c r="G216" s="1340">
        <v>41</v>
      </c>
      <c r="H216" s="667">
        <v>10214.799999999999</v>
      </c>
      <c r="I216" s="667"/>
      <c r="J216" s="1365" t="s">
        <v>6611</v>
      </c>
      <c r="K216" s="1340" t="s">
        <v>6568</v>
      </c>
      <c r="L216" s="2192">
        <v>0</v>
      </c>
      <c r="M216" s="1366" t="s">
        <v>6569</v>
      </c>
      <c r="N216" s="4023"/>
      <c r="O216" s="1366" t="s">
        <v>9026</v>
      </c>
      <c r="Q216" s="1807">
        <v>1</v>
      </c>
      <c r="Z216" s="2983">
        <f t="shared" si="10"/>
        <v>0</v>
      </c>
    </row>
    <row r="217" spans="2:26" ht="31.5">
      <c r="B217" s="1340">
        <v>11</v>
      </c>
      <c r="C217" s="1340" t="s">
        <v>6566</v>
      </c>
      <c r="D217" s="1340" t="s">
        <v>7683</v>
      </c>
      <c r="E217" s="1340" t="s">
        <v>6567</v>
      </c>
      <c r="F217" s="1340">
        <v>3</v>
      </c>
      <c r="G217" s="1340">
        <v>43</v>
      </c>
      <c r="H217" s="667">
        <v>13483.5</v>
      </c>
      <c r="I217" s="667"/>
      <c r="J217" s="1365" t="s">
        <v>6611</v>
      </c>
      <c r="K217" s="1340" t="s">
        <v>6568</v>
      </c>
      <c r="L217" s="2192">
        <v>0</v>
      </c>
      <c r="M217" s="1366" t="s">
        <v>6569</v>
      </c>
      <c r="N217" s="4024"/>
      <c r="O217" s="1366" t="s">
        <v>9026</v>
      </c>
      <c r="Q217" s="1807">
        <v>1</v>
      </c>
      <c r="Z217" s="2983">
        <f t="shared" si="10"/>
        <v>0</v>
      </c>
    </row>
    <row r="218" spans="2:26" ht="31.5">
      <c r="B218" s="1340">
        <v>12</v>
      </c>
      <c r="C218" s="1340" t="s">
        <v>6566</v>
      </c>
      <c r="D218" s="1340" t="s">
        <v>7683</v>
      </c>
      <c r="E218" s="1340" t="s">
        <v>6567</v>
      </c>
      <c r="F218" s="1340">
        <v>16</v>
      </c>
      <c r="G218" s="1340">
        <v>44</v>
      </c>
      <c r="H218" s="667">
        <v>3180.2</v>
      </c>
      <c r="I218" s="667"/>
      <c r="J218" s="1340" t="s">
        <v>858</v>
      </c>
      <c r="K218" s="1340" t="s">
        <v>6568</v>
      </c>
      <c r="L218" s="2192">
        <v>0</v>
      </c>
      <c r="M218" s="1366" t="s">
        <v>6569</v>
      </c>
      <c r="N218" s="4024"/>
      <c r="O218" s="1366" t="s">
        <v>9026</v>
      </c>
      <c r="Q218" s="1807">
        <v>1</v>
      </c>
      <c r="Z218" s="2983">
        <f t="shared" si="10"/>
        <v>0</v>
      </c>
    </row>
    <row r="219" spans="2:26" ht="31.5">
      <c r="B219" s="1340">
        <v>13</v>
      </c>
      <c r="C219" s="1340" t="s">
        <v>6566</v>
      </c>
      <c r="D219" s="1340" t="s">
        <v>7683</v>
      </c>
      <c r="E219" s="1340" t="s">
        <v>6567</v>
      </c>
      <c r="F219" s="1340">
        <v>19</v>
      </c>
      <c r="G219" s="1340">
        <v>44</v>
      </c>
      <c r="H219" s="667">
        <v>32.5</v>
      </c>
      <c r="I219" s="667"/>
      <c r="J219" s="1365" t="s">
        <v>858</v>
      </c>
      <c r="K219" s="1340" t="s">
        <v>6568</v>
      </c>
      <c r="L219" s="2192">
        <v>0</v>
      </c>
      <c r="M219" s="1366" t="s">
        <v>6569</v>
      </c>
      <c r="N219" s="4024"/>
      <c r="O219" s="1366" t="s">
        <v>9026</v>
      </c>
      <c r="Q219" s="1807">
        <v>1</v>
      </c>
      <c r="Z219" s="2983">
        <f t="shared" si="10"/>
        <v>0</v>
      </c>
    </row>
    <row r="220" spans="2:26" ht="31.5">
      <c r="B220" s="1340">
        <v>14</v>
      </c>
      <c r="C220" s="1340" t="s">
        <v>6566</v>
      </c>
      <c r="D220" s="1340" t="s">
        <v>7683</v>
      </c>
      <c r="E220" s="1340" t="s">
        <v>6567</v>
      </c>
      <c r="F220" s="1340">
        <v>20</v>
      </c>
      <c r="G220" s="1340">
        <v>44</v>
      </c>
      <c r="H220" s="667">
        <v>8.8000000000000007</v>
      </c>
      <c r="I220" s="667"/>
      <c r="J220" s="1365" t="s">
        <v>858</v>
      </c>
      <c r="K220" s="1340" t="s">
        <v>6568</v>
      </c>
      <c r="L220" s="2192">
        <v>0</v>
      </c>
      <c r="M220" s="1366" t="s">
        <v>6569</v>
      </c>
      <c r="N220" s="4024"/>
      <c r="O220" s="1366" t="s">
        <v>9026</v>
      </c>
      <c r="Q220" s="1807">
        <v>1</v>
      </c>
      <c r="Z220" s="2983">
        <f t="shared" si="10"/>
        <v>0</v>
      </c>
    </row>
    <row r="221" spans="2:26" ht="31.5">
      <c r="B221" s="1340">
        <v>15</v>
      </c>
      <c r="C221" s="1340" t="s">
        <v>6566</v>
      </c>
      <c r="D221" s="1340" t="s">
        <v>7683</v>
      </c>
      <c r="E221" s="1340" t="s">
        <v>6567</v>
      </c>
      <c r="F221" s="1340">
        <v>1</v>
      </c>
      <c r="G221" s="1340">
        <v>46</v>
      </c>
      <c r="H221" s="667">
        <v>4.5</v>
      </c>
      <c r="I221" s="667"/>
      <c r="J221" s="1365" t="s">
        <v>858</v>
      </c>
      <c r="K221" s="1340" t="s">
        <v>6568</v>
      </c>
      <c r="L221" s="2192">
        <v>0</v>
      </c>
      <c r="M221" s="1366" t="s">
        <v>6569</v>
      </c>
      <c r="N221" s="4024"/>
      <c r="O221" s="1366" t="s">
        <v>9026</v>
      </c>
      <c r="Q221" s="1807">
        <v>1</v>
      </c>
      <c r="Z221" s="2983">
        <f t="shared" si="10"/>
        <v>0</v>
      </c>
    </row>
    <row r="222" spans="2:26" ht="31.5">
      <c r="B222" s="1340">
        <v>16</v>
      </c>
      <c r="C222" s="1340" t="s">
        <v>6566</v>
      </c>
      <c r="D222" s="1340" t="s">
        <v>7683</v>
      </c>
      <c r="E222" s="1340" t="s">
        <v>6567</v>
      </c>
      <c r="F222" s="1340">
        <v>3</v>
      </c>
      <c r="G222" s="1340">
        <v>46</v>
      </c>
      <c r="H222" s="667">
        <v>14549.8</v>
      </c>
      <c r="I222" s="667"/>
      <c r="J222" s="1368" t="s">
        <v>8862</v>
      </c>
      <c r="K222" s="1340" t="s">
        <v>6568</v>
      </c>
      <c r="L222" s="2192">
        <v>0</v>
      </c>
      <c r="M222" s="1366" t="s">
        <v>6569</v>
      </c>
      <c r="N222" s="4024"/>
      <c r="O222" s="1366" t="s">
        <v>9026</v>
      </c>
      <c r="Q222" s="1807">
        <v>1</v>
      </c>
      <c r="Z222" s="2983">
        <f t="shared" si="10"/>
        <v>0</v>
      </c>
    </row>
    <row r="223" spans="2:26" ht="31.5">
      <c r="B223" s="1340">
        <v>17</v>
      </c>
      <c r="C223" s="1340" t="s">
        <v>6566</v>
      </c>
      <c r="D223" s="1340" t="s">
        <v>7683</v>
      </c>
      <c r="E223" s="1340" t="s">
        <v>6567</v>
      </c>
      <c r="F223" s="1340">
        <v>20</v>
      </c>
      <c r="G223" s="1340">
        <v>47</v>
      </c>
      <c r="H223" s="667">
        <v>18529.5</v>
      </c>
      <c r="I223" s="667"/>
      <c r="J223" s="1368" t="s">
        <v>8862</v>
      </c>
      <c r="K223" s="1340" t="s">
        <v>6568</v>
      </c>
      <c r="L223" s="2192">
        <v>0</v>
      </c>
      <c r="M223" s="1366" t="s">
        <v>6569</v>
      </c>
      <c r="N223" s="4024"/>
      <c r="O223" s="1366" t="s">
        <v>9026</v>
      </c>
      <c r="Q223" s="1807">
        <v>1</v>
      </c>
      <c r="Z223" s="2983">
        <f t="shared" si="10"/>
        <v>0</v>
      </c>
    </row>
    <row r="224" spans="2:26" ht="31.5">
      <c r="B224" s="1340">
        <v>18</v>
      </c>
      <c r="C224" s="1340" t="s">
        <v>6566</v>
      </c>
      <c r="D224" s="1340" t="s">
        <v>7683</v>
      </c>
      <c r="E224" s="1340" t="s">
        <v>6567</v>
      </c>
      <c r="F224" s="1340">
        <v>29</v>
      </c>
      <c r="G224" s="1340">
        <v>48</v>
      </c>
      <c r="H224" s="667">
        <v>3026.6</v>
      </c>
      <c r="I224" s="667"/>
      <c r="J224" s="1368" t="s">
        <v>8862</v>
      </c>
      <c r="K224" s="1340" t="s">
        <v>6568</v>
      </c>
      <c r="L224" s="2192">
        <v>0</v>
      </c>
      <c r="M224" s="1366" t="s">
        <v>6569</v>
      </c>
      <c r="N224" s="4024"/>
      <c r="O224" s="1366" t="s">
        <v>9026</v>
      </c>
      <c r="Q224" s="1807">
        <v>1</v>
      </c>
      <c r="Z224" s="2983">
        <f t="shared" si="10"/>
        <v>0</v>
      </c>
    </row>
    <row r="225" spans="2:26" ht="31.5">
      <c r="B225" s="1340">
        <v>19</v>
      </c>
      <c r="C225" s="1340" t="s">
        <v>6566</v>
      </c>
      <c r="D225" s="1340" t="s">
        <v>7683</v>
      </c>
      <c r="E225" s="1340" t="s">
        <v>6567</v>
      </c>
      <c r="F225" s="1340">
        <v>7</v>
      </c>
      <c r="G225" s="1340">
        <v>50</v>
      </c>
      <c r="H225" s="667">
        <v>17572.599999999999</v>
      </c>
      <c r="I225" s="667"/>
      <c r="J225" s="1368" t="s">
        <v>8862</v>
      </c>
      <c r="K225" s="1340" t="s">
        <v>6568</v>
      </c>
      <c r="L225" s="2192">
        <v>0</v>
      </c>
      <c r="M225" s="1366" t="s">
        <v>6569</v>
      </c>
      <c r="N225" s="4024"/>
      <c r="O225" s="1366" t="s">
        <v>9026</v>
      </c>
      <c r="Q225" s="1807">
        <v>1</v>
      </c>
      <c r="Z225" s="2983">
        <f t="shared" si="10"/>
        <v>0</v>
      </c>
    </row>
    <row r="226" spans="2:26" ht="31.5" customHeight="1">
      <c r="B226" s="1340">
        <v>20</v>
      </c>
      <c r="C226" s="1340" t="s">
        <v>6566</v>
      </c>
      <c r="D226" s="1340" t="s">
        <v>7683</v>
      </c>
      <c r="E226" s="1340" t="s">
        <v>6567</v>
      </c>
      <c r="F226" s="1340">
        <v>2</v>
      </c>
      <c r="G226" s="1340">
        <v>53</v>
      </c>
      <c r="H226" s="667">
        <v>5125.3999999999996</v>
      </c>
      <c r="I226" s="667"/>
      <c r="J226" s="1368" t="s">
        <v>8862</v>
      </c>
      <c r="K226" s="1340" t="s">
        <v>6568</v>
      </c>
      <c r="L226" s="2192">
        <v>0</v>
      </c>
      <c r="M226" s="1366" t="s">
        <v>6569</v>
      </c>
      <c r="N226" s="4024"/>
      <c r="O226" s="1366" t="s">
        <v>9026</v>
      </c>
      <c r="Q226" s="1807">
        <v>1</v>
      </c>
      <c r="Z226" s="2983">
        <f t="shared" si="10"/>
        <v>0</v>
      </c>
    </row>
    <row r="227" spans="2:26" ht="31.5">
      <c r="B227" s="1340">
        <v>21</v>
      </c>
      <c r="C227" s="1340" t="s">
        <v>6566</v>
      </c>
      <c r="D227" s="1340" t="s">
        <v>7683</v>
      </c>
      <c r="E227" s="1340" t="s">
        <v>6567</v>
      </c>
      <c r="F227" s="1340">
        <v>2</v>
      </c>
      <c r="G227" s="1340">
        <v>62</v>
      </c>
      <c r="H227" s="667">
        <v>2889.2</v>
      </c>
      <c r="I227" s="667"/>
      <c r="J227" s="1368" t="s">
        <v>8862</v>
      </c>
      <c r="K227" s="1340" t="s">
        <v>6568</v>
      </c>
      <c r="L227" s="2192">
        <v>0</v>
      </c>
      <c r="M227" s="1366" t="s">
        <v>6569</v>
      </c>
      <c r="N227" s="4024"/>
      <c r="O227" s="1366" t="s">
        <v>9026</v>
      </c>
      <c r="Q227" s="1807">
        <v>1</v>
      </c>
      <c r="Z227" s="2983">
        <f t="shared" si="10"/>
        <v>0</v>
      </c>
    </row>
    <row r="228" spans="2:26" ht="31.5">
      <c r="B228" s="1340">
        <v>22</v>
      </c>
      <c r="C228" s="1340" t="s">
        <v>6566</v>
      </c>
      <c r="D228" s="1340" t="s">
        <v>7683</v>
      </c>
      <c r="E228" s="1340" t="s">
        <v>6567</v>
      </c>
      <c r="F228" s="1340">
        <v>3</v>
      </c>
      <c r="G228" s="1340">
        <v>62</v>
      </c>
      <c r="H228" s="667">
        <v>9443.5</v>
      </c>
      <c r="I228" s="667"/>
      <c r="J228" s="1368" t="s">
        <v>8862</v>
      </c>
      <c r="K228" s="1340" t="s">
        <v>6568</v>
      </c>
      <c r="L228" s="2192">
        <v>0</v>
      </c>
      <c r="M228" s="1366" t="s">
        <v>6569</v>
      </c>
      <c r="N228" s="4024"/>
      <c r="O228" s="1366" t="s">
        <v>9026</v>
      </c>
      <c r="Q228" s="1807">
        <v>1</v>
      </c>
      <c r="Z228" s="2983">
        <f t="shared" si="10"/>
        <v>0</v>
      </c>
    </row>
    <row r="229" spans="2:26" ht="31.5">
      <c r="B229" s="1340">
        <v>23</v>
      </c>
      <c r="C229" s="1340" t="s">
        <v>6566</v>
      </c>
      <c r="D229" s="1340" t="s">
        <v>7683</v>
      </c>
      <c r="E229" s="1340" t="s">
        <v>6567</v>
      </c>
      <c r="F229" s="1340">
        <v>10</v>
      </c>
      <c r="G229" s="1340">
        <v>63</v>
      </c>
      <c r="H229" s="667">
        <v>9295.4</v>
      </c>
      <c r="I229" s="667"/>
      <c r="J229" s="1368" t="s">
        <v>8862</v>
      </c>
      <c r="K229" s="1340" t="s">
        <v>6568</v>
      </c>
      <c r="L229" s="2192">
        <v>0</v>
      </c>
      <c r="M229" s="1366" t="s">
        <v>6569</v>
      </c>
      <c r="N229" s="4024"/>
      <c r="O229" s="1366" t="s">
        <v>9026</v>
      </c>
      <c r="Q229" s="1807">
        <v>1</v>
      </c>
      <c r="Z229" s="2983">
        <f t="shared" si="10"/>
        <v>0</v>
      </c>
    </row>
    <row r="230" spans="2:26" ht="31.5">
      <c r="B230" s="1340">
        <v>24</v>
      </c>
      <c r="C230" s="1340" t="s">
        <v>6566</v>
      </c>
      <c r="D230" s="1340" t="s">
        <v>7683</v>
      </c>
      <c r="E230" s="1340" t="s">
        <v>6567</v>
      </c>
      <c r="F230" s="1340">
        <v>18</v>
      </c>
      <c r="G230" s="1340">
        <v>63</v>
      </c>
      <c r="H230" s="667">
        <v>8633.7999999999993</v>
      </c>
      <c r="I230" s="667"/>
      <c r="J230" s="1368" t="s">
        <v>8862</v>
      </c>
      <c r="K230" s="1340" t="s">
        <v>6568</v>
      </c>
      <c r="L230" s="2192">
        <v>0</v>
      </c>
      <c r="M230" s="1366" t="s">
        <v>6569</v>
      </c>
      <c r="N230" s="4025"/>
      <c r="O230" s="1366" t="s">
        <v>9026</v>
      </c>
      <c r="Q230" s="1807">
        <v>1</v>
      </c>
      <c r="Z230" s="2983">
        <f t="shared" si="10"/>
        <v>0</v>
      </c>
    </row>
    <row r="231" spans="2:26" ht="63">
      <c r="B231" s="1340">
        <v>26</v>
      </c>
      <c r="C231" s="1340" t="s">
        <v>6570</v>
      </c>
      <c r="D231" s="1340" t="s">
        <v>7683</v>
      </c>
      <c r="E231" s="1340" t="s">
        <v>6567</v>
      </c>
      <c r="F231" s="1340">
        <v>1</v>
      </c>
      <c r="G231" s="1340">
        <v>75</v>
      </c>
      <c r="H231" s="667">
        <v>21307.599999999999</v>
      </c>
      <c r="I231" s="667"/>
      <c r="J231" s="2184" t="str">
        <f>K231</f>
        <v>SKC</v>
      </c>
      <c r="K231" s="1340" t="s">
        <v>858</v>
      </c>
      <c r="L231" s="2192"/>
      <c r="M231" s="1366" t="s">
        <v>6571</v>
      </c>
      <c r="N231" s="4023"/>
      <c r="O231" s="1366" t="s">
        <v>9026</v>
      </c>
      <c r="Q231" s="1807">
        <v>1</v>
      </c>
      <c r="Z231" s="2983">
        <f t="shared" si="10"/>
        <v>0</v>
      </c>
    </row>
    <row r="232" spans="2:26" ht="63">
      <c r="B232" s="1340">
        <v>27</v>
      </c>
      <c r="C232" s="1340" t="s">
        <v>6570</v>
      </c>
      <c r="D232" s="1340" t="s">
        <v>7683</v>
      </c>
      <c r="E232" s="1340" t="s">
        <v>6567</v>
      </c>
      <c r="F232" s="1340">
        <v>2</v>
      </c>
      <c r="G232" s="1340">
        <v>75</v>
      </c>
      <c r="H232" s="667">
        <v>74195.199999999997</v>
      </c>
      <c r="I232" s="667"/>
      <c r="J232" s="2184" t="str">
        <f>K232</f>
        <v>SKC</v>
      </c>
      <c r="K232" s="1340" t="s">
        <v>858</v>
      </c>
      <c r="L232" s="2192"/>
      <c r="M232" s="1366" t="s">
        <v>3762</v>
      </c>
      <c r="N232" s="4025"/>
      <c r="O232" s="1366" t="s">
        <v>9026</v>
      </c>
      <c r="Q232" s="1807">
        <v>1</v>
      </c>
      <c r="Z232" s="2983">
        <f t="shared" si="10"/>
        <v>0</v>
      </c>
    </row>
    <row r="233" spans="2:26" ht="75" customHeight="1">
      <c r="B233" s="1340">
        <v>28</v>
      </c>
      <c r="C233" s="1365" t="s">
        <v>7575</v>
      </c>
      <c r="D233" s="1340" t="s">
        <v>7683</v>
      </c>
      <c r="E233" s="1365" t="s">
        <v>6567</v>
      </c>
      <c r="F233" s="1425" t="s">
        <v>6616</v>
      </c>
      <c r="G233" s="1365">
        <v>74</v>
      </c>
      <c r="H233" s="1420">
        <v>2804.7</v>
      </c>
      <c r="I233" s="1420"/>
      <c r="J233" s="2184" t="str">
        <f>K233</f>
        <v>RPT</v>
      </c>
      <c r="K233" s="1365" t="s">
        <v>6611</v>
      </c>
      <c r="L233" s="2192" t="s">
        <v>6611</v>
      </c>
      <c r="M233" s="1365" t="s">
        <v>7577</v>
      </c>
      <c r="N233" s="1417"/>
      <c r="O233" s="1417"/>
      <c r="Q233" s="1807">
        <v>1</v>
      </c>
      <c r="Z233" s="2983">
        <f t="shared" si="10"/>
        <v>0</v>
      </c>
    </row>
    <row r="234" spans="2:26" ht="110.25">
      <c r="B234" s="1340">
        <v>29</v>
      </c>
      <c r="C234" s="1365" t="s">
        <v>7578</v>
      </c>
      <c r="D234" s="1340" t="s">
        <v>7683</v>
      </c>
      <c r="E234" s="1365" t="s">
        <v>6567</v>
      </c>
      <c r="F234" s="1425" t="s">
        <v>6520</v>
      </c>
      <c r="G234" s="1365">
        <v>74</v>
      </c>
      <c r="H234" s="1420">
        <v>62779.6</v>
      </c>
      <c r="I234" s="1420"/>
      <c r="J234" s="2184" t="str">
        <f>K234</f>
        <v>RPT</v>
      </c>
      <c r="K234" s="1365" t="s">
        <v>6611</v>
      </c>
      <c r="L234" s="2192" t="s">
        <v>6611</v>
      </c>
      <c r="M234" s="1365" t="s">
        <v>9031</v>
      </c>
      <c r="N234" s="1417"/>
      <c r="O234" s="1417"/>
      <c r="Q234" s="1807">
        <v>1</v>
      </c>
      <c r="Z234" s="2983">
        <f t="shared" si="10"/>
        <v>0</v>
      </c>
    </row>
    <row r="235" spans="2:26" ht="141.75">
      <c r="B235" s="1340">
        <v>30</v>
      </c>
      <c r="C235" s="1340" t="s">
        <v>6625</v>
      </c>
      <c r="D235" s="1340" t="s">
        <v>7683</v>
      </c>
      <c r="E235" s="1340" t="s">
        <v>6567</v>
      </c>
      <c r="F235" s="1376" t="s">
        <v>6620</v>
      </c>
      <c r="G235" s="1340">
        <v>74</v>
      </c>
      <c r="H235" s="667">
        <v>3673.4</v>
      </c>
      <c r="I235" s="667"/>
      <c r="J235" s="2184" t="str">
        <f>K235</f>
        <v>SKC</v>
      </c>
      <c r="K235" s="1340" t="s">
        <v>858</v>
      </c>
      <c r="L235" s="2192" t="s">
        <v>858</v>
      </c>
      <c r="M235" s="2164" t="s">
        <v>9032</v>
      </c>
      <c r="N235" s="1366"/>
      <c r="O235" s="1366" t="s">
        <v>9026</v>
      </c>
      <c r="Q235" s="1807">
        <v>1</v>
      </c>
      <c r="Z235" s="2983">
        <f t="shared" si="10"/>
        <v>0</v>
      </c>
    </row>
    <row r="236" spans="2:26">
      <c r="B236" s="1340">
        <v>34</v>
      </c>
      <c r="C236" s="1340" t="s">
        <v>6893</v>
      </c>
      <c r="D236" s="1340" t="s">
        <v>7683</v>
      </c>
      <c r="E236" s="1340" t="s">
        <v>6681</v>
      </c>
      <c r="F236" s="1367"/>
      <c r="G236" s="1367"/>
      <c r="H236" s="1380">
        <v>39.299999999999997</v>
      </c>
      <c r="I236" s="1380"/>
      <c r="J236" s="2186" t="s">
        <v>1669</v>
      </c>
      <c r="K236" s="1366" t="s">
        <v>6775</v>
      </c>
      <c r="L236" s="2192">
        <v>0</v>
      </c>
      <c r="M236" s="1366" t="s">
        <v>192</v>
      </c>
      <c r="N236" s="1340"/>
      <c r="O236" s="1340"/>
      <c r="Q236" s="1807">
        <v>1</v>
      </c>
      <c r="Z236" s="2983">
        <f t="shared" si="10"/>
        <v>0</v>
      </c>
    </row>
    <row r="237" spans="2:26" ht="47.25">
      <c r="B237" s="1340">
        <v>36</v>
      </c>
      <c r="C237" s="1340" t="s">
        <v>6830</v>
      </c>
      <c r="D237" s="1340" t="s">
        <v>7683</v>
      </c>
      <c r="E237" s="1340" t="s">
        <v>6681</v>
      </c>
      <c r="F237" s="1340">
        <v>36</v>
      </c>
      <c r="G237" s="1340">
        <v>11</v>
      </c>
      <c r="H237" s="1378">
        <v>124.5</v>
      </c>
      <c r="I237" s="1378"/>
      <c r="J237" s="2186" t="s">
        <v>1669</v>
      </c>
      <c r="K237" s="1366" t="s">
        <v>6831</v>
      </c>
      <c r="L237" s="2192" t="s">
        <v>1669</v>
      </c>
      <c r="M237" s="1366" t="s">
        <v>192</v>
      </c>
      <c r="N237" s="4019"/>
      <c r="O237" s="1340"/>
      <c r="Q237" s="1807">
        <v>1</v>
      </c>
      <c r="Z237" s="2983">
        <f t="shared" si="10"/>
        <v>0</v>
      </c>
    </row>
    <row r="238" spans="2:26" ht="63">
      <c r="B238" s="1340">
        <v>37</v>
      </c>
      <c r="C238" s="1340" t="s">
        <v>6797</v>
      </c>
      <c r="D238" s="1340" t="s">
        <v>7683</v>
      </c>
      <c r="E238" s="1340" t="s">
        <v>6681</v>
      </c>
      <c r="F238" s="1340">
        <v>25</v>
      </c>
      <c r="G238" s="1340">
        <v>19</v>
      </c>
      <c r="H238" s="1378">
        <v>79.400000000000006</v>
      </c>
      <c r="I238" s="1378"/>
      <c r="J238" s="1396" t="str">
        <f>K238</f>
        <v>DVH</v>
      </c>
      <c r="K238" s="1366" t="s">
        <v>754</v>
      </c>
      <c r="L238" s="2192" t="s">
        <v>754</v>
      </c>
      <c r="M238" s="1340" t="s">
        <v>6798</v>
      </c>
      <c r="N238" s="4020"/>
      <c r="O238" s="1340"/>
      <c r="Q238" s="1807">
        <v>1</v>
      </c>
      <c r="Z238" s="2983">
        <f t="shared" si="10"/>
        <v>0</v>
      </c>
    </row>
    <row r="239" spans="2:26" ht="47.25">
      <c r="B239" s="1340">
        <v>38</v>
      </c>
      <c r="C239" s="1340" t="s">
        <v>6784</v>
      </c>
      <c r="D239" s="1340" t="s">
        <v>7683</v>
      </c>
      <c r="E239" s="1340" t="s">
        <v>6681</v>
      </c>
      <c r="F239" s="1340">
        <v>20</v>
      </c>
      <c r="G239" s="1340" t="s">
        <v>6785</v>
      </c>
      <c r="H239" s="1378">
        <v>412.2</v>
      </c>
      <c r="I239" s="1378"/>
      <c r="J239" s="1396" t="s">
        <v>751</v>
      </c>
      <c r="K239" s="1366" t="s">
        <v>6786</v>
      </c>
      <c r="L239" s="2192" t="s">
        <v>751</v>
      </c>
      <c r="M239" s="1340" t="s">
        <v>9033</v>
      </c>
      <c r="N239" s="4020"/>
      <c r="O239" s="1340"/>
      <c r="Q239" s="1807">
        <v>1</v>
      </c>
      <c r="Z239" s="2983">
        <f t="shared" si="10"/>
        <v>0</v>
      </c>
    </row>
    <row r="240" spans="2:26" ht="31.5">
      <c r="B240" s="1340">
        <v>39</v>
      </c>
      <c r="C240" s="1340" t="s">
        <v>6773</v>
      </c>
      <c r="D240" s="1340" t="s">
        <v>7683</v>
      </c>
      <c r="E240" s="1340" t="s">
        <v>6681</v>
      </c>
      <c r="F240" s="1340">
        <v>16</v>
      </c>
      <c r="G240" s="1340" t="s">
        <v>6774</v>
      </c>
      <c r="H240" s="1378">
        <v>50</v>
      </c>
      <c r="I240" s="1378"/>
      <c r="J240" s="1396" t="s">
        <v>1669</v>
      </c>
      <c r="K240" s="1366" t="s">
        <v>6775</v>
      </c>
      <c r="L240" s="2192" t="s">
        <v>1669</v>
      </c>
      <c r="M240" s="1366" t="s">
        <v>192</v>
      </c>
      <c r="N240" s="4020"/>
      <c r="O240" s="1340"/>
      <c r="Q240" s="1807">
        <v>1</v>
      </c>
      <c r="Z240" s="2983">
        <f t="shared" si="10"/>
        <v>0</v>
      </c>
    </row>
    <row r="241" spans="2:26" ht="31.5">
      <c r="B241" s="1340">
        <v>40</v>
      </c>
      <c r="C241" s="1340" t="s">
        <v>6773</v>
      </c>
      <c r="D241" s="1340" t="s">
        <v>7683</v>
      </c>
      <c r="E241" s="1340" t="s">
        <v>6681</v>
      </c>
      <c r="F241" s="1340">
        <v>20</v>
      </c>
      <c r="G241" s="1340" t="s">
        <v>6785</v>
      </c>
      <c r="H241" s="1378">
        <v>80</v>
      </c>
      <c r="I241" s="1378"/>
      <c r="J241" s="1396" t="s">
        <v>1669</v>
      </c>
      <c r="K241" s="1366" t="s">
        <v>6775</v>
      </c>
      <c r="L241" s="2192" t="s">
        <v>1669</v>
      </c>
      <c r="M241" s="1366" t="s">
        <v>192</v>
      </c>
      <c r="N241" s="4020"/>
      <c r="O241" s="1340"/>
      <c r="Q241" s="1807">
        <v>1</v>
      </c>
      <c r="Z241" s="2983">
        <f t="shared" si="10"/>
        <v>0</v>
      </c>
    </row>
    <row r="242" spans="2:26" ht="31.5">
      <c r="B242" s="1340">
        <v>41</v>
      </c>
      <c r="C242" s="1340" t="s">
        <v>6717</v>
      </c>
      <c r="D242" s="1340" t="s">
        <v>7683</v>
      </c>
      <c r="E242" s="1340" t="s">
        <v>6681</v>
      </c>
      <c r="F242" s="1340">
        <v>12</v>
      </c>
      <c r="G242" s="1340" t="s">
        <v>6718</v>
      </c>
      <c r="H242" s="1378">
        <v>17.7</v>
      </c>
      <c r="I242" s="1378"/>
      <c r="J242" s="1396" t="s">
        <v>1313</v>
      </c>
      <c r="K242" s="1366" t="s">
        <v>1955</v>
      </c>
      <c r="L242" s="2192" t="s">
        <v>1313</v>
      </c>
      <c r="M242" s="1366" t="s">
        <v>192</v>
      </c>
      <c r="N242" s="4021"/>
      <c r="O242" s="1340"/>
      <c r="Q242" s="1807">
        <v>1</v>
      </c>
      <c r="Z242" s="2983">
        <f t="shared" si="10"/>
        <v>0</v>
      </c>
    </row>
    <row r="243" spans="2:26" ht="31.5" customHeight="1">
      <c r="B243" s="1340">
        <v>42</v>
      </c>
      <c r="C243" s="1365" t="s">
        <v>7589</v>
      </c>
      <c r="D243" s="1340" t="s">
        <v>7683</v>
      </c>
      <c r="E243" s="1365" t="s">
        <v>6681</v>
      </c>
      <c r="F243" s="1365">
        <v>46</v>
      </c>
      <c r="G243" s="1365">
        <v>1</v>
      </c>
      <c r="H243" s="1420">
        <v>4037</v>
      </c>
      <c r="I243" s="1420"/>
      <c r="J243" s="1396" t="s">
        <v>1313</v>
      </c>
      <c r="K243" s="1417" t="s">
        <v>1955</v>
      </c>
      <c r="L243" s="2192" t="s">
        <v>1429</v>
      </c>
      <c r="M243" s="1417" t="s">
        <v>192</v>
      </c>
      <c r="N243" s="2165"/>
      <c r="O243" s="1431"/>
      <c r="Q243" s="1807">
        <v>1</v>
      </c>
      <c r="Z243" s="2983">
        <f t="shared" si="10"/>
        <v>0</v>
      </c>
    </row>
    <row r="244" spans="2:26">
      <c r="B244" s="1340">
        <v>43</v>
      </c>
      <c r="C244" s="1365" t="s">
        <v>7589</v>
      </c>
      <c r="D244" s="1340" t="s">
        <v>7683</v>
      </c>
      <c r="E244" s="1365" t="s">
        <v>6681</v>
      </c>
      <c r="F244" s="1365">
        <v>46</v>
      </c>
      <c r="G244" s="1365">
        <v>2</v>
      </c>
      <c r="H244" s="1420">
        <v>2162.6999999999998</v>
      </c>
      <c r="I244" s="1420"/>
      <c r="J244" s="1396" t="s">
        <v>1313</v>
      </c>
      <c r="K244" s="1417" t="s">
        <v>1955</v>
      </c>
      <c r="L244" s="2192" t="s">
        <v>1429</v>
      </c>
      <c r="M244" s="1417" t="s">
        <v>192</v>
      </c>
      <c r="N244" s="2165"/>
      <c r="O244" s="1431"/>
      <c r="Q244" s="1807">
        <v>1</v>
      </c>
      <c r="Z244" s="2983">
        <f t="shared" si="10"/>
        <v>0</v>
      </c>
    </row>
    <row r="245" spans="2:26">
      <c r="B245" s="1340">
        <v>44</v>
      </c>
      <c r="C245" s="1365" t="s">
        <v>7589</v>
      </c>
      <c r="D245" s="1340" t="s">
        <v>7683</v>
      </c>
      <c r="E245" s="1365" t="s">
        <v>6681</v>
      </c>
      <c r="F245" s="1365">
        <v>46</v>
      </c>
      <c r="G245" s="1365">
        <v>4</v>
      </c>
      <c r="H245" s="1420">
        <v>26261.3</v>
      </c>
      <c r="I245" s="1420"/>
      <c r="J245" s="1396" t="s">
        <v>1313</v>
      </c>
      <c r="K245" s="1417" t="s">
        <v>1955</v>
      </c>
      <c r="L245" s="2192" t="s">
        <v>1429</v>
      </c>
      <c r="M245" s="1417" t="s">
        <v>192</v>
      </c>
      <c r="N245" s="2165"/>
      <c r="O245" s="1431"/>
      <c r="Q245" s="1807">
        <v>1</v>
      </c>
      <c r="Z245" s="2983">
        <f t="shared" si="10"/>
        <v>0</v>
      </c>
    </row>
    <row r="246" spans="2:26">
      <c r="B246" s="1340">
        <v>45</v>
      </c>
      <c r="C246" s="1365" t="s">
        <v>7589</v>
      </c>
      <c r="D246" s="1340" t="s">
        <v>7683</v>
      </c>
      <c r="E246" s="1365" t="s">
        <v>6681</v>
      </c>
      <c r="F246" s="1365">
        <v>47</v>
      </c>
      <c r="G246" s="1365">
        <v>1</v>
      </c>
      <c r="H246" s="1420">
        <v>204</v>
      </c>
      <c r="I246" s="1420"/>
      <c r="J246" s="1396" t="s">
        <v>1313</v>
      </c>
      <c r="K246" s="1417" t="s">
        <v>1955</v>
      </c>
      <c r="L246" s="2192" t="s">
        <v>1429</v>
      </c>
      <c r="M246" s="1417" t="s">
        <v>192</v>
      </c>
      <c r="N246" s="2165"/>
      <c r="O246" s="1431"/>
      <c r="Q246" s="1807">
        <v>1</v>
      </c>
      <c r="Z246" s="2983">
        <f t="shared" si="10"/>
        <v>0</v>
      </c>
    </row>
    <row r="247" spans="2:26">
      <c r="B247" s="1340">
        <v>46</v>
      </c>
      <c r="C247" s="1365" t="s">
        <v>7589</v>
      </c>
      <c r="D247" s="1340" t="s">
        <v>7683</v>
      </c>
      <c r="E247" s="1365" t="s">
        <v>6681</v>
      </c>
      <c r="F247" s="1365">
        <v>47</v>
      </c>
      <c r="G247" s="1365">
        <v>2</v>
      </c>
      <c r="H247" s="1420">
        <v>3490.9</v>
      </c>
      <c r="I247" s="1420"/>
      <c r="J247" s="1396" t="s">
        <v>1313</v>
      </c>
      <c r="K247" s="1417" t="s">
        <v>1955</v>
      </c>
      <c r="L247" s="2192" t="s">
        <v>1429</v>
      </c>
      <c r="M247" s="1417" t="s">
        <v>192</v>
      </c>
      <c r="N247" s="2165"/>
      <c r="O247" s="1431"/>
      <c r="Q247" s="1807">
        <v>1</v>
      </c>
      <c r="Z247" s="2983">
        <f t="shared" si="10"/>
        <v>0</v>
      </c>
    </row>
    <row r="248" spans="2:26">
      <c r="B248" s="1340">
        <v>47</v>
      </c>
      <c r="C248" s="1365" t="s">
        <v>7589</v>
      </c>
      <c r="D248" s="1340" t="s">
        <v>7683</v>
      </c>
      <c r="E248" s="1365" t="s">
        <v>6681</v>
      </c>
      <c r="F248" s="1365">
        <v>47</v>
      </c>
      <c r="G248" s="1365">
        <v>4</v>
      </c>
      <c r="H248" s="1420">
        <v>79003.8</v>
      </c>
      <c r="I248" s="1420"/>
      <c r="J248" s="1396" t="s">
        <v>1313</v>
      </c>
      <c r="K248" s="1417" t="s">
        <v>1955</v>
      </c>
      <c r="L248" s="2192" t="s">
        <v>1429</v>
      </c>
      <c r="M248" s="1417" t="s">
        <v>192</v>
      </c>
      <c r="N248" s="2165"/>
      <c r="O248" s="1431"/>
      <c r="Q248" s="1807">
        <v>1</v>
      </c>
      <c r="Z248" s="2983">
        <f t="shared" si="10"/>
        <v>0</v>
      </c>
    </row>
    <row r="249" spans="2:26" ht="63">
      <c r="B249" s="1340">
        <v>48</v>
      </c>
      <c r="C249" s="1340" t="s">
        <v>9034</v>
      </c>
      <c r="D249" s="1340" t="s">
        <v>7683</v>
      </c>
      <c r="E249" s="1340" t="s">
        <v>6681</v>
      </c>
      <c r="F249" s="1340" t="s">
        <v>6890</v>
      </c>
      <c r="G249" s="1340" t="s">
        <v>6890</v>
      </c>
      <c r="H249" s="667">
        <v>16000</v>
      </c>
      <c r="I249" s="667"/>
      <c r="J249" s="1368"/>
      <c r="K249" s="1340" t="s">
        <v>6890</v>
      </c>
      <c r="L249" s="2192"/>
      <c r="M249" s="1340" t="s">
        <v>9035</v>
      </c>
      <c r="N249" s="4026"/>
      <c r="O249" s="596"/>
      <c r="Q249" s="1807">
        <v>1</v>
      </c>
      <c r="Z249" s="2983">
        <f t="shared" si="10"/>
        <v>0</v>
      </c>
    </row>
    <row r="250" spans="2:26">
      <c r="B250" s="1340">
        <v>49</v>
      </c>
      <c r="C250" s="1369" t="s">
        <v>7001</v>
      </c>
      <c r="D250" s="1340" t="s">
        <v>7683</v>
      </c>
      <c r="E250" s="1369" t="s">
        <v>6956</v>
      </c>
      <c r="F250" s="1382">
        <v>71</v>
      </c>
      <c r="G250" s="1369">
        <v>4</v>
      </c>
      <c r="H250" s="1370">
        <v>3753.9</v>
      </c>
      <c r="I250" s="1370"/>
      <c r="J250" s="2180" t="s">
        <v>1669</v>
      </c>
      <c r="K250" s="1383" t="s">
        <v>476</v>
      </c>
      <c r="L250" s="2192" t="s">
        <v>858</v>
      </c>
      <c r="M250" s="1383" t="s">
        <v>192</v>
      </c>
      <c r="N250" s="4027"/>
      <c r="O250" s="596"/>
      <c r="Q250" s="1807">
        <v>1</v>
      </c>
      <c r="Z250" s="2983">
        <f t="shared" si="10"/>
        <v>0</v>
      </c>
    </row>
    <row r="251" spans="2:26" ht="63">
      <c r="B251" s="1340">
        <v>50</v>
      </c>
      <c r="C251" s="1340" t="s">
        <v>7009</v>
      </c>
      <c r="D251" s="1340" t="s">
        <v>7683</v>
      </c>
      <c r="E251" s="1340" t="s">
        <v>7003</v>
      </c>
      <c r="F251" s="1340" t="s">
        <v>7010</v>
      </c>
      <c r="G251" s="1340">
        <v>113</v>
      </c>
      <c r="H251" s="667">
        <v>750</v>
      </c>
      <c r="I251" s="667"/>
      <c r="J251" s="1368"/>
      <c r="K251" s="1366"/>
      <c r="L251" s="2192" t="s">
        <v>4037</v>
      </c>
      <c r="M251" s="1348" t="s">
        <v>9036</v>
      </c>
      <c r="N251" s="4027"/>
      <c r="O251" s="1348"/>
      <c r="Q251" s="1807">
        <v>1</v>
      </c>
      <c r="Z251" s="2983">
        <f t="shared" si="10"/>
        <v>0</v>
      </c>
    </row>
    <row r="252" spans="2:26" ht="63">
      <c r="B252" s="1340">
        <v>51</v>
      </c>
      <c r="C252" s="1340" t="s">
        <v>7005</v>
      </c>
      <c r="D252" s="1340" t="s">
        <v>7683</v>
      </c>
      <c r="E252" s="1340" t="s">
        <v>7003</v>
      </c>
      <c r="F252" s="1340" t="s">
        <v>7006</v>
      </c>
      <c r="G252" s="1340">
        <v>69</v>
      </c>
      <c r="H252" s="667">
        <v>850</v>
      </c>
      <c r="I252" s="667"/>
      <c r="J252" s="1368" t="s">
        <v>858</v>
      </c>
      <c r="K252" s="1340" t="s">
        <v>7007</v>
      </c>
      <c r="L252" s="2192" t="s">
        <v>858</v>
      </c>
      <c r="M252" s="1348" t="s">
        <v>9037</v>
      </c>
      <c r="N252" s="4027"/>
      <c r="O252" s="1348"/>
      <c r="Q252" s="1807">
        <v>1</v>
      </c>
      <c r="Z252" s="2983">
        <f t="shared" si="10"/>
        <v>0</v>
      </c>
    </row>
    <row r="253" spans="2:26" ht="126">
      <c r="B253" s="1340">
        <v>52</v>
      </c>
      <c r="C253" s="1340" t="s">
        <v>7034</v>
      </c>
      <c r="D253" s="1340" t="s">
        <v>7683</v>
      </c>
      <c r="E253" s="1340" t="s">
        <v>7003</v>
      </c>
      <c r="F253" s="1340"/>
      <c r="G253" s="1340">
        <v>92</v>
      </c>
      <c r="H253" s="667">
        <v>1050</v>
      </c>
      <c r="I253" s="667"/>
      <c r="J253" s="1368"/>
      <c r="K253" s="1366"/>
      <c r="L253" s="2192"/>
      <c r="M253" s="1348" t="s">
        <v>9038</v>
      </c>
      <c r="N253" s="4027"/>
      <c r="O253" s="1348"/>
      <c r="Q253" s="1807">
        <v>1</v>
      </c>
      <c r="Z253" s="2983">
        <f t="shared" si="10"/>
        <v>0</v>
      </c>
    </row>
    <row r="254" spans="2:26" ht="126">
      <c r="B254" s="1340">
        <v>53</v>
      </c>
      <c r="C254" s="1340" t="s">
        <v>7034</v>
      </c>
      <c r="D254" s="1340" t="s">
        <v>7683</v>
      </c>
      <c r="E254" s="1340" t="s">
        <v>7003</v>
      </c>
      <c r="F254" s="1340"/>
      <c r="G254" s="1340">
        <v>92</v>
      </c>
      <c r="H254" s="667">
        <v>898.5</v>
      </c>
      <c r="I254" s="667"/>
      <c r="J254" s="1368"/>
      <c r="K254" s="1366"/>
      <c r="L254" s="2192"/>
      <c r="M254" s="1348" t="s">
        <v>9038</v>
      </c>
      <c r="N254" s="4028"/>
      <c r="O254" s="1348"/>
      <c r="Q254" s="1807">
        <v>1</v>
      </c>
      <c r="Z254" s="2983">
        <f t="shared" si="10"/>
        <v>0</v>
      </c>
    </row>
    <row r="255" spans="2:26">
      <c r="B255" s="1340">
        <v>54</v>
      </c>
      <c r="C255" s="1365" t="s">
        <v>7591</v>
      </c>
      <c r="D255" s="1340" t="s">
        <v>7683</v>
      </c>
      <c r="E255" s="1365" t="s">
        <v>7003</v>
      </c>
      <c r="F255" s="1365">
        <v>1</v>
      </c>
      <c r="G255" s="1365">
        <v>93</v>
      </c>
      <c r="H255" s="1420">
        <v>9324.4</v>
      </c>
      <c r="I255" s="1420"/>
      <c r="J255" s="2184"/>
      <c r="K255" s="1365"/>
      <c r="L255" s="2192"/>
      <c r="M255" s="1417" t="s">
        <v>9039</v>
      </c>
      <c r="N255" s="1431"/>
      <c r="O255" s="1431"/>
      <c r="Q255" s="1807">
        <v>1</v>
      </c>
      <c r="Z255" s="2983">
        <f t="shared" si="10"/>
        <v>0</v>
      </c>
    </row>
    <row r="256" spans="2:26">
      <c r="B256" s="1340">
        <v>55</v>
      </c>
      <c r="C256" s="1365" t="s">
        <v>7591</v>
      </c>
      <c r="D256" s="1340" t="s">
        <v>7683</v>
      </c>
      <c r="E256" s="1365" t="s">
        <v>7003</v>
      </c>
      <c r="F256" s="1365">
        <v>7</v>
      </c>
      <c r="G256" s="1365">
        <v>94</v>
      </c>
      <c r="H256" s="1420">
        <v>26417</v>
      </c>
      <c r="I256" s="1420"/>
      <c r="J256" s="2184"/>
      <c r="K256" s="1365"/>
      <c r="L256" s="2192"/>
      <c r="M256" s="1417" t="s">
        <v>9039</v>
      </c>
      <c r="N256" s="1431"/>
      <c r="O256" s="1431"/>
      <c r="Q256" s="1807">
        <v>1</v>
      </c>
      <c r="Z256" s="2983">
        <f t="shared" si="10"/>
        <v>0</v>
      </c>
    </row>
    <row r="257" spans="2:26">
      <c r="B257" s="1340">
        <v>56</v>
      </c>
      <c r="C257" s="1365" t="s">
        <v>7591</v>
      </c>
      <c r="D257" s="1340" t="s">
        <v>7683</v>
      </c>
      <c r="E257" s="1365" t="s">
        <v>7003</v>
      </c>
      <c r="F257" s="1365">
        <v>6</v>
      </c>
      <c r="G257" s="1365">
        <v>94</v>
      </c>
      <c r="H257" s="1420">
        <v>5552.8</v>
      </c>
      <c r="I257" s="1420"/>
      <c r="J257" s="2184"/>
      <c r="K257" s="1365"/>
      <c r="L257" s="2192"/>
      <c r="M257" s="1417" t="s">
        <v>9039</v>
      </c>
      <c r="N257" s="1431"/>
      <c r="O257" s="1431"/>
      <c r="Q257" s="1807">
        <v>1</v>
      </c>
      <c r="Z257" s="2983">
        <f t="shared" si="10"/>
        <v>0</v>
      </c>
    </row>
    <row r="258" spans="2:26">
      <c r="B258" s="1340">
        <v>57</v>
      </c>
      <c r="C258" s="1365" t="s">
        <v>7591</v>
      </c>
      <c r="D258" s="1340" t="s">
        <v>7683</v>
      </c>
      <c r="E258" s="1365" t="s">
        <v>7003</v>
      </c>
      <c r="F258" s="1365">
        <v>8</v>
      </c>
      <c r="G258" s="1365">
        <v>94</v>
      </c>
      <c r="H258" s="1420">
        <v>2159.6</v>
      </c>
      <c r="I258" s="1420"/>
      <c r="J258" s="2184"/>
      <c r="K258" s="1365"/>
      <c r="L258" s="2192"/>
      <c r="M258" s="1417" t="s">
        <v>9039</v>
      </c>
      <c r="N258" s="1431"/>
      <c r="O258" s="1431"/>
      <c r="Q258" s="1807">
        <v>1</v>
      </c>
      <c r="Z258" s="2983">
        <f t="shared" si="10"/>
        <v>0</v>
      </c>
    </row>
    <row r="259" spans="2:26">
      <c r="B259" s="1340">
        <v>58</v>
      </c>
      <c r="C259" s="1365" t="s">
        <v>7591</v>
      </c>
      <c r="D259" s="1340" t="s">
        <v>7683</v>
      </c>
      <c r="E259" s="1365" t="s">
        <v>7003</v>
      </c>
      <c r="F259" s="1365">
        <v>9</v>
      </c>
      <c r="G259" s="1365">
        <v>94</v>
      </c>
      <c r="H259" s="1420">
        <v>6166</v>
      </c>
      <c r="I259" s="1420"/>
      <c r="J259" s="2184"/>
      <c r="K259" s="1365"/>
      <c r="L259" s="2192"/>
      <c r="M259" s="1417" t="s">
        <v>9039</v>
      </c>
      <c r="N259" s="1431"/>
      <c r="O259" s="1431"/>
      <c r="Q259" s="1807">
        <v>1</v>
      </c>
      <c r="Z259" s="2983">
        <f t="shared" si="10"/>
        <v>0</v>
      </c>
    </row>
    <row r="260" spans="2:26">
      <c r="B260" s="1340">
        <v>59</v>
      </c>
      <c r="C260" s="1365" t="s">
        <v>7591</v>
      </c>
      <c r="D260" s="1340" t="s">
        <v>7683</v>
      </c>
      <c r="E260" s="1365" t="s">
        <v>7003</v>
      </c>
      <c r="F260" s="2166">
        <v>10</v>
      </c>
      <c r="G260" s="2166">
        <v>94</v>
      </c>
      <c r="H260" s="2167">
        <v>4366.2</v>
      </c>
      <c r="I260" s="2167"/>
      <c r="J260" s="2187"/>
      <c r="K260" s="1365"/>
      <c r="L260" s="2192"/>
      <c r="M260" s="1417" t="s">
        <v>9039</v>
      </c>
      <c r="N260" s="1431"/>
      <c r="O260" s="1431"/>
      <c r="Q260" s="1807">
        <v>1</v>
      </c>
      <c r="Z260" s="2983">
        <f t="shared" si="10"/>
        <v>0</v>
      </c>
    </row>
    <row r="261" spans="2:26">
      <c r="B261" s="1340">
        <v>60</v>
      </c>
      <c r="C261" s="1365" t="s">
        <v>7591</v>
      </c>
      <c r="D261" s="1340" t="s">
        <v>7683</v>
      </c>
      <c r="E261" s="1365" t="s">
        <v>7003</v>
      </c>
      <c r="F261" s="1365">
        <v>11</v>
      </c>
      <c r="G261" s="1365">
        <v>94</v>
      </c>
      <c r="H261" s="1420">
        <v>60153.8</v>
      </c>
      <c r="I261" s="1420"/>
      <c r="J261" s="2184"/>
      <c r="K261" s="1365"/>
      <c r="L261" s="2192"/>
      <c r="M261" s="1417" t="s">
        <v>9039</v>
      </c>
      <c r="N261" s="1431"/>
      <c r="O261" s="1431"/>
      <c r="Q261" s="1807">
        <v>1</v>
      </c>
      <c r="Z261" s="2983">
        <f t="shared" si="10"/>
        <v>0</v>
      </c>
    </row>
    <row r="262" spans="2:26">
      <c r="B262" s="1340">
        <v>61</v>
      </c>
      <c r="C262" s="1365" t="s">
        <v>7591</v>
      </c>
      <c r="D262" s="1340" t="s">
        <v>7683</v>
      </c>
      <c r="E262" s="1365" t="s">
        <v>7003</v>
      </c>
      <c r="F262" s="1365">
        <v>12</v>
      </c>
      <c r="G262" s="1365">
        <v>94</v>
      </c>
      <c r="H262" s="1420">
        <v>1030.0999999999999</v>
      </c>
      <c r="I262" s="1420"/>
      <c r="J262" s="2184"/>
      <c r="K262" s="1365"/>
      <c r="L262" s="2192"/>
      <c r="M262" s="1417" t="s">
        <v>9039</v>
      </c>
      <c r="N262" s="1431"/>
      <c r="O262" s="1431"/>
      <c r="Q262" s="1807">
        <v>1</v>
      </c>
      <c r="Z262" s="2983">
        <f t="shared" si="10"/>
        <v>0</v>
      </c>
    </row>
    <row r="263" spans="2:26">
      <c r="B263" s="1340">
        <v>62</v>
      </c>
      <c r="C263" s="1365" t="s">
        <v>7591</v>
      </c>
      <c r="D263" s="1340" t="s">
        <v>7683</v>
      </c>
      <c r="E263" s="1365" t="s">
        <v>7003</v>
      </c>
      <c r="F263" s="1365">
        <v>3</v>
      </c>
      <c r="G263" s="1365">
        <v>95</v>
      </c>
      <c r="H263" s="1420">
        <v>5801.7</v>
      </c>
      <c r="I263" s="1420"/>
      <c r="J263" s="2184"/>
      <c r="K263" s="1365"/>
      <c r="L263" s="2192"/>
      <c r="M263" s="1417" t="s">
        <v>9039</v>
      </c>
      <c r="N263" s="1431"/>
      <c r="O263" s="1431"/>
      <c r="Q263" s="1807">
        <v>1</v>
      </c>
      <c r="Z263" s="2983">
        <f t="shared" si="10"/>
        <v>0</v>
      </c>
    </row>
    <row r="264" spans="2:26">
      <c r="B264" s="1340">
        <v>63</v>
      </c>
      <c r="C264" s="1365" t="s">
        <v>7591</v>
      </c>
      <c r="D264" s="1340" t="s">
        <v>7683</v>
      </c>
      <c r="E264" s="1365" t="s">
        <v>7003</v>
      </c>
      <c r="F264" s="1365">
        <v>4</v>
      </c>
      <c r="G264" s="1365">
        <v>95</v>
      </c>
      <c r="H264" s="1420">
        <v>787.1</v>
      </c>
      <c r="I264" s="1420"/>
      <c r="J264" s="2184"/>
      <c r="K264" s="1365"/>
      <c r="L264" s="2192"/>
      <c r="M264" s="1417" t="s">
        <v>9039</v>
      </c>
      <c r="N264" s="1431"/>
      <c r="O264" s="1431"/>
      <c r="Q264" s="1807">
        <v>1</v>
      </c>
      <c r="Z264" s="2983">
        <f t="shared" si="10"/>
        <v>0</v>
      </c>
    </row>
    <row r="265" spans="2:26">
      <c r="B265" s="1340">
        <v>64</v>
      </c>
      <c r="C265" s="1365" t="s">
        <v>7591</v>
      </c>
      <c r="D265" s="1340" t="s">
        <v>7683</v>
      </c>
      <c r="E265" s="1365" t="s">
        <v>7003</v>
      </c>
      <c r="F265" s="1365">
        <v>1</v>
      </c>
      <c r="G265" s="1365">
        <v>100</v>
      </c>
      <c r="H265" s="1420">
        <v>109.2</v>
      </c>
      <c r="I265" s="1420"/>
      <c r="J265" s="2184"/>
      <c r="K265" s="1365"/>
      <c r="L265" s="2192"/>
      <c r="M265" s="1417" t="s">
        <v>9039</v>
      </c>
      <c r="N265" s="1431"/>
      <c r="O265" s="1431"/>
      <c r="Q265" s="1807">
        <v>1</v>
      </c>
      <c r="Z265" s="2983">
        <f t="shared" ref="Z265:Z328" si="11">U265+S265</f>
        <v>0</v>
      </c>
    </row>
    <row r="266" spans="2:26">
      <c r="B266" s="1340">
        <v>65</v>
      </c>
      <c r="C266" s="1365" t="s">
        <v>7591</v>
      </c>
      <c r="D266" s="1340" t="s">
        <v>7683</v>
      </c>
      <c r="E266" s="1365" t="s">
        <v>7003</v>
      </c>
      <c r="F266" s="1365">
        <v>2</v>
      </c>
      <c r="G266" s="1365">
        <v>100</v>
      </c>
      <c r="H266" s="1420">
        <v>10505</v>
      </c>
      <c r="I266" s="1420"/>
      <c r="J266" s="2184"/>
      <c r="K266" s="1365"/>
      <c r="L266" s="2192"/>
      <c r="M266" s="1417" t="s">
        <v>9039</v>
      </c>
      <c r="N266" s="1431"/>
      <c r="O266" s="1431"/>
      <c r="Q266" s="1807">
        <v>1</v>
      </c>
      <c r="Z266" s="2983">
        <f t="shared" si="11"/>
        <v>0</v>
      </c>
    </row>
    <row r="267" spans="2:26">
      <c r="B267" s="1340">
        <v>66</v>
      </c>
      <c r="C267" s="1365" t="s">
        <v>7591</v>
      </c>
      <c r="D267" s="1340" t="s">
        <v>7683</v>
      </c>
      <c r="E267" s="1365" t="s">
        <v>7003</v>
      </c>
      <c r="F267" s="1365">
        <v>3</v>
      </c>
      <c r="G267" s="1365">
        <v>100</v>
      </c>
      <c r="H267" s="1420">
        <v>42985.7</v>
      </c>
      <c r="I267" s="1420"/>
      <c r="J267" s="2184"/>
      <c r="K267" s="1365"/>
      <c r="L267" s="2192"/>
      <c r="M267" s="1417" t="s">
        <v>9039</v>
      </c>
      <c r="N267" s="1431"/>
      <c r="O267" s="1431"/>
      <c r="Q267" s="1807">
        <v>1</v>
      </c>
      <c r="Z267" s="2983">
        <f t="shared" si="11"/>
        <v>0</v>
      </c>
    </row>
    <row r="268" spans="2:26">
      <c r="B268" s="1340">
        <v>67</v>
      </c>
      <c r="C268" s="1365" t="s">
        <v>7591</v>
      </c>
      <c r="D268" s="1340" t="s">
        <v>7683</v>
      </c>
      <c r="E268" s="1365" t="s">
        <v>7003</v>
      </c>
      <c r="F268" s="1365">
        <v>4</v>
      </c>
      <c r="G268" s="1365">
        <v>100</v>
      </c>
      <c r="H268" s="1420">
        <v>18852.8</v>
      </c>
      <c r="I268" s="1420"/>
      <c r="J268" s="2184"/>
      <c r="K268" s="1365"/>
      <c r="L268" s="2192"/>
      <c r="M268" s="1417" t="s">
        <v>9039</v>
      </c>
      <c r="N268" s="1431"/>
      <c r="O268" s="1431"/>
      <c r="Q268" s="1807">
        <v>1</v>
      </c>
      <c r="Z268" s="2983">
        <f t="shared" si="11"/>
        <v>0</v>
      </c>
    </row>
    <row r="269" spans="2:26">
      <c r="B269" s="1340">
        <v>68</v>
      </c>
      <c r="C269" s="1365" t="s">
        <v>7591</v>
      </c>
      <c r="D269" s="1340" t="s">
        <v>7683</v>
      </c>
      <c r="E269" s="1365" t="s">
        <v>7003</v>
      </c>
      <c r="F269" s="1365">
        <v>5</v>
      </c>
      <c r="G269" s="1365">
        <v>100</v>
      </c>
      <c r="H269" s="1420">
        <v>71977.899999999994</v>
      </c>
      <c r="I269" s="1420"/>
      <c r="J269" s="2184"/>
      <c r="K269" s="1365"/>
      <c r="L269" s="2192"/>
      <c r="M269" s="1417" t="s">
        <v>9039</v>
      </c>
      <c r="N269" s="1431"/>
      <c r="O269" s="1431"/>
      <c r="Q269" s="1807">
        <v>1</v>
      </c>
      <c r="Z269" s="2983">
        <f t="shared" si="11"/>
        <v>0</v>
      </c>
    </row>
    <row r="270" spans="2:26">
      <c r="B270" s="1340">
        <v>69</v>
      </c>
      <c r="C270" s="1365" t="s">
        <v>7591</v>
      </c>
      <c r="D270" s="1340" t="s">
        <v>7683</v>
      </c>
      <c r="E270" s="1365" t="s">
        <v>7003</v>
      </c>
      <c r="F270" s="1365">
        <v>6</v>
      </c>
      <c r="G270" s="1365">
        <v>100</v>
      </c>
      <c r="H270" s="1420">
        <v>20892.8</v>
      </c>
      <c r="I270" s="1420"/>
      <c r="J270" s="2184"/>
      <c r="K270" s="1365"/>
      <c r="L270" s="2192"/>
      <c r="M270" s="1417" t="s">
        <v>9039</v>
      </c>
      <c r="N270" s="1431"/>
      <c r="O270" s="1431"/>
      <c r="Q270" s="1807">
        <v>1</v>
      </c>
      <c r="Z270" s="2983">
        <f t="shared" si="11"/>
        <v>0</v>
      </c>
    </row>
    <row r="271" spans="2:26">
      <c r="B271" s="1340">
        <v>70</v>
      </c>
      <c r="C271" s="1365" t="s">
        <v>7591</v>
      </c>
      <c r="D271" s="1340" t="s">
        <v>7683</v>
      </c>
      <c r="E271" s="1365" t="s">
        <v>7003</v>
      </c>
      <c r="F271" s="1365">
        <v>8</v>
      </c>
      <c r="G271" s="1365">
        <v>100</v>
      </c>
      <c r="H271" s="1420">
        <v>20204.400000000001</v>
      </c>
      <c r="I271" s="1420"/>
      <c r="J271" s="2184"/>
      <c r="K271" s="1365"/>
      <c r="L271" s="2192"/>
      <c r="M271" s="1417" t="s">
        <v>9039</v>
      </c>
      <c r="N271" s="1431"/>
      <c r="O271" s="1431"/>
      <c r="Q271" s="1807">
        <v>1</v>
      </c>
      <c r="Z271" s="2983">
        <f t="shared" si="11"/>
        <v>0</v>
      </c>
    </row>
    <row r="272" spans="2:26" ht="31.5" customHeight="1">
      <c r="B272" s="1340">
        <v>71</v>
      </c>
      <c r="C272" s="1365" t="s">
        <v>7591</v>
      </c>
      <c r="D272" s="1340" t="s">
        <v>7683</v>
      </c>
      <c r="E272" s="1365" t="s">
        <v>7003</v>
      </c>
      <c r="F272" s="1365">
        <v>9</v>
      </c>
      <c r="G272" s="1365">
        <v>100</v>
      </c>
      <c r="H272" s="1420">
        <v>18057</v>
      </c>
      <c r="I272" s="1420"/>
      <c r="J272" s="2184"/>
      <c r="K272" s="1365"/>
      <c r="L272" s="2192"/>
      <c r="M272" s="1417" t="s">
        <v>9039</v>
      </c>
      <c r="N272" s="1431"/>
      <c r="O272" s="1431"/>
      <c r="Q272" s="1807">
        <v>1</v>
      </c>
      <c r="Z272" s="2983">
        <f t="shared" si="11"/>
        <v>0</v>
      </c>
    </row>
    <row r="273" spans="2:26">
      <c r="B273" s="1340">
        <v>72</v>
      </c>
      <c r="C273" s="1365" t="s">
        <v>7591</v>
      </c>
      <c r="D273" s="1340" t="s">
        <v>7683</v>
      </c>
      <c r="E273" s="1365" t="s">
        <v>7003</v>
      </c>
      <c r="F273" s="1365">
        <v>10</v>
      </c>
      <c r="G273" s="1365">
        <v>100</v>
      </c>
      <c r="H273" s="1420">
        <v>232.9</v>
      </c>
      <c r="I273" s="1420"/>
      <c r="J273" s="2184"/>
      <c r="K273" s="1365"/>
      <c r="L273" s="2192"/>
      <c r="M273" s="1417" t="s">
        <v>9039</v>
      </c>
      <c r="N273" s="1431"/>
      <c r="O273" s="1431"/>
      <c r="Q273" s="1807">
        <v>1</v>
      </c>
      <c r="Z273" s="2983">
        <f t="shared" si="11"/>
        <v>0</v>
      </c>
    </row>
    <row r="274" spans="2:26">
      <c r="B274" s="1340">
        <v>73</v>
      </c>
      <c r="C274" s="1365" t="s">
        <v>7591</v>
      </c>
      <c r="D274" s="1340" t="s">
        <v>7683</v>
      </c>
      <c r="E274" s="1365" t="s">
        <v>7003</v>
      </c>
      <c r="F274" s="1365">
        <v>1</v>
      </c>
      <c r="G274" s="1365">
        <v>101</v>
      </c>
      <c r="H274" s="1420">
        <v>9667.2000000000007</v>
      </c>
      <c r="I274" s="1420"/>
      <c r="J274" s="2184"/>
      <c r="K274" s="1365"/>
      <c r="L274" s="2192"/>
      <c r="M274" s="1417" t="s">
        <v>9039</v>
      </c>
      <c r="N274" s="1431"/>
      <c r="O274" s="1431"/>
      <c r="Q274" s="1807">
        <v>1</v>
      </c>
      <c r="Z274" s="2983">
        <f t="shared" si="11"/>
        <v>0</v>
      </c>
    </row>
    <row r="275" spans="2:26">
      <c r="B275" s="1340">
        <v>74</v>
      </c>
      <c r="C275" s="1365" t="s">
        <v>7591</v>
      </c>
      <c r="D275" s="1340" t="s">
        <v>7683</v>
      </c>
      <c r="E275" s="1365" t="s">
        <v>7003</v>
      </c>
      <c r="F275" s="1365">
        <v>2</v>
      </c>
      <c r="G275" s="1365">
        <v>101</v>
      </c>
      <c r="H275" s="1420">
        <v>1492.4</v>
      </c>
      <c r="I275" s="1420"/>
      <c r="J275" s="2184"/>
      <c r="K275" s="1365"/>
      <c r="L275" s="2192"/>
      <c r="M275" s="1417" t="s">
        <v>9039</v>
      </c>
      <c r="N275" s="1431"/>
      <c r="O275" s="1431"/>
      <c r="Q275" s="1807">
        <v>1</v>
      </c>
      <c r="Z275" s="2983">
        <f t="shared" si="11"/>
        <v>0</v>
      </c>
    </row>
    <row r="276" spans="2:26">
      <c r="B276" s="1340">
        <v>75</v>
      </c>
      <c r="C276" s="1365" t="s">
        <v>7591</v>
      </c>
      <c r="D276" s="1340" t="s">
        <v>7683</v>
      </c>
      <c r="E276" s="1365" t="s">
        <v>7003</v>
      </c>
      <c r="F276" s="1365">
        <v>3</v>
      </c>
      <c r="G276" s="1365">
        <v>101</v>
      </c>
      <c r="H276" s="1420">
        <v>21224.3</v>
      </c>
      <c r="I276" s="1420"/>
      <c r="J276" s="2184"/>
      <c r="K276" s="1365"/>
      <c r="L276" s="2192"/>
      <c r="M276" s="1417" t="s">
        <v>9039</v>
      </c>
      <c r="N276" s="1431"/>
      <c r="O276" s="1431"/>
      <c r="Q276" s="1807">
        <v>1</v>
      </c>
      <c r="Z276" s="2983">
        <f t="shared" si="11"/>
        <v>0</v>
      </c>
    </row>
    <row r="277" spans="2:26">
      <c r="B277" s="1340">
        <v>76</v>
      </c>
      <c r="C277" s="1365" t="s">
        <v>7591</v>
      </c>
      <c r="D277" s="1340" t="s">
        <v>7683</v>
      </c>
      <c r="E277" s="1365" t="s">
        <v>7003</v>
      </c>
      <c r="F277" s="1365">
        <v>4</v>
      </c>
      <c r="G277" s="1365">
        <v>101</v>
      </c>
      <c r="H277" s="1420">
        <v>14009.8</v>
      </c>
      <c r="I277" s="1420"/>
      <c r="J277" s="2184"/>
      <c r="K277" s="1365"/>
      <c r="L277" s="2192"/>
      <c r="M277" s="1417" t="s">
        <v>9039</v>
      </c>
      <c r="N277" s="1431"/>
      <c r="O277" s="1431"/>
      <c r="Q277" s="1807">
        <v>1</v>
      </c>
      <c r="Z277" s="2983">
        <f t="shared" si="11"/>
        <v>0</v>
      </c>
    </row>
    <row r="278" spans="2:26">
      <c r="B278" s="1340">
        <v>77</v>
      </c>
      <c r="C278" s="1365" t="s">
        <v>7591</v>
      </c>
      <c r="D278" s="1340" t="s">
        <v>7683</v>
      </c>
      <c r="E278" s="1365" t="s">
        <v>7003</v>
      </c>
      <c r="F278" s="1365">
        <v>5</v>
      </c>
      <c r="G278" s="1365">
        <v>101</v>
      </c>
      <c r="H278" s="1420">
        <v>2068</v>
      </c>
      <c r="I278" s="1420"/>
      <c r="J278" s="2184"/>
      <c r="K278" s="1365"/>
      <c r="L278" s="2192"/>
      <c r="M278" s="1417" t="s">
        <v>9039</v>
      </c>
      <c r="N278" s="1431"/>
      <c r="O278" s="1431"/>
      <c r="Q278" s="1807">
        <v>1</v>
      </c>
      <c r="Z278" s="2983">
        <f t="shared" si="11"/>
        <v>0</v>
      </c>
    </row>
    <row r="279" spans="2:26">
      <c r="B279" s="1340">
        <v>78</v>
      </c>
      <c r="C279" s="1365" t="s">
        <v>7591</v>
      </c>
      <c r="D279" s="1340" t="s">
        <v>7683</v>
      </c>
      <c r="E279" s="1365" t="s">
        <v>7003</v>
      </c>
      <c r="F279" s="1365">
        <v>7</v>
      </c>
      <c r="G279" s="1365">
        <v>101</v>
      </c>
      <c r="H279" s="1420">
        <v>3720.4</v>
      </c>
      <c r="I279" s="1420"/>
      <c r="J279" s="2184"/>
      <c r="K279" s="1365"/>
      <c r="L279" s="2192"/>
      <c r="M279" s="1417" t="s">
        <v>9039</v>
      </c>
      <c r="N279" s="1431"/>
      <c r="O279" s="1431"/>
      <c r="Q279" s="1807">
        <v>1</v>
      </c>
      <c r="Z279" s="2983">
        <f t="shared" si="11"/>
        <v>0</v>
      </c>
    </row>
    <row r="280" spans="2:26">
      <c r="B280" s="1340">
        <v>79</v>
      </c>
      <c r="C280" s="1365" t="s">
        <v>7591</v>
      </c>
      <c r="D280" s="1340" t="s">
        <v>7683</v>
      </c>
      <c r="E280" s="1365" t="s">
        <v>7003</v>
      </c>
      <c r="F280" s="1365">
        <v>17</v>
      </c>
      <c r="G280" s="1365">
        <v>101</v>
      </c>
      <c r="H280" s="1420">
        <v>9441.7000000000007</v>
      </c>
      <c r="I280" s="1420"/>
      <c r="J280" s="2184"/>
      <c r="K280" s="1365"/>
      <c r="L280" s="2192"/>
      <c r="M280" s="1417" t="s">
        <v>9039</v>
      </c>
      <c r="N280" s="1431"/>
      <c r="O280" s="1431"/>
      <c r="Q280" s="1807">
        <v>1</v>
      </c>
      <c r="Z280" s="2983">
        <f t="shared" si="11"/>
        <v>0</v>
      </c>
    </row>
    <row r="281" spans="2:26">
      <c r="B281" s="1340">
        <v>80</v>
      </c>
      <c r="C281" s="1365" t="s">
        <v>7591</v>
      </c>
      <c r="D281" s="1340" t="s">
        <v>7683</v>
      </c>
      <c r="E281" s="1365" t="s">
        <v>7003</v>
      </c>
      <c r="F281" s="1365">
        <v>20</v>
      </c>
      <c r="G281" s="1365">
        <v>101</v>
      </c>
      <c r="H281" s="1420">
        <v>21326.2</v>
      </c>
      <c r="I281" s="1420"/>
      <c r="J281" s="2184"/>
      <c r="K281" s="1365"/>
      <c r="L281" s="2192"/>
      <c r="M281" s="1417" t="s">
        <v>9039</v>
      </c>
      <c r="N281" s="1431"/>
      <c r="O281" s="1431"/>
      <c r="Q281" s="1807">
        <v>1</v>
      </c>
      <c r="Z281" s="2983">
        <f t="shared" si="11"/>
        <v>0</v>
      </c>
    </row>
    <row r="282" spans="2:26">
      <c r="B282" s="1340">
        <v>81</v>
      </c>
      <c r="C282" s="1365" t="s">
        <v>7591</v>
      </c>
      <c r="D282" s="1340" t="s">
        <v>7683</v>
      </c>
      <c r="E282" s="1365" t="s">
        <v>7003</v>
      </c>
      <c r="F282" s="1365">
        <v>21</v>
      </c>
      <c r="G282" s="1365">
        <v>101</v>
      </c>
      <c r="H282" s="1420">
        <v>10833.9</v>
      </c>
      <c r="I282" s="1420"/>
      <c r="J282" s="2184"/>
      <c r="K282" s="1365"/>
      <c r="L282" s="2192"/>
      <c r="M282" s="1417" t="s">
        <v>9039</v>
      </c>
      <c r="N282" s="1431"/>
      <c r="O282" s="1431"/>
      <c r="Q282" s="1807">
        <v>1</v>
      </c>
      <c r="Z282" s="2983">
        <f t="shared" si="11"/>
        <v>0</v>
      </c>
    </row>
    <row r="283" spans="2:26">
      <c r="B283" s="1340">
        <v>82</v>
      </c>
      <c r="C283" s="1365" t="s">
        <v>7591</v>
      </c>
      <c r="D283" s="1340" t="s">
        <v>7683</v>
      </c>
      <c r="E283" s="1365" t="s">
        <v>7003</v>
      </c>
      <c r="F283" s="1365">
        <v>1</v>
      </c>
      <c r="G283" s="1365">
        <v>105</v>
      </c>
      <c r="H283" s="1420">
        <v>894.9</v>
      </c>
      <c r="I283" s="1420"/>
      <c r="J283" s="2184"/>
      <c r="K283" s="1365"/>
      <c r="L283" s="2192"/>
      <c r="M283" s="1417" t="s">
        <v>9039</v>
      </c>
      <c r="N283" s="1431"/>
      <c r="O283" s="1431"/>
      <c r="Q283" s="1807">
        <v>1</v>
      </c>
      <c r="Z283" s="2983">
        <f t="shared" si="11"/>
        <v>0</v>
      </c>
    </row>
    <row r="284" spans="2:26">
      <c r="B284" s="1340">
        <v>83</v>
      </c>
      <c r="C284" s="1365" t="s">
        <v>7591</v>
      </c>
      <c r="D284" s="1340" t="s">
        <v>7683</v>
      </c>
      <c r="E284" s="1365" t="s">
        <v>7003</v>
      </c>
      <c r="F284" s="1365">
        <v>2</v>
      </c>
      <c r="G284" s="1365">
        <v>105</v>
      </c>
      <c r="H284" s="1420">
        <v>9885.4</v>
      </c>
      <c r="I284" s="1420"/>
      <c r="J284" s="2184"/>
      <c r="K284" s="1365"/>
      <c r="L284" s="2192"/>
      <c r="M284" s="1417" t="s">
        <v>9039</v>
      </c>
      <c r="N284" s="1431"/>
      <c r="O284" s="1431"/>
      <c r="Q284" s="1807">
        <v>1</v>
      </c>
      <c r="Z284" s="2983">
        <f t="shared" si="11"/>
        <v>0</v>
      </c>
    </row>
    <row r="285" spans="2:26" ht="97.5" customHeight="1">
      <c r="B285" s="1340">
        <v>85</v>
      </c>
      <c r="C285" s="1365" t="s">
        <v>6450</v>
      </c>
      <c r="D285" s="1340" t="s">
        <v>7683</v>
      </c>
      <c r="E285" s="1365" t="s">
        <v>6444</v>
      </c>
      <c r="F285" s="1365">
        <v>41</v>
      </c>
      <c r="G285" s="1365">
        <v>164</v>
      </c>
      <c r="H285" s="1420">
        <v>3088.8</v>
      </c>
      <c r="I285" s="1420"/>
      <c r="J285" s="2184" t="s">
        <v>775</v>
      </c>
      <c r="K285" s="2231" t="s">
        <v>9122</v>
      </c>
      <c r="L285" s="2192" t="s">
        <v>751</v>
      </c>
      <c r="M285" s="1365" t="s">
        <v>9041</v>
      </c>
      <c r="N285" s="1365"/>
      <c r="O285" s="1365"/>
      <c r="Q285" s="1807">
        <v>1</v>
      </c>
      <c r="Z285" s="2983">
        <f t="shared" si="11"/>
        <v>0</v>
      </c>
    </row>
    <row r="286" spans="2:26" ht="47.25">
      <c r="B286" s="1340">
        <v>87</v>
      </c>
      <c r="C286" s="1340" t="s">
        <v>6491</v>
      </c>
      <c r="D286" s="1340" t="s">
        <v>7683</v>
      </c>
      <c r="E286" s="1340" t="s">
        <v>6472</v>
      </c>
      <c r="F286" s="1340">
        <v>37</v>
      </c>
      <c r="G286" s="1340">
        <v>139</v>
      </c>
      <c r="H286" s="667">
        <v>1940</v>
      </c>
      <c r="I286" s="667"/>
      <c r="J286" s="1368"/>
      <c r="K286" s="1366"/>
      <c r="L286" s="2192" t="s">
        <v>2450</v>
      </c>
      <c r="M286" s="1348" t="s">
        <v>9042</v>
      </c>
      <c r="N286" s="1340"/>
      <c r="O286" s="1348"/>
      <c r="Q286" s="1807">
        <v>1</v>
      </c>
      <c r="Z286" s="2983">
        <f t="shared" si="11"/>
        <v>0</v>
      </c>
    </row>
    <row r="287" spans="2:26" ht="63">
      <c r="B287" s="1340">
        <v>88</v>
      </c>
      <c r="C287" s="1348" t="s">
        <v>9043</v>
      </c>
      <c r="D287" s="1340" t="s">
        <v>7683</v>
      </c>
      <c r="E287" s="1348" t="s">
        <v>6472</v>
      </c>
      <c r="F287" s="1348">
        <v>37</v>
      </c>
      <c r="G287" s="1348">
        <v>507</v>
      </c>
      <c r="H287" s="2168">
        <v>520</v>
      </c>
      <c r="I287" s="2168"/>
      <c r="J287" s="1490"/>
      <c r="K287" s="2169"/>
      <c r="L287" s="2192" t="e">
        <v>#N/A</v>
      </c>
      <c r="M287" s="1348" t="s">
        <v>9044</v>
      </c>
      <c r="N287" s="1340"/>
      <c r="O287" s="1348"/>
      <c r="Q287" s="1807">
        <v>1</v>
      </c>
      <c r="Z287" s="2983">
        <f t="shared" si="11"/>
        <v>0</v>
      </c>
    </row>
    <row r="288" spans="2:26" ht="47.25">
      <c r="B288" s="1340">
        <v>89</v>
      </c>
      <c r="C288" s="1340" t="s">
        <v>6495</v>
      </c>
      <c r="D288" s="1340" t="s">
        <v>7683</v>
      </c>
      <c r="E288" s="1340" t="s">
        <v>6472</v>
      </c>
      <c r="F288" s="1340">
        <v>37</v>
      </c>
      <c r="G288" s="1340">
        <v>369</v>
      </c>
      <c r="H288" s="667">
        <v>370</v>
      </c>
      <c r="I288" s="667"/>
      <c r="J288" s="1368"/>
      <c r="K288" s="1366"/>
      <c r="L288" s="2192" t="s">
        <v>1313</v>
      </c>
      <c r="M288" s="1348" t="s">
        <v>9045</v>
      </c>
      <c r="N288" s="1340"/>
      <c r="O288" s="1348"/>
      <c r="Q288" s="1807">
        <v>1</v>
      </c>
      <c r="Z288" s="2983">
        <f t="shared" si="11"/>
        <v>0</v>
      </c>
    </row>
    <row r="289" spans="2:26" ht="31.5">
      <c r="B289" s="1340">
        <v>90</v>
      </c>
      <c r="C289" s="1365" t="s">
        <v>7547</v>
      </c>
      <c r="D289" s="1340" t="s">
        <v>7683</v>
      </c>
      <c r="E289" s="1365" t="s">
        <v>6472</v>
      </c>
      <c r="F289" s="1365">
        <v>39</v>
      </c>
      <c r="G289" s="1365" t="s">
        <v>7548</v>
      </c>
      <c r="H289" s="1420">
        <v>3021</v>
      </c>
      <c r="I289" s="1420"/>
      <c r="J289" s="2184"/>
      <c r="K289" s="2231" t="s">
        <v>3941</v>
      </c>
      <c r="L289" s="2192">
        <v>0</v>
      </c>
      <c r="M289" s="2231" t="s">
        <v>9121</v>
      </c>
      <c r="N289" s="1365"/>
      <c r="O289" s="1348"/>
      <c r="Q289" s="1807">
        <v>1</v>
      </c>
      <c r="Z289" s="2983">
        <f t="shared" si="11"/>
        <v>0</v>
      </c>
    </row>
    <row r="290" spans="2:26">
      <c r="B290" s="1340">
        <v>91</v>
      </c>
      <c r="C290" s="1340" t="s">
        <v>6500</v>
      </c>
      <c r="D290" s="1340" t="s">
        <v>7683</v>
      </c>
      <c r="E290" s="1340" t="s">
        <v>6501</v>
      </c>
      <c r="F290" s="1340">
        <v>5</v>
      </c>
      <c r="G290" s="1340">
        <v>4</v>
      </c>
      <c r="H290" s="667">
        <v>320</v>
      </c>
      <c r="I290" s="667"/>
      <c r="J290" s="1368"/>
      <c r="K290" s="1366"/>
      <c r="L290" s="2192">
        <v>0</v>
      </c>
      <c r="M290" s="1366" t="s">
        <v>192</v>
      </c>
      <c r="N290" s="1340"/>
      <c r="O290" s="1340"/>
      <c r="Q290" s="1807">
        <v>1</v>
      </c>
      <c r="Z290" s="2983">
        <f t="shared" si="11"/>
        <v>0</v>
      </c>
    </row>
    <row r="291" spans="2:26" ht="31.5">
      <c r="B291" s="1340">
        <v>92</v>
      </c>
      <c r="C291" s="1340" t="s">
        <v>6504</v>
      </c>
      <c r="D291" s="1340" t="s">
        <v>7683</v>
      </c>
      <c r="E291" s="1340" t="s">
        <v>6501</v>
      </c>
      <c r="F291" s="1340">
        <v>17</v>
      </c>
      <c r="G291" s="1340">
        <v>10</v>
      </c>
      <c r="H291" s="667">
        <v>155.4</v>
      </c>
      <c r="I291" s="667"/>
      <c r="J291" s="1368"/>
      <c r="K291" s="1366"/>
      <c r="L291" s="2192" t="s">
        <v>1669</v>
      </c>
      <c r="M291" s="1366" t="s">
        <v>192</v>
      </c>
      <c r="N291" s="1340"/>
      <c r="O291" s="1340"/>
      <c r="Q291" s="1807">
        <v>1</v>
      </c>
      <c r="Z291" s="2983">
        <f t="shared" si="11"/>
        <v>0</v>
      </c>
    </row>
    <row r="292" spans="2:26" ht="31.5">
      <c r="B292" s="1340">
        <v>93</v>
      </c>
      <c r="C292" s="1340" t="s">
        <v>6504</v>
      </c>
      <c r="D292" s="1340" t="s">
        <v>7683</v>
      </c>
      <c r="E292" s="1340" t="s">
        <v>6501</v>
      </c>
      <c r="F292" s="1340">
        <v>59</v>
      </c>
      <c r="G292" s="1340" t="s">
        <v>6529</v>
      </c>
      <c r="H292" s="667">
        <v>1981</v>
      </c>
      <c r="I292" s="667"/>
      <c r="J292" s="1368"/>
      <c r="K292" s="1366"/>
      <c r="L292" s="2192" t="s">
        <v>1669</v>
      </c>
      <c r="M292" s="1340" t="s">
        <v>9046</v>
      </c>
      <c r="N292" s="1340"/>
      <c r="O292" s="4018"/>
      <c r="Q292" s="1807">
        <v>1</v>
      </c>
      <c r="Z292" s="2983">
        <f t="shared" si="11"/>
        <v>0</v>
      </c>
    </row>
    <row r="293" spans="2:26" ht="31.5">
      <c r="B293" s="1340">
        <v>94</v>
      </c>
      <c r="C293" s="1340" t="s">
        <v>6504</v>
      </c>
      <c r="D293" s="1340" t="s">
        <v>7683</v>
      </c>
      <c r="E293" s="1340" t="s">
        <v>6501</v>
      </c>
      <c r="F293" s="1340">
        <v>59</v>
      </c>
      <c r="G293" s="1340"/>
      <c r="H293" s="667">
        <v>1492.5</v>
      </c>
      <c r="I293" s="667"/>
      <c r="J293" s="1368"/>
      <c r="K293" s="1366"/>
      <c r="L293" s="2192" t="s">
        <v>1669</v>
      </c>
      <c r="M293" s="1340" t="s">
        <v>9046</v>
      </c>
      <c r="N293" s="1340"/>
      <c r="O293" s="4018"/>
      <c r="Q293" s="1807">
        <v>1</v>
      </c>
      <c r="Z293" s="2983">
        <f t="shared" si="11"/>
        <v>0</v>
      </c>
    </row>
    <row r="294" spans="2:26" ht="31.5">
      <c r="B294" s="1340">
        <v>95</v>
      </c>
      <c r="C294" s="1340" t="s">
        <v>6555</v>
      </c>
      <c r="D294" s="1340" t="s">
        <v>7683</v>
      </c>
      <c r="E294" s="1340" t="s">
        <v>6501</v>
      </c>
      <c r="F294" s="1340">
        <v>116</v>
      </c>
      <c r="G294" s="1340" t="s">
        <v>6556</v>
      </c>
      <c r="H294" s="667">
        <v>10000</v>
      </c>
      <c r="I294" s="667"/>
      <c r="J294" s="1368"/>
      <c r="K294" s="1366"/>
      <c r="L294" s="2192" t="s">
        <v>858</v>
      </c>
      <c r="M294" s="1340" t="s">
        <v>9047</v>
      </c>
      <c r="N294" s="1340"/>
      <c r="O294" s="1340"/>
      <c r="Q294" s="1807">
        <v>1</v>
      </c>
      <c r="Z294" s="2983">
        <f t="shared" si="11"/>
        <v>0</v>
      </c>
    </row>
    <row r="295" spans="2:26" ht="31.5">
      <c r="B295" s="1340">
        <v>97</v>
      </c>
      <c r="C295" s="1340" t="s">
        <v>6525</v>
      </c>
      <c r="D295" s="1340" t="s">
        <v>7683</v>
      </c>
      <c r="E295" s="1340" t="s">
        <v>6501</v>
      </c>
      <c r="F295" s="1340">
        <v>42</v>
      </c>
      <c r="G295" s="1340">
        <v>46</v>
      </c>
      <c r="H295" s="667">
        <v>1706</v>
      </c>
      <c r="I295" s="667"/>
      <c r="J295" s="1368"/>
      <c r="K295" s="1366"/>
      <c r="L295" s="2192" t="s">
        <v>6607</v>
      </c>
      <c r="M295" s="1340" t="s">
        <v>6527</v>
      </c>
      <c r="N295" s="1340"/>
      <c r="O295" s="1340"/>
      <c r="Q295" s="1807">
        <v>1</v>
      </c>
      <c r="Z295" s="2983">
        <f t="shared" si="11"/>
        <v>0</v>
      </c>
    </row>
    <row r="296" spans="2:26" ht="31.5">
      <c r="B296" s="1340">
        <v>99</v>
      </c>
      <c r="C296" s="1340" t="s">
        <v>6534</v>
      </c>
      <c r="D296" s="1340" t="s">
        <v>7683</v>
      </c>
      <c r="E296" s="1340" t="s">
        <v>6501</v>
      </c>
      <c r="F296" s="1340">
        <v>63</v>
      </c>
      <c r="G296" s="1340" t="s">
        <v>6541</v>
      </c>
      <c r="H296" s="667">
        <v>5092</v>
      </c>
      <c r="I296" s="667"/>
      <c r="J296" s="2192" t="s">
        <v>1313</v>
      </c>
      <c r="K296" s="1366" t="s">
        <v>9050</v>
      </c>
      <c r="L296" s="2192" t="s">
        <v>1313</v>
      </c>
      <c r="M296" s="1366" t="s">
        <v>192</v>
      </c>
      <c r="N296" s="1340"/>
      <c r="O296" s="1340"/>
      <c r="Q296" s="1807">
        <v>1</v>
      </c>
      <c r="Z296" s="2983">
        <f t="shared" si="11"/>
        <v>0</v>
      </c>
    </row>
    <row r="297" spans="2:26">
      <c r="B297" s="1340">
        <v>101</v>
      </c>
      <c r="C297" s="1340" t="s">
        <v>6534</v>
      </c>
      <c r="D297" s="1340" t="s">
        <v>7683</v>
      </c>
      <c r="E297" s="1340" t="s">
        <v>6501</v>
      </c>
      <c r="F297" s="1340">
        <v>61</v>
      </c>
      <c r="G297" s="1340" t="s">
        <v>6535</v>
      </c>
      <c r="H297" s="667">
        <v>864</v>
      </c>
      <c r="I297" s="667"/>
      <c r="J297" s="1368"/>
      <c r="K297" s="1366"/>
      <c r="L297" s="2192" t="s">
        <v>1313</v>
      </c>
      <c r="M297" s="1340" t="s">
        <v>6536</v>
      </c>
      <c r="N297" s="1340"/>
      <c r="O297" s="1340"/>
      <c r="Q297" s="1807">
        <v>1</v>
      </c>
      <c r="Z297" s="2983">
        <f t="shared" si="11"/>
        <v>0</v>
      </c>
    </row>
    <row r="298" spans="2:26">
      <c r="B298" s="1340">
        <v>102</v>
      </c>
      <c r="C298" s="1340" t="s">
        <v>6562</v>
      </c>
      <c r="D298" s="1340" t="s">
        <v>7683</v>
      </c>
      <c r="E298" s="1340" t="s">
        <v>6501</v>
      </c>
      <c r="F298" s="1340"/>
      <c r="G298" s="1340"/>
      <c r="H298" s="667">
        <v>25639</v>
      </c>
      <c r="I298" s="667"/>
      <c r="J298" s="1368"/>
      <c r="K298" s="1366"/>
      <c r="L298" s="2192" t="s">
        <v>858</v>
      </c>
      <c r="M298" s="1340" t="s">
        <v>6563</v>
      </c>
      <c r="N298" s="1340"/>
      <c r="O298" s="1340"/>
      <c r="Q298" s="1807">
        <v>1</v>
      </c>
      <c r="Z298" s="2983">
        <f t="shared" si="11"/>
        <v>0</v>
      </c>
    </row>
    <row r="299" spans="2:26">
      <c r="B299" s="1340">
        <v>103</v>
      </c>
      <c r="C299" s="1340" t="s">
        <v>6562</v>
      </c>
      <c r="D299" s="1340" t="s">
        <v>7683</v>
      </c>
      <c r="E299" s="1340" t="s">
        <v>6501</v>
      </c>
      <c r="F299" s="1340"/>
      <c r="G299" s="1340"/>
      <c r="H299" s="667">
        <v>30.166</v>
      </c>
      <c r="I299" s="667"/>
      <c r="J299" s="1368"/>
      <c r="K299" s="1366"/>
      <c r="L299" s="2192" t="s">
        <v>858</v>
      </c>
      <c r="M299" s="1340" t="s">
        <v>6563</v>
      </c>
      <c r="N299" s="1340"/>
      <c r="O299" s="1340"/>
      <c r="Q299" s="1807">
        <v>1</v>
      </c>
      <c r="Z299" s="2983">
        <f t="shared" si="11"/>
        <v>0</v>
      </c>
    </row>
    <row r="300" spans="2:26">
      <c r="B300" s="1340">
        <v>104</v>
      </c>
      <c r="C300" s="1340" t="s">
        <v>6562</v>
      </c>
      <c r="D300" s="1340" t="s">
        <v>7683</v>
      </c>
      <c r="E300" s="1340" t="s">
        <v>6501</v>
      </c>
      <c r="F300" s="1340"/>
      <c r="G300" s="1340"/>
      <c r="H300" s="667">
        <v>10.836</v>
      </c>
      <c r="I300" s="667"/>
      <c r="J300" s="1368"/>
      <c r="K300" s="1366"/>
      <c r="L300" s="2192" t="s">
        <v>858</v>
      </c>
      <c r="M300" s="1340" t="s">
        <v>6564</v>
      </c>
      <c r="N300" s="1340"/>
      <c r="O300" s="1340"/>
      <c r="Q300" s="1807">
        <v>1</v>
      </c>
      <c r="Z300" s="2983">
        <f t="shared" si="11"/>
        <v>0</v>
      </c>
    </row>
    <row r="301" spans="2:26" ht="31.5">
      <c r="B301" s="1340">
        <v>105</v>
      </c>
      <c r="C301" s="1340" t="s">
        <v>6513</v>
      </c>
      <c r="D301" s="1340" t="s">
        <v>7683</v>
      </c>
      <c r="E301" s="1340" t="s">
        <v>6501</v>
      </c>
      <c r="F301" s="1340">
        <v>24</v>
      </c>
      <c r="G301" s="1340">
        <v>3</v>
      </c>
      <c r="H301" s="667">
        <v>116</v>
      </c>
      <c r="I301" s="667"/>
      <c r="J301" s="1368"/>
      <c r="K301" s="1366"/>
      <c r="L301" s="2192" t="s">
        <v>751</v>
      </c>
      <c r="M301" s="1348" t="s">
        <v>6516</v>
      </c>
      <c r="N301" s="1340"/>
      <c r="O301" s="1348"/>
      <c r="Q301" s="1807">
        <v>1</v>
      </c>
      <c r="Z301" s="2983">
        <f t="shared" si="11"/>
        <v>0</v>
      </c>
    </row>
    <row r="302" spans="2:26" ht="31.5">
      <c r="B302" s="1340">
        <v>106</v>
      </c>
      <c r="C302" s="1340" t="s">
        <v>6513</v>
      </c>
      <c r="D302" s="1340" t="s">
        <v>7683</v>
      </c>
      <c r="E302" s="1340" t="s">
        <v>6501</v>
      </c>
      <c r="F302" s="1340">
        <v>23</v>
      </c>
      <c r="G302" s="1340" t="s">
        <v>6514</v>
      </c>
      <c r="H302" s="667">
        <v>320</v>
      </c>
      <c r="I302" s="667"/>
      <c r="J302" s="1368"/>
      <c r="K302" s="1366"/>
      <c r="L302" s="2192" t="s">
        <v>751</v>
      </c>
      <c r="M302" s="1340" t="s">
        <v>9051</v>
      </c>
      <c r="N302" s="1340"/>
      <c r="O302" s="1340"/>
      <c r="Q302" s="1807">
        <v>1</v>
      </c>
      <c r="Z302" s="2983">
        <f t="shared" si="11"/>
        <v>0</v>
      </c>
    </row>
    <row r="303" spans="2:26" ht="63">
      <c r="B303" s="1340">
        <v>107</v>
      </c>
      <c r="C303" s="1340" t="s">
        <v>6513</v>
      </c>
      <c r="D303" s="1340" t="s">
        <v>7683</v>
      </c>
      <c r="E303" s="1340" t="s">
        <v>6501</v>
      </c>
      <c r="F303" s="1340">
        <v>27</v>
      </c>
      <c r="G303" s="1340" t="s">
        <v>6520</v>
      </c>
      <c r="H303" s="667">
        <v>600</v>
      </c>
      <c r="I303" s="667"/>
      <c r="J303" s="1368" t="s">
        <v>1070</v>
      </c>
      <c r="K303" s="1366" t="s">
        <v>1070</v>
      </c>
      <c r="L303" s="2192" t="s">
        <v>751</v>
      </c>
      <c r="M303" s="1340" t="s">
        <v>6521</v>
      </c>
      <c r="N303" s="1340"/>
      <c r="O303" s="1340"/>
      <c r="Q303" s="1807">
        <v>1</v>
      </c>
      <c r="Z303" s="2983">
        <f t="shared" si="11"/>
        <v>0</v>
      </c>
    </row>
    <row r="304" spans="2:26" ht="31.5">
      <c r="B304" s="1340">
        <v>108</v>
      </c>
      <c r="C304" s="1340" t="s">
        <v>6545</v>
      </c>
      <c r="D304" s="1340" t="s">
        <v>7683</v>
      </c>
      <c r="E304" s="1340" t="s">
        <v>6501</v>
      </c>
      <c r="F304" s="1340">
        <v>111</v>
      </c>
      <c r="G304" s="1340">
        <v>13</v>
      </c>
      <c r="H304" s="667">
        <v>24235</v>
      </c>
      <c r="I304" s="667"/>
      <c r="J304" s="1368"/>
      <c r="K304" s="1366"/>
      <c r="L304" s="2192" t="s">
        <v>1669</v>
      </c>
      <c r="M304" s="1340" t="s">
        <v>9052</v>
      </c>
      <c r="N304" s="1340"/>
      <c r="O304" s="1340"/>
      <c r="Q304" s="1807">
        <v>1</v>
      </c>
      <c r="Z304" s="2983">
        <f t="shared" si="11"/>
        <v>0</v>
      </c>
    </row>
    <row r="305" spans="2:26" ht="110.25">
      <c r="B305" s="1340">
        <v>109</v>
      </c>
      <c r="C305" s="1340" t="s">
        <v>6513</v>
      </c>
      <c r="D305" s="1340" t="s">
        <v>7683</v>
      </c>
      <c r="E305" s="1340" t="s">
        <v>6501</v>
      </c>
      <c r="F305" s="1340"/>
      <c r="G305" s="1340"/>
      <c r="H305" s="667">
        <v>1560000</v>
      </c>
      <c r="I305" s="667"/>
      <c r="J305" s="1368"/>
      <c r="K305" s="1366"/>
      <c r="L305" s="2192" t="s">
        <v>751</v>
      </c>
      <c r="M305" s="1340" t="s">
        <v>6565</v>
      </c>
      <c r="N305" s="1340"/>
      <c r="O305" s="1340"/>
      <c r="Q305" s="1807">
        <v>1</v>
      </c>
      <c r="Z305" s="2983">
        <f t="shared" si="11"/>
        <v>0</v>
      </c>
    </row>
    <row r="306" spans="2:26" ht="47.25">
      <c r="B306" s="1340">
        <v>110</v>
      </c>
      <c r="C306" s="1402" t="s">
        <v>7314</v>
      </c>
      <c r="D306" s="1340" t="s">
        <v>7683</v>
      </c>
      <c r="E306" s="1388" t="s">
        <v>7310</v>
      </c>
      <c r="F306" s="1402">
        <v>6</v>
      </c>
      <c r="G306" s="1402">
        <v>75</v>
      </c>
      <c r="H306" s="1403">
        <v>41</v>
      </c>
      <c r="I306" s="1403"/>
      <c r="J306" s="2182" t="s">
        <v>1313</v>
      </c>
      <c r="K306" s="1366" t="s">
        <v>9053</v>
      </c>
      <c r="L306" s="2192" t="s">
        <v>751</v>
      </c>
      <c r="M306" s="1366" t="s">
        <v>192</v>
      </c>
      <c r="N306" s="1402"/>
      <c r="O306" s="1402"/>
      <c r="Q306" s="1807">
        <v>1</v>
      </c>
      <c r="Z306" s="2983">
        <f t="shared" si="11"/>
        <v>0</v>
      </c>
    </row>
    <row r="307" spans="2:26" ht="31.5">
      <c r="B307" s="1340">
        <v>111</v>
      </c>
      <c r="C307" s="1402" t="s">
        <v>7354</v>
      </c>
      <c r="D307" s="1340" t="s">
        <v>7683</v>
      </c>
      <c r="E307" s="1388" t="s">
        <v>7310</v>
      </c>
      <c r="F307" s="1402">
        <v>28</v>
      </c>
      <c r="G307" s="1402">
        <v>125</v>
      </c>
      <c r="H307" s="1403">
        <v>457.2</v>
      </c>
      <c r="I307" s="1403"/>
      <c r="J307" s="2182" t="s">
        <v>1669</v>
      </c>
      <c r="K307" s="1366" t="s">
        <v>1669</v>
      </c>
      <c r="L307" s="2192" t="s">
        <v>8074</v>
      </c>
      <c r="M307" s="1366" t="s">
        <v>192</v>
      </c>
      <c r="N307" s="1402"/>
      <c r="O307" s="1402"/>
      <c r="Q307" s="1807">
        <v>1</v>
      </c>
      <c r="Z307" s="2983">
        <f t="shared" si="11"/>
        <v>0</v>
      </c>
    </row>
    <row r="308" spans="2:26" ht="47.25">
      <c r="B308" s="1340">
        <v>112</v>
      </c>
      <c r="C308" s="1387" t="s">
        <v>7382</v>
      </c>
      <c r="D308" s="1340" t="s">
        <v>7683</v>
      </c>
      <c r="E308" s="1388" t="s">
        <v>7310</v>
      </c>
      <c r="F308" s="1387" t="s">
        <v>7383</v>
      </c>
      <c r="G308" s="1387" t="s">
        <v>7384</v>
      </c>
      <c r="H308" s="1389">
        <v>1101</v>
      </c>
      <c r="I308" s="1389"/>
      <c r="J308" s="2183" t="s">
        <v>1313</v>
      </c>
      <c r="K308" s="1366" t="s">
        <v>9054</v>
      </c>
      <c r="L308" s="2192" t="s">
        <v>873</v>
      </c>
      <c r="M308" s="1366" t="s">
        <v>192</v>
      </c>
      <c r="N308" s="1387"/>
      <c r="O308" s="1387"/>
      <c r="Q308" s="1807">
        <v>1</v>
      </c>
      <c r="Z308" s="2983">
        <f t="shared" si="11"/>
        <v>0</v>
      </c>
    </row>
    <row r="309" spans="2:26" ht="47.25">
      <c r="B309" s="1340">
        <v>113</v>
      </c>
      <c r="C309" s="1387" t="s">
        <v>7335</v>
      </c>
      <c r="D309" s="1340" t="s">
        <v>7683</v>
      </c>
      <c r="E309" s="1388" t="s">
        <v>7310</v>
      </c>
      <c r="F309" s="1387">
        <v>14</v>
      </c>
      <c r="G309" s="1387">
        <v>17</v>
      </c>
      <c r="H309" s="1389">
        <v>517</v>
      </c>
      <c r="I309" s="1389"/>
      <c r="J309" s="2183" t="s">
        <v>1313</v>
      </c>
      <c r="K309" s="1366" t="s">
        <v>9055</v>
      </c>
      <c r="L309" s="2192" t="s">
        <v>873</v>
      </c>
      <c r="M309" s="1366" t="s">
        <v>192</v>
      </c>
      <c r="N309" s="1340"/>
      <c r="O309" s="1340"/>
      <c r="Q309" s="1807">
        <v>1</v>
      </c>
      <c r="Z309" s="2983">
        <f t="shared" si="11"/>
        <v>0</v>
      </c>
    </row>
    <row r="310" spans="2:26" ht="31.5">
      <c r="B310" s="1340">
        <v>114</v>
      </c>
      <c r="C310" s="1387" t="s">
        <v>7316</v>
      </c>
      <c r="D310" s="1340" t="s">
        <v>7683</v>
      </c>
      <c r="E310" s="1388" t="s">
        <v>7310</v>
      </c>
      <c r="F310" s="1387">
        <v>7</v>
      </c>
      <c r="G310" s="1387" t="s">
        <v>7317</v>
      </c>
      <c r="H310" s="1389">
        <v>35</v>
      </c>
      <c r="I310" s="1389"/>
      <c r="J310" s="2183"/>
      <c r="K310" s="1366"/>
      <c r="L310" s="2192" t="s">
        <v>1669</v>
      </c>
      <c r="M310" s="1366" t="s">
        <v>192</v>
      </c>
      <c r="N310" s="1340"/>
      <c r="O310" s="1340"/>
      <c r="Q310" s="1807">
        <v>1</v>
      </c>
      <c r="Z310" s="2983">
        <f t="shared" si="11"/>
        <v>0</v>
      </c>
    </row>
    <row r="311" spans="2:26" ht="31.5">
      <c r="B311" s="1340">
        <v>115</v>
      </c>
      <c r="C311" s="1387" t="s">
        <v>7333</v>
      </c>
      <c r="D311" s="1340" t="s">
        <v>7683</v>
      </c>
      <c r="E311" s="1388" t="s">
        <v>7310</v>
      </c>
      <c r="F311" s="1387">
        <v>13</v>
      </c>
      <c r="G311" s="1387" t="s">
        <v>7334</v>
      </c>
      <c r="H311" s="1389">
        <v>26.7</v>
      </c>
      <c r="I311" s="1389"/>
      <c r="J311" s="2183"/>
      <c r="K311" s="1366"/>
      <c r="L311" s="2192" t="s">
        <v>8074</v>
      </c>
      <c r="M311" s="1366" t="s">
        <v>192</v>
      </c>
      <c r="N311" s="1340"/>
      <c r="O311" s="1340"/>
      <c r="Q311" s="1807">
        <v>1</v>
      </c>
      <c r="Z311" s="2983">
        <f t="shared" si="11"/>
        <v>0</v>
      </c>
    </row>
    <row r="312" spans="2:26" ht="31.5">
      <c r="B312" s="1340">
        <v>116</v>
      </c>
      <c r="C312" s="1387" t="s">
        <v>7363</v>
      </c>
      <c r="D312" s="1340" t="s">
        <v>7683</v>
      </c>
      <c r="E312" s="1388" t="s">
        <v>7310</v>
      </c>
      <c r="F312" s="1387">
        <v>33</v>
      </c>
      <c r="G312" s="1387" t="s">
        <v>7364</v>
      </c>
      <c r="H312" s="1389">
        <v>74</v>
      </c>
      <c r="I312" s="1389"/>
      <c r="J312" s="2183"/>
      <c r="K312" s="1366"/>
      <c r="L312" s="2192" t="s">
        <v>1669</v>
      </c>
      <c r="M312" s="1366" t="s">
        <v>192</v>
      </c>
      <c r="N312" s="1340"/>
      <c r="O312" s="1340"/>
      <c r="Q312" s="1807">
        <v>1</v>
      </c>
      <c r="Z312" s="2983">
        <f t="shared" si="11"/>
        <v>0</v>
      </c>
    </row>
    <row r="313" spans="2:26" ht="47.25">
      <c r="B313" s="1340">
        <v>117</v>
      </c>
      <c r="C313" s="1387" t="s">
        <v>7349</v>
      </c>
      <c r="D313" s="1340" t="s">
        <v>7683</v>
      </c>
      <c r="E313" s="1388" t="s">
        <v>7310</v>
      </c>
      <c r="F313" s="1387">
        <v>21</v>
      </c>
      <c r="G313" s="1387" t="s">
        <v>7350</v>
      </c>
      <c r="H313" s="1389">
        <v>36.299999999999997</v>
      </c>
      <c r="I313" s="1389"/>
      <c r="J313" s="2183"/>
      <c r="K313" s="1366"/>
      <c r="L313" s="2192" t="s">
        <v>873</v>
      </c>
      <c r="M313" s="1366" t="s">
        <v>192</v>
      </c>
      <c r="N313" s="1340"/>
      <c r="O313" s="1340"/>
      <c r="Q313" s="1807">
        <v>1</v>
      </c>
      <c r="Z313" s="2983">
        <f t="shared" si="11"/>
        <v>0</v>
      </c>
    </row>
    <row r="314" spans="2:26" ht="31.5">
      <c r="B314" s="1340">
        <v>118</v>
      </c>
      <c r="C314" s="1340" t="s">
        <v>7414</v>
      </c>
      <c r="D314" s="1340" t="s">
        <v>7683</v>
      </c>
      <c r="E314" s="1340" t="s">
        <v>7387</v>
      </c>
      <c r="F314" s="1340">
        <v>36</v>
      </c>
      <c r="G314" s="1340">
        <v>3</v>
      </c>
      <c r="H314" s="667">
        <v>2226.3000000000002</v>
      </c>
      <c r="I314" s="667"/>
      <c r="J314" s="1368"/>
      <c r="K314" s="1366"/>
      <c r="L314" s="2192" t="s">
        <v>2450</v>
      </c>
      <c r="M314" s="1348" t="s">
        <v>9056</v>
      </c>
      <c r="N314" s="4019"/>
      <c r="O314" s="1348"/>
      <c r="Q314" s="1807">
        <v>1</v>
      </c>
      <c r="Z314" s="2983">
        <f t="shared" si="11"/>
        <v>0</v>
      </c>
    </row>
    <row r="315" spans="2:26" ht="31.5">
      <c r="B315" s="1340">
        <v>119</v>
      </c>
      <c r="C315" s="1340" t="s">
        <v>7414</v>
      </c>
      <c r="D315" s="1340" t="s">
        <v>7683</v>
      </c>
      <c r="E315" s="1340" t="s">
        <v>7387</v>
      </c>
      <c r="F315" s="1340">
        <v>36</v>
      </c>
      <c r="G315" s="1340">
        <v>4</v>
      </c>
      <c r="H315" s="667">
        <v>16373.4</v>
      </c>
      <c r="I315" s="667"/>
      <c r="J315" s="1368"/>
      <c r="K315" s="1366"/>
      <c r="L315" s="2192" t="s">
        <v>2450</v>
      </c>
      <c r="M315" s="1348" t="s">
        <v>9056</v>
      </c>
      <c r="N315" s="4020"/>
      <c r="O315" s="1348"/>
      <c r="Q315" s="1807">
        <v>1</v>
      </c>
      <c r="Z315" s="2983">
        <f t="shared" si="11"/>
        <v>0</v>
      </c>
    </row>
    <row r="316" spans="2:26" ht="31.5">
      <c r="B316" s="1340">
        <v>120</v>
      </c>
      <c r="C316" s="1340" t="s">
        <v>7414</v>
      </c>
      <c r="D316" s="1340" t="s">
        <v>7683</v>
      </c>
      <c r="E316" s="1340" t="s">
        <v>7387</v>
      </c>
      <c r="F316" s="1340">
        <v>36</v>
      </c>
      <c r="G316" s="1340">
        <v>5</v>
      </c>
      <c r="H316" s="667">
        <v>4062.4</v>
      </c>
      <c r="I316" s="667"/>
      <c r="J316" s="1368"/>
      <c r="K316" s="1366"/>
      <c r="L316" s="2192" t="s">
        <v>2450</v>
      </c>
      <c r="M316" s="1348" t="s">
        <v>9056</v>
      </c>
      <c r="N316" s="4020"/>
      <c r="O316" s="1348"/>
      <c r="Q316" s="1807">
        <v>1</v>
      </c>
      <c r="Z316" s="2983">
        <f t="shared" si="11"/>
        <v>0</v>
      </c>
    </row>
    <row r="317" spans="2:26" ht="31.5">
      <c r="B317" s="1340">
        <v>121</v>
      </c>
      <c r="C317" s="1340" t="s">
        <v>7414</v>
      </c>
      <c r="D317" s="1340" t="s">
        <v>7683</v>
      </c>
      <c r="E317" s="1340" t="s">
        <v>7387</v>
      </c>
      <c r="F317" s="1340">
        <v>36</v>
      </c>
      <c r="G317" s="1340">
        <v>7</v>
      </c>
      <c r="H317" s="667">
        <v>4034.5</v>
      </c>
      <c r="I317" s="667"/>
      <c r="J317" s="1368"/>
      <c r="K317" s="1366"/>
      <c r="L317" s="2192" t="s">
        <v>2450</v>
      </c>
      <c r="M317" s="1348" t="s">
        <v>9056</v>
      </c>
      <c r="N317" s="4020"/>
      <c r="O317" s="1348"/>
      <c r="Q317" s="1807">
        <v>1</v>
      </c>
      <c r="Z317" s="2983">
        <f t="shared" si="11"/>
        <v>0</v>
      </c>
    </row>
    <row r="318" spans="2:26" ht="31.5">
      <c r="B318" s="1340">
        <v>122</v>
      </c>
      <c r="C318" s="1340" t="s">
        <v>7414</v>
      </c>
      <c r="D318" s="1340" t="s">
        <v>7683</v>
      </c>
      <c r="E318" s="1340" t="s">
        <v>7387</v>
      </c>
      <c r="F318" s="1340">
        <v>36</v>
      </c>
      <c r="G318" s="1340">
        <v>8</v>
      </c>
      <c r="H318" s="667">
        <v>951</v>
      </c>
      <c r="I318" s="667"/>
      <c r="J318" s="1368"/>
      <c r="K318" s="1366"/>
      <c r="L318" s="2192" t="s">
        <v>2450</v>
      </c>
      <c r="M318" s="1348" t="s">
        <v>9056</v>
      </c>
      <c r="N318" s="4020"/>
      <c r="O318" s="1348"/>
      <c r="Q318" s="1807">
        <v>1</v>
      </c>
      <c r="Z318" s="2983">
        <f t="shared" si="11"/>
        <v>0</v>
      </c>
    </row>
    <row r="319" spans="2:26" ht="31.5">
      <c r="B319" s="1340">
        <v>123</v>
      </c>
      <c r="C319" s="1340" t="s">
        <v>7414</v>
      </c>
      <c r="D319" s="1340" t="s">
        <v>7683</v>
      </c>
      <c r="E319" s="1340" t="s">
        <v>7387</v>
      </c>
      <c r="F319" s="1340">
        <v>36</v>
      </c>
      <c r="G319" s="1340">
        <v>10</v>
      </c>
      <c r="H319" s="667">
        <v>5.8</v>
      </c>
      <c r="I319" s="667"/>
      <c r="J319" s="1368"/>
      <c r="K319" s="1366"/>
      <c r="L319" s="2192" t="s">
        <v>2450</v>
      </c>
      <c r="M319" s="1348" t="s">
        <v>9056</v>
      </c>
      <c r="N319" s="4020"/>
      <c r="O319" s="1348"/>
      <c r="Q319" s="1807">
        <v>1</v>
      </c>
      <c r="Z319" s="2983">
        <f t="shared" si="11"/>
        <v>0</v>
      </c>
    </row>
    <row r="320" spans="2:26" ht="31.5">
      <c r="B320" s="1340">
        <v>124</v>
      </c>
      <c r="C320" s="1340" t="s">
        <v>7414</v>
      </c>
      <c r="D320" s="1340" t="s">
        <v>7683</v>
      </c>
      <c r="E320" s="1340" t="s">
        <v>7387</v>
      </c>
      <c r="F320" s="1340">
        <v>36</v>
      </c>
      <c r="G320" s="1340">
        <v>11</v>
      </c>
      <c r="H320" s="667">
        <v>23.9</v>
      </c>
      <c r="I320" s="667"/>
      <c r="J320" s="1368"/>
      <c r="K320" s="1366"/>
      <c r="L320" s="2192" t="s">
        <v>2450</v>
      </c>
      <c r="M320" s="1348" t="s">
        <v>9056</v>
      </c>
      <c r="N320" s="4020"/>
      <c r="O320" s="1348"/>
      <c r="Q320" s="1807">
        <v>1</v>
      </c>
      <c r="Z320" s="2983">
        <f t="shared" si="11"/>
        <v>0</v>
      </c>
    </row>
    <row r="321" spans="2:26" ht="31.5">
      <c r="B321" s="1340">
        <v>125</v>
      </c>
      <c r="C321" s="1340" t="s">
        <v>7414</v>
      </c>
      <c r="D321" s="1340" t="s">
        <v>7683</v>
      </c>
      <c r="E321" s="1340" t="s">
        <v>7387</v>
      </c>
      <c r="F321" s="1340">
        <v>36</v>
      </c>
      <c r="G321" s="1340">
        <v>12</v>
      </c>
      <c r="H321" s="667">
        <v>33.5</v>
      </c>
      <c r="I321" s="667"/>
      <c r="J321" s="1368"/>
      <c r="K321" s="1366"/>
      <c r="L321" s="2192" t="s">
        <v>2450</v>
      </c>
      <c r="M321" s="1348" t="s">
        <v>9056</v>
      </c>
      <c r="N321" s="4020"/>
      <c r="O321" s="1348"/>
      <c r="Q321" s="1807">
        <v>1</v>
      </c>
      <c r="Z321" s="2983">
        <f t="shared" si="11"/>
        <v>0</v>
      </c>
    </row>
    <row r="322" spans="2:26" ht="31.5">
      <c r="B322" s="1340">
        <v>126</v>
      </c>
      <c r="C322" s="1340" t="s">
        <v>7414</v>
      </c>
      <c r="D322" s="1340" t="s">
        <v>7683</v>
      </c>
      <c r="E322" s="1340" t="s">
        <v>7387</v>
      </c>
      <c r="F322" s="1340">
        <v>36</v>
      </c>
      <c r="G322" s="1340">
        <v>13</v>
      </c>
      <c r="H322" s="667">
        <v>1870</v>
      </c>
      <c r="I322" s="667"/>
      <c r="J322" s="1368"/>
      <c r="K322" s="1366"/>
      <c r="L322" s="2192" t="s">
        <v>2450</v>
      </c>
      <c r="M322" s="1348" t="s">
        <v>9056</v>
      </c>
      <c r="N322" s="4020"/>
      <c r="O322" s="1348"/>
      <c r="Q322" s="1807">
        <v>1</v>
      </c>
      <c r="Z322" s="2983">
        <f t="shared" si="11"/>
        <v>0</v>
      </c>
    </row>
    <row r="323" spans="2:26" ht="31.5">
      <c r="B323" s="1340">
        <v>127</v>
      </c>
      <c r="C323" s="1340" t="s">
        <v>7414</v>
      </c>
      <c r="D323" s="1340" t="s">
        <v>7683</v>
      </c>
      <c r="E323" s="1340" t="s">
        <v>7387</v>
      </c>
      <c r="F323" s="1340">
        <v>36</v>
      </c>
      <c r="G323" s="1340">
        <v>14</v>
      </c>
      <c r="H323" s="667">
        <v>10175.299999999999</v>
      </c>
      <c r="I323" s="667"/>
      <c r="J323" s="1368" t="s">
        <v>775</v>
      </c>
      <c r="K323" s="1366" t="s">
        <v>775</v>
      </c>
      <c r="L323" s="2192" t="s">
        <v>2450</v>
      </c>
      <c r="M323" s="1348" t="s">
        <v>9057</v>
      </c>
      <c r="N323" s="4020"/>
      <c r="O323" s="1348"/>
      <c r="Q323" s="1807">
        <v>1</v>
      </c>
      <c r="Z323" s="2983">
        <f t="shared" si="11"/>
        <v>0</v>
      </c>
    </row>
    <row r="324" spans="2:26" ht="31.5">
      <c r="B324" s="1340">
        <v>128</v>
      </c>
      <c r="C324" s="1340" t="s">
        <v>7414</v>
      </c>
      <c r="D324" s="1340" t="s">
        <v>7683</v>
      </c>
      <c r="E324" s="1340" t="s">
        <v>7387</v>
      </c>
      <c r="F324" s="1340">
        <v>36</v>
      </c>
      <c r="G324" s="1340">
        <v>15</v>
      </c>
      <c r="H324" s="667">
        <v>16551.099999999999</v>
      </c>
      <c r="I324" s="667"/>
      <c r="J324" s="1368"/>
      <c r="K324" s="1366"/>
      <c r="L324" s="2192" t="s">
        <v>2450</v>
      </c>
      <c r="M324" s="1348" t="s">
        <v>9056</v>
      </c>
      <c r="N324" s="4021"/>
      <c r="O324" s="1348"/>
      <c r="Q324" s="1807">
        <v>1</v>
      </c>
      <c r="Z324" s="2983">
        <f t="shared" si="11"/>
        <v>0</v>
      </c>
    </row>
    <row r="325" spans="2:26" ht="31.5" customHeight="1">
      <c r="B325" s="1340">
        <v>129</v>
      </c>
      <c r="C325" s="1365" t="s">
        <v>7591</v>
      </c>
      <c r="D325" s="1340" t="s">
        <v>7683</v>
      </c>
      <c r="E325" s="1365" t="s">
        <v>7387</v>
      </c>
      <c r="F325" s="1365">
        <v>32</v>
      </c>
      <c r="G325" s="1365">
        <v>4</v>
      </c>
      <c r="H325" s="1420">
        <v>94383</v>
      </c>
      <c r="I325" s="1420"/>
      <c r="J325" s="2184"/>
      <c r="K325" s="1417"/>
      <c r="L325" s="2192">
        <v>0</v>
      </c>
      <c r="M325" s="1365" t="s">
        <v>9058</v>
      </c>
      <c r="N325" s="1365"/>
      <c r="O325" s="1365"/>
      <c r="Q325" s="1807">
        <v>1</v>
      </c>
      <c r="Z325" s="2983">
        <f t="shared" si="11"/>
        <v>0</v>
      </c>
    </row>
    <row r="326" spans="2:26" ht="31.5">
      <c r="B326" s="1340">
        <v>130</v>
      </c>
      <c r="C326" s="1365" t="s">
        <v>7591</v>
      </c>
      <c r="D326" s="1340" t="s">
        <v>7683</v>
      </c>
      <c r="E326" s="1365" t="s">
        <v>7387</v>
      </c>
      <c r="F326" s="1365">
        <v>33</v>
      </c>
      <c r="G326" s="1365">
        <v>1</v>
      </c>
      <c r="H326" s="1420">
        <v>1221.5</v>
      </c>
      <c r="I326" s="1420"/>
      <c r="J326" s="2184"/>
      <c r="K326" s="1417"/>
      <c r="L326" s="2192">
        <v>0</v>
      </c>
      <c r="M326" s="1417" t="s">
        <v>6515</v>
      </c>
      <c r="N326" s="1431"/>
      <c r="O326" s="1431"/>
      <c r="Q326" s="1807">
        <v>1</v>
      </c>
      <c r="Z326" s="2983">
        <f t="shared" si="11"/>
        <v>0</v>
      </c>
    </row>
    <row r="327" spans="2:26" ht="31.5">
      <c r="B327" s="1340">
        <v>131</v>
      </c>
      <c r="C327" s="1365" t="s">
        <v>7591</v>
      </c>
      <c r="D327" s="1340" t="s">
        <v>7683</v>
      </c>
      <c r="E327" s="1365" t="s">
        <v>7387</v>
      </c>
      <c r="F327" s="1365">
        <v>33</v>
      </c>
      <c r="G327" s="1365">
        <v>2</v>
      </c>
      <c r="H327" s="1420">
        <v>59455.3</v>
      </c>
      <c r="I327" s="1420"/>
      <c r="J327" s="2184"/>
      <c r="K327" s="1417"/>
      <c r="L327" s="2192">
        <v>0</v>
      </c>
      <c r="M327" s="1365" t="s">
        <v>9059</v>
      </c>
      <c r="N327" s="1431"/>
      <c r="O327" s="1431"/>
      <c r="Q327" s="1807">
        <v>1</v>
      </c>
      <c r="Z327" s="2983">
        <f t="shared" si="11"/>
        <v>0</v>
      </c>
    </row>
    <row r="328" spans="2:26" ht="31.5">
      <c r="B328" s="1340">
        <v>132</v>
      </c>
      <c r="C328" s="1365" t="s">
        <v>7591</v>
      </c>
      <c r="D328" s="1340" t="s">
        <v>7683</v>
      </c>
      <c r="E328" s="1365" t="s">
        <v>7387</v>
      </c>
      <c r="F328" s="1365">
        <v>33</v>
      </c>
      <c r="G328" s="1365">
        <v>3</v>
      </c>
      <c r="H328" s="1420">
        <v>3057.3</v>
      </c>
      <c r="I328" s="1420"/>
      <c r="J328" s="2184"/>
      <c r="K328" s="1417"/>
      <c r="L328" s="2192">
        <v>0</v>
      </c>
      <c r="M328" s="1417" t="s">
        <v>6515</v>
      </c>
      <c r="N328" s="1431"/>
      <c r="O328" s="1431"/>
      <c r="Q328" s="1807">
        <v>1</v>
      </c>
      <c r="Z328" s="2983">
        <f t="shared" si="11"/>
        <v>0</v>
      </c>
    </row>
    <row r="329" spans="2:26" ht="31.5">
      <c r="B329" s="1340">
        <v>133</v>
      </c>
      <c r="C329" s="1365" t="s">
        <v>7591</v>
      </c>
      <c r="D329" s="1340" t="s">
        <v>7683</v>
      </c>
      <c r="E329" s="1365" t="s">
        <v>7387</v>
      </c>
      <c r="F329" s="1365">
        <v>33</v>
      </c>
      <c r="G329" s="1365">
        <v>4</v>
      </c>
      <c r="H329" s="1420">
        <v>2574.1999999999998</v>
      </c>
      <c r="I329" s="1420"/>
      <c r="J329" s="2184"/>
      <c r="K329" s="1417"/>
      <c r="L329" s="2192">
        <v>0</v>
      </c>
      <c r="M329" s="1417" t="s">
        <v>6515</v>
      </c>
      <c r="N329" s="1431"/>
      <c r="O329" s="1431"/>
      <c r="Q329" s="1807">
        <v>1</v>
      </c>
      <c r="Z329" s="2983">
        <f t="shared" ref="Z329:Z392" si="12">U329+S329</f>
        <v>0</v>
      </c>
    </row>
    <row r="330" spans="2:26" ht="31.5">
      <c r="B330" s="1340">
        <v>134</v>
      </c>
      <c r="C330" s="1365" t="s">
        <v>7591</v>
      </c>
      <c r="D330" s="1340" t="s">
        <v>7683</v>
      </c>
      <c r="E330" s="1365" t="s">
        <v>7387</v>
      </c>
      <c r="F330" s="1365">
        <v>33</v>
      </c>
      <c r="G330" s="1365">
        <v>5</v>
      </c>
      <c r="H330" s="1420">
        <v>41357.199999999997</v>
      </c>
      <c r="I330" s="1420"/>
      <c r="J330" s="2184"/>
      <c r="K330" s="1417"/>
      <c r="L330" s="2192">
        <v>0</v>
      </c>
      <c r="M330" s="1417" t="s">
        <v>6515</v>
      </c>
      <c r="N330" s="1431"/>
      <c r="O330" s="1431"/>
      <c r="Q330" s="1807">
        <v>1</v>
      </c>
      <c r="Z330" s="2983">
        <f t="shared" si="12"/>
        <v>0</v>
      </c>
    </row>
    <row r="331" spans="2:26" ht="31.5">
      <c r="B331" s="1340">
        <v>135</v>
      </c>
      <c r="C331" s="1365" t="s">
        <v>7591</v>
      </c>
      <c r="D331" s="1340" t="s">
        <v>7683</v>
      </c>
      <c r="E331" s="1365" t="s">
        <v>7387</v>
      </c>
      <c r="F331" s="1365">
        <v>33</v>
      </c>
      <c r="G331" s="1365">
        <v>6</v>
      </c>
      <c r="H331" s="1420">
        <v>37400.6</v>
      </c>
      <c r="I331" s="1420"/>
      <c r="J331" s="2184"/>
      <c r="K331" s="1417"/>
      <c r="L331" s="2192">
        <v>0</v>
      </c>
      <c r="M331" s="1417" t="s">
        <v>6515</v>
      </c>
      <c r="N331" s="1431"/>
      <c r="O331" s="1431"/>
      <c r="Q331" s="1807">
        <v>1</v>
      </c>
      <c r="Z331" s="2983">
        <f t="shared" si="12"/>
        <v>0</v>
      </c>
    </row>
    <row r="332" spans="2:26" ht="31.5">
      <c r="B332" s="1340">
        <v>136</v>
      </c>
      <c r="C332" s="1365" t="s">
        <v>7591</v>
      </c>
      <c r="D332" s="1340" t="s">
        <v>7683</v>
      </c>
      <c r="E332" s="1365" t="s">
        <v>7387</v>
      </c>
      <c r="F332" s="1365">
        <v>33</v>
      </c>
      <c r="G332" s="1365">
        <v>7</v>
      </c>
      <c r="H332" s="1420">
        <v>16497.3</v>
      </c>
      <c r="I332" s="1420"/>
      <c r="J332" s="2184"/>
      <c r="K332" s="1417"/>
      <c r="L332" s="2192">
        <v>0</v>
      </c>
      <c r="M332" s="1417" t="s">
        <v>6515</v>
      </c>
      <c r="N332" s="1431"/>
      <c r="O332" s="1431"/>
      <c r="Q332" s="1807">
        <v>1</v>
      </c>
      <c r="Z332" s="2983">
        <f t="shared" si="12"/>
        <v>0</v>
      </c>
    </row>
    <row r="333" spans="2:26" ht="31.5">
      <c r="B333" s="1340">
        <v>137</v>
      </c>
      <c r="C333" s="1365" t="s">
        <v>7591</v>
      </c>
      <c r="D333" s="1340" t="s">
        <v>7683</v>
      </c>
      <c r="E333" s="1365" t="s">
        <v>7387</v>
      </c>
      <c r="F333" s="1365">
        <v>33</v>
      </c>
      <c r="G333" s="1365">
        <v>8</v>
      </c>
      <c r="H333" s="1420">
        <v>59685.9</v>
      </c>
      <c r="I333" s="1420"/>
      <c r="J333" s="2184"/>
      <c r="K333" s="1417"/>
      <c r="L333" s="2192">
        <v>0</v>
      </c>
      <c r="M333" s="1365" t="s">
        <v>9060</v>
      </c>
      <c r="N333" s="1431"/>
      <c r="O333" s="1431"/>
      <c r="Q333" s="1807">
        <v>1</v>
      </c>
      <c r="Z333" s="2983">
        <f t="shared" si="12"/>
        <v>0</v>
      </c>
    </row>
    <row r="334" spans="2:26" ht="31.5">
      <c r="B334" s="1340">
        <v>138</v>
      </c>
      <c r="C334" s="1365" t="s">
        <v>7591</v>
      </c>
      <c r="D334" s="1340" t="s">
        <v>7683</v>
      </c>
      <c r="E334" s="1365" t="s">
        <v>7387</v>
      </c>
      <c r="F334" s="1365">
        <v>34</v>
      </c>
      <c r="G334" s="1365">
        <v>1</v>
      </c>
      <c r="H334" s="1420">
        <v>23618.5</v>
      </c>
      <c r="I334" s="1420"/>
      <c r="J334" s="2184"/>
      <c r="K334" s="1417"/>
      <c r="L334" s="2192">
        <v>0</v>
      </c>
      <c r="M334" s="1417" t="s">
        <v>6515</v>
      </c>
      <c r="N334" s="1431"/>
      <c r="O334" s="1431"/>
      <c r="Q334" s="1807">
        <v>1</v>
      </c>
      <c r="Z334" s="2983">
        <f t="shared" si="12"/>
        <v>0</v>
      </c>
    </row>
    <row r="335" spans="2:26" ht="31.5" customHeight="1">
      <c r="B335" s="1340">
        <v>139</v>
      </c>
      <c r="C335" s="1365" t="s">
        <v>7591</v>
      </c>
      <c r="D335" s="1340" t="s">
        <v>7683</v>
      </c>
      <c r="E335" s="1365" t="s">
        <v>7387</v>
      </c>
      <c r="F335" s="1365">
        <v>34</v>
      </c>
      <c r="G335" s="1365">
        <v>2</v>
      </c>
      <c r="H335" s="1420">
        <v>9085.7999999999993</v>
      </c>
      <c r="I335" s="1420"/>
      <c r="J335" s="2184"/>
      <c r="K335" s="1417"/>
      <c r="L335" s="2192">
        <v>0</v>
      </c>
      <c r="M335" s="1417" t="s">
        <v>6515</v>
      </c>
      <c r="N335" s="1431"/>
      <c r="O335" s="1431"/>
      <c r="Q335" s="1807">
        <v>1</v>
      </c>
      <c r="Z335" s="2983">
        <f t="shared" si="12"/>
        <v>0</v>
      </c>
    </row>
    <row r="336" spans="2:26" ht="31.5">
      <c r="B336" s="1340">
        <v>140</v>
      </c>
      <c r="C336" s="1365" t="s">
        <v>7591</v>
      </c>
      <c r="D336" s="1340" t="s">
        <v>7683</v>
      </c>
      <c r="E336" s="1365" t="s">
        <v>7387</v>
      </c>
      <c r="F336" s="1365">
        <v>34</v>
      </c>
      <c r="G336" s="1365">
        <v>3</v>
      </c>
      <c r="H336" s="1420">
        <v>3817.6</v>
      </c>
      <c r="I336" s="1420"/>
      <c r="J336" s="2184"/>
      <c r="K336" s="1417"/>
      <c r="L336" s="2192">
        <v>0</v>
      </c>
      <c r="M336" s="1417" t="s">
        <v>6515</v>
      </c>
      <c r="N336" s="1431"/>
      <c r="O336" s="1431"/>
      <c r="Q336" s="1807">
        <v>1</v>
      </c>
      <c r="Z336" s="2983">
        <f t="shared" si="12"/>
        <v>0</v>
      </c>
    </row>
    <row r="337" spans="2:26" ht="31.5">
      <c r="B337" s="1340">
        <v>141</v>
      </c>
      <c r="C337" s="1365" t="s">
        <v>7591</v>
      </c>
      <c r="D337" s="1340" t="s">
        <v>7683</v>
      </c>
      <c r="E337" s="1365" t="s">
        <v>7387</v>
      </c>
      <c r="F337" s="1365">
        <v>34</v>
      </c>
      <c r="G337" s="1365">
        <v>4</v>
      </c>
      <c r="H337" s="1420">
        <v>74697.399999999994</v>
      </c>
      <c r="I337" s="1420"/>
      <c r="J337" s="2184"/>
      <c r="K337" s="1417"/>
      <c r="L337" s="2192">
        <v>0</v>
      </c>
      <c r="M337" s="1365" t="s">
        <v>9061</v>
      </c>
      <c r="N337" s="1431"/>
      <c r="O337" s="1431"/>
      <c r="Q337" s="1807">
        <v>1</v>
      </c>
      <c r="Z337" s="2983">
        <f t="shared" si="12"/>
        <v>0</v>
      </c>
    </row>
    <row r="338" spans="2:26" ht="31.5">
      <c r="B338" s="1340">
        <v>142</v>
      </c>
      <c r="C338" s="1365" t="s">
        <v>7591</v>
      </c>
      <c r="D338" s="1340" t="s">
        <v>7683</v>
      </c>
      <c r="E338" s="1365" t="s">
        <v>7387</v>
      </c>
      <c r="F338" s="1365">
        <v>34</v>
      </c>
      <c r="G338" s="1365">
        <v>5</v>
      </c>
      <c r="H338" s="1420">
        <v>220.2</v>
      </c>
      <c r="I338" s="1420"/>
      <c r="J338" s="2184"/>
      <c r="K338" s="1417"/>
      <c r="L338" s="2192">
        <v>0</v>
      </c>
      <c r="M338" s="1417" t="s">
        <v>6515</v>
      </c>
      <c r="N338" s="1431"/>
      <c r="O338" s="1431"/>
      <c r="Q338" s="1807">
        <v>1</v>
      </c>
      <c r="Z338" s="2983">
        <f t="shared" si="12"/>
        <v>0</v>
      </c>
    </row>
    <row r="339" spans="2:26" ht="31.5">
      <c r="B339" s="1340">
        <v>143</v>
      </c>
      <c r="C339" s="1365" t="s">
        <v>7591</v>
      </c>
      <c r="D339" s="1340" t="s">
        <v>7683</v>
      </c>
      <c r="E339" s="1365" t="s">
        <v>7387</v>
      </c>
      <c r="F339" s="1365">
        <v>34</v>
      </c>
      <c r="G339" s="1365">
        <v>6</v>
      </c>
      <c r="H339" s="1420">
        <v>22.5</v>
      </c>
      <c r="I339" s="1420"/>
      <c r="J339" s="2184"/>
      <c r="K339" s="1417"/>
      <c r="L339" s="2192">
        <v>0</v>
      </c>
      <c r="M339" s="1417" t="s">
        <v>6515</v>
      </c>
      <c r="N339" s="1431"/>
      <c r="O339" s="1431"/>
      <c r="Q339" s="1807">
        <v>1</v>
      </c>
      <c r="Z339" s="2983">
        <f t="shared" si="12"/>
        <v>0</v>
      </c>
    </row>
    <row r="340" spans="2:26" ht="31.5">
      <c r="B340" s="1340">
        <v>144</v>
      </c>
      <c r="C340" s="1365" t="s">
        <v>7591</v>
      </c>
      <c r="D340" s="1340" t="s">
        <v>7683</v>
      </c>
      <c r="E340" s="1365" t="s">
        <v>7387</v>
      </c>
      <c r="F340" s="1365">
        <v>34</v>
      </c>
      <c r="G340" s="1365">
        <v>7</v>
      </c>
      <c r="H340" s="1420">
        <v>44.9</v>
      </c>
      <c r="I340" s="1420"/>
      <c r="J340" s="2184"/>
      <c r="K340" s="1417"/>
      <c r="L340" s="2192">
        <v>0</v>
      </c>
      <c r="M340" s="1417" t="s">
        <v>6515</v>
      </c>
      <c r="N340" s="1431"/>
      <c r="O340" s="1431"/>
      <c r="Q340" s="1807">
        <v>1</v>
      </c>
      <c r="Z340" s="2983">
        <f t="shared" si="12"/>
        <v>0</v>
      </c>
    </row>
    <row r="341" spans="2:26" ht="31.5">
      <c r="B341" s="1340">
        <v>145</v>
      </c>
      <c r="C341" s="1365" t="s">
        <v>7591</v>
      </c>
      <c r="D341" s="1340" t="s">
        <v>7683</v>
      </c>
      <c r="E341" s="1365" t="s">
        <v>7387</v>
      </c>
      <c r="F341" s="1365">
        <v>35</v>
      </c>
      <c r="G341" s="1365">
        <v>16</v>
      </c>
      <c r="H341" s="1420">
        <v>33742.199999999997</v>
      </c>
      <c r="I341" s="1420"/>
      <c r="J341" s="2184"/>
      <c r="K341" s="1417"/>
      <c r="L341" s="2192">
        <v>0</v>
      </c>
      <c r="M341" s="1365" t="s">
        <v>9062</v>
      </c>
      <c r="N341" s="1431"/>
      <c r="O341" s="1431"/>
      <c r="Q341" s="1807">
        <v>1</v>
      </c>
      <c r="Z341" s="2983">
        <f t="shared" si="12"/>
        <v>0</v>
      </c>
    </row>
    <row r="342" spans="2:26" ht="31.5">
      <c r="B342" s="1340">
        <v>146</v>
      </c>
      <c r="C342" s="1365" t="s">
        <v>7591</v>
      </c>
      <c r="D342" s="1340" t="s">
        <v>7683</v>
      </c>
      <c r="E342" s="1365" t="s">
        <v>7387</v>
      </c>
      <c r="F342" s="1365">
        <v>35</v>
      </c>
      <c r="G342" s="1365">
        <v>17</v>
      </c>
      <c r="H342" s="1420">
        <v>9561.2000000000007</v>
      </c>
      <c r="I342" s="1420"/>
      <c r="J342" s="2184"/>
      <c r="K342" s="1417"/>
      <c r="L342" s="2192">
        <v>0</v>
      </c>
      <c r="M342" s="1417" t="s">
        <v>6515</v>
      </c>
      <c r="N342" s="1431"/>
      <c r="O342" s="1431"/>
      <c r="Q342" s="1807">
        <v>1</v>
      </c>
      <c r="Z342" s="2983">
        <f t="shared" si="12"/>
        <v>0</v>
      </c>
    </row>
    <row r="343" spans="2:26" ht="31.5">
      <c r="B343" s="1340">
        <v>147</v>
      </c>
      <c r="C343" s="1365" t="s">
        <v>7591</v>
      </c>
      <c r="D343" s="1340" t="s">
        <v>7683</v>
      </c>
      <c r="E343" s="1365" t="s">
        <v>7387</v>
      </c>
      <c r="F343" s="1365">
        <v>35</v>
      </c>
      <c r="G343" s="1365">
        <v>18</v>
      </c>
      <c r="H343" s="1420">
        <v>7440.9</v>
      </c>
      <c r="I343" s="1420"/>
      <c r="J343" s="2184"/>
      <c r="K343" s="1417"/>
      <c r="L343" s="2192">
        <v>0</v>
      </c>
      <c r="M343" s="1365" t="s">
        <v>9063</v>
      </c>
      <c r="N343" s="1431"/>
      <c r="O343" s="1431"/>
      <c r="Q343" s="1807">
        <v>1</v>
      </c>
      <c r="Z343" s="2983">
        <f t="shared" si="12"/>
        <v>0</v>
      </c>
    </row>
    <row r="344" spans="2:26" ht="31.5">
      <c r="B344" s="1340">
        <v>148</v>
      </c>
      <c r="C344" s="1365" t="s">
        <v>7591</v>
      </c>
      <c r="D344" s="1340" t="s">
        <v>7683</v>
      </c>
      <c r="E344" s="1365" t="s">
        <v>7387</v>
      </c>
      <c r="F344" s="1365">
        <v>35</v>
      </c>
      <c r="G344" s="1365">
        <v>19</v>
      </c>
      <c r="H344" s="1420">
        <v>6658.6</v>
      </c>
      <c r="I344" s="1420"/>
      <c r="J344" s="2184"/>
      <c r="K344" s="1417"/>
      <c r="L344" s="2192">
        <v>0</v>
      </c>
      <c r="M344" s="1417" t="s">
        <v>192</v>
      </c>
      <c r="N344" s="1431"/>
      <c r="O344" s="1431"/>
      <c r="Q344" s="1807">
        <v>1</v>
      </c>
      <c r="Z344" s="2983">
        <f t="shared" si="12"/>
        <v>0</v>
      </c>
    </row>
    <row r="345" spans="2:26" ht="31.5">
      <c r="B345" s="1340">
        <v>149</v>
      </c>
      <c r="C345" s="1365" t="s">
        <v>7591</v>
      </c>
      <c r="D345" s="1340" t="s">
        <v>7683</v>
      </c>
      <c r="E345" s="1365" t="s">
        <v>7387</v>
      </c>
      <c r="F345" s="1365">
        <v>33</v>
      </c>
      <c r="G345" s="1365">
        <v>9</v>
      </c>
      <c r="H345" s="1420">
        <v>224.3</v>
      </c>
      <c r="I345" s="1420"/>
      <c r="J345" s="2184"/>
      <c r="K345" s="1417"/>
      <c r="L345" s="2192">
        <v>0</v>
      </c>
      <c r="M345" s="1417" t="s">
        <v>192</v>
      </c>
      <c r="N345" s="1431"/>
      <c r="O345" s="1431"/>
      <c r="Q345" s="1807">
        <v>1</v>
      </c>
      <c r="Z345" s="2983">
        <f t="shared" si="12"/>
        <v>0</v>
      </c>
    </row>
    <row r="346" spans="2:26" ht="31.5">
      <c r="B346" s="1340">
        <v>150</v>
      </c>
      <c r="C346" s="1365" t="s">
        <v>7591</v>
      </c>
      <c r="D346" s="1340" t="s">
        <v>7683</v>
      </c>
      <c r="E346" s="1365" t="s">
        <v>7387</v>
      </c>
      <c r="F346" s="1365">
        <v>33</v>
      </c>
      <c r="G346" s="1365">
        <v>10</v>
      </c>
      <c r="H346" s="1420">
        <v>215.4</v>
      </c>
      <c r="I346" s="1420"/>
      <c r="J346" s="2184"/>
      <c r="K346" s="1417"/>
      <c r="L346" s="2192">
        <v>0</v>
      </c>
      <c r="M346" s="1417" t="s">
        <v>192</v>
      </c>
      <c r="N346" s="1431"/>
      <c r="O346" s="1431"/>
      <c r="Q346" s="1807">
        <v>1</v>
      </c>
      <c r="Z346" s="2983">
        <f t="shared" si="12"/>
        <v>0</v>
      </c>
    </row>
    <row r="347" spans="2:26" ht="31.5">
      <c r="B347" s="1340">
        <v>151</v>
      </c>
      <c r="C347" s="1365" t="s">
        <v>7591</v>
      </c>
      <c r="D347" s="1340" t="s">
        <v>7683</v>
      </c>
      <c r="E347" s="1365" t="s">
        <v>7387</v>
      </c>
      <c r="F347" s="1365">
        <v>33</v>
      </c>
      <c r="G347" s="1365">
        <v>11</v>
      </c>
      <c r="H347" s="1420">
        <v>235.8</v>
      </c>
      <c r="I347" s="1420"/>
      <c r="J347" s="2184"/>
      <c r="K347" s="1417"/>
      <c r="L347" s="2192">
        <v>0</v>
      </c>
      <c r="M347" s="1417" t="s">
        <v>192</v>
      </c>
      <c r="N347" s="1431"/>
      <c r="O347" s="1431"/>
      <c r="Q347" s="1807">
        <v>1</v>
      </c>
      <c r="Z347" s="2983">
        <f t="shared" si="12"/>
        <v>0</v>
      </c>
    </row>
    <row r="348" spans="2:26" ht="31.5">
      <c r="B348" s="1340">
        <v>152</v>
      </c>
      <c r="C348" s="1365" t="s">
        <v>7591</v>
      </c>
      <c r="D348" s="1340" t="s">
        <v>7683</v>
      </c>
      <c r="E348" s="1365" t="s">
        <v>7387</v>
      </c>
      <c r="F348" s="1365">
        <v>33</v>
      </c>
      <c r="G348" s="1365">
        <v>12</v>
      </c>
      <c r="H348" s="1420">
        <v>673.6</v>
      </c>
      <c r="I348" s="1420"/>
      <c r="J348" s="2184"/>
      <c r="K348" s="1417"/>
      <c r="L348" s="2192">
        <v>0</v>
      </c>
      <c r="M348" s="1417" t="s">
        <v>192</v>
      </c>
      <c r="N348" s="1431"/>
      <c r="O348" s="1431"/>
      <c r="Q348" s="1807">
        <v>1</v>
      </c>
      <c r="Z348" s="2983">
        <f t="shared" si="12"/>
        <v>0</v>
      </c>
    </row>
    <row r="349" spans="2:26" ht="31.5">
      <c r="B349" s="1340">
        <v>153</v>
      </c>
      <c r="C349" s="1365" t="s">
        <v>7591</v>
      </c>
      <c r="D349" s="1340" t="s">
        <v>7683</v>
      </c>
      <c r="E349" s="1365" t="s">
        <v>7387</v>
      </c>
      <c r="F349" s="1365">
        <v>33</v>
      </c>
      <c r="G349" s="1365">
        <v>13</v>
      </c>
      <c r="H349" s="1420">
        <v>212.3</v>
      </c>
      <c r="I349" s="1420"/>
      <c r="J349" s="2184"/>
      <c r="K349" s="1417"/>
      <c r="L349" s="2192">
        <v>0</v>
      </c>
      <c r="M349" s="1417" t="s">
        <v>192</v>
      </c>
      <c r="N349" s="1431"/>
      <c r="O349" s="1431"/>
      <c r="Q349" s="1807">
        <v>1</v>
      </c>
      <c r="Z349" s="2983">
        <f t="shared" si="12"/>
        <v>0</v>
      </c>
    </row>
    <row r="350" spans="2:26" ht="31.5">
      <c r="B350" s="1340">
        <v>154</v>
      </c>
      <c r="C350" s="1365" t="s">
        <v>7591</v>
      </c>
      <c r="D350" s="1340" t="s">
        <v>7683</v>
      </c>
      <c r="E350" s="1365" t="s">
        <v>7387</v>
      </c>
      <c r="F350" s="1365">
        <v>33</v>
      </c>
      <c r="G350" s="1365">
        <v>14</v>
      </c>
      <c r="H350" s="1420">
        <v>215.1</v>
      </c>
      <c r="I350" s="1420"/>
      <c r="J350" s="2184"/>
      <c r="K350" s="1417"/>
      <c r="L350" s="2192">
        <v>0</v>
      </c>
      <c r="M350" s="1417" t="s">
        <v>192</v>
      </c>
      <c r="N350" s="1431"/>
      <c r="O350" s="1431"/>
      <c r="Q350" s="1807">
        <v>1</v>
      </c>
      <c r="Z350" s="2983">
        <f t="shared" si="12"/>
        <v>0</v>
      </c>
    </row>
    <row r="351" spans="2:26" ht="31.5">
      <c r="B351" s="1340">
        <v>155</v>
      </c>
      <c r="C351" s="1365" t="s">
        <v>7591</v>
      </c>
      <c r="D351" s="1340" t="s">
        <v>7683</v>
      </c>
      <c r="E351" s="1365" t="s">
        <v>7387</v>
      </c>
      <c r="F351" s="1365">
        <v>33</v>
      </c>
      <c r="G351" s="1365">
        <v>15</v>
      </c>
      <c r="H351" s="1420">
        <v>196.7</v>
      </c>
      <c r="I351" s="1420"/>
      <c r="J351" s="2184"/>
      <c r="K351" s="1417"/>
      <c r="L351" s="2192">
        <v>0</v>
      </c>
      <c r="M351" s="1417" t="s">
        <v>192</v>
      </c>
      <c r="N351" s="1431"/>
      <c r="O351" s="1431"/>
      <c r="Q351" s="1807">
        <v>1</v>
      </c>
      <c r="Z351" s="2983">
        <f t="shared" si="12"/>
        <v>0</v>
      </c>
    </row>
    <row r="352" spans="2:26" ht="31.5">
      <c r="B352" s="1340">
        <v>156</v>
      </c>
      <c r="C352" s="1365" t="s">
        <v>7591</v>
      </c>
      <c r="D352" s="1340" t="s">
        <v>7683</v>
      </c>
      <c r="E352" s="1365" t="s">
        <v>7387</v>
      </c>
      <c r="F352" s="1365">
        <v>33</v>
      </c>
      <c r="G352" s="1365">
        <v>16</v>
      </c>
      <c r="H352" s="1420">
        <v>577.1</v>
      </c>
      <c r="I352" s="1420"/>
      <c r="J352" s="2184"/>
      <c r="K352" s="1417"/>
      <c r="L352" s="2192">
        <v>0</v>
      </c>
      <c r="M352" s="1417" t="s">
        <v>192</v>
      </c>
      <c r="N352" s="1431"/>
      <c r="O352" s="1431"/>
      <c r="Q352" s="1807">
        <v>1</v>
      </c>
      <c r="Z352" s="2983">
        <f t="shared" si="12"/>
        <v>0</v>
      </c>
    </row>
    <row r="353" spans="2:26" ht="31.5">
      <c r="B353" s="1340">
        <v>157</v>
      </c>
      <c r="C353" s="1365" t="s">
        <v>7591</v>
      </c>
      <c r="D353" s="1340" t="s">
        <v>7683</v>
      </c>
      <c r="E353" s="1365" t="s">
        <v>7387</v>
      </c>
      <c r="F353" s="1365">
        <v>33</v>
      </c>
      <c r="G353" s="1365">
        <v>17</v>
      </c>
      <c r="H353" s="1420">
        <v>577.1</v>
      </c>
      <c r="I353" s="1420"/>
      <c r="J353" s="2184"/>
      <c r="K353" s="1417"/>
      <c r="L353" s="2192">
        <v>0</v>
      </c>
      <c r="M353" s="1417" t="s">
        <v>192</v>
      </c>
      <c r="N353" s="1431"/>
      <c r="O353" s="1431"/>
      <c r="Q353" s="1807">
        <v>1</v>
      </c>
      <c r="Z353" s="2983">
        <f t="shared" si="12"/>
        <v>0</v>
      </c>
    </row>
    <row r="354" spans="2:26" ht="31.5">
      <c r="B354" s="1340">
        <v>158</v>
      </c>
      <c r="C354" s="1365" t="s">
        <v>7591</v>
      </c>
      <c r="D354" s="1340" t="s">
        <v>7683</v>
      </c>
      <c r="E354" s="1365" t="s">
        <v>7387</v>
      </c>
      <c r="F354" s="1365">
        <v>33</v>
      </c>
      <c r="G354" s="1365">
        <v>18</v>
      </c>
      <c r="H354" s="1420">
        <v>254.5</v>
      </c>
      <c r="I354" s="1420"/>
      <c r="J354" s="2184"/>
      <c r="K354" s="1417"/>
      <c r="L354" s="2192">
        <v>0</v>
      </c>
      <c r="M354" s="1417" t="s">
        <v>192</v>
      </c>
      <c r="N354" s="1431"/>
      <c r="O354" s="1431"/>
      <c r="Q354" s="1807">
        <v>1</v>
      </c>
      <c r="Z354" s="2983">
        <f t="shared" si="12"/>
        <v>0</v>
      </c>
    </row>
    <row r="355" spans="2:26" ht="31.5">
      <c r="B355" s="1340">
        <v>159</v>
      </c>
      <c r="C355" s="1365" t="s">
        <v>7591</v>
      </c>
      <c r="D355" s="1340" t="s">
        <v>7683</v>
      </c>
      <c r="E355" s="1365" t="s">
        <v>7387</v>
      </c>
      <c r="F355" s="1365">
        <v>35</v>
      </c>
      <c r="G355" s="1365">
        <v>1</v>
      </c>
      <c r="H355" s="1420">
        <v>208.4</v>
      </c>
      <c r="I355" s="1420"/>
      <c r="J355" s="2184"/>
      <c r="K355" s="1417"/>
      <c r="L355" s="2192">
        <v>0</v>
      </c>
      <c r="M355" s="1417" t="s">
        <v>192</v>
      </c>
      <c r="N355" s="1431"/>
      <c r="O355" s="1431"/>
      <c r="Q355" s="1807">
        <v>1</v>
      </c>
      <c r="Z355" s="2983">
        <f t="shared" si="12"/>
        <v>0</v>
      </c>
    </row>
    <row r="356" spans="2:26" ht="31.5">
      <c r="B356" s="1340">
        <v>160</v>
      </c>
      <c r="C356" s="1365" t="s">
        <v>7591</v>
      </c>
      <c r="D356" s="1340" t="s">
        <v>7683</v>
      </c>
      <c r="E356" s="1365" t="s">
        <v>7387</v>
      </c>
      <c r="F356" s="1365">
        <v>35</v>
      </c>
      <c r="G356" s="1365">
        <v>2</v>
      </c>
      <c r="H356" s="1420">
        <v>212</v>
      </c>
      <c r="I356" s="1420"/>
      <c r="J356" s="2184"/>
      <c r="K356" s="1417"/>
      <c r="L356" s="2192">
        <v>0</v>
      </c>
      <c r="M356" s="1417" t="s">
        <v>192</v>
      </c>
      <c r="N356" s="1431"/>
      <c r="O356" s="1431"/>
      <c r="Q356" s="1807">
        <v>1</v>
      </c>
      <c r="Z356" s="2983">
        <f t="shared" si="12"/>
        <v>0</v>
      </c>
    </row>
    <row r="357" spans="2:26" ht="31.5">
      <c r="B357" s="1340">
        <v>161</v>
      </c>
      <c r="C357" s="1365" t="s">
        <v>7591</v>
      </c>
      <c r="D357" s="1340" t="s">
        <v>7683</v>
      </c>
      <c r="E357" s="1365" t="s">
        <v>7387</v>
      </c>
      <c r="F357" s="1365">
        <v>35</v>
      </c>
      <c r="G357" s="1365">
        <v>3</v>
      </c>
      <c r="H357" s="1420">
        <v>210.3</v>
      </c>
      <c r="I357" s="1420"/>
      <c r="J357" s="2184"/>
      <c r="K357" s="1417"/>
      <c r="L357" s="2192">
        <v>0</v>
      </c>
      <c r="M357" s="1417" t="s">
        <v>192</v>
      </c>
      <c r="N357" s="1431"/>
      <c r="O357" s="1431"/>
      <c r="Q357" s="1807">
        <v>1</v>
      </c>
      <c r="Z357" s="2983">
        <f t="shared" si="12"/>
        <v>0</v>
      </c>
    </row>
    <row r="358" spans="2:26" ht="31.5">
      <c r="B358" s="1340">
        <v>162</v>
      </c>
      <c r="C358" s="1365" t="s">
        <v>7608</v>
      </c>
      <c r="D358" s="1340" t="s">
        <v>7683</v>
      </c>
      <c r="E358" s="1365" t="s">
        <v>7387</v>
      </c>
      <c r="F358" s="1365">
        <v>35</v>
      </c>
      <c r="G358" s="1365">
        <v>4</v>
      </c>
      <c r="H358" s="1420">
        <v>200.7</v>
      </c>
      <c r="I358" s="1420"/>
      <c r="J358" s="2184"/>
      <c r="K358" s="1417"/>
      <c r="L358" s="2192" t="s">
        <v>1429</v>
      </c>
      <c r="M358" s="1417" t="s">
        <v>192</v>
      </c>
      <c r="N358" s="1431"/>
      <c r="O358" s="1431"/>
      <c r="Q358" s="1807">
        <v>1</v>
      </c>
      <c r="Z358" s="2983">
        <f t="shared" si="12"/>
        <v>0</v>
      </c>
    </row>
    <row r="359" spans="2:26" ht="31.5">
      <c r="B359" s="1340">
        <v>163</v>
      </c>
      <c r="C359" s="1365" t="s">
        <v>7591</v>
      </c>
      <c r="D359" s="1340" t="s">
        <v>7683</v>
      </c>
      <c r="E359" s="1365" t="s">
        <v>7387</v>
      </c>
      <c r="F359" s="1365">
        <v>35</v>
      </c>
      <c r="G359" s="1365">
        <v>5</v>
      </c>
      <c r="H359" s="1420">
        <v>1001.1</v>
      </c>
      <c r="I359" s="1420"/>
      <c r="J359" s="2184"/>
      <c r="K359" s="1417"/>
      <c r="L359" s="2192">
        <v>0</v>
      </c>
      <c r="M359" s="1417" t="s">
        <v>192</v>
      </c>
      <c r="N359" s="1431"/>
      <c r="O359" s="1431"/>
      <c r="Q359" s="1807">
        <v>1</v>
      </c>
      <c r="Z359" s="2983">
        <f t="shared" si="12"/>
        <v>0</v>
      </c>
    </row>
    <row r="360" spans="2:26" ht="31.5">
      <c r="B360" s="1340">
        <v>164</v>
      </c>
      <c r="C360" s="1365" t="s">
        <v>7591</v>
      </c>
      <c r="D360" s="1340" t="s">
        <v>7683</v>
      </c>
      <c r="E360" s="1365" t="s">
        <v>7387</v>
      </c>
      <c r="F360" s="1365">
        <v>35</v>
      </c>
      <c r="G360" s="1365">
        <v>6</v>
      </c>
      <c r="H360" s="1420">
        <v>211.5</v>
      </c>
      <c r="I360" s="1420"/>
      <c r="J360" s="2184"/>
      <c r="K360" s="1417"/>
      <c r="L360" s="2192">
        <v>0</v>
      </c>
      <c r="M360" s="1417" t="s">
        <v>192</v>
      </c>
      <c r="N360" s="1431"/>
      <c r="O360" s="1431"/>
      <c r="Q360" s="1807">
        <v>1</v>
      </c>
      <c r="Z360" s="2983">
        <f t="shared" si="12"/>
        <v>0</v>
      </c>
    </row>
    <row r="361" spans="2:26" ht="31.5">
      <c r="B361" s="1340">
        <v>165</v>
      </c>
      <c r="C361" s="1365" t="s">
        <v>7591</v>
      </c>
      <c r="D361" s="1340" t="s">
        <v>7683</v>
      </c>
      <c r="E361" s="1365" t="s">
        <v>7387</v>
      </c>
      <c r="F361" s="1365">
        <v>35</v>
      </c>
      <c r="G361" s="1365">
        <v>7</v>
      </c>
      <c r="H361" s="1420">
        <v>209.7</v>
      </c>
      <c r="I361" s="1420"/>
      <c r="J361" s="2184"/>
      <c r="K361" s="1417"/>
      <c r="L361" s="2192">
        <v>0</v>
      </c>
      <c r="M361" s="1417" t="s">
        <v>192</v>
      </c>
      <c r="N361" s="1431"/>
      <c r="O361" s="1431"/>
      <c r="Q361" s="1807">
        <v>1</v>
      </c>
      <c r="Z361" s="2983">
        <f t="shared" si="12"/>
        <v>0</v>
      </c>
    </row>
    <row r="362" spans="2:26" ht="31.5">
      <c r="B362" s="1340">
        <v>166</v>
      </c>
      <c r="C362" s="1365" t="s">
        <v>7591</v>
      </c>
      <c r="D362" s="1340" t="s">
        <v>7683</v>
      </c>
      <c r="E362" s="1365" t="s">
        <v>7387</v>
      </c>
      <c r="F362" s="1365">
        <v>35</v>
      </c>
      <c r="G362" s="1365">
        <v>8</v>
      </c>
      <c r="H362" s="1420">
        <v>217.6</v>
      </c>
      <c r="I362" s="1420"/>
      <c r="J362" s="2184"/>
      <c r="K362" s="1417"/>
      <c r="L362" s="2192">
        <v>0</v>
      </c>
      <c r="M362" s="1417" t="s">
        <v>192</v>
      </c>
      <c r="N362" s="1431"/>
      <c r="O362" s="1431"/>
      <c r="Q362" s="1807">
        <v>1</v>
      </c>
      <c r="Z362" s="2983">
        <f t="shared" si="12"/>
        <v>0</v>
      </c>
    </row>
    <row r="363" spans="2:26" ht="31.5">
      <c r="B363" s="1340">
        <v>167</v>
      </c>
      <c r="C363" s="1365" t="s">
        <v>7591</v>
      </c>
      <c r="D363" s="1340" t="s">
        <v>7683</v>
      </c>
      <c r="E363" s="1365" t="s">
        <v>7387</v>
      </c>
      <c r="F363" s="1365">
        <v>35</v>
      </c>
      <c r="G363" s="1365">
        <v>9</v>
      </c>
      <c r="H363" s="1420">
        <v>213.4</v>
      </c>
      <c r="I363" s="1420"/>
      <c r="J363" s="2184"/>
      <c r="K363" s="1417"/>
      <c r="L363" s="2192">
        <v>0</v>
      </c>
      <c r="M363" s="1417" t="s">
        <v>192</v>
      </c>
      <c r="N363" s="1431"/>
      <c r="O363" s="1431"/>
      <c r="Q363" s="1807">
        <v>1</v>
      </c>
      <c r="Z363" s="2983">
        <f t="shared" si="12"/>
        <v>0</v>
      </c>
    </row>
    <row r="364" spans="2:26" ht="31.5">
      <c r="B364" s="1340">
        <v>168</v>
      </c>
      <c r="C364" s="1365" t="s">
        <v>7591</v>
      </c>
      <c r="D364" s="1340" t="s">
        <v>7683</v>
      </c>
      <c r="E364" s="1365" t="s">
        <v>7387</v>
      </c>
      <c r="F364" s="1365">
        <v>35</v>
      </c>
      <c r="G364" s="1365">
        <v>10</v>
      </c>
      <c r="H364" s="1420">
        <v>492.1</v>
      </c>
      <c r="I364" s="1420"/>
      <c r="J364" s="2184"/>
      <c r="K364" s="1417"/>
      <c r="L364" s="2192">
        <v>0</v>
      </c>
      <c r="M364" s="1417" t="s">
        <v>192</v>
      </c>
      <c r="N364" s="1431"/>
      <c r="O364" s="1431"/>
      <c r="Q364" s="1807">
        <v>1</v>
      </c>
      <c r="Z364" s="2983">
        <f t="shared" si="12"/>
        <v>0</v>
      </c>
    </row>
    <row r="365" spans="2:26" ht="31.5">
      <c r="B365" s="1340">
        <v>169</v>
      </c>
      <c r="C365" s="1365" t="s">
        <v>7591</v>
      </c>
      <c r="D365" s="1340" t="s">
        <v>7683</v>
      </c>
      <c r="E365" s="1365" t="s">
        <v>7387</v>
      </c>
      <c r="F365" s="1365">
        <v>35</v>
      </c>
      <c r="G365" s="1365">
        <v>11</v>
      </c>
      <c r="H365" s="1420">
        <v>214</v>
      </c>
      <c r="I365" s="1420"/>
      <c r="J365" s="2184"/>
      <c r="K365" s="1417"/>
      <c r="L365" s="2192">
        <v>0</v>
      </c>
      <c r="M365" s="1417" t="s">
        <v>192</v>
      </c>
      <c r="N365" s="1431"/>
      <c r="O365" s="1431"/>
      <c r="Q365" s="1807">
        <v>1</v>
      </c>
      <c r="Z365" s="2983">
        <f t="shared" si="12"/>
        <v>0</v>
      </c>
    </row>
    <row r="366" spans="2:26" ht="31.5">
      <c r="B366" s="1340">
        <v>170</v>
      </c>
      <c r="C366" s="1365" t="s">
        <v>7591</v>
      </c>
      <c r="D366" s="1340" t="s">
        <v>7683</v>
      </c>
      <c r="E366" s="1365" t="s">
        <v>7387</v>
      </c>
      <c r="F366" s="1365">
        <v>35</v>
      </c>
      <c r="G366" s="1365">
        <v>12</v>
      </c>
      <c r="H366" s="1420">
        <v>239.8</v>
      </c>
      <c r="I366" s="1420"/>
      <c r="J366" s="2184"/>
      <c r="K366" s="1417"/>
      <c r="L366" s="2192">
        <v>0</v>
      </c>
      <c r="M366" s="1417" t="s">
        <v>192</v>
      </c>
      <c r="N366" s="1431"/>
      <c r="O366" s="1431"/>
      <c r="Q366" s="1807">
        <v>1</v>
      </c>
      <c r="Z366" s="2983">
        <f t="shared" si="12"/>
        <v>0</v>
      </c>
    </row>
    <row r="367" spans="2:26" ht="31.5">
      <c r="B367" s="1340">
        <v>171</v>
      </c>
      <c r="C367" s="1365" t="s">
        <v>7591</v>
      </c>
      <c r="D367" s="1340" t="s">
        <v>7683</v>
      </c>
      <c r="E367" s="1365" t="s">
        <v>7387</v>
      </c>
      <c r="F367" s="1365">
        <v>35</v>
      </c>
      <c r="G367" s="1365">
        <v>13</v>
      </c>
      <c r="H367" s="1420">
        <v>289.10000000000002</v>
      </c>
      <c r="I367" s="1420"/>
      <c r="J367" s="2184"/>
      <c r="K367" s="1417"/>
      <c r="L367" s="2192">
        <v>0</v>
      </c>
      <c r="M367" s="1417" t="s">
        <v>192</v>
      </c>
      <c r="N367" s="1431"/>
      <c r="O367" s="1431"/>
      <c r="Q367" s="1807">
        <v>1</v>
      </c>
      <c r="Z367" s="2983">
        <f t="shared" si="12"/>
        <v>0</v>
      </c>
    </row>
    <row r="368" spans="2:26" ht="31.5">
      <c r="B368" s="1340">
        <v>172</v>
      </c>
      <c r="C368" s="1365" t="s">
        <v>7591</v>
      </c>
      <c r="D368" s="1340" t="s">
        <v>7683</v>
      </c>
      <c r="E368" s="1365" t="s">
        <v>7387</v>
      </c>
      <c r="F368" s="1365">
        <v>35</v>
      </c>
      <c r="G368" s="1365">
        <v>14</v>
      </c>
      <c r="H368" s="1420">
        <v>265.5</v>
      </c>
      <c r="I368" s="1420"/>
      <c r="J368" s="2184"/>
      <c r="K368" s="1417"/>
      <c r="L368" s="2192">
        <v>0</v>
      </c>
      <c r="M368" s="1417" t="s">
        <v>192</v>
      </c>
      <c r="N368" s="1431"/>
      <c r="O368" s="1431"/>
      <c r="Q368" s="1807">
        <v>1</v>
      </c>
      <c r="Z368" s="2983">
        <f t="shared" si="12"/>
        <v>0</v>
      </c>
    </row>
    <row r="369" spans="2:26" ht="31.5">
      <c r="B369" s="1340">
        <v>173</v>
      </c>
      <c r="C369" s="1365" t="s">
        <v>7591</v>
      </c>
      <c r="D369" s="1340" t="s">
        <v>7683</v>
      </c>
      <c r="E369" s="1365" t="s">
        <v>7387</v>
      </c>
      <c r="F369" s="1365">
        <v>35</v>
      </c>
      <c r="G369" s="1365">
        <v>15</v>
      </c>
      <c r="H369" s="1420">
        <v>237.4</v>
      </c>
      <c r="I369" s="1420"/>
      <c r="J369" s="2184"/>
      <c r="K369" s="1417"/>
      <c r="L369" s="2192">
        <v>0</v>
      </c>
      <c r="M369" s="1417" t="s">
        <v>192</v>
      </c>
      <c r="N369" s="1431"/>
      <c r="O369" s="1431"/>
      <c r="Q369" s="1807">
        <v>1</v>
      </c>
      <c r="Z369" s="2983">
        <f t="shared" si="12"/>
        <v>0</v>
      </c>
    </row>
    <row r="370" spans="2:26" ht="31.5">
      <c r="B370" s="1340">
        <v>174</v>
      </c>
      <c r="C370" s="1365" t="s">
        <v>7608</v>
      </c>
      <c r="D370" s="1340" t="s">
        <v>7683</v>
      </c>
      <c r="E370" s="1365" t="s">
        <v>7387</v>
      </c>
      <c r="F370" s="1365">
        <v>31</v>
      </c>
      <c r="G370" s="1365">
        <v>1</v>
      </c>
      <c r="H370" s="1420">
        <v>42322.8</v>
      </c>
      <c r="I370" s="1420"/>
      <c r="J370" s="2184"/>
      <c r="K370" s="1417"/>
      <c r="L370" s="2192" t="s">
        <v>1429</v>
      </c>
      <c r="M370" s="1417" t="s">
        <v>192</v>
      </c>
      <c r="N370" s="1431"/>
      <c r="O370" s="1431"/>
      <c r="Q370" s="1807">
        <v>1</v>
      </c>
      <c r="Z370" s="2983">
        <f t="shared" si="12"/>
        <v>0</v>
      </c>
    </row>
    <row r="371" spans="2:26" ht="31.5">
      <c r="B371" s="1340">
        <v>175</v>
      </c>
      <c r="C371" s="1365" t="s">
        <v>7591</v>
      </c>
      <c r="D371" s="1340" t="s">
        <v>7683</v>
      </c>
      <c r="E371" s="1365" t="s">
        <v>7387</v>
      </c>
      <c r="F371" s="1365">
        <v>31</v>
      </c>
      <c r="G371" s="1365">
        <v>2</v>
      </c>
      <c r="H371" s="1420">
        <v>2296.8000000000002</v>
      </c>
      <c r="I371" s="1420"/>
      <c r="J371" s="2184"/>
      <c r="K371" s="1417"/>
      <c r="L371" s="2192">
        <v>0</v>
      </c>
      <c r="M371" s="1417" t="s">
        <v>192</v>
      </c>
      <c r="N371" s="1431"/>
      <c r="O371" s="1431"/>
      <c r="Q371" s="1807">
        <v>1</v>
      </c>
      <c r="Z371" s="2983">
        <f t="shared" si="12"/>
        <v>0</v>
      </c>
    </row>
    <row r="372" spans="2:26" ht="31.5">
      <c r="B372" s="1340">
        <v>176</v>
      </c>
      <c r="C372" s="1365" t="s">
        <v>7591</v>
      </c>
      <c r="D372" s="1340" t="s">
        <v>7683</v>
      </c>
      <c r="E372" s="1365" t="s">
        <v>7387</v>
      </c>
      <c r="F372" s="1365">
        <v>31</v>
      </c>
      <c r="G372" s="1365">
        <v>3</v>
      </c>
      <c r="H372" s="1420">
        <v>57797.3</v>
      </c>
      <c r="I372" s="1420"/>
      <c r="J372" s="2184"/>
      <c r="K372" s="1417"/>
      <c r="L372" s="2192">
        <v>0</v>
      </c>
      <c r="M372" s="1417" t="s">
        <v>192</v>
      </c>
      <c r="N372" s="1431"/>
      <c r="O372" s="1431"/>
      <c r="Q372" s="1807">
        <v>1</v>
      </c>
      <c r="Z372" s="2983">
        <f t="shared" si="12"/>
        <v>0</v>
      </c>
    </row>
    <row r="373" spans="2:26" ht="31.5">
      <c r="B373" s="1340">
        <v>177</v>
      </c>
      <c r="C373" s="1365" t="s">
        <v>7591</v>
      </c>
      <c r="D373" s="1340" t="s">
        <v>7683</v>
      </c>
      <c r="E373" s="1365" t="s">
        <v>7387</v>
      </c>
      <c r="F373" s="1365">
        <v>32</v>
      </c>
      <c r="G373" s="1365">
        <v>1</v>
      </c>
      <c r="H373" s="1420">
        <v>83311</v>
      </c>
      <c r="I373" s="1420"/>
      <c r="J373" s="2184"/>
      <c r="K373" s="1417"/>
      <c r="L373" s="2192">
        <v>0</v>
      </c>
      <c r="M373" s="1417" t="s">
        <v>192</v>
      </c>
      <c r="N373" s="1431"/>
      <c r="O373" s="1431"/>
      <c r="Q373" s="1807">
        <v>1</v>
      </c>
      <c r="Z373" s="2983">
        <f t="shared" si="12"/>
        <v>0</v>
      </c>
    </row>
    <row r="374" spans="2:26" ht="31.5">
      <c r="B374" s="1340">
        <v>178</v>
      </c>
      <c r="C374" s="1365" t="s">
        <v>7591</v>
      </c>
      <c r="D374" s="1340" t="s">
        <v>7683</v>
      </c>
      <c r="E374" s="1365" t="s">
        <v>7387</v>
      </c>
      <c r="F374" s="1365">
        <v>32</v>
      </c>
      <c r="G374" s="1365">
        <v>2</v>
      </c>
      <c r="H374" s="1420">
        <v>8035.7</v>
      </c>
      <c r="I374" s="1420"/>
      <c r="J374" s="2184"/>
      <c r="K374" s="1417"/>
      <c r="L374" s="2192">
        <v>0</v>
      </c>
      <c r="M374" s="1417" t="s">
        <v>192</v>
      </c>
      <c r="N374" s="1431"/>
      <c r="O374" s="1431"/>
      <c r="Q374" s="1807">
        <v>1</v>
      </c>
      <c r="Z374" s="2983">
        <f t="shared" si="12"/>
        <v>0</v>
      </c>
    </row>
    <row r="375" spans="2:26" ht="31.5">
      <c r="B375" s="1340">
        <v>179</v>
      </c>
      <c r="C375" s="1365" t="s">
        <v>7591</v>
      </c>
      <c r="D375" s="1340" t="s">
        <v>7683</v>
      </c>
      <c r="E375" s="1365" t="s">
        <v>7387</v>
      </c>
      <c r="F375" s="1365">
        <v>32</v>
      </c>
      <c r="G375" s="1365">
        <v>3</v>
      </c>
      <c r="H375" s="1420">
        <v>136.19999999999999</v>
      </c>
      <c r="I375" s="1420"/>
      <c r="J375" s="2184"/>
      <c r="K375" s="1417"/>
      <c r="L375" s="2192">
        <v>0</v>
      </c>
      <c r="M375" s="1417" t="s">
        <v>192</v>
      </c>
      <c r="N375" s="1431"/>
      <c r="O375" s="1431"/>
      <c r="Q375" s="1807">
        <v>1</v>
      </c>
      <c r="Z375" s="2983">
        <f t="shared" si="12"/>
        <v>0</v>
      </c>
    </row>
    <row r="376" spans="2:26" ht="31.5">
      <c r="B376" s="1340">
        <v>180</v>
      </c>
      <c r="C376" s="1340" t="s">
        <v>7414</v>
      </c>
      <c r="D376" s="1340" t="s">
        <v>7683</v>
      </c>
      <c r="E376" s="1340" t="s">
        <v>7387</v>
      </c>
      <c r="F376" s="1340">
        <v>36</v>
      </c>
      <c r="G376" s="1340">
        <v>2</v>
      </c>
      <c r="H376" s="667">
        <v>4104</v>
      </c>
      <c r="I376" s="667"/>
      <c r="J376" s="1368"/>
      <c r="K376" s="1366"/>
      <c r="L376" s="2192" t="s">
        <v>2450</v>
      </c>
      <c r="M376" s="1366" t="s">
        <v>192</v>
      </c>
      <c r="N376" s="4019"/>
      <c r="O376" s="1340"/>
      <c r="Q376" s="1807">
        <v>1</v>
      </c>
      <c r="Z376" s="2983">
        <f t="shared" si="12"/>
        <v>0</v>
      </c>
    </row>
    <row r="377" spans="2:26" ht="31.5">
      <c r="B377" s="1340">
        <v>181</v>
      </c>
      <c r="C377" s="1340" t="s">
        <v>7414</v>
      </c>
      <c r="D377" s="1340" t="s">
        <v>7683</v>
      </c>
      <c r="E377" s="1340" t="s">
        <v>7387</v>
      </c>
      <c r="F377" s="1340">
        <v>36</v>
      </c>
      <c r="G377" s="1340">
        <v>6</v>
      </c>
      <c r="H377" s="667">
        <v>2469.6999999999998</v>
      </c>
      <c r="I377" s="667"/>
      <c r="J377" s="1368"/>
      <c r="K377" s="1366"/>
      <c r="L377" s="2192" t="s">
        <v>2450</v>
      </c>
      <c r="M377" s="1366" t="s">
        <v>192</v>
      </c>
      <c r="N377" s="4020"/>
      <c r="O377" s="1340"/>
      <c r="Q377" s="1807">
        <v>1</v>
      </c>
      <c r="Z377" s="2983">
        <f t="shared" si="12"/>
        <v>0</v>
      </c>
    </row>
    <row r="378" spans="2:26" ht="31.5">
      <c r="B378" s="1340">
        <v>182</v>
      </c>
      <c r="C378" s="1340" t="s">
        <v>7414</v>
      </c>
      <c r="D378" s="1340" t="s">
        <v>7683</v>
      </c>
      <c r="E378" s="1340" t="s">
        <v>7387</v>
      </c>
      <c r="F378" s="1340">
        <v>36</v>
      </c>
      <c r="G378" s="1340">
        <v>9</v>
      </c>
      <c r="H378" s="667">
        <v>429.9</v>
      </c>
      <c r="I378" s="667"/>
      <c r="J378" s="1368"/>
      <c r="K378" s="1366"/>
      <c r="L378" s="2192" t="s">
        <v>2450</v>
      </c>
      <c r="M378" s="1366" t="s">
        <v>192</v>
      </c>
      <c r="N378" s="4021"/>
      <c r="O378" s="1340"/>
      <c r="Q378" s="1807">
        <v>1</v>
      </c>
      <c r="Z378" s="2983">
        <f t="shared" si="12"/>
        <v>0</v>
      </c>
    </row>
    <row r="379" spans="2:26" ht="173.25">
      <c r="B379" s="1340">
        <v>183</v>
      </c>
      <c r="C379" s="1340" t="s">
        <v>7416</v>
      </c>
      <c r="D379" s="1340" t="s">
        <v>7683</v>
      </c>
      <c r="E379" s="1340" t="s">
        <v>7387</v>
      </c>
      <c r="F379" s="1407">
        <v>38</v>
      </c>
      <c r="G379" s="1340">
        <v>6</v>
      </c>
      <c r="H379" s="667">
        <v>205143.1</v>
      </c>
      <c r="I379" s="667"/>
      <c r="J379" s="1368"/>
      <c r="K379" s="1366"/>
      <c r="L379" s="2192" t="s">
        <v>8076</v>
      </c>
      <c r="M379" s="2170" t="s">
        <v>9064</v>
      </c>
      <c r="N379" s="1340"/>
      <c r="O379" s="1340"/>
      <c r="Q379" s="1807">
        <v>1</v>
      </c>
      <c r="Z379" s="2983">
        <f t="shared" si="12"/>
        <v>0</v>
      </c>
    </row>
    <row r="380" spans="2:26" ht="47.25">
      <c r="B380" s="1340">
        <v>184</v>
      </c>
      <c r="C380" s="1365" t="s">
        <v>7615</v>
      </c>
      <c r="D380" s="1340" t="s">
        <v>7683</v>
      </c>
      <c r="E380" s="1365" t="s">
        <v>7440</v>
      </c>
      <c r="F380" s="1365">
        <v>11</v>
      </c>
      <c r="G380" s="1365">
        <v>26</v>
      </c>
      <c r="H380" s="1420">
        <v>842.3</v>
      </c>
      <c r="I380" s="1420"/>
      <c r="J380" s="2184" t="s">
        <v>3941</v>
      </c>
      <c r="K380" s="1366" t="s">
        <v>9065</v>
      </c>
      <c r="L380" s="2192" t="s">
        <v>873</v>
      </c>
      <c r="M380" s="1417" t="s">
        <v>192</v>
      </c>
      <c r="N380" s="1365"/>
      <c r="O380" s="1365"/>
      <c r="Q380" s="1807">
        <v>1</v>
      </c>
      <c r="Z380" s="2983">
        <f t="shared" si="12"/>
        <v>0</v>
      </c>
    </row>
    <row r="381" spans="2:26" ht="31.5">
      <c r="B381" s="1340">
        <v>185</v>
      </c>
      <c r="C381" s="1340" t="s">
        <v>7446</v>
      </c>
      <c r="D381" s="1340" t="s">
        <v>7683</v>
      </c>
      <c r="E381" s="1340" t="s">
        <v>7440</v>
      </c>
      <c r="F381" s="1340">
        <v>9</v>
      </c>
      <c r="G381" s="1340" t="s">
        <v>7447</v>
      </c>
      <c r="H381" s="667">
        <v>254</v>
      </c>
      <c r="I381" s="667"/>
      <c r="J381" s="1366" t="s">
        <v>1313</v>
      </c>
      <c r="K381" s="1366" t="s">
        <v>1313</v>
      </c>
      <c r="L381" s="2192" t="s">
        <v>8863</v>
      </c>
      <c r="M381" s="1366" t="s">
        <v>192</v>
      </c>
      <c r="N381" s="4019"/>
      <c r="O381" s="1340"/>
      <c r="Q381" s="1807">
        <v>1</v>
      </c>
      <c r="Z381" s="2983">
        <f t="shared" si="12"/>
        <v>0</v>
      </c>
    </row>
    <row r="382" spans="2:26" ht="47.25">
      <c r="B382" s="1340">
        <v>186</v>
      </c>
      <c r="C382" s="1340" t="s">
        <v>7458</v>
      </c>
      <c r="D382" s="1340" t="s">
        <v>7683</v>
      </c>
      <c r="E382" s="1340" t="s">
        <v>7440</v>
      </c>
      <c r="F382" s="1340">
        <v>67</v>
      </c>
      <c r="G382" s="1340">
        <v>44</v>
      </c>
      <c r="H382" s="667">
        <v>80</v>
      </c>
      <c r="I382" s="667"/>
      <c r="J382" s="1368" t="s">
        <v>751</v>
      </c>
      <c r="K382" s="1366" t="s">
        <v>9115</v>
      </c>
      <c r="L382" s="2192">
        <v>0</v>
      </c>
      <c r="M382" s="1366" t="s">
        <v>192</v>
      </c>
      <c r="N382" s="4020"/>
      <c r="O382" s="1340"/>
      <c r="Q382" s="1807">
        <v>1</v>
      </c>
      <c r="Z382" s="2983">
        <f t="shared" si="12"/>
        <v>0</v>
      </c>
    </row>
    <row r="383" spans="2:26" ht="31.5">
      <c r="B383" s="1340">
        <v>187</v>
      </c>
      <c r="C383" s="1340" t="s">
        <v>7042</v>
      </c>
      <c r="D383" s="1340" t="s">
        <v>7683</v>
      </c>
      <c r="E383" s="1340" t="s">
        <v>7037</v>
      </c>
      <c r="F383" s="1340">
        <v>10</v>
      </c>
      <c r="G383" s="1340" t="s">
        <v>7043</v>
      </c>
      <c r="H383" s="667">
        <v>44</v>
      </c>
      <c r="I383" s="667"/>
      <c r="J383" s="1368" t="s">
        <v>751</v>
      </c>
      <c r="K383" s="1366" t="s">
        <v>9116</v>
      </c>
      <c r="L383" s="2192" t="s">
        <v>8074</v>
      </c>
      <c r="M383" s="1366" t="s">
        <v>192</v>
      </c>
      <c r="N383" s="4020"/>
      <c r="O383" s="1340"/>
      <c r="Q383" s="1807">
        <v>1</v>
      </c>
      <c r="Z383" s="2983">
        <f t="shared" si="12"/>
        <v>0</v>
      </c>
    </row>
    <row r="384" spans="2:26" ht="47.25">
      <c r="B384" s="1340">
        <v>188</v>
      </c>
      <c r="C384" s="1340" t="s">
        <v>7067</v>
      </c>
      <c r="D384" s="1340" t="s">
        <v>7683</v>
      </c>
      <c r="E384" s="1340" t="s">
        <v>7037</v>
      </c>
      <c r="F384" s="1340">
        <v>53</v>
      </c>
      <c r="G384" s="1340">
        <v>120</v>
      </c>
      <c r="H384" s="667">
        <v>595</v>
      </c>
      <c r="I384" s="667"/>
      <c r="J384" s="2184" t="s">
        <v>3941</v>
      </c>
      <c r="K384" s="1366" t="s">
        <v>7066</v>
      </c>
      <c r="L384" s="2192" t="s">
        <v>1429</v>
      </c>
      <c r="M384" s="1340" t="s">
        <v>5483</v>
      </c>
      <c r="N384" s="4020"/>
      <c r="O384" s="1340"/>
      <c r="Q384" s="1807">
        <v>1</v>
      </c>
      <c r="Z384" s="2983">
        <f t="shared" si="12"/>
        <v>0</v>
      </c>
    </row>
    <row r="385" spans="2:26" ht="47.25">
      <c r="B385" s="1340">
        <v>189</v>
      </c>
      <c r="C385" s="1340" t="s">
        <v>7067</v>
      </c>
      <c r="D385" s="1340" t="s">
        <v>7683</v>
      </c>
      <c r="E385" s="1340" t="s">
        <v>7037</v>
      </c>
      <c r="F385" s="1340">
        <v>53</v>
      </c>
      <c r="G385" s="1340" t="s">
        <v>7071</v>
      </c>
      <c r="H385" s="667">
        <v>1740</v>
      </c>
      <c r="I385" s="667"/>
      <c r="J385" s="2184" t="s">
        <v>3941</v>
      </c>
      <c r="K385" s="1366" t="s">
        <v>7066</v>
      </c>
      <c r="L385" s="2192" t="s">
        <v>1429</v>
      </c>
      <c r="M385" s="1340" t="s">
        <v>7072</v>
      </c>
      <c r="N385" s="4020"/>
      <c r="O385" s="1340"/>
      <c r="Q385" s="1807">
        <v>1</v>
      </c>
      <c r="Z385" s="2983">
        <f t="shared" si="12"/>
        <v>0</v>
      </c>
    </row>
    <row r="386" spans="2:26" ht="47.25">
      <c r="B386" s="1340">
        <v>190</v>
      </c>
      <c r="C386" s="1340" t="s">
        <v>7067</v>
      </c>
      <c r="D386" s="1340" t="s">
        <v>7683</v>
      </c>
      <c r="E386" s="1340" t="s">
        <v>7037</v>
      </c>
      <c r="F386" s="1340">
        <v>53</v>
      </c>
      <c r="G386" s="1340">
        <v>119</v>
      </c>
      <c r="H386" s="667">
        <v>2980</v>
      </c>
      <c r="I386" s="667"/>
      <c r="J386" s="2184" t="s">
        <v>3941</v>
      </c>
      <c r="K386" s="1366" t="s">
        <v>7066</v>
      </c>
      <c r="L386" s="2192" t="s">
        <v>1429</v>
      </c>
      <c r="M386" s="1340" t="s">
        <v>5483</v>
      </c>
      <c r="N386" s="4020"/>
      <c r="O386" s="1340"/>
      <c r="Q386" s="1807">
        <v>1</v>
      </c>
      <c r="Z386" s="2983">
        <f t="shared" si="12"/>
        <v>0</v>
      </c>
    </row>
    <row r="387" spans="2:26" ht="47.25">
      <c r="B387" s="1340">
        <v>191</v>
      </c>
      <c r="C387" s="1340" t="s">
        <v>7067</v>
      </c>
      <c r="D387" s="1340" t="s">
        <v>7683</v>
      </c>
      <c r="E387" s="1340" t="s">
        <v>7037</v>
      </c>
      <c r="F387" s="1340">
        <v>53</v>
      </c>
      <c r="G387" s="1340" t="s">
        <v>7073</v>
      </c>
      <c r="H387" s="667">
        <v>3020</v>
      </c>
      <c r="I387" s="667"/>
      <c r="J387" s="2184" t="s">
        <v>3941</v>
      </c>
      <c r="K387" s="1366" t="s">
        <v>7066</v>
      </c>
      <c r="L387" s="2192" t="s">
        <v>1429</v>
      </c>
      <c r="M387" s="1340" t="s">
        <v>5483</v>
      </c>
      <c r="N387" s="4020"/>
      <c r="O387" s="1340"/>
      <c r="Q387" s="1807">
        <v>1</v>
      </c>
      <c r="Z387" s="2983">
        <f t="shared" si="12"/>
        <v>0</v>
      </c>
    </row>
    <row r="388" spans="2:26" ht="47.25">
      <c r="B388" s="1340">
        <v>192</v>
      </c>
      <c r="C388" s="1340" t="s">
        <v>7067</v>
      </c>
      <c r="D388" s="1340" t="s">
        <v>7683</v>
      </c>
      <c r="E388" s="1340" t="s">
        <v>7037</v>
      </c>
      <c r="F388" s="1340">
        <v>53</v>
      </c>
      <c r="G388" s="1340" t="s">
        <v>7074</v>
      </c>
      <c r="H388" s="667">
        <v>3400</v>
      </c>
      <c r="I388" s="667"/>
      <c r="J388" s="2184" t="s">
        <v>3941</v>
      </c>
      <c r="K388" s="1366" t="s">
        <v>7066</v>
      </c>
      <c r="L388" s="2192" t="s">
        <v>1429</v>
      </c>
      <c r="M388" s="1340" t="s">
        <v>5483</v>
      </c>
      <c r="N388" s="4020"/>
      <c r="O388" s="1340"/>
      <c r="Q388" s="1807">
        <v>1</v>
      </c>
      <c r="Z388" s="2983">
        <f t="shared" si="12"/>
        <v>0</v>
      </c>
    </row>
    <row r="389" spans="2:26" ht="47.25">
      <c r="B389" s="1340">
        <v>193</v>
      </c>
      <c r="C389" s="1340" t="s">
        <v>7067</v>
      </c>
      <c r="D389" s="1340" t="s">
        <v>7683</v>
      </c>
      <c r="E389" s="1340" t="s">
        <v>7037</v>
      </c>
      <c r="F389" s="1340">
        <v>53</v>
      </c>
      <c r="G389" s="1340">
        <v>147</v>
      </c>
      <c r="H389" s="667">
        <v>7240</v>
      </c>
      <c r="I389" s="667"/>
      <c r="J389" s="2184" t="s">
        <v>3941</v>
      </c>
      <c r="K389" s="1366" t="s">
        <v>7066</v>
      </c>
      <c r="L389" s="2192" t="s">
        <v>1429</v>
      </c>
      <c r="M389" s="1340" t="s">
        <v>5483</v>
      </c>
      <c r="N389" s="4020"/>
      <c r="O389" s="1340"/>
      <c r="Q389" s="1807">
        <v>1</v>
      </c>
      <c r="Z389" s="2983">
        <f t="shared" si="12"/>
        <v>0</v>
      </c>
    </row>
    <row r="390" spans="2:26" ht="47.25">
      <c r="B390" s="1340">
        <v>194</v>
      </c>
      <c r="C390" s="1340" t="s">
        <v>7076</v>
      </c>
      <c r="D390" s="1340" t="s">
        <v>7683</v>
      </c>
      <c r="E390" s="1340" t="s">
        <v>7037</v>
      </c>
      <c r="F390" s="1340">
        <v>57</v>
      </c>
      <c r="G390" s="1340" t="s">
        <v>7077</v>
      </c>
      <c r="H390" s="667">
        <v>2647</v>
      </c>
      <c r="I390" s="667"/>
      <c r="J390" s="2184" t="s">
        <v>3941</v>
      </c>
      <c r="K390" s="1366" t="s">
        <v>7066</v>
      </c>
      <c r="L390" s="2192" t="s">
        <v>873</v>
      </c>
      <c r="M390" s="1340" t="s">
        <v>7072</v>
      </c>
      <c r="N390" s="4020"/>
      <c r="O390" s="1340"/>
      <c r="Q390" s="1807">
        <v>1</v>
      </c>
      <c r="Z390" s="2983">
        <f t="shared" si="12"/>
        <v>0</v>
      </c>
    </row>
    <row r="391" spans="2:26" ht="47.25">
      <c r="B391" s="1340">
        <v>195</v>
      </c>
      <c r="C391" s="1340" t="s">
        <v>7078</v>
      </c>
      <c r="D391" s="1340" t="s">
        <v>7683</v>
      </c>
      <c r="E391" s="1340" t="s">
        <v>7037</v>
      </c>
      <c r="F391" s="1340">
        <v>57</v>
      </c>
      <c r="G391" s="1340" t="s">
        <v>7077</v>
      </c>
      <c r="H391" s="667">
        <v>1048</v>
      </c>
      <c r="I391" s="667"/>
      <c r="J391" s="2184" t="s">
        <v>3941</v>
      </c>
      <c r="K391" s="1366" t="s">
        <v>7066</v>
      </c>
      <c r="L391" s="2192">
        <v>0</v>
      </c>
      <c r="M391" s="1340" t="s">
        <v>7072</v>
      </c>
      <c r="N391" s="4020"/>
      <c r="O391" s="1340"/>
      <c r="Q391" s="1807">
        <v>1</v>
      </c>
      <c r="Z391" s="2983">
        <f t="shared" si="12"/>
        <v>0</v>
      </c>
    </row>
    <row r="392" spans="2:26" ht="47.25">
      <c r="B392" s="1340">
        <v>196</v>
      </c>
      <c r="C392" s="1340" t="s">
        <v>7084</v>
      </c>
      <c r="D392" s="1340" t="s">
        <v>7683</v>
      </c>
      <c r="E392" s="1340" t="s">
        <v>7037</v>
      </c>
      <c r="F392" s="1340">
        <v>57</v>
      </c>
      <c r="G392" s="1340" t="s">
        <v>7085</v>
      </c>
      <c r="H392" s="667">
        <v>1048</v>
      </c>
      <c r="I392" s="667"/>
      <c r="J392" s="2184" t="s">
        <v>3941</v>
      </c>
      <c r="K392" s="1366" t="s">
        <v>7066</v>
      </c>
      <c r="L392" s="2192" t="s">
        <v>873</v>
      </c>
      <c r="M392" s="1340" t="s">
        <v>7072</v>
      </c>
      <c r="N392" s="4020"/>
      <c r="O392" s="1340"/>
      <c r="Q392" s="1807">
        <v>1</v>
      </c>
      <c r="Z392" s="2983">
        <f t="shared" si="12"/>
        <v>0</v>
      </c>
    </row>
    <row r="393" spans="2:26" ht="47.25">
      <c r="B393" s="1340">
        <v>197</v>
      </c>
      <c r="C393" s="1340" t="s">
        <v>7079</v>
      </c>
      <c r="D393" s="1340" t="s">
        <v>7683</v>
      </c>
      <c r="E393" s="1340" t="s">
        <v>7037</v>
      </c>
      <c r="F393" s="1340">
        <v>57</v>
      </c>
      <c r="G393" s="1340" t="s">
        <v>7077</v>
      </c>
      <c r="H393" s="667">
        <v>2286</v>
      </c>
      <c r="I393" s="667"/>
      <c r="J393" s="2184" t="s">
        <v>3941</v>
      </c>
      <c r="K393" s="1366" t="s">
        <v>7066</v>
      </c>
      <c r="L393" s="2192">
        <v>0</v>
      </c>
      <c r="M393" s="1340" t="s">
        <v>7072</v>
      </c>
      <c r="N393" s="4020"/>
      <c r="O393" s="1340"/>
      <c r="Q393" s="1807">
        <v>1</v>
      </c>
      <c r="Z393" s="2983">
        <f t="shared" ref="Z393:Z456" si="13">U393+S393</f>
        <v>0</v>
      </c>
    </row>
    <row r="394" spans="2:26" ht="47.25">
      <c r="B394" s="1340">
        <v>198</v>
      </c>
      <c r="C394" s="1340" t="s">
        <v>7086</v>
      </c>
      <c r="D394" s="1340" t="s">
        <v>7683</v>
      </c>
      <c r="E394" s="1340" t="s">
        <v>7037</v>
      </c>
      <c r="F394" s="1340">
        <v>57</v>
      </c>
      <c r="G394" s="1340" t="s">
        <v>7087</v>
      </c>
      <c r="H394" s="667">
        <v>1442</v>
      </c>
      <c r="I394" s="667"/>
      <c r="J394" s="2184" t="s">
        <v>3941</v>
      </c>
      <c r="K394" s="1366" t="s">
        <v>7066</v>
      </c>
      <c r="L394" s="2192" t="s">
        <v>9105</v>
      </c>
      <c r="M394" s="1340" t="s">
        <v>7072</v>
      </c>
      <c r="N394" s="4020"/>
      <c r="O394" s="1340"/>
      <c r="Q394" s="1807">
        <v>1</v>
      </c>
      <c r="Z394" s="2983">
        <f t="shared" si="13"/>
        <v>0</v>
      </c>
    </row>
    <row r="395" spans="2:26" ht="47.25">
      <c r="B395" s="1340">
        <v>199</v>
      </c>
      <c r="C395" s="1340" t="s">
        <v>7080</v>
      </c>
      <c r="D395" s="1340" t="s">
        <v>7683</v>
      </c>
      <c r="E395" s="1340" t="s">
        <v>7037</v>
      </c>
      <c r="F395" s="1340">
        <v>57</v>
      </c>
      <c r="G395" s="1340" t="s">
        <v>7077</v>
      </c>
      <c r="H395" s="667">
        <v>554</v>
      </c>
      <c r="I395" s="667"/>
      <c r="J395" s="2184" t="s">
        <v>3941</v>
      </c>
      <c r="K395" s="1366" t="s">
        <v>7066</v>
      </c>
      <c r="L395" s="2192">
        <v>0</v>
      </c>
      <c r="M395" s="1340" t="s">
        <v>7072</v>
      </c>
      <c r="N395" s="4020"/>
      <c r="O395" s="1340"/>
      <c r="Q395" s="1807">
        <v>1</v>
      </c>
      <c r="Z395" s="2983">
        <f t="shared" si="13"/>
        <v>0</v>
      </c>
    </row>
    <row r="396" spans="2:26" ht="47.25">
      <c r="B396" s="1340">
        <v>200</v>
      </c>
      <c r="C396" s="1340" t="s">
        <v>7080</v>
      </c>
      <c r="D396" s="1340" t="s">
        <v>7683</v>
      </c>
      <c r="E396" s="1340" t="s">
        <v>7037</v>
      </c>
      <c r="F396" s="1340">
        <v>57</v>
      </c>
      <c r="G396" s="1340" t="s">
        <v>7077</v>
      </c>
      <c r="H396" s="667">
        <v>527</v>
      </c>
      <c r="I396" s="667"/>
      <c r="J396" s="2184" t="s">
        <v>3941</v>
      </c>
      <c r="K396" s="1366" t="s">
        <v>7066</v>
      </c>
      <c r="L396" s="2192">
        <v>0</v>
      </c>
      <c r="M396" s="1340" t="s">
        <v>7072</v>
      </c>
      <c r="N396" s="4020"/>
      <c r="O396" s="1340"/>
      <c r="Q396" s="1807">
        <v>1</v>
      </c>
      <c r="Z396" s="2983">
        <f t="shared" si="13"/>
        <v>0</v>
      </c>
    </row>
    <row r="397" spans="2:26" ht="47.25">
      <c r="B397" s="1340">
        <v>201</v>
      </c>
      <c r="C397" s="1340" t="s">
        <v>7097</v>
      </c>
      <c r="D397" s="1340" t="s">
        <v>7683</v>
      </c>
      <c r="E397" s="1340" t="s">
        <v>7037</v>
      </c>
      <c r="F397" s="1340">
        <v>57</v>
      </c>
      <c r="G397" s="1340" t="s">
        <v>7098</v>
      </c>
      <c r="H397" s="667">
        <v>1737.4</v>
      </c>
      <c r="I397" s="667"/>
      <c r="J397" s="2184" t="s">
        <v>3941</v>
      </c>
      <c r="K397" s="1366" t="s">
        <v>7066</v>
      </c>
      <c r="L397" s="2192" t="s">
        <v>1429</v>
      </c>
      <c r="M397" s="1348" t="s">
        <v>9066</v>
      </c>
      <c r="N397" s="4020"/>
      <c r="O397" s="1348"/>
      <c r="Q397" s="1807">
        <v>1</v>
      </c>
      <c r="Z397" s="2983">
        <f t="shared" si="13"/>
        <v>0</v>
      </c>
    </row>
    <row r="398" spans="2:26" ht="47.25">
      <c r="B398" s="1340">
        <v>202</v>
      </c>
      <c r="C398" s="1340" t="s">
        <v>7075</v>
      </c>
      <c r="D398" s="1340" t="s">
        <v>7683</v>
      </c>
      <c r="E398" s="1340" t="s">
        <v>7037</v>
      </c>
      <c r="F398" s="1340">
        <v>57</v>
      </c>
      <c r="G398" s="1340" t="s">
        <v>7095</v>
      </c>
      <c r="H398" s="667">
        <v>620</v>
      </c>
      <c r="I398" s="667"/>
      <c r="J398" s="2184" t="s">
        <v>3941</v>
      </c>
      <c r="K398" s="1366" t="s">
        <v>7066</v>
      </c>
      <c r="L398" s="2192" t="s">
        <v>873</v>
      </c>
      <c r="M398" s="1366" t="s">
        <v>5483</v>
      </c>
      <c r="N398" s="4020"/>
      <c r="O398" s="1340"/>
      <c r="Q398" s="1807">
        <v>1</v>
      </c>
      <c r="Z398" s="2983">
        <f t="shared" si="13"/>
        <v>0</v>
      </c>
    </row>
    <row r="399" spans="2:26" ht="47.25">
      <c r="B399" s="1340">
        <v>203</v>
      </c>
      <c r="C399" s="1340" t="s">
        <v>7075</v>
      </c>
      <c r="D399" s="1340" t="s">
        <v>7683</v>
      </c>
      <c r="E399" s="1340" t="s">
        <v>7037</v>
      </c>
      <c r="F399" s="1340">
        <v>57</v>
      </c>
      <c r="G399" s="1340" t="s">
        <v>7095</v>
      </c>
      <c r="H399" s="667">
        <v>475</v>
      </c>
      <c r="I399" s="667"/>
      <c r="J399" s="2184" t="s">
        <v>3941</v>
      </c>
      <c r="K399" s="1366" t="s">
        <v>7066</v>
      </c>
      <c r="L399" s="2192" t="s">
        <v>873</v>
      </c>
      <c r="M399" s="1366" t="s">
        <v>192</v>
      </c>
      <c r="N399" s="4020"/>
      <c r="O399" s="1340"/>
      <c r="Q399" s="1807">
        <v>1</v>
      </c>
      <c r="Z399" s="2983">
        <f t="shared" si="13"/>
        <v>0</v>
      </c>
    </row>
    <row r="400" spans="2:26" ht="47.25">
      <c r="B400" s="1340">
        <v>204</v>
      </c>
      <c r="C400" s="1340" t="s">
        <v>7075</v>
      </c>
      <c r="D400" s="1340" t="s">
        <v>7683</v>
      </c>
      <c r="E400" s="1340" t="s">
        <v>7037</v>
      </c>
      <c r="F400" s="1340">
        <v>57</v>
      </c>
      <c r="G400" s="1340">
        <v>209</v>
      </c>
      <c r="H400" s="667">
        <v>2110</v>
      </c>
      <c r="I400" s="667"/>
      <c r="J400" s="2184" t="s">
        <v>3941</v>
      </c>
      <c r="K400" s="1366" t="s">
        <v>7066</v>
      </c>
      <c r="L400" s="2192" t="s">
        <v>873</v>
      </c>
      <c r="M400" s="1366" t="s">
        <v>192</v>
      </c>
      <c r="N400" s="4020"/>
      <c r="O400" s="1340"/>
      <c r="Q400" s="1807">
        <v>1</v>
      </c>
      <c r="Z400" s="2983">
        <f t="shared" si="13"/>
        <v>0</v>
      </c>
    </row>
    <row r="401" spans="2:26" ht="47.25">
      <c r="B401" s="1340">
        <v>205</v>
      </c>
      <c r="C401" s="1340" t="s">
        <v>7075</v>
      </c>
      <c r="D401" s="1340" t="s">
        <v>7683</v>
      </c>
      <c r="E401" s="1340" t="s">
        <v>7037</v>
      </c>
      <c r="F401" s="1340">
        <v>57</v>
      </c>
      <c r="G401" s="1340">
        <v>34</v>
      </c>
      <c r="H401" s="667">
        <v>730</v>
      </c>
      <c r="I401" s="667"/>
      <c r="J401" s="2184" t="s">
        <v>3941</v>
      </c>
      <c r="K401" s="1366" t="s">
        <v>7066</v>
      </c>
      <c r="L401" s="2192" t="s">
        <v>873</v>
      </c>
      <c r="M401" s="1366" t="s">
        <v>192</v>
      </c>
      <c r="N401" s="4020"/>
      <c r="O401" s="1340"/>
      <c r="Q401" s="1807">
        <v>1</v>
      </c>
      <c r="Z401" s="2983">
        <f t="shared" si="13"/>
        <v>0</v>
      </c>
    </row>
    <row r="402" spans="2:26" ht="47.25">
      <c r="B402" s="1340">
        <v>206</v>
      </c>
      <c r="C402" s="1340" t="s">
        <v>7075</v>
      </c>
      <c r="D402" s="1340" t="s">
        <v>7683</v>
      </c>
      <c r="E402" s="1340" t="s">
        <v>7037</v>
      </c>
      <c r="F402" s="1340">
        <v>57</v>
      </c>
      <c r="G402" s="1340">
        <v>40</v>
      </c>
      <c r="H402" s="667">
        <v>600</v>
      </c>
      <c r="I402" s="667"/>
      <c r="J402" s="2184" t="s">
        <v>3941</v>
      </c>
      <c r="K402" s="1366" t="s">
        <v>7066</v>
      </c>
      <c r="L402" s="2192" t="s">
        <v>873</v>
      </c>
      <c r="M402" s="1366" t="s">
        <v>192</v>
      </c>
      <c r="N402" s="4020"/>
      <c r="O402" s="1340"/>
      <c r="Q402" s="1807">
        <v>1</v>
      </c>
      <c r="Z402" s="2983">
        <f t="shared" si="13"/>
        <v>0</v>
      </c>
    </row>
    <row r="403" spans="2:26" ht="47.25">
      <c r="B403" s="1340">
        <v>207</v>
      </c>
      <c r="C403" s="1340" t="s">
        <v>7075</v>
      </c>
      <c r="D403" s="1340" t="s">
        <v>7683</v>
      </c>
      <c r="E403" s="1340" t="s">
        <v>7037</v>
      </c>
      <c r="F403" s="1340">
        <v>57</v>
      </c>
      <c r="G403" s="1340">
        <v>12</v>
      </c>
      <c r="H403" s="667">
        <v>2890</v>
      </c>
      <c r="I403" s="667"/>
      <c r="J403" s="2184" t="s">
        <v>3941</v>
      </c>
      <c r="K403" s="1366" t="s">
        <v>7066</v>
      </c>
      <c r="L403" s="2192" t="s">
        <v>873</v>
      </c>
      <c r="M403" s="1366" t="s">
        <v>192</v>
      </c>
      <c r="N403" s="4020"/>
      <c r="O403" s="1340"/>
      <c r="Q403" s="1807">
        <v>1</v>
      </c>
      <c r="Z403" s="2983">
        <f t="shared" si="13"/>
        <v>0</v>
      </c>
    </row>
    <row r="404" spans="2:26" ht="47.25">
      <c r="B404" s="1340">
        <v>208</v>
      </c>
      <c r="C404" s="1340" t="s">
        <v>7075</v>
      </c>
      <c r="D404" s="1340" t="s">
        <v>7683</v>
      </c>
      <c r="E404" s="1340" t="s">
        <v>7037</v>
      </c>
      <c r="F404" s="1340">
        <v>57</v>
      </c>
      <c r="G404" s="1340">
        <v>15</v>
      </c>
      <c r="H404" s="667">
        <v>450</v>
      </c>
      <c r="I404" s="667"/>
      <c r="J404" s="2184" t="s">
        <v>3941</v>
      </c>
      <c r="K404" s="1366" t="s">
        <v>7066</v>
      </c>
      <c r="L404" s="2192" t="s">
        <v>873</v>
      </c>
      <c r="M404" s="1366" t="s">
        <v>192</v>
      </c>
      <c r="N404" s="4020"/>
      <c r="O404" s="1340"/>
      <c r="Q404" s="1807">
        <v>1</v>
      </c>
      <c r="Z404" s="2983">
        <f t="shared" si="13"/>
        <v>0</v>
      </c>
    </row>
    <row r="405" spans="2:26" ht="47.25">
      <c r="B405" s="1340">
        <v>209</v>
      </c>
      <c r="C405" s="1340" t="s">
        <v>7075</v>
      </c>
      <c r="D405" s="1340" t="s">
        <v>7683</v>
      </c>
      <c r="E405" s="1340" t="s">
        <v>7037</v>
      </c>
      <c r="F405" s="1340">
        <v>57</v>
      </c>
      <c r="G405" s="1340" t="s">
        <v>7096</v>
      </c>
      <c r="H405" s="667">
        <v>1380</v>
      </c>
      <c r="I405" s="667"/>
      <c r="J405" s="2184" t="s">
        <v>3941</v>
      </c>
      <c r="K405" s="1366" t="s">
        <v>7066</v>
      </c>
      <c r="L405" s="2192" t="s">
        <v>873</v>
      </c>
      <c r="M405" s="1366" t="s">
        <v>5483</v>
      </c>
      <c r="N405" s="4020"/>
      <c r="O405" s="1340"/>
      <c r="Q405" s="1807">
        <v>1</v>
      </c>
      <c r="Z405" s="2983">
        <f t="shared" si="13"/>
        <v>0</v>
      </c>
    </row>
    <row r="406" spans="2:26" ht="47.25">
      <c r="B406" s="1340">
        <v>210</v>
      </c>
      <c r="C406" s="1340" t="s">
        <v>7075</v>
      </c>
      <c r="D406" s="1340" t="s">
        <v>7683</v>
      </c>
      <c r="E406" s="1340" t="s">
        <v>7037</v>
      </c>
      <c r="F406" s="1340" t="s">
        <v>7112</v>
      </c>
      <c r="G406" s="1340">
        <v>7</v>
      </c>
      <c r="H406" s="667">
        <v>1280</v>
      </c>
      <c r="I406" s="667"/>
      <c r="J406" s="2184" t="s">
        <v>3941</v>
      </c>
      <c r="K406" s="1366" t="s">
        <v>7066</v>
      </c>
      <c r="L406" s="2192" t="s">
        <v>873</v>
      </c>
      <c r="M406" s="1366" t="s">
        <v>192</v>
      </c>
      <c r="N406" s="4020"/>
      <c r="O406" s="1340"/>
      <c r="Q406" s="1807">
        <v>1</v>
      </c>
      <c r="Z406" s="2983">
        <f t="shared" si="13"/>
        <v>0</v>
      </c>
    </row>
    <row r="407" spans="2:26" ht="47.25">
      <c r="B407" s="1340">
        <v>211</v>
      </c>
      <c r="C407" s="1340" t="s">
        <v>7075</v>
      </c>
      <c r="D407" s="1340" t="s">
        <v>7683</v>
      </c>
      <c r="E407" s="1340" t="s">
        <v>7037</v>
      </c>
      <c r="F407" s="1340">
        <v>58</v>
      </c>
      <c r="G407" s="1340" t="s">
        <v>7100</v>
      </c>
      <c r="H407" s="667">
        <v>935</v>
      </c>
      <c r="I407" s="667"/>
      <c r="J407" s="2184" t="s">
        <v>3941</v>
      </c>
      <c r="K407" s="1366" t="s">
        <v>7066</v>
      </c>
      <c r="L407" s="2192" t="s">
        <v>873</v>
      </c>
      <c r="M407" s="1366" t="s">
        <v>192</v>
      </c>
      <c r="N407" s="4020"/>
      <c r="O407" s="1340"/>
      <c r="Q407" s="1807">
        <v>1</v>
      </c>
      <c r="Z407" s="2983">
        <f t="shared" si="13"/>
        <v>0</v>
      </c>
    </row>
    <row r="408" spans="2:26" ht="47.25">
      <c r="B408" s="1340">
        <v>212</v>
      </c>
      <c r="C408" s="1340" t="s">
        <v>7075</v>
      </c>
      <c r="D408" s="1340" t="s">
        <v>7683</v>
      </c>
      <c r="E408" s="1340" t="s">
        <v>7037</v>
      </c>
      <c r="F408" s="1340">
        <v>58</v>
      </c>
      <c r="G408" s="1340" t="s">
        <v>7100</v>
      </c>
      <c r="H408" s="667">
        <v>970</v>
      </c>
      <c r="I408" s="667"/>
      <c r="J408" s="2184" t="s">
        <v>3941</v>
      </c>
      <c r="K408" s="1366" t="s">
        <v>7066</v>
      </c>
      <c r="L408" s="2192" t="s">
        <v>873</v>
      </c>
      <c r="M408" s="1366" t="s">
        <v>192</v>
      </c>
      <c r="N408" s="4020"/>
      <c r="O408" s="1340"/>
      <c r="Q408" s="1807">
        <v>1</v>
      </c>
      <c r="Z408" s="2983">
        <f t="shared" si="13"/>
        <v>0</v>
      </c>
    </row>
    <row r="409" spans="2:26" ht="47.25">
      <c r="B409" s="1340">
        <v>213</v>
      </c>
      <c r="C409" s="1340" t="s">
        <v>7075</v>
      </c>
      <c r="D409" s="1340" t="s">
        <v>7683</v>
      </c>
      <c r="E409" s="1340" t="s">
        <v>7037</v>
      </c>
      <c r="F409" s="1340">
        <v>58</v>
      </c>
      <c r="G409" s="1340" t="s">
        <v>7100</v>
      </c>
      <c r="H409" s="667">
        <v>1430</v>
      </c>
      <c r="I409" s="667"/>
      <c r="J409" s="2184" t="s">
        <v>3941</v>
      </c>
      <c r="K409" s="1366" t="s">
        <v>7066</v>
      </c>
      <c r="L409" s="2192" t="s">
        <v>873</v>
      </c>
      <c r="M409" s="1366" t="s">
        <v>192</v>
      </c>
      <c r="N409" s="4020"/>
      <c r="O409" s="1340"/>
      <c r="Q409" s="1807">
        <v>1</v>
      </c>
      <c r="Z409" s="2983">
        <f t="shared" si="13"/>
        <v>0</v>
      </c>
    </row>
    <row r="410" spans="2:26" ht="47.25">
      <c r="B410" s="1340">
        <v>214</v>
      </c>
      <c r="C410" s="1340" t="s">
        <v>7075</v>
      </c>
      <c r="D410" s="1340" t="s">
        <v>7683</v>
      </c>
      <c r="E410" s="1340" t="s">
        <v>7037</v>
      </c>
      <c r="F410" s="1340">
        <v>58</v>
      </c>
      <c r="G410" s="1340" t="s">
        <v>7099</v>
      </c>
      <c r="H410" s="667">
        <v>818</v>
      </c>
      <c r="I410" s="667"/>
      <c r="J410" s="2184" t="s">
        <v>3941</v>
      </c>
      <c r="K410" s="1366" t="s">
        <v>7066</v>
      </c>
      <c r="L410" s="2192" t="s">
        <v>873</v>
      </c>
      <c r="M410" s="1366" t="s">
        <v>192</v>
      </c>
      <c r="N410" s="4020"/>
      <c r="O410" s="1340"/>
      <c r="Q410" s="1807">
        <v>1</v>
      </c>
      <c r="Z410" s="2983">
        <f t="shared" si="13"/>
        <v>0</v>
      </c>
    </row>
    <row r="411" spans="2:26" ht="47.25">
      <c r="B411" s="1340">
        <v>215</v>
      </c>
      <c r="C411" s="1340" t="s">
        <v>7075</v>
      </c>
      <c r="D411" s="1340" t="s">
        <v>7683</v>
      </c>
      <c r="E411" s="1340" t="s">
        <v>7037</v>
      </c>
      <c r="F411" s="1340">
        <v>58</v>
      </c>
      <c r="G411" s="1340" t="s">
        <v>7099</v>
      </c>
      <c r="H411" s="667">
        <v>434</v>
      </c>
      <c r="I411" s="667"/>
      <c r="J411" s="2184" t="s">
        <v>3941</v>
      </c>
      <c r="K411" s="1366" t="s">
        <v>7066</v>
      </c>
      <c r="L411" s="2192" t="s">
        <v>873</v>
      </c>
      <c r="M411" s="1366" t="s">
        <v>192</v>
      </c>
      <c r="N411" s="4020"/>
      <c r="O411" s="1340"/>
      <c r="Q411" s="1807">
        <v>1</v>
      </c>
      <c r="Z411" s="2983">
        <f t="shared" si="13"/>
        <v>0</v>
      </c>
    </row>
    <row r="412" spans="2:26" ht="78.75">
      <c r="B412" s="1340">
        <v>216</v>
      </c>
      <c r="C412" s="1340" t="s">
        <v>7068</v>
      </c>
      <c r="D412" s="1340" t="s">
        <v>7683</v>
      </c>
      <c r="E412" s="1340" t="s">
        <v>7037</v>
      </c>
      <c r="F412" s="1340">
        <v>53</v>
      </c>
      <c r="G412" s="1340">
        <v>150</v>
      </c>
      <c r="H412" s="667">
        <v>9180.9</v>
      </c>
      <c r="I412" s="667"/>
      <c r="J412" s="2184" t="s">
        <v>3941</v>
      </c>
      <c r="K412" s="1366" t="s">
        <v>7066</v>
      </c>
      <c r="L412" s="2192" t="s">
        <v>873</v>
      </c>
      <c r="M412" s="1340" t="s">
        <v>9067</v>
      </c>
      <c r="N412" s="4020"/>
      <c r="O412" s="1340"/>
      <c r="Q412" s="1807">
        <v>1</v>
      </c>
      <c r="Z412" s="2983">
        <f t="shared" si="13"/>
        <v>0</v>
      </c>
    </row>
    <row r="413" spans="2:26" ht="78.75">
      <c r="B413" s="1340">
        <v>217</v>
      </c>
      <c r="C413" s="1340" t="s">
        <v>7068</v>
      </c>
      <c r="D413" s="1340" t="s">
        <v>7683</v>
      </c>
      <c r="E413" s="1340" t="s">
        <v>7037</v>
      </c>
      <c r="F413" s="1340">
        <v>53</v>
      </c>
      <c r="G413" s="1340">
        <v>150</v>
      </c>
      <c r="H413" s="667">
        <v>2853.4</v>
      </c>
      <c r="I413" s="667"/>
      <c r="J413" s="2184" t="s">
        <v>3941</v>
      </c>
      <c r="K413" s="1366" t="s">
        <v>7066</v>
      </c>
      <c r="L413" s="2192" t="s">
        <v>873</v>
      </c>
      <c r="M413" s="1340" t="s">
        <v>9068</v>
      </c>
      <c r="N413" s="4020"/>
      <c r="O413" s="1340"/>
      <c r="Q413" s="1807">
        <v>1</v>
      </c>
      <c r="Z413" s="2983">
        <f t="shared" si="13"/>
        <v>0</v>
      </c>
    </row>
    <row r="414" spans="2:26" ht="47.25">
      <c r="B414" s="1340">
        <v>218</v>
      </c>
      <c r="C414" s="1340" t="s">
        <v>7088</v>
      </c>
      <c r="D414" s="1340" t="s">
        <v>7683</v>
      </c>
      <c r="E414" s="1340" t="s">
        <v>7037</v>
      </c>
      <c r="F414" s="1340">
        <v>57</v>
      </c>
      <c r="G414" s="1340" t="s">
        <v>7091</v>
      </c>
      <c r="H414" s="667">
        <v>971</v>
      </c>
      <c r="I414" s="667"/>
      <c r="J414" s="2184" t="s">
        <v>3941</v>
      </c>
      <c r="K414" s="1366" t="s">
        <v>7066</v>
      </c>
      <c r="L414" s="2192" t="s">
        <v>8074</v>
      </c>
      <c r="M414" s="1366" t="s">
        <v>192</v>
      </c>
      <c r="N414" s="4020"/>
      <c r="O414" s="1340"/>
      <c r="Q414" s="1807">
        <v>1</v>
      </c>
      <c r="Z414" s="2983">
        <f t="shared" si="13"/>
        <v>0</v>
      </c>
    </row>
    <row r="415" spans="2:26" ht="47.25">
      <c r="B415" s="1340">
        <v>219</v>
      </c>
      <c r="C415" s="1340" t="s">
        <v>7088</v>
      </c>
      <c r="D415" s="1340" t="s">
        <v>7683</v>
      </c>
      <c r="E415" s="1340" t="s">
        <v>7037</v>
      </c>
      <c r="F415" s="1340">
        <v>58</v>
      </c>
      <c r="G415" s="1340" t="s">
        <v>7091</v>
      </c>
      <c r="H415" s="667">
        <v>971</v>
      </c>
      <c r="I415" s="667"/>
      <c r="J415" s="2184" t="s">
        <v>3941</v>
      </c>
      <c r="K415" s="1366" t="s">
        <v>7066</v>
      </c>
      <c r="L415" s="2192" t="s">
        <v>8074</v>
      </c>
      <c r="M415" s="1366" t="s">
        <v>192</v>
      </c>
      <c r="N415" s="4020"/>
      <c r="O415" s="1340"/>
      <c r="Q415" s="1807">
        <v>1</v>
      </c>
      <c r="Z415" s="2983">
        <f t="shared" si="13"/>
        <v>0</v>
      </c>
    </row>
    <row r="416" spans="2:26" ht="47.25">
      <c r="B416" s="1340">
        <v>220</v>
      </c>
      <c r="C416" s="1340" t="s">
        <v>7088</v>
      </c>
      <c r="D416" s="1340" t="s">
        <v>7683</v>
      </c>
      <c r="E416" s="1340" t="s">
        <v>7037</v>
      </c>
      <c r="F416" s="1340">
        <v>58</v>
      </c>
      <c r="G416" s="1340" t="s">
        <v>7091</v>
      </c>
      <c r="H416" s="667">
        <v>971</v>
      </c>
      <c r="I416" s="667"/>
      <c r="J416" s="2184" t="s">
        <v>3941</v>
      </c>
      <c r="K416" s="1366" t="s">
        <v>7066</v>
      </c>
      <c r="L416" s="2192" t="s">
        <v>8074</v>
      </c>
      <c r="M416" s="1366" t="s">
        <v>192</v>
      </c>
      <c r="N416" s="4020"/>
      <c r="O416" s="1340"/>
      <c r="Q416" s="1807">
        <v>1</v>
      </c>
      <c r="Z416" s="2983">
        <f t="shared" si="13"/>
        <v>0</v>
      </c>
    </row>
    <row r="417" spans="2:26" ht="47.25">
      <c r="B417" s="1340">
        <v>221</v>
      </c>
      <c r="C417" s="1340" t="s">
        <v>7088</v>
      </c>
      <c r="D417" s="1340" t="s">
        <v>7683</v>
      </c>
      <c r="E417" s="1340" t="s">
        <v>7037</v>
      </c>
      <c r="F417" s="1340">
        <v>58</v>
      </c>
      <c r="G417" s="1340" t="s">
        <v>7091</v>
      </c>
      <c r="H417" s="667">
        <v>971</v>
      </c>
      <c r="I417" s="667"/>
      <c r="J417" s="2184" t="s">
        <v>3941</v>
      </c>
      <c r="K417" s="1366" t="s">
        <v>7066</v>
      </c>
      <c r="L417" s="2192" t="s">
        <v>8074</v>
      </c>
      <c r="M417" s="1366" t="s">
        <v>192</v>
      </c>
      <c r="N417" s="4020"/>
      <c r="O417" s="1340"/>
      <c r="Q417" s="1807">
        <v>1</v>
      </c>
      <c r="Z417" s="2983">
        <f t="shared" si="13"/>
        <v>0</v>
      </c>
    </row>
    <row r="418" spans="2:26" ht="47.25">
      <c r="B418" s="1340">
        <v>222</v>
      </c>
      <c r="C418" s="1340" t="s">
        <v>7088</v>
      </c>
      <c r="D418" s="1340" t="s">
        <v>7683</v>
      </c>
      <c r="E418" s="1340" t="s">
        <v>7037</v>
      </c>
      <c r="F418" s="1340">
        <v>57</v>
      </c>
      <c r="G418" s="1340" t="s">
        <v>7089</v>
      </c>
      <c r="H418" s="667">
        <v>753</v>
      </c>
      <c r="I418" s="667"/>
      <c r="J418" s="2184" t="s">
        <v>3941</v>
      </c>
      <c r="K418" s="1366" t="s">
        <v>7066</v>
      </c>
      <c r="L418" s="2192" t="s">
        <v>8074</v>
      </c>
      <c r="M418" s="1366" t="s">
        <v>192</v>
      </c>
      <c r="N418" s="4020"/>
      <c r="O418" s="1340"/>
      <c r="Q418" s="1807">
        <v>1</v>
      </c>
      <c r="Z418" s="2983">
        <f t="shared" si="13"/>
        <v>0</v>
      </c>
    </row>
    <row r="419" spans="2:26" ht="47.25">
      <c r="B419" s="1340">
        <v>223</v>
      </c>
      <c r="C419" s="1340" t="s">
        <v>7088</v>
      </c>
      <c r="D419" s="1340" t="s">
        <v>7683</v>
      </c>
      <c r="E419" s="1340" t="s">
        <v>7037</v>
      </c>
      <c r="F419" s="1340">
        <v>57</v>
      </c>
      <c r="G419" s="1340" t="s">
        <v>7089</v>
      </c>
      <c r="H419" s="667">
        <v>697</v>
      </c>
      <c r="I419" s="667"/>
      <c r="J419" s="2184" t="s">
        <v>3941</v>
      </c>
      <c r="K419" s="1366" t="s">
        <v>7066</v>
      </c>
      <c r="L419" s="2192" t="s">
        <v>8074</v>
      </c>
      <c r="M419" s="1366" t="s">
        <v>9069</v>
      </c>
      <c r="N419" s="4021"/>
      <c r="O419" s="1340"/>
      <c r="Q419" s="1807">
        <v>1</v>
      </c>
      <c r="Z419" s="2983">
        <f t="shared" si="13"/>
        <v>0</v>
      </c>
    </row>
    <row r="420" spans="2:26" ht="63">
      <c r="B420" s="1340">
        <v>224</v>
      </c>
      <c r="C420" s="1340" t="s">
        <v>7186</v>
      </c>
      <c r="D420" s="1340" t="s">
        <v>7683</v>
      </c>
      <c r="E420" s="1388" t="s">
        <v>7114</v>
      </c>
      <c r="F420" s="1340">
        <v>15</v>
      </c>
      <c r="G420" s="1340">
        <v>212</v>
      </c>
      <c r="H420" s="1400">
        <v>116.3</v>
      </c>
      <c r="I420" s="1400"/>
      <c r="J420" s="1368" t="s">
        <v>1313</v>
      </c>
      <c r="K420" s="1366" t="s">
        <v>7187</v>
      </c>
      <c r="L420" s="2192" t="s">
        <v>751</v>
      </c>
      <c r="M420" s="1340" t="s">
        <v>7188</v>
      </c>
      <c r="N420" s="1340"/>
      <c r="O420" s="1340"/>
      <c r="Q420" s="1807">
        <v>1</v>
      </c>
      <c r="Z420" s="2983">
        <f t="shared" si="13"/>
        <v>0</v>
      </c>
    </row>
    <row r="421" spans="2:26" ht="63">
      <c r="B421" s="1340">
        <v>225</v>
      </c>
      <c r="C421" s="1340" t="s">
        <v>7186</v>
      </c>
      <c r="D421" s="1340" t="s">
        <v>7683</v>
      </c>
      <c r="E421" s="1388" t="s">
        <v>7114</v>
      </c>
      <c r="F421" s="1340">
        <v>15</v>
      </c>
      <c r="G421" s="1340">
        <v>213</v>
      </c>
      <c r="H421" s="1400">
        <v>400.4</v>
      </c>
      <c r="I421" s="1400"/>
      <c r="J421" s="1368" t="s">
        <v>1313</v>
      </c>
      <c r="K421" s="1366" t="s">
        <v>7187</v>
      </c>
      <c r="L421" s="2192" t="s">
        <v>751</v>
      </c>
      <c r="M421" s="1366" t="s">
        <v>192</v>
      </c>
      <c r="N421" s="1340"/>
      <c r="O421" s="1340"/>
      <c r="Q421" s="1807">
        <v>1</v>
      </c>
      <c r="Z421" s="2983">
        <f t="shared" si="13"/>
        <v>0</v>
      </c>
    </row>
    <row r="422" spans="2:26" ht="31.5">
      <c r="B422" s="1340">
        <v>226</v>
      </c>
      <c r="C422" s="1404" t="s">
        <v>7266</v>
      </c>
      <c r="D422" s="1340" t="s">
        <v>7683</v>
      </c>
      <c r="E422" s="1388" t="s">
        <v>7114</v>
      </c>
      <c r="F422" s="1388">
        <v>25</v>
      </c>
      <c r="G422" s="1388">
        <v>90</v>
      </c>
      <c r="H422" s="1390">
        <v>55.7</v>
      </c>
      <c r="I422" s="1390"/>
      <c r="J422" s="1368" t="s">
        <v>751</v>
      </c>
      <c r="K422" s="1366" t="s">
        <v>9117</v>
      </c>
      <c r="L422" s="2192" t="s">
        <v>1669</v>
      </c>
      <c r="M422" s="1366" t="s">
        <v>192</v>
      </c>
      <c r="N422" s="1340"/>
      <c r="O422" s="1348"/>
      <c r="Q422" s="1807">
        <v>1</v>
      </c>
      <c r="Z422" s="2983">
        <f t="shared" si="13"/>
        <v>0</v>
      </c>
    </row>
    <row r="423" spans="2:26" ht="110.25">
      <c r="B423" s="1340">
        <v>227</v>
      </c>
      <c r="C423" s="1369" t="s">
        <v>7177</v>
      </c>
      <c r="D423" s="1340" t="s">
        <v>7683</v>
      </c>
      <c r="E423" s="1388" t="s">
        <v>7114</v>
      </c>
      <c r="F423" s="1369">
        <v>14</v>
      </c>
      <c r="G423" s="1369" t="s">
        <v>7178</v>
      </c>
      <c r="H423" s="1399">
        <v>455.5</v>
      </c>
      <c r="I423" s="1399"/>
      <c r="J423" s="2180" t="s">
        <v>1313</v>
      </c>
      <c r="K423" s="1340" t="s">
        <v>7179</v>
      </c>
      <c r="L423" s="2192" t="s">
        <v>775</v>
      </c>
      <c r="M423" s="1366" t="s">
        <v>192</v>
      </c>
      <c r="N423" s="1340"/>
      <c r="O423" s="1340"/>
      <c r="Q423" s="1807">
        <v>1</v>
      </c>
      <c r="Z423" s="2983">
        <f t="shared" si="13"/>
        <v>0</v>
      </c>
    </row>
    <row r="424" spans="2:26" ht="31.5">
      <c r="B424" s="1340">
        <v>228</v>
      </c>
      <c r="C424" s="1369" t="s">
        <v>7268</v>
      </c>
      <c r="D424" s="1340" t="s">
        <v>7683</v>
      </c>
      <c r="E424" s="1388" t="s">
        <v>7114</v>
      </c>
      <c r="F424" s="1369">
        <v>25</v>
      </c>
      <c r="G424" s="1369">
        <v>170</v>
      </c>
      <c r="H424" s="1399">
        <v>61.4</v>
      </c>
      <c r="I424" s="1399"/>
      <c r="J424" s="2180" t="s">
        <v>1669</v>
      </c>
      <c r="K424" s="1366" t="s">
        <v>1669</v>
      </c>
      <c r="L424" s="2192" t="s">
        <v>1669</v>
      </c>
      <c r="M424" s="1366" t="s">
        <v>192</v>
      </c>
      <c r="N424" s="1340"/>
      <c r="O424" s="1348"/>
      <c r="Q424" s="1807">
        <v>1</v>
      </c>
      <c r="Z424" s="2983">
        <f t="shared" si="13"/>
        <v>0</v>
      </c>
    </row>
    <row r="425" spans="2:26" ht="409.5">
      <c r="B425" s="1340">
        <v>229</v>
      </c>
      <c r="C425" s="1365" t="s">
        <v>7594</v>
      </c>
      <c r="D425" s="1340" t="s">
        <v>7683</v>
      </c>
      <c r="E425" s="1365" t="s">
        <v>7114</v>
      </c>
      <c r="F425" s="1428" t="s">
        <v>7595</v>
      </c>
      <c r="G425" s="1365" t="s">
        <v>7596</v>
      </c>
      <c r="H425" s="1429">
        <v>191344.9</v>
      </c>
      <c r="I425" s="1429"/>
      <c r="J425" s="1368" t="s">
        <v>1313</v>
      </c>
      <c r="K425" s="1365" t="s">
        <v>7598</v>
      </c>
      <c r="L425" s="2192" t="s">
        <v>8076</v>
      </c>
      <c r="M425" s="1428" t="s">
        <v>7597</v>
      </c>
      <c r="N425" s="1365"/>
      <c r="O425" s="2232" t="s">
        <v>9070</v>
      </c>
      <c r="Q425" s="1807">
        <v>1</v>
      </c>
      <c r="Z425" s="2983">
        <f t="shared" si="13"/>
        <v>0</v>
      </c>
    </row>
    <row r="426" spans="2:26" ht="409.5">
      <c r="B426" s="1340">
        <v>230</v>
      </c>
      <c r="C426" s="1340" t="s">
        <v>7460</v>
      </c>
      <c r="D426" s="1340" t="s">
        <v>7683</v>
      </c>
      <c r="E426" s="1340" t="s">
        <v>7461</v>
      </c>
      <c r="F426" s="1340">
        <v>1</v>
      </c>
      <c r="G426" s="1340">
        <v>2</v>
      </c>
      <c r="H426" s="667">
        <v>8480</v>
      </c>
      <c r="I426" s="667"/>
      <c r="J426" s="1368" t="s">
        <v>858</v>
      </c>
      <c r="K426" s="1340" t="s">
        <v>7463</v>
      </c>
      <c r="L426" s="2192" t="s">
        <v>940</v>
      </c>
      <c r="M426" s="1366" t="s">
        <v>7462</v>
      </c>
      <c r="N426" s="1340"/>
      <c r="O426" s="2171" t="s">
        <v>9071</v>
      </c>
      <c r="Q426" s="1807">
        <v>1</v>
      </c>
      <c r="Z426" s="2983">
        <f t="shared" si="13"/>
        <v>0</v>
      </c>
    </row>
    <row r="427" spans="2:26" ht="31.5">
      <c r="B427" s="1340">
        <v>231</v>
      </c>
      <c r="C427" s="1340" t="s">
        <v>7460</v>
      </c>
      <c r="D427" s="1340" t="s">
        <v>7683</v>
      </c>
      <c r="E427" s="1340" t="s">
        <v>7461</v>
      </c>
      <c r="F427" s="1340">
        <v>1</v>
      </c>
      <c r="G427" s="1340">
        <v>3</v>
      </c>
      <c r="H427" s="667">
        <v>1260</v>
      </c>
      <c r="I427" s="667"/>
      <c r="J427" s="1368" t="s">
        <v>858</v>
      </c>
      <c r="K427" s="1340" t="s">
        <v>7463</v>
      </c>
      <c r="L427" s="2192" t="s">
        <v>940</v>
      </c>
      <c r="M427" s="1366" t="s">
        <v>7462</v>
      </c>
      <c r="N427" s="1340"/>
      <c r="O427" s="1340"/>
      <c r="Q427" s="1807">
        <v>1</v>
      </c>
      <c r="Z427" s="2983">
        <f t="shared" si="13"/>
        <v>0</v>
      </c>
    </row>
    <row r="428" spans="2:26" ht="31.5">
      <c r="B428" s="1340">
        <v>232</v>
      </c>
      <c r="C428" s="1340" t="s">
        <v>7460</v>
      </c>
      <c r="D428" s="1340" t="s">
        <v>7683</v>
      </c>
      <c r="E428" s="1340" t="s">
        <v>7461</v>
      </c>
      <c r="F428" s="1340">
        <v>1</v>
      </c>
      <c r="G428" s="1340">
        <v>9</v>
      </c>
      <c r="H428" s="667">
        <v>2826</v>
      </c>
      <c r="I428" s="667"/>
      <c r="J428" s="1368" t="s">
        <v>858</v>
      </c>
      <c r="K428" s="1340" t="s">
        <v>7463</v>
      </c>
      <c r="L428" s="2192" t="s">
        <v>940</v>
      </c>
      <c r="M428" s="1366" t="s">
        <v>7462</v>
      </c>
      <c r="N428" s="1340"/>
      <c r="O428" s="1366" t="s">
        <v>7462</v>
      </c>
      <c r="Q428" s="1807">
        <v>1</v>
      </c>
      <c r="Z428" s="2983">
        <f t="shared" si="13"/>
        <v>0</v>
      </c>
    </row>
    <row r="429" spans="2:26">
      <c r="B429" s="1340">
        <v>233</v>
      </c>
      <c r="C429" s="1340" t="s">
        <v>7460</v>
      </c>
      <c r="D429" s="1340" t="s">
        <v>7683</v>
      </c>
      <c r="E429" s="1340" t="s">
        <v>7461</v>
      </c>
      <c r="F429" s="1340">
        <v>1</v>
      </c>
      <c r="G429" s="1340">
        <v>11</v>
      </c>
      <c r="H429" s="667">
        <v>4420</v>
      </c>
      <c r="I429" s="667"/>
      <c r="J429" s="1368" t="s">
        <v>1313</v>
      </c>
      <c r="K429" s="1340" t="s">
        <v>1442</v>
      </c>
      <c r="L429" s="2192" t="s">
        <v>940</v>
      </c>
      <c r="M429" s="1366" t="s">
        <v>7462</v>
      </c>
      <c r="N429" s="1340"/>
      <c r="O429" s="1366" t="s">
        <v>7462</v>
      </c>
      <c r="Q429" s="1807">
        <v>1</v>
      </c>
      <c r="Z429" s="2983">
        <f t="shared" si="13"/>
        <v>0</v>
      </c>
    </row>
    <row r="430" spans="2:26">
      <c r="B430" s="1340">
        <v>234</v>
      </c>
      <c r="C430" s="1340" t="s">
        <v>7460</v>
      </c>
      <c r="D430" s="1340" t="s">
        <v>7683</v>
      </c>
      <c r="E430" s="1340" t="s">
        <v>7461</v>
      </c>
      <c r="F430" s="1340">
        <v>1</v>
      </c>
      <c r="G430" s="1340">
        <v>13</v>
      </c>
      <c r="H430" s="667">
        <v>1527</v>
      </c>
      <c r="I430" s="667"/>
      <c r="J430" s="1368" t="s">
        <v>1313</v>
      </c>
      <c r="K430" s="1340" t="s">
        <v>1442</v>
      </c>
      <c r="L430" s="2192" t="s">
        <v>940</v>
      </c>
      <c r="M430" s="1366" t="s">
        <v>7462</v>
      </c>
      <c r="N430" s="1340"/>
      <c r="O430" s="1366" t="s">
        <v>7462</v>
      </c>
      <c r="Q430" s="1807">
        <v>1</v>
      </c>
      <c r="Z430" s="2983">
        <f t="shared" si="13"/>
        <v>0</v>
      </c>
    </row>
    <row r="431" spans="2:26">
      <c r="B431" s="1340">
        <v>235</v>
      </c>
      <c r="C431" s="1340" t="s">
        <v>7460</v>
      </c>
      <c r="D431" s="1340" t="s">
        <v>7683</v>
      </c>
      <c r="E431" s="1340" t="s">
        <v>7461</v>
      </c>
      <c r="F431" s="1340">
        <v>1</v>
      </c>
      <c r="G431" s="1340">
        <v>14</v>
      </c>
      <c r="H431" s="667">
        <v>484</v>
      </c>
      <c r="I431" s="667"/>
      <c r="J431" s="1368" t="s">
        <v>1313</v>
      </c>
      <c r="K431" s="1340" t="s">
        <v>1442</v>
      </c>
      <c r="L431" s="2192" t="s">
        <v>940</v>
      </c>
      <c r="M431" s="1366" t="s">
        <v>7462</v>
      </c>
      <c r="N431" s="1340"/>
      <c r="O431" s="1366" t="s">
        <v>7462</v>
      </c>
      <c r="Q431" s="1807">
        <v>1</v>
      </c>
      <c r="Z431" s="2983">
        <f t="shared" si="13"/>
        <v>0</v>
      </c>
    </row>
    <row r="432" spans="2:26" ht="31.5">
      <c r="B432" s="1340">
        <v>236</v>
      </c>
      <c r="C432" s="1340" t="s">
        <v>7460</v>
      </c>
      <c r="D432" s="1340" t="s">
        <v>7683</v>
      </c>
      <c r="E432" s="1340" t="s">
        <v>7461</v>
      </c>
      <c r="F432" s="1340">
        <v>1</v>
      </c>
      <c r="G432" s="1340">
        <v>39</v>
      </c>
      <c r="H432" s="667">
        <v>2214</v>
      </c>
      <c r="I432" s="667"/>
      <c r="J432" s="1368" t="s">
        <v>9118</v>
      </c>
      <c r="K432" s="1340" t="s">
        <v>7465</v>
      </c>
      <c r="L432" s="2192" t="s">
        <v>940</v>
      </c>
      <c r="M432" s="1366" t="s">
        <v>7462</v>
      </c>
      <c r="N432" s="1340"/>
      <c r="O432" s="1366" t="s">
        <v>7462</v>
      </c>
      <c r="Q432" s="1807">
        <v>1</v>
      </c>
      <c r="Z432" s="2983">
        <f t="shared" si="13"/>
        <v>0</v>
      </c>
    </row>
    <row r="433" spans="2:26" ht="31.5">
      <c r="B433" s="1340">
        <v>237</v>
      </c>
      <c r="C433" s="1340" t="s">
        <v>7460</v>
      </c>
      <c r="D433" s="1340" t="s">
        <v>7683</v>
      </c>
      <c r="E433" s="1340" t="s">
        <v>7461</v>
      </c>
      <c r="F433" s="1340">
        <v>1</v>
      </c>
      <c r="G433" s="1340">
        <v>57</v>
      </c>
      <c r="H433" s="667">
        <v>13613</v>
      </c>
      <c r="I433" s="667"/>
      <c r="J433" s="1368" t="s">
        <v>3892</v>
      </c>
      <c r="K433" s="1340" t="s">
        <v>7466</v>
      </c>
      <c r="L433" s="2192" t="s">
        <v>940</v>
      </c>
      <c r="M433" s="1366" t="s">
        <v>7462</v>
      </c>
      <c r="N433" s="1340"/>
      <c r="O433" s="1366" t="s">
        <v>7462</v>
      </c>
      <c r="Q433" s="1807">
        <v>1</v>
      </c>
      <c r="Z433" s="2983">
        <f t="shared" si="13"/>
        <v>0</v>
      </c>
    </row>
    <row r="434" spans="2:26" ht="31.5">
      <c r="B434" s="1340">
        <v>238</v>
      </c>
      <c r="C434" s="1340" t="s">
        <v>7460</v>
      </c>
      <c r="D434" s="1340" t="s">
        <v>7683</v>
      </c>
      <c r="E434" s="1340" t="s">
        <v>7461</v>
      </c>
      <c r="F434" s="1340">
        <v>1</v>
      </c>
      <c r="G434" s="1340">
        <v>66</v>
      </c>
      <c r="H434" s="667">
        <v>440</v>
      </c>
      <c r="I434" s="667"/>
      <c r="J434" s="1368" t="s">
        <v>3892</v>
      </c>
      <c r="K434" s="1340" t="s">
        <v>7466</v>
      </c>
      <c r="L434" s="2192" t="s">
        <v>940</v>
      </c>
      <c r="M434" s="1366" t="s">
        <v>7462</v>
      </c>
      <c r="N434" s="1340"/>
      <c r="O434" s="1366" t="s">
        <v>7462</v>
      </c>
      <c r="Q434" s="1807">
        <v>1</v>
      </c>
      <c r="Z434" s="2983">
        <f t="shared" si="13"/>
        <v>0</v>
      </c>
    </row>
    <row r="435" spans="2:26" ht="47.25">
      <c r="B435" s="1340">
        <v>239</v>
      </c>
      <c r="C435" s="1340" t="s">
        <v>7460</v>
      </c>
      <c r="D435" s="1340" t="s">
        <v>7683</v>
      </c>
      <c r="E435" s="1340" t="s">
        <v>7461</v>
      </c>
      <c r="F435" s="1340">
        <v>1</v>
      </c>
      <c r="G435" s="1340">
        <v>282</v>
      </c>
      <c r="H435" s="667">
        <v>254</v>
      </c>
      <c r="I435" s="667"/>
      <c r="J435" s="1368" t="s">
        <v>9118</v>
      </c>
      <c r="K435" s="1340" t="s">
        <v>7468</v>
      </c>
      <c r="L435" s="2192" t="s">
        <v>940</v>
      </c>
      <c r="M435" s="1366" t="s">
        <v>7462</v>
      </c>
      <c r="N435" s="1340"/>
      <c r="O435" s="1366" t="s">
        <v>7462</v>
      </c>
      <c r="Q435" s="1807">
        <v>1</v>
      </c>
      <c r="Z435" s="2983">
        <f t="shared" si="13"/>
        <v>0</v>
      </c>
    </row>
    <row r="436" spans="2:26" ht="31.5">
      <c r="B436" s="1340">
        <v>240</v>
      </c>
      <c r="C436" s="1340" t="s">
        <v>7460</v>
      </c>
      <c r="D436" s="1340" t="s">
        <v>7683</v>
      </c>
      <c r="E436" s="1340" t="s">
        <v>7461</v>
      </c>
      <c r="F436" s="1340">
        <v>1</v>
      </c>
      <c r="G436" s="1340">
        <v>900</v>
      </c>
      <c r="H436" s="667">
        <v>6553</v>
      </c>
      <c r="I436" s="667"/>
      <c r="J436" s="1368" t="s">
        <v>858</v>
      </c>
      <c r="K436" s="1340" t="s">
        <v>7471</v>
      </c>
      <c r="L436" s="2192" t="s">
        <v>940</v>
      </c>
      <c r="M436" s="1366" t="s">
        <v>7462</v>
      </c>
      <c r="N436" s="1340"/>
      <c r="O436" s="1366" t="s">
        <v>7462</v>
      </c>
      <c r="Q436" s="1807">
        <v>1</v>
      </c>
      <c r="Z436" s="2983">
        <f t="shared" si="13"/>
        <v>0</v>
      </c>
    </row>
    <row r="437" spans="2:26" ht="31.5">
      <c r="B437" s="1340">
        <v>241</v>
      </c>
      <c r="C437" s="1340" t="s">
        <v>7472</v>
      </c>
      <c r="D437" s="1340" t="s">
        <v>7683</v>
      </c>
      <c r="E437" s="1340" t="s">
        <v>7461</v>
      </c>
      <c r="F437" s="1340">
        <v>2</v>
      </c>
      <c r="G437" s="1340">
        <v>17</v>
      </c>
      <c r="H437" s="667">
        <v>3151</v>
      </c>
      <c r="I437" s="667"/>
      <c r="J437" s="1368" t="s">
        <v>3941</v>
      </c>
      <c r="K437" s="1340" t="s">
        <v>7473</v>
      </c>
      <c r="L437" s="2192" t="s">
        <v>940</v>
      </c>
      <c r="M437" s="1366" t="s">
        <v>7462</v>
      </c>
      <c r="N437" s="1340"/>
      <c r="O437" s="1366" t="s">
        <v>7462</v>
      </c>
      <c r="Q437" s="1807">
        <v>1</v>
      </c>
      <c r="Z437" s="2983">
        <f t="shared" si="13"/>
        <v>0</v>
      </c>
    </row>
    <row r="438" spans="2:26" ht="31.5">
      <c r="B438" s="1340">
        <v>242</v>
      </c>
      <c r="C438" s="1340" t="s">
        <v>7472</v>
      </c>
      <c r="D438" s="1340" t="s">
        <v>7683</v>
      </c>
      <c r="E438" s="1340" t="s">
        <v>7461</v>
      </c>
      <c r="F438" s="1340">
        <v>2</v>
      </c>
      <c r="G438" s="1340">
        <v>30</v>
      </c>
      <c r="H438" s="667">
        <v>1310</v>
      </c>
      <c r="I438" s="667"/>
      <c r="J438" s="1368" t="s">
        <v>3941</v>
      </c>
      <c r="K438" s="1340" t="s">
        <v>7473</v>
      </c>
      <c r="L438" s="2192" t="s">
        <v>940</v>
      </c>
      <c r="M438" s="1366" t="s">
        <v>7462</v>
      </c>
      <c r="N438" s="1340"/>
      <c r="O438" s="1366" t="s">
        <v>7462</v>
      </c>
      <c r="Q438" s="1807">
        <v>1</v>
      </c>
      <c r="Z438" s="2983">
        <f t="shared" si="13"/>
        <v>0</v>
      </c>
    </row>
    <row r="439" spans="2:26" ht="31.5">
      <c r="B439" s="1340">
        <v>243</v>
      </c>
      <c r="C439" s="1340" t="s">
        <v>7472</v>
      </c>
      <c r="D439" s="1340" t="s">
        <v>7683</v>
      </c>
      <c r="E439" s="1340" t="s">
        <v>7461</v>
      </c>
      <c r="F439" s="1340">
        <v>2</v>
      </c>
      <c r="G439" s="1340">
        <v>38</v>
      </c>
      <c r="H439" s="667">
        <v>1859</v>
      </c>
      <c r="I439" s="667"/>
      <c r="J439" s="1368" t="s">
        <v>3941</v>
      </c>
      <c r="K439" s="1340" t="s">
        <v>7473</v>
      </c>
      <c r="L439" s="2192" t="s">
        <v>940</v>
      </c>
      <c r="M439" s="1366" t="s">
        <v>7462</v>
      </c>
      <c r="N439" s="1340"/>
      <c r="O439" s="1366" t="s">
        <v>7462</v>
      </c>
      <c r="Q439" s="1807">
        <v>1</v>
      </c>
      <c r="Z439" s="2983">
        <f t="shared" si="13"/>
        <v>0</v>
      </c>
    </row>
    <row r="440" spans="2:26">
      <c r="B440" s="1340">
        <v>244</v>
      </c>
      <c r="C440" s="1340" t="s">
        <v>7472</v>
      </c>
      <c r="D440" s="1340" t="s">
        <v>7683</v>
      </c>
      <c r="E440" s="1340" t="s">
        <v>7461</v>
      </c>
      <c r="F440" s="1340">
        <v>2</v>
      </c>
      <c r="G440" s="1340">
        <v>46</v>
      </c>
      <c r="H440" s="667">
        <v>778</v>
      </c>
      <c r="I440" s="667"/>
      <c r="J440" s="1368"/>
      <c r="K440" s="1340"/>
      <c r="L440" s="2192" t="s">
        <v>940</v>
      </c>
      <c r="M440" s="1366" t="s">
        <v>7462</v>
      </c>
      <c r="N440" s="1340"/>
      <c r="O440" s="1366" t="s">
        <v>7462</v>
      </c>
      <c r="Q440" s="1807">
        <v>1</v>
      </c>
      <c r="Z440" s="2983">
        <f t="shared" si="13"/>
        <v>0</v>
      </c>
    </row>
    <row r="441" spans="2:26" ht="31.5">
      <c r="B441" s="1340">
        <v>245</v>
      </c>
      <c r="C441" s="1340" t="s">
        <v>7472</v>
      </c>
      <c r="D441" s="1340" t="s">
        <v>7683</v>
      </c>
      <c r="E441" s="1340" t="s">
        <v>7461</v>
      </c>
      <c r="F441" s="1340">
        <v>2</v>
      </c>
      <c r="G441" s="1340">
        <v>94</v>
      </c>
      <c r="H441" s="667">
        <v>10267</v>
      </c>
      <c r="I441" s="667"/>
      <c r="J441" s="2184" t="s">
        <v>3941</v>
      </c>
      <c r="K441" s="1340" t="s">
        <v>7475</v>
      </c>
      <c r="L441" s="2192" t="s">
        <v>940</v>
      </c>
      <c r="M441" s="1366" t="s">
        <v>7462</v>
      </c>
      <c r="N441" s="1340"/>
      <c r="O441" s="1366" t="s">
        <v>7462</v>
      </c>
      <c r="Q441" s="1807">
        <v>1</v>
      </c>
      <c r="Z441" s="2983">
        <f t="shared" si="13"/>
        <v>0</v>
      </c>
    </row>
    <row r="442" spans="2:26" ht="31.5">
      <c r="B442" s="1340">
        <v>246</v>
      </c>
      <c r="C442" s="1340" t="s">
        <v>7460</v>
      </c>
      <c r="D442" s="1340" t="s">
        <v>7683</v>
      </c>
      <c r="E442" s="1340" t="s">
        <v>7461</v>
      </c>
      <c r="F442" s="1340">
        <v>2</v>
      </c>
      <c r="G442" s="1340">
        <v>141</v>
      </c>
      <c r="H442" s="667">
        <v>4660</v>
      </c>
      <c r="I442" s="667"/>
      <c r="J442" s="1368" t="s">
        <v>3892</v>
      </c>
      <c r="K442" s="1340" t="s">
        <v>7476</v>
      </c>
      <c r="L442" s="2192" t="s">
        <v>940</v>
      </c>
      <c r="M442" s="1366" t="s">
        <v>7462</v>
      </c>
      <c r="N442" s="1340"/>
      <c r="O442" s="1366" t="s">
        <v>7462</v>
      </c>
      <c r="Q442" s="1807">
        <v>1</v>
      </c>
      <c r="Z442" s="2983">
        <f t="shared" si="13"/>
        <v>0</v>
      </c>
    </row>
    <row r="443" spans="2:26" ht="31.5">
      <c r="B443" s="1340">
        <v>247</v>
      </c>
      <c r="C443" s="1340" t="s">
        <v>7477</v>
      </c>
      <c r="D443" s="1340" t="s">
        <v>7683</v>
      </c>
      <c r="E443" s="1340" t="s">
        <v>7461</v>
      </c>
      <c r="F443" s="1340">
        <v>3</v>
      </c>
      <c r="G443" s="1340">
        <v>42</v>
      </c>
      <c r="H443" s="667">
        <v>298</v>
      </c>
      <c r="I443" s="667"/>
      <c r="J443" s="2184" t="s">
        <v>3941</v>
      </c>
      <c r="K443" s="1340" t="s">
        <v>7478</v>
      </c>
      <c r="L443" s="2192" t="s">
        <v>940</v>
      </c>
      <c r="M443" s="1366" t="s">
        <v>7462</v>
      </c>
      <c r="N443" s="1340"/>
      <c r="O443" s="1366" t="s">
        <v>7462</v>
      </c>
      <c r="Q443" s="1807">
        <v>1</v>
      </c>
      <c r="Z443" s="2983">
        <f t="shared" si="13"/>
        <v>0</v>
      </c>
    </row>
    <row r="444" spans="2:26" ht="31.5">
      <c r="B444" s="1340">
        <v>248</v>
      </c>
      <c r="C444" s="1340" t="s">
        <v>7477</v>
      </c>
      <c r="D444" s="1340" t="s">
        <v>7683</v>
      </c>
      <c r="E444" s="1340" t="s">
        <v>7461</v>
      </c>
      <c r="F444" s="1340">
        <v>3</v>
      </c>
      <c r="G444" s="1340">
        <v>49</v>
      </c>
      <c r="H444" s="667">
        <v>1706</v>
      </c>
      <c r="I444" s="667"/>
      <c r="J444" s="2184" t="s">
        <v>3941</v>
      </c>
      <c r="K444" s="1340" t="s">
        <v>7478</v>
      </c>
      <c r="L444" s="2192" t="s">
        <v>940</v>
      </c>
      <c r="M444" s="1366" t="s">
        <v>7462</v>
      </c>
      <c r="N444" s="1340"/>
      <c r="O444" s="1366" t="s">
        <v>7462</v>
      </c>
      <c r="Q444" s="1807">
        <v>1</v>
      </c>
      <c r="Z444" s="2983">
        <f t="shared" si="13"/>
        <v>0</v>
      </c>
    </row>
    <row r="445" spans="2:26" ht="31.5">
      <c r="B445" s="1340">
        <v>249</v>
      </c>
      <c r="C445" s="1340" t="s">
        <v>7477</v>
      </c>
      <c r="D445" s="1340" t="s">
        <v>7683</v>
      </c>
      <c r="E445" s="1340" t="s">
        <v>7461</v>
      </c>
      <c r="F445" s="1340">
        <v>3</v>
      </c>
      <c r="G445" s="1340">
        <v>57</v>
      </c>
      <c r="H445" s="667">
        <v>2082</v>
      </c>
      <c r="I445" s="667"/>
      <c r="J445" s="2184" t="s">
        <v>3941</v>
      </c>
      <c r="K445" s="1340" t="s">
        <v>7475</v>
      </c>
      <c r="L445" s="2192" t="s">
        <v>940</v>
      </c>
      <c r="M445" s="1366" t="s">
        <v>7462</v>
      </c>
      <c r="N445" s="1340"/>
      <c r="O445" s="1366" t="s">
        <v>7462</v>
      </c>
      <c r="Q445" s="1807">
        <v>1</v>
      </c>
      <c r="Z445" s="2983">
        <f t="shared" si="13"/>
        <v>0</v>
      </c>
    </row>
    <row r="446" spans="2:26" ht="31.5">
      <c r="B446" s="1340">
        <v>250</v>
      </c>
      <c r="C446" s="1340" t="s">
        <v>7482</v>
      </c>
      <c r="D446" s="1340" t="s">
        <v>7683</v>
      </c>
      <c r="E446" s="1340" t="s">
        <v>7461</v>
      </c>
      <c r="F446" s="1340">
        <v>4</v>
      </c>
      <c r="G446" s="1340">
        <v>2</v>
      </c>
      <c r="H446" s="667">
        <v>6404</v>
      </c>
      <c r="I446" s="667"/>
      <c r="J446" s="2184" t="s">
        <v>3941</v>
      </c>
      <c r="K446" s="1340" t="s">
        <v>7475</v>
      </c>
      <c r="L446" s="2192" t="s">
        <v>8076</v>
      </c>
      <c r="M446" s="1366" t="s">
        <v>7462</v>
      </c>
      <c r="N446" s="1340"/>
      <c r="O446" s="1366" t="s">
        <v>7462</v>
      </c>
      <c r="Q446" s="1807">
        <v>1</v>
      </c>
      <c r="Z446" s="2983">
        <f t="shared" si="13"/>
        <v>0</v>
      </c>
    </row>
    <row r="447" spans="2:26" ht="31.5">
      <c r="B447" s="1340">
        <v>251</v>
      </c>
      <c r="C447" s="1340" t="s">
        <v>7482</v>
      </c>
      <c r="D447" s="1340" t="s">
        <v>7683</v>
      </c>
      <c r="E447" s="1340" t="s">
        <v>7461</v>
      </c>
      <c r="F447" s="1340">
        <v>4</v>
      </c>
      <c r="G447" s="1340">
        <v>3</v>
      </c>
      <c r="H447" s="667">
        <v>14810</v>
      </c>
      <c r="I447" s="667"/>
      <c r="J447" s="2184" t="s">
        <v>3941</v>
      </c>
      <c r="K447" s="1340" t="s">
        <v>7475</v>
      </c>
      <c r="L447" s="2192" t="s">
        <v>8076</v>
      </c>
      <c r="M447" s="1366" t="s">
        <v>7462</v>
      </c>
      <c r="N447" s="1340"/>
      <c r="O447" s="1366" t="s">
        <v>7462</v>
      </c>
      <c r="Q447" s="1807">
        <v>1</v>
      </c>
      <c r="Z447" s="2983">
        <f t="shared" si="13"/>
        <v>0</v>
      </c>
    </row>
    <row r="448" spans="2:26" ht="31.5">
      <c r="B448" s="1340">
        <v>252</v>
      </c>
      <c r="C448" s="1340" t="s">
        <v>7482</v>
      </c>
      <c r="D448" s="1340" t="s">
        <v>7683</v>
      </c>
      <c r="E448" s="1340" t="s">
        <v>7461</v>
      </c>
      <c r="F448" s="1340">
        <v>4</v>
      </c>
      <c r="G448" s="1340">
        <v>4</v>
      </c>
      <c r="H448" s="667">
        <v>8229</v>
      </c>
      <c r="I448" s="667"/>
      <c r="J448" s="2184" t="s">
        <v>3941</v>
      </c>
      <c r="K448" s="1340" t="s">
        <v>7475</v>
      </c>
      <c r="L448" s="2192" t="s">
        <v>8076</v>
      </c>
      <c r="M448" s="1366" t="s">
        <v>7462</v>
      </c>
      <c r="N448" s="1340"/>
      <c r="O448" s="1366" t="s">
        <v>7462</v>
      </c>
      <c r="Q448" s="1807">
        <v>1</v>
      </c>
      <c r="Z448" s="2983">
        <f t="shared" si="13"/>
        <v>0</v>
      </c>
    </row>
    <row r="449" spans="2:26" ht="31.5">
      <c r="B449" s="1340">
        <v>253</v>
      </c>
      <c r="C449" s="1340" t="s">
        <v>7482</v>
      </c>
      <c r="D449" s="1340" t="s">
        <v>7683</v>
      </c>
      <c r="E449" s="1340" t="s">
        <v>7461</v>
      </c>
      <c r="F449" s="1340">
        <v>4</v>
      </c>
      <c r="G449" s="1340">
        <v>5</v>
      </c>
      <c r="H449" s="667">
        <v>509</v>
      </c>
      <c r="I449" s="667"/>
      <c r="J449" s="2184" t="s">
        <v>3941</v>
      </c>
      <c r="K449" s="1340" t="s">
        <v>7475</v>
      </c>
      <c r="L449" s="2192" t="s">
        <v>8076</v>
      </c>
      <c r="M449" s="1366" t="s">
        <v>7462</v>
      </c>
      <c r="N449" s="1340"/>
      <c r="O449" s="1366" t="s">
        <v>7462</v>
      </c>
      <c r="Q449" s="1807">
        <v>1</v>
      </c>
      <c r="Z449" s="2983">
        <f t="shared" si="13"/>
        <v>0</v>
      </c>
    </row>
    <row r="450" spans="2:26" ht="31.5">
      <c r="B450" s="1340">
        <v>254</v>
      </c>
      <c r="C450" s="1340" t="s">
        <v>7482</v>
      </c>
      <c r="D450" s="1340" t="s">
        <v>7683</v>
      </c>
      <c r="E450" s="1340" t="s">
        <v>7461</v>
      </c>
      <c r="F450" s="1340">
        <v>4</v>
      </c>
      <c r="G450" s="1340">
        <v>9</v>
      </c>
      <c r="H450" s="667">
        <v>3584</v>
      </c>
      <c r="I450" s="667"/>
      <c r="J450" s="2184" t="s">
        <v>3941</v>
      </c>
      <c r="K450" s="1340" t="s">
        <v>7475</v>
      </c>
      <c r="L450" s="2192" t="s">
        <v>8076</v>
      </c>
      <c r="M450" s="1366" t="s">
        <v>7462</v>
      </c>
      <c r="N450" s="1340"/>
      <c r="O450" s="1366" t="s">
        <v>7462</v>
      </c>
      <c r="Q450" s="1807">
        <v>1</v>
      </c>
      <c r="Z450" s="2983">
        <f t="shared" si="13"/>
        <v>0</v>
      </c>
    </row>
    <row r="451" spans="2:26" ht="31.5">
      <c r="B451" s="1340">
        <v>255</v>
      </c>
      <c r="C451" s="1340" t="s">
        <v>7482</v>
      </c>
      <c r="D451" s="1340" t="s">
        <v>7683</v>
      </c>
      <c r="E451" s="1340" t="s">
        <v>7461</v>
      </c>
      <c r="F451" s="1340">
        <v>4</v>
      </c>
      <c r="G451" s="1340">
        <v>13</v>
      </c>
      <c r="H451" s="667">
        <v>7116</v>
      </c>
      <c r="I451" s="667"/>
      <c r="J451" s="2184" t="s">
        <v>3941</v>
      </c>
      <c r="K451" s="1340" t="s">
        <v>7475</v>
      </c>
      <c r="L451" s="2192" t="s">
        <v>8076</v>
      </c>
      <c r="M451" s="1366" t="s">
        <v>7462</v>
      </c>
      <c r="N451" s="1340"/>
      <c r="O451" s="1366" t="s">
        <v>7462</v>
      </c>
      <c r="Q451" s="1807">
        <v>1</v>
      </c>
      <c r="Z451" s="2983">
        <f t="shared" si="13"/>
        <v>0</v>
      </c>
    </row>
    <row r="452" spans="2:26" ht="31.5">
      <c r="B452" s="1340">
        <v>256</v>
      </c>
      <c r="C452" s="1340" t="s">
        <v>7482</v>
      </c>
      <c r="D452" s="1340" t="s">
        <v>7683</v>
      </c>
      <c r="E452" s="1340" t="s">
        <v>7461</v>
      </c>
      <c r="F452" s="1340">
        <v>4</v>
      </c>
      <c r="G452" s="1340">
        <v>21</v>
      </c>
      <c r="H452" s="667">
        <v>4664</v>
      </c>
      <c r="I452" s="667"/>
      <c r="J452" s="2184" t="s">
        <v>3941</v>
      </c>
      <c r="K452" s="1340" t="s">
        <v>7475</v>
      </c>
      <c r="L452" s="2192" t="s">
        <v>8076</v>
      </c>
      <c r="M452" s="1366" t="s">
        <v>7462</v>
      </c>
      <c r="N452" s="1340"/>
      <c r="O452" s="1366" t="s">
        <v>7462</v>
      </c>
      <c r="Q452" s="1807">
        <v>1</v>
      </c>
      <c r="Z452" s="2983">
        <f t="shared" si="13"/>
        <v>0</v>
      </c>
    </row>
    <row r="453" spans="2:26" ht="31.5">
      <c r="B453" s="1340">
        <v>257</v>
      </c>
      <c r="C453" s="1340" t="s">
        <v>7482</v>
      </c>
      <c r="D453" s="1340" t="s">
        <v>7683</v>
      </c>
      <c r="E453" s="1340" t="s">
        <v>7461</v>
      </c>
      <c r="F453" s="1340">
        <v>4</v>
      </c>
      <c r="G453" s="1340">
        <v>41</v>
      </c>
      <c r="H453" s="667">
        <v>522</v>
      </c>
      <c r="I453" s="667"/>
      <c r="J453" s="2184" t="s">
        <v>3941</v>
      </c>
      <c r="K453" s="1340" t="s">
        <v>7475</v>
      </c>
      <c r="L453" s="2192" t="s">
        <v>8076</v>
      </c>
      <c r="M453" s="1366" t="s">
        <v>7462</v>
      </c>
      <c r="N453" s="1340"/>
      <c r="O453" s="1366" t="s">
        <v>7462</v>
      </c>
      <c r="Q453" s="1807">
        <v>1</v>
      </c>
      <c r="Z453" s="2983">
        <f t="shared" si="13"/>
        <v>0</v>
      </c>
    </row>
    <row r="454" spans="2:26" ht="31.5">
      <c r="B454" s="1340">
        <v>258</v>
      </c>
      <c r="C454" s="1340" t="s">
        <v>7482</v>
      </c>
      <c r="D454" s="1340" t="s">
        <v>7683</v>
      </c>
      <c r="E454" s="1340" t="s">
        <v>7461</v>
      </c>
      <c r="F454" s="1340">
        <v>4</v>
      </c>
      <c r="G454" s="1340">
        <v>49</v>
      </c>
      <c r="H454" s="667">
        <v>3180</v>
      </c>
      <c r="I454" s="667"/>
      <c r="J454" s="2184" t="s">
        <v>3941</v>
      </c>
      <c r="K454" s="1340" t="s">
        <v>7475</v>
      </c>
      <c r="L454" s="2192" t="s">
        <v>8076</v>
      </c>
      <c r="M454" s="1366" t="s">
        <v>7462</v>
      </c>
      <c r="N454" s="1340"/>
      <c r="O454" s="1366" t="s">
        <v>7462</v>
      </c>
      <c r="Q454" s="1807">
        <v>1</v>
      </c>
      <c r="Z454" s="2983">
        <f t="shared" si="13"/>
        <v>0</v>
      </c>
    </row>
    <row r="455" spans="2:26" ht="31.5">
      <c r="B455" s="1340">
        <v>259</v>
      </c>
      <c r="C455" s="1340" t="s">
        <v>7482</v>
      </c>
      <c r="D455" s="1340" t="s">
        <v>7683</v>
      </c>
      <c r="E455" s="1340" t="s">
        <v>7461</v>
      </c>
      <c r="F455" s="1340">
        <v>4</v>
      </c>
      <c r="G455" s="1340">
        <v>51</v>
      </c>
      <c r="H455" s="667">
        <v>3366</v>
      </c>
      <c r="I455" s="667"/>
      <c r="J455" s="2184" t="s">
        <v>3941</v>
      </c>
      <c r="K455" s="1340" t="s">
        <v>7475</v>
      </c>
      <c r="L455" s="2192" t="s">
        <v>8076</v>
      </c>
      <c r="M455" s="1366" t="s">
        <v>7462</v>
      </c>
      <c r="N455" s="1340"/>
      <c r="O455" s="1366" t="s">
        <v>7462</v>
      </c>
      <c r="Q455" s="1807">
        <v>1</v>
      </c>
      <c r="Z455" s="2983">
        <f t="shared" si="13"/>
        <v>0</v>
      </c>
    </row>
    <row r="456" spans="2:26" ht="31.5">
      <c r="B456" s="1340">
        <v>260</v>
      </c>
      <c r="C456" s="1340" t="s">
        <v>7482</v>
      </c>
      <c r="D456" s="1340" t="s">
        <v>7683</v>
      </c>
      <c r="E456" s="1340" t="s">
        <v>7461</v>
      </c>
      <c r="F456" s="1340">
        <v>4</v>
      </c>
      <c r="G456" s="1340">
        <v>56</v>
      </c>
      <c r="H456" s="667">
        <v>15225</v>
      </c>
      <c r="I456" s="667"/>
      <c r="J456" s="2184" t="s">
        <v>3941</v>
      </c>
      <c r="K456" s="1340" t="s">
        <v>7475</v>
      </c>
      <c r="L456" s="2192" t="s">
        <v>8076</v>
      </c>
      <c r="M456" s="1366" t="s">
        <v>7462</v>
      </c>
      <c r="N456" s="1340"/>
      <c r="O456" s="1366" t="s">
        <v>7462</v>
      </c>
      <c r="Q456" s="1807">
        <v>1</v>
      </c>
      <c r="Z456" s="2983">
        <f t="shared" si="13"/>
        <v>0</v>
      </c>
    </row>
    <row r="457" spans="2:26" ht="31.5">
      <c r="B457" s="1340">
        <v>261</v>
      </c>
      <c r="C457" s="1340" t="s">
        <v>7485</v>
      </c>
      <c r="D457" s="1340" t="s">
        <v>7683</v>
      </c>
      <c r="E457" s="1340" t="s">
        <v>7461</v>
      </c>
      <c r="F457" s="1340">
        <v>6</v>
      </c>
      <c r="G457" s="1340">
        <v>2</v>
      </c>
      <c r="H457" s="667">
        <v>62590</v>
      </c>
      <c r="I457" s="667"/>
      <c r="J457" s="2184" t="s">
        <v>3941</v>
      </c>
      <c r="K457" s="1340" t="s">
        <v>7475</v>
      </c>
      <c r="L457" s="2192" t="s">
        <v>8076</v>
      </c>
      <c r="M457" s="1366" t="s">
        <v>7462</v>
      </c>
      <c r="N457" s="1340"/>
      <c r="O457" s="1366" t="s">
        <v>7462</v>
      </c>
      <c r="Q457" s="1807">
        <v>1</v>
      </c>
      <c r="Z457" s="2983">
        <f t="shared" ref="Z457:Z520" si="14">U457+S457</f>
        <v>0</v>
      </c>
    </row>
    <row r="458" spans="2:26" ht="31.5">
      <c r="B458" s="1340">
        <v>262</v>
      </c>
      <c r="C458" s="1340" t="s">
        <v>7485</v>
      </c>
      <c r="D458" s="1340" t="s">
        <v>7683</v>
      </c>
      <c r="E458" s="1340" t="s">
        <v>7461</v>
      </c>
      <c r="F458" s="1340">
        <v>7</v>
      </c>
      <c r="G458" s="1340">
        <v>1</v>
      </c>
      <c r="H458" s="667">
        <v>12650</v>
      </c>
      <c r="I458" s="667"/>
      <c r="J458" s="2184" t="s">
        <v>3941</v>
      </c>
      <c r="K458" s="1340" t="s">
        <v>7475</v>
      </c>
      <c r="L458" s="2192" t="s">
        <v>8076</v>
      </c>
      <c r="M458" s="1366" t="s">
        <v>7462</v>
      </c>
      <c r="N458" s="1340"/>
      <c r="O458" s="1366" t="s">
        <v>7462</v>
      </c>
      <c r="Q458" s="1807">
        <v>1</v>
      </c>
      <c r="Z458" s="2983">
        <f t="shared" si="14"/>
        <v>0</v>
      </c>
    </row>
    <row r="459" spans="2:26" ht="31.5">
      <c r="B459" s="1340">
        <v>263</v>
      </c>
      <c r="C459" s="1340" t="s">
        <v>7485</v>
      </c>
      <c r="D459" s="1340" t="s">
        <v>7683</v>
      </c>
      <c r="E459" s="1340" t="s">
        <v>7461</v>
      </c>
      <c r="F459" s="1340">
        <v>7</v>
      </c>
      <c r="G459" s="1340">
        <v>6</v>
      </c>
      <c r="H459" s="667">
        <v>1865</v>
      </c>
      <c r="I459" s="667"/>
      <c r="J459" s="2184" t="s">
        <v>3941</v>
      </c>
      <c r="K459" s="1340" t="s">
        <v>7475</v>
      </c>
      <c r="L459" s="2192" t="s">
        <v>8076</v>
      </c>
      <c r="M459" s="1366" t="s">
        <v>7462</v>
      </c>
      <c r="N459" s="1340"/>
      <c r="O459" s="1366" t="s">
        <v>7462</v>
      </c>
      <c r="Q459" s="1807">
        <v>1</v>
      </c>
      <c r="Z459" s="2983">
        <f t="shared" si="14"/>
        <v>0</v>
      </c>
    </row>
    <row r="460" spans="2:26" ht="31.5">
      <c r="B460" s="1340">
        <v>264</v>
      </c>
      <c r="C460" s="1340" t="s">
        <v>7485</v>
      </c>
      <c r="D460" s="1340" t="s">
        <v>7683</v>
      </c>
      <c r="E460" s="1340" t="s">
        <v>7461</v>
      </c>
      <c r="F460" s="1340">
        <v>7</v>
      </c>
      <c r="G460" s="1340">
        <v>22</v>
      </c>
      <c r="H460" s="667">
        <v>23460</v>
      </c>
      <c r="I460" s="667"/>
      <c r="J460" s="1368" t="s">
        <v>3892</v>
      </c>
      <c r="K460" s="1340" t="s">
        <v>7486</v>
      </c>
      <c r="L460" s="2192" t="s">
        <v>8076</v>
      </c>
      <c r="M460" s="1366" t="s">
        <v>7462</v>
      </c>
      <c r="N460" s="1340"/>
      <c r="O460" s="1366" t="s">
        <v>7462</v>
      </c>
      <c r="Q460" s="1807">
        <v>1</v>
      </c>
      <c r="Z460" s="2983">
        <f t="shared" si="14"/>
        <v>0</v>
      </c>
    </row>
    <row r="461" spans="2:26" ht="31.5">
      <c r="B461" s="1340">
        <v>265</v>
      </c>
      <c r="C461" s="1340" t="s">
        <v>7485</v>
      </c>
      <c r="D461" s="1340" t="s">
        <v>7683</v>
      </c>
      <c r="E461" s="1340" t="s">
        <v>7461</v>
      </c>
      <c r="F461" s="1340">
        <v>7</v>
      </c>
      <c r="G461" s="1340">
        <v>55</v>
      </c>
      <c r="H461" s="667">
        <v>11350</v>
      </c>
      <c r="I461" s="667"/>
      <c r="J461" s="1368" t="s">
        <v>3892</v>
      </c>
      <c r="K461" s="1340" t="s">
        <v>7486</v>
      </c>
      <c r="L461" s="2192" t="s">
        <v>8076</v>
      </c>
      <c r="M461" s="1366" t="s">
        <v>7462</v>
      </c>
      <c r="N461" s="1340"/>
      <c r="O461" s="1366" t="s">
        <v>7462</v>
      </c>
      <c r="Q461" s="1807">
        <v>1</v>
      </c>
      <c r="Z461" s="2983">
        <f t="shared" si="14"/>
        <v>0</v>
      </c>
    </row>
    <row r="462" spans="2:26" ht="31.5">
      <c r="B462" s="1340">
        <v>266</v>
      </c>
      <c r="C462" s="1340" t="s">
        <v>7485</v>
      </c>
      <c r="D462" s="1340" t="s">
        <v>7683</v>
      </c>
      <c r="E462" s="1340" t="s">
        <v>7461</v>
      </c>
      <c r="F462" s="1340">
        <v>7</v>
      </c>
      <c r="G462" s="1340">
        <v>75</v>
      </c>
      <c r="H462" s="667">
        <v>7873</v>
      </c>
      <c r="I462" s="667"/>
      <c r="J462" s="2184" t="s">
        <v>3941</v>
      </c>
      <c r="K462" s="1340" t="s">
        <v>7475</v>
      </c>
      <c r="L462" s="2192" t="s">
        <v>8076</v>
      </c>
      <c r="M462" s="1366" t="s">
        <v>7462</v>
      </c>
      <c r="N462" s="1340"/>
      <c r="O462" s="1366" t="s">
        <v>7462</v>
      </c>
      <c r="Q462" s="1807">
        <v>1</v>
      </c>
      <c r="Z462" s="2983">
        <f t="shared" si="14"/>
        <v>0</v>
      </c>
    </row>
    <row r="463" spans="2:26" ht="31.5">
      <c r="B463" s="1340">
        <v>267</v>
      </c>
      <c r="C463" s="1340" t="s">
        <v>7485</v>
      </c>
      <c r="D463" s="1340" t="s">
        <v>7683</v>
      </c>
      <c r="E463" s="1340" t="s">
        <v>7461</v>
      </c>
      <c r="F463" s="1340">
        <v>7</v>
      </c>
      <c r="G463" s="1340">
        <v>84</v>
      </c>
      <c r="H463" s="667">
        <v>12854</v>
      </c>
      <c r="I463" s="667"/>
      <c r="J463" s="2184" t="s">
        <v>3941</v>
      </c>
      <c r="K463" s="1340" t="s">
        <v>7475</v>
      </c>
      <c r="L463" s="2192" t="s">
        <v>8076</v>
      </c>
      <c r="M463" s="1366" t="s">
        <v>7462</v>
      </c>
      <c r="N463" s="1340"/>
      <c r="O463" s="1366" t="s">
        <v>7462</v>
      </c>
      <c r="Q463" s="1807">
        <v>1</v>
      </c>
      <c r="Z463" s="2983">
        <f t="shared" si="14"/>
        <v>0</v>
      </c>
    </row>
    <row r="464" spans="2:26">
      <c r="B464" s="1340">
        <v>268</v>
      </c>
      <c r="C464" s="1340" t="s">
        <v>7485</v>
      </c>
      <c r="D464" s="1340" t="s">
        <v>7683</v>
      </c>
      <c r="E464" s="1340" t="s">
        <v>7461</v>
      </c>
      <c r="F464" s="1340">
        <v>7</v>
      </c>
      <c r="G464" s="1340">
        <v>176</v>
      </c>
      <c r="H464" s="667">
        <v>2255</v>
      </c>
      <c r="I464" s="667"/>
      <c r="J464" s="1368" t="s">
        <v>756</v>
      </c>
      <c r="K464" s="1340" t="s">
        <v>7487</v>
      </c>
      <c r="L464" s="2192" t="s">
        <v>8076</v>
      </c>
      <c r="M464" s="1366" t="s">
        <v>7462</v>
      </c>
      <c r="N464" s="1340"/>
      <c r="O464" s="1366" t="s">
        <v>7462</v>
      </c>
      <c r="Q464" s="1807">
        <v>1</v>
      </c>
      <c r="Z464" s="2983">
        <f t="shared" si="14"/>
        <v>0</v>
      </c>
    </row>
    <row r="465" spans="2:26">
      <c r="B465" s="1340">
        <v>269</v>
      </c>
      <c r="C465" s="1340" t="s">
        <v>7485</v>
      </c>
      <c r="D465" s="1340" t="s">
        <v>7683</v>
      </c>
      <c r="E465" s="1340" t="s">
        <v>7461</v>
      </c>
      <c r="F465" s="1340">
        <v>7</v>
      </c>
      <c r="G465" s="1340">
        <v>184</v>
      </c>
      <c r="H465" s="667">
        <v>31591</v>
      </c>
      <c r="I465" s="667"/>
      <c r="J465" s="1368" t="s">
        <v>756</v>
      </c>
      <c r="K465" s="1340" t="s">
        <v>7487</v>
      </c>
      <c r="L465" s="2192" t="s">
        <v>8076</v>
      </c>
      <c r="M465" s="1366" t="s">
        <v>7462</v>
      </c>
      <c r="N465" s="1340"/>
      <c r="O465" s="1366" t="s">
        <v>7462</v>
      </c>
      <c r="Q465" s="1807">
        <v>1</v>
      </c>
      <c r="Z465" s="2983">
        <f t="shared" si="14"/>
        <v>0</v>
      </c>
    </row>
    <row r="466" spans="2:26" ht="31.5">
      <c r="B466" s="1340">
        <v>270</v>
      </c>
      <c r="C466" s="1340" t="s">
        <v>7477</v>
      </c>
      <c r="D466" s="1340" t="s">
        <v>7683</v>
      </c>
      <c r="E466" s="1340" t="s">
        <v>7461</v>
      </c>
      <c r="F466" s="1340">
        <v>8</v>
      </c>
      <c r="G466" s="1340">
        <v>3</v>
      </c>
      <c r="H466" s="667">
        <v>4486</v>
      </c>
      <c r="I466" s="667"/>
      <c r="J466" s="1368" t="s">
        <v>3892</v>
      </c>
      <c r="K466" s="1340" t="s">
        <v>7488</v>
      </c>
      <c r="L466" s="2192" t="s">
        <v>940</v>
      </c>
      <c r="M466" s="1366" t="s">
        <v>7462</v>
      </c>
      <c r="N466" s="1340"/>
      <c r="O466" s="1366" t="s">
        <v>7462</v>
      </c>
      <c r="Q466" s="1807">
        <v>1</v>
      </c>
      <c r="Z466" s="2983">
        <f t="shared" si="14"/>
        <v>0</v>
      </c>
    </row>
    <row r="467" spans="2:26" ht="31.5">
      <c r="B467" s="1340">
        <v>271</v>
      </c>
      <c r="C467" s="1340" t="s">
        <v>7477</v>
      </c>
      <c r="D467" s="1340" t="s">
        <v>7683</v>
      </c>
      <c r="E467" s="1340" t="s">
        <v>7461</v>
      </c>
      <c r="F467" s="1340">
        <v>8</v>
      </c>
      <c r="G467" s="1340">
        <v>24</v>
      </c>
      <c r="H467" s="667">
        <v>1823</v>
      </c>
      <c r="I467" s="667"/>
      <c r="J467" s="2184" t="s">
        <v>3941</v>
      </c>
      <c r="K467" s="1340" t="s">
        <v>7475</v>
      </c>
      <c r="L467" s="2192" t="s">
        <v>940</v>
      </c>
      <c r="M467" s="1366" t="s">
        <v>7462</v>
      </c>
      <c r="N467" s="1340"/>
      <c r="O467" s="1366" t="s">
        <v>7462</v>
      </c>
      <c r="Q467" s="1807">
        <v>1</v>
      </c>
      <c r="Z467" s="2983">
        <f t="shared" si="14"/>
        <v>0</v>
      </c>
    </row>
    <row r="468" spans="2:26">
      <c r="B468" s="1340">
        <v>272</v>
      </c>
      <c r="C468" s="1340" t="s">
        <v>7477</v>
      </c>
      <c r="D468" s="1340" t="s">
        <v>7683</v>
      </c>
      <c r="E468" s="1340" t="s">
        <v>7461</v>
      </c>
      <c r="F468" s="1340">
        <v>8</v>
      </c>
      <c r="G468" s="1340">
        <v>336</v>
      </c>
      <c r="H468" s="667">
        <v>796</v>
      </c>
      <c r="I468" s="667"/>
      <c r="J468" s="1368" t="s">
        <v>852</v>
      </c>
      <c r="K468" s="1340" t="s">
        <v>6962</v>
      </c>
      <c r="L468" s="2192" t="s">
        <v>940</v>
      </c>
      <c r="M468" s="1366" t="s">
        <v>7462</v>
      </c>
      <c r="N468" s="1340"/>
      <c r="O468" s="1366" t="s">
        <v>7462</v>
      </c>
      <c r="Q468" s="1807">
        <v>1</v>
      </c>
      <c r="Z468" s="2983">
        <f t="shared" si="14"/>
        <v>0</v>
      </c>
    </row>
    <row r="469" spans="2:26">
      <c r="B469" s="1340">
        <v>273</v>
      </c>
      <c r="C469" s="1340" t="s">
        <v>7490</v>
      </c>
      <c r="D469" s="1340" t="s">
        <v>7683</v>
      </c>
      <c r="E469" s="1340" t="s">
        <v>7461</v>
      </c>
      <c r="F469" s="1340">
        <v>8</v>
      </c>
      <c r="G469" s="1340">
        <v>347</v>
      </c>
      <c r="H469" s="667">
        <v>5529</v>
      </c>
      <c r="I469" s="667"/>
      <c r="J469" s="1368" t="s">
        <v>852</v>
      </c>
      <c r="K469" s="1340" t="s">
        <v>6962</v>
      </c>
      <c r="L469" s="2192" t="s">
        <v>940</v>
      </c>
      <c r="M469" s="1366" t="s">
        <v>7462</v>
      </c>
      <c r="N469" s="1340"/>
      <c r="O469" s="1366" t="s">
        <v>7462</v>
      </c>
      <c r="Q469" s="1807">
        <v>1</v>
      </c>
      <c r="Z469" s="2983">
        <f t="shared" si="14"/>
        <v>0</v>
      </c>
    </row>
    <row r="470" spans="2:26">
      <c r="B470" s="1340">
        <v>274</v>
      </c>
      <c r="C470" s="1340" t="s">
        <v>7490</v>
      </c>
      <c r="D470" s="1340" t="s">
        <v>7683</v>
      </c>
      <c r="E470" s="1340" t="s">
        <v>7461</v>
      </c>
      <c r="F470" s="1340">
        <v>8</v>
      </c>
      <c r="G470" s="1340">
        <v>350</v>
      </c>
      <c r="H470" s="667">
        <v>12028</v>
      </c>
      <c r="I470" s="667"/>
      <c r="J470" s="1368" t="s">
        <v>852</v>
      </c>
      <c r="K470" s="1340" t="s">
        <v>6962</v>
      </c>
      <c r="L470" s="2192" t="s">
        <v>940</v>
      </c>
      <c r="M470" s="1366" t="s">
        <v>7462</v>
      </c>
      <c r="N470" s="1340"/>
      <c r="O470" s="1366" t="s">
        <v>7462</v>
      </c>
      <c r="Q470" s="1807">
        <v>1</v>
      </c>
      <c r="Z470" s="2983">
        <f t="shared" si="14"/>
        <v>0</v>
      </c>
    </row>
    <row r="471" spans="2:26" ht="31.5">
      <c r="B471" s="1340">
        <v>275</v>
      </c>
      <c r="C471" s="1340" t="s">
        <v>7477</v>
      </c>
      <c r="D471" s="1340" t="s">
        <v>7683</v>
      </c>
      <c r="E471" s="1340" t="s">
        <v>7461</v>
      </c>
      <c r="F471" s="1340">
        <v>8</v>
      </c>
      <c r="G471" s="1340">
        <v>525</v>
      </c>
      <c r="H471" s="667">
        <v>6200</v>
      </c>
      <c r="I471" s="667"/>
      <c r="J471" s="1368" t="s">
        <v>1313</v>
      </c>
      <c r="K471" s="1340" t="s">
        <v>7491</v>
      </c>
      <c r="L471" s="2192" t="s">
        <v>940</v>
      </c>
      <c r="M471" s="1366" t="s">
        <v>7462</v>
      </c>
      <c r="N471" s="1340"/>
      <c r="O471" s="1366" t="s">
        <v>7462</v>
      </c>
      <c r="Q471" s="1807">
        <v>1</v>
      </c>
      <c r="Z471" s="2983">
        <f t="shared" si="14"/>
        <v>0</v>
      </c>
    </row>
    <row r="472" spans="2:26" ht="31.5">
      <c r="B472" s="1340">
        <v>276</v>
      </c>
      <c r="C472" s="1340" t="s">
        <v>7460</v>
      </c>
      <c r="D472" s="1340" t="s">
        <v>7683</v>
      </c>
      <c r="E472" s="1340" t="s">
        <v>7461</v>
      </c>
      <c r="F472" s="1340">
        <v>11</v>
      </c>
      <c r="G472" s="1340">
        <v>21</v>
      </c>
      <c r="H472" s="667">
        <v>793</v>
      </c>
      <c r="I472" s="667"/>
      <c r="J472" s="1368" t="s">
        <v>3892</v>
      </c>
      <c r="K472" s="1340" t="s">
        <v>7500</v>
      </c>
      <c r="L472" s="2192" t="s">
        <v>940</v>
      </c>
      <c r="M472" s="1366" t="s">
        <v>7462</v>
      </c>
      <c r="N472" s="1340"/>
      <c r="O472" s="1366" t="s">
        <v>7462</v>
      </c>
      <c r="Q472" s="1807">
        <v>1</v>
      </c>
      <c r="Z472" s="2983">
        <f t="shared" si="14"/>
        <v>0</v>
      </c>
    </row>
    <row r="473" spans="2:26" ht="31.5">
      <c r="B473" s="1340">
        <v>277</v>
      </c>
      <c r="C473" s="1340" t="s">
        <v>7460</v>
      </c>
      <c r="D473" s="1340" t="s">
        <v>7683</v>
      </c>
      <c r="E473" s="1340" t="s">
        <v>7461</v>
      </c>
      <c r="F473" s="1340">
        <v>11</v>
      </c>
      <c r="G473" s="1340">
        <v>22</v>
      </c>
      <c r="H473" s="667">
        <v>798</v>
      </c>
      <c r="I473" s="667"/>
      <c r="J473" s="1368" t="s">
        <v>3892</v>
      </c>
      <c r="K473" s="1340" t="s">
        <v>7500</v>
      </c>
      <c r="L473" s="2192" t="s">
        <v>940</v>
      </c>
      <c r="M473" s="1366" t="s">
        <v>7462</v>
      </c>
      <c r="N473" s="1340"/>
      <c r="O473" s="1366" t="s">
        <v>7462</v>
      </c>
      <c r="Q473" s="1807">
        <v>1</v>
      </c>
      <c r="Z473" s="2983">
        <f t="shared" si="14"/>
        <v>0</v>
      </c>
    </row>
    <row r="474" spans="2:26" ht="31.5">
      <c r="B474" s="1340">
        <v>278</v>
      </c>
      <c r="C474" s="1340" t="s">
        <v>7460</v>
      </c>
      <c r="D474" s="1340" t="s">
        <v>7683</v>
      </c>
      <c r="E474" s="1340" t="s">
        <v>7461</v>
      </c>
      <c r="F474" s="1340">
        <v>11</v>
      </c>
      <c r="G474" s="1340">
        <v>23</v>
      </c>
      <c r="H474" s="667">
        <v>1360</v>
      </c>
      <c r="I474" s="667"/>
      <c r="J474" s="1368" t="s">
        <v>3892</v>
      </c>
      <c r="K474" s="1340" t="s">
        <v>7500</v>
      </c>
      <c r="L474" s="2192" t="s">
        <v>940</v>
      </c>
      <c r="M474" s="1366" t="s">
        <v>7462</v>
      </c>
      <c r="N474" s="1340"/>
      <c r="O474" s="1366" t="s">
        <v>7462</v>
      </c>
      <c r="Q474" s="1807">
        <v>1</v>
      </c>
      <c r="Z474" s="2983">
        <f t="shared" si="14"/>
        <v>0</v>
      </c>
    </row>
    <row r="475" spans="2:26">
      <c r="B475" s="1340">
        <v>279</v>
      </c>
      <c r="C475" s="1340" t="s">
        <v>7460</v>
      </c>
      <c r="D475" s="1340" t="s">
        <v>7683</v>
      </c>
      <c r="E475" s="1340" t="s">
        <v>7461</v>
      </c>
      <c r="F475" s="1340">
        <v>11</v>
      </c>
      <c r="G475" s="1340">
        <v>158</v>
      </c>
      <c r="H475" s="667">
        <v>448</v>
      </c>
      <c r="I475" s="667"/>
      <c r="J475" s="1368" t="s">
        <v>1313</v>
      </c>
      <c r="K475" s="1340" t="s">
        <v>7501</v>
      </c>
      <c r="L475" s="2192" t="s">
        <v>940</v>
      </c>
      <c r="M475" s="1366" t="s">
        <v>7462</v>
      </c>
      <c r="N475" s="1340"/>
      <c r="O475" s="1366" t="s">
        <v>7462</v>
      </c>
      <c r="Q475" s="1807">
        <v>1</v>
      </c>
      <c r="Z475" s="2983">
        <f t="shared" si="14"/>
        <v>0</v>
      </c>
    </row>
    <row r="476" spans="2:26">
      <c r="B476" s="1340">
        <v>280</v>
      </c>
      <c r="C476" s="1340" t="s">
        <v>7460</v>
      </c>
      <c r="D476" s="1340" t="s">
        <v>7683</v>
      </c>
      <c r="E476" s="1340" t="s">
        <v>7461</v>
      </c>
      <c r="F476" s="1340">
        <v>11</v>
      </c>
      <c r="G476" s="1340">
        <v>162</v>
      </c>
      <c r="H476" s="667">
        <v>444</v>
      </c>
      <c r="I476" s="667"/>
      <c r="J476" s="1368" t="s">
        <v>1313</v>
      </c>
      <c r="K476" s="1340" t="s">
        <v>7501</v>
      </c>
      <c r="L476" s="2192" t="s">
        <v>940</v>
      </c>
      <c r="M476" s="1366" t="s">
        <v>7462</v>
      </c>
      <c r="N476" s="1340"/>
      <c r="O476" s="1366" t="s">
        <v>7462</v>
      </c>
      <c r="Q476" s="1807">
        <v>1</v>
      </c>
      <c r="Z476" s="2983">
        <f t="shared" si="14"/>
        <v>0</v>
      </c>
    </row>
    <row r="477" spans="2:26">
      <c r="B477" s="1340">
        <v>281</v>
      </c>
      <c r="C477" s="1340" t="s">
        <v>7460</v>
      </c>
      <c r="D477" s="1340" t="s">
        <v>7683</v>
      </c>
      <c r="E477" s="1340" t="s">
        <v>7461</v>
      </c>
      <c r="F477" s="1340">
        <v>11</v>
      </c>
      <c r="G477" s="1340">
        <v>164</v>
      </c>
      <c r="H477" s="667">
        <v>3633</v>
      </c>
      <c r="I477" s="667"/>
      <c r="J477" s="1368" t="s">
        <v>1313</v>
      </c>
      <c r="K477" s="1340" t="s">
        <v>7501</v>
      </c>
      <c r="L477" s="2192" t="s">
        <v>940</v>
      </c>
      <c r="M477" s="1366" t="s">
        <v>7462</v>
      </c>
      <c r="N477" s="1340"/>
      <c r="O477" s="1366" t="s">
        <v>7462</v>
      </c>
      <c r="Q477" s="1807">
        <v>1</v>
      </c>
      <c r="Z477" s="2983">
        <f t="shared" si="14"/>
        <v>0</v>
      </c>
    </row>
    <row r="478" spans="2:26">
      <c r="B478" s="1340">
        <v>282</v>
      </c>
      <c r="C478" s="1340" t="s">
        <v>7460</v>
      </c>
      <c r="D478" s="1340" t="s">
        <v>7683</v>
      </c>
      <c r="E478" s="1340" t="s">
        <v>7461</v>
      </c>
      <c r="F478" s="1340">
        <v>11</v>
      </c>
      <c r="G478" s="1340">
        <v>165</v>
      </c>
      <c r="H478" s="667">
        <v>7069</v>
      </c>
      <c r="I478" s="667"/>
      <c r="J478" s="1368" t="s">
        <v>1313</v>
      </c>
      <c r="K478" s="1340" t="s">
        <v>7501</v>
      </c>
      <c r="L478" s="2192" t="s">
        <v>940</v>
      </c>
      <c r="M478" s="1366" t="s">
        <v>7462</v>
      </c>
      <c r="N478" s="1340"/>
      <c r="O478" s="1366" t="s">
        <v>7462</v>
      </c>
      <c r="Q478" s="1807">
        <v>1</v>
      </c>
      <c r="Z478" s="2983">
        <f t="shared" si="14"/>
        <v>0</v>
      </c>
    </row>
    <row r="479" spans="2:26">
      <c r="B479" s="1340">
        <v>283</v>
      </c>
      <c r="C479" s="1340" t="s">
        <v>7460</v>
      </c>
      <c r="D479" s="1340" t="s">
        <v>7683</v>
      </c>
      <c r="E479" s="1340" t="s">
        <v>7461</v>
      </c>
      <c r="F479" s="1340">
        <v>11</v>
      </c>
      <c r="G479" s="1340">
        <v>176</v>
      </c>
      <c r="H479" s="667">
        <v>1577</v>
      </c>
      <c r="I479" s="667"/>
      <c r="J479" s="1368" t="s">
        <v>1313</v>
      </c>
      <c r="K479" s="1340" t="s">
        <v>7501</v>
      </c>
      <c r="L479" s="2192" t="s">
        <v>940</v>
      </c>
      <c r="M479" s="1366" t="s">
        <v>7462</v>
      </c>
      <c r="N479" s="1340"/>
      <c r="O479" s="1366" t="s">
        <v>7462</v>
      </c>
      <c r="Q479" s="1807">
        <v>1</v>
      </c>
      <c r="Z479" s="2983">
        <f t="shared" si="14"/>
        <v>0</v>
      </c>
    </row>
    <row r="480" spans="2:26">
      <c r="B480" s="1340">
        <v>284</v>
      </c>
      <c r="C480" s="1340" t="s">
        <v>7460</v>
      </c>
      <c r="D480" s="1340" t="s">
        <v>7683</v>
      </c>
      <c r="E480" s="1340" t="s">
        <v>7461</v>
      </c>
      <c r="F480" s="1340">
        <v>11</v>
      </c>
      <c r="G480" s="1340">
        <v>177</v>
      </c>
      <c r="H480" s="667">
        <v>1198</v>
      </c>
      <c r="I480" s="667"/>
      <c r="J480" s="1368" t="s">
        <v>1313</v>
      </c>
      <c r="K480" s="1340" t="s">
        <v>7501</v>
      </c>
      <c r="L480" s="2192" t="s">
        <v>940</v>
      </c>
      <c r="M480" s="1366" t="s">
        <v>7462</v>
      </c>
      <c r="N480" s="1340"/>
      <c r="O480" s="1366" t="s">
        <v>7462</v>
      </c>
      <c r="Q480" s="1807">
        <v>1</v>
      </c>
      <c r="Z480" s="2983">
        <f t="shared" si="14"/>
        <v>0</v>
      </c>
    </row>
    <row r="481" spans="2:26">
      <c r="B481" s="1340">
        <v>285</v>
      </c>
      <c r="C481" s="1340" t="s">
        <v>7460</v>
      </c>
      <c r="D481" s="1340" t="s">
        <v>7683</v>
      </c>
      <c r="E481" s="1340" t="s">
        <v>7461</v>
      </c>
      <c r="F481" s="1340">
        <v>11</v>
      </c>
      <c r="G481" s="1340">
        <v>299</v>
      </c>
      <c r="H481" s="667">
        <v>1564</v>
      </c>
      <c r="I481" s="667"/>
      <c r="J481" s="1368" t="s">
        <v>1313</v>
      </c>
      <c r="K481" s="1340" t="s">
        <v>7501</v>
      </c>
      <c r="L481" s="2192" t="s">
        <v>940</v>
      </c>
      <c r="M481" s="1366" t="s">
        <v>7462</v>
      </c>
      <c r="N481" s="1340"/>
      <c r="O481" s="1366" t="s">
        <v>7462</v>
      </c>
      <c r="Q481" s="1807">
        <v>1</v>
      </c>
      <c r="Z481" s="2983">
        <f t="shared" si="14"/>
        <v>0</v>
      </c>
    </row>
    <row r="482" spans="2:26" ht="31.5">
      <c r="B482" s="1340">
        <v>286</v>
      </c>
      <c r="C482" s="1340" t="s">
        <v>7504</v>
      </c>
      <c r="D482" s="1340" t="s">
        <v>7683</v>
      </c>
      <c r="E482" s="1340" t="s">
        <v>7461</v>
      </c>
      <c r="F482" s="1340">
        <v>17</v>
      </c>
      <c r="G482" s="1340">
        <v>188</v>
      </c>
      <c r="H482" s="667">
        <v>9412</v>
      </c>
      <c r="I482" s="667"/>
      <c r="J482" s="2184" t="s">
        <v>3941</v>
      </c>
      <c r="K482" s="1340" t="s">
        <v>7475</v>
      </c>
      <c r="L482" s="2192">
        <v>0</v>
      </c>
      <c r="M482" s="1366" t="s">
        <v>7462</v>
      </c>
      <c r="N482" s="1340"/>
      <c r="O482" s="1366" t="s">
        <v>7462</v>
      </c>
      <c r="Q482" s="1807">
        <v>1</v>
      </c>
      <c r="Z482" s="2983">
        <f t="shared" si="14"/>
        <v>0</v>
      </c>
    </row>
    <row r="483" spans="2:26" ht="31.5">
      <c r="B483" s="1340">
        <v>287</v>
      </c>
      <c r="C483" s="1340" t="s">
        <v>7504</v>
      </c>
      <c r="D483" s="1340" t="s">
        <v>7683</v>
      </c>
      <c r="E483" s="1340" t="s">
        <v>7461</v>
      </c>
      <c r="F483" s="1340">
        <v>17</v>
      </c>
      <c r="G483" s="1340">
        <v>362</v>
      </c>
      <c r="H483" s="667">
        <v>748</v>
      </c>
      <c r="I483" s="667"/>
      <c r="J483" s="2184" t="s">
        <v>3941</v>
      </c>
      <c r="K483" s="1340" t="s">
        <v>7475</v>
      </c>
      <c r="L483" s="2192">
        <v>0</v>
      </c>
      <c r="M483" s="1366" t="s">
        <v>7462</v>
      </c>
      <c r="N483" s="1340"/>
      <c r="O483" s="1366" t="s">
        <v>7462</v>
      </c>
      <c r="Q483" s="1807">
        <v>1</v>
      </c>
      <c r="Z483" s="2983">
        <f t="shared" si="14"/>
        <v>0</v>
      </c>
    </row>
    <row r="484" spans="2:26">
      <c r="B484" s="1340">
        <v>288</v>
      </c>
      <c r="C484" s="1340" t="s">
        <v>7504</v>
      </c>
      <c r="D484" s="1340" t="s">
        <v>7683</v>
      </c>
      <c r="E484" s="1340" t="s">
        <v>7461</v>
      </c>
      <c r="F484" s="1340">
        <v>17</v>
      </c>
      <c r="G484" s="1340">
        <v>404</v>
      </c>
      <c r="H484" s="667">
        <v>8784</v>
      </c>
      <c r="I484" s="667"/>
      <c r="J484" s="1368" t="s">
        <v>1669</v>
      </c>
      <c r="K484" s="1340" t="s">
        <v>476</v>
      </c>
      <c r="L484" s="2192">
        <v>0</v>
      </c>
      <c r="M484" s="1366" t="s">
        <v>7462</v>
      </c>
      <c r="N484" s="1340"/>
      <c r="O484" s="1366" t="s">
        <v>7462</v>
      </c>
      <c r="Q484" s="1807">
        <v>1</v>
      </c>
      <c r="Z484" s="2983">
        <f t="shared" si="14"/>
        <v>0</v>
      </c>
    </row>
    <row r="485" spans="2:26" ht="31.5">
      <c r="B485" s="1340">
        <v>289</v>
      </c>
      <c r="C485" s="1340" t="s">
        <v>7504</v>
      </c>
      <c r="D485" s="1340" t="s">
        <v>7683</v>
      </c>
      <c r="E485" s="1340" t="s">
        <v>7461</v>
      </c>
      <c r="F485" s="1340">
        <v>17</v>
      </c>
      <c r="G485" s="1340">
        <v>511</v>
      </c>
      <c r="H485" s="667">
        <v>5251</v>
      </c>
      <c r="I485" s="667"/>
      <c r="J485" s="2184" t="s">
        <v>3941</v>
      </c>
      <c r="K485" s="1340" t="s">
        <v>7475</v>
      </c>
      <c r="L485" s="2192">
        <v>0</v>
      </c>
      <c r="M485" s="1366" t="s">
        <v>7462</v>
      </c>
      <c r="N485" s="1340"/>
      <c r="O485" s="1366" t="s">
        <v>7462</v>
      </c>
      <c r="Q485" s="1807">
        <v>1</v>
      </c>
      <c r="Z485" s="2983">
        <f t="shared" si="14"/>
        <v>0</v>
      </c>
    </row>
    <row r="486" spans="2:26" ht="31.5">
      <c r="B486" s="1340">
        <v>290</v>
      </c>
      <c r="C486" s="1340" t="s">
        <v>7482</v>
      </c>
      <c r="D486" s="1340" t="s">
        <v>7683</v>
      </c>
      <c r="E486" s="1340" t="s">
        <v>7461</v>
      </c>
      <c r="F486" s="1340">
        <v>18</v>
      </c>
      <c r="G486" s="1340">
        <v>215</v>
      </c>
      <c r="H486" s="667">
        <v>37430</v>
      </c>
      <c r="I486" s="667"/>
      <c r="J486" s="2184" t="s">
        <v>3941</v>
      </c>
      <c r="K486" s="1340" t="s">
        <v>7475</v>
      </c>
      <c r="L486" s="2192" t="s">
        <v>8076</v>
      </c>
      <c r="M486" s="1366" t="s">
        <v>7462</v>
      </c>
      <c r="N486" s="1340"/>
      <c r="O486" s="1366" t="s">
        <v>7462</v>
      </c>
      <c r="Q486" s="1807">
        <v>1</v>
      </c>
      <c r="Z486" s="2983">
        <f t="shared" si="14"/>
        <v>0</v>
      </c>
    </row>
    <row r="487" spans="2:26" ht="31.5">
      <c r="B487" s="1340">
        <v>291</v>
      </c>
      <c r="C487" s="1340" t="s">
        <v>7485</v>
      </c>
      <c r="D487" s="1340" t="s">
        <v>7683</v>
      </c>
      <c r="E487" s="1340" t="s">
        <v>7461</v>
      </c>
      <c r="F487" s="1340">
        <v>18</v>
      </c>
      <c r="G487" s="1340">
        <v>229</v>
      </c>
      <c r="H487" s="667">
        <v>15698</v>
      </c>
      <c r="I487" s="667"/>
      <c r="J487" s="2184" t="s">
        <v>3941</v>
      </c>
      <c r="K487" s="1340" t="s">
        <v>7475</v>
      </c>
      <c r="L487" s="2192" t="s">
        <v>8076</v>
      </c>
      <c r="M487" s="1366" t="s">
        <v>7462</v>
      </c>
      <c r="N487" s="1340"/>
      <c r="O487" s="1366" t="s">
        <v>7462</v>
      </c>
      <c r="Q487" s="1807">
        <v>1</v>
      </c>
      <c r="Z487" s="2983">
        <f t="shared" si="14"/>
        <v>0</v>
      </c>
    </row>
    <row r="488" spans="2:26" ht="31.5">
      <c r="B488" s="1340">
        <v>292</v>
      </c>
      <c r="C488" s="1340" t="s">
        <v>7482</v>
      </c>
      <c r="D488" s="1340" t="s">
        <v>7683</v>
      </c>
      <c r="E488" s="1340" t="s">
        <v>7461</v>
      </c>
      <c r="F488" s="1340">
        <v>18</v>
      </c>
      <c r="G488" s="1340">
        <v>247</v>
      </c>
      <c r="H488" s="667">
        <v>25882</v>
      </c>
      <c r="I488" s="667"/>
      <c r="J488" s="1368" t="s">
        <v>858</v>
      </c>
      <c r="K488" s="1340" t="s">
        <v>7507</v>
      </c>
      <c r="L488" s="2192" t="s">
        <v>8076</v>
      </c>
      <c r="M488" s="1366" t="s">
        <v>7462</v>
      </c>
      <c r="N488" s="1340"/>
      <c r="O488" s="1366" t="s">
        <v>7462</v>
      </c>
      <c r="Q488" s="1807">
        <v>1</v>
      </c>
      <c r="Z488" s="2983">
        <f t="shared" si="14"/>
        <v>0</v>
      </c>
    </row>
    <row r="489" spans="2:26" ht="31.5">
      <c r="B489" s="1340">
        <v>293</v>
      </c>
      <c r="C489" s="1340" t="s">
        <v>7482</v>
      </c>
      <c r="D489" s="1340" t="s">
        <v>7683</v>
      </c>
      <c r="E489" s="1340" t="s">
        <v>7461</v>
      </c>
      <c r="F489" s="1340">
        <v>18</v>
      </c>
      <c r="G489" s="1340">
        <v>251</v>
      </c>
      <c r="H489" s="667">
        <v>2072</v>
      </c>
      <c r="I489" s="667"/>
      <c r="J489" s="1368" t="s">
        <v>1313</v>
      </c>
      <c r="K489" s="1340" t="s">
        <v>7508</v>
      </c>
      <c r="L489" s="2192" t="s">
        <v>8076</v>
      </c>
      <c r="M489" s="1366" t="s">
        <v>7462</v>
      </c>
      <c r="N489" s="1340"/>
      <c r="O489" s="1366" t="s">
        <v>7462</v>
      </c>
      <c r="Q489" s="1807">
        <v>1</v>
      </c>
      <c r="Z489" s="2983">
        <f t="shared" si="14"/>
        <v>0</v>
      </c>
    </row>
    <row r="490" spans="2:26" ht="31.5">
      <c r="B490" s="1340">
        <v>294</v>
      </c>
      <c r="C490" s="1340" t="s">
        <v>7482</v>
      </c>
      <c r="D490" s="1340" t="s">
        <v>7683</v>
      </c>
      <c r="E490" s="1340" t="s">
        <v>7461</v>
      </c>
      <c r="F490" s="1340">
        <v>18</v>
      </c>
      <c r="G490" s="1340">
        <v>263</v>
      </c>
      <c r="H490" s="667">
        <v>9231</v>
      </c>
      <c r="I490" s="667"/>
      <c r="J490" s="1368" t="s">
        <v>858</v>
      </c>
      <c r="K490" s="1340" t="s">
        <v>7507</v>
      </c>
      <c r="L490" s="2192" t="s">
        <v>8076</v>
      </c>
      <c r="M490" s="1366" t="s">
        <v>7462</v>
      </c>
      <c r="N490" s="1340"/>
      <c r="O490" s="1366" t="s">
        <v>7462</v>
      </c>
      <c r="Q490" s="1807">
        <v>1</v>
      </c>
      <c r="Z490" s="2983">
        <f t="shared" si="14"/>
        <v>0</v>
      </c>
    </row>
    <row r="491" spans="2:26" ht="31.5">
      <c r="B491" s="1340">
        <v>295</v>
      </c>
      <c r="C491" s="1340" t="s">
        <v>7482</v>
      </c>
      <c r="D491" s="1340" t="s">
        <v>7683</v>
      </c>
      <c r="E491" s="1340" t="s">
        <v>7461</v>
      </c>
      <c r="F491" s="1340">
        <v>18</v>
      </c>
      <c r="G491" s="1340">
        <v>269</v>
      </c>
      <c r="H491" s="667">
        <v>3245</v>
      </c>
      <c r="I491" s="667"/>
      <c r="J491" s="1368" t="s">
        <v>858</v>
      </c>
      <c r="K491" s="1340" t="s">
        <v>7507</v>
      </c>
      <c r="L491" s="2192" t="s">
        <v>8076</v>
      </c>
      <c r="M491" s="1366" t="s">
        <v>7462</v>
      </c>
      <c r="N491" s="1340"/>
      <c r="O491" s="1366" t="s">
        <v>7462</v>
      </c>
      <c r="Q491" s="1807">
        <v>1</v>
      </c>
      <c r="Z491" s="2983">
        <f t="shared" si="14"/>
        <v>0</v>
      </c>
    </row>
    <row r="492" spans="2:26" ht="31.5">
      <c r="B492" s="1340">
        <v>296</v>
      </c>
      <c r="C492" s="1340" t="s">
        <v>7482</v>
      </c>
      <c r="D492" s="1340" t="s">
        <v>7683</v>
      </c>
      <c r="E492" s="1340" t="s">
        <v>7461</v>
      </c>
      <c r="F492" s="1340">
        <v>18</v>
      </c>
      <c r="G492" s="1340">
        <v>284</v>
      </c>
      <c r="H492" s="667">
        <v>1204</v>
      </c>
      <c r="I492" s="667"/>
      <c r="J492" s="1368" t="s">
        <v>858</v>
      </c>
      <c r="K492" s="1340" t="s">
        <v>7507</v>
      </c>
      <c r="L492" s="2192" t="s">
        <v>8076</v>
      </c>
      <c r="M492" s="1366" t="s">
        <v>7462</v>
      </c>
      <c r="N492" s="1340"/>
      <c r="O492" s="1366" t="s">
        <v>7462</v>
      </c>
      <c r="Q492" s="1807">
        <v>1</v>
      </c>
      <c r="Z492" s="2983">
        <f t="shared" si="14"/>
        <v>0</v>
      </c>
    </row>
    <row r="493" spans="2:26" ht="31.5">
      <c r="B493" s="1340">
        <v>297</v>
      </c>
      <c r="C493" s="1340" t="s">
        <v>7485</v>
      </c>
      <c r="D493" s="1340" t="s">
        <v>7683</v>
      </c>
      <c r="E493" s="1340" t="s">
        <v>7461</v>
      </c>
      <c r="F493" s="1340">
        <v>18</v>
      </c>
      <c r="G493" s="1340">
        <v>294</v>
      </c>
      <c r="H493" s="667">
        <v>18790</v>
      </c>
      <c r="I493" s="667"/>
      <c r="J493" s="2184" t="s">
        <v>3941</v>
      </c>
      <c r="K493" s="1340" t="s">
        <v>7475</v>
      </c>
      <c r="L493" s="2192" t="s">
        <v>8076</v>
      </c>
      <c r="M493" s="1366" t="s">
        <v>7462</v>
      </c>
      <c r="N493" s="1340"/>
      <c r="O493" s="1366" t="s">
        <v>7462</v>
      </c>
      <c r="Q493" s="1807">
        <v>1</v>
      </c>
      <c r="Z493" s="2983">
        <f t="shared" si="14"/>
        <v>0</v>
      </c>
    </row>
    <row r="494" spans="2:26" ht="31.5">
      <c r="B494" s="1340">
        <v>298</v>
      </c>
      <c r="C494" s="1340" t="s">
        <v>7485</v>
      </c>
      <c r="D494" s="1340" t="s">
        <v>7683</v>
      </c>
      <c r="E494" s="1340" t="s">
        <v>7461</v>
      </c>
      <c r="F494" s="1340">
        <v>19</v>
      </c>
      <c r="G494" s="1340">
        <v>9</v>
      </c>
      <c r="H494" s="667">
        <v>45000</v>
      </c>
      <c r="I494" s="667"/>
      <c r="J494" s="2184" t="s">
        <v>3941</v>
      </c>
      <c r="K494" s="1340" t="s">
        <v>7475</v>
      </c>
      <c r="L494" s="2192" t="s">
        <v>8076</v>
      </c>
      <c r="M494" s="1366" t="s">
        <v>7462</v>
      </c>
      <c r="N494" s="1340"/>
      <c r="O494" s="1366" t="s">
        <v>7462</v>
      </c>
      <c r="Q494" s="1807">
        <v>1</v>
      </c>
      <c r="Z494" s="2983">
        <f t="shared" si="14"/>
        <v>0</v>
      </c>
    </row>
    <row r="495" spans="2:26" ht="31.5">
      <c r="B495" s="1340">
        <v>299</v>
      </c>
      <c r="C495" s="1340" t="s">
        <v>7485</v>
      </c>
      <c r="D495" s="1340" t="s">
        <v>7683</v>
      </c>
      <c r="E495" s="1340" t="s">
        <v>7461</v>
      </c>
      <c r="F495" s="1340">
        <v>19</v>
      </c>
      <c r="G495" s="1340">
        <v>16</v>
      </c>
      <c r="H495" s="667">
        <v>6220</v>
      </c>
      <c r="I495" s="667"/>
      <c r="J495" s="2184" t="s">
        <v>3941</v>
      </c>
      <c r="K495" s="1340" t="s">
        <v>7475</v>
      </c>
      <c r="L495" s="2192" t="s">
        <v>8076</v>
      </c>
      <c r="M495" s="1366" t="s">
        <v>7462</v>
      </c>
      <c r="N495" s="1340"/>
      <c r="O495" s="1366" t="s">
        <v>7462</v>
      </c>
      <c r="Q495" s="1807">
        <v>1</v>
      </c>
      <c r="Z495" s="2983">
        <f t="shared" si="14"/>
        <v>0</v>
      </c>
    </row>
    <row r="496" spans="2:26">
      <c r="B496" s="1340">
        <v>300</v>
      </c>
      <c r="C496" s="1340" t="s">
        <v>7485</v>
      </c>
      <c r="D496" s="1340" t="s">
        <v>7683</v>
      </c>
      <c r="E496" s="1340" t="s">
        <v>7461</v>
      </c>
      <c r="F496" s="1340">
        <v>19</v>
      </c>
      <c r="G496" s="1340">
        <v>34</v>
      </c>
      <c r="H496" s="667">
        <v>2335</v>
      </c>
      <c r="I496" s="667"/>
      <c r="J496" s="1368" t="s">
        <v>1669</v>
      </c>
      <c r="K496" s="1340" t="s">
        <v>476</v>
      </c>
      <c r="L496" s="2192" t="s">
        <v>8076</v>
      </c>
      <c r="M496" s="1366" t="s">
        <v>7462</v>
      </c>
      <c r="N496" s="1340"/>
      <c r="O496" s="1366" t="s">
        <v>7462</v>
      </c>
      <c r="Q496" s="1807">
        <v>1</v>
      </c>
      <c r="Z496" s="2983">
        <f t="shared" si="14"/>
        <v>0</v>
      </c>
    </row>
    <row r="497" spans="2:26">
      <c r="B497" s="1340">
        <v>301</v>
      </c>
      <c r="C497" s="1340" t="s">
        <v>7485</v>
      </c>
      <c r="D497" s="1340" t="s">
        <v>7683</v>
      </c>
      <c r="E497" s="1340" t="s">
        <v>7461</v>
      </c>
      <c r="F497" s="1340">
        <v>19</v>
      </c>
      <c r="G497" s="1340">
        <v>59</v>
      </c>
      <c r="H497" s="667">
        <v>78115</v>
      </c>
      <c r="I497" s="667"/>
      <c r="J497" s="1368" t="s">
        <v>1669</v>
      </c>
      <c r="K497" s="1340" t="s">
        <v>476</v>
      </c>
      <c r="L497" s="2192" t="s">
        <v>8076</v>
      </c>
      <c r="M497" s="1366" t="s">
        <v>7462</v>
      </c>
      <c r="N497" s="1340"/>
      <c r="O497" s="1366" t="s">
        <v>7462</v>
      </c>
      <c r="Q497" s="1807">
        <v>1</v>
      </c>
      <c r="Z497" s="2983">
        <f t="shared" si="14"/>
        <v>0</v>
      </c>
    </row>
    <row r="498" spans="2:26" ht="31.5">
      <c r="B498" s="1340">
        <v>302</v>
      </c>
      <c r="C498" s="1340" t="s">
        <v>7485</v>
      </c>
      <c r="D498" s="1340" t="s">
        <v>7683</v>
      </c>
      <c r="E498" s="1340" t="s">
        <v>7461</v>
      </c>
      <c r="F498" s="1340">
        <v>20</v>
      </c>
      <c r="G498" s="1340">
        <v>7</v>
      </c>
      <c r="H498" s="667">
        <v>12640</v>
      </c>
      <c r="I498" s="667"/>
      <c r="J498" s="2184" t="s">
        <v>3941</v>
      </c>
      <c r="K498" s="1340" t="s">
        <v>7475</v>
      </c>
      <c r="L498" s="2192" t="s">
        <v>8076</v>
      </c>
      <c r="M498" s="1366" t="s">
        <v>7462</v>
      </c>
      <c r="N498" s="1340"/>
      <c r="O498" s="1366" t="s">
        <v>7462</v>
      </c>
      <c r="Q498" s="1807">
        <v>1</v>
      </c>
      <c r="Z498" s="2983">
        <f t="shared" si="14"/>
        <v>0</v>
      </c>
    </row>
    <row r="499" spans="2:26" ht="31.5">
      <c r="B499" s="1340">
        <v>303</v>
      </c>
      <c r="C499" s="1340" t="s">
        <v>7485</v>
      </c>
      <c r="D499" s="1340" t="s">
        <v>7683</v>
      </c>
      <c r="E499" s="1340" t="s">
        <v>7461</v>
      </c>
      <c r="F499" s="1340">
        <v>20</v>
      </c>
      <c r="G499" s="1340">
        <v>32</v>
      </c>
      <c r="H499" s="667">
        <v>54740</v>
      </c>
      <c r="I499" s="667"/>
      <c r="J499" s="2184" t="s">
        <v>3941</v>
      </c>
      <c r="K499" s="1340" t="s">
        <v>7475</v>
      </c>
      <c r="L499" s="2192" t="s">
        <v>8076</v>
      </c>
      <c r="M499" s="1366" t="s">
        <v>7462</v>
      </c>
      <c r="N499" s="1340"/>
      <c r="O499" s="1366" t="s">
        <v>7462</v>
      </c>
      <c r="Q499" s="1807">
        <v>1</v>
      </c>
      <c r="Z499" s="2983">
        <f t="shared" si="14"/>
        <v>0</v>
      </c>
    </row>
    <row r="500" spans="2:26" ht="31.5">
      <c r="B500" s="1340">
        <v>304</v>
      </c>
      <c r="C500" s="1340" t="s">
        <v>7485</v>
      </c>
      <c r="D500" s="1340" t="s">
        <v>7683</v>
      </c>
      <c r="E500" s="1340" t="s">
        <v>7461</v>
      </c>
      <c r="F500" s="1340">
        <v>20</v>
      </c>
      <c r="G500" s="1340">
        <v>39</v>
      </c>
      <c r="H500" s="667">
        <v>9680</v>
      </c>
      <c r="I500" s="667"/>
      <c r="J500" s="2184" t="s">
        <v>3941</v>
      </c>
      <c r="K500" s="1340" t="s">
        <v>7475</v>
      </c>
      <c r="L500" s="2192" t="s">
        <v>8076</v>
      </c>
      <c r="M500" s="1366" t="s">
        <v>7462</v>
      </c>
      <c r="N500" s="1340"/>
      <c r="O500" s="1366" t="s">
        <v>7462</v>
      </c>
      <c r="Q500" s="1807">
        <v>1</v>
      </c>
      <c r="Z500" s="2983">
        <f t="shared" si="14"/>
        <v>0</v>
      </c>
    </row>
    <row r="501" spans="2:26" ht="31.5">
      <c r="B501" s="1340">
        <v>305</v>
      </c>
      <c r="C501" s="1340" t="s">
        <v>7485</v>
      </c>
      <c r="D501" s="1340" t="s">
        <v>7683</v>
      </c>
      <c r="E501" s="1340" t="s">
        <v>7461</v>
      </c>
      <c r="F501" s="1340">
        <v>20</v>
      </c>
      <c r="G501" s="1340">
        <v>36</v>
      </c>
      <c r="H501" s="667">
        <v>98145</v>
      </c>
      <c r="I501" s="667"/>
      <c r="J501" s="2184" t="s">
        <v>3941</v>
      </c>
      <c r="K501" s="1340" t="s">
        <v>7475</v>
      </c>
      <c r="L501" s="2192" t="s">
        <v>8076</v>
      </c>
      <c r="M501" s="1366" t="s">
        <v>7462</v>
      </c>
      <c r="N501" s="1340"/>
      <c r="O501" s="1366" t="s">
        <v>7462</v>
      </c>
      <c r="Q501" s="1807">
        <v>1</v>
      </c>
      <c r="Z501" s="2983">
        <f t="shared" si="14"/>
        <v>0</v>
      </c>
    </row>
    <row r="502" spans="2:26" ht="31.5">
      <c r="B502" s="1340">
        <v>306</v>
      </c>
      <c r="C502" s="1340" t="s">
        <v>7485</v>
      </c>
      <c r="D502" s="1340" t="s">
        <v>7683</v>
      </c>
      <c r="E502" s="1340" t="s">
        <v>7461</v>
      </c>
      <c r="F502" s="1340">
        <v>20</v>
      </c>
      <c r="G502" s="1340">
        <v>42</v>
      </c>
      <c r="H502" s="667">
        <v>60255</v>
      </c>
      <c r="I502" s="667"/>
      <c r="J502" s="2184" t="s">
        <v>3941</v>
      </c>
      <c r="K502" s="1340" t="s">
        <v>7475</v>
      </c>
      <c r="L502" s="2192" t="s">
        <v>8076</v>
      </c>
      <c r="M502" s="1366" t="s">
        <v>7462</v>
      </c>
      <c r="N502" s="1340"/>
      <c r="O502" s="1366" t="s">
        <v>7462</v>
      </c>
      <c r="Q502" s="1807">
        <v>1</v>
      </c>
      <c r="Z502" s="2983">
        <f t="shared" si="14"/>
        <v>0</v>
      </c>
    </row>
    <row r="503" spans="2:26" ht="31.5">
      <c r="B503" s="1340">
        <v>307</v>
      </c>
      <c r="C503" s="1340" t="s">
        <v>7485</v>
      </c>
      <c r="D503" s="1340" t="s">
        <v>7683</v>
      </c>
      <c r="E503" s="1340" t="s">
        <v>7461</v>
      </c>
      <c r="F503" s="1340">
        <v>21</v>
      </c>
      <c r="G503" s="1340">
        <v>55</v>
      </c>
      <c r="H503" s="667">
        <v>113955</v>
      </c>
      <c r="I503" s="667"/>
      <c r="J503" s="2184" t="s">
        <v>3941</v>
      </c>
      <c r="K503" s="1340" t="s">
        <v>7475</v>
      </c>
      <c r="L503" s="2192" t="s">
        <v>8076</v>
      </c>
      <c r="M503" s="1366" t="s">
        <v>7462</v>
      </c>
      <c r="N503" s="1340"/>
      <c r="O503" s="1366" t="s">
        <v>7462</v>
      </c>
      <c r="Q503" s="1807">
        <v>1</v>
      </c>
      <c r="Z503" s="2983">
        <f t="shared" si="14"/>
        <v>0</v>
      </c>
    </row>
    <row r="504" spans="2:26">
      <c r="B504" s="1340">
        <v>308</v>
      </c>
      <c r="C504" s="1340" t="s">
        <v>7485</v>
      </c>
      <c r="D504" s="1340" t="s">
        <v>7683</v>
      </c>
      <c r="E504" s="1340" t="s">
        <v>7461</v>
      </c>
      <c r="F504" s="1340">
        <v>22</v>
      </c>
      <c r="G504" s="1340">
        <v>2</v>
      </c>
      <c r="H504" s="667">
        <v>24880</v>
      </c>
      <c r="I504" s="667"/>
      <c r="J504" s="1368" t="s">
        <v>1313</v>
      </c>
      <c r="K504" s="1340" t="s">
        <v>7509</v>
      </c>
      <c r="L504" s="2192" t="s">
        <v>8076</v>
      </c>
      <c r="M504" s="1366" t="s">
        <v>7462</v>
      </c>
      <c r="N504" s="1340"/>
      <c r="O504" s="1366" t="s">
        <v>7462</v>
      </c>
      <c r="Q504" s="1807">
        <v>1</v>
      </c>
      <c r="Z504" s="2983">
        <f t="shared" si="14"/>
        <v>0</v>
      </c>
    </row>
    <row r="505" spans="2:26">
      <c r="B505" s="1340">
        <v>309</v>
      </c>
      <c r="C505" s="1340" t="s">
        <v>7485</v>
      </c>
      <c r="D505" s="1340" t="s">
        <v>7683</v>
      </c>
      <c r="E505" s="1340" t="s">
        <v>7461</v>
      </c>
      <c r="F505" s="1340">
        <v>22</v>
      </c>
      <c r="G505" s="1340">
        <v>3</v>
      </c>
      <c r="H505" s="667">
        <v>7742</v>
      </c>
      <c r="I505" s="667"/>
      <c r="J505" s="1368" t="s">
        <v>1313</v>
      </c>
      <c r="K505" s="1340" t="s">
        <v>7509</v>
      </c>
      <c r="L505" s="2192" t="s">
        <v>8076</v>
      </c>
      <c r="M505" s="1366" t="s">
        <v>7462</v>
      </c>
      <c r="N505" s="1340"/>
      <c r="O505" s="1366" t="s">
        <v>7462</v>
      </c>
      <c r="Q505" s="1807">
        <v>1</v>
      </c>
      <c r="Z505" s="2983">
        <f t="shared" si="14"/>
        <v>0</v>
      </c>
    </row>
    <row r="506" spans="2:26" ht="31.5">
      <c r="B506" s="1340">
        <v>310</v>
      </c>
      <c r="C506" s="1340" t="s">
        <v>7485</v>
      </c>
      <c r="D506" s="1340" t="s">
        <v>7683</v>
      </c>
      <c r="E506" s="1340" t="s">
        <v>7461</v>
      </c>
      <c r="F506" s="1340">
        <v>22</v>
      </c>
      <c r="G506" s="1340">
        <v>26</v>
      </c>
      <c r="H506" s="667">
        <v>3111</v>
      </c>
      <c r="I506" s="667"/>
      <c r="J506" s="2184" t="s">
        <v>3941</v>
      </c>
      <c r="K506" s="1340" t="s">
        <v>7475</v>
      </c>
      <c r="L506" s="2192" t="s">
        <v>8076</v>
      </c>
      <c r="M506" s="1366" t="s">
        <v>7462</v>
      </c>
      <c r="N506" s="1340"/>
      <c r="O506" s="1366" t="s">
        <v>7462</v>
      </c>
      <c r="Q506" s="1807">
        <v>1</v>
      </c>
      <c r="Z506" s="2983">
        <f t="shared" si="14"/>
        <v>0</v>
      </c>
    </row>
    <row r="507" spans="2:26">
      <c r="B507" s="1340">
        <v>311</v>
      </c>
      <c r="C507" s="1340" t="s">
        <v>7485</v>
      </c>
      <c r="D507" s="1340" t="s">
        <v>7683</v>
      </c>
      <c r="E507" s="1340" t="s">
        <v>7461</v>
      </c>
      <c r="F507" s="1340">
        <v>22</v>
      </c>
      <c r="G507" s="1340">
        <v>44</v>
      </c>
      <c r="H507" s="667">
        <v>2713</v>
      </c>
      <c r="I507" s="667"/>
      <c r="J507" s="1368" t="s">
        <v>1313</v>
      </c>
      <c r="K507" s="1340" t="s">
        <v>7509</v>
      </c>
      <c r="L507" s="2192" t="s">
        <v>8076</v>
      </c>
      <c r="M507" s="1366" t="s">
        <v>7462</v>
      </c>
      <c r="N507" s="1340"/>
      <c r="O507" s="1366" t="s">
        <v>7462</v>
      </c>
      <c r="Q507" s="1807">
        <v>1</v>
      </c>
      <c r="Z507" s="2983">
        <f t="shared" si="14"/>
        <v>0</v>
      </c>
    </row>
    <row r="508" spans="2:26">
      <c r="B508" s="1340">
        <v>312</v>
      </c>
      <c r="C508" s="1340" t="s">
        <v>7485</v>
      </c>
      <c r="D508" s="1340" t="s">
        <v>7683</v>
      </c>
      <c r="E508" s="1340" t="s">
        <v>7461</v>
      </c>
      <c r="F508" s="1340">
        <v>22</v>
      </c>
      <c r="G508" s="1340">
        <v>108</v>
      </c>
      <c r="H508" s="667">
        <v>24280</v>
      </c>
      <c r="I508" s="667"/>
      <c r="J508" s="1368" t="s">
        <v>1313</v>
      </c>
      <c r="K508" s="1340" t="s">
        <v>7509</v>
      </c>
      <c r="L508" s="2192" t="s">
        <v>8076</v>
      </c>
      <c r="M508" s="1366" t="s">
        <v>7462</v>
      </c>
      <c r="N508" s="1340"/>
      <c r="O508" s="1366" t="s">
        <v>7462</v>
      </c>
      <c r="Q508" s="1807">
        <v>1</v>
      </c>
      <c r="Z508" s="2983">
        <f t="shared" si="14"/>
        <v>0</v>
      </c>
    </row>
    <row r="509" spans="2:26" ht="31.5">
      <c r="B509" s="1340">
        <v>313</v>
      </c>
      <c r="C509" s="1340" t="s">
        <v>7482</v>
      </c>
      <c r="D509" s="1340" t="s">
        <v>7683</v>
      </c>
      <c r="E509" s="1340" t="s">
        <v>7461</v>
      </c>
      <c r="F509" s="1340">
        <v>23</v>
      </c>
      <c r="G509" s="1340">
        <v>16</v>
      </c>
      <c r="H509" s="667">
        <v>22273</v>
      </c>
      <c r="I509" s="667"/>
      <c r="J509" s="1368" t="s">
        <v>858</v>
      </c>
      <c r="K509" s="1340" t="s">
        <v>7507</v>
      </c>
      <c r="L509" s="2192" t="s">
        <v>8076</v>
      </c>
      <c r="M509" s="1366" t="s">
        <v>7462</v>
      </c>
      <c r="N509" s="1340"/>
      <c r="O509" s="1366" t="s">
        <v>7462</v>
      </c>
      <c r="Q509" s="1807">
        <v>1</v>
      </c>
      <c r="Z509" s="2983">
        <f t="shared" si="14"/>
        <v>0</v>
      </c>
    </row>
    <row r="510" spans="2:26" ht="31.5">
      <c r="B510" s="1340">
        <v>314</v>
      </c>
      <c r="C510" s="1340" t="s">
        <v>7482</v>
      </c>
      <c r="D510" s="1340" t="s">
        <v>7683</v>
      </c>
      <c r="E510" s="1340" t="s">
        <v>7461</v>
      </c>
      <c r="F510" s="1340">
        <v>23</v>
      </c>
      <c r="G510" s="1340">
        <v>20</v>
      </c>
      <c r="H510" s="667">
        <v>41510</v>
      </c>
      <c r="I510" s="667"/>
      <c r="J510" s="1368" t="s">
        <v>858</v>
      </c>
      <c r="K510" s="1340" t="s">
        <v>7507</v>
      </c>
      <c r="L510" s="2192" t="s">
        <v>8076</v>
      </c>
      <c r="M510" s="1366" t="s">
        <v>7462</v>
      </c>
      <c r="N510" s="1340"/>
      <c r="O510" s="1366" t="s">
        <v>7462</v>
      </c>
      <c r="Q510" s="1807">
        <v>1</v>
      </c>
      <c r="Z510" s="2983">
        <f t="shared" si="14"/>
        <v>0</v>
      </c>
    </row>
    <row r="511" spans="2:26">
      <c r="B511" s="1340">
        <v>315</v>
      </c>
      <c r="C511" s="1340" t="s">
        <v>7485</v>
      </c>
      <c r="D511" s="1340" t="s">
        <v>7683</v>
      </c>
      <c r="E511" s="1340" t="s">
        <v>7461</v>
      </c>
      <c r="F511" s="1340">
        <v>23</v>
      </c>
      <c r="G511" s="1340">
        <v>22</v>
      </c>
      <c r="H511" s="667">
        <v>45556</v>
      </c>
      <c r="I511" s="667"/>
      <c r="J511" s="1368" t="s">
        <v>1313</v>
      </c>
      <c r="K511" s="1340" t="s">
        <v>7509</v>
      </c>
      <c r="L511" s="2192" t="s">
        <v>8076</v>
      </c>
      <c r="M511" s="1366" t="s">
        <v>7462</v>
      </c>
      <c r="N511" s="1340"/>
      <c r="O511" s="1366" t="s">
        <v>7462</v>
      </c>
      <c r="Q511" s="1807">
        <v>1</v>
      </c>
      <c r="Z511" s="2983">
        <f t="shared" si="14"/>
        <v>0</v>
      </c>
    </row>
    <row r="512" spans="2:26" ht="31.5">
      <c r="B512" s="1340">
        <v>316</v>
      </c>
      <c r="C512" s="1340" t="s">
        <v>7482</v>
      </c>
      <c r="D512" s="1340" t="s">
        <v>7683</v>
      </c>
      <c r="E512" s="1340" t="s">
        <v>7461</v>
      </c>
      <c r="F512" s="1340">
        <v>23</v>
      </c>
      <c r="G512" s="1340">
        <v>34</v>
      </c>
      <c r="H512" s="667">
        <v>4034</v>
      </c>
      <c r="I512" s="667"/>
      <c r="J512" s="1368" t="s">
        <v>858</v>
      </c>
      <c r="K512" s="1340" t="s">
        <v>7507</v>
      </c>
      <c r="L512" s="2192" t="s">
        <v>8076</v>
      </c>
      <c r="M512" s="1366" t="s">
        <v>7462</v>
      </c>
      <c r="N512" s="1340"/>
      <c r="O512" s="1366" t="s">
        <v>7462</v>
      </c>
      <c r="Q512" s="1807">
        <v>1</v>
      </c>
      <c r="Z512" s="2983">
        <f t="shared" si="14"/>
        <v>0</v>
      </c>
    </row>
    <row r="513" spans="2:26" ht="31.5">
      <c r="B513" s="1340">
        <v>317</v>
      </c>
      <c r="C513" s="1340" t="s">
        <v>7482</v>
      </c>
      <c r="D513" s="1340" t="s">
        <v>7683</v>
      </c>
      <c r="E513" s="1340" t="s">
        <v>7461</v>
      </c>
      <c r="F513" s="1340">
        <v>24</v>
      </c>
      <c r="G513" s="1340">
        <v>233</v>
      </c>
      <c r="H513" s="667">
        <v>16040</v>
      </c>
      <c r="I513" s="667"/>
      <c r="J513" s="1368" t="s">
        <v>858</v>
      </c>
      <c r="K513" s="1340" t="s">
        <v>7507</v>
      </c>
      <c r="L513" s="2192" t="s">
        <v>8076</v>
      </c>
      <c r="M513" s="1366" t="s">
        <v>7462</v>
      </c>
      <c r="N513" s="1340"/>
      <c r="O513" s="1366" t="s">
        <v>7462</v>
      </c>
      <c r="Q513" s="1807">
        <v>1</v>
      </c>
      <c r="Z513" s="2983">
        <f t="shared" si="14"/>
        <v>0</v>
      </c>
    </row>
    <row r="514" spans="2:26" ht="31.5">
      <c r="B514" s="1340">
        <v>318</v>
      </c>
      <c r="C514" s="1340" t="s">
        <v>7482</v>
      </c>
      <c r="D514" s="1340" t="s">
        <v>7683</v>
      </c>
      <c r="E514" s="1340" t="s">
        <v>7461</v>
      </c>
      <c r="F514" s="1340">
        <v>24</v>
      </c>
      <c r="G514" s="1340">
        <v>455</v>
      </c>
      <c r="H514" s="667">
        <v>29826</v>
      </c>
      <c r="I514" s="667"/>
      <c r="J514" s="1368" t="s">
        <v>858</v>
      </c>
      <c r="K514" s="1340" t="s">
        <v>7503</v>
      </c>
      <c r="L514" s="2192" t="s">
        <v>8076</v>
      </c>
      <c r="M514" s="1366" t="s">
        <v>7462</v>
      </c>
      <c r="N514" s="1340"/>
      <c r="O514" s="1366" t="s">
        <v>7462</v>
      </c>
      <c r="Q514" s="1807">
        <v>1</v>
      </c>
      <c r="Z514" s="2983">
        <f t="shared" si="14"/>
        <v>0</v>
      </c>
    </row>
    <row r="515" spans="2:26" ht="31.5">
      <c r="B515" s="1340">
        <v>319</v>
      </c>
      <c r="C515" s="1340" t="s">
        <v>7482</v>
      </c>
      <c r="D515" s="1340" t="s">
        <v>7683</v>
      </c>
      <c r="E515" s="1340" t="s">
        <v>7461</v>
      </c>
      <c r="F515" s="1340">
        <v>24</v>
      </c>
      <c r="G515" s="1340">
        <v>471</v>
      </c>
      <c r="H515" s="667">
        <v>12183</v>
      </c>
      <c r="I515" s="667"/>
      <c r="J515" s="2184" t="s">
        <v>3941</v>
      </c>
      <c r="K515" s="1340" t="s">
        <v>7475</v>
      </c>
      <c r="L515" s="2192" t="s">
        <v>8076</v>
      </c>
      <c r="M515" s="1366" t="s">
        <v>7462</v>
      </c>
      <c r="N515" s="1340"/>
      <c r="O515" s="1366" t="s">
        <v>7462</v>
      </c>
      <c r="Q515" s="1807">
        <v>1</v>
      </c>
      <c r="Z515" s="2983">
        <f t="shared" si="14"/>
        <v>0</v>
      </c>
    </row>
    <row r="516" spans="2:26" ht="31.5">
      <c r="B516" s="1340">
        <v>320</v>
      </c>
      <c r="C516" s="1340" t="s">
        <v>7482</v>
      </c>
      <c r="D516" s="1340" t="s">
        <v>7683</v>
      </c>
      <c r="E516" s="1340" t="s">
        <v>7461</v>
      </c>
      <c r="F516" s="1340">
        <v>24</v>
      </c>
      <c r="G516" s="1340">
        <v>506</v>
      </c>
      <c r="H516" s="667">
        <v>1410</v>
      </c>
      <c r="I516" s="667"/>
      <c r="J516" s="1368" t="s">
        <v>858</v>
      </c>
      <c r="K516" s="1340" t="s">
        <v>7507</v>
      </c>
      <c r="L516" s="2192" t="s">
        <v>8076</v>
      </c>
      <c r="M516" s="1366" t="s">
        <v>7462</v>
      </c>
      <c r="N516" s="1340"/>
      <c r="O516" s="1366" t="s">
        <v>7462</v>
      </c>
      <c r="Q516" s="1807">
        <v>1</v>
      </c>
      <c r="Z516" s="2983">
        <f t="shared" si="14"/>
        <v>0</v>
      </c>
    </row>
    <row r="517" spans="2:26" ht="31.5">
      <c r="B517" s="1340">
        <v>321</v>
      </c>
      <c r="C517" s="1340" t="s">
        <v>7502</v>
      </c>
      <c r="D517" s="1340" t="s">
        <v>7683</v>
      </c>
      <c r="E517" s="1340" t="s">
        <v>7461</v>
      </c>
      <c r="F517" s="1340">
        <v>25</v>
      </c>
      <c r="G517" s="1340">
        <v>1372</v>
      </c>
      <c r="H517" s="667">
        <v>1317</v>
      </c>
      <c r="I517" s="667"/>
      <c r="J517" s="1368" t="s">
        <v>858</v>
      </c>
      <c r="K517" s="1340" t="s">
        <v>7503</v>
      </c>
      <c r="L517" s="2192" t="s">
        <v>940</v>
      </c>
      <c r="M517" s="1366" t="s">
        <v>7462</v>
      </c>
      <c r="N517" s="1340"/>
      <c r="O517" s="1366" t="s">
        <v>7462</v>
      </c>
      <c r="Q517" s="1807">
        <v>1</v>
      </c>
      <c r="Z517" s="2983">
        <f t="shared" si="14"/>
        <v>0</v>
      </c>
    </row>
    <row r="518" spans="2:26" ht="31.5">
      <c r="B518" s="1340">
        <v>322</v>
      </c>
      <c r="C518" s="1340" t="s">
        <v>7502</v>
      </c>
      <c r="D518" s="1340" t="s">
        <v>7683</v>
      </c>
      <c r="E518" s="1340" t="s">
        <v>7461</v>
      </c>
      <c r="F518" s="1340">
        <v>25</v>
      </c>
      <c r="G518" s="1340">
        <v>1576</v>
      </c>
      <c r="H518" s="667">
        <v>1571</v>
      </c>
      <c r="I518" s="667"/>
      <c r="J518" s="1368" t="s">
        <v>858</v>
      </c>
      <c r="K518" s="1340" t="s">
        <v>7503</v>
      </c>
      <c r="L518" s="2192" t="s">
        <v>940</v>
      </c>
      <c r="M518" s="1366" t="s">
        <v>7462</v>
      </c>
      <c r="N518" s="1340"/>
      <c r="O518" s="1366" t="s">
        <v>7462</v>
      </c>
      <c r="Q518" s="1807">
        <v>1</v>
      </c>
      <c r="Z518" s="2983">
        <f t="shared" si="14"/>
        <v>0</v>
      </c>
    </row>
    <row r="519" spans="2:26" ht="31.5">
      <c r="B519" s="1340">
        <v>323</v>
      </c>
      <c r="C519" s="1340" t="s">
        <v>7502</v>
      </c>
      <c r="D519" s="1340" t="s">
        <v>7683</v>
      </c>
      <c r="E519" s="1340" t="s">
        <v>7461</v>
      </c>
      <c r="F519" s="1340">
        <v>26</v>
      </c>
      <c r="G519" s="1340">
        <v>3</v>
      </c>
      <c r="H519" s="667">
        <v>11603</v>
      </c>
      <c r="I519" s="667"/>
      <c r="J519" s="1368" t="s">
        <v>858</v>
      </c>
      <c r="K519" s="1340" t="s">
        <v>7503</v>
      </c>
      <c r="L519" s="2192" t="s">
        <v>940</v>
      </c>
      <c r="M519" s="1366" t="s">
        <v>7462</v>
      </c>
      <c r="N519" s="1340"/>
      <c r="O519" s="1366" t="s">
        <v>7462</v>
      </c>
      <c r="Q519" s="1807">
        <v>1</v>
      </c>
      <c r="Z519" s="2983">
        <f t="shared" si="14"/>
        <v>0</v>
      </c>
    </row>
    <row r="520" spans="2:26" ht="31.5">
      <c r="B520" s="1340">
        <v>324</v>
      </c>
      <c r="C520" s="1340" t="s">
        <v>7502</v>
      </c>
      <c r="D520" s="1340" t="s">
        <v>7683</v>
      </c>
      <c r="E520" s="1340" t="s">
        <v>7461</v>
      </c>
      <c r="F520" s="1340">
        <v>26</v>
      </c>
      <c r="G520" s="1340">
        <v>570</v>
      </c>
      <c r="H520" s="667">
        <v>11965</v>
      </c>
      <c r="I520" s="667"/>
      <c r="J520" s="1368" t="s">
        <v>858</v>
      </c>
      <c r="K520" s="1340" t="s">
        <v>7503</v>
      </c>
      <c r="L520" s="2192" t="s">
        <v>940</v>
      </c>
      <c r="M520" s="1366" t="s">
        <v>7462</v>
      </c>
      <c r="N520" s="1340"/>
      <c r="O520" s="1366" t="s">
        <v>7462</v>
      </c>
      <c r="Q520" s="1807">
        <v>1</v>
      </c>
      <c r="Z520" s="2983">
        <f t="shared" si="14"/>
        <v>0</v>
      </c>
    </row>
    <row r="521" spans="2:26" ht="31.5">
      <c r="B521" s="1340">
        <v>325</v>
      </c>
      <c r="C521" s="1340" t="s">
        <v>7502</v>
      </c>
      <c r="D521" s="1340" t="s">
        <v>7683</v>
      </c>
      <c r="E521" s="1340" t="s">
        <v>7461</v>
      </c>
      <c r="F521" s="1340">
        <v>26</v>
      </c>
      <c r="G521" s="1340">
        <v>628</v>
      </c>
      <c r="H521" s="667">
        <v>11272</v>
      </c>
      <c r="I521" s="667"/>
      <c r="J521" s="1368" t="s">
        <v>858</v>
      </c>
      <c r="K521" s="1340" t="s">
        <v>7503</v>
      </c>
      <c r="L521" s="2192" t="s">
        <v>940</v>
      </c>
      <c r="M521" s="1366" t="s">
        <v>7462</v>
      </c>
      <c r="N521" s="1340"/>
      <c r="O521" s="1366" t="s">
        <v>7462</v>
      </c>
      <c r="Q521" s="1807">
        <v>1</v>
      </c>
      <c r="Z521" s="2983">
        <f t="shared" ref="Z521:Z584" si="15">U521+S521</f>
        <v>0</v>
      </c>
    </row>
    <row r="522" spans="2:26" ht="31.5">
      <c r="B522" s="1340">
        <v>326</v>
      </c>
      <c r="C522" s="1340" t="s">
        <v>7502</v>
      </c>
      <c r="D522" s="1340" t="s">
        <v>7683</v>
      </c>
      <c r="E522" s="1340" t="s">
        <v>7461</v>
      </c>
      <c r="F522" s="1340">
        <v>26</v>
      </c>
      <c r="G522" s="1340">
        <v>629</v>
      </c>
      <c r="H522" s="667">
        <v>37437</v>
      </c>
      <c r="I522" s="667"/>
      <c r="J522" s="1368" t="s">
        <v>858</v>
      </c>
      <c r="K522" s="1340" t="s">
        <v>7503</v>
      </c>
      <c r="L522" s="2192" t="s">
        <v>940</v>
      </c>
      <c r="M522" s="1366" t="s">
        <v>7462</v>
      </c>
      <c r="N522" s="1340"/>
      <c r="O522" s="1366" t="s">
        <v>7462</v>
      </c>
      <c r="Q522" s="1807">
        <v>1</v>
      </c>
      <c r="Z522" s="2983">
        <f t="shared" si="15"/>
        <v>0</v>
      </c>
    </row>
    <row r="523" spans="2:26" ht="31.5">
      <c r="B523" s="1340">
        <v>327</v>
      </c>
      <c r="C523" s="1340" t="s">
        <v>7502</v>
      </c>
      <c r="D523" s="1340" t="s">
        <v>7683</v>
      </c>
      <c r="E523" s="1340" t="s">
        <v>7461</v>
      </c>
      <c r="F523" s="1340">
        <v>26</v>
      </c>
      <c r="G523" s="1340">
        <v>630</v>
      </c>
      <c r="H523" s="667">
        <v>23804</v>
      </c>
      <c r="I523" s="667"/>
      <c r="J523" s="1368" t="s">
        <v>858</v>
      </c>
      <c r="K523" s="1340" t="s">
        <v>7503</v>
      </c>
      <c r="L523" s="2192" t="s">
        <v>940</v>
      </c>
      <c r="M523" s="1366" t="s">
        <v>7462</v>
      </c>
      <c r="N523" s="1340"/>
      <c r="O523" s="1366" t="s">
        <v>7462</v>
      </c>
      <c r="Q523" s="1807">
        <v>1</v>
      </c>
      <c r="Z523" s="2983">
        <f t="shared" si="15"/>
        <v>0</v>
      </c>
    </row>
    <row r="524" spans="2:26" ht="31.5">
      <c r="B524" s="1340">
        <v>328</v>
      </c>
      <c r="C524" s="1340" t="s">
        <v>7502</v>
      </c>
      <c r="D524" s="1340" t="s">
        <v>7683</v>
      </c>
      <c r="E524" s="1340" t="s">
        <v>7461</v>
      </c>
      <c r="F524" s="1340">
        <v>26</v>
      </c>
      <c r="G524" s="1340">
        <v>633</v>
      </c>
      <c r="H524" s="667">
        <v>2632</v>
      </c>
      <c r="I524" s="667"/>
      <c r="J524" s="1368" t="s">
        <v>858</v>
      </c>
      <c r="K524" s="1340" t="s">
        <v>7503</v>
      </c>
      <c r="L524" s="2192" t="s">
        <v>940</v>
      </c>
      <c r="M524" s="1366" t="s">
        <v>7462</v>
      </c>
      <c r="N524" s="1340"/>
      <c r="O524" s="1366" t="s">
        <v>7462</v>
      </c>
      <c r="Q524" s="1807">
        <v>1</v>
      </c>
      <c r="Z524" s="2983">
        <f t="shared" si="15"/>
        <v>0</v>
      </c>
    </row>
    <row r="525" spans="2:26" ht="31.5">
      <c r="B525" s="1340">
        <v>329</v>
      </c>
      <c r="C525" s="1340" t="s">
        <v>7502</v>
      </c>
      <c r="D525" s="1340" t="s">
        <v>7683</v>
      </c>
      <c r="E525" s="1340" t="s">
        <v>7461</v>
      </c>
      <c r="F525" s="1340">
        <v>26</v>
      </c>
      <c r="G525" s="1340">
        <v>634</v>
      </c>
      <c r="H525" s="667">
        <v>5895</v>
      </c>
      <c r="I525" s="667"/>
      <c r="J525" s="1368" t="s">
        <v>858</v>
      </c>
      <c r="K525" s="1340" t="s">
        <v>7503</v>
      </c>
      <c r="L525" s="2192" t="s">
        <v>940</v>
      </c>
      <c r="M525" s="1366" t="s">
        <v>7462</v>
      </c>
      <c r="N525" s="1340"/>
      <c r="O525" s="1366" t="s">
        <v>7462</v>
      </c>
      <c r="Q525" s="1807">
        <v>1</v>
      </c>
      <c r="Z525" s="2983">
        <f t="shared" si="15"/>
        <v>0</v>
      </c>
    </row>
    <row r="526" spans="2:26" ht="31.5">
      <c r="B526" s="1340">
        <v>330</v>
      </c>
      <c r="C526" s="1340" t="s">
        <v>7502</v>
      </c>
      <c r="D526" s="1340" t="s">
        <v>7683</v>
      </c>
      <c r="E526" s="1340" t="s">
        <v>7461</v>
      </c>
      <c r="F526" s="1340">
        <v>28</v>
      </c>
      <c r="G526" s="1340">
        <v>32</v>
      </c>
      <c r="H526" s="667">
        <v>10517</v>
      </c>
      <c r="I526" s="667"/>
      <c r="J526" s="1368" t="s">
        <v>858</v>
      </c>
      <c r="K526" s="1340" t="s">
        <v>7503</v>
      </c>
      <c r="L526" s="2192" t="s">
        <v>940</v>
      </c>
      <c r="M526" s="1366" t="s">
        <v>7462</v>
      </c>
      <c r="N526" s="1340"/>
      <c r="O526" s="1366" t="s">
        <v>7462</v>
      </c>
      <c r="Q526" s="1807">
        <v>1</v>
      </c>
      <c r="Z526" s="2983">
        <f t="shared" si="15"/>
        <v>0</v>
      </c>
    </row>
    <row r="527" spans="2:26" ht="31.5">
      <c r="B527" s="1340">
        <v>331</v>
      </c>
      <c r="C527" s="1340" t="s">
        <v>7502</v>
      </c>
      <c r="D527" s="1340" t="s">
        <v>7683</v>
      </c>
      <c r="E527" s="1340" t="s">
        <v>7461</v>
      </c>
      <c r="F527" s="1340">
        <v>28</v>
      </c>
      <c r="G527" s="1340">
        <v>48</v>
      </c>
      <c r="H527" s="667">
        <v>44687</v>
      </c>
      <c r="I527" s="667"/>
      <c r="J527" s="1368" t="s">
        <v>1313</v>
      </c>
      <c r="K527" s="1340" t="s">
        <v>7512</v>
      </c>
      <c r="L527" s="2192" t="s">
        <v>940</v>
      </c>
      <c r="M527" s="1366" t="s">
        <v>7462</v>
      </c>
      <c r="N527" s="1340"/>
      <c r="O527" s="1366" t="s">
        <v>7462</v>
      </c>
      <c r="Q527" s="1807">
        <v>1</v>
      </c>
      <c r="Z527" s="2983">
        <f t="shared" si="15"/>
        <v>0</v>
      </c>
    </row>
    <row r="528" spans="2:26" ht="31.5">
      <c r="B528" s="1340">
        <v>332</v>
      </c>
      <c r="C528" s="1340" t="s">
        <v>7502</v>
      </c>
      <c r="D528" s="1340" t="s">
        <v>7683</v>
      </c>
      <c r="E528" s="1340" t="s">
        <v>7461</v>
      </c>
      <c r="F528" s="1340">
        <v>28</v>
      </c>
      <c r="G528" s="1340">
        <v>49</v>
      </c>
      <c r="H528" s="667">
        <v>71379</v>
      </c>
      <c r="I528" s="667"/>
      <c r="J528" s="1368" t="s">
        <v>1313</v>
      </c>
      <c r="K528" s="1340" t="s">
        <v>7512</v>
      </c>
      <c r="L528" s="2192" t="s">
        <v>940</v>
      </c>
      <c r="M528" s="1366" t="s">
        <v>7462</v>
      </c>
      <c r="N528" s="1340"/>
      <c r="O528" s="1366" t="s">
        <v>7462</v>
      </c>
      <c r="Q528" s="1807">
        <v>1</v>
      </c>
      <c r="Z528" s="2983">
        <f t="shared" si="15"/>
        <v>0</v>
      </c>
    </row>
    <row r="529" spans="2:26" ht="31.5">
      <c r="B529" s="1340">
        <v>333</v>
      </c>
      <c r="C529" s="1340" t="s">
        <v>7502</v>
      </c>
      <c r="D529" s="1340" t="s">
        <v>7683</v>
      </c>
      <c r="E529" s="1340" t="s">
        <v>7461</v>
      </c>
      <c r="F529" s="1340">
        <v>28</v>
      </c>
      <c r="G529" s="1340">
        <v>54</v>
      </c>
      <c r="H529" s="667">
        <v>9224</v>
      </c>
      <c r="I529" s="667"/>
      <c r="J529" s="1368" t="s">
        <v>858</v>
      </c>
      <c r="K529" s="1340" t="s">
        <v>7503</v>
      </c>
      <c r="L529" s="2192" t="s">
        <v>940</v>
      </c>
      <c r="M529" s="1366" t="s">
        <v>7462</v>
      </c>
      <c r="N529" s="1340"/>
      <c r="O529" s="1366" t="s">
        <v>7462</v>
      </c>
      <c r="Q529" s="1807">
        <v>1</v>
      </c>
      <c r="Z529" s="2983">
        <f t="shared" si="15"/>
        <v>0</v>
      </c>
    </row>
    <row r="530" spans="2:26" ht="31.5">
      <c r="B530" s="1340">
        <v>334</v>
      </c>
      <c r="C530" s="1340" t="s">
        <v>7502</v>
      </c>
      <c r="D530" s="1340" t="s">
        <v>7683</v>
      </c>
      <c r="E530" s="1340" t="s">
        <v>7461</v>
      </c>
      <c r="F530" s="1340">
        <v>29</v>
      </c>
      <c r="G530" s="1340">
        <v>3</v>
      </c>
      <c r="H530" s="667">
        <v>8521</v>
      </c>
      <c r="I530" s="667"/>
      <c r="J530" s="1368" t="s">
        <v>858</v>
      </c>
      <c r="K530" s="1340" t="s">
        <v>7503</v>
      </c>
      <c r="L530" s="2192" t="s">
        <v>940</v>
      </c>
      <c r="M530" s="1366" t="s">
        <v>7462</v>
      </c>
      <c r="N530" s="1340"/>
      <c r="O530" s="1366" t="s">
        <v>7462</v>
      </c>
      <c r="Q530" s="1807">
        <v>1</v>
      </c>
      <c r="Z530" s="2983">
        <f t="shared" si="15"/>
        <v>0</v>
      </c>
    </row>
    <row r="531" spans="2:26" ht="31.5">
      <c r="B531" s="1340">
        <v>335</v>
      </c>
      <c r="C531" s="1340" t="s">
        <v>7502</v>
      </c>
      <c r="D531" s="1340" t="s">
        <v>7683</v>
      </c>
      <c r="E531" s="1340" t="s">
        <v>7461</v>
      </c>
      <c r="F531" s="1340">
        <v>29</v>
      </c>
      <c r="G531" s="1340">
        <v>22</v>
      </c>
      <c r="H531" s="667">
        <v>9140</v>
      </c>
      <c r="I531" s="667"/>
      <c r="J531" s="1368" t="s">
        <v>858</v>
      </c>
      <c r="K531" s="1340" t="s">
        <v>7503</v>
      </c>
      <c r="L531" s="2192" t="s">
        <v>940</v>
      </c>
      <c r="M531" s="1366" t="s">
        <v>7462</v>
      </c>
      <c r="N531" s="1340"/>
      <c r="O531" s="1366" t="s">
        <v>7462</v>
      </c>
      <c r="Q531" s="1807">
        <v>1</v>
      </c>
      <c r="Z531" s="2983">
        <f t="shared" si="15"/>
        <v>0</v>
      </c>
    </row>
    <row r="532" spans="2:26" ht="31.5">
      <c r="B532" s="1340">
        <v>336</v>
      </c>
      <c r="C532" s="1340" t="s">
        <v>7502</v>
      </c>
      <c r="D532" s="1340" t="s">
        <v>7683</v>
      </c>
      <c r="E532" s="1340" t="s">
        <v>7461</v>
      </c>
      <c r="F532" s="1340">
        <v>29</v>
      </c>
      <c r="G532" s="1340">
        <v>35</v>
      </c>
      <c r="H532" s="667">
        <v>1826</v>
      </c>
      <c r="I532" s="667"/>
      <c r="J532" s="1368" t="s">
        <v>858</v>
      </c>
      <c r="K532" s="1340" t="s">
        <v>7503</v>
      </c>
      <c r="L532" s="2192" t="s">
        <v>940</v>
      </c>
      <c r="M532" s="1366" t="s">
        <v>7462</v>
      </c>
      <c r="N532" s="1340"/>
      <c r="O532" s="1366" t="s">
        <v>7462</v>
      </c>
      <c r="Q532" s="1807">
        <v>1</v>
      </c>
      <c r="Z532" s="2983">
        <f t="shared" si="15"/>
        <v>0</v>
      </c>
    </row>
    <row r="533" spans="2:26" ht="31.5">
      <c r="B533" s="1340">
        <v>337</v>
      </c>
      <c r="C533" s="1340" t="s">
        <v>7502</v>
      </c>
      <c r="D533" s="1340" t="s">
        <v>7683</v>
      </c>
      <c r="E533" s="1340" t="s">
        <v>7461</v>
      </c>
      <c r="F533" s="1340">
        <v>29</v>
      </c>
      <c r="G533" s="1340">
        <v>38</v>
      </c>
      <c r="H533" s="667">
        <v>1742</v>
      </c>
      <c r="I533" s="667"/>
      <c r="J533" s="1368" t="s">
        <v>858</v>
      </c>
      <c r="K533" s="1340" t="s">
        <v>7503</v>
      </c>
      <c r="L533" s="2192" t="s">
        <v>940</v>
      </c>
      <c r="M533" s="1366" t="s">
        <v>7462</v>
      </c>
      <c r="N533" s="1340"/>
      <c r="O533" s="1366" t="s">
        <v>7462</v>
      </c>
      <c r="Q533" s="1807">
        <v>1</v>
      </c>
      <c r="Z533" s="2983">
        <f t="shared" si="15"/>
        <v>0</v>
      </c>
    </row>
    <row r="534" spans="2:26" ht="31.5">
      <c r="B534" s="1340">
        <v>338</v>
      </c>
      <c r="C534" s="1340" t="s">
        <v>7502</v>
      </c>
      <c r="D534" s="1340" t="s">
        <v>7683</v>
      </c>
      <c r="E534" s="1340" t="s">
        <v>7461</v>
      </c>
      <c r="F534" s="1340">
        <v>29</v>
      </c>
      <c r="G534" s="1340">
        <v>57</v>
      </c>
      <c r="H534" s="667">
        <v>17472</v>
      </c>
      <c r="I534" s="667"/>
      <c r="J534" s="1368" t="s">
        <v>858</v>
      </c>
      <c r="K534" s="1340" t="s">
        <v>7503</v>
      </c>
      <c r="L534" s="2192" t="s">
        <v>940</v>
      </c>
      <c r="M534" s="1366" t="s">
        <v>7462</v>
      </c>
      <c r="N534" s="1340"/>
      <c r="O534" s="1366" t="s">
        <v>7462</v>
      </c>
      <c r="Q534" s="1807">
        <v>1</v>
      </c>
      <c r="Z534" s="2983">
        <f t="shared" si="15"/>
        <v>0</v>
      </c>
    </row>
    <row r="535" spans="2:26" ht="31.5">
      <c r="B535" s="1340">
        <v>339</v>
      </c>
      <c r="C535" s="1340" t="s">
        <v>7502</v>
      </c>
      <c r="D535" s="1340" t="s">
        <v>7683</v>
      </c>
      <c r="E535" s="1340" t="s">
        <v>7461</v>
      </c>
      <c r="F535" s="1340">
        <v>29</v>
      </c>
      <c r="G535" s="1340">
        <v>61</v>
      </c>
      <c r="H535" s="667">
        <v>3703</v>
      </c>
      <c r="I535" s="667"/>
      <c r="J535" s="1368" t="s">
        <v>858</v>
      </c>
      <c r="K535" s="1340" t="s">
        <v>7503</v>
      </c>
      <c r="L535" s="2192" t="s">
        <v>940</v>
      </c>
      <c r="M535" s="1366" t="s">
        <v>7462</v>
      </c>
      <c r="N535" s="1340"/>
      <c r="O535" s="1366" t="s">
        <v>7462</v>
      </c>
      <c r="Q535" s="1807">
        <v>1</v>
      </c>
      <c r="Z535" s="2983">
        <f t="shared" si="15"/>
        <v>0</v>
      </c>
    </row>
    <row r="536" spans="2:26" ht="31.5">
      <c r="B536" s="1340">
        <v>340</v>
      </c>
      <c r="C536" s="1340" t="s">
        <v>7502</v>
      </c>
      <c r="D536" s="1340" t="s">
        <v>7683</v>
      </c>
      <c r="E536" s="1340" t="s">
        <v>7461</v>
      </c>
      <c r="F536" s="1340">
        <v>29</v>
      </c>
      <c r="G536" s="1340">
        <v>87</v>
      </c>
      <c r="H536" s="667">
        <v>22710</v>
      </c>
      <c r="I536" s="667"/>
      <c r="J536" s="1368" t="s">
        <v>858</v>
      </c>
      <c r="K536" s="1340" t="s">
        <v>7503</v>
      </c>
      <c r="L536" s="2192" t="s">
        <v>940</v>
      </c>
      <c r="M536" s="1366" t="s">
        <v>7462</v>
      </c>
      <c r="N536" s="1340"/>
      <c r="O536" s="1366" t="s">
        <v>7462</v>
      </c>
      <c r="Q536" s="1807">
        <v>1</v>
      </c>
      <c r="Z536" s="2983">
        <f t="shared" si="15"/>
        <v>0</v>
      </c>
    </row>
    <row r="537" spans="2:26" ht="31.5">
      <c r="B537" s="1340">
        <v>341</v>
      </c>
      <c r="C537" s="1340" t="s">
        <v>7502</v>
      </c>
      <c r="D537" s="1340" t="s">
        <v>7683</v>
      </c>
      <c r="E537" s="1340" t="s">
        <v>7461</v>
      </c>
      <c r="F537" s="1340">
        <v>29</v>
      </c>
      <c r="G537" s="1340">
        <v>88</v>
      </c>
      <c r="H537" s="667">
        <v>52370</v>
      </c>
      <c r="I537" s="667"/>
      <c r="J537" s="1368" t="s">
        <v>858</v>
      </c>
      <c r="K537" s="1340" t="s">
        <v>7503</v>
      </c>
      <c r="L537" s="2192" t="s">
        <v>940</v>
      </c>
      <c r="M537" s="1366" t="s">
        <v>7462</v>
      </c>
      <c r="N537" s="1340"/>
      <c r="O537" s="1366" t="s">
        <v>7462</v>
      </c>
      <c r="Q537" s="1807">
        <v>1</v>
      </c>
      <c r="Z537" s="2983">
        <f t="shared" si="15"/>
        <v>0</v>
      </c>
    </row>
    <row r="538" spans="2:26" ht="31.5">
      <c r="B538" s="1340">
        <v>342</v>
      </c>
      <c r="C538" s="1340" t="s">
        <v>7502</v>
      </c>
      <c r="D538" s="1340" t="s">
        <v>7683</v>
      </c>
      <c r="E538" s="1340" t="s">
        <v>7461</v>
      </c>
      <c r="F538" s="1340">
        <v>29</v>
      </c>
      <c r="G538" s="1340">
        <v>91</v>
      </c>
      <c r="H538" s="667">
        <v>3527</v>
      </c>
      <c r="I538" s="667"/>
      <c r="J538" s="1368" t="s">
        <v>858</v>
      </c>
      <c r="K538" s="1340" t="s">
        <v>7503</v>
      </c>
      <c r="L538" s="2192" t="s">
        <v>940</v>
      </c>
      <c r="M538" s="1366" t="s">
        <v>7462</v>
      </c>
      <c r="N538" s="1340"/>
      <c r="O538" s="1366" t="s">
        <v>7462</v>
      </c>
      <c r="Q538" s="1807">
        <v>1</v>
      </c>
      <c r="Z538" s="2983">
        <f t="shared" si="15"/>
        <v>0</v>
      </c>
    </row>
    <row r="539" spans="2:26" ht="31.5">
      <c r="B539" s="1340">
        <v>343</v>
      </c>
      <c r="C539" s="1340" t="s">
        <v>7502</v>
      </c>
      <c r="D539" s="1340" t="s">
        <v>7683</v>
      </c>
      <c r="E539" s="1340" t="s">
        <v>7461</v>
      </c>
      <c r="F539" s="1340">
        <v>29</v>
      </c>
      <c r="G539" s="1340">
        <v>96</v>
      </c>
      <c r="H539" s="667">
        <v>1919</v>
      </c>
      <c r="I539" s="667"/>
      <c r="J539" s="1368" t="s">
        <v>858</v>
      </c>
      <c r="K539" s="1340" t="s">
        <v>7503</v>
      </c>
      <c r="L539" s="2192" t="s">
        <v>940</v>
      </c>
      <c r="M539" s="1366" t="s">
        <v>7462</v>
      </c>
      <c r="N539" s="1340"/>
      <c r="O539" s="1366" t="s">
        <v>7462</v>
      </c>
      <c r="Q539" s="1807">
        <v>1</v>
      </c>
      <c r="Z539" s="2983">
        <f t="shared" si="15"/>
        <v>0</v>
      </c>
    </row>
    <row r="540" spans="2:26" ht="31.5">
      <c r="B540" s="1340">
        <v>344</v>
      </c>
      <c r="C540" s="1340" t="s">
        <v>7502</v>
      </c>
      <c r="D540" s="1340" t="s">
        <v>7683</v>
      </c>
      <c r="E540" s="1340" t="s">
        <v>7461</v>
      </c>
      <c r="F540" s="1340">
        <v>29</v>
      </c>
      <c r="G540" s="1340">
        <v>100</v>
      </c>
      <c r="H540" s="667">
        <v>5140</v>
      </c>
      <c r="I540" s="667"/>
      <c r="J540" s="1368" t="s">
        <v>858</v>
      </c>
      <c r="K540" s="1340" t="s">
        <v>7503</v>
      </c>
      <c r="L540" s="2192" t="s">
        <v>940</v>
      </c>
      <c r="M540" s="1366" t="s">
        <v>7462</v>
      </c>
      <c r="N540" s="1340"/>
      <c r="O540" s="1366" t="s">
        <v>7462</v>
      </c>
      <c r="Q540" s="1807">
        <v>1</v>
      </c>
      <c r="Z540" s="2983">
        <f t="shared" si="15"/>
        <v>0</v>
      </c>
    </row>
    <row r="541" spans="2:26" ht="31.5">
      <c r="B541" s="1340">
        <v>345</v>
      </c>
      <c r="C541" s="1340" t="s">
        <v>7502</v>
      </c>
      <c r="D541" s="1340" t="s">
        <v>7683</v>
      </c>
      <c r="E541" s="1340" t="s">
        <v>7461</v>
      </c>
      <c r="F541" s="1340">
        <v>29</v>
      </c>
      <c r="G541" s="1340">
        <v>101</v>
      </c>
      <c r="H541" s="667">
        <v>34800</v>
      </c>
      <c r="I541" s="667"/>
      <c r="J541" s="1368" t="s">
        <v>858</v>
      </c>
      <c r="K541" s="1340" t="s">
        <v>7503</v>
      </c>
      <c r="L541" s="2192" t="s">
        <v>940</v>
      </c>
      <c r="M541" s="1366" t="s">
        <v>7462</v>
      </c>
      <c r="N541" s="1340"/>
      <c r="O541" s="1366" t="s">
        <v>7462</v>
      </c>
      <c r="Q541" s="1807">
        <v>1</v>
      </c>
      <c r="Z541" s="2983">
        <f t="shared" si="15"/>
        <v>0</v>
      </c>
    </row>
    <row r="542" spans="2:26" ht="31.5">
      <c r="B542" s="1340">
        <v>346</v>
      </c>
      <c r="C542" s="1340" t="s">
        <v>7502</v>
      </c>
      <c r="D542" s="1340" t="s">
        <v>7683</v>
      </c>
      <c r="E542" s="1340" t="s">
        <v>7461</v>
      </c>
      <c r="F542" s="1340">
        <v>29</v>
      </c>
      <c r="G542" s="1340">
        <v>105</v>
      </c>
      <c r="H542" s="667">
        <v>53610</v>
      </c>
      <c r="I542" s="667"/>
      <c r="J542" s="1368" t="s">
        <v>858</v>
      </c>
      <c r="K542" s="1340" t="s">
        <v>7503</v>
      </c>
      <c r="L542" s="2192" t="s">
        <v>940</v>
      </c>
      <c r="M542" s="1366" t="s">
        <v>7462</v>
      </c>
      <c r="N542" s="1340"/>
      <c r="O542" s="1366" t="s">
        <v>7462</v>
      </c>
      <c r="Q542" s="1807">
        <v>1</v>
      </c>
      <c r="Z542" s="2983">
        <f t="shared" si="15"/>
        <v>0</v>
      </c>
    </row>
    <row r="543" spans="2:26" ht="31.5">
      <c r="B543" s="1340">
        <v>347</v>
      </c>
      <c r="C543" s="1340" t="s">
        <v>7502</v>
      </c>
      <c r="D543" s="1340" t="s">
        <v>7683</v>
      </c>
      <c r="E543" s="1340" t="s">
        <v>7461</v>
      </c>
      <c r="F543" s="1340">
        <v>29</v>
      </c>
      <c r="G543" s="1340">
        <v>114</v>
      </c>
      <c r="H543" s="667">
        <v>75870</v>
      </c>
      <c r="I543" s="667"/>
      <c r="J543" s="1368" t="s">
        <v>858</v>
      </c>
      <c r="K543" s="1340" t="s">
        <v>7503</v>
      </c>
      <c r="L543" s="2192" t="s">
        <v>940</v>
      </c>
      <c r="M543" s="1366" t="s">
        <v>7462</v>
      </c>
      <c r="N543" s="1340"/>
      <c r="O543" s="1366" t="s">
        <v>7462</v>
      </c>
      <c r="Q543" s="1807">
        <v>1</v>
      </c>
      <c r="Z543" s="2983">
        <f t="shared" si="15"/>
        <v>0</v>
      </c>
    </row>
    <row r="544" spans="2:26" ht="31.5">
      <c r="B544" s="1340">
        <v>348</v>
      </c>
      <c r="C544" s="1340" t="s">
        <v>7502</v>
      </c>
      <c r="D544" s="1340" t="s">
        <v>7683</v>
      </c>
      <c r="E544" s="1340" t="s">
        <v>7461</v>
      </c>
      <c r="F544" s="1340">
        <v>29</v>
      </c>
      <c r="G544" s="1340">
        <v>118</v>
      </c>
      <c r="H544" s="667">
        <v>5108</v>
      </c>
      <c r="I544" s="667"/>
      <c r="J544" s="1368" t="s">
        <v>858</v>
      </c>
      <c r="K544" s="1340" t="s">
        <v>7503</v>
      </c>
      <c r="L544" s="2192" t="s">
        <v>940</v>
      </c>
      <c r="M544" s="1366" t="s">
        <v>7462</v>
      </c>
      <c r="N544" s="1340"/>
      <c r="O544" s="1366" t="s">
        <v>7462</v>
      </c>
      <c r="Q544" s="1807">
        <v>1</v>
      </c>
      <c r="Z544" s="2983">
        <f t="shared" si="15"/>
        <v>0</v>
      </c>
    </row>
    <row r="545" spans="2:26" ht="31.5">
      <c r="B545" s="1340">
        <v>349</v>
      </c>
      <c r="C545" s="1340" t="s">
        <v>7485</v>
      </c>
      <c r="D545" s="1340" t="s">
        <v>7683</v>
      </c>
      <c r="E545" s="1340" t="s">
        <v>7461</v>
      </c>
      <c r="F545" s="1340">
        <v>30</v>
      </c>
      <c r="G545" s="1340">
        <v>5</v>
      </c>
      <c r="H545" s="667">
        <v>10480</v>
      </c>
      <c r="I545" s="667"/>
      <c r="J545" s="1368" t="s">
        <v>858</v>
      </c>
      <c r="K545" s="1340" t="s">
        <v>7503</v>
      </c>
      <c r="L545" s="2192" t="s">
        <v>8076</v>
      </c>
      <c r="M545" s="1366" t="s">
        <v>7462</v>
      </c>
      <c r="N545" s="1340"/>
      <c r="O545" s="1366" t="s">
        <v>7462</v>
      </c>
      <c r="Q545" s="1807">
        <v>1</v>
      </c>
      <c r="Z545" s="2983">
        <f t="shared" si="15"/>
        <v>0</v>
      </c>
    </row>
    <row r="546" spans="2:26" ht="31.5">
      <c r="B546" s="1340">
        <v>350</v>
      </c>
      <c r="C546" s="1340" t="s">
        <v>7485</v>
      </c>
      <c r="D546" s="1340" t="s">
        <v>7683</v>
      </c>
      <c r="E546" s="1340" t="s">
        <v>7461</v>
      </c>
      <c r="F546" s="1340">
        <v>30</v>
      </c>
      <c r="G546" s="1340">
        <v>8</v>
      </c>
      <c r="H546" s="667">
        <v>2620</v>
      </c>
      <c r="I546" s="667"/>
      <c r="J546" s="1368" t="s">
        <v>858</v>
      </c>
      <c r="K546" s="1340" t="s">
        <v>7503</v>
      </c>
      <c r="L546" s="2192" t="s">
        <v>8076</v>
      </c>
      <c r="M546" s="1366" t="s">
        <v>7462</v>
      </c>
      <c r="N546" s="1340"/>
      <c r="O546" s="1366" t="s">
        <v>7462</v>
      </c>
      <c r="Q546" s="1807">
        <v>1</v>
      </c>
      <c r="Z546" s="2983">
        <f t="shared" si="15"/>
        <v>0</v>
      </c>
    </row>
    <row r="547" spans="2:26">
      <c r="B547" s="1340">
        <v>351</v>
      </c>
      <c r="C547" s="1340" t="s">
        <v>7485</v>
      </c>
      <c r="D547" s="1340" t="s">
        <v>7683</v>
      </c>
      <c r="E547" s="1340" t="s">
        <v>7461</v>
      </c>
      <c r="F547" s="1340">
        <v>30</v>
      </c>
      <c r="G547" s="1340">
        <v>11</v>
      </c>
      <c r="H547" s="667">
        <v>15140</v>
      </c>
      <c r="I547" s="667"/>
      <c r="J547" s="2184" t="s">
        <v>3941</v>
      </c>
      <c r="K547" s="1340" t="s">
        <v>7513</v>
      </c>
      <c r="L547" s="2192" t="s">
        <v>8076</v>
      </c>
      <c r="M547" s="1366" t="s">
        <v>7462</v>
      </c>
      <c r="N547" s="1340"/>
      <c r="O547" s="1366" t="s">
        <v>7462</v>
      </c>
      <c r="Q547" s="1807">
        <v>1</v>
      </c>
      <c r="Z547" s="2983">
        <f t="shared" si="15"/>
        <v>0</v>
      </c>
    </row>
    <row r="548" spans="2:26" ht="31.5">
      <c r="B548" s="1340">
        <v>352</v>
      </c>
      <c r="C548" s="1340" t="s">
        <v>7485</v>
      </c>
      <c r="D548" s="1340" t="s">
        <v>7683</v>
      </c>
      <c r="E548" s="1340" t="s">
        <v>7461</v>
      </c>
      <c r="F548" s="1340">
        <v>30</v>
      </c>
      <c r="G548" s="1340">
        <v>15</v>
      </c>
      <c r="H548" s="667">
        <v>22720</v>
      </c>
      <c r="I548" s="667"/>
      <c r="J548" s="1368" t="s">
        <v>858</v>
      </c>
      <c r="K548" s="1340" t="s">
        <v>7503</v>
      </c>
      <c r="L548" s="2192" t="s">
        <v>8076</v>
      </c>
      <c r="M548" s="1366" t="s">
        <v>7462</v>
      </c>
      <c r="N548" s="1340"/>
      <c r="O548" s="1366" t="s">
        <v>7462</v>
      </c>
      <c r="Q548" s="1807">
        <v>1</v>
      </c>
      <c r="Z548" s="2983">
        <f t="shared" si="15"/>
        <v>0</v>
      </c>
    </row>
    <row r="549" spans="2:26">
      <c r="B549" s="1340">
        <v>353</v>
      </c>
      <c r="C549" s="1340" t="s">
        <v>7485</v>
      </c>
      <c r="D549" s="1340" t="s">
        <v>7683</v>
      </c>
      <c r="E549" s="1340" t="s">
        <v>7461</v>
      </c>
      <c r="F549" s="1340">
        <v>30</v>
      </c>
      <c r="G549" s="1340">
        <v>32</v>
      </c>
      <c r="H549" s="667">
        <v>110190</v>
      </c>
      <c r="I549" s="667"/>
      <c r="J549" s="2184" t="s">
        <v>3941</v>
      </c>
      <c r="K549" s="1340" t="s">
        <v>7513</v>
      </c>
      <c r="L549" s="2192" t="s">
        <v>8076</v>
      </c>
      <c r="M549" s="1366" t="s">
        <v>7462</v>
      </c>
      <c r="N549" s="1340"/>
      <c r="O549" s="1366" t="s">
        <v>7462</v>
      </c>
      <c r="Q549" s="1807">
        <v>1</v>
      </c>
      <c r="Z549" s="2983">
        <f t="shared" si="15"/>
        <v>0</v>
      </c>
    </row>
    <row r="550" spans="2:26">
      <c r="B550" s="1340">
        <v>354</v>
      </c>
      <c r="C550" s="1340" t="s">
        <v>7485</v>
      </c>
      <c r="D550" s="1340" t="s">
        <v>7683</v>
      </c>
      <c r="E550" s="1340" t="s">
        <v>7461</v>
      </c>
      <c r="F550" s="1340">
        <v>31</v>
      </c>
      <c r="G550" s="1340">
        <v>1</v>
      </c>
      <c r="H550" s="667">
        <v>2826</v>
      </c>
      <c r="I550" s="667"/>
      <c r="J550" s="1368" t="s">
        <v>1313</v>
      </c>
      <c r="K550" s="1340" t="s">
        <v>7514</v>
      </c>
      <c r="L550" s="2192" t="s">
        <v>8076</v>
      </c>
      <c r="M550" s="1366" t="s">
        <v>7462</v>
      </c>
      <c r="N550" s="1340"/>
      <c r="O550" s="1366" t="s">
        <v>7462</v>
      </c>
      <c r="Q550" s="1807">
        <v>1</v>
      </c>
      <c r="Z550" s="2983">
        <f t="shared" si="15"/>
        <v>0</v>
      </c>
    </row>
    <row r="551" spans="2:26">
      <c r="B551" s="1340">
        <v>355</v>
      </c>
      <c r="C551" s="1340" t="s">
        <v>7485</v>
      </c>
      <c r="D551" s="1340" t="s">
        <v>7683</v>
      </c>
      <c r="E551" s="1340" t="s">
        <v>7461</v>
      </c>
      <c r="F551" s="1340">
        <v>31</v>
      </c>
      <c r="G551" s="1340">
        <v>24</v>
      </c>
      <c r="H551" s="667">
        <v>5090</v>
      </c>
      <c r="I551" s="667"/>
      <c r="J551" s="1368" t="s">
        <v>1313</v>
      </c>
      <c r="K551" s="1340" t="s">
        <v>7514</v>
      </c>
      <c r="L551" s="2192" t="s">
        <v>8076</v>
      </c>
      <c r="M551" s="1366" t="s">
        <v>7462</v>
      </c>
      <c r="N551" s="1340"/>
      <c r="O551" s="1366" t="s">
        <v>7462</v>
      </c>
      <c r="Q551" s="1807">
        <v>1</v>
      </c>
      <c r="Z551" s="2983">
        <f t="shared" si="15"/>
        <v>0</v>
      </c>
    </row>
    <row r="552" spans="2:26">
      <c r="B552" s="1340">
        <v>356</v>
      </c>
      <c r="C552" s="1340" t="s">
        <v>7485</v>
      </c>
      <c r="D552" s="1340" t="s">
        <v>7683</v>
      </c>
      <c r="E552" s="1340" t="s">
        <v>7461</v>
      </c>
      <c r="F552" s="1340">
        <v>31</v>
      </c>
      <c r="G552" s="1340">
        <v>49</v>
      </c>
      <c r="H552" s="667">
        <v>1315</v>
      </c>
      <c r="I552" s="667"/>
      <c r="J552" s="1368" t="s">
        <v>1313</v>
      </c>
      <c r="K552" s="1340" t="s">
        <v>7514</v>
      </c>
      <c r="L552" s="2192" t="s">
        <v>8076</v>
      </c>
      <c r="M552" s="1366" t="s">
        <v>7462</v>
      </c>
      <c r="N552" s="1340"/>
      <c r="O552" s="1366" t="s">
        <v>7462</v>
      </c>
      <c r="Q552" s="1807">
        <v>1</v>
      </c>
      <c r="Z552" s="2983">
        <f t="shared" si="15"/>
        <v>0</v>
      </c>
    </row>
    <row r="553" spans="2:26">
      <c r="B553" s="1340">
        <v>357</v>
      </c>
      <c r="C553" s="1340" t="s">
        <v>7485</v>
      </c>
      <c r="D553" s="1340" t="s">
        <v>7683</v>
      </c>
      <c r="E553" s="1340" t="s">
        <v>7461</v>
      </c>
      <c r="F553" s="1340">
        <v>32</v>
      </c>
      <c r="G553" s="1340">
        <v>69</v>
      </c>
      <c r="H553" s="667">
        <v>4200</v>
      </c>
      <c r="I553" s="667"/>
      <c r="J553" s="1368" t="s">
        <v>1669</v>
      </c>
      <c r="K553" s="1340" t="s">
        <v>476</v>
      </c>
      <c r="L553" s="2192" t="s">
        <v>8076</v>
      </c>
      <c r="M553" s="1366" t="s">
        <v>7462</v>
      </c>
      <c r="N553" s="1340"/>
      <c r="O553" s="1366" t="s">
        <v>7462</v>
      </c>
      <c r="Q553" s="1807">
        <v>1</v>
      </c>
      <c r="Z553" s="2983">
        <f t="shared" si="15"/>
        <v>0</v>
      </c>
    </row>
    <row r="554" spans="2:26">
      <c r="B554" s="1340">
        <v>358</v>
      </c>
      <c r="C554" s="1340" t="s">
        <v>7485</v>
      </c>
      <c r="D554" s="1340" t="s">
        <v>7683</v>
      </c>
      <c r="E554" s="1340" t="s">
        <v>7461</v>
      </c>
      <c r="F554" s="1340">
        <v>32</v>
      </c>
      <c r="G554" s="1340">
        <v>93</v>
      </c>
      <c r="H554" s="667">
        <v>6318</v>
      </c>
      <c r="I554" s="667"/>
      <c r="J554" s="1368" t="s">
        <v>1669</v>
      </c>
      <c r="K554" s="1340" t="s">
        <v>476</v>
      </c>
      <c r="L554" s="2192" t="s">
        <v>8076</v>
      </c>
      <c r="M554" s="1366" t="s">
        <v>7462</v>
      </c>
      <c r="N554" s="1340"/>
      <c r="O554" s="1366" t="s">
        <v>7462</v>
      </c>
      <c r="Q554" s="1807">
        <v>1</v>
      </c>
      <c r="Z554" s="2983">
        <f t="shared" si="15"/>
        <v>0</v>
      </c>
    </row>
    <row r="555" spans="2:26">
      <c r="B555" s="1340">
        <v>359</v>
      </c>
      <c r="C555" s="1340" t="s">
        <v>7485</v>
      </c>
      <c r="D555" s="1340" t="s">
        <v>7683</v>
      </c>
      <c r="E555" s="1340" t="s">
        <v>7461</v>
      </c>
      <c r="F555" s="1340">
        <v>32</v>
      </c>
      <c r="G555" s="1340">
        <v>95</v>
      </c>
      <c r="H555" s="667">
        <v>1181</v>
      </c>
      <c r="I555" s="667"/>
      <c r="J555" s="1368" t="s">
        <v>1669</v>
      </c>
      <c r="K555" s="1340" t="s">
        <v>476</v>
      </c>
      <c r="L555" s="2192" t="s">
        <v>8076</v>
      </c>
      <c r="M555" s="1366" t="s">
        <v>7462</v>
      </c>
      <c r="N555" s="1340"/>
      <c r="O555" s="1366" t="s">
        <v>7462</v>
      </c>
      <c r="Q555" s="1807">
        <v>1</v>
      </c>
      <c r="Z555" s="2983">
        <f t="shared" si="15"/>
        <v>0</v>
      </c>
    </row>
    <row r="556" spans="2:26">
      <c r="B556" s="1340">
        <v>360</v>
      </c>
      <c r="C556" s="1340" t="s">
        <v>7485</v>
      </c>
      <c r="D556" s="1340" t="s">
        <v>7683</v>
      </c>
      <c r="E556" s="1340" t="s">
        <v>7461</v>
      </c>
      <c r="F556" s="1340">
        <v>32</v>
      </c>
      <c r="G556" s="1340">
        <v>121</v>
      </c>
      <c r="H556" s="667">
        <v>2883</v>
      </c>
      <c r="I556" s="667"/>
      <c r="J556" s="1368" t="s">
        <v>1669</v>
      </c>
      <c r="K556" s="1340" t="s">
        <v>476</v>
      </c>
      <c r="L556" s="2192" t="s">
        <v>8076</v>
      </c>
      <c r="M556" s="1366" t="s">
        <v>7462</v>
      </c>
      <c r="N556" s="1340"/>
      <c r="O556" s="1366" t="s">
        <v>7462</v>
      </c>
      <c r="Q556" s="1807">
        <v>1</v>
      </c>
      <c r="Z556" s="2983">
        <f t="shared" si="15"/>
        <v>0</v>
      </c>
    </row>
    <row r="557" spans="2:26">
      <c r="B557" s="1340">
        <v>361</v>
      </c>
      <c r="C557" s="1340" t="s">
        <v>7485</v>
      </c>
      <c r="D557" s="1340" t="s">
        <v>7683</v>
      </c>
      <c r="E557" s="1340" t="s">
        <v>7461</v>
      </c>
      <c r="F557" s="1340">
        <v>32</v>
      </c>
      <c r="G557" s="1340">
        <v>127</v>
      </c>
      <c r="H557" s="667">
        <v>31370</v>
      </c>
      <c r="I557" s="667"/>
      <c r="J557" s="2192" t="s">
        <v>9104</v>
      </c>
      <c r="K557" s="1340" t="s">
        <v>7515</v>
      </c>
      <c r="L557" s="2192" t="s">
        <v>8076</v>
      </c>
      <c r="M557" s="1366" t="s">
        <v>7462</v>
      </c>
      <c r="N557" s="1340"/>
      <c r="O557" s="1366" t="s">
        <v>7462</v>
      </c>
      <c r="Q557" s="1807">
        <v>1</v>
      </c>
      <c r="Z557" s="2983">
        <f t="shared" si="15"/>
        <v>0</v>
      </c>
    </row>
    <row r="558" spans="2:26">
      <c r="B558" s="1340">
        <v>362</v>
      </c>
      <c r="C558" s="1340" t="s">
        <v>7485</v>
      </c>
      <c r="D558" s="1340" t="s">
        <v>7683</v>
      </c>
      <c r="E558" s="1340" t="s">
        <v>7461</v>
      </c>
      <c r="F558" s="1340">
        <v>32</v>
      </c>
      <c r="G558" s="1340">
        <v>239</v>
      </c>
      <c r="H558" s="667">
        <v>684</v>
      </c>
      <c r="I558" s="667"/>
      <c r="J558" s="2192" t="s">
        <v>9104</v>
      </c>
      <c r="K558" s="1340" t="s">
        <v>7515</v>
      </c>
      <c r="L558" s="2192" t="s">
        <v>8076</v>
      </c>
      <c r="M558" s="1366" t="s">
        <v>7462</v>
      </c>
      <c r="N558" s="1340"/>
      <c r="O558" s="1366" t="s">
        <v>7462</v>
      </c>
      <c r="Q558" s="1807">
        <v>1</v>
      </c>
      <c r="Z558" s="2983">
        <f t="shared" si="15"/>
        <v>0</v>
      </c>
    </row>
    <row r="559" spans="2:26">
      <c r="B559" s="1340">
        <v>363</v>
      </c>
      <c r="C559" s="1340" t="s">
        <v>7485</v>
      </c>
      <c r="D559" s="1340" t="s">
        <v>7683</v>
      </c>
      <c r="E559" s="1340" t="s">
        <v>7461</v>
      </c>
      <c r="F559" s="1340">
        <v>32</v>
      </c>
      <c r="G559" s="1340">
        <v>268</v>
      </c>
      <c r="H559" s="667">
        <v>1411</v>
      </c>
      <c r="I559" s="667"/>
      <c r="J559" s="2192" t="s">
        <v>9104</v>
      </c>
      <c r="K559" s="1340" t="s">
        <v>7515</v>
      </c>
      <c r="L559" s="2192" t="s">
        <v>8076</v>
      </c>
      <c r="M559" s="1366" t="s">
        <v>7462</v>
      </c>
      <c r="N559" s="1340"/>
      <c r="O559" s="1366" t="s">
        <v>7462</v>
      </c>
      <c r="Q559" s="1807">
        <v>1</v>
      </c>
      <c r="Z559" s="2983">
        <f t="shared" si="15"/>
        <v>0</v>
      </c>
    </row>
    <row r="560" spans="2:26">
      <c r="B560" s="1340">
        <v>364</v>
      </c>
      <c r="C560" s="1340" t="s">
        <v>7485</v>
      </c>
      <c r="D560" s="1340" t="s">
        <v>7683</v>
      </c>
      <c r="E560" s="1340" t="s">
        <v>7461</v>
      </c>
      <c r="F560" s="1340">
        <v>33</v>
      </c>
      <c r="G560" s="1340">
        <v>212</v>
      </c>
      <c r="H560" s="667">
        <v>715</v>
      </c>
      <c r="I560" s="667"/>
      <c r="J560" s="2192" t="s">
        <v>9104</v>
      </c>
      <c r="K560" s="1340" t="s">
        <v>7515</v>
      </c>
      <c r="L560" s="2192" t="s">
        <v>8076</v>
      </c>
      <c r="M560" s="1366" t="s">
        <v>7462</v>
      </c>
      <c r="N560" s="1340"/>
      <c r="O560" s="1366" t="s">
        <v>7462</v>
      </c>
      <c r="Q560" s="1807">
        <v>1</v>
      </c>
      <c r="Z560" s="2983">
        <f t="shared" si="15"/>
        <v>0</v>
      </c>
    </row>
    <row r="561" spans="2:26">
      <c r="B561" s="1340">
        <v>365</v>
      </c>
      <c r="C561" s="1340" t="s">
        <v>7485</v>
      </c>
      <c r="D561" s="1340" t="s">
        <v>7683</v>
      </c>
      <c r="E561" s="1340" t="s">
        <v>7461</v>
      </c>
      <c r="F561" s="1340">
        <v>33</v>
      </c>
      <c r="G561" s="1340">
        <v>225</v>
      </c>
      <c r="H561" s="667">
        <v>5292</v>
      </c>
      <c r="I561" s="667"/>
      <c r="J561" s="2192" t="s">
        <v>9104</v>
      </c>
      <c r="K561" s="1340" t="s">
        <v>7515</v>
      </c>
      <c r="L561" s="2192" t="s">
        <v>8076</v>
      </c>
      <c r="M561" s="1366" t="s">
        <v>7462</v>
      </c>
      <c r="N561" s="1340"/>
      <c r="O561" s="1366" t="s">
        <v>7462</v>
      </c>
      <c r="Q561" s="1807">
        <v>1</v>
      </c>
      <c r="Z561" s="2983">
        <f t="shared" si="15"/>
        <v>0</v>
      </c>
    </row>
    <row r="562" spans="2:26">
      <c r="B562" s="1340">
        <v>366</v>
      </c>
      <c r="C562" s="1340" t="s">
        <v>7485</v>
      </c>
      <c r="D562" s="1340" t="s">
        <v>7683</v>
      </c>
      <c r="E562" s="1340" t="s">
        <v>7461</v>
      </c>
      <c r="F562" s="1340">
        <v>33</v>
      </c>
      <c r="G562" s="1340">
        <v>229</v>
      </c>
      <c r="H562" s="667">
        <v>1230</v>
      </c>
      <c r="I562" s="667"/>
      <c r="J562" s="2192" t="s">
        <v>9104</v>
      </c>
      <c r="K562" s="1340" t="s">
        <v>7515</v>
      </c>
      <c r="L562" s="2192" t="s">
        <v>8076</v>
      </c>
      <c r="M562" s="1366" t="s">
        <v>7462</v>
      </c>
      <c r="N562" s="1340"/>
      <c r="O562" s="1366" t="s">
        <v>7462</v>
      </c>
      <c r="Q562" s="1807">
        <v>1</v>
      </c>
      <c r="Z562" s="2983">
        <f t="shared" si="15"/>
        <v>0</v>
      </c>
    </row>
    <row r="563" spans="2:26">
      <c r="B563" s="1340">
        <v>367</v>
      </c>
      <c r="C563" s="1340" t="s">
        <v>7485</v>
      </c>
      <c r="D563" s="1340" t="s">
        <v>7683</v>
      </c>
      <c r="E563" s="1340" t="s">
        <v>7461</v>
      </c>
      <c r="F563" s="1340">
        <v>33</v>
      </c>
      <c r="G563" s="1340">
        <v>238</v>
      </c>
      <c r="H563" s="667">
        <v>1267</v>
      </c>
      <c r="I563" s="667"/>
      <c r="J563" s="2192" t="s">
        <v>9104</v>
      </c>
      <c r="K563" s="1340" t="s">
        <v>7515</v>
      </c>
      <c r="L563" s="2192" t="s">
        <v>8076</v>
      </c>
      <c r="M563" s="1366" t="s">
        <v>7462</v>
      </c>
      <c r="N563" s="1340"/>
      <c r="O563" s="1366" t="s">
        <v>7462</v>
      </c>
      <c r="Q563" s="1807">
        <v>1</v>
      </c>
      <c r="Z563" s="2983">
        <f t="shared" si="15"/>
        <v>0</v>
      </c>
    </row>
    <row r="564" spans="2:26">
      <c r="B564" s="1340">
        <v>368</v>
      </c>
      <c r="C564" s="1340" t="s">
        <v>7485</v>
      </c>
      <c r="D564" s="1340" t="s">
        <v>7683</v>
      </c>
      <c r="E564" s="1340" t="s">
        <v>7461</v>
      </c>
      <c r="F564" s="1340">
        <v>33</v>
      </c>
      <c r="G564" s="1340">
        <v>241</v>
      </c>
      <c r="H564" s="667">
        <v>3551</v>
      </c>
      <c r="I564" s="667"/>
      <c r="J564" s="2192" t="s">
        <v>9104</v>
      </c>
      <c r="K564" s="1340" t="s">
        <v>7515</v>
      </c>
      <c r="L564" s="2192" t="s">
        <v>8076</v>
      </c>
      <c r="M564" s="1366" t="s">
        <v>7462</v>
      </c>
      <c r="N564" s="1340"/>
      <c r="O564" s="1366" t="s">
        <v>7462</v>
      </c>
      <c r="Q564" s="1807">
        <v>1</v>
      </c>
      <c r="Z564" s="2983">
        <f t="shared" si="15"/>
        <v>0</v>
      </c>
    </row>
    <row r="565" spans="2:26">
      <c r="B565" s="1340">
        <v>369</v>
      </c>
      <c r="C565" s="1340" t="s">
        <v>7485</v>
      </c>
      <c r="D565" s="1340" t="s">
        <v>7683</v>
      </c>
      <c r="E565" s="1340" t="s">
        <v>7461</v>
      </c>
      <c r="F565" s="1340">
        <v>33</v>
      </c>
      <c r="G565" s="1340">
        <v>249</v>
      </c>
      <c r="H565" s="667">
        <v>4535</v>
      </c>
      <c r="I565" s="667"/>
      <c r="J565" s="2192" t="s">
        <v>9104</v>
      </c>
      <c r="K565" s="1340" t="s">
        <v>7515</v>
      </c>
      <c r="L565" s="2192" t="s">
        <v>8076</v>
      </c>
      <c r="M565" s="1366" t="s">
        <v>7462</v>
      </c>
      <c r="N565" s="1340"/>
      <c r="O565" s="1366" t="s">
        <v>7462</v>
      </c>
      <c r="Q565" s="1807">
        <v>1</v>
      </c>
      <c r="Z565" s="2983">
        <f t="shared" si="15"/>
        <v>0</v>
      </c>
    </row>
    <row r="566" spans="2:26">
      <c r="B566" s="1340">
        <v>370</v>
      </c>
      <c r="C566" s="1340" t="s">
        <v>7485</v>
      </c>
      <c r="D566" s="1340" t="s">
        <v>7683</v>
      </c>
      <c r="E566" s="1340" t="s">
        <v>7461</v>
      </c>
      <c r="F566" s="1340">
        <v>33</v>
      </c>
      <c r="G566" s="1340">
        <v>252</v>
      </c>
      <c r="H566" s="667">
        <v>11090</v>
      </c>
      <c r="I566" s="667"/>
      <c r="J566" s="2192" t="s">
        <v>9104</v>
      </c>
      <c r="K566" s="1340" t="s">
        <v>7515</v>
      </c>
      <c r="L566" s="2192" t="s">
        <v>8076</v>
      </c>
      <c r="M566" s="1366" t="s">
        <v>7462</v>
      </c>
      <c r="N566" s="1340"/>
      <c r="O566" s="1366" t="s">
        <v>7462</v>
      </c>
      <c r="Q566" s="1807">
        <v>1</v>
      </c>
      <c r="Z566" s="2983">
        <f t="shared" si="15"/>
        <v>0</v>
      </c>
    </row>
    <row r="567" spans="2:26">
      <c r="B567" s="1340">
        <v>371</v>
      </c>
      <c r="C567" s="1340" t="s">
        <v>7485</v>
      </c>
      <c r="D567" s="1340" t="s">
        <v>7683</v>
      </c>
      <c r="E567" s="1340" t="s">
        <v>7461</v>
      </c>
      <c r="F567" s="1340">
        <v>33</v>
      </c>
      <c r="G567" s="1340">
        <v>257</v>
      </c>
      <c r="H567" s="667">
        <v>1448</v>
      </c>
      <c r="I567" s="667"/>
      <c r="J567" s="2192" t="s">
        <v>9104</v>
      </c>
      <c r="K567" s="1340" t="s">
        <v>7515</v>
      </c>
      <c r="L567" s="2192" t="s">
        <v>8076</v>
      </c>
      <c r="M567" s="1366" t="s">
        <v>7462</v>
      </c>
      <c r="N567" s="1340"/>
      <c r="O567" s="1366" t="s">
        <v>7462</v>
      </c>
      <c r="Q567" s="1807">
        <v>1</v>
      </c>
      <c r="Z567" s="2983">
        <f t="shared" si="15"/>
        <v>0</v>
      </c>
    </row>
    <row r="568" spans="2:26">
      <c r="B568" s="1340">
        <v>372</v>
      </c>
      <c r="C568" s="1340" t="s">
        <v>7485</v>
      </c>
      <c r="D568" s="1340" t="s">
        <v>7683</v>
      </c>
      <c r="E568" s="1340" t="s">
        <v>7461</v>
      </c>
      <c r="F568" s="1340">
        <v>34</v>
      </c>
      <c r="G568" s="1340">
        <v>63</v>
      </c>
      <c r="H568" s="667">
        <v>1079</v>
      </c>
      <c r="I568" s="667"/>
      <c r="J568" s="2192" t="s">
        <v>9104</v>
      </c>
      <c r="K568" s="1340" t="s">
        <v>7515</v>
      </c>
      <c r="L568" s="2192" t="s">
        <v>8076</v>
      </c>
      <c r="M568" s="1366" t="s">
        <v>7462</v>
      </c>
      <c r="N568" s="1340"/>
      <c r="O568" s="1366" t="s">
        <v>7462</v>
      </c>
      <c r="Q568" s="1807">
        <v>1</v>
      </c>
      <c r="Z568" s="2983">
        <f t="shared" si="15"/>
        <v>0</v>
      </c>
    </row>
    <row r="569" spans="2:26">
      <c r="B569" s="1340">
        <v>373</v>
      </c>
      <c r="C569" s="1340" t="s">
        <v>7485</v>
      </c>
      <c r="D569" s="1340" t="s">
        <v>7683</v>
      </c>
      <c r="E569" s="1340" t="s">
        <v>7461</v>
      </c>
      <c r="F569" s="1340">
        <v>34</v>
      </c>
      <c r="G569" s="1340">
        <v>64</v>
      </c>
      <c r="H569" s="667">
        <v>4432</v>
      </c>
      <c r="I569" s="667"/>
      <c r="J569" s="2192" t="s">
        <v>9104</v>
      </c>
      <c r="K569" s="1340" t="s">
        <v>7515</v>
      </c>
      <c r="L569" s="2192" t="s">
        <v>8076</v>
      </c>
      <c r="M569" s="1366" t="s">
        <v>7462</v>
      </c>
      <c r="N569" s="1340"/>
      <c r="O569" s="1366" t="s">
        <v>7462</v>
      </c>
      <c r="Q569" s="1807">
        <v>1</v>
      </c>
      <c r="Z569" s="2983">
        <f t="shared" si="15"/>
        <v>0</v>
      </c>
    </row>
    <row r="570" spans="2:26">
      <c r="B570" s="1340">
        <v>374</v>
      </c>
      <c r="C570" s="1340" t="s">
        <v>7485</v>
      </c>
      <c r="D570" s="1340" t="s">
        <v>7683</v>
      </c>
      <c r="E570" s="1340" t="s">
        <v>7461</v>
      </c>
      <c r="F570" s="1340">
        <v>34</v>
      </c>
      <c r="G570" s="1340">
        <v>65</v>
      </c>
      <c r="H570" s="667">
        <v>59681</v>
      </c>
      <c r="I570" s="667"/>
      <c r="J570" s="2192" t="s">
        <v>9104</v>
      </c>
      <c r="K570" s="1340" t="s">
        <v>7515</v>
      </c>
      <c r="L570" s="2192" t="s">
        <v>8076</v>
      </c>
      <c r="M570" s="1366" t="s">
        <v>7462</v>
      </c>
      <c r="N570" s="1340"/>
      <c r="O570" s="1366" t="s">
        <v>7462</v>
      </c>
      <c r="Q570" s="1807">
        <v>1</v>
      </c>
      <c r="Z570" s="2983">
        <f t="shared" si="15"/>
        <v>0</v>
      </c>
    </row>
    <row r="571" spans="2:26" ht="31.5">
      <c r="B571" s="1340">
        <v>375</v>
      </c>
      <c r="C571" s="1340" t="s">
        <v>7485</v>
      </c>
      <c r="D571" s="1340" t="s">
        <v>7683</v>
      </c>
      <c r="E571" s="1340" t="s">
        <v>7461</v>
      </c>
      <c r="F571" s="1340">
        <v>35</v>
      </c>
      <c r="G571" s="1340">
        <v>2</v>
      </c>
      <c r="H571" s="667">
        <v>3050</v>
      </c>
      <c r="I571" s="667"/>
      <c r="J571" s="1368" t="s">
        <v>8076</v>
      </c>
      <c r="K571" s="1340" t="s">
        <v>7518</v>
      </c>
      <c r="L571" s="2192" t="s">
        <v>8076</v>
      </c>
      <c r="M571" s="1366" t="s">
        <v>7462</v>
      </c>
      <c r="N571" s="1340"/>
      <c r="O571" s="1366" t="s">
        <v>7462</v>
      </c>
      <c r="Q571" s="1807">
        <v>1</v>
      </c>
      <c r="Z571" s="2983">
        <f t="shared" si="15"/>
        <v>0</v>
      </c>
    </row>
    <row r="572" spans="2:26" ht="31.5">
      <c r="B572" s="1340">
        <v>376</v>
      </c>
      <c r="C572" s="1340" t="s">
        <v>7485</v>
      </c>
      <c r="D572" s="1340" t="s">
        <v>7683</v>
      </c>
      <c r="E572" s="1340" t="s">
        <v>7461</v>
      </c>
      <c r="F572" s="1340">
        <v>35</v>
      </c>
      <c r="G572" s="1340">
        <v>6</v>
      </c>
      <c r="H572" s="667">
        <v>996</v>
      </c>
      <c r="I572" s="667"/>
      <c r="J572" s="1368" t="s">
        <v>8076</v>
      </c>
      <c r="K572" s="1340" t="s">
        <v>7518</v>
      </c>
      <c r="L572" s="2192" t="s">
        <v>8076</v>
      </c>
      <c r="M572" s="1366" t="s">
        <v>7462</v>
      </c>
      <c r="N572" s="1340"/>
      <c r="O572" s="1366" t="s">
        <v>7462</v>
      </c>
      <c r="Q572" s="1807">
        <v>1</v>
      </c>
      <c r="Z572" s="2983">
        <f t="shared" si="15"/>
        <v>0</v>
      </c>
    </row>
    <row r="573" spans="2:26" ht="31.5">
      <c r="B573" s="1340">
        <v>377</v>
      </c>
      <c r="C573" s="1340" t="s">
        <v>7485</v>
      </c>
      <c r="D573" s="1340" t="s">
        <v>7683</v>
      </c>
      <c r="E573" s="1340" t="s">
        <v>7461</v>
      </c>
      <c r="F573" s="1340">
        <v>35</v>
      </c>
      <c r="G573" s="1340">
        <v>10</v>
      </c>
      <c r="H573" s="667">
        <v>567</v>
      </c>
      <c r="I573" s="667"/>
      <c r="J573" s="1368" t="s">
        <v>8076</v>
      </c>
      <c r="K573" s="1340" t="s">
        <v>7518</v>
      </c>
      <c r="L573" s="2192" t="s">
        <v>8076</v>
      </c>
      <c r="M573" s="1366" t="s">
        <v>7462</v>
      </c>
      <c r="N573" s="1340"/>
      <c r="O573" s="1366" t="s">
        <v>7462</v>
      </c>
      <c r="Q573" s="1807">
        <v>1</v>
      </c>
      <c r="Z573" s="2983">
        <f t="shared" si="15"/>
        <v>0</v>
      </c>
    </row>
    <row r="574" spans="2:26" ht="31.5">
      <c r="B574" s="1340">
        <v>378</v>
      </c>
      <c r="C574" s="1340" t="s">
        <v>7485</v>
      </c>
      <c r="D574" s="1340" t="s">
        <v>7683</v>
      </c>
      <c r="E574" s="1340" t="s">
        <v>7461</v>
      </c>
      <c r="F574" s="1340">
        <v>35</v>
      </c>
      <c r="G574" s="1340">
        <v>23</v>
      </c>
      <c r="H574" s="667">
        <v>3045</v>
      </c>
      <c r="I574" s="667"/>
      <c r="J574" s="1368" t="s">
        <v>8076</v>
      </c>
      <c r="K574" s="1340" t="s">
        <v>7518</v>
      </c>
      <c r="L574" s="2192" t="s">
        <v>8076</v>
      </c>
      <c r="M574" s="1366" t="s">
        <v>7462</v>
      </c>
      <c r="N574" s="1340"/>
      <c r="O574" s="1366" t="s">
        <v>7462</v>
      </c>
      <c r="Q574" s="1807">
        <v>1</v>
      </c>
      <c r="Z574" s="2983">
        <f t="shared" si="15"/>
        <v>0</v>
      </c>
    </row>
    <row r="575" spans="2:26" ht="31.5">
      <c r="B575" s="1340">
        <v>379</v>
      </c>
      <c r="C575" s="1340" t="s">
        <v>7485</v>
      </c>
      <c r="D575" s="1340" t="s">
        <v>7683</v>
      </c>
      <c r="E575" s="1340" t="s">
        <v>7461</v>
      </c>
      <c r="F575" s="1340">
        <v>35</v>
      </c>
      <c r="G575" s="1340">
        <v>40</v>
      </c>
      <c r="H575" s="667">
        <v>5820</v>
      </c>
      <c r="I575" s="667"/>
      <c r="J575" s="1368" t="s">
        <v>8076</v>
      </c>
      <c r="K575" s="1340" t="s">
        <v>7518</v>
      </c>
      <c r="L575" s="2192" t="s">
        <v>8076</v>
      </c>
      <c r="M575" s="1366" t="s">
        <v>7462</v>
      </c>
      <c r="N575" s="1340"/>
      <c r="O575" s="1366" t="s">
        <v>7462</v>
      </c>
      <c r="Q575" s="1807">
        <v>1</v>
      </c>
      <c r="Z575" s="2983">
        <f t="shared" si="15"/>
        <v>0</v>
      </c>
    </row>
    <row r="576" spans="2:26" ht="31.5">
      <c r="B576" s="1340">
        <v>380</v>
      </c>
      <c r="C576" s="1340" t="s">
        <v>7485</v>
      </c>
      <c r="D576" s="1340" t="s">
        <v>7683</v>
      </c>
      <c r="E576" s="1340" t="s">
        <v>7461</v>
      </c>
      <c r="F576" s="1340">
        <v>35</v>
      </c>
      <c r="G576" s="1340">
        <v>134</v>
      </c>
      <c r="H576" s="667">
        <v>73822</v>
      </c>
      <c r="I576" s="667"/>
      <c r="J576" s="1368" t="s">
        <v>8076</v>
      </c>
      <c r="K576" s="1340" t="s">
        <v>7518</v>
      </c>
      <c r="L576" s="2192" t="s">
        <v>8076</v>
      </c>
      <c r="M576" s="1366" t="s">
        <v>7462</v>
      </c>
      <c r="N576" s="1340"/>
      <c r="O576" s="1366" t="s">
        <v>7462</v>
      </c>
      <c r="Q576" s="1807">
        <v>1</v>
      </c>
      <c r="Z576" s="2983">
        <f t="shared" si="15"/>
        <v>0</v>
      </c>
    </row>
    <row r="577" spans="2:26">
      <c r="B577" s="1340">
        <v>381</v>
      </c>
      <c r="C577" s="1340" t="s">
        <v>7485</v>
      </c>
      <c r="D577" s="1340" t="s">
        <v>7683</v>
      </c>
      <c r="E577" s="1340" t="s">
        <v>7461</v>
      </c>
      <c r="F577" s="1340">
        <v>36</v>
      </c>
      <c r="G577" s="1340">
        <v>1</v>
      </c>
      <c r="H577" s="667">
        <v>12900</v>
      </c>
      <c r="I577" s="667"/>
      <c r="J577" s="2192" t="s">
        <v>9104</v>
      </c>
      <c r="K577" s="1340" t="s">
        <v>7515</v>
      </c>
      <c r="L577" s="2192" t="s">
        <v>8076</v>
      </c>
      <c r="M577" s="1366" t="s">
        <v>7462</v>
      </c>
      <c r="N577" s="1340"/>
      <c r="O577" s="1366" t="s">
        <v>7462</v>
      </c>
      <c r="Q577" s="1807">
        <v>1</v>
      </c>
      <c r="Z577" s="2983">
        <f t="shared" si="15"/>
        <v>0</v>
      </c>
    </row>
    <row r="578" spans="2:26">
      <c r="B578" s="1340">
        <v>382</v>
      </c>
      <c r="C578" s="1340" t="s">
        <v>7485</v>
      </c>
      <c r="D578" s="1340" t="s">
        <v>7683</v>
      </c>
      <c r="E578" s="1340" t="s">
        <v>7461</v>
      </c>
      <c r="F578" s="1340">
        <v>36</v>
      </c>
      <c r="G578" s="1340">
        <v>7</v>
      </c>
      <c r="H578" s="667">
        <v>26120</v>
      </c>
      <c r="I578" s="667"/>
      <c r="J578" s="2192" t="s">
        <v>9104</v>
      </c>
      <c r="K578" s="1340" t="s">
        <v>7515</v>
      </c>
      <c r="L578" s="2192" t="s">
        <v>8076</v>
      </c>
      <c r="M578" s="1366" t="s">
        <v>7462</v>
      </c>
      <c r="N578" s="1340"/>
      <c r="O578" s="1366" t="s">
        <v>7462</v>
      </c>
      <c r="Q578" s="1807">
        <v>1</v>
      </c>
      <c r="Z578" s="2983">
        <f t="shared" si="15"/>
        <v>0</v>
      </c>
    </row>
    <row r="579" spans="2:26">
      <c r="B579" s="1340">
        <v>383</v>
      </c>
      <c r="C579" s="1340" t="s">
        <v>7485</v>
      </c>
      <c r="D579" s="1340" t="s">
        <v>7683</v>
      </c>
      <c r="E579" s="1340" t="s">
        <v>7461</v>
      </c>
      <c r="F579" s="1340">
        <v>36</v>
      </c>
      <c r="G579" s="1340">
        <v>9</v>
      </c>
      <c r="H579" s="667">
        <v>6010</v>
      </c>
      <c r="I579" s="667"/>
      <c r="J579" s="2192" t="s">
        <v>9104</v>
      </c>
      <c r="K579" s="1340" t="s">
        <v>7515</v>
      </c>
      <c r="L579" s="2192" t="s">
        <v>8076</v>
      </c>
      <c r="M579" s="1366" t="s">
        <v>7462</v>
      </c>
      <c r="N579" s="1340"/>
      <c r="O579" s="1366" t="s">
        <v>7462</v>
      </c>
      <c r="Q579" s="1807">
        <v>1</v>
      </c>
      <c r="Z579" s="2983">
        <f t="shared" si="15"/>
        <v>0</v>
      </c>
    </row>
    <row r="580" spans="2:26">
      <c r="B580" s="1340">
        <v>384</v>
      </c>
      <c r="C580" s="1340" t="s">
        <v>7485</v>
      </c>
      <c r="D580" s="1340" t="s">
        <v>7683</v>
      </c>
      <c r="E580" s="1340" t="s">
        <v>7461</v>
      </c>
      <c r="F580" s="1340">
        <v>36</v>
      </c>
      <c r="G580" s="1340">
        <v>15</v>
      </c>
      <c r="H580" s="667">
        <v>32630</v>
      </c>
      <c r="I580" s="667"/>
      <c r="J580" s="1368" t="s">
        <v>1669</v>
      </c>
      <c r="K580" s="1340" t="s">
        <v>476</v>
      </c>
      <c r="L580" s="2192" t="s">
        <v>8076</v>
      </c>
      <c r="M580" s="1366" t="s">
        <v>7462</v>
      </c>
      <c r="N580" s="1340"/>
      <c r="O580" s="1366" t="s">
        <v>7462</v>
      </c>
      <c r="Q580" s="1807">
        <v>1</v>
      </c>
      <c r="Z580" s="2983">
        <f t="shared" si="15"/>
        <v>0</v>
      </c>
    </row>
    <row r="581" spans="2:26" ht="47.25">
      <c r="B581" s="1340">
        <v>385</v>
      </c>
      <c r="C581" s="1340" t="s">
        <v>7477</v>
      </c>
      <c r="D581" s="1340" t="s">
        <v>7683</v>
      </c>
      <c r="E581" s="1340" t="s">
        <v>7461</v>
      </c>
      <c r="F581" s="1340">
        <v>3</v>
      </c>
      <c r="G581" s="1340">
        <v>60</v>
      </c>
      <c r="H581" s="667">
        <v>5044</v>
      </c>
      <c r="I581" s="667"/>
      <c r="J581" s="1368" t="s">
        <v>1313</v>
      </c>
      <c r="K581" s="1340" t="s">
        <v>7479</v>
      </c>
      <c r="L581" s="2192" t="s">
        <v>940</v>
      </c>
      <c r="M581" s="1366" t="s">
        <v>7462</v>
      </c>
      <c r="N581" s="1340"/>
      <c r="O581" s="1340"/>
      <c r="Q581" s="1807">
        <v>1</v>
      </c>
      <c r="Z581" s="2983">
        <f t="shared" si="15"/>
        <v>0</v>
      </c>
    </row>
    <row r="582" spans="2:26" ht="31.5">
      <c r="B582" s="1340">
        <v>386</v>
      </c>
      <c r="C582" s="1340" t="s">
        <v>7477</v>
      </c>
      <c r="D582" s="1340" t="s">
        <v>7683</v>
      </c>
      <c r="E582" s="1340" t="s">
        <v>7461</v>
      </c>
      <c r="F582" s="1340">
        <v>3</v>
      </c>
      <c r="G582" s="1340">
        <v>74</v>
      </c>
      <c r="H582" s="667">
        <v>1280</v>
      </c>
      <c r="I582" s="667"/>
      <c r="J582" s="2184" t="s">
        <v>3941</v>
      </c>
      <c r="K582" s="1340" t="s">
        <v>7475</v>
      </c>
      <c r="L582" s="2192" t="s">
        <v>940</v>
      </c>
      <c r="M582" s="1366" t="s">
        <v>192</v>
      </c>
      <c r="N582" s="1340"/>
      <c r="O582" s="1340"/>
      <c r="Q582" s="1807">
        <v>1</v>
      </c>
      <c r="Z582" s="2983">
        <f t="shared" si="15"/>
        <v>0</v>
      </c>
    </row>
    <row r="583" spans="2:26" ht="31.5">
      <c r="B583" s="1340">
        <v>387</v>
      </c>
      <c r="C583" s="1340" t="s">
        <v>7485</v>
      </c>
      <c r="D583" s="1340" t="s">
        <v>7683</v>
      </c>
      <c r="E583" s="1340" t="s">
        <v>7461</v>
      </c>
      <c r="F583" s="1340">
        <v>7</v>
      </c>
      <c r="G583" s="1340">
        <v>193</v>
      </c>
      <c r="H583" s="667">
        <v>672</v>
      </c>
      <c r="I583" s="667"/>
      <c r="J583" s="1368" t="s">
        <v>3892</v>
      </c>
      <c r="K583" s="1340" t="s">
        <v>7486</v>
      </c>
      <c r="L583" s="2192" t="s">
        <v>8076</v>
      </c>
      <c r="M583" s="1366" t="s">
        <v>192</v>
      </c>
      <c r="N583" s="1340"/>
      <c r="O583" s="1340"/>
      <c r="Q583" s="1807">
        <v>1</v>
      </c>
      <c r="Z583" s="2983">
        <f t="shared" si="15"/>
        <v>0</v>
      </c>
    </row>
    <row r="584" spans="2:26" ht="31.5">
      <c r="B584" s="1340">
        <v>388</v>
      </c>
      <c r="C584" s="1340" t="s">
        <v>7472</v>
      </c>
      <c r="D584" s="1340" t="s">
        <v>7683</v>
      </c>
      <c r="E584" s="1340" t="s">
        <v>7461</v>
      </c>
      <c r="F584" s="1340">
        <v>16</v>
      </c>
      <c r="G584" s="1340">
        <v>753</v>
      </c>
      <c r="H584" s="667">
        <v>2304</v>
      </c>
      <c r="I584" s="667"/>
      <c r="J584" s="2184" t="s">
        <v>3941</v>
      </c>
      <c r="K584" s="1340" t="s">
        <v>7475</v>
      </c>
      <c r="L584" s="2192" t="s">
        <v>940</v>
      </c>
      <c r="M584" s="1366" t="s">
        <v>192</v>
      </c>
      <c r="N584" s="1340"/>
      <c r="O584" s="1340"/>
      <c r="Q584" s="1807">
        <v>1</v>
      </c>
      <c r="Z584" s="2983">
        <f t="shared" si="15"/>
        <v>0</v>
      </c>
    </row>
    <row r="585" spans="2:26">
      <c r="B585" s="1340">
        <v>389</v>
      </c>
      <c r="C585" s="1340" t="s">
        <v>7485</v>
      </c>
      <c r="D585" s="1340" t="s">
        <v>7683</v>
      </c>
      <c r="E585" s="1340" t="s">
        <v>7461</v>
      </c>
      <c r="F585" s="1340">
        <v>32</v>
      </c>
      <c r="G585" s="1340">
        <v>210</v>
      </c>
      <c r="H585" s="667">
        <v>4650</v>
      </c>
      <c r="I585" s="667"/>
      <c r="J585" s="2192" t="s">
        <v>9104</v>
      </c>
      <c r="K585" s="1340" t="s">
        <v>7515</v>
      </c>
      <c r="L585" s="2192" t="s">
        <v>8076</v>
      </c>
      <c r="M585" s="1366" t="s">
        <v>192</v>
      </c>
      <c r="N585" s="1340"/>
      <c r="O585" s="1340"/>
      <c r="Q585" s="1807">
        <v>1</v>
      </c>
      <c r="Z585" s="2983">
        <f t="shared" ref="Z585:Z648" si="16">U585+S585</f>
        <v>0</v>
      </c>
    </row>
    <row r="586" spans="2:26">
      <c r="B586" s="1340">
        <v>390</v>
      </c>
      <c r="C586" s="1340" t="s">
        <v>7472</v>
      </c>
      <c r="D586" s="1340" t="s">
        <v>7683</v>
      </c>
      <c r="E586" s="1340" t="s">
        <v>7461</v>
      </c>
      <c r="F586" s="1340">
        <v>9</v>
      </c>
      <c r="G586" s="1340">
        <v>759</v>
      </c>
      <c r="H586" s="667">
        <v>5153</v>
      </c>
      <c r="I586" s="667"/>
      <c r="J586" s="1368" t="s">
        <v>1669</v>
      </c>
      <c r="K586" s="1340" t="s">
        <v>476</v>
      </c>
      <c r="L586" s="2192" t="s">
        <v>940</v>
      </c>
      <c r="M586" s="1366" t="s">
        <v>192</v>
      </c>
      <c r="N586" s="1340"/>
      <c r="O586" s="1340"/>
      <c r="Q586" s="1807">
        <v>1</v>
      </c>
      <c r="Z586" s="2983">
        <f t="shared" si="16"/>
        <v>0</v>
      </c>
    </row>
    <row r="587" spans="2:26" ht="31.5">
      <c r="B587" s="1340">
        <v>391</v>
      </c>
      <c r="C587" s="1340" t="s">
        <v>7460</v>
      </c>
      <c r="D587" s="1340" t="s">
        <v>7683</v>
      </c>
      <c r="E587" s="1340" t="s">
        <v>7461</v>
      </c>
      <c r="F587" s="1340">
        <v>1</v>
      </c>
      <c r="G587" s="1340">
        <v>324</v>
      </c>
      <c r="H587" s="667">
        <v>340</v>
      </c>
      <c r="I587" s="667"/>
      <c r="J587" s="1368" t="s">
        <v>3892</v>
      </c>
      <c r="K587" s="1340" t="s">
        <v>7466</v>
      </c>
      <c r="L587" s="2192" t="s">
        <v>940</v>
      </c>
      <c r="M587" s="1366" t="s">
        <v>192</v>
      </c>
      <c r="N587" s="1340"/>
      <c r="O587" s="1340"/>
      <c r="Q587" s="1807">
        <v>1</v>
      </c>
      <c r="Z587" s="2983">
        <f t="shared" si="16"/>
        <v>0</v>
      </c>
    </row>
    <row r="588" spans="2:26" ht="31.5">
      <c r="B588" s="1340">
        <v>392</v>
      </c>
      <c r="C588" s="1340" t="s">
        <v>7502</v>
      </c>
      <c r="D588" s="1340" t="s">
        <v>7683</v>
      </c>
      <c r="E588" s="1340" t="s">
        <v>7461</v>
      </c>
      <c r="F588" s="1340">
        <v>15</v>
      </c>
      <c r="G588" s="1340">
        <v>531</v>
      </c>
      <c r="H588" s="667">
        <v>26036</v>
      </c>
      <c r="I588" s="667"/>
      <c r="J588" s="1368" t="s">
        <v>3892</v>
      </c>
      <c r="K588" s="1340" t="s">
        <v>7500</v>
      </c>
      <c r="L588" s="2192" t="s">
        <v>940</v>
      </c>
      <c r="M588" s="1366" t="s">
        <v>192</v>
      </c>
      <c r="N588" s="1340"/>
      <c r="O588" s="1340"/>
      <c r="Q588" s="1807">
        <v>1</v>
      </c>
      <c r="Z588" s="2983">
        <f t="shared" si="16"/>
        <v>0</v>
      </c>
    </row>
    <row r="589" spans="2:26" ht="31.5">
      <c r="B589" s="1340">
        <v>393</v>
      </c>
      <c r="C589" s="1340" t="s">
        <v>7502</v>
      </c>
      <c r="D589" s="1340" t="s">
        <v>7683</v>
      </c>
      <c r="E589" s="1340" t="s">
        <v>7461</v>
      </c>
      <c r="F589" s="1340">
        <v>15</v>
      </c>
      <c r="G589" s="1340">
        <v>690</v>
      </c>
      <c r="H589" s="667">
        <v>21167</v>
      </c>
      <c r="I589" s="667"/>
      <c r="J589" s="1368" t="s">
        <v>3892</v>
      </c>
      <c r="K589" s="1340" t="s">
        <v>7500</v>
      </c>
      <c r="L589" s="2192" t="s">
        <v>940</v>
      </c>
      <c r="M589" s="1366" t="s">
        <v>192</v>
      </c>
      <c r="N589" s="1340"/>
      <c r="O589" s="1340"/>
      <c r="Q589" s="1807">
        <v>1</v>
      </c>
      <c r="Z589" s="2983">
        <f t="shared" si="16"/>
        <v>0</v>
      </c>
    </row>
    <row r="590" spans="2:26" ht="31.5">
      <c r="B590" s="1340">
        <v>394</v>
      </c>
      <c r="C590" s="1340" t="s">
        <v>7502</v>
      </c>
      <c r="D590" s="1340" t="s">
        <v>7683</v>
      </c>
      <c r="E590" s="1340" t="s">
        <v>7461</v>
      </c>
      <c r="F590" s="1340">
        <v>15</v>
      </c>
      <c r="G590" s="1340">
        <v>813</v>
      </c>
      <c r="H590" s="667">
        <v>705</v>
      </c>
      <c r="I590" s="667"/>
      <c r="J590" s="1368" t="s">
        <v>858</v>
      </c>
      <c r="K590" s="1340" t="s">
        <v>7503</v>
      </c>
      <c r="L590" s="2192" t="s">
        <v>940</v>
      </c>
      <c r="M590" s="1366" t="s">
        <v>192</v>
      </c>
      <c r="N590" s="1340"/>
      <c r="O590" s="1340"/>
      <c r="Q590" s="1807">
        <v>1</v>
      </c>
      <c r="Z590" s="2983">
        <f t="shared" si="16"/>
        <v>0</v>
      </c>
    </row>
    <row r="591" spans="2:26" ht="31.5">
      <c r="B591" s="1340">
        <v>395</v>
      </c>
      <c r="C591" s="1340" t="s">
        <v>7502</v>
      </c>
      <c r="D591" s="1340" t="s">
        <v>7683</v>
      </c>
      <c r="E591" s="1340" t="s">
        <v>7461</v>
      </c>
      <c r="F591" s="1340">
        <v>15</v>
      </c>
      <c r="G591" s="1340">
        <v>814</v>
      </c>
      <c r="H591" s="667">
        <v>2748</v>
      </c>
      <c r="I591" s="667"/>
      <c r="J591" s="1368" t="s">
        <v>858</v>
      </c>
      <c r="K591" s="1340" t="s">
        <v>7503</v>
      </c>
      <c r="L591" s="2192" t="s">
        <v>940</v>
      </c>
      <c r="M591" s="1366" t="s">
        <v>192</v>
      </c>
      <c r="N591" s="1340"/>
      <c r="O591" s="1340"/>
      <c r="Q591" s="1807">
        <v>1</v>
      </c>
      <c r="Z591" s="2983">
        <f t="shared" si="16"/>
        <v>0</v>
      </c>
    </row>
    <row r="592" spans="2:26" ht="31.5">
      <c r="B592" s="1340">
        <v>396</v>
      </c>
      <c r="C592" s="1340" t="s">
        <v>7502</v>
      </c>
      <c r="D592" s="1340" t="s">
        <v>7683</v>
      </c>
      <c r="E592" s="1340" t="s">
        <v>7461</v>
      </c>
      <c r="F592" s="1340">
        <v>15</v>
      </c>
      <c r="G592" s="1340">
        <v>1126</v>
      </c>
      <c r="H592" s="667">
        <v>737</v>
      </c>
      <c r="I592" s="667"/>
      <c r="J592" s="1368" t="s">
        <v>858</v>
      </c>
      <c r="K592" s="1340" t="s">
        <v>7503</v>
      </c>
      <c r="L592" s="2192" t="s">
        <v>940</v>
      </c>
      <c r="M592" s="1366" t="s">
        <v>192</v>
      </c>
      <c r="N592" s="1340"/>
      <c r="O592" s="1340"/>
      <c r="Q592" s="1807">
        <v>1</v>
      </c>
      <c r="Z592" s="2983">
        <f t="shared" si="16"/>
        <v>0</v>
      </c>
    </row>
    <row r="593" spans="2:26" ht="31.5">
      <c r="B593" s="1340">
        <v>397</v>
      </c>
      <c r="C593" s="1340" t="s">
        <v>7502</v>
      </c>
      <c r="D593" s="1340" t="s">
        <v>7683</v>
      </c>
      <c r="E593" s="1340" t="s">
        <v>7461</v>
      </c>
      <c r="F593" s="1340">
        <v>15</v>
      </c>
      <c r="G593" s="1340">
        <v>1934</v>
      </c>
      <c r="H593" s="667">
        <v>4750</v>
      </c>
      <c r="I593" s="667"/>
      <c r="J593" s="1368" t="s">
        <v>858</v>
      </c>
      <c r="K593" s="1340" t="s">
        <v>7503</v>
      </c>
      <c r="L593" s="2192" t="s">
        <v>940</v>
      </c>
      <c r="M593" s="1366" t="s">
        <v>192</v>
      </c>
      <c r="N593" s="1340"/>
      <c r="O593" s="1340"/>
      <c r="Q593" s="1807">
        <v>1</v>
      </c>
      <c r="Z593" s="2983">
        <f t="shared" si="16"/>
        <v>0</v>
      </c>
    </row>
    <row r="594" spans="2:26" ht="31.5">
      <c r="B594" s="1340">
        <v>398</v>
      </c>
      <c r="C594" s="1340" t="s">
        <v>7502</v>
      </c>
      <c r="D594" s="1340" t="s">
        <v>7683</v>
      </c>
      <c r="E594" s="1340" t="s">
        <v>7461</v>
      </c>
      <c r="F594" s="1340">
        <v>16</v>
      </c>
      <c r="G594" s="1340">
        <v>3</v>
      </c>
      <c r="H594" s="667">
        <v>478</v>
      </c>
      <c r="I594" s="667"/>
      <c r="J594" s="1368" t="s">
        <v>858</v>
      </c>
      <c r="K594" s="1340" t="s">
        <v>7503</v>
      </c>
      <c r="L594" s="2192" t="s">
        <v>940</v>
      </c>
      <c r="M594" s="1366" t="s">
        <v>192</v>
      </c>
      <c r="N594" s="1340"/>
      <c r="O594" s="1340"/>
      <c r="Q594" s="1807">
        <v>1</v>
      </c>
      <c r="Z594" s="2983">
        <f t="shared" si="16"/>
        <v>0</v>
      </c>
    </row>
    <row r="595" spans="2:26" ht="31.5">
      <c r="B595" s="1340">
        <v>399</v>
      </c>
      <c r="C595" s="1340" t="s">
        <v>7472</v>
      </c>
      <c r="D595" s="1340" t="s">
        <v>7683</v>
      </c>
      <c r="E595" s="1340" t="s">
        <v>7461</v>
      </c>
      <c r="F595" s="1340">
        <v>16</v>
      </c>
      <c r="G595" s="1340">
        <v>733</v>
      </c>
      <c r="H595" s="667">
        <v>436</v>
      </c>
      <c r="I595" s="667"/>
      <c r="J595" s="2184" t="s">
        <v>3941</v>
      </c>
      <c r="K595" s="1340" t="s">
        <v>7475</v>
      </c>
      <c r="L595" s="2192" t="s">
        <v>940</v>
      </c>
      <c r="M595" s="1366" t="s">
        <v>192</v>
      </c>
      <c r="N595" s="1340"/>
      <c r="O595" s="1340"/>
      <c r="Q595" s="1807">
        <v>1</v>
      </c>
      <c r="Z595" s="2983">
        <f t="shared" si="16"/>
        <v>0</v>
      </c>
    </row>
    <row r="596" spans="2:26" ht="31.5">
      <c r="B596" s="1340">
        <v>400</v>
      </c>
      <c r="C596" s="1340" t="s">
        <v>7472</v>
      </c>
      <c r="D596" s="1340" t="s">
        <v>7683</v>
      </c>
      <c r="E596" s="1340" t="s">
        <v>7461</v>
      </c>
      <c r="F596" s="1340">
        <v>16</v>
      </c>
      <c r="G596" s="1340">
        <v>792</v>
      </c>
      <c r="H596" s="667">
        <v>4486</v>
      </c>
      <c r="I596" s="667"/>
      <c r="J596" s="2184" t="s">
        <v>3941</v>
      </c>
      <c r="K596" s="1340" t="s">
        <v>7475</v>
      </c>
      <c r="L596" s="2192" t="s">
        <v>940</v>
      </c>
      <c r="M596" s="1366" t="s">
        <v>192</v>
      </c>
      <c r="N596" s="1340"/>
      <c r="O596" s="1340"/>
      <c r="Q596" s="1807">
        <v>1</v>
      </c>
      <c r="Z596" s="2983">
        <f t="shared" si="16"/>
        <v>0</v>
      </c>
    </row>
    <row r="597" spans="2:26" ht="31.5">
      <c r="B597" s="1340">
        <v>401</v>
      </c>
      <c r="C597" s="1340" t="s">
        <v>7472</v>
      </c>
      <c r="D597" s="1340" t="s">
        <v>7683</v>
      </c>
      <c r="E597" s="1340" t="s">
        <v>7461</v>
      </c>
      <c r="F597" s="1340">
        <v>16</v>
      </c>
      <c r="G597" s="1340">
        <v>794</v>
      </c>
      <c r="H597" s="667">
        <v>1028</v>
      </c>
      <c r="I597" s="667"/>
      <c r="J597" s="2184" t="s">
        <v>3941</v>
      </c>
      <c r="K597" s="1340" t="s">
        <v>7475</v>
      </c>
      <c r="L597" s="2192" t="s">
        <v>940</v>
      </c>
      <c r="M597" s="1366" t="s">
        <v>192</v>
      </c>
      <c r="N597" s="1340"/>
      <c r="O597" s="1340"/>
      <c r="Q597" s="1807">
        <v>1</v>
      </c>
      <c r="Z597" s="2983">
        <f t="shared" si="16"/>
        <v>0</v>
      </c>
    </row>
    <row r="598" spans="2:26" ht="31.5">
      <c r="B598" s="1340">
        <v>402</v>
      </c>
      <c r="C598" s="1340" t="s">
        <v>7472</v>
      </c>
      <c r="D598" s="1340" t="s">
        <v>7683</v>
      </c>
      <c r="E598" s="1340" t="s">
        <v>7461</v>
      </c>
      <c r="F598" s="1340">
        <v>16</v>
      </c>
      <c r="G598" s="1340">
        <v>806</v>
      </c>
      <c r="H598" s="667">
        <v>4745</v>
      </c>
      <c r="I598" s="667"/>
      <c r="J598" s="2184" t="s">
        <v>3941</v>
      </c>
      <c r="K598" s="1340" t="s">
        <v>7475</v>
      </c>
      <c r="L598" s="2192" t="s">
        <v>940</v>
      </c>
      <c r="M598" s="1366" t="s">
        <v>192</v>
      </c>
      <c r="N598" s="1340"/>
      <c r="O598" s="1340"/>
      <c r="Q598" s="1807">
        <v>1</v>
      </c>
      <c r="Z598" s="2983">
        <f t="shared" si="16"/>
        <v>0</v>
      </c>
    </row>
    <row r="599" spans="2:26" ht="31.5">
      <c r="B599" s="1340">
        <v>403</v>
      </c>
      <c r="C599" s="1340" t="s">
        <v>7472</v>
      </c>
      <c r="D599" s="1340" t="s">
        <v>7683</v>
      </c>
      <c r="E599" s="1340" t="s">
        <v>7461</v>
      </c>
      <c r="F599" s="1340">
        <v>16</v>
      </c>
      <c r="G599" s="1340">
        <v>807</v>
      </c>
      <c r="H599" s="667">
        <v>2547</v>
      </c>
      <c r="I599" s="667"/>
      <c r="J599" s="2184" t="s">
        <v>3941</v>
      </c>
      <c r="K599" s="1340" t="s">
        <v>7475</v>
      </c>
      <c r="L599" s="2192" t="s">
        <v>940</v>
      </c>
      <c r="M599" s="1366" t="s">
        <v>192</v>
      </c>
      <c r="N599" s="1340"/>
      <c r="O599" s="1340"/>
      <c r="Q599" s="1807">
        <v>1</v>
      </c>
      <c r="Z599" s="2983">
        <f t="shared" si="16"/>
        <v>0</v>
      </c>
    </row>
    <row r="600" spans="2:26" ht="31.5">
      <c r="B600" s="1340">
        <v>404</v>
      </c>
      <c r="C600" s="1340" t="s">
        <v>7504</v>
      </c>
      <c r="D600" s="1340" t="s">
        <v>7683</v>
      </c>
      <c r="E600" s="1340" t="s">
        <v>7461</v>
      </c>
      <c r="F600" s="1340">
        <v>17</v>
      </c>
      <c r="G600" s="1340">
        <v>55</v>
      </c>
      <c r="H600" s="667">
        <v>42</v>
      </c>
      <c r="I600" s="667"/>
      <c r="J600" s="2184" t="s">
        <v>3941</v>
      </c>
      <c r="K600" s="1340" t="s">
        <v>7475</v>
      </c>
      <c r="L600" s="2192">
        <v>0</v>
      </c>
      <c r="M600" s="1366" t="s">
        <v>192</v>
      </c>
      <c r="N600" s="1340"/>
      <c r="O600" s="1340"/>
      <c r="Q600" s="1807">
        <v>1</v>
      </c>
      <c r="Z600" s="2983">
        <f t="shared" si="16"/>
        <v>0</v>
      </c>
    </row>
    <row r="601" spans="2:26" ht="31.5">
      <c r="B601" s="1340">
        <v>405</v>
      </c>
      <c r="C601" s="1340" t="s">
        <v>7504</v>
      </c>
      <c r="D601" s="1340" t="s">
        <v>7683</v>
      </c>
      <c r="E601" s="1340" t="s">
        <v>7461</v>
      </c>
      <c r="F601" s="1340">
        <v>17</v>
      </c>
      <c r="G601" s="1340">
        <v>122</v>
      </c>
      <c r="H601" s="667">
        <v>275</v>
      </c>
      <c r="I601" s="667"/>
      <c r="J601" s="2184" t="s">
        <v>3941</v>
      </c>
      <c r="K601" s="1340" t="s">
        <v>7475</v>
      </c>
      <c r="L601" s="2192">
        <v>0</v>
      </c>
      <c r="M601" s="1366" t="s">
        <v>192</v>
      </c>
      <c r="N601" s="1340"/>
      <c r="O601" s="1340"/>
      <c r="Q601" s="1807">
        <v>1</v>
      </c>
      <c r="Z601" s="2983">
        <f t="shared" si="16"/>
        <v>0</v>
      </c>
    </row>
    <row r="602" spans="2:26" ht="31.5">
      <c r="B602" s="1340">
        <v>406</v>
      </c>
      <c r="C602" s="1340" t="s">
        <v>7504</v>
      </c>
      <c r="D602" s="1340" t="s">
        <v>7683</v>
      </c>
      <c r="E602" s="1340" t="s">
        <v>7461</v>
      </c>
      <c r="F602" s="1340">
        <v>17</v>
      </c>
      <c r="G602" s="1340">
        <v>123</v>
      </c>
      <c r="H602" s="667">
        <v>858</v>
      </c>
      <c r="I602" s="667"/>
      <c r="J602" s="2184" t="s">
        <v>3941</v>
      </c>
      <c r="K602" s="1340" t="s">
        <v>7475</v>
      </c>
      <c r="L602" s="2192">
        <v>0</v>
      </c>
      <c r="M602" s="1366" t="s">
        <v>192</v>
      </c>
      <c r="N602" s="1340"/>
      <c r="O602" s="1340"/>
      <c r="Q602" s="1807">
        <v>1</v>
      </c>
      <c r="Z602" s="2983">
        <f t="shared" si="16"/>
        <v>0</v>
      </c>
    </row>
    <row r="603" spans="2:26" ht="31.5">
      <c r="B603" s="1340">
        <v>407</v>
      </c>
      <c r="C603" s="1340" t="s">
        <v>7504</v>
      </c>
      <c r="D603" s="1340" t="s">
        <v>7683</v>
      </c>
      <c r="E603" s="1340" t="s">
        <v>7461</v>
      </c>
      <c r="F603" s="1340">
        <v>17</v>
      </c>
      <c r="G603" s="1340">
        <v>124</v>
      </c>
      <c r="H603" s="667">
        <v>40</v>
      </c>
      <c r="I603" s="667"/>
      <c r="J603" s="2184" t="s">
        <v>3941</v>
      </c>
      <c r="K603" s="1340" t="s">
        <v>7475</v>
      </c>
      <c r="L603" s="2192">
        <v>0</v>
      </c>
      <c r="M603" s="1366" t="s">
        <v>192</v>
      </c>
      <c r="N603" s="1340"/>
      <c r="O603" s="1340"/>
      <c r="Q603" s="1807">
        <v>1</v>
      </c>
      <c r="Z603" s="2983">
        <f t="shared" si="16"/>
        <v>0</v>
      </c>
    </row>
    <row r="604" spans="2:26" ht="31.5">
      <c r="B604" s="1340">
        <v>408</v>
      </c>
      <c r="C604" s="1340" t="s">
        <v>7504</v>
      </c>
      <c r="D604" s="1340" t="s">
        <v>7683</v>
      </c>
      <c r="E604" s="1340" t="s">
        <v>7461</v>
      </c>
      <c r="F604" s="1340">
        <v>17</v>
      </c>
      <c r="G604" s="1340">
        <v>144</v>
      </c>
      <c r="H604" s="667">
        <v>483</v>
      </c>
      <c r="I604" s="667"/>
      <c r="J604" s="2184" t="s">
        <v>3941</v>
      </c>
      <c r="K604" s="1340" t="s">
        <v>7475</v>
      </c>
      <c r="L604" s="2192">
        <v>0</v>
      </c>
      <c r="M604" s="1366" t="s">
        <v>192</v>
      </c>
      <c r="N604" s="1340"/>
      <c r="O604" s="1340"/>
      <c r="Q604" s="1807">
        <v>1</v>
      </c>
      <c r="Z604" s="2983">
        <f t="shared" si="16"/>
        <v>0</v>
      </c>
    </row>
    <row r="605" spans="2:26" ht="31.5">
      <c r="B605" s="1340">
        <v>409</v>
      </c>
      <c r="C605" s="1340" t="s">
        <v>7504</v>
      </c>
      <c r="D605" s="1340" t="s">
        <v>7683</v>
      </c>
      <c r="E605" s="1340" t="s">
        <v>7461</v>
      </c>
      <c r="F605" s="1340">
        <v>17</v>
      </c>
      <c r="G605" s="1340">
        <v>155</v>
      </c>
      <c r="H605" s="667">
        <v>3489</v>
      </c>
      <c r="I605" s="667"/>
      <c r="J605" s="2184" t="s">
        <v>3941</v>
      </c>
      <c r="K605" s="1340" t="s">
        <v>7475</v>
      </c>
      <c r="L605" s="2192">
        <v>0</v>
      </c>
      <c r="M605" s="1366" t="s">
        <v>192</v>
      </c>
      <c r="N605" s="1340"/>
      <c r="O605" s="1340"/>
      <c r="Q605" s="1807">
        <v>1</v>
      </c>
      <c r="Z605" s="2983">
        <f t="shared" si="16"/>
        <v>0</v>
      </c>
    </row>
    <row r="606" spans="2:26">
      <c r="B606" s="1340">
        <v>410</v>
      </c>
      <c r="C606" s="1340" t="s">
        <v>7504</v>
      </c>
      <c r="D606" s="1340" t="s">
        <v>7683</v>
      </c>
      <c r="E606" s="1340" t="s">
        <v>7461</v>
      </c>
      <c r="F606" s="1340">
        <v>17</v>
      </c>
      <c r="G606" s="1340">
        <v>305</v>
      </c>
      <c r="H606" s="667">
        <v>73</v>
      </c>
      <c r="I606" s="667"/>
      <c r="J606" s="1368" t="s">
        <v>1669</v>
      </c>
      <c r="K606" s="1340" t="s">
        <v>476</v>
      </c>
      <c r="L606" s="2192">
        <v>0</v>
      </c>
      <c r="M606" s="1366" t="s">
        <v>192</v>
      </c>
      <c r="N606" s="1340"/>
      <c r="O606" s="1340"/>
      <c r="Q606" s="1807">
        <v>1</v>
      </c>
      <c r="Z606" s="2983">
        <f t="shared" si="16"/>
        <v>0</v>
      </c>
    </row>
    <row r="607" spans="2:26">
      <c r="B607" s="1340">
        <v>411</v>
      </c>
      <c r="C607" s="1340" t="s">
        <v>7504</v>
      </c>
      <c r="D607" s="1340" t="s">
        <v>7683</v>
      </c>
      <c r="E607" s="1340" t="s">
        <v>7461</v>
      </c>
      <c r="F607" s="1340">
        <v>17</v>
      </c>
      <c r="G607" s="1340">
        <v>450</v>
      </c>
      <c r="H607" s="667">
        <v>124</v>
      </c>
      <c r="I607" s="667"/>
      <c r="J607" s="1368" t="s">
        <v>1669</v>
      </c>
      <c r="K607" s="1340" t="s">
        <v>476</v>
      </c>
      <c r="L607" s="2192">
        <v>0</v>
      </c>
      <c r="M607" s="1366" t="s">
        <v>192</v>
      </c>
      <c r="N607" s="1340"/>
      <c r="O607" s="1340"/>
      <c r="Q607" s="1807">
        <v>1</v>
      </c>
      <c r="Z607" s="2983">
        <f t="shared" si="16"/>
        <v>0</v>
      </c>
    </row>
    <row r="608" spans="2:26">
      <c r="B608" s="1340">
        <v>412</v>
      </c>
      <c r="C608" s="1340" t="s">
        <v>7504</v>
      </c>
      <c r="D608" s="1340" t="s">
        <v>7683</v>
      </c>
      <c r="E608" s="1340" t="s">
        <v>7461</v>
      </c>
      <c r="F608" s="1340">
        <v>17</v>
      </c>
      <c r="G608" s="1340">
        <v>1137</v>
      </c>
      <c r="H608" s="667">
        <v>100</v>
      </c>
      <c r="I608" s="667"/>
      <c r="J608" s="1368" t="s">
        <v>1669</v>
      </c>
      <c r="K608" s="1340" t="s">
        <v>476</v>
      </c>
      <c r="L608" s="2192">
        <v>0</v>
      </c>
      <c r="M608" s="1366" t="s">
        <v>192</v>
      </c>
      <c r="N608" s="1340"/>
      <c r="O608" s="1340"/>
      <c r="Q608" s="1807">
        <v>1</v>
      </c>
      <c r="Z608" s="2983">
        <f t="shared" si="16"/>
        <v>0</v>
      </c>
    </row>
    <row r="609" spans="2:26">
      <c r="B609" s="1340">
        <v>413</v>
      </c>
      <c r="C609" s="1340" t="s">
        <v>7504</v>
      </c>
      <c r="D609" s="1340" t="s">
        <v>7683</v>
      </c>
      <c r="E609" s="1340" t="s">
        <v>7461</v>
      </c>
      <c r="F609" s="1340">
        <v>17</v>
      </c>
      <c r="G609" s="1340">
        <v>1160</v>
      </c>
      <c r="H609" s="667">
        <v>46</v>
      </c>
      <c r="I609" s="667"/>
      <c r="J609" s="1368" t="s">
        <v>1669</v>
      </c>
      <c r="K609" s="1340" t="s">
        <v>476</v>
      </c>
      <c r="L609" s="2192">
        <v>0</v>
      </c>
      <c r="M609" s="1366" t="s">
        <v>192</v>
      </c>
      <c r="N609" s="1340"/>
      <c r="O609" s="1340"/>
      <c r="Q609" s="1807">
        <v>1</v>
      </c>
      <c r="Z609" s="2983">
        <f t="shared" si="16"/>
        <v>0</v>
      </c>
    </row>
    <row r="610" spans="2:26">
      <c r="B610" s="1340">
        <v>414</v>
      </c>
      <c r="C610" s="1340" t="s">
        <v>7504</v>
      </c>
      <c r="D610" s="1340" t="s">
        <v>7683</v>
      </c>
      <c r="E610" s="1340" t="s">
        <v>7461</v>
      </c>
      <c r="F610" s="1340">
        <v>17</v>
      </c>
      <c r="G610" s="1340">
        <v>1210</v>
      </c>
      <c r="H610" s="667">
        <v>371</v>
      </c>
      <c r="I610" s="667"/>
      <c r="J610" s="1368" t="s">
        <v>1669</v>
      </c>
      <c r="K610" s="1340" t="s">
        <v>476</v>
      </c>
      <c r="L610" s="2192">
        <v>0</v>
      </c>
      <c r="M610" s="1366" t="s">
        <v>192</v>
      </c>
      <c r="N610" s="1340"/>
      <c r="O610" s="1340"/>
      <c r="Q610" s="1807">
        <v>1</v>
      </c>
      <c r="Z610" s="2983">
        <f t="shared" si="16"/>
        <v>0</v>
      </c>
    </row>
    <row r="611" spans="2:26">
      <c r="B611" s="1340">
        <v>415</v>
      </c>
      <c r="C611" s="1340" t="s">
        <v>7504</v>
      </c>
      <c r="D611" s="1340" t="s">
        <v>7683</v>
      </c>
      <c r="E611" s="1340" t="s">
        <v>7461</v>
      </c>
      <c r="F611" s="1340">
        <v>17</v>
      </c>
      <c r="G611" s="1340">
        <v>1212</v>
      </c>
      <c r="H611" s="667">
        <v>212</v>
      </c>
      <c r="I611" s="667"/>
      <c r="J611" s="1368" t="s">
        <v>1669</v>
      </c>
      <c r="K611" s="1340" t="s">
        <v>476</v>
      </c>
      <c r="L611" s="2192">
        <v>0</v>
      </c>
      <c r="M611" s="1366" t="s">
        <v>192</v>
      </c>
      <c r="N611" s="1340"/>
      <c r="O611" s="1340"/>
      <c r="Q611" s="1807">
        <v>1</v>
      </c>
      <c r="Z611" s="2983">
        <f t="shared" si="16"/>
        <v>0</v>
      </c>
    </row>
    <row r="612" spans="2:26">
      <c r="B612" s="1340">
        <v>416</v>
      </c>
      <c r="C612" s="1340" t="s">
        <v>7504</v>
      </c>
      <c r="D612" s="1340" t="s">
        <v>7683</v>
      </c>
      <c r="E612" s="1340" t="s">
        <v>7461</v>
      </c>
      <c r="F612" s="1340">
        <v>17</v>
      </c>
      <c r="G612" s="1340">
        <v>1261</v>
      </c>
      <c r="H612" s="667">
        <v>192</v>
      </c>
      <c r="I612" s="667"/>
      <c r="J612" s="1368" t="s">
        <v>1669</v>
      </c>
      <c r="K612" s="1340" t="s">
        <v>476</v>
      </c>
      <c r="L612" s="2192">
        <v>0</v>
      </c>
      <c r="M612" s="1366" t="s">
        <v>192</v>
      </c>
      <c r="N612" s="1340"/>
      <c r="O612" s="1340"/>
      <c r="Q612" s="1807">
        <v>1</v>
      </c>
      <c r="Z612" s="2983">
        <f t="shared" si="16"/>
        <v>0</v>
      </c>
    </row>
    <row r="613" spans="2:26">
      <c r="B613" s="1340">
        <v>417</v>
      </c>
      <c r="C613" s="1340" t="s">
        <v>7506</v>
      </c>
      <c r="D613" s="1340" t="s">
        <v>7683</v>
      </c>
      <c r="E613" s="1340" t="s">
        <v>7461</v>
      </c>
      <c r="F613" s="1340">
        <v>17</v>
      </c>
      <c r="G613" s="1340">
        <v>1431</v>
      </c>
      <c r="H613" s="667">
        <v>38</v>
      </c>
      <c r="I613" s="667"/>
      <c r="J613" s="1368" t="s">
        <v>1669</v>
      </c>
      <c r="K613" s="1340" t="s">
        <v>476</v>
      </c>
      <c r="L613" s="2192" t="s">
        <v>1155</v>
      </c>
      <c r="M613" s="1366" t="s">
        <v>192</v>
      </c>
      <c r="N613" s="1340"/>
      <c r="O613" s="1340"/>
      <c r="Q613" s="1807">
        <v>1</v>
      </c>
      <c r="Z613" s="2983">
        <f t="shared" si="16"/>
        <v>0</v>
      </c>
    </row>
    <row r="614" spans="2:26">
      <c r="B614" s="1340">
        <v>418</v>
      </c>
      <c r="C614" s="1340" t="s">
        <v>7485</v>
      </c>
      <c r="D614" s="1340" t="s">
        <v>7683</v>
      </c>
      <c r="E614" s="1340" t="s">
        <v>7461</v>
      </c>
      <c r="F614" s="1340">
        <v>21</v>
      </c>
      <c r="G614" s="1340">
        <v>138</v>
      </c>
      <c r="H614" s="667">
        <v>926</v>
      </c>
      <c r="I614" s="667"/>
      <c r="J614" s="1368" t="s">
        <v>1669</v>
      </c>
      <c r="K614" s="1340" t="s">
        <v>476</v>
      </c>
      <c r="L614" s="2192" t="s">
        <v>8076</v>
      </c>
      <c r="M614" s="1366" t="s">
        <v>192</v>
      </c>
      <c r="N614" s="1340"/>
      <c r="O614" s="1340"/>
      <c r="Q614" s="1807">
        <v>1</v>
      </c>
      <c r="Z614" s="2983">
        <f t="shared" si="16"/>
        <v>0</v>
      </c>
    </row>
    <row r="615" spans="2:26" ht="31.5">
      <c r="B615" s="1340">
        <v>419</v>
      </c>
      <c r="C615" s="1340" t="s">
        <v>7485</v>
      </c>
      <c r="D615" s="1340" t="s">
        <v>7683</v>
      </c>
      <c r="E615" s="1340" t="s">
        <v>7461</v>
      </c>
      <c r="F615" s="1340">
        <v>21</v>
      </c>
      <c r="G615" s="1340">
        <v>226</v>
      </c>
      <c r="H615" s="667">
        <v>1913</v>
      </c>
      <c r="I615" s="667"/>
      <c r="J615" s="2184" t="s">
        <v>3941</v>
      </c>
      <c r="K615" s="1340" t="s">
        <v>7475</v>
      </c>
      <c r="L615" s="2192" t="s">
        <v>8076</v>
      </c>
      <c r="M615" s="1366" t="s">
        <v>192</v>
      </c>
      <c r="N615" s="1340"/>
      <c r="O615" s="1340"/>
      <c r="Q615" s="1807">
        <v>1</v>
      </c>
      <c r="Z615" s="2983">
        <f t="shared" si="16"/>
        <v>0</v>
      </c>
    </row>
    <row r="616" spans="2:26">
      <c r="B616" s="1340">
        <v>420</v>
      </c>
      <c r="C616" s="1340" t="s">
        <v>7485</v>
      </c>
      <c r="D616" s="1340" t="s">
        <v>7683</v>
      </c>
      <c r="E616" s="1340" t="s">
        <v>7461</v>
      </c>
      <c r="F616" s="1340">
        <v>21</v>
      </c>
      <c r="G616" s="1340">
        <v>234</v>
      </c>
      <c r="H616" s="667">
        <v>1634</v>
      </c>
      <c r="I616" s="667"/>
      <c r="J616" s="1368" t="s">
        <v>1669</v>
      </c>
      <c r="K616" s="1340" t="s">
        <v>476</v>
      </c>
      <c r="L616" s="2192" t="s">
        <v>8076</v>
      </c>
      <c r="M616" s="1366" t="s">
        <v>192</v>
      </c>
      <c r="N616" s="1340"/>
      <c r="O616" s="1340"/>
      <c r="Q616" s="1807">
        <v>1</v>
      </c>
      <c r="Z616" s="2983">
        <f t="shared" si="16"/>
        <v>0</v>
      </c>
    </row>
    <row r="617" spans="2:26">
      <c r="B617" s="1340">
        <v>421</v>
      </c>
      <c r="C617" s="1340" t="s">
        <v>7485</v>
      </c>
      <c r="D617" s="1340" t="s">
        <v>7683</v>
      </c>
      <c r="E617" s="1340" t="s">
        <v>7461</v>
      </c>
      <c r="F617" s="1340">
        <v>21</v>
      </c>
      <c r="G617" s="1340">
        <v>240</v>
      </c>
      <c r="H617" s="667">
        <v>4301</v>
      </c>
      <c r="I617" s="667"/>
      <c r="J617" s="1368" t="s">
        <v>1669</v>
      </c>
      <c r="K617" s="1340" t="s">
        <v>476</v>
      </c>
      <c r="L617" s="2192" t="s">
        <v>8076</v>
      </c>
      <c r="M617" s="1366" t="s">
        <v>192</v>
      </c>
      <c r="N617" s="1340"/>
      <c r="O617" s="1340"/>
      <c r="Q617" s="1807">
        <v>1</v>
      </c>
      <c r="Z617" s="2983">
        <f t="shared" si="16"/>
        <v>0</v>
      </c>
    </row>
    <row r="618" spans="2:26" ht="31.5">
      <c r="B618" s="1340">
        <v>422</v>
      </c>
      <c r="C618" s="1340" t="s">
        <v>7477</v>
      </c>
      <c r="D618" s="1340" t="s">
        <v>7683</v>
      </c>
      <c r="E618" s="1340" t="s">
        <v>7461</v>
      </c>
      <c r="F618" s="1340">
        <v>8</v>
      </c>
      <c r="G618" s="1340">
        <v>124</v>
      </c>
      <c r="H618" s="667">
        <v>1745</v>
      </c>
      <c r="I618" s="667"/>
      <c r="J618" s="1368" t="s">
        <v>3892</v>
      </c>
      <c r="K618" s="1340" t="s">
        <v>7489</v>
      </c>
      <c r="L618" s="2192" t="s">
        <v>940</v>
      </c>
      <c r="M618" s="1366" t="s">
        <v>6891</v>
      </c>
      <c r="N618" s="1340"/>
      <c r="O618" s="1340"/>
      <c r="Q618" s="1807">
        <v>1</v>
      </c>
      <c r="Z618" s="2983">
        <f t="shared" si="16"/>
        <v>0</v>
      </c>
    </row>
    <row r="619" spans="2:26" ht="31.5">
      <c r="B619" s="1340">
        <v>423</v>
      </c>
      <c r="C619" s="1340" t="s">
        <v>7477</v>
      </c>
      <c r="D619" s="1340" t="s">
        <v>7683</v>
      </c>
      <c r="E619" s="1340" t="s">
        <v>7461</v>
      </c>
      <c r="F619" s="1340">
        <v>8</v>
      </c>
      <c r="G619" s="1340">
        <v>211</v>
      </c>
      <c r="H619" s="667">
        <v>6459</v>
      </c>
      <c r="I619" s="667"/>
      <c r="J619" s="1368" t="s">
        <v>3892</v>
      </c>
      <c r="K619" s="1340" t="s">
        <v>7489</v>
      </c>
      <c r="L619" s="2192" t="s">
        <v>940</v>
      </c>
      <c r="M619" s="1366" t="s">
        <v>6891</v>
      </c>
      <c r="N619" s="1340"/>
      <c r="O619" s="1340"/>
      <c r="Q619" s="1807">
        <v>1</v>
      </c>
      <c r="Z619" s="2983">
        <f t="shared" si="16"/>
        <v>0</v>
      </c>
    </row>
    <row r="620" spans="2:26" ht="31.5">
      <c r="B620" s="1340">
        <v>424</v>
      </c>
      <c r="C620" s="1340" t="s">
        <v>7477</v>
      </c>
      <c r="D620" s="1340" t="s">
        <v>7683</v>
      </c>
      <c r="E620" s="1340" t="s">
        <v>7461</v>
      </c>
      <c r="F620" s="1340">
        <v>8</v>
      </c>
      <c r="G620" s="1340">
        <v>298</v>
      </c>
      <c r="H620" s="667">
        <v>54217</v>
      </c>
      <c r="I620" s="667"/>
      <c r="J620" s="1368" t="s">
        <v>3892</v>
      </c>
      <c r="K620" s="1340" t="s">
        <v>7489</v>
      </c>
      <c r="L620" s="2192" t="s">
        <v>940</v>
      </c>
      <c r="M620" s="1366" t="s">
        <v>6891</v>
      </c>
      <c r="N620" s="1340"/>
      <c r="O620" s="1340"/>
      <c r="Q620" s="1807">
        <v>1</v>
      </c>
      <c r="Z620" s="2983">
        <f t="shared" si="16"/>
        <v>0</v>
      </c>
    </row>
    <row r="621" spans="2:26">
      <c r="B621" s="1340">
        <v>425</v>
      </c>
      <c r="C621" s="1340" t="s">
        <v>7490</v>
      </c>
      <c r="D621" s="1340" t="s">
        <v>7683</v>
      </c>
      <c r="E621" s="1340" t="s">
        <v>7461</v>
      </c>
      <c r="F621" s="1340">
        <v>8</v>
      </c>
      <c r="G621" s="1340">
        <v>450</v>
      </c>
      <c r="H621" s="667">
        <v>430</v>
      </c>
      <c r="I621" s="667"/>
      <c r="J621" s="1368" t="s">
        <v>852</v>
      </c>
      <c r="K621" s="1340" t="s">
        <v>6962</v>
      </c>
      <c r="L621" s="2192" t="s">
        <v>940</v>
      </c>
      <c r="M621" s="1366" t="s">
        <v>6891</v>
      </c>
      <c r="N621" s="1340"/>
      <c r="O621" s="1340"/>
      <c r="Q621" s="1807">
        <v>1</v>
      </c>
      <c r="Z621" s="2983">
        <f t="shared" si="16"/>
        <v>0</v>
      </c>
    </row>
    <row r="622" spans="2:26">
      <c r="B622" s="1340">
        <v>426</v>
      </c>
      <c r="C622" s="1340" t="s">
        <v>7477</v>
      </c>
      <c r="D622" s="1340" t="s">
        <v>7683</v>
      </c>
      <c r="E622" s="1340" t="s">
        <v>7461</v>
      </c>
      <c r="F622" s="1340">
        <v>8</v>
      </c>
      <c r="G622" s="1340">
        <v>398</v>
      </c>
      <c r="H622" s="667">
        <v>9080</v>
      </c>
      <c r="I622" s="667"/>
      <c r="J622" s="1368" t="s">
        <v>852</v>
      </c>
      <c r="K622" s="1340" t="s">
        <v>6962</v>
      </c>
      <c r="L622" s="2192" t="s">
        <v>940</v>
      </c>
      <c r="M622" s="1366" t="s">
        <v>6891</v>
      </c>
      <c r="N622" s="1340"/>
      <c r="O622" s="1340"/>
      <c r="Q622" s="1807">
        <v>1</v>
      </c>
      <c r="Z622" s="2983">
        <f t="shared" si="16"/>
        <v>0</v>
      </c>
    </row>
    <row r="623" spans="2:26" ht="31.5">
      <c r="B623" s="1340">
        <v>427</v>
      </c>
      <c r="C623" s="1340" t="s">
        <v>7472</v>
      </c>
      <c r="D623" s="1340" t="s">
        <v>7683</v>
      </c>
      <c r="E623" s="1340" t="s">
        <v>7461</v>
      </c>
      <c r="F623" s="1340">
        <v>10</v>
      </c>
      <c r="G623" s="1340">
        <v>248</v>
      </c>
      <c r="H623" s="667">
        <v>52920</v>
      </c>
      <c r="I623" s="667"/>
      <c r="J623" s="2184" t="s">
        <v>3941</v>
      </c>
      <c r="K623" s="1340" t="s">
        <v>7475</v>
      </c>
      <c r="L623" s="2192" t="s">
        <v>940</v>
      </c>
      <c r="M623" s="1366" t="s">
        <v>6891</v>
      </c>
      <c r="N623" s="1340"/>
      <c r="O623" s="1340"/>
      <c r="Q623" s="1807">
        <v>1</v>
      </c>
      <c r="Z623" s="2983">
        <f t="shared" si="16"/>
        <v>0</v>
      </c>
    </row>
    <row r="624" spans="2:26" ht="31.5">
      <c r="B624" s="1340">
        <v>428</v>
      </c>
      <c r="C624" s="1340" t="s">
        <v>7460</v>
      </c>
      <c r="D624" s="1340" t="s">
        <v>7683</v>
      </c>
      <c r="E624" s="1340" t="s">
        <v>7461</v>
      </c>
      <c r="F624" s="1340">
        <v>10</v>
      </c>
      <c r="G624" s="1340">
        <v>558</v>
      </c>
      <c r="H624" s="667">
        <v>7632</v>
      </c>
      <c r="I624" s="667"/>
      <c r="J624" s="2184" t="s">
        <v>3941</v>
      </c>
      <c r="K624" s="1340" t="s">
        <v>7475</v>
      </c>
      <c r="L624" s="2192" t="s">
        <v>940</v>
      </c>
      <c r="M624" s="1366" t="s">
        <v>6891</v>
      </c>
      <c r="N624" s="1340"/>
      <c r="O624" s="1340"/>
      <c r="Q624" s="1807">
        <v>1</v>
      </c>
      <c r="Z624" s="2983">
        <f t="shared" si="16"/>
        <v>0</v>
      </c>
    </row>
    <row r="625" spans="2:26" ht="31.5">
      <c r="B625" s="1340">
        <v>429</v>
      </c>
      <c r="C625" s="1340" t="s">
        <v>7472</v>
      </c>
      <c r="D625" s="1340" t="s">
        <v>7683</v>
      </c>
      <c r="E625" s="1340" t="s">
        <v>7461</v>
      </c>
      <c r="F625" s="1340">
        <v>16</v>
      </c>
      <c r="G625" s="1340">
        <v>184</v>
      </c>
      <c r="H625" s="667">
        <v>423169</v>
      </c>
      <c r="I625" s="667"/>
      <c r="J625" s="2184" t="s">
        <v>3941</v>
      </c>
      <c r="K625" s="1340" t="s">
        <v>7475</v>
      </c>
      <c r="L625" s="2192" t="s">
        <v>940</v>
      </c>
      <c r="M625" s="1366" t="s">
        <v>6891</v>
      </c>
      <c r="N625" s="1340"/>
      <c r="O625" s="1340"/>
      <c r="Q625" s="1807">
        <v>1</v>
      </c>
      <c r="Z625" s="2983">
        <f t="shared" si="16"/>
        <v>0</v>
      </c>
    </row>
    <row r="626" spans="2:26" ht="31.5">
      <c r="B626" s="1340">
        <v>430</v>
      </c>
      <c r="C626" s="1340" t="s">
        <v>7504</v>
      </c>
      <c r="D626" s="1340" t="s">
        <v>7683</v>
      </c>
      <c r="E626" s="1340" t="s">
        <v>7461</v>
      </c>
      <c r="F626" s="1340">
        <v>17</v>
      </c>
      <c r="G626" s="1340">
        <v>239</v>
      </c>
      <c r="H626" s="667">
        <v>47941</v>
      </c>
      <c r="I626" s="667"/>
      <c r="J626" s="2184" t="s">
        <v>3941</v>
      </c>
      <c r="K626" s="1340" t="s">
        <v>7475</v>
      </c>
      <c r="L626" s="2192">
        <v>0</v>
      </c>
      <c r="M626" s="1366" t="s">
        <v>6891</v>
      </c>
      <c r="N626" s="1340"/>
      <c r="O626" s="1340"/>
      <c r="Q626" s="1807">
        <v>1</v>
      </c>
      <c r="Z626" s="2983">
        <f t="shared" si="16"/>
        <v>0</v>
      </c>
    </row>
    <row r="627" spans="2:26">
      <c r="B627" s="1340">
        <v>431</v>
      </c>
      <c r="C627" s="1340" t="s">
        <v>7504</v>
      </c>
      <c r="D627" s="1340" t="s">
        <v>7683</v>
      </c>
      <c r="E627" s="1340" t="s">
        <v>7461</v>
      </c>
      <c r="F627" s="1340">
        <v>17</v>
      </c>
      <c r="G627" s="1340">
        <v>259</v>
      </c>
      <c r="H627" s="667">
        <v>619</v>
      </c>
      <c r="I627" s="667"/>
      <c r="J627" s="1368" t="s">
        <v>1669</v>
      </c>
      <c r="K627" s="1340" t="s">
        <v>476</v>
      </c>
      <c r="L627" s="2192">
        <v>0</v>
      </c>
      <c r="M627" s="1366" t="s">
        <v>6891</v>
      </c>
      <c r="N627" s="1340"/>
      <c r="O627" s="1340"/>
      <c r="Q627" s="1807">
        <v>1</v>
      </c>
      <c r="Z627" s="2983">
        <f t="shared" si="16"/>
        <v>0</v>
      </c>
    </row>
    <row r="628" spans="2:26" ht="31.5">
      <c r="B628" s="1340">
        <v>432</v>
      </c>
      <c r="C628" s="1340" t="s">
        <v>7504</v>
      </c>
      <c r="D628" s="1340" t="s">
        <v>7683</v>
      </c>
      <c r="E628" s="1340" t="s">
        <v>7461</v>
      </c>
      <c r="F628" s="1340">
        <v>17</v>
      </c>
      <c r="G628" s="1340">
        <v>1546</v>
      </c>
      <c r="H628" s="667">
        <v>969</v>
      </c>
      <c r="I628" s="667"/>
      <c r="J628" s="2184" t="s">
        <v>3941</v>
      </c>
      <c r="K628" s="1340" t="s">
        <v>7475</v>
      </c>
      <c r="L628" s="2192">
        <v>0</v>
      </c>
      <c r="M628" s="1366" t="s">
        <v>6891</v>
      </c>
      <c r="N628" s="1340"/>
      <c r="O628" s="1340"/>
      <c r="Q628" s="1807">
        <v>1</v>
      </c>
      <c r="Z628" s="2983">
        <f t="shared" si="16"/>
        <v>0</v>
      </c>
    </row>
    <row r="629" spans="2:26" ht="31.5">
      <c r="B629" s="1340">
        <v>433</v>
      </c>
      <c r="C629" s="1340" t="s">
        <v>7504</v>
      </c>
      <c r="D629" s="1340" t="s">
        <v>7683</v>
      </c>
      <c r="E629" s="1340" t="s">
        <v>7461</v>
      </c>
      <c r="F629" s="1340">
        <v>17</v>
      </c>
      <c r="G629" s="1340">
        <v>1590</v>
      </c>
      <c r="H629" s="667">
        <v>1720</v>
      </c>
      <c r="I629" s="667"/>
      <c r="J629" s="2184" t="s">
        <v>3941</v>
      </c>
      <c r="K629" s="1340" t="s">
        <v>7475</v>
      </c>
      <c r="L629" s="2192">
        <v>0</v>
      </c>
      <c r="M629" s="1366" t="s">
        <v>6891</v>
      </c>
      <c r="N629" s="1340"/>
      <c r="O629" s="1340"/>
      <c r="Q629" s="1807">
        <v>1</v>
      </c>
      <c r="Z629" s="2983">
        <f t="shared" si="16"/>
        <v>0</v>
      </c>
    </row>
    <row r="630" spans="2:26" ht="31.5">
      <c r="B630" s="1340">
        <v>434</v>
      </c>
      <c r="C630" s="1340" t="s">
        <v>7502</v>
      </c>
      <c r="D630" s="1340" t="s">
        <v>7683</v>
      </c>
      <c r="E630" s="1340" t="s">
        <v>7461</v>
      </c>
      <c r="F630" s="1340">
        <v>25</v>
      </c>
      <c r="G630" s="1340">
        <v>308</v>
      </c>
      <c r="H630" s="667">
        <v>170054</v>
      </c>
      <c r="I630" s="667"/>
      <c r="J630" s="2184" t="s">
        <v>3941</v>
      </c>
      <c r="K630" s="1340" t="s">
        <v>7475</v>
      </c>
      <c r="L630" s="2192" t="s">
        <v>940</v>
      </c>
      <c r="M630" s="1366" t="s">
        <v>6891</v>
      </c>
      <c r="N630" s="1340"/>
      <c r="O630" s="1340"/>
      <c r="Q630" s="1807">
        <v>1</v>
      </c>
      <c r="Z630" s="2983">
        <f t="shared" si="16"/>
        <v>0</v>
      </c>
    </row>
    <row r="631" spans="2:26">
      <c r="B631" s="1340">
        <v>435</v>
      </c>
      <c r="C631" s="1340" t="s">
        <v>7506</v>
      </c>
      <c r="D631" s="1340" t="s">
        <v>7683</v>
      </c>
      <c r="E631" s="1340" t="s">
        <v>7461</v>
      </c>
      <c r="F631" s="1340">
        <v>25</v>
      </c>
      <c r="G631" s="1340">
        <v>313</v>
      </c>
      <c r="H631" s="667">
        <v>11180</v>
      </c>
      <c r="I631" s="667"/>
      <c r="J631" s="1368" t="s">
        <v>858</v>
      </c>
      <c r="K631" s="1340" t="s">
        <v>7511</v>
      </c>
      <c r="L631" s="2192" t="s">
        <v>1155</v>
      </c>
      <c r="M631" s="1366" t="s">
        <v>6891</v>
      </c>
      <c r="N631" s="1340"/>
      <c r="O631" s="1340"/>
      <c r="Q631" s="1807">
        <v>1</v>
      </c>
      <c r="Z631" s="2983">
        <f t="shared" si="16"/>
        <v>0</v>
      </c>
    </row>
    <row r="632" spans="2:26">
      <c r="B632" s="1340">
        <v>436</v>
      </c>
      <c r="C632" s="1340" t="s">
        <v>7506</v>
      </c>
      <c r="D632" s="1340" t="s">
        <v>7683</v>
      </c>
      <c r="E632" s="1340" t="s">
        <v>7461</v>
      </c>
      <c r="F632" s="1340">
        <v>25</v>
      </c>
      <c r="G632" s="1340">
        <v>379</v>
      </c>
      <c r="H632" s="667">
        <v>164</v>
      </c>
      <c r="I632" s="667"/>
      <c r="J632" s="1368" t="s">
        <v>858</v>
      </c>
      <c r="K632" s="1340" t="s">
        <v>7511</v>
      </c>
      <c r="L632" s="2192" t="s">
        <v>1155</v>
      </c>
      <c r="M632" s="1366" t="s">
        <v>6891</v>
      </c>
      <c r="N632" s="1340"/>
      <c r="O632" s="1340"/>
      <c r="Q632" s="1807">
        <v>1</v>
      </c>
      <c r="Z632" s="2983">
        <f t="shared" si="16"/>
        <v>0</v>
      </c>
    </row>
    <row r="633" spans="2:26">
      <c r="B633" s="1340">
        <v>437</v>
      </c>
      <c r="C633" s="1340" t="s">
        <v>7506</v>
      </c>
      <c r="D633" s="1340" t="s">
        <v>7683</v>
      </c>
      <c r="E633" s="1340" t="s">
        <v>7461</v>
      </c>
      <c r="F633" s="1340">
        <v>25</v>
      </c>
      <c r="G633" s="1340">
        <v>671</v>
      </c>
      <c r="H633" s="667">
        <v>5237</v>
      </c>
      <c r="I633" s="667"/>
      <c r="J633" s="1368" t="s">
        <v>858</v>
      </c>
      <c r="K633" s="1340" t="s">
        <v>7511</v>
      </c>
      <c r="L633" s="2192" t="s">
        <v>1155</v>
      </c>
      <c r="M633" s="1366" t="s">
        <v>6891</v>
      </c>
      <c r="N633" s="1340"/>
      <c r="O633" s="1340"/>
      <c r="Q633" s="1807">
        <v>1</v>
      </c>
      <c r="Z633" s="2983">
        <f t="shared" si="16"/>
        <v>0</v>
      </c>
    </row>
    <row r="634" spans="2:26" ht="31.5">
      <c r="B634" s="1340">
        <v>438</v>
      </c>
      <c r="C634" s="1340" t="s">
        <v>7472</v>
      </c>
      <c r="D634" s="1340" t="s">
        <v>7683</v>
      </c>
      <c r="E634" s="1340" t="s">
        <v>7461</v>
      </c>
      <c r="F634" s="1340">
        <v>9</v>
      </c>
      <c r="G634" s="1340">
        <v>1148</v>
      </c>
      <c r="H634" s="667">
        <v>928</v>
      </c>
      <c r="I634" s="667"/>
      <c r="J634" s="1368" t="s">
        <v>3892</v>
      </c>
      <c r="K634" s="1340" t="s">
        <v>7497</v>
      </c>
      <c r="L634" s="2192" t="s">
        <v>940</v>
      </c>
      <c r="M634" s="1366" t="s">
        <v>1442</v>
      </c>
      <c r="N634" s="1340"/>
      <c r="O634" s="1340"/>
      <c r="Q634" s="1807">
        <v>1</v>
      </c>
      <c r="Z634" s="2983">
        <f t="shared" si="16"/>
        <v>0</v>
      </c>
    </row>
    <row r="635" spans="2:26">
      <c r="B635" s="1340">
        <v>439</v>
      </c>
      <c r="C635" s="1340" t="s">
        <v>7472</v>
      </c>
      <c r="D635" s="1340" t="s">
        <v>7683</v>
      </c>
      <c r="E635" s="1340" t="s">
        <v>7461</v>
      </c>
      <c r="F635" s="1340">
        <v>10</v>
      </c>
      <c r="G635" s="1340">
        <v>1052</v>
      </c>
      <c r="H635" s="667">
        <v>454</v>
      </c>
      <c r="I635" s="667"/>
      <c r="J635" s="1368"/>
      <c r="K635" s="1340"/>
      <c r="L635" s="2192" t="s">
        <v>940</v>
      </c>
      <c r="M635" s="1366" t="s">
        <v>1442</v>
      </c>
      <c r="N635" s="1340"/>
      <c r="O635" s="1340"/>
      <c r="Q635" s="1807">
        <v>1</v>
      </c>
      <c r="Z635" s="2983">
        <f t="shared" si="16"/>
        <v>0</v>
      </c>
    </row>
    <row r="636" spans="2:26" ht="31.5">
      <c r="B636" s="1340">
        <v>440</v>
      </c>
      <c r="C636" s="1340" t="s">
        <v>7472</v>
      </c>
      <c r="D636" s="1340" t="s">
        <v>7683</v>
      </c>
      <c r="E636" s="1340" t="s">
        <v>7461</v>
      </c>
      <c r="F636" s="1340">
        <v>10</v>
      </c>
      <c r="G636" s="1340">
        <v>1108</v>
      </c>
      <c r="H636" s="667">
        <v>540</v>
      </c>
      <c r="I636" s="667"/>
      <c r="J636" s="2184" t="s">
        <v>3941</v>
      </c>
      <c r="K636" s="1340" t="s">
        <v>7478</v>
      </c>
      <c r="L636" s="2192" t="s">
        <v>940</v>
      </c>
      <c r="M636" s="1366" t="s">
        <v>1442</v>
      </c>
      <c r="N636" s="1340"/>
      <c r="O636" s="1340"/>
      <c r="Q636" s="1807">
        <v>1</v>
      </c>
      <c r="Z636" s="2983">
        <f t="shared" si="16"/>
        <v>0</v>
      </c>
    </row>
    <row r="637" spans="2:26" ht="31.5">
      <c r="B637" s="1340">
        <v>441</v>
      </c>
      <c r="C637" s="1340" t="s">
        <v>7460</v>
      </c>
      <c r="D637" s="1340" t="s">
        <v>7683</v>
      </c>
      <c r="E637" s="1340" t="s">
        <v>7461</v>
      </c>
      <c r="F637" s="1340">
        <v>11</v>
      </c>
      <c r="G637" s="1340">
        <v>307</v>
      </c>
      <c r="H637" s="667">
        <v>211</v>
      </c>
      <c r="I637" s="667"/>
      <c r="J637" s="1368" t="s">
        <v>3892</v>
      </c>
      <c r="K637" s="1340" t="s">
        <v>7500</v>
      </c>
      <c r="L637" s="2192" t="s">
        <v>940</v>
      </c>
      <c r="M637" s="1366" t="s">
        <v>1442</v>
      </c>
      <c r="N637" s="1340"/>
      <c r="O637" s="1340"/>
      <c r="Q637" s="1807">
        <v>1</v>
      </c>
      <c r="Z637" s="2983">
        <f t="shared" si="16"/>
        <v>0</v>
      </c>
    </row>
    <row r="638" spans="2:26" ht="31.5">
      <c r="B638" s="1340">
        <v>442</v>
      </c>
      <c r="C638" s="1340" t="s">
        <v>7502</v>
      </c>
      <c r="D638" s="1340" t="s">
        <v>7683</v>
      </c>
      <c r="E638" s="1340" t="s">
        <v>7461</v>
      </c>
      <c r="F638" s="1340">
        <v>16</v>
      </c>
      <c r="G638" s="1340">
        <v>56</v>
      </c>
      <c r="H638" s="667">
        <v>1417</v>
      </c>
      <c r="I638" s="667"/>
      <c r="J638" s="2184" t="s">
        <v>3941</v>
      </c>
      <c r="K638" s="1340" t="s">
        <v>7475</v>
      </c>
      <c r="L638" s="2192" t="s">
        <v>940</v>
      </c>
      <c r="M638" s="1366" t="s">
        <v>1442</v>
      </c>
      <c r="N638" s="1340"/>
      <c r="O638" s="1340"/>
      <c r="Q638" s="1807">
        <v>1</v>
      </c>
      <c r="Z638" s="2983">
        <f t="shared" si="16"/>
        <v>0</v>
      </c>
    </row>
    <row r="639" spans="2:26" ht="31.5">
      <c r="B639" s="1340">
        <v>443</v>
      </c>
      <c r="C639" s="1340" t="s">
        <v>7472</v>
      </c>
      <c r="D639" s="1340" t="s">
        <v>7683</v>
      </c>
      <c r="E639" s="1340" t="s">
        <v>7461</v>
      </c>
      <c r="F639" s="1340">
        <v>16</v>
      </c>
      <c r="G639" s="1340">
        <v>85</v>
      </c>
      <c r="H639" s="667">
        <v>324</v>
      </c>
      <c r="I639" s="667"/>
      <c r="J639" s="1368" t="s">
        <v>858</v>
      </c>
      <c r="K639" s="1340" t="s">
        <v>7503</v>
      </c>
      <c r="L639" s="2192" t="s">
        <v>940</v>
      </c>
      <c r="M639" s="1366" t="s">
        <v>1442</v>
      </c>
      <c r="N639" s="1340"/>
      <c r="O639" s="1340"/>
      <c r="Q639" s="1807">
        <v>1</v>
      </c>
      <c r="Z639" s="2983">
        <f t="shared" si="16"/>
        <v>0</v>
      </c>
    </row>
    <row r="640" spans="2:26">
      <c r="B640" s="1340">
        <v>444</v>
      </c>
      <c r="C640" s="1340" t="s">
        <v>7504</v>
      </c>
      <c r="D640" s="1340" t="s">
        <v>7683</v>
      </c>
      <c r="E640" s="1340" t="s">
        <v>7461</v>
      </c>
      <c r="F640" s="1340">
        <v>17</v>
      </c>
      <c r="G640" s="1340">
        <v>1224</v>
      </c>
      <c r="H640" s="667">
        <v>110</v>
      </c>
      <c r="I640" s="667"/>
      <c r="J640" s="1368" t="s">
        <v>1669</v>
      </c>
      <c r="K640" s="1340" t="s">
        <v>476</v>
      </c>
      <c r="L640" s="2192">
        <v>0</v>
      </c>
      <c r="M640" s="1366" t="s">
        <v>1442</v>
      </c>
      <c r="N640" s="1340"/>
      <c r="O640" s="1340"/>
      <c r="Q640" s="1807">
        <v>1</v>
      </c>
      <c r="Z640" s="2983">
        <f t="shared" si="16"/>
        <v>0</v>
      </c>
    </row>
    <row r="641" spans="2:26">
      <c r="B641" s="1340">
        <v>445</v>
      </c>
      <c r="C641" s="1340" t="s">
        <v>7460</v>
      </c>
      <c r="D641" s="1340" t="s">
        <v>7683</v>
      </c>
      <c r="E641" s="1340" t="s">
        <v>7461</v>
      </c>
      <c r="F641" s="1340">
        <v>1</v>
      </c>
      <c r="G641" s="1340">
        <v>443</v>
      </c>
      <c r="H641" s="667">
        <v>11965</v>
      </c>
      <c r="I641" s="667"/>
      <c r="J641" s="1368" t="s">
        <v>1669</v>
      </c>
      <c r="K641" s="1340" t="s">
        <v>476</v>
      </c>
      <c r="L641" s="2192" t="s">
        <v>940</v>
      </c>
      <c r="M641" s="1366" t="s">
        <v>1442</v>
      </c>
      <c r="N641" s="1340"/>
      <c r="O641" s="1340"/>
      <c r="Q641" s="1807">
        <v>1</v>
      </c>
      <c r="Z641" s="2983">
        <f t="shared" si="16"/>
        <v>0</v>
      </c>
    </row>
    <row r="642" spans="2:26" ht="31.5">
      <c r="B642" s="1340">
        <v>446</v>
      </c>
      <c r="C642" s="1340" t="s">
        <v>7482</v>
      </c>
      <c r="D642" s="1340" t="s">
        <v>7683</v>
      </c>
      <c r="E642" s="1340" t="s">
        <v>7461</v>
      </c>
      <c r="F642" s="1340">
        <v>23</v>
      </c>
      <c r="G642" s="1340">
        <v>15</v>
      </c>
      <c r="H642" s="667">
        <v>9470</v>
      </c>
      <c r="I642" s="667"/>
      <c r="J642" s="1368" t="s">
        <v>858</v>
      </c>
      <c r="K642" s="1340" t="s">
        <v>7507</v>
      </c>
      <c r="L642" s="2192" t="s">
        <v>8076</v>
      </c>
      <c r="M642" s="1366" t="s">
        <v>1442</v>
      </c>
      <c r="N642" s="1340"/>
      <c r="O642" s="1340"/>
      <c r="Q642" s="1807">
        <v>1</v>
      </c>
      <c r="Z642" s="2983">
        <f t="shared" si="16"/>
        <v>0</v>
      </c>
    </row>
    <row r="643" spans="2:26" ht="31.5">
      <c r="B643" s="1340">
        <v>447</v>
      </c>
      <c r="C643" s="1340" t="s">
        <v>7472</v>
      </c>
      <c r="D643" s="1340" t="s">
        <v>7683</v>
      </c>
      <c r="E643" s="1340" t="s">
        <v>7461</v>
      </c>
      <c r="F643" s="1340">
        <v>9</v>
      </c>
      <c r="G643" s="1340">
        <v>796</v>
      </c>
      <c r="H643" s="667">
        <v>89880</v>
      </c>
      <c r="I643" s="667"/>
      <c r="J643" s="2184" t="s">
        <v>3941</v>
      </c>
      <c r="K643" s="1340" t="s">
        <v>7494</v>
      </c>
      <c r="L643" s="2192" t="s">
        <v>940</v>
      </c>
      <c r="M643" s="1366" t="s">
        <v>7495</v>
      </c>
      <c r="N643" s="1340"/>
      <c r="O643" s="1340"/>
      <c r="Q643" s="1807">
        <v>1</v>
      </c>
      <c r="Z643" s="2983">
        <f t="shared" si="16"/>
        <v>0</v>
      </c>
    </row>
    <row r="644" spans="2:26">
      <c r="B644" s="1340">
        <v>448</v>
      </c>
      <c r="C644" s="1340" t="s">
        <v>7472</v>
      </c>
      <c r="D644" s="1340" t="s">
        <v>7683</v>
      </c>
      <c r="E644" s="1340" t="s">
        <v>7461</v>
      </c>
      <c r="F644" s="1340">
        <v>9</v>
      </c>
      <c r="G644" s="1340">
        <v>896</v>
      </c>
      <c r="H644" s="667">
        <v>18860</v>
      </c>
      <c r="I644" s="667"/>
      <c r="J644" s="1368"/>
      <c r="K644" s="1340"/>
      <c r="L644" s="2192" t="s">
        <v>940</v>
      </c>
      <c r="M644" s="1366" t="s">
        <v>7495</v>
      </c>
      <c r="N644" s="1340"/>
      <c r="O644" s="1340"/>
      <c r="Q644" s="1807">
        <v>1</v>
      </c>
      <c r="Z644" s="2983">
        <f t="shared" si="16"/>
        <v>0</v>
      </c>
    </row>
    <row r="645" spans="2:26" ht="31.5">
      <c r="B645" s="1340">
        <v>449</v>
      </c>
      <c r="C645" s="1340" t="s">
        <v>7460</v>
      </c>
      <c r="D645" s="1340" t="s">
        <v>7683</v>
      </c>
      <c r="E645" s="1340" t="s">
        <v>7461</v>
      </c>
      <c r="F645" s="1340">
        <v>1</v>
      </c>
      <c r="G645" s="1340">
        <v>405</v>
      </c>
      <c r="H645" s="667">
        <v>4729</v>
      </c>
      <c r="I645" s="667"/>
      <c r="J645" s="1368" t="s">
        <v>3892</v>
      </c>
      <c r="K645" s="1340" t="s">
        <v>7466</v>
      </c>
      <c r="L645" s="2192" t="s">
        <v>940</v>
      </c>
      <c r="M645" s="1366" t="s">
        <v>6960</v>
      </c>
      <c r="N645" s="1340"/>
      <c r="O645" s="1340"/>
      <c r="Q645" s="1807">
        <v>1</v>
      </c>
      <c r="Z645" s="2983">
        <f t="shared" si="16"/>
        <v>0</v>
      </c>
    </row>
    <row r="646" spans="2:26" ht="31.5">
      <c r="B646" s="1340">
        <v>450</v>
      </c>
      <c r="C646" s="1340" t="s">
        <v>7477</v>
      </c>
      <c r="D646" s="1340" t="s">
        <v>7683</v>
      </c>
      <c r="E646" s="1340" t="s">
        <v>7461</v>
      </c>
      <c r="F646" s="1340">
        <v>3</v>
      </c>
      <c r="G646" s="1340">
        <v>61</v>
      </c>
      <c r="H646" s="667">
        <v>577</v>
      </c>
      <c r="I646" s="667"/>
      <c r="J646" s="2184" t="s">
        <v>3941</v>
      </c>
      <c r="K646" s="1340" t="s">
        <v>7475</v>
      </c>
      <c r="L646" s="2192" t="s">
        <v>940</v>
      </c>
      <c r="M646" s="1366" t="s">
        <v>6960</v>
      </c>
      <c r="N646" s="1340"/>
      <c r="O646" s="1340"/>
      <c r="Q646" s="1807">
        <v>1</v>
      </c>
      <c r="Z646" s="2983">
        <f t="shared" si="16"/>
        <v>0</v>
      </c>
    </row>
    <row r="647" spans="2:26" ht="31.5">
      <c r="B647" s="1340">
        <v>451</v>
      </c>
      <c r="C647" s="1340" t="s">
        <v>7482</v>
      </c>
      <c r="D647" s="1340" t="s">
        <v>7683</v>
      </c>
      <c r="E647" s="1340" t="s">
        <v>7461</v>
      </c>
      <c r="F647" s="1340">
        <v>4</v>
      </c>
      <c r="G647" s="1340">
        <v>15</v>
      </c>
      <c r="H647" s="667">
        <v>2312</v>
      </c>
      <c r="I647" s="667"/>
      <c r="J647" s="2184" t="s">
        <v>3941</v>
      </c>
      <c r="K647" s="1340" t="s">
        <v>7475</v>
      </c>
      <c r="L647" s="2192" t="s">
        <v>8076</v>
      </c>
      <c r="M647" s="1366" t="s">
        <v>6960</v>
      </c>
      <c r="N647" s="1340"/>
      <c r="O647" s="1340"/>
      <c r="Q647" s="1807">
        <v>1</v>
      </c>
      <c r="Z647" s="2983">
        <f t="shared" si="16"/>
        <v>0</v>
      </c>
    </row>
    <row r="648" spans="2:26" ht="31.5">
      <c r="B648" s="1340">
        <v>452</v>
      </c>
      <c r="C648" s="1340" t="s">
        <v>7482</v>
      </c>
      <c r="D648" s="1340" t="s">
        <v>7683</v>
      </c>
      <c r="E648" s="1340" t="s">
        <v>7461</v>
      </c>
      <c r="F648" s="1340">
        <v>4</v>
      </c>
      <c r="G648" s="1340">
        <v>17</v>
      </c>
      <c r="H648" s="667">
        <v>1013</v>
      </c>
      <c r="I648" s="667"/>
      <c r="J648" s="2184" t="s">
        <v>3941</v>
      </c>
      <c r="K648" s="1340" t="s">
        <v>7475</v>
      </c>
      <c r="L648" s="2192" t="s">
        <v>8076</v>
      </c>
      <c r="M648" s="1366" t="s">
        <v>6960</v>
      </c>
      <c r="N648" s="1340"/>
      <c r="O648" s="1340"/>
      <c r="Q648" s="1807">
        <v>1</v>
      </c>
      <c r="Z648" s="2983">
        <f t="shared" si="16"/>
        <v>0</v>
      </c>
    </row>
    <row r="649" spans="2:26" ht="31.5">
      <c r="B649" s="1340">
        <v>453</v>
      </c>
      <c r="C649" s="1340" t="s">
        <v>7482</v>
      </c>
      <c r="D649" s="1340" t="s">
        <v>7683</v>
      </c>
      <c r="E649" s="1340" t="s">
        <v>7461</v>
      </c>
      <c r="F649" s="1340">
        <v>4</v>
      </c>
      <c r="G649" s="1340">
        <v>40</v>
      </c>
      <c r="H649" s="667">
        <v>3783</v>
      </c>
      <c r="I649" s="667"/>
      <c r="J649" s="2184" t="s">
        <v>3941</v>
      </c>
      <c r="K649" s="1340" t="s">
        <v>7475</v>
      </c>
      <c r="L649" s="2192" t="s">
        <v>8076</v>
      </c>
      <c r="M649" s="1366" t="s">
        <v>6960</v>
      </c>
      <c r="N649" s="1340"/>
      <c r="O649" s="1340"/>
      <c r="Q649" s="1807">
        <v>1</v>
      </c>
      <c r="Z649" s="2983">
        <f t="shared" ref="Z649:Z712" si="17">U649+S649</f>
        <v>0</v>
      </c>
    </row>
    <row r="650" spans="2:26" ht="31.5">
      <c r="B650" s="1340">
        <v>454</v>
      </c>
      <c r="C650" s="1340" t="s">
        <v>7485</v>
      </c>
      <c r="D650" s="1340" t="s">
        <v>7683</v>
      </c>
      <c r="E650" s="1340" t="s">
        <v>7461</v>
      </c>
      <c r="F650" s="1340">
        <v>7</v>
      </c>
      <c r="G650" s="1340">
        <v>49</v>
      </c>
      <c r="H650" s="667">
        <v>4414</v>
      </c>
      <c r="I650" s="667"/>
      <c r="J650" s="1368" t="s">
        <v>3892</v>
      </c>
      <c r="K650" s="1340" t="s">
        <v>7486</v>
      </c>
      <c r="L650" s="2192" t="s">
        <v>8076</v>
      </c>
      <c r="M650" s="1366" t="s">
        <v>6960</v>
      </c>
      <c r="N650" s="1340"/>
      <c r="O650" s="1340"/>
      <c r="Q650" s="1807">
        <v>1</v>
      </c>
      <c r="Z650" s="2983">
        <f t="shared" si="17"/>
        <v>0</v>
      </c>
    </row>
    <row r="651" spans="2:26" ht="31.5">
      <c r="B651" s="1340">
        <v>455</v>
      </c>
      <c r="C651" s="1340" t="s">
        <v>7485</v>
      </c>
      <c r="D651" s="1340" t="s">
        <v>7683</v>
      </c>
      <c r="E651" s="1340" t="s">
        <v>7461</v>
      </c>
      <c r="F651" s="1340">
        <v>7</v>
      </c>
      <c r="G651" s="1340">
        <v>59</v>
      </c>
      <c r="H651" s="667">
        <v>13414</v>
      </c>
      <c r="I651" s="667"/>
      <c r="J651" s="1368" t="s">
        <v>3892</v>
      </c>
      <c r="K651" s="1340" t="s">
        <v>7486</v>
      </c>
      <c r="L651" s="2192" t="s">
        <v>8076</v>
      </c>
      <c r="M651" s="1366" t="s">
        <v>6960</v>
      </c>
      <c r="N651" s="1340"/>
      <c r="O651" s="1340"/>
      <c r="Q651" s="1807">
        <v>1</v>
      </c>
      <c r="Z651" s="2983">
        <f t="shared" si="17"/>
        <v>0</v>
      </c>
    </row>
    <row r="652" spans="2:26" ht="31.5">
      <c r="B652" s="1340">
        <v>456</v>
      </c>
      <c r="C652" s="1340" t="s">
        <v>7485</v>
      </c>
      <c r="D652" s="1340" t="s">
        <v>7683</v>
      </c>
      <c r="E652" s="1340" t="s">
        <v>7461</v>
      </c>
      <c r="F652" s="1340">
        <v>7</v>
      </c>
      <c r="G652" s="1340">
        <v>66</v>
      </c>
      <c r="H652" s="667">
        <v>4969</v>
      </c>
      <c r="I652" s="667"/>
      <c r="J652" s="2184" t="s">
        <v>3941</v>
      </c>
      <c r="K652" s="1340" t="s">
        <v>7475</v>
      </c>
      <c r="L652" s="2192" t="s">
        <v>8076</v>
      </c>
      <c r="M652" s="1366" t="s">
        <v>6960</v>
      </c>
      <c r="N652" s="1340"/>
      <c r="O652" s="1340"/>
      <c r="Q652" s="1807">
        <v>1</v>
      </c>
      <c r="Z652" s="2983">
        <f t="shared" si="17"/>
        <v>0</v>
      </c>
    </row>
    <row r="653" spans="2:26" ht="31.5">
      <c r="B653" s="1340">
        <v>457</v>
      </c>
      <c r="C653" s="1340" t="s">
        <v>7472</v>
      </c>
      <c r="D653" s="1340" t="s">
        <v>7683</v>
      </c>
      <c r="E653" s="1340" t="s">
        <v>7461</v>
      </c>
      <c r="F653" s="1340">
        <v>9</v>
      </c>
      <c r="G653" s="1340">
        <v>62</v>
      </c>
      <c r="H653" s="667">
        <v>7233</v>
      </c>
      <c r="I653" s="667"/>
      <c r="J653" s="2184" t="s">
        <v>3941</v>
      </c>
      <c r="K653" s="1340" t="s">
        <v>7475</v>
      </c>
      <c r="L653" s="2192" t="s">
        <v>940</v>
      </c>
      <c r="M653" s="1366" t="s">
        <v>6960</v>
      </c>
      <c r="N653" s="1340"/>
      <c r="O653" s="1340"/>
      <c r="Q653" s="1807">
        <v>1</v>
      </c>
      <c r="Z653" s="2983">
        <f t="shared" si="17"/>
        <v>0</v>
      </c>
    </row>
    <row r="654" spans="2:26">
      <c r="B654" s="1340">
        <v>458</v>
      </c>
      <c r="C654" s="1340" t="s">
        <v>7472</v>
      </c>
      <c r="D654" s="1340" t="s">
        <v>7683</v>
      </c>
      <c r="E654" s="1340" t="s">
        <v>7461</v>
      </c>
      <c r="F654" s="1340">
        <v>9</v>
      </c>
      <c r="G654" s="1340">
        <v>761</v>
      </c>
      <c r="H654" s="667">
        <v>662</v>
      </c>
      <c r="I654" s="667"/>
      <c r="J654" s="1368" t="s">
        <v>1155</v>
      </c>
      <c r="K654" s="1340" t="s">
        <v>6960</v>
      </c>
      <c r="L654" s="2192" t="s">
        <v>940</v>
      </c>
      <c r="M654" s="1366" t="s">
        <v>6960</v>
      </c>
      <c r="N654" s="1340"/>
      <c r="O654" s="1340"/>
      <c r="Q654" s="1807">
        <v>1</v>
      </c>
      <c r="Z654" s="2983">
        <f t="shared" si="17"/>
        <v>0</v>
      </c>
    </row>
    <row r="655" spans="2:26" ht="31.5">
      <c r="B655" s="1340">
        <v>459</v>
      </c>
      <c r="C655" s="1340" t="s">
        <v>7472</v>
      </c>
      <c r="D655" s="1340" t="s">
        <v>7683</v>
      </c>
      <c r="E655" s="1340" t="s">
        <v>7461</v>
      </c>
      <c r="F655" s="1340">
        <v>9</v>
      </c>
      <c r="G655" s="1340">
        <v>793</v>
      </c>
      <c r="H655" s="667">
        <v>31951</v>
      </c>
      <c r="I655" s="667"/>
      <c r="J655" s="2184" t="s">
        <v>3941</v>
      </c>
      <c r="K655" s="1340" t="s">
        <v>7494</v>
      </c>
      <c r="L655" s="2192" t="s">
        <v>940</v>
      </c>
      <c r="M655" s="1366" t="s">
        <v>6960</v>
      </c>
      <c r="N655" s="1340"/>
      <c r="O655" s="1340"/>
      <c r="Q655" s="1807">
        <v>1</v>
      </c>
      <c r="Z655" s="2983">
        <f t="shared" si="17"/>
        <v>0</v>
      </c>
    </row>
    <row r="656" spans="2:26" ht="31.5">
      <c r="B656" s="1340">
        <v>460</v>
      </c>
      <c r="C656" s="1340" t="s">
        <v>7472</v>
      </c>
      <c r="D656" s="1340" t="s">
        <v>7683</v>
      </c>
      <c r="E656" s="1340" t="s">
        <v>7461</v>
      </c>
      <c r="F656" s="1340">
        <v>9</v>
      </c>
      <c r="G656" s="1340">
        <v>1137</v>
      </c>
      <c r="H656" s="667">
        <v>2695</v>
      </c>
      <c r="I656" s="667"/>
      <c r="J656" s="2184" t="s">
        <v>3941</v>
      </c>
      <c r="K656" s="1340" t="s">
        <v>7475</v>
      </c>
      <c r="L656" s="2192" t="s">
        <v>940</v>
      </c>
      <c r="M656" s="1366" t="s">
        <v>6960</v>
      </c>
      <c r="N656" s="1340"/>
      <c r="O656" s="1340"/>
      <c r="Q656" s="1807">
        <v>1</v>
      </c>
      <c r="Z656" s="2983">
        <f t="shared" si="17"/>
        <v>0</v>
      </c>
    </row>
    <row r="657" spans="2:26" ht="31.5">
      <c r="B657" s="1340">
        <v>461</v>
      </c>
      <c r="C657" s="1340" t="s">
        <v>7472</v>
      </c>
      <c r="D657" s="1340" t="s">
        <v>7683</v>
      </c>
      <c r="E657" s="1340" t="s">
        <v>7461</v>
      </c>
      <c r="F657" s="1340">
        <v>16</v>
      </c>
      <c r="G657" s="1340">
        <v>393</v>
      </c>
      <c r="H657" s="667">
        <v>1668</v>
      </c>
      <c r="I657" s="667"/>
      <c r="J657" s="1368" t="s">
        <v>858</v>
      </c>
      <c r="K657" s="1340" t="s">
        <v>7503</v>
      </c>
      <c r="L657" s="2192" t="s">
        <v>940</v>
      </c>
      <c r="M657" s="1366" t="s">
        <v>6960</v>
      </c>
      <c r="N657" s="1340"/>
      <c r="O657" s="1340"/>
      <c r="Q657" s="1807">
        <v>1</v>
      </c>
      <c r="Z657" s="2983">
        <f t="shared" si="17"/>
        <v>0</v>
      </c>
    </row>
    <row r="658" spans="2:26">
      <c r="B658" s="1340">
        <v>462</v>
      </c>
      <c r="C658" s="1340" t="s">
        <v>7506</v>
      </c>
      <c r="D658" s="1340" t="s">
        <v>7683</v>
      </c>
      <c r="E658" s="1340" t="s">
        <v>7461</v>
      </c>
      <c r="F658" s="1340">
        <v>17</v>
      </c>
      <c r="G658" s="1340">
        <v>1399</v>
      </c>
      <c r="H658" s="667">
        <v>405</v>
      </c>
      <c r="I658" s="667"/>
      <c r="J658" s="1368" t="s">
        <v>1669</v>
      </c>
      <c r="K658" s="1340" t="s">
        <v>476</v>
      </c>
      <c r="L658" s="2192" t="s">
        <v>1155</v>
      </c>
      <c r="M658" s="1366" t="s">
        <v>6960</v>
      </c>
      <c r="N658" s="1340"/>
      <c r="O658" s="1340"/>
      <c r="Q658" s="1807">
        <v>1</v>
      </c>
      <c r="Z658" s="2983">
        <f t="shared" si="17"/>
        <v>0</v>
      </c>
    </row>
    <row r="659" spans="2:26" ht="31.5">
      <c r="B659" s="1340">
        <v>463</v>
      </c>
      <c r="C659" s="1340" t="s">
        <v>7482</v>
      </c>
      <c r="D659" s="1340" t="s">
        <v>7683</v>
      </c>
      <c r="E659" s="1340" t="s">
        <v>7461</v>
      </c>
      <c r="F659" s="1340">
        <v>18</v>
      </c>
      <c r="G659" s="1340">
        <v>267</v>
      </c>
      <c r="H659" s="667">
        <v>7788</v>
      </c>
      <c r="I659" s="667"/>
      <c r="J659" s="1368" t="s">
        <v>858</v>
      </c>
      <c r="K659" s="1340" t="s">
        <v>7507</v>
      </c>
      <c r="L659" s="2192" t="s">
        <v>8076</v>
      </c>
      <c r="M659" s="1366" t="s">
        <v>6960</v>
      </c>
      <c r="N659" s="1340"/>
      <c r="O659" s="1340"/>
      <c r="Q659" s="1807">
        <v>1</v>
      </c>
      <c r="Z659" s="2983">
        <f t="shared" si="17"/>
        <v>0</v>
      </c>
    </row>
    <row r="660" spans="2:26" ht="31.5">
      <c r="B660" s="1340">
        <v>464</v>
      </c>
      <c r="C660" s="1340" t="s">
        <v>7482</v>
      </c>
      <c r="D660" s="1340" t="s">
        <v>7683</v>
      </c>
      <c r="E660" s="1340" t="s">
        <v>7461</v>
      </c>
      <c r="F660" s="1340">
        <v>18</v>
      </c>
      <c r="G660" s="1340">
        <v>282</v>
      </c>
      <c r="H660" s="667">
        <v>7260</v>
      </c>
      <c r="I660" s="667"/>
      <c r="J660" s="1368" t="s">
        <v>858</v>
      </c>
      <c r="K660" s="1340" t="s">
        <v>7507</v>
      </c>
      <c r="L660" s="2192" t="s">
        <v>8076</v>
      </c>
      <c r="M660" s="1366" t="s">
        <v>6960</v>
      </c>
      <c r="N660" s="1340"/>
      <c r="O660" s="1340"/>
      <c r="Q660" s="1807">
        <v>1</v>
      </c>
      <c r="Z660" s="2983">
        <f t="shared" si="17"/>
        <v>0</v>
      </c>
    </row>
    <row r="661" spans="2:26" ht="31.5">
      <c r="B661" s="1340">
        <v>465</v>
      </c>
      <c r="C661" s="1340" t="s">
        <v>7482</v>
      </c>
      <c r="D661" s="1340" t="s">
        <v>7683</v>
      </c>
      <c r="E661" s="1340" t="s">
        <v>7461</v>
      </c>
      <c r="F661" s="1340">
        <v>18</v>
      </c>
      <c r="G661" s="1340">
        <v>285</v>
      </c>
      <c r="H661" s="667">
        <v>1562</v>
      </c>
      <c r="I661" s="667"/>
      <c r="J661" s="1368" t="s">
        <v>858</v>
      </c>
      <c r="K661" s="1340" t="s">
        <v>7507</v>
      </c>
      <c r="L661" s="2192" t="s">
        <v>8076</v>
      </c>
      <c r="M661" s="1366" t="s">
        <v>6960</v>
      </c>
      <c r="N661" s="1340"/>
      <c r="O661" s="1340"/>
      <c r="Q661" s="1807">
        <v>1</v>
      </c>
      <c r="Z661" s="2983">
        <f t="shared" si="17"/>
        <v>0</v>
      </c>
    </row>
    <row r="662" spans="2:26" ht="31.5">
      <c r="B662" s="1340">
        <v>466</v>
      </c>
      <c r="C662" s="1340" t="s">
        <v>7485</v>
      </c>
      <c r="D662" s="1340" t="s">
        <v>7683</v>
      </c>
      <c r="E662" s="1340" t="s">
        <v>7461</v>
      </c>
      <c r="F662" s="1340">
        <v>21</v>
      </c>
      <c r="G662" s="1340">
        <v>28</v>
      </c>
      <c r="H662" s="667">
        <v>1408</v>
      </c>
      <c r="I662" s="667"/>
      <c r="J662" s="2184" t="s">
        <v>3941</v>
      </c>
      <c r="K662" s="1340" t="s">
        <v>7475</v>
      </c>
      <c r="L662" s="2192" t="s">
        <v>8076</v>
      </c>
      <c r="M662" s="1366" t="s">
        <v>6960</v>
      </c>
      <c r="N662" s="1340"/>
      <c r="O662" s="1340"/>
      <c r="Q662" s="1807">
        <v>1</v>
      </c>
      <c r="Z662" s="2983">
        <f t="shared" si="17"/>
        <v>0</v>
      </c>
    </row>
    <row r="663" spans="2:26">
      <c r="B663" s="1340">
        <v>467</v>
      </c>
      <c r="C663" s="1340" t="s">
        <v>7485</v>
      </c>
      <c r="D663" s="1340" t="s">
        <v>7683</v>
      </c>
      <c r="E663" s="1340" t="s">
        <v>7461</v>
      </c>
      <c r="F663" s="1340">
        <v>22</v>
      </c>
      <c r="G663" s="1340">
        <v>21</v>
      </c>
      <c r="H663" s="667">
        <v>1125</v>
      </c>
      <c r="I663" s="667"/>
      <c r="J663" s="1368" t="s">
        <v>1313</v>
      </c>
      <c r="K663" s="1340" t="s">
        <v>7509</v>
      </c>
      <c r="L663" s="2192" t="s">
        <v>8076</v>
      </c>
      <c r="M663" s="1366" t="s">
        <v>6960</v>
      </c>
      <c r="N663" s="1340"/>
      <c r="O663" s="1340"/>
      <c r="Q663" s="1807">
        <v>1</v>
      </c>
      <c r="Z663" s="2983">
        <f t="shared" si="17"/>
        <v>0</v>
      </c>
    </row>
    <row r="664" spans="2:26" ht="31.5">
      <c r="B664" s="1340">
        <v>468</v>
      </c>
      <c r="C664" s="1340" t="s">
        <v>7485</v>
      </c>
      <c r="D664" s="1340" t="s">
        <v>7683</v>
      </c>
      <c r="E664" s="1340" t="s">
        <v>7461</v>
      </c>
      <c r="F664" s="1340">
        <v>22</v>
      </c>
      <c r="G664" s="1340">
        <v>23</v>
      </c>
      <c r="H664" s="667">
        <v>1355</v>
      </c>
      <c r="I664" s="667"/>
      <c r="J664" s="2184" t="s">
        <v>3941</v>
      </c>
      <c r="K664" s="1340" t="s">
        <v>7475</v>
      </c>
      <c r="L664" s="2192" t="s">
        <v>8076</v>
      </c>
      <c r="M664" s="1366" t="s">
        <v>6960</v>
      </c>
      <c r="N664" s="1340"/>
      <c r="O664" s="1340"/>
      <c r="Q664" s="1807">
        <v>1</v>
      </c>
      <c r="Z664" s="2983">
        <f t="shared" si="17"/>
        <v>0</v>
      </c>
    </row>
    <row r="665" spans="2:26" ht="31.5">
      <c r="B665" s="1340">
        <v>469</v>
      </c>
      <c r="C665" s="1340" t="s">
        <v>7482</v>
      </c>
      <c r="D665" s="1340" t="s">
        <v>7683</v>
      </c>
      <c r="E665" s="1340" t="s">
        <v>7461</v>
      </c>
      <c r="F665" s="1340">
        <v>23</v>
      </c>
      <c r="G665" s="1340">
        <v>9</v>
      </c>
      <c r="H665" s="667">
        <v>12160</v>
      </c>
      <c r="I665" s="667"/>
      <c r="J665" s="1368" t="s">
        <v>858</v>
      </c>
      <c r="K665" s="1340" t="s">
        <v>7507</v>
      </c>
      <c r="L665" s="2192" t="s">
        <v>8076</v>
      </c>
      <c r="M665" s="1366" t="s">
        <v>6960</v>
      </c>
      <c r="N665" s="1340"/>
      <c r="O665" s="1340"/>
      <c r="Q665" s="1807">
        <v>1</v>
      </c>
      <c r="Z665" s="2983">
        <f t="shared" si="17"/>
        <v>0</v>
      </c>
    </row>
    <row r="666" spans="2:26" ht="31.5">
      <c r="B666" s="1340">
        <v>470</v>
      </c>
      <c r="C666" s="1340" t="s">
        <v>7506</v>
      </c>
      <c r="D666" s="1340" t="s">
        <v>7683</v>
      </c>
      <c r="E666" s="1340" t="s">
        <v>7461</v>
      </c>
      <c r="F666" s="1340">
        <v>24</v>
      </c>
      <c r="G666" s="1340">
        <v>216</v>
      </c>
      <c r="H666" s="667">
        <v>12428</v>
      </c>
      <c r="I666" s="667"/>
      <c r="J666" s="2184" t="s">
        <v>3941</v>
      </c>
      <c r="K666" s="1340" t="s">
        <v>7475</v>
      </c>
      <c r="L666" s="2192" t="s">
        <v>1155</v>
      </c>
      <c r="M666" s="1366" t="s">
        <v>6960</v>
      </c>
      <c r="N666" s="1340"/>
      <c r="O666" s="1340"/>
      <c r="Q666" s="1807">
        <v>1</v>
      </c>
      <c r="Z666" s="2983">
        <f t="shared" si="17"/>
        <v>0</v>
      </c>
    </row>
    <row r="667" spans="2:26" ht="31.5">
      <c r="B667" s="1340">
        <v>471</v>
      </c>
      <c r="C667" s="1340" t="s">
        <v>7482</v>
      </c>
      <c r="D667" s="1340" t="s">
        <v>7683</v>
      </c>
      <c r="E667" s="1340" t="s">
        <v>7461</v>
      </c>
      <c r="F667" s="1340">
        <v>24</v>
      </c>
      <c r="G667" s="1340">
        <v>258</v>
      </c>
      <c r="H667" s="667">
        <v>336</v>
      </c>
      <c r="I667" s="667"/>
      <c r="J667" s="2184" t="s">
        <v>3941</v>
      </c>
      <c r="K667" s="1340" t="s">
        <v>7475</v>
      </c>
      <c r="L667" s="2192" t="s">
        <v>8076</v>
      </c>
      <c r="M667" s="1366" t="s">
        <v>6960</v>
      </c>
      <c r="N667" s="1340"/>
      <c r="O667" s="1340"/>
      <c r="Q667" s="1807">
        <v>1</v>
      </c>
      <c r="Z667" s="2983">
        <f t="shared" si="17"/>
        <v>0</v>
      </c>
    </row>
    <row r="668" spans="2:26" ht="31.5">
      <c r="B668" s="1340">
        <v>472</v>
      </c>
      <c r="C668" s="1340" t="s">
        <v>7482</v>
      </c>
      <c r="D668" s="1340" t="s">
        <v>7683</v>
      </c>
      <c r="E668" s="1340" t="s">
        <v>7461</v>
      </c>
      <c r="F668" s="1340">
        <v>24</v>
      </c>
      <c r="G668" s="1340">
        <v>442</v>
      </c>
      <c r="H668" s="667">
        <v>6394</v>
      </c>
      <c r="I668" s="667"/>
      <c r="J668" s="2184" t="s">
        <v>3941</v>
      </c>
      <c r="K668" s="1340" t="s">
        <v>7475</v>
      </c>
      <c r="L668" s="2192" t="s">
        <v>8076</v>
      </c>
      <c r="M668" s="1366" t="s">
        <v>6960</v>
      </c>
      <c r="N668" s="1340"/>
      <c r="O668" s="1340"/>
      <c r="Q668" s="1807">
        <v>1</v>
      </c>
      <c r="Z668" s="2983">
        <f t="shared" si="17"/>
        <v>0</v>
      </c>
    </row>
    <row r="669" spans="2:26" ht="31.5">
      <c r="B669" s="1340">
        <v>473</v>
      </c>
      <c r="C669" s="1340" t="s">
        <v>7482</v>
      </c>
      <c r="D669" s="1340" t="s">
        <v>7683</v>
      </c>
      <c r="E669" s="1340" t="s">
        <v>7461</v>
      </c>
      <c r="F669" s="1340">
        <v>24</v>
      </c>
      <c r="G669" s="1340">
        <v>458</v>
      </c>
      <c r="H669" s="667">
        <v>5678</v>
      </c>
      <c r="I669" s="667"/>
      <c r="J669" s="1368" t="s">
        <v>858</v>
      </c>
      <c r="K669" s="1340" t="s">
        <v>7503</v>
      </c>
      <c r="L669" s="2192" t="s">
        <v>8076</v>
      </c>
      <c r="M669" s="1366" t="s">
        <v>6960</v>
      </c>
      <c r="N669" s="1340"/>
      <c r="O669" s="1340"/>
      <c r="Q669" s="1807">
        <v>1</v>
      </c>
      <c r="Z669" s="2983">
        <f t="shared" si="17"/>
        <v>0</v>
      </c>
    </row>
    <row r="670" spans="2:26" ht="31.5">
      <c r="B670" s="1340">
        <v>474</v>
      </c>
      <c r="C670" s="1340" t="s">
        <v>7482</v>
      </c>
      <c r="D670" s="1340" t="s">
        <v>7683</v>
      </c>
      <c r="E670" s="1340" t="s">
        <v>7461</v>
      </c>
      <c r="F670" s="1340">
        <v>24</v>
      </c>
      <c r="G670" s="1340">
        <v>462</v>
      </c>
      <c r="H670" s="667">
        <v>7328</v>
      </c>
      <c r="I670" s="667"/>
      <c r="J670" s="1368" t="s">
        <v>858</v>
      </c>
      <c r="K670" s="1340" t="s">
        <v>7503</v>
      </c>
      <c r="L670" s="2192" t="s">
        <v>8076</v>
      </c>
      <c r="M670" s="1366" t="s">
        <v>6960</v>
      </c>
      <c r="N670" s="1340"/>
      <c r="O670" s="1340"/>
      <c r="Q670" s="1807">
        <v>1</v>
      </c>
      <c r="Z670" s="2983">
        <f t="shared" si="17"/>
        <v>0</v>
      </c>
    </row>
    <row r="671" spans="2:26" ht="31.5">
      <c r="B671" s="1340">
        <v>475</v>
      </c>
      <c r="C671" s="1340" t="s">
        <v>7482</v>
      </c>
      <c r="D671" s="1340" t="s">
        <v>7683</v>
      </c>
      <c r="E671" s="1340" t="s">
        <v>7461</v>
      </c>
      <c r="F671" s="1340">
        <v>24</v>
      </c>
      <c r="G671" s="1340">
        <v>501</v>
      </c>
      <c r="H671" s="667">
        <v>2055</v>
      </c>
      <c r="I671" s="667"/>
      <c r="J671" s="2184" t="s">
        <v>3941</v>
      </c>
      <c r="K671" s="1340" t="s">
        <v>7475</v>
      </c>
      <c r="L671" s="2192" t="s">
        <v>8076</v>
      </c>
      <c r="M671" s="1366" t="s">
        <v>6960</v>
      </c>
      <c r="N671" s="1340"/>
      <c r="O671" s="1340"/>
      <c r="Q671" s="1807">
        <v>1</v>
      </c>
      <c r="Z671" s="2983">
        <f t="shared" si="17"/>
        <v>0</v>
      </c>
    </row>
    <row r="672" spans="2:26" ht="31.5">
      <c r="B672" s="1340">
        <v>476</v>
      </c>
      <c r="C672" s="1340" t="s">
        <v>7502</v>
      </c>
      <c r="D672" s="1340" t="s">
        <v>7683</v>
      </c>
      <c r="E672" s="1340" t="s">
        <v>7461</v>
      </c>
      <c r="F672" s="1340">
        <v>25</v>
      </c>
      <c r="G672" s="1340">
        <v>1580</v>
      </c>
      <c r="H672" s="667">
        <v>1812</v>
      </c>
      <c r="I672" s="667"/>
      <c r="J672" s="1368" t="s">
        <v>858</v>
      </c>
      <c r="K672" s="1340" t="s">
        <v>7503</v>
      </c>
      <c r="L672" s="2192" t="s">
        <v>940</v>
      </c>
      <c r="M672" s="1366" t="s">
        <v>6960</v>
      </c>
      <c r="N672" s="1340"/>
      <c r="O672" s="1340"/>
      <c r="Q672" s="1807">
        <v>1</v>
      </c>
      <c r="Z672" s="2983">
        <f t="shared" si="17"/>
        <v>0</v>
      </c>
    </row>
    <row r="673" spans="2:26" ht="31.5">
      <c r="B673" s="1340">
        <v>477</v>
      </c>
      <c r="C673" s="1340" t="s">
        <v>7502</v>
      </c>
      <c r="D673" s="1340" t="s">
        <v>7683</v>
      </c>
      <c r="E673" s="1340" t="s">
        <v>7461</v>
      </c>
      <c r="F673" s="1340">
        <v>25</v>
      </c>
      <c r="G673" s="1340">
        <v>1594</v>
      </c>
      <c r="H673" s="667">
        <v>5910</v>
      </c>
      <c r="I673" s="667"/>
      <c r="J673" s="1368" t="s">
        <v>858</v>
      </c>
      <c r="K673" s="1340" t="s">
        <v>7503</v>
      </c>
      <c r="L673" s="2192" t="s">
        <v>940</v>
      </c>
      <c r="M673" s="1366" t="s">
        <v>6960</v>
      </c>
      <c r="N673" s="1340"/>
      <c r="O673" s="1340"/>
      <c r="Q673" s="1807">
        <v>1</v>
      </c>
      <c r="Z673" s="2983">
        <f t="shared" si="17"/>
        <v>0</v>
      </c>
    </row>
    <row r="674" spans="2:26" ht="31.5">
      <c r="B674" s="1340">
        <v>478</v>
      </c>
      <c r="C674" s="1340" t="s">
        <v>7502</v>
      </c>
      <c r="D674" s="1340" t="s">
        <v>7683</v>
      </c>
      <c r="E674" s="1340" t="s">
        <v>7461</v>
      </c>
      <c r="F674" s="1340">
        <v>26</v>
      </c>
      <c r="G674" s="1340">
        <v>1</v>
      </c>
      <c r="H674" s="667">
        <v>3213</v>
      </c>
      <c r="I674" s="667"/>
      <c r="J674" s="1368" t="s">
        <v>858</v>
      </c>
      <c r="K674" s="1340" t="s">
        <v>7503</v>
      </c>
      <c r="L674" s="2192" t="s">
        <v>940</v>
      </c>
      <c r="M674" s="1366" t="s">
        <v>6960</v>
      </c>
      <c r="N674" s="1340"/>
      <c r="O674" s="1340"/>
      <c r="Q674" s="1807">
        <v>1</v>
      </c>
      <c r="Z674" s="2983">
        <f t="shared" si="17"/>
        <v>0</v>
      </c>
    </row>
    <row r="675" spans="2:26" ht="31.5">
      <c r="B675" s="1340">
        <v>479</v>
      </c>
      <c r="C675" s="1340" t="s">
        <v>7502</v>
      </c>
      <c r="D675" s="1340" t="s">
        <v>7683</v>
      </c>
      <c r="E675" s="1340" t="s">
        <v>7461</v>
      </c>
      <c r="F675" s="1340">
        <v>26</v>
      </c>
      <c r="G675" s="1340">
        <v>491</v>
      </c>
      <c r="H675" s="667">
        <v>1376</v>
      </c>
      <c r="I675" s="667"/>
      <c r="J675" s="1368" t="s">
        <v>858</v>
      </c>
      <c r="K675" s="1340" t="s">
        <v>7503</v>
      </c>
      <c r="L675" s="2192" t="s">
        <v>940</v>
      </c>
      <c r="M675" s="1366" t="s">
        <v>6960</v>
      </c>
      <c r="N675" s="1340"/>
      <c r="O675" s="1340"/>
      <c r="Q675" s="1807">
        <v>1</v>
      </c>
      <c r="Z675" s="2983">
        <f t="shared" si="17"/>
        <v>0</v>
      </c>
    </row>
    <row r="676" spans="2:26" ht="31.5">
      <c r="B676" s="1340">
        <v>480</v>
      </c>
      <c r="C676" s="1340" t="s">
        <v>7502</v>
      </c>
      <c r="D676" s="1340" t="s">
        <v>7683</v>
      </c>
      <c r="E676" s="1340" t="s">
        <v>7461</v>
      </c>
      <c r="F676" s="1340">
        <v>26</v>
      </c>
      <c r="G676" s="1340">
        <v>581</v>
      </c>
      <c r="H676" s="667">
        <v>1678</v>
      </c>
      <c r="I676" s="667"/>
      <c r="J676" s="1368" t="s">
        <v>858</v>
      </c>
      <c r="K676" s="1340" t="s">
        <v>7503</v>
      </c>
      <c r="L676" s="2192" t="s">
        <v>940</v>
      </c>
      <c r="M676" s="1366" t="s">
        <v>6960</v>
      </c>
      <c r="N676" s="1340"/>
      <c r="O676" s="1340"/>
      <c r="Q676" s="1807">
        <v>1</v>
      </c>
      <c r="Z676" s="2983">
        <f t="shared" si="17"/>
        <v>0</v>
      </c>
    </row>
    <row r="677" spans="2:26" ht="31.5">
      <c r="B677" s="1340">
        <v>481</v>
      </c>
      <c r="C677" s="1340" t="s">
        <v>7502</v>
      </c>
      <c r="D677" s="1340" t="s">
        <v>7683</v>
      </c>
      <c r="E677" s="1340" t="s">
        <v>7461</v>
      </c>
      <c r="F677" s="1340">
        <v>27</v>
      </c>
      <c r="G677" s="1340">
        <v>71</v>
      </c>
      <c r="H677" s="667">
        <v>1421</v>
      </c>
      <c r="I677" s="667"/>
      <c r="J677" s="1368" t="s">
        <v>858</v>
      </c>
      <c r="K677" s="1340" t="s">
        <v>7503</v>
      </c>
      <c r="L677" s="2192" t="s">
        <v>940</v>
      </c>
      <c r="M677" s="1366" t="s">
        <v>6960</v>
      </c>
      <c r="N677" s="1340"/>
      <c r="O677" s="1340"/>
      <c r="Q677" s="1807">
        <v>1</v>
      </c>
      <c r="Z677" s="2983">
        <f t="shared" si="17"/>
        <v>0</v>
      </c>
    </row>
    <row r="678" spans="2:26" ht="31.5">
      <c r="B678" s="1340">
        <v>482</v>
      </c>
      <c r="C678" s="1340" t="s">
        <v>7502</v>
      </c>
      <c r="D678" s="1340" t="s">
        <v>7683</v>
      </c>
      <c r="E678" s="1340" t="s">
        <v>7461</v>
      </c>
      <c r="F678" s="1340">
        <v>27</v>
      </c>
      <c r="G678" s="1340">
        <v>90</v>
      </c>
      <c r="H678" s="667">
        <v>6726</v>
      </c>
      <c r="I678" s="667"/>
      <c r="J678" s="1368" t="s">
        <v>858</v>
      </c>
      <c r="K678" s="1340" t="s">
        <v>7503</v>
      </c>
      <c r="L678" s="2192" t="s">
        <v>940</v>
      </c>
      <c r="M678" s="1366" t="s">
        <v>6960</v>
      </c>
      <c r="N678" s="1340"/>
      <c r="O678" s="1340"/>
      <c r="Q678" s="1807">
        <v>1</v>
      </c>
      <c r="Z678" s="2983">
        <f t="shared" si="17"/>
        <v>0</v>
      </c>
    </row>
    <row r="679" spans="2:26" ht="31.5">
      <c r="B679" s="1340">
        <v>483</v>
      </c>
      <c r="C679" s="1340" t="s">
        <v>7502</v>
      </c>
      <c r="D679" s="1340" t="s">
        <v>7683</v>
      </c>
      <c r="E679" s="1340" t="s">
        <v>7461</v>
      </c>
      <c r="F679" s="1340">
        <v>28</v>
      </c>
      <c r="G679" s="1340">
        <v>5</v>
      </c>
      <c r="H679" s="667">
        <v>1869</v>
      </c>
      <c r="I679" s="667"/>
      <c r="J679" s="1368" t="s">
        <v>858</v>
      </c>
      <c r="K679" s="1340" t="s">
        <v>7503</v>
      </c>
      <c r="L679" s="2192" t="s">
        <v>940</v>
      </c>
      <c r="M679" s="1366" t="s">
        <v>6960</v>
      </c>
      <c r="N679" s="1340"/>
      <c r="O679" s="1340"/>
      <c r="Q679" s="1807">
        <v>1</v>
      </c>
      <c r="Z679" s="2983">
        <f t="shared" si="17"/>
        <v>0</v>
      </c>
    </row>
    <row r="680" spans="2:26" ht="31.5">
      <c r="B680" s="1340">
        <v>484</v>
      </c>
      <c r="C680" s="1340" t="s">
        <v>7502</v>
      </c>
      <c r="D680" s="1340" t="s">
        <v>7683</v>
      </c>
      <c r="E680" s="1340" t="s">
        <v>7461</v>
      </c>
      <c r="F680" s="1340">
        <v>28</v>
      </c>
      <c r="G680" s="1340">
        <v>26</v>
      </c>
      <c r="H680" s="667">
        <v>2253</v>
      </c>
      <c r="I680" s="667"/>
      <c r="J680" s="1368" t="s">
        <v>858</v>
      </c>
      <c r="K680" s="1340" t="s">
        <v>7503</v>
      </c>
      <c r="L680" s="2192" t="s">
        <v>940</v>
      </c>
      <c r="M680" s="1366" t="s">
        <v>6960</v>
      </c>
      <c r="N680" s="1340"/>
      <c r="O680" s="1340"/>
      <c r="Q680" s="1807">
        <v>1</v>
      </c>
      <c r="Z680" s="2983">
        <f t="shared" si="17"/>
        <v>0</v>
      </c>
    </row>
    <row r="681" spans="2:26" ht="31.5">
      <c r="B681" s="1340">
        <v>485</v>
      </c>
      <c r="C681" s="1340" t="s">
        <v>7502</v>
      </c>
      <c r="D681" s="1340" t="s">
        <v>7683</v>
      </c>
      <c r="E681" s="1340" t="s">
        <v>7461</v>
      </c>
      <c r="F681" s="1340">
        <v>28</v>
      </c>
      <c r="G681" s="1340">
        <v>31</v>
      </c>
      <c r="H681" s="667">
        <v>9937</v>
      </c>
      <c r="I681" s="667"/>
      <c r="J681" s="1368" t="s">
        <v>858</v>
      </c>
      <c r="K681" s="1340" t="s">
        <v>7503</v>
      </c>
      <c r="L681" s="2192" t="s">
        <v>940</v>
      </c>
      <c r="M681" s="1366" t="s">
        <v>6960</v>
      </c>
      <c r="N681" s="1340"/>
      <c r="O681" s="1340"/>
      <c r="Q681" s="1807">
        <v>1</v>
      </c>
      <c r="Z681" s="2983">
        <f t="shared" si="17"/>
        <v>0</v>
      </c>
    </row>
    <row r="682" spans="2:26" ht="31.5">
      <c r="B682" s="1340">
        <v>486</v>
      </c>
      <c r="C682" s="1340" t="s">
        <v>7502</v>
      </c>
      <c r="D682" s="1340" t="s">
        <v>7683</v>
      </c>
      <c r="E682" s="1340" t="s">
        <v>7461</v>
      </c>
      <c r="F682" s="1340">
        <v>28</v>
      </c>
      <c r="G682" s="1340">
        <v>37</v>
      </c>
      <c r="H682" s="667">
        <v>3276</v>
      </c>
      <c r="I682" s="667"/>
      <c r="J682" s="1368" t="s">
        <v>858</v>
      </c>
      <c r="K682" s="1340" t="s">
        <v>7503</v>
      </c>
      <c r="L682" s="2192" t="s">
        <v>940</v>
      </c>
      <c r="M682" s="1366" t="s">
        <v>6960</v>
      </c>
      <c r="N682" s="1340"/>
      <c r="O682" s="1340"/>
      <c r="Q682" s="1807">
        <v>1</v>
      </c>
      <c r="Z682" s="2983">
        <f t="shared" si="17"/>
        <v>0</v>
      </c>
    </row>
    <row r="683" spans="2:26" ht="31.5">
      <c r="B683" s="1340">
        <v>487</v>
      </c>
      <c r="C683" s="1340" t="s">
        <v>7502</v>
      </c>
      <c r="D683" s="1340" t="s">
        <v>7683</v>
      </c>
      <c r="E683" s="1340" t="s">
        <v>7461</v>
      </c>
      <c r="F683" s="1340">
        <v>28</v>
      </c>
      <c r="G683" s="1340">
        <v>39</v>
      </c>
      <c r="H683" s="667">
        <v>11013</v>
      </c>
      <c r="I683" s="667"/>
      <c r="J683" s="1368" t="s">
        <v>858</v>
      </c>
      <c r="K683" s="1340" t="s">
        <v>7503</v>
      </c>
      <c r="L683" s="2192" t="s">
        <v>940</v>
      </c>
      <c r="M683" s="1366" t="s">
        <v>6960</v>
      </c>
      <c r="N683" s="1340"/>
      <c r="O683" s="1340"/>
      <c r="Q683" s="1807">
        <v>1</v>
      </c>
      <c r="Z683" s="2983">
        <f t="shared" si="17"/>
        <v>0</v>
      </c>
    </row>
    <row r="684" spans="2:26" ht="31.5">
      <c r="B684" s="1340">
        <v>488</v>
      </c>
      <c r="C684" s="1340" t="s">
        <v>7502</v>
      </c>
      <c r="D684" s="1340" t="s">
        <v>7683</v>
      </c>
      <c r="E684" s="1340" t="s">
        <v>7461</v>
      </c>
      <c r="F684" s="1340">
        <v>28</v>
      </c>
      <c r="G684" s="1340">
        <v>47</v>
      </c>
      <c r="H684" s="667">
        <v>6473</v>
      </c>
      <c r="I684" s="667"/>
      <c r="J684" s="1368" t="s">
        <v>858</v>
      </c>
      <c r="K684" s="1340" t="s">
        <v>7503</v>
      </c>
      <c r="L684" s="2192" t="s">
        <v>940</v>
      </c>
      <c r="M684" s="1366" t="s">
        <v>6960</v>
      </c>
      <c r="N684" s="1340"/>
      <c r="O684" s="1340"/>
      <c r="Q684" s="1807">
        <v>1</v>
      </c>
      <c r="Z684" s="2983">
        <f t="shared" si="17"/>
        <v>0</v>
      </c>
    </row>
    <row r="685" spans="2:26" ht="31.5">
      <c r="B685" s="1340">
        <v>489</v>
      </c>
      <c r="C685" s="1340" t="s">
        <v>7502</v>
      </c>
      <c r="D685" s="1340" t="s">
        <v>7683</v>
      </c>
      <c r="E685" s="1340" t="s">
        <v>7461</v>
      </c>
      <c r="F685" s="1340">
        <v>29</v>
      </c>
      <c r="G685" s="1340">
        <v>25</v>
      </c>
      <c r="H685" s="667">
        <v>5520</v>
      </c>
      <c r="I685" s="667"/>
      <c r="J685" s="1368" t="s">
        <v>858</v>
      </c>
      <c r="K685" s="1340" t="s">
        <v>7503</v>
      </c>
      <c r="L685" s="2192" t="s">
        <v>940</v>
      </c>
      <c r="M685" s="1366" t="s">
        <v>6960</v>
      </c>
      <c r="N685" s="1340"/>
      <c r="O685" s="1340"/>
      <c r="Q685" s="1807">
        <v>1</v>
      </c>
      <c r="Z685" s="2983">
        <f t="shared" si="17"/>
        <v>0</v>
      </c>
    </row>
    <row r="686" spans="2:26" ht="31.5">
      <c r="B686" s="1340">
        <v>490</v>
      </c>
      <c r="C686" s="1340" t="s">
        <v>7502</v>
      </c>
      <c r="D686" s="1340" t="s">
        <v>7683</v>
      </c>
      <c r="E686" s="1340" t="s">
        <v>7461</v>
      </c>
      <c r="F686" s="1340">
        <v>29</v>
      </c>
      <c r="G686" s="1340">
        <v>27</v>
      </c>
      <c r="H686" s="667">
        <v>1570</v>
      </c>
      <c r="I686" s="667"/>
      <c r="J686" s="1368" t="s">
        <v>858</v>
      </c>
      <c r="K686" s="1340" t="s">
        <v>7503</v>
      </c>
      <c r="L686" s="2192" t="s">
        <v>940</v>
      </c>
      <c r="M686" s="1366" t="s">
        <v>6960</v>
      </c>
      <c r="N686" s="1340"/>
      <c r="O686" s="1340"/>
      <c r="Q686" s="1807">
        <v>1</v>
      </c>
      <c r="Z686" s="2983">
        <f t="shared" si="17"/>
        <v>0</v>
      </c>
    </row>
    <row r="687" spans="2:26" ht="31.5">
      <c r="B687" s="1340">
        <v>491</v>
      </c>
      <c r="C687" s="1340" t="s">
        <v>7502</v>
      </c>
      <c r="D687" s="1340" t="s">
        <v>7683</v>
      </c>
      <c r="E687" s="1340" t="s">
        <v>7461</v>
      </c>
      <c r="F687" s="1340">
        <v>29</v>
      </c>
      <c r="G687" s="1340">
        <v>34</v>
      </c>
      <c r="H687" s="667">
        <v>9225</v>
      </c>
      <c r="I687" s="667"/>
      <c r="J687" s="1368" t="s">
        <v>858</v>
      </c>
      <c r="K687" s="1340" t="s">
        <v>7503</v>
      </c>
      <c r="L687" s="2192" t="s">
        <v>940</v>
      </c>
      <c r="M687" s="1366" t="s">
        <v>6960</v>
      </c>
      <c r="N687" s="1340"/>
      <c r="O687" s="1340"/>
      <c r="Q687" s="1807">
        <v>1</v>
      </c>
      <c r="Z687" s="2983">
        <f t="shared" si="17"/>
        <v>0</v>
      </c>
    </row>
    <row r="688" spans="2:26" ht="31.5">
      <c r="B688" s="1340">
        <v>492</v>
      </c>
      <c r="C688" s="1340" t="s">
        <v>7502</v>
      </c>
      <c r="D688" s="1340" t="s">
        <v>7683</v>
      </c>
      <c r="E688" s="1340" t="s">
        <v>7461</v>
      </c>
      <c r="F688" s="1340">
        <v>29</v>
      </c>
      <c r="G688" s="1340">
        <v>60</v>
      </c>
      <c r="H688" s="667">
        <v>5520</v>
      </c>
      <c r="I688" s="667"/>
      <c r="J688" s="1368" t="s">
        <v>858</v>
      </c>
      <c r="K688" s="1340" t="s">
        <v>7503</v>
      </c>
      <c r="L688" s="2192" t="s">
        <v>940</v>
      </c>
      <c r="M688" s="1366" t="s">
        <v>6960</v>
      </c>
      <c r="N688" s="1340"/>
      <c r="O688" s="1340"/>
      <c r="Q688" s="1807">
        <v>1</v>
      </c>
      <c r="Z688" s="2983">
        <f t="shared" si="17"/>
        <v>0</v>
      </c>
    </row>
    <row r="689" spans="2:26" ht="31.5">
      <c r="B689" s="1340">
        <v>493</v>
      </c>
      <c r="C689" s="1340" t="s">
        <v>7502</v>
      </c>
      <c r="D689" s="1340" t="s">
        <v>7683</v>
      </c>
      <c r="E689" s="1340" t="s">
        <v>7461</v>
      </c>
      <c r="F689" s="1340">
        <v>29</v>
      </c>
      <c r="G689" s="1340">
        <v>98</v>
      </c>
      <c r="H689" s="667">
        <v>1414</v>
      </c>
      <c r="I689" s="667"/>
      <c r="J689" s="1368" t="s">
        <v>858</v>
      </c>
      <c r="K689" s="1340" t="s">
        <v>7503</v>
      </c>
      <c r="L689" s="2192" t="s">
        <v>940</v>
      </c>
      <c r="M689" s="1366" t="s">
        <v>6960</v>
      </c>
      <c r="N689" s="1340"/>
      <c r="O689" s="1340"/>
      <c r="Q689" s="1807">
        <v>1</v>
      </c>
      <c r="Z689" s="2983">
        <f t="shared" si="17"/>
        <v>0</v>
      </c>
    </row>
    <row r="690" spans="2:26" ht="31.5">
      <c r="B690" s="1340">
        <v>494</v>
      </c>
      <c r="C690" s="1340" t="s">
        <v>7502</v>
      </c>
      <c r="D690" s="1340" t="s">
        <v>7683</v>
      </c>
      <c r="E690" s="1340" t="s">
        <v>7461</v>
      </c>
      <c r="F690" s="1340">
        <v>29</v>
      </c>
      <c r="G690" s="1340">
        <v>103</v>
      </c>
      <c r="H690" s="667">
        <v>2809</v>
      </c>
      <c r="I690" s="667"/>
      <c r="J690" s="1368" t="s">
        <v>858</v>
      </c>
      <c r="K690" s="1340" t="s">
        <v>7503</v>
      </c>
      <c r="L690" s="2192" t="s">
        <v>940</v>
      </c>
      <c r="M690" s="1366" t="s">
        <v>6960</v>
      </c>
      <c r="N690" s="1340"/>
      <c r="O690" s="1340"/>
      <c r="Q690" s="1807">
        <v>1</v>
      </c>
      <c r="Z690" s="2983">
        <f t="shared" si="17"/>
        <v>0</v>
      </c>
    </row>
    <row r="691" spans="2:26" ht="31.5">
      <c r="B691" s="1340">
        <v>495</v>
      </c>
      <c r="C691" s="1340" t="s">
        <v>7502</v>
      </c>
      <c r="D691" s="1340" t="s">
        <v>7683</v>
      </c>
      <c r="E691" s="1340" t="s">
        <v>7461</v>
      </c>
      <c r="F691" s="1340">
        <v>29</v>
      </c>
      <c r="G691" s="1340">
        <v>112</v>
      </c>
      <c r="H691" s="667">
        <v>6340</v>
      </c>
      <c r="I691" s="667"/>
      <c r="J691" s="1368" t="s">
        <v>858</v>
      </c>
      <c r="K691" s="1340" t="s">
        <v>7503</v>
      </c>
      <c r="L691" s="2192" t="s">
        <v>940</v>
      </c>
      <c r="M691" s="1366" t="s">
        <v>6960</v>
      </c>
      <c r="N691" s="1340"/>
      <c r="O691" s="1340"/>
      <c r="Q691" s="1807">
        <v>1</v>
      </c>
      <c r="Z691" s="2983">
        <f t="shared" si="17"/>
        <v>0</v>
      </c>
    </row>
    <row r="692" spans="2:26" ht="31.5">
      <c r="B692" s="1340">
        <v>496</v>
      </c>
      <c r="C692" s="1340" t="s">
        <v>7502</v>
      </c>
      <c r="D692" s="1340" t="s">
        <v>7683</v>
      </c>
      <c r="E692" s="1340" t="s">
        <v>7461</v>
      </c>
      <c r="F692" s="1340">
        <v>29</v>
      </c>
      <c r="G692" s="1340">
        <v>113</v>
      </c>
      <c r="H692" s="667">
        <v>1591</v>
      </c>
      <c r="I692" s="667"/>
      <c r="J692" s="1368" t="s">
        <v>858</v>
      </c>
      <c r="K692" s="1340" t="s">
        <v>7503</v>
      </c>
      <c r="L692" s="2192" t="s">
        <v>940</v>
      </c>
      <c r="M692" s="1366" t="s">
        <v>6960</v>
      </c>
      <c r="N692" s="1340"/>
      <c r="O692" s="1340"/>
      <c r="Q692" s="1807">
        <v>1</v>
      </c>
      <c r="Z692" s="2983">
        <f t="shared" si="17"/>
        <v>0</v>
      </c>
    </row>
    <row r="693" spans="2:26" ht="31.5">
      <c r="B693" s="1340">
        <v>497</v>
      </c>
      <c r="C693" s="1340" t="s">
        <v>7485</v>
      </c>
      <c r="D693" s="1340" t="s">
        <v>7683</v>
      </c>
      <c r="E693" s="1340" t="s">
        <v>7461</v>
      </c>
      <c r="F693" s="1340">
        <v>30</v>
      </c>
      <c r="G693" s="1340">
        <v>2</v>
      </c>
      <c r="H693" s="667">
        <v>5930</v>
      </c>
      <c r="I693" s="667"/>
      <c r="J693" s="1368" t="s">
        <v>858</v>
      </c>
      <c r="K693" s="1340" t="s">
        <v>7503</v>
      </c>
      <c r="L693" s="2192" t="s">
        <v>8076</v>
      </c>
      <c r="M693" s="1366" t="s">
        <v>6960</v>
      </c>
      <c r="N693" s="1340"/>
      <c r="O693" s="1340"/>
      <c r="Q693" s="1807">
        <v>1</v>
      </c>
      <c r="Z693" s="2983">
        <f t="shared" si="17"/>
        <v>0</v>
      </c>
    </row>
    <row r="694" spans="2:26" ht="31.5">
      <c r="B694" s="1340">
        <v>498</v>
      </c>
      <c r="C694" s="1340" t="s">
        <v>7485</v>
      </c>
      <c r="D694" s="1340" t="s">
        <v>7683</v>
      </c>
      <c r="E694" s="1340" t="s">
        <v>7461</v>
      </c>
      <c r="F694" s="1340">
        <v>30</v>
      </c>
      <c r="G694" s="1340">
        <v>25</v>
      </c>
      <c r="H694" s="667">
        <v>1340</v>
      </c>
      <c r="I694" s="667"/>
      <c r="J694" s="1368" t="s">
        <v>858</v>
      </c>
      <c r="K694" s="1340" t="s">
        <v>7503</v>
      </c>
      <c r="L694" s="2192" t="s">
        <v>8076</v>
      </c>
      <c r="M694" s="1366" t="s">
        <v>6960</v>
      </c>
      <c r="N694" s="1340"/>
      <c r="O694" s="1340"/>
      <c r="Q694" s="1807">
        <v>1</v>
      </c>
      <c r="Z694" s="2983">
        <f t="shared" si="17"/>
        <v>0</v>
      </c>
    </row>
    <row r="695" spans="2:26" ht="31.5">
      <c r="B695" s="1340">
        <v>499</v>
      </c>
      <c r="C695" s="1340" t="s">
        <v>7485</v>
      </c>
      <c r="D695" s="1340" t="s">
        <v>7683</v>
      </c>
      <c r="E695" s="1340" t="s">
        <v>7461</v>
      </c>
      <c r="F695" s="1340">
        <v>30</v>
      </c>
      <c r="G695" s="1340">
        <v>35</v>
      </c>
      <c r="H695" s="667">
        <v>232</v>
      </c>
      <c r="I695" s="667"/>
      <c r="J695" s="1368" t="s">
        <v>858</v>
      </c>
      <c r="K695" s="1340" t="s">
        <v>7503</v>
      </c>
      <c r="L695" s="2192" t="s">
        <v>8076</v>
      </c>
      <c r="M695" s="1366" t="s">
        <v>6960</v>
      </c>
      <c r="N695" s="1340"/>
      <c r="O695" s="1340"/>
      <c r="Q695" s="1807">
        <v>1</v>
      </c>
      <c r="Z695" s="2983">
        <f t="shared" si="17"/>
        <v>0</v>
      </c>
    </row>
    <row r="696" spans="2:26">
      <c r="B696" s="1340">
        <v>500</v>
      </c>
      <c r="C696" s="1340" t="s">
        <v>7485</v>
      </c>
      <c r="D696" s="1340" t="s">
        <v>7683</v>
      </c>
      <c r="E696" s="1340" t="s">
        <v>7461</v>
      </c>
      <c r="F696" s="1340">
        <v>32</v>
      </c>
      <c r="G696" s="1340">
        <v>254</v>
      </c>
      <c r="H696" s="667">
        <v>1530</v>
      </c>
      <c r="I696" s="667"/>
      <c r="J696" s="2192" t="s">
        <v>9104</v>
      </c>
      <c r="K696" s="1340" t="s">
        <v>7515</v>
      </c>
      <c r="L696" s="2192" t="s">
        <v>8076</v>
      </c>
      <c r="M696" s="1366" t="s">
        <v>6960</v>
      </c>
      <c r="N696" s="1340"/>
      <c r="O696" s="1340"/>
      <c r="Q696" s="1807">
        <v>1</v>
      </c>
      <c r="Z696" s="2983">
        <f t="shared" si="17"/>
        <v>0</v>
      </c>
    </row>
    <row r="697" spans="2:26" ht="31.5">
      <c r="B697" s="1340">
        <v>501</v>
      </c>
      <c r="C697" s="1340" t="s">
        <v>7485</v>
      </c>
      <c r="D697" s="1340" t="s">
        <v>7683</v>
      </c>
      <c r="E697" s="1340" t="s">
        <v>7461</v>
      </c>
      <c r="F697" s="1340">
        <v>36</v>
      </c>
      <c r="G697" s="1340">
        <v>40</v>
      </c>
      <c r="H697" s="667">
        <v>6372</v>
      </c>
      <c r="I697" s="667"/>
      <c r="J697" s="1368" t="s">
        <v>8076</v>
      </c>
      <c r="K697" s="1340" t="s">
        <v>7518</v>
      </c>
      <c r="L697" s="2192" t="s">
        <v>8076</v>
      </c>
      <c r="M697" s="1366" t="s">
        <v>6960</v>
      </c>
      <c r="N697" s="1340"/>
      <c r="O697" s="1340"/>
      <c r="Q697" s="1807">
        <v>1</v>
      </c>
      <c r="Z697" s="2983">
        <f t="shared" si="17"/>
        <v>0</v>
      </c>
    </row>
    <row r="698" spans="2:26" ht="31.5">
      <c r="B698" s="1340">
        <v>502</v>
      </c>
      <c r="C698" s="1340" t="s">
        <v>7472</v>
      </c>
      <c r="D698" s="1340" t="s">
        <v>7683</v>
      </c>
      <c r="E698" s="1340" t="s">
        <v>7461</v>
      </c>
      <c r="F698" s="1340">
        <v>9</v>
      </c>
      <c r="G698" s="1340">
        <v>885</v>
      </c>
      <c r="H698" s="667">
        <v>1005</v>
      </c>
      <c r="I698" s="667"/>
      <c r="J698" s="2184" t="s">
        <v>3941</v>
      </c>
      <c r="K698" s="1340" t="s">
        <v>7494</v>
      </c>
      <c r="L698" s="2192" t="s">
        <v>940</v>
      </c>
      <c r="M698" s="1366" t="s">
        <v>766</v>
      </c>
      <c r="N698" s="1340"/>
      <c r="O698" s="1340"/>
      <c r="Q698" s="1807">
        <v>1</v>
      </c>
      <c r="Z698" s="2983">
        <f t="shared" si="17"/>
        <v>0</v>
      </c>
    </row>
    <row r="699" spans="2:26" ht="31.5">
      <c r="B699" s="1340">
        <v>503</v>
      </c>
      <c r="C699" s="1340" t="s">
        <v>7502</v>
      </c>
      <c r="D699" s="1340" t="s">
        <v>7683</v>
      </c>
      <c r="E699" s="1340" t="s">
        <v>7461</v>
      </c>
      <c r="F699" s="1340">
        <v>15</v>
      </c>
      <c r="G699" s="1340">
        <v>816</v>
      </c>
      <c r="H699" s="667">
        <v>1545</v>
      </c>
      <c r="I699" s="667"/>
      <c r="J699" s="1368" t="s">
        <v>858</v>
      </c>
      <c r="K699" s="1340" t="s">
        <v>7503</v>
      </c>
      <c r="L699" s="2192" t="s">
        <v>940</v>
      </c>
      <c r="M699" s="1366" t="s">
        <v>766</v>
      </c>
      <c r="N699" s="1340"/>
      <c r="O699" s="1340"/>
      <c r="Q699" s="1807">
        <v>1</v>
      </c>
      <c r="Z699" s="2983">
        <f t="shared" si="17"/>
        <v>0</v>
      </c>
    </row>
    <row r="700" spans="2:26" ht="31.5">
      <c r="B700" s="1340">
        <v>504</v>
      </c>
      <c r="C700" s="1340" t="s">
        <v>7502</v>
      </c>
      <c r="D700" s="1340" t="s">
        <v>7683</v>
      </c>
      <c r="E700" s="1340" t="s">
        <v>7461</v>
      </c>
      <c r="F700" s="1340">
        <v>15</v>
      </c>
      <c r="G700" s="1340">
        <v>1129</v>
      </c>
      <c r="H700" s="667">
        <v>9050</v>
      </c>
      <c r="I700" s="667"/>
      <c r="J700" s="1368" t="s">
        <v>858</v>
      </c>
      <c r="K700" s="1340" t="s">
        <v>7503</v>
      </c>
      <c r="L700" s="2192" t="s">
        <v>940</v>
      </c>
      <c r="M700" s="1366" t="s">
        <v>766</v>
      </c>
      <c r="N700" s="1340"/>
      <c r="O700" s="1340"/>
      <c r="Q700" s="1807">
        <v>1</v>
      </c>
      <c r="Z700" s="2983">
        <f t="shared" si="17"/>
        <v>0</v>
      </c>
    </row>
    <row r="701" spans="2:26" ht="31.5">
      <c r="B701" s="1340">
        <v>505</v>
      </c>
      <c r="C701" s="1340" t="s">
        <v>7502</v>
      </c>
      <c r="D701" s="1340" t="s">
        <v>7683</v>
      </c>
      <c r="E701" s="1340" t="s">
        <v>7461</v>
      </c>
      <c r="F701" s="1340">
        <v>15</v>
      </c>
      <c r="G701" s="1340">
        <v>1130</v>
      </c>
      <c r="H701" s="667">
        <v>4848</v>
      </c>
      <c r="I701" s="667"/>
      <c r="J701" s="1368" t="s">
        <v>858</v>
      </c>
      <c r="K701" s="1340" t="s">
        <v>7503</v>
      </c>
      <c r="L701" s="2192" t="s">
        <v>940</v>
      </c>
      <c r="M701" s="1366" t="s">
        <v>766</v>
      </c>
      <c r="N701" s="1340"/>
      <c r="O701" s="1340"/>
      <c r="Q701" s="1807">
        <v>1</v>
      </c>
      <c r="Z701" s="2983">
        <f t="shared" si="17"/>
        <v>0</v>
      </c>
    </row>
    <row r="702" spans="2:26" ht="31.5">
      <c r="B702" s="1340">
        <v>506</v>
      </c>
      <c r="C702" s="1340" t="s">
        <v>7502</v>
      </c>
      <c r="D702" s="1340" t="s">
        <v>7683</v>
      </c>
      <c r="E702" s="1340" t="s">
        <v>7461</v>
      </c>
      <c r="F702" s="1340">
        <v>15</v>
      </c>
      <c r="G702" s="1340">
        <v>1131</v>
      </c>
      <c r="H702" s="667">
        <v>330</v>
      </c>
      <c r="I702" s="667"/>
      <c r="J702" s="1368" t="s">
        <v>858</v>
      </c>
      <c r="K702" s="1340" t="s">
        <v>7503</v>
      </c>
      <c r="L702" s="2192" t="s">
        <v>940</v>
      </c>
      <c r="M702" s="1366" t="s">
        <v>766</v>
      </c>
      <c r="N702" s="1340"/>
      <c r="O702" s="1340"/>
      <c r="Q702" s="1807">
        <v>1</v>
      </c>
      <c r="Z702" s="2983">
        <f t="shared" si="17"/>
        <v>0</v>
      </c>
    </row>
    <row r="703" spans="2:26">
      <c r="B703" s="1340">
        <v>507</v>
      </c>
      <c r="C703" s="1340" t="s">
        <v>7504</v>
      </c>
      <c r="D703" s="1340" t="s">
        <v>7683</v>
      </c>
      <c r="E703" s="1340" t="s">
        <v>7461</v>
      </c>
      <c r="F703" s="1340">
        <v>17</v>
      </c>
      <c r="G703" s="1340">
        <v>235</v>
      </c>
      <c r="H703" s="667">
        <v>3280</v>
      </c>
      <c r="I703" s="667"/>
      <c r="J703" s="1368" t="s">
        <v>1669</v>
      </c>
      <c r="K703" s="1340" t="s">
        <v>476</v>
      </c>
      <c r="L703" s="2192">
        <v>0</v>
      </c>
      <c r="M703" s="1366" t="s">
        <v>766</v>
      </c>
      <c r="N703" s="1340"/>
      <c r="O703" s="1340"/>
      <c r="Q703" s="1807">
        <v>1</v>
      </c>
      <c r="Z703" s="2983">
        <f t="shared" si="17"/>
        <v>0</v>
      </c>
    </row>
    <row r="704" spans="2:26" ht="31.5">
      <c r="B704" s="1340">
        <v>508</v>
      </c>
      <c r="C704" s="1340" t="s">
        <v>7504</v>
      </c>
      <c r="D704" s="1340" t="s">
        <v>7683</v>
      </c>
      <c r="E704" s="1340" t="s">
        <v>7461</v>
      </c>
      <c r="F704" s="1340">
        <v>17</v>
      </c>
      <c r="G704" s="1340">
        <v>619</v>
      </c>
      <c r="H704" s="667">
        <v>2126</v>
      </c>
      <c r="I704" s="667"/>
      <c r="J704" s="2184" t="s">
        <v>3941</v>
      </c>
      <c r="K704" s="1340" t="s">
        <v>7475</v>
      </c>
      <c r="L704" s="2192">
        <v>0</v>
      </c>
      <c r="M704" s="1366" t="s">
        <v>766</v>
      </c>
      <c r="N704" s="1340"/>
      <c r="O704" s="1340"/>
      <c r="Q704" s="1807">
        <v>1</v>
      </c>
      <c r="Z704" s="2983">
        <f t="shared" si="17"/>
        <v>0</v>
      </c>
    </row>
    <row r="705" spans="2:26">
      <c r="B705" s="1340">
        <v>509</v>
      </c>
      <c r="C705" s="1340" t="s">
        <v>7485</v>
      </c>
      <c r="D705" s="1340" t="s">
        <v>7683</v>
      </c>
      <c r="E705" s="1340" t="s">
        <v>7461</v>
      </c>
      <c r="F705" s="1340">
        <v>21</v>
      </c>
      <c r="G705" s="1340">
        <v>218</v>
      </c>
      <c r="H705" s="667">
        <v>7755</v>
      </c>
      <c r="I705" s="667"/>
      <c r="J705" s="1368" t="s">
        <v>852</v>
      </c>
      <c r="K705" s="1340" t="s">
        <v>852</v>
      </c>
      <c r="L705" s="2192" t="s">
        <v>8076</v>
      </c>
      <c r="M705" s="1366" t="s">
        <v>766</v>
      </c>
      <c r="N705" s="1340"/>
      <c r="O705" s="1340"/>
      <c r="Q705" s="1807">
        <v>1</v>
      </c>
      <c r="Z705" s="2983">
        <f t="shared" si="17"/>
        <v>0</v>
      </c>
    </row>
    <row r="706" spans="2:26">
      <c r="B706" s="1340">
        <v>510</v>
      </c>
      <c r="C706" s="1340" t="s">
        <v>7472</v>
      </c>
      <c r="D706" s="1340" t="s">
        <v>7683</v>
      </c>
      <c r="E706" s="1340" t="s">
        <v>7461</v>
      </c>
      <c r="F706" s="1340">
        <v>9</v>
      </c>
      <c r="G706" s="1340">
        <v>966</v>
      </c>
      <c r="H706" s="667">
        <v>6113</v>
      </c>
      <c r="I706" s="667"/>
      <c r="J706" s="1368"/>
      <c r="K706" s="1340"/>
      <c r="L706" s="2192" t="s">
        <v>940</v>
      </c>
      <c r="M706" s="1366" t="s">
        <v>7496</v>
      </c>
      <c r="N706" s="1340"/>
      <c r="O706" s="1340"/>
      <c r="Q706" s="1807">
        <v>1</v>
      </c>
      <c r="Z706" s="2983">
        <f t="shared" si="17"/>
        <v>0</v>
      </c>
    </row>
    <row r="707" spans="2:26">
      <c r="B707" s="1340">
        <v>511</v>
      </c>
      <c r="C707" s="1340" t="s">
        <v>7485</v>
      </c>
      <c r="D707" s="1340" t="s">
        <v>7683</v>
      </c>
      <c r="E707" s="1340" t="s">
        <v>7461</v>
      </c>
      <c r="F707" s="1340">
        <v>32</v>
      </c>
      <c r="G707" s="1340">
        <v>135</v>
      </c>
      <c r="H707" s="667">
        <v>4730</v>
      </c>
      <c r="I707" s="667"/>
      <c r="J707" s="2192" t="s">
        <v>9104</v>
      </c>
      <c r="K707" s="1340" t="s">
        <v>7515</v>
      </c>
      <c r="L707" s="2192" t="s">
        <v>8076</v>
      </c>
      <c r="M707" s="1366" t="s">
        <v>7516</v>
      </c>
      <c r="N707" s="1340"/>
      <c r="O707" s="1340"/>
      <c r="Q707" s="1807">
        <v>1</v>
      </c>
      <c r="Z707" s="2983">
        <f t="shared" si="17"/>
        <v>0</v>
      </c>
    </row>
    <row r="708" spans="2:26">
      <c r="B708" s="1340">
        <v>512</v>
      </c>
      <c r="C708" s="1340" t="s">
        <v>7485</v>
      </c>
      <c r="D708" s="1340" t="s">
        <v>7683</v>
      </c>
      <c r="E708" s="1340" t="s">
        <v>7461</v>
      </c>
      <c r="F708" s="1340">
        <v>32</v>
      </c>
      <c r="G708" s="1340">
        <v>265</v>
      </c>
      <c r="H708" s="667">
        <v>2390</v>
      </c>
      <c r="I708" s="667"/>
      <c r="J708" s="2192" t="s">
        <v>9104</v>
      </c>
      <c r="K708" s="1340" t="s">
        <v>7515</v>
      </c>
      <c r="L708" s="2192" t="s">
        <v>8076</v>
      </c>
      <c r="M708" s="1366" t="s">
        <v>7516</v>
      </c>
      <c r="N708" s="1340"/>
      <c r="O708" s="1340"/>
      <c r="Q708" s="1807">
        <v>1</v>
      </c>
      <c r="Z708" s="2983">
        <f t="shared" si="17"/>
        <v>0</v>
      </c>
    </row>
    <row r="709" spans="2:26" ht="31.5">
      <c r="B709" s="1340">
        <v>513</v>
      </c>
      <c r="C709" s="1340" t="s">
        <v>7485</v>
      </c>
      <c r="D709" s="1340" t="s">
        <v>7683</v>
      </c>
      <c r="E709" s="1340" t="s">
        <v>7461</v>
      </c>
      <c r="F709" s="1340">
        <v>34</v>
      </c>
      <c r="G709" s="1340">
        <v>3</v>
      </c>
      <c r="H709" s="667">
        <v>6511</v>
      </c>
      <c r="I709" s="667"/>
      <c r="J709" s="1368" t="s">
        <v>8076</v>
      </c>
      <c r="K709" s="1340" t="s">
        <v>7518</v>
      </c>
      <c r="L709" s="2192" t="s">
        <v>8076</v>
      </c>
      <c r="M709" s="1366" t="s">
        <v>7516</v>
      </c>
      <c r="N709" s="1340"/>
      <c r="O709" s="1340"/>
      <c r="Q709" s="1807">
        <v>1</v>
      </c>
      <c r="Z709" s="2983">
        <f t="shared" si="17"/>
        <v>0</v>
      </c>
    </row>
    <row r="710" spans="2:26" ht="31.5">
      <c r="B710" s="1340">
        <v>514</v>
      </c>
      <c r="C710" s="1340" t="s">
        <v>7482</v>
      </c>
      <c r="D710" s="1340" t="s">
        <v>7683</v>
      </c>
      <c r="E710" s="1340" t="s">
        <v>7461</v>
      </c>
      <c r="F710" s="1340">
        <v>4</v>
      </c>
      <c r="G710" s="1340">
        <v>42</v>
      </c>
      <c r="H710" s="667">
        <v>650</v>
      </c>
      <c r="I710" s="667"/>
      <c r="J710" s="2184" t="s">
        <v>3941</v>
      </c>
      <c r="K710" s="1340" t="s">
        <v>7475</v>
      </c>
      <c r="L710" s="2192" t="s">
        <v>8076</v>
      </c>
      <c r="M710" s="1366" t="s">
        <v>7483</v>
      </c>
      <c r="N710" s="1340"/>
      <c r="O710" s="1340"/>
      <c r="Q710" s="1807">
        <v>1</v>
      </c>
      <c r="Z710" s="2983">
        <f t="shared" si="17"/>
        <v>0</v>
      </c>
    </row>
    <row r="711" spans="2:26" ht="31.5">
      <c r="B711" s="1340">
        <v>515</v>
      </c>
      <c r="C711" s="1340" t="s">
        <v>7485</v>
      </c>
      <c r="D711" s="1340" t="s">
        <v>7683</v>
      </c>
      <c r="E711" s="1340" t="s">
        <v>7461</v>
      </c>
      <c r="F711" s="1340">
        <v>7</v>
      </c>
      <c r="G711" s="1340">
        <v>174</v>
      </c>
      <c r="H711" s="667">
        <v>28780</v>
      </c>
      <c r="I711" s="667"/>
      <c r="J711" s="2184" t="s">
        <v>3941</v>
      </c>
      <c r="K711" s="1340" t="s">
        <v>7475</v>
      </c>
      <c r="L711" s="2192" t="s">
        <v>8076</v>
      </c>
      <c r="M711" s="1366" t="s">
        <v>7483</v>
      </c>
      <c r="N711" s="1340"/>
      <c r="O711" s="1340"/>
      <c r="Q711" s="1807">
        <v>1</v>
      </c>
      <c r="Z711" s="2983">
        <f t="shared" si="17"/>
        <v>0</v>
      </c>
    </row>
    <row r="712" spans="2:26">
      <c r="B712" s="1340">
        <v>516</v>
      </c>
      <c r="C712" s="1340" t="s">
        <v>7504</v>
      </c>
      <c r="D712" s="1340" t="s">
        <v>7683</v>
      </c>
      <c r="E712" s="1340" t="s">
        <v>7461</v>
      </c>
      <c r="F712" s="1340">
        <v>17</v>
      </c>
      <c r="G712" s="1340">
        <v>354</v>
      </c>
      <c r="H712" s="667">
        <v>6546</v>
      </c>
      <c r="I712" s="667"/>
      <c r="J712" s="1368" t="s">
        <v>1669</v>
      </c>
      <c r="K712" s="1340" t="s">
        <v>476</v>
      </c>
      <c r="L712" s="2192">
        <v>0</v>
      </c>
      <c r="M712" s="1366" t="s">
        <v>7505</v>
      </c>
      <c r="N712" s="1340"/>
      <c r="O712" s="1340"/>
      <c r="Q712" s="1807">
        <v>1</v>
      </c>
      <c r="Z712" s="2983">
        <f t="shared" si="17"/>
        <v>0</v>
      </c>
    </row>
    <row r="713" spans="2:26">
      <c r="B713" s="1340">
        <v>517</v>
      </c>
      <c r="C713" s="1340" t="s">
        <v>7485</v>
      </c>
      <c r="D713" s="1340" t="s">
        <v>7683</v>
      </c>
      <c r="E713" s="1340" t="s">
        <v>7461</v>
      </c>
      <c r="F713" s="1340">
        <v>19</v>
      </c>
      <c r="G713" s="1340">
        <v>100</v>
      </c>
      <c r="H713" s="667">
        <v>25560</v>
      </c>
      <c r="I713" s="667"/>
      <c r="J713" s="1368" t="s">
        <v>1313</v>
      </c>
      <c r="K713" s="1340" t="s">
        <v>7509</v>
      </c>
      <c r="L713" s="2192" t="s">
        <v>8076</v>
      </c>
      <c r="M713" s="1366" t="s">
        <v>7483</v>
      </c>
      <c r="N713" s="1340"/>
      <c r="O713" s="1340"/>
      <c r="Q713" s="1807">
        <v>1</v>
      </c>
      <c r="Z713" s="2983">
        <f t="shared" ref="Z713:Z776" si="18">U713+S713</f>
        <v>0</v>
      </c>
    </row>
    <row r="714" spans="2:26" ht="31.5">
      <c r="B714" s="1340">
        <v>518</v>
      </c>
      <c r="C714" s="1340" t="s">
        <v>7506</v>
      </c>
      <c r="D714" s="1340" t="s">
        <v>7683</v>
      </c>
      <c r="E714" s="1340" t="s">
        <v>7461</v>
      </c>
      <c r="F714" s="1340">
        <v>24</v>
      </c>
      <c r="G714" s="1340">
        <v>97</v>
      </c>
      <c r="H714" s="667">
        <v>23525</v>
      </c>
      <c r="I714" s="667"/>
      <c r="J714" s="1368" t="s">
        <v>858</v>
      </c>
      <c r="K714" s="1340" t="s">
        <v>7507</v>
      </c>
      <c r="L714" s="2192" t="s">
        <v>1155</v>
      </c>
      <c r="M714" s="1366" t="s">
        <v>7483</v>
      </c>
      <c r="N714" s="1340"/>
      <c r="O714" s="1340"/>
      <c r="Q714" s="1807">
        <v>1</v>
      </c>
      <c r="Z714" s="2983">
        <f t="shared" si="18"/>
        <v>0</v>
      </c>
    </row>
    <row r="715" spans="2:26" ht="31.5">
      <c r="B715" s="1340">
        <v>519</v>
      </c>
      <c r="C715" s="1340" t="s">
        <v>7482</v>
      </c>
      <c r="D715" s="1340" t="s">
        <v>7683</v>
      </c>
      <c r="E715" s="1340" t="s">
        <v>7461</v>
      </c>
      <c r="F715" s="1340">
        <v>24</v>
      </c>
      <c r="G715" s="1340">
        <v>499</v>
      </c>
      <c r="H715" s="667">
        <v>63100</v>
      </c>
      <c r="I715" s="667"/>
      <c r="J715" s="1368" t="s">
        <v>858</v>
      </c>
      <c r="K715" s="1340" t="s">
        <v>7507</v>
      </c>
      <c r="L715" s="2192" t="s">
        <v>8076</v>
      </c>
      <c r="M715" s="1366" t="s">
        <v>7483</v>
      </c>
      <c r="N715" s="1340"/>
      <c r="O715" s="1340"/>
      <c r="Q715" s="1807">
        <v>1</v>
      </c>
      <c r="Z715" s="2983">
        <f t="shared" si="18"/>
        <v>0</v>
      </c>
    </row>
    <row r="716" spans="2:26" ht="31.5">
      <c r="B716" s="1340">
        <v>520</v>
      </c>
      <c r="C716" s="1340" t="s">
        <v>7502</v>
      </c>
      <c r="D716" s="1340" t="s">
        <v>7683</v>
      </c>
      <c r="E716" s="1340" t="s">
        <v>7461</v>
      </c>
      <c r="F716" s="1340">
        <v>25</v>
      </c>
      <c r="G716" s="1340">
        <v>1578</v>
      </c>
      <c r="H716" s="667">
        <v>13940</v>
      </c>
      <c r="I716" s="667"/>
      <c r="J716" s="1368" t="s">
        <v>858</v>
      </c>
      <c r="K716" s="1340" t="s">
        <v>7503</v>
      </c>
      <c r="L716" s="2192" t="s">
        <v>940</v>
      </c>
      <c r="M716" s="1366" t="s">
        <v>7483</v>
      </c>
      <c r="N716" s="1340"/>
      <c r="O716" s="1340"/>
      <c r="Q716" s="1807">
        <v>1</v>
      </c>
      <c r="Z716" s="2983">
        <f t="shared" si="18"/>
        <v>0</v>
      </c>
    </row>
    <row r="717" spans="2:26" ht="31.5">
      <c r="B717" s="1340">
        <v>521</v>
      </c>
      <c r="C717" s="1340" t="s">
        <v>7502</v>
      </c>
      <c r="D717" s="1340" t="s">
        <v>7683</v>
      </c>
      <c r="E717" s="1340" t="s">
        <v>7461</v>
      </c>
      <c r="F717" s="1340">
        <v>25</v>
      </c>
      <c r="G717" s="1340">
        <v>1584</v>
      </c>
      <c r="H717" s="667">
        <v>15000</v>
      </c>
      <c r="I717" s="667"/>
      <c r="J717" s="1368" t="s">
        <v>858</v>
      </c>
      <c r="K717" s="1340" t="s">
        <v>7503</v>
      </c>
      <c r="L717" s="2192" t="s">
        <v>940</v>
      </c>
      <c r="M717" s="1366" t="s">
        <v>7483</v>
      </c>
      <c r="N717" s="1340"/>
      <c r="O717" s="1340"/>
      <c r="Q717" s="1807">
        <v>1</v>
      </c>
      <c r="Z717" s="2983">
        <f t="shared" si="18"/>
        <v>0</v>
      </c>
    </row>
    <row r="718" spans="2:26" ht="31.5">
      <c r="B718" s="1340">
        <v>522</v>
      </c>
      <c r="C718" s="1340" t="s">
        <v>7502</v>
      </c>
      <c r="D718" s="1340" t="s">
        <v>7683</v>
      </c>
      <c r="E718" s="1340" t="s">
        <v>7461</v>
      </c>
      <c r="F718" s="1340">
        <v>26</v>
      </c>
      <c r="G718" s="1340">
        <v>150</v>
      </c>
      <c r="H718" s="667">
        <v>840</v>
      </c>
      <c r="I718" s="667"/>
      <c r="J718" s="1368" t="s">
        <v>858</v>
      </c>
      <c r="K718" s="1340" t="s">
        <v>7503</v>
      </c>
      <c r="L718" s="2192" t="s">
        <v>940</v>
      </c>
      <c r="M718" s="1366" t="s">
        <v>7483</v>
      </c>
      <c r="N718" s="1340"/>
      <c r="O718" s="1340"/>
      <c r="Q718" s="1807">
        <v>1</v>
      </c>
      <c r="Z718" s="2983">
        <f t="shared" si="18"/>
        <v>0</v>
      </c>
    </row>
    <row r="719" spans="2:26">
      <c r="B719" s="1340">
        <v>523</v>
      </c>
      <c r="C719" s="1340" t="s">
        <v>7472</v>
      </c>
      <c r="D719" s="1340" t="s">
        <v>7683</v>
      </c>
      <c r="E719" s="1340" t="s">
        <v>7461</v>
      </c>
      <c r="F719" s="1340">
        <v>9</v>
      </c>
      <c r="G719" s="1340">
        <v>661</v>
      </c>
      <c r="H719" s="667">
        <v>683</v>
      </c>
      <c r="I719" s="667"/>
      <c r="J719" s="1368" t="s">
        <v>775</v>
      </c>
      <c r="K719" s="1340" t="s">
        <v>3359</v>
      </c>
      <c r="L719" s="2192" t="s">
        <v>940</v>
      </c>
      <c r="M719" s="1366" t="s">
        <v>7492</v>
      </c>
      <c r="N719" s="1340"/>
      <c r="O719" s="1340"/>
      <c r="Q719" s="1807">
        <v>1</v>
      </c>
      <c r="Z719" s="2983">
        <f t="shared" si="18"/>
        <v>0</v>
      </c>
    </row>
    <row r="720" spans="2:26" ht="31.5">
      <c r="B720" s="1340">
        <v>524</v>
      </c>
      <c r="C720" s="1340" t="s">
        <v>7472</v>
      </c>
      <c r="D720" s="1340" t="s">
        <v>7683</v>
      </c>
      <c r="E720" s="1340" t="s">
        <v>7461</v>
      </c>
      <c r="F720" s="1340">
        <v>9</v>
      </c>
      <c r="G720" s="1340">
        <v>664</v>
      </c>
      <c r="H720" s="667">
        <v>4300</v>
      </c>
      <c r="I720" s="667"/>
      <c r="J720" s="1368" t="s">
        <v>775</v>
      </c>
      <c r="K720" s="1340" t="s">
        <v>7493</v>
      </c>
      <c r="L720" s="2192" t="s">
        <v>940</v>
      </c>
      <c r="M720" s="1366" t="s">
        <v>7492</v>
      </c>
      <c r="N720" s="1340"/>
      <c r="O720" s="1340"/>
      <c r="Q720" s="1807">
        <v>1</v>
      </c>
      <c r="Z720" s="2983">
        <f t="shared" si="18"/>
        <v>0</v>
      </c>
    </row>
    <row r="721" spans="2:26">
      <c r="B721" s="1340">
        <v>525</v>
      </c>
      <c r="C721" s="1340" t="s">
        <v>7472</v>
      </c>
      <c r="D721" s="1340" t="s">
        <v>7683</v>
      </c>
      <c r="E721" s="1340" t="s">
        <v>7461</v>
      </c>
      <c r="F721" s="1340">
        <v>10</v>
      </c>
      <c r="G721" s="1340">
        <v>1047</v>
      </c>
      <c r="H721" s="667">
        <v>151</v>
      </c>
      <c r="I721" s="667"/>
      <c r="J721" s="1368"/>
      <c r="K721" s="1340"/>
      <c r="L721" s="2192" t="s">
        <v>940</v>
      </c>
      <c r="M721" s="1366" t="s">
        <v>7492</v>
      </c>
      <c r="N721" s="1340"/>
      <c r="O721" s="1340"/>
      <c r="Q721" s="1807">
        <v>1</v>
      </c>
      <c r="Z721" s="2983">
        <f t="shared" si="18"/>
        <v>0</v>
      </c>
    </row>
    <row r="722" spans="2:26" ht="31.5">
      <c r="B722" s="1340">
        <v>526</v>
      </c>
      <c r="C722" s="1340" t="s">
        <v>7472</v>
      </c>
      <c r="D722" s="1340" t="s">
        <v>7683</v>
      </c>
      <c r="E722" s="1340" t="s">
        <v>7461</v>
      </c>
      <c r="F722" s="1340">
        <v>15</v>
      </c>
      <c r="G722" s="1340">
        <v>1917</v>
      </c>
      <c r="H722" s="667">
        <v>1323</v>
      </c>
      <c r="I722" s="667"/>
      <c r="J722" s="2184" t="s">
        <v>3941</v>
      </c>
      <c r="K722" s="1340" t="s">
        <v>7475</v>
      </c>
      <c r="L722" s="2192" t="s">
        <v>940</v>
      </c>
      <c r="M722" s="1366" t="s">
        <v>7492</v>
      </c>
      <c r="N722" s="1340"/>
      <c r="O722" s="1340"/>
      <c r="Q722" s="1807">
        <v>1</v>
      </c>
      <c r="Z722" s="2983">
        <f t="shared" si="18"/>
        <v>0</v>
      </c>
    </row>
    <row r="723" spans="2:26">
      <c r="B723" s="1340">
        <v>527</v>
      </c>
      <c r="C723" s="1340" t="s">
        <v>7472</v>
      </c>
      <c r="D723" s="1340" t="s">
        <v>7683</v>
      </c>
      <c r="E723" s="1340" t="s">
        <v>7461</v>
      </c>
      <c r="F723" s="1340">
        <v>16</v>
      </c>
      <c r="G723" s="1340">
        <v>747</v>
      </c>
      <c r="H723" s="667">
        <v>1090</v>
      </c>
      <c r="I723" s="667"/>
      <c r="J723" s="1368" t="s">
        <v>1313</v>
      </c>
      <c r="K723" s="1340" t="s">
        <v>1442</v>
      </c>
      <c r="L723" s="2192" t="s">
        <v>940</v>
      </c>
      <c r="M723" s="1366" t="s">
        <v>7492</v>
      </c>
      <c r="N723" s="1340"/>
      <c r="O723" s="1340"/>
      <c r="Q723" s="1807">
        <v>1</v>
      </c>
      <c r="Z723" s="2983">
        <f t="shared" si="18"/>
        <v>0</v>
      </c>
    </row>
    <row r="724" spans="2:26" ht="31.5">
      <c r="B724" s="1340">
        <v>528</v>
      </c>
      <c r="C724" s="1340" t="s">
        <v>7504</v>
      </c>
      <c r="D724" s="1340" t="s">
        <v>7683</v>
      </c>
      <c r="E724" s="1340" t="s">
        <v>7461</v>
      </c>
      <c r="F724" s="1340">
        <v>17</v>
      </c>
      <c r="G724" s="1340">
        <v>570</v>
      </c>
      <c r="H724" s="667">
        <v>638</v>
      </c>
      <c r="I724" s="667"/>
      <c r="J724" s="2184" t="s">
        <v>3941</v>
      </c>
      <c r="K724" s="1340" t="s">
        <v>7475</v>
      </c>
      <c r="L724" s="2192">
        <v>0</v>
      </c>
      <c r="M724" s="1366" t="s">
        <v>7492</v>
      </c>
      <c r="N724" s="1340"/>
      <c r="O724" s="1340"/>
      <c r="Q724" s="1807">
        <v>1</v>
      </c>
      <c r="Z724" s="2983">
        <f t="shared" si="18"/>
        <v>0</v>
      </c>
    </row>
    <row r="725" spans="2:26" ht="31.5">
      <c r="B725" s="1340">
        <v>529</v>
      </c>
      <c r="C725" s="1340" t="s">
        <v>7504</v>
      </c>
      <c r="D725" s="1340" t="s">
        <v>7683</v>
      </c>
      <c r="E725" s="1340" t="s">
        <v>7461</v>
      </c>
      <c r="F725" s="1340">
        <v>17</v>
      </c>
      <c r="G725" s="1340">
        <v>618</v>
      </c>
      <c r="H725" s="667">
        <v>676</v>
      </c>
      <c r="I725" s="667"/>
      <c r="J725" s="2184" t="s">
        <v>3941</v>
      </c>
      <c r="K725" s="1340" t="s">
        <v>7475</v>
      </c>
      <c r="L725" s="2192">
        <v>0</v>
      </c>
      <c r="M725" s="1366" t="s">
        <v>7492</v>
      </c>
      <c r="N725" s="1340"/>
      <c r="O725" s="1340"/>
      <c r="Q725" s="1807">
        <v>1</v>
      </c>
      <c r="Z725" s="2983">
        <f t="shared" si="18"/>
        <v>0</v>
      </c>
    </row>
    <row r="726" spans="2:26" ht="31.5">
      <c r="B726" s="1340">
        <v>530</v>
      </c>
      <c r="C726" s="1340" t="s">
        <v>7506</v>
      </c>
      <c r="D726" s="1340" t="s">
        <v>7683</v>
      </c>
      <c r="E726" s="1340" t="s">
        <v>7461</v>
      </c>
      <c r="F726" s="1340">
        <v>24</v>
      </c>
      <c r="G726" s="1340">
        <v>1</v>
      </c>
      <c r="H726" s="667">
        <v>960</v>
      </c>
      <c r="I726" s="667"/>
      <c r="J726" s="2184" t="s">
        <v>3941</v>
      </c>
      <c r="K726" s="1340" t="s">
        <v>7475</v>
      </c>
      <c r="L726" s="2192" t="s">
        <v>1155</v>
      </c>
      <c r="M726" s="1366" t="s">
        <v>7492</v>
      </c>
      <c r="N726" s="1340"/>
      <c r="O726" s="1340"/>
      <c r="Q726" s="1807">
        <v>1</v>
      </c>
      <c r="Z726" s="2983">
        <f t="shared" si="18"/>
        <v>0</v>
      </c>
    </row>
    <row r="727" spans="2:26" ht="31.5">
      <c r="B727" s="1340">
        <v>531</v>
      </c>
      <c r="C727" s="1340" t="s">
        <v>7506</v>
      </c>
      <c r="D727" s="1340" t="s">
        <v>7683</v>
      </c>
      <c r="E727" s="1340" t="s">
        <v>7461</v>
      </c>
      <c r="F727" s="1340">
        <v>25</v>
      </c>
      <c r="G727" s="1340">
        <v>394</v>
      </c>
      <c r="H727" s="667">
        <v>176</v>
      </c>
      <c r="I727" s="667"/>
      <c r="J727" s="2184" t="s">
        <v>3941</v>
      </c>
      <c r="K727" s="1340" t="s">
        <v>7475</v>
      </c>
      <c r="L727" s="2192" t="s">
        <v>1155</v>
      </c>
      <c r="M727" s="1366" t="s">
        <v>7492</v>
      </c>
      <c r="N727" s="1340"/>
      <c r="O727" s="1340"/>
      <c r="Q727" s="1807">
        <v>1</v>
      </c>
      <c r="Z727" s="2983">
        <f t="shared" si="18"/>
        <v>0</v>
      </c>
    </row>
    <row r="728" spans="2:26" ht="31.5">
      <c r="B728" s="1340">
        <v>532</v>
      </c>
      <c r="C728" s="1340" t="s">
        <v>7506</v>
      </c>
      <c r="D728" s="1340" t="s">
        <v>7683</v>
      </c>
      <c r="E728" s="1340" t="s">
        <v>7461</v>
      </c>
      <c r="F728" s="1340">
        <v>25</v>
      </c>
      <c r="G728" s="1340">
        <v>414</v>
      </c>
      <c r="H728" s="667">
        <v>302</v>
      </c>
      <c r="I728" s="667"/>
      <c r="J728" s="2184" t="s">
        <v>3941</v>
      </c>
      <c r="K728" s="1340" t="s">
        <v>7475</v>
      </c>
      <c r="L728" s="2192" t="s">
        <v>1155</v>
      </c>
      <c r="M728" s="1366" t="s">
        <v>7492</v>
      </c>
      <c r="N728" s="1340"/>
      <c r="O728" s="1340"/>
      <c r="Q728" s="1807">
        <v>1</v>
      </c>
      <c r="Z728" s="2983">
        <f t="shared" si="18"/>
        <v>0</v>
      </c>
    </row>
    <row r="729" spans="2:26" ht="31.5">
      <c r="B729" s="1340">
        <v>533</v>
      </c>
      <c r="C729" s="1340" t="s">
        <v>7506</v>
      </c>
      <c r="D729" s="1340" t="s">
        <v>7683</v>
      </c>
      <c r="E729" s="1340" t="s">
        <v>7461</v>
      </c>
      <c r="F729" s="1340">
        <v>25</v>
      </c>
      <c r="G729" s="1340">
        <v>415</v>
      </c>
      <c r="H729" s="667">
        <v>661</v>
      </c>
      <c r="I729" s="667"/>
      <c r="J729" s="2184" t="s">
        <v>3941</v>
      </c>
      <c r="K729" s="1340" t="s">
        <v>7475</v>
      </c>
      <c r="L729" s="2192" t="s">
        <v>1155</v>
      </c>
      <c r="M729" s="1366" t="s">
        <v>7492</v>
      </c>
      <c r="N729" s="1340"/>
      <c r="O729" s="1340"/>
      <c r="Q729" s="1807">
        <v>1</v>
      </c>
      <c r="Z729" s="2983">
        <f t="shared" si="18"/>
        <v>0</v>
      </c>
    </row>
    <row r="730" spans="2:26" ht="31.5">
      <c r="B730" s="1340">
        <v>534</v>
      </c>
      <c r="C730" s="1340" t="s">
        <v>7502</v>
      </c>
      <c r="D730" s="1340" t="s">
        <v>7683</v>
      </c>
      <c r="E730" s="1340" t="s">
        <v>7461</v>
      </c>
      <c r="F730" s="1340">
        <v>26</v>
      </c>
      <c r="G730" s="1340">
        <v>283</v>
      </c>
      <c r="H730" s="667">
        <v>4219</v>
      </c>
      <c r="I730" s="667"/>
      <c r="J730" s="1368" t="s">
        <v>858</v>
      </c>
      <c r="K730" s="1340" t="s">
        <v>7503</v>
      </c>
      <c r="L730" s="2192" t="s">
        <v>940</v>
      </c>
      <c r="M730" s="1366" t="s">
        <v>7492</v>
      </c>
      <c r="N730" s="1340"/>
      <c r="O730" s="1340"/>
      <c r="Q730" s="1807">
        <v>1</v>
      </c>
      <c r="Z730" s="2983">
        <f t="shared" si="18"/>
        <v>0</v>
      </c>
    </row>
    <row r="731" spans="2:26" ht="63">
      <c r="B731" s="1367">
        <v>1</v>
      </c>
      <c r="C731" s="1375" t="s">
        <v>6656</v>
      </c>
      <c r="D731" s="1340" t="s">
        <v>7683</v>
      </c>
      <c r="E731" s="1340" t="s">
        <v>6631</v>
      </c>
      <c r="F731" s="1340">
        <v>27</v>
      </c>
      <c r="G731" s="1340">
        <v>74</v>
      </c>
      <c r="H731" s="667">
        <v>1000</v>
      </c>
      <c r="I731" s="667"/>
      <c r="J731" s="2159" t="s">
        <v>858</v>
      </c>
      <c r="K731" s="1340" t="s">
        <v>858</v>
      </c>
      <c r="L731" s="2192" t="s">
        <v>858</v>
      </c>
      <c r="M731" s="1366" t="s">
        <v>6579</v>
      </c>
      <c r="N731" s="1340"/>
      <c r="R731" s="1807">
        <v>1</v>
      </c>
      <c r="Z731" s="2983">
        <f t="shared" si="18"/>
        <v>0</v>
      </c>
    </row>
    <row r="732" spans="2:26" ht="47.25">
      <c r="B732" s="1367">
        <v>2</v>
      </c>
      <c r="C732" s="1375" t="s">
        <v>6578</v>
      </c>
      <c r="D732" s="1340" t="s">
        <v>7683</v>
      </c>
      <c r="E732" s="1340" t="s">
        <v>6567</v>
      </c>
      <c r="F732" s="1340">
        <v>19</v>
      </c>
      <c r="G732" s="1340">
        <v>63</v>
      </c>
      <c r="H732" s="667">
        <v>918</v>
      </c>
      <c r="I732" s="667"/>
      <c r="J732" s="1368" t="s">
        <v>4037</v>
      </c>
      <c r="K732" s="1340" t="s">
        <v>4037</v>
      </c>
      <c r="L732" s="2192">
        <v>0</v>
      </c>
      <c r="M732" s="1366" t="s">
        <v>6579</v>
      </c>
      <c r="N732" s="1340"/>
      <c r="R732" s="1807">
        <v>1</v>
      </c>
      <c r="Z732" s="2983">
        <f t="shared" si="18"/>
        <v>0</v>
      </c>
    </row>
    <row r="733" spans="2:26" ht="31.5">
      <c r="B733" s="1367">
        <v>3</v>
      </c>
      <c r="C733" s="1375" t="s">
        <v>6609</v>
      </c>
      <c r="D733" s="1340" t="s">
        <v>7683</v>
      </c>
      <c r="E733" s="1340" t="s">
        <v>6567</v>
      </c>
      <c r="F733" s="1340">
        <v>63</v>
      </c>
      <c r="G733" s="1376" t="s">
        <v>6610</v>
      </c>
      <c r="H733" s="667">
        <v>2146.8000000000002</v>
      </c>
      <c r="I733" s="667"/>
      <c r="J733" s="1368" t="s">
        <v>8076</v>
      </c>
      <c r="K733" s="1366" t="s">
        <v>6611</v>
      </c>
      <c r="L733" s="2192" t="s">
        <v>6611</v>
      </c>
      <c r="M733" s="1366" t="s">
        <v>6579</v>
      </c>
      <c r="N733" s="1340"/>
      <c r="R733" s="1807">
        <v>1</v>
      </c>
      <c r="Z733" s="2983">
        <f t="shared" si="18"/>
        <v>0</v>
      </c>
    </row>
    <row r="734" spans="2:26" ht="47.25">
      <c r="B734" s="1367">
        <v>4</v>
      </c>
      <c r="C734" s="1375" t="s">
        <v>6612</v>
      </c>
      <c r="D734" s="1340" t="s">
        <v>7683</v>
      </c>
      <c r="E734" s="1340" t="s">
        <v>6567</v>
      </c>
      <c r="F734" s="1340">
        <v>74</v>
      </c>
      <c r="G734" s="1340">
        <v>23</v>
      </c>
      <c r="H734" s="667">
        <v>328.7</v>
      </c>
      <c r="I734" s="667"/>
      <c r="J734" s="1368" t="str">
        <f>K734</f>
        <v>TON</v>
      </c>
      <c r="K734" s="1340" t="s">
        <v>4113</v>
      </c>
      <c r="L734" s="2192" t="s">
        <v>4113</v>
      </c>
      <c r="M734" s="1340" t="s">
        <v>6613</v>
      </c>
      <c r="N734" s="1340"/>
      <c r="R734" s="1807">
        <v>1</v>
      </c>
      <c r="Z734" s="2983">
        <f t="shared" si="18"/>
        <v>0</v>
      </c>
    </row>
    <row r="735" spans="2:26" ht="31.5">
      <c r="B735" s="1367">
        <v>5</v>
      </c>
      <c r="C735" s="1375" t="s">
        <v>6614</v>
      </c>
      <c r="D735" s="1340" t="s">
        <v>7683</v>
      </c>
      <c r="E735" s="1340" t="s">
        <v>6567</v>
      </c>
      <c r="F735" s="1340">
        <v>74</v>
      </c>
      <c r="G735" s="1340">
        <v>31</v>
      </c>
      <c r="H735" s="667">
        <v>173.8</v>
      </c>
      <c r="I735" s="667"/>
      <c r="J735" s="1366" t="s">
        <v>1313</v>
      </c>
      <c r="K735" s="1340" t="s">
        <v>1313</v>
      </c>
      <c r="L735" s="2192" t="s">
        <v>1313</v>
      </c>
      <c r="M735" s="1340" t="s">
        <v>6615</v>
      </c>
      <c r="N735" s="1340"/>
      <c r="R735" s="1807">
        <v>1</v>
      </c>
      <c r="Z735" s="2983">
        <f t="shared" si="18"/>
        <v>0</v>
      </c>
    </row>
    <row r="736" spans="2:26" ht="31.5">
      <c r="B736" s="1367">
        <v>6</v>
      </c>
      <c r="C736" s="1375" t="s">
        <v>6657</v>
      </c>
      <c r="D736" s="1340" t="s">
        <v>7683</v>
      </c>
      <c r="E736" s="1340" t="s">
        <v>6631</v>
      </c>
      <c r="F736" s="1340"/>
      <c r="G736" s="1340"/>
      <c r="H736" s="667">
        <v>10000</v>
      </c>
      <c r="I736" s="667"/>
      <c r="J736" s="1368"/>
      <c r="K736" s="1366"/>
      <c r="L736" s="2192">
        <v>0</v>
      </c>
      <c r="M736" s="1340" t="s">
        <v>9072</v>
      </c>
      <c r="N736" s="1340"/>
      <c r="R736" s="1807">
        <v>1</v>
      </c>
      <c r="Z736" s="2983">
        <f t="shared" si="18"/>
        <v>0</v>
      </c>
    </row>
    <row r="737" spans="2:27" ht="47.25">
      <c r="B737" s="1367">
        <v>7</v>
      </c>
      <c r="C737" s="1375" t="s">
        <v>6779</v>
      </c>
      <c r="D737" s="1340" t="s">
        <v>7683</v>
      </c>
      <c r="E737" s="1340" t="s">
        <v>6681</v>
      </c>
      <c r="F737" s="1340">
        <v>20</v>
      </c>
      <c r="G737" s="1340">
        <v>288</v>
      </c>
      <c r="H737" s="1378">
        <v>130.9</v>
      </c>
      <c r="I737" s="1378"/>
      <c r="J737" s="1368" t="s">
        <v>1669</v>
      </c>
      <c r="K737" s="1366" t="s">
        <v>6780</v>
      </c>
      <c r="L737" s="2192" t="s">
        <v>1669</v>
      </c>
      <c r="M737" s="1340" t="s">
        <v>6779</v>
      </c>
      <c r="N737" s="1340"/>
      <c r="R737" s="1807">
        <v>1</v>
      </c>
      <c r="Z737" s="2983">
        <f t="shared" si="18"/>
        <v>0</v>
      </c>
    </row>
    <row r="738" spans="2:27" ht="47.25">
      <c r="B738" s="1367">
        <v>8</v>
      </c>
      <c r="C738" s="1375" t="s">
        <v>7417</v>
      </c>
      <c r="D738" s="1340" t="s">
        <v>7683</v>
      </c>
      <c r="E738" s="1340" t="s">
        <v>7387</v>
      </c>
      <c r="F738" s="1409" t="s">
        <v>7418</v>
      </c>
      <c r="G738" s="1366">
        <v>13</v>
      </c>
      <c r="H738" s="667">
        <v>1684.3</v>
      </c>
      <c r="I738" s="667"/>
      <c r="J738" s="1368"/>
      <c r="K738" s="1408"/>
      <c r="L738" s="2192" t="s">
        <v>858</v>
      </c>
      <c r="M738" s="1340" t="s">
        <v>7419</v>
      </c>
      <c r="N738" s="1340"/>
      <c r="R738" s="1807">
        <v>1</v>
      </c>
      <c r="Z738" s="2983">
        <f t="shared" si="18"/>
        <v>0</v>
      </c>
    </row>
    <row r="739" spans="2:27" ht="47.25">
      <c r="B739" s="1367">
        <v>9</v>
      </c>
      <c r="C739" s="1375" t="s">
        <v>7417</v>
      </c>
      <c r="D739" s="1340" t="s">
        <v>7683</v>
      </c>
      <c r="E739" s="1340" t="s">
        <v>7387</v>
      </c>
      <c r="F739" s="1409" t="s">
        <v>800</v>
      </c>
      <c r="G739" s="1409" t="s">
        <v>800</v>
      </c>
      <c r="H739" s="667">
        <v>240.9</v>
      </c>
      <c r="I739" s="667"/>
      <c r="J739" s="1368"/>
      <c r="K739" s="1408"/>
      <c r="L739" s="2192" t="s">
        <v>858</v>
      </c>
      <c r="M739" s="1340" t="s">
        <v>7422</v>
      </c>
      <c r="N739" s="1340"/>
      <c r="R739" s="1807">
        <v>1</v>
      </c>
      <c r="Z739" s="2983">
        <f t="shared" si="18"/>
        <v>0</v>
      </c>
    </row>
    <row r="740" spans="2:27" ht="31.5">
      <c r="B740" s="1367">
        <v>10</v>
      </c>
      <c r="C740" s="1375" t="s">
        <v>7417</v>
      </c>
      <c r="D740" s="1340" t="s">
        <v>7683</v>
      </c>
      <c r="E740" s="1340" t="s">
        <v>7387</v>
      </c>
      <c r="F740" s="1409" t="s">
        <v>800</v>
      </c>
      <c r="G740" s="1366" t="s">
        <v>512</v>
      </c>
      <c r="H740" s="667">
        <v>434.1</v>
      </c>
      <c r="I740" s="667"/>
      <c r="J740" s="1368"/>
      <c r="K740" s="1408"/>
      <c r="L740" s="2192" t="s">
        <v>858</v>
      </c>
      <c r="M740" s="1340" t="s">
        <v>7423</v>
      </c>
      <c r="N740" s="1340"/>
      <c r="R740" s="1807">
        <v>1</v>
      </c>
      <c r="Z740" s="2983">
        <f t="shared" si="18"/>
        <v>0</v>
      </c>
    </row>
    <row r="741" spans="2:27">
      <c r="B741" s="1367">
        <v>3</v>
      </c>
      <c r="C741" s="1340" t="s">
        <v>6585</v>
      </c>
      <c r="D741" s="1340" t="s">
        <v>7683</v>
      </c>
      <c r="E741" s="1340" t="s">
        <v>6567</v>
      </c>
      <c r="F741" s="1340">
        <v>40</v>
      </c>
      <c r="G741" s="1340">
        <v>8</v>
      </c>
      <c r="H741" s="667">
        <v>197.1</v>
      </c>
      <c r="I741" s="667"/>
      <c r="J741" s="1368" t="s">
        <v>8862</v>
      </c>
      <c r="K741" s="1366" t="s">
        <v>6568</v>
      </c>
      <c r="L741" s="2192">
        <v>0</v>
      </c>
      <c r="M741" s="1366" t="s">
        <v>6540</v>
      </c>
      <c r="N741" s="1340"/>
      <c r="O741" s="1340" t="s">
        <v>9073</v>
      </c>
      <c r="S741" s="2151">
        <v>1</v>
      </c>
      <c r="Z741" s="2983">
        <f t="shared" si="18"/>
        <v>1</v>
      </c>
      <c r="AA741" s="2174">
        <f>H741</f>
        <v>197.1</v>
      </c>
    </row>
    <row r="742" spans="2:27" ht="31.5">
      <c r="B742" s="1367">
        <v>4</v>
      </c>
      <c r="C742" s="1340" t="s">
        <v>6580</v>
      </c>
      <c r="D742" s="1340" t="s">
        <v>7683</v>
      </c>
      <c r="E742" s="1340" t="s">
        <v>6567</v>
      </c>
      <c r="F742" s="1340">
        <v>37</v>
      </c>
      <c r="G742" s="1340" t="s">
        <v>4184</v>
      </c>
      <c r="H742" s="667">
        <v>155.80000000000001</v>
      </c>
      <c r="I742" s="667"/>
      <c r="J742" s="1368" t="s">
        <v>8862</v>
      </c>
      <c r="K742" s="1366" t="s">
        <v>6568</v>
      </c>
      <c r="L742" s="2192">
        <v>0</v>
      </c>
      <c r="M742" s="1366" t="s">
        <v>6540</v>
      </c>
      <c r="N742" s="1340"/>
      <c r="O742" s="1340" t="s">
        <v>9073</v>
      </c>
      <c r="S742" s="2151">
        <v>1</v>
      </c>
      <c r="Z742" s="2983">
        <f t="shared" si="18"/>
        <v>1</v>
      </c>
      <c r="AA742" s="2174">
        <f>H742</f>
        <v>155.80000000000001</v>
      </c>
    </row>
    <row r="743" spans="2:27" ht="47.25">
      <c r="B743" s="1367">
        <v>6</v>
      </c>
      <c r="C743" s="1340" t="s">
        <v>6534</v>
      </c>
      <c r="D743" s="1340" t="s">
        <v>7683</v>
      </c>
      <c r="E743" s="1340" t="s">
        <v>6501</v>
      </c>
      <c r="F743" s="1340">
        <v>63</v>
      </c>
      <c r="G743" s="1340" t="s">
        <v>6539</v>
      </c>
      <c r="H743" s="667">
        <v>2657</v>
      </c>
      <c r="I743" s="667"/>
      <c r="J743" s="1368"/>
      <c r="K743" s="1366"/>
      <c r="L743" s="2192" t="s">
        <v>1313</v>
      </c>
      <c r="M743" s="1348" t="s">
        <v>9075</v>
      </c>
      <c r="N743" s="1340"/>
      <c r="O743" s="1340"/>
      <c r="S743" s="2151">
        <v>1</v>
      </c>
      <c r="Z743" s="2983">
        <f t="shared" si="18"/>
        <v>1</v>
      </c>
      <c r="AA743" s="2174">
        <f>H743</f>
        <v>2657</v>
      </c>
    </row>
    <row r="744" spans="2:27" ht="31.5">
      <c r="B744" s="1367">
        <v>7</v>
      </c>
      <c r="C744" s="1340" t="s">
        <v>7056</v>
      </c>
      <c r="D744" s="1340" t="s">
        <v>7683</v>
      </c>
      <c r="E744" s="1340" t="s">
        <v>7037</v>
      </c>
      <c r="F744" s="1340">
        <v>23</v>
      </c>
      <c r="G744" s="1340">
        <v>16</v>
      </c>
      <c r="H744" s="667">
        <v>92.8</v>
      </c>
      <c r="I744" s="667"/>
      <c r="J744" s="1368" t="s">
        <v>1669</v>
      </c>
      <c r="K744" s="1366" t="s">
        <v>6962</v>
      </c>
      <c r="L744" s="2192">
        <v>0</v>
      </c>
      <c r="M744" s="1366" t="s">
        <v>6540</v>
      </c>
      <c r="N744" s="1340"/>
      <c r="O744" s="1340"/>
      <c r="S744" s="2151">
        <v>1</v>
      </c>
      <c r="Z744" s="2983">
        <f t="shared" si="18"/>
        <v>1</v>
      </c>
      <c r="AA744" s="2174">
        <f>H744</f>
        <v>92.8</v>
      </c>
    </row>
    <row r="745" spans="2:27" ht="31.5">
      <c r="B745" s="1367">
        <v>1</v>
      </c>
      <c r="C745" s="1340" t="s">
        <v>6712</v>
      </c>
      <c r="D745" s="1340" t="s">
        <v>7683</v>
      </c>
      <c r="E745" s="1340" t="s">
        <v>6681</v>
      </c>
      <c r="F745" s="1340">
        <v>12</v>
      </c>
      <c r="G745" s="1340">
        <v>261</v>
      </c>
      <c r="H745" s="1378">
        <v>15.1</v>
      </c>
      <c r="I745" s="1378"/>
      <c r="J745" s="1368" t="s">
        <v>1313</v>
      </c>
      <c r="K745" s="1366" t="s">
        <v>6713</v>
      </c>
      <c r="L745" s="2192" t="s">
        <v>1313</v>
      </c>
      <c r="M745" s="1340" t="s">
        <v>6714</v>
      </c>
      <c r="N745" s="1340"/>
      <c r="T745" s="2151">
        <v>1</v>
      </c>
      <c r="Z745" s="2983">
        <f t="shared" si="18"/>
        <v>0</v>
      </c>
    </row>
    <row r="746" spans="2:27" ht="31.5">
      <c r="B746" s="1367">
        <v>2</v>
      </c>
      <c r="C746" s="1340" t="s">
        <v>6715</v>
      </c>
      <c r="D746" s="1340" t="s">
        <v>7683</v>
      </c>
      <c r="E746" s="1340" t="s">
        <v>6681</v>
      </c>
      <c r="F746" s="1340">
        <v>12</v>
      </c>
      <c r="G746" s="1340">
        <v>272</v>
      </c>
      <c r="H746" s="1378">
        <v>19.399999999999999</v>
      </c>
      <c r="I746" s="1378"/>
      <c r="J746" s="1368" t="s">
        <v>1313</v>
      </c>
      <c r="K746" s="1366" t="s">
        <v>6713</v>
      </c>
      <c r="L746" s="2192" t="s">
        <v>1313</v>
      </c>
      <c r="M746" s="1340" t="s">
        <v>6716</v>
      </c>
      <c r="N746" s="1340"/>
      <c r="T746" s="2151">
        <v>1</v>
      </c>
      <c r="Z746" s="2983">
        <f t="shared" si="18"/>
        <v>0</v>
      </c>
    </row>
    <row r="747" spans="2:27" ht="63">
      <c r="B747" s="1367">
        <v>3</v>
      </c>
      <c r="C747" s="1340" t="s">
        <v>6788</v>
      </c>
      <c r="D747" s="1340" t="s">
        <v>7683</v>
      </c>
      <c r="E747" s="1340" t="s">
        <v>6681</v>
      </c>
      <c r="F747" s="1340">
        <v>23</v>
      </c>
      <c r="G747" s="1340">
        <v>4</v>
      </c>
      <c r="H747" s="1378">
        <v>177.2</v>
      </c>
      <c r="I747" s="1378"/>
      <c r="J747" s="1368" t="s">
        <v>775</v>
      </c>
      <c r="K747" s="1366" t="s">
        <v>593</v>
      </c>
      <c r="L747" s="2192" t="s">
        <v>775</v>
      </c>
      <c r="M747" s="1340" t="s">
        <v>6789</v>
      </c>
      <c r="N747" s="1340"/>
      <c r="T747" s="2151">
        <v>1</v>
      </c>
      <c r="Z747" s="2983">
        <f t="shared" si="18"/>
        <v>0</v>
      </c>
    </row>
    <row r="748" spans="2:27">
      <c r="B748" s="1367">
        <v>4</v>
      </c>
      <c r="C748" s="1340" t="s">
        <v>6790</v>
      </c>
      <c r="D748" s="1340" t="s">
        <v>7683</v>
      </c>
      <c r="E748" s="1340" t="s">
        <v>6681</v>
      </c>
      <c r="F748" s="1379">
        <v>24</v>
      </c>
      <c r="G748" s="1379">
        <v>25</v>
      </c>
      <c r="H748" s="1378">
        <v>59.4</v>
      </c>
      <c r="I748" s="1378"/>
      <c r="J748" s="1368" t="s">
        <v>1669</v>
      </c>
      <c r="K748" s="1366" t="s">
        <v>724</v>
      </c>
      <c r="L748" s="2192" t="s">
        <v>1669</v>
      </c>
      <c r="M748" s="1340" t="s">
        <v>6791</v>
      </c>
      <c r="N748" s="1340"/>
      <c r="T748" s="2151">
        <v>1</v>
      </c>
      <c r="Z748" s="2983">
        <f t="shared" si="18"/>
        <v>0</v>
      </c>
    </row>
    <row r="749" spans="2:27" ht="47.25">
      <c r="B749" s="1367">
        <v>5</v>
      </c>
      <c r="C749" s="1340" t="s">
        <v>6914</v>
      </c>
      <c r="D749" s="1340" t="s">
        <v>7683</v>
      </c>
      <c r="E749" s="1340" t="s">
        <v>6896</v>
      </c>
      <c r="F749" s="1340">
        <v>139</v>
      </c>
      <c r="G749" s="1340">
        <v>11</v>
      </c>
      <c r="H749" s="667">
        <v>33.200000000000003</v>
      </c>
      <c r="I749" s="667"/>
      <c r="J749" s="1368" t="s">
        <v>852</v>
      </c>
      <c r="K749" s="1366" t="s">
        <v>6915</v>
      </c>
      <c r="L749" s="2192">
        <v>0</v>
      </c>
      <c r="M749" s="1340" t="s">
        <v>6916</v>
      </c>
      <c r="N749" s="1340"/>
      <c r="T749" s="2151">
        <v>1</v>
      </c>
      <c r="Z749" s="2983">
        <f t="shared" si="18"/>
        <v>0</v>
      </c>
    </row>
    <row r="750" spans="2:27" ht="126">
      <c r="B750" s="1367">
        <v>6</v>
      </c>
      <c r="C750" s="1340" t="s">
        <v>6897</v>
      </c>
      <c r="D750" s="1340" t="s">
        <v>7683</v>
      </c>
      <c r="E750" s="1340" t="s">
        <v>6896</v>
      </c>
      <c r="F750" s="1340">
        <v>9</v>
      </c>
      <c r="G750" s="1340">
        <v>7</v>
      </c>
      <c r="H750" s="667">
        <v>35.799999999999997</v>
      </c>
      <c r="I750" s="667"/>
      <c r="J750" s="1368" t="str">
        <f t="shared" ref="J750:J757" si="19">K750</f>
        <v>ODT</v>
      </c>
      <c r="K750" s="1366" t="s">
        <v>1669</v>
      </c>
      <c r="L750" s="2192">
        <v>0</v>
      </c>
      <c r="M750" s="1340" t="s">
        <v>6898</v>
      </c>
      <c r="N750" s="1340"/>
      <c r="T750" s="2151">
        <v>1</v>
      </c>
      <c r="Z750" s="2983">
        <f t="shared" si="18"/>
        <v>0</v>
      </c>
    </row>
    <row r="751" spans="2:27" ht="31.5" customHeight="1">
      <c r="B751" s="1367">
        <v>7</v>
      </c>
      <c r="C751" s="1340" t="s">
        <v>6932</v>
      </c>
      <c r="D751" s="1340" t="s">
        <v>7683</v>
      </c>
      <c r="E751" s="1340" t="s">
        <v>6896</v>
      </c>
      <c r="F751" s="1340" t="s">
        <v>6928</v>
      </c>
      <c r="G751" s="1340">
        <v>33</v>
      </c>
      <c r="H751" s="667">
        <v>70</v>
      </c>
      <c r="I751" s="667"/>
      <c r="J751" s="1368" t="str">
        <f t="shared" si="19"/>
        <v>ODT</v>
      </c>
      <c r="K751" s="1366" t="s">
        <v>1669</v>
      </c>
      <c r="L751" s="2192">
        <v>0</v>
      </c>
      <c r="M751" s="4016" t="s">
        <v>6933</v>
      </c>
      <c r="N751" s="1340"/>
      <c r="T751" s="2151">
        <v>1</v>
      </c>
      <c r="Z751" s="2983">
        <f t="shared" si="18"/>
        <v>0</v>
      </c>
    </row>
    <row r="752" spans="2:27" ht="31.5">
      <c r="B752" s="1367">
        <v>8</v>
      </c>
      <c r="C752" s="1340" t="s">
        <v>6934</v>
      </c>
      <c r="D752" s="1340" t="s">
        <v>7683</v>
      </c>
      <c r="E752" s="1340" t="s">
        <v>6896</v>
      </c>
      <c r="F752" s="1340" t="s">
        <v>6928</v>
      </c>
      <c r="G752" s="1340">
        <v>33</v>
      </c>
      <c r="H752" s="667">
        <v>55</v>
      </c>
      <c r="I752" s="667"/>
      <c r="J752" s="1368" t="str">
        <f t="shared" si="19"/>
        <v>ODT</v>
      </c>
      <c r="K752" s="1366" t="s">
        <v>1669</v>
      </c>
      <c r="L752" s="2192">
        <v>0</v>
      </c>
      <c r="M752" s="4016"/>
      <c r="N752" s="1340"/>
      <c r="T752" s="2151">
        <v>1</v>
      </c>
      <c r="Z752" s="2983">
        <f t="shared" si="18"/>
        <v>0</v>
      </c>
    </row>
    <row r="753" spans="2:26" ht="31.5">
      <c r="B753" s="1367">
        <v>9</v>
      </c>
      <c r="C753" s="1340" t="s">
        <v>6931</v>
      </c>
      <c r="D753" s="1340" t="s">
        <v>7683</v>
      </c>
      <c r="E753" s="1340" t="s">
        <v>6896</v>
      </c>
      <c r="F753" s="1340" t="s">
        <v>6928</v>
      </c>
      <c r="G753" s="1340">
        <v>33</v>
      </c>
      <c r="H753" s="667">
        <v>120.65</v>
      </c>
      <c r="I753" s="667"/>
      <c r="J753" s="1368" t="str">
        <f t="shared" si="19"/>
        <v>ODT</v>
      </c>
      <c r="K753" s="1366" t="s">
        <v>1669</v>
      </c>
      <c r="L753" s="2192">
        <v>0</v>
      </c>
      <c r="M753" s="4016"/>
      <c r="N753" s="1340"/>
      <c r="T753" s="2151">
        <v>1</v>
      </c>
      <c r="Z753" s="2983">
        <f t="shared" si="18"/>
        <v>0</v>
      </c>
    </row>
    <row r="754" spans="2:26" ht="31.5" customHeight="1">
      <c r="B754" s="1367">
        <v>10</v>
      </c>
      <c r="C754" s="1340" t="s">
        <v>6899</v>
      </c>
      <c r="D754" s="1340" t="s">
        <v>7683</v>
      </c>
      <c r="E754" s="1340" t="s">
        <v>6896</v>
      </c>
      <c r="F754" s="1340">
        <v>11</v>
      </c>
      <c r="G754" s="1340">
        <v>16</v>
      </c>
      <c r="H754" s="667">
        <v>45.4</v>
      </c>
      <c r="I754" s="667"/>
      <c r="J754" s="1368" t="str">
        <f t="shared" si="19"/>
        <v>ODT</v>
      </c>
      <c r="K754" s="1366" t="s">
        <v>1669</v>
      </c>
      <c r="L754" s="2192" t="s">
        <v>1669</v>
      </c>
      <c r="M754" s="4016" t="s">
        <v>6900</v>
      </c>
      <c r="N754" s="1340"/>
      <c r="T754" s="2151">
        <v>1</v>
      </c>
      <c r="Z754" s="2983">
        <f t="shared" si="18"/>
        <v>0</v>
      </c>
    </row>
    <row r="755" spans="2:26" ht="31.5">
      <c r="B755" s="1367">
        <v>11</v>
      </c>
      <c r="C755" s="1340" t="s">
        <v>6901</v>
      </c>
      <c r="D755" s="1340" t="s">
        <v>7683</v>
      </c>
      <c r="E755" s="1340" t="s">
        <v>6896</v>
      </c>
      <c r="F755" s="1340">
        <v>12</v>
      </c>
      <c r="G755" s="1340">
        <v>16</v>
      </c>
      <c r="H755" s="667">
        <v>49.9</v>
      </c>
      <c r="I755" s="667"/>
      <c r="J755" s="1368" t="str">
        <f t="shared" si="19"/>
        <v>ODT</v>
      </c>
      <c r="K755" s="1366" t="s">
        <v>1669</v>
      </c>
      <c r="L755" s="2192" t="s">
        <v>9101</v>
      </c>
      <c r="M755" s="4016"/>
      <c r="N755" s="1340"/>
      <c r="T755" s="2151">
        <v>1</v>
      </c>
      <c r="Z755" s="2983">
        <f t="shared" si="18"/>
        <v>0</v>
      </c>
    </row>
    <row r="756" spans="2:26" ht="31.5">
      <c r="B756" s="1367">
        <v>12</v>
      </c>
      <c r="C756" s="1340" t="s">
        <v>6895</v>
      </c>
      <c r="D756" s="1340" t="s">
        <v>7683</v>
      </c>
      <c r="E756" s="1340" t="s">
        <v>6896</v>
      </c>
      <c r="F756" s="1340">
        <v>8</v>
      </c>
      <c r="G756" s="1340">
        <v>16</v>
      </c>
      <c r="H756" s="667">
        <v>53.1</v>
      </c>
      <c r="I756" s="667"/>
      <c r="J756" s="1368" t="str">
        <f t="shared" si="19"/>
        <v>ODT</v>
      </c>
      <c r="K756" s="1366" t="s">
        <v>1669</v>
      </c>
      <c r="L756" s="2192">
        <v>0</v>
      </c>
      <c r="M756" s="4016"/>
      <c r="N756" s="1340"/>
      <c r="T756" s="2151">
        <v>1</v>
      </c>
      <c r="Z756" s="2983">
        <f t="shared" si="18"/>
        <v>0</v>
      </c>
    </row>
    <row r="757" spans="2:26" ht="31.5">
      <c r="B757" s="1367">
        <v>13</v>
      </c>
      <c r="C757" s="1340" t="s">
        <v>6941</v>
      </c>
      <c r="D757" s="1340" t="s">
        <v>7683</v>
      </c>
      <c r="E757" s="1340" t="s">
        <v>6896</v>
      </c>
      <c r="F757" s="1340" t="s">
        <v>6942</v>
      </c>
      <c r="G757" s="1340">
        <v>16</v>
      </c>
      <c r="H757" s="667">
        <v>59.7</v>
      </c>
      <c r="I757" s="667"/>
      <c r="J757" s="1368" t="str">
        <f t="shared" si="19"/>
        <v>ODT</v>
      </c>
      <c r="K757" s="1366" t="s">
        <v>1669</v>
      </c>
      <c r="L757" s="2192" t="s">
        <v>1669</v>
      </c>
      <c r="M757" s="4016"/>
      <c r="N757" s="1340"/>
      <c r="T757" s="2151">
        <v>1</v>
      </c>
      <c r="Z757" s="2983">
        <f t="shared" si="18"/>
        <v>0</v>
      </c>
    </row>
    <row r="758" spans="2:26" ht="31.5">
      <c r="B758" s="1367">
        <v>14</v>
      </c>
      <c r="C758" s="1369" t="s">
        <v>6955</v>
      </c>
      <c r="D758" s="1340" t="s">
        <v>7683</v>
      </c>
      <c r="E758" s="1369" t="s">
        <v>6956</v>
      </c>
      <c r="F758" s="1369">
        <v>5</v>
      </c>
      <c r="G758" s="1369" t="s">
        <v>6957</v>
      </c>
      <c r="H758" s="1370">
        <v>750</v>
      </c>
      <c r="I758" s="1370"/>
      <c r="J758" s="1368" t="s">
        <v>1313</v>
      </c>
      <c r="K758" s="1381" t="s">
        <v>6958</v>
      </c>
      <c r="L758" s="2192">
        <v>0</v>
      </c>
      <c r="M758" s="1369" t="s">
        <v>9076</v>
      </c>
      <c r="N758" s="1340"/>
      <c r="T758" s="2151">
        <v>1</v>
      </c>
      <c r="Z758" s="2983">
        <f t="shared" si="18"/>
        <v>0</v>
      </c>
    </row>
    <row r="759" spans="2:26" ht="47.25">
      <c r="B759" s="1367">
        <v>15</v>
      </c>
      <c r="C759" s="1369" t="s">
        <v>6955</v>
      </c>
      <c r="D759" s="1340" t="s">
        <v>7683</v>
      </c>
      <c r="E759" s="1369" t="s">
        <v>6956</v>
      </c>
      <c r="F759" s="1369">
        <v>42</v>
      </c>
      <c r="G759" s="1369" t="s">
        <v>6999</v>
      </c>
      <c r="H759" s="1370">
        <v>615.79999999999995</v>
      </c>
      <c r="I759" s="1370"/>
      <c r="J759" s="2180" t="s">
        <v>1669</v>
      </c>
      <c r="K759" s="1381" t="s">
        <v>7000</v>
      </c>
      <c r="L759" s="2192">
        <v>0</v>
      </c>
      <c r="M759" s="1369" t="s">
        <v>6996</v>
      </c>
      <c r="N759" s="1340"/>
      <c r="T759" s="2151">
        <v>1</v>
      </c>
      <c r="Z759" s="2983">
        <f t="shared" si="18"/>
        <v>0</v>
      </c>
    </row>
    <row r="760" spans="2:26">
      <c r="B760" s="1367">
        <v>16</v>
      </c>
      <c r="C760" s="1369" t="s">
        <v>6966</v>
      </c>
      <c r="D760" s="1340" t="s">
        <v>7683</v>
      </c>
      <c r="E760" s="1369" t="s">
        <v>6956</v>
      </c>
      <c r="F760" s="1382">
        <v>19</v>
      </c>
      <c r="G760" s="1369">
        <v>39</v>
      </c>
      <c r="H760" s="1370">
        <v>133</v>
      </c>
      <c r="I760" s="1370"/>
      <c r="J760" s="1368" t="s">
        <v>1669</v>
      </c>
      <c r="K760" s="1381" t="s">
        <v>6962</v>
      </c>
      <c r="L760" s="2192" t="s">
        <v>1669</v>
      </c>
      <c r="M760" s="1369" t="s">
        <v>6967</v>
      </c>
      <c r="N760" s="1340"/>
      <c r="T760" s="2151">
        <v>1</v>
      </c>
      <c r="Z760" s="2983">
        <f t="shared" si="18"/>
        <v>0</v>
      </c>
    </row>
    <row r="761" spans="2:26">
      <c r="B761" s="1367">
        <v>17</v>
      </c>
      <c r="C761" s="1369" t="s">
        <v>6959</v>
      </c>
      <c r="D761" s="1340" t="s">
        <v>7683</v>
      </c>
      <c r="E761" s="1369" t="s">
        <v>6956</v>
      </c>
      <c r="F761" s="1382">
        <v>7</v>
      </c>
      <c r="G761" s="1369">
        <v>23</v>
      </c>
      <c r="H761" s="1370">
        <v>39.299999999999997</v>
      </c>
      <c r="I761" s="1370"/>
      <c r="J761" s="1368" t="s">
        <v>1155</v>
      </c>
      <c r="K761" s="1381" t="s">
        <v>6960</v>
      </c>
      <c r="L761" s="2192">
        <v>0</v>
      </c>
      <c r="M761" s="1369"/>
      <c r="N761" s="1340"/>
      <c r="T761" s="2151">
        <v>1</v>
      </c>
      <c r="Z761" s="2983">
        <f t="shared" si="18"/>
        <v>0</v>
      </c>
    </row>
    <row r="762" spans="2:26">
      <c r="B762" s="1367">
        <v>18</v>
      </c>
      <c r="C762" s="1369" t="s">
        <v>6961</v>
      </c>
      <c r="D762" s="1340" t="s">
        <v>7683</v>
      </c>
      <c r="E762" s="1369" t="s">
        <v>6956</v>
      </c>
      <c r="F762" s="1382">
        <v>9</v>
      </c>
      <c r="G762" s="1369">
        <v>237</v>
      </c>
      <c r="H762" s="1370">
        <v>29.4</v>
      </c>
      <c r="I762" s="1370"/>
      <c r="J762" s="1368" t="s">
        <v>1669</v>
      </c>
      <c r="K762" s="1383" t="s">
        <v>6962</v>
      </c>
      <c r="L762" s="2192" t="s">
        <v>1669</v>
      </c>
      <c r="M762" s="1369" t="s">
        <v>6963</v>
      </c>
      <c r="N762" s="1340"/>
      <c r="T762" s="2151">
        <v>1</v>
      </c>
      <c r="Z762" s="2983">
        <f t="shared" si="18"/>
        <v>0</v>
      </c>
    </row>
    <row r="763" spans="2:26" ht="31.5">
      <c r="B763" s="1367">
        <v>19</v>
      </c>
      <c r="C763" s="1369" t="s">
        <v>6991</v>
      </c>
      <c r="D763" s="1340" t="s">
        <v>7683</v>
      </c>
      <c r="E763" s="1369" t="s">
        <v>6956</v>
      </c>
      <c r="F763" s="1382">
        <v>37</v>
      </c>
      <c r="G763" s="1369" t="s">
        <v>6992</v>
      </c>
      <c r="H763" s="1370">
        <v>72</v>
      </c>
      <c r="I763" s="1370"/>
      <c r="J763" s="1368" t="s">
        <v>1313</v>
      </c>
      <c r="K763" s="1381" t="s">
        <v>6958</v>
      </c>
      <c r="L763" s="2192">
        <v>0</v>
      </c>
      <c r="M763" s="1369" t="s">
        <v>6993</v>
      </c>
      <c r="N763" s="1340"/>
      <c r="T763" s="2151">
        <v>1</v>
      </c>
      <c r="Z763" s="2983">
        <f t="shared" si="18"/>
        <v>0</v>
      </c>
    </row>
    <row r="764" spans="2:26" ht="63">
      <c r="B764" s="1367">
        <v>20</v>
      </c>
      <c r="C764" s="1340" t="s">
        <v>7024</v>
      </c>
      <c r="D764" s="1340" t="s">
        <v>7683</v>
      </c>
      <c r="E764" s="1340" t="s">
        <v>7003</v>
      </c>
      <c r="F764" s="1340" t="s">
        <v>7025</v>
      </c>
      <c r="G764" s="1340">
        <v>62</v>
      </c>
      <c r="H764" s="667">
        <v>730</v>
      </c>
      <c r="I764" s="667"/>
      <c r="J764" s="1368"/>
      <c r="K764" s="1366"/>
      <c r="L764" s="2192" t="s">
        <v>1669</v>
      </c>
      <c r="M764" s="1340" t="s">
        <v>7026</v>
      </c>
      <c r="N764" s="1340"/>
      <c r="T764" s="2151">
        <v>1</v>
      </c>
      <c r="Z764" s="2983">
        <f t="shared" si="18"/>
        <v>0</v>
      </c>
    </row>
    <row r="765" spans="2:26" ht="31.5">
      <c r="B765" s="1367">
        <v>21</v>
      </c>
      <c r="C765" s="1340" t="s">
        <v>6513</v>
      </c>
      <c r="D765" s="1340" t="s">
        <v>7683</v>
      </c>
      <c r="E765" s="1340" t="s">
        <v>6501</v>
      </c>
      <c r="F765" s="1340">
        <v>108</v>
      </c>
      <c r="G765" s="1340">
        <v>103</v>
      </c>
      <c r="H765" s="667">
        <v>1038</v>
      </c>
      <c r="I765" s="667"/>
      <c r="J765" s="1368"/>
      <c r="K765" s="1366"/>
      <c r="L765" s="2192" t="s">
        <v>751</v>
      </c>
      <c r="M765" s="1340" t="s">
        <v>6549</v>
      </c>
      <c r="N765" s="1340"/>
      <c r="T765" s="2151">
        <v>1</v>
      </c>
      <c r="Z765" s="2983">
        <f t="shared" si="18"/>
        <v>0</v>
      </c>
    </row>
    <row r="766" spans="2:26" ht="63">
      <c r="B766" s="1367">
        <v>23</v>
      </c>
      <c r="C766" s="1402" t="s">
        <v>7372</v>
      </c>
      <c r="D766" s="1340" t="s">
        <v>7683</v>
      </c>
      <c r="E766" s="1388" t="s">
        <v>7310</v>
      </c>
      <c r="F766" s="1387">
        <v>44</v>
      </c>
      <c r="G766" s="1387" t="s">
        <v>7373</v>
      </c>
      <c r="H766" s="1403">
        <v>1500</v>
      </c>
      <c r="I766" s="1403"/>
      <c r="J766" s="2182" t="s">
        <v>3892</v>
      </c>
      <c r="K766" s="1348" t="s">
        <v>7374</v>
      </c>
      <c r="L766" s="2192" t="s">
        <v>1313</v>
      </c>
      <c r="M766" s="1366" t="s">
        <v>6414</v>
      </c>
      <c r="N766" s="1340"/>
      <c r="T766" s="2151">
        <v>1</v>
      </c>
      <c r="Z766" s="2983">
        <f t="shared" si="18"/>
        <v>0</v>
      </c>
    </row>
    <row r="767" spans="2:26" ht="31.5">
      <c r="B767" s="1367">
        <v>24</v>
      </c>
      <c r="C767" s="1387" t="s">
        <v>7200</v>
      </c>
      <c r="D767" s="1340" t="s">
        <v>7683</v>
      </c>
      <c r="E767" s="1340" t="s">
        <v>7114</v>
      </c>
      <c r="F767" s="1387">
        <v>17</v>
      </c>
      <c r="G767" s="1387" t="s">
        <v>7201</v>
      </c>
      <c r="H767" s="1389">
        <v>166.5</v>
      </c>
      <c r="I767" s="1389"/>
      <c r="J767" s="2181" t="s">
        <v>751</v>
      </c>
      <c r="K767" s="1396" t="s">
        <v>7126</v>
      </c>
      <c r="L767" s="2192" t="s">
        <v>751</v>
      </c>
      <c r="M767" s="1340" t="s">
        <v>9077</v>
      </c>
      <c r="N767" s="1340"/>
      <c r="T767" s="2151">
        <v>1</v>
      </c>
      <c r="Z767" s="2983">
        <f t="shared" si="18"/>
        <v>0</v>
      </c>
    </row>
    <row r="768" spans="2:26" ht="94.5">
      <c r="B768" s="1367">
        <v>25</v>
      </c>
      <c r="C768" s="1340" t="s">
        <v>7460</v>
      </c>
      <c r="D768" s="1340" t="s">
        <v>7683</v>
      </c>
      <c r="E768" s="1340" t="s">
        <v>7461</v>
      </c>
      <c r="F768" s="1340">
        <v>1</v>
      </c>
      <c r="G768" s="1340">
        <v>180</v>
      </c>
      <c r="H768" s="667">
        <v>8603</v>
      </c>
      <c r="I768" s="667"/>
      <c r="J768" s="1368"/>
      <c r="K768" s="1366"/>
      <c r="L768" s="2192" t="s">
        <v>940</v>
      </c>
      <c r="M768" s="1366" t="s">
        <v>7467</v>
      </c>
      <c r="N768" s="1340"/>
      <c r="T768" s="2151">
        <v>1</v>
      </c>
      <c r="Z768" s="2983">
        <f t="shared" si="18"/>
        <v>0</v>
      </c>
    </row>
    <row r="769" spans="2:26">
      <c r="B769" s="1367">
        <v>26</v>
      </c>
      <c r="C769" s="1340" t="s">
        <v>7485</v>
      </c>
      <c r="D769" s="1340" t="s">
        <v>7683</v>
      </c>
      <c r="E769" s="1340" t="s">
        <v>7461</v>
      </c>
      <c r="F769" s="1340">
        <v>33</v>
      </c>
      <c r="G769" s="1340">
        <v>132</v>
      </c>
      <c r="H769" s="667">
        <v>24269</v>
      </c>
      <c r="I769" s="667"/>
      <c r="J769" s="1368"/>
      <c r="K769" s="1366"/>
      <c r="L769" s="2192" t="s">
        <v>8076</v>
      </c>
      <c r="M769" s="1366" t="s">
        <v>7517</v>
      </c>
      <c r="N769" s="1340"/>
      <c r="T769" s="2151">
        <v>1</v>
      </c>
      <c r="Z769" s="2983">
        <f t="shared" si="18"/>
        <v>0</v>
      </c>
    </row>
    <row r="770" spans="2:26" ht="31.5">
      <c r="B770" s="1367">
        <v>1</v>
      </c>
      <c r="C770" s="1368" t="s">
        <v>6425</v>
      </c>
      <c r="D770" s="1340" t="s">
        <v>7683</v>
      </c>
      <c r="E770" s="1340" t="s">
        <v>6410</v>
      </c>
      <c r="F770" s="1340">
        <v>11</v>
      </c>
      <c r="G770" s="1340">
        <v>4</v>
      </c>
      <c r="H770" s="667">
        <v>2837.4</v>
      </c>
      <c r="I770" s="667"/>
      <c r="J770" s="1368"/>
      <c r="K770" s="1366"/>
      <c r="L770" s="2192" t="s">
        <v>1669</v>
      </c>
      <c r="M770" s="1340" t="s">
        <v>6415</v>
      </c>
      <c r="N770" s="1340"/>
      <c r="T770" s="2151">
        <v>1</v>
      </c>
      <c r="Z770" s="2983">
        <f t="shared" si="18"/>
        <v>0</v>
      </c>
    </row>
    <row r="771" spans="2:26" ht="31.5">
      <c r="B771" s="1367">
        <v>2</v>
      </c>
      <c r="C771" s="1368" t="s">
        <v>6425</v>
      </c>
      <c r="D771" s="1340" t="s">
        <v>7683</v>
      </c>
      <c r="E771" s="1340" t="s">
        <v>6410</v>
      </c>
      <c r="F771" s="1340">
        <v>16</v>
      </c>
      <c r="G771" s="1340">
        <v>4</v>
      </c>
      <c r="H771" s="667">
        <v>382.4</v>
      </c>
      <c r="I771" s="667"/>
      <c r="J771" s="1368"/>
      <c r="K771" s="1366"/>
      <c r="L771" s="2192" t="s">
        <v>1669</v>
      </c>
      <c r="M771" s="1340" t="s">
        <v>6415</v>
      </c>
      <c r="N771" s="1340"/>
      <c r="T771" s="2151">
        <v>1</v>
      </c>
      <c r="Z771" s="2983">
        <f t="shared" si="18"/>
        <v>0</v>
      </c>
    </row>
    <row r="772" spans="2:26" ht="31.5">
      <c r="B772" s="1367">
        <v>3</v>
      </c>
      <c r="C772" s="1368" t="s">
        <v>6430</v>
      </c>
      <c r="D772" s="1340" t="s">
        <v>7683</v>
      </c>
      <c r="E772" s="1340" t="s">
        <v>6410</v>
      </c>
      <c r="F772" s="1340">
        <v>25</v>
      </c>
      <c r="G772" s="1340">
        <v>4</v>
      </c>
      <c r="H772" s="667">
        <v>149.6</v>
      </c>
      <c r="I772" s="667"/>
      <c r="J772" s="1368"/>
      <c r="K772" s="1366"/>
      <c r="L772" s="2192" t="s">
        <v>1669</v>
      </c>
      <c r="M772" s="1340" t="s">
        <v>6415</v>
      </c>
      <c r="N772" s="1340"/>
      <c r="T772" s="2151">
        <v>1</v>
      </c>
      <c r="Z772" s="2983">
        <f t="shared" si="18"/>
        <v>0</v>
      </c>
    </row>
    <row r="773" spans="2:26" ht="31.5">
      <c r="B773" s="1367">
        <v>4</v>
      </c>
      <c r="C773" s="1368" t="s">
        <v>6412</v>
      </c>
      <c r="D773" s="1340" t="s">
        <v>7683</v>
      </c>
      <c r="E773" s="1340" t="s">
        <v>6410</v>
      </c>
      <c r="F773" s="1340">
        <v>3</v>
      </c>
      <c r="G773" s="1340">
        <v>19</v>
      </c>
      <c r="H773" s="667">
        <v>448</v>
      </c>
      <c r="I773" s="667"/>
      <c r="J773" s="1368"/>
      <c r="K773" s="1366"/>
      <c r="L773" s="2192" t="s">
        <v>1669</v>
      </c>
      <c r="M773" s="1340" t="s">
        <v>6415</v>
      </c>
      <c r="N773" s="1340"/>
      <c r="T773" s="2151">
        <v>1</v>
      </c>
      <c r="Z773" s="2983">
        <f t="shared" si="18"/>
        <v>0</v>
      </c>
    </row>
    <row r="774" spans="2:26" ht="31.5">
      <c r="B774" s="1367">
        <v>5</v>
      </c>
      <c r="C774" s="1340" t="s">
        <v>6657</v>
      </c>
      <c r="D774" s="1340" t="s">
        <v>7683</v>
      </c>
      <c r="E774" s="1340" t="s">
        <v>6631</v>
      </c>
      <c r="F774" s="1340"/>
      <c r="G774" s="1340"/>
      <c r="H774" s="667">
        <v>27600</v>
      </c>
      <c r="I774" s="667"/>
      <c r="J774" s="1368"/>
      <c r="K774" s="1366"/>
      <c r="L774" s="2192">
        <v>0</v>
      </c>
      <c r="M774" s="1340" t="s">
        <v>9078</v>
      </c>
      <c r="N774" s="1340"/>
      <c r="T774" s="2151">
        <v>1</v>
      </c>
      <c r="Z774" s="2983">
        <f t="shared" si="18"/>
        <v>0</v>
      </c>
    </row>
    <row r="775" spans="2:26" ht="31.5">
      <c r="B775" s="1367">
        <v>6</v>
      </c>
      <c r="C775" s="1340" t="s">
        <v>6657</v>
      </c>
      <c r="D775" s="1340" t="s">
        <v>7683</v>
      </c>
      <c r="E775" s="1340" t="s">
        <v>6631</v>
      </c>
      <c r="F775" s="1340"/>
      <c r="G775" s="1340"/>
      <c r="H775" s="667">
        <v>4800</v>
      </c>
      <c r="I775" s="667"/>
      <c r="J775" s="1368"/>
      <c r="K775" s="1366"/>
      <c r="L775" s="2192">
        <v>0</v>
      </c>
      <c r="M775" s="1340" t="s">
        <v>9079</v>
      </c>
      <c r="N775" s="1340"/>
      <c r="T775" s="2151">
        <v>1</v>
      </c>
      <c r="Z775" s="2983">
        <f t="shared" si="18"/>
        <v>0</v>
      </c>
    </row>
    <row r="776" spans="2:26" ht="47.25">
      <c r="B776" s="1367">
        <v>7</v>
      </c>
      <c r="C776" s="1340" t="s">
        <v>6745</v>
      </c>
      <c r="D776" s="1340" t="s">
        <v>7683</v>
      </c>
      <c r="E776" s="1340" t="s">
        <v>6681</v>
      </c>
      <c r="F776" s="1340">
        <v>15</v>
      </c>
      <c r="G776" s="1340">
        <v>220</v>
      </c>
      <c r="H776" s="667">
        <v>29.7</v>
      </c>
      <c r="I776" s="667"/>
      <c r="J776" s="1368" t="s">
        <v>1669</v>
      </c>
      <c r="K776" s="1366" t="s">
        <v>6726</v>
      </c>
      <c r="L776" s="2192" t="s">
        <v>1669</v>
      </c>
      <c r="M776" s="596" t="s">
        <v>6746</v>
      </c>
      <c r="N776" s="1340"/>
      <c r="T776" s="2151">
        <v>1</v>
      </c>
      <c r="Z776" s="2983">
        <f t="shared" si="18"/>
        <v>0</v>
      </c>
    </row>
    <row r="777" spans="2:26" ht="47.25">
      <c r="B777" s="1367">
        <v>8</v>
      </c>
      <c r="C777" s="1340" t="s">
        <v>6736</v>
      </c>
      <c r="D777" s="1340" t="s">
        <v>7683</v>
      </c>
      <c r="E777" s="1340" t="s">
        <v>6681</v>
      </c>
      <c r="F777" s="1340">
        <v>15</v>
      </c>
      <c r="G777" s="1340">
        <v>192</v>
      </c>
      <c r="H777" s="667">
        <v>30.1</v>
      </c>
      <c r="I777" s="667"/>
      <c r="J777" s="1368" t="s">
        <v>1669</v>
      </c>
      <c r="K777" s="1366" t="s">
        <v>6726</v>
      </c>
      <c r="L777" s="2192" t="s">
        <v>1669</v>
      </c>
      <c r="M777" s="596" t="s">
        <v>6737</v>
      </c>
      <c r="N777" s="1340"/>
      <c r="T777" s="2151">
        <v>1</v>
      </c>
      <c r="Z777" s="2983">
        <f t="shared" ref="Z777:Z840" si="20">U777+S777</f>
        <v>0</v>
      </c>
    </row>
    <row r="778" spans="2:26" ht="47.25">
      <c r="B778" s="1367">
        <v>9</v>
      </c>
      <c r="C778" s="1340" t="s">
        <v>6738</v>
      </c>
      <c r="D778" s="1340" t="s">
        <v>7683</v>
      </c>
      <c r="E778" s="1340" t="s">
        <v>6681</v>
      </c>
      <c r="F778" s="1340">
        <v>15</v>
      </c>
      <c r="G778" s="1340">
        <v>193</v>
      </c>
      <c r="H778" s="667">
        <v>30.9</v>
      </c>
      <c r="I778" s="667"/>
      <c r="J778" s="1368" t="s">
        <v>1669</v>
      </c>
      <c r="K778" s="1366" t="s">
        <v>6726</v>
      </c>
      <c r="L778" s="2192" t="s">
        <v>1669</v>
      </c>
      <c r="M778" s="596" t="s">
        <v>6737</v>
      </c>
      <c r="N778" s="1340"/>
      <c r="T778" s="2151">
        <v>1</v>
      </c>
      <c r="Z778" s="2983">
        <f t="shared" si="20"/>
        <v>0</v>
      </c>
    </row>
    <row r="779" spans="2:26" ht="47.25">
      <c r="B779" s="1367">
        <v>10</v>
      </c>
      <c r="C779" s="1340" t="s">
        <v>6725</v>
      </c>
      <c r="D779" s="1340" t="s">
        <v>7683</v>
      </c>
      <c r="E779" s="1340" t="s">
        <v>6681</v>
      </c>
      <c r="F779" s="1340">
        <v>15</v>
      </c>
      <c r="G779" s="1340">
        <v>147</v>
      </c>
      <c r="H779" s="667">
        <v>29.7</v>
      </c>
      <c r="I779" s="667"/>
      <c r="J779" s="1368" t="s">
        <v>1669</v>
      </c>
      <c r="K779" s="1366" t="s">
        <v>6726</v>
      </c>
      <c r="L779" s="2192" t="s">
        <v>1669</v>
      </c>
      <c r="M779" s="596" t="s">
        <v>6727</v>
      </c>
      <c r="N779" s="1340"/>
      <c r="T779" s="2151">
        <v>1</v>
      </c>
      <c r="Z779" s="2983">
        <f t="shared" si="20"/>
        <v>0</v>
      </c>
    </row>
    <row r="780" spans="2:26" ht="47.25">
      <c r="B780" s="1367">
        <v>11</v>
      </c>
      <c r="C780" s="1340" t="s">
        <v>6749</v>
      </c>
      <c r="D780" s="1340" t="s">
        <v>7683</v>
      </c>
      <c r="E780" s="1340" t="s">
        <v>6681</v>
      </c>
      <c r="F780" s="1340">
        <v>15</v>
      </c>
      <c r="G780" s="1340" t="s">
        <v>6750</v>
      </c>
      <c r="H780" s="667">
        <v>27.6</v>
      </c>
      <c r="I780" s="667"/>
      <c r="J780" s="1368" t="s">
        <v>1669</v>
      </c>
      <c r="K780" s="1366" t="s">
        <v>6726</v>
      </c>
      <c r="L780" s="2192" t="s">
        <v>1669</v>
      </c>
      <c r="M780" s="596" t="s">
        <v>6751</v>
      </c>
      <c r="N780" s="1340"/>
      <c r="T780" s="2151">
        <v>1</v>
      </c>
      <c r="Z780" s="2983">
        <f t="shared" si="20"/>
        <v>0</v>
      </c>
    </row>
    <row r="781" spans="2:26" ht="47.25">
      <c r="B781" s="1367">
        <v>12</v>
      </c>
      <c r="C781" s="1340" t="s">
        <v>6770</v>
      </c>
      <c r="D781" s="1340" t="s">
        <v>7683</v>
      </c>
      <c r="E781" s="1340" t="s">
        <v>6681</v>
      </c>
      <c r="F781" s="1340">
        <v>15</v>
      </c>
      <c r="G781" s="1340" t="s">
        <v>6771</v>
      </c>
      <c r="H781" s="667">
        <v>19.100000000000001</v>
      </c>
      <c r="I781" s="667"/>
      <c r="J781" s="1368" t="s">
        <v>1669</v>
      </c>
      <c r="K781" s="1366" t="s">
        <v>6726</v>
      </c>
      <c r="L781" s="2192" t="s">
        <v>1669</v>
      </c>
      <c r="M781" s="596" t="s">
        <v>6772</v>
      </c>
      <c r="N781" s="1340"/>
      <c r="T781" s="2151">
        <v>1</v>
      </c>
      <c r="Z781" s="2983">
        <f t="shared" si="20"/>
        <v>0</v>
      </c>
    </row>
    <row r="782" spans="2:26" ht="47.25">
      <c r="B782" s="1367">
        <v>13</v>
      </c>
      <c r="C782" s="1340" t="s">
        <v>6767</v>
      </c>
      <c r="D782" s="1340" t="s">
        <v>7683</v>
      </c>
      <c r="E782" s="1340" t="s">
        <v>6681</v>
      </c>
      <c r="F782" s="1340">
        <v>15</v>
      </c>
      <c r="G782" s="1340" t="s">
        <v>6768</v>
      </c>
      <c r="H782" s="667">
        <v>22</v>
      </c>
      <c r="I782" s="667"/>
      <c r="J782" s="1368" t="s">
        <v>1669</v>
      </c>
      <c r="K782" s="1366" t="s">
        <v>6726</v>
      </c>
      <c r="L782" s="2192" t="s">
        <v>1669</v>
      </c>
      <c r="M782" s="596" t="s">
        <v>6769</v>
      </c>
      <c r="N782" s="1340"/>
      <c r="T782" s="2151">
        <v>1</v>
      </c>
      <c r="Z782" s="2983">
        <f t="shared" si="20"/>
        <v>0</v>
      </c>
    </row>
    <row r="783" spans="2:26" ht="47.25">
      <c r="B783" s="1367">
        <v>14</v>
      </c>
      <c r="C783" s="1340" t="s">
        <v>6764</v>
      </c>
      <c r="D783" s="1340" t="s">
        <v>7683</v>
      </c>
      <c r="E783" s="1340" t="s">
        <v>6681</v>
      </c>
      <c r="F783" s="1340">
        <v>15</v>
      </c>
      <c r="G783" s="1340" t="s">
        <v>6765</v>
      </c>
      <c r="H783" s="667">
        <v>23.7</v>
      </c>
      <c r="I783" s="667"/>
      <c r="J783" s="1368" t="s">
        <v>1669</v>
      </c>
      <c r="K783" s="1366" t="s">
        <v>6726</v>
      </c>
      <c r="L783" s="2192" t="s">
        <v>1669</v>
      </c>
      <c r="M783" s="596" t="s">
        <v>6766</v>
      </c>
      <c r="N783" s="1340"/>
      <c r="T783" s="2151">
        <v>1</v>
      </c>
      <c r="Z783" s="2983">
        <f t="shared" si="20"/>
        <v>0</v>
      </c>
    </row>
    <row r="784" spans="2:26" ht="31.5">
      <c r="B784" s="1367">
        <v>15</v>
      </c>
      <c r="C784" s="1340" t="s">
        <v>6761</v>
      </c>
      <c r="D784" s="1340" t="s">
        <v>7683</v>
      </c>
      <c r="E784" s="1340" t="s">
        <v>6681</v>
      </c>
      <c r="F784" s="1340">
        <v>15</v>
      </c>
      <c r="G784" s="1340" t="s">
        <v>6762</v>
      </c>
      <c r="H784" s="667">
        <v>18.5</v>
      </c>
      <c r="I784" s="667"/>
      <c r="J784" s="1368" t="s">
        <v>1669</v>
      </c>
      <c r="K784" s="1366" t="s">
        <v>6726</v>
      </c>
      <c r="L784" s="2192" t="s">
        <v>1669</v>
      </c>
      <c r="M784" s="596" t="s">
        <v>6763</v>
      </c>
      <c r="N784" s="1340"/>
      <c r="T784" s="2151">
        <v>1</v>
      </c>
      <c r="Z784" s="2983">
        <f t="shared" si="20"/>
        <v>0</v>
      </c>
    </row>
    <row r="785" spans="2:26" ht="47.25">
      <c r="B785" s="1367">
        <v>16</v>
      </c>
      <c r="C785" s="1340" t="s">
        <v>6755</v>
      </c>
      <c r="D785" s="1340" t="s">
        <v>7683</v>
      </c>
      <c r="E785" s="1340" t="s">
        <v>6681</v>
      </c>
      <c r="F785" s="1340">
        <v>15</v>
      </c>
      <c r="G785" s="1340" t="s">
        <v>6756</v>
      </c>
      <c r="H785" s="667">
        <v>19.899999999999999</v>
      </c>
      <c r="I785" s="667"/>
      <c r="J785" s="1368" t="s">
        <v>1669</v>
      </c>
      <c r="K785" s="1366" t="s">
        <v>6726</v>
      </c>
      <c r="L785" s="2192" t="s">
        <v>1669</v>
      </c>
      <c r="M785" s="596" t="s">
        <v>6757</v>
      </c>
      <c r="N785" s="1340"/>
      <c r="T785" s="2151">
        <v>1</v>
      </c>
      <c r="Z785" s="2983">
        <f t="shared" si="20"/>
        <v>0</v>
      </c>
    </row>
    <row r="786" spans="2:26" ht="47.25">
      <c r="B786" s="1367">
        <v>17</v>
      </c>
      <c r="C786" s="1340" t="s">
        <v>6758</v>
      </c>
      <c r="D786" s="1340" t="s">
        <v>7683</v>
      </c>
      <c r="E786" s="1340" t="s">
        <v>6681</v>
      </c>
      <c r="F786" s="1340">
        <v>15</v>
      </c>
      <c r="G786" s="1340" t="s">
        <v>6759</v>
      </c>
      <c r="H786" s="667">
        <v>18.7</v>
      </c>
      <c r="I786" s="667"/>
      <c r="J786" s="1368" t="s">
        <v>1669</v>
      </c>
      <c r="K786" s="1366" t="s">
        <v>6726</v>
      </c>
      <c r="L786" s="2192" t="s">
        <v>1669</v>
      </c>
      <c r="M786" s="596" t="s">
        <v>6760</v>
      </c>
      <c r="N786" s="1340"/>
      <c r="T786" s="2151">
        <v>1</v>
      </c>
      <c r="Z786" s="2983">
        <f t="shared" si="20"/>
        <v>0</v>
      </c>
    </row>
    <row r="787" spans="2:26" ht="47.25">
      <c r="B787" s="1367">
        <v>18</v>
      </c>
      <c r="C787" s="1340" t="s">
        <v>6742</v>
      </c>
      <c r="D787" s="1340" t="s">
        <v>7683</v>
      </c>
      <c r="E787" s="1340" t="s">
        <v>6681</v>
      </c>
      <c r="F787" s="1340">
        <v>15</v>
      </c>
      <c r="G787" s="1340">
        <v>208</v>
      </c>
      <c r="H787" s="667">
        <v>23.8</v>
      </c>
      <c r="I787" s="667"/>
      <c r="J787" s="1368" t="s">
        <v>1669</v>
      </c>
      <c r="K787" s="1366" t="s">
        <v>6726</v>
      </c>
      <c r="L787" s="2192" t="s">
        <v>1669</v>
      </c>
      <c r="M787" s="596" t="s">
        <v>6743</v>
      </c>
      <c r="N787" s="1340"/>
      <c r="T787" s="2151">
        <v>1</v>
      </c>
      <c r="Z787" s="2983">
        <f t="shared" si="20"/>
        <v>0</v>
      </c>
    </row>
    <row r="788" spans="2:26" ht="31.5">
      <c r="B788" s="1367">
        <v>19</v>
      </c>
      <c r="C788" s="1340" t="s">
        <v>6741</v>
      </c>
      <c r="D788" s="1340" t="s">
        <v>7683</v>
      </c>
      <c r="E788" s="1340" t="s">
        <v>6681</v>
      </c>
      <c r="F788" s="1340">
        <v>15</v>
      </c>
      <c r="G788" s="1340">
        <v>207</v>
      </c>
      <c r="H788" s="667">
        <v>19</v>
      </c>
      <c r="I788" s="667"/>
      <c r="J788" s="1368" t="s">
        <v>1313</v>
      </c>
      <c r="K788" s="1366" t="s">
        <v>2247</v>
      </c>
      <c r="L788" s="2192" t="s">
        <v>1313</v>
      </c>
      <c r="M788" s="596" t="s">
        <v>6740</v>
      </c>
      <c r="N788" s="1340"/>
      <c r="T788" s="2151">
        <v>1</v>
      </c>
      <c r="Z788" s="2983">
        <f t="shared" si="20"/>
        <v>0</v>
      </c>
    </row>
    <row r="789" spans="2:26" ht="31.5">
      <c r="B789" s="1367">
        <v>20</v>
      </c>
      <c r="C789" s="1340" t="s">
        <v>6739</v>
      </c>
      <c r="D789" s="1340" t="s">
        <v>7683</v>
      </c>
      <c r="E789" s="1340" t="s">
        <v>6681</v>
      </c>
      <c r="F789" s="1340">
        <v>15</v>
      </c>
      <c r="G789" s="1340">
        <v>206</v>
      </c>
      <c r="H789" s="667">
        <v>10.8</v>
      </c>
      <c r="I789" s="667"/>
      <c r="J789" s="1368" t="s">
        <v>1669</v>
      </c>
      <c r="K789" s="1366" t="s">
        <v>724</v>
      </c>
      <c r="L789" s="2192" t="s">
        <v>1669</v>
      </c>
      <c r="M789" s="596" t="s">
        <v>6740</v>
      </c>
      <c r="N789" s="1340"/>
      <c r="T789" s="2151">
        <v>1</v>
      </c>
      <c r="Z789" s="2983">
        <f t="shared" si="20"/>
        <v>0</v>
      </c>
    </row>
    <row r="790" spans="2:26" ht="47.25">
      <c r="B790" s="1367">
        <v>21</v>
      </c>
      <c r="C790" s="1340" t="s">
        <v>6734</v>
      </c>
      <c r="D790" s="1340" t="s">
        <v>7683</v>
      </c>
      <c r="E790" s="1340" t="s">
        <v>6681</v>
      </c>
      <c r="F790" s="1340">
        <v>15</v>
      </c>
      <c r="G790" s="1340">
        <v>181</v>
      </c>
      <c r="H790" s="667">
        <v>29.6</v>
      </c>
      <c r="I790" s="667"/>
      <c r="J790" s="1368" t="s">
        <v>1669</v>
      </c>
      <c r="K790" s="1366" t="s">
        <v>724</v>
      </c>
      <c r="L790" s="2192" t="s">
        <v>1669</v>
      </c>
      <c r="M790" s="596" t="s">
        <v>6735</v>
      </c>
      <c r="N790" s="1340"/>
      <c r="T790" s="2151">
        <v>1</v>
      </c>
      <c r="Z790" s="2983">
        <f t="shared" si="20"/>
        <v>0</v>
      </c>
    </row>
    <row r="791" spans="2:26" ht="47.25">
      <c r="B791" s="1367">
        <v>22</v>
      </c>
      <c r="C791" s="1340" t="s">
        <v>6732</v>
      </c>
      <c r="D791" s="1340" t="s">
        <v>7683</v>
      </c>
      <c r="E791" s="1340" t="s">
        <v>6681</v>
      </c>
      <c r="F791" s="1340">
        <v>15</v>
      </c>
      <c r="G791" s="1340">
        <v>180</v>
      </c>
      <c r="H791" s="667">
        <v>27.5</v>
      </c>
      <c r="I791" s="667"/>
      <c r="J791" s="1368" t="s">
        <v>1669</v>
      </c>
      <c r="K791" s="1366" t="s">
        <v>724</v>
      </c>
      <c r="L791" s="2192" t="s">
        <v>1669</v>
      </c>
      <c r="M791" s="596" t="s">
        <v>6733</v>
      </c>
      <c r="N791" s="1340"/>
      <c r="T791" s="2151">
        <v>1</v>
      </c>
      <c r="Z791" s="2983">
        <f t="shared" si="20"/>
        <v>0</v>
      </c>
    </row>
    <row r="792" spans="2:26" ht="47.25">
      <c r="B792" s="1367">
        <v>23</v>
      </c>
      <c r="C792" s="1340" t="s">
        <v>6732</v>
      </c>
      <c r="D792" s="1340" t="s">
        <v>7683</v>
      </c>
      <c r="E792" s="1340" t="s">
        <v>6681</v>
      </c>
      <c r="F792" s="1340">
        <v>15</v>
      </c>
      <c r="G792" s="1340">
        <v>209</v>
      </c>
      <c r="H792" s="667">
        <v>49.7</v>
      </c>
      <c r="I792" s="667"/>
      <c r="J792" s="1368" t="s">
        <v>1669</v>
      </c>
      <c r="K792" s="1366" t="s">
        <v>724</v>
      </c>
      <c r="L792" s="2192" t="s">
        <v>1669</v>
      </c>
      <c r="M792" s="596" t="s">
        <v>6744</v>
      </c>
      <c r="N792" s="1340"/>
      <c r="T792" s="2151">
        <v>1</v>
      </c>
      <c r="Z792" s="2983">
        <f t="shared" si="20"/>
        <v>0</v>
      </c>
    </row>
    <row r="793" spans="2:26" ht="47.25">
      <c r="B793" s="1367">
        <v>24</v>
      </c>
      <c r="C793" s="1340" t="s">
        <v>6747</v>
      </c>
      <c r="D793" s="1340" t="s">
        <v>7683</v>
      </c>
      <c r="E793" s="1340" t="s">
        <v>6681</v>
      </c>
      <c r="F793" s="1340">
        <v>15</v>
      </c>
      <c r="G793" s="1340">
        <v>235</v>
      </c>
      <c r="H793" s="667">
        <v>17.2</v>
      </c>
      <c r="I793" s="667"/>
      <c r="J793" s="1368" t="s">
        <v>1669</v>
      </c>
      <c r="K793" s="1366" t="s">
        <v>724</v>
      </c>
      <c r="L793" s="2192" t="s">
        <v>1669</v>
      </c>
      <c r="M793" s="596" t="s">
        <v>6748</v>
      </c>
      <c r="N793" s="1340"/>
      <c r="T793" s="2151">
        <v>1</v>
      </c>
      <c r="Z793" s="2983">
        <f t="shared" si="20"/>
        <v>0</v>
      </c>
    </row>
    <row r="794" spans="2:26" ht="47.25">
      <c r="B794" s="1367">
        <v>25</v>
      </c>
      <c r="C794" s="1340" t="s">
        <v>6728</v>
      </c>
      <c r="D794" s="1340" t="s">
        <v>7683</v>
      </c>
      <c r="E794" s="1340" t="s">
        <v>6681</v>
      </c>
      <c r="F794" s="1340">
        <v>15</v>
      </c>
      <c r="G794" s="1340">
        <v>178</v>
      </c>
      <c r="H794" s="667">
        <v>17</v>
      </c>
      <c r="I794" s="667"/>
      <c r="J794" s="1368" t="s">
        <v>1669</v>
      </c>
      <c r="K794" s="1366" t="s">
        <v>6726</v>
      </c>
      <c r="L794" s="2192" t="s">
        <v>1669</v>
      </c>
      <c r="M794" s="596" t="s">
        <v>6729</v>
      </c>
      <c r="N794" s="1340"/>
      <c r="T794" s="2151">
        <v>1</v>
      </c>
      <c r="Z794" s="2983">
        <f t="shared" si="20"/>
        <v>0</v>
      </c>
    </row>
    <row r="795" spans="2:26" ht="31.5">
      <c r="B795" s="1367">
        <v>26</v>
      </c>
      <c r="C795" s="1340" t="s">
        <v>6854</v>
      </c>
      <c r="D795" s="1340" t="s">
        <v>7683</v>
      </c>
      <c r="E795" s="1340" t="s">
        <v>6681</v>
      </c>
      <c r="F795" s="1340">
        <v>38</v>
      </c>
      <c r="G795" s="1340">
        <v>6</v>
      </c>
      <c r="H795" s="1378">
        <v>189.9</v>
      </c>
      <c r="I795" s="1378"/>
      <c r="J795" s="1366" t="s">
        <v>754</v>
      </c>
      <c r="K795" s="1366" t="s">
        <v>754</v>
      </c>
      <c r="L795" s="2192" t="s">
        <v>754</v>
      </c>
      <c r="M795" s="1340" t="s">
        <v>6855</v>
      </c>
      <c r="N795" s="1340"/>
      <c r="T795" s="2151">
        <v>1</v>
      </c>
      <c r="Z795" s="2983">
        <f t="shared" si="20"/>
        <v>0</v>
      </c>
    </row>
    <row r="796" spans="2:26" ht="31.5">
      <c r="B796" s="1367">
        <v>27</v>
      </c>
      <c r="C796" s="1340" t="s">
        <v>6852</v>
      </c>
      <c r="D796" s="1340" t="s">
        <v>7683</v>
      </c>
      <c r="E796" s="1340" t="s">
        <v>6681</v>
      </c>
      <c r="F796" s="1340">
        <v>38</v>
      </c>
      <c r="G796" s="1340">
        <v>2</v>
      </c>
      <c r="H796" s="1378">
        <v>253.8</v>
      </c>
      <c r="I796" s="1378"/>
      <c r="J796" s="1366" t="s">
        <v>754</v>
      </c>
      <c r="K796" s="1366" t="s">
        <v>754</v>
      </c>
      <c r="L796" s="2192" t="s">
        <v>754</v>
      </c>
      <c r="M796" s="1340" t="s">
        <v>6853</v>
      </c>
      <c r="N796" s="1340"/>
      <c r="T796" s="2151">
        <v>1</v>
      </c>
      <c r="Z796" s="2983">
        <f t="shared" si="20"/>
        <v>0</v>
      </c>
    </row>
    <row r="797" spans="2:26" ht="31.5" customHeight="1">
      <c r="B797" s="1367">
        <v>28</v>
      </c>
      <c r="C797" s="1340" t="s">
        <v>6886</v>
      </c>
      <c r="D797" s="1340" t="s">
        <v>7683</v>
      </c>
      <c r="E797" s="1340" t="s">
        <v>6681</v>
      </c>
      <c r="F797" s="1340" t="s">
        <v>6887</v>
      </c>
      <c r="G797" s="1340" t="s">
        <v>6888</v>
      </c>
      <c r="H797" s="1378">
        <v>2771.6</v>
      </c>
      <c r="I797" s="1378"/>
      <c r="J797" s="1366" t="s">
        <v>754</v>
      </c>
      <c r="K797" s="1366" t="s">
        <v>754</v>
      </c>
      <c r="L797" s="2192" t="s">
        <v>754</v>
      </c>
      <c r="M797" s="1340" t="s">
        <v>1313</v>
      </c>
      <c r="N797" s="1340"/>
      <c r="T797" s="2151">
        <v>1</v>
      </c>
      <c r="Z797" s="2983">
        <f t="shared" si="20"/>
        <v>0</v>
      </c>
    </row>
    <row r="798" spans="2:26" ht="31.5">
      <c r="B798" s="1367">
        <v>29</v>
      </c>
      <c r="C798" s="1340" t="s">
        <v>6792</v>
      </c>
      <c r="D798" s="1340" t="s">
        <v>7683</v>
      </c>
      <c r="E798" s="1340" t="s">
        <v>6681</v>
      </c>
      <c r="F798" s="1340">
        <v>24</v>
      </c>
      <c r="G798" s="1340">
        <v>96</v>
      </c>
      <c r="H798" s="1378">
        <v>972.4</v>
      </c>
      <c r="I798" s="1378"/>
      <c r="J798" s="1396" t="s">
        <v>4113</v>
      </c>
      <c r="K798" s="1366" t="s">
        <v>6793</v>
      </c>
      <c r="L798" s="2192" t="s">
        <v>4113</v>
      </c>
      <c r="M798" s="1340" t="s">
        <v>1313</v>
      </c>
      <c r="N798" s="1340"/>
      <c r="T798" s="2151">
        <v>1</v>
      </c>
      <c r="Z798" s="2983">
        <f t="shared" si="20"/>
        <v>0</v>
      </c>
    </row>
    <row r="799" spans="2:26" ht="31.5">
      <c r="B799" s="1367">
        <v>30</v>
      </c>
      <c r="C799" s="1369" t="s">
        <v>6970</v>
      </c>
      <c r="D799" s="1340" t="s">
        <v>7683</v>
      </c>
      <c r="E799" s="1369" t="s">
        <v>6956</v>
      </c>
      <c r="F799" s="1369">
        <v>20</v>
      </c>
      <c r="G799" s="1369" t="s">
        <v>6971</v>
      </c>
      <c r="H799" s="1370">
        <v>12</v>
      </c>
      <c r="I799" s="1370"/>
      <c r="J799" s="1368" t="s">
        <v>1669</v>
      </c>
      <c r="K799" s="1381" t="s">
        <v>6962</v>
      </c>
      <c r="L799" s="2192" t="s">
        <v>1669</v>
      </c>
      <c r="M799" s="1381" t="s">
        <v>6414</v>
      </c>
      <c r="N799" s="1340"/>
      <c r="T799" s="2151">
        <v>1</v>
      </c>
      <c r="Z799" s="2983">
        <f t="shared" si="20"/>
        <v>0</v>
      </c>
    </row>
    <row r="800" spans="2:26">
      <c r="B800" s="1367">
        <v>31</v>
      </c>
      <c r="C800" s="1369" t="s">
        <v>6983</v>
      </c>
      <c r="D800" s="1340" t="s">
        <v>7683</v>
      </c>
      <c r="E800" s="1369" t="s">
        <v>6956</v>
      </c>
      <c r="F800" s="1382">
        <v>28</v>
      </c>
      <c r="G800" s="1369">
        <v>115</v>
      </c>
      <c r="H800" s="1370">
        <v>348.8</v>
      </c>
      <c r="I800" s="1370"/>
      <c r="J800" s="1368" t="s">
        <v>1669</v>
      </c>
      <c r="K800" s="1381" t="s">
        <v>6962</v>
      </c>
      <c r="L800" s="2192" t="s">
        <v>873</v>
      </c>
      <c r="M800" s="1381" t="s">
        <v>6414</v>
      </c>
      <c r="N800" s="1340"/>
      <c r="T800" s="2151">
        <v>1</v>
      </c>
      <c r="Z800" s="2983">
        <f t="shared" si="20"/>
        <v>0</v>
      </c>
    </row>
    <row r="801" spans="2:26">
      <c r="B801" s="1367">
        <v>32</v>
      </c>
      <c r="C801" s="1385" t="s">
        <v>6997</v>
      </c>
      <c r="D801" s="1340" t="s">
        <v>7683</v>
      </c>
      <c r="E801" s="1369" t="s">
        <v>6956</v>
      </c>
      <c r="F801" s="1382">
        <v>42</v>
      </c>
      <c r="G801" s="1369">
        <v>43</v>
      </c>
      <c r="H801" s="1370">
        <v>189.5</v>
      </c>
      <c r="I801" s="1370"/>
      <c r="J801" s="1368" t="s">
        <v>1669</v>
      </c>
      <c r="K801" s="1381" t="s">
        <v>6962</v>
      </c>
      <c r="L801" s="2192" t="s">
        <v>1669</v>
      </c>
      <c r="M801" s="1369" t="s">
        <v>6996</v>
      </c>
      <c r="N801" s="1340"/>
      <c r="T801" s="2151">
        <v>1</v>
      </c>
      <c r="Z801" s="2983">
        <f t="shared" si="20"/>
        <v>0</v>
      </c>
    </row>
    <row r="802" spans="2:26">
      <c r="B802" s="1367">
        <v>33</v>
      </c>
      <c r="C802" s="1369" t="s">
        <v>6995</v>
      </c>
      <c r="D802" s="1340" t="s">
        <v>7683</v>
      </c>
      <c r="E802" s="1369" t="s">
        <v>6956</v>
      </c>
      <c r="F802" s="1382">
        <v>42</v>
      </c>
      <c r="G802" s="1369">
        <v>42</v>
      </c>
      <c r="H802" s="1370">
        <v>48</v>
      </c>
      <c r="I802" s="1370"/>
      <c r="J802" s="1368" t="s">
        <v>1669</v>
      </c>
      <c r="K802" s="1381" t="s">
        <v>6962</v>
      </c>
      <c r="L802" s="2192" t="s">
        <v>1669</v>
      </c>
      <c r="M802" s="1369" t="s">
        <v>6996</v>
      </c>
      <c r="N802" s="1340"/>
      <c r="T802" s="2151">
        <v>1</v>
      </c>
      <c r="Z802" s="2983">
        <f t="shared" si="20"/>
        <v>0</v>
      </c>
    </row>
    <row r="803" spans="2:26">
      <c r="B803" s="1367">
        <v>34</v>
      </c>
      <c r="C803" s="1369" t="s">
        <v>6998</v>
      </c>
      <c r="D803" s="1340" t="s">
        <v>7683</v>
      </c>
      <c r="E803" s="1369" t="s">
        <v>6956</v>
      </c>
      <c r="F803" s="1382">
        <v>42</v>
      </c>
      <c r="G803" s="1369">
        <v>53</v>
      </c>
      <c r="H803" s="1370">
        <v>85.4</v>
      </c>
      <c r="I803" s="1370"/>
      <c r="J803" s="1368" t="s">
        <v>1669</v>
      </c>
      <c r="K803" s="1381" t="s">
        <v>6962</v>
      </c>
      <c r="L803" s="2192" t="s">
        <v>1669</v>
      </c>
      <c r="M803" s="1369" t="s">
        <v>6996</v>
      </c>
      <c r="N803" s="1340"/>
      <c r="T803" s="2151">
        <v>1</v>
      </c>
      <c r="Z803" s="2983">
        <f t="shared" si="20"/>
        <v>0</v>
      </c>
    </row>
    <row r="804" spans="2:26" ht="31.5">
      <c r="B804" s="1367">
        <v>35</v>
      </c>
      <c r="C804" s="1369" t="s">
        <v>6994</v>
      </c>
      <c r="D804" s="1340" t="s">
        <v>7683</v>
      </c>
      <c r="E804" s="1369" t="s">
        <v>6956</v>
      </c>
      <c r="F804" s="1382">
        <v>37</v>
      </c>
      <c r="G804" s="1369" t="s">
        <v>6992</v>
      </c>
      <c r="H804" s="1370">
        <v>42.4</v>
      </c>
      <c r="I804" s="1370"/>
      <c r="J804" s="1368" t="s">
        <v>1313</v>
      </c>
      <c r="K804" s="1369" t="s">
        <v>6958</v>
      </c>
      <c r="L804" s="2192">
        <v>0</v>
      </c>
      <c r="M804" s="1381" t="s">
        <v>6414</v>
      </c>
      <c r="N804" s="1340"/>
      <c r="T804" s="2151">
        <v>1</v>
      </c>
      <c r="Z804" s="2983">
        <f t="shared" si="20"/>
        <v>0</v>
      </c>
    </row>
    <row r="805" spans="2:26" ht="97.5">
      <c r="B805" s="1367">
        <v>36</v>
      </c>
      <c r="C805" s="1340" t="s">
        <v>6479</v>
      </c>
      <c r="D805" s="1340" t="s">
        <v>7683</v>
      </c>
      <c r="E805" s="1340" t="s">
        <v>6472</v>
      </c>
      <c r="F805" s="1340">
        <v>34</v>
      </c>
      <c r="G805" s="1340">
        <v>755</v>
      </c>
      <c r="H805" s="667">
        <v>1600</v>
      </c>
      <c r="I805" s="667"/>
      <c r="J805" s="1368"/>
      <c r="K805" s="1366"/>
      <c r="L805" s="2192" t="s">
        <v>1669</v>
      </c>
      <c r="M805" s="1340" t="s">
        <v>6480</v>
      </c>
      <c r="N805" s="1340"/>
      <c r="T805" s="2151">
        <v>1</v>
      </c>
      <c r="Z805" s="2983">
        <f t="shared" si="20"/>
        <v>0</v>
      </c>
    </row>
    <row r="806" spans="2:26" ht="66">
      <c r="B806" s="1367">
        <v>37</v>
      </c>
      <c r="C806" s="1340" t="s">
        <v>6488</v>
      </c>
      <c r="D806" s="1340" t="s">
        <v>7683</v>
      </c>
      <c r="E806" s="1340" t="s">
        <v>6472</v>
      </c>
      <c r="F806" s="1340">
        <v>35</v>
      </c>
      <c r="G806" s="1340">
        <v>129</v>
      </c>
      <c r="H806" s="667">
        <v>7115</v>
      </c>
      <c r="I806" s="667"/>
      <c r="J806" s="1368"/>
      <c r="K806" s="1366"/>
      <c r="L806" s="2192" t="s">
        <v>1669</v>
      </c>
      <c r="M806" s="1340" t="s">
        <v>6489</v>
      </c>
      <c r="N806" s="1340"/>
      <c r="T806" s="2151">
        <v>1</v>
      </c>
      <c r="Z806" s="2983">
        <f t="shared" si="20"/>
        <v>0</v>
      </c>
    </row>
    <row r="807" spans="2:26" ht="97.5">
      <c r="B807" s="1367">
        <v>38</v>
      </c>
      <c r="C807" s="1340" t="s">
        <v>6493</v>
      </c>
      <c r="D807" s="1340" t="s">
        <v>7683</v>
      </c>
      <c r="E807" s="1340" t="s">
        <v>6472</v>
      </c>
      <c r="F807" s="1340">
        <v>37</v>
      </c>
      <c r="G807" s="1340">
        <v>240</v>
      </c>
      <c r="H807" s="667">
        <v>1101</v>
      </c>
      <c r="I807" s="667"/>
      <c r="J807" s="1368"/>
      <c r="K807" s="1366"/>
      <c r="L807" s="2192" t="s">
        <v>1669</v>
      </c>
      <c r="M807" s="1340" t="s">
        <v>6494</v>
      </c>
      <c r="N807" s="1340"/>
      <c r="T807" s="2151">
        <v>1</v>
      </c>
      <c r="Z807" s="2983">
        <f t="shared" si="20"/>
        <v>0</v>
      </c>
    </row>
    <row r="808" spans="2:26" ht="126">
      <c r="B808" s="1367">
        <v>39</v>
      </c>
      <c r="C808" s="1340" t="s">
        <v>6496</v>
      </c>
      <c r="D808" s="1340" t="s">
        <v>7683</v>
      </c>
      <c r="E808" s="1340" t="s">
        <v>6472</v>
      </c>
      <c r="F808" s="1340">
        <v>46</v>
      </c>
      <c r="G808" s="1340" t="s">
        <v>6497</v>
      </c>
      <c r="H808" s="667">
        <v>7000</v>
      </c>
      <c r="I808" s="667"/>
      <c r="J808" s="1368"/>
      <c r="K808" s="1366"/>
      <c r="L808" s="2192" t="s">
        <v>9106</v>
      </c>
      <c r="M808" s="1348" t="s">
        <v>9080</v>
      </c>
      <c r="N808" s="1340"/>
      <c r="T808" s="2151">
        <v>1</v>
      </c>
      <c r="Z808" s="2983">
        <f t="shared" si="20"/>
        <v>0</v>
      </c>
    </row>
    <row r="809" spans="2:26" ht="63">
      <c r="B809" s="1367">
        <v>40</v>
      </c>
      <c r="C809" s="1340" t="s">
        <v>6500</v>
      </c>
      <c r="D809" s="1340" t="s">
        <v>7683</v>
      </c>
      <c r="E809" s="1340" t="s">
        <v>6501</v>
      </c>
      <c r="F809" s="1340">
        <v>40</v>
      </c>
      <c r="G809" s="1340" t="s">
        <v>6523</v>
      </c>
      <c r="H809" s="667">
        <v>4696</v>
      </c>
      <c r="I809" s="667"/>
      <c r="J809" s="1368"/>
      <c r="K809" s="1366"/>
      <c r="L809" s="2192">
        <v>0</v>
      </c>
      <c r="M809" s="1340" t="s">
        <v>6524</v>
      </c>
      <c r="N809" s="1340"/>
      <c r="T809" s="2151">
        <v>1</v>
      </c>
      <c r="Z809" s="2983">
        <f t="shared" si="20"/>
        <v>0</v>
      </c>
    </row>
    <row r="810" spans="2:26">
      <c r="B810" s="1367">
        <v>41</v>
      </c>
      <c r="C810" s="1340" t="s">
        <v>6500</v>
      </c>
      <c r="D810" s="1340" t="s">
        <v>7683</v>
      </c>
      <c r="E810" s="1340" t="s">
        <v>6501</v>
      </c>
      <c r="F810" s="1340">
        <v>40</v>
      </c>
      <c r="G810" s="1340">
        <v>20</v>
      </c>
      <c r="H810" s="667">
        <v>4247.3</v>
      </c>
      <c r="I810" s="667"/>
      <c r="J810" s="1368"/>
      <c r="K810" s="1366"/>
      <c r="L810" s="2192">
        <v>0</v>
      </c>
      <c r="M810" s="1340" t="s">
        <v>6522</v>
      </c>
      <c r="N810" s="1340"/>
      <c r="T810" s="2151">
        <v>1</v>
      </c>
      <c r="Z810" s="2983">
        <f t="shared" si="20"/>
        <v>0</v>
      </c>
    </row>
    <row r="811" spans="2:26">
      <c r="B811" s="1367">
        <v>42</v>
      </c>
      <c r="C811" s="1340" t="s">
        <v>6500</v>
      </c>
      <c r="D811" s="1340" t="s">
        <v>7683</v>
      </c>
      <c r="E811" s="1340" t="s">
        <v>6501</v>
      </c>
      <c r="F811" s="1340">
        <v>49</v>
      </c>
      <c r="G811" s="1340">
        <v>11</v>
      </c>
      <c r="H811" s="667">
        <v>550</v>
      </c>
      <c r="I811" s="667"/>
      <c r="J811" s="1368"/>
      <c r="K811" s="1366"/>
      <c r="L811" s="2192">
        <v>0</v>
      </c>
      <c r="M811" s="1340" t="s">
        <v>6522</v>
      </c>
      <c r="N811" s="1340"/>
      <c r="T811" s="2151">
        <v>1</v>
      </c>
      <c r="Z811" s="2983">
        <f t="shared" si="20"/>
        <v>0</v>
      </c>
    </row>
    <row r="812" spans="2:26" ht="31.5">
      <c r="B812" s="1367">
        <v>43</v>
      </c>
      <c r="C812" s="1402" t="s">
        <v>7331</v>
      </c>
      <c r="D812" s="1340" t="s">
        <v>7683</v>
      </c>
      <c r="E812" s="1388" t="s">
        <v>7310</v>
      </c>
      <c r="F812" s="1402">
        <v>13</v>
      </c>
      <c r="G812" s="1402" t="s">
        <v>1339</v>
      </c>
      <c r="H812" s="1403">
        <v>101.4</v>
      </c>
      <c r="I812" s="1403"/>
      <c r="J812" s="2182"/>
      <c r="K812" s="1366"/>
      <c r="L812" s="2192" t="s">
        <v>873</v>
      </c>
      <c r="M812" s="1366" t="s">
        <v>6414</v>
      </c>
      <c r="N812" s="1340"/>
      <c r="T812" s="2151">
        <v>1</v>
      </c>
      <c r="Z812" s="2983">
        <f t="shared" si="20"/>
        <v>0</v>
      </c>
    </row>
    <row r="813" spans="2:26" ht="31.5">
      <c r="B813" s="1367">
        <v>44</v>
      </c>
      <c r="C813" s="1402" t="s">
        <v>7338</v>
      </c>
      <c r="D813" s="1340" t="s">
        <v>7683</v>
      </c>
      <c r="E813" s="1388" t="s">
        <v>7310</v>
      </c>
      <c r="F813" s="1402">
        <v>17</v>
      </c>
      <c r="G813" s="1402">
        <v>9</v>
      </c>
      <c r="H813" s="1403">
        <v>378</v>
      </c>
      <c r="I813" s="1403"/>
      <c r="J813" s="2182"/>
      <c r="K813" s="1366"/>
      <c r="L813" s="2192" t="s">
        <v>8074</v>
      </c>
      <c r="M813" s="1366" t="s">
        <v>6414</v>
      </c>
      <c r="N813" s="1340"/>
      <c r="T813" s="2151">
        <v>1</v>
      </c>
      <c r="Z813" s="2983">
        <f t="shared" si="20"/>
        <v>0</v>
      </c>
    </row>
    <row r="814" spans="2:26" ht="47.25">
      <c r="B814" s="1367">
        <v>45</v>
      </c>
      <c r="C814" s="1402" t="s">
        <v>7365</v>
      </c>
      <c r="D814" s="1340" t="s">
        <v>7683</v>
      </c>
      <c r="E814" s="1388" t="s">
        <v>7310</v>
      </c>
      <c r="F814" s="1402">
        <v>40</v>
      </c>
      <c r="G814" s="1402" t="s">
        <v>7366</v>
      </c>
      <c r="H814" s="1403">
        <v>4696</v>
      </c>
      <c r="I814" s="1403"/>
      <c r="J814" s="2182"/>
      <c r="K814" s="1366"/>
      <c r="L814" s="2192" t="s">
        <v>1669</v>
      </c>
      <c r="M814" s="1366" t="s">
        <v>6414</v>
      </c>
      <c r="N814" s="1340"/>
      <c r="T814" s="2151">
        <v>1</v>
      </c>
      <c r="Z814" s="2983">
        <f t="shared" si="20"/>
        <v>0</v>
      </c>
    </row>
    <row r="815" spans="2:26" ht="31.5">
      <c r="B815" s="1367">
        <v>46</v>
      </c>
      <c r="C815" s="1402" t="s">
        <v>7367</v>
      </c>
      <c r="D815" s="1340" t="s">
        <v>7683</v>
      </c>
      <c r="E815" s="1388" t="s">
        <v>7310</v>
      </c>
      <c r="F815" s="1387">
        <v>41</v>
      </c>
      <c r="G815" s="1387">
        <v>97</v>
      </c>
      <c r="H815" s="1403">
        <v>480.1</v>
      </c>
      <c r="I815" s="1403"/>
      <c r="J815" s="2182"/>
      <c r="K815" s="1366"/>
      <c r="L815" s="2192" t="s">
        <v>873</v>
      </c>
      <c r="M815" s="1387" t="s">
        <v>7368</v>
      </c>
      <c r="N815" s="1340"/>
      <c r="T815" s="2151">
        <v>1</v>
      </c>
      <c r="Z815" s="2983">
        <f t="shared" si="20"/>
        <v>0</v>
      </c>
    </row>
    <row r="816" spans="2:26" ht="31.5">
      <c r="B816" s="1367">
        <v>47</v>
      </c>
      <c r="C816" s="1402" t="s">
        <v>7375</v>
      </c>
      <c r="D816" s="1340" t="s">
        <v>7683</v>
      </c>
      <c r="E816" s="1388" t="s">
        <v>7310</v>
      </c>
      <c r="F816" s="1387">
        <v>49</v>
      </c>
      <c r="G816" s="1387"/>
      <c r="H816" s="1403">
        <v>50</v>
      </c>
      <c r="I816" s="1403"/>
      <c r="J816" s="2182"/>
      <c r="K816" s="1366"/>
      <c r="L816" s="2192">
        <v>0</v>
      </c>
      <c r="M816" s="1366" t="s">
        <v>6414</v>
      </c>
      <c r="N816" s="1340"/>
      <c r="T816" s="2151">
        <v>1</v>
      </c>
      <c r="Z816" s="2983">
        <f t="shared" si="20"/>
        <v>0</v>
      </c>
    </row>
    <row r="817" spans="2:26" ht="157.5">
      <c r="B817" s="1367">
        <v>48</v>
      </c>
      <c r="C817" s="1402" t="s">
        <v>7347</v>
      </c>
      <c r="D817" s="1340" t="s">
        <v>7683</v>
      </c>
      <c r="E817" s="1388" t="s">
        <v>7310</v>
      </c>
      <c r="F817" s="1387">
        <v>21</v>
      </c>
      <c r="G817" s="1387" t="s">
        <v>7348</v>
      </c>
      <c r="H817" s="1403">
        <v>2226</v>
      </c>
      <c r="I817" s="1403"/>
      <c r="J817" s="2182"/>
      <c r="K817" s="1366"/>
      <c r="L817" s="2192" t="s">
        <v>1669</v>
      </c>
      <c r="M817" s="1366" t="s">
        <v>6414</v>
      </c>
      <c r="N817" s="1340"/>
      <c r="T817" s="2151">
        <v>1</v>
      </c>
      <c r="Z817" s="2983">
        <f t="shared" si="20"/>
        <v>0</v>
      </c>
    </row>
    <row r="818" spans="2:26" ht="47.25">
      <c r="B818" s="1367">
        <v>49</v>
      </c>
      <c r="C818" s="1402" t="s">
        <v>7309</v>
      </c>
      <c r="D818" s="1340" t="s">
        <v>7683</v>
      </c>
      <c r="E818" s="1388" t="s">
        <v>7310</v>
      </c>
      <c r="F818" s="1387">
        <v>5</v>
      </c>
      <c r="G818" s="1406" t="s">
        <v>7311</v>
      </c>
      <c r="H818" s="1403">
        <v>1005.9</v>
      </c>
      <c r="I818" s="1403"/>
      <c r="J818" s="2182"/>
      <c r="K818" s="1366"/>
      <c r="L818" s="2192" t="s">
        <v>1669</v>
      </c>
      <c r="M818" s="2172" t="s">
        <v>6414</v>
      </c>
      <c r="N818" s="1340"/>
      <c r="T818" s="2151">
        <v>1</v>
      </c>
      <c r="Z818" s="2983">
        <f t="shared" si="20"/>
        <v>0</v>
      </c>
    </row>
    <row r="819" spans="2:26" ht="31.5">
      <c r="B819" s="1367">
        <v>60</v>
      </c>
      <c r="C819" s="1340" t="s">
        <v>7439</v>
      </c>
      <c r="D819" s="1340" t="s">
        <v>7683</v>
      </c>
      <c r="E819" s="1340" t="s">
        <v>7440</v>
      </c>
      <c r="F819" s="1340">
        <v>2</v>
      </c>
      <c r="G819" s="1340">
        <v>111</v>
      </c>
      <c r="H819" s="667">
        <v>85</v>
      </c>
      <c r="I819" s="667"/>
      <c r="J819" s="1368"/>
      <c r="K819" s="1366"/>
      <c r="L819" s="2192">
        <v>0</v>
      </c>
      <c r="M819" s="1340" t="s">
        <v>7441</v>
      </c>
      <c r="N819" s="1340"/>
      <c r="T819" s="2151">
        <v>1</v>
      </c>
      <c r="Z819" s="2983">
        <f t="shared" si="20"/>
        <v>0</v>
      </c>
    </row>
    <row r="820" spans="2:26" ht="47.25">
      <c r="B820" s="1367">
        <v>62</v>
      </c>
      <c r="C820" s="1387" t="s">
        <v>7147</v>
      </c>
      <c r="D820" s="1340" t="s">
        <v>7683</v>
      </c>
      <c r="E820" s="1388" t="s">
        <v>7114</v>
      </c>
      <c r="F820" s="1387">
        <v>6</v>
      </c>
      <c r="G820" s="1387">
        <v>19</v>
      </c>
      <c r="H820" s="1389">
        <v>267.3</v>
      </c>
      <c r="I820" s="1389"/>
      <c r="J820" s="1368" t="s">
        <v>1313</v>
      </c>
      <c r="K820" s="1366" t="s">
        <v>7115</v>
      </c>
      <c r="L820" s="2192" t="s">
        <v>8074</v>
      </c>
      <c r="M820" s="1366" t="s">
        <v>6414</v>
      </c>
      <c r="N820" s="1340"/>
      <c r="T820" s="2151">
        <v>1</v>
      </c>
      <c r="Z820" s="2983">
        <f t="shared" si="20"/>
        <v>0</v>
      </c>
    </row>
    <row r="821" spans="2:26" ht="47.25">
      <c r="B821" s="1367">
        <v>63</v>
      </c>
      <c r="C821" s="1387" t="s">
        <v>7148</v>
      </c>
      <c r="D821" s="1340" t="s">
        <v>7683</v>
      </c>
      <c r="E821" s="1388" t="s">
        <v>7114</v>
      </c>
      <c r="F821" s="1387">
        <v>6</v>
      </c>
      <c r="G821" s="1387" t="s">
        <v>7149</v>
      </c>
      <c r="H821" s="1389">
        <v>78</v>
      </c>
      <c r="I821" s="1389"/>
      <c r="J821" s="1368" t="s">
        <v>1313</v>
      </c>
      <c r="K821" s="1366" t="s">
        <v>7115</v>
      </c>
      <c r="L821" s="2192" t="s">
        <v>873</v>
      </c>
      <c r="M821" s="1366" t="s">
        <v>6414</v>
      </c>
      <c r="N821" s="1340"/>
      <c r="T821" s="2151">
        <v>1</v>
      </c>
      <c r="Z821" s="2983">
        <f t="shared" si="20"/>
        <v>0</v>
      </c>
    </row>
    <row r="822" spans="2:26" ht="47.25">
      <c r="B822" s="1367">
        <v>64</v>
      </c>
      <c r="C822" s="1387" t="s">
        <v>7150</v>
      </c>
      <c r="D822" s="1340" t="s">
        <v>7683</v>
      </c>
      <c r="E822" s="1388" t="s">
        <v>7114</v>
      </c>
      <c r="F822" s="1387">
        <v>6</v>
      </c>
      <c r="G822" s="1387" t="s">
        <v>7149</v>
      </c>
      <c r="H822" s="1389">
        <v>70</v>
      </c>
      <c r="I822" s="1389"/>
      <c r="J822" s="1368" t="s">
        <v>1313</v>
      </c>
      <c r="K822" s="1366" t="s">
        <v>7115</v>
      </c>
      <c r="L822" s="2192">
        <v>0</v>
      </c>
      <c r="M822" s="1366" t="s">
        <v>6414</v>
      </c>
      <c r="N822" s="1340"/>
      <c r="T822" s="2151">
        <v>1</v>
      </c>
      <c r="Z822" s="2983">
        <f t="shared" si="20"/>
        <v>0</v>
      </c>
    </row>
    <row r="823" spans="2:26" ht="47.25">
      <c r="B823" s="1367">
        <v>65</v>
      </c>
      <c r="C823" s="1387" t="s">
        <v>7151</v>
      </c>
      <c r="D823" s="1340" t="s">
        <v>7683</v>
      </c>
      <c r="E823" s="1388" t="s">
        <v>7114</v>
      </c>
      <c r="F823" s="1387">
        <v>6</v>
      </c>
      <c r="G823" s="1387" t="s">
        <v>7149</v>
      </c>
      <c r="H823" s="1389">
        <v>33</v>
      </c>
      <c r="I823" s="1389"/>
      <c r="J823" s="1368" t="s">
        <v>1313</v>
      </c>
      <c r="K823" s="1366" t="s">
        <v>7115</v>
      </c>
      <c r="L823" s="2192">
        <v>0</v>
      </c>
      <c r="M823" s="1366" t="s">
        <v>6414</v>
      </c>
      <c r="N823" s="1340"/>
      <c r="T823" s="2151">
        <v>1</v>
      </c>
      <c r="Z823" s="2983">
        <f t="shared" si="20"/>
        <v>0</v>
      </c>
    </row>
    <row r="824" spans="2:26" ht="47.25">
      <c r="B824" s="1367">
        <v>66</v>
      </c>
      <c r="C824" s="1387" t="s">
        <v>7152</v>
      </c>
      <c r="D824" s="1340" t="s">
        <v>7683</v>
      </c>
      <c r="E824" s="1388" t="s">
        <v>7114</v>
      </c>
      <c r="F824" s="1387">
        <v>6</v>
      </c>
      <c r="G824" s="1387" t="s">
        <v>7149</v>
      </c>
      <c r="H824" s="1389">
        <v>30.6</v>
      </c>
      <c r="I824" s="1389"/>
      <c r="J824" s="1368" t="s">
        <v>1313</v>
      </c>
      <c r="K824" s="1366" t="s">
        <v>7115</v>
      </c>
      <c r="L824" s="2192">
        <v>0</v>
      </c>
      <c r="M824" s="1366" t="s">
        <v>6414</v>
      </c>
      <c r="N824" s="1340"/>
      <c r="T824" s="2151">
        <v>1</v>
      </c>
      <c r="Z824" s="2983">
        <f t="shared" si="20"/>
        <v>0</v>
      </c>
    </row>
    <row r="825" spans="2:26" ht="47.25">
      <c r="B825" s="1367">
        <v>67</v>
      </c>
      <c r="C825" s="1387" t="s">
        <v>7153</v>
      </c>
      <c r="D825" s="1340" t="s">
        <v>7683</v>
      </c>
      <c r="E825" s="1388" t="s">
        <v>7114</v>
      </c>
      <c r="F825" s="1387">
        <v>6</v>
      </c>
      <c r="G825" s="1387" t="s">
        <v>7149</v>
      </c>
      <c r="H825" s="1389">
        <v>44</v>
      </c>
      <c r="I825" s="1389"/>
      <c r="J825" s="1368" t="s">
        <v>1313</v>
      </c>
      <c r="K825" s="1366" t="s">
        <v>7115</v>
      </c>
      <c r="L825" s="2192">
        <v>0</v>
      </c>
      <c r="M825" s="1366" t="s">
        <v>6414</v>
      </c>
      <c r="N825" s="1340"/>
      <c r="T825" s="2151">
        <v>1</v>
      </c>
      <c r="Z825" s="2983">
        <f t="shared" si="20"/>
        <v>0</v>
      </c>
    </row>
    <row r="826" spans="2:26" ht="47.25">
      <c r="B826" s="1367">
        <v>68</v>
      </c>
      <c r="C826" s="1387" t="s">
        <v>7154</v>
      </c>
      <c r="D826" s="1340" t="s">
        <v>7683</v>
      </c>
      <c r="E826" s="1388" t="s">
        <v>7114</v>
      </c>
      <c r="F826" s="1387">
        <v>6</v>
      </c>
      <c r="G826" s="1387" t="s">
        <v>7149</v>
      </c>
      <c r="H826" s="1389">
        <v>30</v>
      </c>
      <c r="I826" s="1389"/>
      <c r="J826" s="1368" t="s">
        <v>1313</v>
      </c>
      <c r="K826" s="1366" t="s">
        <v>7115</v>
      </c>
      <c r="L826" s="2192">
        <v>0</v>
      </c>
      <c r="M826" s="1366" t="s">
        <v>6414</v>
      </c>
      <c r="N826" s="1340"/>
      <c r="T826" s="2151">
        <v>1</v>
      </c>
      <c r="Z826" s="2983">
        <f t="shared" si="20"/>
        <v>0</v>
      </c>
    </row>
    <row r="827" spans="2:26" ht="47.25">
      <c r="B827" s="1367">
        <v>69</v>
      </c>
      <c r="C827" s="1387" t="s">
        <v>9082</v>
      </c>
      <c r="D827" s="1340" t="s">
        <v>7683</v>
      </c>
      <c r="E827" s="1388" t="s">
        <v>7114</v>
      </c>
      <c r="F827" s="1387">
        <v>6</v>
      </c>
      <c r="G827" s="1387" t="s">
        <v>7149</v>
      </c>
      <c r="H827" s="1389">
        <v>10</v>
      </c>
      <c r="I827" s="1389"/>
      <c r="J827" s="1368" t="s">
        <v>1313</v>
      </c>
      <c r="K827" s="1366" t="s">
        <v>7115</v>
      </c>
      <c r="L827" s="2192" t="e">
        <v>#N/A</v>
      </c>
      <c r="M827" s="1366" t="s">
        <v>6414</v>
      </c>
      <c r="N827" s="1340"/>
      <c r="T827" s="2151">
        <v>1</v>
      </c>
      <c r="Z827" s="2983">
        <f t="shared" si="20"/>
        <v>0</v>
      </c>
    </row>
    <row r="828" spans="2:26" ht="31.5">
      <c r="B828" s="1367">
        <v>70</v>
      </c>
      <c r="C828" s="1387" t="s">
        <v>9083</v>
      </c>
      <c r="D828" s="1340" t="s">
        <v>7683</v>
      </c>
      <c r="E828" s="1388" t="s">
        <v>7114</v>
      </c>
      <c r="F828" s="1387">
        <v>6</v>
      </c>
      <c r="G828" s="1387" t="s">
        <v>7149</v>
      </c>
      <c r="H828" s="1389">
        <v>266.89999999999998</v>
      </c>
      <c r="I828" s="1389"/>
      <c r="J828" s="1368" t="s">
        <v>1313</v>
      </c>
      <c r="K828" s="1366" t="s">
        <v>7133</v>
      </c>
      <c r="L828" s="2192" t="e">
        <v>#N/A</v>
      </c>
      <c r="M828" s="1366" t="s">
        <v>6414</v>
      </c>
      <c r="N828" s="1340"/>
      <c r="T828" s="2151">
        <v>1</v>
      </c>
      <c r="Z828" s="2983">
        <f t="shared" si="20"/>
        <v>0</v>
      </c>
    </row>
    <row r="829" spans="2:26" ht="47.25">
      <c r="B829" s="1367">
        <v>71</v>
      </c>
      <c r="C829" s="1387" t="s">
        <v>7128</v>
      </c>
      <c r="D829" s="1340" t="s">
        <v>7683</v>
      </c>
      <c r="E829" s="1388" t="s">
        <v>7114</v>
      </c>
      <c r="F829" s="1387">
        <v>2</v>
      </c>
      <c r="G829" s="1387">
        <v>31</v>
      </c>
      <c r="H829" s="1389">
        <v>40</v>
      </c>
      <c r="I829" s="1389"/>
      <c r="J829" s="1368" t="s">
        <v>1313</v>
      </c>
      <c r="K829" s="1366" t="s">
        <v>7115</v>
      </c>
      <c r="L829" s="2192">
        <v>0</v>
      </c>
      <c r="M829" s="1366" t="s">
        <v>6414</v>
      </c>
      <c r="N829" s="1340"/>
      <c r="T829" s="2151">
        <v>1</v>
      </c>
      <c r="Z829" s="2983">
        <f t="shared" si="20"/>
        <v>0</v>
      </c>
    </row>
    <row r="830" spans="2:26" ht="126">
      <c r="B830" s="1367">
        <v>72</v>
      </c>
      <c r="C830" s="1387" t="s">
        <v>7121</v>
      </c>
      <c r="D830" s="1340" t="s">
        <v>7683</v>
      </c>
      <c r="E830" s="1388" t="s">
        <v>7114</v>
      </c>
      <c r="F830" s="1387">
        <v>2</v>
      </c>
      <c r="G830" s="1387">
        <v>19</v>
      </c>
      <c r="H830" s="1389">
        <v>34.5</v>
      </c>
      <c r="I830" s="1389"/>
      <c r="J830" s="1368" t="s">
        <v>1313</v>
      </c>
      <c r="K830" s="1366" t="s">
        <v>7115</v>
      </c>
      <c r="L830" s="2192" t="s">
        <v>8863</v>
      </c>
      <c r="M830" s="1387" t="s">
        <v>7122</v>
      </c>
      <c r="N830" s="1340"/>
      <c r="T830" s="2151">
        <v>1</v>
      </c>
      <c r="Z830" s="2983">
        <f t="shared" si="20"/>
        <v>0</v>
      </c>
    </row>
    <row r="831" spans="2:26" ht="110.25">
      <c r="B831" s="1367">
        <v>73</v>
      </c>
      <c r="C831" s="1387" t="s">
        <v>7119</v>
      </c>
      <c r="D831" s="1340" t="s">
        <v>7683</v>
      </c>
      <c r="E831" s="1388" t="s">
        <v>7114</v>
      </c>
      <c r="F831" s="1387">
        <v>2</v>
      </c>
      <c r="G831" s="1387">
        <v>18</v>
      </c>
      <c r="H831" s="1389">
        <v>21.5</v>
      </c>
      <c r="I831" s="1389"/>
      <c r="J831" s="1368" t="s">
        <v>1313</v>
      </c>
      <c r="K831" s="1366" t="s">
        <v>7115</v>
      </c>
      <c r="L831" s="2192" t="s">
        <v>1669</v>
      </c>
      <c r="M831" s="1387" t="s">
        <v>7120</v>
      </c>
      <c r="N831" s="1340"/>
      <c r="T831" s="2151">
        <v>1</v>
      </c>
      <c r="Z831" s="2983">
        <f t="shared" si="20"/>
        <v>0</v>
      </c>
    </row>
    <row r="832" spans="2:26" ht="110.25">
      <c r="B832" s="1367">
        <v>74</v>
      </c>
      <c r="C832" s="1387" t="s">
        <v>7117</v>
      </c>
      <c r="D832" s="1340" t="s">
        <v>7683</v>
      </c>
      <c r="E832" s="1388" t="s">
        <v>7114</v>
      </c>
      <c r="F832" s="1387">
        <v>2</v>
      </c>
      <c r="G832" s="1387">
        <v>17</v>
      </c>
      <c r="H832" s="1389">
        <v>35</v>
      </c>
      <c r="I832" s="1389"/>
      <c r="J832" s="1368" t="s">
        <v>1313</v>
      </c>
      <c r="K832" s="1366" t="s">
        <v>7115</v>
      </c>
      <c r="L832" s="2192" t="s">
        <v>1669</v>
      </c>
      <c r="M832" s="1387" t="s">
        <v>7118</v>
      </c>
      <c r="N832" s="1340"/>
      <c r="T832" s="2151">
        <v>1</v>
      </c>
      <c r="Z832" s="2983">
        <f t="shared" si="20"/>
        <v>0</v>
      </c>
    </row>
    <row r="833" spans="2:26" ht="110.25">
      <c r="B833" s="1367">
        <v>75</v>
      </c>
      <c r="C833" s="1387" t="s">
        <v>7113</v>
      </c>
      <c r="D833" s="1340" t="s">
        <v>7683</v>
      </c>
      <c r="E833" s="1388" t="s">
        <v>7114</v>
      </c>
      <c r="F833" s="1387">
        <v>2</v>
      </c>
      <c r="G833" s="1387">
        <v>16</v>
      </c>
      <c r="H833" s="1389">
        <v>41.5</v>
      </c>
      <c r="I833" s="1389"/>
      <c r="J833" s="1368" t="s">
        <v>1313</v>
      </c>
      <c r="K833" s="1366" t="s">
        <v>7115</v>
      </c>
      <c r="L833" s="2192" t="s">
        <v>1669</v>
      </c>
      <c r="M833" s="1387" t="s">
        <v>7116</v>
      </c>
      <c r="N833" s="1340"/>
      <c r="T833" s="2151">
        <v>1</v>
      </c>
      <c r="Z833" s="2983">
        <f t="shared" si="20"/>
        <v>0</v>
      </c>
    </row>
    <row r="834" spans="2:26" ht="110.25">
      <c r="B834" s="1367">
        <v>76</v>
      </c>
      <c r="C834" s="1387" t="s">
        <v>7130</v>
      </c>
      <c r="D834" s="1340" t="s">
        <v>7683</v>
      </c>
      <c r="E834" s="1388" t="s">
        <v>7114</v>
      </c>
      <c r="F834" s="1387">
        <v>2</v>
      </c>
      <c r="G834" s="1387">
        <v>32</v>
      </c>
      <c r="H834" s="1389">
        <v>42.4</v>
      </c>
      <c r="I834" s="1389"/>
      <c r="J834" s="1368" t="s">
        <v>1313</v>
      </c>
      <c r="K834" s="1366" t="s">
        <v>7115</v>
      </c>
      <c r="L834" s="2192" t="s">
        <v>1669</v>
      </c>
      <c r="M834" s="1387" t="s">
        <v>7131</v>
      </c>
      <c r="N834" s="1340"/>
      <c r="T834" s="2151">
        <v>1</v>
      </c>
      <c r="Z834" s="2983">
        <f t="shared" si="20"/>
        <v>0</v>
      </c>
    </row>
    <row r="835" spans="2:26" ht="110.25">
      <c r="B835" s="1367">
        <v>77</v>
      </c>
      <c r="C835" s="1387" t="s">
        <v>7138</v>
      </c>
      <c r="D835" s="1340" t="s">
        <v>7683</v>
      </c>
      <c r="E835" s="1388" t="s">
        <v>7114</v>
      </c>
      <c r="F835" s="1340">
        <v>3</v>
      </c>
      <c r="G835" s="1340" t="s">
        <v>7139</v>
      </c>
      <c r="H835" s="1389">
        <v>110.7</v>
      </c>
      <c r="I835" s="1389"/>
      <c r="J835" s="2183" t="s">
        <v>3941</v>
      </c>
      <c r="K835" s="1366" t="s">
        <v>7140</v>
      </c>
      <c r="L835" s="2192" t="s">
        <v>1669</v>
      </c>
      <c r="M835" s="1387" t="s">
        <v>7141</v>
      </c>
      <c r="N835" s="1340"/>
      <c r="T835" s="2151">
        <v>1</v>
      </c>
      <c r="Z835" s="2983">
        <f t="shared" si="20"/>
        <v>0</v>
      </c>
    </row>
    <row r="836" spans="2:26" ht="31.5">
      <c r="B836" s="1367">
        <v>78</v>
      </c>
      <c r="C836" s="1340" t="s">
        <v>7285</v>
      </c>
      <c r="D836" s="1340" t="s">
        <v>7683</v>
      </c>
      <c r="E836" s="1388" t="s">
        <v>7114</v>
      </c>
      <c r="F836" s="1340">
        <v>32</v>
      </c>
      <c r="G836" s="1340">
        <v>8</v>
      </c>
      <c r="H836" s="667">
        <v>372.5</v>
      </c>
      <c r="I836" s="667"/>
      <c r="J836" s="2181" t="s">
        <v>1669</v>
      </c>
      <c r="K836" s="1366" t="s">
        <v>7126</v>
      </c>
      <c r="L836" s="2192" t="s">
        <v>1669</v>
      </c>
      <c r="M836" s="1366" t="s">
        <v>6414</v>
      </c>
      <c r="N836" s="1340"/>
      <c r="T836" s="2151">
        <v>1</v>
      </c>
      <c r="Z836" s="2983">
        <f t="shared" si="20"/>
        <v>0</v>
      </c>
    </row>
    <row r="837" spans="2:26" ht="31.5">
      <c r="B837" s="1367">
        <v>79</v>
      </c>
      <c r="C837" s="1388" t="s">
        <v>7289</v>
      </c>
      <c r="D837" s="1340" t="s">
        <v>7683</v>
      </c>
      <c r="E837" s="1388" t="s">
        <v>7114</v>
      </c>
      <c r="F837" s="1388">
        <v>32</v>
      </c>
      <c r="G837" s="1388">
        <v>168</v>
      </c>
      <c r="H837" s="1405">
        <v>45</v>
      </c>
      <c r="I837" s="1405"/>
      <c r="J837" s="1368" t="s">
        <v>3941</v>
      </c>
      <c r="K837" s="1366" t="s">
        <v>7290</v>
      </c>
      <c r="L837" s="2192" t="s">
        <v>1669</v>
      </c>
      <c r="M837" s="1366" t="s">
        <v>6414</v>
      </c>
      <c r="N837" s="1340"/>
      <c r="T837" s="2151">
        <v>1</v>
      </c>
      <c r="Z837" s="2983">
        <f t="shared" si="20"/>
        <v>0</v>
      </c>
    </row>
    <row r="838" spans="2:26" ht="78.75">
      <c r="B838" s="1367">
        <v>80</v>
      </c>
      <c r="C838" s="1387" t="s">
        <v>7250</v>
      </c>
      <c r="D838" s="1340" t="s">
        <v>7683</v>
      </c>
      <c r="E838" s="1388" t="s">
        <v>7114</v>
      </c>
      <c r="F838" s="1387">
        <v>23</v>
      </c>
      <c r="G838" s="1387">
        <v>100</v>
      </c>
      <c r="H838" s="1389">
        <v>42</v>
      </c>
      <c r="I838" s="1389"/>
      <c r="J838" s="1368" t="s">
        <v>1313</v>
      </c>
      <c r="K838" s="1366" t="s">
        <v>7251</v>
      </c>
      <c r="L838" s="2192" t="s">
        <v>8075</v>
      </c>
      <c r="M838" s="1387" t="s">
        <v>7252</v>
      </c>
      <c r="N838" s="1340"/>
      <c r="T838" s="2151">
        <v>1</v>
      </c>
      <c r="Z838" s="2983">
        <f t="shared" si="20"/>
        <v>0</v>
      </c>
    </row>
    <row r="839" spans="2:26" ht="78.75">
      <c r="B839" s="1367">
        <v>81</v>
      </c>
      <c r="C839" s="1387" t="s">
        <v>7253</v>
      </c>
      <c r="D839" s="1340" t="s">
        <v>7683</v>
      </c>
      <c r="E839" s="1388" t="s">
        <v>7114</v>
      </c>
      <c r="F839" s="1387">
        <v>23</v>
      </c>
      <c r="G839" s="1387">
        <v>101</v>
      </c>
      <c r="H839" s="1389">
        <v>88.1</v>
      </c>
      <c r="I839" s="1389"/>
      <c r="J839" s="1368" t="s">
        <v>1313</v>
      </c>
      <c r="K839" s="1366" t="s">
        <v>7254</v>
      </c>
      <c r="L839" s="2192" t="s">
        <v>8075</v>
      </c>
      <c r="M839" s="1387" t="s">
        <v>7255</v>
      </c>
      <c r="N839" s="1340"/>
      <c r="T839" s="2151">
        <v>1</v>
      </c>
      <c r="Z839" s="2983">
        <f t="shared" si="20"/>
        <v>0</v>
      </c>
    </row>
    <row r="840" spans="2:26" ht="47.25">
      <c r="B840" s="1367">
        <v>82</v>
      </c>
      <c r="C840" s="1402" t="s">
        <v>7223</v>
      </c>
      <c r="D840" s="1340" t="s">
        <v>7683</v>
      </c>
      <c r="E840" s="1388" t="s">
        <v>7114</v>
      </c>
      <c r="F840" s="1402">
        <v>21</v>
      </c>
      <c r="G840" s="1402" t="s">
        <v>7224</v>
      </c>
      <c r="H840" s="1403">
        <v>252</v>
      </c>
      <c r="I840" s="1403"/>
      <c r="J840" s="1368" t="s">
        <v>1313</v>
      </c>
      <c r="K840" s="1366" t="s">
        <v>7115</v>
      </c>
      <c r="L840" s="2192" t="s">
        <v>9107</v>
      </c>
      <c r="M840" s="1366" t="s">
        <v>6414</v>
      </c>
      <c r="N840" s="1340"/>
      <c r="T840" s="2151">
        <v>1</v>
      </c>
      <c r="Z840" s="2983">
        <f t="shared" si="20"/>
        <v>0</v>
      </c>
    </row>
    <row r="841" spans="2:26" ht="31.5" customHeight="1">
      <c r="B841" s="1367">
        <v>83</v>
      </c>
      <c r="C841" s="1387" t="s">
        <v>7259</v>
      </c>
      <c r="D841" s="1340" t="s">
        <v>7683</v>
      </c>
      <c r="E841" s="1388" t="s">
        <v>7114</v>
      </c>
      <c r="F841" s="1387">
        <v>24</v>
      </c>
      <c r="G841" s="1387" t="s">
        <v>7260</v>
      </c>
      <c r="H841" s="1389">
        <v>100</v>
      </c>
      <c r="I841" s="1389"/>
      <c r="J841" s="1368" t="s">
        <v>1313</v>
      </c>
      <c r="K841" s="4015" t="s">
        <v>7261</v>
      </c>
      <c r="L841" s="2192" t="s">
        <v>1669</v>
      </c>
      <c r="M841" s="4022" t="s">
        <v>7262</v>
      </c>
      <c r="N841" s="1340"/>
      <c r="T841" s="2151">
        <v>1</v>
      </c>
      <c r="Z841" s="2983">
        <f t="shared" ref="Z841:Z904" si="21">U841+S841</f>
        <v>0</v>
      </c>
    </row>
    <row r="842" spans="2:26" ht="31.5">
      <c r="B842" s="1367">
        <v>84</v>
      </c>
      <c r="C842" s="1387" t="s">
        <v>7263</v>
      </c>
      <c r="D842" s="1340" t="s">
        <v>7683</v>
      </c>
      <c r="E842" s="1388" t="s">
        <v>7114</v>
      </c>
      <c r="F842" s="1387">
        <v>24</v>
      </c>
      <c r="G842" s="1387" t="s">
        <v>7260</v>
      </c>
      <c r="H842" s="1389">
        <v>100</v>
      </c>
      <c r="I842" s="1389"/>
      <c r="J842" s="2183"/>
      <c r="K842" s="4015"/>
      <c r="L842" s="2192">
        <v>0</v>
      </c>
      <c r="M842" s="4022"/>
      <c r="N842" s="1340"/>
      <c r="T842" s="2151">
        <v>1</v>
      </c>
      <c r="Z842" s="2983">
        <f t="shared" si="21"/>
        <v>0</v>
      </c>
    </row>
    <row r="843" spans="2:26" ht="31.5">
      <c r="B843" s="1367">
        <v>85</v>
      </c>
      <c r="C843" s="1387" t="s">
        <v>7249</v>
      </c>
      <c r="D843" s="1340" t="s">
        <v>7683</v>
      </c>
      <c r="E843" s="1388" t="s">
        <v>7114</v>
      </c>
      <c r="F843" s="1387">
        <v>23</v>
      </c>
      <c r="G843" s="1387">
        <v>77</v>
      </c>
      <c r="H843" s="1389">
        <v>268</v>
      </c>
      <c r="I843" s="1389"/>
      <c r="J843" s="2185" t="s">
        <v>1669</v>
      </c>
      <c r="K843" s="1366" t="s">
        <v>7126</v>
      </c>
      <c r="L843" s="2192" t="s">
        <v>8074</v>
      </c>
      <c r="M843" s="1366" t="s">
        <v>6414</v>
      </c>
      <c r="N843" s="1340"/>
      <c r="T843" s="2151">
        <v>1</v>
      </c>
      <c r="Z843" s="2983">
        <f t="shared" si="21"/>
        <v>0</v>
      </c>
    </row>
    <row r="844" spans="2:26" ht="31.5">
      <c r="B844" s="1367">
        <v>86</v>
      </c>
      <c r="C844" s="1387" t="s">
        <v>7279</v>
      </c>
      <c r="D844" s="1340" t="s">
        <v>7683</v>
      </c>
      <c r="E844" s="1388" t="s">
        <v>7114</v>
      </c>
      <c r="F844" s="1387">
        <v>31</v>
      </c>
      <c r="G844" s="1387">
        <v>142</v>
      </c>
      <c r="H844" s="1389">
        <v>45.8</v>
      </c>
      <c r="I844" s="1389"/>
      <c r="J844" s="1368" t="s">
        <v>1313</v>
      </c>
      <c r="K844" s="1366" t="s">
        <v>6958</v>
      </c>
      <c r="L844" s="2192" t="s">
        <v>1669</v>
      </c>
      <c r="M844" s="1366" t="s">
        <v>6414</v>
      </c>
      <c r="N844" s="1340"/>
      <c r="T844" s="2151">
        <v>1</v>
      </c>
      <c r="Z844" s="2983">
        <f t="shared" si="21"/>
        <v>0</v>
      </c>
    </row>
    <row r="845" spans="2:26" ht="31.5">
      <c r="B845" s="1367">
        <v>87</v>
      </c>
      <c r="C845" s="1387" t="s">
        <v>7235</v>
      </c>
      <c r="D845" s="1340" t="s">
        <v>7683</v>
      </c>
      <c r="E845" s="1388" t="s">
        <v>7114</v>
      </c>
      <c r="F845" s="1340">
        <v>22</v>
      </c>
      <c r="G845" s="1340" t="s">
        <v>7236</v>
      </c>
      <c r="H845" s="1389">
        <v>349.5</v>
      </c>
      <c r="I845" s="1389"/>
      <c r="J845" s="1368" t="s">
        <v>1313</v>
      </c>
      <c r="K845" s="1366" t="s">
        <v>7237</v>
      </c>
      <c r="L845" s="2192" t="s">
        <v>1669</v>
      </c>
      <c r="M845" s="1340" t="s">
        <v>7238</v>
      </c>
      <c r="N845" s="1340"/>
      <c r="T845" s="2151">
        <v>1</v>
      </c>
      <c r="Z845" s="2983">
        <f t="shared" si="21"/>
        <v>0</v>
      </c>
    </row>
    <row r="846" spans="2:26" ht="31.5">
      <c r="B846" s="1367">
        <v>88</v>
      </c>
      <c r="C846" s="1387" t="s">
        <v>7297</v>
      </c>
      <c r="D846" s="1340" t="s">
        <v>7683</v>
      </c>
      <c r="E846" s="1388" t="s">
        <v>7114</v>
      </c>
      <c r="F846" s="1340">
        <v>33</v>
      </c>
      <c r="G846" s="1340" t="s">
        <v>7298</v>
      </c>
      <c r="H846" s="1389">
        <v>58.5</v>
      </c>
      <c r="I846" s="1389"/>
      <c r="J846" s="2185" t="s">
        <v>1669</v>
      </c>
      <c r="K846" s="1366" t="s">
        <v>7126</v>
      </c>
      <c r="L846" s="2192" t="s">
        <v>8074</v>
      </c>
      <c r="M846" s="1340" t="s">
        <v>7299</v>
      </c>
      <c r="N846" s="1340"/>
      <c r="T846" s="2151">
        <v>1</v>
      </c>
      <c r="Z846" s="2983">
        <f t="shared" si="21"/>
        <v>0</v>
      </c>
    </row>
    <row r="847" spans="2:26" ht="31.5">
      <c r="B847" s="1367">
        <v>89</v>
      </c>
      <c r="C847" s="1387" t="s">
        <v>7300</v>
      </c>
      <c r="D847" s="1340" t="s">
        <v>7683</v>
      </c>
      <c r="E847" s="1388" t="s">
        <v>7114</v>
      </c>
      <c r="F847" s="1340" t="s">
        <v>7301</v>
      </c>
      <c r="G847" s="1340" t="s">
        <v>7302</v>
      </c>
      <c r="H847" s="1389">
        <v>252.2</v>
      </c>
      <c r="I847" s="1389"/>
      <c r="J847" s="2181" t="s">
        <v>873</v>
      </c>
      <c r="K847" s="1366" t="s">
        <v>7126</v>
      </c>
      <c r="L847" s="2192" t="s">
        <v>873</v>
      </c>
      <c r="M847" s="1340" t="s">
        <v>7303</v>
      </c>
      <c r="N847" s="1340"/>
      <c r="T847" s="2151">
        <v>1</v>
      </c>
      <c r="Z847" s="2983">
        <f t="shared" si="21"/>
        <v>0</v>
      </c>
    </row>
    <row r="848" spans="2:26" ht="47.25">
      <c r="B848" s="1367">
        <v>90</v>
      </c>
      <c r="C848" s="1387" t="s">
        <v>7277</v>
      </c>
      <c r="D848" s="1340" t="s">
        <v>7683</v>
      </c>
      <c r="E848" s="1388" t="s">
        <v>7114</v>
      </c>
      <c r="F848" s="1340">
        <v>31</v>
      </c>
      <c r="G848" s="1340">
        <v>69</v>
      </c>
      <c r="H848" s="667">
        <v>169.9</v>
      </c>
      <c r="I848" s="667"/>
      <c r="J848" s="1368" t="s">
        <v>1669</v>
      </c>
      <c r="K848" s="1366" t="s">
        <v>7270</v>
      </c>
      <c r="L848" s="2192">
        <v>0</v>
      </c>
      <c r="M848" s="1340" t="s">
        <v>7273</v>
      </c>
      <c r="N848" s="1340"/>
      <c r="T848" s="2151">
        <v>1</v>
      </c>
      <c r="Z848" s="2983">
        <f t="shared" si="21"/>
        <v>0</v>
      </c>
    </row>
    <row r="849" spans="2:26" ht="31.5">
      <c r="B849" s="1367">
        <v>91</v>
      </c>
      <c r="C849" s="1387" t="s">
        <v>7283</v>
      </c>
      <c r="D849" s="1340" t="s">
        <v>7683</v>
      </c>
      <c r="E849" s="1388" t="s">
        <v>7114</v>
      </c>
      <c r="F849" s="1340">
        <v>31</v>
      </c>
      <c r="G849" s="1340" t="s">
        <v>7284</v>
      </c>
      <c r="H849" s="1389">
        <v>45.3</v>
      </c>
      <c r="I849" s="1389"/>
      <c r="J849" s="1368" t="s">
        <v>1313</v>
      </c>
      <c r="K849" s="1366" t="s">
        <v>7237</v>
      </c>
      <c r="L849" s="2192">
        <v>0</v>
      </c>
      <c r="M849" s="1340" t="s">
        <v>7273</v>
      </c>
      <c r="N849" s="1340"/>
      <c r="T849" s="2151">
        <v>1</v>
      </c>
      <c r="Z849" s="2983">
        <f t="shared" si="21"/>
        <v>0</v>
      </c>
    </row>
    <row r="850" spans="2:26" ht="31.5">
      <c r="B850" s="1367">
        <v>92</v>
      </c>
      <c r="C850" s="1387" t="s">
        <v>7278</v>
      </c>
      <c r="D850" s="1340" t="s">
        <v>7683</v>
      </c>
      <c r="E850" s="1388" t="s">
        <v>7114</v>
      </c>
      <c r="F850" s="1340">
        <v>31</v>
      </c>
      <c r="G850" s="1340">
        <v>73</v>
      </c>
      <c r="H850" s="1389">
        <v>44</v>
      </c>
      <c r="I850" s="1389"/>
      <c r="J850" s="1368" t="s">
        <v>1313</v>
      </c>
      <c r="K850" s="1366" t="s">
        <v>7237</v>
      </c>
      <c r="L850" s="2192" t="s">
        <v>1669</v>
      </c>
      <c r="M850" s="1340" t="s">
        <v>7273</v>
      </c>
      <c r="N850" s="1340"/>
      <c r="T850" s="2151">
        <v>1</v>
      </c>
      <c r="Z850" s="2983">
        <f t="shared" si="21"/>
        <v>0</v>
      </c>
    </row>
    <row r="851" spans="2:26" ht="31.5">
      <c r="B851" s="1367">
        <v>93</v>
      </c>
      <c r="C851" s="1387" t="s">
        <v>7272</v>
      </c>
      <c r="D851" s="1340" t="s">
        <v>7683</v>
      </c>
      <c r="E851" s="1388" t="s">
        <v>7114</v>
      </c>
      <c r="F851" s="1340">
        <v>31</v>
      </c>
      <c r="G851" s="1340">
        <v>51</v>
      </c>
      <c r="H851" s="1389">
        <v>41.6</v>
      </c>
      <c r="I851" s="1389"/>
      <c r="J851" s="1368" t="s">
        <v>1313</v>
      </c>
      <c r="K851" s="1366" t="s">
        <v>7237</v>
      </c>
      <c r="L851" s="2192" t="s">
        <v>1669</v>
      </c>
      <c r="M851" s="1340" t="s">
        <v>7273</v>
      </c>
      <c r="N851" s="1340"/>
      <c r="T851" s="2151">
        <v>1</v>
      </c>
      <c r="Z851" s="2983">
        <f t="shared" si="21"/>
        <v>0</v>
      </c>
    </row>
    <row r="852" spans="2:26" ht="31.5">
      <c r="B852" s="1367">
        <v>94</v>
      </c>
      <c r="C852" s="1387" t="s">
        <v>7274</v>
      </c>
      <c r="D852" s="1340" t="s">
        <v>7683</v>
      </c>
      <c r="E852" s="1388" t="s">
        <v>7114</v>
      </c>
      <c r="F852" s="1340">
        <v>31</v>
      </c>
      <c r="G852" s="1340">
        <v>52</v>
      </c>
      <c r="H852" s="1389">
        <v>40</v>
      </c>
      <c r="I852" s="1389"/>
      <c r="J852" s="1368" t="s">
        <v>1313</v>
      </c>
      <c r="K852" s="1366" t="s">
        <v>7237</v>
      </c>
      <c r="L852" s="2192" t="s">
        <v>1669</v>
      </c>
      <c r="M852" s="1340" t="s">
        <v>7273</v>
      </c>
      <c r="N852" s="1340"/>
      <c r="T852" s="2151">
        <v>1</v>
      </c>
      <c r="Z852" s="2983">
        <f t="shared" si="21"/>
        <v>0</v>
      </c>
    </row>
    <row r="853" spans="2:26" ht="31.5">
      <c r="B853" s="1367">
        <v>95</v>
      </c>
      <c r="C853" s="1387" t="s">
        <v>7275</v>
      </c>
      <c r="D853" s="1340" t="s">
        <v>7683</v>
      </c>
      <c r="E853" s="1388" t="s">
        <v>7114</v>
      </c>
      <c r="F853" s="1340">
        <v>31</v>
      </c>
      <c r="G853" s="1340">
        <v>53</v>
      </c>
      <c r="H853" s="1389">
        <v>44.1</v>
      </c>
      <c r="I853" s="1389"/>
      <c r="J853" s="1368" t="s">
        <v>1313</v>
      </c>
      <c r="K853" s="1366" t="s">
        <v>7237</v>
      </c>
      <c r="L853" s="2192" t="s">
        <v>1669</v>
      </c>
      <c r="M853" s="1340" t="s">
        <v>7273</v>
      </c>
      <c r="N853" s="1340"/>
      <c r="T853" s="2151">
        <v>1</v>
      </c>
      <c r="Z853" s="2983">
        <f t="shared" si="21"/>
        <v>0</v>
      </c>
    </row>
    <row r="854" spans="2:26" ht="31.5">
      <c r="B854" s="1367">
        <v>96</v>
      </c>
      <c r="C854" s="1387" t="s">
        <v>7276</v>
      </c>
      <c r="D854" s="1340" t="s">
        <v>7683</v>
      </c>
      <c r="E854" s="1388" t="s">
        <v>7114</v>
      </c>
      <c r="F854" s="1340">
        <v>31</v>
      </c>
      <c r="G854" s="1340">
        <v>54</v>
      </c>
      <c r="H854" s="1389">
        <v>114</v>
      </c>
      <c r="I854" s="1389"/>
      <c r="J854" s="1368" t="s">
        <v>1313</v>
      </c>
      <c r="K854" s="1366" t="s">
        <v>7237</v>
      </c>
      <c r="L854" s="2192" t="s">
        <v>1669</v>
      </c>
      <c r="M854" s="1340" t="s">
        <v>7273</v>
      </c>
      <c r="N854" s="1340"/>
      <c r="T854" s="2151">
        <v>1</v>
      </c>
      <c r="Z854" s="2983">
        <f t="shared" si="21"/>
        <v>0</v>
      </c>
    </row>
    <row r="855" spans="2:26" ht="47.25">
      <c r="B855" s="1367">
        <v>97</v>
      </c>
      <c r="C855" s="1340" t="s">
        <v>7269</v>
      </c>
      <c r="D855" s="1340" t="s">
        <v>7683</v>
      </c>
      <c r="E855" s="1388" t="s">
        <v>7114</v>
      </c>
      <c r="F855" s="1340">
        <v>31</v>
      </c>
      <c r="G855" s="1340">
        <v>22</v>
      </c>
      <c r="H855" s="667">
        <v>21.4</v>
      </c>
      <c r="I855" s="667"/>
      <c r="J855" s="1368" t="s">
        <v>1669</v>
      </c>
      <c r="K855" s="1366" t="s">
        <v>7270</v>
      </c>
      <c r="L855" s="2192" t="s">
        <v>1669</v>
      </c>
      <c r="M855" s="1340" t="s">
        <v>7271</v>
      </c>
      <c r="N855" s="1340"/>
      <c r="T855" s="2151">
        <v>1</v>
      </c>
      <c r="Z855" s="2983">
        <f t="shared" si="21"/>
        <v>0</v>
      </c>
    </row>
    <row r="856" spans="2:26" ht="63">
      <c r="B856" s="1367">
        <v>98</v>
      </c>
      <c r="C856" s="1387" t="s">
        <v>7156</v>
      </c>
      <c r="D856" s="1340" t="s">
        <v>7683</v>
      </c>
      <c r="E856" s="1388" t="s">
        <v>7114</v>
      </c>
      <c r="F856" s="1387">
        <v>9</v>
      </c>
      <c r="G856" s="1387">
        <v>133</v>
      </c>
      <c r="H856" s="1389">
        <v>82.3</v>
      </c>
      <c r="I856" s="1389"/>
      <c r="J856" s="2181" t="s">
        <v>858</v>
      </c>
      <c r="K856" s="1366" t="s">
        <v>7126</v>
      </c>
      <c r="L856" s="2192" t="s">
        <v>858</v>
      </c>
      <c r="M856" s="1387" t="s">
        <v>7157</v>
      </c>
      <c r="N856" s="1340"/>
      <c r="T856" s="2151">
        <v>1</v>
      </c>
      <c r="Z856" s="2983">
        <f t="shared" si="21"/>
        <v>0</v>
      </c>
    </row>
    <row r="857" spans="2:26" ht="15.75" customHeight="1">
      <c r="B857" s="1367">
        <v>99</v>
      </c>
      <c r="C857" s="4016" t="s">
        <v>7198</v>
      </c>
      <c r="D857" s="1340" t="s">
        <v>7683</v>
      </c>
      <c r="E857" s="4017" t="s">
        <v>7114</v>
      </c>
      <c r="F857" s="4016">
        <v>17</v>
      </c>
      <c r="G857" s="1340">
        <v>45</v>
      </c>
      <c r="H857" s="667">
        <v>3.8</v>
      </c>
      <c r="I857" s="2176"/>
      <c r="J857" s="2188" t="s">
        <v>873</v>
      </c>
      <c r="K857" s="2188" t="s">
        <v>873</v>
      </c>
      <c r="L857" s="2192" t="s">
        <v>873</v>
      </c>
      <c r="M857" s="4016" t="s">
        <v>7199</v>
      </c>
      <c r="N857" s="4019"/>
      <c r="T857" s="2151">
        <v>1</v>
      </c>
      <c r="Z857" s="2983">
        <f t="shared" si="21"/>
        <v>0</v>
      </c>
    </row>
    <row r="858" spans="2:26">
      <c r="B858" s="1367">
        <v>100</v>
      </c>
      <c r="C858" s="4016"/>
      <c r="D858" s="1340" t="s">
        <v>7683</v>
      </c>
      <c r="E858" s="4017"/>
      <c r="F858" s="4016"/>
      <c r="G858" s="1340">
        <v>65</v>
      </c>
      <c r="H858" s="667">
        <v>5.2</v>
      </c>
      <c r="I858" s="2177"/>
      <c r="J858" s="2189" t="s">
        <v>1669</v>
      </c>
      <c r="K858" s="2189" t="s">
        <v>1669</v>
      </c>
      <c r="L858" s="2192" t="s">
        <v>1669</v>
      </c>
      <c r="M858" s="4016"/>
      <c r="N858" s="4020"/>
      <c r="T858" s="2151">
        <v>1</v>
      </c>
      <c r="Z858" s="2983">
        <f t="shared" si="21"/>
        <v>0</v>
      </c>
    </row>
    <row r="859" spans="2:26">
      <c r="B859" s="1367">
        <v>101</v>
      </c>
      <c r="C859" s="4016"/>
      <c r="D859" s="1340" t="s">
        <v>7683</v>
      </c>
      <c r="E859" s="4017"/>
      <c r="F859" s="4016"/>
      <c r="G859" s="1340">
        <v>94</v>
      </c>
      <c r="H859" s="667">
        <v>4.9000000000000004</v>
      </c>
      <c r="I859" s="2177"/>
      <c r="J859" s="2189" t="s">
        <v>873</v>
      </c>
      <c r="K859" s="2189" t="s">
        <v>873</v>
      </c>
      <c r="L859" s="2192" t="s">
        <v>873</v>
      </c>
      <c r="M859" s="4016"/>
      <c r="N859" s="4020"/>
      <c r="T859" s="2151">
        <v>1</v>
      </c>
      <c r="Z859" s="2983">
        <f t="shared" si="21"/>
        <v>0</v>
      </c>
    </row>
    <row r="860" spans="2:26">
      <c r="B860" s="1367">
        <v>102</v>
      </c>
      <c r="C860" s="4016"/>
      <c r="D860" s="1340" t="s">
        <v>7683</v>
      </c>
      <c r="E860" s="4017"/>
      <c r="F860" s="4016"/>
      <c r="G860" s="1340">
        <v>95</v>
      </c>
      <c r="H860" s="667">
        <v>5.3</v>
      </c>
      <c r="I860" s="2177"/>
      <c r="J860" s="2189"/>
      <c r="K860" s="2189"/>
      <c r="L860" s="2192"/>
      <c r="M860" s="4016"/>
      <c r="N860" s="4020"/>
      <c r="T860" s="2151">
        <v>1</v>
      </c>
      <c r="Z860" s="2983">
        <f t="shared" si="21"/>
        <v>0</v>
      </c>
    </row>
    <row r="861" spans="2:26">
      <c r="B861" s="1367">
        <v>103</v>
      </c>
      <c r="C861" s="4016"/>
      <c r="D861" s="1340" t="s">
        <v>7683</v>
      </c>
      <c r="E861" s="4017"/>
      <c r="F861" s="4016"/>
      <c r="G861" s="1340">
        <v>98</v>
      </c>
      <c r="H861" s="667">
        <v>5</v>
      </c>
      <c r="I861" s="2177"/>
      <c r="J861" s="2189" t="s">
        <v>873</v>
      </c>
      <c r="K861" s="2189" t="s">
        <v>873</v>
      </c>
      <c r="L861" s="2192" t="s">
        <v>873</v>
      </c>
      <c r="M861" s="4016"/>
      <c r="N861" s="4020"/>
      <c r="T861" s="2151">
        <v>1</v>
      </c>
      <c r="Z861" s="2983">
        <f t="shared" si="21"/>
        <v>0</v>
      </c>
    </row>
    <row r="862" spans="2:26">
      <c r="B862" s="1367">
        <v>104</v>
      </c>
      <c r="C862" s="4016"/>
      <c r="D862" s="1340" t="s">
        <v>7683</v>
      </c>
      <c r="E862" s="4017"/>
      <c r="F862" s="4016"/>
      <c r="G862" s="1340">
        <v>99</v>
      </c>
      <c r="H862" s="667">
        <v>5.5</v>
      </c>
      <c r="I862" s="2177"/>
      <c r="J862" s="2189"/>
      <c r="K862" s="2189"/>
      <c r="L862" s="2192"/>
      <c r="M862" s="4016"/>
      <c r="N862" s="4020"/>
      <c r="T862" s="2151">
        <v>1</v>
      </c>
      <c r="Z862" s="2983">
        <f t="shared" si="21"/>
        <v>0</v>
      </c>
    </row>
    <row r="863" spans="2:26">
      <c r="B863" s="1367">
        <v>105</v>
      </c>
      <c r="C863" s="4016"/>
      <c r="D863" s="1340" t="s">
        <v>7683</v>
      </c>
      <c r="E863" s="4017"/>
      <c r="F863" s="4016"/>
      <c r="G863" s="1340">
        <v>103</v>
      </c>
      <c r="H863" s="667">
        <v>5.6</v>
      </c>
      <c r="I863" s="2177"/>
      <c r="J863" s="2189"/>
      <c r="K863" s="2189"/>
      <c r="L863" s="2192"/>
      <c r="M863" s="4016"/>
      <c r="N863" s="4020"/>
      <c r="T863" s="2151">
        <v>1</v>
      </c>
      <c r="Z863" s="2983">
        <f t="shared" si="21"/>
        <v>0</v>
      </c>
    </row>
    <row r="864" spans="2:26">
      <c r="B864" s="1367">
        <v>106</v>
      </c>
      <c r="C864" s="4016"/>
      <c r="D864" s="1340" t="s">
        <v>7683</v>
      </c>
      <c r="E864" s="4017"/>
      <c r="F864" s="4016"/>
      <c r="G864" s="1340">
        <v>106</v>
      </c>
      <c r="H864" s="667">
        <v>4.8</v>
      </c>
      <c r="I864" s="2177"/>
      <c r="J864" s="2189" t="s">
        <v>1669</v>
      </c>
      <c r="K864" s="2189" t="s">
        <v>1669</v>
      </c>
      <c r="L864" s="2192" t="s">
        <v>1669</v>
      </c>
      <c r="M864" s="4016"/>
      <c r="N864" s="4020"/>
      <c r="T864" s="2151">
        <v>1</v>
      </c>
      <c r="Z864" s="2983">
        <f t="shared" si="21"/>
        <v>0</v>
      </c>
    </row>
    <row r="865" spans="2:26">
      <c r="B865" s="1367">
        <v>107</v>
      </c>
      <c r="C865" s="4016"/>
      <c r="D865" s="1340" t="s">
        <v>7683</v>
      </c>
      <c r="E865" s="4017"/>
      <c r="F865" s="4016"/>
      <c r="G865" s="1340">
        <v>107</v>
      </c>
      <c r="H865" s="667">
        <v>5.5</v>
      </c>
      <c r="I865" s="2177"/>
      <c r="J865" s="2189"/>
      <c r="K865" s="2189"/>
      <c r="L865" s="2192"/>
      <c r="M865" s="4016"/>
      <c r="N865" s="4020"/>
      <c r="T865" s="2151">
        <v>1</v>
      </c>
      <c r="Z865" s="2983">
        <f t="shared" si="21"/>
        <v>0</v>
      </c>
    </row>
    <row r="866" spans="2:26">
      <c r="B866" s="1367">
        <v>108</v>
      </c>
      <c r="C866" s="4016"/>
      <c r="D866" s="1340" t="s">
        <v>7683</v>
      </c>
      <c r="E866" s="4017"/>
      <c r="F866" s="4016"/>
      <c r="G866" s="1340">
        <v>109</v>
      </c>
      <c r="H866" s="667">
        <v>4.7</v>
      </c>
      <c r="I866" s="2177"/>
      <c r="J866" s="2189" t="s">
        <v>1669</v>
      </c>
      <c r="K866" s="2189" t="s">
        <v>1669</v>
      </c>
      <c r="L866" s="2192" t="s">
        <v>1669</v>
      </c>
      <c r="M866" s="4016"/>
      <c r="N866" s="4020"/>
      <c r="T866" s="2151">
        <v>1</v>
      </c>
      <c r="Z866" s="2983">
        <f t="shared" si="21"/>
        <v>0</v>
      </c>
    </row>
    <row r="867" spans="2:26">
      <c r="B867" s="1367">
        <v>109</v>
      </c>
      <c r="C867" s="4016"/>
      <c r="D867" s="1340" t="s">
        <v>7683</v>
      </c>
      <c r="E867" s="4017"/>
      <c r="F867" s="4016"/>
      <c r="G867" s="1340">
        <v>110</v>
      </c>
      <c r="H867" s="667">
        <v>5.5</v>
      </c>
      <c r="I867" s="2177"/>
      <c r="J867" s="2189"/>
      <c r="K867" s="2189"/>
      <c r="L867" s="2192"/>
      <c r="M867" s="4016"/>
      <c r="N867" s="4020"/>
      <c r="T867" s="2151">
        <v>1</v>
      </c>
      <c r="Z867" s="2983">
        <f t="shared" si="21"/>
        <v>0</v>
      </c>
    </row>
    <row r="868" spans="2:26">
      <c r="B868" s="1367">
        <v>110</v>
      </c>
      <c r="C868" s="4016"/>
      <c r="D868" s="1340" t="s">
        <v>7683</v>
      </c>
      <c r="E868" s="4017"/>
      <c r="F868" s="4016"/>
      <c r="G868" s="1340">
        <v>112</v>
      </c>
      <c r="H868" s="667">
        <v>4.7</v>
      </c>
      <c r="I868" s="2177"/>
      <c r="J868" s="2189" t="s">
        <v>1669</v>
      </c>
      <c r="K868" s="2189" t="s">
        <v>1669</v>
      </c>
      <c r="L868" s="2192" t="s">
        <v>1669</v>
      </c>
      <c r="M868" s="4016"/>
      <c r="N868" s="4020"/>
      <c r="T868" s="2151">
        <v>1</v>
      </c>
      <c r="Z868" s="2983">
        <f t="shared" si="21"/>
        <v>0</v>
      </c>
    </row>
    <row r="869" spans="2:26">
      <c r="B869" s="1367">
        <v>111</v>
      </c>
      <c r="C869" s="4016"/>
      <c r="D869" s="1340" t="s">
        <v>7683</v>
      </c>
      <c r="E869" s="4017"/>
      <c r="F869" s="4016"/>
      <c r="G869" s="1340">
        <v>113</v>
      </c>
      <c r="H869" s="667">
        <v>5.5</v>
      </c>
      <c r="I869" s="2177"/>
      <c r="J869" s="2189"/>
      <c r="K869" s="2189"/>
      <c r="L869" s="2192"/>
      <c r="M869" s="4016"/>
      <c r="N869" s="4020"/>
      <c r="T869" s="2151">
        <v>1</v>
      </c>
      <c r="Z869" s="2983">
        <f t="shared" si="21"/>
        <v>0</v>
      </c>
    </row>
    <row r="870" spans="2:26">
      <c r="B870" s="1367">
        <v>112</v>
      </c>
      <c r="C870" s="4016"/>
      <c r="D870" s="1340" t="s">
        <v>7683</v>
      </c>
      <c r="E870" s="4017"/>
      <c r="F870" s="4016"/>
      <c r="G870" s="1340">
        <v>115</v>
      </c>
      <c r="H870" s="667">
        <v>4.8</v>
      </c>
      <c r="I870" s="2177"/>
      <c r="J870" s="2189" t="s">
        <v>1669</v>
      </c>
      <c r="K870" s="2189" t="s">
        <v>1669</v>
      </c>
      <c r="L870" s="2192" t="s">
        <v>1669</v>
      </c>
      <c r="M870" s="4016"/>
      <c r="N870" s="4020"/>
      <c r="T870" s="2151">
        <v>1</v>
      </c>
      <c r="Z870" s="2983">
        <f t="shared" si="21"/>
        <v>0</v>
      </c>
    </row>
    <row r="871" spans="2:26">
      <c r="B871" s="1367">
        <v>113</v>
      </c>
      <c r="C871" s="4016"/>
      <c r="D871" s="1340" t="s">
        <v>7683</v>
      </c>
      <c r="E871" s="4017"/>
      <c r="F871" s="4016"/>
      <c r="G871" s="1340">
        <v>116</v>
      </c>
      <c r="H871" s="667">
        <v>5.4</v>
      </c>
      <c r="I871" s="2177"/>
      <c r="J871" s="2189" t="s">
        <v>1669</v>
      </c>
      <c r="K871" s="2189" t="s">
        <v>1669</v>
      </c>
      <c r="L871" s="2192" t="s">
        <v>1669</v>
      </c>
      <c r="M871" s="4016"/>
      <c r="N871" s="4020"/>
      <c r="T871" s="2151">
        <v>1</v>
      </c>
      <c r="Z871" s="2983">
        <f t="shared" si="21"/>
        <v>0</v>
      </c>
    </row>
    <row r="872" spans="2:26">
      <c r="B872" s="1367">
        <v>114</v>
      </c>
      <c r="C872" s="4016"/>
      <c r="D872" s="1340" t="s">
        <v>7683</v>
      </c>
      <c r="E872" s="4017"/>
      <c r="F872" s="4016"/>
      <c r="G872" s="1340">
        <v>118</v>
      </c>
      <c r="H872" s="667">
        <v>4.9000000000000004</v>
      </c>
      <c r="I872" s="2177"/>
      <c r="J872" s="2189" t="s">
        <v>873</v>
      </c>
      <c r="K872" s="2189" t="s">
        <v>873</v>
      </c>
      <c r="L872" s="2192" t="s">
        <v>873</v>
      </c>
      <c r="M872" s="4016"/>
      <c r="N872" s="4020"/>
      <c r="T872" s="2151">
        <v>1</v>
      </c>
      <c r="Z872" s="2983">
        <f t="shared" si="21"/>
        <v>0</v>
      </c>
    </row>
    <row r="873" spans="2:26">
      <c r="B873" s="1367">
        <v>115</v>
      </c>
      <c r="C873" s="4016"/>
      <c r="D873" s="1340" t="s">
        <v>7683</v>
      </c>
      <c r="E873" s="4017"/>
      <c r="F873" s="4016"/>
      <c r="G873" s="1340">
        <v>119</v>
      </c>
      <c r="H873" s="667">
        <v>5.3</v>
      </c>
      <c r="I873" s="2177"/>
      <c r="J873" s="2189"/>
      <c r="K873" s="2189"/>
      <c r="L873" s="2192"/>
      <c r="M873" s="4016"/>
      <c r="N873" s="4020"/>
      <c r="T873" s="2151">
        <v>1</v>
      </c>
      <c r="Z873" s="2983">
        <f t="shared" si="21"/>
        <v>0</v>
      </c>
    </row>
    <row r="874" spans="2:26">
      <c r="B874" s="1367">
        <v>116</v>
      </c>
      <c r="C874" s="4016"/>
      <c r="D874" s="1340" t="s">
        <v>7683</v>
      </c>
      <c r="E874" s="4017"/>
      <c r="F874" s="4016"/>
      <c r="G874" s="1340">
        <v>121</v>
      </c>
      <c r="H874" s="667">
        <v>5</v>
      </c>
      <c r="I874" s="2177"/>
      <c r="J874" s="2189" t="s">
        <v>873</v>
      </c>
      <c r="K874" s="2189" t="s">
        <v>873</v>
      </c>
      <c r="L874" s="2192" t="s">
        <v>873</v>
      </c>
      <c r="M874" s="4016"/>
      <c r="N874" s="4020"/>
      <c r="T874" s="2151">
        <v>1</v>
      </c>
      <c r="Z874" s="2983">
        <f t="shared" si="21"/>
        <v>0</v>
      </c>
    </row>
    <row r="875" spans="2:26">
      <c r="B875" s="1367">
        <v>117</v>
      </c>
      <c r="C875" s="4016"/>
      <c r="D875" s="1340" t="s">
        <v>7683</v>
      </c>
      <c r="E875" s="4017"/>
      <c r="F875" s="4016"/>
      <c r="G875" s="1340">
        <v>122</v>
      </c>
      <c r="H875" s="667">
        <v>5.2</v>
      </c>
      <c r="I875" s="2177"/>
      <c r="J875" s="2189" t="s">
        <v>1669</v>
      </c>
      <c r="K875" s="2189" t="s">
        <v>1669</v>
      </c>
      <c r="L875" s="2192" t="s">
        <v>1669</v>
      </c>
      <c r="M875" s="4016"/>
      <c r="N875" s="4020"/>
      <c r="T875" s="2151">
        <v>1</v>
      </c>
      <c r="Z875" s="2983">
        <f t="shared" si="21"/>
        <v>0</v>
      </c>
    </row>
    <row r="876" spans="2:26">
      <c r="B876" s="1367">
        <v>118</v>
      </c>
      <c r="C876" s="4016"/>
      <c r="D876" s="1340" t="s">
        <v>7683</v>
      </c>
      <c r="E876" s="4017"/>
      <c r="F876" s="4016"/>
      <c r="G876" s="1340">
        <v>124</v>
      </c>
      <c r="H876" s="667">
        <v>5.0999999999999996</v>
      </c>
      <c r="I876" s="2178"/>
      <c r="J876" s="2190" t="s">
        <v>1669</v>
      </c>
      <c r="K876" s="2190" t="s">
        <v>1669</v>
      </c>
      <c r="L876" s="2192" t="s">
        <v>1669</v>
      </c>
      <c r="M876" s="4016"/>
      <c r="N876" s="4021"/>
      <c r="T876" s="2151">
        <v>1</v>
      </c>
      <c r="Z876" s="2983">
        <f t="shared" si="21"/>
        <v>0</v>
      </c>
    </row>
    <row r="877" spans="2:26" ht="63">
      <c r="B877" s="1367">
        <v>119</v>
      </c>
      <c r="C877" s="1340" t="s">
        <v>7203</v>
      </c>
      <c r="D877" s="1340" t="s">
        <v>7683</v>
      </c>
      <c r="E877" s="1340" t="s">
        <v>7114</v>
      </c>
      <c r="F877" s="1340">
        <v>19</v>
      </c>
      <c r="G877" s="1340" t="s">
        <v>7204</v>
      </c>
      <c r="H877" s="667">
        <v>955</v>
      </c>
      <c r="I877" s="667"/>
      <c r="J877" s="2183" t="s">
        <v>3941</v>
      </c>
      <c r="K877" s="1396" t="s">
        <v>7140</v>
      </c>
      <c r="L877" s="2192" t="s">
        <v>9108</v>
      </c>
      <c r="M877" s="1340" t="s">
        <v>7205</v>
      </c>
      <c r="N877" s="1340"/>
      <c r="T877" s="2151">
        <v>1</v>
      </c>
      <c r="Z877" s="2983">
        <f t="shared" si="21"/>
        <v>0</v>
      </c>
    </row>
    <row r="878" spans="2:26" ht="63">
      <c r="B878" s="1367">
        <v>120</v>
      </c>
      <c r="C878" s="1340" t="s">
        <v>7193</v>
      </c>
      <c r="D878" s="1340" t="s">
        <v>7683</v>
      </c>
      <c r="E878" s="1340" t="s">
        <v>7114</v>
      </c>
      <c r="F878" s="1340">
        <v>16</v>
      </c>
      <c r="G878" s="1340" t="s">
        <v>7194</v>
      </c>
      <c r="H878" s="667">
        <v>196</v>
      </c>
      <c r="I878" s="667"/>
      <c r="J878" s="1368" t="s">
        <v>1313</v>
      </c>
      <c r="K878" s="1340" t="s">
        <v>7195</v>
      </c>
      <c r="L878" s="2192" t="s">
        <v>858</v>
      </c>
      <c r="M878" s="1340" t="s">
        <v>7196</v>
      </c>
      <c r="N878" s="1340"/>
      <c r="T878" s="2151">
        <v>1</v>
      </c>
      <c r="Z878" s="2983">
        <f t="shared" si="21"/>
        <v>0</v>
      </c>
    </row>
    <row r="879" spans="2:26" ht="31.5">
      <c r="B879" s="1367">
        <v>121</v>
      </c>
      <c r="C879" s="1340" t="s">
        <v>7304</v>
      </c>
      <c r="D879" s="1340" t="s">
        <v>7683</v>
      </c>
      <c r="E879" s="1340" t="s">
        <v>7114</v>
      </c>
      <c r="F879" s="1340" t="s">
        <v>7305</v>
      </c>
      <c r="G879" s="1340" t="s">
        <v>7306</v>
      </c>
      <c r="H879" s="667">
        <v>40</v>
      </c>
      <c r="I879" s="667"/>
      <c r="J879" s="1368"/>
      <c r="K879" s="1396" t="s">
        <v>7307</v>
      </c>
      <c r="L879" s="2192">
        <v>0</v>
      </c>
      <c r="M879" s="1340" t="s">
        <v>7308</v>
      </c>
      <c r="N879" s="1340"/>
      <c r="T879" s="2151">
        <v>1</v>
      </c>
      <c r="Z879" s="2983">
        <f t="shared" si="21"/>
        <v>0</v>
      </c>
    </row>
    <row r="880" spans="2:26" ht="31.5">
      <c r="B880" s="1367">
        <v>122</v>
      </c>
      <c r="C880" s="1340" t="s">
        <v>7218</v>
      </c>
      <c r="D880" s="1340" t="s">
        <v>7683</v>
      </c>
      <c r="E880" s="1340" t="s">
        <v>7114</v>
      </c>
      <c r="F880" s="1340">
        <v>21</v>
      </c>
      <c r="G880" s="1340">
        <v>103</v>
      </c>
      <c r="H880" s="667">
        <v>52</v>
      </c>
      <c r="I880" s="667"/>
      <c r="J880" s="2181" t="s">
        <v>1669</v>
      </c>
      <c r="K880" s="1396" t="s">
        <v>7126</v>
      </c>
      <c r="L880" s="2192" t="s">
        <v>1669</v>
      </c>
      <c r="M880" s="1396" t="s">
        <v>6414</v>
      </c>
      <c r="N880" s="1340"/>
      <c r="T880" s="2151">
        <v>1</v>
      </c>
      <c r="Z880" s="2983">
        <f t="shared" si="21"/>
        <v>0</v>
      </c>
    </row>
    <row r="881" spans="2:26" ht="47.25">
      <c r="B881" s="1367">
        <v>123</v>
      </c>
      <c r="C881" s="1384" t="s">
        <v>7174</v>
      </c>
      <c r="D881" s="1340" t="s">
        <v>7683</v>
      </c>
      <c r="E881" s="1340" t="s">
        <v>7114</v>
      </c>
      <c r="F881" s="1397">
        <v>14</v>
      </c>
      <c r="G881" s="1397">
        <v>197</v>
      </c>
      <c r="H881" s="1398">
        <v>85</v>
      </c>
      <c r="I881" s="1398"/>
      <c r="J881" s="1368" t="s">
        <v>1313</v>
      </c>
      <c r="K881" s="1384" t="s">
        <v>7175</v>
      </c>
      <c r="L881" s="2192" t="s">
        <v>1669</v>
      </c>
      <c r="M881" s="1384" t="s">
        <v>7176</v>
      </c>
      <c r="N881" s="1340"/>
      <c r="T881" s="2151">
        <v>1</v>
      </c>
      <c r="Z881" s="2983">
        <f t="shared" si="21"/>
        <v>0</v>
      </c>
    </row>
    <row r="882" spans="2:26" ht="31.5">
      <c r="B882" s="1367">
        <v>124</v>
      </c>
      <c r="C882" s="1384" t="s">
        <v>7191</v>
      </c>
      <c r="D882" s="1340" t="s">
        <v>7683</v>
      </c>
      <c r="E882" s="1340" t="s">
        <v>7114</v>
      </c>
      <c r="F882" s="1397">
        <v>16</v>
      </c>
      <c r="G882" s="1397">
        <v>150</v>
      </c>
      <c r="H882" s="1398">
        <v>4.9000000000000004</v>
      </c>
      <c r="I882" s="1398"/>
      <c r="J882" s="2181" t="s">
        <v>8075</v>
      </c>
      <c r="K882" s="1384" t="s">
        <v>7126</v>
      </c>
      <c r="L882" s="2192" t="s">
        <v>8075</v>
      </c>
      <c r="M882" s="1384" t="s">
        <v>7192</v>
      </c>
      <c r="N882" s="1340"/>
      <c r="T882" s="2151">
        <v>1</v>
      </c>
      <c r="Z882" s="2983">
        <f t="shared" si="21"/>
        <v>0</v>
      </c>
    </row>
    <row r="883" spans="2:26" ht="31.5">
      <c r="B883" s="1367">
        <v>125</v>
      </c>
      <c r="C883" s="1384" t="s">
        <v>7191</v>
      </c>
      <c r="D883" s="1340" t="s">
        <v>7683</v>
      </c>
      <c r="E883" s="1340" t="s">
        <v>7114</v>
      </c>
      <c r="F883" s="1397">
        <v>16</v>
      </c>
      <c r="G883" s="1397">
        <v>151</v>
      </c>
      <c r="H883" s="1398">
        <v>4.5999999999999996</v>
      </c>
      <c r="I883" s="1398"/>
      <c r="J883" s="2181" t="s">
        <v>8075</v>
      </c>
      <c r="K883" s="1384" t="s">
        <v>7126</v>
      </c>
      <c r="L883" s="2192" t="s">
        <v>8075</v>
      </c>
      <c r="M883" s="1384" t="s">
        <v>7192</v>
      </c>
      <c r="N883" s="1340"/>
      <c r="T883" s="2151">
        <v>1</v>
      </c>
      <c r="Z883" s="2983">
        <f t="shared" si="21"/>
        <v>0</v>
      </c>
    </row>
    <row r="884" spans="2:26" ht="31.5">
      <c r="B884" s="1367">
        <v>126</v>
      </c>
      <c r="C884" s="1384" t="s">
        <v>7191</v>
      </c>
      <c r="D884" s="1340" t="s">
        <v>7683</v>
      </c>
      <c r="E884" s="1340" t="s">
        <v>7114</v>
      </c>
      <c r="F884" s="1397">
        <v>16</v>
      </c>
      <c r="G884" s="1397">
        <v>153</v>
      </c>
      <c r="H884" s="1398">
        <v>4</v>
      </c>
      <c r="I884" s="1398"/>
      <c r="J884" s="2181" t="s">
        <v>8075</v>
      </c>
      <c r="K884" s="1384" t="s">
        <v>7126</v>
      </c>
      <c r="L884" s="2192" t="s">
        <v>8075</v>
      </c>
      <c r="M884" s="1384" t="s">
        <v>7192</v>
      </c>
      <c r="N884" s="1340"/>
      <c r="T884" s="2151">
        <v>1</v>
      </c>
      <c r="Z884" s="2983">
        <f t="shared" si="21"/>
        <v>0</v>
      </c>
    </row>
    <row r="885" spans="2:26" ht="31.5">
      <c r="B885" s="1367">
        <v>127</v>
      </c>
      <c r="C885" s="1384" t="s">
        <v>7191</v>
      </c>
      <c r="D885" s="1340" t="s">
        <v>7683</v>
      </c>
      <c r="E885" s="1340" t="s">
        <v>7114</v>
      </c>
      <c r="F885" s="1397">
        <v>16</v>
      </c>
      <c r="G885" s="1397">
        <v>154</v>
      </c>
      <c r="H885" s="1398">
        <v>3.7</v>
      </c>
      <c r="I885" s="1398"/>
      <c r="J885" s="2181" t="s">
        <v>8075</v>
      </c>
      <c r="K885" s="1384" t="s">
        <v>7126</v>
      </c>
      <c r="L885" s="2192" t="s">
        <v>8075</v>
      </c>
      <c r="M885" s="1384" t="s">
        <v>7192</v>
      </c>
      <c r="N885" s="1340"/>
      <c r="T885" s="2151">
        <v>1</v>
      </c>
      <c r="Z885" s="2983">
        <f t="shared" si="21"/>
        <v>0</v>
      </c>
    </row>
    <row r="886" spans="2:26" ht="31.5">
      <c r="B886" s="1367">
        <v>128</v>
      </c>
      <c r="C886" s="1384" t="s">
        <v>7191</v>
      </c>
      <c r="D886" s="1340" t="s">
        <v>7683</v>
      </c>
      <c r="E886" s="1340" t="s">
        <v>7114</v>
      </c>
      <c r="F886" s="1397">
        <v>16</v>
      </c>
      <c r="G886" s="1397">
        <v>156</v>
      </c>
      <c r="H886" s="1398">
        <v>4</v>
      </c>
      <c r="I886" s="1398"/>
      <c r="J886" s="2181" t="s">
        <v>8075</v>
      </c>
      <c r="K886" s="1384" t="s">
        <v>7126</v>
      </c>
      <c r="L886" s="2192" t="s">
        <v>8075</v>
      </c>
      <c r="M886" s="1384" t="s">
        <v>7192</v>
      </c>
      <c r="N886" s="1340"/>
      <c r="T886" s="2151">
        <v>1</v>
      </c>
      <c r="Z886" s="2983">
        <f t="shared" si="21"/>
        <v>0</v>
      </c>
    </row>
    <row r="887" spans="2:26" ht="31.5">
      <c r="B887" s="1367">
        <v>129</v>
      </c>
      <c r="C887" s="1384" t="s">
        <v>7191</v>
      </c>
      <c r="D887" s="1340" t="s">
        <v>7683</v>
      </c>
      <c r="E887" s="1340" t="s">
        <v>7114</v>
      </c>
      <c r="F887" s="1397">
        <v>16</v>
      </c>
      <c r="G887" s="1397">
        <v>157</v>
      </c>
      <c r="H887" s="1398">
        <v>3.7</v>
      </c>
      <c r="I887" s="1398"/>
      <c r="J887" s="2181" t="s">
        <v>8075</v>
      </c>
      <c r="K887" s="1384" t="s">
        <v>7126</v>
      </c>
      <c r="L887" s="2192" t="s">
        <v>8075</v>
      </c>
      <c r="M887" s="1384" t="s">
        <v>7192</v>
      </c>
      <c r="N887" s="1340"/>
      <c r="T887" s="2151">
        <v>1</v>
      </c>
      <c r="Z887" s="2983">
        <f t="shared" si="21"/>
        <v>0</v>
      </c>
    </row>
    <row r="888" spans="2:26" ht="31.5">
      <c r="B888" s="1367">
        <v>130</v>
      </c>
      <c r="C888" s="1384" t="s">
        <v>7191</v>
      </c>
      <c r="D888" s="1340" t="s">
        <v>7683</v>
      </c>
      <c r="E888" s="1340" t="s">
        <v>7114</v>
      </c>
      <c r="F888" s="1397">
        <v>16</v>
      </c>
      <c r="G888" s="1397">
        <v>159</v>
      </c>
      <c r="H888" s="1398">
        <v>4</v>
      </c>
      <c r="I888" s="1398"/>
      <c r="J888" s="2181" t="s">
        <v>8075</v>
      </c>
      <c r="K888" s="1384" t="s">
        <v>7126</v>
      </c>
      <c r="L888" s="2192" t="s">
        <v>8075</v>
      </c>
      <c r="M888" s="1384" t="s">
        <v>7192</v>
      </c>
      <c r="N888" s="1340"/>
      <c r="T888" s="2151">
        <v>1</v>
      </c>
      <c r="Z888" s="2983">
        <f t="shared" si="21"/>
        <v>0</v>
      </c>
    </row>
    <row r="889" spans="2:26" ht="31.5">
      <c r="B889" s="1367">
        <v>131</v>
      </c>
      <c r="C889" s="1384" t="s">
        <v>7191</v>
      </c>
      <c r="D889" s="1340" t="s">
        <v>7683</v>
      </c>
      <c r="E889" s="1340" t="s">
        <v>7114</v>
      </c>
      <c r="F889" s="1397">
        <v>16</v>
      </c>
      <c r="G889" s="1397">
        <v>160</v>
      </c>
      <c r="H889" s="1398">
        <v>3.7</v>
      </c>
      <c r="I889" s="1398"/>
      <c r="J889" s="2181" t="s">
        <v>8075</v>
      </c>
      <c r="K889" s="1384" t="s">
        <v>7126</v>
      </c>
      <c r="L889" s="2192" t="s">
        <v>8075</v>
      </c>
      <c r="M889" s="1384" t="s">
        <v>7192</v>
      </c>
      <c r="N889" s="1340"/>
      <c r="T889" s="2151">
        <v>1</v>
      </c>
      <c r="Z889" s="2983">
        <f t="shared" si="21"/>
        <v>0</v>
      </c>
    </row>
    <row r="890" spans="2:26" ht="31.5">
      <c r="B890" s="1367">
        <v>132</v>
      </c>
      <c r="C890" s="1384" t="s">
        <v>7197</v>
      </c>
      <c r="D890" s="1340" t="s">
        <v>7683</v>
      </c>
      <c r="E890" s="1340" t="s">
        <v>7114</v>
      </c>
      <c r="F890" s="1397">
        <v>17</v>
      </c>
      <c r="G890" s="1397">
        <v>1</v>
      </c>
      <c r="H890" s="1398">
        <v>299.5</v>
      </c>
      <c r="I890" s="1398"/>
      <c r="J890" s="2181" t="s">
        <v>873</v>
      </c>
      <c r="K890" s="1384" t="s">
        <v>7126</v>
      </c>
      <c r="L890" s="2192" t="s">
        <v>873</v>
      </c>
      <c r="M890" s="1384" t="s">
        <v>7192</v>
      </c>
      <c r="N890" s="1340"/>
      <c r="T890" s="2151">
        <v>1</v>
      </c>
      <c r="Z890" s="2983">
        <f t="shared" si="21"/>
        <v>0</v>
      </c>
    </row>
    <row r="891" spans="2:26" ht="126">
      <c r="B891" s="1367">
        <v>133</v>
      </c>
      <c r="C891" s="1340" t="s">
        <v>7225</v>
      </c>
      <c r="D891" s="1340" t="s">
        <v>7683</v>
      </c>
      <c r="E891" s="1340" t="s">
        <v>7114</v>
      </c>
      <c r="F891" s="1367">
        <v>22</v>
      </c>
      <c r="G891" s="1367">
        <v>4</v>
      </c>
      <c r="H891" s="1371">
        <v>313.39999999999998</v>
      </c>
      <c r="I891" s="1371"/>
      <c r="J891" s="1368" t="s">
        <v>1313</v>
      </c>
      <c r="K891" s="1340" t="s">
        <v>7226</v>
      </c>
      <c r="L891" s="2192" t="s">
        <v>9109</v>
      </c>
      <c r="M891" s="1340" t="s">
        <v>7227</v>
      </c>
      <c r="N891" s="1340"/>
      <c r="T891" s="2151">
        <v>1</v>
      </c>
      <c r="Z891" s="2983">
        <f t="shared" si="21"/>
        <v>0</v>
      </c>
    </row>
    <row r="892" spans="2:26" ht="31.5">
      <c r="B892" s="1367">
        <v>134</v>
      </c>
      <c r="C892" s="1387" t="s">
        <v>7169</v>
      </c>
      <c r="D892" s="1340" t="s">
        <v>7683</v>
      </c>
      <c r="E892" s="1340" t="s">
        <v>7114</v>
      </c>
      <c r="F892" s="1387">
        <v>10</v>
      </c>
      <c r="G892" s="1387">
        <v>175</v>
      </c>
      <c r="H892" s="1389">
        <v>121.9</v>
      </c>
      <c r="I892" s="1389"/>
      <c r="J892" s="2181" t="s">
        <v>2450</v>
      </c>
      <c r="K892" s="1340" t="s">
        <v>7126</v>
      </c>
      <c r="L892" s="2192" t="s">
        <v>2450</v>
      </c>
      <c r="M892" s="1387" t="s">
        <v>7144</v>
      </c>
      <c r="N892" s="1340"/>
      <c r="T892" s="2151">
        <v>1</v>
      </c>
      <c r="Z892" s="2983">
        <f t="shared" si="21"/>
        <v>0</v>
      </c>
    </row>
    <row r="893" spans="2:26" ht="47.25">
      <c r="B893" s="1367">
        <v>135</v>
      </c>
      <c r="C893" s="1387" t="s">
        <v>7209</v>
      </c>
      <c r="D893" s="1340" t="s">
        <v>7683</v>
      </c>
      <c r="E893" s="1340" t="s">
        <v>7114</v>
      </c>
      <c r="F893" s="1387">
        <v>21</v>
      </c>
      <c r="G893" s="1387">
        <v>13</v>
      </c>
      <c r="H893" s="1389">
        <v>95.9</v>
      </c>
      <c r="I893" s="1389"/>
      <c r="J893" s="2181" t="s">
        <v>1669</v>
      </c>
      <c r="K893" s="1340" t="s">
        <v>7126</v>
      </c>
      <c r="L893" s="2192" t="s">
        <v>1669</v>
      </c>
      <c r="M893" s="1387" t="s">
        <v>7210</v>
      </c>
      <c r="N893" s="1340"/>
      <c r="T893" s="2151">
        <v>1</v>
      </c>
      <c r="Z893" s="2983">
        <f t="shared" si="21"/>
        <v>0</v>
      </c>
    </row>
    <row r="894" spans="2:26" ht="47.25">
      <c r="B894" s="1367">
        <v>136</v>
      </c>
      <c r="C894" s="1387" t="s">
        <v>7211</v>
      </c>
      <c r="D894" s="1340" t="s">
        <v>7683</v>
      </c>
      <c r="E894" s="1340" t="s">
        <v>7114</v>
      </c>
      <c r="F894" s="1387">
        <v>21</v>
      </c>
      <c r="G894" s="1387">
        <v>14</v>
      </c>
      <c r="H894" s="1389">
        <v>334</v>
      </c>
      <c r="I894" s="1389"/>
      <c r="J894" s="2185" t="s">
        <v>1669</v>
      </c>
      <c r="K894" s="1340" t="s">
        <v>7126</v>
      </c>
      <c r="L894" s="2192" t="s">
        <v>5099</v>
      </c>
      <c r="M894" s="1387" t="s">
        <v>7208</v>
      </c>
      <c r="N894" s="1340"/>
      <c r="T894" s="2151">
        <v>1</v>
      </c>
      <c r="Z894" s="2983">
        <f t="shared" si="21"/>
        <v>0</v>
      </c>
    </row>
    <row r="895" spans="2:26" ht="47.25">
      <c r="B895" s="1367">
        <v>137</v>
      </c>
      <c r="C895" s="1387" t="s">
        <v>7207</v>
      </c>
      <c r="D895" s="1340" t="s">
        <v>7683</v>
      </c>
      <c r="E895" s="1340" t="s">
        <v>7114</v>
      </c>
      <c r="F895" s="1387">
        <v>21</v>
      </c>
      <c r="G895" s="1387">
        <v>10</v>
      </c>
      <c r="H895" s="1389">
        <v>128.5</v>
      </c>
      <c r="I895" s="1389"/>
      <c r="J895" s="2181" t="s">
        <v>1669</v>
      </c>
      <c r="K895" s="1340" t="s">
        <v>7126</v>
      </c>
      <c r="L895" s="2192" t="s">
        <v>1669</v>
      </c>
      <c r="M895" s="1387" t="s">
        <v>7208</v>
      </c>
      <c r="N895" s="1340"/>
      <c r="T895" s="2151">
        <v>1</v>
      </c>
      <c r="Z895" s="2983">
        <f t="shared" si="21"/>
        <v>0</v>
      </c>
    </row>
    <row r="896" spans="2:26" ht="31.5">
      <c r="B896" s="1367">
        <v>138</v>
      </c>
      <c r="C896" s="1387" t="s">
        <v>7230</v>
      </c>
      <c r="D896" s="1340" t="s">
        <v>7683</v>
      </c>
      <c r="E896" s="1340" t="s">
        <v>7114</v>
      </c>
      <c r="F896" s="1387">
        <v>22</v>
      </c>
      <c r="G896" s="1387">
        <v>114</v>
      </c>
      <c r="H896" s="1389">
        <v>134</v>
      </c>
      <c r="I896" s="1389"/>
      <c r="J896" s="2185" t="s">
        <v>1669</v>
      </c>
      <c r="K896" s="1340" t="s">
        <v>7126</v>
      </c>
      <c r="L896" s="2192" t="s">
        <v>9109</v>
      </c>
      <c r="M896" s="1387" t="s">
        <v>7144</v>
      </c>
      <c r="N896" s="1340"/>
      <c r="T896" s="2151">
        <v>1</v>
      </c>
      <c r="Z896" s="2983">
        <f t="shared" si="21"/>
        <v>0</v>
      </c>
    </row>
    <row r="897" spans="2:26" ht="31.5">
      <c r="B897" s="1367">
        <v>139</v>
      </c>
      <c r="C897" s="1387" t="s">
        <v>7264</v>
      </c>
      <c r="D897" s="1340" t="s">
        <v>7683</v>
      </c>
      <c r="E897" s="1340" t="s">
        <v>7114</v>
      </c>
      <c r="F897" s="1387">
        <v>24</v>
      </c>
      <c r="G897" s="1387" t="s">
        <v>7265</v>
      </c>
      <c r="H897" s="1389">
        <v>337</v>
      </c>
      <c r="I897" s="1389"/>
      <c r="J897" s="2185" t="s">
        <v>1669</v>
      </c>
      <c r="K897" s="1340" t="s">
        <v>7126</v>
      </c>
      <c r="L897" s="2192" t="s">
        <v>8074</v>
      </c>
      <c r="M897" s="1387" t="s">
        <v>7144</v>
      </c>
      <c r="N897" s="1340"/>
      <c r="T897" s="2151">
        <v>1</v>
      </c>
      <c r="Z897" s="2983">
        <f t="shared" si="21"/>
        <v>0</v>
      </c>
    </row>
    <row r="898" spans="2:26" ht="31.5">
      <c r="B898" s="1367">
        <v>140</v>
      </c>
      <c r="C898" s="1387" t="s">
        <v>7213</v>
      </c>
      <c r="D898" s="1340" t="s">
        <v>7683</v>
      </c>
      <c r="E898" s="1340" t="s">
        <v>7114</v>
      </c>
      <c r="F898" s="1387">
        <v>21</v>
      </c>
      <c r="G898" s="1387">
        <v>33</v>
      </c>
      <c r="H898" s="1389">
        <v>126.6</v>
      </c>
      <c r="I898" s="1389"/>
      <c r="J898" s="2181" t="s">
        <v>1669</v>
      </c>
      <c r="K898" s="1340" t="s">
        <v>7126</v>
      </c>
      <c r="L898" s="2192" t="s">
        <v>1669</v>
      </c>
      <c r="M898" s="1387" t="s">
        <v>7134</v>
      </c>
      <c r="N898" s="1340"/>
      <c r="T898" s="2151">
        <v>1</v>
      </c>
      <c r="Z898" s="2983">
        <f t="shared" si="21"/>
        <v>0</v>
      </c>
    </row>
    <row r="899" spans="2:26" ht="31.5">
      <c r="B899" s="1367">
        <v>141</v>
      </c>
      <c r="C899" s="1387" t="s">
        <v>7212</v>
      </c>
      <c r="D899" s="1340" t="s">
        <v>7683</v>
      </c>
      <c r="E899" s="1340" t="s">
        <v>7114</v>
      </c>
      <c r="F899" s="1387">
        <v>21</v>
      </c>
      <c r="G899" s="1387">
        <v>27</v>
      </c>
      <c r="H899" s="1389">
        <v>53.5</v>
      </c>
      <c r="I899" s="1389"/>
      <c r="J899" s="2181" t="s">
        <v>1669</v>
      </c>
      <c r="K899" s="1340" t="s">
        <v>7126</v>
      </c>
      <c r="L899" s="2192" t="s">
        <v>1669</v>
      </c>
      <c r="M899" s="1387" t="s">
        <v>7134</v>
      </c>
      <c r="N899" s="1340"/>
      <c r="T899" s="2151">
        <v>1</v>
      </c>
      <c r="Z899" s="2983">
        <f t="shared" si="21"/>
        <v>0</v>
      </c>
    </row>
    <row r="900" spans="2:26" ht="31.5">
      <c r="B900" s="1367">
        <v>142</v>
      </c>
      <c r="C900" s="1387" t="s">
        <v>7215</v>
      </c>
      <c r="D900" s="1340" t="s">
        <v>7683</v>
      </c>
      <c r="E900" s="1340" t="s">
        <v>7114</v>
      </c>
      <c r="F900" s="1387">
        <v>21</v>
      </c>
      <c r="G900" s="1387">
        <v>62</v>
      </c>
      <c r="H900" s="1389">
        <v>118.4</v>
      </c>
      <c r="I900" s="1389"/>
      <c r="J900" s="1368" t="s">
        <v>1313</v>
      </c>
      <c r="K900" s="1340" t="s">
        <v>7133</v>
      </c>
      <c r="L900" s="2192" t="s">
        <v>1669</v>
      </c>
      <c r="M900" s="1387" t="s">
        <v>7134</v>
      </c>
      <c r="N900" s="1340"/>
      <c r="T900" s="2151">
        <v>1</v>
      </c>
      <c r="Z900" s="2983">
        <f t="shared" si="21"/>
        <v>0</v>
      </c>
    </row>
    <row r="901" spans="2:26" ht="47.25">
      <c r="B901" s="1367">
        <v>143</v>
      </c>
      <c r="C901" s="1387" t="s">
        <v>7239</v>
      </c>
      <c r="D901" s="1340" t="s">
        <v>7683</v>
      </c>
      <c r="E901" s="1340" t="s">
        <v>7114</v>
      </c>
      <c r="F901" s="1387">
        <v>22</v>
      </c>
      <c r="G901" s="1387" t="s">
        <v>7240</v>
      </c>
      <c r="H901" s="1389">
        <v>759</v>
      </c>
      <c r="I901" s="1389"/>
      <c r="J901" s="2185" t="s">
        <v>1669</v>
      </c>
      <c r="K901" s="1340" t="s">
        <v>7241</v>
      </c>
      <c r="L901" s="2192" t="s">
        <v>9110</v>
      </c>
      <c r="M901" s="1387" t="s">
        <v>7144</v>
      </c>
      <c r="N901" s="1340"/>
      <c r="T901" s="2151">
        <v>1</v>
      </c>
      <c r="Z901" s="2983">
        <f t="shared" si="21"/>
        <v>0</v>
      </c>
    </row>
    <row r="902" spans="2:26" ht="78.75">
      <c r="B902" s="1367">
        <v>144</v>
      </c>
      <c r="C902" s="1387" t="s">
        <v>7242</v>
      </c>
      <c r="D902" s="1340" t="s">
        <v>7683</v>
      </c>
      <c r="E902" s="1340" t="s">
        <v>7114</v>
      </c>
      <c r="F902" s="1387">
        <v>22</v>
      </c>
      <c r="G902" s="1387" t="s">
        <v>7243</v>
      </c>
      <c r="H902" s="1389">
        <v>450</v>
      </c>
      <c r="I902" s="1389"/>
      <c r="J902" s="2183" t="s">
        <v>1313</v>
      </c>
      <c r="K902" s="1340" t="s">
        <v>7244</v>
      </c>
      <c r="L902" s="2192" t="s">
        <v>8074</v>
      </c>
      <c r="M902" s="1387" t="s">
        <v>7134</v>
      </c>
      <c r="N902" s="1340"/>
      <c r="T902" s="2151">
        <v>1</v>
      </c>
      <c r="Z902" s="2983">
        <f t="shared" si="21"/>
        <v>0</v>
      </c>
    </row>
    <row r="903" spans="2:26" ht="31.5">
      <c r="B903" s="1367">
        <v>145</v>
      </c>
      <c r="C903" s="1387" t="s">
        <v>7231</v>
      </c>
      <c r="D903" s="1340" t="s">
        <v>7683</v>
      </c>
      <c r="E903" s="1340" t="s">
        <v>7114</v>
      </c>
      <c r="F903" s="1387">
        <v>22</v>
      </c>
      <c r="G903" s="1387">
        <v>125</v>
      </c>
      <c r="H903" s="1389">
        <v>62.6</v>
      </c>
      <c r="I903" s="1389"/>
      <c r="J903" s="2181" t="s">
        <v>1669</v>
      </c>
      <c r="K903" s="1340" t="s">
        <v>7126</v>
      </c>
      <c r="L903" s="2192" t="s">
        <v>1669</v>
      </c>
      <c r="M903" s="1396" t="s">
        <v>6414</v>
      </c>
      <c r="N903" s="1340"/>
      <c r="T903" s="2151">
        <v>1</v>
      </c>
      <c r="Z903" s="2983">
        <f t="shared" si="21"/>
        <v>0</v>
      </c>
    </row>
    <row r="904" spans="2:26" ht="47.25">
      <c r="B904" s="1367">
        <v>146</v>
      </c>
      <c r="C904" s="1387" t="s">
        <v>7163</v>
      </c>
      <c r="D904" s="1340" t="s">
        <v>7683</v>
      </c>
      <c r="E904" s="1340" t="s">
        <v>7114</v>
      </c>
      <c r="F904" s="1387">
        <v>10</v>
      </c>
      <c r="G904" s="1387">
        <v>67</v>
      </c>
      <c r="H904" s="1389">
        <v>109.6</v>
      </c>
      <c r="I904" s="1389"/>
      <c r="J904" s="1368" t="s">
        <v>3941</v>
      </c>
      <c r="K904" s="1340" t="s">
        <v>7164</v>
      </c>
      <c r="L904" s="2192" t="s">
        <v>1669</v>
      </c>
      <c r="M904" s="1396" t="s">
        <v>6414</v>
      </c>
      <c r="N904" s="1340"/>
      <c r="T904" s="2151">
        <v>1</v>
      </c>
      <c r="Z904" s="2983">
        <f t="shared" si="21"/>
        <v>0</v>
      </c>
    </row>
    <row r="905" spans="2:26" ht="47.25">
      <c r="B905" s="1367">
        <v>147</v>
      </c>
      <c r="C905" s="1387" t="s">
        <v>7165</v>
      </c>
      <c r="D905" s="1340" t="s">
        <v>7683</v>
      </c>
      <c r="E905" s="1340" t="s">
        <v>7114</v>
      </c>
      <c r="F905" s="1387">
        <v>10</v>
      </c>
      <c r="G905" s="1387">
        <v>89</v>
      </c>
      <c r="H905" s="1389">
        <v>38.9</v>
      </c>
      <c r="I905" s="1389"/>
      <c r="J905" s="1368" t="s">
        <v>3941</v>
      </c>
      <c r="K905" s="1340" t="s">
        <v>7164</v>
      </c>
      <c r="L905" s="2192" t="s">
        <v>873</v>
      </c>
      <c r="M905" s="1396" t="s">
        <v>6414</v>
      </c>
      <c r="N905" s="1340"/>
      <c r="T905" s="2151">
        <v>1</v>
      </c>
      <c r="Z905" s="2983">
        <f t="shared" ref="Z905:Z968" si="22">U905+S905</f>
        <v>0</v>
      </c>
    </row>
    <row r="906" spans="2:26" ht="47.25">
      <c r="B906" s="1367">
        <v>148</v>
      </c>
      <c r="C906" s="1387" t="s">
        <v>7166</v>
      </c>
      <c r="D906" s="1340" t="s">
        <v>7683</v>
      </c>
      <c r="E906" s="1340" t="s">
        <v>7114</v>
      </c>
      <c r="F906" s="1387">
        <v>10</v>
      </c>
      <c r="G906" s="1387">
        <v>120</v>
      </c>
      <c r="H906" s="1389">
        <v>84.1</v>
      </c>
      <c r="I906" s="1389"/>
      <c r="J906" s="1368" t="s">
        <v>3941</v>
      </c>
      <c r="K906" s="1340" t="s">
        <v>7164</v>
      </c>
      <c r="L906" s="2192">
        <v>0</v>
      </c>
      <c r="M906" s="1396" t="s">
        <v>6414</v>
      </c>
      <c r="N906" s="1340"/>
      <c r="T906" s="2151">
        <v>1</v>
      </c>
      <c r="Z906" s="2983">
        <f t="shared" si="22"/>
        <v>0</v>
      </c>
    </row>
    <row r="907" spans="2:26" ht="47.25">
      <c r="B907" s="1367">
        <v>149</v>
      </c>
      <c r="C907" s="1387" t="s">
        <v>7167</v>
      </c>
      <c r="D907" s="1340" t="s">
        <v>7683</v>
      </c>
      <c r="E907" s="1340" t="s">
        <v>7114</v>
      </c>
      <c r="F907" s="1387">
        <v>10</v>
      </c>
      <c r="G907" s="1387">
        <v>121</v>
      </c>
      <c r="H907" s="1389">
        <v>100.3</v>
      </c>
      <c r="I907" s="1389"/>
      <c r="J907" s="1368" t="s">
        <v>3941</v>
      </c>
      <c r="K907" s="1340" t="s">
        <v>7164</v>
      </c>
      <c r="L907" s="2192" t="s">
        <v>1669</v>
      </c>
      <c r="M907" s="1396" t="s">
        <v>6414</v>
      </c>
      <c r="N907" s="1340"/>
      <c r="T907" s="2151">
        <v>1</v>
      </c>
      <c r="Z907" s="2983">
        <f t="shared" si="22"/>
        <v>0</v>
      </c>
    </row>
    <row r="908" spans="2:26" ht="47.25">
      <c r="B908" s="1367">
        <v>150</v>
      </c>
      <c r="C908" s="1387" t="s">
        <v>7168</v>
      </c>
      <c r="D908" s="1340" t="s">
        <v>7683</v>
      </c>
      <c r="E908" s="1340" t="s">
        <v>7114</v>
      </c>
      <c r="F908" s="1387">
        <v>10</v>
      </c>
      <c r="G908" s="1387">
        <v>146</v>
      </c>
      <c r="H908" s="1389">
        <v>81.900000000000006</v>
      </c>
      <c r="I908" s="1389"/>
      <c r="J908" s="1368" t="s">
        <v>3941</v>
      </c>
      <c r="K908" s="1340" t="s">
        <v>7164</v>
      </c>
      <c r="L908" s="2192" t="s">
        <v>873</v>
      </c>
      <c r="M908" s="1396" t="s">
        <v>6414</v>
      </c>
      <c r="N908" s="1340"/>
      <c r="T908" s="2151">
        <v>1</v>
      </c>
      <c r="Z908" s="2983">
        <f t="shared" si="22"/>
        <v>0</v>
      </c>
    </row>
    <row r="909" spans="2:26" ht="78.75">
      <c r="B909" s="1367">
        <v>151</v>
      </c>
      <c r="C909" s="1387" t="s">
        <v>7136</v>
      </c>
      <c r="D909" s="1340" t="s">
        <v>7683</v>
      </c>
      <c r="E909" s="1340" t="s">
        <v>7114</v>
      </c>
      <c r="F909" s="1387">
        <v>3</v>
      </c>
      <c r="G909" s="1387">
        <v>8</v>
      </c>
      <c r="H909" s="1389">
        <v>74.8</v>
      </c>
      <c r="I909" s="1389"/>
      <c r="J909" s="1368" t="s">
        <v>1313</v>
      </c>
      <c r="K909" s="1340" t="s">
        <v>7115</v>
      </c>
      <c r="L909" s="2192" t="s">
        <v>1669</v>
      </c>
      <c r="M909" s="1340" t="s">
        <v>7137</v>
      </c>
      <c r="N909" s="1340"/>
      <c r="T909" s="2151">
        <v>1</v>
      </c>
      <c r="Z909" s="2983">
        <f t="shared" si="22"/>
        <v>0</v>
      </c>
    </row>
    <row r="910" spans="2:26" ht="31.5">
      <c r="B910" s="1367">
        <v>152</v>
      </c>
      <c r="C910" s="1387" t="s">
        <v>7132</v>
      </c>
      <c r="D910" s="1340" t="s">
        <v>7683</v>
      </c>
      <c r="E910" s="1340" t="s">
        <v>7114</v>
      </c>
      <c r="F910" s="1387">
        <v>3</v>
      </c>
      <c r="G910" s="1387">
        <v>4</v>
      </c>
      <c r="H910" s="1389">
        <v>195.2</v>
      </c>
      <c r="I910" s="1389"/>
      <c r="J910" s="1368" t="s">
        <v>1313</v>
      </c>
      <c r="K910" s="1340" t="s">
        <v>7133</v>
      </c>
      <c r="L910" s="2192" t="s">
        <v>1669</v>
      </c>
      <c r="M910" s="1396" t="s">
        <v>6414</v>
      </c>
      <c r="N910" s="1340"/>
      <c r="T910" s="2151">
        <v>1</v>
      </c>
      <c r="Z910" s="2983">
        <f t="shared" si="22"/>
        <v>0</v>
      </c>
    </row>
    <row r="911" spans="2:26" ht="31.5">
      <c r="B911" s="1367">
        <v>153</v>
      </c>
      <c r="C911" s="1387" t="s">
        <v>7135</v>
      </c>
      <c r="D911" s="1340" t="s">
        <v>7683</v>
      </c>
      <c r="E911" s="1340" t="s">
        <v>7114</v>
      </c>
      <c r="F911" s="1387">
        <v>3</v>
      </c>
      <c r="G911" s="1387">
        <v>5</v>
      </c>
      <c r="H911" s="1389">
        <v>105.9</v>
      </c>
      <c r="I911" s="1389"/>
      <c r="J911" s="1368" t="s">
        <v>1313</v>
      </c>
      <c r="K911" s="1340" t="s">
        <v>7133</v>
      </c>
      <c r="L911" s="2192" t="s">
        <v>1669</v>
      </c>
      <c r="M911" s="1396" t="s">
        <v>6414</v>
      </c>
      <c r="N911" s="1340"/>
      <c r="T911" s="2151">
        <v>1</v>
      </c>
      <c r="Z911" s="2983">
        <f t="shared" si="22"/>
        <v>0</v>
      </c>
    </row>
    <row r="912" spans="2:26" ht="31.5">
      <c r="B912" s="1367">
        <v>154</v>
      </c>
      <c r="C912" s="1387" t="s">
        <v>7214</v>
      </c>
      <c r="D912" s="1340" t="s">
        <v>7683</v>
      </c>
      <c r="E912" s="1340" t="s">
        <v>7114</v>
      </c>
      <c r="F912" s="1387">
        <v>21</v>
      </c>
      <c r="G912" s="1387">
        <v>56</v>
      </c>
      <c r="H912" s="1389">
        <v>48.4</v>
      </c>
      <c r="I912" s="1389"/>
      <c r="J912" s="2181" t="s">
        <v>1669</v>
      </c>
      <c r="K912" s="1340" t="s">
        <v>7126</v>
      </c>
      <c r="L912" s="2192" t="s">
        <v>1669</v>
      </c>
      <c r="M912" s="1396" t="s">
        <v>6414</v>
      </c>
      <c r="N912" s="1340"/>
      <c r="T912" s="2151">
        <v>1</v>
      </c>
      <c r="Z912" s="2983">
        <f t="shared" si="22"/>
        <v>0</v>
      </c>
    </row>
    <row r="913" spans="2:26" ht="31.5">
      <c r="B913" s="1367">
        <v>155</v>
      </c>
      <c r="C913" s="1387" t="s">
        <v>7214</v>
      </c>
      <c r="D913" s="1340" t="s">
        <v>7683</v>
      </c>
      <c r="E913" s="1340" t="s">
        <v>7114</v>
      </c>
      <c r="F913" s="1387">
        <v>21</v>
      </c>
      <c r="G913" s="1387">
        <v>58</v>
      </c>
      <c r="H913" s="1389">
        <v>78.400000000000006</v>
      </c>
      <c r="I913" s="1389"/>
      <c r="J913" s="2181" t="s">
        <v>1669</v>
      </c>
      <c r="K913" s="1340" t="s">
        <v>7126</v>
      </c>
      <c r="L913" s="2192" t="s">
        <v>1669</v>
      </c>
      <c r="M913" s="1396" t="s">
        <v>6414</v>
      </c>
      <c r="N913" s="1340"/>
      <c r="T913" s="2151">
        <v>1</v>
      </c>
      <c r="Z913" s="2983">
        <f t="shared" si="22"/>
        <v>0</v>
      </c>
    </row>
    <row r="914" spans="2:26" ht="31.5">
      <c r="B914" s="1367">
        <v>156</v>
      </c>
      <c r="C914" s="1387" t="s">
        <v>7217</v>
      </c>
      <c r="D914" s="1340" t="s">
        <v>7683</v>
      </c>
      <c r="E914" s="1340" t="s">
        <v>7114</v>
      </c>
      <c r="F914" s="1387">
        <v>21</v>
      </c>
      <c r="G914" s="1387">
        <v>99</v>
      </c>
      <c r="H914" s="1389">
        <v>115.8</v>
      </c>
      <c r="I914" s="1389"/>
      <c r="J914" s="1368" t="s">
        <v>1313</v>
      </c>
      <c r="K914" s="1340" t="s">
        <v>7133</v>
      </c>
      <c r="L914" s="2192">
        <v>0</v>
      </c>
      <c r="M914" s="1396" t="s">
        <v>6414</v>
      </c>
      <c r="N914" s="1340"/>
      <c r="T914" s="2151">
        <v>1</v>
      </c>
      <c r="Z914" s="2983">
        <f t="shared" si="22"/>
        <v>0</v>
      </c>
    </row>
    <row r="915" spans="2:26" ht="47.25">
      <c r="B915" s="1367">
        <v>157</v>
      </c>
      <c r="C915" s="1387" t="s">
        <v>7219</v>
      </c>
      <c r="D915" s="1340" t="s">
        <v>7683</v>
      </c>
      <c r="E915" s="1340" t="s">
        <v>7114</v>
      </c>
      <c r="F915" s="1387">
        <v>21</v>
      </c>
      <c r="G915" s="1387">
        <v>125</v>
      </c>
      <c r="H915" s="1389">
        <v>38.6</v>
      </c>
      <c r="I915" s="1389"/>
      <c r="J915" s="1368" t="s">
        <v>1313</v>
      </c>
      <c r="K915" s="1340" t="s">
        <v>7115</v>
      </c>
      <c r="L915" s="2192" t="s">
        <v>1669</v>
      </c>
      <c r="M915" s="1396" t="s">
        <v>6414</v>
      </c>
      <c r="N915" s="1340"/>
      <c r="T915" s="2151">
        <v>1</v>
      </c>
      <c r="Z915" s="2983">
        <f t="shared" si="22"/>
        <v>0</v>
      </c>
    </row>
    <row r="916" spans="2:26" ht="31.5">
      <c r="B916" s="1367">
        <v>158</v>
      </c>
      <c r="C916" s="1387" t="s">
        <v>7170</v>
      </c>
      <c r="D916" s="1340" t="s">
        <v>7683</v>
      </c>
      <c r="E916" s="1340" t="s">
        <v>7114</v>
      </c>
      <c r="F916" s="1387">
        <v>12</v>
      </c>
      <c r="G916" s="1387">
        <v>6</v>
      </c>
      <c r="H916" s="1389">
        <v>60</v>
      </c>
      <c r="I916" s="1389"/>
      <c r="J916" s="2181" t="s">
        <v>1669</v>
      </c>
      <c r="K916" s="1340" t="s">
        <v>7126</v>
      </c>
      <c r="L916" s="2192" t="s">
        <v>1669</v>
      </c>
      <c r="M916" s="1396" t="s">
        <v>6414</v>
      </c>
      <c r="N916" s="1340"/>
      <c r="T916" s="2151">
        <v>1</v>
      </c>
      <c r="Z916" s="2983">
        <f t="shared" si="22"/>
        <v>0</v>
      </c>
    </row>
    <row r="917" spans="2:26" ht="31.5">
      <c r="B917" s="1367">
        <v>159</v>
      </c>
      <c r="C917" s="1387" t="s">
        <v>7295</v>
      </c>
      <c r="D917" s="1340" t="s">
        <v>7683</v>
      </c>
      <c r="E917" s="1340" t="s">
        <v>7114</v>
      </c>
      <c r="F917" s="1387">
        <v>33</v>
      </c>
      <c r="G917" s="1387">
        <v>128</v>
      </c>
      <c r="H917" s="1389">
        <v>790</v>
      </c>
      <c r="I917" s="1389"/>
      <c r="J917" s="1368" t="s">
        <v>1313</v>
      </c>
      <c r="K917" s="1340" t="s">
        <v>7296</v>
      </c>
      <c r="L917" s="2192" t="s">
        <v>8074</v>
      </c>
      <c r="M917" s="1396" t="s">
        <v>6414</v>
      </c>
      <c r="N917" s="1340"/>
      <c r="T917" s="2151">
        <v>1</v>
      </c>
      <c r="Z917" s="2983">
        <f t="shared" si="22"/>
        <v>0</v>
      </c>
    </row>
    <row r="918" spans="2:26" ht="31.5">
      <c r="B918" s="1367">
        <v>160</v>
      </c>
      <c r="C918" s="1387" t="s">
        <v>7172</v>
      </c>
      <c r="D918" s="1340" t="s">
        <v>7683</v>
      </c>
      <c r="E918" s="1340" t="s">
        <v>7114</v>
      </c>
      <c r="F918" s="1387">
        <v>12</v>
      </c>
      <c r="G918" s="1387" t="s">
        <v>7173</v>
      </c>
      <c r="H918" s="1389">
        <v>34.6</v>
      </c>
      <c r="I918" s="1389"/>
      <c r="J918" s="2181" t="s">
        <v>1669</v>
      </c>
      <c r="K918" s="1340" t="s">
        <v>7126</v>
      </c>
      <c r="L918" s="2192" t="s">
        <v>1669</v>
      </c>
      <c r="M918" s="1396" t="s">
        <v>6414</v>
      </c>
      <c r="N918" s="1340"/>
      <c r="T918" s="2151">
        <v>1</v>
      </c>
      <c r="Z918" s="2983">
        <f t="shared" si="22"/>
        <v>0</v>
      </c>
    </row>
    <row r="919" spans="2:26" ht="47.25">
      <c r="B919" s="1367">
        <v>161</v>
      </c>
      <c r="C919" s="1387" t="s">
        <v>7220</v>
      </c>
      <c r="D919" s="1340" t="s">
        <v>7683</v>
      </c>
      <c r="E919" s="1340" t="s">
        <v>7114</v>
      </c>
      <c r="F919" s="1387">
        <v>21</v>
      </c>
      <c r="G919" s="1387">
        <v>127</v>
      </c>
      <c r="H919" s="1389">
        <v>42.3</v>
      </c>
      <c r="I919" s="1389"/>
      <c r="J919" s="1368" t="s">
        <v>1313</v>
      </c>
      <c r="K919" s="1340" t="s">
        <v>7115</v>
      </c>
      <c r="L919" s="2192" t="s">
        <v>1669</v>
      </c>
      <c r="M919" s="1396" t="s">
        <v>6414</v>
      </c>
      <c r="N919" s="1340"/>
      <c r="T919" s="2151">
        <v>1</v>
      </c>
      <c r="Z919" s="2983">
        <f t="shared" si="22"/>
        <v>0</v>
      </c>
    </row>
    <row r="920" spans="2:26" ht="31.5">
      <c r="B920" s="1367">
        <v>162</v>
      </c>
      <c r="C920" s="1387" t="s">
        <v>7216</v>
      </c>
      <c r="D920" s="1340" t="s">
        <v>7683</v>
      </c>
      <c r="E920" s="1340" t="s">
        <v>7114</v>
      </c>
      <c r="F920" s="1387">
        <v>21</v>
      </c>
      <c r="G920" s="1387">
        <v>79</v>
      </c>
      <c r="H920" s="1389">
        <v>138.19999999999999</v>
      </c>
      <c r="I920" s="1389"/>
      <c r="J920" s="1368" t="s">
        <v>1313</v>
      </c>
      <c r="K920" s="1340" t="s">
        <v>7133</v>
      </c>
      <c r="L920" s="2192" t="s">
        <v>8074</v>
      </c>
      <c r="M920" s="1396" t="s">
        <v>6414</v>
      </c>
      <c r="N920" s="1340"/>
      <c r="T920" s="2151">
        <v>1</v>
      </c>
      <c r="Z920" s="2983">
        <f t="shared" si="22"/>
        <v>0</v>
      </c>
    </row>
    <row r="921" spans="2:26" ht="31.5">
      <c r="B921" s="1367">
        <v>163</v>
      </c>
      <c r="C921" s="1387" t="s">
        <v>7221</v>
      </c>
      <c r="D921" s="1340" t="s">
        <v>7683</v>
      </c>
      <c r="E921" s="1340" t="s">
        <v>7114</v>
      </c>
      <c r="F921" s="1387">
        <v>21</v>
      </c>
      <c r="G921" s="1387" t="s">
        <v>7222</v>
      </c>
      <c r="H921" s="1389">
        <v>60.9</v>
      </c>
      <c r="I921" s="1389"/>
      <c r="J921" s="2181" t="s">
        <v>1669</v>
      </c>
      <c r="K921" s="1340" t="s">
        <v>7126</v>
      </c>
      <c r="L921" s="2192" t="s">
        <v>1669</v>
      </c>
      <c r="M921" s="1396" t="s">
        <v>6414</v>
      </c>
      <c r="N921" s="1340"/>
      <c r="T921" s="2151">
        <v>1</v>
      </c>
      <c r="Z921" s="2983">
        <f t="shared" si="22"/>
        <v>0</v>
      </c>
    </row>
    <row r="922" spans="2:26" ht="31.5">
      <c r="B922" s="1367">
        <v>164</v>
      </c>
      <c r="C922" s="1387" t="s">
        <v>7258</v>
      </c>
      <c r="D922" s="1340" t="s">
        <v>7683</v>
      </c>
      <c r="E922" s="1340" t="s">
        <v>7114</v>
      </c>
      <c r="F922" s="1387">
        <v>24</v>
      </c>
      <c r="G922" s="1387">
        <v>62</v>
      </c>
      <c r="H922" s="1389">
        <v>72.900000000000006</v>
      </c>
      <c r="I922" s="1389"/>
      <c r="J922" s="2181" t="s">
        <v>1669</v>
      </c>
      <c r="K922" s="1340" t="s">
        <v>7126</v>
      </c>
      <c r="L922" s="2192" t="s">
        <v>1669</v>
      </c>
      <c r="M922" s="1396" t="s">
        <v>6414</v>
      </c>
      <c r="N922" s="1340"/>
      <c r="T922" s="2151">
        <v>1</v>
      </c>
      <c r="Z922" s="2983">
        <f t="shared" si="22"/>
        <v>0</v>
      </c>
    </row>
    <row r="923" spans="2:26" ht="31.5">
      <c r="B923" s="1367">
        <v>165</v>
      </c>
      <c r="C923" s="1387" t="s">
        <v>7142</v>
      </c>
      <c r="D923" s="1340" t="s">
        <v>7683</v>
      </c>
      <c r="E923" s="1340" t="s">
        <v>7114</v>
      </c>
      <c r="F923" s="1387">
        <v>3</v>
      </c>
      <c r="G923" s="1387" t="s">
        <v>7143</v>
      </c>
      <c r="H923" s="1389">
        <v>64.599999999999994</v>
      </c>
      <c r="I923" s="1389"/>
      <c r="J923" s="2181" t="s">
        <v>1669</v>
      </c>
      <c r="K923" s="1340" t="s">
        <v>7126</v>
      </c>
      <c r="L923" s="2192" t="s">
        <v>1669</v>
      </c>
      <c r="M923" s="1396" t="s">
        <v>6414</v>
      </c>
      <c r="N923" s="1340"/>
      <c r="T923" s="2151">
        <v>1</v>
      </c>
      <c r="Z923" s="2983">
        <f t="shared" si="22"/>
        <v>0</v>
      </c>
    </row>
    <row r="924" spans="2:26" ht="31.5">
      <c r="B924" s="1367">
        <v>166</v>
      </c>
      <c r="C924" s="1387" t="s">
        <v>7158</v>
      </c>
      <c r="D924" s="1340" t="s">
        <v>7683</v>
      </c>
      <c r="E924" s="1340" t="s">
        <v>7114</v>
      </c>
      <c r="F924" s="1387">
        <v>9</v>
      </c>
      <c r="G924" s="1387" t="s">
        <v>7159</v>
      </c>
      <c r="H924" s="1389">
        <v>307.89999999999998</v>
      </c>
      <c r="I924" s="1389"/>
      <c r="J924" s="2181" t="s">
        <v>1669</v>
      </c>
      <c r="K924" s="1340" t="s">
        <v>7126</v>
      </c>
      <c r="L924" s="2192" t="s">
        <v>1669</v>
      </c>
      <c r="M924" s="1396" t="s">
        <v>6414</v>
      </c>
      <c r="N924" s="1340"/>
      <c r="T924" s="2151">
        <v>1</v>
      </c>
      <c r="Z924" s="2983">
        <f t="shared" si="22"/>
        <v>0</v>
      </c>
    </row>
    <row r="925" spans="2:26" ht="63">
      <c r="B925" s="1367">
        <v>167</v>
      </c>
      <c r="C925" s="1387" t="s">
        <v>7247</v>
      </c>
      <c r="D925" s="1340" t="s">
        <v>7683</v>
      </c>
      <c r="E925" s="1340" t="s">
        <v>7114</v>
      </c>
      <c r="F925" s="1387">
        <v>23</v>
      </c>
      <c r="G925" s="1387">
        <v>46</v>
      </c>
      <c r="H925" s="1389">
        <v>160.9</v>
      </c>
      <c r="I925" s="1389"/>
      <c r="J925" s="1368" t="s">
        <v>1313</v>
      </c>
      <c r="K925" s="1340" t="s">
        <v>7248</v>
      </c>
      <c r="L925" s="2192" t="s">
        <v>8075</v>
      </c>
      <c r="M925" s="1396" t="s">
        <v>6414</v>
      </c>
      <c r="N925" s="1340"/>
      <c r="T925" s="2151">
        <v>1</v>
      </c>
      <c r="Z925" s="2983">
        <f t="shared" si="22"/>
        <v>0</v>
      </c>
    </row>
    <row r="926" spans="2:26" ht="63">
      <c r="B926" s="1367">
        <v>168</v>
      </c>
      <c r="C926" s="1387" t="s">
        <v>7256</v>
      </c>
      <c r="D926" s="1340" t="s">
        <v>7683</v>
      </c>
      <c r="E926" s="1340" t="s">
        <v>7114</v>
      </c>
      <c r="F926" s="1340">
        <v>24</v>
      </c>
      <c r="G926" s="1340">
        <v>48</v>
      </c>
      <c r="H926" s="1389">
        <v>149.9</v>
      </c>
      <c r="I926" s="1389"/>
      <c r="J926" s="1368" t="s">
        <v>1313</v>
      </c>
      <c r="K926" s="1340" t="s">
        <v>7257</v>
      </c>
      <c r="L926" s="2192" t="s">
        <v>1669</v>
      </c>
      <c r="M926" s="1396" t="s">
        <v>6414</v>
      </c>
      <c r="N926" s="1340"/>
      <c r="T926" s="2151">
        <v>1</v>
      </c>
      <c r="Z926" s="2983">
        <f t="shared" si="22"/>
        <v>0</v>
      </c>
    </row>
    <row r="927" spans="2:26">
      <c r="B927" s="1367">
        <v>169</v>
      </c>
      <c r="C927" s="1340" t="s">
        <v>7472</v>
      </c>
      <c r="D927" s="1340" t="s">
        <v>7683</v>
      </c>
      <c r="E927" s="1340" t="s">
        <v>7461</v>
      </c>
      <c r="F927" s="1340">
        <v>2</v>
      </c>
      <c r="G927" s="1340">
        <v>64</v>
      </c>
      <c r="H927" s="667">
        <v>395</v>
      </c>
      <c r="I927" s="667"/>
      <c r="J927" s="1368"/>
      <c r="K927" s="1366"/>
      <c r="L927" s="2192" t="s">
        <v>940</v>
      </c>
      <c r="M927" s="1366" t="s">
        <v>7474</v>
      </c>
      <c r="N927" s="1340"/>
      <c r="T927" s="2151">
        <v>1</v>
      </c>
      <c r="Z927" s="2983">
        <f t="shared" si="22"/>
        <v>0</v>
      </c>
    </row>
    <row r="928" spans="2:26" ht="31.5">
      <c r="B928" s="1367">
        <v>170</v>
      </c>
      <c r="C928" s="1340" t="s">
        <v>7460</v>
      </c>
      <c r="D928" s="1340" t="s">
        <v>7683</v>
      </c>
      <c r="E928" s="1340" t="s">
        <v>7461</v>
      </c>
      <c r="F928" s="1340">
        <v>1</v>
      </c>
      <c r="G928" s="1340">
        <v>594</v>
      </c>
      <c r="H928" s="667">
        <v>124</v>
      </c>
      <c r="I928" s="667"/>
      <c r="J928" s="1368"/>
      <c r="K928" s="1366"/>
      <c r="L928" s="2192" t="s">
        <v>940</v>
      </c>
      <c r="M928" s="1366" t="s">
        <v>7470</v>
      </c>
      <c r="N928" s="1340"/>
      <c r="T928" s="2151">
        <v>1</v>
      </c>
      <c r="Z928" s="2983">
        <f t="shared" si="22"/>
        <v>0</v>
      </c>
    </row>
    <row r="929" spans="2:27" ht="31.5">
      <c r="B929" s="1367">
        <v>171</v>
      </c>
      <c r="C929" s="1340" t="s">
        <v>7472</v>
      </c>
      <c r="D929" s="1340" t="s">
        <v>7683</v>
      </c>
      <c r="E929" s="1340" t="s">
        <v>7461</v>
      </c>
      <c r="F929" s="1340">
        <v>3</v>
      </c>
      <c r="G929" s="1340">
        <v>64</v>
      </c>
      <c r="H929" s="667">
        <v>2773</v>
      </c>
      <c r="I929" s="667"/>
      <c r="J929" s="1368"/>
      <c r="K929" s="1366"/>
      <c r="L929" s="2192" t="s">
        <v>940</v>
      </c>
      <c r="M929" s="1366" t="s">
        <v>7480</v>
      </c>
      <c r="N929" s="1340"/>
      <c r="T929" s="2151">
        <v>1</v>
      </c>
      <c r="Z929" s="2983">
        <f t="shared" si="22"/>
        <v>0</v>
      </c>
    </row>
    <row r="930" spans="2:27" ht="31.5">
      <c r="B930" s="1367">
        <v>172</v>
      </c>
      <c r="C930" s="1340" t="s">
        <v>7472</v>
      </c>
      <c r="D930" s="1340" t="s">
        <v>7683</v>
      </c>
      <c r="E930" s="1340" t="s">
        <v>7461</v>
      </c>
      <c r="F930" s="1340">
        <v>3</v>
      </c>
      <c r="G930" s="1340">
        <v>65</v>
      </c>
      <c r="H930" s="667">
        <v>2130</v>
      </c>
      <c r="I930" s="667"/>
      <c r="J930" s="1368"/>
      <c r="K930" s="1366"/>
      <c r="L930" s="2192" t="s">
        <v>940</v>
      </c>
      <c r="M930" s="1366" t="s">
        <v>7480</v>
      </c>
      <c r="N930" s="1340"/>
      <c r="T930" s="2151">
        <v>1</v>
      </c>
      <c r="Z930" s="2983">
        <f t="shared" si="22"/>
        <v>0</v>
      </c>
    </row>
    <row r="931" spans="2:27" ht="31.5">
      <c r="B931" s="1367">
        <v>173</v>
      </c>
      <c r="C931" s="1340" t="s">
        <v>7472</v>
      </c>
      <c r="D931" s="1340" t="s">
        <v>7683</v>
      </c>
      <c r="E931" s="1340" t="s">
        <v>7461</v>
      </c>
      <c r="F931" s="1340">
        <v>9</v>
      </c>
      <c r="G931" s="1340">
        <v>1158</v>
      </c>
      <c r="H931" s="667">
        <v>376</v>
      </c>
      <c r="I931" s="667"/>
      <c r="J931" s="1368"/>
      <c r="K931" s="1366"/>
      <c r="L931" s="2192" t="s">
        <v>940</v>
      </c>
      <c r="M931" s="1366" t="s">
        <v>7498</v>
      </c>
      <c r="N931" s="1340"/>
      <c r="T931" s="2151">
        <v>1</v>
      </c>
      <c r="Z931" s="2983">
        <f t="shared" si="22"/>
        <v>0</v>
      </c>
    </row>
    <row r="932" spans="2:27" ht="31.5">
      <c r="B932" s="1367">
        <v>174</v>
      </c>
      <c r="C932" s="1340" t="s">
        <v>7472</v>
      </c>
      <c r="D932" s="1340" t="s">
        <v>7683</v>
      </c>
      <c r="E932" s="1340" t="s">
        <v>7461</v>
      </c>
      <c r="F932" s="1340">
        <v>3</v>
      </c>
      <c r="G932" s="1340">
        <v>68</v>
      </c>
      <c r="H932" s="667">
        <v>1447</v>
      </c>
      <c r="I932" s="667"/>
      <c r="J932" s="1368"/>
      <c r="K932" s="1366"/>
      <c r="L932" s="2192" t="s">
        <v>940</v>
      </c>
      <c r="M932" s="1366" t="s">
        <v>7481</v>
      </c>
      <c r="N932" s="1340"/>
      <c r="T932" s="2151">
        <v>1</v>
      </c>
      <c r="Z932" s="2983">
        <f t="shared" si="22"/>
        <v>0</v>
      </c>
    </row>
    <row r="933" spans="2:27" ht="31.5">
      <c r="B933" s="1367">
        <v>175</v>
      </c>
      <c r="C933" s="1340" t="s">
        <v>7472</v>
      </c>
      <c r="D933" s="1340" t="s">
        <v>7683</v>
      </c>
      <c r="E933" s="1340" t="s">
        <v>7461</v>
      </c>
      <c r="F933" s="1340">
        <v>10</v>
      </c>
      <c r="G933" s="1340">
        <v>1073</v>
      </c>
      <c r="H933" s="667">
        <v>2447</v>
      </c>
      <c r="I933" s="667"/>
      <c r="J933" s="1368"/>
      <c r="K933" s="1366"/>
      <c r="L933" s="2192" t="s">
        <v>940</v>
      </c>
      <c r="M933" s="1366" t="s">
        <v>7499</v>
      </c>
      <c r="N933" s="1340"/>
      <c r="T933" s="2151">
        <v>1</v>
      </c>
      <c r="Z933" s="2983">
        <f t="shared" si="22"/>
        <v>0</v>
      </c>
    </row>
    <row r="934" spans="2:27" ht="94.5">
      <c r="B934" s="1367">
        <v>1</v>
      </c>
      <c r="C934" s="1340" t="s">
        <v>7564</v>
      </c>
      <c r="D934" s="1340" t="s">
        <v>7683</v>
      </c>
      <c r="E934" s="1340" t="s">
        <v>6567</v>
      </c>
      <c r="F934" s="1367">
        <v>53</v>
      </c>
      <c r="G934" s="1367">
        <v>34</v>
      </c>
      <c r="H934" s="667">
        <v>31008</v>
      </c>
      <c r="I934" s="667"/>
      <c r="J934" s="1368" t="s">
        <v>754</v>
      </c>
      <c r="K934" s="1340" t="s">
        <v>754</v>
      </c>
      <c r="L934" s="2192" t="s">
        <v>754</v>
      </c>
      <c r="M934" s="2230" t="s">
        <v>9084</v>
      </c>
      <c r="N934" s="1340"/>
      <c r="U934" s="2151">
        <v>1</v>
      </c>
      <c r="W934" s="2151">
        <f>U934+S934</f>
        <v>1</v>
      </c>
      <c r="Z934" s="2983">
        <f t="shared" si="22"/>
        <v>1</v>
      </c>
      <c r="AA934" s="2174">
        <f t="shared" ref="AA934:AA997" si="23">H934</f>
        <v>31008</v>
      </c>
    </row>
    <row r="935" spans="2:27" ht="47.25" customHeight="1">
      <c r="B935" s="1367">
        <v>2</v>
      </c>
      <c r="C935" s="1340" t="s">
        <v>6596</v>
      </c>
      <c r="D935" s="1340" t="s">
        <v>7683</v>
      </c>
      <c r="E935" s="1340" t="s">
        <v>6567</v>
      </c>
      <c r="F935" s="1340">
        <v>74</v>
      </c>
      <c r="G935" s="1376" t="s">
        <v>6616</v>
      </c>
      <c r="H935" s="667">
        <v>1000</v>
      </c>
      <c r="I935" s="667"/>
      <c r="J935" s="1368" t="s">
        <v>1669</v>
      </c>
      <c r="K935" s="1366" t="s">
        <v>6611</v>
      </c>
      <c r="L935" s="2233" t="s">
        <v>1669</v>
      </c>
      <c r="M935" s="1340" t="s">
        <v>6617</v>
      </c>
      <c r="N935" s="1340"/>
      <c r="U935" s="2151">
        <v>1</v>
      </c>
      <c r="W935" s="2151">
        <f t="shared" ref="W935:W998" si="24">U935+S935</f>
        <v>1</v>
      </c>
      <c r="Z935" s="2983">
        <f t="shared" si="22"/>
        <v>1</v>
      </c>
      <c r="AA935" s="2174">
        <f t="shared" si="23"/>
        <v>1000</v>
      </c>
    </row>
    <row r="936" spans="2:27" ht="47.25">
      <c r="B936" s="1367">
        <v>3</v>
      </c>
      <c r="C936" s="1340" t="s">
        <v>6596</v>
      </c>
      <c r="D936" s="1340" t="s">
        <v>7683</v>
      </c>
      <c r="E936" s="1340" t="s">
        <v>6567</v>
      </c>
      <c r="F936" s="1340">
        <v>74</v>
      </c>
      <c r="G936" s="1376" t="s">
        <v>6520</v>
      </c>
      <c r="H936" s="667">
        <v>5000</v>
      </c>
      <c r="I936" s="667"/>
      <c r="J936" s="1368" t="s">
        <v>1669</v>
      </c>
      <c r="K936" s="1340" t="s">
        <v>6611</v>
      </c>
      <c r="L936" s="2233" t="s">
        <v>1669</v>
      </c>
      <c r="M936" s="1340" t="s">
        <v>6618</v>
      </c>
      <c r="N936" s="1340"/>
      <c r="U936" s="2151">
        <v>1</v>
      </c>
      <c r="W936" s="2151">
        <f t="shared" si="24"/>
        <v>1</v>
      </c>
      <c r="Z936" s="2983">
        <f t="shared" si="22"/>
        <v>1</v>
      </c>
      <c r="AA936" s="2174">
        <f t="shared" si="23"/>
        <v>5000</v>
      </c>
    </row>
    <row r="937" spans="2:27" ht="31.5">
      <c r="B937" s="1367">
        <v>4</v>
      </c>
      <c r="C937" s="1340" t="s">
        <v>6619</v>
      </c>
      <c r="D937" s="1340" t="s">
        <v>7683</v>
      </c>
      <c r="E937" s="1340" t="s">
        <v>6567</v>
      </c>
      <c r="F937" s="1340">
        <v>75</v>
      </c>
      <c r="G937" s="1376" t="s">
        <v>6621</v>
      </c>
      <c r="H937" s="667">
        <v>1264</v>
      </c>
      <c r="I937" s="667"/>
      <c r="J937" s="2159" t="s">
        <v>858</v>
      </c>
      <c r="K937" s="1366" t="s">
        <v>858</v>
      </c>
      <c r="L937" s="2192">
        <v>0</v>
      </c>
      <c r="M937" s="1340" t="s">
        <v>9085</v>
      </c>
      <c r="N937" s="1340"/>
      <c r="U937" s="2151">
        <v>1</v>
      </c>
      <c r="W937" s="2151">
        <f t="shared" si="24"/>
        <v>1</v>
      </c>
      <c r="Z937" s="2983">
        <f t="shared" si="22"/>
        <v>1</v>
      </c>
      <c r="AA937" s="2174">
        <f t="shared" si="23"/>
        <v>1264</v>
      </c>
    </row>
    <row r="938" spans="2:27" ht="31.5">
      <c r="B938" s="1367">
        <v>5</v>
      </c>
      <c r="C938" s="1340" t="s">
        <v>6619</v>
      </c>
      <c r="D938" s="1340" t="s">
        <v>7683</v>
      </c>
      <c r="E938" s="1340" t="s">
        <v>6567</v>
      </c>
      <c r="F938" s="1340">
        <v>75</v>
      </c>
      <c r="G938" s="1376" t="s">
        <v>6622</v>
      </c>
      <c r="H938" s="667">
        <v>9872</v>
      </c>
      <c r="I938" s="667"/>
      <c r="J938" s="2159" t="s">
        <v>858</v>
      </c>
      <c r="K938" s="1366" t="s">
        <v>858</v>
      </c>
      <c r="L938" s="2192">
        <v>0</v>
      </c>
      <c r="M938" s="1340" t="s">
        <v>9085</v>
      </c>
      <c r="N938" s="1340"/>
      <c r="U938" s="2151">
        <v>1</v>
      </c>
      <c r="W938" s="2151">
        <f t="shared" si="24"/>
        <v>1</v>
      </c>
      <c r="Z938" s="2983">
        <f t="shared" si="22"/>
        <v>1</v>
      </c>
      <c r="AA938" s="2174">
        <f t="shared" si="23"/>
        <v>9872</v>
      </c>
    </row>
    <row r="939" spans="2:27" ht="31.5">
      <c r="B939" s="1367">
        <v>6</v>
      </c>
      <c r="C939" s="1340" t="s">
        <v>6619</v>
      </c>
      <c r="D939" s="1340" t="s">
        <v>7683</v>
      </c>
      <c r="E939" s="1340" t="s">
        <v>6567</v>
      </c>
      <c r="F939" s="1340">
        <v>74</v>
      </c>
      <c r="G939" s="1376" t="s">
        <v>6620</v>
      </c>
      <c r="H939" s="667">
        <v>10915</v>
      </c>
      <c r="I939" s="667"/>
      <c r="J939" s="2159" t="s">
        <v>858</v>
      </c>
      <c r="K939" s="1366" t="s">
        <v>858</v>
      </c>
      <c r="L939" s="2192">
        <v>0</v>
      </c>
      <c r="M939" s="1340" t="s">
        <v>9086</v>
      </c>
      <c r="N939" s="1340"/>
      <c r="U939" s="2151">
        <v>1</v>
      </c>
      <c r="W939" s="2151">
        <f t="shared" si="24"/>
        <v>1</v>
      </c>
      <c r="Z939" s="2983">
        <f t="shared" si="22"/>
        <v>1</v>
      </c>
      <c r="AA939" s="2174">
        <f t="shared" si="23"/>
        <v>10915</v>
      </c>
    </row>
    <row r="940" spans="2:27" ht="31.5" customHeight="1">
      <c r="B940" s="1367">
        <v>9</v>
      </c>
      <c r="C940" s="1340" t="s">
        <v>6586</v>
      </c>
      <c r="D940" s="1340" t="s">
        <v>7683</v>
      </c>
      <c r="E940" s="1340" t="s">
        <v>6567</v>
      </c>
      <c r="F940" s="1340">
        <v>55</v>
      </c>
      <c r="G940" s="1340">
        <v>3</v>
      </c>
      <c r="H940" s="667">
        <v>300</v>
      </c>
      <c r="I940" s="667"/>
      <c r="J940" s="1368" t="str">
        <f t="shared" ref="J940:J958" si="25">K940</f>
        <v>ODT</v>
      </c>
      <c r="K940" s="1366" t="s">
        <v>1669</v>
      </c>
      <c r="L940" s="2192" t="s">
        <v>1669</v>
      </c>
      <c r="M940" s="1366" t="s">
        <v>6588</v>
      </c>
      <c r="N940" s="1340"/>
      <c r="U940" s="2151">
        <v>1</v>
      </c>
      <c r="W940" s="2151">
        <f t="shared" si="24"/>
        <v>1</v>
      </c>
      <c r="Z940" s="2983">
        <f t="shared" si="22"/>
        <v>1</v>
      </c>
      <c r="AA940" s="2174">
        <f t="shared" si="23"/>
        <v>300</v>
      </c>
    </row>
    <row r="941" spans="2:27" ht="31.5">
      <c r="B941" s="1367">
        <v>10</v>
      </c>
      <c r="C941" s="1340" t="s">
        <v>6586</v>
      </c>
      <c r="D941" s="1340" t="s">
        <v>7683</v>
      </c>
      <c r="E941" s="1340" t="s">
        <v>6567</v>
      </c>
      <c r="F941" s="1340">
        <v>53</v>
      </c>
      <c r="G941" s="1340">
        <v>112</v>
      </c>
      <c r="H941" s="667" t="s">
        <v>6587</v>
      </c>
      <c r="I941" s="667"/>
      <c r="J941" s="1368" t="str">
        <f t="shared" si="25"/>
        <v>ODT</v>
      </c>
      <c r="K941" s="1366" t="s">
        <v>1669</v>
      </c>
      <c r="L941" s="2192" t="s">
        <v>1669</v>
      </c>
      <c r="M941" s="1366" t="s">
        <v>6588</v>
      </c>
      <c r="N941" s="1340"/>
      <c r="U941" s="2151">
        <v>1</v>
      </c>
      <c r="W941" s="2151">
        <f t="shared" si="24"/>
        <v>1</v>
      </c>
      <c r="Z941" s="2983">
        <f t="shared" si="22"/>
        <v>1</v>
      </c>
      <c r="AA941" s="2174" t="str">
        <f t="shared" si="23"/>
        <v>461,6</v>
      </c>
    </row>
    <row r="942" spans="2:27" ht="31.5">
      <c r="B942" s="1367">
        <v>11</v>
      </c>
      <c r="C942" s="1340" t="s">
        <v>6586</v>
      </c>
      <c r="D942" s="1340" t="s">
        <v>7683</v>
      </c>
      <c r="E942" s="1340" t="s">
        <v>6567</v>
      </c>
      <c r="F942" s="1340">
        <v>54</v>
      </c>
      <c r="G942" s="1340">
        <v>103</v>
      </c>
      <c r="H942" s="667">
        <v>144.30000000000001</v>
      </c>
      <c r="I942" s="667"/>
      <c r="J942" s="1368" t="str">
        <f t="shared" si="25"/>
        <v>ODT</v>
      </c>
      <c r="K942" s="1366" t="s">
        <v>1669</v>
      </c>
      <c r="L942" s="2192" t="s">
        <v>1669</v>
      </c>
      <c r="M942" s="1366" t="s">
        <v>6588</v>
      </c>
      <c r="N942" s="1340"/>
      <c r="U942" s="2151">
        <v>1</v>
      </c>
      <c r="W942" s="2151">
        <f t="shared" si="24"/>
        <v>1</v>
      </c>
      <c r="Z942" s="2983">
        <f t="shared" si="22"/>
        <v>1</v>
      </c>
      <c r="AA942" s="2174">
        <f t="shared" si="23"/>
        <v>144.30000000000001</v>
      </c>
    </row>
    <row r="943" spans="2:27" ht="31.5">
      <c r="B943" s="1367">
        <v>12</v>
      </c>
      <c r="C943" s="1340" t="s">
        <v>6586</v>
      </c>
      <c r="D943" s="1340" t="s">
        <v>7683</v>
      </c>
      <c r="E943" s="1340" t="s">
        <v>6567</v>
      </c>
      <c r="F943" s="1340">
        <v>54</v>
      </c>
      <c r="G943" s="1340">
        <v>105</v>
      </c>
      <c r="H943" s="667">
        <v>248.9</v>
      </c>
      <c r="I943" s="667"/>
      <c r="J943" s="1368" t="str">
        <f t="shared" si="25"/>
        <v>ODT</v>
      </c>
      <c r="K943" s="1366" t="s">
        <v>1669</v>
      </c>
      <c r="L943" s="2192" t="s">
        <v>1669</v>
      </c>
      <c r="M943" s="1366" t="s">
        <v>6588</v>
      </c>
      <c r="N943" s="1340"/>
      <c r="U943" s="2151">
        <v>1</v>
      </c>
      <c r="W943" s="2151">
        <f t="shared" si="24"/>
        <v>1</v>
      </c>
      <c r="Z943" s="2983">
        <f t="shared" si="22"/>
        <v>1</v>
      </c>
      <c r="AA943" s="2174">
        <f t="shared" si="23"/>
        <v>248.9</v>
      </c>
    </row>
    <row r="944" spans="2:27" ht="31.5">
      <c r="B944" s="1367">
        <v>13</v>
      </c>
      <c r="C944" s="1340" t="s">
        <v>6586</v>
      </c>
      <c r="D944" s="1340" t="s">
        <v>7683</v>
      </c>
      <c r="E944" s="1340" t="s">
        <v>6567</v>
      </c>
      <c r="F944" s="1340">
        <v>54</v>
      </c>
      <c r="G944" s="1376" t="s">
        <v>6590</v>
      </c>
      <c r="H944" s="1377">
        <v>266.8</v>
      </c>
      <c r="I944" s="1377"/>
      <c r="J944" s="1368" t="str">
        <f t="shared" si="25"/>
        <v>ODT</v>
      </c>
      <c r="K944" s="1366" t="s">
        <v>1669</v>
      </c>
      <c r="L944" s="2192" t="s">
        <v>1669</v>
      </c>
      <c r="M944" s="1366" t="s">
        <v>6588</v>
      </c>
      <c r="N944" s="1340"/>
      <c r="U944" s="2151">
        <v>1</v>
      </c>
      <c r="W944" s="2151">
        <f t="shared" si="24"/>
        <v>1</v>
      </c>
      <c r="Z944" s="2983">
        <f t="shared" si="22"/>
        <v>1</v>
      </c>
      <c r="AA944" s="2174">
        <f t="shared" si="23"/>
        <v>266.8</v>
      </c>
    </row>
    <row r="945" spans="2:27" ht="31.5">
      <c r="B945" s="1367">
        <v>14</v>
      </c>
      <c r="C945" s="1340" t="s">
        <v>6589</v>
      </c>
      <c r="D945" s="1340" t="s">
        <v>7683</v>
      </c>
      <c r="E945" s="1340" t="s">
        <v>6567</v>
      </c>
      <c r="F945" s="1340">
        <v>54</v>
      </c>
      <c r="G945" s="1340">
        <v>189</v>
      </c>
      <c r="H945" s="667">
        <v>86.4</v>
      </c>
      <c r="I945" s="667"/>
      <c r="J945" s="1368" t="str">
        <f t="shared" si="25"/>
        <v>ODT</v>
      </c>
      <c r="K945" s="1366" t="s">
        <v>1669</v>
      </c>
      <c r="L945" s="2192" t="s">
        <v>1669</v>
      </c>
      <c r="M945" s="1366" t="s">
        <v>6588</v>
      </c>
      <c r="N945" s="1340"/>
      <c r="U945" s="2151">
        <v>1</v>
      </c>
      <c r="W945" s="2151">
        <f t="shared" si="24"/>
        <v>1</v>
      </c>
      <c r="Z945" s="2983">
        <f t="shared" si="22"/>
        <v>1</v>
      </c>
      <c r="AA945" s="2174">
        <f t="shared" si="23"/>
        <v>86.4</v>
      </c>
    </row>
    <row r="946" spans="2:27" ht="31.5">
      <c r="B946" s="1367">
        <v>15</v>
      </c>
      <c r="C946" s="1340" t="s">
        <v>6586</v>
      </c>
      <c r="D946" s="1340" t="s">
        <v>7683</v>
      </c>
      <c r="E946" s="1340" t="s">
        <v>6567</v>
      </c>
      <c r="F946" s="1340">
        <v>54</v>
      </c>
      <c r="G946" s="1340">
        <v>218</v>
      </c>
      <c r="H946" s="667">
        <v>143</v>
      </c>
      <c r="I946" s="667"/>
      <c r="J946" s="1368" t="str">
        <f t="shared" si="25"/>
        <v>ODT</v>
      </c>
      <c r="K946" s="1366" t="s">
        <v>1669</v>
      </c>
      <c r="L946" s="2192" t="s">
        <v>1669</v>
      </c>
      <c r="M946" s="1366" t="s">
        <v>6588</v>
      </c>
      <c r="N946" s="1340"/>
      <c r="U946" s="2151">
        <v>1</v>
      </c>
      <c r="W946" s="2151">
        <f t="shared" si="24"/>
        <v>1</v>
      </c>
      <c r="Z946" s="2983">
        <f t="shared" si="22"/>
        <v>1</v>
      </c>
      <c r="AA946" s="2174">
        <f t="shared" si="23"/>
        <v>143</v>
      </c>
    </row>
    <row r="947" spans="2:27" ht="31.5">
      <c r="B947" s="1367">
        <v>16</v>
      </c>
      <c r="C947" s="1340" t="s">
        <v>6586</v>
      </c>
      <c r="D947" s="1340" t="s">
        <v>7683</v>
      </c>
      <c r="E947" s="1340" t="s">
        <v>6567</v>
      </c>
      <c r="F947" s="1340">
        <v>56</v>
      </c>
      <c r="G947" s="1340">
        <v>23</v>
      </c>
      <c r="H947" s="667" t="s">
        <v>6591</v>
      </c>
      <c r="I947" s="667"/>
      <c r="J947" s="1368" t="str">
        <f t="shared" si="25"/>
        <v>ODT</v>
      </c>
      <c r="K947" s="1366" t="s">
        <v>1669</v>
      </c>
      <c r="L947" s="2192" t="s">
        <v>1669</v>
      </c>
      <c r="M947" s="1366" t="s">
        <v>6588</v>
      </c>
      <c r="N947" s="1340"/>
      <c r="U947" s="2151">
        <v>1</v>
      </c>
      <c r="W947" s="2151">
        <f t="shared" si="24"/>
        <v>1</v>
      </c>
      <c r="Z947" s="2983">
        <f t="shared" si="22"/>
        <v>1</v>
      </c>
      <c r="AA947" s="2174" t="str">
        <f t="shared" si="23"/>
        <v>259,6</v>
      </c>
    </row>
    <row r="948" spans="2:27" ht="31.5">
      <c r="B948" s="1367">
        <v>17</v>
      </c>
      <c r="C948" s="1340" t="s">
        <v>6586</v>
      </c>
      <c r="D948" s="1340" t="s">
        <v>7683</v>
      </c>
      <c r="E948" s="1340" t="s">
        <v>6567</v>
      </c>
      <c r="F948" s="1340">
        <v>56</v>
      </c>
      <c r="G948" s="1340">
        <v>24</v>
      </c>
      <c r="H948" s="667" t="s">
        <v>6592</v>
      </c>
      <c r="I948" s="667"/>
      <c r="J948" s="1368" t="str">
        <f t="shared" si="25"/>
        <v>ODT</v>
      </c>
      <c r="K948" s="1366" t="s">
        <v>1669</v>
      </c>
      <c r="L948" s="2192" t="s">
        <v>1669</v>
      </c>
      <c r="M948" s="1366" t="s">
        <v>6588</v>
      </c>
      <c r="N948" s="1340"/>
      <c r="U948" s="2151">
        <v>1</v>
      </c>
      <c r="W948" s="2151">
        <f t="shared" si="24"/>
        <v>1</v>
      </c>
      <c r="Z948" s="2983">
        <f t="shared" si="22"/>
        <v>1</v>
      </c>
      <c r="AA948" s="2174" t="str">
        <f t="shared" si="23"/>
        <v>103,8</v>
      </c>
    </row>
    <row r="949" spans="2:27" ht="31.5">
      <c r="B949" s="1367">
        <v>18</v>
      </c>
      <c r="C949" s="1340" t="s">
        <v>6586</v>
      </c>
      <c r="D949" s="1340" t="s">
        <v>7683</v>
      </c>
      <c r="E949" s="1340" t="s">
        <v>6567</v>
      </c>
      <c r="F949" s="1340">
        <v>56</v>
      </c>
      <c r="G949" s="1340">
        <v>25</v>
      </c>
      <c r="H949" s="667" t="s">
        <v>6593</v>
      </c>
      <c r="I949" s="667"/>
      <c r="J949" s="1368" t="str">
        <f t="shared" si="25"/>
        <v>ODT</v>
      </c>
      <c r="K949" s="1366" t="s">
        <v>1669</v>
      </c>
      <c r="L949" s="2192" t="s">
        <v>1669</v>
      </c>
      <c r="M949" s="1366" t="s">
        <v>6588</v>
      </c>
      <c r="N949" s="1340"/>
      <c r="U949" s="2151">
        <v>1</v>
      </c>
      <c r="W949" s="2151">
        <f t="shared" si="24"/>
        <v>1</v>
      </c>
      <c r="Z949" s="2983">
        <f t="shared" si="22"/>
        <v>1</v>
      </c>
      <c r="AA949" s="2174" t="str">
        <f t="shared" si="23"/>
        <v>292,2</v>
      </c>
    </row>
    <row r="950" spans="2:27" ht="31.5">
      <c r="B950" s="1367">
        <v>19</v>
      </c>
      <c r="C950" s="1340" t="s">
        <v>6594</v>
      </c>
      <c r="D950" s="1340" t="s">
        <v>7683</v>
      </c>
      <c r="E950" s="1340" t="s">
        <v>6567</v>
      </c>
      <c r="F950" s="1340">
        <v>56</v>
      </c>
      <c r="G950" s="1340">
        <v>71</v>
      </c>
      <c r="H950" s="667" t="s">
        <v>6595</v>
      </c>
      <c r="I950" s="667"/>
      <c r="J950" s="1368" t="str">
        <f t="shared" si="25"/>
        <v>ODT</v>
      </c>
      <c r="K950" s="1366" t="s">
        <v>1669</v>
      </c>
      <c r="L950" s="2192" t="s">
        <v>1669</v>
      </c>
      <c r="M950" s="1366" t="s">
        <v>6446</v>
      </c>
      <c r="N950" s="1340"/>
      <c r="U950" s="2151">
        <v>1</v>
      </c>
      <c r="W950" s="2151">
        <f t="shared" si="24"/>
        <v>1</v>
      </c>
      <c r="Z950" s="2983">
        <f t="shared" si="22"/>
        <v>1</v>
      </c>
      <c r="AA950" s="2174" t="str">
        <f t="shared" si="23"/>
        <v>93,9</v>
      </c>
    </row>
    <row r="951" spans="2:27" ht="31.5">
      <c r="B951" s="1367">
        <v>20</v>
      </c>
      <c r="C951" s="1340" t="s">
        <v>6596</v>
      </c>
      <c r="D951" s="1340" t="s">
        <v>7683</v>
      </c>
      <c r="E951" s="1340" t="s">
        <v>6567</v>
      </c>
      <c r="F951" s="1340">
        <v>56</v>
      </c>
      <c r="G951" s="1340">
        <v>73</v>
      </c>
      <c r="H951" s="667" t="s">
        <v>6597</v>
      </c>
      <c r="I951" s="667"/>
      <c r="J951" s="1368" t="str">
        <f t="shared" si="25"/>
        <v>ODT</v>
      </c>
      <c r="K951" s="1366" t="s">
        <v>1669</v>
      </c>
      <c r="L951" s="2192" t="s">
        <v>1669</v>
      </c>
      <c r="M951" s="1366" t="s">
        <v>6446</v>
      </c>
      <c r="N951" s="1340"/>
      <c r="U951" s="2151">
        <v>1</v>
      </c>
      <c r="W951" s="2151">
        <f t="shared" si="24"/>
        <v>1</v>
      </c>
      <c r="Z951" s="2983">
        <f t="shared" si="22"/>
        <v>1</v>
      </c>
      <c r="AA951" s="2174" t="str">
        <f t="shared" si="23"/>
        <v>102,8</v>
      </c>
    </row>
    <row r="952" spans="2:27" ht="47.25">
      <c r="B952" s="1367">
        <v>21</v>
      </c>
      <c r="C952" s="1340" t="s">
        <v>6596</v>
      </c>
      <c r="D952" s="1340" t="s">
        <v>7683</v>
      </c>
      <c r="E952" s="1340" t="s">
        <v>6567</v>
      </c>
      <c r="F952" s="1340">
        <v>56</v>
      </c>
      <c r="G952" s="1340">
        <v>74</v>
      </c>
      <c r="H952" s="667" t="s">
        <v>6598</v>
      </c>
      <c r="I952" s="667"/>
      <c r="J952" s="1368" t="str">
        <f t="shared" si="25"/>
        <v>ODT</v>
      </c>
      <c r="K952" s="1366" t="s">
        <v>1669</v>
      </c>
      <c r="L952" s="2192" t="s">
        <v>1669</v>
      </c>
      <c r="M952" s="1340" t="s">
        <v>6599</v>
      </c>
      <c r="N952" s="1340"/>
      <c r="U952" s="2151">
        <v>1</v>
      </c>
      <c r="W952" s="2151">
        <f t="shared" si="24"/>
        <v>1</v>
      </c>
      <c r="Z952" s="2983">
        <f t="shared" si="22"/>
        <v>1</v>
      </c>
      <c r="AA952" s="2174" t="str">
        <f t="shared" si="23"/>
        <v>77,1</v>
      </c>
    </row>
    <row r="953" spans="2:27" ht="31.5">
      <c r="B953" s="1367">
        <v>22</v>
      </c>
      <c r="C953" s="1340" t="s">
        <v>6596</v>
      </c>
      <c r="D953" s="1340" t="s">
        <v>7683</v>
      </c>
      <c r="E953" s="1340" t="s">
        <v>6567</v>
      </c>
      <c r="F953" s="1340">
        <v>56</v>
      </c>
      <c r="G953" s="1340">
        <v>81</v>
      </c>
      <c r="H953" s="667" t="s">
        <v>6600</v>
      </c>
      <c r="I953" s="667"/>
      <c r="J953" s="1368" t="str">
        <f t="shared" si="25"/>
        <v>ODT</v>
      </c>
      <c r="K953" s="1366" t="s">
        <v>1669</v>
      </c>
      <c r="L953" s="2192" t="s">
        <v>1669</v>
      </c>
      <c r="M953" s="1340" t="s">
        <v>6601</v>
      </c>
      <c r="N953" s="1340"/>
      <c r="U953" s="2151">
        <v>1</v>
      </c>
      <c r="W953" s="2151">
        <f t="shared" si="24"/>
        <v>1</v>
      </c>
      <c r="Z953" s="2983">
        <f t="shared" si="22"/>
        <v>1</v>
      </c>
      <c r="AA953" s="2174" t="str">
        <f t="shared" si="23"/>
        <v>185,8</v>
      </c>
    </row>
    <row r="954" spans="2:27" ht="31.5">
      <c r="B954" s="1367">
        <v>23</v>
      </c>
      <c r="C954" s="1340" t="s">
        <v>6596</v>
      </c>
      <c r="D954" s="1340" t="s">
        <v>7683</v>
      </c>
      <c r="E954" s="1340" t="s">
        <v>6567</v>
      </c>
      <c r="F954" s="1340">
        <v>56</v>
      </c>
      <c r="G954" s="1340">
        <v>82</v>
      </c>
      <c r="H954" s="667" t="s">
        <v>6602</v>
      </c>
      <c r="I954" s="667"/>
      <c r="J954" s="1368" t="str">
        <f t="shared" si="25"/>
        <v>ODT</v>
      </c>
      <c r="K954" s="1366" t="s">
        <v>1669</v>
      </c>
      <c r="L954" s="2192" t="s">
        <v>1669</v>
      </c>
      <c r="M954" s="1366" t="s">
        <v>6446</v>
      </c>
      <c r="N954" s="1340"/>
      <c r="U954" s="2151">
        <v>1</v>
      </c>
      <c r="W954" s="2151">
        <f t="shared" si="24"/>
        <v>1</v>
      </c>
      <c r="Z954" s="2983">
        <f t="shared" si="22"/>
        <v>1</v>
      </c>
      <c r="AA954" s="2174" t="str">
        <f t="shared" si="23"/>
        <v>270,4</v>
      </c>
    </row>
    <row r="955" spans="2:27" ht="31.5">
      <c r="B955" s="1367">
        <v>24</v>
      </c>
      <c r="C955" s="1340" t="s">
        <v>6596</v>
      </c>
      <c r="D955" s="1340" t="s">
        <v>7683</v>
      </c>
      <c r="E955" s="1340" t="s">
        <v>6567</v>
      </c>
      <c r="F955" s="1340">
        <v>56</v>
      </c>
      <c r="G955" s="1340">
        <v>83</v>
      </c>
      <c r="H955" s="667" t="s">
        <v>6603</v>
      </c>
      <c r="I955" s="667"/>
      <c r="J955" s="1368" t="str">
        <f t="shared" si="25"/>
        <v>ODT</v>
      </c>
      <c r="K955" s="1366" t="s">
        <v>1669</v>
      </c>
      <c r="L955" s="2192" t="s">
        <v>1669</v>
      </c>
      <c r="M955" s="1340" t="s">
        <v>6604</v>
      </c>
      <c r="N955" s="1340"/>
      <c r="U955" s="2151">
        <v>1</v>
      </c>
      <c r="W955" s="2151">
        <f t="shared" si="24"/>
        <v>1</v>
      </c>
      <c r="Z955" s="2983">
        <f t="shared" si="22"/>
        <v>1</v>
      </c>
      <c r="AA955" s="2174" t="str">
        <f t="shared" si="23"/>
        <v>73,7</v>
      </c>
    </row>
    <row r="956" spans="2:27" ht="31.5">
      <c r="B956" s="1367">
        <v>25</v>
      </c>
      <c r="C956" s="1340" t="s">
        <v>6596</v>
      </c>
      <c r="D956" s="1340" t="s">
        <v>7683</v>
      </c>
      <c r="E956" s="1340" t="s">
        <v>6567</v>
      </c>
      <c r="F956" s="1340">
        <v>56</v>
      </c>
      <c r="G956" s="1340">
        <v>84</v>
      </c>
      <c r="H956" s="667" t="s">
        <v>6605</v>
      </c>
      <c r="I956" s="667"/>
      <c r="J956" s="1368" t="str">
        <f t="shared" si="25"/>
        <v>ODT</v>
      </c>
      <c r="K956" s="1366" t="s">
        <v>1669</v>
      </c>
      <c r="L956" s="2192" t="s">
        <v>1669</v>
      </c>
      <c r="M956" s="1366" t="s">
        <v>6446</v>
      </c>
      <c r="N956" s="1340"/>
      <c r="U956" s="2151">
        <v>1</v>
      </c>
      <c r="W956" s="2151">
        <f t="shared" si="24"/>
        <v>1</v>
      </c>
      <c r="Z956" s="2983">
        <f t="shared" si="22"/>
        <v>1</v>
      </c>
      <c r="AA956" s="2174" t="str">
        <f t="shared" si="23"/>
        <v>273,8</v>
      </c>
    </row>
    <row r="957" spans="2:27" ht="31.5">
      <c r="B957" s="1367">
        <v>26</v>
      </c>
      <c r="C957" s="1340" t="s">
        <v>6596</v>
      </c>
      <c r="D957" s="1340" t="s">
        <v>7683</v>
      </c>
      <c r="E957" s="1340" t="s">
        <v>6631</v>
      </c>
      <c r="F957" s="1340">
        <v>56</v>
      </c>
      <c r="G957" s="1340">
        <v>167</v>
      </c>
      <c r="H957" s="667">
        <v>50.9</v>
      </c>
      <c r="I957" s="667"/>
      <c r="J957" s="1368" t="str">
        <f t="shared" si="25"/>
        <v>ODT</v>
      </c>
      <c r="K957" s="1366" t="s">
        <v>1669</v>
      </c>
      <c r="L957" s="2192" t="s">
        <v>1669</v>
      </c>
      <c r="M957" s="1366" t="s">
        <v>6446</v>
      </c>
      <c r="N957" s="1340"/>
      <c r="U957" s="2151">
        <v>1</v>
      </c>
      <c r="W957" s="2151">
        <f t="shared" si="24"/>
        <v>1</v>
      </c>
      <c r="Z957" s="2983">
        <f t="shared" si="22"/>
        <v>1</v>
      </c>
      <c r="AA957" s="2174">
        <f t="shared" si="23"/>
        <v>50.9</v>
      </c>
    </row>
    <row r="958" spans="2:27" ht="31.5">
      <c r="B958" s="1367">
        <v>27</v>
      </c>
      <c r="C958" s="1340" t="s">
        <v>6582</v>
      </c>
      <c r="D958" s="1340" t="s">
        <v>7683</v>
      </c>
      <c r="E958" s="1340" t="s">
        <v>6567</v>
      </c>
      <c r="F958" s="1340">
        <v>38</v>
      </c>
      <c r="G958" s="1376" t="s">
        <v>6583</v>
      </c>
      <c r="H958" s="667">
        <v>150</v>
      </c>
      <c r="I958" s="667"/>
      <c r="J958" s="1368" t="str">
        <f t="shared" si="25"/>
        <v>ODT</v>
      </c>
      <c r="K958" s="1366" t="s">
        <v>1669</v>
      </c>
      <c r="L958" s="2192">
        <v>0</v>
      </c>
      <c r="M958" s="1340" t="s">
        <v>6584</v>
      </c>
      <c r="N958" s="1340"/>
      <c r="U958" s="2151">
        <v>1</v>
      </c>
      <c r="W958" s="2151">
        <f t="shared" si="24"/>
        <v>1</v>
      </c>
      <c r="Z958" s="2983">
        <f t="shared" si="22"/>
        <v>1</v>
      </c>
      <c r="AA958" s="2174">
        <f t="shared" si="23"/>
        <v>150</v>
      </c>
    </row>
    <row r="959" spans="2:27" ht="47.25">
      <c r="B959" s="1367">
        <v>30</v>
      </c>
      <c r="C959" s="1340" t="s">
        <v>6637</v>
      </c>
      <c r="D959" s="1340" t="s">
        <v>7683</v>
      </c>
      <c r="E959" s="1340" t="s">
        <v>6631</v>
      </c>
      <c r="F959" s="1340">
        <v>3</v>
      </c>
      <c r="G959" s="1340" t="s">
        <v>6638</v>
      </c>
      <c r="H959" s="667">
        <v>454</v>
      </c>
      <c r="I959" s="667"/>
      <c r="J959" s="1368" t="s">
        <v>1313</v>
      </c>
      <c r="K959" s="1366" t="s">
        <v>1955</v>
      </c>
      <c r="L959" s="2192">
        <v>0</v>
      </c>
      <c r="M959" s="1340" t="s">
        <v>9088</v>
      </c>
      <c r="N959" s="1340"/>
      <c r="U959" s="2151">
        <v>1</v>
      </c>
      <c r="W959" s="2151">
        <f t="shared" si="24"/>
        <v>1</v>
      </c>
      <c r="Z959" s="2983">
        <f t="shared" si="22"/>
        <v>1</v>
      </c>
      <c r="AA959" s="2174">
        <f t="shared" si="23"/>
        <v>454</v>
      </c>
    </row>
    <row r="960" spans="2:27" ht="94.5">
      <c r="B960" s="1367">
        <v>31</v>
      </c>
      <c r="C960" s="1340" t="s">
        <v>6675</v>
      </c>
      <c r="D960" s="1340" t="s">
        <v>7683</v>
      </c>
      <c r="E960" s="1340" t="s">
        <v>6659</v>
      </c>
      <c r="F960" s="1340" t="s">
        <v>6676</v>
      </c>
      <c r="G960" s="1340" t="s">
        <v>6677</v>
      </c>
      <c r="H960" s="667">
        <v>1300</v>
      </c>
      <c r="I960" s="667"/>
      <c r="J960" s="1368" t="s">
        <v>1669</v>
      </c>
      <c r="K960" s="1340" t="s">
        <v>6678</v>
      </c>
      <c r="L960" s="2192" t="s">
        <v>1669</v>
      </c>
      <c r="M960" s="1340" t="s">
        <v>6679</v>
      </c>
      <c r="N960" s="1340"/>
      <c r="U960" s="2151">
        <v>1</v>
      </c>
      <c r="W960" s="2151">
        <f t="shared" si="24"/>
        <v>1</v>
      </c>
      <c r="Z960" s="2983">
        <f t="shared" si="22"/>
        <v>1</v>
      </c>
      <c r="AA960" s="2174">
        <f t="shared" si="23"/>
        <v>1300</v>
      </c>
    </row>
    <row r="961" spans="2:27" ht="63">
      <c r="B961" s="1367">
        <v>32</v>
      </c>
      <c r="C961" s="1340" t="s">
        <v>6818</v>
      </c>
      <c r="D961" s="1340" t="s">
        <v>7683</v>
      </c>
      <c r="E961" s="1340" t="s">
        <v>6681</v>
      </c>
      <c r="F961" s="1340">
        <v>32</v>
      </c>
      <c r="G961" s="1340" t="s">
        <v>6819</v>
      </c>
      <c r="H961" s="667">
        <v>11.2</v>
      </c>
      <c r="I961" s="667"/>
      <c r="J961" s="1366" t="s">
        <v>754</v>
      </c>
      <c r="K961" s="1366" t="s">
        <v>754</v>
      </c>
      <c r="L961" s="2192" t="s">
        <v>754</v>
      </c>
      <c r="M961" s="1340" t="s">
        <v>6820</v>
      </c>
      <c r="N961" s="1340"/>
      <c r="U961" s="2151">
        <v>1</v>
      </c>
      <c r="W961" s="2151">
        <f t="shared" si="24"/>
        <v>1</v>
      </c>
      <c r="Z961" s="2983">
        <f t="shared" si="22"/>
        <v>1</v>
      </c>
      <c r="AA961" s="2174">
        <f t="shared" si="23"/>
        <v>11.2</v>
      </c>
    </row>
    <row r="962" spans="2:27" ht="63">
      <c r="B962" s="1367">
        <v>33</v>
      </c>
      <c r="C962" s="1340" t="s">
        <v>6799</v>
      </c>
      <c r="D962" s="1340" t="s">
        <v>7683</v>
      </c>
      <c r="E962" s="1340" t="s">
        <v>6681</v>
      </c>
      <c r="F962" s="1340">
        <v>25</v>
      </c>
      <c r="G962" s="1340" t="s">
        <v>6800</v>
      </c>
      <c r="H962" s="667">
        <v>31.4</v>
      </c>
      <c r="I962" s="667"/>
      <c r="J962" s="1366" t="s">
        <v>754</v>
      </c>
      <c r="K962" s="1366" t="s">
        <v>754</v>
      </c>
      <c r="L962" s="2192" t="s">
        <v>754</v>
      </c>
      <c r="M962" s="1340" t="s">
        <v>6801</v>
      </c>
      <c r="N962" s="1340"/>
      <c r="U962" s="2151">
        <v>1</v>
      </c>
      <c r="W962" s="2151">
        <f t="shared" si="24"/>
        <v>1</v>
      </c>
      <c r="Z962" s="2983">
        <f t="shared" si="22"/>
        <v>1</v>
      </c>
      <c r="AA962" s="2174">
        <f t="shared" si="23"/>
        <v>31.4</v>
      </c>
    </row>
    <row r="963" spans="2:27" ht="63">
      <c r="B963" s="1367">
        <v>34</v>
      </c>
      <c r="C963" s="1340" t="s">
        <v>6802</v>
      </c>
      <c r="D963" s="1340" t="s">
        <v>7683</v>
      </c>
      <c r="E963" s="1340" t="s">
        <v>6681</v>
      </c>
      <c r="F963" s="1340">
        <v>32</v>
      </c>
      <c r="G963" s="1340" t="s">
        <v>6803</v>
      </c>
      <c r="H963" s="667">
        <v>53.6</v>
      </c>
      <c r="I963" s="667"/>
      <c r="J963" s="1366" t="s">
        <v>754</v>
      </c>
      <c r="K963" s="1366" t="s">
        <v>754</v>
      </c>
      <c r="L963" s="2192" t="s">
        <v>754</v>
      </c>
      <c r="M963" s="1340" t="s">
        <v>6804</v>
      </c>
      <c r="N963" s="1340"/>
      <c r="U963" s="2151">
        <v>1</v>
      </c>
      <c r="W963" s="2151">
        <f t="shared" si="24"/>
        <v>1</v>
      </c>
      <c r="Z963" s="2983">
        <f t="shared" si="22"/>
        <v>1</v>
      </c>
      <c r="AA963" s="2174">
        <f t="shared" si="23"/>
        <v>53.6</v>
      </c>
    </row>
    <row r="964" spans="2:27" ht="63">
      <c r="B964" s="1367">
        <v>35</v>
      </c>
      <c r="C964" s="1340" t="s">
        <v>6802</v>
      </c>
      <c r="D964" s="1340" t="s">
        <v>7683</v>
      </c>
      <c r="E964" s="1340" t="s">
        <v>6681</v>
      </c>
      <c r="F964" s="1340">
        <v>32</v>
      </c>
      <c r="G964" s="1340" t="s">
        <v>6807</v>
      </c>
      <c r="H964" s="667">
        <v>74.8</v>
      </c>
      <c r="I964" s="667"/>
      <c r="J964" s="1366" t="s">
        <v>754</v>
      </c>
      <c r="K964" s="1366" t="s">
        <v>754</v>
      </c>
      <c r="L964" s="2192" t="s">
        <v>754</v>
      </c>
      <c r="M964" s="1340" t="s">
        <v>6808</v>
      </c>
      <c r="N964" s="1340"/>
      <c r="U964" s="2151">
        <v>1</v>
      </c>
      <c r="W964" s="2151">
        <f t="shared" si="24"/>
        <v>1</v>
      </c>
      <c r="Z964" s="2983">
        <f t="shared" si="22"/>
        <v>1</v>
      </c>
      <c r="AA964" s="2174">
        <f t="shared" si="23"/>
        <v>74.8</v>
      </c>
    </row>
    <row r="965" spans="2:27" ht="63">
      <c r="B965" s="1367">
        <v>36</v>
      </c>
      <c r="C965" s="1340" t="s">
        <v>6805</v>
      </c>
      <c r="D965" s="1340" t="s">
        <v>7683</v>
      </c>
      <c r="E965" s="1340" t="s">
        <v>6681</v>
      </c>
      <c r="F965" s="1340">
        <v>32</v>
      </c>
      <c r="G965" s="1340" t="s">
        <v>6800</v>
      </c>
      <c r="H965" s="667">
        <v>47.6</v>
      </c>
      <c r="I965" s="667"/>
      <c r="J965" s="1366" t="s">
        <v>754</v>
      </c>
      <c r="K965" s="1366" t="s">
        <v>754</v>
      </c>
      <c r="L965" s="2192" t="s">
        <v>754</v>
      </c>
      <c r="M965" s="1340" t="s">
        <v>6806</v>
      </c>
      <c r="N965" s="1340"/>
      <c r="U965" s="2151">
        <v>1</v>
      </c>
      <c r="W965" s="2151">
        <f t="shared" si="24"/>
        <v>1</v>
      </c>
      <c r="Z965" s="2983">
        <f t="shared" si="22"/>
        <v>1</v>
      </c>
      <c r="AA965" s="2174">
        <f t="shared" si="23"/>
        <v>47.6</v>
      </c>
    </row>
    <row r="966" spans="2:27" ht="63">
      <c r="B966" s="1367">
        <v>37</v>
      </c>
      <c r="C966" s="1340" t="s">
        <v>6812</v>
      </c>
      <c r="D966" s="1340" t="s">
        <v>7683</v>
      </c>
      <c r="E966" s="1340" t="s">
        <v>6681</v>
      </c>
      <c r="F966" s="1340">
        <v>32</v>
      </c>
      <c r="G966" s="1340" t="s">
        <v>6813</v>
      </c>
      <c r="H966" s="667">
        <v>76.2</v>
      </c>
      <c r="I966" s="667"/>
      <c r="J966" s="1366" t="s">
        <v>754</v>
      </c>
      <c r="K966" s="1366" t="s">
        <v>754</v>
      </c>
      <c r="L966" s="2192" t="s">
        <v>754</v>
      </c>
      <c r="M966" s="1340" t="s">
        <v>6814</v>
      </c>
      <c r="N966" s="1340"/>
      <c r="U966" s="2151">
        <v>1</v>
      </c>
      <c r="W966" s="2151">
        <f t="shared" si="24"/>
        <v>1</v>
      </c>
      <c r="Z966" s="2983">
        <f t="shared" si="22"/>
        <v>1</v>
      </c>
      <c r="AA966" s="2174">
        <f t="shared" si="23"/>
        <v>76.2</v>
      </c>
    </row>
    <row r="967" spans="2:27" ht="63">
      <c r="B967" s="1367">
        <v>38</v>
      </c>
      <c r="C967" s="1340" t="s">
        <v>6815</v>
      </c>
      <c r="D967" s="1340" t="s">
        <v>7683</v>
      </c>
      <c r="E967" s="1340" t="s">
        <v>6681</v>
      </c>
      <c r="F967" s="1340">
        <v>32</v>
      </c>
      <c r="G967" s="1340" t="s">
        <v>6816</v>
      </c>
      <c r="H967" s="667">
        <v>41.8</v>
      </c>
      <c r="I967" s="667"/>
      <c r="J967" s="1366" t="s">
        <v>754</v>
      </c>
      <c r="K967" s="1366" t="s">
        <v>754</v>
      </c>
      <c r="L967" s="2192" t="s">
        <v>754</v>
      </c>
      <c r="M967" s="1340" t="s">
        <v>6817</v>
      </c>
      <c r="N967" s="1340"/>
      <c r="U967" s="2151">
        <v>1</v>
      </c>
      <c r="W967" s="2151">
        <f t="shared" si="24"/>
        <v>1</v>
      </c>
      <c r="Z967" s="2983">
        <f t="shared" si="22"/>
        <v>1</v>
      </c>
      <c r="AA967" s="2174">
        <f t="shared" si="23"/>
        <v>41.8</v>
      </c>
    </row>
    <row r="968" spans="2:27" ht="63">
      <c r="B968" s="1367">
        <v>39</v>
      </c>
      <c r="C968" s="1340" t="s">
        <v>6821</v>
      </c>
      <c r="D968" s="1340" t="s">
        <v>7683</v>
      </c>
      <c r="E968" s="1340" t="s">
        <v>6681</v>
      </c>
      <c r="F968" s="1340">
        <v>32</v>
      </c>
      <c r="G968" s="1340" t="s">
        <v>6822</v>
      </c>
      <c r="H968" s="667">
        <v>32</v>
      </c>
      <c r="I968" s="667"/>
      <c r="J968" s="1366" t="s">
        <v>754</v>
      </c>
      <c r="K968" s="1366" t="s">
        <v>754</v>
      </c>
      <c r="L968" s="2192" t="s">
        <v>754</v>
      </c>
      <c r="M968" s="1340" t="s">
        <v>6823</v>
      </c>
      <c r="N968" s="1340"/>
      <c r="U968" s="2151">
        <v>1</v>
      </c>
      <c r="W968" s="2151">
        <f t="shared" si="24"/>
        <v>1</v>
      </c>
      <c r="Z968" s="2983">
        <f t="shared" si="22"/>
        <v>1</v>
      </c>
      <c r="AA968" s="2174">
        <f t="shared" si="23"/>
        <v>32</v>
      </c>
    </row>
    <row r="969" spans="2:27" ht="63">
      <c r="B969" s="1367">
        <v>40</v>
      </c>
      <c r="C969" s="1340" t="s">
        <v>6827</v>
      </c>
      <c r="D969" s="1340" t="s">
        <v>7683</v>
      </c>
      <c r="E969" s="1340" t="s">
        <v>6681</v>
      </c>
      <c r="F969" s="1340">
        <v>35</v>
      </c>
      <c r="G969" s="1340" t="s">
        <v>6828</v>
      </c>
      <c r="H969" s="667">
        <v>81.5</v>
      </c>
      <c r="I969" s="667"/>
      <c r="J969" s="1366" t="s">
        <v>754</v>
      </c>
      <c r="K969" s="1366" t="s">
        <v>754</v>
      </c>
      <c r="L969" s="2192" t="s">
        <v>754</v>
      </c>
      <c r="M969" s="1340" t="s">
        <v>6829</v>
      </c>
      <c r="N969" s="1340"/>
      <c r="U969" s="2151">
        <v>1</v>
      </c>
      <c r="W969" s="2151">
        <f t="shared" si="24"/>
        <v>1</v>
      </c>
      <c r="Z969" s="2983">
        <f t="shared" ref="Z969:Z1032" si="26">U969+S969</f>
        <v>1</v>
      </c>
      <c r="AA969" s="2174">
        <f t="shared" si="23"/>
        <v>81.5</v>
      </c>
    </row>
    <row r="970" spans="2:27" ht="63">
      <c r="B970" s="1367">
        <v>41</v>
      </c>
      <c r="C970" s="1340" t="s">
        <v>6824</v>
      </c>
      <c r="D970" s="1340" t="s">
        <v>7683</v>
      </c>
      <c r="E970" s="1340" t="s">
        <v>6681</v>
      </c>
      <c r="F970" s="1340">
        <v>35</v>
      </c>
      <c r="G970" s="1340" t="s">
        <v>6825</v>
      </c>
      <c r="H970" s="667">
        <v>102.8</v>
      </c>
      <c r="I970" s="667"/>
      <c r="J970" s="1366" t="s">
        <v>754</v>
      </c>
      <c r="K970" s="1366" t="s">
        <v>754</v>
      </c>
      <c r="L970" s="2192" t="s">
        <v>754</v>
      </c>
      <c r="M970" s="1340" t="s">
        <v>6826</v>
      </c>
      <c r="N970" s="1340"/>
      <c r="U970" s="2151">
        <v>1</v>
      </c>
      <c r="W970" s="2151">
        <f t="shared" si="24"/>
        <v>1</v>
      </c>
      <c r="Z970" s="2983">
        <f t="shared" si="26"/>
        <v>1</v>
      </c>
      <c r="AA970" s="2174">
        <f t="shared" si="23"/>
        <v>102.8</v>
      </c>
    </row>
    <row r="971" spans="2:27" ht="63">
      <c r="B971" s="1367">
        <v>42</v>
      </c>
      <c r="C971" s="1340" t="s">
        <v>6833</v>
      </c>
      <c r="D971" s="1340" t="s">
        <v>7683</v>
      </c>
      <c r="E971" s="1340" t="s">
        <v>6681</v>
      </c>
      <c r="F971" s="1340">
        <v>36</v>
      </c>
      <c r="G971" s="1340" t="s">
        <v>6834</v>
      </c>
      <c r="H971" s="667">
        <v>13.4</v>
      </c>
      <c r="I971" s="667"/>
      <c r="J971" s="1366" t="s">
        <v>754</v>
      </c>
      <c r="K971" s="1366" t="s">
        <v>754</v>
      </c>
      <c r="L971" s="2192" t="s">
        <v>754</v>
      </c>
      <c r="M971" s="1340" t="s">
        <v>6835</v>
      </c>
      <c r="N971" s="1340"/>
      <c r="U971" s="2151">
        <v>1</v>
      </c>
      <c r="W971" s="2151">
        <f t="shared" si="24"/>
        <v>1</v>
      </c>
      <c r="Z971" s="2983">
        <f t="shared" si="26"/>
        <v>1</v>
      </c>
      <c r="AA971" s="2174">
        <f t="shared" si="23"/>
        <v>13.4</v>
      </c>
    </row>
    <row r="972" spans="2:27" ht="63">
      <c r="B972" s="1367">
        <v>43</v>
      </c>
      <c r="C972" s="1340" t="s">
        <v>6836</v>
      </c>
      <c r="D972" s="1340" t="s">
        <v>7683</v>
      </c>
      <c r="E972" s="1340" t="s">
        <v>6681</v>
      </c>
      <c r="F972" s="1340">
        <v>36</v>
      </c>
      <c r="G972" s="1340" t="s">
        <v>6837</v>
      </c>
      <c r="H972" s="667">
        <v>7.6</v>
      </c>
      <c r="I972" s="667"/>
      <c r="J972" s="1366" t="s">
        <v>754</v>
      </c>
      <c r="K972" s="1366" t="s">
        <v>754</v>
      </c>
      <c r="L972" s="2192" t="s">
        <v>754</v>
      </c>
      <c r="M972" s="1340" t="s">
        <v>6838</v>
      </c>
      <c r="N972" s="1340"/>
      <c r="U972" s="2151">
        <v>1</v>
      </c>
      <c r="W972" s="2151">
        <f t="shared" si="24"/>
        <v>1</v>
      </c>
      <c r="Z972" s="2983">
        <f t="shared" si="26"/>
        <v>1</v>
      </c>
      <c r="AA972" s="2174">
        <f t="shared" si="23"/>
        <v>7.6</v>
      </c>
    </row>
    <row r="973" spans="2:27" ht="63">
      <c r="B973" s="1367">
        <v>44</v>
      </c>
      <c r="C973" s="1340" t="s">
        <v>6839</v>
      </c>
      <c r="D973" s="1340" t="s">
        <v>7683</v>
      </c>
      <c r="E973" s="1340" t="s">
        <v>6681</v>
      </c>
      <c r="F973" s="1340">
        <v>36</v>
      </c>
      <c r="G973" s="1340" t="s">
        <v>6840</v>
      </c>
      <c r="H973" s="667">
        <v>10.5</v>
      </c>
      <c r="I973" s="667"/>
      <c r="J973" s="1366" t="s">
        <v>754</v>
      </c>
      <c r="K973" s="1366" t="s">
        <v>754</v>
      </c>
      <c r="L973" s="2192" t="s">
        <v>754</v>
      </c>
      <c r="M973" s="1340" t="s">
        <v>6841</v>
      </c>
      <c r="N973" s="1340"/>
      <c r="U973" s="2151">
        <v>1</v>
      </c>
      <c r="W973" s="2151">
        <f t="shared" si="24"/>
        <v>1</v>
      </c>
      <c r="Z973" s="2983">
        <f t="shared" si="26"/>
        <v>1</v>
      </c>
      <c r="AA973" s="2174">
        <f t="shared" si="23"/>
        <v>10.5</v>
      </c>
    </row>
    <row r="974" spans="2:27" ht="63">
      <c r="B974" s="1367">
        <v>45</v>
      </c>
      <c r="C974" s="1340" t="s">
        <v>6842</v>
      </c>
      <c r="D974" s="1340" t="s">
        <v>7683</v>
      </c>
      <c r="E974" s="1340" t="s">
        <v>6681</v>
      </c>
      <c r="F974" s="1340">
        <v>36</v>
      </c>
      <c r="G974" s="1340" t="s">
        <v>6813</v>
      </c>
      <c r="H974" s="667">
        <v>2.1</v>
      </c>
      <c r="I974" s="667"/>
      <c r="J974" s="1366" t="s">
        <v>754</v>
      </c>
      <c r="K974" s="1366" t="s">
        <v>754</v>
      </c>
      <c r="L974" s="2192" t="s">
        <v>754</v>
      </c>
      <c r="M974" s="1340" t="s">
        <v>6843</v>
      </c>
      <c r="N974" s="1340"/>
      <c r="U974" s="2151">
        <v>1</v>
      </c>
      <c r="W974" s="2151">
        <f t="shared" si="24"/>
        <v>1</v>
      </c>
      <c r="Z974" s="2983">
        <f t="shared" si="26"/>
        <v>1</v>
      </c>
      <c r="AA974" s="2174">
        <f t="shared" si="23"/>
        <v>2.1</v>
      </c>
    </row>
    <row r="975" spans="2:27" ht="63">
      <c r="B975" s="1367">
        <v>46</v>
      </c>
      <c r="C975" s="1340" t="s">
        <v>6842</v>
      </c>
      <c r="D975" s="1340" t="s">
        <v>7683</v>
      </c>
      <c r="E975" s="1340" t="s">
        <v>6681</v>
      </c>
      <c r="F975" s="1340">
        <v>36</v>
      </c>
      <c r="G975" s="1340" t="s">
        <v>6844</v>
      </c>
      <c r="H975" s="667">
        <v>135.5</v>
      </c>
      <c r="I975" s="667"/>
      <c r="J975" s="1366" t="s">
        <v>754</v>
      </c>
      <c r="K975" s="1366" t="s">
        <v>754</v>
      </c>
      <c r="L975" s="2192" t="s">
        <v>754</v>
      </c>
      <c r="M975" s="1340" t="s">
        <v>6845</v>
      </c>
      <c r="N975" s="1340"/>
      <c r="U975" s="2151">
        <v>1</v>
      </c>
      <c r="W975" s="2151">
        <f t="shared" si="24"/>
        <v>1</v>
      </c>
      <c r="Z975" s="2983">
        <f t="shared" si="26"/>
        <v>1</v>
      </c>
      <c r="AA975" s="2174">
        <f t="shared" si="23"/>
        <v>135.5</v>
      </c>
    </row>
    <row r="976" spans="2:27" ht="63">
      <c r="B976" s="1367">
        <v>47</v>
      </c>
      <c r="C976" s="1340" t="s">
        <v>6846</v>
      </c>
      <c r="D976" s="1340" t="s">
        <v>7683</v>
      </c>
      <c r="E976" s="1340" t="s">
        <v>6681</v>
      </c>
      <c r="F976" s="1340">
        <v>36</v>
      </c>
      <c r="G976" s="1340" t="s">
        <v>6847</v>
      </c>
      <c r="H976" s="667">
        <v>5.7</v>
      </c>
      <c r="I976" s="667"/>
      <c r="J976" s="1366" t="s">
        <v>754</v>
      </c>
      <c r="K976" s="1366" t="s">
        <v>754</v>
      </c>
      <c r="L976" s="2192" t="s">
        <v>754</v>
      </c>
      <c r="M976" s="1340" t="s">
        <v>6848</v>
      </c>
      <c r="N976" s="1340"/>
      <c r="U976" s="2151">
        <v>1</v>
      </c>
      <c r="W976" s="2151">
        <f t="shared" si="24"/>
        <v>1</v>
      </c>
      <c r="Z976" s="2983">
        <f t="shared" si="26"/>
        <v>1</v>
      </c>
      <c r="AA976" s="2174">
        <f t="shared" si="23"/>
        <v>5.7</v>
      </c>
    </row>
    <row r="977" spans="2:27" ht="63">
      <c r="B977" s="1367">
        <v>48</v>
      </c>
      <c r="C977" s="1340" t="s">
        <v>6849</v>
      </c>
      <c r="D977" s="1340" t="s">
        <v>7683</v>
      </c>
      <c r="E977" s="1340" t="s">
        <v>6681</v>
      </c>
      <c r="F977" s="1340">
        <v>36</v>
      </c>
      <c r="G977" s="1340" t="s">
        <v>6850</v>
      </c>
      <c r="H977" s="667">
        <v>166.1</v>
      </c>
      <c r="I977" s="667"/>
      <c r="J977" s="1368"/>
      <c r="K977" s="1366"/>
      <c r="L977" s="2192" t="s">
        <v>754</v>
      </c>
      <c r="M977" s="1340" t="s">
        <v>6851</v>
      </c>
      <c r="N977" s="1340"/>
      <c r="U977" s="2151">
        <v>1</v>
      </c>
      <c r="W977" s="2151">
        <f t="shared" si="24"/>
        <v>1</v>
      </c>
      <c r="Z977" s="2983">
        <f t="shared" si="26"/>
        <v>1</v>
      </c>
      <c r="AA977" s="2174">
        <f t="shared" si="23"/>
        <v>166.1</v>
      </c>
    </row>
    <row r="978" spans="2:27" ht="63">
      <c r="B978" s="1367">
        <v>49</v>
      </c>
      <c r="C978" s="1340" t="s">
        <v>6856</v>
      </c>
      <c r="D978" s="1340" t="s">
        <v>7683</v>
      </c>
      <c r="E978" s="1340" t="s">
        <v>6681</v>
      </c>
      <c r="F978" s="1340">
        <v>38</v>
      </c>
      <c r="G978" s="1340" t="s">
        <v>6834</v>
      </c>
      <c r="H978" s="667">
        <v>62.3</v>
      </c>
      <c r="I978" s="667"/>
      <c r="J978" s="1368"/>
      <c r="K978" s="1366"/>
      <c r="L978" s="2192" t="s">
        <v>754</v>
      </c>
      <c r="M978" s="1340" t="s">
        <v>6857</v>
      </c>
      <c r="N978" s="1340"/>
      <c r="U978" s="2151">
        <v>1</v>
      </c>
      <c r="W978" s="2151">
        <f t="shared" si="24"/>
        <v>1</v>
      </c>
      <c r="Z978" s="2983">
        <f t="shared" si="26"/>
        <v>1</v>
      </c>
      <c r="AA978" s="2174">
        <f t="shared" si="23"/>
        <v>62.3</v>
      </c>
    </row>
    <row r="979" spans="2:27" ht="63">
      <c r="B979" s="1367">
        <v>50</v>
      </c>
      <c r="C979" s="1340" t="s">
        <v>6872</v>
      </c>
      <c r="D979" s="1340" t="s">
        <v>7683</v>
      </c>
      <c r="E979" s="1340" t="s">
        <v>6681</v>
      </c>
      <c r="F979" s="1340">
        <v>41</v>
      </c>
      <c r="G979" s="1340" t="s">
        <v>6873</v>
      </c>
      <c r="H979" s="667">
        <v>268.2</v>
      </c>
      <c r="I979" s="667"/>
      <c r="J979" s="1368"/>
      <c r="K979" s="1366"/>
      <c r="L979" s="2192" t="s">
        <v>754</v>
      </c>
      <c r="M979" s="1340" t="s">
        <v>6874</v>
      </c>
      <c r="N979" s="1340"/>
      <c r="U979" s="2151">
        <v>1</v>
      </c>
      <c r="W979" s="2151">
        <f t="shared" si="24"/>
        <v>1</v>
      </c>
      <c r="Z979" s="2983">
        <f t="shared" si="26"/>
        <v>1</v>
      </c>
      <c r="AA979" s="2174">
        <f t="shared" si="23"/>
        <v>268.2</v>
      </c>
    </row>
    <row r="980" spans="2:27" ht="63">
      <c r="B980" s="1367">
        <v>51</v>
      </c>
      <c r="C980" s="1340" t="s">
        <v>6870</v>
      </c>
      <c r="D980" s="1340" t="s">
        <v>7683</v>
      </c>
      <c r="E980" s="1340" t="s">
        <v>6681</v>
      </c>
      <c r="F980" s="1340">
        <v>39</v>
      </c>
      <c r="G980" s="1340" t="s">
        <v>6840</v>
      </c>
      <c r="H980" s="667">
        <v>52.1</v>
      </c>
      <c r="I980" s="667"/>
      <c r="J980" s="1366" t="s">
        <v>754</v>
      </c>
      <c r="K980" s="1366" t="s">
        <v>754</v>
      </c>
      <c r="L980" s="2192" t="s">
        <v>754</v>
      </c>
      <c r="M980" s="1340" t="s">
        <v>6871</v>
      </c>
      <c r="N980" s="1340"/>
      <c r="U980" s="2151">
        <v>1</v>
      </c>
      <c r="W980" s="2151">
        <f t="shared" si="24"/>
        <v>1</v>
      </c>
      <c r="Z980" s="2983">
        <f t="shared" si="26"/>
        <v>1</v>
      </c>
      <c r="AA980" s="2174">
        <f t="shared" si="23"/>
        <v>52.1</v>
      </c>
    </row>
    <row r="981" spans="2:27" ht="63">
      <c r="B981" s="1367">
        <v>52</v>
      </c>
      <c r="C981" s="1340" t="s">
        <v>6867</v>
      </c>
      <c r="D981" s="1340" t="s">
        <v>7683</v>
      </c>
      <c r="E981" s="1340" t="s">
        <v>6681</v>
      </c>
      <c r="F981" s="1340">
        <v>39</v>
      </c>
      <c r="G981" s="1340" t="s">
        <v>6868</v>
      </c>
      <c r="H981" s="667">
        <v>24.5</v>
      </c>
      <c r="I981" s="667"/>
      <c r="J981" s="1366" t="s">
        <v>754</v>
      </c>
      <c r="K981" s="1366" t="s">
        <v>754</v>
      </c>
      <c r="L981" s="2192" t="s">
        <v>754</v>
      </c>
      <c r="M981" s="1340" t="s">
        <v>6869</v>
      </c>
      <c r="N981" s="1340"/>
      <c r="U981" s="2151">
        <v>1</v>
      </c>
      <c r="W981" s="2151">
        <f t="shared" si="24"/>
        <v>1</v>
      </c>
      <c r="Z981" s="2983">
        <f t="shared" si="26"/>
        <v>1</v>
      </c>
      <c r="AA981" s="2174">
        <f t="shared" si="23"/>
        <v>24.5</v>
      </c>
    </row>
    <row r="982" spans="2:27" ht="63">
      <c r="B982" s="1367">
        <v>53</v>
      </c>
      <c r="C982" s="1340" t="s">
        <v>6881</v>
      </c>
      <c r="D982" s="1340" t="s">
        <v>7683</v>
      </c>
      <c r="E982" s="1340" t="s">
        <v>6681</v>
      </c>
      <c r="F982" s="1340">
        <v>43</v>
      </c>
      <c r="G982" s="1340" t="s">
        <v>6882</v>
      </c>
      <c r="H982" s="667">
        <v>303.3</v>
      </c>
      <c r="I982" s="667"/>
      <c r="J982" s="1366" t="s">
        <v>754</v>
      </c>
      <c r="K982" s="1366" t="s">
        <v>754</v>
      </c>
      <c r="L982" s="2192" t="s">
        <v>754</v>
      </c>
      <c r="M982" s="1340" t="s">
        <v>6883</v>
      </c>
      <c r="N982" s="1340"/>
      <c r="U982" s="2151">
        <v>1</v>
      </c>
      <c r="W982" s="2151">
        <f t="shared" si="24"/>
        <v>1</v>
      </c>
      <c r="Z982" s="2983">
        <f t="shared" si="26"/>
        <v>1</v>
      </c>
      <c r="AA982" s="2174">
        <f t="shared" si="23"/>
        <v>303.3</v>
      </c>
    </row>
    <row r="983" spans="2:27" ht="63">
      <c r="B983" s="1367">
        <v>54</v>
      </c>
      <c r="C983" s="1340" t="s">
        <v>6881</v>
      </c>
      <c r="D983" s="1340" t="s">
        <v>7683</v>
      </c>
      <c r="E983" s="1340" t="s">
        <v>6681</v>
      </c>
      <c r="F983" s="1340">
        <v>43</v>
      </c>
      <c r="G983" s="1340" t="s">
        <v>6884</v>
      </c>
      <c r="H983" s="667">
        <v>91.5</v>
      </c>
      <c r="I983" s="667"/>
      <c r="J983" s="1366" t="s">
        <v>754</v>
      </c>
      <c r="K983" s="1366" t="s">
        <v>754</v>
      </c>
      <c r="L983" s="2192" t="s">
        <v>754</v>
      </c>
      <c r="M983" s="1340" t="s">
        <v>6885</v>
      </c>
      <c r="N983" s="1340"/>
      <c r="U983" s="2151">
        <v>1</v>
      </c>
      <c r="W983" s="2151">
        <f t="shared" si="24"/>
        <v>1</v>
      </c>
      <c r="Z983" s="2983">
        <f t="shared" si="26"/>
        <v>1</v>
      </c>
      <c r="AA983" s="2174">
        <f t="shared" si="23"/>
        <v>91.5</v>
      </c>
    </row>
    <row r="984" spans="2:27" ht="63">
      <c r="B984" s="1367">
        <v>55</v>
      </c>
      <c r="C984" s="1340" t="s">
        <v>6879</v>
      </c>
      <c r="D984" s="1340" t="s">
        <v>7683</v>
      </c>
      <c r="E984" s="1340" t="s">
        <v>6681</v>
      </c>
      <c r="F984" s="1340">
        <v>41</v>
      </c>
      <c r="G984" s="1340" t="s">
        <v>6840</v>
      </c>
      <c r="H984" s="667">
        <v>221.3</v>
      </c>
      <c r="I984" s="667"/>
      <c r="J984" s="1366" t="s">
        <v>754</v>
      </c>
      <c r="K984" s="1366" t="s">
        <v>754</v>
      </c>
      <c r="L984" s="2192" t="s">
        <v>754</v>
      </c>
      <c r="M984" s="1340" t="s">
        <v>6880</v>
      </c>
      <c r="N984" s="1340"/>
      <c r="U984" s="2151">
        <v>1</v>
      </c>
      <c r="W984" s="2151">
        <f t="shared" si="24"/>
        <v>1</v>
      </c>
      <c r="Z984" s="2983">
        <f t="shared" si="26"/>
        <v>1</v>
      </c>
      <c r="AA984" s="2174">
        <f t="shared" si="23"/>
        <v>221.3</v>
      </c>
    </row>
    <row r="985" spans="2:27" ht="63">
      <c r="B985" s="1367">
        <v>56</v>
      </c>
      <c r="C985" s="1340" t="s">
        <v>6858</v>
      </c>
      <c r="D985" s="1340" t="s">
        <v>7683</v>
      </c>
      <c r="E985" s="1340" t="s">
        <v>6681</v>
      </c>
      <c r="F985" s="1340">
        <v>38</v>
      </c>
      <c r="G985" s="1340" t="s">
        <v>6859</v>
      </c>
      <c r="H985" s="667">
        <v>941.9</v>
      </c>
      <c r="I985" s="667"/>
      <c r="J985" s="1366" t="s">
        <v>754</v>
      </c>
      <c r="K985" s="1366" t="s">
        <v>754</v>
      </c>
      <c r="L985" s="2192" t="s">
        <v>754</v>
      </c>
      <c r="M985" s="1340" t="s">
        <v>6860</v>
      </c>
      <c r="N985" s="1340"/>
      <c r="U985" s="2151">
        <v>1</v>
      </c>
      <c r="W985" s="2151">
        <f t="shared" si="24"/>
        <v>1</v>
      </c>
      <c r="Z985" s="2983">
        <f t="shared" si="26"/>
        <v>1</v>
      </c>
      <c r="AA985" s="2174">
        <f t="shared" si="23"/>
        <v>941.9</v>
      </c>
    </row>
    <row r="986" spans="2:27" ht="63">
      <c r="B986" s="1367">
        <v>57</v>
      </c>
      <c r="C986" s="1340" t="s">
        <v>6864</v>
      </c>
      <c r="D986" s="1340" t="s">
        <v>7683</v>
      </c>
      <c r="E986" s="1340" t="s">
        <v>6681</v>
      </c>
      <c r="F986" s="1340">
        <v>39</v>
      </c>
      <c r="G986" s="1340" t="s">
        <v>6865</v>
      </c>
      <c r="H986" s="667">
        <v>254</v>
      </c>
      <c r="I986" s="667"/>
      <c r="J986" s="1366" t="s">
        <v>754</v>
      </c>
      <c r="K986" s="1366" t="s">
        <v>754</v>
      </c>
      <c r="L986" s="2192" t="s">
        <v>754</v>
      </c>
      <c r="M986" s="1340" t="s">
        <v>6866</v>
      </c>
      <c r="N986" s="1340"/>
      <c r="U986" s="2151">
        <v>1</v>
      </c>
      <c r="W986" s="2151">
        <f t="shared" si="24"/>
        <v>1</v>
      </c>
      <c r="Z986" s="2983">
        <f t="shared" si="26"/>
        <v>1</v>
      </c>
      <c r="AA986" s="2174">
        <f t="shared" si="23"/>
        <v>254</v>
      </c>
    </row>
    <row r="987" spans="2:27" ht="63">
      <c r="B987" s="1367">
        <v>58</v>
      </c>
      <c r="C987" s="1340" t="s">
        <v>6861</v>
      </c>
      <c r="D987" s="1340" t="s">
        <v>7683</v>
      </c>
      <c r="E987" s="1340" t="s">
        <v>6681</v>
      </c>
      <c r="F987" s="1340">
        <v>39</v>
      </c>
      <c r="G987" s="1340" t="s">
        <v>6862</v>
      </c>
      <c r="H987" s="667">
        <v>340.1</v>
      </c>
      <c r="I987" s="667"/>
      <c r="J987" s="1366" t="s">
        <v>754</v>
      </c>
      <c r="K987" s="1366" t="s">
        <v>754</v>
      </c>
      <c r="L987" s="2192" t="s">
        <v>754</v>
      </c>
      <c r="M987" s="1340" t="s">
        <v>6863</v>
      </c>
      <c r="N987" s="1340"/>
      <c r="U987" s="2151">
        <v>1</v>
      </c>
      <c r="W987" s="2151">
        <f t="shared" si="24"/>
        <v>1</v>
      </c>
      <c r="Z987" s="2983">
        <f t="shared" si="26"/>
        <v>1</v>
      </c>
      <c r="AA987" s="2174">
        <f t="shared" si="23"/>
        <v>340.1</v>
      </c>
    </row>
    <row r="988" spans="2:27" ht="63">
      <c r="B988" s="1367">
        <v>59</v>
      </c>
      <c r="C988" s="1340" t="s">
        <v>6809</v>
      </c>
      <c r="D988" s="1340" t="s">
        <v>7683</v>
      </c>
      <c r="E988" s="1340" t="s">
        <v>6681</v>
      </c>
      <c r="F988" s="1340">
        <v>32</v>
      </c>
      <c r="G988" s="1340" t="s">
        <v>6810</v>
      </c>
      <c r="H988" s="667">
        <v>238.2</v>
      </c>
      <c r="I988" s="667"/>
      <c r="J988" s="1366" t="s">
        <v>754</v>
      </c>
      <c r="K988" s="1366" t="s">
        <v>754</v>
      </c>
      <c r="L988" s="2192" t="s">
        <v>754</v>
      </c>
      <c r="M988" s="1340" t="s">
        <v>6811</v>
      </c>
      <c r="N988" s="1340"/>
      <c r="U988" s="2151">
        <v>1</v>
      </c>
      <c r="W988" s="2151">
        <f t="shared" si="24"/>
        <v>1</v>
      </c>
      <c r="Z988" s="2983">
        <f t="shared" si="26"/>
        <v>1</v>
      </c>
      <c r="AA988" s="2174">
        <f t="shared" si="23"/>
        <v>238.2</v>
      </c>
    </row>
    <row r="989" spans="2:27" ht="63">
      <c r="B989" s="1367">
        <v>60</v>
      </c>
      <c r="C989" s="1340" t="s">
        <v>6875</v>
      </c>
      <c r="D989" s="1340" t="s">
        <v>7683</v>
      </c>
      <c r="E989" s="1340" t="s">
        <v>6681</v>
      </c>
      <c r="F989" s="1340">
        <v>41</v>
      </c>
      <c r="G989" s="1340" t="s">
        <v>6876</v>
      </c>
      <c r="H989" s="667">
        <v>1671.5</v>
      </c>
      <c r="I989" s="667"/>
      <c r="J989" s="1368" t="s">
        <v>3892</v>
      </c>
      <c r="K989" s="1366" t="s">
        <v>6877</v>
      </c>
      <c r="L989" s="2192" t="s">
        <v>8074</v>
      </c>
      <c r="M989" s="1340" t="s">
        <v>6878</v>
      </c>
      <c r="N989" s="1340"/>
      <c r="U989" s="2151">
        <v>1</v>
      </c>
      <c r="W989" s="2151">
        <f t="shared" si="24"/>
        <v>1</v>
      </c>
      <c r="Z989" s="2983">
        <f t="shared" si="26"/>
        <v>1</v>
      </c>
      <c r="AA989" s="2174">
        <f t="shared" si="23"/>
        <v>1671.5</v>
      </c>
    </row>
    <row r="990" spans="2:27" ht="63">
      <c r="B990" s="1367">
        <v>61</v>
      </c>
      <c r="C990" s="1340" t="s">
        <v>6700</v>
      </c>
      <c r="D990" s="1340" t="s">
        <v>7683</v>
      </c>
      <c r="E990" s="1340" t="s">
        <v>6681</v>
      </c>
      <c r="F990" s="1340">
        <v>3</v>
      </c>
      <c r="G990" s="1340" t="s">
        <v>6694</v>
      </c>
      <c r="H990" s="667">
        <v>330.5</v>
      </c>
      <c r="I990" s="667"/>
      <c r="J990" s="2192" t="s">
        <v>858</v>
      </c>
      <c r="K990" s="1366" t="s">
        <v>6685</v>
      </c>
      <c r="L990" s="2192" t="s">
        <v>858</v>
      </c>
      <c r="M990" s="1340" t="s">
        <v>6701</v>
      </c>
      <c r="N990" s="1340"/>
      <c r="U990" s="2151">
        <v>1</v>
      </c>
      <c r="W990" s="2151">
        <f t="shared" si="24"/>
        <v>1</v>
      </c>
      <c r="Z990" s="2983">
        <f t="shared" si="26"/>
        <v>1</v>
      </c>
      <c r="AA990" s="2174">
        <f t="shared" si="23"/>
        <v>330.5</v>
      </c>
    </row>
    <row r="991" spans="2:27" ht="63">
      <c r="B991" s="1367">
        <v>62</v>
      </c>
      <c r="C991" s="1340" t="s">
        <v>6693</v>
      </c>
      <c r="D991" s="1340" t="s">
        <v>7683</v>
      </c>
      <c r="E991" s="1340" t="s">
        <v>6681</v>
      </c>
      <c r="F991" s="1340">
        <v>2</v>
      </c>
      <c r="G991" s="1340" t="s">
        <v>6694</v>
      </c>
      <c r="H991" s="667">
        <v>188</v>
      </c>
      <c r="I991" s="667"/>
      <c r="J991" s="2192" t="s">
        <v>858</v>
      </c>
      <c r="K991" s="1366" t="s">
        <v>6685</v>
      </c>
      <c r="L991" s="2192" t="s">
        <v>858</v>
      </c>
      <c r="M991" s="1340" t="s">
        <v>6695</v>
      </c>
      <c r="N991" s="1340"/>
      <c r="U991" s="2151">
        <v>1</v>
      </c>
      <c r="W991" s="2151">
        <f t="shared" si="24"/>
        <v>1</v>
      </c>
      <c r="Z991" s="2983">
        <f t="shared" si="26"/>
        <v>1</v>
      </c>
      <c r="AA991" s="2174">
        <f t="shared" si="23"/>
        <v>188</v>
      </c>
    </row>
    <row r="992" spans="2:27" ht="63">
      <c r="B992" s="1367">
        <v>63</v>
      </c>
      <c r="C992" s="1340" t="s">
        <v>6696</v>
      </c>
      <c r="D992" s="1340" t="s">
        <v>7683</v>
      </c>
      <c r="E992" s="1340" t="s">
        <v>6681</v>
      </c>
      <c r="F992" s="1340">
        <v>2</v>
      </c>
      <c r="G992" s="1340" t="s">
        <v>6694</v>
      </c>
      <c r="H992" s="667">
        <v>318.5</v>
      </c>
      <c r="I992" s="667"/>
      <c r="J992" s="2192" t="s">
        <v>858</v>
      </c>
      <c r="K992" s="1366" t="s">
        <v>6685</v>
      </c>
      <c r="L992" s="2192" t="s">
        <v>858</v>
      </c>
      <c r="M992" s="1340" t="s">
        <v>6697</v>
      </c>
      <c r="N992" s="1340"/>
      <c r="U992" s="2151">
        <v>1</v>
      </c>
      <c r="W992" s="2151">
        <f t="shared" si="24"/>
        <v>1</v>
      </c>
      <c r="Z992" s="2983">
        <f t="shared" si="26"/>
        <v>1</v>
      </c>
      <c r="AA992" s="2174">
        <f t="shared" si="23"/>
        <v>318.5</v>
      </c>
    </row>
    <row r="993" spans="2:27" ht="63">
      <c r="B993" s="1367">
        <v>64</v>
      </c>
      <c r="C993" s="1340" t="s">
        <v>6702</v>
      </c>
      <c r="D993" s="1340" t="s">
        <v>7683</v>
      </c>
      <c r="E993" s="1340" t="s">
        <v>6681</v>
      </c>
      <c r="F993" s="1340">
        <v>3</v>
      </c>
      <c r="G993" s="1340" t="s">
        <v>6694</v>
      </c>
      <c r="H993" s="667">
        <v>57.6</v>
      </c>
      <c r="I993" s="667"/>
      <c r="J993" s="2192" t="s">
        <v>858</v>
      </c>
      <c r="K993" s="1366" t="s">
        <v>6685</v>
      </c>
      <c r="L993" s="2192" t="s">
        <v>858</v>
      </c>
      <c r="M993" s="1340" t="s">
        <v>6703</v>
      </c>
      <c r="N993" s="1340"/>
      <c r="U993" s="2151">
        <v>1</v>
      </c>
      <c r="W993" s="2151">
        <f t="shared" si="24"/>
        <v>1</v>
      </c>
      <c r="Z993" s="2983">
        <f t="shared" si="26"/>
        <v>1</v>
      </c>
      <c r="AA993" s="2174">
        <f t="shared" si="23"/>
        <v>57.6</v>
      </c>
    </row>
    <row r="994" spans="2:27" ht="63">
      <c r="B994" s="1367">
        <v>65</v>
      </c>
      <c r="C994" s="1340" t="s">
        <v>6689</v>
      </c>
      <c r="D994" s="1340" t="s">
        <v>7683</v>
      </c>
      <c r="E994" s="1340" t="s">
        <v>6681</v>
      </c>
      <c r="F994" s="1340">
        <v>2</v>
      </c>
      <c r="G994" s="1340" t="s">
        <v>6684</v>
      </c>
      <c r="H994" s="667">
        <v>72.7</v>
      </c>
      <c r="I994" s="667"/>
      <c r="J994" s="2192" t="s">
        <v>858</v>
      </c>
      <c r="K994" s="1366" t="s">
        <v>6685</v>
      </c>
      <c r="L994" s="2192" t="s">
        <v>858</v>
      </c>
      <c r="M994" s="1340" t="s">
        <v>6690</v>
      </c>
      <c r="N994" s="1340"/>
      <c r="U994" s="2151">
        <v>1</v>
      </c>
      <c r="W994" s="2151">
        <f t="shared" si="24"/>
        <v>1</v>
      </c>
      <c r="Z994" s="2983">
        <f t="shared" si="26"/>
        <v>1</v>
      </c>
      <c r="AA994" s="2174">
        <f t="shared" si="23"/>
        <v>72.7</v>
      </c>
    </row>
    <row r="995" spans="2:27" ht="63">
      <c r="B995" s="1367">
        <v>66</v>
      </c>
      <c r="C995" s="1340" t="s">
        <v>6683</v>
      </c>
      <c r="D995" s="1340" t="s">
        <v>7683</v>
      </c>
      <c r="E995" s="1340" t="s">
        <v>6681</v>
      </c>
      <c r="F995" s="1340">
        <v>1</v>
      </c>
      <c r="G995" s="1340" t="s">
        <v>6684</v>
      </c>
      <c r="H995" s="667">
        <v>51.6</v>
      </c>
      <c r="I995" s="667"/>
      <c r="J995" s="2192" t="s">
        <v>858</v>
      </c>
      <c r="K995" s="1366" t="s">
        <v>6685</v>
      </c>
      <c r="L995" s="2192" t="s">
        <v>858</v>
      </c>
      <c r="M995" s="1340" t="s">
        <v>6686</v>
      </c>
      <c r="N995" s="1340"/>
      <c r="U995" s="2151">
        <v>1</v>
      </c>
      <c r="W995" s="2151">
        <f t="shared" si="24"/>
        <v>1</v>
      </c>
      <c r="Z995" s="2983">
        <f t="shared" si="26"/>
        <v>1</v>
      </c>
      <c r="AA995" s="2174">
        <f t="shared" si="23"/>
        <v>51.6</v>
      </c>
    </row>
    <row r="996" spans="2:27" ht="63">
      <c r="B996" s="1367">
        <v>67</v>
      </c>
      <c r="C996" s="1340" t="s">
        <v>6691</v>
      </c>
      <c r="D996" s="1340" t="s">
        <v>7683</v>
      </c>
      <c r="E996" s="1340" t="s">
        <v>6681</v>
      </c>
      <c r="F996" s="1340">
        <v>2</v>
      </c>
      <c r="G996" s="1340" t="s">
        <v>6684</v>
      </c>
      <c r="H996" s="667">
        <v>107.6</v>
      </c>
      <c r="I996" s="667"/>
      <c r="J996" s="2192" t="s">
        <v>858</v>
      </c>
      <c r="K996" s="1366" t="s">
        <v>6685</v>
      </c>
      <c r="L996" s="2192" t="s">
        <v>858</v>
      </c>
      <c r="M996" s="1340" t="s">
        <v>6692</v>
      </c>
      <c r="N996" s="1340"/>
      <c r="U996" s="2151">
        <v>1</v>
      </c>
      <c r="W996" s="2151">
        <f t="shared" si="24"/>
        <v>1</v>
      </c>
      <c r="Z996" s="2983">
        <f t="shared" si="26"/>
        <v>1</v>
      </c>
      <c r="AA996" s="2174">
        <f t="shared" si="23"/>
        <v>107.6</v>
      </c>
    </row>
    <row r="997" spans="2:27" ht="63">
      <c r="B997" s="1367">
        <v>68</v>
      </c>
      <c r="C997" s="1340" t="s">
        <v>6698</v>
      </c>
      <c r="D997" s="1340" t="s">
        <v>7683</v>
      </c>
      <c r="E997" s="1340" t="s">
        <v>6681</v>
      </c>
      <c r="F997" s="1340">
        <v>3</v>
      </c>
      <c r="G997" s="1340" t="s">
        <v>6684</v>
      </c>
      <c r="H997" s="667">
        <v>23.2</v>
      </c>
      <c r="I997" s="667"/>
      <c r="J997" s="2192" t="s">
        <v>858</v>
      </c>
      <c r="K997" s="1366" t="s">
        <v>6685</v>
      </c>
      <c r="L997" s="2192" t="s">
        <v>858</v>
      </c>
      <c r="M997" s="1340" t="s">
        <v>6699</v>
      </c>
      <c r="N997" s="1340"/>
      <c r="U997" s="2151">
        <v>1</v>
      </c>
      <c r="W997" s="2151">
        <f t="shared" si="24"/>
        <v>1</v>
      </c>
      <c r="Z997" s="2983">
        <f t="shared" si="26"/>
        <v>1</v>
      </c>
      <c r="AA997" s="2174">
        <f t="shared" si="23"/>
        <v>23.2</v>
      </c>
    </row>
    <row r="998" spans="2:27" ht="63">
      <c r="B998" s="1367">
        <v>69</v>
      </c>
      <c r="C998" s="1340" t="s">
        <v>6687</v>
      </c>
      <c r="D998" s="1340" t="s">
        <v>7683</v>
      </c>
      <c r="E998" s="1340" t="s">
        <v>6681</v>
      </c>
      <c r="F998" s="1340">
        <v>1</v>
      </c>
      <c r="G998" s="1340" t="s">
        <v>6684</v>
      </c>
      <c r="H998" s="667">
        <v>186.9</v>
      </c>
      <c r="I998" s="667"/>
      <c r="J998" s="2192" t="s">
        <v>858</v>
      </c>
      <c r="K998" s="1366" t="s">
        <v>6685</v>
      </c>
      <c r="L998" s="2192" t="s">
        <v>858</v>
      </c>
      <c r="M998" s="1340" t="s">
        <v>6688</v>
      </c>
      <c r="N998" s="1340"/>
      <c r="U998" s="2151">
        <v>1</v>
      </c>
      <c r="W998" s="2151">
        <f t="shared" si="24"/>
        <v>1</v>
      </c>
      <c r="Z998" s="2983">
        <f t="shared" si="26"/>
        <v>1</v>
      </c>
      <c r="AA998" s="2174">
        <f t="shared" ref="AA998:AA1031" si="27">H998</f>
        <v>186.9</v>
      </c>
    </row>
    <row r="999" spans="2:27" ht="63">
      <c r="B999" s="1367">
        <v>70</v>
      </c>
      <c r="C999" s="1340" t="s">
        <v>7027</v>
      </c>
      <c r="D999" s="1340" t="s">
        <v>7683</v>
      </c>
      <c r="E999" s="1340" t="s">
        <v>7003</v>
      </c>
      <c r="F999" s="1340" t="s">
        <v>7028</v>
      </c>
      <c r="G999" s="1340">
        <v>61</v>
      </c>
      <c r="H999" s="667">
        <v>1100</v>
      </c>
      <c r="I999" s="667"/>
      <c r="J999" s="1368"/>
      <c r="K999" s="1366"/>
      <c r="L999" s="2192" t="s">
        <v>1669</v>
      </c>
      <c r="M999" s="1340" t="s">
        <v>9089</v>
      </c>
      <c r="N999" s="1340"/>
      <c r="U999" s="2151">
        <v>1</v>
      </c>
      <c r="W999" s="2151">
        <f t="shared" ref="W999:W1031" si="28">U999+S999</f>
        <v>1</v>
      </c>
      <c r="Z999" s="2983">
        <f t="shared" si="26"/>
        <v>1</v>
      </c>
      <c r="AA999" s="2174">
        <f t="shared" si="27"/>
        <v>1100</v>
      </c>
    </row>
    <row r="1000" spans="2:27" ht="47.25">
      <c r="B1000" s="1367">
        <v>71</v>
      </c>
      <c r="C1000" s="1340" t="s">
        <v>7002</v>
      </c>
      <c r="D1000" s="1340" t="s">
        <v>7683</v>
      </c>
      <c r="E1000" s="1340" t="s">
        <v>7003</v>
      </c>
      <c r="F1000" s="1340">
        <v>2</v>
      </c>
      <c r="G1000" s="1340">
        <v>75</v>
      </c>
      <c r="H1000" s="667">
        <v>89.4</v>
      </c>
      <c r="I1000" s="667"/>
      <c r="J1000" s="1368"/>
      <c r="K1000" s="1366"/>
      <c r="L1000" s="2192" t="s">
        <v>1669</v>
      </c>
      <c r="M1000" s="1340" t="s">
        <v>7004</v>
      </c>
      <c r="N1000" s="1340"/>
      <c r="U1000" s="2151">
        <v>1</v>
      </c>
      <c r="W1000" s="2151">
        <f t="shared" si="28"/>
        <v>1</v>
      </c>
      <c r="Z1000" s="2983">
        <f t="shared" si="26"/>
        <v>1</v>
      </c>
      <c r="AA1000" s="2174">
        <f t="shared" si="27"/>
        <v>89.4</v>
      </c>
    </row>
    <row r="1001" spans="2:27" ht="126">
      <c r="B1001" s="1367">
        <v>72</v>
      </c>
      <c r="C1001" s="1340" t="s">
        <v>6443</v>
      </c>
      <c r="D1001" s="1340" t="s">
        <v>7683</v>
      </c>
      <c r="E1001" s="1340" t="s">
        <v>6444</v>
      </c>
      <c r="F1001" s="1340">
        <v>15</v>
      </c>
      <c r="G1001" s="1340" t="s">
        <v>6445</v>
      </c>
      <c r="H1001" s="667">
        <v>2375</v>
      </c>
      <c r="I1001" s="667"/>
      <c r="J1001" s="1368"/>
      <c r="K1001" s="1366"/>
      <c r="L1001" s="2192" t="s">
        <v>767</v>
      </c>
      <c r="M1001" s="1340" t="s">
        <v>6447</v>
      </c>
      <c r="N1001" s="1340"/>
      <c r="U1001" s="2151">
        <v>1</v>
      </c>
      <c r="W1001" s="2151">
        <f t="shared" si="28"/>
        <v>1</v>
      </c>
      <c r="Z1001" s="2983">
        <f t="shared" si="26"/>
        <v>1</v>
      </c>
      <c r="AA1001" s="2174">
        <f t="shared" si="27"/>
        <v>2375</v>
      </c>
    </row>
    <row r="1002" spans="2:27">
      <c r="B1002" s="1367">
        <v>73</v>
      </c>
      <c r="C1002" s="1340" t="s">
        <v>6559</v>
      </c>
      <c r="D1002" s="1340" t="s">
        <v>7683</v>
      </c>
      <c r="E1002" s="1340" t="s">
        <v>6501</v>
      </c>
      <c r="F1002" s="1340"/>
      <c r="G1002" s="1340" t="s">
        <v>6560</v>
      </c>
      <c r="H1002" s="667"/>
      <c r="I1002" s="667"/>
      <c r="J1002" s="1368"/>
      <c r="K1002" s="1366"/>
      <c r="L1002" s="2192" t="s">
        <v>1669</v>
      </c>
      <c r="M1002" s="1340" t="s">
        <v>6561</v>
      </c>
      <c r="N1002" s="1340"/>
      <c r="U1002" s="2151">
        <v>1</v>
      </c>
      <c r="W1002" s="2151">
        <f t="shared" si="28"/>
        <v>1</v>
      </c>
      <c r="Z1002" s="2983">
        <f t="shared" si="26"/>
        <v>1</v>
      </c>
      <c r="AA1002" s="2174">
        <f t="shared" si="27"/>
        <v>0</v>
      </c>
    </row>
    <row r="1003" spans="2:27" ht="31.5">
      <c r="B1003" s="1367">
        <v>74</v>
      </c>
      <c r="C1003" s="1340" t="s">
        <v>6504</v>
      </c>
      <c r="D1003" s="1340" t="s">
        <v>7683</v>
      </c>
      <c r="E1003" s="1340" t="s">
        <v>6501</v>
      </c>
      <c r="F1003" s="1340">
        <v>6</v>
      </c>
      <c r="G1003" s="1340">
        <v>23</v>
      </c>
      <c r="H1003" s="667">
        <v>2570</v>
      </c>
      <c r="I1003" s="667"/>
      <c r="J1003" s="1368"/>
      <c r="K1003" s="1366"/>
      <c r="L1003" s="2192" t="s">
        <v>1669</v>
      </c>
      <c r="M1003" s="1340" t="s">
        <v>6505</v>
      </c>
      <c r="N1003" s="1340"/>
      <c r="U1003" s="2151">
        <v>1</v>
      </c>
      <c r="W1003" s="2151">
        <f t="shared" si="28"/>
        <v>1</v>
      </c>
      <c r="Z1003" s="2983">
        <f t="shared" si="26"/>
        <v>1</v>
      </c>
      <c r="AA1003" s="2174">
        <f t="shared" si="27"/>
        <v>2570</v>
      </c>
    </row>
    <row r="1004" spans="2:27" ht="204.75">
      <c r="B1004" s="1367">
        <v>75</v>
      </c>
      <c r="C1004" s="1340" t="s">
        <v>6513</v>
      </c>
      <c r="D1004" s="1340" t="s">
        <v>7683</v>
      </c>
      <c r="E1004" s="1340" t="s">
        <v>6501</v>
      </c>
      <c r="F1004" s="1340" t="s">
        <v>6557</v>
      </c>
      <c r="G1004" s="1340">
        <v>69</v>
      </c>
      <c r="H1004" s="667">
        <v>37015</v>
      </c>
      <c r="I1004" s="667"/>
      <c r="J1004" s="1368"/>
      <c r="K1004" s="1366"/>
      <c r="L1004" s="2192" t="s">
        <v>751</v>
      </c>
      <c r="M1004" s="1340" t="s">
        <v>6558</v>
      </c>
      <c r="N1004" s="1340"/>
      <c r="U1004" s="2151">
        <v>1</v>
      </c>
      <c r="W1004" s="2151">
        <f t="shared" si="28"/>
        <v>1</v>
      </c>
      <c r="Z1004" s="2983">
        <f t="shared" si="26"/>
        <v>1</v>
      </c>
      <c r="AA1004" s="2174">
        <f t="shared" si="27"/>
        <v>37015</v>
      </c>
    </row>
    <row r="1005" spans="2:27" ht="31.5">
      <c r="B1005" s="1367">
        <v>76</v>
      </c>
      <c r="C1005" s="1340" t="s">
        <v>6513</v>
      </c>
      <c r="D1005" s="1340" t="s">
        <v>7683</v>
      </c>
      <c r="E1005" s="1340" t="s">
        <v>6501</v>
      </c>
      <c r="F1005" s="1340">
        <v>108</v>
      </c>
      <c r="G1005" s="1340" t="s">
        <v>6552</v>
      </c>
      <c r="H1005" s="667">
        <v>745</v>
      </c>
      <c r="I1005" s="667"/>
      <c r="J1005" s="1368"/>
      <c r="K1005" s="1366"/>
      <c r="L1005" s="2192" t="s">
        <v>751</v>
      </c>
      <c r="M1005" s="1340" t="s">
        <v>6553</v>
      </c>
      <c r="N1005" s="1340"/>
      <c r="U1005" s="2151">
        <v>1</v>
      </c>
      <c r="W1005" s="2151">
        <f t="shared" si="28"/>
        <v>1</v>
      </c>
      <c r="Z1005" s="2983">
        <f t="shared" si="26"/>
        <v>1</v>
      </c>
      <c r="AA1005" s="2174">
        <f t="shared" si="27"/>
        <v>745</v>
      </c>
    </row>
    <row r="1006" spans="2:27" ht="47.25">
      <c r="B1006" s="1367">
        <v>77</v>
      </c>
      <c r="C1006" s="1340" t="s">
        <v>6513</v>
      </c>
      <c r="D1006" s="1340" t="s">
        <v>7683</v>
      </c>
      <c r="E1006" s="1340" t="s">
        <v>6501</v>
      </c>
      <c r="F1006" s="1340">
        <v>108</v>
      </c>
      <c r="G1006" s="1340" t="s">
        <v>6550</v>
      </c>
      <c r="H1006" s="667">
        <v>584</v>
      </c>
      <c r="I1006" s="667"/>
      <c r="J1006" s="1368"/>
      <c r="K1006" s="1366"/>
      <c r="L1006" s="2192" t="s">
        <v>751</v>
      </c>
      <c r="M1006" s="1340" t="s">
        <v>6551</v>
      </c>
      <c r="N1006" s="1340"/>
      <c r="U1006" s="2151">
        <v>1</v>
      </c>
      <c r="W1006" s="2151">
        <f t="shared" si="28"/>
        <v>1</v>
      </c>
      <c r="Z1006" s="2983">
        <f t="shared" si="26"/>
        <v>1</v>
      </c>
      <c r="AA1006" s="2174">
        <f t="shared" si="27"/>
        <v>584</v>
      </c>
    </row>
    <row r="1007" spans="2:27" ht="31.5">
      <c r="B1007" s="1367">
        <v>78</v>
      </c>
      <c r="C1007" s="1340" t="s">
        <v>6525</v>
      </c>
      <c r="D1007" s="1340" t="s">
        <v>7683</v>
      </c>
      <c r="E1007" s="1340" t="s">
        <v>6501</v>
      </c>
      <c r="F1007" s="1340">
        <v>52</v>
      </c>
      <c r="G1007" s="1340">
        <v>9</v>
      </c>
      <c r="H1007" s="667">
        <v>100</v>
      </c>
      <c r="I1007" s="667"/>
      <c r="J1007" s="1368"/>
      <c r="K1007" s="1366"/>
      <c r="L1007" s="2192" t="s">
        <v>6607</v>
      </c>
      <c r="M1007" s="1340" t="s">
        <v>9090</v>
      </c>
      <c r="N1007" s="1340"/>
      <c r="U1007" s="2151">
        <v>1</v>
      </c>
      <c r="W1007" s="2151">
        <f t="shared" si="28"/>
        <v>1</v>
      </c>
      <c r="Z1007" s="2983">
        <f t="shared" si="26"/>
        <v>1</v>
      </c>
      <c r="AA1007" s="2174">
        <f t="shared" si="27"/>
        <v>100</v>
      </c>
    </row>
    <row r="1008" spans="2:27">
      <c r="B1008" s="1367">
        <v>79</v>
      </c>
      <c r="C1008" s="1340" t="s">
        <v>6525</v>
      </c>
      <c r="D1008" s="1340" t="s">
        <v>7683</v>
      </c>
      <c r="E1008" s="1340" t="s">
        <v>6501</v>
      </c>
      <c r="F1008" s="1340">
        <v>61</v>
      </c>
      <c r="G1008" s="1340" t="s">
        <v>6537</v>
      </c>
      <c r="H1008" s="667">
        <v>300</v>
      </c>
      <c r="I1008" s="667"/>
      <c r="J1008" s="1368"/>
      <c r="K1008" s="1366"/>
      <c r="L1008" s="2192" t="s">
        <v>6607</v>
      </c>
      <c r="M1008" s="1340" t="s">
        <v>6538</v>
      </c>
      <c r="N1008" s="1340"/>
      <c r="U1008" s="2151">
        <v>1</v>
      </c>
      <c r="W1008" s="2151">
        <f t="shared" si="28"/>
        <v>1</v>
      </c>
      <c r="Z1008" s="2983">
        <f t="shared" si="26"/>
        <v>1</v>
      </c>
      <c r="AA1008" s="2174">
        <f t="shared" si="27"/>
        <v>300</v>
      </c>
    </row>
    <row r="1009" spans="2:27" ht="47.25">
      <c r="B1009" s="1367">
        <v>80</v>
      </c>
      <c r="C1009" s="1340" t="s">
        <v>6531</v>
      </c>
      <c r="D1009" s="1340" t="s">
        <v>7683</v>
      </c>
      <c r="E1009" s="1340" t="s">
        <v>6501</v>
      </c>
      <c r="F1009" s="1340">
        <v>60</v>
      </c>
      <c r="G1009" s="1340" t="s">
        <v>6532</v>
      </c>
      <c r="H1009" s="667">
        <v>1000</v>
      </c>
      <c r="I1009" s="667"/>
      <c r="J1009" s="1368"/>
      <c r="K1009" s="1366"/>
      <c r="L1009" s="2192" t="s">
        <v>1669</v>
      </c>
      <c r="M1009" s="1340" t="s">
        <v>6533</v>
      </c>
      <c r="N1009" s="1340"/>
      <c r="U1009" s="2151">
        <v>1</v>
      </c>
      <c r="W1009" s="2151">
        <f t="shared" si="28"/>
        <v>1</v>
      </c>
      <c r="Z1009" s="2983">
        <f t="shared" si="26"/>
        <v>1</v>
      </c>
      <c r="AA1009" s="2174">
        <f t="shared" si="27"/>
        <v>1000</v>
      </c>
    </row>
    <row r="1010" spans="2:27">
      <c r="B1010" s="1367">
        <v>81</v>
      </c>
      <c r="C1010" s="1340" t="s">
        <v>6545</v>
      </c>
      <c r="D1010" s="1340" t="s">
        <v>7683</v>
      </c>
      <c r="E1010" s="1340" t="s">
        <v>6501</v>
      </c>
      <c r="F1010" s="1340">
        <v>105</v>
      </c>
      <c r="G1010" s="1340" t="s">
        <v>6546</v>
      </c>
      <c r="H1010" s="667">
        <v>106003</v>
      </c>
      <c r="I1010" s="667"/>
      <c r="J1010" s="1368"/>
      <c r="K1010" s="1366"/>
      <c r="L1010" s="2192" t="s">
        <v>1669</v>
      </c>
      <c r="M1010" s="1340" t="s">
        <v>6547</v>
      </c>
      <c r="N1010" s="1340"/>
      <c r="U1010" s="2151">
        <v>1</v>
      </c>
      <c r="W1010" s="2151">
        <f t="shared" si="28"/>
        <v>1</v>
      </c>
      <c r="Z1010" s="2983">
        <f t="shared" si="26"/>
        <v>1</v>
      </c>
      <c r="AA1010" s="2174">
        <f t="shared" si="27"/>
        <v>106003</v>
      </c>
    </row>
    <row r="1011" spans="2:27" ht="47.25">
      <c r="B1011" s="1367">
        <v>82</v>
      </c>
      <c r="C1011" s="1340" t="s">
        <v>6534</v>
      </c>
      <c r="D1011" s="1340" t="s">
        <v>7683</v>
      </c>
      <c r="E1011" s="1340" t="s">
        <v>6501</v>
      </c>
      <c r="F1011" s="1340">
        <v>72</v>
      </c>
      <c r="G1011" s="1340" t="s">
        <v>6543</v>
      </c>
      <c r="H1011" s="667"/>
      <c r="I1011" s="667"/>
      <c r="J1011" s="1368"/>
      <c r="K1011" s="1366"/>
      <c r="L1011" s="2192" t="s">
        <v>1313</v>
      </c>
      <c r="M1011" s="1340" t="s">
        <v>6544</v>
      </c>
      <c r="N1011" s="1340"/>
      <c r="U1011" s="2151">
        <v>1</v>
      </c>
      <c r="W1011" s="2151">
        <f t="shared" si="28"/>
        <v>1</v>
      </c>
      <c r="Z1011" s="2983">
        <f t="shared" si="26"/>
        <v>1</v>
      </c>
      <c r="AA1011" s="2174">
        <f t="shared" si="27"/>
        <v>0</v>
      </c>
    </row>
    <row r="1012" spans="2:27" ht="31.5">
      <c r="B1012" s="1367">
        <v>83</v>
      </c>
      <c r="C1012" s="1340" t="s">
        <v>6513</v>
      </c>
      <c r="D1012" s="1340" t="s">
        <v>7683</v>
      </c>
      <c r="E1012" s="1340" t="s">
        <v>6501</v>
      </c>
      <c r="F1012" s="1340">
        <v>25</v>
      </c>
      <c r="G1012" s="1340" t="s">
        <v>6518</v>
      </c>
      <c r="H1012" s="667">
        <v>5559</v>
      </c>
      <c r="I1012" s="667"/>
      <c r="J1012" s="1368"/>
      <c r="K1012" s="1366"/>
      <c r="L1012" s="2192" t="s">
        <v>751</v>
      </c>
      <c r="M1012" s="1340" t="s">
        <v>6519</v>
      </c>
      <c r="N1012" s="1340"/>
      <c r="U1012" s="2151">
        <v>1</v>
      </c>
      <c r="W1012" s="2151">
        <f t="shared" si="28"/>
        <v>1</v>
      </c>
      <c r="Z1012" s="2983">
        <f t="shared" si="26"/>
        <v>1</v>
      </c>
      <c r="AA1012" s="2174">
        <f t="shared" si="27"/>
        <v>5559</v>
      </c>
    </row>
    <row r="1013" spans="2:27" ht="63">
      <c r="B1013" s="1367">
        <v>84</v>
      </c>
      <c r="C1013" s="1388" t="s">
        <v>7600</v>
      </c>
      <c r="D1013" s="1340" t="s">
        <v>7683</v>
      </c>
      <c r="E1013" s="1388" t="s">
        <v>7310</v>
      </c>
      <c r="F1013" s="1388">
        <v>81</v>
      </c>
      <c r="G1013" s="1388" t="s">
        <v>7601</v>
      </c>
      <c r="H1013" s="1405">
        <v>214196</v>
      </c>
      <c r="I1013" s="1405"/>
      <c r="J1013" s="2181"/>
      <c r="K1013" s="1366"/>
      <c r="L1013" s="2192" t="s">
        <v>1429</v>
      </c>
      <c r="M1013" s="1340"/>
      <c r="N1013" s="1340"/>
      <c r="U1013" s="2151">
        <v>1</v>
      </c>
      <c r="W1013" s="2151">
        <f t="shared" si="28"/>
        <v>1</v>
      </c>
      <c r="Z1013" s="2983">
        <f t="shared" si="26"/>
        <v>1</v>
      </c>
      <c r="AA1013" s="2174">
        <f t="shared" si="27"/>
        <v>214196</v>
      </c>
    </row>
    <row r="1014" spans="2:27" ht="31.5">
      <c r="B1014" s="1367">
        <v>85</v>
      </c>
      <c r="C1014" s="1340" t="s">
        <v>7442</v>
      </c>
      <c r="D1014" s="1340" t="s">
        <v>7683</v>
      </c>
      <c r="E1014" s="1340" t="s">
        <v>7440</v>
      </c>
      <c r="F1014" s="1340">
        <v>5</v>
      </c>
      <c r="G1014" s="1340" t="s">
        <v>7443</v>
      </c>
      <c r="H1014" s="667">
        <v>29048</v>
      </c>
      <c r="I1014" s="667"/>
      <c r="J1014" s="2184" t="s">
        <v>3941</v>
      </c>
      <c r="K1014" s="1366" t="s">
        <v>3314</v>
      </c>
      <c r="L1014" s="2192" t="s">
        <v>9111</v>
      </c>
      <c r="M1014" s="1340" t="s">
        <v>9091</v>
      </c>
      <c r="N1014" s="1340"/>
      <c r="U1014" s="2151">
        <v>1</v>
      </c>
      <c r="W1014" s="2151">
        <f t="shared" si="28"/>
        <v>1</v>
      </c>
      <c r="Z1014" s="2983">
        <f t="shared" si="26"/>
        <v>1</v>
      </c>
      <c r="AA1014" s="2174">
        <f t="shared" si="27"/>
        <v>29048</v>
      </c>
    </row>
    <row r="1015" spans="2:27" ht="47.25">
      <c r="B1015" s="1367">
        <v>86</v>
      </c>
      <c r="C1015" s="1340" t="s">
        <v>7617</v>
      </c>
      <c r="D1015" s="1340" t="s">
        <v>7683</v>
      </c>
      <c r="E1015" s="1340" t="s">
        <v>7440</v>
      </c>
      <c r="F1015" s="1340">
        <v>65</v>
      </c>
      <c r="G1015" s="1340"/>
      <c r="H1015" s="667">
        <v>5756.2</v>
      </c>
      <c r="I1015" s="667"/>
      <c r="J1015" s="1368"/>
      <c r="K1015" s="1366"/>
      <c r="L1015" s="2192" t="s">
        <v>1313</v>
      </c>
      <c r="M1015" s="1340" t="s">
        <v>9092</v>
      </c>
      <c r="N1015" s="1340"/>
      <c r="U1015" s="2151">
        <v>1</v>
      </c>
      <c r="W1015" s="2151">
        <f t="shared" si="28"/>
        <v>1</v>
      </c>
      <c r="Z1015" s="2983">
        <f t="shared" si="26"/>
        <v>1</v>
      </c>
      <c r="AA1015" s="2174">
        <f t="shared" si="27"/>
        <v>5756.2</v>
      </c>
    </row>
    <row r="1016" spans="2:27" ht="63">
      <c r="B1016" s="1367">
        <v>88</v>
      </c>
      <c r="C1016" s="1340" t="s">
        <v>7450</v>
      </c>
      <c r="D1016" s="1340" t="s">
        <v>7683</v>
      </c>
      <c r="E1016" s="1340" t="s">
        <v>7440</v>
      </c>
      <c r="F1016" s="1340">
        <v>25</v>
      </c>
      <c r="G1016" s="1410">
        <v>163176</v>
      </c>
      <c r="H1016" s="667">
        <v>750</v>
      </c>
      <c r="I1016" s="667"/>
      <c r="J1016" s="1368"/>
      <c r="K1016" s="1366"/>
      <c r="L1016" s="2192" t="s">
        <v>8074</v>
      </c>
      <c r="M1016" s="1340" t="s">
        <v>7451</v>
      </c>
      <c r="N1016" s="1340"/>
      <c r="U1016" s="2151">
        <v>1</v>
      </c>
      <c r="W1016" s="2151">
        <f t="shared" si="28"/>
        <v>1</v>
      </c>
      <c r="Z1016" s="2983">
        <f t="shared" si="26"/>
        <v>1</v>
      </c>
      <c r="AA1016" s="2174">
        <f t="shared" si="27"/>
        <v>750</v>
      </c>
    </row>
    <row r="1017" spans="2:27" ht="31.5">
      <c r="B1017" s="1367">
        <v>89</v>
      </c>
      <c r="C1017" s="1340" t="s">
        <v>7452</v>
      </c>
      <c r="D1017" s="1340" t="s">
        <v>7683</v>
      </c>
      <c r="E1017" s="1340" t="s">
        <v>7440</v>
      </c>
      <c r="F1017" s="1340">
        <v>34</v>
      </c>
      <c r="G1017" s="1340">
        <v>45</v>
      </c>
      <c r="H1017" s="667">
        <v>825</v>
      </c>
      <c r="I1017" s="667"/>
      <c r="J1017" s="1368"/>
      <c r="K1017" s="1366"/>
      <c r="L1017" s="2192" t="s">
        <v>858</v>
      </c>
      <c r="M1017" s="1340" t="s">
        <v>9094</v>
      </c>
      <c r="N1017" s="1340"/>
      <c r="U1017" s="2151">
        <v>1</v>
      </c>
      <c r="W1017" s="2151">
        <f t="shared" si="28"/>
        <v>1</v>
      </c>
      <c r="Z1017" s="2983">
        <f t="shared" si="26"/>
        <v>1</v>
      </c>
      <c r="AA1017" s="2174">
        <f t="shared" si="27"/>
        <v>825</v>
      </c>
    </row>
    <row r="1018" spans="2:27" ht="189">
      <c r="B1018" s="1367">
        <v>90</v>
      </c>
      <c r="C1018" s="1340" t="s">
        <v>7065</v>
      </c>
      <c r="D1018" s="1340" t="s">
        <v>7683</v>
      </c>
      <c r="E1018" s="1340" t="s">
        <v>7037</v>
      </c>
      <c r="F1018" s="1340">
        <v>53</v>
      </c>
      <c r="G1018" s="1340">
        <v>104</v>
      </c>
      <c r="H1018" s="667">
        <v>2930</v>
      </c>
      <c r="I1018" s="667"/>
      <c r="J1018" s="2184" t="s">
        <v>3941</v>
      </c>
      <c r="K1018" s="1366" t="s">
        <v>7066</v>
      </c>
      <c r="L1018" s="2192" t="s">
        <v>1429</v>
      </c>
      <c r="M1018" s="1340" t="s">
        <v>9095</v>
      </c>
      <c r="N1018" s="1340"/>
      <c r="U1018" s="2151">
        <v>1</v>
      </c>
      <c r="W1018" s="2151">
        <f t="shared" si="28"/>
        <v>1</v>
      </c>
      <c r="Z1018" s="2983">
        <f t="shared" si="26"/>
        <v>1</v>
      </c>
      <c r="AA1018" s="2174">
        <f t="shared" si="27"/>
        <v>2930</v>
      </c>
    </row>
    <row r="1019" spans="2:27" ht="63">
      <c r="B1019" s="1367">
        <v>91</v>
      </c>
      <c r="C1019" s="1340" t="s">
        <v>7106</v>
      </c>
      <c r="D1019" s="1340" t="s">
        <v>7683</v>
      </c>
      <c r="E1019" s="1340" t="s">
        <v>7037</v>
      </c>
      <c r="F1019" s="1340">
        <v>66</v>
      </c>
      <c r="G1019" s="1340" t="s">
        <v>7107</v>
      </c>
      <c r="H1019" s="667">
        <v>2364.5</v>
      </c>
      <c r="I1019" s="667"/>
      <c r="J1019" s="2184" t="s">
        <v>3941</v>
      </c>
      <c r="K1019" s="1366" t="s">
        <v>7066</v>
      </c>
      <c r="L1019" s="2192" t="s">
        <v>873</v>
      </c>
      <c r="M1019" s="1340" t="s">
        <v>7108</v>
      </c>
      <c r="N1019" s="1340"/>
      <c r="U1019" s="2151">
        <v>1</v>
      </c>
      <c r="W1019" s="2151">
        <f t="shared" si="28"/>
        <v>1</v>
      </c>
      <c r="Z1019" s="2983">
        <f t="shared" si="26"/>
        <v>1</v>
      </c>
      <c r="AA1019" s="2174">
        <f t="shared" si="27"/>
        <v>2364.5</v>
      </c>
    </row>
    <row r="1020" spans="2:27" ht="110.25">
      <c r="B1020" s="1367">
        <v>92</v>
      </c>
      <c r="C1020" s="1340" t="s">
        <v>7101</v>
      </c>
      <c r="D1020" s="1340" t="s">
        <v>7683</v>
      </c>
      <c r="E1020" s="1340" t="s">
        <v>7037</v>
      </c>
      <c r="F1020" s="1340">
        <v>61</v>
      </c>
      <c r="G1020" s="1340">
        <v>2</v>
      </c>
      <c r="H1020" s="667">
        <v>1332</v>
      </c>
      <c r="I1020" s="667"/>
      <c r="J1020" s="2184" t="s">
        <v>3941</v>
      </c>
      <c r="K1020" s="1366" t="s">
        <v>7066</v>
      </c>
      <c r="L1020" s="2192" t="s">
        <v>1429</v>
      </c>
      <c r="M1020" s="1340" t="s">
        <v>7102</v>
      </c>
      <c r="N1020" s="1340"/>
      <c r="U1020" s="2151">
        <v>1</v>
      </c>
      <c r="W1020" s="2151">
        <f t="shared" si="28"/>
        <v>1</v>
      </c>
      <c r="Z1020" s="2983">
        <f t="shared" si="26"/>
        <v>1</v>
      </c>
      <c r="AA1020" s="2174">
        <f t="shared" si="27"/>
        <v>1332</v>
      </c>
    </row>
    <row r="1021" spans="2:27" ht="157.5">
      <c r="B1021" s="1367">
        <v>93</v>
      </c>
      <c r="C1021" s="1340" t="s">
        <v>7057</v>
      </c>
      <c r="D1021" s="1340" t="s">
        <v>7683</v>
      </c>
      <c r="E1021" s="1340" t="s">
        <v>7037</v>
      </c>
      <c r="F1021" s="1340">
        <v>23</v>
      </c>
      <c r="G1021" s="1340">
        <v>54</v>
      </c>
      <c r="H1021" s="667">
        <v>85</v>
      </c>
      <c r="I1021" s="667"/>
      <c r="J1021" s="1368" t="s">
        <v>1669</v>
      </c>
      <c r="K1021" s="1366" t="s">
        <v>6962</v>
      </c>
      <c r="L1021" s="2192" t="s">
        <v>873</v>
      </c>
      <c r="M1021" s="1340" t="s">
        <v>7058</v>
      </c>
      <c r="N1021" s="1340"/>
      <c r="U1021" s="2151">
        <v>1</v>
      </c>
      <c r="W1021" s="2151">
        <f t="shared" si="28"/>
        <v>1</v>
      </c>
      <c r="Z1021" s="2983">
        <f t="shared" si="26"/>
        <v>1</v>
      </c>
      <c r="AA1021" s="2174">
        <f t="shared" si="27"/>
        <v>85</v>
      </c>
    </row>
    <row r="1022" spans="2:27" ht="126">
      <c r="B1022" s="1367">
        <v>94</v>
      </c>
      <c r="C1022" s="1340" t="s">
        <v>7057</v>
      </c>
      <c r="D1022" s="1340" t="s">
        <v>7683</v>
      </c>
      <c r="E1022" s="1340" t="s">
        <v>7037</v>
      </c>
      <c r="F1022" s="1340">
        <v>23</v>
      </c>
      <c r="G1022" s="1340">
        <v>54</v>
      </c>
      <c r="H1022" s="667">
        <v>85</v>
      </c>
      <c r="I1022" s="667"/>
      <c r="J1022" s="1368" t="s">
        <v>1669</v>
      </c>
      <c r="K1022" s="1366" t="s">
        <v>6962</v>
      </c>
      <c r="L1022" s="2192" t="s">
        <v>873</v>
      </c>
      <c r="M1022" s="1340" t="s">
        <v>7059</v>
      </c>
      <c r="N1022" s="1340"/>
      <c r="U1022" s="2151">
        <v>1</v>
      </c>
      <c r="W1022" s="2151">
        <f t="shared" si="28"/>
        <v>1</v>
      </c>
      <c r="Z1022" s="2983">
        <f t="shared" si="26"/>
        <v>1</v>
      </c>
      <c r="AA1022" s="2174">
        <f t="shared" si="27"/>
        <v>85</v>
      </c>
    </row>
    <row r="1023" spans="2:27" ht="141.75">
      <c r="B1023" s="1367">
        <v>95</v>
      </c>
      <c r="C1023" s="1340" t="s">
        <v>7049</v>
      </c>
      <c r="D1023" s="1340" t="s">
        <v>7683</v>
      </c>
      <c r="E1023" s="1340" t="s">
        <v>7037</v>
      </c>
      <c r="F1023" s="1340">
        <v>17</v>
      </c>
      <c r="G1023" s="1340" t="s">
        <v>7050</v>
      </c>
      <c r="H1023" s="667">
        <v>30</v>
      </c>
      <c r="I1023" s="667"/>
      <c r="J1023" s="1368" t="s">
        <v>1669</v>
      </c>
      <c r="K1023" s="1366" t="s">
        <v>6962</v>
      </c>
      <c r="L1023" s="2192">
        <v>0</v>
      </c>
      <c r="M1023" s="1340" t="s">
        <v>7048</v>
      </c>
      <c r="N1023" s="1340"/>
      <c r="U1023" s="2151">
        <v>1</v>
      </c>
      <c r="W1023" s="2151">
        <f t="shared" si="28"/>
        <v>1</v>
      </c>
      <c r="Z1023" s="2983">
        <f t="shared" si="26"/>
        <v>1</v>
      </c>
      <c r="AA1023" s="2174">
        <f t="shared" si="27"/>
        <v>30</v>
      </c>
    </row>
    <row r="1024" spans="2:27" ht="141.75">
      <c r="B1024" s="1367">
        <v>96</v>
      </c>
      <c r="C1024" s="1340" t="s">
        <v>7047</v>
      </c>
      <c r="D1024" s="1340" t="s">
        <v>7683</v>
      </c>
      <c r="E1024" s="1340" t="s">
        <v>7037</v>
      </c>
      <c r="F1024" s="1340">
        <v>17</v>
      </c>
      <c r="G1024" s="1340">
        <v>164</v>
      </c>
      <c r="H1024" s="667">
        <v>30</v>
      </c>
      <c r="I1024" s="667"/>
      <c r="J1024" s="1368" t="s">
        <v>1669</v>
      </c>
      <c r="K1024" s="1366" t="s">
        <v>6962</v>
      </c>
      <c r="L1024" s="2192" t="s">
        <v>1669</v>
      </c>
      <c r="M1024" s="1340" t="s">
        <v>7048</v>
      </c>
      <c r="N1024" s="1340"/>
      <c r="U1024" s="2151">
        <v>1</v>
      </c>
      <c r="W1024" s="2151">
        <f t="shared" si="28"/>
        <v>1</v>
      </c>
      <c r="Z1024" s="2983">
        <f t="shared" si="26"/>
        <v>1</v>
      </c>
      <c r="AA1024" s="2174">
        <f t="shared" si="27"/>
        <v>30</v>
      </c>
    </row>
    <row r="1025" spans="2:27" ht="31.5">
      <c r="B1025" s="1367">
        <v>97</v>
      </c>
      <c r="C1025" s="1340" t="s">
        <v>7103</v>
      </c>
      <c r="D1025" s="1340" t="s">
        <v>7683</v>
      </c>
      <c r="E1025" s="1340" t="s">
        <v>7037</v>
      </c>
      <c r="F1025" s="1340">
        <v>61</v>
      </c>
      <c r="G1025" s="1340" t="s">
        <v>7104</v>
      </c>
      <c r="H1025" s="667">
        <v>101.2</v>
      </c>
      <c r="I1025" s="667"/>
      <c r="J1025" s="1368" t="s">
        <v>1313</v>
      </c>
      <c r="K1025" s="1366" t="s">
        <v>1955</v>
      </c>
      <c r="L1025" s="2192" t="s">
        <v>1313</v>
      </c>
      <c r="M1025" s="1340" t="s">
        <v>7105</v>
      </c>
      <c r="N1025" s="1340"/>
      <c r="U1025" s="2151">
        <v>1</v>
      </c>
      <c r="W1025" s="2151">
        <f t="shared" si="28"/>
        <v>1</v>
      </c>
      <c r="Z1025" s="2983">
        <f t="shared" si="26"/>
        <v>1</v>
      </c>
      <c r="AA1025" s="2174">
        <f t="shared" si="27"/>
        <v>101.2</v>
      </c>
    </row>
    <row r="1026" spans="2:27" ht="31.5">
      <c r="B1026" s="1367">
        <v>98</v>
      </c>
      <c r="C1026" s="1340" t="s">
        <v>7103</v>
      </c>
      <c r="D1026" s="1340" t="s">
        <v>7683</v>
      </c>
      <c r="E1026" s="1340" t="s">
        <v>7037</v>
      </c>
      <c r="F1026" s="1340">
        <v>62</v>
      </c>
      <c r="G1026" s="1340" t="s">
        <v>7104</v>
      </c>
      <c r="H1026" s="667">
        <v>8</v>
      </c>
      <c r="I1026" s="667"/>
      <c r="J1026" s="1368" t="s">
        <v>1313</v>
      </c>
      <c r="K1026" s="1366" t="s">
        <v>1955</v>
      </c>
      <c r="L1026" s="2192" t="s">
        <v>1313</v>
      </c>
      <c r="M1026" s="1340" t="s">
        <v>7105</v>
      </c>
      <c r="N1026" s="1340"/>
      <c r="U1026" s="2151">
        <v>1</v>
      </c>
      <c r="W1026" s="2151">
        <f t="shared" si="28"/>
        <v>1</v>
      </c>
      <c r="Z1026" s="2983">
        <f t="shared" si="26"/>
        <v>1</v>
      </c>
      <c r="AA1026" s="2174">
        <f t="shared" si="27"/>
        <v>8</v>
      </c>
    </row>
    <row r="1027" spans="2:27" ht="31.5">
      <c r="B1027" s="1367">
        <v>99</v>
      </c>
      <c r="C1027" s="1340" t="s">
        <v>7103</v>
      </c>
      <c r="D1027" s="1340" t="s">
        <v>7683</v>
      </c>
      <c r="E1027" s="1340" t="s">
        <v>7037</v>
      </c>
      <c r="F1027" s="1340">
        <v>63</v>
      </c>
      <c r="G1027" s="1340" t="s">
        <v>7104</v>
      </c>
      <c r="H1027" s="667">
        <v>147</v>
      </c>
      <c r="I1027" s="667"/>
      <c r="J1027" s="1368" t="s">
        <v>1313</v>
      </c>
      <c r="K1027" s="1366" t="s">
        <v>1955</v>
      </c>
      <c r="L1027" s="2192" t="s">
        <v>1313</v>
      </c>
      <c r="M1027" s="1340" t="s">
        <v>7105</v>
      </c>
      <c r="N1027" s="1340"/>
      <c r="U1027" s="2151">
        <v>1</v>
      </c>
      <c r="W1027" s="2151">
        <f t="shared" si="28"/>
        <v>1</v>
      </c>
      <c r="Z1027" s="2983">
        <f t="shared" si="26"/>
        <v>1</v>
      </c>
      <c r="AA1027" s="2174">
        <f t="shared" si="27"/>
        <v>147</v>
      </c>
    </row>
    <row r="1028" spans="2:27" ht="47.25">
      <c r="B1028" s="1367">
        <v>100</v>
      </c>
      <c r="C1028" s="1340" t="s">
        <v>7045</v>
      </c>
      <c r="D1028" s="1340" t="s">
        <v>7683</v>
      </c>
      <c r="E1028" s="1340" t="s">
        <v>7037</v>
      </c>
      <c r="F1028" s="1340">
        <v>11</v>
      </c>
      <c r="G1028" s="1340">
        <v>242</v>
      </c>
      <c r="H1028" s="667">
        <v>88.5</v>
      </c>
      <c r="I1028" s="667"/>
      <c r="J1028" s="1368" t="s">
        <v>1669</v>
      </c>
      <c r="K1028" s="1366" t="s">
        <v>7046</v>
      </c>
      <c r="L1028" s="2192" t="s">
        <v>1155</v>
      </c>
      <c r="M1028" s="1340" t="s">
        <v>7041</v>
      </c>
      <c r="N1028" s="1340"/>
      <c r="U1028" s="2151">
        <v>1</v>
      </c>
      <c r="W1028" s="2151">
        <f t="shared" si="28"/>
        <v>1</v>
      </c>
      <c r="Z1028" s="2983">
        <f t="shared" si="26"/>
        <v>1</v>
      </c>
      <c r="AA1028" s="2174">
        <f t="shared" si="27"/>
        <v>88.5</v>
      </c>
    </row>
    <row r="1029" spans="2:27" ht="31.5">
      <c r="B1029" s="1367">
        <v>101</v>
      </c>
      <c r="C1029" s="1340" t="s">
        <v>7040</v>
      </c>
      <c r="D1029" s="1340" t="s">
        <v>7683</v>
      </c>
      <c r="E1029" s="1340" t="s">
        <v>7037</v>
      </c>
      <c r="F1029" s="1340">
        <v>10</v>
      </c>
      <c r="G1029" s="1340">
        <v>255</v>
      </c>
      <c r="H1029" s="667">
        <v>99</v>
      </c>
      <c r="I1029" s="667"/>
      <c r="J1029" s="1368" t="s">
        <v>1669</v>
      </c>
      <c r="K1029" s="1366" t="s">
        <v>7038</v>
      </c>
      <c r="L1029" s="2192" t="s">
        <v>1155</v>
      </c>
      <c r="M1029" s="1340" t="s">
        <v>7041</v>
      </c>
      <c r="N1029" s="1340"/>
      <c r="U1029" s="2151">
        <v>1</v>
      </c>
      <c r="W1029" s="2151">
        <f t="shared" si="28"/>
        <v>1</v>
      </c>
      <c r="Z1029" s="2983">
        <f t="shared" si="26"/>
        <v>1</v>
      </c>
      <c r="AA1029" s="2174">
        <f t="shared" si="27"/>
        <v>99</v>
      </c>
    </row>
    <row r="1030" spans="2:27" ht="126">
      <c r="B1030" s="1367">
        <v>102</v>
      </c>
      <c r="C1030" s="1340" t="s">
        <v>7081</v>
      </c>
      <c r="D1030" s="1340" t="s">
        <v>7683</v>
      </c>
      <c r="E1030" s="1340" t="s">
        <v>7037</v>
      </c>
      <c r="F1030" s="1340">
        <v>57</v>
      </c>
      <c r="G1030" s="1340" t="s">
        <v>7082</v>
      </c>
      <c r="H1030" s="667">
        <v>30</v>
      </c>
      <c r="I1030" s="667"/>
      <c r="J1030" s="2184" t="s">
        <v>3941</v>
      </c>
      <c r="K1030" s="1366" t="s">
        <v>7066</v>
      </c>
      <c r="L1030" s="2192" t="s">
        <v>1429</v>
      </c>
      <c r="M1030" s="1379" t="s">
        <v>7083</v>
      </c>
      <c r="N1030" s="1340"/>
      <c r="U1030" s="2151">
        <v>1</v>
      </c>
      <c r="W1030" s="2151">
        <f t="shared" si="28"/>
        <v>1</v>
      </c>
      <c r="Z1030" s="2983">
        <f t="shared" si="26"/>
        <v>1</v>
      </c>
      <c r="AA1030" s="2174">
        <f t="shared" si="27"/>
        <v>30</v>
      </c>
    </row>
    <row r="1031" spans="2:27" ht="31.5">
      <c r="B1031" s="1367">
        <v>103</v>
      </c>
      <c r="C1031" s="1340" t="s">
        <v>7485</v>
      </c>
      <c r="D1031" s="1340" t="s">
        <v>7683</v>
      </c>
      <c r="E1031" s="1340" t="s">
        <v>7461</v>
      </c>
      <c r="F1031" s="1340">
        <v>21</v>
      </c>
      <c r="G1031" s="1340">
        <v>180</v>
      </c>
      <c r="H1031" s="667">
        <v>9358</v>
      </c>
      <c r="I1031" s="667"/>
      <c r="J1031" s="1368"/>
      <c r="K1031" s="1411"/>
      <c r="L1031" s="2192" t="s">
        <v>8076</v>
      </c>
      <c r="M1031" s="1366" t="s">
        <v>7510</v>
      </c>
      <c r="N1031" s="1340"/>
      <c r="U1031" s="2151">
        <v>1</v>
      </c>
      <c r="W1031" s="2151">
        <f t="shared" si="28"/>
        <v>1</v>
      </c>
      <c r="Z1031" s="2983">
        <f t="shared" si="26"/>
        <v>1</v>
      </c>
      <c r="AA1031" s="2174">
        <f t="shared" si="27"/>
        <v>9358</v>
      </c>
    </row>
    <row r="1032" spans="2:27">
      <c r="C1032" s="2173" t="s">
        <v>3754</v>
      </c>
      <c r="D1032" s="2173" t="s">
        <v>9125</v>
      </c>
      <c r="Z1032" s="2983">
        <f t="shared" si="26"/>
        <v>0</v>
      </c>
    </row>
    <row r="1033" spans="2:27" s="2252" customFormat="1" ht="78.75">
      <c r="B1033" s="2246">
        <v>1</v>
      </c>
      <c r="C1033" s="2246" t="s">
        <v>7542</v>
      </c>
      <c r="D1033" s="1730" t="s">
        <v>7683</v>
      </c>
      <c r="E1033" s="2246" t="s">
        <v>6410</v>
      </c>
      <c r="F1033" s="2246">
        <v>54</v>
      </c>
      <c r="G1033" s="2246">
        <v>22</v>
      </c>
      <c r="H1033" s="2247">
        <v>2404.3000000000002</v>
      </c>
      <c r="I1033" s="2247"/>
      <c r="J1033" s="2248"/>
      <c r="K1033" s="2249"/>
      <c r="L1033" s="2250" t="s">
        <v>940</v>
      </c>
      <c r="M1033" s="2249" t="s">
        <v>9025</v>
      </c>
      <c r="N1033" s="2246" t="s">
        <v>7540</v>
      </c>
      <c r="O1033" s="2251" t="s">
        <v>9026</v>
      </c>
      <c r="Q1033" s="2252">
        <v>1</v>
      </c>
      <c r="V1033" s="2252">
        <v>2018</v>
      </c>
      <c r="Z1033" s="2983">
        <f t="shared" ref="Z1033:Z1068" si="29">U1033+S1033</f>
        <v>0</v>
      </c>
    </row>
    <row r="1034" spans="2:27" s="2252" customFormat="1" ht="94.5">
      <c r="B1034" s="1730">
        <v>25</v>
      </c>
      <c r="C1034" s="2246" t="s">
        <v>7579</v>
      </c>
      <c r="D1034" s="1730" t="s">
        <v>7683</v>
      </c>
      <c r="E1034" s="2246" t="s">
        <v>6567</v>
      </c>
      <c r="F1034" s="2246" t="s">
        <v>7580</v>
      </c>
      <c r="G1034" s="2246">
        <v>63</v>
      </c>
      <c r="H1034" s="2247">
        <v>18000</v>
      </c>
      <c r="I1034" s="2247"/>
      <c r="J1034" s="2248" t="str">
        <f>K1034</f>
        <v>SKC</v>
      </c>
      <c r="K1034" s="2246" t="s">
        <v>858</v>
      </c>
      <c r="L1034" s="2250"/>
      <c r="M1034" s="2246" t="s">
        <v>7581</v>
      </c>
      <c r="N1034" s="2249" t="s">
        <v>7540</v>
      </c>
      <c r="O1034" s="2251" t="s">
        <v>9026</v>
      </c>
      <c r="Q1034" s="2252">
        <v>1</v>
      </c>
      <c r="V1034" s="2252">
        <v>2018</v>
      </c>
      <c r="Z1034" s="2983">
        <f t="shared" si="29"/>
        <v>0</v>
      </c>
    </row>
    <row r="1035" spans="2:27" s="2252" customFormat="1" ht="63" customHeight="1">
      <c r="B1035" s="1730">
        <v>31</v>
      </c>
      <c r="C1035" s="2246" t="s">
        <v>7574</v>
      </c>
      <c r="D1035" s="1730" t="s">
        <v>7683</v>
      </c>
      <c r="E1035" s="2246" t="s">
        <v>6567</v>
      </c>
      <c r="F1035" s="2253" t="s">
        <v>7572</v>
      </c>
      <c r="G1035" s="2246">
        <v>74</v>
      </c>
      <c r="H1035" s="2247">
        <v>1600</v>
      </c>
      <c r="I1035" s="2247"/>
      <c r="J1035" s="2248" t="str">
        <f>K1035</f>
        <v>SKC</v>
      </c>
      <c r="K1035" s="2246" t="s">
        <v>858</v>
      </c>
      <c r="L1035" s="2250">
        <v>0</v>
      </c>
      <c r="M1035" s="4011" t="s">
        <v>7560</v>
      </c>
      <c r="N1035" s="2254" t="s">
        <v>7540</v>
      </c>
      <c r="O1035" s="2254"/>
      <c r="Q1035" s="2252">
        <v>1</v>
      </c>
      <c r="V1035" s="2252">
        <v>2018</v>
      </c>
      <c r="Z1035" s="2983">
        <f t="shared" si="29"/>
        <v>0</v>
      </c>
    </row>
    <row r="1036" spans="2:27" s="2252" customFormat="1" ht="31.5">
      <c r="B1036" s="1730">
        <v>32</v>
      </c>
      <c r="C1036" s="2246" t="s">
        <v>7584</v>
      </c>
      <c r="D1036" s="1730" t="s">
        <v>7683</v>
      </c>
      <c r="E1036" s="2246" t="s">
        <v>6631</v>
      </c>
      <c r="F1036" s="2253" t="s">
        <v>7585</v>
      </c>
      <c r="G1036" s="2246">
        <v>74</v>
      </c>
      <c r="H1036" s="2247">
        <v>2498.3000000000002</v>
      </c>
      <c r="I1036" s="2247"/>
      <c r="J1036" s="2248" t="str">
        <f>K1036</f>
        <v>SKC</v>
      </c>
      <c r="K1036" s="2246" t="s">
        <v>858</v>
      </c>
      <c r="L1036" s="2250">
        <v>0</v>
      </c>
      <c r="M1036" s="4011"/>
      <c r="N1036" s="2254" t="s">
        <v>7540</v>
      </c>
      <c r="O1036" s="2254"/>
      <c r="Q1036" s="2252">
        <v>1</v>
      </c>
      <c r="V1036" s="2252">
        <v>2018</v>
      </c>
      <c r="Z1036" s="2983">
        <f t="shared" si="29"/>
        <v>0</v>
      </c>
    </row>
    <row r="1037" spans="2:27" s="2252" customFormat="1" ht="47.25">
      <c r="B1037" s="1730">
        <v>33</v>
      </c>
      <c r="C1037" s="2246" t="s">
        <v>7559</v>
      </c>
      <c r="D1037" s="1730" t="s">
        <v>7683</v>
      </c>
      <c r="E1037" s="2246" t="s">
        <v>6567</v>
      </c>
      <c r="F1037" s="2246">
        <v>22</v>
      </c>
      <c r="G1037" s="2246">
        <v>74</v>
      </c>
      <c r="H1037" s="2247">
        <v>894.7</v>
      </c>
      <c r="I1037" s="2247"/>
      <c r="J1037" s="2248" t="str">
        <f>K1037</f>
        <v>SKC</v>
      </c>
      <c r="K1037" s="2246" t="s">
        <v>858</v>
      </c>
      <c r="L1037" s="2250">
        <v>0</v>
      </c>
      <c r="M1037" s="4011"/>
      <c r="N1037" s="2254" t="s">
        <v>7540</v>
      </c>
      <c r="O1037" s="2254"/>
      <c r="Q1037" s="2252">
        <v>1</v>
      </c>
      <c r="V1037" s="2252">
        <v>2018</v>
      </c>
      <c r="Z1037" s="2983">
        <f t="shared" si="29"/>
        <v>0</v>
      </c>
    </row>
    <row r="1038" spans="2:27" s="2252" customFormat="1" ht="47.25">
      <c r="B1038" s="1730">
        <v>35</v>
      </c>
      <c r="C1038" s="2246" t="s">
        <v>7586</v>
      </c>
      <c r="D1038" s="1730" t="s">
        <v>7683</v>
      </c>
      <c r="E1038" s="2246" t="s">
        <v>6681</v>
      </c>
      <c r="F1038" s="2246">
        <v>38</v>
      </c>
      <c r="G1038" s="2246" t="s">
        <v>7587</v>
      </c>
      <c r="H1038" s="2255">
        <v>602</v>
      </c>
      <c r="I1038" s="2255"/>
      <c r="J1038" s="2256" t="s">
        <v>1669</v>
      </c>
      <c r="K1038" s="2249" t="s">
        <v>6831</v>
      </c>
      <c r="L1038" s="2250" t="s">
        <v>1669</v>
      </c>
      <c r="M1038" s="2249" t="s">
        <v>192</v>
      </c>
      <c r="N1038" s="2246" t="s">
        <v>7540</v>
      </c>
      <c r="O1038" s="2246"/>
      <c r="Q1038" s="2252">
        <v>1</v>
      </c>
      <c r="V1038" s="2252">
        <v>2019</v>
      </c>
      <c r="Z1038" s="2983">
        <f t="shared" si="29"/>
        <v>0</v>
      </c>
    </row>
    <row r="1039" spans="2:27" s="2252" customFormat="1" ht="63">
      <c r="B1039" s="1730">
        <v>84</v>
      </c>
      <c r="C1039" s="2246" t="s">
        <v>7543</v>
      </c>
      <c r="D1039" s="1730" t="s">
        <v>7683</v>
      </c>
      <c r="E1039" s="2246" t="s">
        <v>6444</v>
      </c>
      <c r="F1039" s="2246">
        <v>90</v>
      </c>
      <c r="G1039" s="2246">
        <v>21</v>
      </c>
      <c r="H1039" s="2247">
        <v>669</v>
      </c>
      <c r="I1039" s="2247"/>
      <c r="J1039" s="2248"/>
      <c r="K1039" s="2249"/>
      <c r="L1039" s="2250">
        <v>0</v>
      </c>
      <c r="M1039" s="2246" t="s">
        <v>9040</v>
      </c>
      <c r="N1039" s="2246" t="s">
        <v>7540</v>
      </c>
      <c r="O1039" s="2246"/>
      <c r="Q1039" s="2252">
        <v>1</v>
      </c>
      <c r="V1039" s="2252">
        <v>2019</v>
      </c>
      <c r="Z1039" s="2983">
        <f t="shared" si="29"/>
        <v>0</v>
      </c>
    </row>
    <row r="1040" spans="2:27" s="2252" customFormat="1" ht="94.5">
      <c r="B1040" s="1730">
        <v>86</v>
      </c>
      <c r="C1040" s="2246" t="s">
        <v>7544</v>
      </c>
      <c r="D1040" s="1730" t="s">
        <v>7683</v>
      </c>
      <c r="E1040" s="2246" t="s">
        <v>6444</v>
      </c>
      <c r="F1040" s="2246">
        <v>94</v>
      </c>
      <c r="G1040" s="2246">
        <v>158</v>
      </c>
      <c r="H1040" s="2247">
        <v>1805</v>
      </c>
      <c r="I1040" s="2247"/>
      <c r="J1040" s="2248" t="s">
        <v>858</v>
      </c>
      <c r="K1040" s="2249" t="s">
        <v>858</v>
      </c>
      <c r="L1040" s="2250" t="s">
        <v>1429</v>
      </c>
      <c r="M1040" s="2246" t="s">
        <v>9120</v>
      </c>
      <c r="N1040" s="2246" t="s">
        <v>7540</v>
      </c>
      <c r="O1040" s="2246"/>
      <c r="Q1040" s="2252">
        <v>1</v>
      </c>
      <c r="V1040" s="2252">
        <v>2019</v>
      </c>
      <c r="Z1040" s="2983">
        <f t="shared" si="29"/>
        <v>0</v>
      </c>
    </row>
    <row r="1041" spans="2:27" s="2252" customFormat="1" ht="47.25">
      <c r="B1041" s="1730">
        <v>96</v>
      </c>
      <c r="C1041" s="2246" t="s">
        <v>6513</v>
      </c>
      <c r="D1041" s="1730" t="s">
        <v>7683</v>
      </c>
      <c r="E1041" s="2246" t="s">
        <v>6501</v>
      </c>
      <c r="F1041" s="2246" t="s">
        <v>7557</v>
      </c>
      <c r="G1041" s="2246" t="s">
        <v>7558</v>
      </c>
      <c r="H1041" s="2247">
        <v>8737</v>
      </c>
      <c r="I1041" s="2247"/>
      <c r="J1041" s="2248"/>
      <c r="K1041" s="2249" t="s">
        <v>1669</v>
      </c>
      <c r="L1041" s="2250" t="s">
        <v>751</v>
      </c>
      <c r="M1041" s="2246" t="s">
        <v>9048</v>
      </c>
      <c r="N1041" s="2246" t="s">
        <v>7540</v>
      </c>
      <c r="O1041" s="2257"/>
      <c r="Q1041" s="2252">
        <v>1</v>
      </c>
      <c r="V1041" s="2252">
        <v>2019</v>
      </c>
      <c r="Z1041" s="2983">
        <f t="shared" si="29"/>
        <v>0</v>
      </c>
    </row>
    <row r="1042" spans="2:27" s="2252" customFormat="1" ht="94.5">
      <c r="B1042" s="1730">
        <v>98</v>
      </c>
      <c r="C1042" s="2246" t="s">
        <v>6534</v>
      </c>
      <c r="D1042" s="1730" t="s">
        <v>7683</v>
      </c>
      <c r="E1042" s="2246" t="s">
        <v>6501</v>
      </c>
      <c r="F1042" s="2246">
        <v>64</v>
      </c>
      <c r="G1042" s="2246" t="s">
        <v>7554</v>
      </c>
      <c r="H1042" s="2247">
        <v>2657</v>
      </c>
      <c r="I1042" s="2247"/>
      <c r="J1042" s="2248" t="s">
        <v>1669</v>
      </c>
      <c r="K1042" s="2249" t="s">
        <v>1669</v>
      </c>
      <c r="L1042" s="2250" t="s">
        <v>1313</v>
      </c>
      <c r="M1042" s="2257" t="s">
        <v>9049</v>
      </c>
      <c r="N1042" s="2246" t="s">
        <v>7540</v>
      </c>
      <c r="O1042" s="2257"/>
      <c r="Q1042" s="2252">
        <v>1</v>
      </c>
      <c r="V1042" s="2252">
        <v>2020</v>
      </c>
      <c r="Z1042" s="2983">
        <f t="shared" si="29"/>
        <v>0</v>
      </c>
    </row>
    <row r="1043" spans="2:27" s="2252" customFormat="1" ht="63">
      <c r="B1043" s="1730">
        <v>100</v>
      </c>
      <c r="C1043" s="2246" t="s">
        <v>6531</v>
      </c>
      <c r="D1043" s="1730" t="s">
        <v>7683</v>
      </c>
      <c r="E1043" s="2246" t="s">
        <v>6501</v>
      </c>
      <c r="F1043" s="2246">
        <v>61</v>
      </c>
      <c r="G1043" s="2246" t="s">
        <v>7552</v>
      </c>
      <c r="H1043" s="2247">
        <v>5500</v>
      </c>
      <c r="I1043" s="2247"/>
      <c r="J1043" s="2248"/>
      <c r="K1043" s="2249"/>
      <c r="L1043" s="2250"/>
      <c r="M1043" s="2257" t="s">
        <v>7553</v>
      </c>
      <c r="N1043" s="2246" t="s">
        <v>7540</v>
      </c>
      <c r="O1043" s="2257"/>
      <c r="Q1043" s="2252">
        <v>1</v>
      </c>
      <c r="V1043" s="2252">
        <v>2019</v>
      </c>
      <c r="Z1043" s="2983">
        <f t="shared" si="29"/>
        <v>0</v>
      </c>
    </row>
    <row r="1044" spans="2:27" s="2252" customFormat="1">
      <c r="B1044" s="1730">
        <v>535</v>
      </c>
      <c r="C1044" s="2258" t="s">
        <v>7485</v>
      </c>
      <c r="D1044" s="1730" t="s">
        <v>7683</v>
      </c>
      <c r="E1044" s="1730" t="s">
        <v>7461</v>
      </c>
      <c r="F1044" s="2258">
        <v>134</v>
      </c>
      <c r="G1044" s="2258"/>
      <c r="H1044" s="2259">
        <v>617.29999999999995</v>
      </c>
      <c r="I1044" s="2259"/>
      <c r="J1044" s="2260"/>
      <c r="K1044" s="2249"/>
      <c r="L1044" s="2250"/>
      <c r="M1044" s="2249"/>
      <c r="N1044" s="2261" t="s">
        <v>7540</v>
      </c>
      <c r="O1044" s="2261"/>
      <c r="Q1044" s="2252">
        <v>1</v>
      </c>
      <c r="V1044" s="2252" t="s">
        <v>9127</v>
      </c>
      <c r="Z1044" s="2983">
        <f t="shared" si="29"/>
        <v>0</v>
      </c>
    </row>
    <row r="1045" spans="2:27" s="2252" customFormat="1">
      <c r="B1045" s="1730">
        <v>536</v>
      </c>
      <c r="C1045" s="2258" t="s">
        <v>7485</v>
      </c>
      <c r="D1045" s="1730" t="s">
        <v>7683</v>
      </c>
      <c r="E1045" s="1730" t="s">
        <v>7461</v>
      </c>
      <c r="F1045" s="2258">
        <v>134</v>
      </c>
      <c r="G1045" s="2258"/>
      <c r="H1045" s="2259">
        <v>10913.7</v>
      </c>
      <c r="I1045" s="2259"/>
      <c r="J1045" s="2260"/>
      <c r="K1045" s="2262"/>
      <c r="L1045" s="2250"/>
      <c r="M1045" s="2249"/>
      <c r="N1045" s="2261" t="s">
        <v>7540</v>
      </c>
      <c r="O1045" s="2261"/>
      <c r="Q1045" s="2252">
        <v>1</v>
      </c>
      <c r="V1045" s="2252" t="s">
        <v>9127</v>
      </c>
      <c r="Z1045" s="2983">
        <f t="shared" si="29"/>
        <v>0</v>
      </c>
    </row>
    <row r="1046" spans="2:27" s="2252" customFormat="1">
      <c r="B1046" s="1730">
        <v>537</v>
      </c>
      <c r="C1046" s="2258" t="s">
        <v>7477</v>
      </c>
      <c r="D1046" s="1730" t="s">
        <v>7683</v>
      </c>
      <c r="E1046" s="1730" t="s">
        <v>7461</v>
      </c>
      <c r="F1046" s="2258">
        <v>97</v>
      </c>
      <c r="G1046" s="2258">
        <v>55</v>
      </c>
      <c r="H1046" s="2259">
        <v>28571</v>
      </c>
      <c r="I1046" s="2259"/>
      <c r="J1046" s="2260"/>
      <c r="K1046" s="2262"/>
      <c r="L1046" s="2250"/>
      <c r="M1046" s="2249"/>
      <c r="N1046" s="2261" t="s">
        <v>7540</v>
      </c>
      <c r="O1046" s="2261"/>
      <c r="Q1046" s="2252">
        <v>1</v>
      </c>
      <c r="V1046" s="2252" t="s">
        <v>9127</v>
      </c>
      <c r="Z1046" s="2983">
        <f t="shared" si="29"/>
        <v>0</v>
      </c>
    </row>
    <row r="1047" spans="2:27" s="2252" customFormat="1">
      <c r="B1047" s="1730">
        <v>538</v>
      </c>
      <c r="C1047" s="2258" t="s">
        <v>7477</v>
      </c>
      <c r="D1047" s="1730" t="s">
        <v>7683</v>
      </c>
      <c r="E1047" s="1730" t="s">
        <v>7461</v>
      </c>
      <c r="F1047" s="2258">
        <v>97</v>
      </c>
      <c r="G1047" s="2258">
        <v>59</v>
      </c>
      <c r="H1047" s="2259">
        <v>11244.5</v>
      </c>
      <c r="I1047" s="2259"/>
      <c r="J1047" s="2260"/>
      <c r="K1047" s="2262"/>
      <c r="L1047" s="2250"/>
      <c r="M1047" s="2249"/>
      <c r="N1047" s="2261" t="s">
        <v>7540</v>
      </c>
      <c r="O1047" s="2261"/>
      <c r="Q1047" s="2252">
        <v>1</v>
      </c>
      <c r="V1047" s="2252" t="s">
        <v>9127</v>
      </c>
      <c r="Z1047" s="2983">
        <f t="shared" si="29"/>
        <v>0</v>
      </c>
    </row>
    <row r="1048" spans="2:27" s="2252" customFormat="1">
      <c r="B1048" s="2263">
        <v>1</v>
      </c>
      <c r="C1048" s="1730" t="s">
        <v>7569</v>
      </c>
      <c r="D1048" s="1730" t="s">
        <v>7683</v>
      </c>
      <c r="E1048" s="1730" t="s">
        <v>6567</v>
      </c>
      <c r="F1048" s="1730">
        <v>63</v>
      </c>
      <c r="G1048" s="2264" t="s">
        <v>7570</v>
      </c>
      <c r="H1048" s="1737">
        <v>1348.3</v>
      </c>
      <c r="I1048" s="1737"/>
      <c r="J1048" s="2265" t="s">
        <v>8862</v>
      </c>
      <c r="K1048" s="2251" t="s">
        <v>6568</v>
      </c>
      <c r="L1048" s="2250">
        <v>0</v>
      </c>
      <c r="M1048" s="2251" t="s">
        <v>6540</v>
      </c>
      <c r="N1048" s="1730" t="s">
        <v>7540</v>
      </c>
      <c r="O1048" s="1730" t="s">
        <v>9073</v>
      </c>
      <c r="S1048" s="2252">
        <v>1</v>
      </c>
      <c r="V1048" s="2252" t="s">
        <v>9127</v>
      </c>
      <c r="Z1048" s="2983">
        <f t="shared" si="29"/>
        <v>1</v>
      </c>
      <c r="AA1048" s="2174">
        <f>H1048</f>
        <v>1348.3</v>
      </c>
    </row>
    <row r="1049" spans="2:27" s="2252" customFormat="1">
      <c r="B1049" s="2263">
        <v>2</v>
      </c>
      <c r="C1049" s="1730" t="s">
        <v>7563</v>
      </c>
      <c r="D1049" s="1730" t="s">
        <v>7683</v>
      </c>
      <c r="E1049" s="1730" t="s">
        <v>6567</v>
      </c>
      <c r="F1049" s="1730">
        <v>51</v>
      </c>
      <c r="G1049" s="1730">
        <v>35</v>
      </c>
      <c r="H1049" s="1737">
        <v>1642.1</v>
      </c>
      <c r="I1049" s="1737"/>
      <c r="J1049" s="2265" t="s">
        <v>8862</v>
      </c>
      <c r="K1049" s="2251" t="s">
        <v>6568</v>
      </c>
      <c r="L1049" s="2250" t="s">
        <v>8074</v>
      </c>
      <c r="M1049" s="2251" t="s">
        <v>6540</v>
      </c>
      <c r="N1049" s="1730" t="s">
        <v>7540</v>
      </c>
      <c r="O1049" s="1730" t="s">
        <v>9073</v>
      </c>
      <c r="S1049" s="2252">
        <v>1</v>
      </c>
      <c r="V1049" s="2252" t="s">
        <v>9127</v>
      </c>
      <c r="Z1049" s="2983">
        <f t="shared" si="29"/>
        <v>1</v>
      </c>
      <c r="AA1049" s="2174">
        <f>H1049</f>
        <v>1642.1</v>
      </c>
    </row>
    <row r="1050" spans="2:27" s="2252" customFormat="1" ht="31.5">
      <c r="B1050" s="2263">
        <v>5</v>
      </c>
      <c r="C1050" s="1730" t="s">
        <v>6513</v>
      </c>
      <c r="D1050" s="1730" t="s">
        <v>7683</v>
      </c>
      <c r="E1050" s="1730" t="s">
        <v>6501</v>
      </c>
      <c r="F1050" s="1730">
        <v>108</v>
      </c>
      <c r="G1050" s="1730" t="s">
        <v>7555</v>
      </c>
      <c r="H1050" s="1737">
        <v>5170</v>
      </c>
      <c r="I1050" s="1737"/>
      <c r="J1050" s="2265"/>
      <c r="K1050" s="2251"/>
      <c r="L1050" s="2250" t="s">
        <v>751</v>
      </c>
      <c r="M1050" s="1730" t="s">
        <v>9074</v>
      </c>
      <c r="N1050" s="1730" t="s">
        <v>7540</v>
      </c>
      <c r="O1050" s="1730"/>
      <c r="S1050" s="2252">
        <v>1</v>
      </c>
      <c r="V1050" s="2252" t="s">
        <v>9127</v>
      </c>
      <c r="Z1050" s="2983">
        <f t="shared" si="29"/>
        <v>1</v>
      </c>
      <c r="AA1050" s="2174">
        <f>H1050</f>
        <v>5170</v>
      </c>
    </row>
    <row r="1051" spans="2:27" s="2252" customFormat="1" ht="141.75">
      <c r="B1051" s="2263">
        <v>22</v>
      </c>
      <c r="C1051" s="2266" t="s">
        <v>7603</v>
      </c>
      <c r="D1051" s="1730" t="s">
        <v>7683</v>
      </c>
      <c r="E1051" s="2267" t="s">
        <v>7310</v>
      </c>
      <c r="F1051" s="1730" t="s">
        <v>7604</v>
      </c>
      <c r="G1051" s="1730" t="s">
        <v>7605</v>
      </c>
      <c r="H1051" s="1737">
        <v>3617</v>
      </c>
      <c r="I1051" s="1737"/>
      <c r="J1051" s="2265"/>
      <c r="K1051" s="2251"/>
      <c r="L1051" s="2250" t="s">
        <v>858</v>
      </c>
      <c r="M1051" s="2268" t="s">
        <v>7606</v>
      </c>
      <c r="N1051" s="1730" t="s">
        <v>7540</v>
      </c>
      <c r="T1051" s="2252">
        <v>1</v>
      </c>
      <c r="V1051" s="2252" t="s">
        <v>9127</v>
      </c>
      <c r="Z1051" s="2983">
        <f t="shared" si="29"/>
        <v>0</v>
      </c>
    </row>
    <row r="1052" spans="2:27" s="2252" customFormat="1" ht="31.5" customHeight="1">
      <c r="B1052" s="2263">
        <v>50</v>
      </c>
      <c r="C1052" s="1730" t="s">
        <v>7417</v>
      </c>
      <c r="D1052" s="1730" t="s">
        <v>7683</v>
      </c>
      <c r="E1052" s="1730" t="s">
        <v>7387</v>
      </c>
      <c r="F1052" s="2251">
        <v>1</v>
      </c>
      <c r="G1052" s="2251">
        <v>14</v>
      </c>
      <c r="H1052" s="1737">
        <v>105.6</v>
      </c>
      <c r="I1052" s="1737"/>
      <c r="J1052" s="2265"/>
      <c r="K1052" s="2251"/>
      <c r="L1052" s="2250" t="s">
        <v>858</v>
      </c>
      <c r="M1052" s="4012" t="s">
        <v>7607</v>
      </c>
      <c r="N1052" s="1730" t="s">
        <v>7540</v>
      </c>
      <c r="T1052" s="2252">
        <v>1</v>
      </c>
      <c r="V1052" s="2252" t="s">
        <v>9127</v>
      </c>
      <c r="Z1052" s="2983">
        <f t="shared" si="29"/>
        <v>0</v>
      </c>
    </row>
    <row r="1053" spans="2:27" s="2252" customFormat="1" ht="31.5">
      <c r="B1053" s="2263">
        <v>51</v>
      </c>
      <c r="C1053" s="1730" t="s">
        <v>7417</v>
      </c>
      <c r="D1053" s="1730" t="s">
        <v>7683</v>
      </c>
      <c r="E1053" s="1730" t="s">
        <v>7387</v>
      </c>
      <c r="F1053" s="2269" t="s">
        <v>800</v>
      </c>
      <c r="G1053" s="2269" t="s">
        <v>289</v>
      </c>
      <c r="H1053" s="1737">
        <v>4206.3</v>
      </c>
      <c r="I1053" s="1737"/>
      <c r="J1053" s="2265"/>
      <c r="K1053" s="2251"/>
      <c r="L1053" s="2250" t="s">
        <v>858</v>
      </c>
      <c r="M1053" s="4013"/>
      <c r="N1053" s="1730" t="s">
        <v>7540</v>
      </c>
      <c r="T1053" s="2252">
        <v>1</v>
      </c>
      <c r="V1053" s="2252" t="s">
        <v>9127</v>
      </c>
      <c r="Z1053" s="2983">
        <f t="shared" si="29"/>
        <v>0</v>
      </c>
    </row>
    <row r="1054" spans="2:27" s="2252" customFormat="1" ht="31.5">
      <c r="B1054" s="2263">
        <v>52</v>
      </c>
      <c r="C1054" s="1730" t="s">
        <v>7611</v>
      </c>
      <c r="D1054" s="1730" t="s">
        <v>7683</v>
      </c>
      <c r="E1054" s="1730" t="s">
        <v>7387</v>
      </c>
      <c r="F1054" s="2251" t="s">
        <v>464</v>
      </c>
      <c r="G1054" s="2251">
        <v>2</v>
      </c>
      <c r="H1054" s="1737">
        <v>577.1</v>
      </c>
      <c r="I1054" s="1737"/>
      <c r="J1054" s="2265"/>
      <c r="K1054" s="2251"/>
      <c r="L1054" s="2250" t="s">
        <v>858</v>
      </c>
      <c r="M1054" s="4013"/>
      <c r="N1054" s="1730" t="s">
        <v>7540</v>
      </c>
      <c r="T1054" s="2252">
        <v>1</v>
      </c>
      <c r="V1054" s="2252" t="s">
        <v>9127</v>
      </c>
      <c r="Z1054" s="2983">
        <f t="shared" si="29"/>
        <v>0</v>
      </c>
    </row>
    <row r="1055" spans="2:27" s="2252" customFormat="1" ht="31.5">
      <c r="B1055" s="2263">
        <v>53</v>
      </c>
      <c r="C1055" s="1730" t="s">
        <v>7611</v>
      </c>
      <c r="D1055" s="1730" t="s">
        <v>7683</v>
      </c>
      <c r="E1055" s="1730" t="s">
        <v>7387</v>
      </c>
      <c r="F1055" s="2269" t="s">
        <v>800</v>
      </c>
      <c r="G1055" s="2269" t="s">
        <v>7418</v>
      </c>
      <c r="H1055" s="1737">
        <v>5693.1</v>
      </c>
      <c r="I1055" s="1737"/>
      <c r="J1055" s="2265"/>
      <c r="K1055" s="2251"/>
      <c r="L1055" s="2250" t="s">
        <v>858</v>
      </c>
      <c r="M1055" s="4013"/>
      <c r="N1055" s="1730" t="s">
        <v>7540</v>
      </c>
      <c r="T1055" s="2252">
        <v>1</v>
      </c>
      <c r="V1055" s="2252" t="s">
        <v>9127</v>
      </c>
      <c r="Z1055" s="2983">
        <f t="shared" si="29"/>
        <v>0</v>
      </c>
    </row>
    <row r="1056" spans="2:27" s="2252" customFormat="1" ht="31.5">
      <c r="B1056" s="2263">
        <v>54</v>
      </c>
      <c r="C1056" s="1730" t="s">
        <v>7611</v>
      </c>
      <c r="D1056" s="1730" t="s">
        <v>7683</v>
      </c>
      <c r="E1056" s="1730" t="s">
        <v>7387</v>
      </c>
      <c r="F1056" s="2269" t="s">
        <v>800</v>
      </c>
      <c r="G1056" s="2269" t="s">
        <v>7614</v>
      </c>
      <c r="H1056" s="1737">
        <v>2844.3</v>
      </c>
      <c r="I1056" s="1737"/>
      <c r="J1056" s="2265"/>
      <c r="K1056" s="2251"/>
      <c r="L1056" s="2250" t="s">
        <v>858</v>
      </c>
      <c r="M1056" s="4013"/>
      <c r="N1056" s="1730" t="s">
        <v>7540</v>
      </c>
      <c r="T1056" s="2252">
        <v>1</v>
      </c>
      <c r="V1056" s="2252" t="s">
        <v>9127</v>
      </c>
      <c r="Z1056" s="2983">
        <f t="shared" si="29"/>
        <v>0</v>
      </c>
    </row>
    <row r="1057" spans="2:27" s="2252" customFormat="1" ht="31.5">
      <c r="B1057" s="2263">
        <v>55</v>
      </c>
      <c r="C1057" s="1730" t="s">
        <v>7611</v>
      </c>
      <c r="D1057" s="1730" t="s">
        <v>7683</v>
      </c>
      <c r="E1057" s="1730" t="s">
        <v>7387</v>
      </c>
      <c r="F1057" s="2269" t="s">
        <v>800</v>
      </c>
      <c r="G1057" s="2251">
        <v>10</v>
      </c>
      <c r="H1057" s="1737">
        <v>262</v>
      </c>
      <c r="I1057" s="1737"/>
      <c r="J1057" s="2265"/>
      <c r="K1057" s="2251"/>
      <c r="L1057" s="2250" t="s">
        <v>858</v>
      </c>
      <c r="M1057" s="4013"/>
      <c r="N1057" s="1730" t="s">
        <v>7540</v>
      </c>
      <c r="T1057" s="2252">
        <v>1</v>
      </c>
      <c r="V1057" s="2252" t="s">
        <v>9127</v>
      </c>
      <c r="Z1057" s="2983">
        <f t="shared" si="29"/>
        <v>0</v>
      </c>
    </row>
    <row r="1058" spans="2:27" s="2252" customFormat="1" ht="31.5">
      <c r="B1058" s="2263">
        <v>56</v>
      </c>
      <c r="C1058" s="1730" t="s">
        <v>7611</v>
      </c>
      <c r="D1058" s="1730" t="s">
        <v>7683</v>
      </c>
      <c r="E1058" s="1730" t="s">
        <v>7387</v>
      </c>
      <c r="F1058" s="2269" t="s">
        <v>800</v>
      </c>
      <c r="G1058" s="2269" t="s">
        <v>7613</v>
      </c>
      <c r="H1058" s="1737">
        <v>121.7</v>
      </c>
      <c r="I1058" s="1737"/>
      <c r="J1058" s="2265"/>
      <c r="K1058" s="2251"/>
      <c r="L1058" s="2250" t="s">
        <v>858</v>
      </c>
      <c r="M1058" s="4013"/>
      <c r="N1058" s="1730" t="s">
        <v>7540</v>
      </c>
      <c r="T1058" s="2252">
        <v>1</v>
      </c>
      <c r="V1058" s="2252" t="s">
        <v>9127</v>
      </c>
      <c r="Z1058" s="2983">
        <f t="shared" si="29"/>
        <v>0</v>
      </c>
    </row>
    <row r="1059" spans="2:27" s="2252" customFormat="1" ht="31.5">
      <c r="B1059" s="2263">
        <v>57</v>
      </c>
      <c r="C1059" s="1730" t="s">
        <v>7611</v>
      </c>
      <c r="D1059" s="1730" t="s">
        <v>7683</v>
      </c>
      <c r="E1059" s="1730" t="s">
        <v>7387</v>
      </c>
      <c r="F1059" s="2269" t="s">
        <v>800</v>
      </c>
      <c r="G1059" s="2269" t="s">
        <v>7408</v>
      </c>
      <c r="H1059" s="1737">
        <v>259.2</v>
      </c>
      <c r="I1059" s="1737"/>
      <c r="J1059" s="2265"/>
      <c r="K1059" s="2251"/>
      <c r="L1059" s="2250" t="s">
        <v>858</v>
      </c>
      <c r="M1059" s="4013"/>
      <c r="N1059" s="1730" t="s">
        <v>7540</v>
      </c>
      <c r="T1059" s="2252">
        <v>1</v>
      </c>
      <c r="V1059" s="2252" t="s">
        <v>9127</v>
      </c>
      <c r="Z1059" s="2983">
        <f t="shared" si="29"/>
        <v>0</v>
      </c>
    </row>
    <row r="1060" spans="2:27" s="2252" customFormat="1" ht="31.5">
      <c r="B1060" s="2263">
        <v>58</v>
      </c>
      <c r="C1060" s="1730" t="s">
        <v>7612</v>
      </c>
      <c r="D1060" s="1730" t="s">
        <v>7683</v>
      </c>
      <c r="E1060" s="1730" t="s">
        <v>7387</v>
      </c>
      <c r="F1060" s="2269" t="s">
        <v>800</v>
      </c>
      <c r="G1060" s="2251">
        <v>23</v>
      </c>
      <c r="H1060" s="1737">
        <v>1297.3</v>
      </c>
      <c r="I1060" s="1737"/>
      <c r="J1060" s="2265"/>
      <c r="K1060" s="2251"/>
      <c r="L1060" s="2250" t="s">
        <v>858</v>
      </c>
      <c r="M1060" s="4013"/>
      <c r="N1060" s="1730" t="s">
        <v>7540</v>
      </c>
      <c r="T1060" s="2252">
        <v>1</v>
      </c>
      <c r="V1060" s="2252" t="s">
        <v>9127</v>
      </c>
      <c r="Z1060" s="2983">
        <f t="shared" si="29"/>
        <v>0</v>
      </c>
    </row>
    <row r="1061" spans="2:27" s="2252" customFormat="1" ht="31.5">
      <c r="B1061" s="2263">
        <v>59</v>
      </c>
      <c r="C1061" s="1730" t="s">
        <v>7612</v>
      </c>
      <c r="D1061" s="1730" t="s">
        <v>7683</v>
      </c>
      <c r="E1061" s="1730" t="s">
        <v>7387</v>
      </c>
      <c r="F1061" s="2269" t="s">
        <v>800</v>
      </c>
      <c r="G1061" s="2251">
        <v>13</v>
      </c>
      <c r="H1061" s="1737">
        <v>722.8</v>
      </c>
      <c r="I1061" s="1737"/>
      <c r="J1061" s="2265"/>
      <c r="K1061" s="2251"/>
      <c r="L1061" s="2250" t="s">
        <v>858</v>
      </c>
      <c r="M1061" s="4014"/>
      <c r="N1061" s="1730" t="s">
        <v>7540</v>
      </c>
      <c r="T1061" s="2252">
        <v>1</v>
      </c>
      <c r="V1061" s="2252" t="s">
        <v>9127</v>
      </c>
      <c r="Z1061" s="2983">
        <f t="shared" si="29"/>
        <v>0</v>
      </c>
    </row>
    <row r="1062" spans="2:27" s="2252" customFormat="1" ht="63">
      <c r="B1062" s="2263">
        <v>61</v>
      </c>
      <c r="C1062" s="1730" t="s">
        <v>7616</v>
      </c>
      <c r="D1062" s="1730" t="s">
        <v>7683</v>
      </c>
      <c r="E1062" s="1730" t="s">
        <v>7440</v>
      </c>
      <c r="F1062" s="1730">
        <v>39</v>
      </c>
      <c r="G1062" s="1730">
        <v>1</v>
      </c>
      <c r="H1062" s="1737">
        <v>6180.4</v>
      </c>
      <c r="I1062" s="1737"/>
      <c r="J1062" s="2265"/>
      <c r="K1062" s="2251"/>
      <c r="L1062" s="2250" t="s">
        <v>858</v>
      </c>
      <c r="M1062" s="1730" t="s">
        <v>9081</v>
      </c>
      <c r="N1062" s="1730" t="s">
        <v>7540</v>
      </c>
      <c r="T1062" s="2252">
        <v>1</v>
      </c>
      <c r="V1062" s="2252" t="s">
        <v>9127</v>
      </c>
      <c r="Z1062" s="2983">
        <f t="shared" si="29"/>
        <v>0</v>
      </c>
    </row>
    <row r="1063" spans="2:27" s="2252" customFormat="1" ht="63" customHeight="1">
      <c r="B1063" s="2263">
        <v>7</v>
      </c>
      <c r="C1063" s="1730" t="s">
        <v>7566</v>
      </c>
      <c r="D1063" s="1730" t="s">
        <v>7683</v>
      </c>
      <c r="E1063" s="1730" t="s">
        <v>6567</v>
      </c>
      <c r="F1063" s="1730">
        <v>58</v>
      </c>
      <c r="G1063" s="2264" t="s">
        <v>7567</v>
      </c>
      <c r="H1063" s="2270">
        <v>351</v>
      </c>
      <c r="I1063" s="2270"/>
      <c r="J1063" s="2265" t="str">
        <f>K1063</f>
        <v>ODT</v>
      </c>
      <c r="K1063" s="2251" t="s">
        <v>1669</v>
      </c>
      <c r="L1063" s="2250"/>
      <c r="M1063" s="1730" t="s">
        <v>7568</v>
      </c>
      <c r="N1063" s="1730" t="s">
        <v>7540</v>
      </c>
      <c r="U1063" s="2252">
        <v>1</v>
      </c>
      <c r="V1063" s="2252" t="s">
        <v>9127</v>
      </c>
      <c r="W1063" s="2151">
        <f t="shared" ref="W1063:W1068" si="30">U1063+S1063</f>
        <v>1</v>
      </c>
      <c r="Z1063" s="2983">
        <f t="shared" si="29"/>
        <v>1</v>
      </c>
      <c r="AA1063" s="2174">
        <f t="shared" ref="AA1063:AA1068" si="31">H1063</f>
        <v>351</v>
      </c>
    </row>
    <row r="1064" spans="2:27" s="2252" customFormat="1" ht="31.5">
      <c r="B1064" s="2263">
        <v>8</v>
      </c>
      <c r="C1064" s="1730" t="s">
        <v>7566</v>
      </c>
      <c r="D1064" s="1730" t="s">
        <v>7683</v>
      </c>
      <c r="E1064" s="1730" t="s">
        <v>6567</v>
      </c>
      <c r="F1064" s="1730">
        <v>74</v>
      </c>
      <c r="G1064" s="2264" t="s">
        <v>7572</v>
      </c>
      <c r="H1064" s="2270">
        <v>2000</v>
      </c>
      <c r="I1064" s="2270"/>
      <c r="J1064" s="1730" t="s">
        <v>858</v>
      </c>
      <c r="K1064" s="2251" t="s">
        <v>858</v>
      </c>
      <c r="L1064" s="2250"/>
      <c r="M1064" s="1730" t="s">
        <v>7573</v>
      </c>
      <c r="N1064" s="1730" t="s">
        <v>7540</v>
      </c>
      <c r="U1064" s="2252">
        <v>1</v>
      </c>
      <c r="V1064" s="2252">
        <v>2020</v>
      </c>
      <c r="W1064" s="2151">
        <f t="shared" si="30"/>
        <v>1</v>
      </c>
      <c r="Z1064" s="2983">
        <f t="shared" si="29"/>
        <v>1</v>
      </c>
      <c r="AA1064" s="2174">
        <f t="shared" si="31"/>
        <v>2000</v>
      </c>
    </row>
    <row r="1065" spans="2:27" s="2252" customFormat="1" ht="94.5">
      <c r="B1065" s="2263">
        <v>28</v>
      </c>
      <c r="C1065" s="1730" t="s">
        <v>7561</v>
      </c>
      <c r="D1065" s="1730" t="s">
        <v>7683</v>
      </c>
      <c r="E1065" s="1730" t="s">
        <v>6567</v>
      </c>
      <c r="F1065" s="1730">
        <v>40</v>
      </c>
      <c r="G1065" s="2264" t="s">
        <v>7562</v>
      </c>
      <c r="H1065" s="1737">
        <v>1958</v>
      </c>
      <c r="I1065" s="1737"/>
      <c r="J1065" s="2265" t="str">
        <f>K1065</f>
        <v>ODT</v>
      </c>
      <c r="K1065" s="2251" t="s">
        <v>1669</v>
      </c>
      <c r="L1065" s="2250">
        <v>0</v>
      </c>
      <c r="M1065" s="1730" t="s">
        <v>9087</v>
      </c>
      <c r="N1065" s="1730" t="s">
        <v>7540</v>
      </c>
      <c r="U1065" s="2252">
        <v>1</v>
      </c>
      <c r="V1065" s="2252" t="s">
        <v>9127</v>
      </c>
      <c r="W1065" s="2151">
        <f t="shared" si="30"/>
        <v>1</v>
      </c>
      <c r="Z1065" s="2983">
        <f t="shared" si="29"/>
        <v>1</v>
      </c>
      <c r="AA1065" s="2174">
        <f t="shared" si="31"/>
        <v>1958</v>
      </c>
    </row>
    <row r="1066" spans="2:27" s="2252" customFormat="1" ht="47.25">
      <c r="B1066" s="2263">
        <v>29</v>
      </c>
      <c r="C1066" s="1730" t="s">
        <v>7582</v>
      </c>
      <c r="D1066" s="1730" t="s">
        <v>7683</v>
      </c>
      <c r="E1066" s="1730" t="s">
        <v>6567</v>
      </c>
      <c r="F1066" s="1730" t="s">
        <v>7580</v>
      </c>
      <c r="G1066" s="1730">
        <v>63</v>
      </c>
      <c r="H1066" s="1737">
        <v>6000</v>
      </c>
      <c r="I1066" s="1737"/>
      <c r="J1066" s="1730" t="s">
        <v>858</v>
      </c>
      <c r="K1066" s="1730" t="s">
        <v>858</v>
      </c>
      <c r="L1066" s="2250">
        <v>0</v>
      </c>
      <c r="M1066" s="2251" t="s">
        <v>7583</v>
      </c>
      <c r="N1066" s="1730" t="s">
        <v>7540</v>
      </c>
      <c r="U1066" s="2252">
        <v>1</v>
      </c>
      <c r="V1066" s="2252">
        <v>2020</v>
      </c>
      <c r="W1066" s="2151">
        <f t="shared" si="30"/>
        <v>1</v>
      </c>
      <c r="Z1066" s="2983">
        <f t="shared" si="29"/>
        <v>1</v>
      </c>
      <c r="AA1066" s="2174">
        <f t="shared" si="31"/>
        <v>6000</v>
      </c>
    </row>
    <row r="1067" spans="2:27" s="2252" customFormat="1" ht="63">
      <c r="B1067" s="2263">
        <v>87</v>
      </c>
      <c r="C1067" s="1730" t="s">
        <v>7618</v>
      </c>
      <c r="D1067" s="1730" t="s">
        <v>7683</v>
      </c>
      <c r="E1067" s="1730" t="s">
        <v>7440</v>
      </c>
      <c r="F1067" s="1730">
        <v>68</v>
      </c>
      <c r="G1067" s="1730" t="s">
        <v>7619</v>
      </c>
      <c r="H1067" s="1737">
        <v>909.8</v>
      </c>
      <c r="I1067" s="1737"/>
      <c r="J1067" s="2265"/>
      <c r="K1067" s="2251"/>
      <c r="L1067" s="2250" t="s">
        <v>858</v>
      </c>
      <c r="M1067" s="1730" t="s">
        <v>9093</v>
      </c>
      <c r="N1067" s="1730" t="s">
        <v>7540</v>
      </c>
      <c r="U1067" s="2252">
        <v>1</v>
      </c>
      <c r="V1067" s="2252">
        <v>2018</v>
      </c>
      <c r="W1067" s="2151">
        <f t="shared" si="30"/>
        <v>1</v>
      </c>
      <c r="Z1067" s="2983">
        <f t="shared" si="29"/>
        <v>1</v>
      </c>
      <c r="AA1067" s="2174">
        <f t="shared" si="31"/>
        <v>909.8</v>
      </c>
    </row>
    <row r="1068" spans="2:27" s="2252" customFormat="1" ht="47.25">
      <c r="B1068" s="2263">
        <v>104</v>
      </c>
      <c r="C1068" s="2246" t="s">
        <v>7549</v>
      </c>
      <c r="D1068" s="1730" t="s">
        <v>7683</v>
      </c>
      <c r="E1068" s="2246" t="s">
        <v>6501</v>
      </c>
      <c r="F1068" s="2246">
        <v>52</v>
      </c>
      <c r="G1068" s="2246">
        <v>9</v>
      </c>
      <c r="H1068" s="2247">
        <v>1152</v>
      </c>
      <c r="I1068" s="2247"/>
      <c r="J1068" s="2248"/>
      <c r="K1068" s="2249"/>
      <c r="L1068" s="2250">
        <v>0</v>
      </c>
      <c r="M1068" s="2246" t="s">
        <v>7551</v>
      </c>
      <c r="N1068" s="2261" t="s">
        <v>7540</v>
      </c>
      <c r="U1068" s="2252">
        <v>1</v>
      </c>
      <c r="V1068" s="2252">
        <v>2020</v>
      </c>
      <c r="W1068" s="2151">
        <f t="shared" si="30"/>
        <v>1</v>
      </c>
      <c r="Z1068" s="2983">
        <f t="shared" si="29"/>
        <v>1</v>
      </c>
      <c r="AA1068" s="2174">
        <f t="shared" si="31"/>
        <v>1152</v>
      </c>
    </row>
    <row r="1069" spans="2:27">
      <c r="AA1069" s="2151">
        <f>SUM(AA8:AA1068)</f>
        <v>517240.3</v>
      </c>
    </row>
  </sheetData>
  <autoFilter ref="A7:IZ1068"/>
  <mergeCells count="30">
    <mergeCell ref="B1:G1"/>
    <mergeCell ref="H1:N1"/>
    <mergeCell ref="B2:G2"/>
    <mergeCell ref="H2:N2"/>
    <mergeCell ref="B4:N4"/>
    <mergeCell ref="N216:N230"/>
    <mergeCell ref="N231:N232"/>
    <mergeCell ref="N237:N242"/>
    <mergeCell ref="N249:N254"/>
    <mergeCell ref="B5:N5"/>
    <mergeCell ref="B6:N6"/>
    <mergeCell ref="M57:M59"/>
    <mergeCell ref="M66:M68"/>
    <mergeCell ref="N208:N212"/>
    <mergeCell ref="N213:N215"/>
    <mergeCell ref="O292:O293"/>
    <mergeCell ref="N857:N876"/>
    <mergeCell ref="N376:N378"/>
    <mergeCell ref="N381:N419"/>
    <mergeCell ref="M751:M753"/>
    <mergeCell ref="M754:M757"/>
    <mergeCell ref="M841:M842"/>
    <mergeCell ref="N314:N324"/>
    <mergeCell ref="M1035:M1037"/>
    <mergeCell ref="M1052:M1061"/>
    <mergeCell ref="K841:K842"/>
    <mergeCell ref="C857:C876"/>
    <mergeCell ref="E857:E876"/>
    <mergeCell ref="F857:F876"/>
    <mergeCell ref="M857:M87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99"/>
  <sheetViews>
    <sheetView zoomScale="70" zoomScaleNormal="70" workbookViewId="0">
      <pane xSplit="2" ySplit="5" topLeftCell="C185" activePane="bottomRight" state="frozen"/>
      <selection pane="topRight" activeCell="C1" sqref="C1"/>
      <selection pane="bottomLeft" activeCell="A6" sqref="A6"/>
      <selection pane="bottomRight" activeCell="B200" sqref="B200"/>
    </sheetView>
  </sheetViews>
  <sheetFormatPr defaultRowHeight="15.75"/>
  <cols>
    <col min="1" max="1" width="12" style="836" customWidth="1"/>
    <col min="2" max="2" width="53.140625" style="1953" customWidth="1"/>
    <col min="3" max="3" width="15.28515625" style="1910" customWidth="1"/>
    <col min="4" max="4" width="27.42578125" style="1910" bestFit="1" customWidth="1"/>
    <col min="5" max="5" width="15.5703125" style="1910" customWidth="1"/>
    <col min="6" max="6" width="14.7109375" style="836" customWidth="1"/>
    <col min="7" max="7" width="22.140625" style="1911" customWidth="1"/>
    <col min="8" max="8" width="18.42578125" style="836" customWidth="1"/>
    <col min="9" max="9" width="22.28515625" style="836" customWidth="1"/>
    <col min="10" max="10" width="25.7109375" style="836" customWidth="1"/>
    <col min="11" max="11" width="23" style="1910" customWidth="1"/>
    <col min="12" max="12" width="31.7109375" style="836" customWidth="1"/>
    <col min="13" max="13" width="41.28515625" style="836" customWidth="1"/>
    <col min="14" max="242" width="9.140625" style="836"/>
    <col min="243" max="243" width="5" style="836" customWidth="1"/>
    <col min="244" max="244" width="17.42578125" style="836" customWidth="1"/>
    <col min="245" max="245" width="12.42578125" style="836" customWidth="1"/>
    <col min="246" max="246" width="8.140625" style="836" customWidth="1"/>
    <col min="247" max="247" width="9.140625" style="836" customWidth="1"/>
    <col min="248" max="248" width="15.42578125" style="836" customWidth="1"/>
    <col min="249" max="249" width="14.42578125" style="836" customWidth="1"/>
    <col min="250" max="250" width="11.140625" style="836" customWidth="1"/>
    <col min="251" max="251" width="23.85546875" style="836" customWidth="1"/>
    <col min="252" max="252" width="23" style="836" customWidth="1"/>
    <col min="253" max="254" width="9.140625" style="836"/>
    <col min="255" max="255" width="14.85546875" style="836" customWidth="1"/>
    <col min="256" max="498" width="9.140625" style="836"/>
    <col min="499" max="499" width="5" style="836" customWidth="1"/>
    <col min="500" max="500" width="17.42578125" style="836" customWidth="1"/>
    <col min="501" max="501" width="12.42578125" style="836" customWidth="1"/>
    <col min="502" max="502" width="8.140625" style="836" customWidth="1"/>
    <col min="503" max="503" width="9.140625" style="836" customWidth="1"/>
    <col min="504" max="504" width="15.42578125" style="836" customWidth="1"/>
    <col min="505" max="505" width="14.42578125" style="836" customWidth="1"/>
    <col min="506" max="506" width="11.140625" style="836" customWidth="1"/>
    <col min="507" max="507" width="23.85546875" style="836" customWidth="1"/>
    <col min="508" max="508" width="23" style="836" customWidth="1"/>
    <col min="509" max="510" width="9.140625" style="836"/>
    <col min="511" max="511" width="14.85546875" style="836" customWidth="1"/>
    <col min="512" max="754" width="9.140625" style="836"/>
    <col min="755" max="755" width="5" style="836" customWidth="1"/>
    <col min="756" max="756" width="17.42578125" style="836" customWidth="1"/>
    <col min="757" max="757" width="12.42578125" style="836" customWidth="1"/>
    <col min="758" max="758" width="8.140625" style="836" customWidth="1"/>
    <col min="759" max="759" width="9.140625" style="836" customWidth="1"/>
    <col min="760" max="760" width="15.42578125" style="836" customWidth="1"/>
    <col min="761" max="761" width="14.42578125" style="836" customWidth="1"/>
    <col min="762" max="762" width="11.140625" style="836" customWidth="1"/>
    <col min="763" max="763" width="23.85546875" style="836" customWidth="1"/>
    <col min="764" max="764" width="23" style="836" customWidth="1"/>
    <col min="765" max="766" width="9.140625" style="836"/>
    <col min="767" max="767" width="14.85546875" style="836" customWidth="1"/>
    <col min="768" max="1010" width="9.140625" style="836"/>
    <col min="1011" max="1011" width="5" style="836" customWidth="1"/>
    <col min="1012" max="1012" width="17.42578125" style="836" customWidth="1"/>
    <col min="1013" max="1013" width="12.42578125" style="836" customWidth="1"/>
    <col min="1014" max="1014" width="8.140625" style="836" customWidth="1"/>
    <col min="1015" max="1015" width="9.140625" style="836" customWidth="1"/>
    <col min="1016" max="1016" width="15.42578125" style="836" customWidth="1"/>
    <col min="1017" max="1017" width="14.42578125" style="836" customWidth="1"/>
    <col min="1018" max="1018" width="11.140625" style="836" customWidth="1"/>
    <col min="1019" max="1019" width="23.85546875" style="836" customWidth="1"/>
    <col min="1020" max="1020" width="23" style="836" customWidth="1"/>
    <col min="1021" max="1022" width="9.140625" style="836"/>
    <col min="1023" max="1023" width="14.85546875" style="836" customWidth="1"/>
    <col min="1024" max="1266" width="9.140625" style="836"/>
    <col min="1267" max="1267" width="5" style="836" customWidth="1"/>
    <col min="1268" max="1268" width="17.42578125" style="836" customWidth="1"/>
    <col min="1269" max="1269" width="12.42578125" style="836" customWidth="1"/>
    <col min="1270" max="1270" width="8.140625" style="836" customWidth="1"/>
    <col min="1271" max="1271" width="9.140625" style="836" customWidth="1"/>
    <col min="1272" max="1272" width="15.42578125" style="836" customWidth="1"/>
    <col min="1273" max="1273" width="14.42578125" style="836" customWidth="1"/>
    <col min="1274" max="1274" width="11.140625" style="836" customWidth="1"/>
    <col min="1275" max="1275" width="23.85546875" style="836" customWidth="1"/>
    <col min="1276" max="1276" width="23" style="836" customWidth="1"/>
    <col min="1277" max="1278" width="9.140625" style="836"/>
    <col min="1279" max="1279" width="14.85546875" style="836" customWidth="1"/>
    <col min="1280" max="1522" width="9.140625" style="836"/>
    <col min="1523" max="1523" width="5" style="836" customWidth="1"/>
    <col min="1524" max="1524" width="17.42578125" style="836" customWidth="1"/>
    <col min="1525" max="1525" width="12.42578125" style="836" customWidth="1"/>
    <col min="1526" max="1526" width="8.140625" style="836" customWidth="1"/>
    <col min="1527" max="1527" width="9.140625" style="836" customWidth="1"/>
    <col min="1528" max="1528" width="15.42578125" style="836" customWidth="1"/>
    <col min="1529" max="1529" width="14.42578125" style="836" customWidth="1"/>
    <col min="1530" max="1530" width="11.140625" style="836" customWidth="1"/>
    <col min="1531" max="1531" width="23.85546875" style="836" customWidth="1"/>
    <col min="1532" max="1532" width="23" style="836" customWidth="1"/>
    <col min="1533" max="1534" width="9.140625" style="836"/>
    <col min="1535" max="1535" width="14.85546875" style="836" customWidth="1"/>
    <col min="1536" max="1778" width="9.140625" style="836"/>
    <col min="1779" max="1779" width="5" style="836" customWidth="1"/>
    <col min="1780" max="1780" width="17.42578125" style="836" customWidth="1"/>
    <col min="1781" max="1781" width="12.42578125" style="836" customWidth="1"/>
    <col min="1782" max="1782" width="8.140625" style="836" customWidth="1"/>
    <col min="1783" max="1783" width="9.140625" style="836" customWidth="1"/>
    <col min="1784" max="1784" width="15.42578125" style="836" customWidth="1"/>
    <col min="1785" max="1785" width="14.42578125" style="836" customWidth="1"/>
    <col min="1786" max="1786" width="11.140625" style="836" customWidth="1"/>
    <col min="1787" max="1787" width="23.85546875" style="836" customWidth="1"/>
    <col min="1788" max="1788" width="23" style="836" customWidth="1"/>
    <col min="1789" max="1790" width="9.140625" style="836"/>
    <col min="1791" max="1791" width="14.85546875" style="836" customWidth="1"/>
    <col min="1792" max="2034" width="9.140625" style="836"/>
    <col min="2035" max="2035" width="5" style="836" customWidth="1"/>
    <col min="2036" max="2036" width="17.42578125" style="836" customWidth="1"/>
    <col min="2037" max="2037" width="12.42578125" style="836" customWidth="1"/>
    <col min="2038" max="2038" width="8.140625" style="836" customWidth="1"/>
    <col min="2039" max="2039" width="9.140625" style="836" customWidth="1"/>
    <col min="2040" max="2040" width="15.42578125" style="836" customWidth="1"/>
    <col min="2041" max="2041" width="14.42578125" style="836" customWidth="1"/>
    <col min="2042" max="2042" width="11.140625" style="836" customWidth="1"/>
    <col min="2043" max="2043" width="23.85546875" style="836" customWidth="1"/>
    <col min="2044" max="2044" width="23" style="836" customWidth="1"/>
    <col min="2045" max="2046" width="9.140625" style="836"/>
    <col min="2047" max="2047" width="14.85546875" style="836" customWidth="1"/>
    <col min="2048" max="2290" width="9.140625" style="836"/>
    <col min="2291" max="2291" width="5" style="836" customWidth="1"/>
    <col min="2292" max="2292" width="17.42578125" style="836" customWidth="1"/>
    <col min="2293" max="2293" width="12.42578125" style="836" customWidth="1"/>
    <col min="2294" max="2294" width="8.140625" style="836" customWidth="1"/>
    <col min="2295" max="2295" width="9.140625" style="836" customWidth="1"/>
    <col min="2296" max="2296" width="15.42578125" style="836" customWidth="1"/>
    <col min="2297" max="2297" width="14.42578125" style="836" customWidth="1"/>
    <col min="2298" max="2298" width="11.140625" style="836" customWidth="1"/>
    <col min="2299" max="2299" width="23.85546875" style="836" customWidth="1"/>
    <col min="2300" max="2300" width="23" style="836" customWidth="1"/>
    <col min="2301" max="2302" width="9.140625" style="836"/>
    <col min="2303" max="2303" width="14.85546875" style="836" customWidth="1"/>
    <col min="2304" max="2546" width="9.140625" style="836"/>
    <col min="2547" max="2547" width="5" style="836" customWidth="1"/>
    <col min="2548" max="2548" width="17.42578125" style="836" customWidth="1"/>
    <col min="2549" max="2549" width="12.42578125" style="836" customWidth="1"/>
    <col min="2550" max="2550" width="8.140625" style="836" customWidth="1"/>
    <col min="2551" max="2551" width="9.140625" style="836" customWidth="1"/>
    <col min="2552" max="2552" width="15.42578125" style="836" customWidth="1"/>
    <col min="2553" max="2553" width="14.42578125" style="836" customWidth="1"/>
    <col min="2554" max="2554" width="11.140625" style="836" customWidth="1"/>
    <col min="2555" max="2555" width="23.85546875" style="836" customWidth="1"/>
    <col min="2556" max="2556" width="23" style="836" customWidth="1"/>
    <col min="2557" max="2558" width="9.140625" style="836"/>
    <col min="2559" max="2559" width="14.85546875" style="836" customWidth="1"/>
    <col min="2560" max="2802" width="9.140625" style="836"/>
    <col min="2803" max="2803" width="5" style="836" customWidth="1"/>
    <col min="2804" max="2804" width="17.42578125" style="836" customWidth="1"/>
    <col min="2805" max="2805" width="12.42578125" style="836" customWidth="1"/>
    <col min="2806" max="2806" width="8.140625" style="836" customWidth="1"/>
    <col min="2807" max="2807" width="9.140625" style="836" customWidth="1"/>
    <col min="2808" max="2808" width="15.42578125" style="836" customWidth="1"/>
    <col min="2809" max="2809" width="14.42578125" style="836" customWidth="1"/>
    <col min="2810" max="2810" width="11.140625" style="836" customWidth="1"/>
    <col min="2811" max="2811" width="23.85546875" style="836" customWidth="1"/>
    <col min="2812" max="2812" width="23" style="836" customWidth="1"/>
    <col min="2813" max="2814" width="9.140625" style="836"/>
    <col min="2815" max="2815" width="14.85546875" style="836" customWidth="1"/>
    <col min="2816" max="3058" width="9.140625" style="836"/>
    <col min="3059" max="3059" width="5" style="836" customWidth="1"/>
    <col min="3060" max="3060" width="17.42578125" style="836" customWidth="1"/>
    <col min="3061" max="3061" width="12.42578125" style="836" customWidth="1"/>
    <col min="3062" max="3062" width="8.140625" style="836" customWidth="1"/>
    <col min="3063" max="3063" width="9.140625" style="836" customWidth="1"/>
    <col min="3064" max="3064" width="15.42578125" style="836" customWidth="1"/>
    <col min="3065" max="3065" width="14.42578125" style="836" customWidth="1"/>
    <col min="3066" max="3066" width="11.140625" style="836" customWidth="1"/>
    <col min="3067" max="3067" width="23.85546875" style="836" customWidth="1"/>
    <col min="3068" max="3068" width="23" style="836" customWidth="1"/>
    <col min="3069" max="3070" width="9.140625" style="836"/>
    <col min="3071" max="3071" width="14.85546875" style="836" customWidth="1"/>
    <col min="3072" max="3314" width="9.140625" style="836"/>
    <col min="3315" max="3315" width="5" style="836" customWidth="1"/>
    <col min="3316" max="3316" width="17.42578125" style="836" customWidth="1"/>
    <col min="3317" max="3317" width="12.42578125" style="836" customWidth="1"/>
    <col min="3318" max="3318" width="8.140625" style="836" customWidth="1"/>
    <col min="3319" max="3319" width="9.140625" style="836" customWidth="1"/>
    <col min="3320" max="3320" width="15.42578125" style="836" customWidth="1"/>
    <col min="3321" max="3321" width="14.42578125" style="836" customWidth="1"/>
    <col min="3322" max="3322" width="11.140625" style="836" customWidth="1"/>
    <col min="3323" max="3323" width="23.85546875" style="836" customWidth="1"/>
    <col min="3324" max="3324" width="23" style="836" customWidth="1"/>
    <col min="3325" max="3326" width="9.140625" style="836"/>
    <col min="3327" max="3327" width="14.85546875" style="836" customWidth="1"/>
    <col min="3328" max="3570" width="9.140625" style="836"/>
    <col min="3571" max="3571" width="5" style="836" customWidth="1"/>
    <col min="3572" max="3572" width="17.42578125" style="836" customWidth="1"/>
    <col min="3573" max="3573" width="12.42578125" style="836" customWidth="1"/>
    <col min="3574" max="3574" width="8.140625" style="836" customWidth="1"/>
    <col min="3575" max="3575" width="9.140625" style="836" customWidth="1"/>
    <col min="3576" max="3576" width="15.42578125" style="836" customWidth="1"/>
    <col min="3577" max="3577" width="14.42578125" style="836" customWidth="1"/>
    <col min="3578" max="3578" width="11.140625" style="836" customWidth="1"/>
    <col min="3579" max="3579" width="23.85546875" style="836" customWidth="1"/>
    <col min="3580" max="3580" width="23" style="836" customWidth="1"/>
    <col min="3581" max="3582" width="9.140625" style="836"/>
    <col min="3583" max="3583" width="14.85546875" style="836" customWidth="1"/>
    <col min="3584" max="3826" width="9.140625" style="836"/>
    <col min="3827" max="3827" width="5" style="836" customWidth="1"/>
    <col min="3828" max="3828" width="17.42578125" style="836" customWidth="1"/>
    <col min="3829" max="3829" width="12.42578125" style="836" customWidth="1"/>
    <col min="3830" max="3830" width="8.140625" style="836" customWidth="1"/>
    <col min="3831" max="3831" width="9.140625" style="836" customWidth="1"/>
    <col min="3832" max="3832" width="15.42578125" style="836" customWidth="1"/>
    <col min="3833" max="3833" width="14.42578125" style="836" customWidth="1"/>
    <col min="3834" max="3834" width="11.140625" style="836" customWidth="1"/>
    <col min="3835" max="3835" width="23.85546875" style="836" customWidth="1"/>
    <col min="3836" max="3836" width="23" style="836" customWidth="1"/>
    <col min="3837" max="3838" width="9.140625" style="836"/>
    <col min="3839" max="3839" width="14.85546875" style="836" customWidth="1"/>
    <col min="3840" max="4082" width="9.140625" style="836"/>
    <col min="4083" max="4083" width="5" style="836" customWidth="1"/>
    <col min="4084" max="4084" width="17.42578125" style="836" customWidth="1"/>
    <col min="4085" max="4085" width="12.42578125" style="836" customWidth="1"/>
    <col min="4086" max="4086" width="8.140625" style="836" customWidth="1"/>
    <col min="4087" max="4087" width="9.140625" style="836" customWidth="1"/>
    <col min="4088" max="4088" width="15.42578125" style="836" customWidth="1"/>
    <col min="4089" max="4089" width="14.42578125" style="836" customWidth="1"/>
    <col min="4090" max="4090" width="11.140625" style="836" customWidth="1"/>
    <col min="4091" max="4091" width="23.85546875" style="836" customWidth="1"/>
    <col min="4092" max="4092" width="23" style="836" customWidth="1"/>
    <col min="4093" max="4094" width="9.140625" style="836"/>
    <col min="4095" max="4095" width="14.85546875" style="836" customWidth="1"/>
    <col min="4096" max="4338" width="9.140625" style="836"/>
    <col min="4339" max="4339" width="5" style="836" customWidth="1"/>
    <col min="4340" max="4340" width="17.42578125" style="836" customWidth="1"/>
    <col min="4341" max="4341" width="12.42578125" style="836" customWidth="1"/>
    <col min="4342" max="4342" width="8.140625" style="836" customWidth="1"/>
    <col min="4343" max="4343" width="9.140625" style="836" customWidth="1"/>
    <col min="4344" max="4344" width="15.42578125" style="836" customWidth="1"/>
    <col min="4345" max="4345" width="14.42578125" style="836" customWidth="1"/>
    <col min="4346" max="4346" width="11.140625" style="836" customWidth="1"/>
    <col min="4347" max="4347" width="23.85546875" style="836" customWidth="1"/>
    <col min="4348" max="4348" width="23" style="836" customWidth="1"/>
    <col min="4349" max="4350" width="9.140625" style="836"/>
    <col min="4351" max="4351" width="14.85546875" style="836" customWidth="1"/>
    <col min="4352" max="4594" width="9.140625" style="836"/>
    <col min="4595" max="4595" width="5" style="836" customWidth="1"/>
    <col min="4596" max="4596" width="17.42578125" style="836" customWidth="1"/>
    <col min="4597" max="4597" width="12.42578125" style="836" customWidth="1"/>
    <col min="4598" max="4598" width="8.140625" style="836" customWidth="1"/>
    <col min="4599" max="4599" width="9.140625" style="836" customWidth="1"/>
    <col min="4600" max="4600" width="15.42578125" style="836" customWidth="1"/>
    <col min="4601" max="4601" width="14.42578125" style="836" customWidth="1"/>
    <col min="4602" max="4602" width="11.140625" style="836" customWidth="1"/>
    <col min="4603" max="4603" width="23.85546875" style="836" customWidth="1"/>
    <col min="4604" max="4604" width="23" style="836" customWidth="1"/>
    <col min="4605" max="4606" width="9.140625" style="836"/>
    <col min="4607" max="4607" width="14.85546875" style="836" customWidth="1"/>
    <col min="4608" max="4850" width="9.140625" style="836"/>
    <col min="4851" max="4851" width="5" style="836" customWidth="1"/>
    <col min="4852" max="4852" width="17.42578125" style="836" customWidth="1"/>
    <col min="4853" max="4853" width="12.42578125" style="836" customWidth="1"/>
    <col min="4854" max="4854" width="8.140625" style="836" customWidth="1"/>
    <col min="4855" max="4855" width="9.140625" style="836" customWidth="1"/>
    <col min="4856" max="4856" width="15.42578125" style="836" customWidth="1"/>
    <col min="4857" max="4857" width="14.42578125" style="836" customWidth="1"/>
    <col min="4858" max="4858" width="11.140625" style="836" customWidth="1"/>
    <col min="4859" max="4859" width="23.85546875" style="836" customWidth="1"/>
    <col min="4860" max="4860" width="23" style="836" customWidth="1"/>
    <col min="4861" max="4862" width="9.140625" style="836"/>
    <col min="4863" max="4863" width="14.85546875" style="836" customWidth="1"/>
    <col min="4864" max="5106" width="9.140625" style="836"/>
    <col min="5107" max="5107" width="5" style="836" customWidth="1"/>
    <col min="5108" max="5108" width="17.42578125" style="836" customWidth="1"/>
    <col min="5109" max="5109" width="12.42578125" style="836" customWidth="1"/>
    <col min="5110" max="5110" width="8.140625" style="836" customWidth="1"/>
    <col min="5111" max="5111" width="9.140625" style="836" customWidth="1"/>
    <col min="5112" max="5112" width="15.42578125" style="836" customWidth="1"/>
    <col min="5113" max="5113" width="14.42578125" style="836" customWidth="1"/>
    <col min="5114" max="5114" width="11.140625" style="836" customWidth="1"/>
    <col min="5115" max="5115" width="23.85546875" style="836" customWidth="1"/>
    <col min="5116" max="5116" width="23" style="836" customWidth="1"/>
    <col min="5117" max="5118" width="9.140625" style="836"/>
    <col min="5119" max="5119" width="14.85546875" style="836" customWidth="1"/>
    <col min="5120" max="5362" width="9.140625" style="836"/>
    <col min="5363" max="5363" width="5" style="836" customWidth="1"/>
    <col min="5364" max="5364" width="17.42578125" style="836" customWidth="1"/>
    <col min="5365" max="5365" width="12.42578125" style="836" customWidth="1"/>
    <col min="5366" max="5366" width="8.140625" style="836" customWidth="1"/>
    <col min="5367" max="5367" width="9.140625" style="836" customWidth="1"/>
    <col min="5368" max="5368" width="15.42578125" style="836" customWidth="1"/>
    <col min="5369" max="5369" width="14.42578125" style="836" customWidth="1"/>
    <col min="5370" max="5370" width="11.140625" style="836" customWidth="1"/>
    <col min="5371" max="5371" width="23.85546875" style="836" customWidth="1"/>
    <col min="5372" max="5372" width="23" style="836" customWidth="1"/>
    <col min="5373" max="5374" width="9.140625" style="836"/>
    <col min="5375" max="5375" width="14.85546875" style="836" customWidth="1"/>
    <col min="5376" max="5618" width="9.140625" style="836"/>
    <col min="5619" max="5619" width="5" style="836" customWidth="1"/>
    <col min="5620" max="5620" width="17.42578125" style="836" customWidth="1"/>
    <col min="5621" max="5621" width="12.42578125" style="836" customWidth="1"/>
    <col min="5622" max="5622" width="8.140625" style="836" customWidth="1"/>
    <col min="5623" max="5623" width="9.140625" style="836" customWidth="1"/>
    <col min="5624" max="5624" width="15.42578125" style="836" customWidth="1"/>
    <col min="5625" max="5625" width="14.42578125" style="836" customWidth="1"/>
    <col min="5626" max="5626" width="11.140625" style="836" customWidth="1"/>
    <col min="5627" max="5627" width="23.85546875" style="836" customWidth="1"/>
    <col min="5628" max="5628" width="23" style="836" customWidth="1"/>
    <col min="5629" max="5630" width="9.140625" style="836"/>
    <col min="5631" max="5631" width="14.85546875" style="836" customWidth="1"/>
    <col min="5632" max="5874" width="9.140625" style="836"/>
    <col min="5875" max="5875" width="5" style="836" customWidth="1"/>
    <col min="5876" max="5876" width="17.42578125" style="836" customWidth="1"/>
    <col min="5877" max="5877" width="12.42578125" style="836" customWidth="1"/>
    <col min="5878" max="5878" width="8.140625" style="836" customWidth="1"/>
    <col min="5879" max="5879" width="9.140625" style="836" customWidth="1"/>
    <col min="5880" max="5880" width="15.42578125" style="836" customWidth="1"/>
    <col min="5881" max="5881" width="14.42578125" style="836" customWidth="1"/>
    <col min="5882" max="5882" width="11.140625" style="836" customWidth="1"/>
    <col min="5883" max="5883" width="23.85546875" style="836" customWidth="1"/>
    <col min="5884" max="5884" width="23" style="836" customWidth="1"/>
    <col min="5885" max="5886" width="9.140625" style="836"/>
    <col min="5887" max="5887" width="14.85546875" style="836" customWidth="1"/>
    <col min="5888" max="6130" width="9.140625" style="836"/>
    <col min="6131" max="6131" width="5" style="836" customWidth="1"/>
    <col min="6132" max="6132" width="17.42578125" style="836" customWidth="1"/>
    <col min="6133" max="6133" width="12.42578125" style="836" customWidth="1"/>
    <col min="6134" max="6134" width="8.140625" style="836" customWidth="1"/>
    <col min="6135" max="6135" width="9.140625" style="836" customWidth="1"/>
    <col min="6136" max="6136" width="15.42578125" style="836" customWidth="1"/>
    <col min="6137" max="6137" width="14.42578125" style="836" customWidth="1"/>
    <col min="6138" max="6138" width="11.140625" style="836" customWidth="1"/>
    <col min="6139" max="6139" width="23.85546875" style="836" customWidth="1"/>
    <col min="6140" max="6140" width="23" style="836" customWidth="1"/>
    <col min="6141" max="6142" width="9.140625" style="836"/>
    <col min="6143" max="6143" width="14.85546875" style="836" customWidth="1"/>
    <col min="6144" max="6386" width="9.140625" style="836"/>
    <col min="6387" max="6387" width="5" style="836" customWidth="1"/>
    <col min="6388" max="6388" width="17.42578125" style="836" customWidth="1"/>
    <col min="6389" max="6389" width="12.42578125" style="836" customWidth="1"/>
    <col min="6390" max="6390" width="8.140625" style="836" customWidth="1"/>
    <col min="6391" max="6391" width="9.140625" style="836" customWidth="1"/>
    <col min="6392" max="6392" width="15.42578125" style="836" customWidth="1"/>
    <col min="6393" max="6393" width="14.42578125" style="836" customWidth="1"/>
    <col min="6394" max="6394" width="11.140625" style="836" customWidth="1"/>
    <col min="6395" max="6395" width="23.85546875" style="836" customWidth="1"/>
    <col min="6396" max="6396" width="23" style="836" customWidth="1"/>
    <col min="6397" max="6398" width="9.140625" style="836"/>
    <col min="6399" max="6399" width="14.85546875" style="836" customWidth="1"/>
    <col min="6400" max="6642" width="9.140625" style="836"/>
    <col min="6643" max="6643" width="5" style="836" customWidth="1"/>
    <col min="6644" max="6644" width="17.42578125" style="836" customWidth="1"/>
    <col min="6645" max="6645" width="12.42578125" style="836" customWidth="1"/>
    <col min="6646" max="6646" width="8.140625" style="836" customWidth="1"/>
    <col min="6647" max="6647" width="9.140625" style="836" customWidth="1"/>
    <col min="6648" max="6648" width="15.42578125" style="836" customWidth="1"/>
    <col min="6649" max="6649" width="14.42578125" style="836" customWidth="1"/>
    <col min="6650" max="6650" width="11.140625" style="836" customWidth="1"/>
    <col min="6651" max="6651" width="23.85546875" style="836" customWidth="1"/>
    <col min="6652" max="6652" width="23" style="836" customWidth="1"/>
    <col min="6653" max="6654" width="9.140625" style="836"/>
    <col min="6655" max="6655" width="14.85546875" style="836" customWidth="1"/>
    <col min="6656" max="6898" width="9.140625" style="836"/>
    <col min="6899" max="6899" width="5" style="836" customWidth="1"/>
    <col min="6900" max="6900" width="17.42578125" style="836" customWidth="1"/>
    <col min="6901" max="6901" width="12.42578125" style="836" customWidth="1"/>
    <col min="6902" max="6902" width="8.140625" style="836" customWidth="1"/>
    <col min="6903" max="6903" width="9.140625" style="836" customWidth="1"/>
    <col min="6904" max="6904" width="15.42578125" style="836" customWidth="1"/>
    <col min="6905" max="6905" width="14.42578125" style="836" customWidth="1"/>
    <col min="6906" max="6906" width="11.140625" style="836" customWidth="1"/>
    <col min="6907" max="6907" width="23.85546875" style="836" customWidth="1"/>
    <col min="6908" max="6908" width="23" style="836" customWidth="1"/>
    <col min="6909" max="6910" width="9.140625" style="836"/>
    <col min="6911" max="6911" width="14.85546875" style="836" customWidth="1"/>
    <col min="6912" max="7154" width="9.140625" style="836"/>
    <col min="7155" max="7155" width="5" style="836" customWidth="1"/>
    <col min="7156" max="7156" width="17.42578125" style="836" customWidth="1"/>
    <col min="7157" max="7157" width="12.42578125" style="836" customWidth="1"/>
    <col min="7158" max="7158" width="8.140625" style="836" customWidth="1"/>
    <col min="7159" max="7159" width="9.140625" style="836" customWidth="1"/>
    <col min="7160" max="7160" width="15.42578125" style="836" customWidth="1"/>
    <col min="7161" max="7161" width="14.42578125" style="836" customWidth="1"/>
    <col min="7162" max="7162" width="11.140625" style="836" customWidth="1"/>
    <col min="7163" max="7163" width="23.85546875" style="836" customWidth="1"/>
    <col min="7164" max="7164" width="23" style="836" customWidth="1"/>
    <col min="7165" max="7166" width="9.140625" style="836"/>
    <col min="7167" max="7167" width="14.85546875" style="836" customWidth="1"/>
    <col min="7168" max="7410" width="9.140625" style="836"/>
    <col min="7411" max="7411" width="5" style="836" customWidth="1"/>
    <col min="7412" max="7412" width="17.42578125" style="836" customWidth="1"/>
    <col min="7413" max="7413" width="12.42578125" style="836" customWidth="1"/>
    <col min="7414" max="7414" width="8.140625" style="836" customWidth="1"/>
    <col min="7415" max="7415" width="9.140625" style="836" customWidth="1"/>
    <col min="7416" max="7416" width="15.42578125" style="836" customWidth="1"/>
    <col min="7417" max="7417" width="14.42578125" style="836" customWidth="1"/>
    <col min="7418" max="7418" width="11.140625" style="836" customWidth="1"/>
    <col min="7419" max="7419" width="23.85546875" style="836" customWidth="1"/>
    <col min="7420" max="7420" width="23" style="836" customWidth="1"/>
    <col min="7421" max="7422" width="9.140625" style="836"/>
    <col min="7423" max="7423" width="14.85546875" style="836" customWidth="1"/>
    <col min="7424" max="7666" width="9.140625" style="836"/>
    <col min="7667" max="7667" width="5" style="836" customWidth="1"/>
    <col min="7668" max="7668" width="17.42578125" style="836" customWidth="1"/>
    <col min="7669" max="7669" width="12.42578125" style="836" customWidth="1"/>
    <col min="7670" max="7670" width="8.140625" style="836" customWidth="1"/>
    <col min="7671" max="7671" width="9.140625" style="836" customWidth="1"/>
    <col min="7672" max="7672" width="15.42578125" style="836" customWidth="1"/>
    <col min="7673" max="7673" width="14.42578125" style="836" customWidth="1"/>
    <col min="7674" max="7674" width="11.140625" style="836" customWidth="1"/>
    <col min="7675" max="7675" width="23.85546875" style="836" customWidth="1"/>
    <col min="7676" max="7676" width="23" style="836" customWidth="1"/>
    <col min="7677" max="7678" width="9.140625" style="836"/>
    <col min="7679" max="7679" width="14.85546875" style="836" customWidth="1"/>
    <col min="7680" max="7922" width="9.140625" style="836"/>
    <col min="7923" max="7923" width="5" style="836" customWidth="1"/>
    <col min="7924" max="7924" width="17.42578125" style="836" customWidth="1"/>
    <col min="7925" max="7925" width="12.42578125" style="836" customWidth="1"/>
    <col min="7926" max="7926" width="8.140625" style="836" customWidth="1"/>
    <col min="7927" max="7927" width="9.140625" style="836" customWidth="1"/>
    <col min="7928" max="7928" width="15.42578125" style="836" customWidth="1"/>
    <col min="7929" max="7929" width="14.42578125" style="836" customWidth="1"/>
    <col min="7930" max="7930" width="11.140625" style="836" customWidth="1"/>
    <col min="7931" max="7931" width="23.85546875" style="836" customWidth="1"/>
    <col min="7932" max="7932" width="23" style="836" customWidth="1"/>
    <col min="7933" max="7934" width="9.140625" style="836"/>
    <col min="7935" max="7935" width="14.85546875" style="836" customWidth="1"/>
    <col min="7936" max="8178" width="9.140625" style="836"/>
    <col min="8179" max="8179" width="5" style="836" customWidth="1"/>
    <col min="8180" max="8180" width="17.42578125" style="836" customWidth="1"/>
    <col min="8181" max="8181" width="12.42578125" style="836" customWidth="1"/>
    <col min="8182" max="8182" width="8.140625" style="836" customWidth="1"/>
    <col min="8183" max="8183" width="9.140625" style="836" customWidth="1"/>
    <col min="8184" max="8184" width="15.42578125" style="836" customWidth="1"/>
    <col min="8185" max="8185" width="14.42578125" style="836" customWidth="1"/>
    <col min="8186" max="8186" width="11.140625" style="836" customWidth="1"/>
    <col min="8187" max="8187" width="23.85546875" style="836" customWidth="1"/>
    <col min="8188" max="8188" width="23" style="836" customWidth="1"/>
    <col min="8189" max="8190" width="9.140625" style="836"/>
    <col min="8191" max="8191" width="14.85546875" style="836" customWidth="1"/>
    <col min="8192" max="8434" width="9.140625" style="836"/>
    <col min="8435" max="8435" width="5" style="836" customWidth="1"/>
    <col min="8436" max="8436" width="17.42578125" style="836" customWidth="1"/>
    <col min="8437" max="8437" width="12.42578125" style="836" customWidth="1"/>
    <col min="8438" max="8438" width="8.140625" style="836" customWidth="1"/>
    <col min="8439" max="8439" width="9.140625" style="836" customWidth="1"/>
    <col min="8440" max="8440" width="15.42578125" style="836" customWidth="1"/>
    <col min="8441" max="8441" width="14.42578125" style="836" customWidth="1"/>
    <col min="8442" max="8442" width="11.140625" style="836" customWidth="1"/>
    <col min="8443" max="8443" width="23.85546875" style="836" customWidth="1"/>
    <col min="8444" max="8444" width="23" style="836" customWidth="1"/>
    <col min="8445" max="8446" width="9.140625" style="836"/>
    <col min="8447" max="8447" width="14.85546875" style="836" customWidth="1"/>
    <col min="8448" max="8690" width="9.140625" style="836"/>
    <col min="8691" max="8691" width="5" style="836" customWidth="1"/>
    <col min="8692" max="8692" width="17.42578125" style="836" customWidth="1"/>
    <col min="8693" max="8693" width="12.42578125" style="836" customWidth="1"/>
    <col min="8694" max="8694" width="8.140625" style="836" customWidth="1"/>
    <col min="8695" max="8695" width="9.140625" style="836" customWidth="1"/>
    <col min="8696" max="8696" width="15.42578125" style="836" customWidth="1"/>
    <col min="8697" max="8697" width="14.42578125" style="836" customWidth="1"/>
    <col min="8698" max="8698" width="11.140625" style="836" customWidth="1"/>
    <col min="8699" max="8699" width="23.85546875" style="836" customWidth="1"/>
    <col min="8700" max="8700" width="23" style="836" customWidth="1"/>
    <col min="8701" max="8702" width="9.140625" style="836"/>
    <col min="8703" max="8703" width="14.85546875" style="836" customWidth="1"/>
    <col min="8704" max="8946" width="9.140625" style="836"/>
    <col min="8947" max="8947" width="5" style="836" customWidth="1"/>
    <col min="8948" max="8948" width="17.42578125" style="836" customWidth="1"/>
    <col min="8949" max="8949" width="12.42578125" style="836" customWidth="1"/>
    <col min="8950" max="8950" width="8.140625" style="836" customWidth="1"/>
    <col min="8951" max="8951" width="9.140625" style="836" customWidth="1"/>
    <col min="8952" max="8952" width="15.42578125" style="836" customWidth="1"/>
    <col min="8953" max="8953" width="14.42578125" style="836" customWidth="1"/>
    <col min="8954" max="8954" width="11.140625" style="836" customWidth="1"/>
    <col min="8955" max="8955" width="23.85546875" style="836" customWidth="1"/>
    <col min="8956" max="8956" width="23" style="836" customWidth="1"/>
    <col min="8957" max="8958" width="9.140625" style="836"/>
    <col min="8959" max="8959" width="14.85546875" style="836" customWidth="1"/>
    <col min="8960" max="9202" width="9.140625" style="836"/>
    <col min="9203" max="9203" width="5" style="836" customWidth="1"/>
    <col min="9204" max="9204" width="17.42578125" style="836" customWidth="1"/>
    <col min="9205" max="9205" width="12.42578125" style="836" customWidth="1"/>
    <col min="9206" max="9206" width="8.140625" style="836" customWidth="1"/>
    <col min="9207" max="9207" width="9.140625" style="836" customWidth="1"/>
    <col min="9208" max="9208" width="15.42578125" style="836" customWidth="1"/>
    <col min="9209" max="9209" width="14.42578125" style="836" customWidth="1"/>
    <col min="9210" max="9210" width="11.140625" style="836" customWidth="1"/>
    <col min="9211" max="9211" width="23.85546875" style="836" customWidth="1"/>
    <col min="9212" max="9212" width="23" style="836" customWidth="1"/>
    <col min="9213" max="9214" width="9.140625" style="836"/>
    <col min="9215" max="9215" width="14.85546875" style="836" customWidth="1"/>
    <col min="9216" max="9458" width="9.140625" style="836"/>
    <col min="9459" max="9459" width="5" style="836" customWidth="1"/>
    <col min="9460" max="9460" width="17.42578125" style="836" customWidth="1"/>
    <col min="9461" max="9461" width="12.42578125" style="836" customWidth="1"/>
    <col min="9462" max="9462" width="8.140625" style="836" customWidth="1"/>
    <col min="9463" max="9463" width="9.140625" style="836" customWidth="1"/>
    <col min="9464" max="9464" width="15.42578125" style="836" customWidth="1"/>
    <col min="9465" max="9465" width="14.42578125" style="836" customWidth="1"/>
    <col min="9466" max="9466" width="11.140625" style="836" customWidth="1"/>
    <col min="9467" max="9467" width="23.85546875" style="836" customWidth="1"/>
    <col min="9468" max="9468" width="23" style="836" customWidth="1"/>
    <col min="9469" max="9470" width="9.140625" style="836"/>
    <col min="9471" max="9471" width="14.85546875" style="836" customWidth="1"/>
    <col min="9472" max="9714" width="9.140625" style="836"/>
    <col min="9715" max="9715" width="5" style="836" customWidth="1"/>
    <col min="9716" max="9716" width="17.42578125" style="836" customWidth="1"/>
    <col min="9717" max="9717" width="12.42578125" style="836" customWidth="1"/>
    <col min="9718" max="9718" width="8.140625" style="836" customWidth="1"/>
    <col min="9719" max="9719" width="9.140625" style="836" customWidth="1"/>
    <col min="9720" max="9720" width="15.42578125" style="836" customWidth="1"/>
    <col min="9721" max="9721" width="14.42578125" style="836" customWidth="1"/>
    <col min="9722" max="9722" width="11.140625" style="836" customWidth="1"/>
    <col min="9723" max="9723" width="23.85546875" style="836" customWidth="1"/>
    <col min="9724" max="9724" width="23" style="836" customWidth="1"/>
    <col min="9725" max="9726" width="9.140625" style="836"/>
    <col min="9727" max="9727" width="14.85546875" style="836" customWidth="1"/>
    <col min="9728" max="9970" width="9.140625" style="836"/>
    <col min="9971" max="9971" width="5" style="836" customWidth="1"/>
    <col min="9972" max="9972" width="17.42578125" style="836" customWidth="1"/>
    <col min="9973" max="9973" width="12.42578125" style="836" customWidth="1"/>
    <col min="9974" max="9974" width="8.140625" style="836" customWidth="1"/>
    <col min="9975" max="9975" width="9.140625" style="836" customWidth="1"/>
    <col min="9976" max="9976" width="15.42578125" style="836" customWidth="1"/>
    <col min="9977" max="9977" width="14.42578125" style="836" customWidth="1"/>
    <col min="9978" max="9978" width="11.140625" style="836" customWidth="1"/>
    <col min="9979" max="9979" width="23.85546875" style="836" customWidth="1"/>
    <col min="9980" max="9980" width="23" style="836" customWidth="1"/>
    <col min="9981" max="9982" width="9.140625" style="836"/>
    <col min="9983" max="9983" width="14.85546875" style="836" customWidth="1"/>
    <col min="9984" max="10226" width="9.140625" style="836"/>
    <col min="10227" max="10227" width="5" style="836" customWidth="1"/>
    <col min="10228" max="10228" width="17.42578125" style="836" customWidth="1"/>
    <col min="10229" max="10229" width="12.42578125" style="836" customWidth="1"/>
    <col min="10230" max="10230" width="8.140625" style="836" customWidth="1"/>
    <col min="10231" max="10231" width="9.140625" style="836" customWidth="1"/>
    <col min="10232" max="10232" width="15.42578125" style="836" customWidth="1"/>
    <col min="10233" max="10233" width="14.42578125" style="836" customWidth="1"/>
    <col min="10234" max="10234" width="11.140625" style="836" customWidth="1"/>
    <col min="10235" max="10235" width="23.85546875" style="836" customWidth="1"/>
    <col min="10236" max="10236" width="23" style="836" customWidth="1"/>
    <col min="10237" max="10238" width="9.140625" style="836"/>
    <col min="10239" max="10239" width="14.85546875" style="836" customWidth="1"/>
    <col min="10240" max="10482" width="9.140625" style="836"/>
    <col min="10483" max="10483" width="5" style="836" customWidth="1"/>
    <col min="10484" max="10484" width="17.42578125" style="836" customWidth="1"/>
    <col min="10485" max="10485" width="12.42578125" style="836" customWidth="1"/>
    <col min="10486" max="10486" width="8.140625" style="836" customWidth="1"/>
    <col min="10487" max="10487" width="9.140625" style="836" customWidth="1"/>
    <col min="10488" max="10488" width="15.42578125" style="836" customWidth="1"/>
    <col min="10489" max="10489" width="14.42578125" style="836" customWidth="1"/>
    <col min="10490" max="10490" width="11.140625" style="836" customWidth="1"/>
    <col min="10491" max="10491" width="23.85546875" style="836" customWidth="1"/>
    <col min="10492" max="10492" width="23" style="836" customWidth="1"/>
    <col min="10493" max="10494" width="9.140625" style="836"/>
    <col min="10495" max="10495" width="14.85546875" style="836" customWidth="1"/>
    <col min="10496" max="10738" width="9.140625" style="836"/>
    <col min="10739" max="10739" width="5" style="836" customWidth="1"/>
    <col min="10740" max="10740" width="17.42578125" style="836" customWidth="1"/>
    <col min="10741" max="10741" width="12.42578125" style="836" customWidth="1"/>
    <col min="10742" max="10742" width="8.140625" style="836" customWidth="1"/>
    <col min="10743" max="10743" width="9.140625" style="836" customWidth="1"/>
    <col min="10744" max="10744" width="15.42578125" style="836" customWidth="1"/>
    <col min="10745" max="10745" width="14.42578125" style="836" customWidth="1"/>
    <col min="10746" max="10746" width="11.140625" style="836" customWidth="1"/>
    <col min="10747" max="10747" width="23.85546875" style="836" customWidth="1"/>
    <col min="10748" max="10748" width="23" style="836" customWidth="1"/>
    <col min="10749" max="10750" width="9.140625" style="836"/>
    <col min="10751" max="10751" width="14.85546875" style="836" customWidth="1"/>
    <col min="10752" max="10994" width="9.140625" style="836"/>
    <col min="10995" max="10995" width="5" style="836" customWidth="1"/>
    <col min="10996" max="10996" width="17.42578125" style="836" customWidth="1"/>
    <col min="10997" max="10997" width="12.42578125" style="836" customWidth="1"/>
    <col min="10998" max="10998" width="8.140625" style="836" customWidth="1"/>
    <col min="10999" max="10999" width="9.140625" style="836" customWidth="1"/>
    <col min="11000" max="11000" width="15.42578125" style="836" customWidth="1"/>
    <col min="11001" max="11001" width="14.42578125" style="836" customWidth="1"/>
    <col min="11002" max="11002" width="11.140625" style="836" customWidth="1"/>
    <col min="11003" max="11003" width="23.85546875" style="836" customWidth="1"/>
    <col min="11004" max="11004" width="23" style="836" customWidth="1"/>
    <col min="11005" max="11006" width="9.140625" style="836"/>
    <col min="11007" max="11007" width="14.85546875" style="836" customWidth="1"/>
    <col min="11008" max="11250" width="9.140625" style="836"/>
    <col min="11251" max="11251" width="5" style="836" customWidth="1"/>
    <col min="11252" max="11252" width="17.42578125" style="836" customWidth="1"/>
    <col min="11253" max="11253" width="12.42578125" style="836" customWidth="1"/>
    <col min="11254" max="11254" width="8.140625" style="836" customWidth="1"/>
    <col min="11255" max="11255" width="9.140625" style="836" customWidth="1"/>
    <col min="11256" max="11256" width="15.42578125" style="836" customWidth="1"/>
    <col min="11257" max="11257" width="14.42578125" style="836" customWidth="1"/>
    <col min="11258" max="11258" width="11.140625" style="836" customWidth="1"/>
    <col min="11259" max="11259" width="23.85546875" style="836" customWidth="1"/>
    <col min="11260" max="11260" width="23" style="836" customWidth="1"/>
    <col min="11261" max="11262" width="9.140625" style="836"/>
    <col min="11263" max="11263" width="14.85546875" style="836" customWidth="1"/>
    <col min="11264" max="11506" width="9.140625" style="836"/>
    <col min="11507" max="11507" width="5" style="836" customWidth="1"/>
    <col min="11508" max="11508" width="17.42578125" style="836" customWidth="1"/>
    <col min="11509" max="11509" width="12.42578125" style="836" customWidth="1"/>
    <col min="11510" max="11510" width="8.140625" style="836" customWidth="1"/>
    <col min="11511" max="11511" width="9.140625" style="836" customWidth="1"/>
    <col min="11512" max="11512" width="15.42578125" style="836" customWidth="1"/>
    <col min="11513" max="11513" width="14.42578125" style="836" customWidth="1"/>
    <col min="11514" max="11514" width="11.140625" style="836" customWidth="1"/>
    <col min="11515" max="11515" width="23.85546875" style="836" customWidth="1"/>
    <col min="11516" max="11516" width="23" style="836" customWidth="1"/>
    <col min="11517" max="11518" width="9.140625" style="836"/>
    <col min="11519" max="11519" width="14.85546875" style="836" customWidth="1"/>
    <col min="11520" max="11762" width="9.140625" style="836"/>
    <col min="11763" max="11763" width="5" style="836" customWidth="1"/>
    <col min="11764" max="11764" width="17.42578125" style="836" customWidth="1"/>
    <col min="11765" max="11765" width="12.42578125" style="836" customWidth="1"/>
    <col min="11766" max="11766" width="8.140625" style="836" customWidth="1"/>
    <col min="11767" max="11767" width="9.140625" style="836" customWidth="1"/>
    <col min="11768" max="11768" width="15.42578125" style="836" customWidth="1"/>
    <col min="11769" max="11769" width="14.42578125" style="836" customWidth="1"/>
    <col min="11770" max="11770" width="11.140625" style="836" customWidth="1"/>
    <col min="11771" max="11771" width="23.85546875" style="836" customWidth="1"/>
    <col min="11772" max="11772" width="23" style="836" customWidth="1"/>
    <col min="11773" max="11774" width="9.140625" style="836"/>
    <col min="11775" max="11775" width="14.85546875" style="836" customWidth="1"/>
    <col min="11776" max="12018" width="9.140625" style="836"/>
    <col min="12019" max="12019" width="5" style="836" customWidth="1"/>
    <col min="12020" max="12020" width="17.42578125" style="836" customWidth="1"/>
    <col min="12021" max="12021" width="12.42578125" style="836" customWidth="1"/>
    <col min="12022" max="12022" width="8.140625" style="836" customWidth="1"/>
    <col min="12023" max="12023" width="9.140625" style="836" customWidth="1"/>
    <col min="12024" max="12024" width="15.42578125" style="836" customWidth="1"/>
    <col min="12025" max="12025" width="14.42578125" style="836" customWidth="1"/>
    <col min="12026" max="12026" width="11.140625" style="836" customWidth="1"/>
    <col min="12027" max="12027" width="23.85546875" style="836" customWidth="1"/>
    <col min="12028" max="12028" width="23" style="836" customWidth="1"/>
    <col min="12029" max="12030" width="9.140625" style="836"/>
    <col min="12031" max="12031" width="14.85546875" style="836" customWidth="1"/>
    <col min="12032" max="12274" width="9.140625" style="836"/>
    <col min="12275" max="12275" width="5" style="836" customWidth="1"/>
    <col min="12276" max="12276" width="17.42578125" style="836" customWidth="1"/>
    <col min="12277" max="12277" width="12.42578125" style="836" customWidth="1"/>
    <col min="12278" max="12278" width="8.140625" style="836" customWidth="1"/>
    <col min="12279" max="12279" width="9.140625" style="836" customWidth="1"/>
    <col min="12280" max="12280" width="15.42578125" style="836" customWidth="1"/>
    <col min="12281" max="12281" width="14.42578125" style="836" customWidth="1"/>
    <col min="12282" max="12282" width="11.140625" style="836" customWidth="1"/>
    <col min="12283" max="12283" width="23.85546875" style="836" customWidth="1"/>
    <col min="12284" max="12284" width="23" style="836" customWidth="1"/>
    <col min="12285" max="12286" width="9.140625" style="836"/>
    <col min="12287" max="12287" width="14.85546875" style="836" customWidth="1"/>
    <col min="12288" max="12530" width="9.140625" style="836"/>
    <col min="12531" max="12531" width="5" style="836" customWidth="1"/>
    <col min="12532" max="12532" width="17.42578125" style="836" customWidth="1"/>
    <col min="12533" max="12533" width="12.42578125" style="836" customWidth="1"/>
    <col min="12534" max="12534" width="8.140625" style="836" customWidth="1"/>
    <col min="12535" max="12535" width="9.140625" style="836" customWidth="1"/>
    <col min="12536" max="12536" width="15.42578125" style="836" customWidth="1"/>
    <col min="12537" max="12537" width="14.42578125" style="836" customWidth="1"/>
    <col min="12538" max="12538" width="11.140625" style="836" customWidth="1"/>
    <col min="12539" max="12539" width="23.85546875" style="836" customWidth="1"/>
    <col min="12540" max="12540" width="23" style="836" customWidth="1"/>
    <col min="12541" max="12542" width="9.140625" style="836"/>
    <col min="12543" max="12543" width="14.85546875" style="836" customWidth="1"/>
    <col min="12544" max="12786" width="9.140625" style="836"/>
    <col min="12787" max="12787" width="5" style="836" customWidth="1"/>
    <col min="12788" max="12788" width="17.42578125" style="836" customWidth="1"/>
    <col min="12789" max="12789" width="12.42578125" style="836" customWidth="1"/>
    <col min="12790" max="12790" width="8.140625" style="836" customWidth="1"/>
    <col min="12791" max="12791" width="9.140625" style="836" customWidth="1"/>
    <col min="12792" max="12792" width="15.42578125" style="836" customWidth="1"/>
    <col min="12793" max="12793" width="14.42578125" style="836" customWidth="1"/>
    <col min="12794" max="12794" width="11.140625" style="836" customWidth="1"/>
    <col min="12795" max="12795" width="23.85546875" style="836" customWidth="1"/>
    <col min="12796" max="12796" width="23" style="836" customWidth="1"/>
    <col min="12797" max="12798" width="9.140625" style="836"/>
    <col min="12799" max="12799" width="14.85546875" style="836" customWidth="1"/>
    <col min="12800" max="13042" width="9.140625" style="836"/>
    <col min="13043" max="13043" width="5" style="836" customWidth="1"/>
    <col min="13044" max="13044" width="17.42578125" style="836" customWidth="1"/>
    <col min="13045" max="13045" width="12.42578125" style="836" customWidth="1"/>
    <col min="13046" max="13046" width="8.140625" style="836" customWidth="1"/>
    <col min="13047" max="13047" width="9.140625" style="836" customWidth="1"/>
    <col min="13048" max="13048" width="15.42578125" style="836" customWidth="1"/>
    <col min="13049" max="13049" width="14.42578125" style="836" customWidth="1"/>
    <col min="13050" max="13050" width="11.140625" style="836" customWidth="1"/>
    <col min="13051" max="13051" width="23.85546875" style="836" customWidth="1"/>
    <col min="13052" max="13052" width="23" style="836" customWidth="1"/>
    <col min="13053" max="13054" width="9.140625" style="836"/>
    <col min="13055" max="13055" width="14.85546875" style="836" customWidth="1"/>
    <col min="13056" max="13298" width="9.140625" style="836"/>
    <col min="13299" max="13299" width="5" style="836" customWidth="1"/>
    <col min="13300" max="13300" width="17.42578125" style="836" customWidth="1"/>
    <col min="13301" max="13301" width="12.42578125" style="836" customWidth="1"/>
    <col min="13302" max="13302" width="8.140625" style="836" customWidth="1"/>
    <col min="13303" max="13303" width="9.140625" style="836" customWidth="1"/>
    <col min="13304" max="13304" width="15.42578125" style="836" customWidth="1"/>
    <col min="13305" max="13305" width="14.42578125" style="836" customWidth="1"/>
    <col min="13306" max="13306" width="11.140625" style="836" customWidth="1"/>
    <col min="13307" max="13307" width="23.85546875" style="836" customWidth="1"/>
    <col min="13308" max="13308" width="23" style="836" customWidth="1"/>
    <col min="13309" max="13310" width="9.140625" style="836"/>
    <col min="13311" max="13311" width="14.85546875" style="836" customWidth="1"/>
    <col min="13312" max="13554" width="9.140625" style="836"/>
    <col min="13555" max="13555" width="5" style="836" customWidth="1"/>
    <col min="13556" max="13556" width="17.42578125" style="836" customWidth="1"/>
    <col min="13557" max="13557" width="12.42578125" style="836" customWidth="1"/>
    <col min="13558" max="13558" width="8.140625" style="836" customWidth="1"/>
    <col min="13559" max="13559" width="9.140625" style="836" customWidth="1"/>
    <col min="13560" max="13560" width="15.42578125" style="836" customWidth="1"/>
    <col min="13561" max="13561" width="14.42578125" style="836" customWidth="1"/>
    <col min="13562" max="13562" width="11.140625" style="836" customWidth="1"/>
    <col min="13563" max="13563" width="23.85546875" style="836" customWidth="1"/>
    <col min="13564" max="13564" width="23" style="836" customWidth="1"/>
    <col min="13565" max="13566" width="9.140625" style="836"/>
    <col min="13567" max="13567" width="14.85546875" style="836" customWidth="1"/>
    <col min="13568" max="13810" width="9.140625" style="836"/>
    <col min="13811" max="13811" width="5" style="836" customWidth="1"/>
    <col min="13812" max="13812" width="17.42578125" style="836" customWidth="1"/>
    <col min="13813" max="13813" width="12.42578125" style="836" customWidth="1"/>
    <col min="13814" max="13814" width="8.140625" style="836" customWidth="1"/>
    <col min="13815" max="13815" width="9.140625" style="836" customWidth="1"/>
    <col min="13816" max="13816" width="15.42578125" style="836" customWidth="1"/>
    <col min="13817" max="13817" width="14.42578125" style="836" customWidth="1"/>
    <col min="13818" max="13818" width="11.140625" style="836" customWidth="1"/>
    <col min="13819" max="13819" width="23.85546875" style="836" customWidth="1"/>
    <col min="13820" max="13820" width="23" style="836" customWidth="1"/>
    <col min="13821" max="13822" width="9.140625" style="836"/>
    <col min="13823" max="13823" width="14.85546875" style="836" customWidth="1"/>
    <col min="13824" max="14066" width="9.140625" style="836"/>
    <col min="14067" max="14067" width="5" style="836" customWidth="1"/>
    <col min="14068" max="14068" width="17.42578125" style="836" customWidth="1"/>
    <col min="14069" max="14069" width="12.42578125" style="836" customWidth="1"/>
    <col min="14070" max="14070" width="8.140625" style="836" customWidth="1"/>
    <col min="14071" max="14071" width="9.140625" style="836" customWidth="1"/>
    <col min="14072" max="14072" width="15.42578125" style="836" customWidth="1"/>
    <col min="14073" max="14073" width="14.42578125" style="836" customWidth="1"/>
    <col min="14074" max="14074" width="11.140625" style="836" customWidth="1"/>
    <col min="14075" max="14075" width="23.85546875" style="836" customWidth="1"/>
    <col min="14076" max="14076" width="23" style="836" customWidth="1"/>
    <col min="14077" max="14078" width="9.140625" style="836"/>
    <col min="14079" max="14079" width="14.85546875" style="836" customWidth="1"/>
    <col min="14080" max="14322" width="9.140625" style="836"/>
    <col min="14323" max="14323" width="5" style="836" customWidth="1"/>
    <col min="14324" max="14324" width="17.42578125" style="836" customWidth="1"/>
    <col min="14325" max="14325" width="12.42578125" style="836" customWidth="1"/>
    <col min="14326" max="14326" width="8.140625" style="836" customWidth="1"/>
    <col min="14327" max="14327" width="9.140625" style="836" customWidth="1"/>
    <col min="14328" max="14328" width="15.42578125" style="836" customWidth="1"/>
    <col min="14329" max="14329" width="14.42578125" style="836" customWidth="1"/>
    <col min="14330" max="14330" width="11.140625" style="836" customWidth="1"/>
    <col min="14331" max="14331" width="23.85546875" style="836" customWidth="1"/>
    <col min="14332" max="14332" width="23" style="836" customWidth="1"/>
    <col min="14333" max="14334" width="9.140625" style="836"/>
    <col min="14335" max="14335" width="14.85546875" style="836" customWidth="1"/>
    <col min="14336" max="14578" width="9.140625" style="836"/>
    <col min="14579" max="14579" width="5" style="836" customWidth="1"/>
    <col min="14580" max="14580" width="17.42578125" style="836" customWidth="1"/>
    <col min="14581" max="14581" width="12.42578125" style="836" customWidth="1"/>
    <col min="14582" max="14582" width="8.140625" style="836" customWidth="1"/>
    <col min="14583" max="14583" width="9.140625" style="836" customWidth="1"/>
    <col min="14584" max="14584" width="15.42578125" style="836" customWidth="1"/>
    <col min="14585" max="14585" width="14.42578125" style="836" customWidth="1"/>
    <col min="14586" max="14586" width="11.140625" style="836" customWidth="1"/>
    <col min="14587" max="14587" width="23.85546875" style="836" customWidth="1"/>
    <col min="14588" max="14588" width="23" style="836" customWidth="1"/>
    <col min="14589" max="14590" width="9.140625" style="836"/>
    <col min="14591" max="14591" width="14.85546875" style="836" customWidth="1"/>
    <col min="14592" max="14834" width="9.140625" style="836"/>
    <col min="14835" max="14835" width="5" style="836" customWidth="1"/>
    <col min="14836" max="14836" width="17.42578125" style="836" customWidth="1"/>
    <col min="14837" max="14837" width="12.42578125" style="836" customWidth="1"/>
    <col min="14838" max="14838" width="8.140625" style="836" customWidth="1"/>
    <col min="14839" max="14839" width="9.140625" style="836" customWidth="1"/>
    <col min="14840" max="14840" width="15.42578125" style="836" customWidth="1"/>
    <col min="14841" max="14841" width="14.42578125" style="836" customWidth="1"/>
    <col min="14842" max="14842" width="11.140625" style="836" customWidth="1"/>
    <col min="14843" max="14843" width="23.85546875" style="836" customWidth="1"/>
    <col min="14844" max="14844" width="23" style="836" customWidth="1"/>
    <col min="14845" max="14846" width="9.140625" style="836"/>
    <col min="14847" max="14847" width="14.85546875" style="836" customWidth="1"/>
    <col min="14848" max="15090" width="9.140625" style="836"/>
    <col min="15091" max="15091" width="5" style="836" customWidth="1"/>
    <col min="15092" max="15092" width="17.42578125" style="836" customWidth="1"/>
    <col min="15093" max="15093" width="12.42578125" style="836" customWidth="1"/>
    <col min="15094" max="15094" width="8.140625" style="836" customWidth="1"/>
    <col min="15095" max="15095" width="9.140625" style="836" customWidth="1"/>
    <col min="15096" max="15096" width="15.42578125" style="836" customWidth="1"/>
    <col min="15097" max="15097" width="14.42578125" style="836" customWidth="1"/>
    <col min="15098" max="15098" width="11.140625" style="836" customWidth="1"/>
    <col min="15099" max="15099" width="23.85546875" style="836" customWidth="1"/>
    <col min="15100" max="15100" width="23" style="836" customWidth="1"/>
    <col min="15101" max="15102" width="9.140625" style="836"/>
    <col min="15103" max="15103" width="14.85546875" style="836" customWidth="1"/>
    <col min="15104" max="15346" width="9.140625" style="836"/>
    <col min="15347" max="15347" width="5" style="836" customWidth="1"/>
    <col min="15348" max="15348" width="17.42578125" style="836" customWidth="1"/>
    <col min="15349" max="15349" width="12.42578125" style="836" customWidth="1"/>
    <col min="15350" max="15350" width="8.140625" style="836" customWidth="1"/>
    <col min="15351" max="15351" width="9.140625" style="836" customWidth="1"/>
    <col min="15352" max="15352" width="15.42578125" style="836" customWidth="1"/>
    <col min="15353" max="15353" width="14.42578125" style="836" customWidth="1"/>
    <col min="15354" max="15354" width="11.140625" style="836" customWidth="1"/>
    <col min="15355" max="15355" width="23.85546875" style="836" customWidth="1"/>
    <col min="15356" max="15356" width="23" style="836" customWidth="1"/>
    <col min="15357" max="15358" width="9.140625" style="836"/>
    <col min="15359" max="15359" width="14.85546875" style="836" customWidth="1"/>
    <col min="15360" max="15602" width="9.140625" style="836"/>
    <col min="15603" max="15603" width="5" style="836" customWidth="1"/>
    <col min="15604" max="15604" width="17.42578125" style="836" customWidth="1"/>
    <col min="15605" max="15605" width="12.42578125" style="836" customWidth="1"/>
    <col min="15606" max="15606" width="8.140625" style="836" customWidth="1"/>
    <col min="15607" max="15607" width="9.140625" style="836" customWidth="1"/>
    <col min="15608" max="15608" width="15.42578125" style="836" customWidth="1"/>
    <col min="15609" max="15609" width="14.42578125" style="836" customWidth="1"/>
    <col min="15610" max="15610" width="11.140625" style="836" customWidth="1"/>
    <col min="15611" max="15611" width="23.85546875" style="836" customWidth="1"/>
    <col min="15612" max="15612" width="23" style="836" customWidth="1"/>
    <col min="15613" max="15614" width="9.140625" style="836"/>
    <col min="15615" max="15615" width="14.85546875" style="836" customWidth="1"/>
    <col min="15616" max="15858" width="9.140625" style="836"/>
    <col min="15859" max="15859" width="5" style="836" customWidth="1"/>
    <col min="15860" max="15860" width="17.42578125" style="836" customWidth="1"/>
    <col min="15861" max="15861" width="12.42578125" style="836" customWidth="1"/>
    <col min="15862" max="15862" width="8.140625" style="836" customWidth="1"/>
    <col min="15863" max="15863" width="9.140625" style="836" customWidth="1"/>
    <col min="15864" max="15864" width="15.42578125" style="836" customWidth="1"/>
    <col min="15865" max="15865" width="14.42578125" style="836" customWidth="1"/>
    <col min="15866" max="15866" width="11.140625" style="836" customWidth="1"/>
    <col min="15867" max="15867" width="23.85546875" style="836" customWidth="1"/>
    <col min="15868" max="15868" width="23" style="836" customWidth="1"/>
    <col min="15869" max="15870" width="9.140625" style="836"/>
    <col min="15871" max="15871" width="14.85546875" style="836" customWidth="1"/>
    <col min="15872" max="16114" width="9.140625" style="836"/>
    <col min="16115" max="16115" width="5" style="836" customWidth="1"/>
    <col min="16116" max="16116" width="17.42578125" style="836" customWidth="1"/>
    <col min="16117" max="16117" width="12.42578125" style="836" customWidth="1"/>
    <col min="16118" max="16118" width="8.140625" style="836" customWidth="1"/>
    <col min="16119" max="16119" width="9.140625" style="836" customWidth="1"/>
    <col min="16120" max="16120" width="15.42578125" style="836" customWidth="1"/>
    <col min="16121" max="16121" width="14.42578125" style="836" customWidth="1"/>
    <col min="16122" max="16122" width="11.140625" style="836" customWidth="1"/>
    <col min="16123" max="16123" width="23.85546875" style="836" customWidth="1"/>
    <col min="16124" max="16124" width="23" style="836" customWidth="1"/>
    <col min="16125" max="16126" width="9.140625" style="836"/>
    <col min="16127" max="16127" width="14.85546875" style="836" customWidth="1"/>
    <col min="16128" max="16372" width="9.140625" style="836"/>
    <col min="16373" max="16383" width="9.140625" style="836" customWidth="1"/>
    <col min="16384" max="16384" width="9.140625" style="836"/>
  </cols>
  <sheetData>
    <row r="1" spans="1:17" ht="10.5" customHeight="1">
      <c r="B1" s="1909"/>
      <c r="C1" s="2071"/>
      <c r="E1" s="2071"/>
      <c r="F1" s="2071"/>
    </row>
    <row r="2" spans="1:17" ht="64.900000000000006" customHeight="1">
      <c r="B2" s="4038"/>
      <c r="C2" s="4038"/>
      <c r="D2" s="4038"/>
      <c r="E2" s="4038"/>
      <c r="F2" s="4038"/>
      <c r="G2" s="4038"/>
      <c r="H2" s="4038"/>
      <c r="I2" s="4038"/>
      <c r="J2" s="4038"/>
      <c r="K2" s="4038"/>
    </row>
    <row r="3" spans="1:17" ht="15" customHeight="1">
      <c r="B3" s="1909"/>
      <c r="C3" s="2071"/>
      <c r="E3" s="2071"/>
      <c r="F3" s="2071"/>
      <c r="G3" s="1912"/>
      <c r="H3" s="2071"/>
      <c r="I3" s="2071"/>
      <c r="J3" s="2071"/>
      <c r="K3" s="1913"/>
    </row>
    <row r="4" spans="1:17" ht="15" customHeight="1">
      <c r="A4" s="4039" t="s">
        <v>7679</v>
      </c>
      <c r="B4" s="4036" t="s">
        <v>7</v>
      </c>
      <c r="C4" s="4040" t="s">
        <v>449</v>
      </c>
      <c r="D4" s="4040" t="s">
        <v>8</v>
      </c>
      <c r="E4" s="4042" t="s">
        <v>9</v>
      </c>
      <c r="F4" s="4043"/>
      <c r="G4" s="4044" t="s">
        <v>10</v>
      </c>
      <c r="H4" s="4036" t="s">
        <v>11</v>
      </c>
      <c r="I4" s="4036" t="s">
        <v>12</v>
      </c>
      <c r="J4" s="4036" t="s">
        <v>8067</v>
      </c>
      <c r="K4" s="4036" t="s">
        <v>14</v>
      </c>
    </row>
    <row r="5" spans="1:17" s="838" customFormat="1" ht="109.9" customHeight="1">
      <c r="A5" s="4039"/>
      <c r="B5" s="4037"/>
      <c r="C5" s="4041"/>
      <c r="D5" s="4041"/>
      <c r="E5" s="2072" t="s">
        <v>15</v>
      </c>
      <c r="F5" s="2072" t="s">
        <v>16</v>
      </c>
      <c r="G5" s="4045"/>
      <c r="H5" s="4037"/>
      <c r="I5" s="4037"/>
      <c r="J5" s="4037"/>
      <c r="K5" s="4037"/>
      <c r="L5" s="838" t="s">
        <v>8072</v>
      </c>
      <c r="M5" s="838" t="s">
        <v>8078</v>
      </c>
    </row>
    <row r="6" spans="1:17" s="1914" customFormat="1">
      <c r="A6" s="1921"/>
      <c r="B6" s="1722" t="s">
        <v>7974</v>
      </c>
      <c r="C6" s="2065" t="s">
        <v>7683</v>
      </c>
      <c r="D6" s="951" t="s">
        <v>7975</v>
      </c>
      <c r="E6" s="2066">
        <v>4</v>
      </c>
      <c r="F6" s="1900">
        <v>12</v>
      </c>
      <c r="G6" s="1899">
        <v>1030</v>
      </c>
      <c r="H6" s="1951"/>
      <c r="I6" s="2062" t="s">
        <v>775</v>
      </c>
      <c r="J6" s="2062" t="s">
        <v>775</v>
      </c>
      <c r="K6" s="2062" t="s">
        <v>1017</v>
      </c>
      <c r="L6" s="1921"/>
      <c r="M6" s="1921" t="e">
        <f>VLOOKUP(A6,'[1]TP Vung Tau'!$A$6:$H$1060,8,0)</f>
        <v>#N/A</v>
      </c>
      <c r="N6" s="1921"/>
      <c r="O6" s="1921"/>
      <c r="P6" s="1921"/>
      <c r="Q6" s="1921"/>
    </row>
    <row r="7" spans="1:17" s="1921" customFormat="1">
      <c r="B7" s="949" t="s">
        <v>3314</v>
      </c>
      <c r="C7" s="2065" t="s">
        <v>7683</v>
      </c>
      <c r="D7" s="951" t="s">
        <v>7975</v>
      </c>
      <c r="E7" s="2066">
        <v>4</v>
      </c>
      <c r="F7" s="1900">
        <v>68</v>
      </c>
      <c r="G7" s="1899">
        <v>461</v>
      </c>
      <c r="H7" s="1951"/>
      <c r="I7" s="2062" t="s">
        <v>3941</v>
      </c>
      <c r="J7" s="2062" t="s">
        <v>3941</v>
      </c>
      <c r="K7" s="2062" t="s">
        <v>1017</v>
      </c>
      <c r="M7" s="1921" t="e">
        <f>VLOOKUP(A7,'[1]TP Vung Tau'!$A$6:$H$1060,8,0)</f>
        <v>#N/A</v>
      </c>
    </row>
    <row r="8" spans="1:17" s="1921" customFormat="1">
      <c r="B8" s="949" t="s">
        <v>7976</v>
      </c>
      <c r="C8" s="2065" t="s">
        <v>7683</v>
      </c>
      <c r="D8" s="951" t="s">
        <v>7975</v>
      </c>
      <c r="E8" s="2066">
        <v>10</v>
      </c>
      <c r="F8" s="1899">
        <v>92</v>
      </c>
      <c r="G8" s="1899">
        <v>100</v>
      </c>
      <c r="H8" s="1951"/>
      <c r="I8" s="2062" t="s">
        <v>1039</v>
      </c>
      <c r="J8" s="2062" t="s">
        <v>1039</v>
      </c>
      <c r="K8" s="2062" t="s">
        <v>1017</v>
      </c>
      <c r="M8" s="1921" t="e">
        <f>VLOOKUP(A8,'[1]TP Vung Tau'!$A$6:$H$1060,8,0)</f>
        <v>#N/A</v>
      </c>
    </row>
    <row r="9" spans="1:17" s="1921" customFormat="1">
      <c r="B9" s="1722" t="s">
        <v>3314</v>
      </c>
      <c r="C9" s="2065" t="s">
        <v>7683</v>
      </c>
      <c r="D9" s="951" t="s">
        <v>7975</v>
      </c>
      <c r="E9" s="2066">
        <v>23</v>
      </c>
      <c r="F9" s="1900">
        <v>54</v>
      </c>
      <c r="G9" s="1899">
        <v>900</v>
      </c>
      <c r="H9" s="1951"/>
      <c r="I9" s="2062" t="s">
        <v>3941</v>
      </c>
      <c r="J9" s="2062" t="s">
        <v>3941</v>
      </c>
      <c r="K9" s="2062" t="s">
        <v>1017</v>
      </c>
      <c r="M9" s="1921" t="e">
        <f>VLOOKUP(A9,'[1]TP Vung Tau'!$A$6:$H$1060,8,0)</f>
        <v>#N/A</v>
      </c>
    </row>
    <row r="10" spans="1:17" s="1921" customFormat="1">
      <c r="B10" s="1722" t="s">
        <v>7977</v>
      </c>
      <c r="C10" s="2065" t="s">
        <v>7683</v>
      </c>
      <c r="D10" s="951" t="s">
        <v>7975</v>
      </c>
      <c r="E10" s="2066">
        <v>48</v>
      </c>
      <c r="F10" s="1899">
        <v>34</v>
      </c>
      <c r="G10" s="1900">
        <v>44242</v>
      </c>
      <c r="H10" s="1951"/>
      <c r="I10" s="2062" t="s">
        <v>775</v>
      </c>
      <c r="J10" s="2062" t="s">
        <v>775</v>
      </c>
      <c r="K10" s="2062" t="s">
        <v>1017</v>
      </c>
      <c r="M10" s="1921" t="e">
        <f>VLOOKUP(A10,'[1]TP Vung Tau'!$A$6:$H$1060,8,0)</f>
        <v>#N/A</v>
      </c>
    </row>
    <row r="11" spans="1:17" s="1921" customFormat="1" ht="31.5">
      <c r="B11" s="949" t="s">
        <v>3314</v>
      </c>
      <c r="C11" s="2065" t="s">
        <v>7683</v>
      </c>
      <c r="D11" s="951" t="s">
        <v>7975</v>
      </c>
      <c r="E11" s="2066">
        <v>48</v>
      </c>
      <c r="F11" s="1900" t="s">
        <v>7978</v>
      </c>
      <c r="G11" s="1900">
        <v>12375</v>
      </c>
      <c r="H11" s="1951"/>
      <c r="I11" s="2062" t="s">
        <v>3941</v>
      </c>
      <c r="J11" s="2062" t="s">
        <v>3941</v>
      </c>
      <c r="K11" s="2062" t="s">
        <v>1017</v>
      </c>
      <c r="M11" s="1921" t="e">
        <f>VLOOKUP(A11,'[1]TP Vung Tau'!$A$6:$H$1060,8,0)</f>
        <v>#N/A</v>
      </c>
    </row>
    <row r="12" spans="1:17" s="1921" customFormat="1" ht="31.5">
      <c r="B12" s="1722" t="s">
        <v>3314</v>
      </c>
      <c r="C12" s="2065" t="s">
        <v>7683</v>
      </c>
      <c r="D12" s="951" t="s">
        <v>7975</v>
      </c>
      <c r="E12" s="2066">
        <v>49</v>
      </c>
      <c r="F12" s="1900" t="s">
        <v>7979</v>
      </c>
      <c r="G12" s="1899">
        <v>589</v>
      </c>
      <c r="H12" s="1951"/>
      <c r="I12" s="2062" t="s">
        <v>3941</v>
      </c>
      <c r="J12" s="2062" t="s">
        <v>3941</v>
      </c>
      <c r="K12" s="2062" t="s">
        <v>1017</v>
      </c>
      <c r="M12" s="1921" t="e">
        <f>VLOOKUP(A12,'[1]TP Vung Tau'!$A$6:$H$1060,8,0)</f>
        <v>#N/A</v>
      </c>
    </row>
    <row r="13" spans="1:17" s="1921" customFormat="1" ht="31.5">
      <c r="B13" s="1722" t="s">
        <v>3314</v>
      </c>
      <c r="C13" s="2065" t="s">
        <v>7683</v>
      </c>
      <c r="D13" s="951" t="s">
        <v>7975</v>
      </c>
      <c r="E13" s="2066">
        <v>49</v>
      </c>
      <c r="F13" s="1900" t="s">
        <v>7979</v>
      </c>
      <c r="G13" s="1900">
        <v>403</v>
      </c>
      <c r="H13" s="1951"/>
      <c r="I13" s="2062" t="s">
        <v>3941</v>
      </c>
      <c r="J13" s="2062" t="s">
        <v>3941</v>
      </c>
      <c r="K13" s="2062" t="s">
        <v>1017</v>
      </c>
      <c r="M13" s="1921" t="e">
        <f>VLOOKUP(A13,'[1]TP Vung Tau'!$A$6:$H$1060,8,0)</f>
        <v>#N/A</v>
      </c>
    </row>
    <row r="14" spans="1:17" s="1921" customFormat="1" ht="31.5">
      <c r="B14" s="1722" t="s">
        <v>3314</v>
      </c>
      <c r="C14" s="2065" t="s">
        <v>7683</v>
      </c>
      <c r="D14" s="951" t="s">
        <v>7975</v>
      </c>
      <c r="E14" s="2066">
        <v>49</v>
      </c>
      <c r="F14" s="1900" t="s">
        <v>7979</v>
      </c>
      <c r="G14" s="1900">
        <v>386</v>
      </c>
      <c r="H14" s="1951"/>
      <c r="I14" s="2062" t="s">
        <v>3941</v>
      </c>
      <c r="J14" s="2062" t="s">
        <v>3941</v>
      </c>
      <c r="K14" s="2062" t="s">
        <v>1017</v>
      </c>
      <c r="M14" s="1921" t="e">
        <f>VLOOKUP(A14,'[1]TP Vung Tau'!$A$6:$H$1060,8,0)</f>
        <v>#N/A</v>
      </c>
    </row>
    <row r="15" spans="1:17" s="1921" customFormat="1">
      <c r="B15" s="2069" t="s">
        <v>3304</v>
      </c>
      <c r="C15" s="2065" t="s">
        <v>7683</v>
      </c>
      <c r="D15" s="951" t="s">
        <v>7975</v>
      </c>
      <c r="E15" s="2062">
        <v>66</v>
      </c>
      <c r="F15" s="2069">
        <v>10</v>
      </c>
      <c r="G15" s="2069">
        <v>17462</v>
      </c>
      <c r="H15" s="1951"/>
      <c r="I15" s="2062" t="s">
        <v>756</v>
      </c>
      <c r="J15" s="2062" t="s">
        <v>756</v>
      </c>
      <c r="K15" s="2062" t="s">
        <v>1017</v>
      </c>
      <c r="M15" s="1921" t="e">
        <f>VLOOKUP(A15,'[1]TP Vung Tau'!$A$6:$H$1060,8,0)</f>
        <v>#N/A</v>
      </c>
    </row>
    <row r="16" spans="1:17" s="1921" customFormat="1">
      <c r="B16" s="1722" t="s">
        <v>7980</v>
      </c>
      <c r="C16" s="2065" t="s">
        <v>7683</v>
      </c>
      <c r="D16" s="951" t="s">
        <v>7981</v>
      </c>
      <c r="E16" s="2066">
        <v>2</v>
      </c>
      <c r="F16" s="1900">
        <v>31</v>
      </c>
      <c r="G16" s="1899">
        <v>2310</v>
      </c>
      <c r="H16" s="1951"/>
      <c r="I16" s="2062" t="s">
        <v>3941</v>
      </c>
      <c r="J16" s="2062" t="s">
        <v>3941</v>
      </c>
      <c r="K16" s="2062" t="s">
        <v>1017</v>
      </c>
      <c r="M16" s="1921" t="e">
        <f>VLOOKUP(A16,'[1]TP Vung Tau'!$A$6:$H$1060,8,0)</f>
        <v>#N/A</v>
      </c>
    </row>
    <row r="17" spans="2:13" s="1921" customFormat="1">
      <c r="B17" s="949" t="s">
        <v>4576</v>
      </c>
      <c r="C17" s="2065" t="s">
        <v>7683</v>
      </c>
      <c r="D17" s="951" t="s">
        <v>7981</v>
      </c>
      <c r="E17" s="2066">
        <v>6</v>
      </c>
      <c r="F17" s="1899">
        <v>9</v>
      </c>
      <c r="G17" s="1899">
        <v>3283</v>
      </c>
      <c r="H17" s="1951"/>
      <c r="I17" s="2062" t="s">
        <v>754</v>
      </c>
      <c r="J17" s="2062" t="s">
        <v>754</v>
      </c>
      <c r="K17" s="2062" t="s">
        <v>1017</v>
      </c>
      <c r="M17" s="1921" t="e">
        <f>VLOOKUP(A17,'[1]TP Vung Tau'!$A$6:$H$1060,8,0)</f>
        <v>#N/A</v>
      </c>
    </row>
    <row r="18" spans="2:13" s="1921" customFormat="1">
      <c r="B18" s="1722" t="s">
        <v>7982</v>
      </c>
      <c r="C18" s="2065" t="s">
        <v>7683</v>
      </c>
      <c r="D18" s="951" t="s">
        <v>7981</v>
      </c>
      <c r="E18" s="2066">
        <v>14</v>
      </c>
      <c r="F18" s="1899">
        <v>164</v>
      </c>
      <c r="G18" s="1900">
        <v>68</v>
      </c>
      <c r="H18" s="1951"/>
      <c r="I18" s="2062" t="s">
        <v>988</v>
      </c>
      <c r="J18" s="2062" t="s">
        <v>988</v>
      </c>
      <c r="K18" s="2062" t="s">
        <v>1017</v>
      </c>
      <c r="M18" s="1921" t="e">
        <f>VLOOKUP(A18,'[1]TP Vung Tau'!$A$6:$H$1060,8,0)</f>
        <v>#N/A</v>
      </c>
    </row>
    <row r="19" spans="2:13" s="1921" customFormat="1">
      <c r="B19" s="949" t="s">
        <v>7983</v>
      </c>
      <c r="C19" s="2065" t="s">
        <v>7683</v>
      </c>
      <c r="D19" s="951" t="s">
        <v>7981</v>
      </c>
      <c r="E19" s="2066">
        <v>15</v>
      </c>
      <c r="F19" s="1900">
        <v>147</v>
      </c>
      <c r="G19" s="1900">
        <v>469</v>
      </c>
      <c r="H19" s="1951"/>
      <c r="I19" s="2062" t="s">
        <v>775</v>
      </c>
      <c r="J19" s="2062" t="s">
        <v>775</v>
      </c>
      <c r="K19" s="2062" t="s">
        <v>1017</v>
      </c>
      <c r="M19" s="1921" t="e">
        <f>VLOOKUP(A19,'[1]TP Vung Tau'!$A$6:$H$1060,8,0)</f>
        <v>#N/A</v>
      </c>
    </row>
    <row r="20" spans="2:13" s="1921" customFormat="1">
      <c r="B20" s="1722" t="s">
        <v>3314</v>
      </c>
      <c r="C20" s="2065" t="s">
        <v>7683</v>
      </c>
      <c r="D20" s="951" t="s">
        <v>7981</v>
      </c>
      <c r="E20" s="2066">
        <v>16</v>
      </c>
      <c r="F20" s="1900">
        <v>149</v>
      </c>
      <c r="G20" s="1900">
        <v>659</v>
      </c>
      <c r="H20" s="1951"/>
      <c r="I20" s="2062" t="s">
        <v>3941</v>
      </c>
      <c r="J20" s="2062" t="s">
        <v>3941</v>
      </c>
      <c r="K20" s="2062" t="s">
        <v>1017</v>
      </c>
      <c r="M20" s="1921" t="e">
        <f>VLOOKUP(A20,'[1]TP Vung Tau'!$A$6:$H$1060,8,0)</f>
        <v>#N/A</v>
      </c>
    </row>
    <row r="21" spans="2:13" s="1921" customFormat="1">
      <c r="B21" s="1722" t="s">
        <v>7984</v>
      </c>
      <c r="C21" s="2065" t="s">
        <v>7683</v>
      </c>
      <c r="D21" s="951" t="s">
        <v>7981</v>
      </c>
      <c r="E21" s="2066">
        <v>17</v>
      </c>
      <c r="F21" s="1900">
        <v>16</v>
      </c>
      <c r="G21" s="1900">
        <v>19043</v>
      </c>
      <c r="H21" s="1951"/>
      <c r="I21" s="2062" t="s">
        <v>979</v>
      </c>
      <c r="J21" s="2062" t="s">
        <v>979</v>
      </c>
      <c r="K21" s="2062" t="s">
        <v>1017</v>
      </c>
      <c r="M21" s="1921" t="e">
        <f>VLOOKUP(A21,'[1]TP Vung Tau'!$A$6:$H$1060,8,0)</f>
        <v>#N/A</v>
      </c>
    </row>
    <row r="22" spans="2:13" s="1921" customFormat="1">
      <c r="B22" s="949" t="s">
        <v>7985</v>
      </c>
      <c r="C22" s="2065" t="s">
        <v>7683</v>
      </c>
      <c r="D22" s="951" t="s">
        <v>7981</v>
      </c>
      <c r="E22" s="2066">
        <v>21</v>
      </c>
      <c r="F22" s="1900">
        <v>3</v>
      </c>
      <c r="G22" s="1899">
        <v>1288</v>
      </c>
      <c r="H22" s="1951"/>
      <c r="I22" s="2062" t="s">
        <v>756</v>
      </c>
      <c r="J22" s="2062" t="s">
        <v>756</v>
      </c>
      <c r="K22" s="2062" t="s">
        <v>1017</v>
      </c>
      <c r="M22" s="1921" t="e">
        <f>VLOOKUP(A22,'[1]TP Vung Tau'!$A$6:$H$1060,8,0)</f>
        <v>#N/A</v>
      </c>
    </row>
    <row r="23" spans="2:13" s="1921" customFormat="1">
      <c r="B23" s="2069" t="s">
        <v>7768</v>
      </c>
      <c r="C23" s="2065" t="s">
        <v>7683</v>
      </c>
      <c r="D23" s="951" t="s">
        <v>7981</v>
      </c>
      <c r="E23" s="2062">
        <v>22</v>
      </c>
      <c r="F23" s="1514">
        <v>135</v>
      </c>
      <c r="G23" s="1514">
        <v>1037</v>
      </c>
      <c r="H23" s="1951"/>
      <c r="I23" s="2062" t="s">
        <v>2366</v>
      </c>
      <c r="J23" s="2062" t="s">
        <v>2366</v>
      </c>
      <c r="K23" s="2062" t="s">
        <v>1017</v>
      </c>
      <c r="M23" s="1921" t="e">
        <f>VLOOKUP(A23,'[1]TP Vung Tau'!$A$6:$H$1060,8,0)</f>
        <v>#N/A</v>
      </c>
    </row>
    <row r="24" spans="2:13" s="1921" customFormat="1">
      <c r="B24" s="2069" t="s">
        <v>3440</v>
      </c>
      <c r="C24" s="2065" t="s">
        <v>7683</v>
      </c>
      <c r="D24" s="951" t="s">
        <v>7981</v>
      </c>
      <c r="E24" s="2066">
        <v>22</v>
      </c>
      <c r="F24" s="1514" t="s">
        <v>7986</v>
      </c>
      <c r="G24" s="1514">
        <v>1064</v>
      </c>
      <c r="H24" s="1951"/>
      <c r="I24" s="2062" t="s">
        <v>3941</v>
      </c>
      <c r="J24" s="2062" t="s">
        <v>3941</v>
      </c>
      <c r="K24" s="2062" t="s">
        <v>1017</v>
      </c>
      <c r="M24" s="1921" t="e">
        <f>VLOOKUP(A24,'[1]TP Vung Tau'!$A$6:$H$1060,8,0)</f>
        <v>#N/A</v>
      </c>
    </row>
    <row r="25" spans="2:13" s="1921" customFormat="1">
      <c r="B25" s="2069" t="s">
        <v>7987</v>
      </c>
      <c r="C25" s="2065" t="s">
        <v>7683</v>
      </c>
      <c r="D25" s="951" t="s">
        <v>7981</v>
      </c>
      <c r="E25" s="2066">
        <v>24</v>
      </c>
      <c r="F25" s="1900">
        <v>31</v>
      </c>
      <c r="G25" s="1900">
        <v>3440</v>
      </c>
      <c r="H25" s="1951"/>
      <c r="I25" s="2062" t="s">
        <v>775</v>
      </c>
      <c r="J25" s="2062" t="s">
        <v>775</v>
      </c>
      <c r="K25" s="2062" t="s">
        <v>1017</v>
      </c>
      <c r="M25" s="1921" t="e">
        <f>VLOOKUP(A25,'[1]TP Vung Tau'!$A$6:$H$1060,8,0)</f>
        <v>#N/A</v>
      </c>
    </row>
    <row r="26" spans="2:13" s="1921" customFormat="1">
      <c r="B26" s="2069" t="s">
        <v>2212</v>
      </c>
      <c r="C26" s="2065" t="s">
        <v>7683</v>
      </c>
      <c r="D26" s="951" t="s">
        <v>7981</v>
      </c>
      <c r="E26" s="2066">
        <v>26</v>
      </c>
      <c r="F26" s="1900">
        <v>17</v>
      </c>
      <c r="G26" s="1900">
        <v>26036</v>
      </c>
      <c r="H26" s="1951"/>
      <c r="I26" s="2062" t="s">
        <v>775</v>
      </c>
      <c r="J26" s="2062" t="s">
        <v>775</v>
      </c>
      <c r="K26" s="2062" t="s">
        <v>1017</v>
      </c>
      <c r="M26" s="1921" t="e">
        <f>VLOOKUP(A26,'[1]TP Vung Tau'!$A$6:$H$1060,8,0)</f>
        <v>#N/A</v>
      </c>
    </row>
    <row r="27" spans="2:13" s="1921" customFormat="1">
      <c r="B27" s="2069" t="s">
        <v>7988</v>
      </c>
      <c r="C27" s="2065" t="s">
        <v>7683</v>
      </c>
      <c r="D27" s="951" t="s">
        <v>7981</v>
      </c>
      <c r="E27" s="2066">
        <v>26</v>
      </c>
      <c r="F27" s="1900" t="s">
        <v>7989</v>
      </c>
      <c r="G27" s="1900">
        <v>15645</v>
      </c>
      <c r="H27" s="1951"/>
      <c r="I27" s="2062" t="s">
        <v>775</v>
      </c>
      <c r="J27" s="2062" t="s">
        <v>775</v>
      </c>
      <c r="K27" s="2062" t="s">
        <v>1017</v>
      </c>
      <c r="M27" s="1921" t="e">
        <f>VLOOKUP(A27,'[1]TP Vung Tau'!$A$6:$H$1060,8,0)</f>
        <v>#N/A</v>
      </c>
    </row>
    <row r="28" spans="2:13" s="1921" customFormat="1">
      <c r="B28" s="2069" t="s">
        <v>7990</v>
      </c>
      <c r="C28" s="2065" t="s">
        <v>7683</v>
      </c>
      <c r="D28" s="951" t="s">
        <v>7981</v>
      </c>
      <c r="E28" s="2066">
        <v>33</v>
      </c>
      <c r="F28" s="1900" t="s">
        <v>7991</v>
      </c>
      <c r="G28" s="1900">
        <v>9921</v>
      </c>
      <c r="H28" s="1951"/>
      <c r="I28" s="2062" t="s">
        <v>775</v>
      </c>
      <c r="J28" s="2062" t="s">
        <v>775</v>
      </c>
      <c r="K28" s="2062" t="s">
        <v>1017</v>
      </c>
      <c r="M28" s="1921" t="e">
        <f>VLOOKUP(A28,'[1]TP Vung Tau'!$A$6:$H$1060,8,0)</f>
        <v>#N/A</v>
      </c>
    </row>
    <row r="29" spans="2:13" s="1921" customFormat="1">
      <c r="B29" s="2069" t="s">
        <v>7994</v>
      </c>
      <c r="C29" s="2065" t="s">
        <v>7683</v>
      </c>
      <c r="D29" s="2062" t="s">
        <v>7993</v>
      </c>
      <c r="E29" s="2066">
        <v>5</v>
      </c>
      <c r="F29" s="1900">
        <v>322</v>
      </c>
      <c r="G29" s="1899">
        <v>4656</v>
      </c>
      <c r="H29" s="1951"/>
      <c r="I29" s="2062" t="s">
        <v>775</v>
      </c>
      <c r="J29" s="2062" t="s">
        <v>775</v>
      </c>
      <c r="K29" s="2062" t="s">
        <v>1017</v>
      </c>
      <c r="M29" s="1921" t="e">
        <f>VLOOKUP(A29,'[1]TP Vung Tau'!$A$6:$H$1060,8,0)</f>
        <v>#N/A</v>
      </c>
    </row>
    <row r="30" spans="2:13" s="1921" customFormat="1">
      <c r="B30" s="2069" t="s">
        <v>7992</v>
      </c>
      <c r="C30" s="2065" t="s">
        <v>7683</v>
      </c>
      <c r="D30" s="2062" t="s">
        <v>7993</v>
      </c>
      <c r="E30" s="2066">
        <v>5</v>
      </c>
      <c r="F30" s="1900">
        <v>325</v>
      </c>
      <c r="G30" s="1899">
        <v>2970</v>
      </c>
      <c r="H30" s="1951"/>
      <c r="I30" s="2062" t="s">
        <v>979</v>
      </c>
      <c r="J30" s="2062" t="s">
        <v>979</v>
      </c>
      <c r="K30" s="2062" t="s">
        <v>1017</v>
      </c>
      <c r="M30" s="1921" t="e">
        <f>VLOOKUP(A30,'[1]TP Vung Tau'!$A$6:$H$1060,8,0)</f>
        <v>#N/A</v>
      </c>
    </row>
    <row r="31" spans="2:13" s="1921" customFormat="1">
      <c r="B31" s="2069" t="s">
        <v>7994</v>
      </c>
      <c r="C31" s="2065" t="s">
        <v>7683</v>
      </c>
      <c r="D31" s="2062" t="s">
        <v>7993</v>
      </c>
      <c r="E31" s="2066">
        <v>6</v>
      </c>
      <c r="F31" s="1900">
        <v>251</v>
      </c>
      <c r="G31" s="1900">
        <v>2307</v>
      </c>
      <c r="H31" s="1951"/>
      <c r="I31" s="2062" t="s">
        <v>775</v>
      </c>
      <c r="J31" s="2062" t="s">
        <v>775</v>
      </c>
      <c r="K31" s="2062" t="s">
        <v>1017</v>
      </c>
      <c r="M31" s="1921" t="e">
        <f>VLOOKUP(A31,'[1]TP Vung Tau'!$A$6:$H$1060,8,0)</f>
        <v>#N/A</v>
      </c>
    </row>
    <row r="32" spans="2:13" s="1921" customFormat="1">
      <c r="B32" s="1722" t="s">
        <v>7995</v>
      </c>
      <c r="C32" s="2065" t="s">
        <v>7683</v>
      </c>
      <c r="D32" s="2062" t="s">
        <v>7993</v>
      </c>
      <c r="E32" s="2066">
        <v>14</v>
      </c>
      <c r="F32" s="1899" t="s">
        <v>7996</v>
      </c>
      <c r="G32" s="1900">
        <v>13808</v>
      </c>
      <c r="H32" s="1951"/>
      <c r="I32" s="2062" t="s">
        <v>775</v>
      </c>
      <c r="J32" s="2062" t="s">
        <v>775</v>
      </c>
      <c r="K32" s="2062" t="s">
        <v>1017</v>
      </c>
      <c r="M32" s="1921" t="e">
        <f>VLOOKUP(A32,'[1]TP Vung Tau'!$A$6:$H$1060,8,0)</f>
        <v>#N/A</v>
      </c>
    </row>
    <row r="33" spans="2:13" s="1921" customFormat="1">
      <c r="B33" s="1722" t="s">
        <v>3537</v>
      </c>
      <c r="C33" s="2065" t="s">
        <v>7683</v>
      </c>
      <c r="D33" s="2062" t="s">
        <v>7993</v>
      </c>
      <c r="E33" s="2066">
        <v>21</v>
      </c>
      <c r="F33" s="1899">
        <v>127</v>
      </c>
      <c r="G33" s="1900">
        <v>3746</v>
      </c>
      <c r="H33" s="1951"/>
      <c r="I33" s="2062" t="s">
        <v>756</v>
      </c>
      <c r="J33" s="2062" t="s">
        <v>756</v>
      </c>
      <c r="K33" s="2062" t="s">
        <v>1017</v>
      </c>
      <c r="M33" s="1921" t="e">
        <f>VLOOKUP(A33,'[1]TP Vung Tau'!$A$6:$H$1060,8,0)</f>
        <v>#N/A</v>
      </c>
    </row>
    <row r="34" spans="2:13" s="1921" customFormat="1">
      <c r="B34" s="1722" t="s">
        <v>7997</v>
      </c>
      <c r="C34" s="2065" t="s">
        <v>7683</v>
      </c>
      <c r="D34" s="2062" t="s">
        <v>7993</v>
      </c>
      <c r="E34" s="2066">
        <v>36</v>
      </c>
      <c r="F34" s="1900">
        <v>10</v>
      </c>
      <c r="G34" s="1900">
        <v>6902</v>
      </c>
      <c r="H34" s="1951"/>
      <c r="I34" s="2062" t="s">
        <v>775</v>
      </c>
      <c r="J34" s="2062" t="s">
        <v>775</v>
      </c>
      <c r="K34" s="2062" t="s">
        <v>1017</v>
      </c>
      <c r="M34" s="1921" t="e">
        <f>VLOOKUP(A34,'[1]TP Vung Tau'!$A$6:$H$1060,8,0)</f>
        <v>#N/A</v>
      </c>
    </row>
    <row r="35" spans="2:13" s="1921" customFormat="1">
      <c r="B35" s="2069" t="s">
        <v>8000</v>
      </c>
      <c r="C35" s="2065" t="s">
        <v>7683</v>
      </c>
      <c r="D35" s="2062" t="s">
        <v>7993</v>
      </c>
      <c r="E35" s="2062">
        <v>49</v>
      </c>
      <c r="F35" s="1514">
        <v>64</v>
      </c>
      <c r="G35" s="1514">
        <v>984</v>
      </c>
      <c r="H35" s="1951"/>
      <c r="I35" s="2062" t="s">
        <v>751</v>
      </c>
      <c r="J35" s="2062" t="s">
        <v>751</v>
      </c>
      <c r="K35" s="2062" t="s">
        <v>1017</v>
      </c>
      <c r="M35" s="1921" t="e">
        <f>VLOOKUP(A35,'[1]TP Vung Tau'!$A$6:$H$1060,8,0)</f>
        <v>#N/A</v>
      </c>
    </row>
    <row r="36" spans="2:13" s="1921" customFormat="1">
      <c r="B36" s="2069" t="s">
        <v>7998</v>
      </c>
      <c r="C36" s="2065" t="s">
        <v>7683</v>
      </c>
      <c r="D36" s="2062" t="s">
        <v>7993</v>
      </c>
      <c r="E36" s="2062">
        <v>49</v>
      </c>
      <c r="F36" s="1514" t="s">
        <v>7999</v>
      </c>
      <c r="G36" s="1514">
        <v>5349</v>
      </c>
      <c r="H36" s="1951"/>
      <c r="I36" s="2062" t="s">
        <v>2366</v>
      </c>
      <c r="J36" s="2062" t="s">
        <v>2366</v>
      </c>
      <c r="K36" s="2062" t="s">
        <v>1017</v>
      </c>
      <c r="M36" s="1921" t="e">
        <f>VLOOKUP(A36,'[1]TP Vung Tau'!$A$6:$H$1060,8,0)</f>
        <v>#N/A</v>
      </c>
    </row>
    <row r="37" spans="2:13" s="1921" customFormat="1">
      <c r="B37" s="949" t="s">
        <v>7898</v>
      </c>
      <c r="C37" s="2065" t="s">
        <v>7683</v>
      </c>
      <c r="D37" s="951" t="s">
        <v>7899</v>
      </c>
      <c r="E37" s="951">
        <v>3</v>
      </c>
      <c r="F37" s="1822">
        <v>37</v>
      </c>
      <c r="G37" s="1514">
        <v>130.69999999999999</v>
      </c>
      <c r="H37" s="1951"/>
      <c r="I37" s="2062" t="s">
        <v>751</v>
      </c>
      <c r="J37" s="2062" t="s">
        <v>751</v>
      </c>
      <c r="K37" s="2062" t="s">
        <v>1017</v>
      </c>
      <c r="M37" s="1921" t="e">
        <f>VLOOKUP(A37,'[1]TP Vung Tau'!$A$6:$H$1060,8,0)</f>
        <v>#N/A</v>
      </c>
    </row>
    <row r="38" spans="2:13" s="1921" customFormat="1">
      <c r="B38" s="949" t="s">
        <v>7900</v>
      </c>
      <c r="C38" s="2065" t="s">
        <v>7683</v>
      </c>
      <c r="D38" s="951" t="s">
        <v>7899</v>
      </c>
      <c r="E38" s="951">
        <v>4</v>
      </c>
      <c r="F38" s="1822">
        <v>243</v>
      </c>
      <c r="G38" s="1514">
        <v>476.5</v>
      </c>
      <c r="H38" s="1951"/>
      <c r="I38" s="2062" t="s">
        <v>756</v>
      </c>
      <c r="J38" s="2062" t="s">
        <v>756</v>
      </c>
      <c r="K38" s="2062" t="s">
        <v>1017</v>
      </c>
      <c r="M38" s="1921" t="e">
        <f>VLOOKUP(A38,'[1]TP Vung Tau'!$A$6:$H$1060,8,0)</f>
        <v>#N/A</v>
      </c>
    </row>
    <row r="39" spans="2:13" s="1921" customFormat="1">
      <c r="B39" s="949" t="s">
        <v>7901</v>
      </c>
      <c r="C39" s="2065" t="s">
        <v>7683</v>
      </c>
      <c r="D39" s="951" t="s">
        <v>7899</v>
      </c>
      <c r="E39" s="951">
        <v>5</v>
      </c>
      <c r="F39" s="1822">
        <v>83</v>
      </c>
      <c r="G39" s="1514">
        <v>1558.9</v>
      </c>
      <c r="H39" s="1951"/>
      <c r="I39" s="2062" t="s">
        <v>979</v>
      </c>
      <c r="J39" s="2062" t="s">
        <v>979</v>
      </c>
      <c r="K39" s="2062" t="s">
        <v>1017</v>
      </c>
      <c r="M39" s="1921" t="e">
        <f>VLOOKUP(A39,'[1]TP Vung Tau'!$A$6:$H$1060,8,0)</f>
        <v>#N/A</v>
      </c>
    </row>
    <row r="40" spans="2:13" s="1921" customFormat="1">
      <c r="B40" s="949" t="s">
        <v>7901</v>
      </c>
      <c r="C40" s="2065" t="s">
        <v>7683</v>
      </c>
      <c r="D40" s="951" t="s">
        <v>7899</v>
      </c>
      <c r="E40" s="951">
        <v>5</v>
      </c>
      <c r="F40" s="1822">
        <v>112</v>
      </c>
      <c r="G40" s="1514">
        <v>104.4</v>
      </c>
      <c r="H40" s="1951"/>
      <c r="I40" s="2062" t="s">
        <v>979</v>
      </c>
      <c r="J40" s="2062" t="s">
        <v>979</v>
      </c>
      <c r="K40" s="2062" t="s">
        <v>1017</v>
      </c>
      <c r="M40" s="1921" t="e">
        <f>VLOOKUP(A40,'[1]TP Vung Tau'!$A$6:$H$1060,8,0)</f>
        <v>#N/A</v>
      </c>
    </row>
    <row r="41" spans="2:13" s="1921" customFormat="1">
      <c r="B41" s="949" t="s">
        <v>7902</v>
      </c>
      <c r="C41" s="2065" t="s">
        <v>7683</v>
      </c>
      <c r="D41" s="951" t="s">
        <v>7899</v>
      </c>
      <c r="E41" s="951">
        <v>12</v>
      </c>
      <c r="F41" s="1822">
        <v>36</v>
      </c>
      <c r="G41" s="1514">
        <v>2508.1999999999998</v>
      </c>
      <c r="H41" s="1951"/>
      <c r="I41" s="2062" t="s">
        <v>775</v>
      </c>
      <c r="J41" s="2062" t="s">
        <v>775</v>
      </c>
      <c r="K41" s="2062" t="s">
        <v>1017</v>
      </c>
      <c r="M41" s="1921" t="e">
        <f>VLOOKUP(A41,'[1]TP Vung Tau'!$A$6:$H$1060,8,0)</f>
        <v>#N/A</v>
      </c>
    </row>
    <row r="42" spans="2:13" s="1921" customFormat="1">
      <c r="B42" s="949" t="s">
        <v>7903</v>
      </c>
      <c r="C42" s="2065" t="s">
        <v>7683</v>
      </c>
      <c r="D42" s="951" t="s">
        <v>7899</v>
      </c>
      <c r="E42" s="951">
        <v>12</v>
      </c>
      <c r="F42" s="1822">
        <v>97</v>
      </c>
      <c r="G42" s="1514">
        <v>2608</v>
      </c>
      <c r="H42" s="1951"/>
      <c r="I42" s="2062" t="s">
        <v>775</v>
      </c>
      <c r="J42" s="2062" t="s">
        <v>775</v>
      </c>
      <c r="K42" s="2062" t="s">
        <v>1017</v>
      </c>
      <c r="M42" s="1921" t="e">
        <f>VLOOKUP(A42,'[1]TP Vung Tau'!$A$6:$H$1060,8,0)</f>
        <v>#N/A</v>
      </c>
    </row>
    <row r="43" spans="2:13" s="1921" customFormat="1">
      <c r="B43" s="949" t="s">
        <v>7904</v>
      </c>
      <c r="C43" s="2065" t="s">
        <v>7683</v>
      </c>
      <c r="D43" s="951" t="s">
        <v>7899</v>
      </c>
      <c r="E43" s="951">
        <v>12</v>
      </c>
      <c r="F43" s="1822">
        <v>101</v>
      </c>
      <c r="G43" s="1514">
        <v>91.8</v>
      </c>
      <c r="H43" s="1951"/>
      <c r="I43" s="2062" t="s">
        <v>751</v>
      </c>
      <c r="J43" s="2062" t="s">
        <v>751</v>
      </c>
      <c r="K43" s="2062" t="s">
        <v>1017</v>
      </c>
      <c r="M43" s="1921" t="e">
        <f>VLOOKUP(A43,'[1]TP Vung Tau'!$A$6:$H$1060,8,0)</f>
        <v>#N/A</v>
      </c>
    </row>
    <row r="44" spans="2:13" s="1921" customFormat="1">
      <c r="B44" s="949" t="s">
        <v>7905</v>
      </c>
      <c r="C44" s="2065" t="s">
        <v>7683</v>
      </c>
      <c r="D44" s="951" t="s">
        <v>7899</v>
      </c>
      <c r="E44" s="951">
        <v>13</v>
      </c>
      <c r="F44" s="1822">
        <v>78</v>
      </c>
      <c r="G44" s="1514">
        <v>236</v>
      </c>
      <c r="H44" s="1951"/>
      <c r="I44" s="2062" t="s">
        <v>775</v>
      </c>
      <c r="J44" s="2062" t="s">
        <v>775</v>
      </c>
      <c r="K44" s="2062" t="s">
        <v>1017</v>
      </c>
      <c r="M44" s="1921" t="e">
        <f>VLOOKUP(A44,'[1]TP Vung Tau'!$A$6:$H$1060,8,0)</f>
        <v>#N/A</v>
      </c>
    </row>
    <row r="45" spans="2:13" s="1921" customFormat="1">
      <c r="B45" s="949" t="s">
        <v>7906</v>
      </c>
      <c r="C45" s="2065" t="s">
        <v>7683</v>
      </c>
      <c r="D45" s="951" t="s">
        <v>7899</v>
      </c>
      <c r="E45" s="951">
        <v>21</v>
      </c>
      <c r="F45" s="1822">
        <v>31</v>
      </c>
      <c r="G45" s="1514">
        <v>62.8</v>
      </c>
      <c r="H45" s="1951"/>
      <c r="I45" s="951" t="s">
        <v>988</v>
      </c>
      <c r="J45" s="951" t="s">
        <v>988</v>
      </c>
      <c r="K45" s="2062" t="s">
        <v>1017</v>
      </c>
      <c r="M45" s="1921" t="e">
        <f>VLOOKUP(A45,'[1]TP Vung Tau'!$A$6:$H$1060,8,0)</f>
        <v>#N/A</v>
      </c>
    </row>
    <row r="46" spans="2:13" s="1921" customFormat="1">
      <c r="B46" s="949" t="s">
        <v>7907</v>
      </c>
      <c r="C46" s="2065" t="s">
        <v>7683</v>
      </c>
      <c r="D46" s="951" t="s">
        <v>7899</v>
      </c>
      <c r="E46" s="951">
        <v>36</v>
      </c>
      <c r="F46" s="1822">
        <v>262</v>
      </c>
      <c r="G46" s="1514">
        <v>951.7</v>
      </c>
      <c r="H46" s="1951"/>
      <c r="I46" s="2062" t="s">
        <v>3941</v>
      </c>
      <c r="J46" s="2062" t="s">
        <v>3941</v>
      </c>
      <c r="K46" s="2062" t="s">
        <v>1017</v>
      </c>
      <c r="M46" s="1921" t="e">
        <f>VLOOKUP(A46,'[1]TP Vung Tau'!$A$6:$H$1060,8,0)</f>
        <v>#N/A</v>
      </c>
    </row>
    <row r="47" spans="2:13" s="1921" customFormat="1">
      <c r="B47" s="2067" t="s">
        <v>8001</v>
      </c>
      <c r="C47" s="2065" t="s">
        <v>7683</v>
      </c>
      <c r="D47" s="2063" t="s">
        <v>8002</v>
      </c>
      <c r="E47" s="2066">
        <v>2</v>
      </c>
      <c r="F47" s="1900">
        <v>81</v>
      </c>
      <c r="G47" s="1905">
        <v>10004.990599999999</v>
      </c>
      <c r="H47" s="1951"/>
      <c r="I47" s="2063" t="s">
        <v>988</v>
      </c>
      <c r="J47" s="2063" t="s">
        <v>988</v>
      </c>
      <c r="K47" s="2062" t="s">
        <v>1017</v>
      </c>
      <c r="M47" s="1921" t="e">
        <f>VLOOKUP(A47,'[1]TP Vung Tau'!$A$6:$H$1060,8,0)</f>
        <v>#N/A</v>
      </c>
    </row>
    <row r="48" spans="2:13" s="1921" customFormat="1">
      <c r="B48" s="2067"/>
      <c r="C48" s="2065" t="s">
        <v>7683</v>
      </c>
      <c r="D48" s="2063" t="s">
        <v>8002</v>
      </c>
      <c r="E48" s="2066">
        <v>5</v>
      </c>
      <c r="F48" s="1822">
        <v>57</v>
      </c>
      <c r="G48" s="1901">
        <v>360.04349999999999</v>
      </c>
      <c r="H48" s="1951"/>
      <c r="I48" s="2063" t="s">
        <v>1039</v>
      </c>
      <c r="J48" s="2063" t="s">
        <v>1039</v>
      </c>
      <c r="K48" s="2062" t="s">
        <v>1017</v>
      </c>
      <c r="M48" s="1921" t="e">
        <f>VLOOKUP(A48,'[1]TP Vung Tau'!$A$6:$H$1060,8,0)</f>
        <v>#N/A</v>
      </c>
    </row>
    <row r="49" spans="2:13" s="1921" customFormat="1">
      <c r="B49" s="2067" t="s">
        <v>8003</v>
      </c>
      <c r="C49" s="2065" t="s">
        <v>7683</v>
      </c>
      <c r="D49" s="2063" t="s">
        <v>8002</v>
      </c>
      <c r="E49" s="2066">
        <v>5</v>
      </c>
      <c r="F49" s="1904">
        <v>34172</v>
      </c>
      <c r="G49" s="1905">
        <v>1022.3163</v>
      </c>
      <c r="H49" s="1951"/>
      <c r="I49" s="2063" t="s">
        <v>1039</v>
      </c>
      <c r="J49" s="2063" t="s">
        <v>1039</v>
      </c>
      <c r="K49" s="2062" t="s">
        <v>1017</v>
      </c>
      <c r="M49" s="1921" t="e">
        <f>VLOOKUP(A49,'[1]TP Vung Tau'!$A$6:$H$1060,8,0)</f>
        <v>#N/A</v>
      </c>
    </row>
    <row r="50" spans="2:13" s="1921" customFormat="1">
      <c r="B50" s="2067" t="s">
        <v>8004</v>
      </c>
      <c r="C50" s="2065" t="s">
        <v>7683</v>
      </c>
      <c r="D50" s="2063" t="s">
        <v>8002</v>
      </c>
      <c r="E50" s="2063">
        <v>9</v>
      </c>
      <c r="F50" s="1900">
        <v>99</v>
      </c>
      <c r="G50" s="1902">
        <v>498.98140000000001</v>
      </c>
      <c r="H50" s="1951"/>
      <c r="I50" s="2066" t="s">
        <v>751</v>
      </c>
      <c r="J50" s="2066" t="s">
        <v>751</v>
      </c>
      <c r="K50" s="2062" t="s">
        <v>1017</v>
      </c>
      <c r="M50" s="1921" t="e">
        <f>VLOOKUP(A50,'[1]TP Vung Tau'!$A$6:$H$1060,8,0)</f>
        <v>#N/A</v>
      </c>
    </row>
    <row r="51" spans="2:13" s="1921" customFormat="1">
      <c r="B51" s="949" t="s">
        <v>8005</v>
      </c>
      <c r="C51" s="2065" t="s">
        <v>7683</v>
      </c>
      <c r="D51" s="2063" t="s">
        <v>8002</v>
      </c>
      <c r="E51" s="2063">
        <v>9</v>
      </c>
      <c r="F51" s="1903">
        <v>8311312</v>
      </c>
      <c r="G51" s="1901">
        <v>12912.624299999999</v>
      </c>
      <c r="H51" s="1951"/>
      <c r="I51" s="2062" t="s">
        <v>979</v>
      </c>
      <c r="J51" s="2062" t="s">
        <v>979</v>
      </c>
      <c r="K51" s="2062" t="s">
        <v>1017</v>
      </c>
      <c r="M51" s="1921" t="e">
        <f>VLOOKUP(A51,'[1]TP Vung Tau'!$A$6:$H$1060,8,0)</f>
        <v>#N/A</v>
      </c>
    </row>
    <row r="52" spans="2:13" s="1921" customFormat="1">
      <c r="B52" s="949" t="s">
        <v>8006</v>
      </c>
      <c r="C52" s="2065" t="s">
        <v>7683</v>
      </c>
      <c r="D52" s="2063" t="s">
        <v>8002</v>
      </c>
      <c r="E52" s="951">
        <v>24</v>
      </c>
      <c r="F52" s="1822" t="s">
        <v>8007</v>
      </c>
      <c r="G52" s="1901">
        <v>11221.788500000001</v>
      </c>
      <c r="H52" s="1951"/>
      <c r="I52" s="2062" t="s">
        <v>775</v>
      </c>
      <c r="J52" s="2062" t="s">
        <v>775</v>
      </c>
      <c r="K52" s="2062" t="s">
        <v>1017</v>
      </c>
      <c r="M52" s="1921" t="e">
        <f>VLOOKUP(A52,'[1]TP Vung Tau'!$A$6:$H$1060,8,0)</f>
        <v>#N/A</v>
      </c>
    </row>
    <row r="53" spans="2:13" s="1921" customFormat="1">
      <c r="B53" s="949" t="s">
        <v>8008</v>
      </c>
      <c r="C53" s="2065" t="s">
        <v>7683</v>
      </c>
      <c r="D53" s="2063" t="s">
        <v>8002</v>
      </c>
      <c r="E53" s="951">
        <v>25</v>
      </c>
      <c r="F53" s="1822">
        <v>145</v>
      </c>
      <c r="G53" s="1901">
        <v>4984.2169000000004</v>
      </c>
      <c r="H53" s="1951"/>
      <c r="I53" s="2062" t="s">
        <v>848</v>
      </c>
      <c r="J53" s="2062" t="s">
        <v>848</v>
      </c>
      <c r="K53" s="2062" t="s">
        <v>1017</v>
      </c>
      <c r="M53" s="1921" t="e">
        <f>VLOOKUP(A53,'[1]TP Vung Tau'!$A$6:$H$1060,8,0)</f>
        <v>#N/A</v>
      </c>
    </row>
    <row r="54" spans="2:13" s="1921" customFormat="1">
      <c r="B54" s="949" t="s">
        <v>8009</v>
      </c>
      <c r="C54" s="2065" t="s">
        <v>7683</v>
      </c>
      <c r="D54" s="2063" t="s">
        <v>8002</v>
      </c>
      <c r="E54" s="951">
        <v>35</v>
      </c>
      <c r="F54" s="1903">
        <v>110</v>
      </c>
      <c r="G54" s="1901">
        <v>17996.785400000001</v>
      </c>
      <c r="H54" s="1951"/>
      <c r="I54" s="2062" t="s">
        <v>775</v>
      </c>
      <c r="J54" s="2062" t="s">
        <v>775</v>
      </c>
      <c r="K54" s="2062" t="s">
        <v>1017</v>
      </c>
      <c r="M54" s="1921" t="e">
        <f>VLOOKUP(A54,'[1]TP Vung Tau'!$A$6:$H$1060,8,0)</f>
        <v>#N/A</v>
      </c>
    </row>
    <row r="55" spans="2:13" s="1921" customFormat="1">
      <c r="B55" s="949" t="s">
        <v>8010</v>
      </c>
      <c r="C55" s="2065" t="s">
        <v>7683</v>
      </c>
      <c r="D55" s="2063" t="s">
        <v>8002</v>
      </c>
      <c r="E55" s="951">
        <v>36</v>
      </c>
      <c r="F55" s="1903">
        <v>96169</v>
      </c>
      <c r="G55" s="1901">
        <v>1218.6311000000001</v>
      </c>
      <c r="H55" s="1951"/>
      <c r="I55" s="2062" t="s">
        <v>1039</v>
      </c>
      <c r="J55" s="2062" t="s">
        <v>1039</v>
      </c>
      <c r="K55" s="2062" t="s">
        <v>1017</v>
      </c>
      <c r="M55" s="1921" t="e">
        <f>VLOOKUP(A55,'[1]TP Vung Tau'!$A$6:$H$1060,8,0)</f>
        <v>#N/A</v>
      </c>
    </row>
    <row r="56" spans="2:13" s="1921" customFormat="1">
      <c r="B56" s="949" t="s">
        <v>8011</v>
      </c>
      <c r="C56" s="2065" t="s">
        <v>7683</v>
      </c>
      <c r="D56" s="2063" t="s">
        <v>8002</v>
      </c>
      <c r="E56" s="951">
        <v>38</v>
      </c>
      <c r="F56" s="1903" t="s">
        <v>8012</v>
      </c>
      <c r="G56" s="1901">
        <v>824.02029999999991</v>
      </c>
      <c r="H56" s="1951"/>
      <c r="I56" s="2062" t="s">
        <v>1039</v>
      </c>
      <c r="J56" s="2062" t="s">
        <v>1039</v>
      </c>
      <c r="K56" s="2062" t="s">
        <v>1017</v>
      </c>
      <c r="M56" s="1921" t="e">
        <f>VLOOKUP(A56,'[1]TP Vung Tau'!$A$6:$H$1060,8,0)</f>
        <v>#N/A</v>
      </c>
    </row>
    <row r="57" spans="2:13" s="1921" customFormat="1">
      <c r="B57" s="949" t="s">
        <v>8014</v>
      </c>
      <c r="C57" s="2065" t="s">
        <v>7683</v>
      </c>
      <c r="D57" s="2063" t="s">
        <v>8002</v>
      </c>
      <c r="E57" s="951">
        <v>39</v>
      </c>
      <c r="F57" s="1903">
        <v>62</v>
      </c>
      <c r="G57" s="1901">
        <v>5266.4429</v>
      </c>
      <c r="H57" s="1951"/>
      <c r="I57" s="2062" t="s">
        <v>2366</v>
      </c>
      <c r="J57" s="2062" t="s">
        <v>2366</v>
      </c>
      <c r="K57" s="2062" t="s">
        <v>1017</v>
      </c>
      <c r="M57" s="1921" t="e">
        <f>VLOOKUP(A57,'[1]TP Vung Tau'!$A$6:$H$1060,8,0)</f>
        <v>#N/A</v>
      </c>
    </row>
    <row r="58" spans="2:13" s="1921" customFormat="1">
      <c r="B58" s="949" t="s">
        <v>8013</v>
      </c>
      <c r="C58" s="2065" t="s">
        <v>7683</v>
      </c>
      <c r="D58" s="2063" t="s">
        <v>8002</v>
      </c>
      <c r="E58" s="951">
        <v>39</v>
      </c>
      <c r="F58" s="1903">
        <v>212</v>
      </c>
      <c r="G58" s="1901">
        <v>15109.0738</v>
      </c>
      <c r="H58" s="1951"/>
      <c r="I58" s="2062" t="s">
        <v>775</v>
      </c>
      <c r="J58" s="2062" t="s">
        <v>775</v>
      </c>
      <c r="K58" s="2062" t="s">
        <v>1017</v>
      </c>
      <c r="M58" s="1921" t="e">
        <f>VLOOKUP(A58,'[1]TP Vung Tau'!$A$6:$H$1060,8,0)</f>
        <v>#N/A</v>
      </c>
    </row>
    <row r="59" spans="2:13" s="1921" customFormat="1">
      <c r="B59" s="949" t="s">
        <v>8015</v>
      </c>
      <c r="C59" s="2065" t="s">
        <v>7683</v>
      </c>
      <c r="D59" s="2063" t="s">
        <v>8002</v>
      </c>
      <c r="E59" s="951">
        <v>60</v>
      </c>
      <c r="F59" s="1903">
        <v>1</v>
      </c>
      <c r="G59" s="1901">
        <v>21232.576700000001</v>
      </c>
      <c r="H59" s="1951"/>
      <c r="I59" s="2062" t="s">
        <v>754</v>
      </c>
      <c r="J59" s="2062" t="s">
        <v>754</v>
      </c>
      <c r="K59" s="2062" t="s">
        <v>1017</v>
      </c>
      <c r="M59" s="1921" t="e">
        <f>VLOOKUP(A59,'[1]TP Vung Tau'!$A$6:$H$1060,8,0)</f>
        <v>#N/A</v>
      </c>
    </row>
    <row r="60" spans="2:13" s="1921" customFormat="1">
      <c r="B60" s="949" t="s">
        <v>8016</v>
      </c>
      <c r="C60" s="2065" t="s">
        <v>7683</v>
      </c>
      <c r="D60" s="2063" t="s">
        <v>8002</v>
      </c>
      <c r="E60" s="951">
        <v>61</v>
      </c>
      <c r="F60" s="1903">
        <v>8</v>
      </c>
      <c r="G60" s="1901">
        <v>8340.1672999999992</v>
      </c>
      <c r="H60" s="1951"/>
      <c r="I60" s="2062" t="s">
        <v>7955</v>
      </c>
      <c r="J60" s="2062" t="s">
        <v>7955</v>
      </c>
      <c r="K60" s="2062" t="s">
        <v>1017</v>
      </c>
      <c r="M60" s="1921" t="e">
        <f>VLOOKUP(A60,'[1]TP Vung Tau'!$A$6:$H$1060,8,0)</f>
        <v>#N/A</v>
      </c>
    </row>
    <row r="61" spans="2:13" s="1921" customFormat="1">
      <c r="B61" s="949" t="s">
        <v>8016</v>
      </c>
      <c r="C61" s="2065" t="s">
        <v>7683</v>
      </c>
      <c r="D61" s="2063" t="s">
        <v>8002</v>
      </c>
      <c r="E61" s="951">
        <v>61</v>
      </c>
      <c r="F61" s="1903">
        <v>9</v>
      </c>
      <c r="G61" s="1901">
        <v>6168.4799000000003</v>
      </c>
      <c r="H61" s="1951"/>
      <c r="I61" s="2062" t="s">
        <v>7955</v>
      </c>
      <c r="J61" s="2062" t="s">
        <v>7955</v>
      </c>
      <c r="K61" s="2062" t="s">
        <v>1017</v>
      </c>
      <c r="M61" s="1921" t="e">
        <f>VLOOKUP(A61,'[1]TP Vung Tau'!$A$6:$H$1060,8,0)</f>
        <v>#N/A</v>
      </c>
    </row>
    <row r="62" spans="2:13" s="1921" customFormat="1">
      <c r="B62" s="949" t="s">
        <v>8016</v>
      </c>
      <c r="C62" s="2065" t="s">
        <v>7683</v>
      </c>
      <c r="D62" s="2063" t="s">
        <v>8002</v>
      </c>
      <c r="E62" s="951">
        <v>61</v>
      </c>
      <c r="F62" s="1900">
        <v>10</v>
      </c>
      <c r="G62" s="1905">
        <v>5972.1578</v>
      </c>
      <c r="H62" s="1951"/>
      <c r="I62" s="2062" t="s">
        <v>7955</v>
      </c>
      <c r="J62" s="2062" t="s">
        <v>7955</v>
      </c>
      <c r="K62" s="2062" t="s">
        <v>1017</v>
      </c>
      <c r="M62" s="1921" t="e">
        <f>VLOOKUP(A62,'[1]TP Vung Tau'!$A$6:$H$1060,8,0)</f>
        <v>#N/A</v>
      </c>
    </row>
    <row r="63" spans="2:13" s="1921" customFormat="1">
      <c r="B63" s="2067" t="s">
        <v>8017</v>
      </c>
      <c r="C63" s="2065" t="s">
        <v>7683</v>
      </c>
      <c r="D63" s="2063" t="s">
        <v>8002</v>
      </c>
      <c r="E63" s="951">
        <v>61</v>
      </c>
      <c r="F63" s="1822">
        <v>41</v>
      </c>
      <c r="G63" s="1901">
        <v>865.02829999999994</v>
      </c>
      <c r="H63" s="1951"/>
      <c r="I63" s="2062" t="s">
        <v>7955</v>
      </c>
      <c r="J63" s="2062" t="s">
        <v>7955</v>
      </c>
      <c r="K63" s="2062" t="s">
        <v>1017</v>
      </c>
      <c r="M63" s="1921" t="e">
        <f>VLOOKUP(A63,'[1]TP Vung Tau'!$A$6:$H$1060,8,0)</f>
        <v>#N/A</v>
      </c>
    </row>
    <row r="64" spans="2:13" s="1921" customFormat="1">
      <c r="B64" s="949" t="s">
        <v>4019</v>
      </c>
      <c r="C64" s="2065" t="s">
        <v>7683</v>
      </c>
      <c r="D64" s="2063" t="s">
        <v>8002</v>
      </c>
      <c r="E64" s="951">
        <v>65</v>
      </c>
      <c r="F64" s="1822" t="s">
        <v>8018</v>
      </c>
      <c r="G64" s="1901">
        <v>24842.828699999998</v>
      </c>
      <c r="H64" s="1951"/>
      <c r="I64" s="2062" t="s">
        <v>754</v>
      </c>
      <c r="J64" s="2062" t="s">
        <v>754</v>
      </c>
      <c r="K64" s="2062" t="s">
        <v>1017</v>
      </c>
      <c r="M64" s="1921" t="e">
        <f>VLOOKUP(A64,'[1]TP Vung Tau'!$A$6:$H$1060,8,0)</f>
        <v>#N/A</v>
      </c>
    </row>
    <row r="65" spans="1:13" s="1921" customFormat="1">
      <c r="B65" s="949" t="s">
        <v>8019</v>
      </c>
      <c r="C65" s="2065" t="s">
        <v>7683</v>
      </c>
      <c r="D65" s="2063" t="s">
        <v>8002</v>
      </c>
      <c r="E65" s="951">
        <v>67</v>
      </c>
      <c r="F65" s="1900">
        <v>11</v>
      </c>
      <c r="G65" s="1905">
        <v>16677.105599999999</v>
      </c>
      <c r="H65" s="1951"/>
      <c r="I65" s="2062" t="s">
        <v>775</v>
      </c>
      <c r="J65" s="2062" t="s">
        <v>775</v>
      </c>
      <c r="K65" s="2062" t="s">
        <v>1017</v>
      </c>
      <c r="M65" s="1921" t="e">
        <f>VLOOKUP(A65,'[1]TP Vung Tau'!$A$6:$H$1060,8,0)</f>
        <v>#N/A</v>
      </c>
    </row>
    <row r="66" spans="1:13" s="1921" customFormat="1">
      <c r="B66" s="2067" t="s">
        <v>8020</v>
      </c>
      <c r="C66" s="2065" t="s">
        <v>7683</v>
      </c>
      <c r="D66" s="2063" t="s">
        <v>8002</v>
      </c>
      <c r="E66" s="2066">
        <v>68</v>
      </c>
      <c r="F66" s="1822" t="s">
        <v>8021</v>
      </c>
      <c r="G66" s="1901">
        <v>4293.9922999999999</v>
      </c>
      <c r="H66" s="1951"/>
      <c r="I66" s="2062" t="s">
        <v>751</v>
      </c>
      <c r="J66" s="2062" t="s">
        <v>751</v>
      </c>
      <c r="K66" s="2062" t="s">
        <v>1017</v>
      </c>
      <c r="M66" s="1921" t="e">
        <f>VLOOKUP(A66,'[1]TP Vung Tau'!$A$6:$H$1060,8,0)</f>
        <v>#N/A</v>
      </c>
    </row>
    <row r="67" spans="1:13" s="1921" customFormat="1">
      <c r="A67" s="1926">
        <v>5</v>
      </c>
      <c r="B67" s="666" t="s">
        <v>6419</v>
      </c>
      <c r="C67" s="2065" t="s">
        <v>7683</v>
      </c>
      <c r="D67" s="666" t="s">
        <v>6410</v>
      </c>
      <c r="E67" s="666">
        <v>8</v>
      </c>
      <c r="F67" s="666">
        <v>51</v>
      </c>
      <c r="G67" s="1927">
        <v>252.1</v>
      </c>
      <c r="H67" s="1928"/>
      <c r="I67" s="1929" t="s">
        <v>1945</v>
      </c>
      <c r="J67" s="1929" t="s">
        <v>6420</v>
      </c>
      <c r="K67" s="2062" t="s">
        <v>1017</v>
      </c>
      <c r="M67" s="1921" t="str">
        <f>VLOOKUP(A67,'[1]TP Vung Tau'!$A$6:$H$1060,8,0)</f>
        <v>TSC</v>
      </c>
    </row>
    <row r="68" spans="1:13" s="1921" customFormat="1">
      <c r="A68" s="1921">
        <v>6</v>
      </c>
      <c r="B68" s="666" t="s">
        <v>6422</v>
      </c>
      <c r="C68" s="2065" t="s">
        <v>7683</v>
      </c>
      <c r="D68" s="666" t="s">
        <v>6410</v>
      </c>
      <c r="E68" s="666">
        <v>8</v>
      </c>
      <c r="F68" s="643" t="s">
        <v>6423</v>
      </c>
      <c r="G68" s="1930">
        <v>339</v>
      </c>
      <c r="H68" s="1931"/>
      <c r="I68" s="1929" t="s">
        <v>1945</v>
      </c>
      <c r="J68" s="1929" t="s">
        <v>6420</v>
      </c>
      <c r="K68" s="2062" t="s">
        <v>1017</v>
      </c>
      <c r="M68" s="1921" t="str">
        <f>VLOOKUP(A68,'[1]TP Vung Tau'!$A$6:$H$1060,8,0)</f>
        <v>TSC</v>
      </c>
    </row>
    <row r="69" spans="1:13" s="1921" customFormat="1">
      <c r="B69" s="949" t="s">
        <v>7742</v>
      </c>
      <c r="C69" s="2065" t="s">
        <v>7683</v>
      </c>
      <c r="D69" s="951" t="s">
        <v>6410</v>
      </c>
      <c r="E69" s="951">
        <v>10</v>
      </c>
      <c r="F69" s="1822">
        <v>7</v>
      </c>
      <c r="G69" s="1901">
        <v>3738.1869999999999</v>
      </c>
      <c r="H69" s="1951"/>
      <c r="I69" s="2062" t="s">
        <v>3941</v>
      </c>
      <c r="J69" s="2062" t="s">
        <v>3941</v>
      </c>
      <c r="K69" s="2062" t="s">
        <v>1017</v>
      </c>
      <c r="M69" s="1921" t="e">
        <f>VLOOKUP(A69,'[1]TP Vung Tau'!$A$6:$H$1060,8,0)</f>
        <v>#N/A</v>
      </c>
    </row>
    <row r="70" spans="1:13" s="1921" customFormat="1">
      <c r="B70" s="949" t="s">
        <v>7741</v>
      </c>
      <c r="C70" s="2065" t="s">
        <v>7683</v>
      </c>
      <c r="D70" s="951" t="s">
        <v>6410</v>
      </c>
      <c r="E70" s="951">
        <v>10</v>
      </c>
      <c r="F70" s="1822">
        <v>9</v>
      </c>
      <c r="G70" s="1901">
        <v>1477.896</v>
      </c>
      <c r="H70" s="1951"/>
      <c r="I70" s="951" t="s">
        <v>2366</v>
      </c>
      <c r="J70" s="951" t="s">
        <v>2366</v>
      </c>
      <c r="K70" s="2062" t="s">
        <v>1017</v>
      </c>
      <c r="M70" s="1921" t="e">
        <f>VLOOKUP(A70,'[1]TP Vung Tau'!$A$6:$H$1060,8,0)</f>
        <v>#N/A</v>
      </c>
    </row>
    <row r="71" spans="1:13" s="1921" customFormat="1">
      <c r="B71" s="949" t="s">
        <v>7743</v>
      </c>
      <c r="C71" s="2065" t="s">
        <v>7683</v>
      </c>
      <c r="D71" s="951" t="s">
        <v>6410</v>
      </c>
      <c r="E71" s="951">
        <v>11</v>
      </c>
      <c r="F71" s="1822">
        <v>5</v>
      </c>
      <c r="G71" s="1901">
        <v>75171.375</v>
      </c>
      <c r="H71" s="1951"/>
      <c r="I71" s="2062" t="s">
        <v>848</v>
      </c>
      <c r="J71" s="2062" t="s">
        <v>848</v>
      </c>
      <c r="K71" s="2062" t="s">
        <v>1017</v>
      </c>
      <c r="M71" s="1921" t="e">
        <f>VLOOKUP(A71,'[1]TP Vung Tau'!$A$6:$H$1060,8,0)</f>
        <v>#N/A</v>
      </c>
    </row>
    <row r="72" spans="1:13" s="1921" customFormat="1">
      <c r="A72" s="1921">
        <v>8</v>
      </c>
      <c r="B72" s="666" t="s">
        <v>6426</v>
      </c>
      <c r="C72" s="2065" t="s">
        <v>7683</v>
      </c>
      <c r="D72" s="666" t="s">
        <v>6410</v>
      </c>
      <c r="E72" s="666">
        <v>13</v>
      </c>
      <c r="F72" s="643">
        <v>174</v>
      </c>
      <c r="G72" s="1930">
        <v>240.3</v>
      </c>
      <c r="H72" s="1931"/>
      <c r="I72" s="1929" t="s">
        <v>1945</v>
      </c>
      <c r="J72" s="1929" t="s">
        <v>6420</v>
      </c>
      <c r="K72" s="2062" t="s">
        <v>1017</v>
      </c>
      <c r="M72" s="1921" t="str">
        <f>VLOOKUP(A72,'[1]TP Vung Tau'!$A$6:$H$1060,8,0)</f>
        <v>TSC</v>
      </c>
    </row>
    <row r="73" spans="1:13" s="1921" customFormat="1">
      <c r="B73" s="949" t="s">
        <v>7745</v>
      </c>
      <c r="C73" s="2065" t="s">
        <v>7683</v>
      </c>
      <c r="D73" s="951" t="s">
        <v>6410</v>
      </c>
      <c r="E73" s="951">
        <v>14</v>
      </c>
      <c r="F73" s="1514">
        <v>5</v>
      </c>
      <c r="G73" s="1901">
        <v>1500.671</v>
      </c>
      <c r="H73" s="1951"/>
      <c r="I73" s="2062" t="s">
        <v>756</v>
      </c>
      <c r="J73" s="2062" t="s">
        <v>756</v>
      </c>
      <c r="K73" s="2062" t="s">
        <v>1017</v>
      </c>
      <c r="M73" s="1921" t="e">
        <f>VLOOKUP(A73,'[1]TP Vung Tau'!$A$6:$H$1060,8,0)</f>
        <v>#N/A</v>
      </c>
    </row>
    <row r="74" spans="1:13" s="1921" customFormat="1">
      <c r="B74" s="949" t="s">
        <v>7744</v>
      </c>
      <c r="C74" s="2065" t="s">
        <v>7683</v>
      </c>
      <c r="D74" s="951" t="s">
        <v>6410</v>
      </c>
      <c r="E74" s="951">
        <v>14</v>
      </c>
      <c r="F74" s="1822">
        <v>16</v>
      </c>
      <c r="G74" s="1901">
        <v>2634.53</v>
      </c>
      <c r="H74" s="1951"/>
      <c r="I74" s="951" t="s">
        <v>751</v>
      </c>
      <c r="J74" s="951" t="s">
        <v>751</v>
      </c>
      <c r="K74" s="2062" t="s">
        <v>1017</v>
      </c>
      <c r="M74" s="1921" t="e">
        <f>VLOOKUP(A74,'[1]TP Vung Tau'!$A$6:$H$1060,8,0)</f>
        <v>#N/A</v>
      </c>
    </row>
    <row r="75" spans="1:13" s="1921" customFormat="1">
      <c r="B75" s="949" t="s">
        <v>7747</v>
      </c>
      <c r="C75" s="2065" t="s">
        <v>7683</v>
      </c>
      <c r="D75" s="951" t="s">
        <v>6410</v>
      </c>
      <c r="E75" s="951">
        <v>14</v>
      </c>
      <c r="F75" s="1514">
        <v>54</v>
      </c>
      <c r="G75" s="1901">
        <v>17567.32</v>
      </c>
      <c r="H75" s="1951"/>
      <c r="I75" s="2062" t="s">
        <v>840</v>
      </c>
      <c r="J75" s="2062" t="s">
        <v>840</v>
      </c>
      <c r="K75" s="2062" t="s">
        <v>1017</v>
      </c>
      <c r="M75" s="1921" t="e">
        <f>VLOOKUP(A75,'[1]TP Vung Tau'!$A$6:$H$1060,8,0)</f>
        <v>#N/A</v>
      </c>
    </row>
    <row r="76" spans="1:13" s="1921" customFormat="1">
      <c r="B76" s="949" t="s">
        <v>7746</v>
      </c>
      <c r="C76" s="2065" t="s">
        <v>7683</v>
      </c>
      <c r="D76" s="951" t="s">
        <v>6410</v>
      </c>
      <c r="E76" s="951">
        <v>14</v>
      </c>
      <c r="F76" s="1514">
        <v>71</v>
      </c>
      <c r="G76" s="1901">
        <v>20303.341</v>
      </c>
      <c r="H76" s="1951"/>
      <c r="I76" s="2062" t="s">
        <v>756</v>
      </c>
      <c r="J76" s="2062" t="s">
        <v>756</v>
      </c>
      <c r="K76" s="2062" t="s">
        <v>1017</v>
      </c>
      <c r="M76" s="1921" t="e">
        <f>VLOOKUP(A76,'[1]TP Vung Tau'!$A$6:$H$1060,8,0)</f>
        <v>#N/A</v>
      </c>
    </row>
    <row r="77" spans="1:13" s="1921" customFormat="1">
      <c r="B77" s="949" t="s">
        <v>7749</v>
      </c>
      <c r="C77" s="2065" t="s">
        <v>7683</v>
      </c>
      <c r="D77" s="951" t="s">
        <v>6410</v>
      </c>
      <c r="E77" s="951">
        <v>14</v>
      </c>
      <c r="F77" s="1514">
        <v>75</v>
      </c>
      <c r="G77" s="1901">
        <v>2535.5160000000001</v>
      </c>
      <c r="H77" s="1951"/>
      <c r="I77" s="951" t="s">
        <v>751</v>
      </c>
      <c r="J77" s="951" t="s">
        <v>751</v>
      </c>
      <c r="K77" s="2062" t="s">
        <v>1017</v>
      </c>
      <c r="M77" s="1921" t="e">
        <f>VLOOKUP(A77,'[1]TP Vung Tau'!$A$6:$H$1060,8,0)</f>
        <v>#N/A</v>
      </c>
    </row>
    <row r="78" spans="1:13" s="1921" customFormat="1">
      <c r="B78" s="949" t="s">
        <v>7751</v>
      </c>
      <c r="C78" s="2065" t="s">
        <v>7683</v>
      </c>
      <c r="D78" s="951" t="s">
        <v>6410</v>
      </c>
      <c r="E78" s="951">
        <v>14</v>
      </c>
      <c r="F78" s="1514">
        <v>78</v>
      </c>
      <c r="G78" s="1901">
        <v>3997.5749999999998</v>
      </c>
      <c r="H78" s="1951"/>
      <c r="I78" s="951" t="s">
        <v>751</v>
      </c>
      <c r="J78" s="951" t="s">
        <v>751</v>
      </c>
      <c r="K78" s="2062" t="s">
        <v>1017</v>
      </c>
      <c r="M78" s="1921" t="e">
        <f>VLOOKUP(A78,'[1]TP Vung Tau'!$A$6:$H$1060,8,0)</f>
        <v>#N/A</v>
      </c>
    </row>
    <row r="79" spans="1:13" s="1921" customFormat="1">
      <c r="B79" s="949" t="s">
        <v>3314</v>
      </c>
      <c r="C79" s="2065" t="s">
        <v>7683</v>
      </c>
      <c r="D79" s="951" t="s">
        <v>6410</v>
      </c>
      <c r="E79" s="951">
        <v>14</v>
      </c>
      <c r="F79" s="1514">
        <v>79</v>
      </c>
      <c r="G79" s="1901">
        <v>376.4</v>
      </c>
      <c r="H79" s="1951"/>
      <c r="I79" s="2062" t="s">
        <v>3892</v>
      </c>
      <c r="J79" s="2062" t="s">
        <v>3892</v>
      </c>
      <c r="K79" s="2062" t="s">
        <v>1017</v>
      </c>
      <c r="M79" s="1921" t="e">
        <f>VLOOKUP(A79,'[1]TP Vung Tau'!$A$6:$H$1060,8,0)</f>
        <v>#N/A</v>
      </c>
    </row>
    <row r="80" spans="1:13" s="1921" customFormat="1">
      <c r="B80" s="949" t="s">
        <v>7750</v>
      </c>
      <c r="C80" s="2065" t="s">
        <v>7683</v>
      </c>
      <c r="D80" s="951" t="s">
        <v>6410</v>
      </c>
      <c r="E80" s="951">
        <v>14</v>
      </c>
      <c r="F80" s="1514">
        <v>81</v>
      </c>
      <c r="G80" s="1901">
        <v>1836.337</v>
      </c>
      <c r="H80" s="1951"/>
      <c r="I80" s="951" t="s">
        <v>751</v>
      </c>
      <c r="J80" s="951" t="s">
        <v>751</v>
      </c>
      <c r="K80" s="2062" t="s">
        <v>1017</v>
      </c>
      <c r="M80" s="1921" t="e">
        <f>VLOOKUP(A80,'[1]TP Vung Tau'!$A$6:$H$1060,8,0)</f>
        <v>#N/A</v>
      </c>
    </row>
    <row r="81" spans="1:13" s="1921" customFormat="1">
      <c r="B81" s="949" t="s">
        <v>7748</v>
      </c>
      <c r="C81" s="2065" t="s">
        <v>7683</v>
      </c>
      <c r="D81" s="951" t="s">
        <v>6410</v>
      </c>
      <c r="E81" s="951">
        <v>14</v>
      </c>
      <c r="F81" s="1514">
        <v>106</v>
      </c>
      <c r="G81" s="1901">
        <v>4720.5540000000001</v>
      </c>
      <c r="H81" s="1951"/>
      <c r="I81" s="951" t="s">
        <v>751</v>
      </c>
      <c r="J81" s="951" t="s">
        <v>751</v>
      </c>
      <c r="K81" s="2062" t="s">
        <v>1017</v>
      </c>
      <c r="M81" s="1921" t="e">
        <f>VLOOKUP(A81,'[1]TP Vung Tau'!$A$6:$H$1060,8,0)</f>
        <v>#N/A</v>
      </c>
    </row>
    <row r="82" spans="1:13" s="1921" customFormat="1">
      <c r="B82" s="949" t="s">
        <v>7754</v>
      </c>
      <c r="C82" s="2065" t="s">
        <v>7683</v>
      </c>
      <c r="D82" s="951" t="s">
        <v>6410</v>
      </c>
      <c r="E82" s="951">
        <v>15</v>
      </c>
      <c r="F82" s="1514" t="s">
        <v>7755</v>
      </c>
      <c r="G82" s="1901">
        <v>437.84300000000002</v>
      </c>
      <c r="H82" s="1951"/>
      <c r="I82" s="2062" t="s">
        <v>751</v>
      </c>
      <c r="J82" s="2062" t="s">
        <v>751</v>
      </c>
      <c r="K82" s="2062" t="s">
        <v>1017</v>
      </c>
      <c r="M82" s="1921" t="e">
        <f>VLOOKUP(A82,'[1]TP Vung Tau'!$A$6:$H$1060,8,0)</f>
        <v>#N/A</v>
      </c>
    </row>
    <row r="83" spans="1:13" s="1921" customFormat="1">
      <c r="B83" s="949" t="s">
        <v>7756</v>
      </c>
      <c r="C83" s="2065" t="s">
        <v>7683</v>
      </c>
      <c r="D83" s="951" t="s">
        <v>6410</v>
      </c>
      <c r="E83" s="951">
        <v>15</v>
      </c>
      <c r="F83" s="1514" t="s">
        <v>7757</v>
      </c>
      <c r="G83" s="1901">
        <v>397.33800000000002</v>
      </c>
      <c r="H83" s="1951"/>
      <c r="I83" s="2062" t="s">
        <v>751</v>
      </c>
      <c r="J83" s="2062" t="s">
        <v>751</v>
      </c>
      <c r="K83" s="2062" t="s">
        <v>1017</v>
      </c>
      <c r="M83" s="1921" t="e">
        <f>VLOOKUP(A83,'[1]TP Vung Tau'!$A$6:$H$1060,8,0)</f>
        <v>#N/A</v>
      </c>
    </row>
    <row r="84" spans="1:13" s="1921" customFormat="1">
      <c r="B84" s="949" t="s">
        <v>7758</v>
      </c>
      <c r="C84" s="2065" t="s">
        <v>7683</v>
      </c>
      <c r="D84" s="951" t="s">
        <v>6410</v>
      </c>
      <c r="E84" s="951">
        <v>15</v>
      </c>
      <c r="F84" s="1514" t="s">
        <v>7759</v>
      </c>
      <c r="G84" s="1901">
        <v>1283.1510000000001</v>
      </c>
      <c r="H84" s="1951"/>
      <c r="I84" s="2062" t="s">
        <v>754</v>
      </c>
      <c r="J84" s="2062" t="s">
        <v>754</v>
      </c>
      <c r="K84" s="2062" t="s">
        <v>1017</v>
      </c>
      <c r="M84" s="1921" t="e">
        <f>VLOOKUP(A84,'[1]TP Vung Tau'!$A$6:$H$1060,8,0)</f>
        <v>#N/A</v>
      </c>
    </row>
    <row r="85" spans="1:13" s="1921" customFormat="1">
      <c r="B85" s="949" t="s">
        <v>7760</v>
      </c>
      <c r="C85" s="2065" t="s">
        <v>7683</v>
      </c>
      <c r="D85" s="951" t="s">
        <v>6410</v>
      </c>
      <c r="E85" s="951">
        <v>17</v>
      </c>
      <c r="F85" s="1514" t="s">
        <v>4126</v>
      </c>
      <c r="G85" s="1901">
        <v>17954.322</v>
      </c>
      <c r="H85" s="1951"/>
      <c r="I85" s="2062" t="s">
        <v>848</v>
      </c>
      <c r="J85" s="2062" t="s">
        <v>848</v>
      </c>
      <c r="K85" s="2062" t="s">
        <v>1017</v>
      </c>
      <c r="M85" s="1921" t="e">
        <f>VLOOKUP(A85,'[1]TP Vung Tau'!$A$6:$H$1060,8,0)</f>
        <v>#N/A</v>
      </c>
    </row>
    <row r="86" spans="1:13" s="1921" customFormat="1">
      <c r="B86" s="949" t="s">
        <v>7761</v>
      </c>
      <c r="C86" s="2065" t="s">
        <v>7683</v>
      </c>
      <c r="D86" s="951" t="s">
        <v>6410</v>
      </c>
      <c r="E86" s="951">
        <v>18</v>
      </c>
      <c r="F86" s="1514">
        <v>9</v>
      </c>
      <c r="G86" s="1901">
        <v>1708.336</v>
      </c>
      <c r="H86" s="1951"/>
      <c r="I86" s="2062" t="s">
        <v>840</v>
      </c>
      <c r="J86" s="2062" t="s">
        <v>840</v>
      </c>
      <c r="K86" s="2062" t="s">
        <v>1017</v>
      </c>
      <c r="M86" s="1921" t="e">
        <f>VLOOKUP(A86,'[1]TP Vung Tau'!$A$6:$H$1060,8,0)</f>
        <v>#N/A</v>
      </c>
    </row>
    <row r="87" spans="1:13" s="1921" customFormat="1">
      <c r="B87" s="949" t="s">
        <v>7762</v>
      </c>
      <c r="C87" s="2065" t="s">
        <v>7683</v>
      </c>
      <c r="D87" s="951" t="s">
        <v>6410</v>
      </c>
      <c r="E87" s="951">
        <v>18</v>
      </c>
      <c r="F87" s="1514">
        <v>18</v>
      </c>
      <c r="G87" s="1901">
        <v>1203.3140000000001</v>
      </c>
      <c r="H87" s="1951"/>
      <c r="I87" s="2062" t="s">
        <v>756</v>
      </c>
      <c r="J87" s="2062" t="s">
        <v>756</v>
      </c>
      <c r="K87" s="2062" t="s">
        <v>1017</v>
      </c>
      <c r="M87" s="1921" t="e">
        <f>VLOOKUP(A87,'[1]TP Vung Tau'!$A$6:$H$1060,8,0)</f>
        <v>#N/A</v>
      </c>
    </row>
    <row r="88" spans="1:13" s="1921" customFormat="1">
      <c r="B88" s="949" t="s">
        <v>7768</v>
      </c>
      <c r="C88" s="2065" t="s">
        <v>7683</v>
      </c>
      <c r="D88" s="951" t="s">
        <v>6410</v>
      </c>
      <c r="E88" s="951">
        <v>19</v>
      </c>
      <c r="F88" s="1514">
        <v>2</v>
      </c>
      <c r="G88" s="1901">
        <v>934.03899999999999</v>
      </c>
      <c r="H88" s="1951"/>
      <c r="I88" s="2062" t="s">
        <v>2366</v>
      </c>
      <c r="J88" s="2062" t="s">
        <v>2366</v>
      </c>
      <c r="K88" s="2062" t="s">
        <v>1017</v>
      </c>
      <c r="M88" s="1921" t="e">
        <f>VLOOKUP(A88,'[1]TP Vung Tau'!$A$6:$H$1060,8,0)</f>
        <v>#N/A</v>
      </c>
    </row>
    <row r="89" spans="1:13" s="1921" customFormat="1">
      <c r="B89" s="949" t="s">
        <v>7764</v>
      </c>
      <c r="C89" s="2065" t="s">
        <v>7683</v>
      </c>
      <c r="D89" s="951" t="s">
        <v>6410</v>
      </c>
      <c r="E89" s="951">
        <v>19</v>
      </c>
      <c r="F89" s="1514">
        <v>8</v>
      </c>
      <c r="G89" s="1901">
        <v>4780.1689999999999</v>
      </c>
      <c r="H89" s="1951"/>
      <c r="I89" s="2062" t="s">
        <v>979</v>
      </c>
      <c r="J89" s="2062" t="s">
        <v>979</v>
      </c>
      <c r="K89" s="2062" t="s">
        <v>1017</v>
      </c>
      <c r="M89" s="1921" t="e">
        <f>VLOOKUP(A89,'[1]TP Vung Tau'!$A$6:$H$1060,8,0)</f>
        <v>#N/A</v>
      </c>
    </row>
    <row r="90" spans="1:13" s="1921" customFormat="1">
      <c r="A90" s="1921">
        <v>10</v>
      </c>
      <c r="B90" s="666" t="s">
        <v>6428</v>
      </c>
      <c r="C90" s="2065" t="s">
        <v>7683</v>
      </c>
      <c r="D90" s="666" t="s">
        <v>6410</v>
      </c>
      <c r="E90" s="1922">
        <v>19</v>
      </c>
      <c r="F90" s="666">
        <v>9</v>
      </c>
      <c r="G90" s="1923">
        <v>2128</v>
      </c>
      <c r="H90" s="1932"/>
      <c r="I90" s="1929" t="s">
        <v>1945</v>
      </c>
      <c r="J90" s="1929" t="s">
        <v>6420</v>
      </c>
      <c r="K90" s="2062" t="s">
        <v>1017</v>
      </c>
      <c r="M90" s="1921" t="str">
        <f>VLOOKUP(A90,'[1]TP Vung Tau'!$A$6:$H$1060,8,0)</f>
        <v>TSC</v>
      </c>
    </row>
    <row r="91" spans="1:13" s="1921" customFormat="1">
      <c r="B91" s="2067" t="s">
        <v>7767</v>
      </c>
      <c r="C91" s="2065" t="s">
        <v>7683</v>
      </c>
      <c r="D91" s="951" t="s">
        <v>6410</v>
      </c>
      <c r="E91" s="2063">
        <v>19</v>
      </c>
      <c r="F91" s="1900">
        <v>16</v>
      </c>
      <c r="G91" s="1902">
        <v>576.76700000000005</v>
      </c>
      <c r="H91" s="1951"/>
      <c r="I91" s="2066" t="s">
        <v>848</v>
      </c>
      <c r="J91" s="2066" t="s">
        <v>848</v>
      </c>
      <c r="K91" s="2062" t="s">
        <v>1017</v>
      </c>
      <c r="M91" s="1921" t="e">
        <f>VLOOKUP(A91,'[1]TP Vung Tau'!$A$6:$H$1060,8,0)</f>
        <v>#N/A</v>
      </c>
    </row>
    <row r="92" spans="1:13" s="1921" customFormat="1">
      <c r="B92" s="949" t="s">
        <v>7765</v>
      </c>
      <c r="C92" s="2065" t="s">
        <v>7683</v>
      </c>
      <c r="D92" s="951" t="s">
        <v>6410</v>
      </c>
      <c r="E92" s="951">
        <v>19</v>
      </c>
      <c r="F92" s="1822" t="s">
        <v>7766</v>
      </c>
      <c r="G92" s="1901">
        <v>2413.9740000000002</v>
      </c>
      <c r="H92" s="1951"/>
      <c r="I92" s="2062" t="s">
        <v>751</v>
      </c>
      <c r="J92" s="2062" t="s">
        <v>751</v>
      </c>
      <c r="K92" s="2062" t="s">
        <v>1017</v>
      </c>
      <c r="M92" s="1921" t="e">
        <f>VLOOKUP(A92,'[1]TP Vung Tau'!$A$6:$H$1060,8,0)</f>
        <v>#N/A</v>
      </c>
    </row>
    <row r="93" spans="1:13" s="1921" customFormat="1">
      <c r="B93" s="949" t="s">
        <v>7752</v>
      </c>
      <c r="C93" s="2065" t="s">
        <v>7683</v>
      </c>
      <c r="D93" s="951" t="s">
        <v>6410</v>
      </c>
      <c r="E93" s="951">
        <v>19</v>
      </c>
      <c r="F93" s="1514" t="s">
        <v>7753</v>
      </c>
      <c r="G93" s="1901">
        <v>2067.81</v>
      </c>
      <c r="H93" s="1951"/>
      <c r="I93" s="951" t="s">
        <v>751</v>
      </c>
      <c r="J93" s="951" t="s">
        <v>751</v>
      </c>
      <c r="K93" s="2062" t="s">
        <v>1017</v>
      </c>
      <c r="M93" s="1921" t="e">
        <f>VLOOKUP(A93,'[1]TP Vung Tau'!$A$6:$H$1060,8,0)</f>
        <v>#N/A</v>
      </c>
    </row>
    <row r="94" spans="1:13" s="1921" customFormat="1">
      <c r="B94" s="949" t="s">
        <v>7769</v>
      </c>
      <c r="C94" s="2065" t="s">
        <v>7683</v>
      </c>
      <c r="D94" s="951" t="s">
        <v>6410</v>
      </c>
      <c r="E94" s="951">
        <v>19</v>
      </c>
      <c r="F94" s="1514" t="s">
        <v>7770</v>
      </c>
      <c r="G94" s="1901">
        <v>482.202</v>
      </c>
      <c r="H94" s="1951"/>
      <c r="I94" s="2062" t="s">
        <v>754</v>
      </c>
      <c r="J94" s="2062" t="s">
        <v>754</v>
      </c>
      <c r="K94" s="2062" t="s">
        <v>1017</v>
      </c>
      <c r="M94" s="1921" t="e">
        <f>VLOOKUP(A94,'[1]TP Vung Tau'!$A$6:$H$1060,8,0)</f>
        <v>#N/A</v>
      </c>
    </row>
    <row r="95" spans="1:13" s="1921" customFormat="1">
      <c r="B95" s="949" t="s">
        <v>3314</v>
      </c>
      <c r="C95" s="2065" t="s">
        <v>7683</v>
      </c>
      <c r="D95" s="951" t="s">
        <v>6410</v>
      </c>
      <c r="E95" s="951">
        <v>19</v>
      </c>
      <c r="F95" s="1514" t="s">
        <v>7763</v>
      </c>
      <c r="G95" s="1901">
        <v>5717.15</v>
      </c>
      <c r="H95" s="1951"/>
      <c r="I95" s="2062" t="s">
        <v>3941</v>
      </c>
      <c r="J95" s="2062" t="s">
        <v>3941</v>
      </c>
      <c r="K95" s="2062" t="s">
        <v>1017</v>
      </c>
      <c r="M95" s="1921" t="e">
        <f>VLOOKUP(A95,'[1]TP Vung Tau'!$A$6:$H$1060,8,0)</f>
        <v>#N/A</v>
      </c>
    </row>
    <row r="96" spans="1:13" s="1921" customFormat="1">
      <c r="B96" s="2067" t="s">
        <v>7782</v>
      </c>
      <c r="C96" s="2065" t="s">
        <v>7683</v>
      </c>
      <c r="D96" s="951" t="s">
        <v>6410</v>
      </c>
      <c r="E96" s="2063">
        <v>20</v>
      </c>
      <c r="F96" s="1900">
        <v>25</v>
      </c>
      <c r="G96" s="1902">
        <v>1536.508</v>
      </c>
      <c r="H96" s="1951"/>
      <c r="I96" s="2066" t="s">
        <v>775</v>
      </c>
      <c r="J96" s="2066" t="s">
        <v>775</v>
      </c>
      <c r="K96" s="2062" t="s">
        <v>1017</v>
      </c>
      <c r="M96" s="1921" t="e">
        <f>VLOOKUP(A96,'[1]TP Vung Tau'!$A$6:$H$1060,8,0)</f>
        <v>#N/A</v>
      </c>
    </row>
    <row r="97" spans="1:13" s="1921" customFormat="1">
      <c r="B97" s="949" t="s">
        <v>7771</v>
      </c>
      <c r="C97" s="2065" t="s">
        <v>7683</v>
      </c>
      <c r="D97" s="951" t="s">
        <v>6410</v>
      </c>
      <c r="E97" s="951">
        <v>20</v>
      </c>
      <c r="F97" s="1514">
        <v>37</v>
      </c>
      <c r="G97" s="1901">
        <v>3254.0590000000002</v>
      </c>
      <c r="H97" s="1951"/>
      <c r="I97" s="2062" t="s">
        <v>754</v>
      </c>
      <c r="J97" s="2062" t="s">
        <v>754</v>
      </c>
      <c r="K97" s="2062" t="s">
        <v>1017</v>
      </c>
      <c r="M97" s="1921" t="e">
        <f>VLOOKUP(A97,'[1]TP Vung Tau'!$A$6:$H$1060,8,0)</f>
        <v>#N/A</v>
      </c>
    </row>
    <row r="98" spans="1:13" s="1921" customFormat="1">
      <c r="B98" s="2067" t="s">
        <v>7776</v>
      </c>
      <c r="C98" s="2065" t="s">
        <v>7683</v>
      </c>
      <c r="D98" s="951" t="s">
        <v>6410</v>
      </c>
      <c r="E98" s="2063">
        <v>20</v>
      </c>
      <c r="F98" s="1900">
        <v>390</v>
      </c>
      <c r="G98" s="1902">
        <v>116.527</v>
      </c>
      <c r="H98" s="1951"/>
      <c r="I98" s="2066" t="s">
        <v>751</v>
      </c>
      <c r="J98" s="2066" t="s">
        <v>751</v>
      </c>
      <c r="K98" s="2062" t="s">
        <v>1017</v>
      </c>
      <c r="M98" s="1921" t="e">
        <f>VLOOKUP(A98,'[1]TP Vung Tau'!$A$6:$H$1060,8,0)</f>
        <v>#N/A</v>
      </c>
    </row>
    <row r="99" spans="1:13" s="1921" customFormat="1">
      <c r="B99" s="2067" t="s">
        <v>7778</v>
      </c>
      <c r="C99" s="2065" t="s">
        <v>7683</v>
      </c>
      <c r="D99" s="951" t="s">
        <v>6410</v>
      </c>
      <c r="E99" s="2063">
        <v>20</v>
      </c>
      <c r="F99" s="1900" t="s">
        <v>7779</v>
      </c>
      <c r="G99" s="1902">
        <v>316.721</v>
      </c>
      <c r="H99" s="1951"/>
      <c r="I99" s="2066" t="s">
        <v>751</v>
      </c>
      <c r="J99" s="2066" t="s">
        <v>751</v>
      </c>
      <c r="K99" s="2062" t="s">
        <v>1017</v>
      </c>
      <c r="M99" s="1921" t="e">
        <f>VLOOKUP(A99,'[1]TP Vung Tau'!$A$6:$H$1060,8,0)</f>
        <v>#N/A</v>
      </c>
    </row>
    <row r="100" spans="1:13" s="1921" customFormat="1">
      <c r="B100" s="2067" t="s">
        <v>7780</v>
      </c>
      <c r="C100" s="2065" t="s">
        <v>7683</v>
      </c>
      <c r="D100" s="951" t="s">
        <v>6410</v>
      </c>
      <c r="E100" s="2063">
        <v>20</v>
      </c>
      <c r="F100" s="1900" t="s">
        <v>7781</v>
      </c>
      <c r="G100" s="1902">
        <v>164.52600000000001</v>
      </c>
      <c r="H100" s="1951"/>
      <c r="I100" s="2066" t="s">
        <v>751</v>
      </c>
      <c r="J100" s="2066" t="s">
        <v>751</v>
      </c>
      <c r="K100" s="2062" t="s">
        <v>1017</v>
      </c>
      <c r="M100" s="1921" t="e">
        <f>VLOOKUP(A100,'[1]TP Vung Tau'!$A$6:$H$1060,8,0)</f>
        <v>#N/A</v>
      </c>
    </row>
    <row r="101" spans="1:13" s="1921" customFormat="1">
      <c r="B101" s="2067" t="s">
        <v>7774</v>
      </c>
      <c r="C101" s="2065" t="s">
        <v>7683</v>
      </c>
      <c r="D101" s="951" t="s">
        <v>6410</v>
      </c>
      <c r="E101" s="2063">
        <v>20</v>
      </c>
      <c r="F101" s="1900" t="s">
        <v>7775</v>
      </c>
      <c r="G101" s="1902">
        <v>743.95299999999997</v>
      </c>
      <c r="H101" s="1951"/>
      <c r="I101" s="2066" t="s">
        <v>751</v>
      </c>
      <c r="J101" s="2066" t="s">
        <v>751</v>
      </c>
      <c r="K101" s="2062" t="s">
        <v>1017</v>
      </c>
      <c r="M101" s="1921" t="e">
        <f>VLOOKUP(A101,'[1]TP Vung Tau'!$A$6:$H$1060,8,0)</f>
        <v>#N/A</v>
      </c>
    </row>
    <row r="102" spans="1:13" s="1921" customFormat="1">
      <c r="B102" s="2067"/>
      <c r="C102" s="2065" t="s">
        <v>7683</v>
      </c>
      <c r="D102" s="951" t="s">
        <v>6410</v>
      </c>
      <c r="E102" s="2063">
        <v>20</v>
      </c>
      <c r="F102" s="1900" t="s">
        <v>7777</v>
      </c>
      <c r="G102" s="1902">
        <v>176.738</v>
      </c>
      <c r="H102" s="1951"/>
      <c r="I102" s="2066" t="s">
        <v>751</v>
      </c>
      <c r="J102" s="2066" t="s">
        <v>751</v>
      </c>
      <c r="K102" s="2062" t="s">
        <v>1017</v>
      </c>
      <c r="M102" s="1921" t="e">
        <f>VLOOKUP(A102,'[1]TP Vung Tau'!$A$6:$H$1060,8,0)</f>
        <v>#N/A</v>
      </c>
    </row>
    <row r="103" spans="1:13" s="1921" customFormat="1">
      <c r="B103" s="949" t="s">
        <v>7772</v>
      </c>
      <c r="C103" s="2065" t="s">
        <v>7683</v>
      </c>
      <c r="D103" s="951" t="s">
        <v>6410</v>
      </c>
      <c r="E103" s="951">
        <v>20</v>
      </c>
      <c r="F103" s="1514" t="s">
        <v>7773</v>
      </c>
      <c r="G103" s="1901">
        <v>7671.1270000000004</v>
      </c>
      <c r="H103" s="1951"/>
      <c r="I103" s="2062" t="s">
        <v>751</v>
      </c>
      <c r="J103" s="2062" t="s">
        <v>751</v>
      </c>
      <c r="K103" s="2062" t="s">
        <v>1017</v>
      </c>
      <c r="M103" s="1921" t="e">
        <f>VLOOKUP(A103,'[1]TP Vung Tau'!$A$6:$H$1060,8,0)</f>
        <v>#N/A</v>
      </c>
    </row>
    <row r="104" spans="1:13" s="1921" customFormat="1" ht="31.5">
      <c r="B104" s="2067" t="s">
        <v>7783</v>
      </c>
      <c r="C104" s="2065" t="s">
        <v>7683</v>
      </c>
      <c r="D104" s="951" t="s">
        <v>6410</v>
      </c>
      <c r="E104" s="2063">
        <v>23</v>
      </c>
      <c r="F104" s="1900">
        <v>10</v>
      </c>
      <c r="G104" s="1902">
        <v>7588.8230000000003</v>
      </c>
      <c r="H104" s="1951"/>
      <c r="I104" s="2066" t="s">
        <v>754</v>
      </c>
      <c r="J104" s="2066" t="s">
        <v>754</v>
      </c>
      <c r="K104" s="2062" t="s">
        <v>1017</v>
      </c>
      <c r="M104" s="1921" t="e">
        <f>VLOOKUP(A104,'[1]TP Vung Tau'!$A$6:$H$1060,8,0)</f>
        <v>#N/A</v>
      </c>
    </row>
    <row r="105" spans="1:13" s="1921" customFormat="1">
      <c r="B105" s="2067" t="s">
        <v>7784</v>
      </c>
      <c r="C105" s="2065" t="s">
        <v>7683</v>
      </c>
      <c r="D105" s="951" t="s">
        <v>6410</v>
      </c>
      <c r="E105" s="2063">
        <v>23</v>
      </c>
      <c r="F105" s="1900">
        <v>15</v>
      </c>
      <c r="G105" s="1902">
        <v>16430.155999999999</v>
      </c>
      <c r="H105" s="1951"/>
      <c r="I105" s="2066" t="s">
        <v>3941</v>
      </c>
      <c r="J105" s="2066" t="s">
        <v>3941</v>
      </c>
      <c r="K105" s="2062" t="s">
        <v>1017</v>
      </c>
      <c r="M105" s="1921" t="e">
        <f>VLOOKUP(A105,'[1]TP Vung Tau'!$A$6:$H$1060,8,0)</f>
        <v>#N/A</v>
      </c>
    </row>
    <row r="106" spans="1:13" s="1921" customFormat="1">
      <c r="A106" s="1926">
        <v>11</v>
      </c>
      <c r="B106" s="666" t="s">
        <v>6429</v>
      </c>
      <c r="C106" s="2065" t="s">
        <v>7683</v>
      </c>
      <c r="D106" s="666" t="s">
        <v>6410</v>
      </c>
      <c r="E106" s="666">
        <v>24</v>
      </c>
      <c r="F106" s="666">
        <v>71</v>
      </c>
      <c r="G106" s="1927">
        <v>62.4</v>
      </c>
      <c r="H106" s="1928"/>
      <c r="I106" s="1929" t="s">
        <v>1945</v>
      </c>
      <c r="J106" s="1929" t="s">
        <v>6420</v>
      </c>
      <c r="K106" s="2062" t="s">
        <v>1017</v>
      </c>
      <c r="M106" s="1921" t="str">
        <f>VLOOKUP(A106,'[1]TP Vung Tau'!$A$6:$H$1060,8,0)</f>
        <v>TSC</v>
      </c>
    </row>
    <row r="107" spans="1:13" s="1921" customFormat="1">
      <c r="B107" s="2067" t="s">
        <v>7789</v>
      </c>
      <c r="C107" s="2065" t="s">
        <v>7683</v>
      </c>
      <c r="D107" s="951" t="s">
        <v>6410</v>
      </c>
      <c r="E107" s="2063">
        <v>24</v>
      </c>
      <c r="F107" s="1900">
        <v>71</v>
      </c>
      <c r="G107" s="1902">
        <v>62.414999999999999</v>
      </c>
      <c r="H107" s="1951"/>
      <c r="I107" s="2066" t="s">
        <v>3928</v>
      </c>
      <c r="J107" s="2066" t="s">
        <v>3928</v>
      </c>
      <c r="K107" s="2062" t="s">
        <v>1017</v>
      </c>
      <c r="M107" s="1921" t="e">
        <f>VLOOKUP(A107,'[1]TP Vung Tau'!$A$6:$H$1060,8,0)</f>
        <v>#N/A</v>
      </c>
    </row>
    <row r="108" spans="1:13" s="1921" customFormat="1">
      <c r="B108" s="2067" t="s">
        <v>3314</v>
      </c>
      <c r="C108" s="2065" t="s">
        <v>7683</v>
      </c>
      <c r="D108" s="951" t="s">
        <v>6410</v>
      </c>
      <c r="E108" s="2063">
        <v>24</v>
      </c>
      <c r="F108" s="1900">
        <v>74</v>
      </c>
      <c r="G108" s="1902"/>
      <c r="H108" s="1951"/>
      <c r="I108" s="2066" t="s">
        <v>3941</v>
      </c>
      <c r="J108" s="2066" t="s">
        <v>3941</v>
      </c>
      <c r="K108" s="2062" t="s">
        <v>1017</v>
      </c>
      <c r="M108" s="1921" t="e">
        <f>VLOOKUP(A108,'[1]TP Vung Tau'!$A$6:$H$1060,8,0)</f>
        <v>#N/A</v>
      </c>
    </row>
    <row r="109" spans="1:13" s="1921" customFormat="1">
      <c r="B109" s="2067" t="s">
        <v>7791</v>
      </c>
      <c r="C109" s="2065" t="s">
        <v>7683</v>
      </c>
      <c r="D109" s="951" t="s">
        <v>6410</v>
      </c>
      <c r="E109" s="2063">
        <v>24</v>
      </c>
      <c r="F109" s="1900">
        <v>114</v>
      </c>
      <c r="G109" s="1902">
        <v>1221.932</v>
      </c>
      <c r="H109" s="1951"/>
      <c r="I109" s="2066" t="s">
        <v>751</v>
      </c>
      <c r="J109" s="2066" t="s">
        <v>751</v>
      </c>
      <c r="K109" s="2062" t="s">
        <v>1017</v>
      </c>
      <c r="M109" s="1921" t="e">
        <f>VLOOKUP(A109,'[1]TP Vung Tau'!$A$6:$H$1060,8,0)</f>
        <v>#N/A</v>
      </c>
    </row>
    <row r="110" spans="1:13" s="1921" customFormat="1">
      <c r="B110" s="2067" t="s">
        <v>7790</v>
      </c>
      <c r="C110" s="2065" t="s">
        <v>7683</v>
      </c>
      <c r="D110" s="951" t="s">
        <v>6410</v>
      </c>
      <c r="E110" s="2063">
        <v>24</v>
      </c>
      <c r="F110" s="1900">
        <v>119</v>
      </c>
      <c r="G110" s="1902">
        <v>1011.856</v>
      </c>
      <c r="H110" s="1951"/>
      <c r="I110" s="2066" t="s">
        <v>751</v>
      </c>
      <c r="J110" s="2066" t="s">
        <v>751</v>
      </c>
      <c r="K110" s="2062" t="s">
        <v>1017</v>
      </c>
      <c r="M110" s="1921" t="e">
        <f>VLOOKUP(A110,'[1]TP Vung Tau'!$A$6:$H$1060,8,0)</f>
        <v>#N/A</v>
      </c>
    </row>
    <row r="111" spans="1:13" s="1921" customFormat="1">
      <c r="B111" s="2067" t="s">
        <v>7792</v>
      </c>
      <c r="C111" s="2065" t="s">
        <v>7683</v>
      </c>
      <c r="D111" s="951" t="s">
        <v>6410</v>
      </c>
      <c r="E111" s="2063">
        <v>24</v>
      </c>
      <c r="F111" s="1900" t="s">
        <v>7793</v>
      </c>
      <c r="G111" s="1902">
        <v>877.14700000000005</v>
      </c>
      <c r="H111" s="1951"/>
      <c r="I111" s="2066" t="s">
        <v>3941</v>
      </c>
      <c r="J111" s="2066" t="s">
        <v>3941</v>
      </c>
      <c r="K111" s="2062" t="s">
        <v>1017</v>
      </c>
      <c r="M111" s="1921" t="e">
        <f>VLOOKUP(A111,'[1]TP Vung Tau'!$A$6:$H$1060,8,0)</f>
        <v>#N/A</v>
      </c>
    </row>
    <row r="112" spans="1:13" s="1921" customFormat="1">
      <c r="B112" s="2067" t="s">
        <v>7787</v>
      </c>
      <c r="C112" s="2065" t="s">
        <v>7683</v>
      </c>
      <c r="D112" s="951" t="s">
        <v>6410</v>
      </c>
      <c r="E112" s="2063">
        <v>24</v>
      </c>
      <c r="F112" s="1900" t="s">
        <v>7788</v>
      </c>
      <c r="G112" s="1902">
        <v>107.846</v>
      </c>
      <c r="H112" s="1951"/>
      <c r="I112" s="2066" t="s">
        <v>751</v>
      </c>
      <c r="J112" s="2066" t="s">
        <v>751</v>
      </c>
      <c r="K112" s="2062" t="s">
        <v>1017</v>
      </c>
      <c r="M112" s="1921" t="e">
        <f>VLOOKUP(A112,'[1]TP Vung Tau'!$A$6:$H$1060,8,0)</f>
        <v>#N/A</v>
      </c>
    </row>
    <row r="113" spans="1:13" s="1921" customFormat="1">
      <c r="B113" s="2067" t="s">
        <v>7785</v>
      </c>
      <c r="C113" s="2065" t="s">
        <v>7683</v>
      </c>
      <c r="D113" s="951" t="s">
        <v>6410</v>
      </c>
      <c r="E113" s="2063">
        <v>24</v>
      </c>
      <c r="F113" s="1900" t="s">
        <v>7786</v>
      </c>
      <c r="G113" s="1902">
        <v>69.897000000000006</v>
      </c>
      <c r="H113" s="1951"/>
      <c r="I113" s="2066" t="s">
        <v>751</v>
      </c>
      <c r="J113" s="2066" t="s">
        <v>751</v>
      </c>
      <c r="K113" s="2062" t="s">
        <v>1017</v>
      </c>
      <c r="M113" s="1921" t="e">
        <f>VLOOKUP(A113,'[1]TP Vung Tau'!$A$6:$H$1060,8,0)</f>
        <v>#N/A</v>
      </c>
    </row>
    <row r="114" spans="1:13" s="1921" customFormat="1">
      <c r="B114" s="2067" t="s">
        <v>7798</v>
      </c>
      <c r="C114" s="2065" t="s">
        <v>7683</v>
      </c>
      <c r="D114" s="951" t="s">
        <v>6410</v>
      </c>
      <c r="E114" s="2063">
        <v>25</v>
      </c>
      <c r="F114" s="1900">
        <v>112</v>
      </c>
      <c r="G114" s="1902">
        <v>243.09299999999999</v>
      </c>
      <c r="H114" s="1951"/>
      <c r="I114" s="2066" t="s">
        <v>751</v>
      </c>
      <c r="J114" s="2066" t="s">
        <v>751</v>
      </c>
      <c r="K114" s="2062" t="s">
        <v>1017</v>
      </c>
      <c r="M114" s="1921" t="e">
        <f>VLOOKUP(A114,'[1]TP Vung Tau'!$A$6:$H$1060,8,0)</f>
        <v>#N/A</v>
      </c>
    </row>
    <row r="115" spans="1:13" s="1921" customFormat="1">
      <c r="B115" s="2067" t="s">
        <v>7797</v>
      </c>
      <c r="C115" s="2065" t="s">
        <v>7683</v>
      </c>
      <c r="D115" s="951" t="s">
        <v>6410</v>
      </c>
      <c r="E115" s="2063">
        <v>25</v>
      </c>
      <c r="F115" s="1900">
        <v>167</v>
      </c>
      <c r="G115" s="1902">
        <v>108.9</v>
      </c>
      <c r="H115" s="1951"/>
      <c r="I115" s="2066" t="s">
        <v>840</v>
      </c>
      <c r="J115" s="2066" t="s">
        <v>840</v>
      </c>
      <c r="K115" s="2062" t="s">
        <v>1017</v>
      </c>
      <c r="M115" s="1921" t="e">
        <f>VLOOKUP(A115,'[1]TP Vung Tau'!$A$6:$H$1060,8,0)</f>
        <v>#N/A</v>
      </c>
    </row>
    <row r="116" spans="1:13" s="1921" customFormat="1">
      <c r="B116" s="2067" t="s">
        <v>7796</v>
      </c>
      <c r="C116" s="2065" t="s">
        <v>7683</v>
      </c>
      <c r="D116" s="951" t="s">
        <v>6410</v>
      </c>
      <c r="E116" s="2063">
        <v>25</v>
      </c>
      <c r="F116" s="1900">
        <v>171</v>
      </c>
      <c r="G116" s="1902">
        <v>75.7</v>
      </c>
      <c r="H116" s="1951"/>
      <c r="I116" s="2066" t="s">
        <v>988</v>
      </c>
      <c r="J116" s="2066" t="s">
        <v>988</v>
      </c>
      <c r="K116" s="2062" t="s">
        <v>1017</v>
      </c>
      <c r="M116" s="1921" t="e">
        <f>VLOOKUP(A116,'[1]TP Vung Tau'!$A$6:$H$1060,8,0)</f>
        <v>#N/A</v>
      </c>
    </row>
    <row r="117" spans="1:13" s="1921" customFormat="1">
      <c r="B117" s="2067" t="s">
        <v>7795</v>
      </c>
      <c r="C117" s="2065" t="s">
        <v>7683</v>
      </c>
      <c r="D117" s="951" t="s">
        <v>6410</v>
      </c>
      <c r="E117" s="2063">
        <v>25</v>
      </c>
      <c r="F117" s="1900">
        <v>174</v>
      </c>
      <c r="G117" s="1902">
        <v>97.382999999999996</v>
      </c>
      <c r="H117" s="1951"/>
      <c r="I117" s="2066" t="s">
        <v>751</v>
      </c>
      <c r="J117" s="2066" t="s">
        <v>751</v>
      </c>
      <c r="K117" s="2062" t="s">
        <v>1017</v>
      </c>
      <c r="M117" s="1921" t="e">
        <f>VLOOKUP(A117,'[1]TP Vung Tau'!$A$6:$H$1060,8,0)</f>
        <v>#N/A</v>
      </c>
    </row>
    <row r="118" spans="1:13" s="1921" customFormat="1">
      <c r="A118" s="1926">
        <v>13</v>
      </c>
      <c r="B118" s="666" t="s">
        <v>6431</v>
      </c>
      <c r="C118" s="2065" t="s">
        <v>7683</v>
      </c>
      <c r="D118" s="666" t="s">
        <v>6410</v>
      </c>
      <c r="E118" s="666">
        <v>25</v>
      </c>
      <c r="F118" s="666">
        <v>281</v>
      </c>
      <c r="G118" s="1923">
        <v>72.7</v>
      </c>
      <c r="H118" s="1932"/>
      <c r="I118" s="1929" t="s">
        <v>1945</v>
      </c>
      <c r="J118" s="1929" t="s">
        <v>6420</v>
      </c>
      <c r="K118" s="2062" t="s">
        <v>1017</v>
      </c>
      <c r="M118" s="1921" t="str">
        <f>VLOOKUP(A118,'[1]TP Vung Tau'!$A$6:$H$1060,8,0)</f>
        <v>TSC</v>
      </c>
    </row>
    <row r="119" spans="1:13" s="1921" customFormat="1">
      <c r="B119" s="2067" t="s">
        <v>7800</v>
      </c>
      <c r="C119" s="2065" t="s">
        <v>7683</v>
      </c>
      <c r="D119" s="951" t="s">
        <v>6410</v>
      </c>
      <c r="E119" s="2063">
        <v>25</v>
      </c>
      <c r="F119" s="1900">
        <v>413</v>
      </c>
      <c r="G119" s="1902">
        <v>6466.6</v>
      </c>
      <c r="H119" s="1951"/>
      <c r="I119" s="2066" t="s">
        <v>775</v>
      </c>
      <c r="J119" s="2066" t="s">
        <v>775</v>
      </c>
      <c r="K119" s="2062" t="s">
        <v>1017</v>
      </c>
      <c r="M119" s="1921" t="e">
        <f>VLOOKUP(A119,'[1]TP Vung Tau'!$A$6:$H$1060,8,0)</f>
        <v>#N/A</v>
      </c>
    </row>
    <row r="120" spans="1:13" s="1921" customFormat="1">
      <c r="B120" s="2067" t="s">
        <v>7799</v>
      </c>
      <c r="C120" s="2065" t="s">
        <v>7683</v>
      </c>
      <c r="D120" s="951" t="s">
        <v>6410</v>
      </c>
      <c r="E120" s="2063">
        <v>25</v>
      </c>
      <c r="F120" s="1900">
        <v>415</v>
      </c>
      <c r="G120" s="1902">
        <v>3530.7</v>
      </c>
      <c r="H120" s="1951"/>
      <c r="I120" s="2066" t="s">
        <v>775</v>
      </c>
      <c r="J120" s="2066" t="s">
        <v>775</v>
      </c>
      <c r="K120" s="2062" t="s">
        <v>1017</v>
      </c>
      <c r="M120" s="1921" t="e">
        <f>VLOOKUP(A120,'[1]TP Vung Tau'!$A$6:$H$1060,8,0)</f>
        <v>#N/A</v>
      </c>
    </row>
    <row r="121" spans="1:13" s="1921" customFormat="1">
      <c r="B121" s="2067" t="s">
        <v>7792</v>
      </c>
      <c r="C121" s="2065" t="s">
        <v>7683</v>
      </c>
      <c r="D121" s="951" t="s">
        <v>6410</v>
      </c>
      <c r="E121" s="2063">
        <v>25</v>
      </c>
      <c r="F121" s="1900" t="s">
        <v>7794</v>
      </c>
      <c r="G121" s="1902">
        <v>2102.46</v>
      </c>
      <c r="H121" s="1951"/>
      <c r="I121" s="2066" t="s">
        <v>3941</v>
      </c>
      <c r="J121" s="2066" t="s">
        <v>3941</v>
      </c>
      <c r="K121" s="2062" t="s">
        <v>1017</v>
      </c>
      <c r="M121" s="1921" t="e">
        <f>VLOOKUP(A121,'[1]TP Vung Tau'!$A$6:$H$1060,8,0)</f>
        <v>#N/A</v>
      </c>
    </row>
    <row r="122" spans="1:13" s="1921" customFormat="1">
      <c r="B122" s="2067" t="s">
        <v>7801</v>
      </c>
      <c r="C122" s="2065" t="s">
        <v>7683</v>
      </c>
      <c r="D122" s="951" t="s">
        <v>6410</v>
      </c>
      <c r="E122" s="2063">
        <v>26</v>
      </c>
      <c r="F122" s="1900" t="s">
        <v>7802</v>
      </c>
      <c r="G122" s="1902">
        <v>3116.4</v>
      </c>
      <c r="H122" s="1951"/>
      <c r="I122" s="2066" t="s">
        <v>2366</v>
      </c>
      <c r="J122" s="2066" t="s">
        <v>2366</v>
      </c>
      <c r="K122" s="2062" t="s">
        <v>1017</v>
      </c>
      <c r="M122" s="1921" t="e">
        <f>VLOOKUP(A122,'[1]TP Vung Tau'!$A$6:$H$1060,8,0)</f>
        <v>#N/A</v>
      </c>
    </row>
    <row r="123" spans="1:13" s="1921" customFormat="1">
      <c r="A123" s="1921">
        <v>14</v>
      </c>
      <c r="B123" s="666" t="s">
        <v>6432</v>
      </c>
      <c r="C123" s="2065" t="s">
        <v>7683</v>
      </c>
      <c r="D123" s="666" t="s">
        <v>6410</v>
      </c>
      <c r="E123" s="666">
        <v>26</v>
      </c>
      <c r="F123" s="643">
        <v>38</v>
      </c>
      <c r="G123" s="1930">
        <v>781.6</v>
      </c>
      <c r="H123" s="1931"/>
      <c r="I123" s="1929" t="s">
        <v>1945</v>
      </c>
      <c r="J123" s="1929" t="s">
        <v>6420</v>
      </c>
      <c r="K123" s="2062" t="s">
        <v>1017</v>
      </c>
      <c r="M123" s="1921" t="str">
        <f>VLOOKUP(A123,'[1]TP Vung Tau'!$A$6:$H$1060,8,0)</f>
        <v>TSC</v>
      </c>
    </row>
    <row r="124" spans="1:13" s="1921" customFormat="1">
      <c r="B124" s="2067" t="s">
        <v>3314</v>
      </c>
      <c r="C124" s="2065" t="s">
        <v>7683</v>
      </c>
      <c r="D124" s="951" t="s">
        <v>6410</v>
      </c>
      <c r="E124" s="2063">
        <v>26</v>
      </c>
      <c r="F124" s="1900">
        <v>132</v>
      </c>
      <c r="G124" s="1902">
        <v>14050.6</v>
      </c>
      <c r="H124" s="1951"/>
      <c r="I124" s="2066" t="s">
        <v>754</v>
      </c>
      <c r="J124" s="2066" t="s">
        <v>754</v>
      </c>
      <c r="K124" s="2062" t="s">
        <v>1017</v>
      </c>
      <c r="M124" s="1921" t="e">
        <f>VLOOKUP(A124,'[1]TP Vung Tau'!$A$6:$H$1060,8,0)</f>
        <v>#N/A</v>
      </c>
    </row>
    <row r="125" spans="1:13" s="1921" customFormat="1">
      <c r="B125" s="2067" t="s">
        <v>7803</v>
      </c>
      <c r="C125" s="2065" t="s">
        <v>7683</v>
      </c>
      <c r="D125" s="951" t="s">
        <v>6410</v>
      </c>
      <c r="E125" s="2063">
        <v>28</v>
      </c>
      <c r="F125" s="1900">
        <v>16</v>
      </c>
      <c r="G125" s="1902">
        <v>1855.1</v>
      </c>
      <c r="H125" s="1951"/>
      <c r="I125" s="2066" t="s">
        <v>751</v>
      </c>
      <c r="J125" s="2066" t="s">
        <v>751</v>
      </c>
      <c r="K125" s="2062" t="s">
        <v>1017</v>
      </c>
      <c r="M125" s="1921" t="e">
        <f>VLOOKUP(A125,'[1]TP Vung Tau'!$A$6:$H$1060,8,0)</f>
        <v>#N/A</v>
      </c>
    </row>
    <row r="126" spans="1:13" s="1921" customFormat="1">
      <c r="B126" s="2067" t="s">
        <v>7804</v>
      </c>
      <c r="C126" s="2065" t="s">
        <v>7683</v>
      </c>
      <c r="D126" s="951" t="s">
        <v>6410</v>
      </c>
      <c r="E126" s="2063">
        <v>28</v>
      </c>
      <c r="F126" s="1900">
        <v>23</v>
      </c>
      <c r="G126" s="1902">
        <v>6263.6</v>
      </c>
      <c r="H126" s="1951"/>
      <c r="I126" s="2066" t="s">
        <v>754</v>
      </c>
      <c r="J126" s="2066" t="s">
        <v>754</v>
      </c>
      <c r="K126" s="2062" t="s">
        <v>1017</v>
      </c>
      <c r="M126" s="1921" t="e">
        <f>VLOOKUP(A126,'[1]TP Vung Tau'!$A$6:$H$1060,8,0)</f>
        <v>#N/A</v>
      </c>
    </row>
    <row r="127" spans="1:13" s="1921" customFormat="1">
      <c r="B127" s="2067" t="s">
        <v>7806</v>
      </c>
      <c r="C127" s="2065" t="s">
        <v>7683</v>
      </c>
      <c r="D127" s="951" t="s">
        <v>6410</v>
      </c>
      <c r="E127" s="2063">
        <v>29</v>
      </c>
      <c r="F127" s="1900">
        <v>3</v>
      </c>
      <c r="G127" s="1902">
        <v>817</v>
      </c>
      <c r="H127" s="1951"/>
      <c r="I127" s="2066" t="s">
        <v>751</v>
      </c>
      <c r="J127" s="2066" t="s">
        <v>751</v>
      </c>
      <c r="K127" s="2062" t="s">
        <v>1017</v>
      </c>
      <c r="M127" s="1921" t="e">
        <f>VLOOKUP(A127,'[1]TP Vung Tau'!$A$6:$H$1060,8,0)</f>
        <v>#N/A</v>
      </c>
    </row>
    <row r="128" spans="1:13" s="1921" customFormat="1">
      <c r="B128" s="2067" t="s">
        <v>7807</v>
      </c>
      <c r="C128" s="2065" t="s">
        <v>7683</v>
      </c>
      <c r="D128" s="951" t="s">
        <v>6410</v>
      </c>
      <c r="E128" s="2063">
        <v>29</v>
      </c>
      <c r="F128" s="1900">
        <v>5</v>
      </c>
      <c r="G128" s="1902">
        <v>1234</v>
      </c>
      <c r="H128" s="1951"/>
      <c r="I128" s="2066" t="s">
        <v>751</v>
      </c>
      <c r="J128" s="2066" t="s">
        <v>751</v>
      </c>
      <c r="K128" s="2062" t="s">
        <v>1017</v>
      </c>
      <c r="M128" s="1921" t="e">
        <f>VLOOKUP(A128,'[1]TP Vung Tau'!$A$6:$H$1060,8,0)</f>
        <v>#N/A</v>
      </c>
    </row>
    <row r="129" spans="1:13" s="1921" customFormat="1">
      <c r="B129" s="2067" t="s">
        <v>7808</v>
      </c>
      <c r="C129" s="2065" t="s">
        <v>7683</v>
      </c>
      <c r="D129" s="951" t="s">
        <v>6410</v>
      </c>
      <c r="E129" s="2063">
        <v>29</v>
      </c>
      <c r="F129" s="1900">
        <v>83</v>
      </c>
      <c r="G129" s="1902">
        <v>2357</v>
      </c>
      <c r="H129" s="1951"/>
      <c r="I129" s="2066" t="s">
        <v>751</v>
      </c>
      <c r="J129" s="2066" t="s">
        <v>751</v>
      </c>
      <c r="K129" s="2062" t="s">
        <v>1017</v>
      </c>
      <c r="M129" s="1921" t="e">
        <f>VLOOKUP(A129,'[1]TP Vung Tau'!$A$6:$H$1060,8,0)</f>
        <v>#N/A</v>
      </c>
    </row>
    <row r="130" spans="1:13" s="1921" customFormat="1">
      <c r="B130" s="2067" t="s">
        <v>7801</v>
      </c>
      <c r="C130" s="2065" t="s">
        <v>7683</v>
      </c>
      <c r="D130" s="951" t="s">
        <v>6410</v>
      </c>
      <c r="E130" s="2063">
        <v>29</v>
      </c>
      <c r="F130" s="1900" t="s">
        <v>7805</v>
      </c>
      <c r="G130" s="1902">
        <f>13358+870+885</f>
        <v>15113</v>
      </c>
      <c r="H130" s="1951"/>
      <c r="I130" s="2066" t="s">
        <v>2366</v>
      </c>
      <c r="J130" s="2066" t="s">
        <v>2366</v>
      </c>
      <c r="K130" s="2062" t="s">
        <v>1017</v>
      </c>
      <c r="M130" s="1921" t="e">
        <f>VLOOKUP(A130,'[1]TP Vung Tau'!$A$6:$H$1060,8,0)</f>
        <v>#N/A</v>
      </c>
    </row>
    <row r="131" spans="1:13" s="1921" customFormat="1">
      <c r="B131" s="2067" t="s">
        <v>7809</v>
      </c>
      <c r="C131" s="2065" t="s">
        <v>7683</v>
      </c>
      <c r="D131" s="951" t="s">
        <v>6410</v>
      </c>
      <c r="E131" s="2063">
        <v>30</v>
      </c>
      <c r="F131" s="1900" t="s">
        <v>7810</v>
      </c>
      <c r="G131" s="1902">
        <f>971+1380</f>
        <v>2351</v>
      </c>
      <c r="H131" s="1951"/>
      <c r="I131" s="2066" t="s">
        <v>751</v>
      </c>
      <c r="J131" s="2066" t="s">
        <v>751</v>
      </c>
      <c r="K131" s="2062" t="s">
        <v>1017</v>
      </c>
      <c r="M131" s="1921" t="e">
        <f>VLOOKUP(A131,'[1]TP Vung Tau'!$A$6:$H$1060,8,0)</f>
        <v>#N/A</v>
      </c>
    </row>
    <row r="132" spans="1:13" s="1921" customFormat="1">
      <c r="A132" s="1921">
        <v>16</v>
      </c>
      <c r="B132" s="666" t="s">
        <v>6435</v>
      </c>
      <c r="C132" s="2065" t="s">
        <v>7683</v>
      </c>
      <c r="D132" s="666" t="s">
        <v>6410</v>
      </c>
      <c r="E132" s="666">
        <v>30</v>
      </c>
      <c r="F132" s="666" t="s">
        <v>6436</v>
      </c>
      <c r="G132" s="1927">
        <v>2350.6999999999998</v>
      </c>
      <c r="H132" s="1928"/>
      <c r="I132" s="1929" t="s">
        <v>1945</v>
      </c>
      <c r="J132" s="1929" t="s">
        <v>6420</v>
      </c>
      <c r="K132" s="2062" t="s">
        <v>1017</v>
      </c>
      <c r="M132" s="1921" t="str">
        <f>VLOOKUP(A132,'[1]TP Vung Tau'!$A$6:$H$1060,8,0)</f>
        <v>TSC</v>
      </c>
    </row>
    <row r="133" spans="1:13" s="1921" customFormat="1">
      <c r="B133" s="2067" t="s">
        <v>7784</v>
      </c>
      <c r="C133" s="2065" t="s">
        <v>7683</v>
      </c>
      <c r="D133" s="951" t="s">
        <v>6410</v>
      </c>
      <c r="E133" s="2063">
        <v>30</v>
      </c>
      <c r="F133" s="1900" t="s">
        <v>7811</v>
      </c>
      <c r="G133" s="1902">
        <f>4099+2256+1451+3607</f>
        <v>11413</v>
      </c>
      <c r="H133" s="1951"/>
      <c r="I133" s="2066" t="s">
        <v>775</v>
      </c>
      <c r="J133" s="2066" t="s">
        <v>775</v>
      </c>
      <c r="K133" s="2062" t="s">
        <v>1017</v>
      </c>
      <c r="M133" s="1921" t="e">
        <f>VLOOKUP(A133,'[1]TP Vung Tau'!$A$6:$H$1060,8,0)</f>
        <v>#N/A</v>
      </c>
    </row>
    <row r="134" spans="1:13" s="1921" customFormat="1">
      <c r="B134" s="2067" t="s">
        <v>7812</v>
      </c>
      <c r="C134" s="2065" t="s">
        <v>7683</v>
      </c>
      <c r="D134" s="951" t="s">
        <v>6410</v>
      </c>
      <c r="E134" s="2063">
        <v>31</v>
      </c>
      <c r="F134" s="1900">
        <v>6</v>
      </c>
      <c r="G134" s="1902">
        <v>2348</v>
      </c>
      <c r="H134" s="1951"/>
      <c r="I134" s="2066" t="s">
        <v>775</v>
      </c>
      <c r="J134" s="2066" t="s">
        <v>775</v>
      </c>
      <c r="K134" s="2062" t="s">
        <v>1017</v>
      </c>
      <c r="M134" s="1921" t="e">
        <f>VLOOKUP(A134,'[1]TP Vung Tau'!$A$6:$H$1060,8,0)</f>
        <v>#N/A</v>
      </c>
    </row>
    <row r="135" spans="1:13" s="1921" customFormat="1">
      <c r="B135" s="2067" t="s">
        <v>7813</v>
      </c>
      <c r="C135" s="2065" t="s">
        <v>7683</v>
      </c>
      <c r="D135" s="951" t="s">
        <v>6410</v>
      </c>
      <c r="E135" s="2063">
        <v>31</v>
      </c>
      <c r="F135" s="1900">
        <v>62</v>
      </c>
      <c r="G135" s="1902">
        <v>1398</v>
      </c>
      <c r="H135" s="1951"/>
      <c r="I135" s="2066" t="s">
        <v>751</v>
      </c>
      <c r="J135" s="2066" t="s">
        <v>751</v>
      </c>
      <c r="K135" s="2062" t="s">
        <v>1017</v>
      </c>
      <c r="M135" s="1921" t="e">
        <f>VLOOKUP(A135,'[1]TP Vung Tau'!$A$6:$H$1060,8,0)</f>
        <v>#N/A</v>
      </c>
    </row>
    <row r="136" spans="1:13" s="1921" customFormat="1">
      <c r="B136" s="2067" t="s">
        <v>7814</v>
      </c>
      <c r="C136" s="2065" t="s">
        <v>7683</v>
      </c>
      <c r="D136" s="951" t="s">
        <v>6410</v>
      </c>
      <c r="E136" s="2063">
        <v>32</v>
      </c>
      <c r="F136" s="1900">
        <v>41</v>
      </c>
      <c r="G136" s="1902">
        <v>1033</v>
      </c>
      <c r="H136" s="1951"/>
      <c r="I136" s="2066" t="s">
        <v>751</v>
      </c>
      <c r="J136" s="2066" t="s">
        <v>751</v>
      </c>
      <c r="K136" s="2062" t="s">
        <v>1017</v>
      </c>
      <c r="M136" s="1921" t="e">
        <f>VLOOKUP(A136,'[1]TP Vung Tau'!$A$6:$H$1060,8,0)</f>
        <v>#N/A</v>
      </c>
    </row>
    <row r="137" spans="1:13" s="1921" customFormat="1">
      <c r="A137" s="1926">
        <v>17</v>
      </c>
      <c r="B137" s="666" t="s">
        <v>6438</v>
      </c>
      <c r="C137" s="2065" t="s">
        <v>7683</v>
      </c>
      <c r="D137" s="666" t="s">
        <v>6410</v>
      </c>
      <c r="E137" s="666">
        <v>32</v>
      </c>
      <c r="F137" s="666">
        <v>55</v>
      </c>
      <c r="G137" s="1927">
        <v>218.6</v>
      </c>
      <c r="H137" s="1928"/>
      <c r="I137" s="1929" t="s">
        <v>1945</v>
      </c>
      <c r="J137" s="1929" t="s">
        <v>6420</v>
      </c>
      <c r="K137" s="2062" t="s">
        <v>1017</v>
      </c>
      <c r="M137" s="1921" t="str">
        <f>VLOOKUP(A137,'[1]TP Vung Tau'!$A$6:$H$1060,8,0)</f>
        <v>TSC</v>
      </c>
    </row>
    <row r="138" spans="1:13" s="1921" customFormat="1">
      <c r="B138" s="2067" t="s">
        <v>7815</v>
      </c>
      <c r="C138" s="2065" t="s">
        <v>7683</v>
      </c>
      <c r="D138" s="951" t="s">
        <v>6410</v>
      </c>
      <c r="E138" s="2063">
        <v>32</v>
      </c>
      <c r="F138" s="1900">
        <v>113</v>
      </c>
      <c r="G138" s="1902">
        <v>1084</v>
      </c>
      <c r="H138" s="1951"/>
      <c r="I138" s="2066" t="s">
        <v>751</v>
      </c>
      <c r="J138" s="2066" t="s">
        <v>751</v>
      </c>
      <c r="K138" s="2062" t="s">
        <v>1017</v>
      </c>
      <c r="M138" s="1921" t="e">
        <f>VLOOKUP(A138,'[1]TP Vung Tau'!$A$6:$H$1060,8,0)</f>
        <v>#N/A</v>
      </c>
    </row>
    <row r="139" spans="1:13" s="1921" customFormat="1">
      <c r="B139" s="2067" t="s">
        <v>7812</v>
      </c>
      <c r="C139" s="2065" t="s">
        <v>7683</v>
      </c>
      <c r="D139" s="951" t="s">
        <v>6410</v>
      </c>
      <c r="E139" s="2063">
        <v>33</v>
      </c>
      <c r="F139" s="1900">
        <v>3</v>
      </c>
      <c r="G139" s="1902">
        <v>1891</v>
      </c>
      <c r="H139" s="1951"/>
      <c r="I139" s="2066" t="s">
        <v>775</v>
      </c>
      <c r="J139" s="2066" t="s">
        <v>775</v>
      </c>
      <c r="K139" s="2062" t="s">
        <v>1017</v>
      </c>
      <c r="M139" s="1921" t="e">
        <f>VLOOKUP(A139,'[1]TP Vung Tau'!$A$6:$H$1060,8,0)</f>
        <v>#N/A</v>
      </c>
    </row>
    <row r="140" spans="1:13" s="1921" customFormat="1">
      <c r="B140" s="2067" t="s">
        <v>7816</v>
      </c>
      <c r="C140" s="2065" t="s">
        <v>7683</v>
      </c>
      <c r="D140" s="951" t="s">
        <v>6410</v>
      </c>
      <c r="E140" s="2063">
        <v>33</v>
      </c>
      <c r="F140" s="1900">
        <v>14</v>
      </c>
      <c r="G140" s="1902">
        <v>1592</v>
      </c>
      <c r="H140" s="1951"/>
      <c r="I140" s="2066" t="s">
        <v>751</v>
      </c>
      <c r="J140" s="2066" t="s">
        <v>751</v>
      </c>
      <c r="K140" s="2062" t="s">
        <v>1017</v>
      </c>
      <c r="M140" s="1921" t="e">
        <f>VLOOKUP(A140,'[1]TP Vung Tau'!$A$6:$H$1060,8,0)</f>
        <v>#N/A</v>
      </c>
    </row>
    <row r="141" spans="1:13" s="1921" customFormat="1">
      <c r="B141" s="2067" t="s">
        <v>7817</v>
      </c>
      <c r="C141" s="2065" t="s">
        <v>7683</v>
      </c>
      <c r="D141" s="951" t="s">
        <v>6410</v>
      </c>
      <c r="E141" s="2063">
        <v>35</v>
      </c>
      <c r="F141" s="1900">
        <v>45</v>
      </c>
      <c r="G141" s="1902">
        <v>344.7</v>
      </c>
      <c r="H141" s="1951"/>
      <c r="I141" s="2066" t="s">
        <v>751</v>
      </c>
      <c r="J141" s="2066" t="s">
        <v>751</v>
      </c>
      <c r="K141" s="2062" t="s">
        <v>1017</v>
      </c>
      <c r="M141" s="1921" t="e">
        <f>VLOOKUP(A141,'[1]TP Vung Tau'!$A$6:$H$1060,8,0)</f>
        <v>#N/A</v>
      </c>
    </row>
    <row r="142" spans="1:13" s="1921" customFormat="1">
      <c r="B142" s="2070" t="s">
        <v>7945</v>
      </c>
      <c r="C142" s="2065" t="s">
        <v>7683</v>
      </c>
      <c r="D142" s="2063" t="s">
        <v>6444</v>
      </c>
      <c r="E142" s="2062">
        <v>35</v>
      </c>
      <c r="F142" s="2069">
        <v>97</v>
      </c>
      <c r="G142" s="2069">
        <v>15395</v>
      </c>
      <c r="H142" s="1951"/>
      <c r="I142" s="2062" t="s">
        <v>775</v>
      </c>
      <c r="J142" s="2062" t="s">
        <v>775</v>
      </c>
      <c r="K142" s="2062" t="s">
        <v>1017</v>
      </c>
      <c r="M142" s="1921" t="e">
        <f>VLOOKUP(A142,'[1]TP Vung Tau'!$A$6:$H$1060,8,0)</f>
        <v>#N/A</v>
      </c>
    </row>
    <row r="143" spans="1:13" s="1921" customFormat="1">
      <c r="B143" s="2067" t="s">
        <v>7944</v>
      </c>
      <c r="C143" s="2065" t="s">
        <v>7683</v>
      </c>
      <c r="D143" s="2063" t="s">
        <v>6444</v>
      </c>
      <c r="E143" s="2066">
        <v>35</v>
      </c>
      <c r="F143" s="1900">
        <v>101</v>
      </c>
      <c r="G143" s="1899">
        <v>3030</v>
      </c>
      <c r="H143" s="1951"/>
      <c r="I143" s="2062" t="s">
        <v>775</v>
      </c>
      <c r="J143" s="2062" t="s">
        <v>775</v>
      </c>
      <c r="K143" s="2062" t="s">
        <v>1017</v>
      </c>
      <c r="M143" s="1921" t="e">
        <f>VLOOKUP(A143,'[1]TP Vung Tau'!$A$6:$H$1060,8,0)</f>
        <v>#N/A</v>
      </c>
    </row>
    <row r="144" spans="1:13" s="1386" customFormat="1">
      <c r="A144" s="1446">
        <v>21</v>
      </c>
      <c r="B144" s="1372" t="s">
        <v>6448</v>
      </c>
      <c r="C144" s="2082" t="s">
        <v>7683</v>
      </c>
      <c r="D144" s="1372" t="s">
        <v>6444</v>
      </c>
      <c r="E144" s="1372">
        <v>41</v>
      </c>
      <c r="F144" s="1372">
        <v>168</v>
      </c>
      <c r="G144" s="2083">
        <v>2249.6999999999998</v>
      </c>
      <c r="H144" s="1373"/>
      <c r="I144" s="1374"/>
      <c r="J144" s="1374" t="s">
        <v>6420</v>
      </c>
      <c r="K144" s="2084" t="s">
        <v>1017</v>
      </c>
      <c r="M144" s="1386" t="str">
        <f>VLOOKUP(A144,'[1]TP Vung Tau'!$A$6:$H$1060,8,0)</f>
        <v>TCS</v>
      </c>
    </row>
    <row r="145" spans="1:13" s="1386" customFormat="1">
      <c r="B145" s="2085" t="s">
        <v>7900</v>
      </c>
      <c r="C145" s="2082" t="s">
        <v>7683</v>
      </c>
      <c r="D145" s="2086" t="s">
        <v>6444</v>
      </c>
      <c r="E145" s="2087">
        <v>41</v>
      </c>
      <c r="F145" s="2088">
        <v>168</v>
      </c>
      <c r="G145" s="2089">
        <v>2341</v>
      </c>
      <c r="H145" s="2090"/>
      <c r="I145" s="2084" t="s">
        <v>756</v>
      </c>
      <c r="J145" s="2084" t="s">
        <v>756</v>
      </c>
      <c r="K145" s="2084" t="s">
        <v>1017</v>
      </c>
      <c r="M145" s="1386" t="e">
        <f>VLOOKUP(A145,'[1]TP Vung Tau'!$A$6:$H$1060,8,0)</f>
        <v>#N/A</v>
      </c>
    </row>
    <row r="146" spans="1:13" s="1921" customFormat="1" ht="31.5">
      <c r="A146" s="1921">
        <v>22</v>
      </c>
      <c r="B146" s="666" t="s">
        <v>6450</v>
      </c>
      <c r="C146" s="2065" t="s">
        <v>7683</v>
      </c>
      <c r="D146" s="666" t="s">
        <v>6444</v>
      </c>
      <c r="E146" s="666">
        <v>41</v>
      </c>
      <c r="F146" s="666" t="s">
        <v>6451</v>
      </c>
      <c r="G146" s="1927">
        <v>255</v>
      </c>
      <c r="H146" s="1928"/>
      <c r="I146" s="1929"/>
      <c r="J146" s="1929" t="s">
        <v>6420</v>
      </c>
      <c r="K146" s="2062" t="s">
        <v>1017</v>
      </c>
      <c r="M146" s="1921" t="str">
        <f>VLOOKUP(A146,'[1]TP Vung Tau'!$A$6:$H$1060,8,0)</f>
        <v>TCS</v>
      </c>
    </row>
    <row r="147" spans="1:13" s="1921" customFormat="1">
      <c r="A147" s="1926">
        <v>23</v>
      </c>
      <c r="B147" s="666" t="s">
        <v>6453</v>
      </c>
      <c r="C147" s="2065" t="s">
        <v>7683</v>
      </c>
      <c r="D147" s="666" t="s">
        <v>6444</v>
      </c>
      <c r="E147" s="666">
        <v>43</v>
      </c>
      <c r="F147" s="666" t="s">
        <v>6454</v>
      </c>
      <c r="G147" s="1927">
        <v>135.6</v>
      </c>
      <c r="H147" s="1928"/>
      <c r="I147" s="1929"/>
      <c r="J147" s="1929" t="s">
        <v>6420</v>
      </c>
      <c r="K147" s="2062" t="s">
        <v>1017</v>
      </c>
      <c r="M147" s="1921" t="str">
        <f>VLOOKUP(A147,'[1]TP Vung Tau'!$A$6:$H$1060,8,0)</f>
        <v>TCS</v>
      </c>
    </row>
    <row r="148" spans="1:13" s="1921" customFormat="1">
      <c r="A148" s="1921">
        <v>24</v>
      </c>
      <c r="B148" s="666" t="s">
        <v>6456</v>
      </c>
      <c r="C148" s="2065" t="s">
        <v>7683</v>
      </c>
      <c r="D148" s="666" t="s">
        <v>6444</v>
      </c>
      <c r="E148" s="666">
        <v>50</v>
      </c>
      <c r="F148" s="666" t="s">
        <v>6457</v>
      </c>
      <c r="G148" s="1927">
        <v>94</v>
      </c>
      <c r="H148" s="1928"/>
      <c r="I148" s="1929"/>
      <c r="J148" s="1929" t="s">
        <v>6420</v>
      </c>
      <c r="K148" s="2062" t="s">
        <v>1017</v>
      </c>
      <c r="M148" s="1921" t="str">
        <f>VLOOKUP(A148,'[1]TP Vung Tau'!$A$6:$H$1060,8,0)</f>
        <v>TCS</v>
      </c>
    </row>
    <row r="149" spans="1:13" s="1921" customFormat="1" ht="31.5">
      <c r="B149" s="2067" t="s">
        <v>3314</v>
      </c>
      <c r="C149" s="2065" t="s">
        <v>7683</v>
      </c>
      <c r="D149" s="2063" t="s">
        <v>6444</v>
      </c>
      <c r="E149" s="2066">
        <v>83</v>
      </c>
      <c r="F149" s="1900" t="s">
        <v>7946</v>
      </c>
      <c r="G149" s="1899">
        <v>707</v>
      </c>
      <c r="H149" s="1951"/>
      <c r="I149" s="2062" t="s">
        <v>3941</v>
      </c>
      <c r="J149" s="2062" t="s">
        <v>3941</v>
      </c>
      <c r="K149" s="2062" t="s">
        <v>1017</v>
      </c>
      <c r="M149" s="1921" t="e">
        <f>VLOOKUP(A149,'[1]TP Vung Tau'!$A$6:$H$1060,8,0)</f>
        <v>#N/A</v>
      </c>
    </row>
    <row r="150" spans="1:13" s="1921" customFormat="1">
      <c r="A150" s="1926">
        <v>25</v>
      </c>
      <c r="B150" s="666" t="s">
        <v>6459</v>
      </c>
      <c r="C150" s="2065" t="s">
        <v>7683</v>
      </c>
      <c r="D150" s="666" t="s">
        <v>6444</v>
      </c>
      <c r="E150" s="666">
        <v>84</v>
      </c>
      <c r="F150" s="666"/>
      <c r="G150" s="1927">
        <v>2712.6</v>
      </c>
      <c r="H150" s="1928"/>
      <c r="I150" s="1929"/>
      <c r="J150" s="1929" t="s">
        <v>6420</v>
      </c>
      <c r="K150" s="2062" t="s">
        <v>1017</v>
      </c>
      <c r="M150" s="1921" t="str">
        <f>VLOOKUP(A150,'[1]TP Vung Tau'!$A$6:$H$1060,8,0)</f>
        <v>TCS</v>
      </c>
    </row>
    <row r="151" spans="1:13" s="1921" customFormat="1">
      <c r="B151" s="2067" t="s">
        <v>2929</v>
      </c>
      <c r="C151" s="2065" t="s">
        <v>7683</v>
      </c>
      <c r="D151" s="2063" t="s">
        <v>6444</v>
      </c>
      <c r="E151" s="2066">
        <v>85</v>
      </c>
      <c r="F151" s="1900" t="s">
        <v>7947</v>
      </c>
      <c r="G151" s="1900">
        <v>5416</v>
      </c>
      <c r="H151" s="1951"/>
      <c r="I151" s="2062" t="s">
        <v>756</v>
      </c>
      <c r="J151" s="2062" t="s">
        <v>756</v>
      </c>
      <c r="K151" s="2062" t="s">
        <v>1017</v>
      </c>
      <c r="M151" s="1921" t="e">
        <f>VLOOKUP(A151,'[1]TP Vung Tau'!$A$6:$H$1060,8,0)</f>
        <v>#N/A</v>
      </c>
    </row>
    <row r="152" spans="1:13" s="1921" customFormat="1">
      <c r="B152" s="2067" t="s">
        <v>7948</v>
      </c>
      <c r="C152" s="2065" t="s">
        <v>7683</v>
      </c>
      <c r="D152" s="2063" t="s">
        <v>6444</v>
      </c>
      <c r="E152" s="2066">
        <v>88</v>
      </c>
      <c r="F152" s="1900">
        <v>6100</v>
      </c>
      <c r="G152" s="1900">
        <v>7885</v>
      </c>
      <c r="H152" s="1951"/>
      <c r="I152" s="2062" t="s">
        <v>775</v>
      </c>
      <c r="J152" s="2062" t="s">
        <v>775</v>
      </c>
      <c r="K152" s="2062" t="s">
        <v>1017</v>
      </c>
      <c r="M152" s="1921" t="e">
        <f>VLOOKUP(A152,'[1]TP Vung Tau'!$A$6:$H$1060,8,0)</f>
        <v>#N/A</v>
      </c>
    </row>
    <row r="153" spans="1:13" s="1921" customFormat="1">
      <c r="A153" s="1921">
        <v>26</v>
      </c>
      <c r="B153" s="666" t="s">
        <v>6461</v>
      </c>
      <c r="C153" s="2065" t="s">
        <v>7683</v>
      </c>
      <c r="D153" s="666" t="s">
        <v>6444</v>
      </c>
      <c r="E153" s="666">
        <v>93</v>
      </c>
      <c r="F153" s="666">
        <v>4</v>
      </c>
      <c r="G153" s="1927">
        <v>239</v>
      </c>
      <c r="H153" s="1928"/>
      <c r="I153" s="1929"/>
      <c r="J153" s="1929" t="s">
        <v>6420</v>
      </c>
      <c r="K153" s="2062" t="s">
        <v>1017</v>
      </c>
      <c r="M153" s="1921" t="str">
        <f>VLOOKUP(A153,'[1]TP Vung Tau'!$A$6:$H$1060,8,0)</f>
        <v>TCS</v>
      </c>
    </row>
    <row r="154" spans="1:13" s="1921" customFormat="1">
      <c r="A154" s="1926">
        <v>27</v>
      </c>
      <c r="B154" s="666" t="s">
        <v>6463</v>
      </c>
      <c r="C154" s="2065" t="s">
        <v>7683</v>
      </c>
      <c r="D154" s="666" t="s">
        <v>6444</v>
      </c>
      <c r="E154" s="666" t="s">
        <v>6464</v>
      </c>
      <c r="F154" s="666" t="s">
        <v>6465</v>
      </c>
      <c r="G154" s="1927">
        <v>528</v>
      </c>
      <c r="H154" s="1928"/>
      <c r="I154" s="1929"/>
      <c r="J154" s="1929" t="s">
        <v>6420</v>
      </c>
      <c r="K154" s="2062" t="s">
        <v>1017</v>
      </c>
      <c r="M154" s="1921" t="str">
        <f>VLOOKUP(A154,'[1]TP Vung Tau'!$A$6:$H$1060,8,0)</f>
        <v>TCS</v>
      </c>
    </row>
    <row r="155" spans="1:13" s="1921" customFormat="1">
      <c r="A155" s="1921">
        <v>28</v>
      </c>
      <c r="B155" s="666" t="s">
        <v>6467</v>
      </c>
      <c r="C155" s="2065" t="s">
        <v>7683</v>
      </c>
      <c r="D155" s="666" t="s">
        <v>6444</v>
      </c>
      <c r="E155" s="666" t="s">
        <v>6468</v>
      </c>
      <c r="F155" s="666" t="s">
        <v>6469</v>
      </c>
      <c r="G155" s="1927">
        <v>92.6</v>
      </c>
      <c r="H155" s="1928"/>
      <c r="I155" s="1929"/>
      <c r="J155" s="1929" t="s">
        <v>6420</v>
      </c>
      <c r="K155" s="2062" t="s">
        <v>1017</v>
      </c>
      <c r="M155" s="1921" t="str">
        <f>VLOOKUP(A155,'[1]TP Vung Tau'!$A$6:$H$1060,8,0)</f>
        <v>TCS</v>
      </c>
    </row>
    <row r="156" spans="1:13" s="1921" customFormat="1">
      <c r="B156" s="949" t="s">
        <v>7950</v>
      </c>
      <c r="C156" s="2065" t="s">
        <v>7683</v>
      </c>
      <c r="D156" s="951" t="s">
        <v>6472</v>
      </c>
      <c r="E156" s="2066">
        <v>3</v>
      </c>
      <c r="F156" s="1900">
        <v>66</v>
      </c>
      <c r="G156" s="1899">
        <v>96</v>
      </c>
      <c r="H156" s="1951"/>
      <c r="I156" s="2062" t="s">
        <v>1039</v>
      </c>
      <c r="J156" s="2062" t="s">
        <v>1039</v>
      </c>
      <c r="K156" s="2062" t="s">
        <v>1017</v>
      </c>
      <c r="M156" s="1921" t="e">
        <f>VLOOKUP(A156,'[1]TP Vung Tau'!$A$6:$H$1060,8,0)</f>
        <v>#N/A</v>
      </c>
    </row>
    <row r="157" spans="1:13" s="1921" customFormat="1">
      <c r="B157" s="1722" t="s">
        <v>7949</v>
      </c>
      <c r="C157" s="2065" t="s">
        <v>7683</v>
      </c>
      <c r="D157" s="951" t="s">
        <v>6472</v>
      </c>
      <c r="E157" s="2066">
        <v>3</v>
      </c>
      <c r="F157" s="1900">
        <v>163</v>
      </c>
      <c r="G157" s="1899">
        <v>1589</v>
      </c>
      <c r="H157" s="1951"/>
      <c r="I157" s="2062" t="s">
        <v>979</v>
      </c>
      <c r="J157" s="2062" t="s">
        <v>979</v>
      </c>
      <c r="K157" s="2062" t="s">
        <v>1017</v>
      </c>
      <c r="M157" s="1921" t="e">
        <f>VLOOKUP(A157,'[1]TP Vung Tau'!$A$6:$H$1060,8,0)</f>
        <v>#N/A</v>
      </c>
    </row>
    <row r="158" spans="1:13" s="1921" customFormat="1">
      <c r="B158" s="1722" t="s">
        <v>7951</v>
      </c>
      <c r="C158" s="2065" t="s">
        <v>7683</v>
      </c>
      <c r="D158" s="951" t="s">
        <v>6472</v>
      </c>
      <c r="E158" s="2066">
        <v>4</v>
      </c>
      <c r="F158" s="1900">
        <v>1</v>
      </c>
      <c r="G158" s="1899">
        <v>1035</v>
      </c>
      <c r="H158" s="1951"/>
      <c r="I158" s="2062" t="s">
        <v>775</v>
      </c>
      <c r="J158" s="2062" t="s">
        <v>775</v>
      </c>
      <c r="K158" s="2062" t="s">
        <v>1017</v>
      </c>
      <c r="M158" s="1921" t="e">
        <f>VLOOKUP(A158,'[1]TP Vung Tau'!$A$6:$H$1060,8,0)</f>
        <v>#N/A</v>
      </c>
    </row>
    <row r="159" spans="1:13" s="1921" customFormat="1">
      <c r="B159" s="1722" t="s">
        <v>7740</v>
      </c>
      <c r="C159" s="2065" t="s">
        <v>7683</v>
      </c>
      <c r="D159" s="951" t="s">
        <v>6472</v>
      </c>
      <c r="E159" s="2066">
        <v>6</v>
      </c>
      <c r="F159" s="1900">
        <v>76</v>
      </c>
      <c r="G159" s="1899">
        <v>1447</v>
      </c>
      <c r="H159" s="1951"/>
      <c r="I159" s="2062" t="s">
        <v>754</v>
      </c>
      <c r="J159" s="2062" t="s">
        <v>754</v>
      </c>
      <c r="K159" s="2062" t="s">
        <v>1017</v>
      </c>
      <c r="M159" s="1921" t="e">
        <f>VLOOKUP(A159,'[1]TP Vung Tau'!$A$6:$H$1060,8,0)</f>
        <v>#N/A</v>
      </c>
    </row>
    <row r="160" spans="1:13" s="1921" customFormat="1">
      <c r="B160" s="1722" t="s">
        <v>7952</v>
      </c>
      <c r="C160" s="2065" t="s">
        <v>7683</v>
      </c>
      <c r="D160" s="951" t="s">
        <v>6472</v>
      </c>
      <c r="E160" s="2066">
        <v>7</v>
      </c>
      <c r="F160" s="1900">
        <v>230</v>
      </c>
      <c r="G160" s="1899"/>
      <c r="H160" s="1951"/>
      <c r="I160" s="2062" t="s">
        <v>775</v>
      </c>
      <c r="J160" s="2062" t="s">
        <v>775</v>
      </c>
      <c r="K160" s="2062" t="s">
        <v>1017</v>
      </c>
      <c r="M160" s="1921" t="e">
        <f>VLOOKUP(A160,'[1]TP Vung Tau'!$A$6:$H$1060,8,0)</f>
        <v>#N/A</v>
      </c>
    </row>
    <row r="161" spans="1:13" s="1921" customFormat="1">
      <c r="B161" s="949" t="s">
        <v>7951</v>
      </c>
      <c r="C161" s="2065" t="s">
        <v>7683</v>
      </c>
      <c r="D161" s="951" t="s">
        <v>6472</v>
      </c>
      <c r="E161" s="2066">
        <v>7</v>
      </c>
      <c r="F161" s="1900">
        <v>230</v>
      </c>
      <c r="G161" s="1900"/>
      <c r="H161" s="1951"/>
      <c r="I161" s="2062" t="s">
        <v>775</v>
      </c>
      <c r="J161" s="2062" t="s">
        <v>775</v>
      </c>
      <c r="K161" s="2062" t="s">
        <v>1017</v>
      </c>
      <c r="M161" s="1921" t="e">
        <f>VLOOKUP(A161,'[1]TP Vung Tau'!$A$6:$H$1060,8,0)</f>
        <v>#N/A</v>
      </c>
    </row>
    <row r="162" spans="1:13" s="1386" customFormat="1">
      <c r="A162" s="1446">
        <v>29</v>
      </c>
      <c r="B162" s="1372" t="s">
        <v>6471</v>
      </c>
      <c r="C162" s="2082" t="s">
        <v>7683</v>
      </c>
      <c r="D162" s="1372" t="s">
        <v>6472</v>
      </c>
      <c r="E162" s="1372">
        <v>34</v>
      </c>
      <c r="F162" s="1372">
        <v>46</v>
      </c>
      <c r="G162" s="2083">
        <v>3564</v>
      </c>
      <c r="H162" s="1373"/>
      <c r="I162" s="1374"/>
      <c r="J162" s="1374" t="s">
        <v>6420</v>
      </c>
      <c r="K162" s="2084" t="s">
        <v>1017</v>
      </c>
      <c r="M162" s="1386" t="str">
        <f>VLOOKUP(A162,'[1]TP Vung Tau'!$A$6:$H$1060,8,0)</f>
        <v>TCS</v>
      </c>
    </row>
    <row r="163" spans="1:13" s="1386" customFormat="1">
      <c r="A163" s="1386">
        <v>30</v>
      </c>
      <c r="B163" s="1372" t="s">
        <v>6474</v>
      </c>
      <c r="C163" s="2082" t="s">
        <v>7683</v>
      </c>
      <c r="D163" s="1372" t="s">
        <v>6472</v>
      </c>
      <c r="E163" s="1372">
        <v>34</v>
      </c>
      <c r="F163" s="1372">
        <v>46</v>
      </c>
      <c r="G163" s="2083">
        <v>100</v>
      </c>
      <c r="H163" s="1373"/>
      <c r="I163" s="1374"/>
      <c r="J163" s="1374" t="s">
        <v>6420</v>
      </c>
      <c r="K163" s="2084" t="s">
        <v>1017</v>
      </c>
      <c r="M163" s="1386" t="str">
        <f>VLOOKUP(A163,'[1]TP Vung Tau'!$A$6:$H$1060,8,0)</f>
        <v>TCS</v>
      </c>
    </row>
    <row r="164" spans="1:13" s="1921" customFormat="1">
      <c r="A164" s="1926">
        <v>31</v>
      </c>
      <c r="B164" s="666" t="s">
        <v>6475</v>
      </c>
      <c r="C164" s="2065" t="s">
        <v>7683</v>
      </c>
      <c r="D164" s="666" t="s">
        <v>6472</v>
      </c>
      <c r="E164" s="666">
        <v>34</v>
      </c>
      <c r="F164" s="666">
        <v>48</v>
      </c>
      <c r="G164" s="1927">
        <v>530</v>
      </c>
      <c r="H164" s="1928"/>
      <c r="I164" s="1929"/>
      <c r="J164" s="1929" t="s">
        <v>6420</v>
      </c>
      <c r="K164" s="2062" t="s">
        <v>1017</v>
      </c>
      <c r="M164" s="1921" t="str">
        <f>VLOOKUP(A164,'[1]TP Vung Tau'!$A$6:$H$1060,8,0)</f>
        <v>TCS</v>
      </c>
    </row>
    <row r="165" spans="1:13" s="1921" customFormat="1">
      <c r="A165" s="1921">
        <v>32</v>
      </c>
      <c r="B165" s="666" t="s">
        <v>6477</v>
      </c>
      <c r="C165" s="2065" t="s">
        <v>7683</v>
      </c>
      <c r="D165" s="666" t="s">
        <v>6472</v>
      </c>
      <c r="E165" s="666">
        <v>34</v>
      </c>
      <c r="F165" s="666">
        <v>460</v>
      </c>
      <c r="G165" s="1927">
        <v>1618</v>
      </c>
      <c r="H165" s="1928"/>
      <c r="I165" s="1929"/>
      <c r="J165" s="1929" t="s">
        <v>6420</v>
      </c>
      <c r="K165" s="2062" t="s">
        <v>1017</v>
      </c>
      <c r="M165" s="1921" t="str">
        <f>VLOOKUP(A165,'[1]TP Vung Tau'!$A$6:$H$1060,8,0)</f>
        <v>TCS</v>
      </c>
    </row>
    <row r="166" spans="1:13" s="1921" customFormat="1">
      <c r="A166" s="1921">
        <v>34</v>
      </c>
      <c r="B166" s="666" t="s">
        <v>6481</v>
      </c>
      <c r="C166" s="2065" t="s">
        <v>7683</v>
      </c>
      <c r="D166" s="666" t="s">
        <v>6472</v>
      </c>
      <c r="E166" s="666">
        <v>34</v>
      </c>
      <c r="F166" s="666">
        <v>987</v>
      </c>
      <c r="G166" s="1927">
        <v>162</v>
      </c>
      <c r="H166" s="1928"/>
      <c r="I166" s="1929"/>
      <c r="J166" s="1929" t="s">
        <v>6420</v>
      </c>
      <c r="K166" s="2062" t="s">
        <v>1017</v>
      </c>
      <c r="M166" s="1921" t="str">
        <f>VLOOKUP(A166,'[1]TP Vung Tau'!$A$6:$H$1060,8,0)</f>
        <v>TCS</v>
      </c>
    </row>
    <row r="167" spans="1:13" s="1921" customFormat="1">
      <c r="A167" s="1926">
        <v>35</v>
      </c>
      <c r="B167" s="666" t="s">
        <v>6483</v>
      </c>
      <c r="C167" s="2065" t="s">
        <v>7683</v>
      </c>
      <c r="D167" s="666" t="s">
        <v>6472</v>
      </c>
      <c r="E167" s="666">
        <v>34</v>
      </c>
      <c r="F167" s="666">
        <v>988</v>
      </c>
      <c r="G167" s="1927">
        <v>560</v>
      </c>
      <c r="H167" s="1928"/>
      <c r="I167" s="1929"/>
      <c r="J167" s="1929" t="s">
        <v>6420</v>
      </c>
      <c r="K167" s="2062" t="s">
        <v>1017</v>
      </c>
      <c r="M167" s="1921" t="str">
        <f>VLOOKUP(A167,'[1]TP Vung Tau'!$A$6:$H$1060,8,0)</f>
        <v>TCS</v>
      </c>
    </row>
    <row r="168" spans="1:13" s="1921" customFormat="1">
      <c r="A168" s="1921">
        <v>36</v>
      </c>
      <c r="B168" s="666" t="s">
        <v>6484</v>
      </c>
      <c r="C168" s="2065" t="s">
        <v>7683</v>
      </c>
      <c r="D168" s="666" t="s">
        <v>6472</v>
      </c>
      <c r="E168" s="666">
        <v>34</v>
      </c>
      <c r="F168" s="666" t="s">
        <v>6485</v>
      </c>
      <c r="G168" s="1927">
        <v>1608</v>
      </c>
      <c r="H168" s="1928"/>
      <c r="I168" s="1929"/>
      <c r="J168" s="1929" t="s">
        <v>6420</v>
      </c>
      <c r="K168" s="2062" t="s">
        <v>1017</v>
      </c>
      <c r="M168" s="1921" t="str">
        <f>VLOOKUP(A168,'[1]TP Vung Tau'!$A$6:$H$1060,8,0)</f>
        <v>TCS</v>
      </c>
    </row>
    <row r="169" spans="1:13" s="1921" customFormat="1">
      <c r="A169" s="1926">
        <v>37</v>
      </c>
      <c r="B169" s="666" t="s">
        <v>6487</v>
      </c>
      <c r="C169" s="2065" t="s">
        <v>7683</v>
      </c>
      <c r="D169" s="666" t="s">
        <v>6472</v>
      </c>
      <c r="E169" s="666">
        <v>35</v>
      </c>
      <c r="F169" s="666">
        <v>109</v>
      </c>
      <c r="G169" s="1927">
        <v>97.5</v>
      </c>
      <c r="H169" s="1928"/>
      <c r="I169" s="1929"/>
      <c r="J169" s="1929" t="s">
        <v>6420</v>
      </c>
      <c r="K169" s="2062" t="s">
        <v>1017</v>
      </c>
      <c r="M169" s="1921" t="str">
        <f>VLOOKUP(A169,'[1]TP Vung Tau'!$A$6:$H$1060,8,0)</f>
        <v>TCS</v>
      </c>
    </row>
    <row r="170" spans="1:13" s="1921" customFormat="1">
      <c r="A170" s="1926">
        <v>39</v>
      </c>
      <c r="B170" s="666" t="s">
        <v>6490</v>
      </c>
      <c r="C170" s="2065" t="s">
        <v>7683</v>
      </c>
      <c r="D170" s="666" t="s">
        <v>6472</v>
      </c>
      <c r="E170" s="666">
        <v>36</v>
      </c>
      <c r="F170" s="666">
        <v>17</v>
      </c>
      <c r="G170" s="1927">
        <v>100</v>
      </c>
      <c r="H170" s="1928"/>
      <c r="I170" s="1929"/>
      <c r="J170" s="1929" t="s">
        <v>6420</v>
      </c>
      <c r="K170" s="2062" t="s">
        <v>1017</v>
      </c>
      <c r="M170" s="1921" t="str">
        <f>VLOOKUP(A170,'[1]TP Vung Tau'!$A$6:$H$1060,8,0)</f>
        <v>TCS</v>
      </c>
    </row>
    <row r="171" spans="1:13" s="1921" customFormat="1">
      <c r="B171" s="949" t="s">
        <v>7953</v>
      </c>
      <c r="C171" s="2065" t="s">
        <v>7683</v>
      </c>
      <c r="D171" s="951" t="s">
        <v>6472</v>
      </c>
      <c r="E171" s="2066">
        <v>44</v>
      </c>
      <c r="F171" s="1899">
        <v>98</v>
      </c>
      <c r="G171" s="1900">
        <v>481</v>
      </c>
      <c r="H171" s="1951"/>
      <c r="I171" s="2062" t="s">
        <v>1039</v>
      </c>
      <c r="J171" s="2062" t="s">
        <v>1039</v>
      </c>
      <c r="K171" s="2062" t="s">
        <v>1017</v>
      </c>
      <c r="M171" s="1921" t="e">
        <f>VLOOKUP(A171,'[1]TP Vung Tau'!$A$6:$H$1060,8,0)</f>
        <v>#N/A</v>
      </c>
    </row>
    <row r="172" spans="1:13" s="1921" customFormat="1">
      <c r="A172" s="1926">
        <v>43</v>
      </c>
      <c r="B172" s="666" t="s">
        <v>6496</v>
      </c>
      <c r="C172" s="2065" t="s">
        <v>7683</v>
      </c>
      <c r="D172" s="666" t="s">
        <v>6472</v>
      </c>
      <c r="E172" s="666">
        <v>46</v>
      </c>
      <c r="F172" s="666" t="s">
        <v>6497</v>
      </c>
      <c r="G172" s="1927">
        <v>24060</v>
      </c>
      <c r="H172" s="1928"/>
      <c r="I172" s="1929"/>
      <c r="J172" s="1929" t="s">
        <v>6420</v>
      </c>
      <c r="K172" s="2062" t="s">
        <v>1017</v>
      </c>
      <c r="M172" s="1921" t="str">
        <f>VLOOKUP(A172,'[1]TP Vung Tau'!$A$6:$H$1060,8,0)</f>
        <v>TCS</v>
      </c>
    </row>
    <row r="173" spans="1:13" s="1921" customFormat="1">
      <c r="B173" s="1722" t="s">
        <v>7954</v>
      </c>
      <c r="C173" s="2065" t="s">
        <v>7683</v>
      </c>
      <c r="D173" s="951" t="s">
        <v>6472</v>
      </c>
      <c r="E173" s="2066">
        <v>54</v>
      </c>
      <c r="F173" s="1899">
        <v>2</v>
      </c>
      <c r="G173" s="1900">
        <v>9571</v>
      </c>
      <c r="H173" s="1951"/>
      <c r="I173" s="2062" t="s">
        <v>7955</v>
      </c>
      <c r="J173" s="2062" t="s">
        <v>7955</v>
      </c>
      <c r="K173" s="2062" t="s">
        <v>1017</v>
      </c>
      <c r="M173" s="1921" t="e">
        <f>VLOOKUP(A173,'[1]TP Vung Tau'!$A$6:$H$1060,8,0)</f>
        <v>#N/A</v>
      </c>
    </row>
    <row r="174" spans="1:13" s="1921" customFormat="1">
      <c r="B174" s="1722" t="s">
        <v>7956</v>
      </c>
      <c r="C174" s="2065" t="s">
        <v>7683</v>
      </c>
      <c r="D174" s="951" t="s">
        <v>6472</v>
      </c>
      <c r="E174" s="2066">
        <v>54</v>
      </c>
      <c r="F174" s="1900">
        <v>9</v>
      </c>
      <c r="G174" s="1899">
        <v>30004</v>
      </c>
      <c r="H174" s="1951"/>
      <c r="I174" s="2062" t="s">
        <v>988</v>
      </c>
      <c r="J174" s="2062" t="s">
        <v>988</v>
      </c>
      <c r="K174" s="2062" t="s">
        <v>1017</v>
      </c>
      <c r="M174" s="1921" t="e">
        <f>VLOOKUP(A174,'[1]TP Vung Tau'!$A$6:$H$1060,8,0)</f>
        <v>#N/A</v>
      </c>
    </row>
    <row r="175" spans="1:13" s="1921" customFormat="1">
      <c r="B175" s="2069" t="s">
        <v>7959</v>
      </c>
      <c r="C175" s="2065" t="s">
        <v>7683</v>
      </c>
      <c r="D175" s="951" t="s">
        <v>6472</v>
      </c>
      <c r="E175" s="2062">
        <v>59</v>
      </c>
      <c r="F175" s="1514" t="s">
        <v>7960</v>
      </c>
      <c r="G175" s="1514"/>
      <c r="H175" s="1951"/>
      <c r="I175" s="2062" t="s">
        <v>775</v>
      </c>
      <c r="J175" s="2062" t="s">
        <v>775</v>
      </c>
      <c r="K175" s="2062" t="s">
        <v>1017</v>
      </c>
      <c r="M175" s="1921" t="e">
        <f>VLOOKUP(A175,'[1]TP Vung Tau'!$A$6:$H$1060,8,0)</f>
        <v>#N/A</v>
      </c>
    </row>
    <row r="176" spans="1:13" s="1921" customFormat="1">
      <c r="B176" s="2069" t="s">
        <v>7957</v>
      </c>
      <c r="C176" s="2065" t="s">
        <v>7683</v>
      </c>
      <c r="D176" s="951" t="s">
        <v>6472</v>
      </c>
      <c r="E176" s="2062">
        <v>59</v>
      </c>
      <c r="F176" s="1514" t="s">
        <v>7958</v>
      </c>
      <c r="G176" s="1514"/>
      <c r="H176" s="1951"/>
      <c r="I176" s="2062" t="s">
        <v>775</v>
      </c>
      <c r="J176" s="2062" t="s">
        <v>775</v>
      </c>
      <c r="K176" s="2062" t="s">
        <v>1017</v>
      </c>
      <c r="M176" s="1921" t="e">
        <f>VLOOKUP(A176,'[1]TP Vung Tau'!$A$6:$H$1060,8,0)</f>
        <v>#N/A</v>
      </c>
    </row>
    <row r="177" spans="1:13" s="1921" customFormat="1">
      <c r="B177" s="2069" t="s">
        <v>7961</v>
      </c>
      <c r="C177" s="2065" t="s">
        <v>7683</v>
      </c>
      <c r="D177" s="951" t="s">
        <v>6472</v>
      </c>
      <c r="E177" s="2062">
        <v>60</v>
      </c>
      <c r="F177" s="1514" t="s">
        <v>7962</v>
      </c>
      <c r="G177" s="1514"/>
      <c r="H177" s="1951"/>
      <c r="I177" s="2062" t="s">
        <v>775</v>
      </c>
      <c r="J177" s="2062" t="s">
        <v>775</v>
      </c>
      <c r="K177" s="2062" t="s">
        <v>1017</v>
      </c>
      <c r="M177" s="1921" t="e">
        <f>VLOOKUP(A177,'[1]TP Vung Tau'!$A$6:$H$1060,8,0)</f>
        <v>#N/A</v>
      </c>
    </row>
    <row r="178" spans="1:13" s="1921" customFormat="1">
      <c r="B178" s="2069" t="s">
        <v>7963</v>
      </c>
      <c r="C178" s="2065" t="s">
        <v>7683</v>
      </c>
      <c r="D178" s="951" t="s">
        <v>6472</v>
      </c>
      <c r="E178" s="2066">
        <v>76</v>
      </c>
      <c r="F178" s="1900">
        <v>13</v>
      </c>
      <c r="G178" s="1900">
        <v>9817</v>
      </c>
      <c r="H178" s="1951"/>
      <c r="I178" s="2062" t="s">
        <v>7955</v>
      </c>
      <c r="J178" s="2062" t="s">
        <v>7955</v>
      </c>
      <c r="K178" s="2062" t="s">
        <v>1017</v>
      </c>
      <c r="M178" s="1921" t="e">
        <f>VLOOKUP(A178,'[1]TP Vung Tau'!$A$6:$H$1060,8,0)</f>
        <v>#N/A</v>
      </c>
    </row>
    <row r="179" spans="1:13" s="1921" customFormat="1">
      <c r="B179" s="2067" t="s">
        <v>7964</v>
      </c>
      <c r="C179" s="2065" t="s">
        <v>7683</v>
      </c>
      <c r="D179" s="2063" t="s">
        <v>6501</v>
      </c>
      <c r="E179" s="2066">
        <v>4</v>
      </c>
      <c r="F179" s="1900">
        <v>172</v>
      </c>
      <c r="G179" s="1905">
        <v>3000.5</v>
      </c>
      <c r="H179" s="1951"/>
      <c r="I179" s="2063" t="s">
        <v>775</v>
      </c>
      <c r="J179" s="2063" t="s">
        <v>775</v>
      </c>
      <c r="K179" s="2062" t="s">
        <v>1017</v>
      </c>
      <c r="M179" s="1921" t="e">
        <f>VLOOKUP(A179,'[1]TP Vung Tau'!$A$6:$H$1060,8,0)</f>
        <v>#N/A</v>
      </c>
    </row>
    <row r="180" spans="1:13" s="1921" customFormat="1">
      <c r="A180" s="1921">
        <v>46</v>
      </c>
      <c r="B180" s="666" t="s">
        <v>6502</v>
      </c>
      <c r="C180" s="2065" t="s">
        <v>7683</v>
      </c>
      <c r="D180" s="666" t="s">
        <v>6501</v>
      </c>
      <c r="E180" s="666">
        <v>5</v>
      </c>
      <c r="F180" s="666" t="s">
        <v>6503</v>
      </c>
      <c r="G180" s="1927">
        <v>147</v>
      </c>
      <c r="H180" s="1928"/>
      <c r="I180" s="1929"/>
      <c r="J180" s="1929" t="s">
        <v>6420</v>
      </c>
      <c r="K180" s="2062" t="s">
        <v>1017</v>
      </c>
      <c r="M180" s="1921" t="str">
        <f>VLOOKUP(A180,'[1]TP Vung Tau'!$A$6:$H$1060,8,0)</f>
        <v>TCS</v>
      </c>
    </row>
    <row r="181" spans="1:13" s="1921" customFormat="1">
      <c r="B181" s="2063" t="s">
        <v>7965</v>
      </c>
      <c r="C181" s="2065" t="s">
        <v>7683</v>
      </c>
      <c r="D181" s="2063" t="s">
        <v>6501</v>
      </c>
      <c r="E181" s="951">
        <v>6</v>
      </c>
      <c r="F181" s="1822">
        <v>45</v>
      </c>
      <c r="G181" s="1901">
        <v>13037</v>
      </c>
      <c r="H181" s="1951"/>
      <c r="I181" s="2062" t="s">
        <v>775</v>
      </c>
      <c r="J181" s="2062" t="s">
        <v>775</v>
      </c>
      <c r="K181" s="2062" t="s">
        <v>1017</v>
      </c>
      <c r="M181" s="1921" t="e">
        <f>VLOOKUP(A181,'[1]TP Vung Tau'!$A$6:$H$1060,8,0)</f>
        <v>#N/A</v>
      </c>
    </row>
    <row r="182" spans="1:13" s="1921" customFormat="1">
      <c r="A182" s="1926">
        <v>49</v>
      </c>
      <c r="B182" s="666" t="s">
        <v>6502</v>
      </c>
      <c r="C182" s="2065" t="s">
        <v>7683</v>
      </c>
      <c r="D182" s="666" t="s">
        <v>6501</v>
      </c>
      <c r="E182" s="666">
        <v>19</v>
      </c>
      <c r="F182" s="666">
        <v>35</v>
      </c>
      <c r="G182" s="1927">
        <v>89.7</v>
      </c>
      <c r="H182" s="1928"/>
      <c r="I182" s="1929"/>
      <c r="J182" s="1929" t="s">
        <v>6420</v>
      </c>
      <c r="K182" s="2062" t="s">
        <v>1017</v>
      </c>
      <c r="M182" s="1921" t="str">
        <f>VLOOKUP(A182,'[1]TP Vung Tau'!$A$6:$H$1060,8,0)</f>
        <v>TCS</v>
      </c>
    </row>
    <row r="183" spans="1:13" s="1921" customFormat="1">
      <c r="A183" s="1921">
        <v>50</v>
      </c>
      <c r="B183" s="666" t="s">
        <v>6502</v>
      </c>
      <c r="C183" s="2065" t="s">
        <v>7683</v>
      </c>
      <c r="D183" s="666" t="s">
        <v>6501</v>
      </c>
      <c r="E183" s="666">
        <v>19</v>
      </c>
      <c r="F183" s="666" t="s">
        <v>6508</v>
      </c>
      <c r="G183" s="1927">
        <v>34.1</v>
      </c>
      <c r="H183" s="1928"/>
      <c r="I183" s="1929"/>
      <c r="J183" s="1929" t="s">
        <v>6420</v>
      </c>
      <c r="K183" s="2062" t="s">
        <v>1017</v>
      </c>
      <c r="M183" s="1921" t="str">
        <f>VLOOKUP(A183,'[1]TP Vung Tau'!$A$6:$H$1060,8,0)</f>
        <v>TCS</v>
      </c>
    </row>
    <row r="184" spans="1:13" s="1921" customFormat="1">
      <c r="A184" s="1926">
        <v>51</v>
      </c>
      <c r="B184" s="666" t="s">
        <v>6502</v>
      </c>
      <c r="C184" s="2065" t="s">
        <v>7683</v>
      </c>
      <c r="D184" s="666" t="s">
        <v>6501</v>
      </c>
      <c r="E184" s="666">
        <v>19</v>
      </c>
      <c r="F184" s="666" t="s">
        <v>6510</v>
      </c>
      <c r="G184" s="1927">
        <v>72.5</v>
      </c>
      <c r="H184" s="1928"/>
      <c r="I184" s="1929"/>
      <c r="J184" s="1929" t="s">
        <v>6420</v>
      </c>
      <c r="K184" s="2062" t="s">
        <v>1017</v>
      </c>
      <c r="M184" s="1921" t="str">
        <f>VLOOKUP(A184,'[1]TP Vung Tau'!$A$6:$H$1060,8,0)</f>
        <v>TCS</v>
      </c>
    </row>
    <row r="185" spans="1:13" s="1921" customFormat="1">
      <c r="A185" s="1921">
        <v>52</v>
      </c>
      <c r="B185" s="666" t="s">
        <v>6502</v>
      </c>
      <c r="C185" s="2065" t="s">
        <v>7683</v>
      </c>
      <c r="D185" s="666" t="s">
        <v>6501</v>
      </c>
      <c r="E185" s="666">
        <v>21</v>
      </c>
      <c r="F185" s="666">
        <v>20</v>
      </c>
      <c r="G185" s="1927">
        <v>249.6</v>
      </c>
      <c r="H185" s="1928"/>
      <c r="I185" s="1929"/>
      <c r="J185" s="1929" t="s">
        <v>6420</v>
      </c>
      <c r="K185" s="2062" t="s">
        <v>1017</v>
      </c>
      <c r="M185" s="1921" t="str">
        <f>VLOOKUP(A185,'[1]TP Vung Tau'!$A$6:$H$1060,8,0)</f>
        <v>TCS</v>
      </c>
    </row>
    <row r="186" spans="1:13" s="1921" customFormat="1" ht="31.5">
      <c r="A186" s="1926">
        <v>55</v>
      </c>
      <c r="B186" s="666" t="s">
        <v>6513</v>
      </c>
      <c r="C186" s="2065" t="s">
        <v>7683</v>
      </c>
      <c r="D186" s="666" t="s">
        <v>6501</v>
      </c>
      <c r="E186" s="666">
        <v>24</v>
      </c>
      <c r="F186" s="666">
        <v>49</v>
      </c>
      <c r="G186" s="1927">
        <v>3207.8</v>
      </c>
      <c r="H186" s="1928"/>
      <c r="I186" s="1929"/>
      <c r="J186" s="1929" t="s">
        <v>6420</v>
      </c>
      <c r="K186" s="2062" t="s">
        <v>1017</v>
      </c>
      <c r="M186" s="1921" t="str">
        <f>VLOOKUP(A186,'[1]TP Vung Tau'!$A$6:$H$1060,8,0)</f>
        <v>TCS</v>
      </c>
    </row>
    <row r="187" spans="1:13" s="1386" customFormat="1">
      <c r="B187" s="2085" t="s">
        <v>3548</v>
      </c>
      <c r="C187" s="2082" t="s">
        <v>7683</v>
      </c>
      <c r="D187" s="2086" t="s">
        <v>6501</v>
      </c>
      <c r="E187" s="2091">
        <v>24</v>
      </c>
      <c r="F187" s="2092">
        <v>49</v>
      </c>
      <c r="G187" s="2093">
        <v>3347.9</v>
      </c>
      <c r="H187" s="2090"/>
      <c r="I187" s="2084" t="s">
        <v>754</v>
      </c>
      <c r="J187" s="2084" t="s">
        <v>754</v>
      </c>
      <c r="K187" s="2084" t="s">
        <v>1017</v>
      </c>
      <c r="M187" s="1386" t="e">
        <f>VLOOKUP(A187,'[1]TP Vung Tau'!$A$6:$H$1060,8,0)</f>
        <v>#N/A</v>
      </c>
    </row>
    <row r="188" spans="1:13" s="1386" customFormat="1">
      <c r="B188" s="2085" t="s">
        <v>3548</v>
      </c>
      <c r="C188" s="2082" t="s">
        <v>7683</v>
      </c>
      <c r="D188" s="2086" t="s">
        <v>6501</v>
      </c>
      <c r="E188" s="2091">
        <v>24</v>
      </c>
      <c r="F188" s="2092">
        <v>49</v>
      </c>
      <c r="G188" s="2093">
        <v>3347</v>
      </c>
      <c r="H188" s="2090"/>
      <c r="I188" s="2091" t="s">
        <v>756</v>
      </c>
      <c r="J188" s="2091" t="s">
        <v>756</v>
      </c>
      <c r="K188" s="2084" t="s">
        <v>1017</v>
      </c>
      <c r="M188" s="1386" t="e">
        <f>VLOOKUP(A188,'[1]TP Vung Tau'!$A$6:$H$1060,8,0)</f>
        <v>#N/A</v>
      </c>
    </row>
    <row r="189" spans="1:13" s="1141" customFormat="1">
      <c r="A189" s="1141">
        <v>60</v>
      </c>
      <c r="B189" s="2094" t="s">
        <v>6525</v>
      </c>
      <c r="C189" s="2095" t="s">
        <v>7683</v>
      </c>
      <c r="D189" s="2094" t="s">
        <v>6501</v>
      </c>
      <c r="E189" s="2094">
        <v>42</v>
      </c>
      <c r="F189" s="2094">
        <v>46</v>
      </c>
      <c r="G189" s="2096">
        <v>137</v>
      </c>
      <c r="H189" s="2097"/>
      <c r="I189" s="2098"/>
      <c r="J189" s="2098" t="s">
        <v>6420</v>
      </c>
      <c r="K189" s="1148" t="s">
        <v>1017</v>
      </c>
      <c r="M189" s="1141" t="str">
        <f>VLOOKUP(A189,'[1]TP Vung Tau'!$A$6:$H$1060,8,0)</f>
        <v>TCS</v>
      </c>
    </row>
    <row r="190" spans="1:13" s="1141" customFormat="1">
      <c r="A190" s="2099">
        <v>61</v>
      </c>
      <c r="B190" s="2094" t="s">
        <v>6525</v>
      </c>
      <c r="C190" s="2095" t="s">
        <v>7683</v>
      </c>
      <c r="D190" s="2094" t="s">
        <v>6501</v>
      </c>
      <c r="E190" s="2094">
        <v>42</v>
      </c>
      <c r="F190" s="2094">
        <v>46</v>
      </c>
      <c r="G190" s="2096">
        <v>137</v>
      </c>
      <c r="H190" s="2097"/>
      <c r="I190" s="2098"/>
      <c r="J190" s="2098" t="s">
        <v>6420</v>
      </c>
      <c r="K190" s="1148" t="s">
        <v>1017</v>
      </c>
      <c r="M190" s="1141" t="str">
        <f>VLOOKUP(A190,'[1]TP Vung Tau'!$A$6:$H$1060,8,0)</f>
        <v>TCS</v>
      </c>
    </row>
    <row r="191" spans="1:13" s="1921" customFormat="1">
      <c r="B191" s="2067" t="s">
        <v>7969</v>
      </c>
      <c r="C191" s="2065" t="s">
        <v>7683</v>
      </c>
      <c r="D191" s="2063" t="s">
        <v>6501</v>
      </c>
      <c r="E191" s="951">
        <v>44</v>
      </c>
      <c r="F191" s="1822">
        <v>20</v>
      </c>
      <c r="G191" s="1901">
        <v>2404.9</v>
      </c>
      <c r="H191" s="1951"/>
      <c r="I191" s="951" t="s">
        <v>775</v>
      </c>
      <c r="J191" s="951" t="s">
        <v>775</v>
      </c>
      <c r="K191" s="2062" t="s">
        <v>1017</v>
      </c>
      <c r="M191" s="1921" t="e">
        <f>VLOOKUP(A191,'[1]TP Vung Tau'!$A$6:$H$1060,8,0)</f>
        <v>#N/A</v>
      </c>
    </row>
    <row r="192" spans="1:13" s="1921" customFormat="1">
      <c r="B192" s="2067" t="s">
        <v>7970</v>
      </c>
      <c r="C192" s="2065" t="s">
        <v>7683</v>
      </c>
      <c r="D192" s="2063" t="s">
        <v>6501</v>
      </c>
      <c r="E192" s="951">
        <v>50</v>
      </c>
      <c r="F192" s="1822" t="s">
        <v>7971</v>
      </c>
      <c r="G192" s="1901">
        <v>36962</v>
      </c>
      <c r="H192" s="1951"/>
      <c r="I192" s="951" t="s">
        <v>754</v>
      </c>
      <c r="J192" s="951" t="s">
        <v>754</v>
      </c>
      <c r="K192" s="2062" t="s">
        <v>1017</v>
      </c>
      <c r="M192" s="1921" t="e">
        <f>VLOOKUP(A192,'[1]TP Vung Tau'!$A$6:$H$1060,8,0)</f>
        <v>#N/A</v>
      </c>
    </row>
    <row r="193" spans="1:13" s="1921" customFormat="1">
      <c r="B193" s="2067" t="s">
        <v>7972</v>
      </c>
      <c r="C193" s="2065" t="s">
        <v>7683</v>
      </c>
      <c r="D193" s="2063" t="s">
        <v>6501</v>
      </c>
      <c r="E193" s="951">
        <v>67</v>
      </c>
      <c r="F193" s="1822" t="s">
        <v>7973</v>
      </c>
      <c r="G193" s="1901">
        <v>19869</v>
      </c>
      <c r="H193" s="1951"/>
      <c r="I193" s="951" t="s">
        <v>775</v>
      </c>
      <c r="J193" s="951" t="s">
        <v>775</v>
      </c>
      <c r="K193" s="2062" t="s">
        <v>1017</v>
      </c>
      <c r="M193" s="1921" t="e">
        <f>VLOOKUP(A193,'[1]TP Vung Tau'!$A$6:$H$1060,8,0)</f>
        <v>#N/A</v>
      </c>
    </row>
    <row r="194" spans="1:13" s="1921" customFormat="1">
      <c r="B194" s="2067" t="s">
        <v>7966</v>
      </c>
      <c r="C194" s="2065" t="s">
        <v>7683</v>
      </c>
      <c r="D194" s="2063" t="s">
        <v>6501</v>
      </c>
      <c r="E194" s="951" t="s">
        <v>7967</v>
      </c>
      <c r="F194" s="1903" t="s">
        <v>7968</v>
      </c>
      <c r="G194" s="1901">
        <v>25066</v>
      </c>
      <c r="H194" s="1951"/>
      <c r="I194" s="2062" t="s">
        <v>2366</v>
      </c>
      <c r="J194" s="2062" t="s">
        <v>2366</v>
      </c>
      <c r="K194" s="2062" t="s">
        <v>1017</v>
      </c>
      <c r="M194" s="1921" t="e">
        <f>VLOOKUP(A194,'[1]TP Vung Tau'!$A$6:$H$1060,8,0)</f>
        <v>#N/A</v>
      </c>
    </row>
    <row r="195" spans="1:13" s="1921" customFormat="1">
      <c r="A195" s="1926">
        <v>81</v>
      </c>
      <c r="B195" s="666" t="s">
        <v>6525</v>
      </c>
      <c r="C195" s="2065" t="s">
        <v>7683</v>
      </c>
      <c r="D195" s="666" t="s">
        <v>6501</v>
      </c>
      <c r="E195" s="666"/>
      <c r="F195" s="666"/>
      <c r="G195" s="1927">
        <v>100</v>
      </c>
      <c r="H195" s="1928"/>
      <c r="I195" s="1929"/>
      <c r="J195" s="1929" t="s">
        <v>6420</v>
      </c>
      <c r="K195" s="2062" t="s">
        <v>1017</v>
      </c>
      <c r="M195" s="1921" t="str">
        <f>VLOOKUP(A195,'[1]TP Vung Tau'!$A$6:$H$1060,8,0)</f>
        <v>TCS</v>
      </c>
    </row>
    <row r="196" spans="1:13" s="1921" customFormat="1">
      <c r="A196" s="1926">
        <v>95</v>
      </c>
      <c r="B196" s="666" t="s">
        <v>6572</v>
      </c>
      <c r="C196" s="2065" t="s">
        <v>7683</v>
      </c>
      <c r="D196" s="666" t="s">
        <v>6567</v>
      </c>
      <c r="E196" s="666">
        <v>5</v>
      </c>
      <c r="F196" s="666">
        <v>51</v>
      </c>
      <c r="G196" s="1927" t="s">
        <v>6573</v>
      </c>
      <c r="H196" s="1928"/>
      <c r="I196" s="1929" t="s">
        <v>1039</v>
      </c>
      <c r="J196" s="666" t="s">
        <v>6420</v>
      </c>
      <c r="K196" s="2062" t="s">
        <v>1017</v>
      </c>
      <c r="M196" s="1921" t="e">
        <f>VLOOKUP(A196,'[1]TP Vung Tau'!$A$6:$H$1060,8,0)</f>
        <v>#REF!</v>
      </c>
    </row>
    <row r="197" spans="1:13" s="1921" customFormat="1">
      <c r="A197" s="1921">
        <v>98</v>
      </c>
      <c r="B197" s="666" t="s">
        <v>6575</v>
      </c>
      <c r="C197" s="2065" t="s">
        <v>7683</v>
      </c>
      <c r="D197" s="666" t="s">
        <v>6567</v>
      </c>
      <c r="E197" s="666">
        <v>9</v>
      </c>
      <c r="F197" s="666">
        <v>74</v>
      </c>
      <c r="G197" s="1927">
        <v>153.30000000000001</v>
      </c>
      <c r="H197" s="1928"/>
      <c r="I197" s="1929" t="s">
        <v>1039</v>
      </c>
      <c r="J197" s="666" t="s">
        <v>6420</v>
      </c>
      <c r="K197" s="2062" t="s">
        <v>1017</v>
      </c>
      <c r="M197" s="1921" t="e">
        <f>VLOOKUP(A197,'[1]TP Vung Tau'!$A$6:$H$1060,8,0)</f>
        <v>#REF!</v>
      </c>
    </row>
    <row r="198" spans="1:13" s="1921" customFormat="1">
      <c r="A198" s="1921">
        <v>100</v>
      </c>
      <c r="B198" s="666" t="s">
        <v>6576</v>
      </c>
      <c r="C198" s="2065" t="s">
        <v>7683</v>
      </c>
      <c r="D198" s="666" t="s">
        <v>6567</v>
      </c>
      <c r="E198" s="666">
        <v>12</v>
      </c>
      <c r="F198" s="666">
        <v>32</v>
      </c>
      <c r="G198" s="1927">
        <v>926.9</v>
      </c>
      <c r="H198" s="1928"/>
      <c r="I198" s="1929" t="s">
        <v>1039</v>
      </c>
      <c r="J198" s="666" t="s">
        <v>6420</v>
      </c>
      <c r="K198" s="2062" t="s">
        <v>1017</v>
      </c>
      <c r="M198" s="1921" t="e">
        <f>VLOOKUP(A198,'[1]TP Vung Tau'!$A$6:$H$1060,8,0)</f>
        <v>#REF!</v>
      </c>
    </row>
    <row r="199" spans="1:13" s="1921" customFormat="1">
      <c r="B199" s="2067" t="s">
        <v>7818</v>
      </c>
      <c r="C199" s="2065" t="s">
        <v>7683</v>
      </c>
      <c r="D199" s="2063" t="s">
        <v>6567</v>
      </c>
      <c r="E199" s="2066">
        <v>27</v>
      </c>
      <c r="F199" s="1900">
        <v>63</v>
      </c>
      <c r="G199" s="1900">
        <v>168.9</v>
      </c>
      <c r="H199" s="1951"/>
      <c r="I199" s="2063" t="s">
        <v>751</v>
      </c>
      <c r="J199" s="2063" t="s">
        <v>751</v>
      </c>
      <c r="K199" s="2062" t="s">
        <v>1017</v>
      </c>
      <c r="M199" s="1921" t="e">
        <f>VLOOKUP(A199,'[1]TP Vung Tau'!$A$6:$H$1060,8,0)</f>
        <v>#N/A</v>
      </c>
    </row>
    <row r="200" spans="1:13" s="1921" customFormat="1" ht="31.5">
      <c r="B200" s="949" t="s">
        <v>7819</v>
      </c>
      <c r="C200" s="2065" t="s">
        <v>7683</v>
      </c>
      <c r="D200" s="2063" t="s">
        <v>6567</v>
      </c>
      <c r="E200" s="951">
        <v>28</v>
      </c>
      <c r="F200" s="1822">
        <v>7</v>
      </c>
      <c r="G200" s="1514">
        <v>5916</v>
      </c>
      <c r="H200" s="1951"/>
      <c r="I200" s="2062" t="s">
        <v>751</v>
      </c>
      <c r="J200" s="2062" t="s">
        <v>751</v>
      </c>
      <c r="K200" s="2062" t="s">
        <v>1017</v>
      </c>
      <c r="M200" s="1921" t="e">
        <f>VLOOKUP(A200,'[1]TP Vung Tau'!$A$6:$H$1060,8,0)</f>
        <v>#N/A</v>
      </c>
    </row>
    <row r="201" spans="1:13" s="1921" customFormat="1">
      <c r="B201" s="949" t="s">
        <v>7820</v>
      </c>
      <c r="C201" s="2065" t="s">
        <v>7683</v>
      </c>
      <c r="D201" s="2063" t="s">
        <v>6567</v>
      </c>
      <c r="E201" s="951">
        <v>28</v>
      </c>
      <c r="F201" s="1822">
        <v>285</v>
      </c>
      <c r="G201" s="1514">
        <v>856</v>
      </c>
      <c r="H201" s="1951"/>
      <c r="I201" s="2062" t="s">
        <v>751</v>
      </c>
      <c r="J201" s="2062" t="s">
        <v>751</v>
      </c>
      <c r="K201" s="2062" t="s">
        <v>1017</v>
      </c>
      <c r="M201" s="1921" t="e">
        <f>VLOOKUP(A201,'[1]TP Vung Tau'!$A$6:$H$1060,8,0)</f>
        <v>#N/A</v>
      </c>
    </row>
    <row r="202" spans="1:13" s="1921" customFormat="1">
      <c r="B202" s="949" t="s">
        <v>7827</v>
      </c>
      <c r="C202" s="2065" t="s">
        <v>7683</v>
      </c>
      <c r="D202" s="2063" t="s">
        <v>6567</v>
      </c>
      <c r="E202" s="951">
        <v>31</v>
      </c>
      <c r="F202" s="1822">
        <v>329</v>
      </c>
      <c r="G202" s="1514">
        <v>1431</v>
      </c>
      <c r="H202" s="1951"/>
      <c r="I202" s="2062" t="s">
        <v>751</v>
      </c>
      <c r="J202" s="2062" t="s">
        <v>751</v>
      </c>
      <c r="K202" s="2062" t="s">
        <v>1017</v>
      </c>
      <c r="M202" s="1921" t="e">
        <f>VLOOKUP(A202,'[1]TP Vung Tau'!$A$6:$H$1060,8,0)</f>
        <v>#N/A</v>
      </c>
    </row>
    <row r="203" spans="1:13" s="1921" customFormat="1">
      <c r="B203" s="949" t="s">
        <v>7826</v>
      </c>
      <c r="C203" s="2065" t="s">
        <v>7683</v>
      </c>
      <c r="D203" s="2063" t="s">
        <v>6567</v>
      </c>
      <c r="E203" s="951">
        <v>31</v>
      </c>
      <c r="F203" s="1903">
        <v>322128</v>
      </c>
      <c r="G203" s="1514">
        <f>310+108</f>
        <v>418</v>
      </c>
      <c r="H203" s="1951"/>
      <c r="I203" s="2062" t="s">
        <v>751</v>
      </c>
      <c r="J203" s="2062" t="s">
        <v>751</v>
      </c>
      <c r="K203" s="2062" t="s">
        <v>1017</v>
      </c>
      <c r="M203" s="1921" t="e">
        <f>VLOOKUP(A203,'[1]TP Vung Tau'!$A$6:$H$1060,8,0)</f>
        <v>#N/A</v>
      </c>
    </row>
    <row r="204" spans="1:13" s="1921" customFormat="1" ht="31.5">
      <c r="B204" s="949" t="s">
        <v>7823</v>
      </c>
      <c r="C204" s="2065" t="s">
        <v>7683</v>
      </c>
      <c r="D204" s="2063" t="s">
        <v>6567</v>
      </c>
      <c r="E204" s="951">
        <v>31</v>
      </c>
      <c r="F204" s="1822" t="s">
        <v>7824</v>
      </c>
      <c r="G204" s="1514">
        <v>1351</v>
      </c>
      <c r="H204" s="1951"/>
      <c r="I204" s="2062" t="s">
        <v>751</v>
      </c>
      <c r="J204" s="2062" t="s">
        <v>751</v>
      </c>
      <c r="K204" s="2062" t="s">
        <v>1017</v>
      </c>
      <c r="M204" s="1921" t="e">
        <f>VLOOKUP(A204,'[1]TP Vung Tau'!$A$6:$H$1060,8,0)</f>
        <v>#N/A</v>
      </c>
    </row>
    <row r="205" spans="1:13" s="1921" customFormat="1" ht="31.5">
      <c r="B205" s="949" t="s">
        <v>7825</v>
      </c>
      <c r="C205" s="2065" t="s">
        <v>7683</v>
      </c>
      <c r="D205" s="2063" t="s">
        <v>6567</v>
      </c>
      <c r="E205" s="951">
        <v>31</v>
      </c>
      <c r="F205" s="1822" t="s">
        <v>7824</v>
      </c>
      <c r="G205" s="1514">
        <v>911</v>
      </c>
      <c r="H205" s="1951"/>
      <c r="I205" s="2062" t="s">
        <v>751</v>
      </c>
      <c r="J205" s="2062" t="s">
        <v>751</v>
      </c>
      <c r="K205" s="2062" t="s">
        <v>1017</v>
      </c>
      <c r="M205" s="1921" t="e">
        <f>VLOOKUP(A205,'[1]TP Vung Tau'!$A$6:$H$1060,8,0)</f>
        <v>#N/A</v>
      </c>
    </row>
    <row r="206" spans="1:13" s="1921" customFormat="1">
      <c r="B206" s="949" t="s">
        <v>2217</v>
      </c>
      <c r="C206" s="2065" t="s">
        <v>7683</v>
      </c>
      <c r="D206" s="2063" t="s">
        <v>6567</v>
      </c>
      <c r="E206" s="951">
        <v>32</v>
      </c>
      <c r="F206" s="1822">
        <v>12</v>
      </c>
      <c r="G206" s="1514">
        <v>1002</v>
      </c>
      <c r="H206" s="1951"/>
      <c r="I206" s="2062" t="s">
        <v>751</v>
      </c>
      <c r="J206" s="2062" t="s">
        <v>751</v>
      </c>
      <c r="K206" s="2062" t="s">
        <v>1017</v>
      </c>
      <c r="M206" s="1921" t="e">
        <f>VLOOKUP(A206,'[1]TP Vung Tau'!$A$6:$H$1060,8,0)</f>
        <v>#N/A</v>
      </c>
    </row>
    <row r="207" spans="1:13" s="1921" customFormat="1" ht="31.5">
      <c r="B207" s="949" t="s">
        <v>4660</v>
      </c>
      <c r="C207" s="2065" t="s">
        <v>7683</v>
      </c>
      <c r="D207" s="2063" t="s">
        <v>6567</v>
      </c>
      <c r="E207" s="951">
        <v>32</v>
      </c>
      <c r="F207" s="1822" t="s">
        <v>7828</v>
      </c>
      <c r="G207" s="1514">
        <v>77</v>
      </c>
      <c r="H207" s="1951"/>
      <c r="I207" s="2062" t="s">
        <v>751</v>
      </c>
      <c r="J207" s="2062" t="s">
        <v>751</v>
      </c>
      <c r="K207" s="2062" t="s">
        <v>1017</v>
      </c>
      <c r="M207" s="1921" t="e">
        <f>VLOOKUP(A207,'[1]TP Vung Tau'!$A$6:$H$1060,8,0)</f>
        <v>#N/A</v>
      </c>
    </row>
    <row r="208" spans="1:13" s="1921" customFormat="1">
      <c r="B208" s="949" t="s">
        <v>7829</v>
      </c>
      <c r="C208" s="2065" t="s">
        <v>7683</v>
      </c>
      <c r="D208" s="2063" t="s">
        <v>6567</v>
      </c>
      <c r="E208" s="951">
        <v>33</v>
      </c>
      <c r="F208" s="1822">
        <v>1</v>
      </c>
      <c r="G208" s="1514">
        <v>78.099999999999994</v>
      </c>
      <c r="H208" s="1951"/>
      <c r="I208" s="2062" t="s">
        <v>751</v>
      </c>
      <c r="J208" s="2062" t="s">
        <v>751</v>
      </c>
      <c r="K208" s="2062" t="s">
        <v>1017</v>
      </c>
      <c r="M208" s="1921" t="e">
        <f>VLOOKUP(A208,'[1]TP Vung Tau'!$A$6:$H$1060,8,0)</f>
        <v>#N/A</v>
      </c>
    </row>
    <row r="209" spans="1:13" s="1921" customFormat="1">
      <c r="B209" s="949" t="s">
        <v>7830</v>
      </c>
      <c r="C209" s="2065" t="s">
        <v>7683</v>
      </c>
      <c r="D209" s="2063" t="s">
        <v>6567</v>
      </c>
      <c r="E209" s="951">
        <v>33</v>
      </c>
      <c r="F209" s="1822">
        <v>36</v>
      </c>
      <c r="G209" s="1514">
        <v>998</v>
      </c>
      <c r="H209" s="1951"/>
      <c r="I209" s="2062" t="s">
        <v>775</v>
      </c>
      <c r="J209" s="2062" t="s">
        <v>775</v>
      </c>
      <c r="K209" s="2062" t="s">
        <v>1017</v>
      </c>
      <c r="M209" s="1921" t="e">
        <f>VLOOKUP(A209,'[1]TP Vung Tau'!$A$6:$H$1060,8,0)</f>
        <v>#N/A</v>
      </c>
    </row>
    <row r="210" spans="1:13" s="1921" customFormat="1">
      <c r="B210" s="949" t="s">
        <v>7831</v>
      </c>
      <c r="C210" s="2065" t="s">
        <v>7683</v>
      </c>
      <c r="D210" s="2063" t="s">
        <v>6567</v>
      </c>
      <c r="E210" s="951">
        <v>47</v>
      </c>
      <c r="F210" s="1822">
        <v>1</v>
      </c>
      <c r="G210" s="1514">
        <v>2865</v>
      </c>
      <c r="H210" s="1951"/>
      <c r="I210" s="2062" t="s">
        <v>751</v>
      </c>
      <c r="J210" s="2062" t="s">
        <v>751</v>
      </c>
      <c r="K210" s="2062" t="s">
        <v>1017</v>
      </c>
      <c r="M210" s="1921" t="e">
        <f>VLOOKUP(A210,'[1]TP Vung Tau'!$A$6:$H$1060,8,0)</f>
        <v>#N/A</v>
      </c>
    </row>
    <row r="211" spans="1:13" s="1921" customFormat="1">
      <c r="B211" s="949" t="s">
        <v>7832</v>
      </c>
      <c r="C211" s="2065" t="s">
        <v>7683</v>
      </c>
      <c r="D211" s="2063" t="s">
        <v>6567</v>
      </c>
      <c r="E211" s="951">
        <v>51</v>
      </c>
      <c r="F211" s="1822">
        <v>4</v>
      </c>
      <c r="G211" s="1514">
        <v>3126</v>
      </c>
      <c r="H211" s="1951"/>
      <c r="I211" s="2062" t="s">
        <v>840</v>
      </c>
      <c r="J211" s="2062" t="s">
        <v>840</v>
      </c>
      <c r="K211" s="2062" t="s">
        <v>1017</v>
      </c>
      <c r="M211" s="1921" t="e">
        <f>VLOOKUP(A211,'[1]TP Vung Tau'!$A$6:$H$1060,8,0)</f>
        <v>#N/A</v>
      </c>
    </row>
    <row r="212" spans="1:13" s="1921" customFormat="1">
      <c r="B212" s="949" t="s">
        <v>4132</v>
      </c>
      <c r="C212" s="2065" t="s">
        <v>7683</v>
      </c>
      <c r="D212" s="2063" t="s">
        <v>6567</v>
      </c>
      <c r="E212" s="951">
        <v>57</v>
      </c>
      <c r="F212" s="1822">
        <v>23</v>
      </c>
      <c r="G212" s="1514">
        <v>3121</v>
      </c>
      <c r="H212" s="1951"/>
      <c r="I212" s="2062" t="s">
        <v>775</v>
      </c>
      <c r="J212" s="2062" t="s">
        <v>775</v>
      </c>
      <c r="K212" s="2062" t="s">
        <v>1017</v>
      </c>
      <c r="M212" s="1921" t="e">
        <f>VLOOKUP(A212,'[1]TP Vung Tau'!$A$6:$H$1060,8,0)</f>
        <v>#N/A</v>
      </c>
    </row>
    <row r="213" spans="1:13" s="1921" customFormat="1">
      <c r="B213" s="949" t="s">
        <v>7833</v>
      </c>
      <c r="C213" s="2065" t="s">
        <v>7683</v>
      </c>
      <c r="D213" s="2063" t="s">
        <v>6567</v>
      </c>
      <c r="E213" s="951">
        <v>58</v>
      </c>
      <c r="F213" s="1822">
        <v>7</v>
      </c>
      <c r="G213" s="1514">
        <v>136</v>
      </c>
      <c r="H213" s="1951"/>
      <c r="I213" s="2062" t="s">
        <v>751</v>
      </c>
      <c r="J213" s="2062" t="s">
        <v>751</v>
      </c>
      <c r="K213" s="2062" t="s">
        <v>1017</v>
      </c>
      <c r="M213" s="1921" t="e">
        <f>VLOOKUP(A213,'[1]TP Vung Tau'!$A$6:$H$1060,8,0)</f>
        <v>#N/A</v>
      </c>
    </row>
    <row r="214" spans="1:13" s="1921" customFormat="1">
      <c r="B214" s="949" t="s">
        <v>7834</v>
      </c>
      <c r="C214" s="2065" t="s">
        <v>7683</v>
      </c>
      <c r="D214" s="2063" t="s">
        <v>6567</v>
      </c>
      <c r="E214" s="951">
        <v>58</v>
      </c>
      <c r="F214" s="1822">
        <v>8</v>
      </c>
      <c r="G214" s="1514">
        <v>123</v>
      </c>
      <c r="H214" s="1951"/>
      <c r="I214" s="2062" t="s">
        <v>751</v>
      </c>
      <c r="J214" s="2062" t="s">
        <v>751</v>
      </c>
      <c r="K214" s="2062" t="s">
        <v>1017</v>
      </c>
      <c r="M214" s="1921" t="e">
        <f>VLOOKUP(A214,'[1]TP Vung Tau'!$A$6:$H$1060,8,0)</f>
        <v>#N/A</v>
      </c>
    </row>
    <row r="215" spans="1:13" s="1921" customFormat="1">
      <c r="B215" s="949" t="s">
        <v>7835</v>
      </c>
      <c r="C215" s="2065" t="s">
        <v>7683</v>
      </c>
      <c r="D215" s="2063" t="s">
        <v>6567</v>
      </c>
      <c r="E215" s="951">
        <v>58</v>
      </c>
      <c r="F215" s="1822">
        <v>13</v>
      </c>
      <c r="G215" s="1514">
        <v>375</v>
      </c>
      <c r="H215" s="1951"/>
      <c r="I215" s="2062" t="s">
        <v>751</v>
      </c>
      <c r="J215" s="2062" t="s">
        <v>751</v>
      </c>
      <c r="K215" s="2062" t="s">
        <v>1017</v>
      </c>
      <c r="M215" s="1921" t="e">
        <f>VLOOKUP(A215,'[1]TP Vung Tau'!$A$6:$H$1060,8,0)</f>
        <v>#N/A</v>
      </c>
    </row>
    <row r="216" spans="1:13" s="1921" customFormat="1">
      <c r="A216" s="1921">
        <v>130</v>
      </c>
      <c r="B216" s="666" t="s">
        <v>6606</v>
      </c>
      <c r="C216" s="2065" t="s">
        <v>7683</v>
      </c>
      <c r="D216" s="666" t="s">
        <v>6567</v>
      </c>
      <c r="E216" s="666">
        <v>62</v>
      </c>
      <c r="F216" s="666">
        <v>31</v>
      </c>
      <c r="G216" s="1927">
        <v>985</v>
      </c>
      <c r="H216" s="1928"/>
      <c r="I216" s="1929" t="s">
        <v>6607</v>
      </c>
      <c r="J216" s="666" t="s">
        <v>6420</v>
      </c>
      <c r="K216" s="2062" t="s">
        <v>1017</v>
      </c>
      <c r="M216" s="1921" t="str">
        <f>VLOOKUP(A216,'[1]TP Vung Tau'!$A$6:$H$1060,8,0)</f>
        <v>TCS</v>
      </c>
    </row>
    <row r="217" spans="1:13" s="1921" customFormat="1">
      <c r="B217" s="949" t="s">
        <v>7836</v>
      </c>
      <c r="C217" s="2065" t="s">
        <v>7683</v>
      </c>
      <c r="D217" s="2063" t="s">
        <v>6567</v>
      </c>
      <c r="E217" s="951">
        <v>76</v>
      </c>
      <c r="F217" s="1822">
        <v>3</v>
      </c>
      <c r="G217" s="1514">
        <v>1239</v>
      </c>
      <c r="H217" s="1951"/>
      <c r="I217" s="2062" t="s">
        <v>751</v>
      </c>
      <c r="J217" s="2062" t="s">
        <v>751</v>
      </c>
      <c r="K217" s="2062" t="s">
        <v>1017</v>
      </c>
      <c r="M217" s="1921" t="e">
        <f>VLOOKUP(A217,'[1]TP Vung Tau'!$A$6:$H$1060,8,0)</f>
        <v>#N/A</v>
      </c>
    </row>
    <row r="218" spans="1:13" s="1921" customFormat="1">
      <c r="B218" s="949" t="s">
        <v>1370</v>
      </c>
      <c r="C218" s="2065" t="s">
        <v>7683</v>
      </c>
      <c r="D218" s="2063" t="s">
        <v>6567</v>
      </c>
      <c r="E218" s="951">
        <v>76</v>
      </c>
      <c r="F218" s="1822">
        <v>22</v>
      </c>
      <c r="G218" s="1514">
        <v>795</v>
      </c>
      <c r="H218" s="1951"/>
      <c r="I218" s="2062" t="s">
        <v>751</v>
      </c>
      <c r="J218" s="2062" t="s">
        <v>751</v>
      </c>
      <c r="K218" s="2062" t="s">
        <v>1017</v>
      </c>
      <c r="M218" s="1921" t="e">
        <f>VLOOKUP(A218,'[1]TP Vung Tau'!$A$6:$H$1060,8,0)</f>
        <v>#N/A</v>
      </c>
    </row>
    <row r="219" spans="1:13" s="1921" customFormat="1">
      <c r="B219" s="949" t="s">
        <v>7821</v>
      </c>
      <c r="C219" s="2065" t="s">
        <v>7683</v>
      </c>
      <c r="D219" s="2063" t="s">
        <v>6567</v>
      </c>
      <c r="E219" s="951">
        <v>77</v>
      </c>
      <c r="F219" s="1822" t="s">
        <v>7822</v>
      </c>
      <c r="G219" s="1514">
        <v>11241</v>
      </c>
      <c r="H219" s="1951"/>
      <c r="I219" s="2062" t="s">
        <v>754</v>
      </c>
      <c r="J219" s="2062" t="s">
        <v>754</v>
      </c>
      <c r="K219" s="2062" t="s">
        <v>1017</v>
      </c>
      <c r="M219" s="1921" t="e">
        <f>VLOOKUP(A219,'[1]TP Vung Tau'!$A$6:$H$1060,8,0)</f>
        <v>#N/A</v>
      </c>
    </row>
    <row r="220" spans="1:13" s="1921" customFormat="1">
      <c r="B220" s="949" t="s">
        <v>7821</v>
      </c>
      <c r="C220" s="2065" t="s">
        <v>7683</v>
      </c>
      <c r="D220" s="2063" t="s">
        <v>6567</v>
      </c>
      <c r="E220" s="951">
        <v>77</v>
      </c>
      <c r="F220" s="1822" t="s">
        <v>7837</v>
      </c>
      <c r="G220" s="1514">
        <v>11260</v>
      </c>
      <c r="H220" s="1951"/>
      <c r="I220" s="2062" t="s">
        <v>754</v>
      </c>
      <c r="J220" s="2062" t="s">
        <v>754</v>
      </c>
      <c r="K220" s="2062" t="s">
        <v>1017</v>
      </c>
      <c r="M220" s="1921" t="e">
        <f>VLOOKUP(A220,'[1]TP Vung Tau'!$A$6:$H$1060,8,0)</f>
        <v>#N/A</v>
      </c>
    </row>
    <row r="221" spans="1:13" s="1921" customFormat="1">
      <c r="B221" s="949" t="s">
        <v>7839</v>
      </c>
      <c r="C221" s="2065" t="s">
        <v>7683</v>
      </c>
      <c r="D221" s="2063" t="s">
        <v>6567</v>
      </c>
      <c r="E221" s="951">
        <v>79</v>
      </c>
      <c r="F221" s="1822">
        <v>9</v>
      </c>
      <c r="G221" s="1514">
        <v>446</v>
      </c>
      <c r="H221" s="1951"/>
      <c r="I221" s="2062" t="s">
        <v>751</v>
      </c>
      <c r="J221" s="2062" t="s">
        <v>751</v>
      </c>
      <c r="K221" s="2062" t="s">
        <v>1017</v>
      </c>
      <c r="M221" s="1921" t="e">
        <f>VLOOKUP(A221,'[1]TP Vung Tau'!$A$6:$H$1060,8,0)</f>
        <v>#N/A</v>
      </c>
    </row>
    <row r="222" spans="1:13" s="1921" customFormat="1">
      <c r="B222" s="949" t="s">
        <v>7838</v>
      </c>
      <c r="C222" s="2065" t="s">
        <v>7683</v>
      </c>
      <c r="D222" s="2063" t="s">
        <v>6567</v>
      </c>
      <c r="E222" s="951">
        <v>79</v>
      </c>
      <c r="F222" s="1822">
        <v>12</v>
      </c>
      <c r="G222" s="1514">
        <v>223</v>
      </c>
      <c r="H222" s="1951"/>
      <c r="I222" s="2062" t="s">
        <v>751</v>
      </c>
      <c r="J222" s="2062" t="s">
        <v>751</v>
      </c>
      <c r="K222" s="2062" t="s">
        <v>1017</v>
      </c>
      <c r="M222" s="1921" t="e">
        <f>VLOOKUP(A222,'[1]TP Vung Tau'!$A$6:$H$1060,8,0)</f>
        <v>#N/A</v>
      </c>
    </row>
    <row r="223" spans="1:13" s="1921" customFormat="1">
      <c r="B223" s="949" t="s">
        <v>7840</v>
      </c>
      <c r="C223" s="2065" t="s">
        <v>7683</v>
      </c>
      <c r="D223" s="2063" t="s">
        <v>6567</v>
      </c>
      <c r="E223" s="951">
        <v>79</v>
      </c>
      <c r="F223" s="1822" t="s">
        <v>7841</v>
      </c>
      <c r="G223" s="1514">
        <f>116.8+581.3+37</f>
        <v>735.09999999999991</v>
      </c>
      <c r="H223" s="1951"/>
      <c r="I223" s="2062" t="s">
        <v>751</v>
      </c>
      <c r="J223" s="2062" t="s">
        <v>751</v>
      </c>
      <c r="K223" s="2062" t="s">
        <v>1017</v>
      </c>
      <c r="M223" s="1921" t="e">
        <f>VLOOKUP(A223,'[1]TP Vung Tau'!$A$6:$H$1060,8,0)</f>
        <v>#N/A</v>
      </c>
    </row>
    <row r="224" spans="1:13" s="1921" customFormat="1">
      <c r="B224" s="949" t="s">
        <v>7842</v>
      </c>
      <c r="C224" s="2065" t="s">
        <v>7683</v>
      </c>
      <c r="D224" s="2063" t="s">
        <v>6567</v>
      </c>
      <c r="E224" s="951">
        <v>81</v>
      </c>
      <c r="F224" s="1822">
        <v>19</v>
      </c>
      <c r="G224" s="1514">
        <v>491</v>
      </c>
      <c r="H224" s="1951"/>
      <c r="I224" s="2062" t="s">
        <v>751</v>
      </c>
      <c r="J224" s="2062" t="s">
        <v>751</v>
      </c>
      <c r="K224" s="2062" t="s">
        <v>1017</v>
      </c>
      <c r="M224" s="1921" t="e">
        <f>VLOOKUP(A224,'[1]TP Vung Tau'!$A$6:$H$1060,8,0)</f>
        <v>#N/A</v>
      </c>
    </row>
    <row r="225" spans="1:13" s="1921" customFormat="1">
      <c r="B225" s="949" t="s">
        <v>7843</v>
      </c>
      <c r="C225" s="2065" t="s">
        <v>7683</v>
      </c>
      <c r="D225" s="2063" t="s">
        <v>6567</v>
      </c>
      <c r="E225" s="951">
        <v>96</v>
      </c>
      <c r="F225" s="1822" t="s">
        <v>7844</v>
      </c>
      <c r="G225" s="1514">
        <v>2250</v>
      </c>
      <c r="H225" s="1951"/>
      <c r="I225" s="2062" t="s">
        <v>988</v>
      </c>
      <c r="J225" s="2062" t="s">
        <v>988</v>
      </c>
      <c r="K225" s="2062" t="s">
        <v>1017</v>
      </c>
      <c r="M225" s="1921" t="e">
        <f>VLOOKUP(A225,'[1]TP Vung Tau'!$A$6:$H$1060,8,0)</f>
        <v>#N/A</v>
      </c>
    </row>
    <row r="226" spans="1:13" s="1921" customFormat="1">
      <c r="B226" s="949" t="s">
        <v>7845</v>
      </c>
      <c r="C226" s="2065" t="s">
        <v>7683</v>
      </c>
      <c r="D226" s="2063" t="s">
        <v>6567</v>
      </c>
      <c r="E226" s="951">
        <v>98</v>
      </c>
      <c r="F226" s="1822">
        <v>7</v>
      </c>
      <c r="G226" s="1514">
        <v>3098</v>
      </c>
      <c r="H226" s="1951"/>
      <c r="I226" s="2062" t="s">
        <v>754</v>
      </c>
      <c r="J226" s="2062" t="s">
        <v>754</v>
      </c>
      <c r="K226" s="2062" t="s">
        <v>1017</v>
      </c>
      <c r="M226" s="1921" t="e">
        <f>VLOOKUP(A226,'[1]TP Vung Tau'!$A$6:$H$1060,8,0)</f>
        <v>#N/A</v>
      </c>
    </row>
    <row r="227" spans="1:13" s="1921" customFormat="1">
      <c r="B227" s="949" t="s">
        <v>3314</v>
      </c>
      <c r="C227" s="2065" t="s">
        <v>7683</v>
      </c>
      <c r="D227" s="2063" t="s">
        <v>6567</v>
      </c>
      <c r="E227" s="951">
        <v>101</v>
      </c>
      <c r="F227" s="1822">
        <v>17</v>
      </c>
      <c r="G227" s="1514">
        <v>24523</v>
      </c>
      <c r="H227" s="1951"/>
      <c r="I227" s="2062" t="s">
        <v>3941</v>
      </c>
      <c r="J227" s="2062" t="s">
        <v>3941</v>
      </c>
      <c r="K227" s="2062" t="s">
        <v>1017</v>
      </c>
      <c r="M227" s="1921" t="e">
        <f>VLOOKUP(A227,'[1]TP Vung Tau'!$A$6:$H$1060,8,0)</f>
        <v>#N/A</v>
      </c>
    </row>
    <row r="228" spans="1:13" s="1921" customFormat="1">
      <c r="A228" s="1926">
        <v>139</v>
      </c>
      <c r="B228" s="666" t="s">
        <v>6623</v>
      </c>
      <c r="C228" s="2065" t="s">
        <v>7683</v>
      </c>
      <c r="D228" s="666" t="s">
        <v>6567</v>
      </c>
      <c r="E228" s="1933" t="s">
        <v>6622</v>
      </c>
      <c r="F228" s="666">
        <v>46</v>
      </c>
      <c r="G228" s="1927">
        <v>50</v>
      </c>
      <c r="H228" s="1928"/>
      <c r="I228" s="1929" t="s">
        <v>1313</v>
      </c>
      <c r="J228" s="666" t="s">
        <v>6420</v>
      </c>
      <c r="K228" s="2062" t="s">
        <v>1017</v>
      </c>
      <c r="M228" s="1921" t="str">
        <f>VLOOKUP(A228,'[1]TP Vung Tau'!$A$6:$H$1060,8,0)</f>
        <v>DGT</v>
      </c>
    </row>
    <row r="229" spans="1:13" s="1921" customFormat="1">
      <c r="A229" s="1926">
        <v>141</v>
      </c>
      <c r="B229" s="666" t="s">
        <v>6628</v>
      </c>
      <c r="C229" s="2065" t="s">
        <v>7683</v>
      </c>
      <c r="D229" s="666" t="s">
        <v>6567</v>
      </c>
      <c r="E229" s="1933" t="s">
        <v>6629</v>
      </c>
      <c r="F229" s="666">
        <v>28</v>
      </c>
      <c r="G229" s="1927">
        <v>50</v>
      </c>
      <c r="H229" s="1928"/>
      <c r="I229" s="1929" t="s">
        <v>1039</v>
      </c>
      <c r="J229" s="666" t="s">
        <v>6420</v>
      </c>
      <c r="K229" s="2062" t="s">
        <v>1017</v>
      </c>
      <c r="M229" s="1921" t="str">
        <f>VLOOKUP(A229,'[1]TP Vung Tau'!$A$6:$H$1060,8,0)</f>
        <v>DTS</v>
      </c>
    </row>
    <row r="230" spans="1:13" s="1921" customFormat="1">
      <c r="B230" s="2067" t="s">
        <v>7846</v>
      </c>
      <c r="C230" s="2065" t="s">
        <v>7683</v>
      </c>
      <c r="D230" s="2063" t="s">
        <v>6631</v>
      </c>
      <c r="E230" s="2066">
        <v>2</v>
      </c>
      <c r="F230" s="1900">
        <v>54</v>
      </c>
      <c r="G230" s="1900">
        <v>302</v>
      </c>
      <c r="H230" s="1951"/>
      <c r="I230" s="2063" t="s">
        <v>751</v>
      </c>
      <c r="J230" s="2063" t="s">
        <v>751</v>
      </c>
      <c r="K230" s="2062" t="s">
        <v>1017</v>
      </c>
      <c r="M230" s="1921" t="e">
        <f>VLOOKUP(A230,'[1]TP Vung Tau'!$A$6:$H$1060,8,0)</f>
        <v>#N/A</v>
      </c>
    </row>
    <row r="231" spans="1:13" s="1921" customFormat="1">
      <c r="A231" s="1921">
        <v>142</v>
      </c>
      <c r="B231" s="666" t="s">
        <v>6630</v>
      </c>
      <c r="C231" s="2065" t="s">
        <v>7683</v>
      </c>
      <c r="D231" s="666" t="s">
        <v>6631</v>
      </c>
      <c r="E231" s="666">
        <v>2</v>
      </c>
      <c r="F231" s="666" t="s">
        <v>6632</v>
      </c>
      <c r="G231" s="1927">
        <v>43</v>
      </c>
      <c r="H231" s="1928"/>
      <c r="I231" s="1929"/>
      <c r="J231" s="1929" t="s">
        <v>6420</v>
      </c>
      <c r="K231" s="2062" t="s">
        <v>1017</v>
      </c>
      <c r="M231" s="1921" t="str">
        <f>VLOOKUP(A231,'[1]TP Vung Tau'!$A$6:$H$1060,8,0)</f>
        <v>TSC</v>
      </c>
    </row>
    <row r="232" spans="1:13" s="1921" customFormat="1">
      <c r="A232" s="1926">
        <v>143</v>
      </c>
      <c r="B232" s="666" t="s">
        <v>6634</v>
      </c>
      <c r="C232" s="2065" t="s">
        <v>7683</v>
      </c>
      <c r="D232" s="666" t="s">
        <v>6631</v>
      </c>
      <c r="E232" s="666">
        <v>2</v>
      </c>
      <c r="F232" s="666" t="s">
        <v>6635</v>
      </c>
      <c r="G232" s="1927">
        <v>263.8</v>
      </c>
      <c r="H232" s="1928"/>
      <c r="I232" s="1929" t="s">
        <v>1945</v>
      </c>
      <c r="J232" s="1929" t="s">
        <v>6420</v>
      </c>
      <c r="K232" s="2062" t="s">
        <v>1017</v>
      </c>
      <c r="M232" s="1921" t="str">
        <f>VLOOKUP(A232,'[1]TP Vung Tau'!$A$6:$H$1060,8,0)</f>
        <v>TSC</v>
      </c>
    </row>
    <row r="233" spans="1:13" s="1921" customFormat="1">
      <c r="B233" s="949" t="s">
        <v>7847</v>
      </c>
      <c r="C233" s="2065" t="s">
        <v>7683</v>
      </c>
      <c r="D233" s="2063" t="s">
        <v>6631</v>
      </c>
      <c r="E233" s="951">
        <v>5</v>
      </c>
      <c r="F233" s="1822">
        <v>18</v>
      </c>
      <c r="G233" s="1514">
        <v>1495</v>
      </c>
      <c r="H233" s="1951"/>
      <c r="I233" s="2062" t="s">
        <v>751</v>
      </c>
      <c r="J233" s="2062" t="s">
        <v>751</v>
      </c>
      <c r="K233" s="2062" t="s">
        <v>1017</v>
      </c>
      <c r="M233" s="1921" t="e">
        <f>VLOOKUP(A233,'[1]TP Vung Tau'!$A$6:$H$1060,8,0)</f>
        <v>#N/A</v>
      </c>
    </row>
    <row r="234" spans="1:13" s="1921" customFormat="1">
      <c r="A234" s="1926">
        <v>145</v>
      </c>
      <c r="B234" s="666" t="s">
        <v>6640</v>
      </c>
      <c r="C234" s="2065" t="s">
        <v>7683</v>
      </c>
      <c r="D234" s="666" t="s">
        <v>6631</v>
      </c>
      <c r="E234" s="666">
        <v>7</v>
      </c>
      <c r="F234" s="666">
        <v>27</v>
      </c>
      <c r="G234" s="1927">
        <v>22.6</v>
      </c>
      <c r="H234" s="1928"/>
      <c r="I234" s="1929"/>
      <c r="J234" s="1929" t="s">
        <v>6420</v>
      </c>
      <c r="K234" s="2062" t="s">
        <v>1017</v>
      </c>
      <c r="M234" s="1921" t="str">
        <f>VLOOKUP(A234,'[1]TP Vung Tau'!$A$6:$H$1060,8,0)</f>
        <v>TSC</v>
      </c>
    </row>
    <row r="235" spans="1:13" s="1921" customFormat="1">
      <c r="A235" s="1921">
        <v>146</v>
      </c>
      <c r="B235" s="666" t="s">
        <v>6641</v>
      </c>
      <c r="C235" s="2065" t="s">
        <v>7683</v>
      </c>
      <c r="D235" s="666" t="s">
        <v>6631</v>
      </c>
      <c r="E235" s="666">
        <v>7</v>
      </c>
      <c r="F235" s="666">
        <v>93</v>
      </c>
      <c r="G235" s="1927">
        <v>142</v>
      </c>
      <c r="H235" s="1928"/>
      <c r="I235" s="1929" t="s">
        <v>1945</v>
      </c>
      <c r="J235" s="1929" t="s">
        <v>6420</v>
      </c>
      <c r="K235" s="2062" t="s">
        <v>1017</v>
      </c>
      <c r="M235" s="1921" t="str">
        <f>VLOOKUP(A235,'[1]TP Vung Tau'!$A$6:$H$1060,8,0)</f>
        <v>TSC</v>
      </c>
    </row>
    <row r="236" spans="1:13" s="1921" customFormat="1" ht="31.5">
      <c r="B236" s="949" t="s">
        <v>2827</v>
      </c>
      <c r="C236" s="2065" t="s">
        <v>7683</v>
      </c>
      <c r="D236" s="2063" t="s">
        <v>6631</v>
      </c>
      <c r="E236" s="951">
        <v>7</v>
      </c>
      <c r="F236" s="1822" t="s">
        <v>7849</v>
      </c>
      <c r="G236" s="1514"/>
      <c r="H236" s="1951"/>
      <c r="I236" s="2062" t="s">
        <v>840</v>
      </c>
      <c r="J236" s="2062" t="s">
        <v>840</v>
      </c>
      <c r="K236" s="2062" t="s">
        <v>1017</v>
      </c>
      <c r="M236" s="1921" t="e">
        <f>VLOOKUP(A236,'[1]TP Vung Tau'!$A$6:$H$1060,8,0)</f>
        <v>#N/A</v>
      </c>
    </row>
    <row r="237" spans="1:13" s="1921" customFormat="1">
      <c r="B237" s="949" t="s">
        <v>7851</v>
      </c>
      <c r="C237" s="2065" t="s">
        <v>7683</v>
      </c>
      <c r="D237" s="2063" t="s">
        <v>6631</v>
      </c>
      <c r="E237" s="951">
        <v>8</v>
      </c>
      <c r="F237" s="1822">
        <v>1</v>
      </c>
      <c r="G237" s="1514">
        <v>905</v>
      </c>
      <c r="H237" s="1951"/>
      <c r="I237" s="2062" t="s">
        <v>1039</v>
      </c>
      <c r="J237" s="2062" t="s">
        <v>1039</v>
      </c>
      <c r="K237" s="2062" t="s">
        <v>1017</v>
      </c>
      <c r="M237" s="1921" t="e">
        <f>VLOOKUP(A237,'[1]TP Vung Tau'!$A$6:$H$1060,8,0)</f>
        <v>#N/A</v>
      </c>
    </row>
    <row r="238" spans="1:13" s="1921" customFormat="1">
      <c r="B238" s="949" t="s">
        <v>7852</v>
      </c>
      <c r="C238" s="2065" t="s">
        <v>7683</v>
      </c>
      <c r="D238" s="2063" t="s">
        <v>6631</v>
      </c>
      <c r="E238" s="951">
        <v>11</v>
      </c>
      <c r="F238" s="1822">
        <v>388</v>
      </c>
      <c r="G238" s="1514">
        <v>303</v>
      </c>
      <c r="H238" s="1951"/>
      <c r="I238" s="2062" t="s">
        <v>751</v>
      </c>
      <c r="J238" s="2062" t="s">
        <v>751</v>
      </c>
      <c r="K238" s="2062" t="s">
        <v>1017</v>
      </c>
      <c r="M238" s="1921" t="e">
        <f>VLOOKUP(A238,'[1]TP Vung Tau'!$A$6:$H$1060,8,0)</f>
        <v>#N/A</v>
      </c>
    </row>
    <row r="239" spans="1:13" s="1921" customFormat="1">
      <c r="A239" s="1926">
        <v>147</v>
      </c>
      <c r="B239" s="666" t="s">
        <v>6643</v>
      </c>
      <c r="C239" s="2065" t="s">
        <v>7683</v>
      </c>
      <c r="D239" s="666" t="s">
        <v>6631</v>
      </c>
      <c r="E239" s="666">
        <v>11</v>
      </c>
      <c r="F239" s="666" t="s">
        <v>6644</v>
      </c>
      <c r="G239" s="1927">
        <v>27</v>
      </c>
      <c r="H239" s="1928"/>
      <c r="I239" s="1929" t="s">
        <v>1945</v>
      </c>
      <c r="J239" s="1929" t="s">
        <v>6420</v>
      </c>
      <c r="K239" s="2062" t="s">
        <v>1017</v>
      </c>
      <c r="M239" s="1921" t="str">
        <f>VLOOKUP(A239,'[1]TP Vung Tau'!$A$6:$H$1060,8,0)</f>
        <v>TSC</v>
      </c>
    </row>
    <row r="240" spans="1:13" s="1921" customFormat="1" ht="31.5">
      <c r="A240" s="1921">
        <v>148</v>
      </c>
      <c r="B240" s="666" t="s">
        <v>6646</v>
      </c>
      <c r="C240" s="2065" t="s">
        <v>7683</v>
      </c>
      <c r="D240" s="666" t="s">
        <v>6631</v>
      </c>
      <c r="E240" s="666">
        <v>15</v>
      </c>
      <c r="F240" s="666" t="s">
        <v>6647</v>
      </c>
      <c r="G240" s="1927">
        <v>300</v>
      </c>
      <c r="H240" s="1928"/>
      <c r="I240" s="1929"/>
      <c r="J240" s="1929" t="s">
        <v>6420</v>
      </c>
      <c r="K240" s="2062" t="s">
        <v>1017</v>
      </c>
      <c r="M240" s="1921" t="str">
        <f>VLOOKUP(A240,'[1]TP Vung Tau'!$A$6:$H$1060,8,0)</f>
        <v>TSC</v>
      </c>
    </row>
    <row r="241" spans="1:13" s="1921" customFormat="1">
      <c r="B241" s="949" t="s">
        <v>7854</v>
      </c>
      <c r="C241" s="2065" t="s">
        <v>7683</v>
      </c>
      <c r="D241" s="2063" t="s">
        <v>6631</v>
      </c>
      <c r="E241" s="951">
        <v>16</v>
      </c>
      <c r="F241" s="1822">
        <v>25</v>
      </c>
      <c r="G241" s="1514">
        <v>1401</v>
      </c>
      <c r="H241" s="1951"/>
      <c r="I241" s="2062" t="s">
        <v>775</v>
      </c>
      <c r="J241" s="2062" t="s">
        <v>775</v>
      </c>
      <c r="K241" s="2062" t="s">
        <v>1017</v>
      </c>
      <c r="M241" s="1921" t="e">
        <f>VLOOKUP(A241,'[1]TP Vung Tau'!$A$6:$H$1060,8,0)</f>
        <v>#N/A</v>
      </c>
    </row>
    <row r="242" spans="1:13" s="1921" customFormat="1">
      <c r="B242" s="949" t="s">
        <v>7855</v>
      </c>
      <c r="C242" s="2065" t="s">
        <v>7683</v>
      </c>
      <c r="D242" s="2063" t="s">
        <v>6631</v>
      </c>
      <c r="E242" s="951">
        <v>16</v>
      </c>
      <c r="F242" s="1822">
        <v>65</v>
      </c>
      <c r="G242" s="1514">
        <v>1133</v>
      </c>
      <c r="H242" s="1951"/>
      <c r="I242" s="2062" t="s">
        <v>775</v>
      </c>
      <c r="J242" s="2062" t="s">
        <v>775</v>
      </c>
      <c r="K242" s="2062" t="s">
        <v>1017</v>
      </c>
      <c r="M242" s="1921" t="e">
        <f>VLOOKUP(A242,'[1]TP Vung Tau'!$A$6:$H$1060,8,0)</f>
        <v>#N/A</v>
      </c>
    </row>
    <row r="243" spans="1:13" s="1921" customFormat="1">
      <c r="A243" s="1926">
        <v>149</v>
      </c>
      <c r="B243" s="666" t="s">
        <v>6649</v>
      </c>
      <c r="C243" s="2065" t="s">
        <v>7683</v>
      </c>
      <c r="D243" s="666" t="s">
        <v>6631</v>
      </c>
      <c r="E243" s="666">
        <v>16</v>
      </c>
      <c r="F243" s="666">
        <v>139</v>
      </c>
      <c r="G243" s="1927">
        <v>1563</v>
      </c>
      <c r="H243" s="1928"/>
      <c r="I243" s="1929" t="s">
        <v>1945</v>
      </c>
      <c r="J243" s="1929" t="s">
        <v>6420</v>
      </c>
      <c r="K243" s="2062" t="s">
        <v>1017</v>
      </c>
      <c r="M243" s="1921" t="str">
        <f>VLOOKUP(A243,'[1]TP Vung Tau'!$A$6:$H$1060,8,0)</f>
        <v>TSC</v>
      </c>
    </row>
    <row r="244" spans="1:13" s="1921" customFormat="1" ht="31.5">
      <c r="A244" s="1921">
        <v>150</v>
      </c>
      <c r="B244" s="666" t="s">
        <v>6650</v>
      </c>
      <c r="C244" s="2065" t="s">
        <v>7683</v>
      </c>
      <c r="D244" s="666" t="s">
        <v>6631</v>
      </c>
      <c r="E244" s="666">
        <v>17</v>
      </c>
      <c r="F244" s="666" t="s">
        <v>6638</v>
      </c>
      <c r="G244" s="1927">
        <v>69</v>
      </c>
      <c r="H244" s="1928"/>
      <c r="I244" s="1929" t="s">
        <v>1945</v>
      </c>
      <c r="J244" s="1929" t="s">
        <v>6420</v>
      </c>
      <c r="K244" s="2062" t="s">
        <v>1017</v>
      </c>
      <c r="M244" s="1921" t="str">
        <f>VLOOKUP(A244,'[1]TP Vung Tau'!$A$6:$H$1060,8,0)</f>
        <v>TSC</v>
      </c>
    </row>
    <row r="245" spans="1:13" s="1921" customFormat="1">
      <c r="A245" s="1926">
        <v>151</v>
      </c>
      <c r="B245" s="666" t="s">
        <v>6652</v>
      </c>
      <c r="C245" s="2065" t="s">
        <v>7683</v>
      </c>
      <c r="D245" s="666" t="s">
        <v>6631</v>
      </c>
      <c r="E245" s="666">
        <v>18</v>
      </c>
      <c r="F245" s="666">
        <v>118</v>
      </c>
      <c r="G245" s="1927">
        <v>577.1</v>
      </c>
      <c r="H245" s="1928"/>
      <c r="I245" s="1929" t="s">
        <v>1945</v>
      </c>
      <c r="J245" s="1929" t="s">
        <v>6420</v>
      </c>
      <c r="K245" s="2062" t="s">
        <v>1017</v>
      </c>
      <c r="M245" s="1921" t="str">
        <f>VLOOKUP(A245,'[1]TP Vung Tau'!$A$6:$H$1060,8,0)</f>
        <v>TSC</v>
      </c>
    </row>
    <row r="246" spans="1:13" s="1921" customFormat="1">
      <c r="B246" s="949" t="s">
        <v>7857</v>
      </c>
      <c r="C246" s="2065" t="s">
        <v>7683</v>
      </c>
      <c r="D246" s="2063" t="s">
        <v>6631</v>
      </c>
      <c r="E246" s="951">
        <v>19</v>
      </c>
      <c r="F246" s="1822" t="s">
        <v>7858</v>
      </c>
      <c r="G246" s="1514">
        <f>11965+3111</f>
        <v>15076</v>
      </c>
      <c r="H246" s="1951"/>
      <c r="I246" s="2062" t="s">
        <v>751</v>
      </c>
      <c r="J246" s="2062" t="s">
        <v>751</v>
      </c>
      <c r="K246" s="2062" t="s">
        <v>1017</v>
      </c>
      <c r="M246" s="1921" t="e">
        <f>VLOOKUP(A246,'[1]TP Vung Tau'!$A$6:$H$1060,8,0)</f>
        <v>#N/A</v>
      </c>
    </row>
    <row r="247" spans="1:13" s="1921" customFormat="1">
      <c r="A247" s="1921">
        <v>152</v>
      </c>
      <c r="B247" s="666" t="s">
        <v>6654</v>
      </c>
      <c r="C247" s="2065" t="s">
        <v>7683</v>
      </c>
      <c r="D247" s="666" t="s">
        <v>6631</v>
      </c>
      <c r="E247" s="666">
        <v>20</v>
      </c>
      <c r="F247" s="666">
        <v>181</v>
      </c>
      <c r="G247" s="1927">
        <v>86.4</v>
      </c>
      <c r="H247" s="1928"/>
      <c r="I247" s="1929" t="s">
        <v>1945</v>
      </c>
      <c r="J247" s="1929" t="s">
        <v>6420</v>
      </c>
      <c r="K247" s="2062" t="s">
        <v>1017</v>
      </c>
      <c r="M247" s="1921" t="str">
        <f>VLOOKUP(A247,'[1]TP Vung Tau'!$A$6:$H$1060,8,0)</f>
        <v>TSC</v>
      </c>
    </row>
    <row r="248" spans="1:13" s="1921" customFormat="1">
      <c r="B248" s="949" t="s">
        <v>7859</v>
      </c>
      <c r="C248" s="2065" t="s">
        <v>7683</v>
      </c>
      <c r="D248" s="2063" t="s">
        <v>6631</v>
      </c>
      <c r="E248" s="951">
        <v>23</v>
      </c>
      <c r="F248" s="1822" t="s">
        <v>7860</v>
      </c>
      <c r="G248" s="1514">
        <f>530+663</f>
        <v>1193</v>
      </c>
      <c r="H248" s="1951"/>
      <c r="I248" s="2062" t="s">
        <v>2366</v>
      </c>
      <c r="J248" s="2062" t="s">
        <v>2366</v>
      </c>
      <c r="K248" s="2062" t="s">
        <v>1017</v>
      </c>
      <c r="M248" s="1921" t="e">
        <f>VLOOKUP(A248,'[1]TP Vung Tau'!$A$6:$H$1060,8,0)</f>
        <v>#N/A</v>
      </c>
    </row>
    <row r="249" spans="1:13" s="1921" customFormat="1">
      <c r="B249" s="949" t="s">
        <v>7862</v>
      </c>
      <c r="C249" s="2065" t="s">
        <v>7683</v>
      </c>
      <c r="D249" s="2063" t="s">
        <v>6631</v>
      </c>
      <c r="E249" s="951">
        <v>23</v>
      </c>
      <c r="F249" s="1822">
        <v>62</v>
      </c>
      <c r="G249" s="1514">
        <v>455</v>
      </c>
      <c r="H249" s="1951"/>
      <c r="I249" s="2062" t="s">
        <v>751</v>
      </c>
      <c r="J249" s="2062" t="s">
        <v>751</v>
      </c>
      <c r="K249" s="2062" t="s">
        <v>1017</v>
      </c>
      <c r="M249" s="1921" t="e">
        <f>VLOOKUP(A249,'[1]TP Vung Tau'!$A$6:$H$1060,8,0)</f>
        <v>#N/A</v>
      </c>
    </row>
    <row r="250" spans="1:13" s="1921" customFormat="1">
      <c r="B250" s="949" t="s">
        <v>7865</v>
      </c>
      <c r="C250" s="2065" t="s">
        <v>7683</v>
      </c>
      <c r="D250" s="2063" t="s">
        <v>6631</v>
      </c>
      <c r="E250" s="951">
        <v>23</v>
      </c>
      <c r="F250" s="1822">
        <v>140</v>
      </c>
      <c r="G250" s="1514">
        <v>809</v>
      </c>
      <c r="H250" s="1951"/>
      <c r="I250" s="2062" t="s">
        <v>751</v>
      </c>
      <c r="J250" s="2062" t="s">
        <v>751</v>
      </c>
      <c r="K250" s="2062" t="s">
        <v>1017</v>
      </c>
      <c r="M250" s="1921" t="e">
        <f>VLOOKUP(A250,'[1]TP Vung Tau'!$A$6:$H$1060,8,0)</f>
        <v>#N/A</v>
      </c>
    </row>
    <row r="251" spans="1:13" s="1921" customFormat="1">
      <c r="B251" s="949" t="s">
        <v>7867</v>
      </c>
      <c r="C251" s="2065" t="s">
        <v>7683</v>
      </c>
      <c r="D251" s="2063" t="s">
        <v>6631</v>
      </c>
      <c r="E251" s="951">
        <v>24</v>
      </c>
      <c r="F251" s="1822" t="s">
        <v>7868</v>
      </c>
      <c r="G251" s="1514">
        <f>2419+1128</f>
        <v>3547</v>
      </c>
      <c r="H251" s="1951"/>
      <c r="I251" s="2062" t="s">
        <v>3941</v>
      </c>
      <c r="J251" s="2062" t="s">
        <v>3941</v>
      </c>
      <c r="K251" s="2062" t="s">
        <v>1017</v>
      </c>
      <c r="M251" s="1921" t="e">
        <f>VLOOKUP(A251,'[1]TP Vung Tau'!$A$6:$H$1060,8,0)</f>
        <v>#N/A</v>
      </c>
    </row>
    <row r="252" spans="1:13" s="1921" customFormat="1">
      <c r="B252" s="2067" t="s">
        <v>3314</v>
      </c>
      <c r="C252" s="2065" t="s">
        <v>7683</v>
      </c>
      <c r="D252" s="2063" t="s">
        <v>6659</v>
      </c>
      <c r="E252" s="2066">
        <v>1</v>
      </c>
      <c r="F252" s="1900">
        <v>1</v>
      </c>
      <c r="G252" s="1900">
        <v>1051</v>
      </c>
      <c r="H252" s="1951"/>
      <c r="I252" s="2063" t="s">
        <v>3941</v>
      </c>
      <c r="J252" s="2063" t="s">
        <v>3941</v>
      </c>
      <c r="K252" s="2062" t="s">
        <v>1017</v>
      </c>
      <c r="M252" s="1921" t="e">
        <f>VLOOKUP(A252,'[1]TP Vung Tau'!$A$6:$H$1060,8,0)</f>
        <v>#N/A</v>
      </c>
    </row>
    <row r="253" spans="1:13" s="1921" customFormat="1">
      <c r="B253" s="949" t="s">
        <v>7870</v>
      </c>
      <c r="C253" s="2065" t="s">
        <v>7683</v>
      </c>
      <c r="D253" s="2063" t="s">
        <v>6659</v>
      </c>
      <c r="E253" s="951">
        <v>3</v>
      </c>
      <c r="F253" s="1822">
        <v>89</v>
      </c>
      <c r="G253" s="1514">
        <v>10032</v>
      </c>
      <c r="H253" s="1951"/>
      <c r="I253" s="2062" t="s">
        <v>775</v>
      </c>
      <c r="J253" s="2062" t="s">
        <v>775</v>
      </c>
      <c r="K253" s="2062" t="s">
        <v>1017</v>
      </c>
      <c r="M253" s="1921" t="e">
        <f>VLOOKUP(A253,'[1]TP Vung Tau'!$A$6:$H$1060,8,0)</f>
        <v>#N/A</v>
      </c>
    </row>
    <row r="254" spans="1:13" s="1921" customFormat="1" ht="47.25">
      <c r="A254" s="1921">
        <v>158</v>
      </c>
      <c r="B254" s="666" t="s">
        <v>6658</v>
      </c>
      <c r="C254" s="2065" t="s">
        <v>7683</v>
      </c>
      <c r="D254" s="666" t="s">
        <v>6659</v>
      </c>
      <c r="E254" s="666">
        <v>4</v>
      </c>
      <c r="F254" s="666"/>
      <c r="G254" s="1927">
        <v>188</v>
      </c>
      <c r="H254" s="1928"/>
      <c r="I254" s="666" t="s">
        <v>6660</v>
      </c>
      <c r="J254" s="666" t="s">
        <v>6420</v>
      </c>
      <c r="K254" s="2062" t="s">
        <v>1017</v>
      </c>
      <c r="M254" s="1921" t="str">
        <f>VLOOKUP(A254,'[1]TP Vung Tau'!$A$6:$H$1060,8,0)</f>
        <v>TSC</v>
      </c>
    </row>
    <row r="255" spans="1:13" s="1921" customFormat="1">
      <c r="B255" s="949" t="s">
        <v>7741</v>
      </c>
      <c r="C255" s="2065" t="s">
        <v>7683</v>
      </c>
      <c r="D255" s="2063" t="s">
        <v>6659</v>
      </c>
      <c r="E255" s="951">
        <v>5</v>
      </c>
      <c r="F255" s="1822">
        <v>174</v>
      </c>
      <c r="G255" s="1514">
        <v>560</v>
      </c>
      <c r="H255" s="1951"/>
      <c r="I255" s="2062" t="s">
        <v>2366</v>
      </c>
      <c r="J255" s="2062" t="s">
        <v>2366</v>
      </c>
      <c r="K255" s="2062" t="s">
        <v>1017</v>
      </c>
      <c r="M255" s="1921" t="e">
        <f>VLOOKUP(A255,'[1]TP Vung Tau'!$A$6:$H$1060,8,0)</f>
        <v>#N/A</v>
      </c>
    </row>
    <row r="256" spans="1:13" s="1921" customFormat="1">
      <c r="B256" s="949" t="s">
        <v>7871</v>
      </c>
      <c r="C256" s="2065" t="s">
        <v>7683</v>
      </c>
      <c r="D256" s="2063" t="s">
        <v>6659</v>
      </c>
      <c r="E256" s="951">
        <v>8</v>
      </c>
      <c r="F256" s="1822">
        <v>22</v>
      </c>
      <c r="G256" s="1514">
        <v>5722</v>
      </c>
      <c r="H256" s="1951"/>
      <c r="I256" s="2062" t="s">
        <v>775</v>
      </c>
      <c r="J256" s="2062" t="s">
        <v>775</v>
      </c>
      <c r="K256" s="2062" t="s">
        <v>1017</v>
      </c>
      <c r="M256" s="1921" t="e">
        <f>VLOOKUP(A256,'[1]TP Vung Tau'!$A$6:$H$1060,8,0)</f>
        <v>#N/A</v>
      </c>
    </row>
    <row r="257" spans="1:13" s="1921" customFormat="1">
      <c r="B257" s="949" t="s">
        <v>7872</v>
      </c>
      <c r="C257" s="2065" t="s">
        <v>7683</v>
      </c>
      <c r="D257" s="2063" t="s">
        <v>6659</v>
      </c>
      <c r="E257" s="951">
        <v>9</v>
      </c>
      <c r="F257" s="1822">
        <v>327</v>
      </c>
      <c r="G257" s="1514">
        <v>77</v>
      </c>
      <c r="H257" s="1951"/>
      <c r="I257" s="2062" t="s">
        <v>751</v>
      </c>
      <c r="J257" s="2062" t="s">
        <v>751</v>
      </c>
      <c r="K257" s="2062" t="s">
        <v>1017</v>
      </c>
      <c r="M257" s="1921" t="e">
        <f>VLOOKUP(A257,'[1]TP Vung Tau'!$A$6:$H$1060,8,0)</f>
        <v>#N/A</v>
      </c>
    </row>
    <row r="258" spans="1:13" s="1921" customFormat="1" ht="47.25">
      <c r="A258" s="1926">
        <v>159</v>
      </c>
      <c r="B258" s="666" t="s">
        <v>6662</v>
      </c>
      <c r="C258" s="2065" t="s">
        <v>7683</v>
      </c>
      <c r="D258" s="666" t="s">
        <v>6659</v>
      </c>
      <c r="E258" s="666">
        <v>9</v>
      </c>
      <c r="F258" s="666" t="s">
        <v>6663</v>
      </c>
      <c r="G258" s="1927">
        <v>284.3</v>
      </c>
      <c r="H258" s="1928"/>
      <c r="I258" s="666" t="s">
        <v>6660</v>
      </c>
      <c r="J258" s="666" t="s">
        <v>6420</v>
      </c>
      <c r="K258" s="2062" t="s">
        <v>1017</v>
      </c>
      <c r="M258" s="1921" t="str">
        <f>VLOOKUP(A258,'[1]TP Vung Tau'!$A$6:$H$1060,8,0)</f>
        <v>TSC</v>
      </c>
    </row>
    <row r="259" spans="1:13" s="1921" customFormat="1" ht="47.25">
      <c r="A259" s="1921">
        <v>160</v>
      </c>
      <c r="B259" s="666" t="s">
        <v>6665</v>
      </c>
      <c r="C259" s="2065" t="s">
        <v>7683</v>
      </c>
      <c r="D259" s="666" t="s">
        <v>6659</v>
      </c>
      <c r="E259" s="666">
        <v>9</v>
      </c>
      <c r="F259" s="666" t="s">
        <v>6666</v>
      </c>
      <c r="G259" s="1927">
        <v>633.1</v>
      </c>
      <c r="H259" s="1928"/>
      <c r="I259" s="666" t="s">
        <v>6660</v>
      </c>
      <c r="J259" s="666" t="s">
        <v>6420</v>
      </c>
      <c r="K259" s="2062" t="s">
        <v>1017</v>
      </c>
      <c r="M259" s="1921" t="str">
        <f>VLOOKUP(A259,'[1]TP Vung Tau'!$A$6:$H$1060,8,0)</f>
        <v>TSC</v>
      </c>
    </row>
    <row r="260" spans="1:13" s="1921" customFormat="1">
      <c r="B260" s="949" t="s">
        <v>7873</v>
      </c>
      <c r="C260" s="2065" t="s">
        <v>7683</v>
      </c>
      <c r="D260" s="2063" t="s">
        <v>6659</v>
      </c>
      <c r="E260" s="951">
        <v>14</v>
      </c>
      <c r="F260" s="1822">
        <v>30</v>
      </c>
      <c r="G260" s="1514">
        <v>752</v>
      </c>
      <c r="H260" s="1951"/>
      <c r="I260" s="2062" t="s">
        <v>751</v>
      </c>
      <c r="J260" s="2062" t="s">
        <v>751</v>
      </c>
      <c r="K260" s="2062" t="s">
        <v>1017</v>
      </c>
      <c r="M260" s="1921" t="e">
        <f>VLOOKUP(A260,'[1]TP Vung Tau'!$A$6:$H$1060,8,0)</f>
        <v>#N/A</v>
      </c>
    </row>
    <row r="261" spans="1:13" s="1921" customFormat="1">
      <c r="B261" s="949" t="s">
        <v>7875</v>
      </c>
      <c r="C261" s="2065" t="s">
        <v>7683</v>
      </c>
      <c r="D261" s="2063" t="s">
        <v>6659</v>
      </c>
      <c r="E261" s="951">
        <v>14</v>
      </c>
      <c r="F261" s="1822">
        <v>77</v>
      </c>
      <c r="G261" s="1514">
        <v>658</v>
      </c>
      <c r="H261" s="1951"/>
      <c r="I261" s="2062" t="s">
        <v>751</v>
      </c>
      <c r="J261" s="2062" t="s">
        <v>751</v>
      </c>
      <c r="K261" s="2062" t="s">
        <v>1017</v>
      </c>
      <c r="M261" s="1921" t="e">
        <f>VLOOKUP(A261,'[1]TP Vung Tau'!$A$6:$H$1060,8,0)</f>
        <v>#N/A</v>
      </c>
    </row>
    <row r="262" spans="1:13" s="1921" customFormat="1" ht="31.5">
      <c r="B262" s="949" t="s">
        <v>7874</v>
      </c>
      <c r="C262" s="2065" t="s">
        <v>7683</v>
      </c>
      <c r="D262" s="2063" t="s">
        <v>6659</v>
      </c>
      <c r="E262" s="951">
        <v>14</v>
      </c>
      <c r="F262" s="1822">
        <v>120</v>
      </c>
      <c r="G262" s="1514">
        <v>447</v>
      </c>
      <c r="H262" s="1951"/>
      <c r="I262" s="2062" t="s">
        <v>751</v>
      </c>
      <c r="J262" s="2062" t="s">
        <v>751</v>
      </c>
      <c r="K262" s="2062" t="s">
        <v>1017</v>
      </c>
      <c r="M262" s="1921" t="e">
        <f>VLOOKUP(A262,'[1]TP Vung Tau'!$A$6:$H$1060,8,0)</f>
        <v>#N/A</v>
      </c>
    </row>
    <row r="263" spans="1:13" s="1921" customFormat="1">
      <c r="B263" s="949" t="s">
        <v>7876</v>
      </c>
      <c r="C263" s="2065" t="s">
        <v>7683</v>
      </c>
      <c r="D263" s="2063" t="s">
        <v>6659</v>
      </c>
      <c r="E263" s="951">
        <v>14</v>
      </c>
      <c r="F263" s="1822">
        <v>224</v>
      </c>
      <c r="G263" s="1514">
        <v>1980</v>
      </c>
      <c r="H263" s="1951"/>
      <c r="I263" s="2062" t="s">
        <v>775</v>
      </c>
      <c r="J263" s="2062" t="s">
        <v>775</v>
      </c>
      <c r="K263" s="2062" t="s">
        <v>1017</v>
      </c>
      <c r="M263" s="1921" t="e">
        <f>VLOOKUP(A263,'[1]TP Vung Tau'!$A$6:$H$1060,8,0)</f>
        <v>#N/A</v>
      </c>
    </row>
    <row r="264" spans="1:13" s="1921" customFormat="1">
      <c r="B264" s="949" t="s">
        <v>7877</v>
      </c>
      <c r="C264" s="2065" t="s">
        <v>7683</v>
      </c>
      <c r="D264" s="2063" t="s">
        <v>6659</v>
      </c>
      <c r="E264" s="951">
        <v>15</v>
      </c>
      <c r="F264" s="1822">
        <v>183</v>
      </c>
      <c r="G264" s="1514">
        <v>182</v>
      </c>
      <c r="H264" s="1951"/>
      <c r="I264" s="2062" t="s">
        <v>754</v>
      </c>
      <c r="J264" s="2062" t="s">
        <v>754</v>
      </c>
      <c r="K264" s="2062" t="s">
        <v>1017</v>
      </c>
      <c r="M264" s="1921" t="e">
        <f>VLOOKUP(A264,'[1]TP Vung Tau'!$A$6:$H$1060,8,0)</f>
        <v>#N/A</v>
      </c>
    </row>
    <row r="265" spans="1:13" s="1921" customFormat="1" ht="47.25">
      <c r="A265" s="1926">
        <v>161</v>
      </c>
      <c r="B265" s="666" t="s">
        <v>6668</v>
      </c>
      <c r="C265" s="2065" t="s">
        <v>7683</v>
      </c>
      <c r="D265" s="666" t="s">
        <v>6659</v>
      </c>
      <c r="E265" s="666">
        <v>15</v>
      </c>
      <c r="F265" s="666" t="s">
        <v>6669</v>
      </c>
      <c r="G265" s="1927">
        <v>213.8</v>
      </c>
      <c r="H265" s="1928"/>
      <c r="I265" s="666" t="s">
        <v>6660</v>
      </c>
      <c r="J265" s="666" t="s">
        <v>6420</v>
      </c>
      <c r="K265" s="2062" t="s">
        <v>1017</v>
      </c>
      <c r="M265" s="1921" t="str">
        <f>VLOOKUP(A265,'[1]TP Vung Tau'!$A$6:$H$1060,8,0)</f>
        <v>TSC</v>
      </c>
    </row>
    <row r="266" spans="1:13" s="1921" customFormat="1">
      <c r="B266" s="949" t="s">
        <v>7880</v>
      </c>
      <c r="C266" s="2065" t="s">
        <v>7683</v>
      </c>
      <c r="D266" s="2063" t="s">
        <v>6659</v>
      </c>
      <c r="E266" s="951">
        <v>17</v>
      </c>
      <c r="F266" s="1822">
        <v>344</v>
      </c>
      <c r="G266" s="1514">
        <v>984</v>
      </c>
      <c r="H266" s="1951"/>
      <c r="I266" s="2062" t="s">
        <v>775</v>
      </c>
      <c r="J266" s="2062" t="s">
        <v>775</v>
      </c>
      <c r="K266" s="2062" t="s">
        <v>1017</v>
      </c>
      <c r="M266" s="1921" t="e">
        <f>VLOOKUP(A266,'[1]TP Vung Tau'!$A$6:$H$1060,8,0)</f>
        <v>#N/A</v>
      </c>
    </row>
    <row r="267" spans="1:13" s="1921" customFormat="1">
      <c r="B267" s="1722" t="s">
        <v>7878</v>
      </c>
      <c r="C267" s="2065" t="s">
        <v>7683</v>
      </c>
      <c r="D267" s="2063" t="s">
        <v>6659</v>
      </c>
      <c r="E267" s="951">
        <v>17</v>
      </c>
      <c r="F267" s="1822" t="s">
        <v>7879</v>
      </c>
      <c r="G267" s="1514">
        <v>3200</v>
      </c>
      <c r="H267" s="1951"/>
      <c r="I267" s="2062" t="s">
        <v>775</v>
      </c>
      <c r="J267" s="2062" t="s">
        <v>775</v>
      </c>
      <c r="K267" s="2062" t="s">
        <v>1017</v>
      </c>
      <c r="M267" s="1921" t="e">
        <f>VLOOKUP(A267,'[1]TP Vung Tau'!$A$6:$H$1060,8,0)</f>
        <v>#N/A</v>
      </c>
    </row>
    <row r="268" spans="1:13" s="1921" customFormat="1">
      <c r="B268" s="949" t="s">
        <v>7882</v>
      </c>
      <c r="C268" s="2065" t="s">
        <v>7683</v>
      </c>
      <c r="D268" s="2063" t="s">
        <v>6659</v>
      </c>
      <c r="E268" s="951">
        <v>18</v>
      </c>
      <c r="F268" s="1822">
        <v>137</v>
      </c>
      <c r="G268" s="1514">
        <v>812</v>
      </c>
      <c r="H268" s="1951"/>
      <c r="I268" s="2062" t="s">
        <v>775</v>
      </c>
      <c r="J268" s="2062" t="s">
        <v>775</v>
      </c>
      <c r="K268" s="2062" t="s">
        <v>1017</v>
      </c>
      <c r="M268" s="1921" t="e">
        <f>VLOOKUP(A268,'[1]TP Vung Tau'!$A$6:$H$1060,8,0)</f>
        <v>#N/A</v>
      </c>
    </row>
    <row r="269" spans="1:13" s="1921" customFormat="1" ht="31.5">
      <c r="B269" s="949" t="s">
        <v>7881</v>
      </c>
      <c r="C269" s="2065" t="s">
        <v>7683</v>
      </c>
      <c r="D269" s="2063" t="s">
        <v>6659</v>
      </c>
      <c r="E269" s="951">
        <v>18</v>
      </c>
      <c r="F269" s="1822">
        <v>170</v>
      </c>
      <c r="G269" s="1514">
        <v>812</v>
      </c>
      <c r="H269" s="1951"/>
      <c r="I269" s="2062" t="s">
        <v>751</v>
      </c>
      <c r="J269" s="2062" t="s">
        <v>751</v>
      </c>
      <c r="K269" s="2062" t="s">
        <v>1017</v>
      </c>
      <c r="M269" s="1921" t="e">
        <f>VLOOKUP(A269,'[1]TP Vung Tau'!$A$6:$H$1060,8,0)</f>
        <v>#N/A</v>
      </c>
    </row>
    <row r="270" spans="1:13" s="1921" customFormat="1">
      <c r="B270" s="949" t="s">
        <v>7883</v>
      </c>
      <c r="C270" s="2065" t="s">
        <v>7683</v>
      </c>
      <c r="D270" s="2063" t="s">
        <v>6659</v>
      </c>
      <c r="E270" s="951">
        <v>20</v>
      </c>
      <c r="F270" s="1903">
        <v>249251</v>
      </c>
      <c r="G270" s="1514">
        <f>216.5+271.4</f>
        <v>487.9</v>
      </c>
      <c r="H270" s="1951"/>
      <c r="I270" s="2062"/>
      <c r="J270" s="2062"/>
      <c r="K270" s="2062" t="s">
        <v>1017</v>
      </c>
      <c r="M270" s="1921" t="e">
        <f>VLOOKUP(A270,'[1]TP Vung Tau'!$A$6:$H$1060,8,0)</f>
        <v>#N/A</v>
      </c>
    </row>
    <row r="271" spans="1:13" s="1921" customFormat="1" ht="47.25">
      <c r="A271" s="1921">
        <v>162</v>
      </c>
      <c r="B271" s="666" t="s">
        <v>6671</v>
      </c>
      <c r="C271" s="2065" t="s">
        <v>7683</v>
      </c>
      <c r="D271" s="666" t="s">
        <v>6659</v>
      </c>
      <c r="E271" s="666">
        <v>20</v>
      </c>
      <c r="F271" s="666" t="s">
        <v>6672</v>
      </c>
      <c r="G271" s="1927">
        <v>466</v>
      </c>
      <c r="H271" s="1928"/>
      <c r="I271" s="666" t="s">
        <v>6660</v>
      </c>
      <c r="J271" s="666" t="s">
        <v>6420</v>
      </c>
      <c r="K271" s="2062" t="s">
        <v>1017</v>
      </c>
      <c r="M271" s="1921" t="str">
        <f>VLOOKUP(A271,'[1]TP Vung Tau'!$A$6:$H$1060,8,0)</f>
        <v>TSC</v>
      </c>
    </row>
    <row r="272" spans="1:13" s="1921" customFormat="1" ht="47.25">
      <c r="A272" s="1926">
        <v>163</v>
      </c>
      <c r="B272" s="666" t="s">
        <v>6674</v>
      </c>
      <c r="C272" s="2065" t="s">
        <v>7683</v>
      </c>
      <c r="D272" s="666" t="s">
        <v>6659</v>
      </c>
      <c r="E272" s="666">
        <v>21</v>
      </c>
      <c r="F272" s="666">
        <v>345</v>
      </c>
      <c r="G272" s="1927">
        <v>172.8</v>
      </c>
      <c r="H272" s="1928"/>
      <c r="I272" s="666" t="s">
        <v>6660</v>
      </c>
      <c r="J272" s="666" t="s">
        <v>6420</v>
      </c>
      <c r="K272" s="2062" t="s">
        <v>1017</v>
      </c>
      <c r="M272" s="1921" t="str">
        <f>VLOOKUP(A272,'[1]TP Vung Tau'!$A$6:$H$1060,8,0)</f>
        <v>TSC</v>
      </c>
    </row>
    <row r="273" spans="1:13" s="1921" customFormat="1">
      <c r="A273" s="1926">
        <v>165</v>
      </c>
      <c r="B273" s="666" t="s">
        <v>6680</v>
      </c>
      <c r="C273" s="2065" t="s">
        <v>7683</v>
      </c>
      <c r="D273" s="666" t="s">
        <v>6681</v>
      </c>
      <c r="E273" s="666">
        <v>1</v>
      </c>
      <c r="F273" s="666">
        <v>86</v>
      </c>
      <c r="G273" s="1927">
        <v>218.4</v>
      </c>
      <c r="H273" s="1928"/>
      <c r="I273" s="1929" t="s">
        <v>6682</v>
      </c>
      <c r="J273" s="1929" t="s">
        <v>6420</v>
      </c>
      <c r="K273" s="2062" t="s">
        <v>1017</v>
      </c>
      <c r="M273" s="1921" t="str">
        <f>VLOOKUP(A273,'[1]TP Vung Tau'!$A$6:$H$1060,8,0)</f>
        <v>TSC</v>
      </c>
    </row>
    <row r="274" spans="1:13" s="1921" customFormat="1">
      <c r="B274" s="2067" t="s">
        <v>7884</v>
      </c>
      <c r="C274" s="2065" t="s">
        <v>7683</v>
      </c>
      <c r="D274" s="951" t="s">
        <v>6681</v>
      </c>
      <c r="E274" s="2066">
        <v>1</v>
      </c>
      <c r="F274" s="1822">
        <v>98</v>
      </c>
      <c r="G274" s="1514">
        <v>214</v>
      </c>
      <c r="H274" s="1951"/>
      <c r="I274" s="2062" t="s">
        <v>840</v>
      </c>
      <c r="J274" s="2062" t="s">
        <v>840</v>
      </c>
      <c r="K274" s="2062" t="s">
        <v>1017</v>
      </c>
      <c r="M274" s="1921" t="e">
        <f>VLOOKUP(A274,'[1]TP Vung Tau'!$A$6:$H$1060,8,0)</f>
        <v>#N/A</v>
      </c>
    </row>
    <row r="275" spans="1:13" s="1921" customFormat="1">
      <c r="A275" s="1926">
        <v>175</v>
      </c>
      <c r="B275" s="666" t="s">
        <v>6704</v>
      </c>
      <c r="C275" s="2065" t="s">
        <v>7683</v>
      </c>
      <c r="D275" s="666" t="s">
        <v>6681</v>
      </c>
      <c r="E275" s="666">
        <v>9</v>
      </c>
      <c r="F275" s="666">
        <v>49</v>
      </c>
      <c r="G275" s="1927">
        <v>298.89999999999998</v>
      </c>
      <c r="H275" s="1928"/>
      <c r="I275" s="1929" t="s">
        <v>6705</v>
      </c>
      <c r="J275" s="1929" t="s">
        <v>6420</v>
      </c>
      <c r="K275" s="2062" t="s">
        <v>1017</v>
      </c>
      <c r="M275" s="1921" t="str">
        <f>VLOOKUP(A275,'[1]TP Vung Tau'!$A$6:$H$1060,8,0)</f>
        <v>DYT</v>
      </c>
    </row>
    <row r="276" spans="1:13" s="1921" customFormat="1">
      <c r="A276" s="1921">
        <v>176</v>
      </c>
      <c r="B276" s="666" t="s">
        <v>6707</v>
      </c>
      <c r="C276" s="2065" t="s">
        <v>7683</v>
      </c>
      <c r="D276" s="666" t="s">
        <v>6681</v>
      </c>
      <c r="E276" s="666">
        <v>9</v>
      </c>
      <c r="F276" s="666" t="s">
        <v>6708</v>
      </c>
      <c r="G276" s="1927">
        <v>321.8</v>
      </c>
      <c r="H276" s="1928"/>
      <c r="I276" s="1929" t="s">
        <v>6709</v>
      </c>
      <c r="J276" s="1929" t="s">
        <v>6420</v>
      </c>
      <c r="K276" s="2062" t="s">
        <v>1017</v>
      </c>
      <c r="M276" s="1921" t="str">
        <f>VLOOKUP(A276,'[1]TP Vung Tau'!$A$6:$H$1060,8,0)</f>
        <v>TSC</v>
      </c>
    </row>
    <row r="277" spans="1:13" s="1921" customFormat="1">
      <c r="B277" s="2067" t="s">
        <v>7885</v>
      </c>
      <c r="C277" s="2065" t="s">
        <v>7683</v>
      </c>
      <c r="D277" s="951" t="s">
        <v>6681</v>
      </c>
      <c r="E277" s="2063">
        <v>12</v>
      </c>
      <c r="F277" s="1900">
        <v>132</v>
      </c>
      <c r="G277" s="1899">
        <v>77.7</v>
      </c>
      <c r="H277" s="1951"/>
      <c r="I277" s="2066" t="s">
        <v>751</v>
      </c>
      <c r="J277" s="2066" t="s">
        <v>751</v>
      </c>
      <c r="K277" s="2062" t="s">
        <v>1017</v>
      </c>
      <c r="M277" s="1921" t="e">
        <f>VLOOKUP(A277,'[1]TP Vung Tau'!$A$6:$H$1060,8,0)</f>
        <v>#N/A</v>
      </c>
    </row>
    <row r="278" spans="1:13" s="1921" customFormat="1">
      <c r="B278" s="949" t="s">
        <v>7886</v>
      </c>
      <c r="C278" s="2065" t="s">
        <v>7683</v>
      </c>
      <c r="D278" s="951" t="s">
        <v>6681</v>
      </c>
      <c r="E278" s="951">
        <v>12</v>
      </c>
      <c r="F278" s="1822">
        <v>148</v>
      </c>
      <c r="G278" s="1514">
        <v>97.2</v>
      </c>
      <c r="H278" s="1951"/>
      <c r="I278" s="2062" t="s">
        <v>754</v>
      </c>
      <c r="J278" s="2062" t="s">
        <v>754</v>
      </c>
      <c r="K278" s="2062" t="s">
        <v>1017</v>
      </c>
      <c r="M278" s="1921" t="e">
        <f>VLOOKUP(A278,'[1]TP Vung Tau'!$A$6:$H$1060,8,0)</f>
        <v>#N/A</v>
      </c>
    </row>
    <row r="279" spans="1:13" s="1921" customFormat="1">
      <c r="B279" s="949" t="s">
        <v>7740</v>
      </c>
      <c r="C279" s="2065" t="s">
        <v>7683</v>
      </c>
      <c r="D279" s="951" t="s">
        <v>6681</v>
      </c>
      <c r="E279" s="951">
        <v>12</v>
      </c>
      <c r="F279" s="1822">
        <v>163</v>
      </c>
      <c r="G279" s="1514">
        <v>148.5</v>
      </c>
      <c r="H279" s="1951"/>
      <c r="I279" s="2062" t="s">
        <v>754</v>
      </c>
      <c r="J279" s="2062" t="s">
        <v>754</v>
      </c>
      <c r="K279" s="2062" t="s">
        <v>1017</v>
      </c>
      <c r="M279" s="1921" t="e">
        <f>VLOOKUP(A279,'[1]TP Vung Tau'!$A$6:$H$1060,8,0)</f>
        <v>#N/A</v>
      </c>
    </row>
    <row r="280" spans="1:13" s="1921" customFormat="1">
      <c r="A280" s="1926">
        <v>177</v>
      </c>
      <c r="B280" s="666" t="s">
        <v>6711</v>
      </c>
      <c r="C280" s="2065" t="s">
        <v>7683</v>
      </c>
      <c r="D280" s="666" t="s">
        <v>6681</v>
      </c>
      <c r="E280" s="666">
        <v>12</v>
      </c>
      <c r="F280" s="666">
        <v>218</v>
      </c>
      <c r="G280" s="1927">
        <v>160.4</v>
      </c>
      <c r="H280" s="1928"/>
      <c r="I280" s="1929" t="s">
        <v>6682</v>
      </c>
      <c r="J280" s="1929" t="s">
        <v>6420</v>
      </c>
      <c r="K280" s="2062" t="s">
        <v>1017</v>
      </c>
      <c r="M280" s="1921" t="str">
        <f>VLOOKUP(A280,'[1]TP Vung Tau'!$A$6:$H$1060,8,0)</f>
        <v>TSC</v>
      </c>
    </row>
    <row r="281" spans="1:13" s="1921" customFormat="1">
      <c r="B281" s="949" t="s">
        <v>7887</v>
      </c>
      <c r="C281" s="2065" t="s">
        <v>7683</v>
      </c>
      <c r="D281" s="951" t="s">
        <v>6681</v>
      </c>
      <c r="E281" s="951">
        <v>12</v>
      </c>
      <c r="F281" s="1822">
        <v>259</v>
      </c>
      <c r="G281" s="1514">
        <v>1606.5</v>
      </c>
      <c r="H281" s="1951"/>
      <c r="I281" s="2062" t="s">
        <v>775</v>
      </c>
      <c r="J281" s="2062" t="s">
        <v>775</v>
      </c>
      <c r="K281" s="2062" t="s">
        <v>1017</v>
      </c>
      <c r="M281" s="1921" t="e">
        <f>VLOOKUP(A281,'[1]TP Vung Tau'!$A$6:$H$1060,8,0)</f>
        <v>#N/A</v>
      </c>
    </row>
    <row r="282" spans="1:13" s="1921" customFormat="1">
      <c r="B282" s="949" t="s">
        <v>4660</v>
      </c>
      <c r="C282" s="2065" t="s">
        <v>7683</v>
      </c>
      <c r="D282" s="951" t="s">
        <v>6681</v>
      </c>
      <c r="E282" s="951">
        <v>12</v>
      </c>
      <c r="F282" s="1822">
        <v>345</v>
      </c>
      <c r="G282" s="1514">
        <v>238.5</v>
      </c>
      <c r="H282" s="1951"/>
      <c r="I282" s="2062" t="s">
        <v>751</v>
      </c>
      <c r="J282" s="2062" t="s">
        <v>751</v>
      </c>
      <c r="K282" s="2062" t="s">
        <v>1017</v>
      </c>
      <c r="M282" s="1921" t="e">
        <f>VLOOKUP(A282,'[1]TP Vung Tau'!$A$6:$H$1060,8,0)</f>
        <v>#N/A</v>
      </c>
    </row>
    <row r="283" spans="1:13" s="1921" customFormat="1">
      <c r="B283" s="949" t="s">
        <v>7888</v>
      </c>
      <c r="C283" s="2065" t="s">
        <v>7683</v>
      </c>
      <c r="D283" s="951" t="s">
        <v>6681</v>
      </c>
      <c r="E283" s="951">
        <v>14</v>
      </c>
      <c r="F283" s="1822">
        <v>4</v>
      </c>
      <c r="G283" s="1514">
        <v>102</v>
      </c>
      <c r="H283" s="1951"/>
      <c r="I283" s="2062" t="s">
        <v>988</v>
      </c>
      <c r="J283" s="2062" t="s">
        <v>988</v>
      </c>
      <c r="K283" s="2062" t="s">
        <v>1017</v>
      </c>
      <c r="M283" s="1921" t="e">
        <f>VLOOKUP(A283,'[1]TP Vung Tau'!$A$6:$H$1060,8,0)</f>
        <v>#N/A</v>
      </c>
    </row>
    <row r="284" spans="1:13" s="1921" customFormat="1">
      <c r="A284" s="1926">
        <v>181</v>
      </c>
      <c r="B284" s="666" t="s">
        <v>6720</v>
      </c>
      <c r="C284" s="2065" t="s">
        <v>7683</v>
      </c>
      <c r="D284" s="666" t="s">
        <v>6681</v>
      </c>
      <c r="E284" s="666">
        <v>14</v>
      </c>
      <c r="F284" s="666">
        <v>10</v>
      </c>
      <c r="G284" s="1927">
        <v>180.5</v>
      </c>
      <c r="H284" s="1928"/>
      <c r="I284" s="1929" t="s">
        <v>6721</v>
      </c>
      <c r="J284" s="1929" t="s">
        <v>6420</v>
      </c>
      <c r="K284" s="2062" t="s">
        <v>1017</v>
      </c>
      <c r="M284" s="1921" t="str">
        <f>VLOOKUP(A284,'[1]TP Vung Tau'!$A$6:$H$1060,8,0)</f>
        <v>CAN</v>
      </c>
    </row>
    <row r="285" spans="1:13" s="1921" customFormat="1">
      <c r="A285" s="1921">
        <v>182</v>
      </c>
      <c r="B285" s="666" t="s">
        <v>6723</v>
      </c>
      <c r="C285" s="2065" t="s">
        <v>7683</v>
      </c>
      <c r="D285" s="666" t="s">
        <v>6681</v>
      </c>
      <c r="E285" s="666">
        <v>15</v>
      </c>
      <c r="F285" s="666">
        <v>146</v>
      </c>
      <c r="G285" s="1927">
        <v>1887.6</v>
      </c>
      <c r="H285" s="1928"/>
      <c r="I285" s="1929" t="s">
        <v>6724</v>
      </c>
      <c r="J285" s="1929" t="s">
        <v>6420</v>
      </c>
      <c r="K285" s="2062" t="s">
        <v>1017</v>
      </c>
      <c r="M285" s="1921" t="str">
        <f>VLOOKUP(A285,'[1]TP Vung Tau'!$A$6:$H$1060,8,0)</f>
        <v>DCH</v>
      </c>
    </row>
    <row r="286" spans="1:13" s="1921" customFormat="1">
      <c r="A286" s="1926">
        <v>185</v>
      </c>
      <c r="B286" s="666" t="s">
        <v>6730</v>
      </c>
      <c r="C286" s="2065" t="s">
        <v>7683</v>
      </c>
      <c r="D286" s="666" t="s">
        <v>6681</v>
      </c>
      <c r="E286" s="666">
        <v>15</v>
      </c>
      <c r="F286" s="666">
        <v>179</v>
      </c>
      <c r="G286" s="1927">
        <v>130</v>
      </c>
      <c r="H286" s="1928"/>
      <c r="I286" s="1929" t="s">
        <v>6682</v>
      </c>
      <c r="J286" s="1929" t="s">
        <v>6420</v>
      </c>
      <c r="K286" s="2062" t="s">
        <v>1017</v>
      </c>
      <c r="M286" s="1921" t="str">
        <f>VLOOKUP(A286,'[1]TP Vung Tau'!$A$6:$H$1060,8,0)</f>
        <v>TSC</v>
      </c>
    </row>
    <row r="287" spans="1:13" s="1921" customFormat="1">
      <c r="A287" s="1926">
        <v>197</v>
      </c>
      <c r="B287" s="666" t="s">
        <v>6752</v>
      </c>
      <c r="C287" s="2065" t="s">
        <v>7683</v>
      </c>
      <c r="D287" s="666" t="s">
        <v>6681</v>
      </c>
      <c r="E287" s="666">
        <v>15</v>
      </c>
      <c r="F287" s="666" t="s">
        <v>6753</v>
      </c>
      <c r="G287" s="1927">
        <v>874.5</v>
      </c>
      <c r="H287" s="1928"/>
      <c r="I287" s="1929" t="s">
        <v>6709</v>
      </c>
      <c r="J287" s="1929" t="s">
        <v>6420</v>
      </c>
      <c r="K287" s="2062" t="s">
        <v>1017</v>
      </c>
      <c r="M287" s="1921" t="str">
        <f>VLOOKUP(A287,'[1]TP Vung Tau'!$A$6:$H$1060,8,0)</f>
        <v>TSC</v>
      </c>
    </row>
    <row r="288" spans="1:13" s="1921" customFormat="1">
      <c r="B288" s="949" t="s">
        <v>994</v>
      </c>
      <c r="C288" s="2065" t="s">
        <v>7683</v>
      </c>
      <c r="D288" s="951" t="s">
        <v>6681</v>
      </c>
      <c r="E288" s="951">
        <v>19</v>
      </c>
      <c r="F288" s="1822">
        <v>23</v>
      </c>
      <c r="G288" s="1514">
        <v>838</v>
      </c>
      <c r="H288" s="1951"/>
      <c r="I288" s="2062" t="s">
        <v>775</v>
      </c>
      <c r="J288" s="2062" t="s">
        <v>775</v>
      </c>
      <c r="K288" s="2062" t="s">
        <v>1017</v>
      </c>
      <c r="M288" s="1921" t="e">
        <f>VLOOKUP(A288,'[1]TP Vung Tau'!$A$6:$H$1060,8,0)</f>
        <v>#N/A</v>
      </c>
    </row>
    <row r="289" spans="1:13" s="1921" customFormat="1" ht="31.5">
      <c r="A289" s="1926">
        <v>205</v>
      </c>
      <c r="B289" s="666" t="s">
        <v>6777</v>
      </c>
      <c r="C289" s="2065" t="s">
        <v>7683</v>
      </c>
      <c r="D289" s="666" t="s">
        <v>6681</v>
      </c>
      <c r="E289" s="666">
        <v>19</v>
      </c>
      <c r="F289" s="666" t="s">
        <v>6677</v>
      </c>
      <c r="G289" s="1927">
        <v>55</v>
      </c>
      <c r="H289" s="1928"/>
      <c r="I289" s="1929" t="s">
        <v>6682</v>
      </c>
      <c r="J289" s="1929" t="s">
        <v>6420</v>
      </c>
      <c r="K289" s="2062" t="s">
        <v>1017</v>
      </c>
      <c r="M289" s="1921" t="str">
        <f>VLOOKUP(A289,'[1]TP Vung Tau'!$A$6:$H$1060,8,0)</f>
        <v>TSC</v>
      </c>
    </row>
    <row r="290" spans="1:13" s="1921" customFormat="1" ht="31.5">
      <c r="A290" s="1921">
        <v>206</v>
      </c>
      <c r="B290" s="666" t="s">
        <v>6778</v>
      </c>
      <c r="C290" s="2065" t="s">
        <v>7683</v>
      </c>
      <c r="D290" s="666" t="s">
        <v>6681</v>
      </c>
      <c r="E290" s="666">
        <v>19</v>
      </c>
      <c r="F290" s="666" t="s">
        <v>6677</v>
      </c>
      <c r="G290" s="1927">
        <v>12.6</v>
      </c>
      <c r="H290" s="1928"/>
      <c r="I290" s="1929" t="s">
        <v>2247</v>
      </c>
      <c r="J290" s="1929" t="s">
        <v>6420</v>
      </c>
      <c r="K290" s="2062" t="s">
        <v>1017</v>
      </c>
      <c r="M290" s="1921" t="str">
        <f>VLOOKUP(A290,'[1]TP Vung Tau'!$A$6:$H$1060,8,0)</f>
        <v>DGT</v>
      </c>
    </row>
    <row r="291" spans="1:13" s="1921" customFormat="1">
      <c r="B291" s="949" t="s">
        <v>7889</v>
      </c>
      <c r="C291" s="2065" t="s">
        <v>7683</v>
      </c>
      <c r="D291" s="951" t="s">
        <v>6681</v>
      </c>
      <c r="E291" s="951">
        <v>20</v>
      </c>
      <c r="F291" s="1903">
        <v>287288</v>
      </c>
      <c r="G291" s="1514">
        <v>143.6</v>
      </c>
      <c r="H291" s="1951"/>
      <c r="I291" s="2062" t="s">
        <v>751</v>
      </c>
      <c r="J291" s="2062" t="s">
        <v>751</v>
      </c>
      <c r="K291" s="2062" t="s">
        <v>1017</v>
      </c>
      <c r="M291" s="1921" t="e">
        <f>VLOOKUP(A291,'[1]TP Vung Tau'!$A$6:$H$1060,8,0)</f>
        <v>#N/A</v>
      </c>
    </row>
    <row r="292" spans="1:13" s="1921" customFormat="1">
      <c r="A292" s="1921">
        <v>208</v>
      </c>
      <c r="B292" s="666" t="s">
        <v>6781</v>
      </c>
      <c r="C292" s="2065" t="s">
        <v>7683</v>
      </c>
      <c r="D292" s="666" t="s">
        <v>6681</v>
      </c>
      <c r="E292" s="666">
        <v>20</v>
      </c>
      <c r="F292" s="666" t="s">
        <v>6782</v>
      </c>
      <c r="G292" s="1927">
        <v>34.299999999999997</v>
      </c>
      <c r="H292" s="1928"/>
      <c r="I292" s="1929" t="s">
        <v>6682</v>
      </c>
      <c r="J292" s="1929" t="s">
        <v>6420</v>
      </c>
      <c r="K292" s="2062" t="s">
        <v>1017</v>
      </c>
      <c r="M292" s="1921" t="str">
        <f>VLOOKUP(A292,'[1]TP Vung Tau'!$A$6:$H$1060,8,0)</f>
        <v>TSC</v>
      </c>
    </row>
    <row r="293" spans="1:13" s="1921" customFormat="1" ht="31.5">
      <c r="B293" s="2067" t="s">
        <v>7890</v>
      </c>
      <c r="C293" s="2065" t="s">
        <v>7683</v>
      </c>
      <c r="D293" s="951" t="s">
        <v>6681</v>
      </c>
      <c r="E293" s="2063">
        <v>24</v>
      </c>
      <c r="F293" s="1900">
        <v>8</v>
      </c>
      <c r="G293" s="1899">
        <v>2942.8</v>
      </c>
      <c r="H293" s="1951"/>
      <c r="I293" s="2066" t="s">
        <v>2366</v>
      </c>
      <c r="J293" s="2066" t="s">
        <v>2366</v>
      </c>
      <c r="K293" s="2062" t="s">
        <v>1017</v>
      </c>
      <c r="M293" s="1921" t="e">
        <f>VLOOKUP(A293,'[1]TP Vung Tau'!$A$6:$H$1060,8,0)</f>
        <v>#N/A</v>
      </c>
    </row>
    <row r="294" spans="1:13" s="1921" customFormat="1">
      <c r="A294" s="1921">
        <v>214</v>
      </c>
      <c r="B294" s="666" t="s">
        <v>6794</v>
      </c>
      <c r="C294" s="2065" t="s">
        <v>7683</v>
      </c>
      <c r="D294" s="666" t="s">
        <v>6681</v>
      </c>
      <c r="E294" s="666">
        <v>24</v>
      </c>
      <c r="F294" s="666" t="s">
        <v>6795</v>
      </c>
      <c r="G294" s="1927">
        <v>80</v>
      </c>
      <c r="H294" s="1928"/>
      <c r="I294" s="1929" t="s">
        <v>6682</v>
      </c>
      <c r="J294" s="1929" t="s">
        <v>6420</v>
      </c>
      <c r="K294" s="2062" t="s">
        <v>1017</v>
      </c>
      <c r="M294" s="1921" t="str">
        <f>VLOOKUP(A294,'[1]TP Vung Tau'!$A$6:$H$1060,8,0)</f>
        <v>TSC</v>
      </c>
    </row>
    <row r="295" spans="1:13" s="1921" customFormat="1">
      <c r="A295" s="1926">
        <v>215</v>
      </c>
      <c r="B295" s="666" t="s">
        <v>6796</v>
      </c>
      <c r="C295" s="2065" t="s">
        <v>7683</v>
      </c>
      <c r="D295" s="666" t="s">
        <v>6681</v>
      </c>
      <c r="E295" s="666">
        <v>24</v>
      </c>
      <c r="F295" s="666" t="s">
        <v>6795</v>
      </c>
      <c r="G295" s="1927">
        <v>24</v>
      </c>
      <c r="H295" s="1928"/>
      <c r="I295" s="1929" t="s">
        <v>6682</v>
      </c>
      <c r="J295" s="1929" t="s">
        <v>6420</v>
      </c>
      <c r="K295" s="2062" t="s">
        <v>1017</v>
      </c>
      <c r="M295" s="1921" t="str">
        <f>VLOOKUP(A295,'[1]TP Vung Tau'!$A$6:$H$1060,8,0)</f>
        <v>TSC</v>
      </c>
    </row>
    <row r="296" spans="1:13" s="1921" customFormat="1">
      <c r="A296" s="1921">
        <v>218</v>
      </c>
      <c r="B296" s="666" t="s">
        <v>4029</v>
      </c>
      <c r="C296" s="2065" t="s">
        <v>7683</v>
      </c>
      <c r="D296" s="666" t="s">
        <v>6681</v>
      </c>
      <c r="E296" s="666">
        <v>32</v>
      </c>
      <c r="F296" s="666">
        <v>34</v>
      </c>
      <c r="G296" s="1927">
        <v>39.799999999999997</v>
      </c>
      <c r="H296" s="1928"/>
      <c r="I296" s="1929" t="s">
        <v>6682</v>
      </c>
      <c r="J296" s="1929" t="s">
        <v>6420</v>
      </c>
      <c r="K296" s="2062" t="s">
        <v>1017</v>
      </c>
      <c r="M296" s="1921" t="str">
        <f>VLOOKUP(A296,'[1]TP Vung Tau'!$A$6:$H$1060,8,0)</f>
        <v>TSC</v>
      </c>
    </row>
    <row r="297" spans="1:13" s="1921" customFormat="1">
      <c r="B297" s="2067" t="s">
        <v>7891</v>
      </c>
      <c r="C297" s="2065" t="s">
        <v>7683</v>
      </c>
      <c r="D297" s="2079" t="s">
        <v>6681</v>
      </c>
      <c r="E297" s="2063">
        <v>35</v>
      </c>
      <c r="F297" s="1900">
        <v>12</v>
      </c>
      <c r="G297" s="1900">
        <v>395</v>
      </c>
      <c r="H297" s="1951"/>
      <c r="I297" s="2066" t="s">
        <v>751</v>
      </c>
      <c r="J297" s="2066" t="s">
        <v>751</v>
      </c>
      <c r="K297" s="2062" t="s">
        <v>1017</v>
      </c>
      <c r="M297" s="1921" t="e">
        <f>VLOOKUP(A297,'[1]TP Vung Tau'!$A$6:$H$1060,8,0)</f>
        <v>#N/A</v>
      </c>
    </row>
    <row r="298" spans="1:13" s="1921" customFormat="1">
      <c r="B298" s="949" t="s">
        <v>7892</v>
      </c>
      <c r="C298" s="2065" t="s">
        <v>7683</v>
      </c>
      <c r="D298" s="2079" t="s">
        <v>6681</v>
      </c>
      <c r="E298" s="951">
        <v>38</v>
      </c>
      <c r="F298" s="1822">
        <v>14</v>
      </c>
      <c r="G298" s="1514">
        <v>579.4</v>
      </c>
      <c r="H298" s="1951"/>
      <c r="I298" s="951" t="s">
        <v>3945</v>
      </c>
      <c r="J298" s="951" t="s">
        <v>3945</v>
      </c>
      <c r="K298" s="2062" t="s">
        <v>1017</v>
      </c>
      <c r="M298" s="1921" t="e">
        <f>VLOOKUP(A298,'[1]TP Vung Tau'!$A$6:$H$1060,8,0)</f>
        <v>#N/A</v>
      </c>
    </row>
    <row r="299" spans="1:13" s="1921" customFormat="1">
      <c r="B299" s="949" t="s">
        <v>7893</v>
      </c>
      <c r="C299" s="2065" t="s">
        <v>7683</v>
      </c>
      <c r="D299" s="2078" t="s">
        <v>6681</v>
      </c>
      <c r="E299" s="951">
        <v>41</v>
      </c>
      <c r="F299" s="1822">
        <v>19</v>
      </c>
      <c r="G299" s="1514">
        <v>1304.7</v>
      </c>
      <c r="H299" s="1951"/>
      <c r="I299" s="2062" t="s">
        <v>840</v>
      </c>
      <c r="J299" s="2062" t="s">
        <v>840</v>
      </c>
      <c r="K299" s="2062" t="s">
        <v>1017</v>
      </c>
      <c r="M299" s="1921" t="e">
        <f>VLOOKUP(A299,'[1]TP Vung Tau'!$A$6:$H$1060,8,0)</f>
        <v>#N/A</v>
      </c>
    </row>
    <row r="300" spans="1:13" s="1921" customFormat="1">
      <c r="B300" s="949" t="s">
        <v>7895</v>
      </c>
      <c r="C300" s="2065" t="s">
        <v>7683</v>
      </c>
      <c r="D300" s="2079" t="s">
        <v>6681</v>
      </c>
      <c r="E300" s="951">
        <v>45</v>
      </c>
      <c r="F300" s="1822" t="s">
        <v>7896</v>
      </c>
      <c r="G300" s="1514">
        <v>3240.6</v>
      </c>
      <c r="H300" s="1951"/>
      <c r="I300" s="2062" t="s">
        <v>848</v>
      </c>
      <c r="J300" s="2062" t="s">
        <v>848</v>
      </c>
      <c r="K300" s="2062" t="s">
        <v>1017</v>
      </c>
      <c r="M300" s="1921" t="e">
        <f>VLOOKUP(A300,'[1]TP Vung Tau'!$A$6:$H$1060,8,0)</f>
        <v>#N/A</v>
      </c>
    </row>
    <row r="301" spans="1:13" s="1921" customFormat="1">
      <c r="B301" s="2067" t="s">
        <v>7894</v>
      </c>
      <c r="C301" s="2065" t="s">
        <v>7683</v>
      </c>
      <c r="D301" s="2078" t="s">
        <v>6681</v>
      </c>
      <c r="E301" s="2063">
        <v>45</v>
      </c>
      <c r="F301" s="1900">
        <v>53</v>
      </c>
      <c r="G301" s="1900">
        <v>1613.5</v>
      </c>
      <c r="H301" s="1951"/>
      <c r="I301" s="2066" t="s">
        <v>2366</v>
      </c>
      <c r="J301" s="2066" t="s">
        <v>2366</v>
      </c>
      <c r="K301" s="2062" t="s">
        <v>1017</v>
      </c>
      <c r="M301" s="1921" t="e">
        <f>VLOOKUP(A301,'[1]TP Vung Tau'!$A$6:$H$1060,8,0)</f>
        <v>#N/A</v>
      </c>
    </row>
    <row r="302" spans="1:13" s="1921" customFormat="1">
      <c r="B302" s="2067" t="s">
        <v>7897</v>
      </c>
      <c r="C302" s="2065" t="s">
        <v>7683</v>
      </c>
      <c r="D302" s="2079" t="s">
        <v>6681</v>
      </c>
      <c r="E302" s="2063">
        <v>48</v>
      </c>
      <c r="F302" s="1900">
        <v>125</v>
      </c>
      <c r="G302" s="1899">
        <v>15324.8</v>
      </c>
      <c r="H302" s="1951"/>
      <c r="I302" s="2066" t="s">
        <v>775</v>
      </c>
      <c r="J302" s="2066" t="s">
        <v>775</v>
      </c>
      <c r="K302" s="2062" t="s">
        <v>1017</v>
      </c>
      <c r="M302" s="1921" t="e">
        <f>VLOOKUP(A302,'[1]TP Vung Tau'!$A$6:$H$1060,8,0)</f>
        <v>#N/A</v>
      </c>
    </row>
    <row r="303" spans="1:13" s="1921" customFormat="1">
      <c r="A303" s="1921">
        <v>252</v>
      </c>
      <c r="B303" s="666" t="s">
        <v>4181</v>
      </c>
      <c r="C303" s="2065" t="s">
        <v>7683</v>
      </c>
      <c r="D303" s="2075" t="s">
        <v>6681</v>
      </c>
      <c r="E303" s="666"/>
      <c r="F303" s="666"/>
      <c r="G303" s="1927">
        <v>60</v>
      </c>
      <c r="H303" s="1928"/>
      <c r="I303" s="1929" t="s">
        <v>6682</v>
      </c>
      <c r="J303" s="1929" t="s">
        <v>6420</v>
      </c>
      <c r="K303" s="2062" t="s">
        <v>1017</v>
      </c>
      <c r="M303" s="1921" t="e">
        <f>VLOOKUP(A303,'[1]TP Vung Tau'!$A$6:$H$1060,8,0)</f>
        <v>#REF!</v>
      </c>
    </row>
    <row r="304" spans="1:13" s="1921" customFormat="1">
      <c r="B304" s="2067" t="s">
        <v>4624</v>
      </c>
      <c r="C304" s="2065" t="s">
        <v>7683</v>
      </c>
      <c r="D304" s="2073" t="s">
        <v>6896</v>
      </c>
      <c r="E304" s="2066">
        <v>1</v>
      </c>
      <c r="F304" s="1822"/>
      <c r="G304" s="1514"/>
      <c r="H304" s="1951"/>
      <c r="I304" s="2063" t="s">
        <v>754</v>
      </c>
      <c r="J304" s="2063" t="s">
        <v>754</v>
      </c>
      <c r="K304" s="2062" t="s">
        <v>1017</v>
      </c>
      <c r="M304" s="1921" t="e">
        <f>VLOOKUP(A304,'[1]TP Vung Tau'!$A$6:$H$1060,8,0)</f>
        <v>#N/A</v>
      </c>
    </row>
    <row r="305" spans="1:13" s="1921" customFormat="1">
      <c r="B305" s="949" t="s">
        <v>4660</v>
      </c>
      <c r="C305" s="2065" t="s">
        <v>7683</v>
      </c>
      <c r="D305" s="2074" t="s">
        <v>6896</v>
      </c>
      <c r="E305" s="951">
        <v>2</v>
      </c>
      <c r="F305" s="1822">
        <v>42</v>
      </c>
      <c r="G305" s="1514">
        <v>91.8</v>
      </c>
      <c r="H305" s="1951"/>
      <c r="I305" s="2062" t="s">
        <v>751</v>
      </c>
      <c r="J305" s="2062" t="s">
        <v>751</v>
      </c>
      <c r="K305" s="2062" t="s">
        <v>1017</v>
      </c>
      <c r="M305" s="1921" t="e">
        <f>VLOOKUP(A305,'[1]TP Vung Tau'!$A$6:$H$1060,8,0)</f>
        <v>#N/A</v>
      </c>
    </row>
    <row r="306" spans="1:13" s="1921" customFormat="1">
      <c r="B306" s="2067" t="s">
        <v>7908</v>
      </c>
      <c r="C306" s="2065" t="s">
        <v>7683</v>
      </c>
      <c r="D306" s="2073" t="s">
        <v>6896</v>
      </c>
      <c r="E306" s="2063">
        <v>3</v>
      </c>
      <c r="F306" s="1900">
        <v>82</v>
      </c>
      <c r="G306" s="1899">
        <v>318.10000000000002</v>
      </c>
      <c r="H306" s="1951"/>
      <c r="I306" s="2066" t="s">
        <v>751</v>
      </c>
      <c r="J306" s="2066" t="s">
        <v>751</v>
      </c>
      <c r="K306" s="2062" t="s">
        <v>1017</v>
      </c>
      <c r="M306" s="1921" t="e">
        <f>VLOOKUP(A306,'[1]TP Vung Tau'!$A$6:$H$1060,8,0)</f>
        <v>#N/A</v>
      </c>
    </row>
    <row r="307" spans="1:13" s="1921" customFormat="1">
      <c r="B307" s="949" t="s">
        <v>7909</v>
      </c>
      <c r="C307" s="2065" t="s">
        <v>7683</v>
      </c>
      <c r="D307" s="2074" t="s">
        <v>6896</v>
      </c>
      <c r="E307" s="951">
        <v>4</v>
      </c>
      <c r="F307" s="1822">
        <v>195</v>
      </c>
      <c r="G307" s="1514">
        <v>9201.2999999999993</v>
      </c>
      <c r="H307" s="1951"/>
      <c r="I307" s="2062" t="s">
        <v>840</v>
      </c>
      <c r="J307" s="2062" t="s">
        <v>840</v>
      </c>
      <c r="K307" s="2062" t="s">
        <v>1017</v>
      </c>
      <c r="M307" s="1921" t="e">
        <f>VLOOKUP(A307,'[1]TP Vung Tau'!$A$6:$H$1060,8,0)</f>
        <v>#N/A</v>
      </c>
    </row>
    <row r="308" spans="1:13" s="1921" customFormat="1">
      <c r="B308" s="949" t="s">
        <v>7910</v>
      </c>
      <c r="C308" s="2065" t="s">
        <v>7683</v>
      </c>
      <c r="D308" s="2073" t="s">
        <v>6896</v>
      </c>
      <c r="E308" s="951">
        <v>4</v>
      </c>
      <c r="F308" s="1822">
        <v>197</v>
      </c>
      <c r="G308" s="1514">
        <v>2692.4</v>
      </c>
      <c r="H308" s="1951"/>
      <c r="I308" s="2062" t="s">
        <v>775</v>
      </c>
      <c r="J308" s="2062" t="s">
        <v>775</v>
      </c>
      <c r="K308" s="2062" t="s">
        <v>1017</v>
      </c>
      <c r="M308" s="1921" t="e">
        <f>VLOOKUP(A308,'[1]TP Vung Tau'!$A$6:$H$1060,8,0)</f>
        <v>#N/A</v>
      </c>
    </row>
    <row r="309" spans="1:13" s="1921" customFormat="1">
      <c r="B309" s="949" t="s">
        <v>3314</v>
      </c>
      <c r="C309" s="2065" t="s">
        <v>7683</v>
      </c>
      <c r="D309" s="2074" t="s">
        <v>6896</v>
      </c>
      <c r="E309" s="951">
        <v>7</v>
      </c>
      <c r="F309" s="1822">
        <v>85</v>
      </c>
      <c r="G309" s="1514">
        <v>251.5</v>
      </c>
      <c r="H309" s="1951"/>
      <c r="I309" s="2062" t="s">
        <v>3941</v>
      </c>
      <c r="J309" s="2062" t="s">
        <v>3941</v>
      </c>
      <c r="K309" s="2062" t="s">
        <v>1017</v>
      </c>
      <c r="M309" s="1921" t="e">
        <f>VLOOKUP(A309,'[1]TP Vung Tau'!$A$6:$H$1060,8,0)</f>
        <v>#N/A</v>
      </c>
    </row>
    <row r="310" spans="1:13" s="1921" customFormat="1">
      <c r="B310" s="949" t="s">
        <v>7912</v>
      </c>
      <c r="C310" s="2065" t="s">
        <v>7683</v>
      </c>
      <c r="D310" s="2073" t="s">
        <v>6896</v>
      </c>
      <c r="E310" s="951">
        <v>7</v>
      </c>
      <c r="F310" s="1822">
        <v>94</v>
      </c>
      <c r="G310" s="1514">
        <v>9577.2000000000007</v>
      </c>
      <c r="H310" s="1951"/>
      <c r="I310" s="2062" t="s">
        <v>751</v>
      </c>
      <c r="J310" s="2062" t="s">
        <v>751</v>
      </c>
      <c r="K310" s="2062" t="s">
        <v>1017</v>
      </c>
      <c r="M310" s="1921" t="e">
        <f>VLOOKUP(A310,'[1]TP Vung Tau'!$A$6:$H$1060,8,0)</f>
        <v>#N/A</v>
      </c>
    </row>
    <row r="311" spans="1:13" s="1921" customFormat="1">
      <c r="B311" s="949" t="s">
        <v>7911</v>
      </c>
      <c r="C311" s="2065" t="s">
        <v>7683</v>
      </c>
      <c r="D311" s="2073" t="s">
        <v>6896</v>
      </c>
      <c r="E311" s="951">
        <v>7</v>
      </c>
      <c r="F311" s="1822">
        <v>96</v>
      </c>
      <c r="G311" s="1514">
        <v>3834.3</v>
      </c>
      <c r="H311" s="1951"/>
      <c r="I311" s="2062" t="s">
        <v>979</v>
      </c>
      <c r="J311" s="2062" t="s">
        <v>979</v>
      </c>
      <c r="K311" s="2062" t="s">
        <v>1017</v>
      </c>
      <c r="M311" s="1921" t="e">
        <f>VLOOKUP(A311,'[1]TP Vung Tau'!$A$6:$H$1060,8,0)</f>
        <v>#N/A</v>
      </c>
    </row>
    <row r="312" spans="1:13" s="1921" customFormat="1">
      <c r="B312" s="949" t="s">
        <v>7913</v>
      </c>
      <c r="C312" s="2065" t="s">
        <v>7683</v>
      </c>
      <c r="D312" s="2074" t="s">
        <v>6896</v>
      </c>
      <c r="E312" s="951">
        <v>10</v>
      </c>
      <c r="F312" s="1822">
        <v>11</v>
      </c>
      <c r="G312" s="1514">
        <v>1696</v>
      </c>
      <c r="H312" s="1951"/>
      <c r="I312" s="2062" t="s">
        <v>775</v>
      </c>
      <c r="J312" s="2062" t="s">
        <v>775</v>
      </c>
      <c r="K312" s="2062" t="s">
        <v>1017</v>
      </c>
      <c r="M312" s="1921" t="e">
        <f>VLOOKUP(A312,'[1]TP Vung Tau'!$A$6:$H$1060,8,0)</f>
        <v>#N/A</v>
      </c>
    </row>
    <row r="313" spans="1:13" s="1921" customFormat="1">
      <c r="B313" s="949" t="s">
        <v>7914</v>
      </c>
      <c r="C313" s="2065" t="s">
        <v>7683</v>
      </c>
      <c r="D313" s="2073" t="s">
        <v>6896</v>
      </c>
      <c r="E313" s="951">
        <v>11</v>
      </c>
      <c r="F313" s="1822">
        <v>48</v>
      </c>
      <c r="G313" s="1514">
        <v>521.6</v>
      </c>
      <c r="H313" s="1951"/>
      <c r="I313" s="2062" t="s">
        <v>751</v>
      </c>
      <c r="J313" s="2062" t="s">
        <v>751</v>
      </c>
      <c r="K313" s="2062" t="s">
        <v>1017</v>
      </c>
      <c r="M313" s="1921" t="e">
        <f>VLOOKUP(A313,'[1]TP Vung Tau'!$A$6:$H$1060,8,0)</f>
        <v>#N/A</v>
      </c>
    </row>
    <row r="314" spans="1:13" s="1921" customFormat="1">
      <c r="A314" s="1921">
        <v>258</v>
      </c>
      <c r="B314" s="666" t="s">
        <v>6902</v>
      </c>
      <c r="C314" s="2065" t="s">
        <v>7683</v>
      </c>
      <c r="D314" s="2075" t="s">
        <v>6896</v>
      </c>
      <c r="E314" s="666">
        <v>29</v>
      </c>
      <c r="F314" s="666">
        <v>35</v>
      </c>
      <c r="G314" s="1927">
        <v>95.8</v>
      </c>
      <c r="H314" s="1928"/>
      <c r="I314" s="1929" t="s">
        <v>751</v>
      </c>
      <c r="J314" s="1929" t="s">
        <v>6420</v>
      </c>
      <c r="K314" s="2062" t="s">
        <v>1017</v>
      </c>
      <c r="M314" s="1921" t="e">
        <f>VLOOKUP(A314,'[1]TP Vung Tau'!$A$6:$H$1060,8,0)</f>
        <v>#REF!</v>
      </c>
    </row>
    <row r="315" spans="1:13" s="1921" customFormat="1">
      <c r="A315" s="1926">
        <v>259</v>
      </c>
      <c r="B315" s="666" t="s">
        <v>6904</v>
      </c>
      <c r="C315" s="2065" t="s">
        <v>7683</v>
      </c>
      <c r="D315" s="2077" t="s">
        <v>6896</v>
      </c>
      <c r="E315" s="666">
        <v>30</v>
      </c>
      <c r="F315" s="666">
        <v>7</v>
      </c>
      <c r="G315" s="1927">
        <v>207.6</v>
      </c>
      <c r="H315" s="1928"/>
      <c r="I315" s="1929" t="s">
        <v>2366</v>
      </c>
      <c r="J315" s="1929" t="s">
        <v>6420</v>
      </c>
      <c r="K315" s="2062" t="s">
        <v>1017</v>
      </c>
      <c r="M315" s="1921" t="e">
        <f>VLOOKUP(A315,'[1]TP Vung Tau'!$A$6:$H$1060,8,0)</f>
        <v>#REF!</v>
      </c>
    </row>
    <row r="316" spans="1:13" s="1921" customFormat="1">
      <c r="B316" s="949" t="s">
        <v>7915</v>
      </c>
      <c r="C316" s="2065" t="s">
        <v>7683</v>
      </c>
      <c r="D316" s="2074" t="s">
        <v>6896</v>
      </c>
      <c r="E316" s="951">
        <v>30</v>
      </c>
      <c r="F316" s="1903">
        <v>123</v>
      </c>
      <c r="G316" s="1514">
        <v>4753.6000000000004</v>
      </c>
      <c r="H316" s="1951"/>
      <c r="I316" s="2062" t="s">
        <v>979</v>
      </c>
      <c r="J316" s="2062" t="s">
        <v>979</v>
      </c>
      <c r="K316" s="2062" t="s">
        <v>1017</v>
      </c>
      <c r="M316" s="1921" t="e">
        <f>VLOOKUP(A316,'[1]TP Vung Tau'!$A$6:$H$1060,8,0)</f>
        <v>#N/A</v>
      </c>
    </row>
    <row r="317" spans="1:13" s="1921" customFormat="1">
      <c r="B317" s="949" t="s">
        <v>7916</v>
      </c>
      <c r="C317" s="2065" t="s">
        <v>7683</v>
      </c>
      <c r="D317" s="2073" t="s">
        <v>6896</v>
      </c>
      <c r="E317" s="951">
        <v>30</v>
      </c>
      <c r="F317" s="1903">
        <v>175</v>
      </c>
      <c r="G317" s="1514">
        <v>1179.8</v>
      </c>
      <c r="H317" s="1951"/>
      <c r="I317" s="2062" t="s">
        <v>754</v>
      </c>
      <c r="J317" s="2062" t="s">
        <v>754</v>
      </c>
      <c r="K317" s="2062" t="s">
        <v>1017</v>
      </c>
      <c r="M317" s="1921" t="e">
        <f>VLOOKUP(A317,'[1]TP Vung Tau'!$A$6:$H$1060,8,0)</f>
        <v>#N/A</v>
      </c>
    </row>
    <row r="318" spans="1:13" s="1921" customFormat="1">
      <c r="A318" s="1921">
        <v>260</v>
      </c>
      <c r="B318" s="666" t="s">
        <v>6906</v>
      </c>
      <c r="C318" s="2065" t="s">
        <v>7683</v>
      </c>
      <c r="D318" s="2075" t="s">
        <v>6896</v>
      </c>
      <c r="E318" s="666">
        <v>31</v>
      </c>
      <c r="F318" s="666">
        <v>1</v>
      </c>
      <c r="G318" s="1927">
        <v>32</v>
      </c>
      <c r="H318" s="1928"/>
      <c r="I318" s="1929" t="s">
        <v>1669</v>
      </c>
      <c r="J318" s="1929" t="s">
        <v>6420</v>
      </c>
      <c r="K318" s="2062" t="s">
        <v>1017</v>
      </c>
      <c r="M318" s="1921" t="e">
        <f>VLOOKUP(A318,'[1]TP Vung Tau'!$A$6:$H$1060,8,0)</f>
        <v>#REF!</v>
      </c>
    </row>
    <row r="319" spans="1:13" s="1921" customFormat="1">
      <c r="B319" s="949" t="s">
        <v>7917</v>
      </c>
      <c r="C319" s="2065" t="s">
        <v>7683</v>
      </c>
      <c r="D319" s="2063" t="s">
        <v>6896</v>
      </c>
      <c r="E319" s="951">
        <v>31</v>
      </c>
      <c r="F319" s="1903">
        <v>133</v>
      </c>
      <c r="G319" s="1514">
        <v>412.7</v>
      </c>
      <c r="H319" s="1951"/>
      <c r="I319" s="2062" t="s">
        <v>751</v>
      </c>
      <c r="J319" s="2062" t="s">
        <v>751</v>
      </c>
      <c r="K319" s="2062" t="s">
        <v>1017</v>
      </c>
      <c r="M319" s="1921" t="e">
        <f>VLOOKUP(A319,'[1]TP Vung Tau'!$A$6:$H$1060,8,0)</f>
        <v>#N/A</v>
      </c>
    </row>
    <row r="320" spans="1:13" s="1921" customFormat="1">
      <c r="B320" s="949" t="s">
        <v>7918</v>
      </c>
      <c r="C320" s="2065" t="s">
        <v>7683</v>
      </c>
      <c r="D320" s="2063" t="s">
        <v>6896</v>
      </c>
      <c r="E320" s="951">
        <v>39</v>
      </c>
      <c r="F320" s="1903">
        <v>73</v>
      </c>
      <c r="G320" s="1514">
        <v>509.2</v>
      </c>
      <c r="H320" s="1951"/>
      <c r="I320" s="2062" t="s">
        <v>775</v>
      </c>
      <c r="J320" s="2062" t="s">
        <v>775</v>
      </c>
      <c r="K320" s="2062" t="s">
        <v>1017</v>
      </c>
      <c r="M320" s="1921" t="e">
        <f>VLOOKUP(A320,'[1]TP Vung Tau'!$A$6:$H$1060,8,0)</f>
        <v>#N/A</v>
      </c>
    </row>
    <row r="321" spans="1:13" s="1921" customFormat="1">
      <c r="B321" s="949" t="s">
        <v>7859</v>
      </c>
      <c r="C321" s="2065" t="s">
        <v>7683</v>
      </c>
      <c r="D321" s="2063" t="s">
        <v>6896</v>
      </c>
      <c r="E321" s="951">
        <v>40</v>
      </c>
      <c r="F321" s="1903">
        <v>27</v>
      </c>
      <c r="G321" s="1514">
        <v>1643</v>
      </c>
      <c r="H321" s="1951"/>
      <c r="I321" s="2062" t="s">
        <v>2366</v>
      </c>
      <c r="J321" s="2062" t="s">
        <v>2366</v>
      </c>
      <c r="K321" s="2062" t="s">
        <v>1017</v>
      </c>
      <c r="M321" s="1921" t="e">
        <f>VLOOKUP(A321,'[1]TP Vung Tau'!$A$6:$H$1060,8,0)</f>
        <v>#N/A</v>
      </c>
    </row>
    <row r="322" spans="1:13" s="1921" customFormat="1">
      <c r="B322" s="949" t="s">
        <v>7917</v>
      </c>
      <c r="C322" s="2065" t="s">
        <v>7683</v>
      </c>
      <c r="D322" s="2063" t="s">
        <v>6896</v>
      </c>
      <c r="E322" s="951">
        <v>40</v>
      </c>
      <c r="F322" s="1903">
        <v>104</v>
      </c>
      <c r="G322" s="1514">
        <v>407.9</v>
      </c>
      <c r="H322" s="1951"/>
      <c r="I322" s="2062" t="s">
        <v>751</v>
      </c>
      <c r="J322" s="2062" t="s">
        <v>751</v>
      </c>
      <c r="K322" s="2062" t="s">
        <v>1017</v>
      </c>
      <c r="M322" s="1921" t="e">
        <f>VLOOKUP(A322,'[1]TP Vung Tau'!$A$6:$H$1060,8,0)</f>
        <v>#N/A</v>
      </c>
    </row>
    <row r="323" spans="1:13" s="1921" customFormat="1">
      <c r="B323" s="949" t="s">
        <v>7917</v>
      </c>
      <c r="C323" s="2065" t="s">
        <v>7683</v>
      </c>
      <c r="D323" s="2063" t="s">
        <v>6896</v>
      </c>
      <c r="E323" s="951">
        <v>40</v>
      </c>
      <c r="F323" s="1903">
        <v>108</v>
      </c>
      <c r="G323" s="1514">
        <v>199.2</v>
      </c>
      <c r="H323" s="1951"/>
      <c r="I323" s="2062" t="s">
        <v>751</v>
      </c>
      <c r="J323" s="2062" t="s">
        <v>751</v>
      </c>
      <c r="K323" s="2062" t="s">
        <v>1017</v>
      </c>
      <c r="M323" s="1921" t="e">
        <f>VLOOKUP(A323,'[1]TP Vung Tau'!$A$6:$H$1060,8,0)</f>
        <v>#N/A</v>
      </c>
    </row>
    <row r="324" spans="1:13" s="1921" customFormat="1">
      <c r="A324" s="1926">
        <v>261</v>
      </c>
      <c r="B324" s="666" t="s">
        <v>6908</v>
      </c>
      <c r="C324" s="2065" t="s">
        <v>7683</v>
      </c>
      <c r="D324" s="666" t="s">
        <v>6896</v>
      </c>
      <c r="E324" s="666">
        <v>58</v>
      </c>
      <c r="F324" s="666">
        <v>2</v>
      </c>
      <c r="G324" s="1927">
        <v>711</v>
      </c>
      <c r="H324" s="1928"/>
      <c r="I324" s="1929" t="s">
        <v>751</v>
      </c>
      <c r="J324" s="1929" t="s">
        <v>6420</v>
      </c>
      <c r="K324" s="2062" t="s">
        <v>1017</v>
      </c>
      <c r="M324" s="1921" t="e">
        <f>VLOOKUP(A324,'[1]TP Vung Tau'!$A$6:$H$1060,8,0)</f>
        <v>#REF!</v>
      </c>
    </row>
    <row r="325" spans="1:13" s="1921" customFormat="1">
      <c r="A325" s="1921">
        <v>262</v>
      </c>
      <c r="B325" s="666" t="s">
        <v>6910</v>
      </c>
      <c r="C325" s="2065" t="s">
        <v>7683</v>
      </c>
      <c r="D325" s="666" t="s">
        <v>6896</v>
      </c>
      <c r="E325" s="666">
        <v>115</v>
      </c>
      <c r="F325" s="666">
        <v>21</v>
      </c>
      <c r="G325" s="1927">
        <v>1725.8</v>
      </c>
      <c r="H325" s="1928"/>
      <c r="I325" s="1929" t="s">
        <v>751</v>
      </c>
      <c r="J325" s="1929" t="s">
        <v>6420</v>
      </c>
      <c r="K325" s="2062" t="s">
        <v>1017</v>
      </c>
      <c r="M325" s="1921" t="e">
        <f>VLOOKUP(A325,'[1]TP Vung Tau'!$A$6:$H$1060,8,0)</f>
        <v>#REF!</v>
      </c>
    </row>
    <row r="326" spans="1:13" s="1921" customFormat="1">
      <c r="A326" s="1926">
        <v>263</v>
      </c>
      <c r="B326" s="666" t="s">
        <v>6912</v>
      </c>
      <c r="C326" s="2065" t="s">
        <v>7683</v>
      </c>
      <c r="D326" s="666" t="s">
        <v>6896</v>
      </c>
      <c r="E326" s="666">
        <v>118</v>
      </c>
      <c r="F326" s="666">
        <v>30</v>
      </c>
      <c r="G326" s="1927">
        <v>384.7</v>
      </c>
      <c r="H326" s="1928"/>
      <c r="I326" s="1929" t="s">
        <v>751</v>
      </c>
      <c r="J326" s="1929" t="s">
        <v>6420</v>
      </c>
      <c r="K326" s="2062" t="s">
        <v>1017</v>
      </c>
      <c r="M326" s="1921" t="e">
        <f>VLOOKUP(A326,'[1]TP Vung Tau'!$A$6:$H$1060,8,0)</f>
        <v>#REF!</v>
      </c>
    </row>
    <row r="327" spans="1:13" s="1921" customFormat="1">
      <c r="A327" s="1926">
        <v>265</v>
      </c>
      <c r="B327" s="666" t="s">
        <v>6917</v>
      </c>
      <c r="C327" s="2065" t="s">
        <v>7683</v>
      </c>
      <c r="D327" s="666" t="s">
        <v>6896</v>
      </c>
      <c r="E327" s="666">
        <v>148</v>
      </c>
      <c r="F327" s="666">
        <v>10</v>
      </c>
      <c r="G327" s="1927">
        <v>33.9</v>
      </c>
      <c r="H327" s="1928"/>
      <c r="I327" s="1929" t="s">
        <v>1669</v>
      </c>
      <c r="J327" s="1929" t="s">
        <v>6420</v>
      </c>
      <c r="K327" s="2062" t="s">
        <v>1017</v>
      </c>
      <c r="M327" s="1921" t="e">
        <f>VLOOKUP(A327,'[1]TP Vung Tau'!$A$6:$H$1060,8,0)</f>
        <v>#REF!</v>
      </c>
    </row>
    <row r="328" spans="1:13" s="1921" customFormat="1">
      <c r="A328" s="1921">
        <v>266</v>
      </c>
      <c r="B328" s="666" t="s">
        <v>6919</v>
      </c>
      <c r="C328" s="2065" t="s">
        <v>7683</v>
      </c>
      <c r="D328" s="666" t="s">
        <v>6896</v>
      </c>
      <c r="E328" s="666">
        <v>150</v>
      </c>
      <c r="F328" s="666">
        <v>10</v>
      </c>
      <c r="G328" s="1927">
        <v>35.9</v>
      </c>
      <c r="H328" s="1928"/>
      <c r="I328" s="1929" t="s">
        <v>1669</v>
      </c>
      <c r="J328" s="1929" t="s">
        <v>6420</v>
      </c>
      <c r="K328" s="2062" t="s">
        <v>1017</v>
      </c>
      <c r="M328" s="1921" t="e">
        <f>VLOOKUP(A328,'[1]TP Vung Tau'!$A$6:$H$1060,8,0)</f>
        <v>#REF!</v>
      </c>
    </row>
    <row r="329" spans="1:13" s="1921" customFormat="1">
      <c r="A329" s="1926">
        <v>267</v>
      </c>
      <c r="B329" s="666" t="s">
        <v>6920</v>
      </c>
      <c r="C329" s="2065" t="s">
        <v>7683</v>
      </c>
      <c r="D329" s="666" t="s">
        <v>6896</v>
      </c>
      <c r="E329" s="666">
        <v>172</v>
      </c>
      <c r="F329" s="666">
        <v>2</v>
      </c>
      <c r="G329" s="1927">
        <v>418.6</v>
      </c>
      <c r="H329" s="1928"/>
      <c r="I329" s="1929" t="s">
        <v>751</v>
      </c>
      <c r="J329" s="1929" t="s">
        <v>6420</v>
      </c>
      <c r="K329" s="2062" t="s">
        <v>1017</v>
      </c>
      <c r="M329" s="1921" t="e">
        <f>VLOOKUP(A329,'[1]TP Vung Tau'!$A$6:$H$1060,8,0)</f>
        <v>#REF!</v>
      </c>
    </row>
    <row r="330" spans="1:13" s="1921" customFormat="1">
      <c r="A330" s="1921">
        <v>268</v>
      </c>
      <c r="B330" s="666" t="s">
        <v>6922</v>
      </c>
      <c r="C330" s="2065" t="s">
        <v>7683</v>
      </c>
      <c r="D330" s="666" t="s">
        <v>6896</v>
      </c>
      <c r="E330" s="666">
        <v>221</v>
      </c>
      <c r="F330" s="666">
        <v>14</v>
      </c>
      <c r="G330" s="1927">
        <v>100</v>
      </c>
      <c r="H330" s="1928"/>
      <c r="I330" s="1929" t="s">
        <v>775</v>
      </c>
      <c r="J330" s="1929" t="s">
        <v>6420</v>
      </c>
      <c r="K330" s="2062" t="s">
        <v>1017</v>
      </c>
      <c r="M330" s="1921" t="e">
        <f>VLOOKUP(A330,'[1]TP Vung Tau'!$A$6:$H$1060,8,0)</f>
        <v>#REF!</v>
      </c>
    </row>
    <row r="331" spans="1:13" s="1921" customFormat="1">
      <c r="A331" s="1926">
        <v>269</v>
      </c>
      <c r="B331" s="666" t="s">
        <v>6924</v>
      </c>
      <c r="C331" s="2065" t="s">
        <v>7683</v>
      </c>
      <c r="D331" s="666" t="s">
        <v>6896</v>
      </c>
      <c r="E331" s="666" t="s">
        <v>6925</v>
      </c>
      <c r="F331" s="666">
        <v>11</v>
      </c>
      <c r="G331" s="1927">
        <v>23.8</v>
      </c>
      <c r="H331" s="1928"/>
      <c r="I331" s="1929" t="s">
        <v>4037</v>
      </c>
      <c r="J331" s="1929" t="s">
        <v>6420</v>
      </c>
      <c r="K331" s="2062" t="s">
        <v>1017</v>
      </c>
      <c r="M331" s="1921" t="e">
        <f>VLOOKUP(A331,'[1]TP Vung Tau'!$A$6:$H$1060,8,0)</f>
        <v>#REF!</v>
      </c>
    </row>
    <row r="332" spans="1:13" s="1921" customFormat="1">
      <c r="A332" s="1921">
        <v>270</v>
      </c>
      <c r="B332" s="666" t="s">
        <v>6927</v>
      </c>
      <c r="C332" s="2065" t="s">
        <v>7683</v>
      </c>
      <c r="D332" s="666" t="s">
        <v>6896</v>
      </c>
      <c r="E332" s="666" t="s">
        <v>6928</v>
      </c>
      <c r="F332" s="666">
        <v>33</v>
      </c>
      <c r="G332" s="1927">
        <v>48</v>
      </c>
      <c r="H332" s="1928"/>
      <c r="I332" s="1929" t="s">
        <v>1669</v>
      </c>
      <c r="J332" s="1929" t="s">
        <v>6420</v>
      </c>
      <c r="K332" s="2062" t="s">
        <v>1017</v>
      </c>
      <c r="M332" s="1921" t="e">
        <f>VLOOKUP(A332,'[1]TP Vung Tau'!$A$6:$H$1060,8,0)</f>
        <v>#REF!</v>
      </c>
    </row>
    <row r="333" spans="1:13" s="1921" customFormat="1">
      <c r="A333" s="1926">
        <v>271</v>
      </c>
      <c r="B333" s="666" t="s">
        <v>6930</v>
      </c>
      <c r="C333" s="2065" t="s">
        <v>7683</v>
      </c>
      <c r="D333" s="666" t="s">
        <v>6896</v>
      </c>
      <c r="E333" s="666" t="s">
        <v>6928</v>
      </c>
      <c r="F333" s="666">
        <v>33</v>
      </c>
      <c r="G333" s="1927">
        <v>39.200000000000003</v>
      </c>
      <c r="H333" s="1928"/>
      <c r="I333" s="1929" t="s">
        <v>1669</v>
      </c>
      <c r="J333" s="1929" t="s">
        <v>6420</v>
      </c>
      <c r="K333" s="2062" t="s">
        <v>1017</v>
      </c>
      <c r="M333" s="1921" t="e">
        <f>VLOOKUP(A333,'[1]TP Vung Tau'!$A$6:$H$1060,8,0)</f>
        <v>#REF!</v>
      </c>
    </row>
    <row r="334" spans="1:13" s="1921" customFormat="1">
      <c r="A334" s="1921">
        <v>272</v>
      </c>
      <c r="B334" s="666" t="s">
        <v>6931</v>
      </c>
      <c r="C334" s="2065" t="s">
        <v>7683</v>
      </c>
      <c r="D334" s="666" t="s">
        <v>6896</v>
      </c>
      <c r="E334" s="666" t="s">
        <v>6928</v>
      </c>
      <c r="F334" s="666">
        <v>33</v>
      </c>
      <c r="G334" s="1927">
        <v>60</v>
      </c>
      <c r="H334" s="1928"/>
      <c r="I334" s="1929" t="s">
        <v>1669</v>
      </c>
      <c r="J334" s="1929" t="s">
        <v>6420</v>
      </c>
      <c r="K334" s="2062" t="s">
        <v>1017</v>
      </c>
      <c r="M334" s="1921" t="e">
        <f>VLOOKUP(A334,'[1]TP Vung Tau'!$A$6:$H$1060,8,0)</f>
        <v>#REF!</v>
      </c>
    </row>
    <row r="335" spans="1:13" s="1921" customFormat="1">
      <c r="A335" s="1921">
        <v>276</v>
      </c>
      <c r="B335" s="666" t="s">
        <v>6935</v>
      </c>
      <c r="C335" s="2065" t="s">
        <v>7683</v>
      </c>
      <c r="D335" s="666" t="s">
        <v>6896</v>
      </c>
      <c r="E335" s="666" t="s">
        <v>6936</v>
      </c>
      <c r="F335" s="666">
        <v>6</v>
      </c>
      <c r="G335" s="1927">
        <v>32.700000000000003</v>
      </c>
      <c r="H335" s="1928"/>
      <c r="I335" s="1929" t="s">
        <v>1669</v>
      </c>
      <c r="J335" s="1929" t="s">
        <v>6420</v>
      </c>
      <c r="K335" s="2062" t="s">
        <v>1017</v>
      </c>
      <c r="M335" s="1921" t="e">
        <f>VLOOKUP(A335,'[1]TP Vung Tau'!$A$6:$H$1060,8,0)</f>
        <v>#REF!</v>
      </c>
    </row>
    <row r="336" spans="1:13" s="1921" customFormat="1">
      <c r="A336" s="1926">
        <v>277</v>
      </c>
      <c r="B336" s="666" t="s">
        <v>6937</v>
      </c>
      <c r="C336" s="2065" t="s">
        <v>7683</v>
      </c>
      <c r="D336" s="666" t="s">
        <v>6896</v>
      </c>
      <c r="E336" s="666" t="s">
        <v>6938</v>
      </c>
      <c r="F336" s="666">
        <v>2</v>
      </c>
      <c r="G336" s="1927">
        <v>68.2</v>
      </c>
      <c r="H336" s="1928"/>
      <c r="I336" s="1929" t="s">
        <v>751</v>
      </c>
      <c r="J336" s="1929" t="s">
        <v>6420</v>
      </c>
      <c r="K336" s="2062" t="s">
        <v>1017</v>
      </c>
      <c r="M336" s="1921" t="e">
        <f>VLOOKUP(A336,'[1]TP Vung Tau'!$A$6:$H$1060,8,0)</f>
        <v>#REF!</v>
      </c>
    </row>
    <row r="337" spans="1:13" s="1921" customFormat="1">
      <c r="A337" s="1921">
        <v>278</v>
      </c>
      <c r="B337" s="666" t="s">
        <v>6937</v>
      </c>
      <c r="C337" s="2065" t="s">
        <v>7683</v>
      </c>
      <c r="D337" s="666" t="s">
        <v>6896</v>
      </c>
      <c r="E337" s="666" t="s">
        <v>6938</v>
      </c>
      <c r="F337" s="666">
        <v>2</v>
      </c>
      <c r="G337" s="1927">
        <v>22.9</v>
      </c>
      <c r="H337" s="1928"/>
      <c r="I337" s="1929" t="s">
        <v>751</v>
      </c>
      <c r="J337" s="1929" t="s">
        <v>6420</v>
      </c>
      <c r="K337" s="2062" t="s">
        <v>1017</v>
      </c>
      <c r="M337" s="1921" t="e">
        <f>VLOOKUP(A337,'[1]TP Vung Tau'!$A$6:$H$1060,8,0)</f>
        <v>#REF!</v>
      </c>
    </row>
    <row r="338" spans="1:13" s="1921" customFormat="1">
      <c r="A338" s="1921">
        <v>280</v>
      </c>
      <c r="B338" s="666" t="s">
        <v>6943</v>
      </c>
      <c r="C338" s="2065" t="s">
        <v>7683</v>
      </c>
      <c r="D338" s="666" t="s">
        <v>6896</v>
      </c>
      <c r="E338" s="666" t="s">
        <v>6944</v>
      </c>
      <c r="F338" s="666">
        <v>16</v>
      </c>
      <c r="G338" s="1927">
        <v>20</v>
      </c>
      <c r="H338" s="1928"/>
      <c r="I338" s="1929" t="s">
        <v>1669</v>
      </c>
      <c r="J338" s="1929" t="s">
        <v>6420</v>
      </c>
      <c r="K338" s="2062" t="s">
        <v>1017</v>
      </c>
      <c r="M338" s="1921" t="e">
        <f>VLOOKUP(A338,'[1]TP Vung Tau'!$A$6:$H$1060,8,0)</f>
        <v>#REF!</v>
      </c>
    </row>
    <row r="339" spans="1:13" s="1921" customFormat="1">
      <c r="A339" s="1926">
        <v>281</v>
      </c>
      <c r="B339" s="666" t="s">
        <v>6946</v>
      </c>
      <c r="C339" s="2065" t="s">
        <v>7683</v>
      </c>
      <c r="D339" s="666" t="s">
        <v>6896</v>
      </c>
      <c r="E339" s="666" t="s">
        <v>6947</v>
      </c>
      <c r="F339" s="666">
        <v>26</v>
      </c>
      <c r="G339" s="1927">
        <v>82.1</v>
      </c>
      <c r="H339" s="1928"/>
      <c r="I339" s="1929" t="s">
        <v>1039</v>
      </c>
      <c r="J339" s="1929" t="s">
        <v>6420</v>
      </c>
      <c r="K339" s="2062" t="s">
        <v>1017</v>
      </c>
      <c r="M339" s="1921" t="e">
        <f>VLOOKUP(A339,'[1]TP Vung Tau'!$A$6:$H$1060,8,0)</f>
        <v>#REF!</v>
      </c>
    </row>
    <row r="340" spans="1:13" s="1921" customFormat="1">
      <c r="A340" s="1921">
        <v>282</v>
      </c>
      <c r="B340" s="666" t="s">
        <v>6949</v>
      </c>
      <c r="C340" s="2065" t="s">
        <v>7683</v>
      </c>
      <c r="D340" s="666" t="s">
        <v>6896</v>
      </c>
      <c r="E340" s="666" t="s">
        <v>6950</v>
      </c>
      <c r="F340" s="666">
        <v>36</v>
      </c>
      <c r="G340" s="1927">
        <v>600</v>
      </c>
      <c r="H340" s="1928"/>
      <c r="I340" s="1929" t="s">
        <v>1313</v>
      </c>
      <c r="J340" s="1929" t="s">
        <v>6420</v>
      </c>
      <c r="K340" s="2062" t="s">
        <v>1017</v>
      </c>
      <c r="M340" s="1921" t="e">
        <f>VLOOKUP(A340,'[1]TP Vung Tau'!$A$6:$H$1060,8,0)</f>
        <v>#REF!</v>
      </c>
    </row>
    <row r="341" spans="1:13" s="1921" customFormat="1">
      <c r="A341" s="1926">
        <v>283</v>
      </c>
      <c r="B341" s="666" t="s">
        <v>6952</v>
      </c>
      <c r="C341" s="2065" t="s">
        <v>7683</v>
      </c>
      <c r="D341" s="666" t="s">
        <v>6896</v>
      </c>
      <c r="E341" s="666" t="s">
        <v>6953</v>
      </c>
      <c r="F341" s="666">
        <v>22</v>
      </c>
      <c r="G341" s="1927">
        <v>118</v>
      </c>
      <c r="H341" s="1928"/>
      <c r="I341" s="1929" t="s">
        <v>751</v>
      </c>
      <c r="J341" s="1929" t="s">
        <v>6420</v>
      </c>
      <c r="K341" s="2062" t="s">
        <v>1017</v>
      </c>
      <c r="M341" s="1921" t="e">
        <f>VLOOKUP(A341,'[1]TP Vung Tau'!$A$6:$H$1060,8,0)</f>
        <v>#REF!</v>
      </c>
    </row>
    <row r="342" spans="1:13" s="1921" customFormat="1">
      <c r="B342" s="2067" t="s">
        <v>7919</v>
      </c>
      <c r="C342" s="2065" t="s">
        <v>7683</v>
      </c>
      <c r="D342" s="2063" t="s">
        <v>6956</v>
      </c>
      <c r="E342" s="2066">
        <v>9</v>
      </c>
      <c r="F342" s="1900">
        <v>152</v>
      </c>
      <c r="G342" s="1902">
        <v>1839.5</v>
      </c>
      <c r="H342" s="1951"/>
      <c r="I342" s="2063" t="s">
        <v>979</v>
      </c>
      <c r="J342" s="2063" t="s">
        <v>979</v>
      </c>
      <c r="K342" s="2062" t="s">
        <v>1017</v>
      </c>
      <c r="M342" s="1921" t="e">
        <f>VLOOKUP(A342,'[1]TP Vung Tau'!$A$6:$H$1060,8,0)</f>
        <v>#N/A</v>
      </c>
    </row>
    <row r="343" spans="1:13" s="1921" customFormat="1">
      <c r="A343" s="1926">
        <v>287</v>
      </c>
      <c r="B343" s="643" t="s">
        <v>6964</v>
      </c>
      <c r="C343" s="2065" t="s">
        <v>7683</v>
      </c>
      <c r="D343" s="643" t="s">
        <v>6956</v>
      </c>
      <c r="E343" s="1934">
        <v>19</v>
      </c>
      <c r="F343" s="643">
        <v>37</v>
      </c>
      <c r="G343" s="1930">
        <v>55.6</v>
      </c>
      <c r="H343" s="1931"/>
      <c r="I343" s="1935" t="s">
        <v>6962</v>
      </c>
      <c r="J343" s="1935" t="s">
        <v>6420</v>
      </c>
      <c r="K343" s="2062" t="s">
        <v>1017</v>
      </c>
      <c r="M343" s="1921" t="str">
        <f>VLOOKUP(A343,'[1]TP Vung Tau'!$A$6:$H$1060,8,0)</f>
        <v>ODT</v>
      </c>
    </row>
    <row r="344" spans="1:13" s="1921" customFormat="1">
      <c r="A344" s="1926">
        <v>289</v>
      </c>
      <c r="B344" s="643" t="s">
        <v>6966</v>
      </c>
      <c r="C344" s="2065" t="s">
        <v>7683</v>
      </c>
      <c r="D344" s="643" t="s">
        <v>6956</v>
      </c>
      <c r="E344" s="1934">
        <v>19</v>
      </c>
      <c r="F344" s="643" t="s">
        <v>6968</v>
      </c>
      <c r="G344" s="1930">
        <v>451.5</v>
      </c>
      <c r="H344" s="1931"/>
      <c r="I344" s="1935"/>
      <c r="J344" s="1935" t="s">
        <v>6420</v>
      </c>
      <c r="K344" s="2062" t="s">
        <v>1017</v>
      </c>
      <c r="M344" s="1921" t="e">
        <f>VLOOKUP(A344,'[1]TP Vung Tau'!$A$6:$H$1060,8,0)</f>
        <v>#REF!</v>
      </c>
    </row>
    <row r="345" spans="1:13" s="1921" customFormat="1">
      <c r="A345" s="1921">
        <v>290</v>
      </c>
      <c r="B345" s="643" t="s">
        <v>6969</v>
      </c>
      <c r="C345" s="2065" t="s">
        <v>7683</v>
      </c>
      <c r="D345" s="643" t="s">
        <v>6956</v>
      </c>
      <c r="E345" s="1934">
        <v>20</v>
      </c>
      <c r="F345" s="643">
        <v>147</v>
      </c>
      <c r="G345" s="1930">
        <v>127.4</v>
      </c>
      <c r="H345" s="1931"/>
      <c r="I345" s="1935"/>
      <c r="J345" s="1935" t="s">
        <v>6420</v>
      </c>
      <c r="K345" s="2062" t="s">
        <v>1017</v>
      </c>
      <c r="M345" s="1921" t="e">
        <f>VLOOKUP(A345,'[1]TP Vung Tau'!$A$6:$H$1060,8,0)</f>
        <v>#REF!</v>
      </c>
    </row>
    <row r="346" spans="1:13" s="1921" customFormat="1">
      <c r="A346" s="1921">
        <v>292</v>
      </c>
      <c r="B346" s="643" t="s">
        <v>6972</v>
      </c>
      <c r="C346" s="2065" t="s">
        <v>7683</v>
      </c>
      <c r="D346" s="643" t="s">
        <v>6956</v>
      </c>
      <c r="E346" s="1934">
        <v>21</v>
      </c>
      <c r="F346" s="643">
        <v>180</v>
      </c>
      <c r="G346" s="1930">
        <v>1201</v>
      </c>
      <c r="H346" s="1931"/>
      <c r="I346" s="1935"/>
      <c r="J346" s="1935" t="s">
        <v>6420</v>
      </c>
      <c r="K346" s="2062" t="s">
        <v>1017</v>
      </c>
      <c r="M346" s="1921" t="e">
        <f>VLOOKUP(A346,'[1]TP Vung Tau'!$A$6:$H$1060,8,0)</f>
        <v>#REF!</v>
      </c>
    </row>
    <row r="347" spans="1:13" s="1921" customFormat="1">
      <c r="B347" s="2067" t="s">
        <v>7920</v>
      </c>
      <c r="C347" s="2065" t="s">
        <v>7683</v>
      </c>
      <c r="D347" s="2063" t="s">
        <v>6956</v>
      </c>
      <c r="E347" s="2063">
        <v>21</v>
      </c>
      <c r="F347" s="1900">
        <v>180</v>
      </c>
      <c r="G347" s="1902">
        <v>1020.9</v>
      </c>
      <c r="H347" s="1951"/>
      <c r="I347" s="2062" t="s">
        <v>775</v>
      </c>
      <c r="J347" s="2062" t="s">
        <v>775</v>
      </c>
      <c r="K347" s="2062" t="s">
        <v>1017</v>
      </c>
      <c r="M347" s="1921" t="e">
        <f>VLOOKUP(A347,'[1]TP Vung Tau'!$A$6:$H$1060,8,0)</f>
        <v>#N/A</v>
      </c>
    </row>
    <row r="348" spans="1:13" s="1921" customFormat="1">
      <c r="A348" s="1926">
        <v>293</v>
      </c>
      <c r="B348" s="643" t="s">
        <v>6974</v>
      </c>
      <c r="C348" s="2065" t="s">
        <v>7683</v>
      </c>
      <c r="D348" s="643" t="s">
        <v>6956</v>
      </c>
      <c r="E348" s="1934">
        <v>21</v>
      </c>
      <c r="F348" s="643">
        <v>221</v>
      </c>
      <c r="G348" s="1930">
        <v>912.2</v>
      </c>
      <c r="H348" s="1931"/>
      <c r="I348" s="1935"/>
      <c r="J348" s="1935" t="s">
        <v>6420</v>
      </c>
      <c r="K348" s="2062" t="s">
        <v>1017</v>
      </c>
      <c r="M348" s="1921" t="e">
        <f>VLOOKUP(A348,'[1]TP Vung Tau'!$A$6:$H$1060,8,0)</f>
        <v>#REF!</v>
      </c>
    </row>
    <row r="349" spans="1:13" s="1921" customFormat="1">
      <c r="A349" s="1921">
        <v>294</v>
      </c>
      <c r="B349" s="643" t="s">
        <v>6976</v>
      </c>
      <c r="C349" s="2065" t="s">
        <v>7683</v>
      </c>
      <c r="D349" s="643" t="s">
        <v>6956</v>
      </c>
      <c r="E349" s="1934">
        <v>21</v>
      </c>
      <c r="F349" s="643">
        <v>238</v>
      </c>
      <c r="G349" s="1930">
        <v>500.3</v>
      </c>
      <c r="H349" s="1931"/>
      <c r="I349" s="1935"/>
      <c r="J349" s="1935" t="s">
        <v>6420</v>
      </c>
      <c r="K349" s="2062" t="s">
        <v>1017</v>
      </c>
      <c r="M349" s="1921" t="e">
        <f>VLOOKUP(A349,'[1]TP Vung Tau'!$A$6:$H$1060,8,0)</f>
        <v>#REF!</v>
      </c>
    </row>
    <row r="350" spans="1:13" s="1921" customFormat="1">
      <c r="B350" s="2067" t="s">
        <v>7921</v>
      </c>
      <c r="C350" s="2065" t="s">
        <v>7683</v>
      </c>
      <c r="D350" s="2063" t="s">
        <v>6956</v>
      </c>
      <c r="E350" s="2063">
        <v>22</v>
      </c>
      <c r="F350" s="1900">
        <v>19</v>
      </c>
      <c r="G350" s="1902">
        <v>588.9</v>
      </c>
      <c r="H350" s="1951"/>
      <c r="I350" s="2066" t="s">
        <v>751</v>
      </c>
      <c r="J350" s="2066" t="s">
        <v>751</v>
      </c>
      <c r="K350" s="2062" t="s">
        <v>1017</v>
      </c>
      <c r="M350" s="1921" t="e">
        <f>VLOOKUP(A350,'[1]TP Vung Tau'!$A$6:$H$1060,8,0)</f>
        <v>#N/A</v>
      </c>
    </row>
    <row r="351" spans="1:13" s="1921" customFormat="1">
      <c r="B351" s="949" t="s">
        <v>7922</v>
      </c>
      <c r="C351" s="2065" t="s">
        <v>7683</v>
      </c>
      <c r="D351" s="2063" t="s">
        <v>6956</v>
      </c>
      <c r="E351" s="2063">
        <v>23</v>
      </c>
      <c r="F351" s="1900">
        <v>230</v>
      </c>
      <c r="G351" s="1902">
        <v>6235.3</v>
      </c>
      <c r="H351" s="1951"/>
      <c r="I351" s="2062" t="s">
        <v>775</v>
      </c>
      <c r="J351" s="2062" t="s">
        <v>775</v>
      </c>
      <c r="K351" s="2062" t="s">
        <v>1017</v>
      </c>
      <c r="M351" s="1921" t="e">
        <f>VLOOKUP(A351,'[1]TP Vung Tau'!$A$6:$H$1060,8,0)</f>
        <v>#N/A</v>
      </c>
    </row>
    <row r="352" spans="1:13" s="1921" customFormat="1">
      <c r="A352" s="1926">
        <v>295</v>
      </c>
      <c r="B352" s="643" t="s">
        <v>6978</v>
      </c>
      <c r="C352" s="2065" t="s">
        <v>7683</v>
      </c>
      <c r="D352" s="643" t="s">
        <v>6956</v>
      </c>
      <c r="E352" s="1934">
        <v>23</v>
      </c>
      <c r="F352" s="643" t="s">
        <v>6979</v>
      </c>
      <c r="G352" s="1930">
        <v>145</v>
      </c>
      <c r="H352" s="1931"/>
      <c r="I352" s="1935"/>
      <c r="J352" s="1935" t="s">
        <v>6420</v>
      </c>
      <c r="K352" s="2062" t="s">
        <v>1017</v>
      </c>
      <c r="M352" s="1921" t="e">
        <f>VLOOKUP(A352,'[1]TP Vung Tau'!$A$6:$H$1060,8,0)</f>
        <v>#REF!</v>
      </c>
    </row>
    <row r="353" spans="1:13" s="1921" customFormat="1">
      <c r="A353" s="1921">
        <v>296</v>
      </c>
      <c r="B353" s="643" t="s">
        <v>6980</v>
      </c>
      <c r="C353" s="2065" t="s">
        <v>7683</v>
      </c>
      <c r="D353" s="643" t="s">
        <v>6956</v>
      </c>
      <c r="E353" s="1934">
        <v>27</v>
      </c>
      <c r="F353" s="643">
        <v>98</v>
      </c>
      <c r="G353" s="1930">
        <v>89</v>
      </c>
      <c r="H353" s="1931"/>
      <c r="I353" s="1935"/>
      <c r="J353" s="1935" t="s">
        <v>6420</v>
      </c>
      <c r="K353" s="2062" t="s">
        <v>1017</v>
      </c>
      <c r="M353" s="1921" t="e">
        <f>VLOOKUP(A353,'[1]TP Vung Tau'!$A$6:$H$1060,8,0)</f>
        <v>#REF!</v>
      </c>
    </row>
    <row r="354" spans="1:13" s="1921" customFormat="1">
      <c r="A354" s="1926">
        <v>297</v>
      </c>
      <c r="B354" s="643" t="s">
        <v>6981</v>
      </c>
      <c r="C354" s="2065" t="s">
        <v>7683</v>
      </c>
      <c r="D354" s="643" t="s">
        <v>6956</v>
      </c>
      <c r="E354" s="1934">
        <v>27</v>
      </c>
      <c r="F354" s="643">
        <v>208</v>
      </c>
      <c r="G354" s="1930">
        <v>1682.3</v>
      </c>
      <c r="H354" s="1931"/>
      <c r="I354" s="1935"/>
      <c r="J354" s="1935" t="s">
        <v>6420</v>
      </c>
      <c r="K354" s="2062" t="s">
        <v>1017</v>
      </c>
      <c r="M354" s="1921" t="e">
        <f>VLOOKUP(A354,'[1]TP Vung Tau'!$A$6:$H$1060,8,0)</f>
        <v>#REF!</v>
      </c>
    </row>
    <row r="355" spans="1:13" s="1921" customFormat="1">
      <c r="B355" s="949" t="s">
        <v>4229</v>
      </c>
      <c r="C355" s="2065" t="s">
        <v>7683</v>
      </c>
      <c r="D355" s="2063" t="s">
        <v>6956</v>
      </c>
      <c r="E355" s="2063">
        <v>34</v>
      </c>
      <c r="F355" s="1900">
        <v>81</v>
      </c>
      <c r="G355" s="1902">
        <v>2243.6</v>
      </c>
      <c r="H355" s="1951"/>
      <c r="I355" s="2062" t="s">
        <v>2366</v>
      </c>
      <c r="J355" s="2062" t="s">
        <v>2366</v>
      </c>
      <c r="K355" s="2062" t="s">
        <v>1017</v>
      </c>
      <c r="M355" s="1921" t="e">
        <f>VLOOKUP(A355,'[1]TP Vung Tau'!$A$6:$H$1060,8,0)</f>
        <v>#N/A</v>
      </c>
    </row>
    <row r="356" spans="1:13" s="1921" customFormat="1">
      <c r="B356" s="949" t="s">
        <v>7926</v>
      </c>
      <c r="C356" s="2065" t="s">
        <v>7683</v>
      </c>
      <c r="D356" s="2063" t="s">
        <v>6956</v>
      </c>
      <c r="E356" s="2063">
        <v>35</v>
      </c>
      <c r="F356" s="1904">
        <v>38</v>
      </c>
      <c r="G356" s="1902">
        <v>8596.5</v>
      </c>
      <c r="H356" s="1951"/>
      <c r="I356" s="2062" t="s">
        <v>775</v>
      </c>
      <c r="J356" s="2062" t="s">
        <v>775</v>
      </c>
      <c r="K356" s="2062" t="s">
        <v>1017</v>
      </c>
      <c r="M356" s="1921" t="e">
        <f>VLOOKUP(A356,'[1]TP Vung Tau'!$A$6:$H$1060,8,0)</f>
        <v>#N/A</v>
      </c>
    </row>
    <row r="357" spans="1:13" s="1921" customFormat="1">
      <c r="A357" s="1926">
        <v>299</v>
      </c>
      <c r="B357" s="643" t="s">
        <v>6984</v>
      </c>
      <c r="C357" s="2065" t="s">
        <v>7683</v>
      </c>
      <c r="D357" s="643" t="s">
        <v>6956</v>
      </c>
      <c r="E357" s="1934">
        <v>36</v>
      </c>
      <c r="F357" s="643">
        <v>374</v>
      </c>
      <c r="G357" s="1930">
        <v>100</v>
      </c>
      <c r="H357" s="1931"/>
      <c r="I357" s="1935"/>
      <c r="J357" s="1935" t="s">
        <v>6420</v>
      </c>
      <c r="K357" s="2062" t="s">
        <v>1017</v>
      </c>
      <c r="M357" s="1921" t="e">
        <f>VLOOKUP(A357,'[1]TP Vung Tau'!$A$6:$H$1060,8,0)</f>
        <v>#REF!</v>
      </c>
    </row>
    <row r="358" spans="1:13" s="1921" customFormat="1">
      <c r="B358" s="949" t="s">
        <v>7927</v>
      </c>
      <c r="C358" s="2065" t="s">
        <v>7683</v>
      </c>
      <c r="D358" s="2063" t="s">
        <v>6956</v>
      </c>
      <c r="E358" s="2063">
        <v>36</v>
      </c>
      <c r="F358" s="1904" t="s">
        <v>7928</v>
      </c>
      <c r="G358" s="1902">
        <v>392.8</v>
      </c>
      <c r="H358" s="1951"/>
      <c r="I358" s="2062" t="s">
        <v>1039</v>
      </c>
      <c r="J358" s="2062" t="s">
        <v>1039</v>
      </c>
      <c r="K358" s="2062" t="s">
        <v>1017</v>
      </c>
      <c r="M358" s="1921" t="e">
        <f>VLOOKUP(A358,'[1]TP Vung Tau'!$A$6:$H$1060,8,0)</f>
        <v>#N/A</v>
      </c>
    </row>
    <row r="359" spans="1:13" s="1921" customFormat="1">
      <c r="A359" s="1921">
        <v>300</v>
      </c>
      <c r="B359" s="643" t="s">
        <v>6986</v>
      </c>
      <c r="C359" s="2065" t="s">
        <v>7683</v>
      </c>
      <c r="D359" s="643" t="s">
        <v>6956</v>
      </c>
      <c r="E359" s="1934">
        <v>37</v>
      </c>
      <c r="F359" s="643">
        <v>132</v>
      </c>
      <c r="G359" s="1930">
        <v>963.2</v>
      </c>
      <c r="H359" s="1931"/>
      <c r="I359" s="1935"/>
      <c r="J359" s="1935" t="s">
        <v>6420</v>
      </c>
      <c r="K359" s="2062" t="s">
        <v>1017</v>
      </c>
      <c r="M359" s="1921" t="e">
        <f>VLOOKUP(A359,'[1]TP Vung Tau'!$A$6:$H$1060,8,0)</f>
        <v>#REF!</v>
      </c>
    </row>
    <row r="360" spans="1:13" s="1921" customFormat="1">
      <c r="A360" s="1926">
        <v>301</v>
      </c>
      <c r="B360" s="643" t="s">
        <v>6988</v>
      </c>
      <c r="C360" s="2065" t="s">
        <v>7683</v>
      </c>
      <c r="D360" s="643" t="s">
        <v>6956</v>
      </c>
      <c r="E360" s="1934">
        <v>37</v>
      </c>
      <c r="F360" s="643" t="s">
        <v>6989</v>
      </c>
      <c r="G360" s="1930">
        <v>245</v>
      </c>
      <c r="H360" s="1931"/>
      <c r="I360" s="1935"/>
      <c r="J360" s="1935" t="s">
        <v>6420</v>
      </c>
      <c r="K360" s="2062" t="s">
        <v>1017</v>
      </c>
      <c r="M360" s="1921" t="e">
        <f>VLOOKUP(A360,'[1]TP Vung Tau'!$A$6:$H$1060,8,0)</f>
        <v>#REF!</v>
      </c>
    </row>
    <row r="361" spans="1:13" s="1921" customFormat="1">
      <c r="B361" s="949" t="s">
        <v>7929</v>
      </c>
      <c r="C361" s="2065" t="s">
        <v>7683</v>
      </c>
      <c r="D361" s="2063" t="s">
        <v>6956</v>
      </c>
      <c r="E361" s="2063">
        <v>40</v>
      </c>
      <c r="F361" s="1900"/>
      <c r="G361" s="1902">
        <v>1594.8</v>
      </c>
      <c r="H361" s="1951"/>
      <c r="I361" s="2062" t="s">
        <v>1039</v>
      </c>
      <c r="J361" s="2062" t="s">
        <v>1039</v>
      </c>
      <c r="K361" s="2062" t="s">
        <v>1017</v>
      </c>
      <c r="M361" s="1921" t="e">
        <f>VLOOKUP(A361,'[1]TP Vung Tau'!$A$6:$H$1060,8,0)</f>
        <v>#N/A</v>
      </c>
    </row>
    <row r="362" spans="1:13" s="1921" customFormat="1">
      <c r="B362" s="949" t="s">
        <v>7898</v>
      </c>
      <c r="C362" s="2065" t="s">
        <v>7683</v>
      </c>
      <c r="D362" s="2063" t="s">
        <v>6956</v>
      </c>
      <c r="E362" s="2063">
        <v>42</v>
      </c>
      <c r="F362" s="1900">
        <v>98</v>
      </c>
      <c r="G362" s="1902">
        <v>2988</v>
      </c>
      <c r="H362" s="1951"/>
      <c r="I362" s="2062" t="s">
        <v>751</v>
      </c>
      <c r="J362" s="2062" t="s">
        <v>751</v>
      </c>
      <c r="K362" s="2062" t="s">
        <v>1017</v>
      </c>
      <c r="M362" s="1921" t="e">
        <f>VLOOKUP(A362,'[1]TP Vung Tau'!$A$6:$H$1060,8,0)</f>
        <v>#N/A</v>
      </c>
    </row>
    <row r="363" spans="1:13" s="1921" customFormat="1">
      <c r="B363" s="949" t="s">
        <v>7930</v>
      </c>
      <c r="C363" s="2065" t="s">
        <v>7683</v>
      </c>
      <c r="D363" s="2063" t="s">
        <v>6956</v>
      </c>
      <c r="E363" s="2063">
        <v>44</v>
      </c>
      <c r="F363" s="1900"/>
      <c r="G363" s="1902">
        <v>453.7</v>
      </c>
      <c r="H363" s="1951"/>
      <c r="I363" s="2062" t="s">
        <v>751</v>
      </c>
      <c r="J363" s="2062" t="s">
        <v>751</v>
      </c>
      <c r="K363" s="2062" t="s">
        <v>1017</v>
      </c>
      <c r="M363" s="1921" t="e">
        <f>VLOOKUP(A363,'[1]TP Vung Tau'!$A$6:$H$1060,8,0)</f>
        <v>#N/A</v>
      </c>
    </row>
    <row r="364" spans="1:13" s="1921" customFormat="1">
      <c r="B364" s="949" t="s">
        <v>7931</v>
      </c>
      <c r="C364" s="2065" t="s">
        <v>7683</v>
      </c>
      <c r="D364" s="2063" t="s">
        <v>6956</v>
      </c>
      <c r="E364" s="2063">
        <v>71</v>
      </c>
      <c r="F364" s="1900">
        <v>149</v>
      </c>
      <c r="G364" s="1902">
        <v>1206.5</v>
      </c>
      <c r="H364" s="1951"/>
      <c r="I364" s="2062" t="s">
        <v>775</v>
      </c>
      <c r="J364" s="2062" t="s">
        <v>775</v>
      </c>
      <c r="K364" s="2062" t="s">
        <v>1017</v>
      </c>
      <c r="M364" s="1921" t="e">
        <f>VLOOKUP(A364,'[1]TP Vung Tau'!$A$6:$H$1060,8,0)</f>
        <v>#N/A</v>
      </c>
    </row>
    <row r="365" spans="1:13" s="1921" customFormat="1">
      <c r="B365" s="949" t="s">
        <v>7934</v>
      </c>
      <c r="C365" s="2065" t="s">
        <v>7683</v>
      </c>
      <c r="D365" s="2063" t="s">
        <v>6956</v>
      </c>
      <c r="E365" s="2063">
        <v>74</v>
      </c>
      <c r="F365" s="1904">
        <v>11</v>
      </c>
      <c r="G365" s="1902">
        <v>47517.2</v>
      </c>
      <c r="H365" s="1951"/>
      <c r="I365" s="2066" t="s">
        <v>775</v>
      </c>
      <c r="J365" s="2066" t="s">
        <v>775</v>
      </c>
      <c r="K365" s="2062" t="s">
        <v>1017</v>
      </c>
      <c r="M365" s="1921" t="e">
        <f>VLOOKUP(A365,'[1]TP Vung Tau'!$A$6:$H$1060,8,0)</f>
        <v>#N/A</v>
      </c>
    </row>
    <row r="366" spans="1:13" s="1921" customFormat="1">
      <c r="B366" s="949" t="s">
        <v>7933</v>
      </c>
      <c r="C366" s="2065" t="s">
        <v>7683</v>
      </c>
      <c r="D366" s="2063" t="s">
        <v>6956</v>
      </c>
      <c r="E366" s="2063">
        <v>74</v>
      </c>
      <c r="F366" s="1904">
        <v>17</v>
      </c>
      <c r="G366" s="1902">
        <v>3052.7</v>
      </c>
      <c r="H366" s="1951"/>
      <c r="I366" s="2062" t="s">
        <v>1039</v>
      </c>
      <c r="J366" s="2062" t="s">
        <v>1039</v>
      </c>
      <c r="K366" s="2062" t="s">
        <v>1017</v>
      </c>
      <c r="M366" s="1921" t="e">
        <f>VLOOKUP(A366,'[1]TP Vung Tau'!$A$6:$H$1060,8,0)</f>
        <v>#N/A</v>
      </c>
    </row>
    <row r="367" spans="1:13" s="1921" customFormat="1">
      <c r="B367" s="949" t="s">
        <v>7932</v>
      </c>
      <c r="C367" s="2065" t="s">
        <v>7683</v>
      </c>
      <c r="D367" s="2063" t="s">
        <v>6956</v>
      </c>
      <c r="E367" s="2063">
        <v>74</v>
      </c>
      <c r="F367" s="1900">
        <v>39</v>
      </c>
      <c r="G367" s="1902">
        <v>4890.1000000000004</v>
      </c>
      <c r="H367" s="1951"/>
      <c r="I367" s="2062" t="s">
        <v>751</v>
      </c>
      <c r="J367" s="2062" t="s">
        <v>751</v>
      </c>
      <c r="K367" s="2062" t="s">
        <v>1017</v>
      </c>
      <c r="M367" s="1921" t="e">
        <f>VLOOKUP(A367,'[1]TP Vung Tau'!$A$6:$H$1060,8,0)</f>
        <v>#N/A</v>
      </c>
    </row>
    <row r="368" spans="1:13" s="1921" customFormat="1">
      <c r="B368" s="949" t="s">
        <v>7923</v>
      </c>
      <c r="C368" s="2065" t="s">
        <v>7683</v>
      </c>
      <c r="D368" s="2063" t="s">
        <v>6956</v>
      </c>
      <c r="E368" s="2063" t="s">
        <v>7924</v>
      </c>
      <c r="F368" s="1900" t="s">
        <v>7925</v>
      </c>
      <c r="G368" s="1902">
        <v>5318.0379999999996</v>
      </c>
      <c r="H368" s="1951"/>
      <c r="I368" s="2062" t="s">
        <v>756</v>
      </c>
      <c r="J368" s="2062" t="s">
        <v>756</v>
      </c>
      <c r="K368" s="2062" t="s">
        <v>1017</v>
      </c>
      <c r="M368" s="1921" t="e">
        <f>VLOOKUP(A368,'[1]TP Vung Tau'!$A$6:$H$1060,8,0)</f>
        <v>#N/A</v>
      </c>
    </row>
    <row r="369" spans="1:13" s="1921" customFormat="1">
      <c r="B369" s="2067" t="s">
        <v>7935</v>
      </c>
      <c r="C369" s="2065" t="s">
        <v>7683</v>
      </c>
      <c r="D369" s="2063" t="s">
        <v>7003</v>
      </c>
      <c r="E369" s="2063">
        <v>68</v>
      </c>
      <c r="F369" s="1900">
        <v>6007</v>
      </c>
      <c r="G369" s="1902">
        <v>3310.8</v>
      </c>
      <c r="H369" s="1951"/>
      <c r="I369" s="2062" t="s">
        <v>979</v>
      </c>
      <c r="J369" s="2062" t="s">
        <v>979</v>
      </c>
      <c r="K369" s="2062" t="s">
        <v>1017</v>
      </c>
      <c r="M369" s="1921" t="e">
        <f>VLOOKUP(A369,'[1]TP Vung Tau'!$A$6:$H$1060,8,0)</f>
        <v>#N/A</v>
      </c>
    </row>
    <row r="370" spans="1:13" s="1921" customFormat="1" ht="31.5">
      <c r="B370" s="2067" t="s">
        <v>7936</v>
      </c>
      <c r="C370" s="2065" t="s">
        <v>7683</v>
      </c>
      <c r="D370" s="2063" t="s">
        <v>7003</v>
      </c>
      <c r="E370" s="2063">
        <v>69</v>
      </c>
      <c r="F370" s="1900" t="s">
        <v>7937</v>
      </c>
      <c r="G370" s="1902">
        <v>1956.4</v>
      </c>
      <c r="H370" s="1951"/>
      <c r="I370" s="2062" t="s">
        <v>751</v>
      </c>
      <c r="J370" s="2062" t="s">
        <v>751</v>
      </c>
      <c r="K370" s="2062" t="s">
        <v>1017</v>
      </c>
      <c r="M370" s="1921" t="e">
        <f>VLOOKUP(A370,'[1]TP Vung Tau'!$A$6:$H$1060,8,0)</f>
        <v>#N/A</v>
      </c>
    </row>
    <row r="371" spans="1:13" s="1921" customFormat="1">
      <c r="B371" s="2067" t="s">
        <v>4599</v>
      </c>
      <c r="C371" s="2065" t="s">
        <v>7683</v>
      </c>
      <c r="D371" s="2063" t="s">
        <v>7003</v>
      </c>
      <c r="E371" s="2063">
        <v>70</v>
      </c>
      <c r="F371" s="1900" t="s">
        <v>7938</v>
      </c>
      <c r="G371" s="1902">
        <v>18005.599999999999</v>
      </c>
      <c r="H371" s="1951"/>
      <c r="I371" s="2062" t="s">
        <v>775</v>
      </c>
      <c r="J371" s="2062" t="s">
        <v>775</v>
      </c>
      <c r="K371" s="2062" t="s">
        <v>1017</v>
      </c>
      <c r="M371" s="1921" t="e">
        <f>VLOOKUP(A371,'[1]TP Vung Tau'!$A$6:$H$1060,8,0)</f>
        <v>#N/A</v>
      </c>
    </row>
    <row r="372" spans="1:13" s="1921" customFormat="1">
      <c r="B372" s="2067" t="s">
        <v>974</v>
      </c>
      <c r="C372" s="2065" t="s">
        <v>7683</v>
      </c>
      <c r="D372" s="2063" t="s">
        <v>7003</v>
      </c>
      <c r="E372" s="2063">
        <v>71</v>
      </c>
      <c r="F372" s="1900">
        <v>1</v>
      </c>
      <c r="G372" s="1902">
        <v>7223.5</v>
      </c>
      <c r="H372" s="1951"/>
      <c r="I372" s="2062" t="s">
        <v>756</v>
      </c>
      <c r="J372" s="2062" t="s">
        <v>756</v>
      </c>
      <c r="K372" s="2062" t="s">
        <v>1017</v>
      </c>
      <c r="M372" s="1921" t="e">
        <f>VLOOKUP(A372,'[1]TP Vung Tau'!$A$6:$H$1060,8,0)</f>
        <v>#N/A</v>
      </c>
    </row>
    <row r="373" spans="1:13" s="1921" customFormat="1">
      <c r="B373" s="2067" t="s">
        <v>7939</v>
      </c>
      <c r="C373" s="2065" t="s">
        <v>7683</v>
      </c>
      <c r="D373" s="2063" t="s">
        <v>7003</v>
      </c>
      <c r="E373" s="2063">
        <v>71</v>
      </c>
      <c r="F373" s="1900">
        <v>205</v>
      </c>
      <c r="G373" s="1902">
        <v>8778.4</v>
      </c>
      <c r="H373" s="1951"/>
      <c r="I373" s="2062" t="s">
        <v>775</v>
      </c>
      <c r="J373" s="2062" t="s">
        <v>775</v>
      </c>
      <c r="K373" s="2062" t="s">
        <v>1017</v>
      </c>
      <c r="M373" s="1921" t="e">
        <f>VLOOKUP(A373,'[1]TP Vung Tau'!$A$6:$H$1060,8,0)</f>
        <v>#N/A</v>
      </c>
    </row>
    <row r="374" spans="1:13" s="1921" customFormat="1">
      <c r="B374" s="2067" t="s">
        <v>7940</v>
      </c>
      <c r="C374" s="2065" t="s">
        <v>7683</v>
      </c>
      <c r="D374" s="2063" t="s">
        <v>7003</v>
      </c>
      <c r="E374" s="2063">
        <v>71</v>
      </c>
      <c r="F374" s="1904" t="s">
        <v>7941</v>
      </c>
      <c r="G374" s="1902">
        <v>8983</v>
      </c>
      <c r="H374" s="1951"/>
      <c r="I374" s="2062" t="s">
        <v>775</v>
      </c>
      <c r="J374" s="2062" t="s">
        <v>775</v>
      </c>
      <c r="K374" s="2062" t="s">
        <v>1017</v>
      </c>
      <c r="M374" s="1921" t="e">
        <f>VLOOKUP(A374,'[1]TP Vung Tau'!$A$6:$H$1060,8,0)</f>
        <v>#N/A</v>
      </c>
    </row>
    <row r="375" spans="1:13" s="1921" customFormat="1">
      <c r="B375" s="2067" t="s">
        <v>7942</v>
      </c>
      <c r="C375" s="2065" t="s">
        <v>7683</v>
      </c>
      <c r="D375" s="2063" t="s">
        <v>7003</v>
      </c>
      <c r="E375" s="2063">
        <v>76</v>
      </c>
      <c r="F375" s="1900">
        <v>189</v>
      </c>
      <c r="G375" s="1902">
        <v>6535.4</v>
      </c>
      <c r="H375" s="1951"/>
      <c r="I375" s="2062" t="s">
        <v>775</v>
      </c>
      <c r="J375" s="2062" t="s">
        <v>775</v>
      </c>
      <c r="K375" s="2062" t="s">
        <v>1017</v>
      </c>
      <c r="M375" s="1921" t="e">
        <f>VLOOKUP(A375,'[1]TP Vung Tau'!$A$6:$H$1060,8,0)</f>
        <v>#N/A</v>
      </c>
    </row>
    <row r="376" spans="1:13" s="1921" customFormat="1">
      <c r="B376" s="2067" t="s">
        <v>7943</v>
      </c>
      <c r="C376" s="2065" t="s">
        <v>7683</v>
      </c>
      <c r="D376" s="2063" t="s">
        <v>7003</v>
      </c>
      <c r="E376" s="2063">
        <v>76</v>
      </c>
      <c r="F376" s="1900">
        <v>222</v>
      </c>
      <c r="G376" s="1902">
        <v>7995.7</v>
      </c>
      <c r="H376" s="1951"/>
      <c r="I376" s="2062" t="s">
        <v>775</v>
      </c>
      <c r="J376" s="2062" t="s">
        <v>775</v>
      </c>
      <c r="K376" s="2062" t="s">
        <v>1017</v>
      </c>
      <c r="M376" s="1921" t="e">
        <f>VLOOKUP(A376,'[1]TP Vung Tau'!$A$6:$H$1060,8,0)</f>
        <v>#N/A</v>
      </c>
    </row>
    <row r="377" spans="1:13" s="1921" customFormat="1" ht="47.25">
      <c r="A377" s="1921">
        <v>312</v>
      </c>
      <c r="B377" s="666" t="s">
        <v>7011</v>
      </c>
      <c r="C377" s="2065" t="s">
        <v>7683</v>
      </c>
      <c r="D377" s="666" t="s">
        <v>7003</v>
      </c>
      <c r="E377" s="666" t="s">
        <v>7012</v>
      </c>
      <c r="F377" s="666">
        <v>67</v>
      </c>
      <c r="G377" s="1927">
        <v>80</v>
      </c>
      <c r="H377" s="1928"/>
      <c r="I377" s="1929"/>
      <c r="J377" s="1929" t="s">
        <v>6420</v>
      </c>
      <c r="K377" s="2062" t="s">
        <v>1017</v>
      </c>
      <c r="M377" s="1921" t="e">
        <f>VLOOKUP(A377,'[1]TP Vung Tau'!$A$6:$H$1060,8,0)</f>
        <v>#REF!</v>
      </c>
    </row>
    <row r="378" spans="1:13" s="1921" customFormat="1" ht="63">
      <c r="A378" s="1926">
        <v>313</v>
      </c>
      <c r="B378" s="666" t="s">
        <v>7013</v>
      </c>
      <c r="C378" s="2065" t="s">
        <v>7683</v>
      </c>
      <c r="D378" s="666" t="s">
        <v>7003</v>
      </c>
      <c r="E378" s="666" t="s">
        <v>7014</v>
      </c>
      <c r="F378" s="666">
        <v>73</v>
      </c>
      <c r="G378" s="1927">
        <v>80</v>
      </c>
      <c r="H378" s="1928"/>
      <c r="I378" s="1929"/>
      <c r="J378" s="1929" t="s">
        <v>6420</v>
      </c>
      <c r="K378" s="2062" t="s">
        <v>1017</v>
      </c>
      <c r="M378" s="1921" t="e">
        <f>VLOOKUP(A378,'[1]TP Vung Tau'!$A$6:$H$1060,8,0)</f>
        <v>#REF!</v>
      </c>
    </row>
    <row r="379" spans="1:13" s="1921" customFormat="1" ht="31.5">
      <c r="A379" s="1921">
        <v>314</v>
      </c>
      <c r="B379" s="666" t="s">
        <v>7015</v>
      </c>
      <c r="C379" s="2065" t="s">
        <v>7683</v>
      </c>
      <c r="D379" s="666" t="s">
        <v>7003</v>
      </c>
      <c r="E379" s="666" t="s">
        <v>7016</v>
      </c>
      <c r="F379" s="666">
        <v>62</v>
      </c>
      <c r="G379" s="1927">
        <v>68</v>
      </c>
      <c r="H379" s="1928"/>
      <c r="I379" s="1929"/>
      <c r="J379" s="1929" t="s">
        <v>6420</v>
      </c>
      <c r="K379" s="2062" t="s">
        <v>1017</v>
      </c>
      <c r="M379" s="1921" t="e">
        <f>VLOOKUP(A379,'[1]TP Vung Tau'!$A$6:$H$1060,8,0)</f>
        <v>#REF!</v>
      </c>
    </row>
    <row r="380" spans="1:13" s="1921" customFormat="1" ht="47.25">
      <c r="A380" s="1926">
        <v>315</v>
      </c>
      <c r="B380" s="666" t="s">
        <v>7017</v>
      </c>
      <c r="C380" s="2065" t="s">
        <v>7683</v>
      </c>
      <c r="D380" s="666" t="s">
        <v>7003</v>
      </c>
      <c r="E380" s="666" t="s">
        <v>7018</v>
      </c>
      <c r="F380" s="666">
        <v>67</v>
      </c>
      <c r="G380" s="1927">
        <v>80</v>
      </c>
      <c r="H380" s="1928"/>
      <c r="I380" s="1929"/>
      <c r="J380" s="1929" t="s">
        <v>6420</v>
      </c>
      <c r="K380" s="2062" t="s">
        <v>1017</v>
      </c>
      <c r="M380" s="1921" t="e">
        <f>VLOOKUP(A380,'[1]TP Vung Tau'!$A$6:$H$1060,8,0)</f>
        <v>#REF!</v>
      </c>
    </row>
    <row r="381" spans="1:13" s="1921" customFormat="1" ht="31.5">
      <c r="A381" s="1921">
        <v>316</v>
      </c>
      <c r="B381" s="666" t="s">
        <v>7019</v>
      </c>
      <c r="C381" s="2065" t="s">
        <v>7683</v>
      </c>
      <c r="D381" s="666" t="s">
        <v>7003</v>
      </c>
      <c r="E381" s="666" t="s">
        <v>7018</v>
      </c>
      <c r="F381" s="666">
        <v>72</v>
      </c>
      <c r="G381" s="1927">
        <v>50.9</v>
      </c>
      <c r="H381" s="1928"/>
      <c r="I381" s="1929"/>
      <c r="J381" s="1929" t="s">
        <v>6420</v>
      </c>
      <c r="K381" s="2062" t="s">
        <v>1017</v>
      </c>
      <c r="M381" s="1921" t="e">
        <f>VLOOKUP(A381,'[1]TP Vung Tau'!$A$6:$H$1060,8,0)</f>
        <v>#REF!</v>
      </c>
    </row>
    <row r="382" spans="1:13" s="1921" customFormat="1" ht="31.5">
      <c r="A382" s="1926">
        <v>317</v>
      </c>
      <c r="B382" s="666" t="s">
        <v>7021</v>
      </c>
      <c r="C382" s="2065" t="s">
        <v>7683</v>
      </c>
      <c r="D382" s="666" t="s">
        <v>7003</v>
      </c>
      <c r="E382" s="666" t="s">
        <v>7022</v>
      </c>
      <c r="F382" s="666">
        <v>68</v>
      </c>
      <c r="G382" s="1927">
        <v>1974.7</v>
      </c>
      <c r="H382" s="1928"/>
      <c r="I382" s="1929"/>
      <c r="J382" s="1929" t="s">
        <v>6420</v>
      </c>
      <c r="K382" s="2062" t="s">
        <v>1017</v>
      </c>
      <c r="M382" s="1921" t="e">
        <f>VLOOKUP(A382,'[1]TP Vung Tau'!$A$6:$H$1060,8,0)</f>
        <v>#REF!</v>
      </c>
    </row>
    <row r="383" spans="1:13" s="1921" customFormat="1">
      <c r="A383" s="1921">
        <v>320</v>
      </c>
      <c r="B383" s="666" t="s">
        <v>7029</v>
      </c>
      <c r="C383" s="2065" t="s">
        <v>7683</v>
      </c>
      <c r="D383" s="666" t="s">
        <v>7003</v>
      </c>
      <c r="E383" s="666" t="s">
        <v>7030</v>
      </c>
      <c r="F383" s="666">
        <v>76</v>
      </c>
      <c r="G383" s="1927">
        <v>44.4</v>
      </c>
      <c r="H383" s="1928"/>
      <c r="I383" s="1929"/>
      <c r="J383" s="1929" t="s">
        <v>6420</v>
      </c>
      <c r="K383" s="2062" t="s">
        <v>1017</v>
      </c>
      <c r="M383" s="1921" t="e">
        <f>VLOOKUP(A383,'[1]TP Vung Tau'!$A$6:$H$1060,8,0)</f>
        <v>#REF!</v>
      </c>
    </row>
    <row r="384" spans="1:13" s="1921" customFormat="1" ht="63">
      <c r="A384" s="1926">
        <v>321</v>
      </c>
      <c r="B384" s="666" t="s">
        <v>7032</v>
      </c>
      <c r="C384" s="2065" t="s">
        <v>7683</v>
      </c>
      <c r="D384" s="666" t="s">
        <v>7003</v>
      </c>
      <c r="E384" s="666" t="s">
        <v>7033</v>
      </c>
      <c r="F384" s="666">
        <v>76</v>
      </c>
      <c r="G384" s="1927">
        <v>65</v>
      </c>
      <c r="H384" s="1928"/>
      <c r="I384" s="1929"/>
      <c r="J384" s="1929" t="s">
        <v>6420</v>
      </c>
      <c r="K384" s="2062" t="s">
        <v>1017</v>
      </c>
      <c r="M384" s="1921" t="e">
        <f>VLOOKUP(A384,'[1]TP Vung Tau'!$A$6:$H$1060,8,0)</f>
        <v>#REF!</v>
      </c>
    </row>
    <row r="385" spans="1:13" s="1921" customFormat="1">
      <c r="A385" s="1921">
        <v>324</v>
      </c>
      <c r="B385" s="666" t="s">
        <v>7036</v>
      </c>
      <c r="C385" s="2065" t="s">
        <v>7683</v>
      </c>
      <c r="D385" s="666" t="s">
        <v>7037</v>
      </c>
      <c r="E385" s="666">
        <v>4</v>
      </c>
      <c r="F385" s="666">
        <v>68</v>
      </c>
      <c r="G385" s="1927">
        <v>516</v>
      </c>
      <c r="H385" s="1928"/>
      <c r="I385" s="1929" t="s">
        <v>7038</v>
      </c>
      <c r="J385" s="1929" t="s">
        <v>6420</v>
      </c>
      <c r="K385" s="2062" t="s">
        <v>1017</v>
      </c>
      <c r="M385" s="1921" t="e">
        <f>VLOOKUP(A385,'[1]TP Vung Tau'!$A$6:$H$1060,8,0)</f>
        <v>#REF!</v>
      </c>
    </row>
    <row r="386" spans="1:13" s="1921" customFormat="1">
      <c r="A386" s="1921">
        <v>330</v>
      </c>
      <c r="B386" s="666" t="s">
        <v>7051</v>
      </c>
      <c r="C386" s="2065" t="s">
        <v>7683</v>
      </c>
      <c r="D386" s="666" t="s">
        <v>7037</v>
      </c>
      <c r="E386" s="666">
        <v>17</v>
      </c>
      <c r="F386" s="666" t="s">
        <v>7052</v>
      </c>
      <c r="G386" s="1927">
        <v>892.9</v>
      </c>
      <c r="H386" s="1928"/>
      <c r="I386" s="1929" t="s">
        <v>552</v>
      </c>
      <c r="J386" s="1929" t="s">
        <v>6420</v>
      </c>
      <c r="K386" s="2062" t="s">
        <v>1017</v>
      </c>
      <c r="M386" s="1921" t="e">
        <f>VLOOKUP(A386,'[1]TP Vung Tau'!$A$6:$H$1060,8,0)</f>
        <v>#REF!</v>
      </c>
    </row>
    <row r="387" spans="1:13" s="1921" customFormat="1">
      <c r="A387" s="1926">
        <v>331</v>
      </c>
      <c r="B387" s="666" t="s">
        <v>7053</v>
      </c>
      <c r="C387" s="2065" t="s">
        <v>7683</v>
      </c>
      <c r="D387" s="666" t="s">
        <v>7037</v>
      </c>
      <c r="E387" s="666">
        <v>17</v>
      </c>
      <c r="F387" s="666" t="s">
        <v>7054</v>
      </c>
      <c r="G387" s="1927">
        <v>1574.7</v>
      </c>
      <c r="H387" s="1928"/>
      <c r="I387" s="1929" t="s">
        <v>552</v>
      </c>
      <c r="J387" s="1929" t="s">
        <v>6420</v>
      </c>
      <c r="K387" s="2062" t="s">
        <v>1017</v>
      </c>
      <c r="M387" s="1921" t="e">
        <f>VLOOKUP(A387,'[1]TP Vung Tau'!$A$6:$H$1060,8,0)</f>
        <v>#REF!</v>
      </c>
    </row>
    <row r="388" spans="1:13" s="1921" customFormat="1">
      <c r="A388" s="1926">
        <v>335</v>
      </c>
      <c r="B388" s="666" t="s">
        <v>7060</v>
      </c>
      <c r="C388" s="2065" t="s">
        <v>7683</v>
      </c>
      <c r="D388" s="666" t="s">
        <v>7037</v>
      </c>
      <c r="E388" s="666">
        <v>23</v>
      </c>
      <c r="F388" s="666">
        <v>108</v>
      </c>
      <c r="G388" s="1927">
        <v>85</v>
      </c>
      <c r="H388" s="1928"/>
      <c r="I388" s="1929" t="s">
        <v>7038</v>
      </c>
      <c r="J388" s="1929" t="s">
        <v>6420</v>
      </c>
      <c r="K388" s="2062" t="s">
        <v>1017</v>
      </c>
      <c r="M388" s="1921" t="e">
        <f>VLOOKUP(A388,'[1]TP Vung Tau'!$A$6:$H$1060,8,0)</f>
        <v>#REF!</v>
      </c>
    </row>
    <row r="389" spans="1:13" s="1921" customFormat="1">
      <c r="A389" s="1921">
        <v>336</v>
      </c>
      <c r="B389" s="666" t="s">
        <v>7062</v>
      </c>
      <c r="C389" s="2065" t="s">
        <v>7683</v>
      </c>
      <c r="D389" s="666" t="s">
        <v>7037</v>
      </c>
      <c r="E389" s="666">
        <v>23</v>
      </c>
      <c r="F389" s="666" t="s">
        <v>7063</v>
      </c>
      <c r="G389" s="1927">
        <v>124</v>
      </c>
      <c r="H389" s="1928"/>
      <c r="I389" s="1929" t="s">
        <v>7038</v>
      </c>
      <c r="J389" s="1929" t="s">
        <v>6420</v>
      </c>
      <c r="K389" s="2062" t="s">
        <v>1017</v>
      </c>
      <c r="M389" s="1921" t="e">
        <f>VLOOKUP(A389,'[1]TP Vung Tau'!$A$6:$H$1060,8,0)</f>
        <v>#REF!</v>
      </c>
    </row>
    <row r="390" spans="1:13" s="1921" customFormat="1" ht="31.5">
      <c r="A390" s="1921">
        <v>362</v>
      </c>
      <c r="B390" s="666" t="s">
        <v>7092</v>
      </c>
      <c r="C390" s="2065" t="s">
        <v>7683</v>
      </c>
      <c r="D390" s="666" t="s">
        <v>7037</v>
      </c>
      <c r="E390" s="666">
        <v>57</v>
      </c>
      <c r="F390" s="666" t="s">
        <v>7093</v>
      </c>
      <c r="G390" s="1927">
        <v>91</v>
      </c>
      <c r="H390" s="1928"/>
      <c r="I390" s="1929" t="s">
        <v>7066</v>
      </c>
      <c r="J390" s="1929" t="s">
        <v>6420</v>
      </c>
      <c r="K390" s="2062" t="s">
        <v>1017</v>
      </c>
      <c r="M390" s="1921" t="e">
        <f>VLOOKUP(A390,'[1]TP Vung Tau'!$A$6:$H$1060,8,0)</f>
        <v>#REF!</v>
      </c>
    </row>
    <row r="391" spans="1:13" s="1921" customFormat="1" ht="31.5">
      <c r="A391" s="1921">
        <v>380</v>
      </c>
      <c r="B391" s="666" t="s">
        <v>7109</v>
      </c>
      <c r="C391" s="2065" t="s">
        <v>7683</v>
      </c>
      <c r="D391" s="666" t="s">
        <v>7037</v>
      </c>
      <c r="E391" s="666">
        <v>66</v>
      </c>
      <c r="F391" s="666" t="s">
        <v>7110</v>
      </c>
      <c r="G391" s="1927">
        <v>175.6</v>
      </c>
      <c r="H391" s="1928"/>
      <c r="I391" s="1929" t="s">
        <v>7066</v>
      </c>
      <c r="J391" s="1929" t="s">
        <v>6420</v>
      </c>
      <c r="K391" s="2062" t="s">
        <v>1017</v>
      </c>
      <c r="M391" s="1921" t="e">
        <f>VLOOKUP(A391,'[1]TP Vung Tau'!$A$6:$H$1060,8,0)</f>
        <v>#REF!</v>
      </c>
    </row>
    <row r="392" spans="1:13" s="1921" customFormat="1" ht="31.5">
      <c r="A392" s="1921">
        <v>386</v>
      </c>
      <c r="B392" s="1936" t="s">
        <v>7123</v>
      </c>
      <c r="C392" s="2065" t="s">
        <v>7683</v>
      </c>
      <c r="D392" s="1936" t="s">
        <v>7114</v>
      </c>
      <c r="E392" s="1936">
        <v>2</v>
      </c>
      <c r="F392" s="1936">
        <v>31</v>
      </c>
      <c r="G392" s="1937">
        <v>1700.4</v>
      </c>
      <c r="H392" s="1938"/>
      <c r="I392" s="1929" t="s">
        <v>7124</v>
      </c>
      <c r="J392" s="1929" t="s">
        <v>6420</v>
      </c>
      <c r="K392" s="2062" t="s">
        <v>1017</v>
      </c>
      <c r="M392" s="1921" t="e">
        <f>VLOOKUP(A392,'[1]TP Vung Tau'!$A$6:$H$1060,8,0)</f>
        <v>#REF!</v>
      </c>
    </row>
    <row r="393" spans="1:13" s="1921" customFormat="1">
      <c r="A393" s="1926">
        <v>387</v>
      </c>
      <c r="B393" s="1936" t="s">
        <v>7123</v>
      </c>
      <c r="C393" s="2065" t="s">
        <v>7683</v>
      </c>
      <c r="D393" s="1936" t="s">
        <v>7114</v>
      </c>
      <c r="E393" s="1936">
        <v>2</v>
      </c>
      <c r="F393" s="1936">
        <v>31</v>
      </c>
      <c r="G393" s="1939">
        <v>140.5</v>
      </c>
      <c r="H393" s="1940"/>
      <c r="I393" s="1929" t="s">
        <v>7682</v>
      </c>
      <c r="J393" s="1929" t="s">
        <v>6420</v>
      </c>
      <c r="K393" s="2062" t="s">
        <v>1017</v>
      </c>
      <c r="M393" s="1921" t="e">
        <f>VLOOKUP(A393,'[1]TP Vung Tau'!$A$6:$H$1060,8,0)</f>
        <v>#REF!</v>
      </c>
    </row>
    <row r="394" spans="1:13" s="1921" customFormat="1">
      <c r="A394" s="1926">
        <v>395</v>
      </c>
      <c r="B394" s="643" t="s">
        <v>7145</v>
      </c>
      <c r="C394" s="2065" t="s">
        <v>7683</v>
      </c>
      <c r="D394" s="1936" t="s">
        <v>7114</v>
      </c>
      <c r="E394" s="643">
        <v>6</v>
      </c>
      <c r="F394" s="643">
        <v>9</v>
      </c>
      <c r="G394" s="1930">
        <v>2307</v>
      </c>
      <c r="H394" s="1931"/>
      <c r="I394" s="1929" t="s">
        <v>7133</v>
      </c>
      <c r="J394" s="1929" t="s">
        <v>6420</v>
      </c>
      <c r="K394" s="2062" t="s">
        <v>1017</v>
      </c>
      <c r="M394" s="1921" t="e">
        <f>VLOOKUP(A394,'[1]TP Vung Tau'!$A$6:$H$1060,8,0)</f>
        <v>#REF!</v>
      </c>
    </row>
    <row r="395" spans="1:13" s="1921" customFormat="1">
      <c r="A395" s="1926">
        <v>405</v>
      </c>
      <c r="B395" s="1936" t="s">
        <v>7161</v>
      </c>
      <c r="C395" s="2065" t="s">
        <v>7683</v>
      </c>
      <c r="D395" s="1936" t="s">
        <v>7114</v>
      </c>
      <c r="E395" s="1936">
        <v>10</v>
      </c>
      <c r="F395" s="1936">
        <v>17</v>
      </c>
      <c r="G395" s="1937">
        <v>58.2</v>
      </c>
      <c r="H395" s="1938"/>
      <c r="I395" s="1929" t="s">
        <v>7126</v>
      </c>
      <c r="J395" s="1929" t="s">
        <v>6420</v>
      </c>
      <c r="K395" s="2062" t="s">
        <v>1017</v>
      </c>
      <c r="M395" s="1921" t="e">
        <f>VLOOKUP(A395,'[1]TP Vung Tau'!$A$6:$H$1060,8,0)</f>
        <v>#REF!</v>
      </c>
    </row>
    <row r="396" spans="1:13" s="1921" customFormat="1">
      <c r="A396" s="1921">
        <v>416</v>
      </c>
      <c r="B396" s="666" t="s">
        <v>7181</v>
      </c>
      <c r="C396" s="2065" t="s">
        <v>7683</v>
      </c>
      <c r="D396" s="1936" t="s">
        <v>7114</v>
      </c>
      <c r="E396" s="666">
        <v>14</v>
      </c>
      <c r="F396" s="666" t="s">
        <v>7182</v>
      </c>
      <c r="G396" s="1941">
        <v>362</v>
      </c>
      <c r="H396" s="1942"/>
      <c r="I396" s="1929" t="s">
        <v>7126</v>
      </c>
      <c r="J396" s="1943" t="s">
        <v>6420</v>
      </c>
      <c r="K396" s="2062" t="s">
        <v>1017</v>
      </c>
      <c r="M396" s="1921" t="e">
        <f>VLOOKUP(A396,'[1]TP Vung Tau'!$A$6:$H$1060,8,0)</f>
        <v>#REF!</v>
      </c>
    </row>
    <row r="397" spans="1:13" s="1921" customFormat="1">
      <c r="A397" s="1926">
        <v>417</v>
      </c>
      <c r="B397" s="1936" t="s">
        <v>7184</v>
      </c>
      <c r="C397" s="2065" t="s">
        <v>7683</v>
      </c>
      <c r="D397" s="1936" t="s">
        <v>7114</v>
      </c>
      <c r="E397" s="1936">
        <v>15</v>
      </c>
      <c r="F397" s="1936">
        <v>211</v>
      </c>
      <c r="G397" s="1937">
        <v>2590</v>
      </c>
      <c r="H397" s="1938"/>
      <c r="I397" s="1929" t="s">
        <v>7126</v>
      </c>
      <c r="J397" s="1929" t="s">
        <v>6420</v>
      </c>
      <c r="K397" s="2062" t="s">
        <v>1017</v>
      </c>
      <c r="M397" s="1921" t="e">
        <f>VLOOKUP(A397,'[1]TP Vung Tau'!$A$6:$H$1060,8,0)</f>
        <v>#REF!</v>
      </c>
    </row>
    <row r="398" spans="1:13" s="1921" customFormat="1">
      <c r="A398" s="1921">
        <v>420</v>
      </c>
      <c r="B398" s="666" t="s">
        <v>7189</v>
      </c>
      <c r="C398" s="2065" t="s">
        <v>7683</v>
      </c>
      <c r="D398" s="1936" t="s">
        <v>7114</v>
      </c>
      <c r="E398" s="666">
        <v>16</v>
      </c>
      <c r="F398" s="666">
        <v>120</v>
      </c>
      <c r="G398" s="1927">
        <v>2494.9</v>
      </c>
      <c r="H398" s="1928"/>
      <c r="I398" s="1929" t="s">
        <v>6958</v>
      </c>
      <c r="J398" s="1929" t="s">
        <v>6420</v>
      </c>
      <c r="K398" s="2062" t="s">
        <v>1017</v>
      </c>
      <c r="M398" s="1921" t="e">
        <f>VLOOKUP(A398,'[1]TP Vung Tau'!$A$6:$H$1060,8,0)</f>
        <v>#REF!</v>
      </c>
    </row>
    <row r="399" spans="1:13" s="1921" customFormat="1">
      <c r="A399" s="1926">
        <v>453</v>
      </c>
      <c r="B399" s="1936" t="s">
        <v>7206</v>
      </c>
      <c r="C399" s="2065" t="s">
        <v>7683</v>
      </c>
      <c r="D399" s="1936" t="s">
        <v>7114</v>
      </c>
      <c r="E399" s="1936">
        <v>21</v>
      </c>
      <c r="F399" s="1936">
        <v>3</v>
      </c>
      <c r="G399" s="1937">
        <v>1252.8</v>
      </c>
      <c r="H399" s="1938"/>
      <c r="I399" s="1929" t="s">
        <v>7126</v>
      </c>
      <c r="J399" s="1929" t="s">
        <v>6420</v>
      </c>
      <c r="K399" s="2062" t="s">
        <v>1017</v>
      </c>
      <c r="M399" s="1921" t="e">
        <f>VLOOKUP(A399,'[1]TP Vung Tau'!$A$6:$H$1060,8,0)</f>
        <v>#REF!</v>
      </c>
    </row>
    <row r="400" spans="1:13" s="1921" customFormat="1">
      <c r="A400" s="1921">
        <v>470</v>
      </c>
      <c r="B400" s="1936" t="s">
        <v>7228</v>
      </c>
      <c r="C400" s="2065" t="s">
        <v>7683</v>
      </c>
      <c r="D400" s="1936" t="s">
        <v>7114</v>
      </c>
      <c r="E400" s="1936">
        <v>22</v>
      </c>
      <c r="F400" s="1936">
        <v>59</v>
      </c>
      <c r="G400" s="1937">
        <v>173.2</v>
      </c>
      <c r="H400" s="1938"/>
      <c r="I400" s="1929" t="s">
        <v>7126</v>
      </c>
      <c r="J400" s="1929" t="s">
        <v>6420</v>
      </c>
      <c r="K400" s="2062" t="s">
        <v>1017</v>
      </c>
      <c r="M400" s="1921" t="e">
        <f>VLOOKUP(A400,'[1]TP Vung Tau'!$A$6:$H$1060,8,0)</f>
        <v>#REF!</v>
      </c>
    </row>
    <row r="401" spans="1:13" s="1921" customFormat="1" ht="47.25">
      <c r="A401" s="1926">
        <v>473</v>
      </c>
      <c r="B401" s="1936" t="s">
        <v>7232</v>
      </c>
      <c r="C401" s="2065" t="s">
        <v>7683</v>
      </c>
      <c r="D401" s="1936" t="s">
        <v>7114</v>
      </c>
      <c r="E401" s="1936">
        <v>22</v>
      </c>
      <c r="F401" s="1936">
        <v>137</v>
      </c>
      <c r="G401" s="1937">
        <v>22.9</v>
      </c>
      <c r="H401" s="1938"/>
      <c r="I401" s="1929" t="s">
        <v>7233</v>
      </c>
      <c r="J401" s="1929" t="s">
        <v>6420</v>
      </c>
      <c r="K401" s="2062" t="s">
        <v>1017</v>
      </c>
      <c r="M401" s="1921" t="e">
        <f>VLOOKUP(A401,'[1]TP Vung Tau'!$A$6:$H$1060,8,0)</f>
        <v>#REF!</v>
      </c>
    </row>
    <row r="402" spans="1:13" s="1921" customFormat="1">
      <c r="A402" s="1926">
        <v>477</v>
      </c>
      <c r="B402" s="1936" t="s">
        <v>6502</v>
      </c>
      <c r="C402" s="2065" t="s">
        <v>7683</v>
      </c>
      <c r="D402" s="1936" t="s">
        <v>7114</v>
      </c>
      <c r="E402" s="1936">
        <v>22</v>
      </c>
      <c r="F402" s="1936" t="s">
        <v>7245</v>
      </c>
      <c r="G402" s="1937">
        <v>895.56</v>
      </c>
      <c r="H402" s="1938"/>
      <c r="I402" s="1929" t="s">
        <v>7126</v>
      </c>
      <c r="J402" s="1929" t="s">
        <v>6420</v>
      </c>
      <c r="K402" s="2062" t="s">
        <v>1017</v>
      </c>
      <c r="M402" s="1921" t="e">
        <f>VLOOKUP(A402,'[1]TP Vung Tau'!$A$6:$H$1060,8,0)</f>
        <v>#REF!</v>
      </c>
    </row>
    <row r="403" spans="1:13" s="1921" customFormat="1">
      <c r="A403" s="1926">
        <v>497</v>
      </c>
      <c r="B403" s="1936" t="s">
        <v>7280</v>
      </c>
      <c r="C403" s="2065" t="s">
        <v>7683</v>
      </c>
      <c r="D403" s="1936" t="s">
        <v>7114</v>
      </c>
      <c r="E403" s="1936">
        <v>31</v>
      </c>
      <c r="F403" s="1936" t="s">
        <v>7281</v>
      </c>
      <c r="G403" s="1937">
        <v>100</v>
      </c>
      <c r="H403" s="1938"/>
      <c r="I403" s="1929" t="s">
        <v>7126</v>
      </c>
      <c r="J403" s="1929" t="s">
        <v>6420</v>
      </c>
      <c r="K403" s="2062" t="s">
        <v>1017</v>
      </c>
      <c r="M403" s="1921" t="e">
        <f>VLOOKUP(A403,'[1]TP Vung Tau'!$A$6:$H$1060,8,0)</f>
        <v>#REF!</v>
      </c>
    </row>
    <row r="404" spans="1:13" s="1921" customFormat="1" ht="47.25">
      <c r="A404" s="1921">
        <v>500</v>
      </c>
      <c r="B404" s="2080" t="s">
        <v>7286</v>
      </c>
      <c r="C404" s="2065" t="s">
        <v>7683</v>
      </c>
      <c r="D404" s="1936" t="s">
        <v>7114</v>
      </c>
      <c r="E404" s="1936">
        <v>32</v>
      </c>
      <c r="F404" s="1936">
        <v>111</v>
      </c>
      <c r="G404" s="1937">
        <v>146.9</v>
      </c>
      <c r="H404" s="1938"/>
      <c r="I404" s="2081" t="s">
        <v>7287</v>
      </c>
      <c r="J404" s="2081" t="s">
        <v>6420</v>
      </c>
      <c r="K404" s="2062" t="s">
        <v>1017</v>
      </c>
      <c r="M404" s="1921" t="e">
        <f>VLOOKUP(A404,'[1]TP Vung Tau'!$A$6:$H$1060,8,0)</f>
        <v>#REF!</v>
      </c>
    </row>
    <row r="405" spans="1:13" s="1921" customFormat="1">
      <c r="A405" s="1921">
        <v>502</v>
      </c>
      <c r="B405" s="1936" t="s">
        <v>7292</v>
      </c>
      <c r="C405" s="2065" t="s">
        <v>7683</v>
      </c>
      <c r="D405" s="1936" t="s">
        <v>7114</v>
      </c>
      <c r="E405" s="1936">
        <v>32</v>
      </c>
      <c r="F405" s="1936" t="s">
        <v>7293</v>
      </c>
      <c r="G405" s="1937">
        <v>60</v>
      </c>
      <c r="H405" s="1938"/>
      <c r="I405" s="1929" t="s">
        <v>7290</v>
      </c>
      <c r="J405" s="1929" t="s">
        <v>6420</v>
      </c>
      <c r="K405" s="2062" t="s">
        <v>1017</v>
      </c>
      <c r="M405" s="1921" t="e">
        <f>VLOOKUP(A405,'[1]TP Vung Tau'!$A$6:$H$1060,8,0)</f>
        <v>#REF!</v>
      </c>
    </row>
    <row r="406" spans="1:13" s="1921" customFormat="1">
      <c r="A406" s="1921">
        <v>508</v>
      </c>
      <c r="B406" s="1936" t="s">
        <v>7312</v>
      </c>
      <c r="C406" s="2065" t="s">
        <v>7683</v>
      </c>
      <c r="D406" s="1936" t="s">
        <v>7310</v>
      </c>
      <c r="E406" s="1936">
        <v>6</v>
      </c>
      <c r="F406" s="1936">
        <v>51</v>
      </c>
      <c r="G406" s="1939">
        <v>85</v>
      </c>
      <c r="H406" s="1940"/>
      <c r="I406" s="1929"/>
      <c r="J406" s="1929" t="s">
        <v>6420</v>
      </c>
      <c r="K406" s="2062" t="s">
        <v>1017</v>
      </c>
      <c r="M406" s="1921" t="e">
        <f>VLOOKUP(A406,'[1]TP Vung Tau'!$A$6:$H$1060,8,0)</f>
        <v>#REF!</v>
      </c>
    </row>
    <row r="407" spans="1:13" s="1921" customFormat="1">
      <c r="A407" s="1926">
        <v>511</v>
      </c>
      <c r="B407" s="1936" t="s">
        <v>7318</v>
      </c>
      <c r="C407" s="2065" t="s">
        <v>7683</v>
      </c>
      <c r="D407" s="1936" t="s">
        <v>7310</v>
      </c>
      <c r="E407" s="1936">
        <v>11</v>
      </c>
      <c r="F407" s="1936">
        <v>33</v>
      </c>
      <c r="G407" s="1939">
        <v>1555.1</v>
      </c>
      <c r="H407" s="1940"/>
      <c r="I407" s="1929"/>
      <c r="J407" s="1929" t="s">
        <v>6420</v>
      </c>
      <c r="K407" s="2062" t="s">
        <v>1017</v>
      </c>
      <c r="M407" s="1921" t="e">
        <f>VLOOKUP(A407,'[1]TP Vung Tau'!$A$6:$H$1060,8,0)</f>
        <v>#REF!</v>
      </c>
    </row>
    <row r="408" spans="1:13" s="1921" customFormat="1">
      <c r="A408" s="1921">
        <v>512</v>
      </c>
      <c r="B408" s="1936" t="s">
        <v>7319</v>
      </c>
      <c r="C408" s="2065" t="s">
        <v>7683</v>
      </c>
      <c r="D408" s="1936" t="s">
        <v>7310</v>
      </c>
      <c r="E408" s="1936">
        <v>11</v>
      </c>
      <c r="F408" s="1936">
        <v>92</v>
      </c>
      <c r="G408" s="1939">
        <v>88.4</v>
      </c>
      <c r="H408" s="1940"/>
      <c r="I408" s="1929"/>
      <c r="J408" s="1929" t="s">
        <v>6420</v>
      </c>
      <c r="K408" s="2062" t="s">
        <v>1017</v>
      </c>
      <c r="M408" s="1921" t="e">
        <f>VLOOKUP(A408,'[1]TP Vung Tau'!$A$6:$H$1060,8,0)</f>
        <v>#REF!</v>
      </c>
    </row>
    <row r="409" spans="1:13" s="1921" customFormat="1">
      <c r="A409" s="1926">
        <v>513</v>
      </c>
      <c r="B409" s="1936" t="s">
        <v>7321</v>
      </c>
      <c r="C409" s="2065" t="s">
        <v>7683</v>
      </c>
      <c r="D409" s="1936" t="s">
        <v>7310</v>
      </c>
      <c r="E409" s="1936">
        <v>11</v>
      </c>
      <c r="F409" s="1936">
        <v>98</v>
      </c>
      <c r="G409" s="1939">
        <v>592</v>
      </c>
      <c r="H409" s="1940"/>
      <c r="I409" s="1929"/>
      <c r="J409" s="1929" t="s">
        <v>6420</v>
      </c>
      <c r="K409" s="2062" t="s">
        <v>1017</v>
      </c>
      <c r="M409" s="1921" t="e">
        <f>VLOOKUP(A409,'[1]TP Vung Tau'!$A$6:$H$1060,8,0)</f>
        <v>#REF!</v>
      </c>
    </row>
    <row r="410" spans="1:13" s="1921" customFormat="1">
      <c r="A410" s="1921">
        <v>514</v>
      </c>
      <c r="B410" s="666" t="s">
        <v>7323</v>
      </c>
      <c r="C410" s="2065" t="s">
        <v>7683</v>
      </c>
      <c r="D410" s="1936" t="s">
        <v>7310</v>
      </c>
      <c r="E410" s="666">
        <v>11</v>
      </c>
      <c r="F410" s="666">
        <v>100</v>
      </c>
      <c r="G410" s="1927">
        <v>792</v>
      </c>
      <c r="H410" s="1928"/>
      <c r="I410" s="1929"/>
      <c r="J410" s="1929" t="s">
        <v>6420</v>
      </c>
      <c r="K410" s="2062" t="s">
        <v>1017</v>
      </c>
      <c r="M410" s="1921" t="e">
        <f>VLOOKUP(A410,'[1]TP Vung Tau'!$A$6:$H$1060,8,0)</f>
        <v>#REF!</v>
      </c>
    </row>
    <row r="411" spans="1:13" s="1921" customFormat="1">
      <c r="A411" s="1926">
        <v>515</v>
      </c>
      <c r="B411" s="1944" t="s">
        <v>7323</v>
      </c>
      <c r="C411" s="2065" t="s">
        <v>7683</v>
      </c>
      <c r="D411" s="1936" t="s">
        <v>7310</v>
      </c>
      <c r="E411" s="1944">
        <v>11</v>
      </c>
      <c r="F411" s="1944">
        <v>100</v>
      </c>
      <c r="G411" s="1945">
        <v>63</v>
      </c>
      <c r="H411" s="1946"/>
      <c r="I411" s="1929"/>
      <c r="J411" s="1929" t="s">
        <v>6420</v>
      </c>
      <c r="K411" s="2062" t="s">
        <v>1017</v>
      </c>
      <c r="M411" s="1921" t="e">
        <f>VLOOKUP(A411,'[1]TP Vung Tau'!$A$6:$H$1060,8,0)</f>
        <v>#REF!</v>
      </c>
    </row>
    <row r="412" spans="1:13" s="1921" customFormat="1">
      <c r="A412" s="1921">
        <v>516</v>
      </c>
      <c r="B412" s="1936" t="s">
        <v>7326</v>
      </c>
      <c r="C412" s="2065" t="s">
        <v>7683</v>
      </c>
      <c r="D412" s="1936" t="s">
        <v>7310</v>
      </c>
      <c r="E412" s="1936">
        <v>12</v>
      </c>
      <c r="F412" s="1936">
        <v>187</v>
      </c>
      <c r="G412" s="1939">
        <v>699.3</v>
      </c>
      <c r="H412" s="1940"/>
      <c r="I412" s="1929"/>
      <c r="J412" s="1929" t="s">
        <v>6420</v>
      </c>
      <c r="K412" s="2062" t="s">
        <v>1017</v>
      </c>
      <c r="M412" s="1921" t="e">
        <f>VLOOKUP(A412,'[1]TP Vung Tau'!$A$6:$H$1060,8,0)</f>
        <v>#REF!</v>
      </c>
    </row>
    <row r="413" spans="1:13" s="1921" customFormat="1">
      <c r="A413" s="1926">
        <v>517</v>
      </c>
      <c r="B413" s="1944" t="s">
        <v>7328</v>
      </c>
      <c r="C413" s="2065" t="s">
        <v>7683</v>
      </c>
      <c r="D413" s="1936" t="s">
        <v>7310</v>
      </c>
      <c r="E413" s="1944">
        <v>12</v>
      </c>
      <c r="F413" s="1944" t="s">
        <v>7329</v>
      </c>
      <c r="G413" s="1945">
        <v>80</v>
      </c>
      <c r="H413" s="1946"/>
      <c r="I413" s="1929"/>
      <c r="J413" s="1929" t="s">
        <v>6420</v>
      </c>
      <c r="K413" s="2062" t="s">
        <v>1017</v>
      </c>
      <c r="M413" s="1921" t="e">
        <f>VLOOKUP(A413,'[1]TP Vung Tau'!$A$6:$H$1060,8,0)</f>
        <v>#REF!</v>
      </c>
    </row>
    <row r="414" spans="1:13" s="1921" customFormat="1">
      <c r="A414" s="1926">
        <v>521</v>
      </c>
      <c r="B414" s="2080" t="s">
        <v>7337</v>
      </c>
      <c r="C414" s="2065" t="s">
        <v>7683</v>
      </c>
      <c r="D414" s="1936" t="s">
        <v>7310</v>
      </c>
      <c r="E414" s="1936">
        <v>17</v>
      </c>
      <c r="F414" s="1936">
        <v>4</v>
      </c>
      <c r="G414" s="1939">
        <v>428</v>
      </c>
      <c r="H414" s="1940"/>
      <c r="I414" s="2081"/>
      <c r="J414" s="2081" t="s">
        <v>6420</v>
      </c>
      <c r="K414" s="2062" t="s">
        <v>1017</v>
      </c>
      <c r="M414" s="1921" t="e">
        <f>VLOOKUP(A414,'[1]TP Vung Tau'!$A$6:$H$1060,8,0)</f>
        <v>#REF!</v>
      </c>
    </row>
    <row r="415" spans="1:13" s="1921" customFormat="1">
      <c r="A415" s="1926">
        <v>523</v>
      </c>
      <c r="B415" s="1947" t="s">
        <v>7337</v>
      </c>
      <c r="C415" s="2065" t="s">
        <v>7683</v>
      </c>
      <c r="D415" s="1936" t="s">
        <v>7310</v>
      </c>
      <c r="E415" s="1947">
        <v>17</v>
      </c>
      <c r="F415" s="1947" t="s">
        <v>7340</v>
      </c>
      <c r="G415" s="1948">
        <v>1900</v>
      </c>
      <c r="H415" s="1949"/>
      <c r="I415" s="1929"/>
      <c r="J415" s="1929" t="s">
        <v>6420</v>
      </c>
      <c r="K415" s="2062" t="s">
        <v>1017</v>
      </c>
      <c r="M415" s="1921" t="e">
        <f>VLOOKUP(A415,'[1]TP Vung Tau'!$A$6:$H$1060,8,0)</f>
        <v>#REF!</v>
      </c>
    </row>
    <row r="416" spans="1:13" s="1921" customFormat="1" ht="31.5">
      <c r="A416" s="1921">
        <v>524</v>
      </c>
      <c r="B416" s="666" t="s">
        <v>7342</v>
      </c>
      <c r="C416" s="2065" t="s">
        <v>7683</v>
      </c>
      <c r="D416" s="1936" t="s">
        <v>7310</v>
      </c>
      <c r="E416" s="666">
        <v>20</v>
      </c>
      <c r="F416" s="666" t="s">
        <v>7343</v>
      </c>
      <c r="G416" s="1927">
        <v>1210.9000000000001</v>
      </c>
      <c r="H416" s="1928"/>
      <c r="I416" s="1929"/>
      <c r="J416" s="1929" t="s">
        <v>6420</v>
      </c>
      <c r="K416" s="2062" t="s">
        <v>1017</v>
      </c>
      <c r="M416" s="1921" t="e">
        <f>VLOOKUP(A416,'[1]TP Vung Tau'!$A$6:$H$1060,8,0)</f>
        <v>#REF!</v>
      </c>
    </row>
    <row r="417" spans="1:13" s="1921" customFormat="1">
      <c r="A417" s="1926">
        <v>525</v>
      </c>
      <c r="B417" s="1944" t="s">
        <v>7345</v>
      </c>
      <c r="C417" s="2065" t="s">
        <v>7683</v>
      </c>
      <c r="D417" s="1936" t="s">
        <v>7310</v>
      </c>
      <c r="E417" s="1944">
        <v>21</v>
      </c>
      <c r="F417" s="1944">
        <v>42</v>
      </c>
      <c r="G417" s="1945">
        <v>173</v>
      </c>
      <c r="H417" s="1946"/>
      <c r="I417" s="1929"/>
      <c r="J417" s="1929" t="s">
        <v>6420</v>
      </c>
      <c r="K417" s="2062" t="s">
        <v>1017</v>
      </c>
      <c r="M417" s="1921" t="e">
        <f>VLOOKUP(A417,'[1]TP Vung Tau'!$A$6:$H$1060,8,0)</f>
        <v>#REF!</v>
      </c>
    </row>
    <row r="418" spans="1:13" s="1921" customFormat="1" ht="31.5">
      <c r="A418" s="1921">
        <v>528</v>
      </c>
      <c r="B418" s="1944" t="s">
        <v>7351</v>
      </c>
      <c r="C418" s="2065" t="s">
        <v>7683</v>
      </c>
      <c r="D418" s="1936" t="s">
        <v>7310</v>
      </c>
      <c r="E418" s="666">
        <v>27</v>
      </c>
      <c r="F418" s="666" t="s">
        <v>7352</v>
      </c>
      <c r="G418" s="1927">
        <v>18</v>
      </c>
      <c r="H418" s="1928"/>
      <c r="I418" s="1929"/>
      <c r="J418" s="1929" t="s">
        <v>6420</v>
      </c>
      <c r="K418" s="2062" t="s">
        <v>1017</v>
      </c>
      <c r="M418" s="1921" t="e">
        <f>VLOOKUP(A418,'[1]TP Vung Tau'!$A$6:$H$1060,8,0)</f>
        <v>#REF!</v>
      </c>
    </row>
    <row r="419" spans="1:13" s="1921" customFormat="1">
      <c r="A419" s="1926">
        <v>529</v>
      </c>
      <c r="B419" s="1936" t="s">
        <v>7351</v>
      </c>
      <c r="C419" s="2065" t="s">
        <v>7683</v>
      </c>
      <c r="D419" s="1936" t="s">
        <v>7310</v>
      </c>
      <c r="E419" s="1936">
        <v>27</v>
      </c>
      <c r="F419" s="1936"/>
      <c r="G419" s="1939">
        <v>100.2</v>
      </c>
      <c r="H419" s="1940"/>
      <c r="I419" s="1929"/>
      <c r="J419" s="1929" t="s">
        <v>6420</v>
      </c>
      <c r="K419" s="2062" t="s">
        <v>1017</v>
      </c>
      <c r="M419" s="1921" t="e">
        <f>VLOOKUP(A419,'[1]TP Vung Tau'!$A$6:$H$1060,8,0)</f>
        <v>#REF!</v>
      </c>
    </row>
    <row r="420" spans="1:13" s="1921" customFormat="1">
      <c r="A420" s="1921">
        <v>530</v>
      </c>
      <c r="B420" s="1944" t="s">
        <v>7354</v>
      </c>
      <c r="C420" s="2065" t="s">
        <v>7683</v>
      </c>
      <c r="D420" s="1936" t="s">
        <v>7310</v>
      </c>
      <c r="E420" s="1944">
        <v>28</v>
      </c>
      <c r="F420" s="1944">
        <v>54</v>
      </c>
      <c r="G420" s="1945">
        <v>1089.5</v>
      </c>
      <c r="H420" s="1946"/>
      <c r="I420" s="1929"/>
      <c r="J420" s="1929" t="s">
        <v>6420</v>
      </c>
      <c r="K420" s="2062" t="s">
        <v>1017</v>
      </c>
      <c r="M420" s="1921" t="e">
        <f>VLOOKUP(A420,'[1]TP Vung Tau'!$A$6:$H$1060,8,0)</f>
        <v>#REF!</v>
      </c>
    </row>
    <row r="421" spans="1:13" s="1921" customFormat="1">
      <c r="A421" s="1921">
        <v>532</v>
      </c>
      <c r="B421" s="1936" t="s">
        <v>7357</v>
      </c>
      <c r="C421" s="2065" t="s">
        <v>7683</v>
      </c>
      <c r="D421" s="1936" t="s">
        <v>7310</v>
      </c>
      <c r="E421" s="1936">
        <v>28</v>
      </c>
      <c r="F421" s="1936" t="s">
        <v>7358</v>
      </c>
      <c r="G421" s="1939">
        <v>83</v>
      </c>
      <c r="H421" s="1940"/>
      <c r="I421" s="1929"/>
      <c r="J421" s="1929" t="s">
        <v>6420</v>
      </c>
      <c r="K421" s="2062" t="s">
        <v>1017</v>
      </c>
      <c r="M421" s="1921" t="e">
        <f>VLOOKUP(A421,'[1]TP Vung Tau'!$A$6:$H$1060,8,0)</f>
        <v>#REF!</v>
      </c>
    </row>
    <row r="422" spans="1:13" s="1921" customFormat="1">
      <c r="A422" s="1926">
        <v>533</v>
      </c>
      <c r="B422" s="1944" t="s">
        <v>7359</v>
      </c>
      <c r="C422" s="2065" t="s">
        <v>7683</v>
      </c>
      <c r="D422" s="1936" t="s">
        <v>7310</v>
      </c>
      <c r="E422" s="1944">
        <v>31</v>
      </c>
      <c r="F422" s="1944" t="s">
        <v>7360</v>
      </c>
      <c r="G422" s="1945">
        <v>134.4</v>
      </c>
      <c r="H422" s="1946"/>
      <c r="I422" s="1929"/>
      <c r="J422" s="1929" t="s">
        <v>6420</v>
      </c>
      <c r="K422" s="2062" t="s">
        <v>1017</v>
      </c>
      <c r="M422" s="1921" t="e">
        <f>VLOOKUP(A422,'[1]TP Vung Tau'!$A$6:$H$1060,8,0)</f>
        <v>#REF!</v>
      </c>
    </row>
    <row r="423" spans="1:13" s="1921" customFormat="1">
      <c r="A423" s="1921">
        <v>534</v>
      </c>
      <c r="B423" s="1936" t="s">
        <v>7362</v>
      </c>
      <c r="C423" s="2065" t="s">
        <v>7683</v>
      </c>
      <c r="D423" s="1936" t="s">
        <v>7310</v>
      </c>
      <c r="E423" s="1936">
        <v>32</v>
      </c>
      <c r="F423" s="1936" t="s">
        <v>3021</v>
      </c>
      <c r="G423" s="1939">
        <v>76</v>
      </c>
      <c r="H423" s="1940"/>
      <c r="I423" s="1929"/>
      <c r="J423" s="1929" t="s">
        <v>6420</v>
      </c>
      <c r="K423" s="2062" t="s">
        <v>1017</v>
      </c>
      <c r="M423" s="1921" t="e">
        <f>VLOOKUP(A423,'[1]TP Vung Tau'!$A$6:$H$1060,8,0)</f>
        <v>#REF!</v>
      </c>
    </row>
    <row r="424" spans="1:13" s="1921" customFormat="1">
      <c r="A424" s="1921">
        <v>538</v>
      </c>
      <c r="B424" s="1944" t="s">
        <v>7369</v>
      </c>
      <c r="C424" s="2065" t="s">
        <v>7683</v>
      </c>
      <c r="D424" s="1936" t="s">
        <v>7310</v>
      </c>
      <c r="E424" s="1944">
        <v>41</v>
      </c>
      <c r="F424" s="1944" t="s">
        <v>7370</v>
      </c>
      <c r="G424" s="1945">
        <v>2107</v>
      </c>
      <c r="H424" s="1946"/>
      <c r="I424" s="1929"/>
      <c r="J424" s="1929" t="s">
        <v>6420</v>
      </c>
      <c r="K424" s="2062" t="s">
        <v>1017</v>
      </c>
      <c r="M424" s="1921" t="e">
        <f>VLOOKUP(A424,'[1]TP Vung Tau'!$A$6:$H$1060,8,0)</f>
        <v>#REF!</v>
      </c>
    </row>
    <row r="425" spans="1:13" s="1921" customFormat="1">
      <c r="A425" s="1926">
        <v>541</v>
      </c>
      <c r="B425" s="1936" t="s">
        <v>7376</v>
      </c>
      <c r="C425" s="2065" t="s">
        <v>7683</v>
      </c>
      <c r="D425" s="1936" t="s">
        <v>7310</v>
      </c>
      <c r="E425" s="1936">
        <v>50</v>
      </c>
      <c r="F425" s="1936" t="s">
        <v>7377</v>
      </c>
      <c r="G425" s="1939">
        <v>72</v>
      </c>
      <c r="H425" s="1940"/>
      <c r="I425" s="1929"/>
      <c r="J425" s="1929" t="s">
        <v>6420</v>
      </c>
      <c r="K425" s="2062" t="s">
        <v>1017</v>
      </c>
      <c r="M425" s="1921" t="e">
        <f>VLOOKUP(A425,'[1]TP Vung Tau'!$A$6:$H$1060,8,0)</f>
        <v>#REF!</v>
      </c>
    </row>
    <row r="426" spans="1:13" s="1921" customFormat="1" ht="31.5">
      <c r="A426" s="1921">
        <v>542</v>
      </c>
      <c r="B426" s="1944" t="s">
        <v>7378</v>
      </c>
      <c r="C426" s="2065" t="s">
        <v>7683</v>
      </c>
      <c r="D426" s="1936" t="s">
        <v>7310</v>
      </c>
      <c r="E426" s="1944">
        <v>50</v>
      </c>
      <c r="F426" s="1944" t="s">
        <v>7379</v>
      </c>
      <c r="G426" s="1945">
        <v>78.900000000000006</v>
      </c>
      <c r="H426" s="1946"/>
      <c r="I426" s="1929"/>
      <c r="J426" s="1929" t="s">
        <v>6420</v>
      </c>
      <c r="K426" s="2062" t="s">
        <v>1017</v>
      </c>
      <c r="M426" s="1921" t="e">
        <f>VLOOKUP(A426,'[1]TP Vung Tau'!$A$6:$H$1060,8,0)</f>
        <v>#REF!</v>
      </c>
    </row>
    <row r="427" spans="1:13" s="1921" customFormat="1">
      <c r="A427" s="1926">
        <v>543</v>
      </c>
      <c r="B427" s="1947" t="s">
        <v>7381</v>
      </c>
      <c r="C427" s="2065" t="s">
        <v>7683</v>
      </c>
      <c r="D427" s="1936" t="s">
        <v>7310</v>
      </c>
      <c r="E427" s="1947">
        <v>57</v>
      </c>
      <c r="F427" s="1947">
        <v>55</v>
      </c>
      <c r="G427" s="1948">
        <v>38.200000000000003</v>
      </c>
      <c r="H427" s="1949"/>
      <c r="I427" s="1929"/>
      <c r="J427" s="1929" t="s">
        <v>6420</v>
      </c>
      <c r="K427" s="2062" t="s">
        <v>1017</v>
      </c>
      <c r="M427" s="1921" t="e">
        <f>VLOOKUP(A427,'[1]TP Vung Tau'!$A$6:$H$1060,8,0)</f>
        <v>#REF!</v>
      </c>
    </row>
    <row r="428" spans="1:13" s="1921" customFormat="1">
      <c r="A428" s="1921">
        <v>574</v>
      </c>
      <c r="B428" s="666" t="s">
        <v>7420</v>
      </c>
      <c r="C428" s="2065" t="s">
        <v>7683</v>
      </c>
      <c r="D428" s="666" t="s">
        <v>7387</v>
      </c>
      <c r="E428" s="1933" t="s">
        <v>800</v>
      </c>
      <c r="F428" s="666">
        <v>37</v>
      </c>
      <c r="G428" s="1927">
        <v>130</v>
      </c>
      <c r="H428" s="1928"/>
      <c r="I428" s="1929"/>
      <c r="J428" s="1929" t="s">
        <v>6420</v>
      </c>
      <c r="K428" s="2062" t="s">
        <v>1017</v>
      </c>
      <c r="M428" s="1921" t="e">
        <f>VLOOKUP(A428,'[1]TP Vung Tau'!$A$6:$H$1060,8,0)</f>
        <v>#REF!</v>
      </c>
    </row>
    <row r="429" spans="1:13" s="1921" customFormat="1">
      <c r="A429" s="1926">
        <v>577</v>
      </c>
      <c r="B429" s="666" t="s">
        <v>7424</v>
      </c>
      <c r="C429" s="2065" t="s">
        <v>7683</v>
      </c>
      <c r="D429" s="666" t="s">
        <v>7387</v>
      </c>
      <c r="E429" s="1933" t="s">
        <v>812</v>
      </c>
      <c r="F429" s="666">
        <v>209</v>
      </c>
      <c r="G429" s="1927">
        <v>366</v>
      </c>
      <c r="H429" s="1928"/>
      <c r="I429" s="1929"/>
      <c r="J429" s="1929" t="s">
        <v>6420</v>
      </c>
      <c r="K429" s="2062" t="s">
        <v>1017</v>
      </c>
      <c r="M429" s="1921" t="e">
        <f>VLOOKUP(A429,'[1]TP Vung Tau'!$A$6:$H$1060,8,0)</f>
        <v>#REF!</v>
      </c>
    </row>
    <row r="430" spans="1:13" s="1921" customFormat="1">
      <c r="A430" s="1921">
        <v>578</v>
      </c>
      <c r="B430" s="666" t="s">
        <v>7426</v>
      </c>
      <c r="C430" s="2065" t="s">
        <v>7683</v>
      </c>
      <c r="D430" s="666" t="s">
        <v>7387</v>
      </c>
      <c r="E430" s="1933" t="s">
        <v>812</v>
      </c>
      <c r="F430" s="666">
        <v>243</v>
      </c>
      <c r="G430" s="1927">
        <v>477.4</v>
      </c>
      <c r="H430" s="1928"/>
      <c r="I430" s="1929"/>
      <c r="J430" s="1929" t="s">
        <v>6420</v>
      </c>
      <c r="K430" s="2062" t="s">
        <v>1017</v>
      </c>
      <c r="M430" s="1921" t="e">
        <f>VLOOKUP(A430,'[1]TP Vung Tau'!$A$6:$H$1060,8,0)</f>
        <v>#REF!</v>
      </c>
    </row>
    <row r="431" spans="1:13" s="1921" customFormat="1">
      <c r="A431" s="1926">
        <v>579</v>
      </c>
      <c r="B431" s="666" t="s">
        <v>7428</v>
      </c>
      <c r="C431" s="2065" t="s">
        <v>7683</v>
      </c>
      <c r="D431" s="666" t="s">
        <v>7387</v>
      </c>
      <c r="E431" s="1933" t="s">
        <v>7429</v>
      </c>
      <c r="F431" s="666">
        <v>203</v>
      </c>
      <c r="G431" s="1927">
        <v>78.3</v>
      </c>
      <c r="H431" s="1928"/>
      <c r="I431" s="1929"/>
      <c r="J431" s="1929" t="s">
        <v>6420</v>
      </c>
      <c r="K431" s="2062" t="s">
        <v>1017</v>
      </c>
      <c r="M431" s="1921" t="e">
        <f>VLOOKUP(A431,'[1]TP Vung Tau'!$A$6:$H$1060,8,0)</f>
        <v>#REF!</v>
      </c>
    </row>
    <row r="432" spans="1:13" s="1921" customFormat="1">
      <c r="A432" s="1921">
        <v>580</v>
      </c>
      <c r="B432" s="666" t="s">
        <v>7430</v>
      </c>
      <c r="C432" s="2065" t="s">
        <v>7683</v>
      </c>
      <c r="D432" s="666" t="s">
        <v>7387</v>
      </c>
      <c r="E432" s="1933" t="s">
        <v>7429</v>
      </c>
      <c r="F432" s="666">
        <v>232</v>
      </c>
      <c r="G432" s="1927">
        <v>301.89999999999998</v>
      </c>
      <c r="H432" s="1928"/>
      <c r="I432" s="1929"/>
      <c r="J432" s="1929" t="s">
        <v>6420</v>
      </c>
      <c r="K432" s="2062" t="s">
        <v>1017</v>
      </c>
      <c r="M432" s="1921" t="e">
        <f>VLOOKUP(A432,'[1]TP Vung Tau'!$A$6:$H$1060,8,0)</f>
        <v>#REF!</v>
      </c>
    </row>
    <row r="433" spans="1:13" s="1921" customFormat="1">
      <c r="A433" s="1926">
        <v>581</v>
      </c>
      <c r="B433" s="666" t="s">
        <v>7432</v>
      </c>
      <c r="C433" s="2065" t="s">
        <v>7683</v>
      </c>
      <c r="D433" s="666" t="s">
        <v>7387</v>
      </c>
      <c r="E433" s="1933" t="s">
        <v>7429</v>
      </c>
      <c r="F433" s="666" t="s">
        <v>7433</v>
      </c>
      <c r="G433" s="1927">
        <v>118.6</v>
      </c>
      <c r="H433" s="1928"/>
      <c r="I433" s="1929"/>
      <c r="J433" s="1929" t="s">
        <v>6420</v>
      </c>
      <c r="K433" s="2062" t="s">
        <v>1017</v>
      </c>
      <c r="M433" s="1921" t="e">
        <f>VLOOKUP(A433,'[1]TP Vung Tau'!$A$6:$H$1060,8,0)</f>
        <v>#REF!</v>
      </c>
    </row>
    <row r="434" spans="1:13" s="1921" customFormat="1">
      <c r="A434" s="1921">
        <v>582</v>
      </c>
      <c r="B434" s="666" t="s">
        <v>7435</v>
      </c>
      <c r="C434" s="2065" t="s">
        <v>7683</v>
      </c>
      <c r="D434" s="666" t="s">
        <v>7387</v>
      </c>
      <c r="E434" s="1933" t="s">
        <v>289</v>
      </c>
      <c r="F434" s="666">
        <v>24</v>
      </c>
      <c r="G434" s="1927">
        <v>199</v>
      </c>
      <c r="H434" s="1928"/>
      <c r="I434" s="1929"/>
      <c r="J434" s="1929" t="s">
        <v>6420</v>
      </c>
      <c r="K434" s="2062" t="s">
        <v>1017</v>
      </c>
      <c r="M434" s="1921" t="e">
        <f>VLOOKUP(A434,'[1]TP Vung Tau'!$A$6:$H$1060,8,0)</f>
        <v>#REF!</v>
      </c>
    </row>
    <row r="435" spans="1:13" s="1921" customFormat="1">
      <c r="A435" s="1926">
        <v>583</v>
      </c>
      <c r="B435" s="666" t="s">
        <v>7437</v>
      </c>
      <c r="C435" s="2065" t="s">
        <v>7683</v>
      </c>
      <c r="D435" s="666" t="s">
        <v>7387</v>
      </c>
      <c r="E435" s="1933" t="s">
        <v>289</v>
      </c>
      <c r="F435" s="666">
        <v>293</v>
      </c>
      <c r="G435" s="1927">
        <v>90</v>
      </c>
      <c r="H435" s="1928"/>
      <c r="I435" s="1929"/>
      <c r="J435" s="1929" t="s">
        <v>6420</v>
      </c>
      <c r="K435" s="2062" t="s">
        <v>1017</v>
      </c>
      <c r="M435" s="1921" t="e">
        <f>VLOOKUP(A435,'[1]TP Vung Tau'!$A$6:$H$1060,8,0)</f>
        <v>#REF!</v>
      </c>
    </row>
    <row r="436" spans="1:13" s="1921" customFormat="1">
      <c r="A436" s="1926">
        <v>545</v>
      </c>
      <c r="B436" s="666" t="s">
        <v>7386</v>
      </c>
      <c r="C436" s="2065" t="s">
        <v>7683</v>
      </c>
      <c r="D436" s="666" t="s">
        <v>7387</v>
      </c>
      <c r="E436" s="666">
        <v>7</v>
      </c>
      <c r="F436" s="666">
        <v>36</v>
      </c>
      <c r="G436" s="1927">
        <v>165</v>
      </c>
      <c r="H436" s="1928"/>
      <c r="I436" s="1929"/>
      <c r="J436" s="1929" t="s">
        <v>6420</v>
      </c>
      <c r="K436" s="2062" t="s">
        <v>1017</v>
      </c>
      <c r="M436" s="1921" t="e">
        <f>VLOOKUP(A436,'[1]TP Vung Tau'!$A$6:$H$1060,8,0)</f>
        <v>#REF!</v>
      </c>
    </row>
    <row r="437" spans="1:13" s="1921" customFormat="1">
      <c r="A437" s="1921">
        <v>546</v>
      </c>
      <c r="B437" s="666" t="s">
        <v>7389</v>
      </c>
      <c r="C437" s="2065" t="s">
        <v>7683</v>
      </c>
      <c r="D437" s="666" t="s">
        <v>7387</v>
      </c>
      <c r="E437" s="666">
        <v>10</v>
      </c>
      <c r="F437" s="666">
        <v>213</v>
      </c>
      <c r="G437" s="1927">
        <v>29.3</v>
      </c>
      <c r="H437" s="1928"/>
      <c r="I437" s="1929"/>
      <c r="J437" s="1929" t="s">
        <v>6420</v>
      </c>
      <c r="K437" s="2062" t="s">
        <v>1017</v>
      </c>
      <c r="M437" s="1921" t="e">
        <f>VLOOKUP(A437,'[1]TP Vung Tau'!$A$6:$H$1060,8,0)</f>
        <v>#REF!</v>
      </c>
    </row>
    <row r="438" spans="1:13" s="1921" customFormat="1">
      <c r="A438" s="1926">
        <v>547</v>
      </c>
      <c r="B438" s="666" t="s">
        <v>7391</v>
      </c>
      <c r="C438" s="2065" t="s">
        <v>7683</v>
      </c>
      <c r="D438" s="666" t="s">
        <v>7387</v>
      </c>
      <c r="E438" s="666">
        <v>10</v>
      </c>
      <c r="F438" s="666" t="s">
        <v>7392</v>
      </c>
      <c r="G438" s="1927">
        <v>90</v>
      </c>
      <c r="H438" s="1928"/>
      <c r="I438" s="1929"/>
      <c r="J438" s="1929" t="s">
        <v>6420</v>
      </c>
      <c r="K438" s="2062" t="s">
        <v>1017</v>
      </c>
      <c r="M438" s="1921" t="e">
        <f>VLOOKUP(A438,'[1]TP Vung Tau'!$A$6:$H$1060,8,0)</f>
        <v>#REF!</v>
      </c>
    </row>
    <row r="439" spans="1:13" s="1921" customFormat="1">
      <c r="A439" s="1921">
        <v>548</v>
      </c>
      <c r="B439" s="666" t="s">
        <v>7394</v>
      </c>
      <c r="C439" s="2065" t="s">
        <v>7683</v>
      </c>
      <c r="D439" s="666" t="s">
        <v>7387</v>
      </c>
      <c r="E439" s="666">
        <v>12</v>
      </c>
      <c r="F439" s="666">
        <v>20</v>
      </c>
      <c r="G439" s="1927">
        <v>22</v>
      </c>
      <c r="H439" s="1928"/>
      <c r="I439" s="1929"/>
      <c r="J439" s="1929" t="s">
        <v>6420</v>
      </c>
      <c r="K439" s="2062" t="s">
        <v>1017</v>
      </c>
      <c r="M439" s="1921" t="e">
        <f>VLOOKUP(A439,'[1]TP Vung Tau'!$A$6:$H$1060,8,0)</f>
        <v>#REF!</v>
      </c>
    </row>
    <row r="440" spans="1:13" s="1921" customFormat="1">
      <c r="A440" s="1926">
        <v>549</v>
      </c>
      <c r="B440" s="666" t="s">
        <v>7396</v>
      </c>
      <c r="C440" s="2065" t="s">
        <v>7683</v>
      </c>
      <c r="D440" s="666" t="s">
        <v>7387</v>
      </c>
      <c r="E440" s="666">
        <v>12</v>
      </c>
      <c r="F440" s="666">
        <v>37</v>
      </c>
      <c r="G440" s="1927">
        <v>740.5</v>
      </c>
      <c r="H440" s="1928"/>
      <c r="I440" s="1929"/>
      <c r="J440" s="1929" t="s">
        <v>6420</v>
      </c>
      <c r="K440" s="2062" t="s">
        <v>1017</v>
      </c>
      <c r="M440" s="1921" t="e">
        <f>VLOOKUP(A440,'[1]TP Vung Tau'!$A$6:$H$1060,8,0)</f>
        <v>#REF!</v>
      </c>
    </row>
    <row r="441" spans="1:13" s="1921" customFormat="1">
      <c r="A441" s="1921">
        <v>550</v>
      </c>
      <c r="B441" s="666" t="s">
        <v>7397</v>
      </c>
      <c r="C441" s="2065" t="s">
        <v>7683</v>
      </c>
      <c r="D441" s="666" t="s">
        <v>7387</v>
      </c>
      <c r="E441" s="666">
        <v>12</v>
      </c>
      <c r="F441" s="666">
        <v>65</v>
      </c>
      <c r="G441" s="1927">
        <v>62.2</v>
      </c>
      <c r="H441" s="1928"/>
      <c r="I441" s="1929"/>
      <c r="J441" s="1929" t="s">
        <v>6420</v>
      </c>
      <c r="K441" s="2062" t="s">
        <v>1017</v>
      </c>
      <c r="M441" s="1921" t="e">
        <f>VLOOKUP(A441,'[1]TP Vung Tau'!$A$6:$H$1060,8,0)</f>
        <v>#REF!</v>
      </c>
    </row>
    <row r="442" spans="1:13" s="1921" customFormat="1">
      <c r="A442" s="1926">
        <v>551</v>
      </c>
      <c r="B442" s="666" t="s">
        <v>7399</v>
      </c>
      <c r="C442" s="2065" t="s">
        <v>7683</v>
      </c>
      <c r="D442" s="666" t="s">
        <v>7387</v>
      </c>
      <c r="E442" s="666">
        <v>12</v>
      </c>
      <c r="F442" s="666">
        <v>90</v>
      </c>
      <c r="G442" s="1927">
        <v>50.6</v>
      </c>
      <c r="H442" s="1928"/>
      <c r="I442" s="1929"/>
      <c r="J442" s="1929" t="s">
        <v>6420</v>
      </c>
      <c r="K442" s="2062" t="s">
        <v>1017</v>
      </c>
      <c r="M442" s="1921" t="e">
        <f>VLOOKUP(A442,'[1]TP Vung Tau'!$A$6:$H$1060,8,0)</f>
        <v>#REF!</v>
      </c>
    </row>
    <row r="443" spans="1:13" s="1921" customFormat="1">
      <c r="A443" s="1921">
        <v>552</v>
      </c>
      <c r="B443" s="666" t="s">
        <v>7401</v>
      </c>
      <c r="C443" s="2065" t="s">
        <v>7683</v>
      </c>
      <c r="D443" s="666" t="s">
        <v>7387</v>
      </c>
      <c r="E443" s="666">
        <v>12</v>
      </c>
      <c r="F443" s="666">
        <v>101</v>
      </c>
      <c r="G443" s="1927">
        <v>92.5</v>
      </c>
      <c r="H443" s="1928"/>
      <c r="I443" s="1929"/>
      <c r="J443" s="1929" t="s">
        <v>6420</v>
      </c>
      <c r="K443" s="2062" t="s">
        <v>1017</v>
      </c>
      <c r="M443" s="1921" t="e">
        <f>VLOOKUP(A443,'[1]TP Vung Tau'!$A$6:$H$1060,8,0)</f>
        <v>#REF!</v>
      </c>
    </row>
    <row r="444" spans="1:13" s="1921" customFormat="1">
      <c r="A444" s="1926">
        <v>553</v>
      </c>
      <c r="B444" s="666" t="s">
        <v>7403</v>
      </c>
      <c r="C444" s="2065" t="s">
        <v>7683</v>
      </c>
      <c r="D444" s="666" t="s">
        <v>7387</v>
      </c>
      <c r="E444" s="666">
        <v>12</v>
      </c>
      <c r="F444" s="666">
        <v>317</v>
      </c>
      <c r="G444" s="1927">
        <v>23.3</v>
      </c>
      <c r="H444" s="1928"/>
      <c r="I444" s="1929"/>
      <c r="J444" s="1929" t="s">
        <v>6420</v>
      </c>
      <c r="K444" s="2062" t="s">
        <v>1017</v>
      </c>
      <c r="M444" s="1921" t="e">
        <f>VLOOKUP(A444,'[1]TP Vung Tau'!$A$6:$H$1060,8,0)</f>
        <v>#REF!</v>
      </c>
    </row>
    <row r="445" spans="1:13" s="1921" customFormat="1">
      <c r="A445" s="1926">
        <v>555</v>
      </c>
      <c r="B445" s="666" t="s">
        <v>7407</v>
      </c>
      <c r="C445" s="2065" t="s">
        <v>7683</v>
      </c>
      <c r="D445" s="666" t="s">
        <v>7387</v>
      </c>
      <c r="E445" s="666">
        <v>14</v>
      </c>
      <c r="F445" s="1933" t="s">
        <v>7408</v>
      </c>
      <c r="G445" s="1927">
        <v>108</v>
      </c>
      <c r="H445" s="1928"/>
      <c r="I445" s="1929"/>
      <c r="J445" s="1929" t="s">
        <v>6420</v>
      </c>
      <c r="K445" s="2062" t="s">
        <v>1017</v>
      </c>
      <c r="M445" s="1921" t="e">
        <f>VLOOKUP(A445,'[1]TP Vung Tau'!$A$6:$H$1060,8,0)</f>
        <v>#REF!</v>
      </c>
    </row>
    <row r="446" spans="1:13" s="1921" customFormat="1">
      <c r="A446" s="1921">
        <v>554</v>
      </c>
      <c r="B446" s="666" t="s">
        <v>7405</v>
      </c>
      <c r="C446" s="2065" t="s">
        <v>7683</v>
      </c>
      <c r="D446" s="666" t="s">
        <v>7387</v>
      </c>
      <c r="E446" s="666">
        <v>14</v>
      </c>
      <c r="F446" s="666">
        <v>419</v>
      </c>
      <c r="G446" s="1927">
        <v>42.2</v>
      </c>
      <c r="H446" s="1928"/>
      <c r="I446" s="1929"/>
      <c r="J446" s="1929" t="s">
        <v>6420</v>
      </c>
      <c r="K446" s="2062" t="s">
        <v>1017</v>
      </c>
      <c r="M446" s="1921" t="e">
        <f>VLOOKUP(A446,'[1]TP Vung Tau'!$A$6:$H$1060,8,0)</f>
        <v>#REF!</v>
      </c>
    </row>
    <row r="447" spans="1:13" s="1921" customFormat="1">
      <c r="A447" s="1921">
        <v>556</v>
      </c>
      <c r="B447" s="666" t="s">
        <v>7410</v>
      </c>
      <c r="C447" s="2065" t="s">
        <v>7683</v>
      </c>
      <c r="D447" s="666" t="s">
        <v>7387</v>
      </c>
      <c r="E447" s="666">
        <v>18</v>
      </c>
      <c r="F447" s="666">
        <v>265</v>
      </c>
      <c r="G447" s="1927">
        <v>54.2</v>
      </c>
      <c r="H447" s="1928"/>
      <c r="I447" s="1929"/>
      <c r="J447" s="1929" t="s">
        <v>6420</v>
      </c>
      <c r="K447" s="2062" t="s">
        <v>1017</v>
      </c>
      <c r="M447" s="1921" t="e">
        <f>VLOOKUP(A447,'[1]TP Vung Tau'!$A$6:$H$1060,8,0)</f>
        <v>#REF!</v>
      </c>
    </row>
    <row r="448" spans="1:13" s="1921" customFormat="1">
      <c r="A448" s="1926">
        <v>557</v>
      </c>
      <c r="B448" s="666" t="s">
        <v>7412</v>
      </c>
      <c r="C448" s="2065" t="s">
        <v>7683</v>
      </c>
      <c r="D448" s="666" t="s">
        <v>7387</v>
      </c>
      <c r="E448" s="666">
        <v>23</v>
      </c>
      <c r="F448" s="666" t="s">
        <v>7413</v>
      </c>
      <c r="G448" s="1927">
        <v>218.6</v>
      </c>
      <c r="H448" s="1928"/>
      <c r="I448" s="1929"/>
      <c r="J448" s="1929" t="s">
        <v>6420</v>
      </c>
      <c r="K448" s="2062" t="s">
        <v>1017</v>
      </c>
      <c r="M448" s="1921" t="e">
        <f>VLOOKUP(A448,'[1]TP Vung Tau'!$A$6:$H$1060,8,0)</f>
        <v>#REF!</v>
      </c>
    </row>
    <row r="449" spans="1:13" s="1921" customFormat="1">
      <c r="A449" s="1921">
        <v>586</v>
      </c>
      <c r="B449" s="666" t="s">
        <v>7444</v>
      </c>
      <c r="C449" s="2065" t="s">
        <v>7683</v>
      </c>
      <c r="D449" s="666" t="s">
        <v>7440</v>
      </c>
      <c r="E449" s="666">
        <v>9</v>
      </c>
      <c r="F449" s="666">
        <v>7</v>
      </c>
      <c r="G449" s="1927">
        <v>1595.3</v>
      </c>
      <c r="H449" s="1928"/>
      <c r="I449" s="1929"/>
      <c r="J449" s="1929" t="s">
        <v>6420</v>
      </c>
      <c r="K449" s="2062" t="s">
        <v>1017</v>
      </c>
      <c r="M449" s="1921" t="e">
        <f>VLOOKUP(A449,'[1]TP Vung Tau'!$A$6:$H$1060,8,0)</f>
        <v>#REF!</v>
      </c>
    </row>
    <row r="450" spans="1:13" s="1921" customFormat="1">
      <c r="A450" s="1921">
        <v>588</v>
      </c>
      <c r="B450" s="666" t="s">
        <v>7449</v>
      </c>
      <c r="C450" s="2065" t="s">
        <v>7683</v>
      </c>
      <c r="D450" s="666" t="s">
        <v>7440</v>
      </c>
      <c r="E450" s="666">
        <v>25</v>
      </c>
      <c r="F450" s="666">
        <v>186</v>
      </c>
      <c r="G450" s="1927">
        <v>744</v>
      </c>
      <c r="H450" s="1928"/>
      <c r="I450" s="1929"/>
      <c r="J450" s="1929" t="s">
        <v>6420</v>
      </c>
      <c r="K450" s="2062" t="s">
        <v>1017</v>
      </c>
      <c r="M450" s="1921" t="e">
        <f>VLOOKUP(A450,'[1]TP Vung Tau'!$A$6:$H$1060,8,0)</f>
        <v>#REF!</v>
      </c>
    </row>
    <row r="451" spans="1:13" s="1921" customFormat="1">
      <c r="A451" s="1926">
        <v>591</v>
      </c>
      <c r="B451" s="666" t="s">
        <v>7453</v>
      </c>
      <c r="C451" s="2065" t="s">
        <v>7683</v>
      </c>
      <c r="D451" s="666" t="s">
        <v>7440</v>
      </c>
      <c r="E451" s="666">
        <v>34</v>
      </c>
      <c r="F451" s="666">
        <v>61</v>
      </c>
      <c r="G451" s="1927">
        <v>50</v>
      </c>
      <c r="H451" s="1928"/>
      <c r="I451" s="1929"/>
      <c r="J451" s="1929" t="s">
        <v>6420</v>
      </c>
      <c r="K451" s="2062" t="s">
        <v>1017</v>
      </c>
      <c r="M451" s="1921" t="e">
        <f>VLOOKUP(A451,'[1]TP Vung Tau'!$A$6:$H$1060,8,0)</f>
        <v>#REF!</v>
      </c>
    </row>
    <row r="452" spans="1:13" s="1921" customFormat="1">
      <c r="A452" s="1921">
        <v>592</v>
      </c>
      <c r="B452" s="666" t="s">
        <v>7455</v>
      </c>
      <c r="C452" s="2065" t="s">
        <v>7683</v>
      </c>
      <c r="D452" s="666" t="s">
        <v>7440</v>
      </c>
      <c r="E452" s="666">
        <v>36</v>
      </c>
      <c r="F452" s="666">
        <v>96</v>
      </c>
      <c r="G452" s="1927">
        <v>999.5</v>
      </c>
      <c r="H452" s="1928"/>
      <c r="I452" s="1929"/>
      <c r="J452" s="1929" t="s">
        <v>6420</v>
      </c>
      <c r="K452" s="2062" t="s">
        <v>1017</v>
      </c>
      <c r="M452" s="1921" t="e">
        <f>VLOOKUP(A452,'[1]TP Vung Tau'!$A$6:$H$1060,8,0)</f>
        <v>#REF!</v>
      </c>
    </row>
    <row r="453" spans="1:13" s="1921" customFormat="1">
      <c r="A453" s="1926">
        <v>593</v>
      </c>
      <c r="B453" s="666" t="s">
        <v>7457</v>
      </c>
      <c r="C453" s="2065" t="s">
        <v>7683</v>
      </c>
      <c r="D453" s="666" t="s">
        <v>7440</v>
      </c>
      <c r="E453" s="666">
        <v>38</v>
      </c>
      <c r="F453" s="666">
        <v>56</v>
      </c>
      <c r="G453" s="1927">
        <v>109.4</v>
      </c>
      <c r="H453" s="1928"/>
      <c r="I453" s="1929"/>
      <c r="J453" s="1929" t="s">
        <v>6420</v>
      </c>
      <c r="K453" s="2062" t="s">
        <v>1017</v>
      </c>
      <c r="M453" s="1921" t="e">
        <f>VLOOKUP(A453,'[1]TP Vung Tau'!$A$6:$H$1060,8,0)</f>
        <v>#REF!</v>
      </c>
    </row>
    <row r="454" spans="1:13" s="1921" customFormat="1">
      <c r="B454" s="949" t="s">
        <v>8023</v>
      </c>
      <c r="C454" s="2065" t="s">
        <v>7683</v>
      </c>
      <c r="D454" s="951" t="s">
        <v>8022</v>
      </c>
      <c r="E454" s="951">
        <v>25</v>
      </c>
      <c r="F454" s="1822">
        <v>1041</v>
      </c>
      <c r="G454" s="1901">
        <v>1073.3264999999999</v>
      </c>
      <c r="H454" s="1951"/>
      <c r="I454" s="2062" t="s">
        <v>775</v>
      </c>
      <c r="J454" s="2062" t="s">
        <v>775</v>
      </c>
      <c r="K454" s="2062" t="s">
        <v>1017</v>
      </c>
      <c r="M454" s="1921" t="e">
        <f>VLOOKUP(A454,'[1]TP Vung Tau'!$A$6:$H$1060,8,0)</f>
        <v>#N/A</v>
      </c>
    </row>
    <row r="455" spans="1:13" s="1921" customFormat="1">
      <c r="B455" s="2067" t="s">
        <v>3826</v>
      </c>
      <c r="C455" s="2065" t="s">
        <v>7683</v>
      </c>
      <c r="D455" s="951" t="s">
        <v>8022</v>
      </c>
      <c r="E455" s="2063">
        <v>41</v>
      </c>
      <c r="F455" s="1900">
        <v>1800</v>
      </c>
      <c r="G455" s="1902">
        <v>279.28199999999998</v>
      </c>
      <c r="H455" s="1951"/>
      <c r="I455" s="2066" t="s">
        <v>1039</v>
      </c>
      <c r="J455" s="2066" t="s">
        <v>1039</v>
      </c>
      <c r="K455" s="2062" t="s">
        <v>1017</v>
      </c>
      <c r="M455" s="1921" t="e">
        <f>VLOOKUP(A455,'[1]TP Vung Tau'!$A$6:$H$1060,8,0)</f>
        <v>#N/A</v>
      </c>
    </row>
    <row r="456" spans="1:13" s="1921" customFormat="1">
      <c r="B456" s="949" t="s">
        <v>8024</v>
      </c>
      <c r="C456" s="2065" t="s">
        <v>7683</v>
      </c>
      <c r="D456" s="951" t="s">
        <v>8022</v>
      </c>
      <c r="E456" s="951">
        <v>43</v>
      </c>
      <c r="F456" s="1822" t="s">
        <v>8025</v>
      </c>
      <c r="G456" s="1901">
        <v>3668.5879</v>
      </c>
      <c r="H456" s="1951"/>
      <c r="I456" s="2062" t="s">
        <v>775</v>
      </c>
      <c r="J456" s="2062" t="s">
        <v>775</v>
      </c>
      <c r="K456" s="2062" t="s">
        <v>1017</v>
      </c>
      <c r="M456" s="1921" t="e">
        <f>VLOOKUP(A456,'[1]TP Vung Tau'!$A$6:$H$1060,8,0)</f>
        <v>#N/A</v>
      </c>
    </row>
    <row r="457" spans="1:13" s="1921" customFormat="1">
      <c r="B457" s="949" t="s">
        <v>4695</v>
      </c>
      <c r="C457" s="2065" t="s">
        <v>7683</v>
      </c>
      <c r="D457" s="951" t="s">
        <v>8022</v>
      </c>
      <c r="E457" s="951">
        <v>46</v>
      </c>
      <c r="F457" s="1822">
        <v>83</v>
      </c>
      <c r="G457" s="1901">
        <v>1194.9943000000001</v>
      </c>
      <c r="H457" s="1951"/>
      <c r="I457" s="2062" t="s">
        <v>754</v>
      </c>
      <c r="J457" s="2062" t="s">
        <v>754</v>
      </c>
      <c r="K457" s="2062" t="s">
        <v>1017</v>
      </c>
      <c r="M457" s="1921" t="e">
        <f>VLOOKUP(A457,'[1]TP Vung Tau'!$A$6:$H$1060,8,0)</f>
        <v>#N/A</v>
      </c>
    </row>
    <row r="458" spans="1:13" s="1921" customFormat="1">
      <c r="B458" s="949" t="s">
        <v>8027</v>
      </c>
      <c r="C458" s="2065" t="s">
        <v>7683</v>
      </c>
      <c r="D458" s="951" t="s">
        <v>8022</v>
      </c>
      <c r="E458" s="951">
        <v>46</v>
      </c>
      <c r="F458" s="1822">
        <v>86</v>
      </c>
      <c r="G458" s="1901">
        <v>976.64729999999997</v>
      </c>
      <c r="H458" s="1951"/>
      <c r="I458" s="2062" t="s">
        <v>848</v>
      </c>
      <c r="J458" s="2062" t="s">
        <v>848</v>
      </c>
      <c r="K458" s="2062" t="s">
        <v>1017</v>
      </c>
      <c r="M458" s="1921" t="e">
        <f>VLOOKUP(A458,'[1]TP Vung Tau'!$A$6:$H$1060,8,0)</f>
        <v>#N/A</v>
      </c>
    </row>
    <row r="459" spans="1:13" s="1921" customFormat="1">
      <c r="B459" s="949" t="s">
        <v>8027</v>
      </c>
      <c r="C459" s="2065" t="s">
        <v>7683</v>
      </c>
      <c r="D459" s="951" t="s">
        <v>8022</v>
      </c>
      <c r="E459" s="951">
        <v>46</v>
      </c>
      <c r="F459" s="1822">
        <v>88</v>
      </c>
      <c r="G459" s="1901">
        <v>2404.1867999999999</v>
      </c>
      <c r="H459" s="1951"/>
      <c r="I459" s="2062" t="s">
        <v>848</v>
      </c>
      <c r="J459" s="2062" t="s">
        <v>848</v>
      </c>
      <c r="K459" s="2062" t="s">
        <v>1017</v>
      </c>
      <c r="M459" s="1921" t="e">
        <f>VLOOKUP(A459,'[1]TP Vung Tau'!$A$6:$H$1060,8,0)</f>
        <v>#N/A</v>
      </c>
    </row>
    <row r="460" spans="1:13" s="1921" customFormat="1">
      <c r="B460" s="949" t="s">
        <v>8026</v>
      </c>
      <c r="C460" s="2065" t="s">
        <v>7683</v>
      </c>
      <c r="D460" s="951" t="s">
        <v>8022</v>
      </c>
      <c r="E460" s="951">
        <v>46</v>
      </c>
      <c r="F460" s="1822">
        <v>1007</v>
      </c>
      <c r="G460" s="1901">
        <v>17449.998899999999</v>
      </c>
      <c r="H460" s="1951"/>
      <c r="I460" s="2062" t="s">
        <v>979</v>
      </c>
      <c r="J460" s="2062" t="s">
        <v>979</v>
      </c>
      <c r="K460" s="2062" t="s">
        <v>1017</v>
      </c>
      <c r="M460" s="1921" t="e">
        <f>VLOOKUP(A460,'[1]TP Vung Tau'!$A$6:$H$1060,8,0)</f>
        <v>#N/A</v>
      </c>
    </row>
    <row r="461" spans="1:13" s="1921" customFormat="1">
      <c r="B461" s="949" t="s">
        <v>8027</v>
      </c>
      <c r="C461" s="2065" t="s">
        <v>7683</v>
      </c>
      <c r="D461" s="951" t="s">
        <v>8022</v>
      </c>
      <c r="E461" s="951">
        <v>48</v>
      </c>
      <c r="F461" s="1822" t="s">
        <v>8028</v>
      </c>
      <c r="G461" s="1901">
        <v>14539.390500000001</v>
      </c>
      <c r="H461" s="1951"/>
      <c r="I461" s="2062" t="s">
        <v>848</v>
      </c>
      <c r="J461" s="2062" t="s">
        <v>848</v>
      </c>
      <c r="K461" s="2062" t="s">
        <v>1017</v>
      </c>
      <c r="M461" s="1921" t="e">
        <f>VLOOKUP(A461,'[1]TP Vung Tau'!$A$6:$H$1060,8,0)</f>
        <v>#N/A</v>
      </c>
    </row>
    <row r="462" spans="1:13" s="1921" customFormat="1">
      <c r="B462" s="949" t="s">
        <v>8026</v>
      </c>
      <c r="C462" s="2065" t="s">
        <v>7683</v>
      </c>
      <c r="D462" s="951" t="s">
        <v>8022</v>
      </c>
      <c r="E462" s="951">
        <v>49</v>
      </c>
      <c r="F462" s="1903">
        <v>16</v>
      </c>
      <c r="G462" s="1901">
        <v>2937.6831999999999</v>
      </c>
      <c r="H462" s="1951"/>
      <c r="I462" s="2062" t="s">
        <v>979</v>
      </c>
      <c r="J462" s="2062" t="s">
        <v>979</v>
      </c>
      <c r="K462" s="2062" t="s">
        <v>1017</v>
      </c>
      <c r="M462" s="1921" t="e">
        <f>VLOOKUP(A462,'[1]TP Vung Tau'!$A$6:$H$1060,8,0)</f>
        <v>#N/A</v>
      </c>
    </row>
    <row r="463" spans="1:13" s="1921" customFormat="1">
      <c r="B463" s="949" t="s">
        <v>8027</v>
      </c>
      <c r="C463" s="2065" t="s">
        <v>7683</v>
      </c>
      <c r="D463" s="951" t="s">
        <v>8022</v>
      </c>
      <c r="E463" s="951">
        <v>49</v>
      </c>
      <c r="F463" s="1903" t="s">
        <v>8029</v>
      </c>
      <c r="G463" s="1901">
        <v>5633.8988999999992</v>
      </c>
      <c r="H463" s="1951"/>
      <c r="I463" s="2062" t="s">
        <v>848</v>
      </c>
      <c r="J463" s="2062" t="s">
        <v>848</v>
      </c>
      <c r="K463" s="2062" t="s">
        <v>1017</v>
      </c>
      <c r="M463" s="1921" t="e">
        <f>VLOOKUP(A463,'[1]TP Vung Tau'!$A$6:$H$1060,8,0)</f>
        <v>#N/A</v>
      </c>
    </row>
    <row r="464" spans="1:13" s="1921" customFormat="1">
      <c r="B464" s="949" t="s">
        <v>8030</v>
      </c>
      <c r="C464" s="2065" t="s">
        <v>7683</v>
      </c>
      <c r="D464" s="951" t="s">
        <v>8022</v>
      </c>
      <c r="E464" s="951">
        <v>63</v>
      </c>
      <c r="F464" s="1903">
        <v>17</v>
      </c>
      <c r="G464" s="1901"/>
      <c r="H464" s="1951"/>
      <c r="I464" s="2062" t="s">
        <v>3928</v>
      </c>
      <c r="J464" s="2062" t="s">
        <v>3928</v>
      </c>
      <c r="K464" s="2062" t="s">
        <v>1017</v>
      </c>
      <c r="M464" s="1921" t="e">
        <f>VLOOKUP(A464,'[1]TP Vung Tau'!$A$6:$H$1060,8,0)</f>
        <v>#N/A</v>
      </c>
    </row>
    <row r="465" spans="1:13" s="1921" customFormat="1">
      <c r="B465" s="949" t="s">
        <v>8031</v>
      </c>
      <c r="C465" s="2065" t="s">
        <v>7683</v>
      </c>
      <c r="D465" s="951" t="s">
        <v>8022</v>
      </c>
      <c r="E465" s="951">
        <v>67</v>
      </c>
      <c r="F465" s="1903">
        <v>52</v>
      </c>
      <c r="G465" s="1901">
        <v>1007.7768</v>
      </c>
      <c r="H465" s="1951"/>
      <c r="I465" s="2062" t="s">
        <v>858</v>
      </c>
      <c r="J465" s="2062" t="s">
        <v>858</v>
      </c>
      <c r="K465" s="2062" t="s">
        <v>1017</v>
      </c>
      <c r="M465" s="1921" t="e">
        <f>VLOOKUP(A465,'[1]TP Vung Tau'!$A$6:$H$1060,8,0)</f>
        <v>#N/A</v>
      </c>
    </row>
    <row r="466" spans="1:13" s="1921" customFormat="1">
      <c r="B466" s="949" t="s">
        <v>8032</v>
      </c>
      <c r="C466" s="2065" t="s">
        <v>7683</v>
      </c>
      <c r="D466" s="951" t="s">
        <v>8022</v>
      </c>
      <c r="E466" s="951">
        <v>68</v>
      </c>
      <c r="F466" s="1903" t="s">
        <v>5102</v>
      </c>
      <c r="G466" s="1901">
        <v>9582.4182999999994</v>
      </c>
      <c r="H466" s="1951"/>
      <c r="I466" s="2062" t="s">
        <v>775</v>
      </c>
      <c r="J466" s="2062" t="s">
        <v>775</v>
      </c>
      <c r="K466" s="2062" t="s">
        <v>1017</v>
      </c>
      <c r="M466" s="1921" t="e">
        <f>VLOOKUP(A466,'[1]TP Vung Tau'!$A$6:$H$1060,8,0)</f>
        <v>#N/A</v>
      </c>
    </row>
    <row r="467" spans="1:13" s="1921" customFormat="1">
      <c r="B467" s="949" t="s">
        <v>1189</v>
      </c>
      <c r="C467" s="2065" t="s">
        <v>7683</v>
      </c>
      <c r="D467" s="951" t="s">
        <v>8022</v>
      </c>
      <c r="E467" s="951">
        <v>74</v>
      </c>
      <c r="F467" s="1903">
        <v>7</v>
      </c>
      <c r="G467" s="1901">
        <v>909.81410000000005</v>
      </c>
      <c r="H467" s="1951"/>
      <c r="I467" s="951" t="s">
        <v>8033</v>
      </c>
      <c r="J467" s="951" t="s">
        <v>8033</v>
      </c>
      <c r="K467" s="2062" t="s">
        <v>1017</v>
      </c>
      <c r="M467" s="1921" t="e">
        <f>VLOOKUP(A467,'[1]TP Vung Tau'!$A$6:$H$1060,8,0)</f>
        <v>#N/A</v>
      </c>
    </row>
    <row r="468" spans="1:13" s="1921" customFormat="1">
      <c r="B468" s="949" t="s">
        <v>8034</v>
      </c>
      <c r="C468" s="2065" t="s">
        <v>7683</v>
      </c>
      <c r="D468" s="951" t="s">
        <v>8022</v>
      </c>
      <c r="E468" s="951">
        <v>101</v>
      </c>
      <c r="F468" s="1903">
        <v>70</v>
      </c>
      <c r="G468" s="1901">
        <v>26209.5936</v>
      </c>
      <c r="H468" s="1951"/>
      <c r="I468" s="2062" t="s">
        <v>775</v>
      </c>
      <c r="J468" s="2062" t="s">
        <v>775</v>
      </c>
      <c r="K468" s="2062" t="s">
        <v>1017</v>
      </c>
      <c r="M468" s="1921" t="e">
        <f>VLOOKUP(A468,'[1]TP Vung Tau'!$A$6:$H$1060,8,0)</f>
        <v>#N/A</v>
      </c>
    </row>
    <row r="469" spans="1:13" s="1921" customFormat="1">
      <c r="B469" s="949" t="s">
        <v>8034</v>
      </c>
      <c r="C469" s="2065" t="s">
        <v>7683</v>
      </c>
      <c r="D469" s="951" t="s">
        <v>8022</v>
      </c>
      <c r="E469" s="951">
        <v>102</v>
      </c>
      <c r="F469" s="1903">
        <v>209</v>
      </c>
      <c r="G469" s="1901">
        <v>1673.7280000000001</v>
      </c>
      <c r="H469" s="1951"/>
      <c r="I469" s="2062" t="s">
        <v>775</v>
      </c>
      <c r="J469" s="2062" t="s">
        <v>775</v>
      </c>
      <c r="K469" s="2062" t="s">
        <v>1017</v>
      </c>
      <c r="M469" s="1921" t="e">
        <f>VLOOKUP(A469,'[1]TP Vung Tau'!$A$6:$H$1060,8,0)</f>
        <v>#N/A</v>
      </c>
    </row>
    <row r="470" spans="1:13" s="1921" customFormat="1">
      <c r="B470" s="949" t="s">
        <v>8023</v>
      </c>
      <c r="C470" s="2065" t="s">
        <v>7683</v>
      </c>
      <c r="D470" s="951" t="s">
        <v>8022</v>
      </c>
      <c r="E470" s="2066">
        <v>103</v>
      </c>
      <c r="F470" s="1900">
        <v>39</v>
      </c>
      <c r="G470" s="1905">
        <v>19272.769799999998</v>
      </c>
      <c r="H470" s="1951"/>
      <c r="I470" s="2062" t="s">
        <v>775</v>
      </c>
      <c r="J470" s="2062" t="s">
        <v>775</v>
      </c>
      <c r="K470" s="2062" t="s">
        <v>1017</v>
      </c>
      <c r="M470" s="1921" t="e">
        <f>VLOOKUP(A470,'[1]TP Vung Tau'!$A$6:$H$1060,8,0)</f>
        <v>#N/A</v>
      </c>
    </row>
    <row r="471" spans="1:13" s="1921" customFormat="1">
      <c r="B471" s="2067" t="s">
        <v>3359</v>
      </c>
      <c r="C471" s="2065" t="s">
        <v>7683</v>
      </c>
      <c r="D471" s="951" t="s">
        <v>8022</v>
      </c>
      <c r="E471" s="2066">
        <v>111</v>
      </c>
      <c r="F471" s="1822" t="s">
        <v>8035</v>
      </c>
      <c r="G471" s="1901">
        <v>765.00549999999998</v>
      </c>
      <c r="H471" s="1951"/>
      <c r="I471" s="2062" t="s">
        <v>775</v>
      </c>
      <c r="J471" s="2062" t="s">
        <v>775</v>
      </c>
      <c r="K471" s="2062" t="s">
        <v>1017</v>
      </c>
      <c r="M471" s="1921" t="e">
        <f>VLOOKUP(A471,'[1]TP Vung Tau'!$A$6:$H$1060,8,0)</f>
        <v>#N/A</v>
      </c>
    </row>
    <row r="472" spans="1:13" s="1921" customFormat="1">
      <c r="B472" s="949" t="s">
        <v>8030</v>
      </c>
      <c r="C472" s="2065" t="s">
        <v>7683</v>
      </c>
      <c r="D472" s="951" t="s">
        <v>8022</v>
      </c>
      <c r="E472" s="951" t="s">
        <v>8036</v>
      </c>
      <c r="F472" s="1822" t="s">
        <v>8037</v>
      </c>
      <c r="G472" s="1901">
        <v>2325.6264999999999</v>
      </c>
      <c r="H472" s="1951"/>
      <c r="I472" s="2062" t="s">
        <v>3928</v>
      </c>
      <c r="J472" s="2062" t="s">
        <v>3928</v>
      </c>
      <c r="K472" s="2062" t="s">
        <v>1017</v>
      </c>
      <c r="M472" s="1921" t="e">
        <f>VLOOKUP(A472,'[1]TP Vung Tau'!$A$6:$H$1060,8,0)</f>
        <v>#N/A</v>
      </c>
    </row>
    <row r="473" spans="1:13" s="1921" customFormat="1">
      <c r="B473" s="949" t="s">
        <v>8038</v>
      </c>
      <c r="C473" s="2065" t="s">
        <v>7683</v>
      </c>
      <c r="D473" s="951" t="s">
        <v>8022</v>
      </c>
      <c r="E473" s="951">
        <v>133</v>
      </c>
      <c r="F473" s="1822">
        <v>207</v>
      </c>
      <c r="G473" s="1901">
        <v>911.2405</v>
      </c>
      <c r="H473" s="1951"/>
      <c r="I473" s="2062" t="s">
        <v>840</v>
      </c>
      <c r="J473" s="2062" t="s">
        <v>840</v>
      </c>
      <c r="K473" s="2062" t="s">
        <v>1017</v>
      </c>
      <c r="M473" s="1921" t="e">
        <f>VLOOKUP(A473,'[1]TP Vung Tau'!$A$6:$H$1060,8,0)</f>
        <v>#N/A</v>
      </c>
    </row>
    <row r="474" spans="1:13" s="1921" customFormat="1">
      <c r="B474" s="949" t="s">
        <v>8024</v>
      </c>
      <c r="C474" s="2065" t="s">
        <v>7683</v>
      </c>
      <c r="D474" s="951" t="s">
        <v>8022</v>
      </c>
      <c r="E474" s="951">
        <v>133</v>
      </c>
      <c r="F474" s="1822">
        <v>279</v>
      </c>
      <c r="G474" s="1901">
        <v>1722.4038</v>
      </c>
      <c r="H474" s="1951"/>
      <c r="I474" s="2062" t="s">
        <v>775</v>
      </c>
      <c r="J474" s="2062" t="s">
        <v>775</v>
      </c>
      <c r="K474" s="2062" t="s">
        <v>1017</v>
      </c>
      <c r="M474" s="1921" t="e">
        <f>VLOOKUP(A474,'[1]TP Vung Tau'!$A$6:$H$1060,8,0)</f>
        <v>#N/A</v>
      </c>
    </row>
    <row r="475" spans="1:13" s="1921" customFormat="1">
      <c r="A475" s="1921">
        <v>910</v>
      </c>
      <c r="B475" s="2065" t="s">
        <v>7460</v>
      </c>
      <c r="C475" s="2065" t="s">
        <v>7683</v>
      </c>
      <c r="D475" s="2064" t="s">
        <v>7519</v>
      </c>
      <c r="E475" s="2065">
        <v>1</v>
      </c>
      <c r="F475" s="2064" t="s">
        <v>7520</v>
      </c>
      <c r="G475" s="1950">
        <v>206</v>
      </c>
      <c r="H475" s="1951"/>
      <c r="I475" s="1952"/>
      <c r="J475" s="1929" t="s">
        <v>6420</v>
      </c>
      <c r="K475" s="2062" t="s">
        <v>1017</v>
      </c>
      <c r="M475" s="1921" t="e">
        <f>VLOOKUP(A475,'[1]TP Vung Tau'!$A$6:$H$1060,8,0)</f>
        <v>#REF!</v>
      </c>
    </row>
    <row r="476" spans="1:13" s="1921" customFormat="1">
      <c r="A476" s="1926">
        <v>911</v>
      </c>
      <c r="B476" s="2065" t="s">
        <v>7460</v>
      </c>
      <c r="C476" s="2065" t="s">
        <v>7683</v>
      </c>
      <c r="D476" s="2064" t="s">
        <v>7519</v>
      </c>
      <c r="E476" s="2065">
        <v>1</v>
      </c>
      <c r="F476" s="2064" t="s">
        <v>7520</v>
      </c>
      <c r="G476" s="1950">
        <v>11000</v>
      </c>
      <c r="H476" s="1951"/>
      <c r="I476" s="1952"/>
      <c r="J476" s="1929" t="s">
        <v>6420</v>
      </c>
      <c r="K476" s="2062" t="s">
        <v>1017</v>
      </c>
      <c r="M476" s="1921" t="e">
        <f>VLOOKUP(A476,'[1]TP Vung Tau'!$A$6:$H$1060,8,0)</f>
        <v>#REF!</v>
      </c>
    </row>
    <row r="477" spans="1:13" s="1921" customFormat="1">
      <c r="A477" s="1921">
        <v>912</v>
      </c>
      <c r="B477" s="2065" t="s">
        <v>7472</v>
      </c>
      <c r="C477" s="2065" t="s">
        <v>7683</v>
      </c>
      <c r="D477" s="2064" t="s">
        <v>7519</v>
      </c>
      <c r="E477" s="2065">
        <v>9</v>
      </c>
      <c r="F477" s="2064">
        <v>750</v>
      </c>
      <c r="G477" s="1950">
        <v>2049</v>
      </c>
      <c r="H477" s="1951"/>
      <c r="I477" s="1952"/>
      <c r="J477" s="1929" t="s">
        <v>6420</v>
      </c>
      <c r="K477" s="2062" t="s">
        <v>1017</v>
      </c>
      <c r="M477" s="1921" t="e">
        <f>VLOOKUP(A477,'[1]TP Vung Tau'!$A$6:$H$1060,8,0)</f>
        <v>#REF!</v>
      </c>
    </row>
    <row r="478" spans="1:13" s="1921" customFormat="1">
      <c r="A478" s="1926">
        <v>913</v>
      </c>
      <c r="B478" s="2065" t="s">
        <v>7472</v>
      </c>
      <c r="C478" s="2065" t="s">
        <v>7683</v>
      </c>
      <c r="D478" s="2064" t="s">
        <v>7519</v>
      </c>
      <c r="E478" s="2065">
        <v>9</v>
      </c>
      <c r="F478" s="2064">
        <v>963</v>
      </c>
      <c r="G478" s="1950">
        <v>5432</v>
      </c>
      <c r="H478" s="1951"/>
      <c r="I478" s="1952"/>
      <c r="J478" s="1929" t="s">
        <v>6420</v>
      </c>
      <c r="K478" s="2062" t="s">
        <v>1017</v>
      </c>
      <c r="M478" s="1921" t="e">
        <f>VLOOKUP(A478,'[1]TP Vung Tau'!$A$6:$H$1060,8,0)</f>
        <v>#REF!</v>
      </c>
    </row>
    <row r="479" spans="1:13" s="1921" customFormat="1">
      <c r="A479" s="1921">
        <v>914</v>
      </c>
      <c r="B479" s="2065" t="s">
        <v>7472</v>
      </c>
      <c r="C479" s="2065" t="s">
        <v>7683</v>
      </c>
      <c r="D479" s="2064" t="s">
        <v>7519</v>
      </c>
      <c r="E479" s="2065">
        <v>9</v>
      </c>
      <c r="F479" s="2064">
        <v>966</v>
      </c>
      <c r="G479" s="1950">
        <v>5941</v>
      </c>
      <c r="H479" s="1951"/>
      <c r="I479" s="1952"/>
      <c r="J479" s="1929" t="s">
        <v>6420</v>
      </c>
      <c r="K479" s="2062" t="s">
        <v>1017</v>
      </c>
      <c r="M479" s="1921" t="e">
        <f>VLOOKUP(A479,'[1]TP Vung Tau'!$A$6:$H$1060,8,0)</f>
        <v>#REF!</v>
      </c>
    </row>
    <row r="480" spans="1:13" s="1921" customFormat="1">
      <c r="A480" s="1926">
        <v>915</v>
      </c>
      <c r="B480" s="2065" t="s">
        <v>7472</v>
      </c>
      <c r="C480" s="2065" t="s">
        <v>7683</v>
      </c>
      <c r="D480" s="2064" t="s">
        <v>7519</v>
      </c>
      <c r="E480" s="2065">
        <v>9</v>
      </c>
      <c r="F480" s="2064" t="s">
        <v>7520</v>
      </c>
      <c r="G480" s="1950">
        <v>225</v>
      </c>
      <c r="H480" s="1951"/>
      <c r="I480" s="1952"/>
      <c r="J480" s="1929" t="s">
        <v>6420</v>
      </c>
      <c r="K480" s="2062" t="s">
        <v>1017</v>
      </c>
      <c r="M480" s="1921" t="e">
        <f>VLOOKUP(A480,'[1]TP Vung Tau'!$A$6:$H$1060,8,0)</f>
        <v>#REF!</v>
      </c>
    </row>
    <row r="481" spans="1:13" s="1921" customFormat="1">
      <c r="A481" s="1921">
        <v>916</v>
      </c>
      <c r="B481" s="2065" t="s">
        <v>7472</v>
      </c>
      <c r="C481" s="2065" t="s">
        <v>7683</v>
      </c>
      <c r="D481" s="2064" t="s">
        <v>7519</v>
      </c>
      <c r="E481" s="2065">
        <v>9</v>
      </c>
      <c r="F481" s="2064" t="s">
        <v>7520</v>
      </c>
      <c r="G481" s="1950">
        <v>6212</v>
      </c>
      <c r="H481" s="1951"/>
      <c r="I481" s="1952"/>
      <c r="J481" s="1929" t="s">
        <v>6420</v>
      </c>
      <c r="K481" s="2062" t="s">
        <v>1017</v>
      </c>
      <c r="M481" s="1921" t="e">
        <f>VLOOKUP(A481,'[1]TP Vung Tau'!$A$6:$H$1060,8,0)</f>
        <v>#REF!</v>
      </c>
    </row>
    <row r="482" spans="1:13" s="1921" customFormat="1">
      <c r="A482" s="1926">
        <v>917</v>
      </c>
      <c r="B482" s="2065" t="s">
        <v>7482</v>
      </c>
      <c r="C482" s="2065" t="s">
        <v>7683</v>
      </c>
      <c r="D482" s="2064" t="s">
        <v>7519</v>
      </c>
      <c r="E482" s="2065">
        <v>17</v>
      </c>
      <c r="F482" s="2064">
        <v>818</v>
      </c>
      <c r="G482" s="1950">
        <v>3086</v>
      </c>
      <c r="H482" s="1951"/>
      <c r="I482" s="1952"/>
      <c r="J482" s="1929" t="s">
        <v>6420</v>
      </c>
      <c r="K482" s="2062" t="s">
        <v>1017</v>
      </c>
      <c r="M482" s="1921" t="e">
        <f>VLOOKUP(A482,'[1]TP Vung Tau'!$A$6:$H$1060,8,0)</f>
        <v>#REF!</v>
      </c>
    </row>
    <row r="483" spans="1:13" s="1921" customFormat="1">
      <c r="A483" s="1921">
        <v>918</v>
      </c>
      <c r="B483" s="2065" t="s">
        <v>7485</v>
      </c>
      <c r="C483" s="2065" t="s">
        <v>7683</v>
      </c>
      <c r="D483" s="2064" t="s">
        <v>7519</v>
      </c>
      <c r="E483" s="2065">
        <v>21</v>
      </c>
      <c r="F483" s="2064">
        <v>235</v>
      </c>
      <c r="G483" s="1950">
        <v>849</v>
      </c>
      <c r="H483" s="1951"/>
      <c r="I483" s="1952"/>
      <c r="J483" s="1929" t="s">
        <v>6420</v>
      </c>
      <c r="K483" s="2062" t="s">
        <v>1017</v>
      </c>
      <c r="M483" s="1921" t="e">
        <f>VLOOKUP(A483,'[1]TP Vung Tau'!$A$6:$H$1060,8,0)</f>
        <v>#REF!</v>
      </c>
    </row>
    <row r="484" spans="1:13" s="1921" customFormat="1">
      <c r="A484" s="1926">
        <v>919</v>
      </c>
      <c r="B484" s="2065" t="s">
        <v>7485</v>
      </c>
      <c r="C484" s="2065" t="s">
        <v>7683</v>
      </c>
      <c r="D484" s="2064" t="s">
        <v>7519</v>
      </c>
      <c r="E484" s="2065">
        <v>21</v>
      </c>
      <c r="F484" s="2064" t="s">
        <v>7530</v>
      </c>
      <c r="G484" s="1950">
        <v>2053</v>
      </c>
      <c r="H484" s="1951"/>
      <c r="I484" s="1952"/>
      <c r="J484" s="1929" t="s">
        <v>6420</v>
      </c>
      <c r="K484" s="2062" t="s">
        <v>1017</v>
      </c>
      <c r="M484" s="1921" t="e">
        <f>VLOOKUP(A484,'[1]TP Vung Tau'!$A$6:$H$1060,8,0)</f>
        <v>#REF!</v>
      </c>
    </row>
    <row r="485" spans="1:13" s="1921" customFormat="1">
      <c r="A485" s="1921">
        <v>920</v>
      </c>
      <c r="B485" s="2065" t="s">
        <v>7532</v>
      </c>
      <c r="C485" s="2065" t="s">
        <v>7683</v>
      </c>
      <c r="D485" s="2064" t="s">
        <v>7519</v>
      </c>
      <c r="E485" s="2065">
        <v>40</v>
      </c>
      <c r="F485" s="2064" t="s">
        <v>7520</v>
      </c>
      <c r="G485" s="1950">
        <v>315</v>
      </c>
      <c r="H485" s="1951"/>
      <c r="I485" s="1952"/>
      <c r="J485" s="1929" t="s">
        <v>6420</v>
      </c>
      <c r="K485" s="2062" t="s">
        <v>1017</v>
      </c>
      <c r="M485" s="1921" t="e">
        <f>VLOOKUP(A485,'[1]TP Vung Tau'!$A$6:$H$1060,8,0)</f>
        <v>#REF!</v>
      </c>
    </row>
    <row r="486" spans="1:13" s="1921" customFormat="1">
      <c r="A486" s="1926">
        <v>921</v>
      </c>
      <c r="B486" s="2065" t="s">
        <v>7490</v>
      </c>
      <c r="C486" s="2065" t="s">
        <v>7683</v>
      </c>
      <c r="D486" s="2064" t="s">
        <v>7519</v>
      </c>
      <c r="E486" s="2065">
        <v>43</v>
      </c>
      <c r="F486" s="2064">
        <v>46</v>
      </c>
      <c r="G486" s="1950">
        <v>1154.8</v>
      </c>
      <c r="H486" s="1951"/>
      <c r="I486" s="1952"/>
      <c r="J486" s="1929" t="s">
        <v>6420</v>
      </c>
      <c r="K486" s="2062" t="s">
        <v>1017</v>
      </c>
      <c r="M486" s="1921" t="e">
        <f>VLOOKUP(A486,'[1]TP Vung Tau'!$A$6:$H$1060,8,0)</f>
        <v>#REF!</v>
      </c>
    </row>
    <row r="487" spans="1:13" s="1921" customFormat="1">
      <c r="A487" s="1921">
        <v>922</v>
      </c>
      <c r="B487" s="2065" t="s">
        <v>7504</v>
      </c>
      <c r="C487" s="2065" t="s">
        <v>7683</v>
      </c>
      <c r="D487" s="2064" t="s">
        <v>7519</v>
      </c>
      <c r="E487" s="2065">
        <v>46</v>
      </c>
      <c r="F487" s="2064">
        <v>89</v>
      </c>
      <c r="G487" s="1950">
        <v>1040.7</v>
      </c>
      <c r="H487" s="1951"/>
      <c r="I487" s="1952"/>
      <c r="J487" s="1929" t="s">
        <v>6420</v>
      </c>
      <c r="K487" s="2062" t="s">
        <v>1017</v>
      </c>
      <c r="M487" s="1921" t="e">
        <f>VLOOKUP(A487,'[1]TP Vung Tau'!$A$6:$H$1060,8,0)</f>
        <v>#REF!</v>
      </c>
    </row>
    <row r="488" spans="1:13" s="1921" customFormat="1">
      <c r="A488" s="1926">
        <v>923</v>
      </c>
      <c r="B488" s="2065" t="s">
        <v>7504</v>
      </c>
      <c r="C488" s="2065" t="s">
        <v>7683</v>
      </c>
      <c r="D488" s="2064" t="s">
        <v>7519</v>
      </c>
      <c r="E488" s="2065">
        <v>49</v>
      </c>
      <c r="F488" s="2064">
        <v>11</v>
      </c>
      <c r="G488" s="1950">
        <v>255.6</v>
      </c>
      <c r="H488" s="1951"/>
      <c r="I488" s="1952"/>
      <c r="J488" s="1929" t="s">
        <v>6420</v>
      </c>
      <c r="K488" s="2062" t="s">
        <v>1017</v>
      </c>
      <c r="M488" s="1921" t="e">
        <f>VLOOKUP(A488,'[1]TP Vung Tau'!$A$6:$H$1060,8,0)</f>
        <v>#REF!</v>
      </c>
    </row>
    <row r="489" spans="1:13" s="1921" customFormat="1">
      <c r="B489" s="949" t="s">
        <v>7848</v>
      </c>
      <c r="C489" s="2065" t="s">
        <v>7683</v>
      </c>
      <c r="D489" s="2076"/>
      <c r="E489" s="951">
        <v>6</v>
      </c>
      <c r="F489" s="1822" t="s">
        <v>5657</v>
      </c>
      <c r="G489" s="1514">
        <f>450+620</f>
        <v>1070</v>
      </c>
      <c r="H489" s="1951"/>
      <c r="I489" s="2062" t="s">
        <v>1039</v>
      </c>
      <c r="J489" s="2062" t="s">
        <v>1039</v>
      </c>
      <c r="K489" s="2062" t="s">
        <v>1017</v>
      </c>
      <c r="M489" s="1921" t="e">
        <f>VLOOKUP(A489,'[1]TP Vung Tau'!$A$6:$H$1060,8,0)</f>
        <v>#N/A</v>
      </c>
    </row>
    <row r="490" spans="1:13" s="1921" customFormat="1">
      <c r="B490" s="949" t="s">
        <v>7850</v>
      </c>
      <c r="C490" s="2065" t="s">
        <v>7683</v>
      </c>
      <c r="D490" s="2076"/>
      <c r="E490" s="951">
        <v>7</v>
      </c>
      <c r="F490" s="1822">
        <v>135</v>
      </c>
      <c r="G490" s="1514">
        <v>973</v>
      </c>
      <c r="H490" s="1951"/>
      <c r="I490" s="2062" t="s">
        <v>775</v>
      </c>
      <c r="J490" s="2062" t="s">
        <v>775</v>
      </c>
      <c r="K490" s="2062" t="s">
        <v>1017</v>
      </c>
      <c r="M490" s="1921" t="e">
        <f>VLOOKUP(A490,'[1]TP Vung Tau'!$A$6:$H$1060,8,0)</f>
        <v>#N/A</v>
      </c>
    </row>
    <row r="491" spans="1:13" s="1921" customFormat="1">
      <c r="B491" s="949" t="s">
        <v>1189</v>
      </c>
      <c r="C491" s="2065" t="s">
        <v>7683</v>
      </c>
      <c r="D491" s="2076"/>
      <c r="E491" s="951">
        <v>11</v>
      </c>
      <c r="F491" s="1822">
        <v>321</v>
      </c>
      <c r="G491" s="1514">
        <v>134</v>
      </c>
      <c r="H491" s="1951"/>
      <c r="I491" s="2062" t="s">
        <v>988</v>
      </c>
      <c r="J491" s="2062" t="s">
        <v>988</v>
      </c>
      <c r="K491" s="2062" t="s">
        <v>1017</v>
      </c>
      <c r="M491" s="1921" t="e">
        <f>VLOOKUP(A491,'[1]TP Vung Tau'!$A$6:$H$1060,8,0)</f>
        <v>#N/A</v>
      </c>
    </row>
    <row r="492" spans="1:13" s="1921" customFormat="1">
      <c r="B492" s="949" t="s">
        <v>7853</v>
      </c>
      <c r="C492" s="2065" t="s">
        <v>7683</v>
      </c>
      <c r="D492" s="2076"/>
      <c r="E492" s="951">
        <v>13</v>
      </c>
      <c r="F492" s="1822">
        <v>126</v>
      </c>
      <c r="G492" s="1514">
        <v>48</v>
      </c>
      <c r="H492" s="1951"/>
      <c r="I492" s="2062" t="s">
        <v>751</v>
      </c>
      <c r="J492" s="2062" t="s">
        <v>751</v>
      </c>
      <c r="K492" s="2062" t="s">
        <v>1017</v>
      </c>
      <c r="M492" s="1921" t="e">
        <f>VLOOKUP(A492,'[1]TP Vung Tau'!$A$6:$H$1060,8,0)</f>
        <v>#N/A</v>
      </c>
    </row>
    <row r="493" spans="1:13" s="1921" customFormat="1">
      <c r="B493" s="949" t="s">
        <v>7827</v>
      </c>
      <c r="C493" s="2065" t="s">
        <v>7683</v>
      </c>
      <c r="D493" s="2076"/>
      <c r="E493" s="951">
        <v>16</v>
      </c>
      <c r="F493" s="1822">
        <v>35</v>
      </c>
      <c r="G493" s="1514">
        <v>4178</v>
      </c>
      <c r="H493" s="1951"/>
      <c r="I493" s="2062" t="s">
        <v>751</v>
      </c>
      <c r="J493" s="2062" t="s">
        <v>751</v>
      </c>
      <c r="K493" s="2062" t="s">
        <v>1017</v>
      </c>
      <c r="M493" s="1921" t="e">
        <f>VLOOKUP(A493,'[1]TP Vung Tau'!$A$6:$H$1060,8,0)</f>
        <v>#N/A</v>
      </c>
    </row>
    <row r="494" spans="1:13" s="1921" customFormat="1">
      <c r="B494" s="949" t="s">
        <v>7856</v>
      </c>
      <c r="C494" s="2065" t="s">
        <v>7683</v>
      </c>
      <c r="D494" s="2076"/>
      <c r="E494" s="951">
        <v>17</v>
      </c>
      <c r="F494" s="1822">
        <v>157</v>
      </c>
      <c r="G494" s="1514">
        <v>4165</v>
      </c>
      <c r="H494" s="1951"/>
      <c r="I494" s="2062" t="s">
        <v>775</v>
      </c>
      <c r="J494" s="2062" t="s">
        <v>775</v>
      </c>
      <c r="K494" s="2062" t="s">
        <v>1017</v>
      </c>
      <c r="M494" s="1921" t="e">
        <f>VLOOKUP(A494,'[1]TP Vung Tau'!$A$6:$H$1060,8,0)</f>
        <v>#N/A</v>
      </c>
    </row>
    <row r="495" spans="1:13" s="1921" customFormat="1">
      <c r="B495" s="949" t="s">
        <v>7861</v>
      </c>
      <c r="C495" s="2065" t="s">
        <v>7683</v>
      </c>
      <c r="D495" s="2076"/>
      <c r="E495" s="951">
        <v>23</v>
      </c>
      <c r="F495" s="1822">
        <v>60</v>
      </c>
      <c r="G495" s="1514">
        <v>589</v>
      </c>
      <c r="H495" s="1951"/>
      <c r="I495" s="2062" t="s">
        <v>751</v>
      </c>
      <c r="J495" s="2062" t="s">
        <v>751</v>
      </c>
      <c r="K495" s="2062" t="s">
        <v>1017</v>
      </c>
      <c r="M495" s="1921" t="e">
        <f>VLOOKUP(A495,'[1]TP Vung Tau'!$A$6:$H$1060,8,0)</f>
        <v>#N/A</v>
      </c>
    </row>
    <row r="496" spans="1:13" s="1921" customFormat="1" ht="31.5">
      <c r="B496" s="949" t="s">
        <v>7863</v>
      </c>
      <c r="C496" s="2065" t="s">
        <v>7683</v>
      </c>
      <c r="D496" s="2076"/>
      <c r="E496" s="951">
        <v>23</v>
      </c>
      <c r="F496" s="1822" t="s">
        <v>7864</v>
      </c>
      <c r="G496" s="1514"/>
      <c r="H496" s="1951"/>
      <c r="I496" s="2062" t="s">
        <v>751</v>
      </c>
      <c r="J496" s="2062" t="s">
        <v>751</v>
      </c>
      <c r="K496" s="2062" t="s">
        <v>1017</v>
      </c>
      <c r="M496" s="1921" t="e">
        <f>VLOOKUP(A496,'[1]TP Vung Tau'!$A$6:$H$1060,8,0)</f>
        <v>#N/A</v>
      </c>
    </row>
    <row r="497" spans="1:17" s="1921" customFormat="1">
      <c r="B497" s="949" t="s">
        <v>7866</v>
      </c>
      <c r="C497" s="2065" t="s">
        <v>7683</v>
      </c>
      <c r="D497" s="2076"/>
      <c r="E497" s="951">
        <v>24</v>
      </c>
      <c r="F497" s="1822">
        <v>1</v>
      </c>
      <c r="G497" s="1514">
        <v>648</v>
      </c>
      <c r="H497" s="1951"/>
      <c r="I497" s="2062" t="s">
        <v>751</v>
      </c>
      <c r="J497" s="2062" t="s">
        <v>751</v>
      </c>
      <c r="K497" s="2062" t="s">
        <v>1017</v>
      </c>
      <c r="M497" s="1921" t="e">
        <f>VLOOKUP(A497,'[1]TP Vung Tau'!$A$6:$H$1060,8,0)</f>
        <v>#N/A</v>
      </c>
    </row>
    <row r="498" spans="1:17" s="1921" customFormat="1" ht="31.5">
      <c r="B498" s="949" t="s">
        <v>7869</v>
      </c>
      <c r="C498" s="2065" t="s">
        <v>7683</v>
      </c>
      <c r="D498" s="2076"/>
      <c r="E498" s="951">
        <v>26</v>
      </c>
      <c r="F498" s="1822">
        <v>205</v>
      </c>
      <c r="G498" s="1514">
        <v>2350</v>
      </c>
      <c r="H498" s="1951"/>
      <c r="I498" s="2062" t="s">
        <v>751</v>
      </c>
      <c r="J498" s="2062" t="s">
        <v>751</v>
      </c>
      <c r="K498" s="2062" t="s">
        <v>1017</v>
      </c>
      <c r="M498" s="1921" t="e">
        <f>VLOOKUP(A498,'[1]TP Vung Tau'!$A$6:$H$1060,8,0)</f>
        <v>#N/A</v>
      </c>
    </row>
    <row r="499" spans="1:17" s="1921" customFormat="1">
      <c r="A499" s="1914"/>
      <c r="B499" s="1915" t="s">
        <v>7697</v>
      </c>
      <c r="C499" s="1916"/>
      <c r="D499" s="1155"/>
      <c r="E499" s="1917"/>
      <c r="F499" s="1918"/>
      <c r="G499" s="1919">
        <f>SUM(G500:G992)</f>
        <v>0</v>
      </c>
      <c r="H499" s="2068"/>
      <c r="I499" s="1917"/>
      <c r="J499" s="1917"/>
      <c r="K499" s="1916"/>
      <c r="L499" s="1914"/>
      <c r="M499" s="1914"/>
      <c r="N499" s="1914"/>
      <c r="O499" s="1914"/>
      <c r="P499" s="1914"/>
      <c r="Q499" s="1914"/>
    </row>
  </sheetData>
  <sortState ref="A6:Q499">
    <sortCondition ref="D6:D499"/>
    <sortCondition ref="E6:E499"/>
    <sortCondition ref="F6:F499"/>
  </sortState>
  <mergeCells count="11">
    <mergeCell ref="J4:J5"/>
    <mergeCell ref="K4:K5"/>
    <mergeCell ref="B2:K2"/>
    <mergeCell ref="A4:A5"/>
    <mergeCell ref="B4:B5"/>
    <mergeCell ref="C4:C5"/>
    <mergeCell ref="D4:D5"/>
    <mergeCell ref="E4:F4"/>
    <mergeCell ref="G4:G5"/>
    <mergeCell ref="H4:H5"/>
    <mergeCell ref="I4:I5"/>
  </mergeCells>
  <pageMargins left="0.4" right="0.03" top="0.71" bottom="0.15" header="0.88" footer="0.3"/>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78"/>
  <sheetViews>
    <sheetView topLeftCell="A5" workbookViewId="0">
      <pane xSplit="2" ySplit="2" topLeftCell="C7" activePane="bottomRight" state="frozen"/>
      <selection activeCell="F22" sqref="F22"/>
      <selection pane="topRight" activeCell="F22" sqref="F22"/>
      <selection pane="bottomLeft" activeCell="F22" sqref="F22"/>
      <selection pane="bottomRight" activeCell="F22" sqref="F22"/>
    </sheetView>
  </sheetViews>
  <sheetFormatPr defaultColWidth="9.140625" defaultRowHeight="12.75"/>
  <cols>
    <col min="1" max="1" width="8.28515625" style="2109" bestFit="1" customWidth="1"/>
    <col min="2" max="2" width="39.28515625" style="2125" customWidth="1"/>
    <col min="3" max="3" width="4.7109375" style="2125" bestFit="1" customWidth="1"/>
    <col min="4" max="16384" width="9.140625" style="2109"/>
  </cols>
  <sheetData>
    <row r="1" spans="1:3">
      <c r="A1" s="4046" t="s">
        <v>8708</v>
      </c>
      <c r="B1" s="4046"/>
      <c r="C1" s="2108"/>
    </row>
    <row r="2" spans="1:3" ht="22.5" customHeight="1">
      <c r="A2" s="4047" t="s">
        <v>8709</v>
      </c>
      <c r="B2" s="4047"/>
      <c r="C2" s="4047"/>
    </row>
    <row r="3" spans="1:3" s="2110" customFormat="1">
      <c r="B3" s="2111"/>
      <c r="C3" s="2111"/>
    </row>
    <row r="4" spans="1:3" ht="14.25" customHeight="1">
      <c r="A4" s="4048" t="s">
        <v>8710</v>
      </c>
      <c r="B4" s="4049" t="s">
        <v>8711</v>
      </c>
      <c r="C4" s="4048" t="s">
        <v>7679</v>
      </c>
    </row>
    <row r="5" spans="1:3" s="2112" customFormat="1" ht="36" customHeight="1">
      <c r="A5" s="4048"/>
      <c r="B5" s="4049"/>
      <c r="C5" s="4048"/>
    </row>
    <row r="6" spans="1:3" s="2114" customFormat="1" ht="13.5" customHeight="1">
      <c r="A6" s="2113">
        <v>-1</v>
      </c>
      <c r="B6" s="2113">
        <v>-2</v>
      </c>
      <c r="C6" s="2113">
        <v>-3</v>
      </c>
    </row>
    <row r="7" spans="1:3" s="2110" customFormat="1">
      <c r="A7" s="2115"/>
      <c r="B7" s="2116" t="s">
        <v>8712</v>
      </c>
      <c r="C7" s="2116"/>
    </row>
    <row r="8" spans="1:3" s="2118" customFormat="1">
      <c r="A8" s="2117">
        <v>1</v>
      </c>
      <c r="B8" s="2117" t="s">
        <v>8713</v>
      </c>
      <c r="C8" s="2117" t="s">
        <v>8714</v>
      </c>
    </row>
    <row r="9" spans="1:3" s="2118" customFormat="1">
      <c r="A9" s="2117" t="s">
        <v>8715</v>
      </c>
      <c r="B9" s="2117" t="s">
        <v>8716</v>
      </c>
      <c r="C9" s="2117" t="s">
        <v>8717</v>
      </c>
    </row>
    <row r="10" spans="1:3" s="2118" customFormat="1">
      <c r="A10" s="2117" t="s">
        <v>8718</v>
      </c>
      <c r="B10" s="2117" t="s">
        <v>8719</v>
      </c>
      <c r="C10" s="2117" t="s">
        <v>5087</v>
      </c>
    </row>
    <row r="11" spans="1:3" s="2118" customFormat="1">
      <c r="A11" s="2117" t="s">
        <v>8720</v>
      </c>
      <c r="B11" s="2117" t="s">
        <v>8721</v>
      </c>
      <c r="C11" s="2117" t="s">
        <v>1922</v>
      </c>
    </row>
    <row r="12" spans="1:3">
      <c r="A12" s="2119" t="s">
        <v>8722</v>
      </c>
      <c r="B12" s="2119" t="s">
        <v>8723</v>
      </c>
      <c r="C12" s="2119" t="s">
        <v>861</v>
      </c>
    </row>
    <row r="13" spans="1:3">
      <c r="A13" s="2119" t="s">
        <v>8724</v>
      </c>
      <c r="B13" s="2119" t="s">
        <v>8725</v>
      </c>
      <c r="C13" s="2119" t="s">
        <v>8726</v>
      </c>
    </row>
    <row r="14" spans="1:3">
      <c r="A14" s="2119" t="s">
        <v>8727</v>
      </c>
      <c r="B14" s="2119" t="s">
        <v>8728</v>
      </c>
      <c r="C14" s="2119" t="s">
        <v>8729</v>
      </c>
    </row>
    <row r="15" spans="1:3" s="2118" customFormat="1">
      <c r="A15" s="2117" t="s">
        <v>8730</v>
      </c>
      <c r="B15" s="2117" t="s">
        <v>8731</v>
      </c>
      <c r="C15" s="2117" t="s">
        <v>2401</v>
      </c>
    </row>
    <row r="16" spans="1:3">
      <c r="A16" s="2119" t="s">
        <v>8732</v>
      </c>
      <c r="B16" s="2119" t="s">
        <v>8733</v>
      </c>
      <c r="C16" s="2119" t="s">
        <v>873</v>
      </c>
    </row>
    <row r="17" spans="1:3" s="2120" customFormat="1">
      <c r="A17" s="2119" t="s">
        <v>8734</v>
      </c>
      <c r="B17" s="2119" t="s">
        <v>8735</v>
      </c>
      <c r="C17" s="2119" t="s">
        <v>8736</v>
      </c>
    </row>
    <row r="18" spans="1:3" s="2120" customFormat="1">
      <c r="A18" s="2119" t="s">
        <v>8737</v>
      </c>
      <c r="B18" s="2119" t="s">
        <v>635</v>
      </c>
      <c r="C18" s="2119" t="s">
        <v>2450</v>
      </c>
    </row>
    <row r="19" spans="1:3" s="2121" customFormat="1">
      <c r="A19" s="2119" t="s">
        <v>8738</v>
      </c>
      <c r="B19" s="2119" t="s">
        <v>8560</v>
      </c>
      <c r="C19" s="2119" t="s">
        <v>8739</v>
      </c>
    </row>
    <row r="20" spans="1:3">
      <c r="A20" s="2119" t="s">
        <v>8740</v>
      </c>
      <c r="B20" s="2119" t="s">
        <v>8741</v>
      </c>
      <c r="C20" s="2119" t="s">
        <v>8073</v>
      </c>
    </row>
    <row r="21" spans="1:3">
      <c r="A21" s="2119" t="s">
        <v>8742</v>
      </c>
      <c r="B21" s="2119" t="s">
        <v>497</v>
      </c>
      <c r="C21" s="2119" t="s">
        <v>8076</v>
      </c>
    </row>
    <row r="22" spans="1:3">
      <c r="A22" s="2119" t="s">
        <v>8743</v>
      </c>
      <c r="B22" s="2119" t="s">
        <v>8744</v>
      </c>
      <c r="C22" s="2119" t="s">
        <v>8745</v>
      </c>
    </row>
    <row r="23" spans="1:3">
      <c r="A23" s="2119" t="s">
        <v>8746</v>
      </c>
      <c r="B23" s="2119" t="s">
        <v>8747</v>
      </c>
      <c r="C23" s="2119" t="s">
        <v>1429</v>
      </c>
    </row>
    <row r="24" spans="1:3">
      <c r="A24" s="2119" t="s">
        <v>8748</v>
      </c>
      <c r="B24" s="2119" t="s">
        <v>2343</v>
      </c>
      <c r="C24" s="2119" t="s">
        <v>8707</v>
      </c>
    </row>
    <row r="25" spans="1:3">
      <c r="A25" s="2119" t="s">
        <v>8749</v>
      </c>
      <c r="B25" s="2119" t="s">
        <v>8750</v>
      </c>
      <c r="C25" s="2119" t="s">
        <v>1724</v>
      </c>
    </row>
    <row r="26" spans="1:3" s="2118" customFormat="1">
      <c r="A26" s="2117">
        <v>2</v>
      </c>
      <c r="B26" s="2117" t="s">
        <v>8751</v>
      </c>
      <c r="C26" s="2117" t="s">
        <v>1694</v>
      </c>
    </row>
    <row r="27" spans="1:3" s="2118" customFormat="1">
      <c r="A27" s="2117" t="s">
        <v>8752</v>
      </c>
      <c r="B27" s="2117" t="s">
        <v>476</v>
      </c>
      <c r="C27" s="2117" t="s">
        <v>8753</v>
      </c>
    </row>
    <row r="28" spans="1:3">
      <c r="A28" s="2119" t="s">
        <v>8754</v>
      </c>
      <c r="B28" s="2119" t="s">
        <v>8755</v>
      </c>
      <c r="C28" s="2119" t="s">
        <v>852</v>
      </c>
    </row>
    <row r="29" spans="1:3">
      <c r="A29" s="2119" t="s">
        <v>8756</v>
      </c>
      <c r="B29" s="2119" t="s">
        <v>8757</v>
      </c>
      <c r="C29" s="2119" t="s">
        <v>1669</v>
      </c>
    </row>
    <row r="30" spans="1:3" s="2118" customFormat="1">
      <c r="A30" s="2117" t="s">
        <v>8758</v>
      </c>
      <c r="B30" s="2117" t="s">
        <v>8759</v>
      </c>
      <c r="C30" s="2117" t="s">
        <v>8760</v>
      </c>
    </row>
    <row r="31" spans="1:3">
      <c r="A31" s="2119" t="s">
        <v>8761</v>
      </c>
      <c r="B31" s="2119" t="s">
        <v>8762</v>
      </c>
      <c r="C31" s="2119" t="s">
        <v>751</v>
      </c>
    </row>
    <row r="32" spans="1:3">
      <c r="A32" s="2119" t="s">
        <v>8763</v>
      </c>
      <c r="B32" s="2119" t="s">
        <v>2374</v>
      </c>
      <c r="C32" s="2119" t="s">
        <v>4037</v>
      </c>
    </row>
    <row r="33" spans="1:3">
      <c r="A33" s="2119" t="s">
        <v>8764</v>
      </c>
      <c r="B33" s="2119" t="s">
        <v>8765</v>
      </c>
      <c r="C33" s="2119" t="s">
        <v>2366</v>
      </c>
    </row>
    <row r="34" spans="1:3" s="2118" customFormat="1">
      <c r="A34" s="2117" t="s">
        <v>8766</v>
      </c>
      <c r="B34" s="2117" t="s">
        <v>8767</v>
      </c>
      <c r="C34" s="2117" t="s">
        <v>8706</v>
      </c>
    </row>
    <row r="35" spans="1:3">
      <c r="A35" s="2119" t="s">
        <v>8768</v>
      </c>
      <c r="B35" s="2119" t="s">
        <v>8769</v>
      </c>
      <c r="C35" s="2119" t="s">
        <v>1039</v>
      </c>
    </row>
    <row r="36" spans="1:3">
      <c r="A36" s="2119" t="s">
        <v>8770</v>
      </c>
      <c r="B36" s="2119" t="s">
        <v>8771</v>
      </c>
      <c r="C36" s="2119" t="s">
        <v>754</v>
      </c>
    </row>
    <row r="37" spans="1:3">
      <c r="A37" s="2119" t="s">
        <v>8772</v>
      </c>
      <c r="B37" s="2119" t="s">
        <v>8773</v>
      </c>
      <c r="C37" s="2119" t="s">
        <v>3945</v>
      </c>
    </row>
    <row r="38" spans="1:3">
      <c r="A38" s="2119" t="s">
        <v>8774</v>
      </c>
      <c r="B38" s="2119" t="s">
        <v>8775</v>
      </c>
      <c r="C38" s="2119" t="s">
        <v>840</v>
      </c>
    </row>
    <row r="39" spans="1:3">
      <c r="A39" s="2119" t="s">
        <v>8776</v>
      </c>
      <c r="B39" s="2119" t="s">
        <v>8777</v>
      </c>
      <c r="C39" s="2119" t="s">
        <v>775</v>
      </c>
    </row>
    <row r="40" spans="1:3">
      <c r="A40" s="2119" t="s">
        <v>8778</v>
      </c>
      <c r="B40" s="2119" t="s">
        <v>8779</v>
      </c>
      <c r="C40" s="2119" t="s">
        <v>756</v>
      </c>
    </row>
    <row r="41" spans="1:3">
      <c r="A41" s="2119" t="s">
        <v>8780</v>
      </c>
      <c r="B41" s="2119" t="s">
        <v>8781</v>
      </c>
      <c r="C41" s="2119" t="s">
        <v>7955</v>
      </c>
    </row>
    <row r="42" spans="1:3">
      <c r="A42" s="2119" t="s">
        <v>8782</v>
      </c>
      <c r="B42" s="2119" t="s">
        <v>8783</v>
      </c>
      <c r="C42" s="2119" t="s">
        <v>8784</v>
      </c>
    </row>
    <row r="43" spans="1:3">
      <c r="A43" s="2119" t="s">
        <v>8785</v>
      </c>
      <c r="B43" s="2119" t="s">
        <v>8786</v>
      </c>
      <c r="C43" s="2119" t="s">
        <v>4795</v>
      </c>
    </row>
    <row r="44" spans="1:3" s="2118" customFormat="1">
      <c r="A44" s="2117" t="s">
        <v>8787</v>
      </c>
      <c r="B44" s="2117" t="s">
        <v>8788</v>
      </c>
      <c r="C44" s="2117" t="s">
        <v>8705</v>
      </c>
    </row>
    <row r="45" spans="1:3">
      <c r="A45" s="2119" t="s">
        <v>8789</v>
      </c>
      <c r="B45" s="2119" t="s">
        <v>8790</v>
      </c>
      <c r="C45" s="2119" t="s">
        <v>8791</v>
      </c>
    </row>
    <row r="46" spans="1:3">
      <c r="A46" s="2119" t="s">
        <v>8792</v>
      </c>
      <c r="B46" s="2119" t="s">
        <v>8793</v>
      </c>
      <c r="C46" s="2119" t="s">
        <v>8794</v>
      </c>
    </row>
    <row r="47" spans="1:3">
      <c r="A47" s="2119" t="s">
        <v>8795</v>
      </c>
      <c r="B47" s="2119" t="s">
        <v>8796</v>
      </c>
      <c r="C47" s="2119" t="s">
        <v>8797</v>
      </c>
    </row>
    <row r="48" spans="1:3">
      <c r="A48" s="2119" t="s">
        <v>8798</v>
      </c>
      <c r="B48" s="2119" t="s">
        <v>8799</v>
      </c>
      <c r="C48" s="2119" t="s">
        <v>3892</v>
      </c>
    </row>
    <row r="49" spans="1:3">
      <c r="A49" s="2119" t="s">
        <v>8800</v>
      </c>
      <c r="B49" s="2119" t="s">
        <v>8801</v>
      </c>
      <c r="C49" s="2119" t="s">
        <v>858</v>
      </c>
    </row>
    <row r="50" spans="1:3">
      <c r="A50" s="2119" t="s">
        <v>8802</v>
      </c>
      <c r="B50" s="2119" t="s">
        <v>8803</v>
      </c>
      <c r="C50" s="2119" t="s">
        <v>8804</v>
      </c>
    </row>
    <row r="51" spans="1:3">
      <c r="A51" s="2119" t="s">
        <v>8805</v>
      </c>
      <c r="B51" s="2119" t="s">
        <v>8806</v>
      </c>
      <c r="C51" s="2119" t="s">
        <v>2315</v>
      </c>
    </row>
    <row r="52" spans="1:3" s="2118" customFormat="1">
      <c r="A52" s="2117" t="s">
        <v>8807</v>
      </c>
      <c r="B52" s="2117" t="s">
        <v>8808</v>
      </c>
      <c r="C52" s="2117" t="s">
        <v>1605</v>
      </c>
    </row>
    <row r="53" spans="1:3">
      <c r="A53" s="2119" t="s">
        <v>8809</v>
      </c>
      <c r="B53" s="2119" t="s">
        <v>1955</v>
      </c>
      <c r="C53" s="2119" t="s">
        <v>1313</v>
      </c>
    </row>
    <row r="54" spans="1:3" s="2122" customFormat="1">
      <c r="A54" s="2119" t="s">
        <v>8810</v>
      </c>
      <c r="B54" s="2119" t="s">
        <v>8811</v>
      </c>
      <c r="C54" s="2119" t="s">
        <v>1155</v>
      </c>
    </row>
    <row r="55" spans="1:3" s="2122" customFormat="1">
      <c r="A55" s="2119" t="s">
        <v>8812</v>
      </c>
      <c r="B55" s="2119" t="s">
        <v>8813</v>
      </c>
      <c r="C55" s="2119" t="s">
        <v>848</v>
      </c>
    </row>
    <row r="56" spans="1:3">
      <c r="A56" s="2119" t="s">
        <v>8814</v>
      </c>
      <c r="B56" s="2119" t="s">
        <v>8815</v>
      </c>
      <c r="C56" s="2119" t="s">
        <v>8816</v>
      </c>
    </row>
    <row r="57" spans="1:3">
      <c r="A57" s="2119" t="s">
        <v>8817</v>
      </c>
      <c r="B57" s="2119" t="s">
        <v>8818</v>
      </c>
      <c r="C57" s="2119" t="s">
        <v>3928</v>
      </c>
    </row>
    <row r="58" spans="1:3">
      <c r="A58" s="2119" t="s">
        <v>8819</v>
      </c>
      <c r="B58" s="2119" t="s">
        <v>8820</v>
      </c>
      <c r="C58" s="2119" t="s">
        <v>3941</v>
      </c>
    </row>
    <row r="59" spans="1:3">
      <c r="A59" s="2119" t="s">
        <v>8821</v>
      </c>
      <c r="B59" s="2119" t="s">
        <v>8822</v>
      </c>
      <c r="C59" s="2119" t="s">
        <v>4076</v>
      </c>
    </row>
    <row r="60" spans="1:3">
      <c r="A60" s="2119" t="s">
        <v>8823</v>
      </c>
      <c r="B60" s="2119" t="s">
        <v>8824</v>
      </c>
      <c r="C60" s="2119" t="s">
        <v>988</v>
      </c>
    </row>
    <row r="61" spans="1:3">
      <c r="A61" s="2119" t="s">
        <v>8825</v>
      </c>
      <c r="B61" s="2119" t="s">
        <v>665</v>
      </c>
      <c r="C61" s="2119" t="s">
        <v>979</v>
      </c>
    </row>
    <row r="62" spans="1:3">
      <c r="A62" s="2119" t="s">
        <v>8826</v>
      </c>
      <c r="B62" s="2119" t="s">
        <v>8827</v>
      </c>
      <c r="C62" s="2119" t="s">
        <v>1297</v>
      </c>
    </row>
    <row r="63" spans="1:3">
      <c r="A63" s="2119" t="s">
        <v>8828</v>
      </c>
      <c r="B63" s="2119" t="s">
        <v>8829</v>
      </c>
      <c r="C63" s="2119" t="s">
        <v>8830</v>
      </c>
    </row>
    <row r="64" spans="1:3" s="2120" customFormat="1">
      <c r="A64" s="2119" t="s">
        <v>8831</v>
      </c>
      <c r="B64" s="2119" t="s">
        <v>8832</v>
      </c>
      <c r="C64" s="2119" t="s">
        <v>4113</v>
      </c>
    </row>
    <row r="65" spans="1:3" s="2120" customFormat="1">
      <c r="A65" s="2119" t="s">
        <v>8833</v>
      </c>
      <c r="B65" s="2119" t="s">
        <v>8834</v>
      </c>
      <c r="C65" s="2119" t="s">
        <v>817</v>
      </c>
    </row>
    <row r="66" spans="1:3" s="2120" customFormat="1" ht="25.5">
      <c r="A66" s="2119" t="s">
        <v>8835</v>
      </c>
      <c r="B66" s="2119" t="s">
        <v>8836</v>
      </c>
      <c r="C66" s="2119" t="s">
        <v>767</v>
      </c>
    </row>
    <row r="67" spans="1:3" s="2120" customFormat="1">
      <c r="A67" s="2119" t="s">
        <v>8837</v>
      </c>
      <c r="B67" s="2119" t="s">
        <v>8838</v>
      </c>
      <c r="C67" s="2119" t="s">
        <v>8077</v>
      </c>
    </row>
    <row r="68" spans="1:3" s="2120" customFormat="1">
      <c r="A68" s="2119" t="s">
        <v>8839</v>
      </c>
      <c r="B68" s="2119" t="s">
        <v>8840</v>
      </c>
      <c r="C68" s="2119" t="s">
        <v>1564</v>
      </c>
    </row>
    <row r="69" spans="1:3" s="2120" customFormat="1">
      <c r="A69" s="2119" t="s">
        <v>8841</v>
      </c>
      <c r="B69" s="2119" t="s">
        <v>2172</v>
      </c>
      <c r="C69" s="2119" t="s">
        <v>1598</v>
      </c>
    </row>
    <row r="70" spans="1:3" s="2118" customFormat="1">
      <c r="A70" s="2123">
        <v>3</v>
      </c>
      <c r="B70" s="2123" t="s">
        <v>8842</v>
      </c>
      <c r="C70" s="2123" t="s">
        <v>8843</v>
      </c>
    </row>
    <row r="71" spans="1:3" s="2124" customFormat="1">
      <c r="A71" s="2119" t="s">
        <v>8844</v>
      </c>
      <c r="B71" s="2119" t="s">
        <v>8845</v>
      </c>
      <c r="C71" s="2119" t="s">
        <v>940</v>
      </c>
    </row>
    <row r="72" spans="1:3">
      <c r="A72" s="2119" t="s">
        <v>8846</v>
      </c>
      <c r="B72" s="2119" t="s">
        <v>8847</v>
      </c>
      <c r="C72" s="2119" t="s">
        <v>8848</v>
      </c>
    </row>
    <row r="73" spans="1:3">
      <c r="A73" s="2119" t="s">
        <v>8849</v>
      </c>
      <c r="B73" s="2119" t="s">
        <v>8850</v>
      </c>
      <c r="C73" s="2119" t="s">
        <v>8851</v>
      </c>
    </row>
    <row r="74" spans="1:3" s="2118" customFormat="1">
      <c r="A74" s="2123">
        <v>4</v>
      </c>
      <c r="B74" s="2123" t="s">
        <v>8852</v>
      </c>
      <c r="C74" s="2123" t="s">
        <v>8853</v>
      </c>
    </row>
    <row r="75" spans="1:3">
      <c r="A75" s="2119" t="s">
        <v>8854</v>
      </c>
      <c r="B75" s="2119" t="s">
        <v>8855</v>
      </c>
      <c r="C75" s="2119" t="s">
        <v>8856</v>
      </c>
    </row>
    <row r="76" spans="1:3">
      <c r="A76" s="2119" t="s">
        <v>8857</v>
      </c>
      <c r="B76" s="2119" t="s">
        <v>8858</v>
      </c>
      <c r="C76" s="2119" t="s">
        <v>8859</v>
      </c>
    </row>
    <row r="77" spans="1:3">
      <c r="A77" s="2119" t="s">
        <v>8860</v>
      </c>
      <c r="B77" s="2119" t="s">
        <v>8861</v>
      </c>
      <c r="C77" s="2119" t="s">
        <v>8862</v>
      </c>
    </row>
    <row r="78" spans="1:3">
      <c r="B78" s="2109"/>
      <c r="C78" s="2109"/>
    </row>
  </sheetData>
  <mergeCells count="5">
    <mergeCell ref="A1:B1"/>
    <mergeCell ref="A2:C2"/>
    <mergeCell ref="A4:A5"/>
    <mergeCell ref="B4:B5"/>
    <mergeCell ref="C4:C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7"/>
  <sheetViews>
    <sheetView zoomScale="55" zoomScaleNormal="55" workbookViewId="0">
      <pane xSplit="3" ySplit="3" topLeftCell="D453" activePane="bottomRight" state="frozen"/>
      <selection activeCell="H39" sqref="H39"/>
      <selection pane="topRight" activeCell="H39" sqref="H39"/>
      <selection pane="bottomLeft" activeCell="H39" sqref="H39"/>
      <selection pane="bottomRight" activeCell="J7" sqref="J7:N8"/>
    </sheetView>
  </sheetViews>
  <sheetFormatPr defaultRowHeight="15.75"/>
  <cols>
    <col min="1" max="1" width="8.85546875" style="677"/>
    <col min="2" max="2" width="5" style="704" customWidth="1"/>
    <col min="3" max="3" width="52.28515625" style="705" customWidth="1"/>
    <col min="4" max="4" width="16.85546875" style="677" bestFit="1" customWidth="1"/>
    <col min="5" max="5" width="16.7109375" style="637" bestFit="1" customWidth="1"/>
    <col min="6" max="6" width="20.7109375" style="677" bestFit="1" customWidth="1"/>
    <col min="7" max="7" width="16.7109375" style="677" bestFit="1" customWidth="1"/>
    <col min="8" max="8" width="14.5703125" style="637" bestFit="1" customWidth="1"/>
    <col min="9" max="9" width="22.5703125" style="677" bestFit="1" customWidth="1"/>
    <col min="10" max="10" width="15.28515625" style="677" bestFit="1" customWidth="1"/>
    <col min="11" max="11" width="18.5703125" style="677" bestFit="1" customWidth="1"/>
    <col min="12" max="12" width="18.140625" style="706" bestFit="1" customWidth="1"/>
    <col min="13" max="13" width="31.140625" style="677" bestFit="1" customWidth="1"/>
    <col min="14" max="14" width="23" style="637" customWidth="1"/>
    <col min="15" max="15" width="31" style="677" customWidth="1"/>
    <col min="16" max="16" width="23" style="677" customWidth="1"/>
    <col min="17" max="18" width="12.5703125" style="677" customWidth="1"/>
    <col min="19" max="19" width="27.140625" style="677" customWidth="1"/>
    <col min="20" max="254" width="9.140625" style="677"/>
    <col min="255" max="255" width="5" style="677" customWidth="1"/>
    <col min="256" max="256" width="17.42578125" style="677" customWidth="1"/>
    <col min="257" max="257" width="12.42578125" style="677" customWidth="1"/>
    <col min="258" max="258" width="8.140625" style="677" customWidth="1"/>
    <col min="259" max="259" width="9.140625" style="677" customWidth="1"/>
    <col min="260" max="260" width="15.42578125" style="677" customWidth="1"/>
    <col min="261" max="261" width="14.42578125" style="677" customWidth="1"/>
    <col min="262" max="262" width="11.140625" style="677" customWidth="1"/>
    <col min="263" max="263" width="23.85546875" style="677" customWidth="1"/>
    <col min="264" max="264" width="23" style="677" customWidth="1"/>
    <col min="265" max="266" width="9.140625" style="677"/>
    <col min="267" max="267" width="14.85546875" style="677" customWidth="1"/>
    <col min="268" max="510" width="9.140625" style="677"/>
    <col min="511" max="511" width="5" style="677" customWidth="1"/>
    <col min="512" max="512" width="17.42578125" style="677" customWidth="1"/>
    <col min="513" max="513" width="12.42578125" style="677" customWidth="1"/>
    <col min="514" max="514" width="8.140625" style="677" customWidth="1"/>
    <col min="515" max="515" width="9.140625" style="677" customWidth="1"/>
    <col min="516" max="516" width="15.42578125" style="677" customWidth="1"/>
    <col min="517" max="517" width="14.42578125" style="677" customWidth="1"/>
    <col min="518" max="518" width="11.140625" style="677" customWidth="1"/>
    <col min="519" max="519" width="23.85546875" style="677" customWidth="1"/>
    <col min="520" max="520" width="23" style="677" customWidth="1"/>
    <col min="521" max="522" width="9.140625" style="677"/>
    <col min="523" max="523" width="14.85546875" style="677" customWidth="1"/>
    <col min="524" max="766" width="9.140625" style="677"/>
    <col min="767" max="767" width="5" style="677" customWidth="1"/>
    <col min="768" max="768" width="17.42578125" style="677" customWidth="1"/>
    <col min="769" max="769" width="12.42578125" style="677" customWidth="1"/>
    <col min="770" max="770" width="8.140625" style="677" customWidth="1"/>
    <col min="771" max="771" width="9.140625" style="677" customWidth="1"/>
    <col min="772" max="772" width="15.42578125" style="677" customWidth="1"/>
    <col min="773" max="773" width="14.42578125" style="677" customWidth="1"/>
    <col min="774" max="774" width="11.140625" style="677" customWidth="1"/>
    <col min="775" max="775" width="23.85546875" style="677" customWidth="1"/>
    <col min="776" max="776" width="23" style="677" customWidth="1"/>
    <col min="777" max="778" width="9.140625" style="677"/>
    <col min="779" max="779" width="14.85546875" style="677" customWidth="1"/>
    <col min="780" max="1022" width="9.140625" style="677"/>
    <col min="1023" max="1023" width="5" style="677" customWidth="1"/>
    <col min="1024" max="1024" width="17.42578125" style="677" customWidth="1"/>
    <col min="1025" max="1025" width="12.42578125" style="677" customWidth="1"/>
    <col min="1026" max="1026" width="8.140625" style="677" customWidth="1"/>
    <col min="1027" max="1027" width="9.140625" style="677" customWidth="1"/>
    <col min="1028" max="1028" width="15.42578125" style="677" customWidth="1"/>
    <col min="1029" max="1029" width="14.42578125" style="677" customWidth="1"/>
    <col min="1030" max="1030" width="11.140625" style="677" customWidth="1"/>
    <col min="1031" max="1031" width="23.85546875" style="677" customWidth="1"/>
    <col min="1032" max="1032" width="23" style="677" customWidth="1"/>
    <col min="1033" max="1034" width="9.140625" style="677"/>
    <col min="1035" max="1035" width="14.85546875" style="677" customWidth="1"/>
    <col min="1036" max="1278" width="9.140625" style="677"/>
    <col min="1279" max="1279" width="5" style="677" customWidth="1"/>
    <col min="1280" max="1280" width="17.42578125" style="677" customWidth="1"/>
    <col min="1281" max="1281" width="12.42578125" style="677" customWidth="1"/>
    <col min="1282" max="1282" width="8.140625" style="677" customWidth="1"/>
    <col min="1283" max="1283" width="9.140625" style="677" customWidth="1"/>
    <col min="1284" max="1284" width="15.42578125" style="677" customWidth="1"/>
    <col min="1285" max="1285" width="14.42578125" style="677" customWidth="1"/>
    <col min="1286" max="1286" width="11.140625" style="677" customWidth="1"/>
    <col min="1287" max="1287" width="23.85546875" style="677" customWidth="1"/>
    <col min="1288" max="1288" width="23" style="677" customWidth="1"/>
    <col min="1289" max="1290" width="9.140625" style="677"/>
    <col min="1291" max="1291" width="14.85546875" style="677" customWidth="1"/>
    <col min="1292" max="1534" width="9.140625" style="677"/>
    <col min="1535" max="1535" width="5" style="677" customWidth="1"/>
    <col min="1536" max="1536" width="17.42578125" style="677" customWidth="1"/>
    <col min="1537" max="1537" width="12.42578125" style="677" customWidth="1"/>
    <col min="1538" max="1538" width="8.140625" style="677" customWidth="1"/>
    <col min="1539" max="1539" width="9.140625" style="677" customWidth="1"/>
    <col min="1540" max="1540" width="15.42578125" style="677" customWidth="1"/>
    <col min="1541" max="1541" width="14.42578125" style="677" customWidth="1"/>
    <col min="1542" max="1542" width="11.140625" style="677" customWidth="1"/>
    <col min="1543" max="1543" width="23.85546875" style="677" customWidth="1"/>
    <col min="1544" max="1544" width="23" style="677" customWidth="1"/>
    <col min="1545" max="1546" width="9.140625" style="677"/>
    <col min="1547" max="1547" width="14.85546875" style="677" customWidth="1"/>
    <col min="1548" max="1790" width="9.140625" style="677"/>
    <col min="1791" max="1791" width="5" style="677" customWidth="1"/>
    <col min="1792" max="1792" width="17.42578125" style="677" customWidth="1"/>
    <col min="1793" max="1793" width="12.42578125" style="677" customWidth="1"/>
    <col min="1794" max="1794" width="8.140625" style="677" customWidth="1"/>
    <col min="1795" max="1795" width="9.140625" style="677" customWidth="1"/>
    <col min="1796" max="1796" width="15.42578125" style="677" customWidth="1"/>
    <col min="1797" max="1797" width="14.42578125" style="677" customWidth="1"/>
    <col min="1798" max="1798" width="11.140625" style="677" customWidth="1"/>
    <col min="1799" max="1799" width="23.85546875" style="677" customWidth="1"/>
    <col min="1800" max="1800" width="23" style="677" customWidth="1"/>
    <col min="1801" max="1802" width="9.140625" style="677"/>
    <col min="1803" max="1803" width="14.85546875" style="677" customWidth="1"/>
    <col min="1804" max="2046" width="9.140625" style="677"/>
    <col min="2047" max="2047" width="5" style="677" customWidth="1"/>
    <col min="2048" max="2048" width="17.42578125" style="677" customWidth="1"/>
    <col min="2049" max="2049" width="12.42578125" style="677" customWidth="1"/>
    <col min="2050" max="2050" width="8.140625" style="677" customWidth="1"/>
    <col min="2051" max="2051" width="9.140625" style="677" customWidth="1"/>
    <col min="2052" max="2052" width="15.42578125" style="677" customWidth="1"/>
    <col min="2053" max="2053" width="14.42578125" style="677" customWidth="1"/>
    <col min="2054" max="2054" width="11.140625" style="677" customWidth="1"/>
    <col min="2055" max="2055" width="23.85546875" style="677" customWidth="1"/>
    <col min="2056" max="2056" width="23" style="677" customWidth="1"/>
    <col min="2057" max="2058" width="9.140625" style="677"/>
    <col min="2059" max="2059" width="14.85546875" style="677" customWidth="1"/>
    <col min="2060" max="2302" width="9.140625" style="677"/>
    <col min="2303" max="2303" width="5" style="677" customWidth="1"/>
    <col min="2304" max="2304" width="17.42578125" style="677" customWidth="1"/>
    <col min="2305" max="2305" width="12.42578125" style="677" customWidth="1"/>
    <col min="2306" max="2306" width="8.140625" style="677" customWidth="1"/>
    <col min="2307" max="2307" width="9.140625" style="677" customWidth="1"/>
    <col min="2308" max="2308" width="15.42578125" style="677" customWidth="1"/>
    <col min="2309" max="2309" width="14.42578125" style="677" customWidth="1"/>
    <col min="2310" max="2310" width="11.140625" style="677" customWidth="1"/>
    <col min="2311" max="2311" width="23.85546875" style="677" customWidth="1"/>
    <col min="2312" max="2312" width="23" style="677" customWidth="1"/>
    <col min="2313" max="2314" width="9.140625" style="677"/>
    <col min="2315" max="2315" width="14.85546875" style="677" customWidth="1"/>
    <col min="2316" max="2558" width="9.140625" style="677"/>
    <col min="2559" max="2559" width="5" style="677" customWidth="1"/>
    <col min="2560" max="2560" width="17.42578125" style="677" customWidth="1"/>
    <col min="2561" max="2561" width="12.42578125" style="677" customWidth="1"/>
    <col min="2562" max="2562" width="8.140625" style="677" customWidth="1"/>
    <col min="2563" max="2563" width="9.140625" style="677" customWidth="1"/>
    <col min="2564" max="2564" width="15.42578125" style="677" customWidth="1"/>
    <col min="2565" max="2565" width="14.42578125" style="677" customWidth="1"/>
    <col min="2566" max="2566" width="11.140625" style="677" customWidth="1"/>
    <col min="2567" max="2567" width="23.85546875" style="677" customWidth="1"/>
    <col min="2568" max="2568" width="23" style="677" customWidth="1"/>
    <col min="2569" max="2570" width="9.140625" style="677"/>
    <col min="2571" max="2571" width="14.85546875" style="677" customWidth="1"/>
    <col min="2572" max="2814" width="9.140625" style="677"/>
    <col min="2815" max="2815" width="5" style="677" customWidth="1"/>
    <col min="2816" max="2816" width="17.42578125" style="677" customWidth="1"/>
    <col min="2817" max="2817" width="12.42578125" style="677" customWidth="1"/>
    <col min="2818" max="2818" width="8.140625" style="677" customWidth="1"/>
    <col min="2819" max="2819" width="9.140625" style="677" customWidth="1"/>
    <col min="2820" max="2820" width="15.42578125" style="677" customWidth="1"/>
    <col min="2821" max="2821" width="14.42578125" style="677" customWidth="1"/>
    <col min="2822" max="2822" width="11.140625" style="677" customWidth="1"/>
    <col min="2823" max="2823" width="23.85546875" style="677" customWidth="1"/>
    <col min="2824" max="2824" width="23" style="677" customWidth="1"/>
    <col min="2825" max="2826" width="9.140625" style="677"/>
    <col min="2827" max="2827" width="14.85546875" style="677" customWidth="1"/>
    <col min="2828" max="3070" width="9.140625" style="677"/>
    <col min="3071" max="3071" width="5" style="677" customWidth="1"/>
    <col min="3072" max="3072" width="17.42578125" style="677" customWidth="1"/>
    <col min="3073" max="3073" width="12.42578125" style="677" customWidth="1"/>
    <col min="3074" max="3074" width="8.140625" style="677" customWidth="1"/>
    <col min="3075" max="3075" width="9.140625" style="677" customWidth="1"/>
    <col min="3076" max="3076" width="15.42578125" style="677" customWidth="1"/>
    <col min="3077" max="3077" width="14.42578125" style="677" customWidth="1"/>
    <col min="3078" max="3078" width="11.140625" style="677" customWidth="1"/>
    <col min="3079" max="3079" width="23.85546875" style="677" customWidth="1"/>
    <col min="3080" max="3080" width="23" style="677" customWidth="1"/>
    <col min="3081" max="3082" width="9.140625" style="677"/>
    <col min="3083" max="3083" width="14.85546875" style="677" customWidth="1"/>
    <col min="3084" max="3326" width="9.140625" style="677"/>
    <col min="3327" max="3327" width="5" style="677" customWidth="1"/>
    <col min="3328" max="3328" width="17.42578125" style="677" customWidth="1"/>
    <col min="3329" max="3329" width="12.42578125" style="677" customWidth="1"/>
    <col min="3330" max="3330" width="8.140625" style="677" customWidth="1"/>
    <col min="3331" max="3331" width="9.140625" style="677" customWidth="1"/>
    <col min="3332" max="3332" width="15.42578125" style="677" customWidth="1"/>
    <col min="3333" max="3333" width="14.42578125" style="677" customWidth="1"/>
    <col min="3334" max="3334" width="11.140625" style="677" customWidth="1"/>
    <col min="3335" max="3335" width="23.85546875" style="677" customWidth="1"/>
    <col min="3336" max="3336" width="23" style="677" customWidth="1"/>
    <col min="3337" max="3338" width="9.140625" style="677"/>
    <col min="3339" max="3339" width="14.85546875" style="677" customWidth="1"/>
    <col min="3340" max="3582" width="9.140625" style="677"/>
    <col min="3583" max="3583" width="5" style="677" customWidth="1"/>
    <col min="3584" max="3584" width="17.42578125" style="677" customWidth="1"/>
    <col min="3585" max="3585" width="12.42578125" style="677" customWidth="1"/>
    <col min="3586" max="3586" width="8.140625" style="677" customWidth="1"/>
    <col min="3587" max="3587" width="9.140625" style="677" customWidth="1"/>
    <col min="3588" max="3588" width="15.42578125" style="677" customWidth="1"/>
    <col min="3589" max="3589" width="14.42578125" style="677" customWidth="1"/>
    <col min="3590" max="3590" width="11.140625" style="677" customWidth="1"/>
    <col min="3591" max="3591" width="23.85546875" style="677" customWidth="1"/>
    <col min="3592" max="3592" width="23" style="677" customWidth="1"/>
    <col min="3593" max="3594" width="9.140625" style="677"/>
    <col min="3595" max="3595" width="14.85546875" style="677" customWidth="1"/>
    <col min="3596" max="3838" width="9.140625" style="677"/>
    <col min="3839" max="3839" width="5" style="677" customWidth="1"/>
    <col min="3840" max="3840" width="17.42578125" style="677" customWidth="1"/>
    <col min="3841" max="3841" width="12.42578125" style="677" customWidth="1"/>
    <col min="3842" max="3842" width="8.140625" style="677" customWidth="1"/>
    <col min="3843" max="3843" width="9.140625" style="677" customWidth="1"/>
    <col min="3844" max="3844" width="15.42578125" style="677" customWidth="1"/>
    <col min="3845" max="3845" width="14.42578125" style="677" customWidth="1"/>
    <col min="3846" max="3846" width="11.140625" style="677" customWidth="1"/>
    <col min="3847" max="3847" width="23.85546875" style="677" customWidth="1"/>
    <col min="3848" max="3848" width="23" style="677" customWidth="1"/>
    <col min="3849" max="3850" width="9.140625" style="677"/>
    <col min="3851" max="3851" width="14.85546875" style="677" customWidth="1"/>
    <col min="3852" max="4094" width="9.140625" style="677"/>
    <col min="4095" max="4095" width="5" style="677" customWidth="1"/>
    <col min="4096" max="4096" width="17.42578125" style="677" customWidth="1"/>
    <col min="4097" max="4097" width="12.42578125" style="677" customWidth="1"/>
    <col min="4098" max="4098" width="8.140625" style="677" customWidth="1"/>
    <col min="4099" max="4099" width="9.140625" style="677" customWidth="1"/>
    <col min="4100" max="4100" width="15.42578125" style="677" customWidth="1"/>
    <col min="4101" max="4101" width="14.42578125" style="677" customWidth="1"/>
    <col min="4102" max="4102" width="11.140625" style="677" customWidth="1"/>
    <col min="4103" max="4103" width="23.85546875" style="677" customWidth="1"/>
    <col min="4104" max="4104" width="23" style="677" customWidth="1"/>
    <col min="4105" max="4106" width="9.140625" style="677"/>
    <col min="4107" max="4107" width="14.85546875" style="677" customWidth="1"/>
    <col min="4108" max="4350" width="9.140625" style="677"/>
    <col min="4351" max="4351" width="5" style="677" customWidth="1"/>
    <col min="4352" max="4352" width="17.42578125" style="677" customWidth="1"/>
    <col min="4353" max="4353" width="12.42578125" style="677" customWidth="1"/>
    <col min="4354" max="4354" width="8.140625" style="677" customWidth="1"/>
    <col min="4355" max="4355" width="9.140625" style="677" customWidth="1"/>
    <col min="4356" max="4356" width="15.42578125" style="677" customWidth="1"/>
    <col min="4357" max="4357" width="14.42578125" style="677" customWidth="1"/>
    <col min="4358" max="4358" width="11.140625" style="677" customWidth="1"/>
    <col min="4359" max="4359" width="23.85546875" style="677" customWidth="1"/>
    <col min="4360" max="4360" width="23" style="677" customWidth="1"/>
    <col min="4361" max="4362" width="9.140625" style="677"/>
    <col min="4363" max="4363" width="14.85546875" style="677" customWidth="1"/>
    <col min="4364" max="4606" width="9.140625" style="677"/>
    <col min="4607" max="4607" width="5" style="677" customWidth="1"/>
    <col min="4608" max="4608" width="17.42578125" style="677" customWidth="1"/>
    <col min="4609" max="4609" width="12.42578125" style="677" customWidth="1"/>
    <col min="4610" max="4610" width="8.140625" style="677" customWidth="1"/>
    <col min="4611" max="4611" width="9.140625" style="677" customWidth="1"/>
    <col min="4612" max="4612" width="15.42578125" style="677" customWidth="1"/>
    <col min="4613" max="4613" width="14.42578125" style="677" customWidth="1"/>
    <col min="4614" max="4614" width="11.140625" style="677" customWidth="1"/>
    <col min="4615" max="4615" width="23.85546875" style="677" customWidth="1"/>
    <col min="4616" max="4616" width="23" style="677" customWidth="1"/>
    <col min="4617" max="4618" width="9.140625" style="677"/>
    <col min="4619" max="4619" width="14.85546875" style="677" customWidth="1"/>
    <col min="4620" max="4862" width="9.140625" style="677"/>
    <col min="4863" max="4863" width="5" style="677" customWidth="1"/>
    <col min="4864" max="4864" width="17.42578125" style="677" customWidth="1"/>
    <col min="4865" max="4865" width="12.42578125" style="677" customWidth="1"/>
    <col min="4866" max="4866" width="8.140625" style="677" customWidth="1"/>
    <col min="4867" max="4867" width="9.140625" style="677" customWidth="1"/>
    <col min="4868" max="4868" width="15.42578125" style="677" customWidth="1"/>
    <col min="4869" max="4869" width="14.42578125" style="677" customWidth="1"/>
    <col min="4870" max="4870" width="11.140625" style="677" customWidth="1"/>
    <col min="4871" max="4871" width="23.85546875" style="677" customWidth="1"/>
    <col min="4872" max="4872" width="23" style="677" customWidth="1"/>
    <col min="4873" max="4874" width="9.140625" style="677"/>
    <col min="4875" max="4875" width="14.85546875" style="677" customWidth="1"/>
    <col min="4876" max="5118" width="9.140625" style="677"/>
    <col min="5119" max="5119" width="5" style="677" customWidth="1"/>
    <col min="5120" max="5120" width="17.42578125" style="677" customWidth="1"/>
    <col min="5121" max="5121" width="12.42578125" style="677" customWidth="1"/>
    <col min="5122" max="5122" width="8.140625" style="677" customWidth="1"/>
    <col min="5123" max="5123" width="9.140625" style="677" customWidth="1"/>
    <col min="5124" max="5124" width="15.42578125" style="677" customWidth="1"/>
    <col min="5125" max="5125" width="14.42578125" style="677" customWidth="1"/>
    <col min="5126" max="5126" width="11.140625" style="677" customWidth="1"/>
    <col min="5127" max="5127" width="23.85546875" style="677" customWidth="1"/>
    <col min="5128" max="5128" width="23" style="677" customWidth="1"/>
    <col min="5129" max="5130" width="9.140625" style="677"/>
    <col min="5131" max="5131" width="14.85546875" style="677" customWidth="1"/>
    <col min="5132" max="5374" width="9.140625" style="677"/>
    <col min="5375" max="5375" width="5" style="677" customWidth="1"/>
    <col min="5376" max="5376" width="17.42578125" style="677" customWidth="1"/>
    <col min="5377" max="5377" width="12.42578125" style="677" customWidth="1"/>
    <col min="5378" max="5378" width="8.140625" style="677" customWidth="1"/>
    <col min="5379" max="5379" width="9.140625" style="677" customWidth="1"/>
    <col min="5380" max="5380" width="15.42578125" style="677" customWidth="1"/>
    <col min="5381" max="5381" width="14.42578125" style="677" customWidth="1"/>
    <col min="5382" max="5382" width="11.140625" style="677" customWidth="1"/>
    <col min="5383" max="5383" width="23.85546875" style="677" customWidth="1"/>
    <col min="5384" max="5384" width="23" style="677" customWidth="1"/>
    <col min="5385" max="5386" width="9.140625" style="677"/>
    <col min="5387" max="5387" width="14.85546875" style="677" customWidth="1"/>
    <col min="5388" max="5630" width="9.140625" style="677"/>
    <col min="5631" max="5631" width="5" style="677" customWidth="1"/>
    <col min="5632" max="5632" width="17.42578125" style="677" customWidth="1"/>
    <col min="5633" max="5633" width="12.42578125" style="677" customWidth="1"/>
    <col min="5634" max="5634" width="8.140625" style="677" customWidth="1"/>
    <col min="5635" max="5635" width="9.140625" style="677" customWidth="1"/>
    <col min="5636" max="5636" width="15.42578125" style="677" customWidth="1"/>
    <col min="5637" max="5637" width="14.42578125" style="677" customWidth="1"/>
    <col min="5638" max="5638" width="11.140625" style="677" customWidth="1"/>
    <col min="5639" max="5639" width="23.85546875" style="677" customWidth="1"/>
    <col min="5640" max="5640" width="23" style="677" customWidth="1"/>
    <col min="5641" max="5642" width="9.140625" style="677"/>
    <col min="5643" max="5643" width="14.85546875" style="677" customWidth="1"/>
    <col min="5644" max="5886" width="9.140625" style="677"/>
    <col min="5887" max="5887" width="5" style="677" customWidth="1"/>
    <col min="5888" max="5888" width="17.42578125" style="677" customWidth="1"/>
    <col min="5889" max="5889" width="12.42578125" style="677" customWidth="1"/>
    <col min="5890" max="5890" width="8.140625" style="677" customWidth="1"/>
    <col min="5891" max="5891" width="9.140625" style="677" customWidth="1"/>
    <col min="5892" max="5892" width="15.42578125" style="677" customWidth="1"/>
    <col min="5893" max="5893" width="14.42578125" style="677" customWidth="1"/>
    <col min="5894" max="5894" width="11.140625" style="677" customWidth="1"/>
    <col min="5895" max="5895" width="23.85546875" style="677" customWidth="1"/>
    <col min="5896" max="5896" width="23" style="677" customWidth="1"/>
    <col min="5897" max="5898" width="9.140625" style="677"/>
    <col min="5899" max="5899" width="14.85546875" style="677" customWidth="1"/>
    <col min="5900" max="6142" width="9.140625" style="677"/>
    <col min="6143" max="6143" width="5" style="677" customWidth="1"/>
    <col min="6144" max="6144" width="17.42578125" style="677" customWidth="1"/>
    <col min="6145" max="6145" width="12.42578125" style="677" customWidth="1"/>
    <col min="6146" max="6146" width="8.140625" style="677" customWidth="1"/>
    <col min="6147" max="6147" width="9.140625" style="677" customWidth="1"/>
    <col min="6148" max="6148" width="15.42578125" style="677" customWidth="1"/>
    <col min="6149" max="6149" width="14.42578125" style="677" customWidth="1"/>
    <col min="6150" max="6150" width="11.140625" style="677" customWidth="1"/>
    <col min="6151" max="6151" width="23.85546875" style="677" customWidth="1"/>
    <col min="6152" max="6152" width="23" style="677" customWidth="1"/>
    <col min="6153" max="6154" width="9.140625" style="677"/>
    <col min="6155" max="6155" width="14.85546875" style="677" customWidth="1"/>
    <col min="6156" max="6398" width="9.140625" style="677"/>
    <col min="6399" max="6399" width="5" style="677" customWidth="1"/>
    <col min="6400" max="6400" width="17.42578125" style="677" customWidth="1"/>
    <col min="6401" max="6401" width="12.42578125" style="677" customWidth="1"/>
    <col min="6402" max="6402" width="8.140625" style="677" customWidth="1"/>
    <col min="6403" max="6403" width="9.140625" style="677" customWidth="1"/>
    <col min="6404" max="6404" width="15.42578125" style="677" customWidth="1"/>
    <col min="6405" max="6405" width="14.42578125" style="677" customWidth="1"/>
    <col min="6406" max="6406" width="11.140625" style="677" customWidth="1"/>
    <col min="6407" max="6407" width="23.85546875" style="677" customWidth="1"/>
    <col min="6408" max="6408" width="23" style="677" customWidth="1"/>
    <col min="6409" max="6410" width="9.140625" style="677"/>
    <col min="6411" max="6411" width="14.85546875" style="677" customWidth="1"/>
    <col min="6412" max="6654" width="9.140625" style="677"/>
    <col min="6655" max="6655" width="5" style="677" customWidth="1"/>
    <col min="6656" max="6656" width="17.42578125" style="677" customWidth="1"/>
    <col min="6657" max="6657" width="12.42578125" style="677" customWidth="1"/>
    <col min="6658" max="6658" width="8.140625" style="677" customWidth="1"/>
    <col min="6659" max="6659" width="9.140625" style="677" customWidth="1"/>
    <col min="6660" max="6660" width="15.42578125" style="677" customWidth="1"/>
    <col min="6661" max="6661" width="14.42578125" style="677" customWidth="1"/>
    <col min="6662" max="6662" width="11.140625" style="677" customWidth="1"/>
    <col min="6663" max="6663" width="23.85546875" style="677" customWidth="1"/>
    <col min="6664" max="6664" width="23" style="677" customWidth="1"/>
    <col min="6665" max="6666" width="9.140625" style="677"/>
    <col min="6667" max="6667" width="14.85546875" style="677" customWidth="1"/>
    <col min="6668" max="6910" width="9.140625" style="677"/>
    <col min="6911" max="6911" width="5" style="677" customWidth="1"/>
    <col min="6912" max="6912" width="17.42578125" style="677" customWidth="1"/>
    <col min="6913" max="6913" width="12.42578125" style="677" customWidth="1"/>
    <col min="6914" max="6914" width="8.140625" style="677" customWidth="1"/>
    <col min="6915" max="6915" width="9.140625" style="677" customWidth="1"/>
    <col min="6916" max="6916" width="15.42578125" style="677" customWidth="1"/>
    <col min="6917" max="6917" width="14.42578125" style="677" customWidth="1"/>
    <col min="6918" max="6918" width="11.140625" style="677" customWidth="1"/>
    <col min="6919" max="6919" width="23.85546875" style="677" customWidth="1"/>
    <col min="6920" max="6920" width="23" style="677" customWidth="1"/>
    <col min="6921" max="6922" width="9.140625" style="677"/>
    <col min="6923" max="6923" width="14.85546875" style="677" customWidth="1"/>
    <col min="6924" max="7166" width="9.140625" style="677"/>
    <col min="7167" max="7167" width="5" style="677" customWidth="1"/>
    <col min="7168" max="7168" width="17.42578125" style="677" customWidth="1"/>
    <col min="7169" max="7169" width="12.42578125" style="677" customWidth="1"/>
    <col min="7170" max="7170" width="8.140625" style="677" customWidth="1"/>
    <col min="7171" max="7171" width="9.140625" style="677" customWidth="1"/>
    <col min="7172" max="7172" width="15.42578125" style="677" customWidth="1"/>
    <col min="7173" max="7173" width="14.42578125" style="677" customWidth="1"/>
    <col min="7174" max="7174" width="11.140625" style="677" customWidth="1"/>
    <col min="7175" max="7175" width="23.85546875" style="677" customWidth="1"/>
    <col min="7176" max="7176" width="23" style="677" customWidth="1"/>
    <col min="7177" max="7178" width="9.140625" style="677"/>
    <col min="7179" max="7179" width="14.85546875" style="677" customWidth="1"/>
    <col min="7180" max="7422" width="9.140625" style="677"/>
    <col min="7423" max="7423" width="5" style="677" customWidth="1"/>
    <col min="7424" max="7424" width="17.42578125" style="677" customWidth="1"/>
    <col min="7425" max="7425" width="12.42578125" style="677" customWidth="1"/>
    <col min="7426" max="7426" width="8.140625" style="677" customWidth="1"/>
    <col min="7427" max="7427" width="9.140625" style="677" customWidth="1"/>
    <col min="7428" max="7428" width="15.42578125" style="677" customWidth="1"/>
    <col min="7429" max="7429" width="14.42578125" style="677" customWidth="1"/>
    <col min="7430" max="7430" width="11.140625" style="677" customWidth="1"/>
    <col min="7431" max="7431" width="23.85546875" style="677" customWidth="1"/>
    <col min="7432" max="7432" width="23" style="677" customWidth="1"/>
    <col min="7433" max="7434" width="9.140625" style="677"/>
    <col min="7435" max="7435" width="14.85546875" style="677" customWidth="1"/>
    <col min="7436" max="7678" width="9.140625" style="677"/>
    <col min="7679" max="7679" width="5" style="677" customWidth="1"/>
    <col min="7680" max="7680" width="17.42578125" style="677" customWidth="1"/>
    <col min="7681" max="7681" width="12.42578125" style="677" customWidth="1"/>
    <col min="7682" max="7682" width="8.140625" style="677" customWidth="1"/>
    <col min="7683" max="7683" width="9.140625" style="677" customWidth="1"/>
    <col min="7684" max="7684" width="15.42578125" style="677" customWidth="1"/>
    <col min="7685" max="7685" width="14.42578125" style="677" customWidth="1"/>
    <col min="7686" max="7686" width="11.140625" style="677" customWidth="1"/>
    <col min="7687" max="7687" width="23.85546875" style="677" customWidth="1"/>
    <col min="7688" max="7688" width="23" style="677" customWidth="1"/>
    <col min="7689" max="7690" width="9.140625" style="677"/>
    <col min="7691" max="7691" width="14.85546875" style="677" customWidth="1"/>
    <col min="7692" max="7934" width="9.140625" style="677"/>
    <col min="7935" max="7935" width="5" style="677" customWidth="1"/>
    <col min="7936" max="7936" width="17.42578125" style="677" customWidth="1"/>
    <col min="7937" max="7937" width="12.42578125" style="677" customWidth="1"/>
    <col min="7938" max="7938" width="8.140625" style="677" customWidth="1"/>
    <col min="7939" max="7939" width="9.140625" style="677" customWidth="1"/>
    <col min="7940" max="7940" width="15.42578125" style="677" customWidth="1"/>
    <col min="7941" max="7941" width="14.42578125" style="677" customWidth="1"/>
    <col min="7942" max="7942" width="11.140625" style="677" customWidth="1"/>
    <col min="7943" max="7943" width="23.85546875" style="677" customWidth="1"/>
    <col min="7944" max="7944" width="23" style="677" customWidth="1"/>
    <col min="7945" max="7946" width="9.140625" style="677"/>
    <col min="7947" max="7947" width="14.85546875" style="677" customWidth="1"/>
    <col min="7948" max="8190" width="9.140625" style="677"/>
    <col min="8191" max="8191" width="5" style="677" customWidth="1"/>
    <col min="8192" max="8192" width="17.42578125" style="677" customWidth="1"/>
    <col min="8193" max="8193" width="12.42578125" style="677" customWidth="1"/>
    <col min="8194" max="8194" width="8.140625" style="677" customWidth="1"/>
    <col min="8195" max="8195" width="9.140625" style="677" customWidth="1"/>
    <col min="8196" max="8196" width="15.42578125" style="677" customWidth="1"/>
    <col min="8197" max="8197" width="14.42578125" style="677" customWidth="1"/>
    <col min="8198" max="8198" width="11.140625" style="677" customWidth="1"/>
    <col min="8199" max="8199" width="23.85546875" style="677" customWidth="1"/>
    <col min="8200" max="8200" width="23" style="677" customWidth="1"/>
    <col min="8201" max="8202" width="9.140625" style="677"/>
    <col min="8203" max="8203" width="14.85546875" style="677" customWidth="1"/>
    <col min="8204" max="8446" width="9.140625" style="677"/>
    <col min="8447" max="8447" width="5" style="677" customWidth="1"/>
    <col min="8448" max="8448" width="17.42578125" style="677" customWidth="1"/>
    <col min="8449" max="8449" width="12.42578125" style="677" customWidth="1"/>
    <col min="8450" max="8450" width="8.140625" style="677" customWidth="1"/>
    <col min="8451" max="8451" width="9.140625" style="677" customWidth="1"/>
    <col min="8452" max="8452" width="15.42578125" style="677" customWidth="1"/>
    <col min="8453" max="8453" width="14.42578125" style="677" customWidth="1"/>
    <col min="8454" max="8454" width="11.140625" style="677" customWidth="1"/>
    <col min="8455" max="8455" width="23.85546875" style="677" customWidth="1"/>
    <col min="8456" max="8456" width="23" style="677" customWidth="1"/>
    <col min="8457" max="8458" width="9.140625" style="677"/>
    <col min="8459" max="8459" width="14.85546875" style="677" customWidth="1"/>
    <col min="8460" max="8702" width="9.140625" style="677"/>
    <col min="8703" max="8703" width="5" style="677" customWidth="1"/>
    <col min="8704" max="8704" width="17.42578125" style="677" customWidth="1"/>
    <col min="8705" max="8705" width="12.42578125" style="677" customWidth="1"/>
    <col min="8706" max="8706" width="8.140625" style="677" customWidth="1"/>
    <col min="8707" max="8707" width="9.140625" style="677" customWidth="1"/>
    <col min="8708" max="8708" width="15.42578125" style="677" customWidth="1"/>
    <col min="8709" max="8709" width="14.42578125" style="677" customWidth="1"/>
    <col min="8710" max="8710" width="11.140625" style="677" customWidth="1"/>
    <col min="8711" max="8711" width="23.85546875" style="677" customWidth="1"/>
    <col min="8712" max="8712" width="23" style="677" customWidth="1"/>
    <col min="8713" max="8714" width="9.140625" style="677"/>
    <col min="8715" max="8715" width="14.85546875" style="677" customWidth="1"/>
    <col min="8716" max="8958" width="9.140625" style="677"/>
    <col min="8959" max="8959" width="5" style="677" customWidth="1"/>
    <col min="8960" max="8960" width="17.42578125" style="677" customWidth="1"/>
    <col min="8961" max="8961" width="12.42578125" style="677" customWidth="1"/>
    <col min="8962" max="8962" width="8.140625" style="677" customWidth="1"/>
    <col min="8963" max="8963" width="9.140625" style="677" customWidth="1"/>
    <col min="8964" max="8964" width="15.42578125" style="677" customWidth="1"/>
    <col min="8965" max="8965" width="14.42578125" style="677" customWidth="1"/>
    <col min="8966" max="8966" width="11.140625" style="677" customWidth="1"/>
    <col min="8967" max="8967" width="23.85546875" style="677" customWidth="1"/>
    <col min="8968" max="8968" width="23" style="677" customWidth="1"/>
    <col min="8969" max="8970" width="9.140625" style="677"/>
    <col min="8971" max="8971" width="14.85546875" style="677" customWidth="1"/>
    <col min="8972" max="9214" width="9.140625" style="677"/>
    <col min="9215" max="9215" width="5" style="677" customWidth="1"/>
    <col min="9216" max="9216" width="17.42578125" style="677" customWidth="1"/>
    <col min="9217" max="9217" width="12.42578125" style="677" customWidth="1"/>
    <col min="9218" max="9218" width="8.140625" style="677" customWidth="1"/>
    <col min="9219" max="9219" width="9.140625" style="677" customWidth="1"/>
    <col min="9220" max="9220" width="15.42578125" style="677" customWidth="1"/>
    <col min="9221" max="9221" width="14.42578125" style="677" customWidth="1"/>
    <col min="9222" max="9222" width="11.140625" style="677" customWidth="1"/>
    <col min="9223" max="9223" width="23.85546875" style="677" customWidth="1"/>
    <col min="9224" max="9224" width="23" style="677" customWidth="1"/>
    <col min="9225" max="9226" width="9.140625" style="677"/>
    <col min="9227" max="9227" width="14.85546875" style="677" customWidth="1"/>
    <col min="9228" max="9470" width="9.140625" style="677"/>
    <col min="9471" max="9471" width="5" style="677" customWidth="1"/>
    <col min="9472" max="9472" width="17.42578125" style="677" customWidth="1"/>
    <col min="9473" max="9473" width="12.42578125" style="677" customWidth="1"/>
    <col min="9474" max="9474" width="8.140625" style="677" customWidth="1"/>
    <col min="9475" max="9475" width="9.140625" style="677" customWidth="1"/>
    <col min="9476" max="9476" width="15.42578125" style="677" customWidth="1"/>
    <col min="9477" max="9477" width="14.42578125" style="677" customWidth="1"/>
    <col min="9478" max="9478" width="11.140625" style="677" customWidth="1"/>
    <col min="9479" max="9479" width="23.85546875" style="677" customWidth="1"/>
    <col min="9480" max="9480" width="23" style="677" customWidth="1"/>
    <col min="9481" max="9482" width="9.140625" style="677"/>
    <col min="9483" max="9483" width="14.85546875" style="677" customWidth="1"/>
    <col min="9484" max="9726" width="9.140625" style="677"/>
    <col min="9727" max="9727" width="5" style="677" customWidth="1"/>
    <col min="9728" max="9728" width="17.42578125" style="677" customWidth="1"/>
    <col min="9729" max="9729" width="12.42578125" style="677" customWidth="1"/>
    <col min="9730" max="9730" width="8.140625" style="677" customWidth="1"/>
    <col min="9731" max="9731" width="9.140625" style="677" customWidth="1"/>
    <col min="9732" max="9732" width="15.42578125" style="677" customWidth="1"/>
    <col min="9733" max="9733" width="14.42578125" style="677" customWidth="1"/>
    <col min="9734" max="9734" width="11.140625" style="677" customWidth="1"/>
    <col min="9735" max="9735" width="23.85546875" style="677" customWidth="1"/>
    <col min="9736" max="9736" width="23" style="677" customWidth="1"/>
    <col min="9737" max="9738" width="9.140625" style="677"/>
    <col min="9739" max="9739" width="14.85546875" style="677" customWidth="1"/>
    <col min="9740" max="9982" width="9.140625" style="677"/>
    <col min="9983" max="9983" width="5" style="677" customWidth="1"/>
    <col min="9984" max="9984" width="17.42578125" style="677" customWidth="1"/>
    <col min="9985" max="9985" width="12.42578125" style="677" customWidth="1"/>
    <col min="9986" max="9986" width="8.140625" style="677" customWidth="1"/>
    <col min="9987" max="9987" width="9.140625" style="677" customWidth="1"/>
    <col min="9988" max="9988" width="15.42578125" style="677" customWidth="1"/>
    <col min="9989" max="9989" width="14.42578125" style="677" customWidth="1"/>
    <col min="9990" max="9990" width="11.140625" style="677" customWidth="1"/>
    <col min="9991" max="9991" width="23.85546875" style="677" customWidth="1"/>
    <col min="9992" max="9992" width="23" style="677" customWidth="1"/>
    <col min="9993" max="9994" width="9.140625" style="677"/>
    <col min="9995" max="9995" width="14.85546875" style="677" customWidth="1"/>
    <col min="9996" max="10238" width="9.140625" style="677"/>
    <col min="10239" max="10239" width="5" style="677" customWidth="1"/>
    <col min="10240" max="10240" width="17.42578125" style="677" customWidth="1"/>
    <col min="10241" max="10241" width="12.42578125" style="677" customWidth="1"/>
    <col min="10242" max="10242" width="8.140625" style="677" customWidth="1"/>
    <col min="10243" max="10243" width="9.140625" style="677" customWidth="1"/>
    <col min="10244" max="10244" width="15.42578125" style="677" customWidth="1"/>
    <col min="10245" max="10245" width="14.42578125" style="677" customWidth="1"/>
    <col min="10246" max="10246" width="11.140625" style="677" customWidth="1"/>
    <col min="10247" max="10247" width="23.85546875" style="677" customWidth="1"/>
    <col min="10248" max="10248" width="23" style="677" customWidth="1"/>
    <col min="10249" max="10250" width="9.140625" style="677"/>
    <col min="10251" max="10251" width="14.85546875" style="677" customWidth="1"/>
    <col min="10252" max="10494" width="9.140625" style="677"/>
    <col min="10495" max="10495" width="5" style="677" customWidth="1"/>
    <col min="10496" max="10496" width="17.42578125" style="677" customWidth="1"/>
    <col min="10497" max="10497" width="12.42578125" style="677" customWidth="1"/>
    <col min="10498" max="10498" width="8.140625" style="677" customWidth="1"/>
    <col min="10499" max="10499" width="9.140625" style="677" customWidth="1"/>
    <col min="10500" max="10500" width="15.42578125" style="677" customWidth="1"/>
    <col min="10501" max="10501" width="14.42578125" style="677" customWidth="1"/>
    <col min="10502" max="10502" width="11.140625" style="677" customWidth="1"/>
    <col min="10503" max="10503" width="23.85546875" style="677" customWidth="1"/>
    <col min="10504" max="10504" width="23" style="677" customWidth="1"/>
    <col min="10505" max="10506" width="9.140625" style="677"/>
    <col min="10507" max="10507" width="14.85546875" style="677" customWidth="1"/>
    <col min="10508" max="10750" width="9.140625" style="677"/>
    <col min="10751" max="10751" width="5" style="677" customWidth="1"/>
    <col min="10752" max="10752" width="17.42578125" style="677" customWidth="1"/>
    <col min="10753" max="10753" width="12.42578125" style="677" customWidth="1"/>
    <col min="10754" max="10754" width="8.140625" style="677" customWidth="1"/>
    <col min="10755" max="10755" width="9.140625" style="677" customWidth="1"/>
    <col min="10756" max="10756" width="15.42578125" style="677" customWidth="1"/>
    <col min="10757" max="10757" width="14.42578125" style="677" customWidth="1"/>
    <col min="10758" max="10758" width="11.140625" style="677" customWidth="1"/>
    <col min="10759" max="10759" width="23.85546875" style="677" customWidth="1"/>
    <col min="10760" max="10760" width="23" style="677" customWidth="1"/>
    <col min="10761" max="10762" width="9.140625" style="677"/>
    <col min="10763" max="10763" width="14.85546875" style="677" customWidth="1"/>
    <col min="10764" max="11006" width="9.140625" style="677"/>
    <col min="11007" max="11007" width="5" style="677" customWidth="1"/>
    <col min="11008" max="11008" width="17.42578125" style="677" customWidth="1"/>
    <col min="11009" max="11009" width="12.42578125" style="677" customWidth="1"/>
    <col min="11010" max="11010" width="8.140625" style="677" customWidth="1"/>
    <col min="11011" max="11011" width="9.140625" style="677" customWidth="1"/>
    <col min="11012" max="11012" width="15.42578125" style="677" customWidth="1"/>
    <col min="11013" max="11013" width="14.42578125" style="677" customWidth="1"/>
    <col min="11014" max="11014" width="11.140625" style="677" customWidth="1"/>
    <col min="11015" max="11015" width="23.85546875" style="677" customWidth="1"/>
    <col min="11016" max="11016" width="23" style="677" customWidth="1"/>
    <col min="11017" max="11018" width="9.140625" style="677"/>
    <col min="11019" max="11019" width="14.85546875" style="677" customWidth="1"/>
    <col min="11020" max="11262" width="9.140625" style="677"/>
    <col min="11263" max="11263" width="5" style="677" customWidth="1"/>
    <col min="11264" max="11264" width="17.42578125" style="677" customWidth="1"/>
    <col min="11265" max="11265" width="12.42578125" style="677" customWidth="1"/>
    <col min="11266" max="11266" width="8.140625" style="677" customWidth="1"/>
    <col min="11267" max="11267" width="9.140625" style="677" customWidth="1"/>
    <col min="11268" max="11268" width="15.42578125" style="677" customWidth="1"/>
    <col min="11269" max="11269" width="14.42578125" style="677" customWidth="1"/>
    <col min="11270" max="11270" width="11.140625" style="677" customWidth="1"/>
    <col min="11271" max="11271" width="23.85546875" style="677" customWidth="1"/>
    <col min="11272" max="11272" width="23" style="677" customWidth="1"/>
    <col min="11273" max="11274" width="9.140625" style="677"/>
    <col min="11275" max="11275" width="14.85546875" style="677" customWidth="1"/>
    <col min="11276" max="11518" width="9.140625" style="677"/>
    <col min="11519" max="11519" width="5" style="677" customWidth="1"/>
    <col min="11520" max="11520" width="17.42578125" style="677" customWidth="1"/>
    <col min="11521" max="11521" width="12.42578125" style="677" customWidth="1"/>
    <col min="11522" max="11522" width="8.140625" style="677" customWidth="1"/>
    <col min="11523" max="11523" width="9.140625" style="677" customWidth="1"/>
    <col min="11524" max="11524" width="15.42578125" style="677" customWidth="1"/>
    <col min="11525" max="11525" width="14.42578125" style="677" customWidth="1"/>
    <col min="11526" max="11526" width="11.140625" style="677" customWidth="1"/>
    <col min="11527" max="11527" width="23.85546875" style="677" customWidth="1"/>
    <col min="11528" max="11528" width="23" style="677" customWidth="1"/>
    <col min="11529" max="11530" width="9.140625" style="677"/>
    <col min="11531" max="11531" width="14.85546875" style="677" customWidth="1"/>
    <col min="11532" max="11774" width="9.140625" style="677"/>
    <col min="11775" max="11775" width="5" style="677" customWidth="1"/>
    <col min="11776" max="11776" width="17.42578125" style="677" customWidth="1"/>
    <col min="11777" max="11777" width="12.42578125" style="677" customWidth="1"/>
    <col min="11778" max="11778" width="8.140625" style="677" customWidth="1"/>
    <col min="11779" max="11779" width="9.140625" style="677" customWidth="1"/>
    <col min="11780" max="11780" width="15.42578125" style="677" customWidth="1"/>
    <col min="11781" max="11781" width="14.42578125" style="677" customWidth="1"/>
    <col min="11782" max="11782" width="11.140625" style="677" customWidth="1"/>
    <col min="11783" max="11783" width="23.85546875" style="677" customWidth="1"/>
    <col min="11784" max="11784" width="23" style="677" customWidth="1"/>
    <col min="11785" max="11786" width="9.140625" style="677"/>
    <col min="11787" max="11787" width="14.85546875" style="677" customWidth="1"/>
    <col min="11788" max="12030" width="9.140625" style="677"/>
    <col min="12031" max="12031" width="5" style="677" customWidth="1"/>
    <col min="12032" max="12032" width="17.42578125" style="677" customWidth="1"/>
    <col min="12033" max="12033" width="12.42578125" style="677" customWidth="1"/>
    <col min="12034" max="12034" width="8.140625" style="677" customWidth="1"/>
    <col min="12035" max="12035" width="9.140625" style="677" customWidth="1"/>
    <col min="12036" max="12036" width="15.42578125" style="677" customWidth="1"/>
    <col min="12037" max="12037" width="14.42578125" style="677" customWidth="1"/>
    <col min="12038" max="12038" width="11.140625" style="677" customWidth="1"/>
    <col min="12039" max="12039" width="23.85546875" style="677" customWidth="1"/>
    <col min="12040" max="12040" width="23" style="677" customWidth="1"/>
    <col min="12041" max="12042" width="9.140625" style="677"/>
    <col min="12043" max="12043" width="14.85546875" style="677" customWidth="1"/>
    <col min="12044" max="12286" width="9.140625" style="677"/>
    <col min="12287" max="12287" width="5" style="677" customWidth="1"/>
    <col min="12288" max="12288" width="17.42578125" style="677" customWidth="1"/>
    <col min="12289" max="12289" width="12.42578125" style="677" customWidth="1"/>
    <col min="12290" max="12290" width="8.140625" style="677" customWidth="1"/>
    <col min="12291" max="12291" width="9.140625" style="677" customWidth="1"/>
    <col min="12292" max="12292" width="15.42578125" style="677" customWidth="1"/>
    <col min="12293" max="12293" width="14.42578125" style="677" customWidth="1"/>
    <col min="12294" max="12294" width="11.140625" style="677" customWidth="1"/>
    <col min="12295" max="12295" width="23.85546875" style="677" customWidth="1"/>
    <col min="12296" max="12296" width="23" style="677" customWidth="1"/>
    <col min="12297" max="12298" width="9.140625" style="677"/>
    <col min="12299" max="12299" width="14.85546875" style="677" customWidth="1"/>
    <col min="12300" max="12542" width="9.140625" style="677"/>
    <col min="12543" max="12543" width="5" style="677" customWidth="1"/>
    <col min="12544" max="12544" width="17.42578125" style="677" customWidth="1"/>
    <col min="12545" max="12545" width="12.42578125" style="677" customWidth="1"/>
    <col min="12546" max="12546" width="8.140625" style="677" customWidth="1"/>
    <col min="12547" max="12547" width="9.140625" style="677" customWidth="1"/>
    <col min="12548" max="12548" width="15.42578125" style="677" customWidth="1"/>
    <col min="12549" max="12549" width="14.42578125" style="677" customWidth="1"/>
    <col min="12550" max="12550" width="11.140625" style="677" customWidth="1"/>
    <col min="12551" max="12551" width="23.85546875" style="677" customWidth="1"/>
    <col min="12552" max="12552" width="23" style="677" customWidth="1"/>
    <col min="12553" max="12554" width="9.140625" style="677"/>
    <col min="12555" max="12555" width="14.85546875" style="677" customWidth="1"/>
    <col min="12556" max="12798" width="9.140625" style="677"/>
    <col min="12799" max="12799" width="5" style="677" customWidth="1"/>
    <col min="12800" max="12800" width="17.42578125" style="677" customWidth="1"/>
    <col min="12801" max="12801" width="12.42578125" style="677" customWidth="1"/>
    <col min="12802" max="12802" width="8.140625" style="677" customWidth="1"/>
    <col min="12803" max="12803" width="9.140625" style="677" customWidth="1"/>
    <col min="12804" max="12804" width="15.42578125" style="677" customWidth="1"/>
    <col min="12805" max="12805" width="14.42578125" style="677" customWidth="1"/>
    <col min="12806" max="12806" width="11.140625" style="677" customWidth="1"/>
    <col min="12807" max="12807" width="23.85546875" style="677" customWidth="1"/>
    <col min="12808" max="12808" width="23" style="677" customWidth="1"/>
    <col min="12809" max="12810" width="9.140625" style="677"/>
    <col min="12811" max="12811" width="14.85546875" style="677" customWidth="1"/>
    <col min="12812" max="13054" width="9.140625" style="677"/>
    <col min="13055" max="13055" width="5" style="677" customWidth="1"/>
    <col min="13056" max="13056" width="17.42578125" style="677" customWidth="1"/>
    <col min="13057" max="13057" width="12.42578125" style="677" customWidth="1"/>
    <col min="13058" max="13058" width="8.140625" style="677" customWidth="1"/>
    <col min="13059" max="13059" width="9.140625" style="677" customWidth="1"/>
    <col min="13060" max="13060" width="15.42578125" style="677" customWidth="1"/>
    <col min="13061" max="13061" width="14.42578125" style="677" customWidth="1"/>
    <col min="13062" max="13062" width="11.140625" style="677" customWidth="1"/>
    <col min="13063" max="13063" width="23.85546875" style="677" customWidth="1"/>
    <col min="13064" max="13064" width="23" style="677" customWidth="1"/>
    <col min="13065" max="13066" width="9.140625" style="677"/>
    <col min="13067" max="13067" width="14.85546875" style="677" customWidth="1"/>
    <col min="13068" max="13310" width="9.140625" style="677"/>
    <col min="13311" max="13311" width="5" style="677" customWidth="1"/>
    <col min="13312" max="13312" width="17.42578125" style="677" customWidth="1"/>
    <col min="13313" max="13313" width="12.42578125" style="677" customWidth="1"/>
    <col min="13314" max="13314" width="8.140625" style="677" customWidth="1"/>
    <col min="13315" max="13315" width="9.140625" style="677" customWidth="1"/>
    <col min="13316" max="13316" width="15.42578125" style="677" customWidth="1"/>
    <col min="13317" max="13317" width="14.42578125" style="677" customWidth="1"/>
    <col min="13318" max="13318" width="11.140625" style="677" customWidth="1"/>
    <col min="13319" max="13319" width="23.85546875" style="677" customWidth="1"/>
    <col min="13320" max="13320" width="23" style="677" customWidth="1"/>
    <col min="13321" max="13322" width="9.140625" style="677"/>
    <col min="13323" max="13323" width="14.85546875" style="677" customWidth="1"/>
    <col min="13324" max="13566" width="9.140625" style="677"/>
    <col min="13567" max="13567" width="5" style="677" customWidth="1"/>
    <col min="13568" max="13568" width="17.42578125" style="677" customWidth="1"/>
    <col min="13569" max="13569" width="12.42578125" style="677" customWidth="1"/>
    <col min="13570" max="13570" width="8.140625" style="677" customWidth="1"/>
    <col min="13571" max="13571" width="9.140625" style="677" customWidth="1"/>
    <col min="13572" max="13572" width="15.42578125" style="677" customWidth="1"/>
    <col min="13573" max="13573" width="14.42578125" style="677" customWidth="1"/>
    <col min="13574" max="13574" width="11.140625" style="677" customWidth="1"/>
    <col min="13575" max="13575" width="23.85546875" style="677" customWidth="1"/>
    <col min="13576" max="13576" width="23" style="677" customWidth="1"/>
    <col min="13577" max="13578" width="9.140625" style="677"/>
    <col min="13579" max="13579" width="14.85546875" style="677" customWidth="1"/>
    <col min="13580" max="13822" width="9.140625" style="677"/>
    <col min="13823" max="13823" width="5" style="677" customWidth="1"/>
    <col min="13824" max="13824" width="17.42578125" style="677" customWidth="1"/>
    <col min="13825" max="13825" width="12.42578125" style="677" customWidth="1"/>
    <col min="13826" max="13826" width="8.140625" style="677" customWidth="1"/>
    <col min="13827" max="13827" width="9.140625" style="677" customWidth="1"/>
    <col min="13828" max="13828" width="15.42578125" style="677" customWidth="1"/>
    <col min="13829" max="13829" width="14.42578125" style="677" customWidth="1"/>
    <col min="13830" max="13830" width="11.140625" style="677" customWidth="1"/>
    <col min="13831" max="13831" width="23.85546875" style="677" customWidth="1"/>
    <col min="13832" max="13832" width="23" style="677" customWidth="1"/>
    <col min="13833" max="13834" width="9.140625" style="677"/>
    <col min="13835" max="13835" width="14.85546875" style="677" customWidth="1"/>
    <col min="13836" max="14078" width="9.140625" style="677"/>
    <col min="14079" max="14079" width="5" style="677" customWidth="1"/>
    <col min="14080" max="14080" width="17.42578125" style="677" customWidth="1"/>
    <col min="14081" max="14081" width="12.42578125" style="677" customWidth="1"/>
    <col min="14082" max="14082" width="8.140625" style="677" customWidth="1"/>
    <col min="14083" max="14083" width="9.140625" style="677" customWidth="1"/>
    <col min="14084" max="14084" width="15.42578125" style="677" customWidth="1"/>
    <col min="14085" max="14085" width="14.42578125" style="677" customWidth="1"/>
    <col min="14086" max="14086" width="11.140625" style="677" customWidth="1"/>
    <col min="14087" max="14087" width="23.85546875" style="677" customWidth="1"/>
    <col min="14088" max="14088" width="23" style="677" customWidth="1"/>
    <col min="14089" max="14090" width="9.140625" style="677"/>
    <col min="14091" max="14091" width="14.85546875" style="677" customWidth="1"/>
    <col min="14092" max="14334" width="9.140625" style="677"/>
    <col min="14335" max="14335" width="5" style="677" customWidth="1"/>
    <col min="14336" max="14336" width="17.42578125" style="677" customWidth="1"/>
    <col min="14337" max="14337" width="12.42578125" style="677" customWidth="1"/>
    <col min="14338" max="14338" width="8.140625" style="677" customWidth="1"/>
    <col min="14339" max="14339" width="9.140625" style="677" customWidth="1"/>
    <col min="14340" max="14340" width="15.42578125" style="677" customWidth="1"/>
    <col min="14341" max="14341" width="14.42578125" style="677" customWidth="1"/>
    <col min="14342" max="14342" width="11.140625" style="677" customWidth="1"/>
    <col min="14343" max="14343" width="23.85546875" style="677" customWidth="1"/>
    <col min="14344" max="14344" width="23" style="677" customWidth="1"/>
    <col min="14345" max="14346" width="9.140625" style="677"/>
    <col min="14347" max="14347" width="14.85546875" style="677" customWidth="1"/>
    <col min="14348" max="14590" width="9.140625" style="677"/>
    <col min="14591" max="14591" width="5" style="677" customWidth="1"/>
    <col min="14592" max="14592" width="17.42578125" style="677" customWidth="1"/>
    <col min="14593" max="14593" width="12.42578125" style="677" customWidth="1"/>
    <col min="14594" max="14594" width="8.140625" style="677" customWidth="1"/>
    <col min="14595" max="14595" width="9.140625" style="677" customWidth="1"/>
    <col min="14596" max="14596" width="15.42578125" style="677" customWidth="1"/>
    <col min="14597" max="14597" width="14.42578125" style="677" customWidth="1"/>
    <col min="14598" max="14598" width="11.140625" style="677" customWidth="1"/>
    <col min="14599" max="14599" width="23.85546875" style="677" customWidth="1"/>
    <col min="14600" max="14600" width="23" style="677" customWidth="1"/>
    <col min="14601" max="14602" width="9.140625" style="677"/>
    <col min="14603" max="14603" width="14.85546875" style="677" customWidth="1"/>
    <col min="14604" max="14846" width="9.140625" style="677"/>
    <col min="14847" max="14847" width="5" style="677" customWidth="1"/>
    <col min="14848" max="14848" width="17.42578125" style="677" customWidth="1"/>
    <col min="14849" max="14849" width="12.42578125" style="677" customWidth="1"/>
    <col min="14850" max="14850" width="8.140625" style="677" customWidth="1"/>
    <col min="14851" max="14851" width="9.140625" style="677" customWidth="1"/>
    <col min="14852" max="14852" width="15.42578125" style="677" customWidth="1"/>
    <col min="14853" max="14853" width="14.42578125" style="677" customWidth="1"/>
    <col min="14854" max="14854" width="11.140625" style="677" customWidth="1"/>
    <col min="14855" max="14855" width="23.85546875" style="677" customWidth="1"/>
    <col min="14856" max="14856" width="23" style="677" customWidth="1"/>
    <col min="14857" max="14858" width="9.140625" style="677"/>
    <col min="14859" max="14859" width="14.85546875" style="677" customWidth="1"/>
    <col min="14860" max="15102" width="9.140625" style="677"/>
    <col min="15103" max="15103" width="5" style="677" customWidth="1"/>
    <col min="15104" max="15104" width="17.42578125" style="677" customWidth="1"/>
    <col min="15105" max="15105" width="12.42578125" style="677" customWidth="1"/>
    <col min="15106" max="15106" width="8.140625" style="677" customWidth="1"/>
    <col min="15107" max="15107" width="9.140625" style="677" customWidth="1"/>
    <col min="15108" max="15108" width="15.42578125" style="677" customWidth="1"/>
    <col min="15109" max="15109" width="14.42578125" style="677" customWidth="1"/>
    <col min="15110" max="15110" width="11.140625" style="677" customWidth="1"/>
    <col min="15111" max="15111" width="23.85546875" style="677" customWidth="1"/>
    <col min="15112" max="15112" width="23" style="677" customWidth="1"/>
    <col min="15113" max="15114" width="9.140625" style="677"/>
    <col min="15115" max="15115" width="14.85546875" style="677" customWidth="1"/>
    <col min="15116" max="15358" width="9.140625" style="677"/>
    <col min="15359" max="15359" width="5" style="677" customWidth="1"/>
    <col min="15360" max="15360" width="17.42578125" style="677" customWidth="1"/>
    <col min="15361" max="15361" width="12.42578125" style="677" customWidth="1"/>
    <col min="15362" max="15362" width="8.140625" style="677" customWidth="1"/>
    <col min="15363" max="15363" width="9.140625" style="677" customWidth="1"/>
    <col min="15364" max="15364" width="15.42578125" style="677" customWidth="1"/>
    <col min="15365" max="15365" width="14.42578125" style="677" customWidth="1"/>
    <col min="15366" max="15366" width="11.140625" style="677" customWidth="1"/>
    <col min="15367" max="15367" width="23.85546875" style="677" customWidth="1"/>
    <col min="15368" max="15368" width="23" style="677" customWidth="1"/>
    <col min="15369" max="15370" width="9.140625" style="677"/>
    <col min="15371" max="15371" width="14.85546875" style="677" customWidth="1"/>
    <col min="15372" max="15614" width="9.140625" style="677"/>
    <col min="15615" max="15615" width="5" style="677" customWidth="1"/>
    <col min="15616" max="15616" width="17.42578125" style="677" customWidth="1"/>
    <col min="15617" max="15617" width="12.42578125" style="677" customWidth="1"/>
    <col min="15618" max="15618" width="8.140625" style="677" customWidth="1"/>
    <col min="15619" max="15619" width="9.140625" style="677" customWidth="1"/>
    <col min="15620" max="15620" width="15.42578125" style="677" customWidth="1"/>
    <col min="15621" max="15621" width="14.42578125" style="677" customWidth="1"/>
    <col min="15622" max="15622" width="11.140625" style="677" customWidth="1"/>
    <col min="15623" max="15623" width="23.85546875" style="677" customWidth="1"/>
    <col min="15624" max="15624" width="23" style="677" customWidth="1"/>
    <col min="15625" max="15626" width="9.140625" style="677"/>
    <col min="15627" max="15627" width="14.85546875" style="677" customWidth="1"/>
    <col min="15628" max="15870" width="9.140625" style="677"/>
    <col min="15871" max="15871" width="5" style="677" customWidth="1"/>
    <col min="15872" max="15872" width="17.42578125" style="677" customWidth="1"/>
    <col min="15873" max="15873" width="12.42578125" style="677" customWidth="1"/>
    <col min="15874" max="15874" width="8.140625" style="677" customWidth="1"/>
    <col min="15875" max="15875" width="9.140625" style="677" customWidth="1"/>
    <col min="15876" max="15876" width="15.42578125" style="677" customWidth="1"/>
    <col min="15877" max="15877" width="14.42578125" style="677" customWidth="1"/>
    <col min="15878" max="15878" width="11.140625" style="677" customWidth="1"/>
    <col min="15879" max="15879" width="23.85546875" style="677" customWidth="1"/>
    <col min="15880" max="15880" width="23" style="677" customWidth="1"/>
    <col min="15881" max="15882" width="9.140625" style="677"/>
    <col min="15883" max="15883" width="14.85546875" style="677" customWidth="1"/>
    <col min="15884" max="16126" width="9.140625" style="677"/>
    <col min="16127" max="16127" width="5" style="677" customWidth="1"/>
    <col min="16128" max="16128" width="17.42578125" style="677" customWidth="1"/>
    <col min="16129" max="16129" width="12.42578125" style="677" customWidth="1"/>
    <col min="16130" max="16130" width="8.140625" style="677" customWidth="1"/>
    <col min="16131" max="16131" width="9.140625" style="677" customWidth="1"/>
    <col min="16132" max="16132" width="15.42578125" style="677" customWidth="1"/>
    <col min="16133" max="16133" width="14.42578125" style="677" customWidth="1"/>
    <col min="16134" max="16134" width="11.140625" style="677" customWidth="1"/>
    <col min="16135" max="16135" width="23.85546875" style="677" customWidth="1"/>
    <col min="16136" max="16136" width="23" style="677" customWidth="1"/>
    <col min="16137" max="16138" width="9.140625" style="677"/>
    <col min="16139" max="16139" width="14.85546875" style="677" customWidth="1"/>
    <col min="16140" max="16384" width="9.140625" style="677"/>
  </cols>
  <sheetData>
    <row r="1" spans="1:22" ht="15" customHeight="1">
      <c r="B1" s="674"/>
      <c r="C1" s="675"/>
      <c r="D1" s="671"/>
      <c r="E1" s="671"/>
      <c r="F1" s="671"/>
      <c r="G1" s="671"/>
      <c r="H1" s="671"/>
      <c r="I1" s="671"/>
      <c r="J1" s="671"/>
      <c r="K1" s="671"/>
      <c r="L1" s="676"/>
      <c r="M1" s="671"/>
      <c r="N1" s="671"/>
      <c r="O1" s="671"/>
      <c r="P1" s="470" t="s">
        <v>242</v>
      </c>
      <c r="Q1" s="470"/>
      <c r="R1" s="470"/>
      <c r="S1" s="470"/>
    </row>
    <row r="2" spans="1:22" s="678" customFormat="1" ht="75" customHeight="1">
      <c r="A2" s="4050" t="s">
        <v>7679</v>
      </c>
      <c r="B2" s="4040" t="s">
        <v>6</v>
      </c>
      <c r="C2" s="4036" t="s">
        <v>7</v>
      </c>
      <c r="D2" s="4036" t="s">
        <v>449</v>
      </c>
      <c r="E2" s="4036" t="s">
        <v>731</v>
      </c>
      <c r="F2" s="4036" t="s">
        <v>462</v>
      </c>
      <c r="G2" s="4036" t="s">
        <v>458</v>
      </c>
      <c r="H2" s="672" t="s">
        <v>459</v>
      </c>
      <c r="I2" s="672" t="s">
        <v>8</v>
      </c>
      <c r="J2" s="4055" t="s">
        <v>9</v>
      </c>
      <c r="K2" s="4056"/>
      <c r="L2" s="4057" t="s">
        <v>10</v>
      </c>
      <c r="M2" s="4036" t="s">
        <v>11</v>
      </c>
      <c r="N2" s="4036" t="s">
        <v>12</v>
      </c>
      <c r="O2" s="4036" t="s">
        <v>3896</v>
      </c>
      <c r="P2" s="4036" t="s">
        <v>14</v>
      </c>
      <c r="Q2" s="4036" t="s">
        <v>460</v>
      </c>
      <c r="R2" s="4036" t="s">
        <v>461</v>
      </c>
      <c r="S2" s="4036" t="s">
        <v>463</v>
      </c>
      <c r="T2" s="3912" t="s">
        <v>3908</v>
      </c>
      <c r="U2" s="3913" t="s">
        <v>3220</v>
      </c>
    </row>
    <row r="3" spans="1:22" s="673" customFormat="1" ht="43.5" customHeight="1">
      <c r="A3" s="4050"/>
      <c r="B3" s="4041"/>
      <c r="C3" s="4037"/>
      <c r="D3" s="4037"/>
      <c r="E3" s="4037"/>
      <c r="F3" s="4037"/>
      <c r="G3" s="4037"/>
      <c r="H3" s="672"/>
      <c r="I3" s="672"/>
      <c r="J3" s="672" t="s">
        <v>15</v>
      </c>
      <c r="K3" s="672" t="s">
        <v>16</v>
      </c>
      <c r="L3" s="4058"/>
      <c r="M3" s="4037"/>
      <c r="N3" s="4037"/>
      <c r="O3" s="4037"/>
      <c r="P3" s="4037"/>
      <c r="Q3" s="4037"/>
      <c r="R3" s="4037"/>
      <c r="S3" s="4037"/>
      <c r="T3" s="3912"/>
      <c r="U3" s="3913"/>
    </row>
    <row r="4" spans="1:22" s="711" customFormat="1" ht="32.25" customHeight="1">
      <c r="A4" s="1504">
        <v>1</v>
      </c>
      <c r="B4" s="707"/>
      <c r="C4" s="708" t="s">
        <v>743</v>
      </c>
      <c r="D4" s="709"/>
      <c r="E4" s="709"/>
      <c r="F4" s="709"/>
      <c r="G4" s="709"/>
      <c r="H4" s="709"/>
      <c r="I4" s="709"/>
      <c r="J4" s="709"/>
      <c r="K4" s="709"/>
      <c r="L4" s="710">
        <f>L5+L457+L761</f>
        <v>5801424.6999999983</v>
      </c>
      <c r="M4" s="709"/>
      <c r="N4" s="709"/>
      <c r="O4" s="709"/>
      <c r="P4" s="709"/>
      <c r="Q4" s="709"/>
      <c r="R4" s="709"/>
      <c r="S4" s="709"/>
    </row>
    <row r="5" spans="1:22" s="681" customFormat="1" ht="47.25" customHeight="1">
      <c r="A5" s="681">
        <v>2</v>
      </c>
      <c r="B5" s="4053" t="s">
        <v>3883</v>
      </c>
      <c r="C5" s="4054"/>
      <c r="D5" s="670"/>
      <c r="E5" s="670"/>
      <c r="F5" s="679"/>
      <c r="G5" s="679"/>
      <c r="H5" s="670"/>
      <c r="I5" s="679"/>
      <c r="J5" s="679"/>
      <c r="K5" s="679"/>
      <c r="L5" s="680">
        <f>SUM(L6:L456)</f>
        <v>3317558.9999999981</v>
      </c>
      <c r="M5" s="680"/>
      <c r="N5" s="670"/>
      <c r="O5" s="679"/>
      <c r="P5" s="679"/>
      <c r="Q5" s="679"/>
      <c r="R5" s="679"/>
      <c r="S5" s="679"/>
    </row>
    <row r="6" spans="1:22" ht="31.5">
      <c r="A6" s="641">
        <v>3</v>
      </c>
      <c r="B6" s="581">
        <v>1</v>
      </c>
      <c r="C6" s="574" t="s">
        <v>2276</v>
      </c>
      <c r="D6" s="574"/>
      <c r="E6" s="574"/>
      <c r="F6" s="574"/>
      <c r="G6" s="574" t="s">
        <v>7688</v>
      </c>
      <c r="H6" s="583">
        <v>1</v>
      </c>
      <c r="I6" s="574" t="s">
        <v>3880</v>
      </c>
      <c r="J6" s="576">
        <v>3</v>
      </c>
      <c r="K6" s="576">
        <v>6</v>
      </c>
      <c r="L6" s="579">
        <v>7739.2</v>
      </c>
      <c r="M6" s="578"/>
      <c r="N6" s="596" t="s">
        <v>754</v>
      </c>
      <c r="O6" s="596" t="s">
        <v>2453</v>
      </c>
      <c r="P6" s="574" t="s">
        <v>2277</v>
      </c>
      <c r="Q6" s="682"/>
      <c r="R6" s="682"/>
      <c r="S6" s="580"/>
      <c r="V6" s="677">
        <v>1</v>
      </c>
    </row>
    <row r="7" spans="1:22" ht="31.5">
      <c r="A7" s="681">
        <v>4</v>
      </c>
      <c r="B7" s="581">
        <v>3</v>
      </c>
      <c r="C7" s="574" t="s">
        <v>750</v>
      </c>
      <c r="D7" s="574"/>
      <c r="E7" s="574"/>
      <c r="F7" s="574"/>
      <c r="G7" s="574" t="s">
        <v>7688</v>
      </c>
      <c r="H7" s="583">
        <v>1</v>
      </c>
      <c r="I7" s="574" t="s">
        <v>3880</v>
      </c>
      <c r="J7" s="576">
        <v>3</v>
      </c>
      <c r="K7" s="576" t="s">
        <v>2278</v>
      </c>
      <c r="L7" s="579">
        <v>6253</v>
      </c>
      <c r="M7" s="578"/>
      <c r="N7" s="596" t="s">
        <v>2115</v>
      </c>
      <c r="O7" s="596" t="s">
        <v>2502</v>
      </c>
      <c r="P7" s="574" t="s">
        <v>2277</v>
      </c>
      <c r="Q7" s="682"/>
      <c r="R7" s="682"/>
      <c r="S7" s="580"/>
      <c r="V7" s="677">
        <v>1</v>
      </c>
    </row>
    <row r="8" spans="1:22" ht="31.5">
      <c r="A8" s="641">
        <v>5</v>
      </c>
      <c r="B8" s="581">
        <v>4</v>
      </c>
      <c r="C8" s="574" t="s">
        <v>2279</v>
      </c>
      <c r="D8" s="574"/>
      <c r="E8" s="574"/>
      <c r="F8" s="574"/>
      <c r="G8" s="574" t="s">
        <v>7688</v>
      </c>
      <c r="H8" s="583">
        <v>1</v>
      </c>
      <c r="I8" s="574" t="s">
        <v>3880</v>
      </c>
      <c r="J8" s="576">
        <v>3</v>
      </c>
      <c r="K8" s="576" t="s">
        <v>2280</v>
      </c>
      <c r="L8" s="579">
        <v>1901.3</v>
      </c>
      <c r="M8" s="578"/>
      <c r="N8" s="596" t="s">
        <v>979</v>
      </c>
      <c r="O8" s="596" t="s">
        <v>2457</v>
      </c>
      <c r="P8" s="574" t="s">
        <v>2277</v>
      </c>
      <c r="Q8" s="682"/>
      <c r="R8" s="682"/>
      <c r="S8" s="580"/>
      <c r="V8" s="677">
        <v>1</v>
      </c>
    </row>
    <row r="9" spans="1:22" ht="31.5">
      <c r="A9" s="681">
        <v>6</v>
      </c>
      <c r="B9" s="581">
        <v>5</v>
      </c>
      <c r="C9" s="574" t="s">
        <v>839</v>
      </c>
      <c r="D9" s="574"/>
      <c r="E9" s="574"/>
      <c r="F9" s="574"/>
      <c r="G9" s="574" t="s">
        <v>7688</v>
      </c>
      <c r="H9" s="583">
        <v>1</v>
      </c>
      <c r="I9" s="574" t="s">
        <v>3880</v>
      </c>
      <c r="J9" s="576">
        <v>3</v>
      </c>
      <c r="K9" s="576">
        <v>138</v>
      </c>
      <c r="L9" s="579">
        <v>1457.9</v>
      </c>
      <c r="M9" s="578"/>
      <c r="N9" s="596" t="s">
        <v>840</v>
      </c>
      <c r="O9" s="596" t="s">
        <v>2452</v>
      </c>
      <c r="P9" s="574" t="s">
        <v>2277</v>
      </c>
      <c r="Q9" s="682"/>
      <c r="R9" s="682"/>
      <c r="S9" s="580"/>
      <c r="V9" s="677">
        <v>1</v>
      </c>
    </row>
    <row r="10" spans="1:22" ht="31.5">
      <c r="A10" s="641">
        <v>7</v>
      </c>
      <c r="B10" s="581">
        <v>6</v>
      </c>
      <c r="C10" s="574" t="s">
        <v>2281</v>
      </c>
      <c r="D10" s="574"/>
      <c r="E10" s="574"/>
      <c r="F10" s="574"/>
      <c r="G10" s="574" t="s">
        <v>7688</v>
      </c>
      <c r="H10" s="583">
        <v>1</v>
      </c>
      <c r="I10" s="574" t="s">
        <v>3880</v>
      </c>
      <c r="J10" s="576">
        <v>3</v>
      </c>
      <c r="K10" s="576" t="s">
        <v>2282</v>
      </c>
      <c r="L10" s="579">
        <v>2478.3000000000002</v>
      </c>
      <c r="M10" s="578"/>
      <c r="N10" s="596" t="s">
        <v>754</v>
      </c>
      <c r="O10" s="596" t="s">
        <v>2453</v>
      </c>
      <c r="P10" s="574" t="s">
        <v>2277</v>
      </c>
      <c r="Q10" s="682"/>
      <c r="R10" s="682"/>
      <c r="S10" s="580"/>
      <c r="V10" s="677">
        <v>1</v>
      </c>
    </row>
    <row r="11" spans="1:22" ht="31.5">
      <c r="A11" s="681">
        <v>8</v>
      </c>
      <c r="B11" s="581">
        <v>7</v>
      </c>
      <c r="C11" s="575" t="s">
        <v>2283</v>
      </c>
      <c r="D11" s="575"/>
      <c r="E11" s="575"/>
      <c r="F11" s="575"/>
      <c r="G11" s="574" t="s">
        <v>7688</v>
      </c>
      <c r="H11" s="583">
        <v>1</v>
      </c>
      <c r="I11" s="574" t="s">
        <v>3880</v>
      </c>
      <c r="J11" s="582">
        <v>1</v>
      </c>
      <c r="K11" s="683" t="s">
        <v>2284</v>
      </c>
      <c r="L11" s="579">
        <v>200</v>
      </c>
      <c r="M11" s="578"/>
      <c r="N11" s="583" t="s">
        <v>2115</v>
      </c>
      <c r="O11" s="583" t="s">
        <v>2502</v>
      </c>
      <c r="P11" s="574" t="s">
        <v>2277</v>
      </c>
      <c r="Q11" s="682"/>
      <c r="R11" s="682"/>
      <c r="S11" s="580"/>
      <c r="V11" s="677">
        <v>1</v>
      </c>
    </row>
    <row r="12" spans="1:22" ht="31.5">
      <c r="A12" s="641">
        <v>9</v>
      </c>
      <c r="B12" s="581">
        <v>8</v>
      </c>
      <c r="C12" s="575" t="s">
        <v>2285</v>
      </c>
      <c r="D12" s="575"/>
      <c r="E12" s="575"/>
      <c r="F12" s="575"/>
      <c r="G12" s="574" t="s">
        <v>7688</v>
      </c>
      <c r="H12" s="583">
        <v>1</v>
      </c>
      <c r="I12" s="574" t="s">
        <v>3880</v>
      </c>
      <c r="J12" s="582">
        <v>3</v>
      </c>
      <c r="K12" s="576">
        <v>138</v>
      </c>
      <c r="L12" s="579">
        <v>200</v>
      </c>
      <c r="M12" s="578"/>
      <c r="N12" s="583" t="s">
        <v>2115</v>
      </c>
      <c r="O12" s="583" t="s">
        <v>2502</v>
      </c>
      <c r="P12" s="574" t="s">
        <v>2277</v>
      </c>
      <c r="Q12" s="682"/>
      <c r="R12" s="682"/>
      <c r="S12" s="580"/>
      <c r="V12" s="677">
        <v>1</v>
      </c>
    </row>
    <row r="13" spans="1:22" ht="31.5">
      <c r="A13" s="681">
        <v>10</v>
      </c>
      <c r="B13" s="581">
        <v>9</v>
      </c>
      <c r="C13" s="575" t="s">
        <v>2286</v>
      </c>
      <c r="D13" s="575"/>
      <c r="E13" s="575"/>
      <c r="F13" s="575"/>
      <c r="G13" s="574" t="s">
        <v>7688</v>
      </c>
      <c r="H13" s="583">
        <v>1</v>
      </c>
      <c r="I13" s="574" t="s">
        <v>3880</v>
      </c>
      <c r="J13" s="582">
        <v>4</v>
      </c>
      <c r="K13" s="576">
        <v>92</v>
      </c>
      <c r="L13" s="579">
        <v>100</v>
      </c>
      <c r="M13" s="578"/>
      <c r="N13" s="583" t="s">
        <v>2115</v>
      </c>
      <c r="O13" s="583" t="s">
        <v>2502</v>
      </c>
      <c r="P13" s="574" t="s">
        <v>2277</v>
      </c>
      <c r="Q13" s="682"/>
      <c r="R13" s="682"/>
      <c r="S13" s="580"/>
      <c r="V13" s="677">
        <v>1</v>
      </c>
    </row>
    <row r="14" spans="1:22" ht="31.5">
      <c r="A14" s="641">
        <v>11</v>
      </c>
      <c r="B14" s="581">
        <v>10</v>
      </c>
      <c r="C14" s="575" t="s">
        <v>2287</v>
      </c>
      <c r="D14" s="575"/>
      <c r="E14" s="575"/>
      <c r="F14" s="575"/>
      <c r="G14" s="574" t="s">
        <v>7688</v>
      </c>
      <c r="H14" s="583">
        <v>1</v>
      </c>
      <c r="I14" s="574" t="s">
        <v>3880</v>
      </c>
      <c r="J14" s="582">
        <v>4</v>
      </c>
      <c r="K14" s="576">
        <v>197</v>
      </c>
      <c r="L14" s="579">
        <v>100</v>
      </c>
      <c r="M14" s="578"/>
      <c r="N14" s="583" t="s">
        <v>2115</v>
      </c>
      <c r="O14" s="583" t="s">
        <v>2502</v>
      </c>
      <c r="P14" s="574" t="s">
        <v>2277</v>
      </c>
      <c r="Q14" s="682"/>
      <c r="R14" s="682"/>
      <c r="S14" s="580"/>
      <c r="V14" s="677">
        <v>1</v>
      </c>
    </row>
    <row r="15" spans="1:22" ht="31.5">
      <c r="A15" s="681">
        <v>12</v>
      </c>
      <c r="B15" s="581">
        <v>11</v>
      </c>
      <c r="C15" s="575" t="s">
        <v>2288</v>
      </c>
      <c r="D15" s="575"/>
      <c r="E15" s="575"/>
      <c r="F15" s="575"/>
      <c r="G15" s="574" t="s">
        <v>7688</v>
      </c>
      <c r="H15" s="583">
        <v>1</v>
      </c>
      <c r="I15" s="574" t="s">
        <v>3880</v>
      </c>
      <c r="J15" s="582">
        <v>7</v>
      </c>
      <c r="K15" s="576">
        <v>82</v>
      </c>
      <c r="L15" s="579">
        <v>100</v>
      </c>
      <c r="M15" s="578"/>
      <c r="N15" s="583" t="s">
        <v>2115</v>
      </c>
      <c r="O15" s="583" t="s">
        <v>2502</v>
      </c>
      <c r="P15" s="574" t="s">
        <v>2277</v>
      </c>
      <c r="Q15" s="682"/>
      <c r="R15" s="682"/>
      <c r="S15" s="580"/>
      <c r="V15" s="677">
        <v>1</v>
      </c>
    </row>
    <row r="16" spans="1:22" ht="31.5">
      <c r="A16" s="641">
        <v>13</v>
      </c>
      <c r="B16" s="581">
        <v>12</v>
      </c>
      <c r="C16" s="575" t="s">
        <v>2289</v>
      </c>
      <c r="D16" s="575"/>
      <c r="E16" s="575"/>
      <c r="F16" s="575"/>
      <c r="G16" s="574" t="s">
        <v>7688</v>
      </c>
      <c r="H16" s="583">
        <v>1</v>
      </c>
      <c r="I16" s="574" t="s">
        <v>3880</v>
      </c>
      <c r="J16" s="582">
        <v>3</v>
      </c>
      <c r="K16" s="584">
        <v>92</v>
      </c>
      <c r="L16" s="579">
        <v>600</v>
      </c>
      <c r="M16" s="578"/>
      <c r="N16" s="583" t="s">
        <v>2115</v>
      </c>
      <c r="O16" s="583" t="s">
        <v>2502</v>
      </c>
      <c r="P16" s="574" t="s">
        <v>2277</v>
      </c>
      <c r="Q16" s="682"/>
      <c r="R16" s="682"/>
      <c r="S16" s="580"/>
      <c r="V16" s="677">
        <v>1</v>
      </c>
    </row>
    <row r="17" spans="1:22" ht="31.5">
      <c r="A17" s="681">
        <v>14</v>
      </c>
      <c r="B17" s="581">
        <v>31</v>
      </c>
      <c r="C17" s="574" t="s">
        <v>2290</v>
      </c>
      <c r="D17" s="574"/>
      <c r="E17" s="574"/>
      <c r="F17" s="574"/>
      <c r="G17" s="574" t="s">
        <v>7688</v>
      </c>
      <c r="H17" s="583">
        <v>1</v>
      </c>
      <c r="I17" s="574" t="s">
        <v>3880</v>
      </c>
      <c r="J17" s="585">
        <v>3</v>
      </c>
      <c r="K17" s="576">
        <v>92</v>
      </c>
      <c r="L17" s="579">
        <v>885</v>
      </c>
      <c r="M17" s="578"/>
      <c r="N17" s="596" t="s">
        <v>2115</v>
      </c>
      <c r="O17" s="596" t="s">
        <v>2502</v>
      </c>
      <c r="P17" s="574" t="s">
        <v>2277</v>
      </c>
      <c r="Q17" s="682"/>
      <c r="R17" s="682"/>
      <c r="S17" s="580"/>
      <c r="V17" s="677">
        <v>1</v>
      </c>
    </row>
    <row r="18" spans="1:22" ht="63">
      <c r="A18" s="641">
        <v>15</v>
      </c>
      <c r="B18" s="581">
        <v>32</v>
      </c>
      <c r="C18" s="574" t="s">
        <v>2291</v>
      </c>
      <c r="D18" s="574"/>
      <c r="E18" s="574"/>
      <c r="F18" s="574"/>
      <c r="G18" s="574" t="s">
        <v>7688</v>
      </c>
      <c r="H18" s="583">
        <v>1</v>
      </c>
      <c r="I18" s="574" t="s">
        <v>3880</v>
      </c>
      <c r="J18" s="576">
        <v>2</v>
      </c>
      <c r="K18" s="576" t="s">
        <v>2292</v>
      </c>
      <c r="L18" s="579">
        <v>7642</v>
      </c>
      <c r="M18" s="578"/>
      <c r="N18" s="642"/>
      <c r="O18" s="596" t="s">
        <v>2458</v>
      </c>
      <c r="P18" s="574" t="s">
        <v>2277</v>
      </c>
      <c r="Q18" s="682"/>
      <c r="R18" s="682"/>
      <c r="S18" s="574" t="s">
        <v>2293</v>
      </c>
      <c r="V18" s="677">
        <v>1</v>
      </c>
    </row>
    <row r="19" spans="1:22" ht="31.5">
      <c r="A19" s="681">
        <v>16</v>
      </c>
      <c r="B19" s="581">
        <v>33</v>
      </c>
      <c r="C19" s="575" t="s">
        <v>2294</v>
      </c>
      <c r="D19" s="575"/>
      <c r="E19" s="575"/>
      <c r="F19" s="575"/>
      <c r="G19" s="574" t="s">
        <v>7688</v>
      </c>
      <c r="H19" s="583">
        <v>1</v>
      </c>
      <c r="I19" s="574" t="s">
        <v>3880</v>
      </c>
      <c r="J19" s="576">
        <v>7</v>
      </c>
      <c r="K19" s="576">
        <v>21</v>
      </c>
      <c r="L19" s="579">
        <v>622</v>
      </c>
      <c r="M19" s="578"/>
      <c r="N19" s="642"/>
      <c r="O19" s="596" t="s">
        <v>2502</v>
      </c>
      <c r="P19" s="574" t="s">
        <v>2277</v>
      </c>
      <c r="Q19" s="682"/>
      <c r="R19" s="682"/>
      <c r="S19" s="580"/>
      <c r="V19" s="677">
        <v>1</v>
      </c>
    </row>
    <row r="20" spans="1:22" ht="31.5">
      <c r="A20" s="641">
        <v>17</v>
      </c>
      <c r="B20" s="581">
        <v>34</v>
      </c>
      <c r="C20" s="574" t="s">
        <v>2295</v>
      </c>
      <c r="D20" s="574"/>
      <c r="E20" s="574"/>
      <c r="F20" s="574"/>
      <c r="G20" s="574" t="s">
        <v>7688</v>
      </c>
      <c r="H20" s="583">
        <v>1</v>
      </c>
      <c r="I20" s="574" t="s">
        <v>3880</v>
      </c>
      <c r="J20" s="576">
        <v>12</v>
      </c>
      <c r="K20" s="576" t="s">
        <v>2296</v>
      </c>
      <c r="L20" s="579">
        <v>18255</v>
      </c>
      <c r="M20" s="578"/>
      <c r="N20" s="642"/>
      <c r="O20" s="596" t="s">
        <v>2502</v>
      </c>
      <c r="P20" s="574" t="s">
        <v>2277</v>
      </c>
      <c r="Q20" s="682"/>
      <c r="R20" s="682"/>
      <c r="S20" s="580"/>
      <c r="V20" s="677">
        <v>1</v>
      </c>
    </row>
    <row r="21" spans="1:22" ht="31.5">
      <c r="A21" s="681">
        <v>18</v>
      </c>
      <c r="B21" s="581">
        <v>35</v>
      </c>
      <c r="C21" s="574" t="s">
        <v>2297</v>
      </c>
      <c r="D21" s="574"/>
      <c r="E21" s="574"/>
      <c r="F21" s="574"/>
      <c r="G21" s="574" t="s">
        <v>7688</v>
      </c>
      <c r="H21" s="583">
        <v>1</v>
      </c>
      <c r="I21" s="574" t="s">
        <v>3880</v>
      </c>
      <c r="J21" s="576">
        <v>1</v>
      </c>
      <c r="K21" s="576">
        <v>1007</v>
      </c>
      <c r="L21" s="579">
        <v>93694</v>
      </c>
      <c r="M21" s="578"/>
      <c r="N21" s="642"/>
      <c r="O21" s="596" t="s">
        <v>2502</v>
      </c>
      <c r="P21" s="574" t="s">
        <v>2277</v>
      </c>
      <c r="Q21" s="682"/>
      <c r="R21" s="682"/>
      <c r="S21" s="580"/>
      <c r="V21" s="677">
        <v>1</v>
      </c>
    </row>
    <row r="22" spans="1:22" ht="31.5">
      <c r="A22" s="641">
        <v>19</v>
      </c>
      <c r="B22" s="581">
        <v>36</v>
      </c>
      <c r="C22" s="575" t="s">
        <v>2298</v>
      </c>
      <c r="D22" s="575"/>
      <c r="E22" s="575"/>
      <c r="F22" s="575"/>
      <c r="G22" s="574" t="s">
        <v>7688</v>
      </c>
      <c r="H22" s="583">
        <v>1</v>
      </c>
      <c r="I22" s="574" t="s">
        <v>3880</v>
      </c>
      <c r="J22" s="576">
        <v>5</v>
      </c>
      <c r="K22" s="576">
        <v>175</v>
      </c>
      <c r="L22" s="579">
        <v>1804</v>
      </c>
      <c r="M22" s="578"/>
      <c r="N22" s="642"/>
      <c r="O22" s="596" t="s">
        <v>2454</v>
      </c>
      <c r="P22" s="574" t="s">
        <v>2277</v>
      </c>
      <c r="Q22" s="682"/>
      <c r="R22" s="682"/>
      <c r="S22" s="580"/>
      <c r="V22" s="677">
        <v>1</v>
      </c>
    </row>
    <row r="23" spans="1:22" ht="31.5">
      <c r="A23" s="681">
        <v>20</v>
      </c>
      <c r="B23" s="581">
        <v>37</v>
      </c>
      <c r="C23" s="575" t="s">
        <v>2299</v>
      </c>
      <c r="D23" s="575"/>
      <c r="E23" s="575"/>
      <c r="F23" s="575"/>
      <c r="G23" s="574" t="s">
        <v>7688</v>
      </c>
      <c r="H23" s="583">
        <v>1</v>
      </c>
      <c r="I23" s="574" t="s">
        <v>3880</v>
      </c>
      <c r="J23" s="576">
        <v>5</v>
      </c>
      <c r="K23" s="576">
        <v>403</v>
      </c>
      <c r="L23" s="579">
        <v>5573</v>
      </c>
      <c r="M23" s="578"/>
      <c r="N23" s="642"/>
      <c r="O23" s="596" t="s">
        <v>2454</v>
      </c>
      <c r="P23" s="574" t="s">
        <v>2277</v>
      </c>
      <c r="Q23" s="682"/>
      <c r="R23" s="682"/>
      <c r="S23" s="580"/>
      <c r="V23" s="677">
        <v>1</v>
      </c>
    </row>
    <row r="24" spans="1:22" ht="31.5">
      <c r="A24" s="641">
        <v>21</v>
      </c>
      <c r="B24" s="581">
        <v>39</v>
      </c>
      <c r="C24" s="575" t="s">
        <v>2300</v>
      </c>
      <c r="D24" s="575"/>
      <c r="E24" s="575"/>
      <c r="F24" s="575"/>
      <c r="G24" s="574" t="s">
        <v>7688</v>
      </c>
      <c r="H24" s="583">
        <v>1</v>
      </c>
      <c r="I24" s="574" t="s">
        <v>3880</v>
      </c>
      <c r="J24" s="576">
        <v>5</v>
      </c>
      <c r="K24" s="576" t="s">
        <v>2301</v>
      </c>
      <c r="L24" s="579">
        <v>9229</v>
      </c>
      <c r="M24" s="578"/>
      <c r="N24" s="642"/>
      <c r="O24" s="596" t="s">
        <v>2454</v>
      </c>
      <c r="P24" s="574" t="s">
        <v>2277</v>
      </c>
      <c r="Q24" s="682"/>
      <c r="R24" s="682"/>
      <c r="S24" s="580"/>
      <c r="V24" s="677">
        <v>1</v>
      </c>
    </row>
    <row r="25" spans="1:22" ht="31.5">
      <c r="A25" s="681">
        <v>22</v>
      </c>
      <c r="B25" s="581">
        <v>40</v>
      </c>
      <c r="C25" s="575" t="s">
        <v>2302</v>
      </c>
      <c r="D25" s="653"/>
      <c r="E25" s="653"/>
      <c r="F25" s="653"/>
      <c r="G25" s="574" t="s">
        <v>7688</v>
      </c>
      <c r="H25" s="583">
        <v>1</v>
      </c>
      <c r="I25" s="574" t="s">
        <v>3880</v>
      </c>
      <c r="J25" s="576">
        <v>6</v>
      </c>
      <c r="K25" s="576" t="s">
        <v>2303</v>
      </c>
      <c r="L25" s="579">
        <v>48000</v>
      </c>
      <c r="M25" s="578"/>
      <c r="N25" s="642"/>
      <c r="O25" s="596" t="s">
        <v>2452</v>
      </c>
      <c r="P25" s="574" t="s">
        <v>2277</v>
      </c>
      <c r="Q25" s="682"/>
      <c r="R25" s="682"/>
      <c r="S25" s="580"/>
      <c r="V25" s="677">
        <v>1</v>
      </c>
    </row>
    <row r="26" spans="1:22" ht="31.5">
      <c r="A26" s="641">
        <v>23</v>
      </c>
      <c r="B26" s="581">
        <v>41</v>
      </c>
      <c r="C26" s="575" t="s">
        <v>2304</v>
      </c>
      <c r="D26" s="575"/>
      <c r="E26" s="575"/>
      <c r="F26" s="575"/>
      <c r="G26" s="574" t="s">
        <v>7688</v>
      </c>
      <c r="H26" s="583">
        <v>1</v>
      </c>
      <c r="I26" s="574" t="s">
        <v>3880</v>
      </c>
      <c r="J26" s="582">
        <v>5</v>
      </c>
      <c r="K26" s="584" t="s">
        <v>2305</v>
      </c>
      <c r="L26" s="579">
        <v>68700</v>
      </c>
      <c r="M26" s="578"/>
      <c r="N26" s="642"/>
      <c r="O26" s="596" t="s">
        <v>2506</v>
      </c>
      <c r="P26" s="574" t="s">
        <v>2277</v>
      </c>
      <c r="Q26" s="682"/>
      <c r="R26" s="682"/>
      <c r="S26" s="580"/>
      <c r="V26" s="677">
        <v>1</v>
      </c>
    </row>
    <row r="27" spans="1:22">
      <c r="A27" s="681">
        <v>24</v>
      </c>
      <c r="B27" s="581">
        <v>1</v>
      </c>
      <c r="C27" s="574" t="s">
        <v>2343</v>
      </c>
      <c r="D27" s="574"/>
      <c r="E27" s="574"/>
      <c r="F27" s="574"/>
      <c r="G27" s="574" t="s">
        <v>7688</v>
      </c>
      <c r="H27" s="583">
        <v>3</v>
      </c>
      <c r="I27" s="574" t="s">
        <v>3880</v>
      </c>
      <c r="J27" s="576">
        <v>10</v>
      </c>
      <c r="K27" s="576">
        <v>390</v>
      </c>
      <c r="L27" s="579">
        <v>3583</v>
      </c>
      <c r="M27" s="578"/>
      <c r="N27" s="643" t="s">
        <v>2345</v>
      </c>
      <c r="O27" s="644" t="s">
        <v>2344</v>
      </c>
      <c r="P27" s="622" t="s">
        <v>2346</v>
      </c>
      <c r="Q27" s="682"/>
      <c r="R27" s="682"/>
      <c r="S27" s="622"/>
      <c r="V27" s="677">
        <v>1</v>
      </c>
    </row>
    <row r="28" spans="1:22">
      <c r="A28" s="641">
        <v>25</v>
      </c>
      <c r="B28" s="581">
        <v>2</v>
      </c>
      <c r="C28" s="574" t="s">
        <v>2343</v>
      </c>
      <c r="D28" s="586"/>
      <c r="E28" s="586"/>
      <c r="F28" s="586"/>
      <c r="G28" s="574" t="s">
        <v>7688</v>
      </c>
      <c r="H28" s="583">
        <v>3</v>
      </c>
      <c r="I28" s="574" t="s">
        <v>3880</v>
      </c>
      <c r="J28" s="576">
        <v>10</v>
      </c>
      <c r="K28" s="576">
        <v>391</v>
      </c>
      <c r="L28" s="579">
        <v>4581</v>
      </c>
      <c r="M28" s="578"/>
      <c r="N28" s="643" t="s">
        <v>2345</v>
      </c>
      <c r="O28" s="644" t="s">
        <v>2344</v>
      </c>
      <c r="P28" s="622" t="s">
        <v>2346</v>
      </c>
      <c r="Q28" s="682"/>
      <c r="R28" s="682"/>
      <c r="S28" s="607"/>
      <c r="V28" s="677">
        <v>1</v>
      </c>
    </row>
    <row r="29" spans="1:22">
      <c r="A29" s="681">
        <v>26</v>
      </c>
      <c r="B29" s="581">
        <v>3</v>
      </c>
      <c r="C29" s="574" t="s">
        <v>2343</v>
      </c>
      <c r="D29" s="586"/>
      <c r="E29" s="586"/>
      <c r="F29" s="586"/>
      <c r="G29" s="574" t="s">
        <v>7688</v>
      </c>
      <c r="H29" s="583">
        <v>3</v>
      </c>
      <c r="I29" s="574" t="s">
        <v>3880</v>
      </c>
      <c r="J29" s="576">
        <v>10</v>
      </c>
      <c r="K29" s="576">
        <v>392</v>
      </c>
      <c r="L29" s="579">
        <v>2500</v>
      </c>
      <c r="M29" s="578"/>
      <c r="N29" s="643" t="s">
        <v>476</v>
      </c>
      <c r="O29" s="644" t="s">
        <v>2344</v>
      </c>
      <c r="P29" s="622" t="s">
        <v>2346</v>
      </c>
      <c r="Q29" s="682"/>
      <c r="R29" s="682"/>
      <c r="S29" s="607"/>
      <c r="V29" s="677">
        <v>1</v>
      </c>
    </row>
    <row r="30" spans="1:22">
      <c r="A30" s="641">
        <v>27</v>
      </c>
      <c r="B30" s="581">
        <v>4</v>
      </c>
      <c r="C30" s="574" t="s">
        <v>2343</v>
      </c>
      <c r="D30" s="586"/>
      <c r="E30" s="586"/>
      <c r="F30" s="586"/>
      <c r="G30" s="574" t="s">
        <v>7688</v>
      </c>
      <c r="H30" s="583">
        <v>3</v>
      </c>
      <c r="I30" s="574" t="s">
        <v>3880</v>
      </c>
      <c r="J30" s="576">
        <v>10</v>
      </c>
      <c r="K30" s="576">
        <v>396</v>
      </c>
      <c r="L30" s="579">
        <v>2636</v>
      </c>
      <c r="M30" s="578"/>
      <c r="N30" s="643" t="s">
        <v>476</v>
      </c>
      <c r="O30" s="644" t="s">
        <v>2344</v>
      </c>
      <c r="P30" s="622" t="s">
        <v>2346</v>
      </c>
      <c r="Q30" s="682"/>
      <c r="R30" s="682"/>
      <c r="S30" s="607"/>
      <c r="V30" s="677">
        <v>1</v>
      </c>
    </row>
    <row r="31" spans="1:22">
      <c r="A31" s="681">
        <v>28</v>
      </c>
      <c r="B31" s="581">
        <v>5</v>
      </c>
      <c r="C31" s="574" t="s">
        <v>2343</v>
      </c>
      <c r="D31" s="586"/>
      <c r="E31" s="586"/>
      <c r="F31" s="586"/>
      <c r="G31" s="574" t="s">
        <v>7688</v>
      </c>
      <c r="H31" s="583">
        <v>3</v>
      </c>
      <c r="I31" s="574" t="s">
        <v>3880</v>
      </c>
      <c r="J31" s="576">
        <v>10</v>
      </c>
      <c r="K31" s="576">
        <v>304</v>
      </c>
      <c r="L31" s="579">
        <v>1238</v>
      </c>
      <c r="M31" s="578"/>
      <c r="N31" s="643" t="s">
        <v>1930</v>
      </c>
      <c r="O31" s="644" t="s">
        <v>2344</v>
      </c>
      <c r="P31" s="622" t="s">
        <v>2346</v>
      </c>
      <c r="Q31" s="682"/>
      <c r="R31" s="682"/>
      <c r="S31" s="607"/>
      <c r="V31" s="677">
        <v>1</v>
      </c>
    </row>
    <row r="32" spans="1:22">
      <c r="A32" s="641">
        <v>29</v>
      </c>
      <c r="B32" s="581">
        <v>6</v>
      </c>
      <c r="C32" s="574" t="s">
        <v>2343</v>
      </c>
      <c r="D32" s="586"/>
      <c r="E32" s="586"/>
      <c r="F32" s="586"/>
      <c r="G32" s="574" t="s">
        <v>7688</v>
      </c>
      <c r="H32" s="583">
        <v>3</v>
      </c>
      <c r="I32" s="574" t="s">
        <v>3880</v>
      </c>
      <c r="J32" s="576">
        <v>10</v>
      </c>
      <c r="K32" s="576">
        <v>305</v>
      </c>
      <c r="L32" s="579">
        <v>687</v>
      </c>
      <c r="M32" s="578"/>
      <c r="N32" s="643" t="s">
        <v>1930</v>
      </c>
      <c r="O32" s="644" t="s">
        <v>2344</v>
      </c>
      <c r="P32" s="622" t="s">
        <v>2346</v>
      </c>
      <c r="Q32" s="682"/>
      <c r="R32" s="682"/>
      <c r="S32" s="607"/>
      <c r="V32" s="677">
        <v>1</v>
      </c>
    </row>
    <row r="33" spans="1:22" ht="31.5">
      <c r="A33" s="681">
        <v>30</v>
      </c>
      <c r="B33" s="581">
        <v>7</v>
      </c>
      <c r="C33" s="574" t="s">
        <v>2343</v>
      </c>
      <c r="D33" s="586"/>
      <c r="E33" s="586"/>
      <c r="F33" s="586"/>
      <c r="G33" s="574" t="s">
        <v>7688</v>
      </c>
      <c r="H33" s="583">
        <v>3</v>
      </c>
      <c r="I33" s="574" t="s">
        <v>3880</v>
      </c>
      <c r="J33" s="576">
        <v>10</v>
      </c>
      <c r="K33" s="576">
        <v>306</v>
      </c>
      <c r="L33" s="579">
        <v>1259.0000000000002</v>
      </c>
      <c r="M33" s="578"/>
      <c r="N33" s="643" t="s">
        <v>1949</v>
      </c>
      <c r="O33" s="644" t="s">
        <v>2344</v>
      </c>
      <c r="P33" s="622" t="s">
        <v>2346</v>
      </c>
      <c r="Q33" s="682"/>
      <c r="R33" s="682"/>
      <c r="S33" s="607"/>
      <c r="V33" s="677">
        <v>1</v>
      </c>
    </row>
    <row r="34" spans="1:22">
      <c r="A34" s="641">
        <v>31</v>
      </c>
      <c r="B34" s="581">
        <v>8</v>
      </c>
      <c r="C34" s="574" t="s">
        <v>2343</v>
      </c>
      <c r="D34" s="586"/>
      <c r="E34" s="586"/>
      <c r="F34" s="586"/>
      <c r="G34" s="574" t="s">
        <v>7688</v>
      </c>
      <c r="H34" s="583">
        <v>3</v>
      </c>
      <c r="I34" s="574" t="s">
        <v>3880</v>
      </c>
      <c r="J34" s="576">
        <v>10</v>
      </c>
      <c r="K34" s="576">
        <v>307</v>
      </c>
      <c r="L34" s="579">
        <v>111</v>
      </c>
      <c r="M34" s="578"/>
      <c r="N34" s="643" t="s">
        <v>1961</v>
      </c>
      <c r="O34" s="644" t="s">
        <v>2344</v>
      </c>
      <c r="P34" s="622" t="s">
        <v>2346</v>
      </c>
      <c r="Q34" s="682"/>
      <c r="R34" s="682"/>
      <c r="S34" s="607"/>
      <c r="V34" s="677">
        <v>1</v>
      </c>
    </row>
    <row r="35" spans="1:22">
      <c r="A35" s="681">
        <v>32</v>
      </c>
      <c r="B35" s="581">
        <v>9</v>
      </c>
      <c r="C35" s="574" t="s">
        <v>2343</v>
      </c>
      <c r="D35" s="586"/>
      <c r="E35" s="586"/>
      <c r="F35" s="586"/>
      <c r="G35" s="574" t="s">
        <v>7688</v>
      </c>
      <c r="H35" s="583">
        <v>3</v>
      </c>
      <c r="I35" s="574" t="s">
        <v>3880</v>
      </c>
      <c r="J35" s="576">
        <v>10</v>
      </c>
      <c r="K35" s="576">
        <v>319</v>
      </c>
      <c r="L35" s="579">
        <v>230</v>
      </c>
      <c r="M35" s="578"/>
      <c r="N35" s="643" t="s">
        <v>2347</v>
      </c>
      <c r="O35" s="644" t="s">
        <v>2344</v>
      </c>
      <c r="P35" s="622" t="s">
        <v>2346</v>
      </c>
      <c r="Q35" s="682"/>
      <c r="R35" s="682"/>
      <c r="S35" s="607"/>
      <c r="V35" s="677">
        <v>1</v>
      </c>
    </row>
    <row r="36" spans="1:22">
      <c r="A36" s="641">
        <v>33</v>
      </c>
      <c r="B36" s="581">
        <v>10</v>
      </c>
      <c r="C36" s="574" t="s">
        <v>2343</v>
      </c>
      <c r="D36" s="586"/>
      <c r="E36" s="586"/>
      <c r="F36" s="586"/>
      <c r="G36" s="574" t="s">
        <v>7688</v>
      </c>
      <c r="H36" s="583">
        <v>3</v>
      </c>
      <c r="I36" s="574" t="s">
        <v>3880</v>
      </c>
      <c r="J36" s="576">
        <v>10</v>
      </c>
      <c r="K36" s="576">
        <v>320</v>
      </c>
      <c r="L36" s="579">
        <v>1441</v>
      </c>
      <c r="M36" s="578"/>
      <c r="N36" s="643" t="s">
        <v>2347</v>
      </c>
      <c r="O36" s="644" t="s">
        <v>2344</v>
      </c>
      <c r="P36" s="622" t="s">
        <v>2346</v>
      </c>
      <c r="Q36" s="682"/>
      <c r="R36" s="682"/>
      <c r="S36" s="607"/>
      <c r="V36" s="677">
        <v>1</v>
      </c>
    </row>
    <row r="37" spans="1:22" ht="31.5">
      <c r="A37" s="681">
        <v>34</v>
      </c>
      <c r="B37" s="581">
        <v>11</v>
      </c>
      <c r="C37" s="574" t="s">
        <v>2343</v>
      </c>
      <c r="D37" s="586"/>
      <c r="E37" s="586"/>
      <c r="F37" s="586"/>
      <c r="G37" s="574" t="s">
        <v>7688</v>
      </c>
      <c r="H37" s="583">
        <v>3</v>
      </c>
      <c r="I37" s="574" t="s">
        <v>3880</v>
      </c>
      <c r="J37" s="576">
        <v>10</v>
      </c>
      <c r="K37" s="576">
        <v>321</v>
      </c>
      <c r="L37" s="579">
        <v>3865</v>
      </c>
      <c r="M37" s="578"/>
      <c r="N37" s="643" t="s">
        <v>1949</v>
      </c>
      <c r="O37" s="644" t="s">
        <v>2344</v>
      </c>
      <c r="P37" s="622" t="s">
        <v>2346</v>
      </c>
      <c r="Q37" s="682"/>
      <c r="R37" s="682"/>
      <c r="S37" s="607"/>
      <c r="V37" s="677">
        <v>1</v>
      </c>
    </row>
    <row r="38" spans="1:22" ht="31.5">
      <c r="A38" s="641">
        <v>35</v>
      </c>
      <c r="B38" s="581">
        <v>12</v>
      </c>
      <c r="C38" s="574" t="s">
        <v>2343</v>
      </c>
      <c r="D38" s="586"/>
      <c r="E38" s="586"/>
      <c r="F38" s="586"/>
      <c r="G38" s="574" t="s">
        <v>7688</v>
      </c>
      <c r="H38" s="583">
        <v>3</v>
      </c>
      <c r="I38" s="574" t="s">
        <v>3880</v>
      </c>
      <c r="J38" s="576">
        <v>10</v>
      </c>
      <c r="K38" s="576">
        <v>322</v>
      </c>
      <c r="L38" s="579">
        <v>230</v>
      </c>
      <c r="M38" s="578"/>
      <c r="N38" s="643" t="s">
        <v>1949</v>
      </c>
      <c r="O38" s="644" t="s">
        <v>2344</v>
      </c>
      <c r="P38" s="622" t="s">
        <v>2346</v>
      </c>
      <c r="Q38" s="682"/>
      <c r="R38" s="682"/>
      <c r="S38" s="607"/>
      <c r="V38" s="677">
        <v>1</v>
      </c>
    </row>
    <row r="39" spans="1:22" ht="31.5">
      <c r="A39" s="681">
        <v>36</v>
      </c>
      <c r="B39" s="581">
        <v>13</v>
      </c>
      <c r="C39" s="574" t="s">
        <v>2343</v>
      </c>
      <c r="D39" s="586"/>
      <c r="E39" s="586"/>
      <c r="F39" s="586"/>
      <c r="G39" s="574" t="s">
        <v>7688</v>
      </c>
      <c r="H39" s="583">
        <v>3</v>
      </c>
      <c r="I39" s="574" t="s">
        <v>3880</v>
      </c>
      <c r="J39" s="576">
        <v>10</v>
      </c>
      <c r="K39" s="576">
        <v>388</v>
      </c>
      <c r="L39" s="579">
        <v>1050</v>
      </c>
      <c r="M39" s="578"/>
      <c r="N39" s="643" t="s">
        <v>1949</v>
      </c>
      <c r="O39" s="644" t="s">
        <v>2344</v>
      </c>
      <c r="P39" s="622" t="s">
        <v>2346</v>
      </c>
      <c r="Q39" s="682"/>
      <c r="R39" s="682"/>
      <c r="S39" s="607"/>
      <c r="V39" s="677">
        <v>1</v>
      </c>
    </row>
    <row r="40" spans="1:22" ht="31.5">
      <c r="A40" s="641">
        <v>37</v>
      </c>
      <c r="B40" s="581">
        <v>14</v>
      </c>
      <c r="C40" s="574" t="s">
        <v>2343</v>
      </c>
      <c r="D40" s="586"/>
      <c r="E40" s="586"/>
      <c r="F40" s="586"/>
      <c r="G40" s="574" t="s">
        <v>7688</v>
      </c>
      <c r="H40" s="583">
        <v>3</v>
      </c>
      <c r="I40" s="574" t="s">
        <v>3880</v>
      </c>
      <c r="J40" s="576">
        <v>10</v>
      </c>
      <c r="K40" s="576">
        <v>389</v>
      </c>
      <c r="L40" s="579">
        <v>736</v>
      </c>
      <c r="M40" s="578"/>
      <c r="N40" s="643" t="s">
        <v>1949</v>
      </c>
      <c r="O40" s="644" t="s">
        <v>2344</v>
      </c>
      <c r="P40" s="622" t="s">
        <v>2346</v>
      </c>
      <c r="Q40" s="682"/>
      <c r="R40" s="682"/>
      <c r="S40" s="607"/>
      <c r="V40" s="677">
        <v>1</v>
      </c>
    </row>
    <row r="41" spans="1:22">
      <c r="A41" s="681">
        <v>38</v>
      </c>
      <c r="B41" s="581">
        <v>15</v>
      </c>
      <c r="C41" s="574" t="s">
        <v>2343</v>
      </c>
      <c r="D41" s="586"/>
      <c r="E41" s="586"/>
      <c r="F41" s="586"/>
      <c r="G41" s="574" t="s">
        <v>7688</v>
      </c>
      <c r="H41" s="583">
        <v>3</v>
      </c>
      <c r="I41" s="574" t="s">
        <v>3880</v>
      </c>
      <c r="J41" s="576">
        <v>10</v>
      </c>
      <c r="K41" s="576">
        <v>406</v>
      </c>
      <c r="L41" s="579">
        <v>1122</v>
      </c>
      <c r="M41" s="578"/>
      <c r="N41" s="643" t="s">
        <v>2347</v>
      </c>
      <c r="O41" s="644" t="s">
        <v>2344</v>
      </c>
      <c r="P41" s="622" t="s">
        <v>2346</v>
      </c>
      <c r="Q41" s="682"/>
      <c r="R41" s="682"/>
      <c r="S41" s="607"/>
      <c r="V41" s="677">
        <v>1</v>
      </c>
    </row>
    <row r="42" spans="1:22">
      <c r="A42" s="641">
        <v>39</v>
      </c>
      <c r="B42" s="581">
        <v>16</v>
      </c>
      <c r="C42" s="574" t="s">
        <v>2343</v>
      </c>
      <c r="D42" s="586"/>
      <c r="E42" s="586"/>
      <c r="F42" s="586"/>
      <c r="G42" s="574" t="s">
        <v>7688</v>
      </c>
      <c r="H42" s="583">
        <v>3</v>
      </c>
      <c r="I42" s="574" t="s">
        <v>3880</v>
      </c>
      <c r="J42" s="576">
        <v>10</v>
      </c>
      <c r="K42" s="576">
        <v>407</v>
      </c>
      <c r="L42" s="579">
        <v>1997</v>
      </c>
      <c r="M42" s="578"/>
      <c r="N42" s="643" t="s">
        <v>2347</v>
      </c>
      <c r="O42" s="644" t="s">
        <v>2344</v>
      </c>
      <c r="P42" s="622" t="s">
        <v>2346</v>
      </c>
      <c r="Q42" s="682"/>
      <c r="R42" s="682"/>
      <c r="S42" s="607"/>
      <c r="V42" s="677">
        <v>1</v>
      </c>
    </row>
    <row r="43" spans="1:22">
      <c r="A43" s="681">
        <v>40</v>
      </c>
      <c r="B43" s="581">
        <v>17</v>
      </c>
      <c r="C43" s="574" t="s">
        <v>2343</v>
      </c>
      <c r="D43" s="586"/>
      <c r="E43" s="586"/>
      <c r="F43" s="586"/>
      <c r="G43" s="574" t="s">
        <v>7688</v>
      </c>
      <c r="H43" s="583">
        <v>3</v>
      </c>
      <c r="I43" s="574" t="s">
        <v>3880</v>
      </c>
      <c r="J43" s="576">
        <v>10</v>
      </c>
      <c r="K43" s="576">
        <v>408</v>
      </c>
      <c r="L43" s="579">
        <v>124</v>
      </c>
      <c r="M43" s="578"/>
      <c r="N43" s="643" t="s">
        <v>476</v>
      </c>
      <c r="O43" s="644" t="s">
        <v>2344</v>
      </c>
      <c r="P43" s="622" t="s">
        <v>2346</v>
      </c>
      <c r="Q43" s="682"/>
      <c r="R43" s="682"/>
      <c r="S43" s="607"/>
      <c r="V43" s="677">
        <v>1</v>
      </c>
    </row>
    <row r="44" spans="1:22" ht="31.5">
      <c r="A44" s="641">
        <v>41</v>
      </c>
      <c r="B44" s="581">
        <v>18</v>
      </c>
      <c r="C44" s="574" t="s">
        <v>2343</v>
      </c>
      <c r="D44" s="586"/>
      <c r="E44" s="586"/>
      <c r="F44" s="586"/>
      <c r="G44" s="574" t="s">
        <v>7688</v>
      </c>
      <c r="H44" s="583">
        <v>3</v>
      </c>
      <c r="I44" s="574" t="s">
        <v>3880</v>
      </c>
      <c r="J44" s="576">
        <v>10</v>
      </c>
      <c r="K44" s="576">
        <v>418</v>
      </c>
      <c r="L44" s="579">
        <v>3358.9999999999995</v>
      </c>
      <c r="M44" s="578"/>
      <c r="N44" s="643" t="s">
        <v>2348</v>
      </c>
      <c r="O44" s="644" t="s">
        <v>2344</v>
      </c>
      <c r="P44" s="622" t="s">
        <v>2346</v>
      </c>
      <c r="Q44" s="682"/>
      <c r="R44" s="682"/>
      <c r="S44" s="607"/>
      <c r="V44" s="677">
        <v>1</v>
      </c>
    </row>
    <row r="45" spans="1:22">
      <c r="A45" s="681">
        <v>42</v>
      </c>
      <c r="B45" s="581">
        <v>19</v>
      </c>
      <c r="C45" s="574" t="s">
        <v>2343</v>
      </c>
      <c r="D45" s="586"/>
      <c r="E45" s="586"/>
      <c r="F45" s="586"/>
      <c r="G45" s="574" t="s">
        <v>7688</v>
      </c>
      <c r="H45" s="583">
        <v>3</v>
      </c>
      <c r="I45" s="574" t="s">
        <v>3880</v>
      </c>
      <c r="J45" s="576">
        <v>10</v>
      </c>
      <c r="K45" s="576">
        <v>420</v>
      </c>
      <c r="L45" s="579">
        <v>1032</v>
      </c>
      <c r="M45" s="578"/>
      <c r="N45" s="643" t="s">
        <v>2343</v>
      </c>
      <c r="O45" s="644" t="s">
        <v>2344</v>
      </c>
      <c r="P45" s="622" t="s">
        <v>2346</v>
      </c>
      <c r="Q45" s="682"/>
      <c r="R45" s="682"/>
      <c r="S45" s="607"/>
      <c r="V45" s="677">
        <v>1</v>
      </c>
    </row>
    <row r="46" spans="1:22">
      <c r="A46" s="641">
        <v>43</v>
      </c>
      <c r="B46" s="581">
        <v>20</v>
      </c>
      <c r="C46" s="574" t="s">
        <v>2343</v>
      </c>
      <c r="D46" s="586"/>
      <c r="E46" s="586"/>
      <c r="F46" s="586"/>
      <c r="G46" s="574" t="s">
        <v>7688</v>
      </c>
      <c r="H46" s="583">
        <v>3</v>
      </c>
      <c r="I46" s="574" t="s">
        <v>3880</v>
      </c>
      <c r="J46" s="576">
        <v>10</v>
      </c>
      <c r="K46" s="576">
        <v>82</v>
      </c>
      <c r="L46" s="579">
        <v>3468</v>
      </c>
      <c r="M46" s="578"/>
      <c r="N46" s="643" t="s">
        <v>2343</v>
      </c>
      <c r="O46" s="644" t="s">
        <v>2344</v>
      </c>
      <c r="P46" s="622" t="s">
        <v>2346</v>
      </c>
      <c r="Q46" s="682"/>
      <c r="R46" s="682"/>
      <c r="S46" s="607"/>
      <c r="V46" s="677">
        <v>1</v>
      </c>
    </row>
    <row r="47" spans="1:22">
      <c r="A47" s="681">
        <v>44</v>
      </c>
      <c r="B47" s="581">
        <v>21</v>
      </c>
      <c r="C47" s="574" t="s">
        <v>2343</v>
      </c>
      <c r="D47" s="586"/>
      <c r="E47" s="586"/>
      <c r="F47" s="586"/>
      <c r="G47" s="574" t="s">
        <v>7688</v>
      </c>
      <c r="H47" s="583">
        <v>3</v>
      </c>
      <c r="I47" s="574" t="s">
        <v>3880</v>
      </c>
      <c r="J47" s="576">
        <v>10</v>
      </c>
      <c r="K47" s="576">
        <v>166</v>
      </c>
      <c r="L47" s="579">
        <v>3080</v>
      </c>
      <c r="M47" s="578"/>
      <c r="N47" s="643" t="s">
        <v>2343</v>
      </c>
      <c r="O47" s="644" t="s">
        <v>2344</v>
      </c>
      <c r="P47" s="622" t="s">
        <v>2346</v>
      </c>
      <c r="Q47" s="682"/>
      <c r="R47" s="682"/>
      <c r="S47" s="607"/>
      <c r="V47" s="677">
        <v>1</v>
      </c>
    </row>
    <row r="48" spans="1:22">
      <c r="A48" s="641">
        <v>45</v>
      </c>
      <c r="B48" s="581">
        <v>22</v>
      </c>
      <c r="C48" s="574" t="s">
        <v>2343</v>
      </c>
      <c r="D48" s="586"/>
      <c r="E48" s="586"/>
      <c r="F48" s="586"/>
      <c r="G48" s="574" t="s">
        <v>7688</v>
      </c>
      <c r="H48" s="583">
        <v>3</v>
      </c>
      <c r="I48" s="574" t="s">
        <v>3880</v>
      </c>
      <c r="J48" s="576">
        <v>10</v>
      </c>
      <c r="K48" s="576">
        <v>168</v>
      </c>
      <c r="L48" s="579">
        <v>5557</v>
      </c>
      <c r="M48" s="578"/>
      <c r="N48" s="643" t="s">
        <v>2343</v>
      </c>
      <c r="O48" s="644" t="s">
        <v>2344</v>
      </c>
      <c r="P48" s="622" t="s">
        <v>2346</v>
      </c>
      <c r="Q48" s="682"/>
      <c r="R48" s="682"/>
      <c r="S48" s="607"/>
      <c r="V48" s="677">
        <v>1</v>
      </c>
    </row>
    <row r="49" spans="1:22">
      <c r="A49" s="681">
        <v>46</v>
      </c>
      <c r="B49" s="581">
        <v>23</v>
      </c>
      <c r="C49" s="574" t="s">
        <v>2343</v>
      </c>
      <c r="D49" s="586"/>
      <c r="E49" s="586"/>
      <c r="F49" s="586"/>
      <c r="G49" s="574" t="s">
        <v>7688</v>
      </c>
      <c r="H49" s="583">
        <v>3</v>
      </c>
      <c r="I49" s="574" t="s">
        <v>3880</v>
      </c>
      <c r="J49" s="576">
        <v>10</v>
      </c>
      <c r="K49" s="576">
        <v>86</v>
      </c>
      <c r="L49" s="579">
        <v>1608</v>
      </c>
      <c r="M49" s="578"/>
      <c r="N49" s="643" t="s">
        <v>2343</v>
      </c>
      <c r="O49" s="644" t="s">
        <v>2344</v>
      </c>
      <c r="P49" s="622" t="s">
        <v>2346</v>
      </c>
      <c r="Q49" s="682"/>
      <c r="R49" s="682"/>
      <c r="S49" s="607"/>
      <c r="V49" s="677">
        <v>1</v>
      </c>
    </row>
    <row r="50" spans="1:22">
      <c r="A50" s="641">
        <v>47</v>
      </c>
      <c r="B50" s="581">
        <v>24</v>
      </c>
      <c r="C50" s="574" t="s">
        <v>2343</v>
      </c>
      <c r="D50" s="586"/>
      <c r="E50" s="586"/>
      <c r="F50" s="586"/>
      <c r="G50" s="574" t="s">
        <v>7688</v>
      </c>
      <c r="H50" s="583">
        <v>3</v>
      </c>
      <c r="I50" s="574" t="s">
        <v>3880</v>
      </c>
      <c r="J50" s="576">
        <v>10</v>
      </c>
      <c r="K50" s="576">
        <v>165</v>
      </c>
      <c r="L50" s="579">
        <v>62</v>
      </c>
      <c r="M50" s="578"/>
      <c r="N50" s="643" t="s">
        <v>2343</v>
      </c>
      <c r="O50" s="644" t="s">
        <v>2344</v>
      </c>
      <c r="P50" s="622" t="s">
        <v>2346</v>
      </c>
      <c r="Q50" s="682"/>
      <c r="R50" s="682"/>
      <c r="S50" s="607"/>
      <c r="V50" s="677">
        <v>1</v>
      </c>
    </row>
    <row r="51" spans="1:22">
      <c r="A51" s="681">
        <v>48</v>
      </c>
      <c r="B51" s="581">
        <v>25</v>
      </c>
      <c r="C51" s="574" t="s">
        <v>2343</v>
      </c>
      <c r="D51" s="586"/>
      <c r="E51" s="586"/>
      <c r="F51" s="586"/>
      <c r="G51" s="574" t="s">
        <v>7688</v>
      </c>
      <c r="H51" s="583">
        <v>3</v>
      </c>
      <c r="I51" s="574" t="s">
        <v>3880</v>
      </c>
      <c r="J51" s="576">
        <v>10</v>
      </c>
      <c r="K51" s="576">
        <v>169</v>
      </c>
      <c r="L51" s="579">
        <v>624</v>
      </c>
      <c r="M51" s="578"/>
      <c r="N51" s="643" t="s">
        <v>2343</v>
      </c>
      <c r="O51" s="644" t="s">
        <v>2344</v>
      </c>
      <c r="P51" s="622" t="s">
        <v>2346</v>
      </c>
      <c r="Q51" s="682"/>
      <c r="R51" s="682"/>
      <c r="S51" s="607"/>
      <c r="V51" s="677">
        <v>1</v>
      </c>
    </row>
    <row r="52" spans="1:22">
      <c r="A52" s="641">
        <v>49</v>
      </c>
      <c r="B52" s="581">
        <v>26</v>
      </c>
      <c r="C52" s="574" t="s">
        <v>2343</v>
      </c>
      <c r="D52" s="586"/>
      <c r="E52" s="586"/>
      <c r="F52" s="586"/>
      <c r="G52" s="574" t="s">
        <v>7688</v>
      </c>
      <c r="H52" s="583">
        <v>3</v>
      </c>
      <c r="I52" s="574" t="s">
        <v>3880</v>
      </c>
      <c r="J52" s="576">
        <v>10</v>
      </c>
      <c r="K52" s="576">
        <v>170</v>
      </c>
      <c r="L52" s="579">
        <v>238.00000000000003</v>
      </c>
      <c r="M52" s="578"/>
      <c r="N52" s="643" t="s">
        <v>2343</v>
      </c>
      <c r="O52" s="644" t="s">
        <v>2344</v>
      </c>
      <c r="P52" s="622" t="s">
        <v>2346</v>
      </c>
      <c r="Q52" s="682"/>
      <c r="R52" s="682"/>
      <c r="S52" s="607"/>
      <c r="V52" s="677">
        <v>1</v>
      </c>
    </row>
    <row r="53" spans="1:22">
      <c r="A53" s="681">
        <v>50</v>
      </c>
      <c r="B53" s="581">
        <v>27</v>
      </c>
      <c r="C53" s="574" t="s">
        <v>2343</v>
      </c>
      <c r="D53" s="586"/>
      <c r="E53" s="586"/>
      <c r="F53" s="586"/>
      <c r="G53" s="574" t="s">
        <v>7688</v>
      </c>
      <c r="H53" s="583">
        <v>3</v>
      </c>
      <c r="I53" s="574" t="s">
        <v>3880</v>
      </c>
      <c r="J53" s="576">
        <v>10</v>
      </c>
      <c r="K53" s="576">
        <v>178</v>
      </c>
      <c r="L53" s="579">
        <v>1159</v>
      </c>
      <c r="M53" s="578"/>
      <c r="N53" s="643" t="s">
        <v>2343</v>
      </c>
      <c r="O53" s="644" t="s">
        <v>2344</v>
      </c>
      <c r="P53" s="622" t="s">
        <v>2346</v>
      </c>
      <c r="Q53" s="682"/>
      <c r="R53" s="682"/>
      <c r="S53" s="607"/>
      <c r="V53" s="677">
        <v>1</v>
      </c>
    </row>
    <row r="54" spans="1:22">
      <c r="A54" s="641">
        <v>51</v>
      </c>
      <c r="B54" s="581">
        <v>28</v>
      </c>
      <c r="C54" s="574" t="s">
        <v>2343</v>
      </c>
      <c r="D54" s="586"/>
      <c r="E54" s="586"/>
      <c r="F54" s="586"/>
      <c r="G54" s="574" t="s">
        <v>7688</v>
      </c>
      <c r="H54" s="583">
        <v>3</v>
      </c>
      <c r="I54" s="574" t="s">
        <v>3880</v>
      </c>
      <c r="J54" s="576">
        <v>10</v>
      </c>
      <c r="K54" s="576">
        <v>181</v>
      </c>
      <c r="L54" s="579">
        <v>2443</v>
      </c>
      <c r="M54" s="578"/>
      <c r="N54" s="643" t="s">
        <v>2343</v>
      </c>
      <c r="O54" s="644" t="s">
        <v>2344</v>
      </c>
      <c r="P54" s="622" t="s">
        <v>2346</v>
      </c>
      <c r="Q54" s="682"/>
      <c r="R54" s="682"/>
      <c r="S54" s="607"/>
      <c r="V54" s="677">
        <v>1</v>
      </c>
    </row>
    <row r="55" spans="1:22">
      <c r="A55" s="681">
        <v>52</v>
      </c>
      <c r="B55" s="581">
        <v>29</v>
      </c>
      <c r="C55" s="574" t="s">
        <v>2343</v>
      </c>
      <c r="D55" s="586"/>
      <c r="E55" s="586"/>
      <c r="F55" s="586"/>
      <c r="G55" s="574" t="s">
        <v>7688</v>
      </c>
      <c r="H55" s="583">
        <v>3</v>
      </c>
      <c r="I55" s="574" t="s">
        <v>3880</v>
      </c>
      <c r="J55" s="576">
        <v>10</v>
      </c>
      <c r="K55" s="576">
        <v>167</v>
      </c>
      <c r="L55" s="579">
        <v>152</v>
      </c>
      <c r="M55" s="578"/>
      <c r="N55" s="643" t="s">
        <v>2343</v>
      </c>
      <c r="O55" s="644" t="s">
        <v>2344</v>
      </c>
      <c r="P55" s="622" t="s">
        <v>2346</v>
      </c>
      <c r="Q55" s="682"/>
      <c r="R55" s="682"/>
      <c r="S55" s="607"/>
      <c r="V55" s="677">
        <v>1</v>
      </c>
    </row>
    <row r="56" spans="1:22">
      <c r="A56" s="641">
        <v>53</v>
      </c>
      <c r="B56" s="581">
        <v>30</v>
      </c>
      <c r="C56" s="574" t="s">
        <v>2343</v>
      </c>
      <c r="D56" s="586"/>
      <c r="E56" s="586"/>
      <c r="F56" s="586"/>
      <c r="G56" s="574" t="s">
        <v>7688</v>
      </c>
      <c r="H56" s="583">
        <v>3</v>
      </c>
      <c r="I56" s="574" t="s">
        <v>3880</v>
      </c>
      <c r="J56" s="576">
        <v>10</v>
      </c>
      <c r="K56" s="576">
        <v>538</v>
      </c>
      <c r="L56" s="579">
        <v>4119</v>
      </c>
      <c r="M56" s="578"/>
      <c r="N56" s="643" t="s">
        <v>476</v>
      </c>
      <c r="O56" s="644" t="s">
        <v>2344</v>
      </c>
      <c r="P56" s="622" t="s">
        <v>2346</v>
      </c>
      <c r="Q56" s="682"/>
      <c r="R56" s="682"/>
      <c r="S56" s="607"/>
      <c r="V56" s="677">
        <v>1</v>
      </c>
    </row>
    <row r="57" spans="1:22">
      <c r="A57" s="681">
        <v>54</v>
      </c>
      <c r="B57" s="581">
        <v>31</v>
      </c>
      <c r="C57" s="574" t="s">
        <v>2343</v>
      </c>
      <c r="D57" s="586"/>
      <c r="E57" s="586"/>
      <c r="F57" s="586"/>
      <c r="G57" s="574" t="s">
        <v>7688</v>
      </c>
      <c r="H57" s="583">
        <v>3</v>
      </c>
      <c r="I57" s="574" t="s">
        <v>3880</v>
      </c>
      <c r="J57" s="576">
        <v>10</v>
      </c>
      <c r="K57" s="576">
        <v>524</v>
      </c>
      <c r="L57" s="579">
        <v>1256</v>
      </c>
      <c r="M57" s="578"/>
      <c r="N57" s="643" t="s">
        <v>2347</v>
      </c>
      <c r="O57" s="644" t="s">
        <v>2344</v>
      </c>
      <c r="P57" s="622" t="s">
        <v>2346</v>
      </c>
      <c r="Q57" s="682"/>
      <c r="R57" s="682"/>
      <c r="S57" s="607"/>
      <c r="V57" s="677">
        <v>1</v>
      </c>
    </row>
    <row r="58" spans="1:22">
      <c r="A58" s="641">
        <v>55</v>
      </c>
      <c r="B58" s="581">
        <v>32</v>
      </c>
      <c r="C58" s="574" t="s">
        <v>2343</v>
      </c>
      <c r="D58" s="586"/>
      <c r="E58" s="586"/>
      <c r="F58" s="586"/>
      <c r="G58" s="574" t="s">
        <v>7688</v>
      </c>
      <c r="H58" s="583">
        <v>3</v>
      </c>
      <c r="I58" s="574" t="s">
        <v>3880</v>
      </c>
      <c r="J58" s="576">
        <v>10</v>
      </c>
      <c r="K58" s="576">
        <v>525</v>
      </c>
      <c r="L58" s="579">
        <v>974</v>
      </c>
      <c r="M58" s="578"/>
      <c r="N58" s="643" t="s">
        <v>476</v>
      </c>
      <c r="O58" s="644" t="s">
        <v>2344</v>
      </c>
      <c r="P58" s="622" t="s">
        <v>2346</v>
      </c>
      <c r="Q58" s="682"/>
      <c r="R58" s="682"/>
      <c r="S58" s="607"/>
      <c r="V58" s="677">
        <v>1</v>
      </c>
    </row>
    <row r="59" spans="1:22">
      <c r="A59" s="681">
        <v>56</v>
      </c>
      <c r="B59" s="581">
        <v>33</v>
      </c>
      <c r="C59" s="574" t="s">
        <v>2343</v>
      </c>
      <c r="D59" s="586"/>
      <c r="E59" s="586"/>
      <c r="F59" s="586"/>
      <c r="G59" s="574" t="s">
        <v>7688</v>
      </c>
      <c r="H59" s="583">
        <v>3</v>
      </c>
      <c r="I59" s="574" t="s">
        <v>3880</v>
      </c>
      <c r="J59" s="576">
        <v>10</v>
      </c>
      <c r="K59" s="576">
        <v>527</v>
      </c>
      <c r="L59" s="579">
        <v>145</v>
      </c>
      <c r="M59" s="578"/>
      <c r="N59" s="643" t="s">
        <v>476</v>
      </c>
      <c r="O59" s="644" t="s">
        <v>2344</v>
      </c>
      <c r="P59" s="622" t="s">
        <v>2346</v>
      </c>
      <c r="Q59" s="682"/>
      <c r="R59" s="682"/>
      <c r="S59" s="607"/>
      <c r="V59" s="677">
        <v>1</v>
      </c>
    </row>
    <row r="60" spans="1:22">
      <c r="A60" s="641">
        <v>57</v>
      </c>
      <c r="B60" s="581">
        <v>34</v>
      </c>
      <c r="C60" s="574" t="s">
        <v>2343</v>
      </c>
      <c r="D60" s="586"/>
      <c r="E60" s="586"/>
      <c r="F60" s="586"/>
      <c r="G60" s="574" t="s">
        <v>7688</v>
      </c>
      <c r="H60" s="583">
        <v>3</v>
      </c>
      <c r="I60" s="574" t="s">
        <v>3880</v>
      </c>
      <c r="J60" s="576">
        <v>10</v>
      </c>
      <c r="K60" s="576">
        <v>534</v>
      </c>
      <c r="L60" s="579">
        <v>165</v>
      </c>
      <c r="M60" s="578"/>
      <c r="N60" s="643" t="s">
        <v>476</v>
      </c>
      <c r="O60" s="644" t="s">
        <v>2344</v>
      </c>
      <c r="P60" s="622" t="s">
        <v>2346</v>
      </c>
      <c r="Q60" s="682"/>
      <c r="R60" s="682"/>
      <c r="S60" s="607"/>
      <c r="V60" s="677">
        <v>1</v>
      </c>
    </row>
    <row r="61" spans="1:22">
      <c r="A61" s="681">
        <v>58</v>
      </c>
      <c r="B61" s="581">
        <v>35</v>
      </c>
      <c r="C61" s="574" t="s">
        <v>2343</v>
      </c>
      <c r="D61" s="586"/>
      <c r="E61" s="586"/>
      <c r="F61" s="586"/>
      <c r="G61" s="574" t="s">
        <v>7688</v>
      </c>
      <c r="H61" s="583">
        <v>3</v>
      </c>
      <c r="I61" s="574" t="s">
        <v>3880</v>
      </c>
      <c r="J61" s="576">
        <v>10</v>
      </c>
      <c r="K61" s="576">
        <v>591</v>
      </c>
      <c r="L61" s="579">
        <v>171</v>
      </c>
      <c r="M61" s="578"/>
      <c r="N61" s="643" t="s">
        <v>476</v>
      </c>
      <c r="O61" s="644" t="s">
        <v>2344</v>
      </c>
      <c r="P61" s="622" t="s">
        <v>2346</v>
      </c>
      <c r="Q61" s="682"/>
      <c r="R61" s="682"/>
      <c r="S61" s="607"/>
      <c r="V61" s="677">
        <v>1</v>
      </c>
    </row>
    <row r="62" spans="1:22">
      <c r="A62" s="641">
        <v>59</v>
      </c>
      <c r="B62" s="581">
        <v>36</v>
      </c>
      <c r="C62" s="574" t="s">
        <v>2343</v>
      </c>
      <c r="D62" s="586"/>
      <c r="E62" s="586"/>
      <c r="F62" s="586"/>
      <c r="G62" s="574" t="s">
        <v>7688</v>
      </c>
      <c r="H62" s="583">
        <v>3</v>
      </c>
      <c r="I62" s="574" t="s">
        <v>3880</v>
      </c>
      <c r="J62" s="576">
        <v>10</v>
      </c>
      <c r="K62" s="576">
        <v>592</v>
      </c>
      <c r="L62" s="579">
        <v>112.99999999999999</v>
      </c>
      <c r="M62" s="578"/>
      <c r="N62" s="643" t="s">
        <v>476</v>
      </c>
      <c r="O62" s="644" t="s">
        <v>2344</v>
      </c>
      <c r="P62" s="622" t="s">
        <v>2346</v>
      </c>
      <c r="Q62" s="682"/>
      <c r="R62" s="682"/>
      <c r="S62" s="607"/>
      <c r="V62" s="677">
        <v>1</v>
      </c>
    </row>
    <row r="63" spans="1:22">
      <c r="A63" s="681">
        <v>60</v>
      </c>
      <c r="B63" s="581">
        <v>37</v>
      </c>
      <c r="C63" s="574" t="s">
        <v>2343</v>
      </c>
      <c r="D63" s="586"/>
      <c r="E63" s="586"/>
      <c r="F63" s="586"/>
      <c r="G63" s="574" t="s">
        <v>7688</v>
      </c>
      <c r="H63" s="583">
        <v>3</v>
      </c>
      <c r="I63" s="574" t="s">
        <v>3880</v>
      </c>
      <c r="J63" s="576">
        <v>10</v>
      </c>
      <c r="K63" s="576">
        <v>536</v>
      </c>
      <c r="L63" s="579">
        <v>5265</v>
      </c>
      <c r="M63" s="578"/>
      <c r="N63" s="643" t="s">
        <v>2347</v>
      </c>
      <c r="O63" s="644" t="s">
        <v>2344</v>
      </c>
      <c r="P63" s="622" t="s">
        <v>2346</v>
      </c>
      <c r="Q63" s="682"/>
      <c r="R63" s="682"/>
      <c r="S63" s="607"/>
      <c r="V63" s="677">
        <v>1</v>
      </c>
    </row>
    <row r="64" spans="1:22">
      <c r="A64" s="641">
        <v>61</v>
      </c>
      <c r="B64" s="581">
        <v>38</v>
      </c>
      <c r="C64" s="574" t="s">
        <v>2343</v>
      </c>
      <c r="D64" s="586"/>
      <c r="E64" s="586"/>
      <c r="F64" s="586"/>
      <c r="G64" s="574" t="s">
        <v>7688</v>
      </c>
      <c r="H64" s="583">
        <v>3</v>
      </c>
      <c r="I64" s="574" t="s">
        <v>3880</v>
      </c>
      <c r="J64" s="576">
        <v>10</v>
      </c>
      <c r="K64" s="576">
        <v>535</v>
      </c>
      <c r="L64" s="579">
        <v>815</v>
      </c>
      <c r="M64" s="578"/>
      <c r="N64" s="643" t="s">
        <v>476</v>
      </c>
      <c r="O64" s="644" t="s">
        <v>2344</v>
      </c>
      <c r="P64" s="622" t="s">
        <v>2346</v>
      </c>
      <c r="Q64" s="682"/>
      <c r="R64" s="682"/>
      <c r="S64" s="607"/>
      <c r="V64" s="677">
        <v>1</v>
      </c>
    </row>
    <row r="65" spans="1:22">
      <c r="A65" s="681">
        <v>62</v>
      </c>
      <c r="B65" s="581">
        <v>39</v>
      </c>
      <c r="C65" s="574" t="s">
        <v>2343</v>
      </c>
      <c r="D65" s="586"/>
      <c r="E65" s="586"/>
      <c r="F65" s="586"/>
      <c r="G65" s="574" t="s">
        <v>7688</v>
      </c>
      <c r="H65" s="583">
        <v>3</v>
      </c>
      <c r="I65" s="574" t="s">
        <v>3880</v>
      </c>
      <c r="J65" s="576">
        <v>10</v>
      </c>
      <c r="K65" s="576">
        <v>537</v>
      </c>
      <c r="L65" s="579">
        <v>1136</v>
      </c>
      <c r="M65" s="578"/>
      <c r="N65" s="643" t="s">
        <v>2347</v>
      </c>
      <c r="O65" s="644" t="s">
        <v>2344</v>
      </c>
      <c r="P65" s="622" t="s">
        <v>2346</v>
      </c>
      <c r="Q65" s="682"/>
      <c r="R65" s="682"/>
      <c r="S65" s="607"/>
      <c r="V65" s="677">
        <v>1</v>
      </c>
    </row>
    <row r="66" spans="1:22">
      <c r="A66" s="641">
        <v>63</v>
      </c>
      <c r="B66" s="581">
        <v>40</v>
      </c>
      <c r="C66" s="574" t="s">
        <v>2343</v>
      </c>
      <c r="D66" s="586"/>
      <c r="E66" s="586"/>
      <c r="F66" s="586"/>
      <c r="G66" s="574" t="s">
        <v>7688</v>
      </c>
      <c r="H66" s="583">
        <v>3</v>
      </c>
      <c r="I66" s="574" t="s">
        <v>3880</v>
      </c>
      <c r="J66" s="576">
        <v>10</v>
      </c>
      <c r="K66" s="576">
        <v>555</v>
      </c>
      <c r="L66" s="579">
        <v>815</v>
      </c>
      <c r="M66" s="578"/>
      <c r="N66" s="643" t="s">
        <v>2347</v>
      </c>
      <c r="O66" s="644" t="s">
        <v>2344</v>
      </c>
      <c r="P66" s="622" t="s">
        <v>2346</v>
      </c>
      <c r="Q66" s="682"/>
      <c r="R66" s="682"/>
      <c r="S66" s="607"/>
      <c r="V66" s="677">
        <v>1</v>
      </c>
    </row>
    <row r="67" spans="1:22">
      <c r="A67" s="681">
        <v>64</v>
      </c>
      <c r="B67" s="581">
        <v>41</v>
      </c>
      <c r="C67" s="574" t="s">
        <v>2343</v>
      </c>
      <c r="D67" s="586"/>
      <c r="E67" s="586"/>
      <c r="F67" s="586"/>
      <c r="G67" s="574" t="s">
        <v>7688</v>
      </c>
      <c r="H67" s="583">
        <v>3</v>
      </c>
      <c r="I67" s="574" t="s">
        <v>3880</v>
      </c>
      <c r="J67" s="576">
        <v>10</v>
      </c>
      <c r="K67" s="576">
        <v>506</v>
      </c>
      <c r="L67" s="579">
        <v>4178</v>
      </c>
      <c r="M67" s="578"/>
      <c r="N67" s="643" t="s">
        <v>2347</v>
      </c>
      <c r="O67" s="644" t="s">
        <v>2344</v>
      </c>
      <c r="P67" s="622" t="s">
        <v>2346</v>
      </c>
      <c r="Q67" s="682"/>
      <c r="R67" s="682"/>
      <c r="S67" s="607"/>
      <c r="V67" s="677">
        <v>1</v>
      </c>
    </row>
    <row r="68" spans="1:22">
      <c r="A68" s="641">
        <v>65</v>
      </c>
      <c r="B68" s="581">
        <v>42</v>
      </c>
      <c r="C68" s="574" t="s">
        <v>2343</v>
      </c>
      <c r="D68" s="586"/>
      <c r="E68" s="586"/>
      <c r="F68" s="586"/>
      <c r="G68" s="574" t="s">
        <v>7688</v>
      </c>
      <c r="H68" s="583">
        <v>3</v>
      </c>
      <c r="I68" s="574" t="s">
        <v>3880</v>
      </c>
      <c r="J68" s="576">
        <v>10</v>
      </c>
      <c r="K68" s="576">
        <v>514</v>
      </c>
      <c r="L68" s="579">
        <v>1013</v>
      </c>
      <c r="M68" s="578"/>
      <c r="N68" s="643" t="s">
        <v>2347</v>
      </c>
      <c r="O68" s="644" t="s">
        <v>2344</v>
      </c>
      <c r="P68" s="622" t="s">
        <v>2346</v>
      </c>
      <c r="Q68" s="682"/>
      <c r="R68" s="682"/>
      <c r="S68" s="607"/>
      <c r="V68" s="677">
        <v>1</v>
      </c>
    </row>
    <row r="69" spans="1:22">
      <c r="A69" s="681">
        <v>66</v>
      </c>
      <c r="B69" s="581">
        <v>43</v>
      </c>
      <c r="C69" s="574" t="s">
        <v>2343</v>
      </c>
      <c r="D69" s="586"/>
      <c r="E69" s="586"/>
      <c r="F69" s="586"/>
      <c r="G69" s="574" t="s">
        <v>7688</v>
      </c>
      <c r="H69" s="583">
        <v>3</v>
      </c>
      <c r="I69" s="574" t="s">
        <v>3880</v>
      </c>
      <c r="J69" s="576">
        <v>10</v>
      </c>
      <c r="K69" s="576">
        <v>515</v>
      </c>
      <c r="L69" s="579">
        <v>1535</v>
      </c>
      <c r="M69" s="578"/>
      <c r="N69" s="643" t="s">
        <v>476</v>
      </c>
      <c r="O69" s="644" t="s">
        <v>2344</v>
      </c>
      <c r="P69" s="622" t="s">
        <v>2346</v>
      </c>
      <c r="Q69" s="682"/>
      <c r="R69" s="682"/>
      <c r="S69" s="607"/>
      <c r="V69" s="677">
        <v>1</v>
      </c>
    </row>
    <row r="70" spans="1:22">
      <c r="A70" s="641">
        <v>67</v>
      </c>
      <c r="B70" s="581">
        <v>44</v>
      </c>
      <c r="C70" s="574" t="s">
        <v>2343</v>
      </c>
      <c r="D70" s="586"/>
      <c r="E70" s="586"/>
      <c r="F70" s="586"/>
      <c r="G70" s="574" t="s">
        <v>7688</v>
      </c>
      <c r="H70" s="583">
        <v>3</v>
      </c>
      <c r="I70" s="574" t="s">
        <v>3880</v>
      </c>
      <c r="J70" s="576">
        <v>10</v>
      </c>
      <c r="K70" s="576">
        <v>516</v>
      </c>
      <c r="L70" s="579">
        <v>231</v>
      </c>
      <c r="M70" s="578"/>
      <c r="N70" s="643" t="s">
        <v>476</v>
      </c>
      <c r="O70" s="644" t="s">
        <v>2344</v>
      </c>
      <c r="P70" s="622" t="s">
        <v>2346</v>
      </c>
      <c r="Q70" s="682"/>
      <c r="R70" s="682"/>
      <c r="S70" s="607"/>
      <c r="V70" s="677">
        <v>1</v>
      </c>
    </row>
    <row r="71" spans="1:22">
      <c r="A71" s="681">
        <v>68</v>
      </c>
      <c r="B71" s="581">
        <v>45</v>
      </c>
      <c r="C71" s="574" t="s">
        <v>2343</v>
      </c>
      <c r="D71" s="586"/>
      <c r="E71" s="586"/>
      <c r="F71" s="586"/>
      <c r="G71" s="574" t="s">
        <v>7688</v>
      </c>
      <c r="H71" s="583">
        <v>3</v>
      </c>
      <c r="I71" s="574" t="s">
        <v>3880</v>
      </c>
      <c r="J71" s="576">
        <v>10</v>
      </c>
      <c r="K71" s="576">
        <v>517</v>
      </c>
      <c r="L71" s="579">
        <v>179</v>
      </c>
      <c r="M71" s="578"/>
      <c r="N71" s="643" t="s">
        <v>476</v>
      </c>
      <c r="O71" s="644" t="s">
        <v>2344</v>
      </c>
      <c r="P71" s="622" t="s">
        <v>2346</v>
      </c>
      <c r="Q71" s="682"/>
      <c r="R71" s="682"/>
      <c r="S71" s="607"/>
      <c r="V71" s="677">
        <v>1</v>
      </c>
    </row>
    <row r="72" spans="1:22">
      <c r="A72" s="641">
        <v>69</v>
      </c>
      <c r="B72" s="581">
        <v>46</v>
      </c>
      <c r="C72" s="574" t="s">
        <v>2343</v>
      </c>
      <c r="D72" s="586"/>
      <c r="E72" s="586"/>
      <c r="F72" s="586"/>
      <c r="G72" s="574" t="s">
        <v>7688</v>
      </c>
      <c r="H72" s="583">
        <v>3</v>
      </c>
      <c r="I72" s="574" t="s">
        <v>3880</v>
      </c>
      <c r="J72" s="576">
        <v>10</v>
      </c>
      <c r="K72" s="576">
        <v>518</v>
      </c>
      <c r="L72" s="579">
        <v>5847</v>
      </c>
      <c r="M72" s="578"/>
      <c r="N72" s="643" t="s">
        <v>476</v>
      </c>
      <c r="O72" s="644" t="s">
        <v>2344</v>
      </c>
      <c r="P72" s="622" t="s">
        <v>2346</v>
      </c>
      <c r="Q72" s="682"/>
      <c r="R72" s="682"/>
      <c r="S72" s="607"/>
      <c r="V72" s="677">
        <v>1</v>
      </c>
    </row>
    <row r="73" spans="1:22">
      <c r="A73" s="681">
        <v>70</v>
      </c>
      <c r="B73" s="581">
        <v>47</v>
      </c>
      <c r="C73" s="574" t="s">
        <v>2343</v>
      </c>
      <c r="D73" s="586"/>
      <c r="E73" s="586"/>
      <c r="F73" s="586"/>
      <c r="G73" s="574" t="s">
        <v>7688</v>
      </c>
      <c r="H73" s="583">
        <v>3</v>
      </c>
      <c r="I73" s="574" t="s">
        <v>3880</v>
      </c>
      <c r="J73" s="576">
        <v>10</v>
      </c>
      <c r="K73" s="576">
        <v>519</v>
      </c>
      <c r="L73" s="579">
        <v>7084</v>
      </c>
      <c r="M73" s="578"/>
      <c r="N73" s="643" t="s">
        <v>476</v>
      </c>
      <c r="O73" s="644" t="s">
        <v>2344</v>
      </c>
      <c r="P73" s="622" t="s">
        <v>2346</v>
      </c>
      <c r="Q73" s="682"/>
      <c r="R73" s="682"/>
      <c r="S73" s="607"/>
      <c r="V73" s="677">
        <v>1</v>
      </c>
    </row>
    <row r="74" spans="1:22">
      <c r="A74" s="641">
        <v>71</v>
      </c>
      <c r="B74" s="581">
        <v>48</v>
      </c>
      <c r="C74" s="574" t="s">
        <v>2343</v>
      </c>
      <c r="D74" s="586"/>
      <c r="E74" s="586"/>
      <c r="F74" s="586"/>
      <c r="G74" s="574" t="s">
        <v>7688</v>
      </c>
      <c r="H74" s="583">
        <v>3</v>
      </c>
      <c r="I74" s="574" t="s">
        <v>3880</v>
      </c>
      <c r="J74" s="576">
        <v>10</v>
      </c>
      <c r="K74" s="576">
        <v>523</v>
      </c>
      <c r="L74" s="579">
        <v>1187</v>
      </c>
      <c r="M74" s="578"/>
      <c r="N74" s="643" t="s">
        <v>2347</v>
      </c>
      <c r="O74" s="644" t="s">
        <v>2344</v>
      </c>
      <c r="P74" s="622" t="s">
        <v>2346</v>
      </c>
      <c r="Q74" s="682"/>
      <c r="R74" s="682"/>
      <c r="S74" s="607"/>
      <c r="V74" s="677">
        <v>1</v>
      </c>
    </row>
    <row r="75" spans="1:22">
      <c r="A75" s="681">
        <v>72</v>
      </c>
      <c r="B75" s="581">
        <v>49</v>
      </c>
      <c r="C75" s="574" t="s">
        <v>2343</v>
      </c>
      <c r="D75" s="586"/>
      <c r="E75" s="586"/>
      <c r="F75" s="586"/>
      <c r="G75" s="574" t="s">
        <v>7688</v>
      </c>
      <c r="H75" s="583">
        <v>3</v>
      </c>
      <c r="I75" s="574" t="s">
        <v>3880</v>
      </c>
      <c r="J75" s="576">
        <v>10</v>
      </c>
      <c r="K75" s="576">
        <v>526</v>
      </c>
      <c r="L75" s="579">
        <v>1971.9999999999998</v>
      </c>
      <c r="M75" s="578"/>
      <c r="N75" s="643" t="s">
        <v>476</v>
      </c>
      <c r="O75" s="644" t="s">
        <v>2344</v>
      </c>
      <c r="P75" s="622" t="s">
        <v>2346</v>
      </c>
      <c r="Q75" s="682"/>
      <c r="R75" s="682"/>
      <c r="S75" s="607"/>
      <c r="V75" s="677">
        <v>1</v>
      </c>
    </row>
    <row r="76" spans="1:22">
      <c r="A76" s="641">
        <v>73</v>
      </c>
      <c r="B76" s="581">
        <v>50</v>
      </c>
      <c r="C76" s="574" t="s">
        <v>2343</v>
      </c>
      <c r="D76" s="586"/>
      <c r="E76" s="586"/>
      <c r="F76" s="586"/>
      <c r="G76" s="574" t="s">
        <v>7688</v>
      </c>
      <c r="H76" s="583">
        <v>3</v>
      </c>
      <c r="I76" s="574" t="s">
        <v>3880</v>
      </c>
      <c r="J76" s="576">
        <v>10</v>
      </c>
      <c r="K76" s="576">
        <v>528</v>
      </c>
      <c r="L76" s="579">
        <v>165</v>
      </c>
      <c r="M76" s="578"/>
      <c r="N76" s="643" t="s">
        <v>1961</v>
      </c>
      <c r="O76" s="644" t="s">
        <v>2344</v>
      </c>
      <c r="P76" s="622" t="s">
        <v>2346</v>
      </c>
      <c r="Q76" s="682"/>
      <c r="R76" s="682"/>
      <c r="S76" s="607"/>
      <c r="V76" s="677">
        <v>1</v>
      </c>
    </row>
    <row r="77" spans="1:22" ht="31.5">
      <c r="A77" s="681">
        <v>74</v>
      </c>
      <c r="B77" s="581">
        <v>51</v>
      </c>
      <c r="C77" s="574" t="s">
        <v>2343</v>
      </c>
      <c r="D77" s="586"/>
      <c r="E77" s="586"/>
      <c r="F77" s="586"/>
      <c r="G77" s="574" t="s">
        <v>7688</v>
      </c>
      <c r="H77" s="583">
        <v>3</v>
      </c>
      <c r="I77" s="574" t="s">
        <v>3880</v>
      </c>
      <c r="J77" s="576">
        <v>10</v>
      </c>
      <c r="K77" s="576">
        <v>586</v>
      </c>
      <c r="L77" s="579">
        <v>2878</v>
      </c>
      <c r="M77" s="578"/>
      <c r="N77" s="643" t="s">
        <v>1949</v>
      </c>
      <c r="O77" s="644" t="s">
        <v>2344</v>
      </c>
      <c r="P77" s="622" t="s">
        <v>2346</v>
      </c>
      <c r="Q77" s="682"/>
      <c r="R77" s="682"/>
      <c r="S77" s="607"/>
      <c r="V77" s="677">
        <v>1</v>
      </c>
    </row>
    <row r="78" spans="1:22" ht="31.5">
      <c r="A78" s="641">
        <v>75</v>
      </c>
      <c r="B78" s="581">
        <v>52</v>
      </c>
      <c r="C78" s="574" t="s">
        <v>2343</v>
      </c>
      <c r="D78" s="586"/>
      <c r="E78" s="586"/>
      <c r="F78" s="586"/>
      <c r="G78" s="574" t="s">
        <v>7688</v>
      </c>
      <c r="H78" s="583">
        <v>3</v>
      </c>
      <c r="I78" s="574" t="s">
        <v>3880</v>
      </c>
      <c r="J78" s="576">
        <v>10</v>
      </c>
      <c r="K78" s="576">
        <v>587</v>
      </c>
      <c r="L78" s="579">
        <v>121</v>
      </c>
      <c r="M78" s="578"/>
      <c r="N78" s="643" t="s">
        <v>1949</v>
      </c>
      <c r="O78" s="644" t="s">
        <v>2344</v>
      </c>
      <c r="P78" s="622" t="s">
        <v>2346</v>
      </c>
      <c r="Q78" s="682"/>
      <c r="R78" s="682"/>
      <c r="S78" s="607"/>
      <c r="V78" s="677">
        <v>1</v>
      </c>
    </row>
    <row r="79" spans="1:22" ht="31.5">
      <c r="A79" s="681">
        <v>76</v>
      </c>
      <c r="B79" s="581">
        <v>53</v>
      </c>
      <c r="C79" s="574" t="s">
        <v>2343</v>
      </c>
      <c r="D79" s="586"/>
      <c r="E79" s="586"/>
      <c r="F79" s="586"/>
      <c r="G79" s="574" t="s">
        <v>7688</v>
      </c>
      <c r="H79" s="583">
        <v>3</v>
      </c>
      <c r="I79" s="574" t="s">
        <v>3880</v>
      </c>
      <c r="J79" s="576">
        <v>10</v>
      </c>
      <c r="K79" s="576">
        <v>588</v>
      </c>
      <c r="L79" s="579">
        <v>5584</v>
      </c>
      <c r="M79" s="578"/>
      <c r="N79" s="643" t="s">
        <v>1949</v>
      </c>
      <c r="O79" s="644" t="s">
        <v>2344</v>
      </c>
      <c r="P79" s="622" t="s">
        <v>2346</v>
      </c>
      <c r="Q79" s="682"/>
      <c r="R79" s="682"/>
      <c r="S79" s="607"/>
      <c r="V79" s="677">
        <v>1</v>
      </c>
    </row>
    <row r="80" spans="1:22" ht="31.5">
      <c r="A80" s="641">
        <v>77</v>
      </c>
      <c r="B80" s="581">
        <v>54</v>
      </c>
      <c r="C80" s="574" t="s">
        <v>2343</v>
      </c>
      <c r="D80" s="586"/>
      <c r="E80" s="586"/>
      <c r="F80" s="586"/>
      <c r="G80" s="574" t="s">
        <v>7688</v>
      </c>
      <c r="H80" s="583">
        <v>3</v>
      </c>
      <c r="I80" s="574" t="s">
        <v>3880</v>
      </c>
      <c r="J80" s="576">
        <v>10</v>
      </c>
      <c r="K80" s="576">
        <v>589</v>
      </c>
      <c r="L80" s="579">
        <v>2168</v>
      </c>
      <c r="M80" s="578"/>
      <c r="N80" s="643" t="s">
        <v>1949</v>
      </c>
      <c r="O80" s="644" t="s">
        <v>2344</v>
      </c>
      <c r="P80" s="622" t="s">
        <v>2346</v>
      </c>
      <c r="Q80" s="682"/>
      <c r="R80" s="682"/>
      <c r="S80" s="607"/>
      <c r="V80" s="677">
        <v>1</v>
      </c>
    </row>
    <row r="81" spans="1:22">
      <c r="A81" s="681">
        <v>78</v>
      </c>
      <c r="B81" s="581">
        <v>55</v>
      </c>
      <c r="C81" s="574" t="s">
        <v>2343</v>
      </c>
      <c r="D81" s="586"/>
      <c r="E81" s="586"/>
      <c r="F81" s="586"/>
      <c r="G81" s="574" t="s">
        <v>7688</v>
      </c>
      <c r="H81" s="583">
        <v>3</v>
      </c>
      <c r="I81" s="574" t="s">
        <v>3880</v>
      </c>
      <c r="J81" s="576">
        <v>10</v>
      </c>
      <c r="K81" s="576">
        <v>590</v>
      </c>
      <c r="L81" s="579">
        <v>56</v>
      </c>
      <c r="M81" s="578"/>
      <c r="N81" s="643" t="s">
        <v>1930</v>
      </c>
      <c r="O81" s="644" t="s">
        <v>2344</v>
      </c>
      <c r="P81" s="622" t="s">
        <v>2346</v>
      </c>
      <c r="Q81" s="682"/>
      <c r="R81" s="682"/>
      <c r="S81" s="607"/>
      <c r="V81" s="677">
        <v>1</v>
      </c>
    </row>
    <row r="82" spans="1:22">
      <c r="A82" s="641">
        <v>79</v>
      </c>
      <c r="B82" s="581">
        <v>56</v>
      </c>
      <c r="C82" s="574" t="s">
        <v>2343</v>
      </c>
      <c r="D82" s="586"/>
      <c r="E82" s="586"/>
      <c r="F82" s="586"/>
      <c r="G82" s="574" t="s">
        <v>7688</v>
      </c>
      <c r="H82" s="583">
        <v>3</v>
      </c>
      <c r="I82" s="574" t="s">
        <v>3880</v>
      </c>
      <c r="J82" s="576">
        <v>10</v>
      </c>
      <c r="K82" s="576">
        <v>593</v>
      </c>
      <c r="L82" s="579">
        <v>1113</v>
      </c>
      <c r="M82" s="578"/>
      <c r="N82" s="643" t="s">
        <v>1930</v>
      </c>
      <c r="O82" s="644" t="s">
        <v>2344</v>
      </c>
      <c r="P82" s="622" t="s">
        <v>2346</v>
      </c>
      <c r="Q82" s="682"/>
      <c r="R82" s="682"/>
      <c r="S82" s="607"/>
      <c r="V82" s="677">
        <v>1</v>
      </c>
    </row>
    <row r="83" spans="1:22" ht="31.5">
      <c r="A83" s="681">
        <v>80</v>
      </c>
      <c r="B83" s="581">
        <v>57</v>
      </c>
      <c r="C83" s="574" t="s">
        <v>2343</v>
      </c>
      <c r="D83" s="586"/>
      <c r="E83" s="586"/>
      <c r="F83" s="586"/>
      <c r="G83" s="574" t="s">
        <v>7688</v>
      </c>
      <c r="H83" s="583">
        <v>3</v>
      </c>
      <c r="I83" s="574" t="s">
        <v>3880</v>
      </c>
      <c r="J83" s="576">
        <v>10</v>
      </c>
      <c r="K83" s="576">
        <v>583</v>
      </c>
      <c r="L83" s="579">
        <v>1825</v>
      </c>
      <c r="M83" s="578"/>
      <c r="N83" s="643" t="s">
        <v>1949</v>
      </c>
      <c r="O83" s="644" t="s">
        <v>2344</v>
      </c>
      <c r="P83" s="622" t="s">
        <v>2346</v>
      </c>
      <c r="Q83" s="682"/>
      <c r="R83" s="682"/>
      <c r="S83" s="607"/>
      <c r="V83" s="677">
        <v>1</v>
      </c>
    </row>
    <row r="84" spans="1:22">
      <c r="A84" s="641">
        <v>81</v>
      </c>
      <c r="B84" s="581">
        <v>58</v>
      </c>
      <c r="C84" s="574" t="s">
        <v>2343</v>
      </c>
      <c r="D84" s="586"/>
      <c r="E84" s="586"/>
      <c r="F84" s="586"/>
      <c r="G84" s="574" t="s">
        <v>7688</v>
      </c>
      <c r="H84" s="583">
        <v>3</v>
      </c>
      <c r="I84" s="574" t="s">
        <v>3880</v>
      </c>
      <c r="J84" s="576">
        <v>13</v>
      </c>
      <c r="K84" s="576">
        <v>8</v>
      </c>
      <c r="L84" s="579">
        <v>6225.0000000000009</v>
      </c>
      <c r="M84" s="578"/>
      <c r="N84" s="643" t="s">
        <v>2260</v>
      </c>
      <c r="O84" s="644" t="s">
        <v>2344</v>
      </c>
      <c r="P84" s="622" t="s">
        <v>2346</v>
      </c>
      <c r="Q84" s="682"/>
      <c r="R84" s="682"/>
      <c r="S84" s="607"/>
      <c r="V84" s="677">
        <v>1</v>
      </c>
    </row>
    <row r="85" spans="1:22" ht="31.5">
      <c r="A85" s="681">
        <v>82</v>
      </c>
      <c r="B85" s="581">
        <v>59</v>
      </c>
      <c r="C85" s="574" t="s">
        <v>2343</v>
      </c>
      <c r="D85" s="586"/>
      <c r="E85" s="586"/>
      <c r="F85" s="586"/>
      <c r="G85" s="574" t="s">
        <v>7688</v>
      </c>
      <c r="H85" s="583">
        <v>3</v>
      </c>
      <c r="I85" s="574" t="s">
        <v>3880</v>
      </c>
      <c r="J85" s="576">
        <v>7</v>
      </c>
      <c r="K85" s="576">
        <v>736</v>
      </c>
      <c r="L85" s="579">
        <v>1891</v>
      </c>
      <c r="M85" s="578"/>
      <c r="N85" s="643" t="s">
        <v>1949</v>
      </c>
      <c r="O85" s="644" t="s">
        <v>2344</v>
      </c>
      <c r="P85" s="622" t="s">
        <v>2346</v>
      </c>
      <c r="Q85" s="682"/>
      <c r="R85" s="682"/>
      <c r="S85" s="607"/>
      <c r="V85" s="677">
        <v>1</v>
      </c>
    </row>
    <row r="86" spans="1:22">
      <c r="A86" s="641">
        <v>83</v>
      </c>
      <c r="B86" s="581">
        <v>60</v>
      </c>
      <c r="C86" s="574" t="s">
        <v>2343</v>
      </c>
      <c r="D86" s="586"/>
      <c r="E86" s="586"/>
      <c r="F86" s="586"/>
      <c r="G86" s="574" t="s">
        <v>7688</v>
      </c>
      <c r="H86" s="583">
        <v>3</v>
      </c>
      <c r="I86" s="574" t="s">
        <v>3880</v>
      </c>
      <c r="J86" s="576">
        <v>7</v>
      </c>
      <c r="K86" s="576">
        <v>737</v>
      </c>
      <c r="L86" s="579">
        <v>1509</v>
      </c>
      <c r="M86" s="578"/>
      <c r="N86" s="643" t="s">
        <v>1930</v>
      </c>
      <c r="O86" s="644" t="s">
        <v>2344</v>
      </c>
      <c r="P86" s="622" t="s">
        <v>2346</v>
      </c>
      <c r="Q86" s="682"/>
      <c r="R86" s="682"/>
      <c r="S86" s="607"/>
      <c r="V86" s="677">
        <v>1</v>
      </c>
    </row>
    <row r="87" spans="1:22">
      <c r="A87" s="681">
        <v>84</v>
      </c>
      <c r="B87" s="581">
        <v>61</v>
      </c>
      <c r="C87" s="574" t="s">
        <v>2343</v>
      </c>
      <c r="D87" s="586"/>
      <c r="E87" s="586"/>
      <c r="F87" s="586"/>
      <c r="G87" s="574" t="s">
        <v>7688</v>
      </c>
      <c r="H87" s="583">
        <v>3</v>
      </c>
      <c r="I87" s="574" t="s">
        <v>3880</v>
      </c>
      <c r="J87" s="576">
        <v>7</v>
      </c>
      <c r="K87" s="576">
        <v>740</v>
      </c>
      <c r="L87" s="579">
        <v>840.99999999999989</v>
      </c>
      <c r="M87" s="578"/>
      <c r="N87" s="643" t="s">
        <v>1930</v>
      </c>
      <c r="O87" s="644" t="s">
        <v>2344</v>
      </c>
      <c r="P87" s="622" t="s">
        <v>2346</v>
      </c>
      <c r="Q87" s="682"/>
      <c r="R87" s="682"/>
      <c r="S87" s="607"/>
      <c r="V87" s="677">
        <v>1</v>
      </c>
    </row>
    <row r="88" spans="1:22">
      <c r="A88" s="641">
        <v>85</v>
      </c>
      <c r="B88" s="581">
        <v>62</v>
      </c>
      <c r="C88" s="574" t="s">
        <v>2343</v>
      </c>
      <c r="D88" s="586"/>
      <c r="E88" s="586"/>
      <c r="F88" s="586"/>
      <c r="G88" s="574" t="s">
        <v>7688</v>
      </c>
      <c r="H88" s="583">
        <v>3</v>
      </c>
      <c r="I88" s="574" t="s">
        <v>3880</v>
      </c>
      <c r="J88" s="576">
        <v>7</v>
      </c>
      <c r="K88" s="576">
        <v>741</v>
      </c>
      <c r="L88" s="579">
        <v>4984</v>
      </c>
      <c r="M88" s="578"/>
      <c r="N88" s="643" t="s">
        <v>1930</v>
      </c>
      <c r="O88" s="644" t="s">
        <v>2344</v>
      </c>
      <c r="P88" s="622" t="s">
        <v>2346</v>
      </c>
      <c r="Q88" s="682"/>
      <c r="R88" s="682"/>
      <c r="S88" s="607"/>
      <c r="V88" s="677">
        <v>1</v>
      </c>
    </row>
    <row r="89" spans="1:22">
      <c r="A89" s="681">
        <v>86</v>
      </c>
      <c r="B89" s="581">
        <v>63</v>
      </c>
      <c r="C89" s="574" t="s">
        <v>2343</v>
      </c>
      <c r="D89" s="586"/>
      <c r="E89" s="586"/>
      <c r="F89" s="586"/>
      <c r="G89" s="574" t="s">
        <v>7688</v>
      </c>
      <c r="H89" s="583">
        <v>3</v>
      </c>
      <c r="I89" s="574" t="s">
        <v>3880</v>
      </c>
      <c r="J89" s="576">
        <v>7</v>
      </c>
      <c r="K89" s="576">
        <v>742</v>
      </c>
      <c r="L89" s="579">
        <v>1608.9999999999998</v>
      </c>
      <c r="M89" s="578"/>
      <c r="N89" s="643" t="s">
        <v>1930</v>
      </c>
      <c r="O89" s="644" t="s">
        <v>2344</v>
      </c>
      <c r="P89" s="622" t="s">
        <v>2346</v>
      </c>
      <c r="Q89" s="682"/>
      <c r="R89" s="682"/>
      <c r="S89" s="607"/>
      <c r="V89" s="677">
        <v>1</v>
      </c>
    </row>
    <row r="90" spans="1:22">
      <c r="A90" s="641">
        <v>87</v>
      </c>
      <c r="B90" s="581">
        <v>64</v>
      </c>
      <c r="C90" s="574" t="s">
        <v>2343</v>
      </c>
      <c r="D90" s="586"/>
      <c r="E90" s="586"/>
      <c r="F90" s="586"/>
      <c r="G90" s="574" t="s">
        <v>7688</v>
      </c>
      <c r="H90" s="583">
        <v>3</v>
      </c>
      <c r="I90" s="574" t="s">
        <v>3880</v>
      </c>
      <c r="J90" s="576">
        <v>7</v>
      </c>
      <c r="K90" s="576">
        <v>743</v>
      </c>
      <c r="L90" s="579">
        <v>1071</v>
      </c>
      <c r="M90" s="578"/>
      <c r="N90" s="643" t="s">
        <v>1930</v>
      </c>
      <c r="O90" s="644" t="s">
        <v>2344</v>
      </c>
      <c r="P90" s="622" t="s">
        <v>2346</v>
      </c>
      <c r="Q90" s="682"/>
      <c r="R90" s="682"/>
      <c r="S90" s="607"/>
      <c r="V90" s="677">
        <v>1</v>
      </c>
    </row>
    <row r="91" spans="1:22" ht="31.5">
      <c r="A91" s="681">
        <v>88</v>
      </c>
      <c r="B91" s="581">
        <v>65</v>
      </c>
      <c r="C91" s="574" t="s">
        <v>2343</v>
      </c>
      <c r="D91" s="586"/>
      <c r="E91" s="586"/>
      <c r="F91" s="586"/>
      <c r="G91" s="574" t="s">
        <v>7688</v>
      </c>
      <c r="H91" s="583">
        <v>3</v>
      </c>
      <c r="I91" s="574" t="s">
        <v>3880</v>
      </c>
      <c r="J91" s="576">
        <v>7</v>
      </c>
      <c r="K91" s="576">
        <v>744</v>
      </c>
      <c r="L91" s="579">
        <v>1119</v>
      </c>
      <c r="M91" s="578"/>
      <c r="N91" s="643" t="s">
        <v>1949</v>
      </c>
      <c r="O91" s="644" t="s">
        <v>2344</v>
      </c>
      <c r="P91" s="622" t="s">
        <v>2346</v>
      </c>
      <c r="Q91" s="682"/>
      <c r="R91" s="682"/>
      <c r="S91" s="607"/>
      <c r="V91" s="677">
        <v>1</v>
      </c>
    </row>
    <row r="92" spans="1:22" ht="31.5">
      <c r="A92" s="641">
        <v>89</v>
      </c>
      <c r="B92" s="581">
        <v>66</v>
      </c>
      <c r="C92" s="574" t="s">
        <v>2343</v>
      </c>
      <c r="D92" s="586"/>
      <c r="E92" s="586"/>
      <c r="F92" s="586"/>
      <c r="G92" s="574" t="s">
        <v>7688</v>
      </c>
      <c r="H92" s="583">
        <v>3</v>
      </c>
      <c r="I92" s="574" t="s">
        <v>3880</v>
      </c>
      <c r="J92" s="576">
        <v>7</v>
      </c>
      <c r="K92" s="576">
        <v>745</v>
      </c>
      <c r="L92" s="579">
        <v>2945</v>
      </c>
      <c r="M92" s="578"/>
      <c r="N92" s="643" t="s">
        <v>1949</v>
      </c>
      <c r="O92" s="644" t="s">
        <v>2344</v>
      </c>
      <c r="P92" s="622" t="s">
        <v>2346</v>
      </c>
      <c r="Q92" s="682"/>
      <c r="R92" s="682"/>
      <c r="S92" s="607"/>
      <c r="V92" s="677">
        <v>1</v>
      </c>
    </row>
    <row r="93" spans="1:22" ht="31.5">
      <c r="A93" s="681">
        <v>90</v>
      </c>
      <c r="B93" s="581">
        <v>67</v>
      </c>
      <c r="C93" s="574" t="s">
        <v>2343</v>
      </c>
      <c r="D93" s="586"/>
      <c r="E93" s="586"/>
      <c r="F93" s="586"/>
      <c r="G93" s="574" t="s">
        <v>7688</v>
      </c>
      <c r="H93" s="583">
        <v>3</v>
      </c>
      <c r="I93" s="574" t="s">
        <v>3880</v>
      </c>
      <c r="J93" s="576">
        <v>7</v>
      </c>
      <c r="K93" s="576">
        <v>746</v>
      </c>
      <c r="L93" s="579">
        <v>3317</v>
      </c>
      <c r="M93" s="578"/>
      <c r="N93" s="643" t="s">
        <v>1949</v>
      </c>
      <c r="O93" s="644" t="s">
        <v>2344</v>
      </c>
      <c r="P93" s="622" t="s">
        <v>2346</v>
      </c>
      <c r="Q93" s="682"/>
      <c r="R93" s="682"/>
      <c r="S93" s="607"/>
      <c r="V93" s="677">
        <v>1</v>
      </c>
    </row>
    <row r="94" spans="1:22">
      <c r="A94" s="641">
        <v>91</v>
      </c>
      <c r="B94" s="581">
        <v>68</v>
      </c>
      <c r="C94" s="574" t="s">
        <v>2343</v>
      </c>
      <c r="D94" s="586"/>
      <c r="E94" s="586"/>
      <c r="F94" s="586"/>
      <c r="G94" s="574" t="s">
        <v>7688</v>
      </c>
      <c r="H94" s="583">
        <v>3</v>
      </c>
      <c r="I94" s="574" t="s">
        <v>3880</v>
      </c>
      <c r="J94" s="576">
        <v>7</v>
      </c>
      <c r="K94" s="576">
        <v>791</v>
      </c>
      <c r="L94" s="579">
        <v>245</v>
      </c>
      <c r="M94" s="578"/>
      <c r="N94" s="643" t="s">
        <v>1930</v>
      </c>
      <c r="O94" s="644" t="s">
        <v>2344</v>
      </c>
      <c r="P94" s="622" t="s">
        <v>2346</v>
      </c>
      <c r="Q94" s="682"/>
      <c r="R94" s="682"/>
      <c r="S94" s="607"/>
      <c r="V94" s="677">
        <v>1</v>
      </c>
    </row>
    <row r="95" spans="1:22">
      <c r="A95" s="681">
        <v>92</v>
      </c>
      <c r="B95" s="581">
        <v>69</v>
      </c>
      <c r="C95" s="574" t="s">
        <v>2343</v>
      </c>
      <c r="D95" s="586"/>
      <c r="E95" s="586"/>
      <c r="F95" s="586"/>
      <c r="G95" s="574" t="s">
        <v>7688</v>
      </c>
      <c r="H95" s="583">
        <v>3</v>
      </c>
      <c r="I95" s="574" t="s">
        <v>3880</v>
      </c>
      <c r="J95" s="576">
        <v>7</v>
      </c>
      <c r="K95" s="576">
        <v>738</v>
      </c>
      <c r="L95" s="579">
        <v>1153</v>
      </c>
      <c r="M95" s="578"/>
      <c r="N95" s="643" t="s">
        <v>1930</v>
      </c>
      <c r="O95" s="644" t="s">
        <v>2344</v>
      </c>
      <c r="P95" s="622" t="s">
        <v>2346</v>
      </c>
      <c r="Q95" s="682"/>
      <c r="R95" s="682"/>
      <c r="S95" s="607"/>
      <c r="V95" s="677">
        <v>1</v>
      </c>
    </row>
    <row r="96" spans="1:22" ht="31.5">
      <c r="A96" s="641">
        <v>93</v>
      </c>
      <c r="B96" s="581">
        <v>70</v>
      </c>
      <c r="C96" s="574" t="s">
        <v>2343</v>
      </c>
      <c r="D96" s="586"/>
      <c r="E96" s="586"/>
      <c r="F96" s="586"/>
      <c r="G96" s="574" t="s">
        <v>7688</v>
      </c>
      <c r="H96" s="583">
        <v>3</v>
      </c>
      <c r="I96" s="574" t="s">
        <v>3880</v>
      </c>
      <c r="J96" s="576">
        <v>7</v>
      </c>
      <c r="K96" s="576">
        <v>660</v>
      </c>
      <c r="L96" s="579">
        <v>1555</v>
      </c>
      <c r="M96" s="578"/>
      <c r="N96" s="643" t="s">
        <v>2349</v>
      </c>
      <c r="O96" s="644" t="s">
        <v>2344</v>
      </c>
      <c r="P96" s="622" t="s">
        <v>2346</v>
      </c>
      <c r="Q96" s="682"/>
      <c r="R96" s="682"/>
      <c r="S96" s="607"/>
      <c r="V96" s="677">
        <v>1</v>
      </c>
    </row>
    <row r="97" spans="1:22">
      <c r="A97" s="681">
        <v>94</v>
      </c>
      <c r="B97" s="581">
        <v>71</v>
      </c>
      <c r="C97" s="574" t="s">
        <v>2343</v>
      </c>
      <c r="D97" s="586"/>
      <c r="E97" s="586"/>
      <c r="F97" s="586"/>
      <c r="G97" s="574" t="s">
        <v>7688</v>
      </c>
      <c r="H97" s="583">
        <v>3</v>
      </c>
      <c r="I97" s="574" t="s">
        <v>3880</v>
      </c>
      <c r="J97" s="576">
        <v>7</v>
      </c>
      <c r="K97" s="576">
        <v>623</v>
      </c>
      <c r="L97" s="579">
        <v>1043</v>
      </c>
      <c r="M97" s="578"/>
      <c r="N97" s="643" t="s">
        <v>2343</v>
      </c>
      <c r="O97" s="644" t="s">
        <v>2344</v>
      </c>
      <c r="P97" s="622" t="s">
        <v>2346</v>
      </c>
      <c r="Q97" s="682"/>
      <c r="R97" s="682"/>
      <c r="S97" s="607"/>
      <c r="V97" s="677">
        <v>1</v>
      </c>
    </row>
    <row r="98" spans="1:22">
      <c r="A98" s="641">
        <v>95</v>
      </c>
      <c r="B98" s="581">
        <v>72</v>
      </c>
      <c r="C98" s="574" t="s">
        <v>2343</v>
      </c>
      <c r="D98" s="586"/>
      <c r="E98" s="586"/>
      <c r="F98" s="586"/>
      <c r="G98" s="574" t="s">
        <v>7688</v>
      </c>
      <c r="H98" s="583">
        <v>3</v>
      </c>
      <c r="I98" s="574" t="s">
        <v>3880</v>
      </c>
      <c r="J98" s="576">
        <v>7</v>
      </c>
      <c r="K98" s="576">
        <v>564</v>
      </c>
      <c r="L98" s="579">
        <v>1477</v>
      </c>
      <c r="M98" s="578"/>
      <c r="N98" s="643" t="s">
        <v>2343</v>
      </c>
      <c r="O98" s="644" t="s">
        <v>2344</v>
      </c>
      <c r="P98" s="622" t="s">
        <v>2346</v>
      </c>
      <c r="Q98" s="682"/>
      <c r="R98" s="682"/>
      <c r="S98" s="607"/>
      <c r="V98" s="677">
        <v>1</v>
      </c>
    </row>
    <row r="99" spans="1:22">
      <c r="A99" s="681">
        <v>96</v>
      </c>
      <c r="B99" s="581">
        <v>73</v>
      </c>
      <c r="C99" s="574" t="s">
        <v>2343</v>
      </c>
      <c r="D99" s="586"/>
      <c r="E99" s="586"/>
      <c r="F99" s="586"/>
      <c r="G99" s="574" t="s">
        <v>7688</v>
      </c>
      <c r="H99" s="583">
        <v>3</v>
      </c>
      <c r="I99" s="574" t="s">
        <v>3880</v>
      </c>
      <c r="J99" s="576">
        <v>7</v>
      </c>
      <c r="K99" s="576">
        <v>563</v>
      </c>
      <c r="L99" s="579">
        <v>1685</v>
      </c>
      <c r="M99" s="578"/>
      <c r="N99" s="643" t="s">
        <v>2343</v>
      </c>
      <c r="O99" s="644" t="s">
        <v>2344</v>
      </c>
      <c r="P99" s="622" t="s">
        <v>2346</v>
      </c>
      <c r="Q99" s="682"/>
      <c r="R99" s="682"/>
      <c r="S99" s="607"/>
      <c r="V99" s="677">
        <v>1</v>
      </c>
    </row>
    <row r="100" spans="1:22">
      <c r="A100" s="641">
        <v>97</v>
      </c>
      <c r="B100" s="581">
        <v>74</v>
      </c>
      <c r="C100" s="574" t="s">
        <v>2343</v>
      </c>
      <c r="D100" s="586"/>
      <c r="E100" s="586"/>
      <c r="F100" s="586"/>
      <c r="G100" s="574" t="s">
        <v>7688</v>
      </c>
      <c r="H100" s="583">
        <v>3</v>
      </c>
      <c r="I100" s="574" t="s">
        <v>3880</v>
      </c>
      <c r="J100" s="576">
        <v>9</v>
      </c>
      <c r="K100" s="576">
        <v>31</v>
      </c>
      <c r="L100" s="579">
        <v>214</v>
      </c>
      <c r="M100" s="578"/>
      <c r="N100" s="643" t="s">
        <v>2343</v>
      </c>
      <c r="O100" s="644" t="s">
        <v>2344</v>
      </c>
      <c r="P100" s="622" t="s">
        <v>2346</v>
      </c>
      <c r="Q100" s="682"/>
      <c r="R100" s="682"/>
      <c r="S100" s="607"/>
      <c r="V100" s="677">
        <v>1</v>
      </c>
    </row>
    <row r="101" spans="1:22">
      <c r="A101" s="681">
        <v>98</v>
      </c>
      <c r="B101" s="581">
        <v>75</v>
      </c>
      <c r="C101" s="574" t="s">
        <v>2343</v>
      </c>
      <c r="D101" s="586"/>
      <c r="E101" s="586"/>
      <c r="F101" s="586"/>
      <c r="G101" s="574" t="s">
        <v>7688</v>
      </c>
      <c r="H101" s="583">
        <v>3</v>
      </c>
      <c r="I101" s="574" t="s">
        <v>3880</v>
      </c>
      <c r="J101" s="576">
        <v>9</v>
      </c>
      <c r="K101" s="576">
        <v>32</v>
      </c>
      <c r="L101" s="579">
        <v>5370</v>
      </c>
      <c r="M101" s="578"/>
      <c r="N101" s="643" t="s">
        <v>2343</v>
      </c>
      <c r="O101" s="644" t="s">
        <v>2344</v>
      </c>
      <c r="P101" s="622" t="s">
        <v>2346</v>
      </c>
      <c r="Q101" s="682"/>
      <c r="R101" s="682"/>
      <c r="S101" s="607"/>
      <c r="V101" s="677">
        <v>1</v>
      </c>
    </row>
    <row r="102" spans="1:22">
      <c r="A102" s="641">
        <v>99</v>
      </c>
      <c r="B102" s="581">
        <v>76</v>
      </c>
      <c r="C102" s="574" t="s">
        <v>2343</v>
      </c>
      <c r="D102" s="586"/>
      <c r="E102" s="586"/>
      <c r="F102" s="586"/>
      <c r="G102" s="574" t="s">
        <v>7688</v>
      </c>
      <c r="H102" s="583">
        <v>3</v>
      </c>
      <c r="I102" s="574" t="s">
        <v>3880</v>
      </c>
      <c r="J102" s="576">
        <v>9</v>
      </c>
      <c r="K102" s="576">
        <v>30</v>
      </c>
      <c r="L102" s="579">
        <v>1093</v>
      </c>
      <c r="M102" s="578"/>
      <c r="N102" s="643" t="s">
        <v>2343</v>
      </c>
      <c r="O102" s="644" t="s">
        <v>2344</v>
      </c>
      <c r="P102" s="622" t="s">
        <v>2346</v>
      </c>
      <c r="Q102" s="682"/>
      <c r="R102" s="682"/>
      <c r="S102" s="607"/>
      <c r="V102" s="677">
        <v>1</v>
      </c>
    </row>
    <row r="103" spans="1:22">
      <c r="A103" s="681">
        <v>100</v>
      </c>
      <c r="B103" s="581">
        <v>77</v>
      </c>
      <c r="C103" s="574" t="s">
        <v>2343</v>
      </c>
      <c r="D103" s="586"/>
      <c r="E103" s="586"/>
      <c r="F103" s="586"/>
      <c r="G103" s="574" t="s">
        <v>7688</v>
      </c>
      <c r="H103" s="583">
        <v>3</v>
      </c>
      <c r="I103" s="574" t="s">
        <v>3880</v>
      </c>
      <c r="J103" s="576">
        <v>9</v>
      </c>
      <c r="K103" s="576">
        <v>29</v>
      </c>
      <c r="L103" s="579">
        <v>1381</v>
      </c>
      <c r="M103" s="578"/>
      <c r="N103" s="643" t="s">
        <v>2343</v>
      </c>
      <c r="O103" s="644" t="s">
        <v>2344</v>
      </c>
      <c r="P103" s="622" t="s">
        <v>2346</v>
      </c>
      <c r="Q103" s="682"/>
      <c r="R103" s="682"/>
      <c r="S103" s="607"/>
      <c r="V103" s="677">
        <v>1</v>
      </c>
    </row>
    <row r="104" spans="1:22">
      <c r="A104" s="641">
        <v>101</v>
      </c>
      <c r="B104" s="581">
        <v>78</v>
      </c>
      <c r="C104" s="574" t="s">
        <v>2343</v>
      </c>
      <c r="D104" s="586"/>
      <c r="E104" s="586"/>
      <c r="F104" s="586"/>
      <c r="G104" s="574" t="s">
        <v>7688</v>
      </c>
      <c r="H104" s="583">
        <v>3</v>
      </c>
      <c r="I104" s="574" t="s">
        <v>3880</v>
      </c>
      <c r="J104" s="576">
        <v>9</v>
      </c>
      <c r="K104" s="576">
        <v>27</v>
      </c>
      <c r="L104" s="579">
        <v>132</v>
      </c>
      <c r="M104" s="578"/>
      <c r="N104" s="643" t="s">
        <v>2343</v>
      </c>
      <c r="O104" s="644" t="s">
        <v>2344</v>
      </c>
      <c r="P104" s="622" t="s">
        <v>2346</v>
      </c>
      <c r="Q104" s="682"/>
      <c r="R104" s="682"/>
      <c r="S104" s="607"/>
      <c r="V104" s="677">
        <v>1</v>
      </c>
    </row>
    <row r="105" spans="1:22">
      <c r="A105" s="681">
        <v>102</v>
      </c>
      <c r="B105" s="581">
        <v>79</v>
      </c>
      <c r="C105" s="574" t="s">
        <v>2343</v>
      </c>
      <c r="D105" s="586"/>
      <c r="E105" s="586"/>
      <c r="F105" s="586"/>
      <c r="G105" s="574" t="s">
        <v>7688</v>
      </c>
      <c r="H105" s="583">
        <v>3</v>
      </c>
      <c r="I105" s="574" t="s">
        <v>3880</v>
      </c>
      <c r="J105" s="576">
        <v>9</v>
      </c>
      <c r="K105" s="576">
        <v>28</v>
      </c>
      <c r="L105" s="579">
        <v>3250</v>
      </c>
      <c r="M105" s="578"/>
      <c r="N105" s="643" t="s">
        <v>2343</v>
      </c>
      <c r="O105" s="644" t="s">
        <v>2344</v>
      </c>
      <c r="P105" s="622" t="s">
        <v>2346</v>
      </c>
      <c r="Q105" s="682"/>
      <c r="R105" s="682"/>
      <c r="S105" s="607"/>
      <c r="V105" s="677">
        <v>1</v>
      </c>
    </row>
    <row r="106" spans="1:22">
      <c r="A106" s="641">
        <v>103</v>
      </c>
      <c r="B106" s="581">
        <v>80</v>
      </c>
      <c r="C106" s="574" t="s">
        <v>2343</v>
      </c>
      <c r="D106" s="586"/>
      <c r="E106" s="586"/>
      <c r="F106" s="586"/>
      <c r="G106" s="574" t="s">
        <v>7688</v>
      </c>
      <c r="H106" s="583">
        <v>3</v>
      </c>
      <c r="I106" s="574" t="s">
        <v>3880</v>
      </c>
      <c r="J106" s="576">
        <v>9</v>
      </c>
      <c r="K106" s="576">
        <v>26</v>
      </c>
      <c r="L106" s="579">
        <v>2464</v>
      </c>
      <c r="M106" s="578"/>
      <c r="N106" s="643" t="s">
        <v>2343</v>
      </c>
      <c r="O106" s="644" t="s">
        <v>2344</v>
      </c>
      <c r="P106" s="622" t="s">
        <v>2346</v>
      </c>
      <c r="Q106" s="682"/>
      <c r="R106" s="682"/>
      <c r="S106" s="607"/>
      <c r="V106" s="677">
        <v>1</v>
      </c>
    </row>
    <row r="107" spans="1:22" ht="31.5">
      <c r="A107" s="681">
        <v>104</v>
      </c>
      <c r="B107" s="581">
        <v>81</v>
      </c>
      <c r="C107" s="574" t="s">
        <v>2343</v>
      </c>
      <c r="D107" s="586"/>
      <c r="E107" s="586"/>
      <c r="F107" s="586"/>
      <c r="G107" s="574" t="s">
        <v>7688</v>
      </c>
      <c r="H107" s="583">
        <v>3</v>
      </c>
      <c r="I107" s="574" t="s">
        <v>3880</v>
      </c>
      <c r="J107" s="576">
        <v>10</v>
      </c>
      <c r="K107" s="576">
        <v>397</v>
      </c>
      <c r="L107" s="579">
        <v>15149.999999999998</v>
      </c>
      <c r="M107" s="578"/>
      <c r="N107" s="643" t="s">
        <v>2350</v>
      </c>
      <c r="O107" s="644" t="s">
        <v>2344</v>
      </c>
      <c r="P107" s="622" t="s">
        <v>2346</v>
      </c>
      <c r="Q107" s="682"/>
      <c r="R107" s="682"/>
      <c r="S107" s="607"/>
      <c r="V107" s="677">
        <v>1</v>
      </c>
    </row>
    <row r="108" spans="1:22">
      <c r="A108" s="641">
        <v>105</v>
      </c>
      <c r="B108" s="581">
        <v>82</v>
      </c>
      <c r="C108" s="574" t="s">
        <v>2343</v>
      </c>
      <c r="D108" s="586"/>
      <c r="E108" s="586"/>
      <c r="F108" s="586"/>
      <c r="G108" s="574" t="s">
        <v>7688</v>
      </c>
      <c r="H108" s="583">
        <v>3</v>
      </c>
      <c r="I108" s="574" t="s">
        <v>3880</v>
      </c>
      <c r="J108" s="576">
        <v>9</v>
      </c>
      <c r="K108" s="576">
        <v>25</v>
      </c>
      <c r="L108" s="579">
        <v>15003</v>
      </c>
      <c r="M108" s="578"/>
      <c r="N108" s="643" t="s">
        <v>2343</v>
      </c>
      <c r="O108" s="644" t="s">
        <v>2344</v>
      </c>
      <c r="P108" s="622" t="s">
        <v>2346</v>
      </c>
      <c r="Q108" s="682"/>
      <c r="R108" s="682"/>
      <c r="S108" s="607"/>
      <c r="V108" s="677">
        <v>1</v>
      </c>
    </row>
    <row r="109" spans="1:22" ht="31.5">
      <c r="A109" s="681">
        <v>106</v>
      </c>
      <c r="B109" s="573">
        <v>1</v>
      </c>
      <c r="C109" s="574" t="s">
        <v>2408</v>
      </c>
      <c r="D109" s="574"/>
      <c r="E109" s="574"/>
      <c r="F109" s="574"/>
      <c r="G109" s="574" t="s">
        <v>7688</v>
      </c>
      <c r="H109" s="596">
        <v>1</v>
      </c>
      <c r="I109" s="575" t="s">
        <v>3882</v>
      </c>
      <c r="J109" s="576">
        <v>2</v>
      </c>
      <c r="K109" s="576">
        <v>159</v>
      </c>
      <c r="L109" s="579">
        <v>2400</v>
      </c>
      <c r="M109" s="578"/>
      <c r="N109" s="596" t="s">
        <v>2306</v>
      </c>
      <c r="O109" s="596" t="s">
        <v>2115</v>
      </c>
      <c r="P109" s="622" t="s">
        <v>2262</v>
      </c>
      <c r="Q109" s="682"/>
      <c r="R109" s="682"/>
      <c r="S109" s="622" t="s">
        <v>2352</v>
      </c>
      <c r="V109" s="677">
        <v>1</v>
      </c>
    </row>
    <row r="110" spans="1:22" ht="31.5">
      <c r="A110" s="641">
        <v>107</v>
      </c>
      <c r="B110" s="573">
        <v>2</v>
      </c>
      <c r="C110" s="574" t="s">
        <v>2409</v>
      </c>
      <c r="D110" s="574"/>
      <c r="E110" s="574"/>
      <c r="F110" s="574"/>
      <c r="G110" s="574" t="s">
        <v>7688</v>
      </c>
      <c r="H110" s="596">
        <v>1</v>
      </c>
      <c r="I110" s="575" t="s">
        <v>3882</v>
      </c>
      <c r="J110" s="576">
        <v>2</v>
      </c>
      <c r="K110" s="576" t="s">
        <v>2410</v>
      </c>
      <c r="L110" s="579">
        <v>4100</v>
      </c>
      <c r="M110" s="578"/>
      <c r="N110" s="596" t="s">
        <v>2115</v>
      </c>
      <c r="O110" s="596" t="s">
        <v>2115</v>
      </c>
      <c r="P110" s="622" t="s">
        <v>2262</v>
      </c>
      <c r="Q110" s="682"/>
      <c r="R110" s="682"/>
      <c r="S110" s="622" t="s">
        <v>2352</v>
      </c>
      <c r="V110" s="677">
        <v>1</v>
      </c>
    </row>
    <row r="111" spans="1:22" ht="31.5">
      <c r="A111" s="681">
        <v>108</v>
      </c>
      <c r="B111" s="573">
        <v>3</v>
      </c>
      <c r="C111" s="574" t="s">
        <v>2411</v>
      </c>
      <c r="D111" s="574"/>
      <c r="E111" s="574"/>
      <c r="F111" s="574"/>
      <c r="G111" s="574" t="s">
        <v>7688</v>
      </c>
      <c r="H111" s="596">
        <v>1</v>
      </c>
      <c r="I111" s="575" t="s">
        <v>3882</v>
      </c>
      <c r="J111" s="576">
        <v>4</v>
      </c>
      <c r="K111" s="576">
        <v>98</v>
      </c>
      <c r="L111" s="579">
        <v>300</v>
      </c>
      <c r="M111" s="578"/>
      <c r="N111" s="596" t="s">
        <v>2115</v>
      </c>
      <c r="O111" s="596" t="s">
        <v>2115</v>
      </c>
      <c r="P111" s="622" t="s">
        <v>2262</v>
      </c>
      <c r="Q111" s="682"/>
      <c r="R111" s="682"/>
      <c r="S111" s="622" t="s">
        <v>2352</v>
      </c>
      <c r="V111" s="677">
        <v>1</v>
      </c>
    </row>
    <row r="112" spans="1:22" ht="31.5">
      <c r="A112" s="641">
        <v>109</v>
      </c>
      <c r="B112" s="573">
        <v>4</v>
      </c>
      <c r="C112" s="574" t="s">
        <v>2412</v>
      </c>
      <c r="D112" s="574"/>
      <c r="E112" s="574"/>
      <c r="F112" s="574"/>
      <c r="G112" s="574" t="s">
        <v>7688</v>
      </c>
      <c r="H112" s="596">
        <v>1</v>
      </c>
      <c r="I112" s="575" t="s">
        <v>3882</v>
      </c>
      <c r="J112" s="576">
        <v>1</v>
      </c>
      <c r="K112" s="576">
        <v>227</v>
      </c>
      <c r="L112" s="579">
        <v>500</v>
      </c>
      <c r="M112" s="578"/>
      <c r="N112" s="596" t="s">
        <v>2413</v>
      </c>
      <c r="O112" s="596" t="s">
        <v>2115</v>
      </c>
      <c r="P112" s="622" t="s">
        <v>2262</v>
      </c>
      <c r="Q112" s="682"/>
      <c r="R112" s="682"/>
      <c r="S112" s="622" t="s">
        <v>2414</v>
      </c>
      <c r="V112" s="677">
        <v>1</v>
      </c>
    </row>
    <row r="113" spans="1:22" ht="31.5">
      <c r="A113" s="681">
        <v>110</v>
      </c>
      <c r="B113" s="573">
        <v>5</v>
      </c>
      <c r="C113" s="574" t="s">
        <v>2415</v>
      </c>
      <c r="D113" s="574"/>
      <c r="E113" s="574"/>
      <c r="F113" s="574"/>
      <c r="G113" s="574" t="s">
        <v>7688</v>
      </c>
      <c r="H113" s="596">
        <v>1</v>
      </c>
      <c r="I113" s="575" t="s">
        <v>3882</v>
      </c>
      <c r="J113" s="576">
        <v>2</v>
      </c>
      <c r="K113" s="576">
        <v>79</v>
      </c>
      <c r="L113" s="579">
        <v>300</v>
      </c>
      <c r="M113" s="578"/>
      <c r="N113" s="596" t="s">
        <v>2115</v>
      </c>
      <c r="O113" s="596" t="s">
        <v>2115</v>
      </c>
      <c r="P113" s="622" t="s">
        <v>2262</v>
      </c>
      <c r="Q113" s="682"/>
      <c r="R113" s="682"/>
      <c r="S113" s="622" t="s">
        <v>2352</v>
      </c>
      <c r="V113" s="677">
        <v>1</v>
      </c>
    </row>
    <row r="114" spans="1:22" ht="31.5">
      <c r="A114" s="641">
        <v>111</v>
      </c>
      <c r="B114" s="573">
        <v>6</v>
      </c>
      <c r="C114" s="574" t="s">
        <v>2416</v>
      </c>
      <c r="D114" s="574"/>
      <c r="E114" s="574"/>
      <c r="F114" s="574"/>
      <c r="G114" s="574" t="s">
        <v>7688</v>
      </c>
      <c r="H114" s="596">
        <v>1</v>
      </c>
      <c r="I114" s="575" t="s">
        <v>3882</v>
      </c>
      <c r="J114" s="576">
        <v>14</v>
      </c>
      <c r="K114" s="576">
        <v>221</v>
      </c>
      <c r="L114" s="579">
        <v>400</v>
      </c>
      <c r="M114" s="578"/>
      <c r="N114" s="596" t="s">
        <v>2417</v>
      </c>
      <c r="O114" s="596" t="s">
        <v>2115</v>
      </c>
      <c r="P114" s="622" t="s">
        <v>2262</v>
      </c>
      <c r="Q114" s="682"/>
      <c r="R114" s="682"/>
      <c r="S114" s="622" t="s">
        <v>2414</v>
      </c>
      <c r="V114" s="677">
        <v>1</v>
      </c>
    </row>
    <row r="115" spans="1:22" ht="31.5">
      <c r="A115" s="681">
        <v>112</v>
      </c>
      <c r="B115" s="573">
        <v>9</v>
      </c>
      <c r="C115" s="574" t="s">
        <v>2418</v>
      </c>
      <c r="D115" s="574"/>
      <c r="E115" s="574"/>
      <c r="F115" s="574"/>
      <c r="G115" s="574" t="s">
        <v>7688</v>
      </c>
      <c r="H115" s="596">
        <v>1</v>
      </c>
      <c r="I115" s="575" t="s">
        <v>3882</v>
      </c>
      <c r="J115" s="576">
        <v>2</v>
      </c>
      <c r="K115" s="576">
        <v>127</v>
      </c>
      <c r="L115" s="579">
        <v>2100</v>
      </c>
      <c r="M115" s="578"/>
      <c r="N115" s="596" t="s">
        <v>979</v>
      </c>
      <c r="O115" s="596" t="s">
        <v>979</v>
      </c>
      <c r="P115" s="622" t="s">
        <v>2262</v>
      </c>
      <c r="Q115" s="682"/>
      <c r="R115" s="682"/>
      <c r="S115" s="622" t="s">
        <v>2166</v>
      </c>
      <c r="V115" s="677">
        <v>1</v>
      </c>
    </row>
    <row r="116" spans="1:22" ht="31.5">
      <c r="A116" s="641">
        <v>113</v>
      </c>
      <c r="B116" s="573">
        <v>10</v>
      </c>
      <c r="C116" s="575" t="s">
        <v>2419</v>
      </c>
      <c r="D116" s="622"/>
      <c r="E116" s="622"/>
      <c r="F116" s="622"/>
      <c r="G116" s="574" t="s">
        <v>7688</v>
      </c>
      <c r="H116" s="596">
        <v>1</v>
      </c>
      <c r="I116" s="575" t="s">
        <v>3882</v>
      </c>
      <c r="J116" s="587">
        <v>14</v>
      </c>
      <c r="K116" s="576">
        <v>260</v>
      </c>
      <c r="L116" s="588">
        <v>8000</v>
      </c>
      <c r="M116" s="578"/>
      <c r="N116" s="596" t="s">
        <v>2420</v>
      </c>
      <c r="O116" s="596" t="s">
        <v>840</v>
      </c>
      <c r="P116" s="622" t="s">
        <v>2262</v>
      </c>
      <c r="Q116" s="682"/>
      <c r="R116" s="682"/>
      <c r="S116" s="580"/>
      <c r="V116" s="677">
        <v>1</v>
      </c>
    </row>
    <row r="117" spans="1:22" ht="31.5">
      <c r="A117" s="681">
        <v>114</v>
      </c>
      <c r="B117" s="573">
        <v>11</v>
      </c>
      <c r="C117" s="589" t="s">
        <v>2421</v>
      </c>
      <c r="D117" s="589"/>
      <c r="E117" s="589"/>
      <c r="F117" s="589"/>
      <c r="G117" s="574" t="s">
        <v>7688</v>
      </c>
      <c r="H117" s="596">
        <v>1</v>
      </c>
      <c r="I117" s="575" t="s">
        <v>3882</v>
      </c>
      <c r="J117" s="587">
        <v>14</v>
      </c>
      <c r="K117" s="576" t="s">
        <v>2422</v>
      </c>
      <c r="L117" s="588">
        <v>1500</v>
      </c>
      <c r="M117" s="578"/>
      <c r="N117" s="596" t="s">
        <v>840</v>
      </c>
      <c r="O117" s="596" t="s">
        <v>840</v>
      </c>
      <c r="P117" s="622" t="s">
        <v>2262</v>
      </c>
      <c r="Q117" s="682"/>
      <c r="R117" s="682"/>
      <c r="S117" s="580"/>
      <c r="V117" s="677">
        <v>1</v>
      </c>
    </row>
    <row r="118" spans="1:22" ht="31.5">
      <c r="A118" s="641">
        <v>115</v>
      </c>
      <c r="B118" s="573">
        <v>12</v>
      </c>
      <c r="C118" s="589" t="s">
        <v>2423</v>
      </c>
      <c r="D118" s="589"/>
      <c r="E118" s="589"/>
      <c r="F118" s="589"/>
      <c r="G118" s="574" t="s">
        <v>7688</v>
      </c>
      <c r="H118" s="596">
        <v>1</v>
      </c>
      <c r="I118" s="575" t="s">
        <v>3882</v>
      </c>
      <c r="J118" s="587">
        <v>14</v>
      </c>
      <c r="K118" s="576">
        <v>113</v>
      </c>
      <c r="L118" s="588">
        <v>700.00000000000011</v>
      </c>
      <c r="M118" s="578"/>
      <c r="N118" s="596" t="s">
        <v>2115</v>
      </c>
      <c r="O118" s="596" t="s">
        <v>2115</v>
      </c>
      <c r="P118" s="622" t="s">
        <v>2262</v>
      </c>
      <c r="Q118" s="682"/>
      <c r="R118" s="682"/>
      <c r="S118" s="580"/>
      <c r="V118" s="677">
        <v>1</v>
      </c>
    </row>
    <row r="119" spans="1:22" ht="47.25">
      <c r="A119" s="681">
        <v>116</v>
      </c>
      <c r="B119" s="573">
        <v>13</v>
      </c>
      <c r="C119" s="589" t="s">
        <v>2424</v>
      </c>
      <c r="D119" s="589"/>
      <c r="E119" s="589"/>
      <c r="F119" s="589"/>
      <c r="G119" s="574" t="s">
        <v>7688</v>
      </c>
      <c r="H119" s="596">
        <v>1</v>
      </c>
      <c r="I119" s="575" t="s">
        <v>3882</v>
      </c>
      <c r="J119" s="587">
        <v>15</v>
      </c>
      <c r="K119" s="576" t="s">
        <v>2425</v>
      </c>
      <c r="L119" s="588">
        <v>14900</v>
      </c>
      <c r="M119" s="578"/>
      <c r="N119" s="596" t="s">
        <v>775</v>
      </c>
      <c r="O119" s="596" t="s">
        <v>775</v>
      </c>
      <c r="P119" s="622" t="s">
        <v>2262</v>
      </c>
      <c r="Q119" s="682"/>
      <c r="R119" s="682"/>
      <c r="S119" s="622" t="s">
        <v>2364</v>
      </c>
      <c r="V119" s="677">
        <v>1</v>
      </c>
    </row>
    <row r="120" spans="1:22" ht="47.25">
      <c r="A120" s="641">
        <v>117</v>
      </c>
      <c r="B120" s="573">
        <v>14</v>
      </c>
      <c r="C120" s="589" t="s">
        <v>2426</v>
      </c>
      <c r="D120" s="589"/>
      <c r="E120" s="589"/>
      <c r="F120" s="589"/>
      <c r="G120" s="574" t="s">
        <v>7688</v>
      </c>
      <c r="H120" s="596">
        <v>1</v>
      </c>
      <c r="I120" s="575" t="s">
        <v>3882</v>
      </c>
      <c r="J120" s="576" t="s">
        <v>2427</v>
      </c>
      <c r="K120" s="576" t="s">
        <v>2428</v>
      </c>
      <c r="L120" s="588">
        <v>10800</v>
      </c>
      <c r="M120" s="578"/>
      <c r="N120" s="596" t="s">
        <v>775</v>
      </c>
      <c r="O120" s="596" t="s">
        <v>775</v>
      </c>
      <c r="P120" s="622" t="s">
        <v>2262</v>
      </c>
      <c r="Q120" s="682"/>
      <c r="R120" s="682"/>
      <c r="S120" s="622" t="s">
        <v>2364</v>
      </c>
      <c r="V120" s="677">
        <v>1</v>
      </c>
    </row>
    <row r="121" spans="1:22" ht="31.5">
      <c r="A121" s="681">
        <v>118</v>
      </c>
      <c r="B121" s="573">
        <v>15</v>
      </c>
      <c r="C121" s="589" t="s">
        <v>2429</v>
      </c>
      <c r="D121" s="589"/>
      <c r="E121" s="589"/>
      <c r="F121" s="589"/>
      <c r="G121" s="574" t="s">
        <v>7688</v>
      </c>
      <c r="H121" s="596">
        <v>1</v>
      </c>
      <c r="I121" s="575" t="s">
        <v>3882</v>
      </c>
      <c r="J121" s="576">
        <v>2</v>
      </c>
      <c r="K121" s="576">
        <v>74</v>
      </c>
      <c r="L121" s="588">
        <v>1100</v>
      </c>
      <c r="M121" s="578"/>
      <c r="N121" s="596" t="s">
        <v>775</v>
      </c>
      <c r="O121" s="596" t="s">
        <v>775</v>
      </c>
      <c r="P121" s="622" t="s">
        <v>2262</v>
      </c>
      <c r="Q121" s="682"/>
      <c r="R121" s="682"/>
      <c r="S121" s="622" t="s">
        <v>2364</v>
      </c>
      <c r="V121" s="677">
        <v>1</v>
      </c>
    </row>
    <row r="122" spans="1:22" ht="47.25">
      <c r="A122" s="641">
        <v>119</v>
      </c>
      <c r="B122" s="573">
        <v>16</v>
      </c>
      <c r="C122" s="589" t="s">
        <v>2430</v>
      </c>
      <c r="D122" s="589"/>
      <c r="E122" s="589"/>
      <c r="F122" s="589"/>
      <c r="G122" s="574" t="s">
        <v>7688</v>
      </c>
      <c r="H122" s="596">
        <v>1</v>
      </c>
      <c r="I122" s="575" t="s">
        <v>3882</v>
      </c>
      <c r="J122" s="576">
        <v>14</v>
      </c>
      <c r="K122" s="576" t="s">
        <v>2431</v>
      </c>
      <c r="L122" s="588">
        <v>9100</v>
      </c>
      <c r="M122" s="578"/>
      <c r="N122" s="596" t="s">
        <v>775</v>
      </c>
      <c r="O122" s="596" t="s">
        <v>775</v>
      </c>
      <c r="P122" s="622" t="s">
        <v>2262</v>
      </c>
      <c r="Q122" s="682"/>
      <c r="R122" s="682"/>
      <c r="S122" s="622" t="s">
        <v>2364</v>
      </c>
      <c r="V122" s="677">
        <v>1</v>
      </c>
    </row>
    <row r="123" spans="1:22" ht="31.5">
      <c r="A123" s="681">
        <v>120</v>
      </c>
      <c r="B123" s="573">
        <v>17</v>
      </c>
      <c r="C123" s="589" t="s">
        <v>2432</v>
      </c>
      <c r="D123" s="589"/>
      <c r="E123" s="589"/>
      <c r="F123" s="589"/>
      <c r="G123" s="574" t="s">
        <v>7688</v>
      </c>
      <c r="H123" s="596">
        <v>1</v>
      </c>
      <c r="I123" s="575" t="s">
        <v>3882</v>
      </c>
      <c r="J123" s="576" t="s">
        <v>2433</v>
      </c>
      <c r="K123" s="576" t="s">
        <v>2434</v>
      </c>
      <c r="L123" s="588">
        <v>200</v>
      </c>
      <c r="M123" s="578"/>
      <c r="N123" s="596" t="s">
        <v>2115</v>
      </c>
      <c r="O123" s="596" t="s">
        <v>2115</v>
      </c>
      <c r="P123" s="622" t="s">
        <v>2262</v>
      </c>
      <c r="Q123" s="682"/>
      <c r="R123" s="682"/>
      <c r="S123" s="580"/>
      <c r="V123" s="677">
        <v>1</v>
      </c>
    </row>
    <row r="124" spans="1:22" ht="47.25">
      <c r="A124" s="641">
        <v>121</v>
      </c>
      <c r="B124" s="573">
        <v>18</v>
      </c>
      <c r="C124" s="589" t="s">
        <v>2435</v>
      </c>
      <c r="D124" s="589"/>
      <c r="E124" s="589"/>
      <c r="F124" s="589"/>
      <c r="G124" s="574" t="s">
        <v>7688</v>
      </c>
      <c r="H124" s="596">
        <v>1</v>
      </c>
      <c r="I124" s="575" t="s">
        <v>3882</v>
      </c>
      <c r="J124" s="576">
        <v>4</v>
      </c>
      <c r="K124" s="576" t="s">
        <v>2436</v>
      </c>
      <c r="L124" s="588">
        <v>6000</v>
      </c>
      <c r="M124" s="578"/>
      <c r="N124" s="596" t="s">
        <v>754</v>
      </c>
      <c r="O124" s="596" t="s">
        <v>754</v>
      </c>
      <c r="P124" s="622" t="s">
        <v>2262</v>
      </c>
      <c r="Q124" s="682"/>
      <c r="R124" s="682"/>
      <c r="S124" s="622" t="s">
        <v>2352</v>
      </c>
      <c r="V124" s="677">
        <v>1</v>
      </c>
    </row>
    <row r="125" spans="1:22" ht="47.25">
      <c r="A125" s="681">
        <v>122</v>
      </c>
      <c r="B125" s="573">
        <v>1</v>
      </c>
      <c r="C125" s="574" t="s">
        <v>2447</v>
      </c>
      <c r="D125" s="574"/>
      <c r="E125" s="574"/>
      <c r="F125" s="574"/>
      <c r="G125" s="574" t="s">
        <v>7688</v>
      </c>
      <c r="H125" s="596">
        <v>3</v>
      </c>
      <c r="I125" s="575" t="s">
        <v>3882</v>
      </c>
      <c r="J125" s="576" t="s">
        <v>2448</v>
      </c>
      <c r="K125" s="576" t="s">
        <v>2449</v>
      </c>
      <c r="L125" s="577">
        <v>33000</v>
      </c>
      <c r="M125" s="578"/>
      <c r="N125" s="596" t="s">
        <v>2322</v>
      </c>
      <c r="O125" s="596" t="s">
        <v>2450</v>
      </c>
      <c r="P125" s="622" t="s">
        <v>2346</v>
      </c>
      <c r="Q125" s="682"/>
      <c r="R125" s="682"/>
      <c r="S125" s="622" t="s">
        <v>2352</v>
      </c>
      <c r="V125" s="677">
        <v>1</v>
      </c>
    </row>
    <row r="126" spans="1:22" ht="31.5">
      <c r="A126" s="641">
        <v>123</v>
      </c>
      <c r="B126" s="581">
        <v>1</v>
      </c>
      <c r="C126" s="574" t="s">
        <v>2437</v>
      </c>
      <c r="D126" s="574"/>
      <c r="E126" s="574"/>
      <c r="F126" s="574"/>
      <c r="G126" s="574" t="s">
        <v>7688</v>
      </c>
      <c r="H126" s="596">
        <v>2</v>
      </c>
      <c r="I126" s="575" t="s">
        <v>3882</v>
      </c>
      <c r="J126" s="576">
        <v>14</v>
      </c>
      <c r="K126" s="576" t="s">
        <v>2438</v>
      </c>
      <c r="L126" s="579">
        <v>1200</v>
      </c>
      <c r="M126" s="578"/>
      <c r="N126" s="583" t="s">
        <v>2439</v>
      </c>
      <c r="O126" s="596" t="s">
        <v>2115</v>
      </c>
      <c r="P126" s="622" t="s">
        <v>2262</v>
      </c>
      <c r="Q126" s="682"/>
      <c r="R126" s="682"/>
      <c r="S126" s="622" t="s">
        <v>2352</v>
      </c>
      <c r="V126" s="677">
        <v>1</v>
      </c>
    </row>
    <row r="127" spans="1:22" ht="63">
      <c r="A127" s="681">
        <v>124</v>
      </c>
      <c r="B127" s="581">
        <v>2</v>
      </c>
      <c r="C127" s="589" t="s">
        <v>2440</v>
      </c>
      <c r="D127" s="589"/>
      <c r="E127" s="589"/>
      <c r="F127" s="589"/>
      <c r="G127" s="574" t="s">
        <v>7688</v>
      </c>
      <c r="H127" s="596">
        <v>2</v>
      </c>
      <c r="I127" s="575" t="s">
        <v>3882</v>
      </c>
      <c r="J127" s="576" t="s">
        <v>2441</v>
      </c>
      <c r="K127" s="576" t="s">
        <v>2442</v>
      </c>
      <c r="L127" s="588">
        <v>13799.999999999998</v>
      </c>
      <c r="M127" s="578"/>
      <c r="N127" s="583" t="s">
        <v>2038</v>
      </c>
      <c r="O127" s="596" t="s">
        <v>756</v>
      </c>
      <c r="P127" s="622" t="s">
        <v>2262</v>
      </c>
      <c r="Q127" s="682"/>
      <c r="R127" s="682"/>
      <c r="S127" s="622" t="s">
        <v>2352</v>
      </c>
      <c r="V127" s="677">
        <v>1</v>
      </c>
    </row>
    <row r="128" spans="1:22" ht="47.25">
      <c r="A128" s="641">
        <v>125</v>
      </c>
      <c r="B128" s="581">
        <v>3</v>
      </c>
      <c r="C128" s="589" t="s">
        <v>2443</v>
      </c>
      <c r="D128" s="589"/>
      <c r="E128" s="589"/>
      <c r="F128" s="589"/>
      <c r="G128" s="574" t="s">
        <v>7688</v>
      </c>
      <c r="H128" s="596">
        <v>2</v>
      </c>
      <c r="I128" s="575" t="s">
        <v>3882</v>
      </c>
      <c r="J128" s="576" t="s">
        <v>2444</v>
      </c>
      <c r="K128" s="584" t="s">
        <v>2445</v>
      </c>
      <c r="L128" s="588">
        <v>11500</v>
      </c>
      <c r="M128" s="579"/>
      <c r="N128" s="590"/>
      <c r="O128" s="591"/>
      <c r="P128" s="583" t="s">
        <v>2443</v>
      </c>
      <c r="Q128" s="596" t="s">
        <v>2446</v>
      </c>
      <c r="R128" s="622" t="s">
        <v>2262</v>
      </c>
      <c r="S128" s="682"/>
      <c r="T128" s="645"/>
      <c r="V128" s="677">
        <v>1</v>
      </c>
    </row>
    <row r="129" spans="1:22" ht="31.5">
      <c r="A129" s="681">
        <v>126</v>
      </c>
      <c r="B129" s="573">
        <v>1</v>
      </c>
      <c r="C129" s="574" t="s">
        <v>1857</v>
      </c>
      <c r="D129" s="574"/>
      <c r="E129" s="574"/>
      <c r="F129" s="574"/>
      <c r="G129" s="574" t="s">
        <v>7688</v>
      </c>
      <c r="H129" s="583">
        <v>1</v>
      </c>
      <c r="I129" s="574" t="s">
        <v>3876</v>
      </c>
      <c r="J129" s="576">
        <v>75</v>
      </c>
      <c r="K129" s="576">
        <v>9</v>
      </c>
      <c r="L129" s="579">
        <v>1878.1000000000001</v>
      </c>
      <c r="M129" s="578"/>
      <c r="N129" s="583" t="s">
        <v>751</v>
      </c>
      <c r="O129" s="583" t="s">
        <v>2451</v>
      </c>
      <c r="P129" s="622" t="s">
        <v>1858</v>
      </c>
      <c r="Q129" s="682"/>
      <c r="R129" s="682"/>
      <c r="S129" s="653"/>
      <c r="V129" s="677">
        <v>1</v>
      </c>
    </row>
    <row r="130" spans="1:22" ht="31.5">
      <c r="A130" s="641">
        <v>127</v>
      </c>
      <c r="B130" s="573">
        <v>3</v>
      </c>
      <c r="C130" s="574" t="s">
        <v>1859</v>
      </c>
      <c r="D130" s="574"/>
      <c r="E130" s="574"/>
      <c r="F130" s="574"/>
      <c r="G130" s="574" t="s">
        <v>7688</v>
      </c>
      <c r="H130" s="583">
        <v>1</v>
      </c>
      <c r="I130" s="574" t="s">
        <v>3876</v>
      </c>
      <c r="J130" s="576">
        <v>105</v>
      </c>
      <c r="K130" s="576">
        <v>79</v>
      </c>
      <c r="L130" s="579">
        <v>2762</v>
      </c>
      <c r="M130" s="578"/>
      <c r="N130" s="583" t="s">
        <v>840</v>
      </c>
      <c r="O130" s="583" t="s">
        <v>2452</v>
      </c>
      <c r="P130" s="622" t="s">
        <v>1858</v>
      </c>
      <c r="Q130" s="682"/>
      <c r="R130" s="682"/>
      <c r="S130" s="653"/>
      <c r="V130" s="677">
        <v>1</v>
      </c>
    </row>
    <row r="131" spans="1:22" ht="31.5">
      <c r="A131" s="681">
        <v>128</v>
      </c>
      <c r="B131" s="573">
        <v>4</v>
      </c>
      <c r="C131" s="574" t="s">
        <v>1860</v>
      </c>
      <c r="D131" s="574"/>
      <c r="E131" s="574"/>
      <c r="F131" s="574"/>
      <c r="G131" s="574" t="s">
        <v>7688</v>
      </c>
      <c r="H131" s="583">
        <v>1</v>
      </c>
      <c r="I131" s="574" t="s">
        <v>3876</v>
      </c>
      <c r="J131" s="576">
        <v>97</v>
      </c>
      <c r="K131" s="576">
        <v>2</v>
      </c>
      <c r="L131" s="579">
        <v>391.8</v>
      </c>
      <c r="M131" s="578"/>
      <c r="N131" s="583" t="s">
        <v>751</v>
      </c>
      <c r="O131" s="583" t="s">
        <v>2451</v>
      </c>
      <c r="P131" s="622" t="s">
        <v>1858</v>
      </c>
      <c r="Q131" s="682"/>
      <c r="R131" s="682"/>
      <c r="S131" s="653"/>
      <c r="V131" s="677">
        <v>1</v>
      </c>
    </row>
    <row r="132" spans="1:22" ht="31.5">
      <c r="A132" s="641">
        <v>129</v>
      </c>
      <c r="B132" s="573">
        <v>5</v>
      </c>
      <c r="C132" s="574" t="s">
        <v>1861</v>
      </c>
      <c r="D132" s="574"/>
      <c r="E132" s="574"/>
      <c r="F132" s="574"/>
      <c r="G132" s="574" t="s">
        <v>7688</v>
      </c>
      <c r="H132" s="583">
        <v>1</v>
      </c>
      <c r="I132" s="574" t="s">
        <v>3876</v>
      </c>
      <c r="J132" s="576">
        <v>26</v>
      </c>
      <c r="K132" s="576" t="s">
        <v>1862</v>
      </c>
      <c r="L132" s="579">
        <v>183.8</v>
      </c>
      <c r="M132" s="578"/>
      <c r="N132" s="583" t="s">
        <v>751</v>
      </c>
      <c r="O132" s="583" t="s">
        <v>2451</v>
      </c>
      <c r="P132" s="622" t="s">
        <v>1858</v>
      </c>
      <c r="Q132" s="682"/>
      <c r="R132" s="682"/>
      <c r="S132" s="653"/>
      <c r="V132" s="677">
        <v>1</v>
      </c>
    </row>
    <row r="133" spans="1:22" ht="31.5">
      <c r="A133" s="681">
        <v>130</v>
      </c>
      <c r="B133" s="573">
        <v>6</v>
      </c>
      <c r="C133" s="574" t="s">
        <v>1863</v>
      </c>
      <c r="D133" s="574"/>
      <c r="E133" s="574"/>
      <c r="F133" s="574"/>
      <c r="G133" s="574" t="s">
        <v>7688</v>
      </c>
      <c r="H133" s="583">
        <v>1</v>
      </c>
      <c r="I133" s="574" t="s">
        <v>3876</v>
      </c>
      <c r="J133" s="576">
        <v>91</v>
      </c>
      <c r="K133" s="576">
        <v>15</v>
      </c>
      <c r="L133" s="579">
        <v>254.5</v>
      </c>
      <c r="M133" s="578"/>
      <c r="N133" s="583" t="s">
        <v>751</v>
      </c>
      <c r="O133" s="583" t="s">
        <v>2451</v>
      </c>
      <c r="P133" s="622" t="s">
        <v>1858</v>
      </c>
      <c r="Q133" s="682"/>
      <c r="R133" s="682"/>
      <c r="S133" s="653"/>
      <c r="V133" s="677">
        <v>1</v>
      </c>
    </row>
    <row r="134" spans="1:22" ht="31.5">
      <c r="A134" s="641">
        <v>131</v>
      </c>
      <c r="B134" s="573">
        <v>7</v>
      </c>
      <c r="C134" s="574" t="s">
        <v>1864</v>
      </c>
      <c r="D134" s="574"/>
      <c r="E134" s="574"/>
      <c r="F134" s="574"/>
      <c r="G134" s="574" t="s">
        <v>7688</v>
      </c>
      <c r="H134" s="583">
        <v>1</v>
      </c>
      <c r="I134" s="574" t="s">
        <v>3876</v>
      </c>
      <c r="J134" s="576">
        <v>104</v>
      </c>
      <c r="K134" s="576">
        <v>93</v>
      </c>
      <c r="L134" s="579">
        <v>253.3</v>
      </c>
      <c r="M134" s="578"/>
      <c r="N134" s="583" t="s">
        <v>751</v>
      </c>
      <c r="O134" s="583" t="s">
        <v>2451</v>
      </c>
      <c r="P134" s="622" t="s">
        <v>1858</v>
      </c>
      <c r="Q134" s="682"/>
      <c r="R134" s="682"/>
      <c r="S134" s="653"/>
      <c r="V134" s="677">
        <v>1</v>
      </c>
    </row>
    <row r="135" spans="1:22" ht="31.5">
      <c r="A135" s="681">
        <v>132</v>
      </c>
      <c r="B135" s="573">
        <v>8</v>
      </c>
      <c r="C135" s="574" t="s">
        <v>1865</v>
      </c>
      <c r="D135" s="574"/>
      <c r="E135" s="574"/>
      <c r="F135" s="574"/>
      <c r="G135" s="574" t="s">
        <v>7688</v>
      </c>
      <c r="H135" s="583">
        <v>1</v>
      </c>
      <c r="I135" s="574" t="s">
        <v>3876</v>
      </c>
      <c r="J135" s="576">
        <v>19</v>
      </c>
      <c r="K135" s="576" t="s">
        <v>1866</v>
      </c>
      <c r="L135" s="579">
        <v>53.6</v>
      </c>
      <c r="M135" s="578"/>
      <c r="N135" s="583" t="s">
        <v>751</v>
      </c>
      <c r="O135" s="583" t="s">
        <v>2451</v>
      </c>
      <c r="P135" s="622" t="s">
        <v>1858</v>
      </c>
      <c r="Q135" s="682"/>
      <c r="R135" s="682"/>
      <c r="S135" s="653"/>
      <c r="V135" s="677">
        <v>1</v>
      </c>
    </row>
    <row r="136" spans="1:22" ht="31.5">
      <c r="A136" s="641">
        <v>133</v>
      </c>
      <c r="B136" s="573">
        <v>9</v>
      </c>
      <c r="C136" s="574" t="s">
        <v>1867</v>
      </c>
      <c r="D136" s="574"/>
      <c r="E136" s="574"/>
      <c r="F136" s="574"/>
      <c r="G136" s="574" t="s">
        <v>7688</v>
      </c>
      <c r="H136" s="583">
        <v>1</v>
      </c>
      <c r="I136" s="574" t="s">
        <v>3876</v>
      </c>
      <c r="J136" s="576">
        <v>129</v>
      </c>
      <c r="K136" s="576">
        <v>364</v>
      </c>
      <c r="L136" s="579">
        <v>113.7</v>
      </c>
      <c r="M136" s="578"/>
      <c r="N136" s="583" t="s">
        <v>751</v>
      </c>
      <c r="O136" s="583" t="s">
        <v>2451</v>
      </c>
      <c r="P136" s="622" t="s">
        <v>1858</v>
      </c>
      <c r="Q136" s="682"/>
      <c r="R136" s="682"/>
      <c r="S136" s="653"/>
      <c r="V136" s="677">
        <v>1</v>
      </c>
    </row>
    <row r="137" spans="1:22" ht="31.5">
      <c r="A137" s="681">
        <v>134</v>
      </c>
      <c r="B137" s="573">
        <v>10</v>
      </c>
      <c r="C137" s="574" t="s">
        <v>1868</v>
      </c>
      <c r="D137" s="574"/>
      <c r="E137" s="574"/>
      <c r="F137" s="574"/>
      <c r="G137" s="574" t="s">
        <v>7688</v>
      </c>
      <c r="H137" s="583">
        <v>1</v>
      </c>
      <c r="I137" s="574" t="s">
        <v>3876</v>
      </c>
      <c r="J137" s="576">
        <v>120</v>
      </c>
      <c r="K137" s="576">
        <v>23</v>
      </c>
      <c r="L137" s="579">
        <v>182.6</v>
      </c>
      <c r="M137" s="578"/>
      <c r="N137" s="583" t="s">
        <v>751</v>
      </c>
      <c r="O137" s="583" t="s">
        <v>2451</v>
      </c>
      <c r="P137" s="622" t="s">
        <v>1858</v>
      </c>
      <c r="Q137" s="682"/>
      <c r="R137" s="682"/>
      <c r="S137" s="653"/>
      <c r="V137" s="677">
        <v>1</v>
      </c>
    </row>
    <row r="138" spans="1:22" ht="31.5">
      <c r="A138" s="641">
        <v>135</v>
      </c>
      <c r="B138" s="573">
        <v>11</v>
      </c>
      <c r="C138" s="574" t="s">
        <v>1869</v>
      </c>
      <c r="D138" s="574"/>
      <c r="E138" s="574"/>
      <c r="F138" s="574"/>
      <c r="G138" s="574" t="s">
        <v>7688</v>
      </c>
      <c r="H138" s="583">
        <v>1</v>
      </c>
      <c r="I138" s="574" t="s">
        <v>3876</v>
      </c>
      <c r="J138" s="576">
        <v>58</v>
      </c>
      <c r="K138" s="576">
        <v>37</v>
      </c>
      <c r="L138" s="579">
        <v>112.7</v>
      </c>
      <c r="M138" s="578"/>
      <c r="N138" s="583" t="s">
        <v>751</v>
      </c>
      <c r="O138" s="583" t="s">
        <v>2451</v>
      </c>
      <c r="P138" s="622" t="s">
        <v>1858</v>
      </c>
      <c r="Q138" s="682"/>
      <c r="R138" s="682"/>
      <c r="S138" s="653"/>
      <c r="V138" s="677">
        <v>1</v>
      </c>
    </row>
    <row r="139" spans="1:22" ht="31.5">
      <c r="A139" s="681">
        <v>136</v>
      </c>
      <c r="B139" s="573">
        <v>12</v>
      </c>
      <c r="C139" s="574" t="s">
        <v>1870</v>
      </c>
      <c r="D139" s="574"/>
      <c r="E139" s="574"/>
      <c r="F139" s="574"/>
      <c r="G139" s="574" t="s">
        <v>7688</v>
      </c>
      <c r="H139" s="583">
        <v>1</v>
      </c>
      <c r="I139" s="574" t="s">
        <v>3876</v>
      </c>
      <c r="J139" s="576">
        <v>95</v>
      </c>
      <c r="K139" s="576">
        <v>221</v>
      </c>
      <c r="L139" s="579">
        <v>61.600000000000009</v>
      </c>
      <c r="M139" s="578"/>
      <c r="N139" s="583" t="s">
        <v>751</v>
      </c>
      <c r="O139" s="583" t="s">
        <v>2451</v>
      </c>
      <c r="P139" s="622" t="s">
        <v>1858</v>
      </c>
      <c r="Q139" s="682"/>
      <c r="R139" s="682"/>
      <c r="S139" s="653"/>
      <c r="V139" s="677">
        <v>1</v>
      </c>
    </row>
    <row r="140" spans="1:22" ht="31.5">
      <c r="A140" s="641">
        <v>137</v>
      </c>
      <c r="B140" s="573">
        <v>13</v>
      </c>
      <c r="C140" s="574" t="s">
        <v>1871</v>
      </c>
      <c r="D140" s="574"/>
      <c r="E140" s="574"/>
      <c r="F140" s="574"/>
      <c r="G140" s="574" t="s">
        <v>7688</v>
      </c>
      <c r="H140" s="583">
        <v>1</v>
      </c>
      <c r="I140" s="574" t="s">
        <v>3876</v>
      </c>
      <c r="J140" s="576">
        <v>115</v>
      </c>
      <c r="K140" s="576" t="s">
        <v>1872</v>
      </c>
      <c r="L140" s="579">
        <v>4496</v>
      </c>
      <c r="M140" s="578"/>
      <c r="N140" s="583" t="s">
        <v>754</v>
      </c>
      <c r="O140" s="583" t="s">
        <v>2453</v>
      </c>
      <c r="P140" s="622" t="s">
        <v>1858</v>
      </c>
      <c r="Q140" s="682"/>
      <c r="R140" s="682"/>
      <c r="S140" s="653"/>
      <c r="V140" s="677">
        <v>1</v>
      </c>
    </row>
    <row r="141" spans="1:22" ht="31.5">
      <c r="A141" s="681">
        <v>138</v>
      </c>
      <c r="B141" s="573">
        <v>14</v>
      </c>
      <c r="C141" s="574" t="s">
        <v>1873</v>
      </c>
      <c r="D141" s="574"/>
      <c r="E141" s="574"/>
      <c r="F141" s="574"/>
      <c r="G141" s="574" t="s">
        <v>7688</v>
      </c>
      <c r="H141" s="583">
        <v>1</v>
      </c>
      <c r="I141" s="574" t="s">
        <v>3876</v>
      </c>
      <c r="J141" s="576">
        <v>94</v>
      </c>
      <c r="K141" s="576">
        <v>212</v>
      </c>
      <c r="L141" s="579">
        <v>88.5</v>
      </c>
      <c r="M141" s="578"/>
      <c r="N141" s="583" t="s">
        <v>751</v>
      </c>
      <c r="O141" s="583" t="s">
        <v>2451</v>
      </c>
      <c r="P141" s="622" t="s">
        <v>1858</v>
      </c>
      <c r="Q141" s="682"/>
      <c r="R141" s="682"/>
      <c r="S141" s="653"/>
      <c r="V141" s="677">
        <v>1</v>
      </c>
    </row>
    <row r="142" spans="1:22" ht="31.5">
      <c r="A142" s="641">
        <v>139</v>
      </c>
      <c r="B142" s="573">
        <v>15</v>
      </c>
      <c r="C142" s="574" t="s">
        <v>1874</v>
      </c>
      <c r="D142" s="574"/>
      <c r="E142" s="574"/>
      <c r="F142" s="574"/>
      <c r="G142" s="574" t="s">
        <v>7688</v>
      </c>
      <c r="H142" s="583">
        <v>1</v>
      </c>
      <c r="I142" s="574" t="s">
        <v>3876</v>
      </c>
      <c r="J142" s="576">
        <v>74</v>
      </c>
      <c r="K142" s="576">
        <v>32</v>
      </c>
      <c r="L142" s="579">
        <v>1186.5</v>
      </c>
      <c r="M142" s="578"/>
      <c r="N142" s="583" t="s">
        <v>775</v>
      </c>
      <c r="O142" s="583" t="s">
        <v>2454</v>
      </c>
      <c r="P142" s="622" t="s">
        <v>1858</v>
      </c>
      <c r="Q142" s="682"/>
      <c r="R142" s="682"/>
      <c r="S142" s="653"/>
      <c r="V142" s="677">
        <v>1</v>
      </c>
    </row>
    <row r="143" spans="1:22" ht="31.5">
      <c r="A143" s="681">
        <v>140</v>
      </c>
      <c r="B143" s="573">
        <v>17</v>
      </c>
      <c r="C143" s="574" t="s">
        <v>1875</v>
      </c>
      <c r="D143" s="574"/>
      <c r="E143" s="574"/>
      <c r="F143" s="574"/>
      <c r="G143" s="574" t="s">
        <v>7688</v>
      </c>
      <c r="H143" s="583">
        <v>1</v>
      </c>
      <c r="I143" s="574" t="s">
        <v>3876</v>
      </c>
      <c r="J143" s="576">
        <v>94</v>
      </c>
      <c r="K143" s="576">
        <v>213</v>
      </c>
      <c r="L143" s="579">
        <v>342.70000000000005</v>
      </c>
      <c r="M143" s="578"/>
      <c r="N143" s="583" t="s">
        <v>751</v>
      </c>
      <c r="O143" s="583" t="s">
        <v>2451</v>
      </c>
      <c r="P143" s="622" t="s">
        <v>1858</v>
      </c>
      <c r="Q143" s="682"/>
      <c r="R143" s="682"/>
      <c r="S143" s="653"/>
      <c r="V143" s="677">
        <v>1</v>
      </c>
    </row>
    <row r="144" spans="1:22" ht="31.5">
      <c r="A144" s="641">
        <v>141</v>
      </c>
      <c r="B144" s="573">
        <v>18</v>
      </c>
      <c r="C144" s="574" t="s">
        <v>1876</v>
      </c>
      <c r="D144" s="574"/>
      <c r="E144" s="574"/>
      <c r="F144" s="574"/>
      <c r="G144" s="574" t="s">
        <v>7688</v>
      </c>
      <c r="H144" s="583">
        <v>1</v>
      </c>
      <c r="I144" s="574" t="s">
        <v>3876</v>
      </c>
      <c r="J144" s="576">
        <v>74</v>
      </c>
      <c r="K144" s="576">
        <v>22</v>
      </c>
      <c r="L144" s="579">
        <v>4998.3</v>
      </c>
      <c r="M144" s="578"/>
      <c r="N144" s="583" t="s">
        <v>751</v>
      </c>
      <c r="O144" s="583" t="s">
        <v>2451</v>
      </c>
      <c r="P144" s="622" t="s">
        <v>1858</v>
      </c>
      <c r="Q144" s="682"/>
      <c r="R144" s="682"/>
      <c r="S144" s="653"/>
      <c r="V144" s="677">
        <v>1</v>
      </c>
    </row>
    <row r="145" spans="1:22" ht="31.5">
      <c r="A145" s="681">
        <v>142</v>
      </c>
      <c r="B145" s="573">
        <v>19</v>
      </c>
      <c r="C145" s="574" t="s">
        <v>1877</v>
      </c>
      <c r="D145" s="574"/>
      <c r="E145" s="574"/>
      <c r="F145" s="574"/>
      <c r="G145" s="574" t="s">
        <v>7688</v>
      </c>
      <c r="H145" s="583">
        <v>1</v>
      </c>
      <c r="I145" s="574" t="s">
        <v>3876</v>
      </c>
      <c r="J145" s="576">
        <v>95</v>
      </c>
      <c r="K145" s="576">
        <v>201</v>
      </c>
      <c r="L145" s="579">
        <v>229.2</v>
      </c>
      <c r="M145" s="578"/>
      <c r="N145" s="583" t="s">
        <v>751</v>
      </c>
      <c r="O145" s="583" t="s">
        <v>2451</v>
      </c>
      <c r="P145" s="622" t="s">
        <v>1858</v>
      </c>
      <c r="Q145" s="682"/>
      <c r="R145" s="682"/>
      <c r="S145" s="653"/>
      <c r="V145" s="677">
        <v>1</v>
      </c>
    </row>
    <row r="146" spans="1:22" ht="31.5">
      <c r="A146" s="641">
        <v>143</v>
      </c>
      <c r="B146" s="573">
        <v>20</v>
      </c>
      <c r="C146" s="574" t="s">
        <v>1878</v>
      </c>
      <c r="D146" s="574"/>
      <c r="E146" s="574"/>
      <c r="F146" s="574"/>
      <c r="G146" s="574" t="s">
        <v>7688</v>
      </c>
      <c r="H146" s="583">
        <v>1</v>
      </c>
      <c r="I146" s="574" t="s">
        <v>3876</v>
      </c>
      <c r="J146" s="576">
        <v>107</v>
      </c>
      <c r="K146" s="576">
        <v>59</v>
      </c>
      <c r="L146" s="579">
        <v>471.29999999999995</v>
      </c>
      <c r="M146" s="578"/>
      <c r="N146" s="583" t="s">
        <v>751</v>
      </c>
      <c r="O146" s="583" t="s">
        <v>2451</v>
      </c>
      <c r="P146" s="622" t="s">
        <v>1858</v>
      </c>
      <c r="Q146" s="682"/>
      <c r="R146" s="682"/>
      <c r="S146" s="653"/>
      <c r="V146" s="677">
        <v>1</v>
      </c>
    </row>
    <row r="147" spans="1:22" ht="31.5">
      <c r="A147" s="681">
        <v>144</v>
      </c>
      <c r="B147" s="573"/>
      <c r="C147" s="574"/>
      <c r="D147" s="574"/>
      <c r="E147" s="574"/>
      <c r="F147" s="574"/>
      <c r="G147" s="574" t="s">
        <v>7688</v>
      </c>
      <c r="H147" s="583">
        <v>1</v>
      </c>
      <c r="I147" s="574" t="s">
        <v>3876</v>
      </c>
      <c r="J147" s="576" t="s">
        <v>1879</v>
      </c>
      <c r="K147" s="576">
        <v>3</v>
      </c>
      <c r="L147" s="579">
        <v>2128.6</v>
      </c>
      <c r="M147" s="578"/>
      <c r="N147" s="583"/>
      <c r="O147" s="583" t="s">
        <v>2455</v>
      </c>
      <c r="P147" s="622" t="s">
        <v>1858</v>
      </c>
      <c r="Q147" s="682"/>
      <c r="R147" s="682"/>
      <c r="S147" s="653"/>
      <c r="V147" s="677">
        <v>1</v>
      </c>
    </row>
    <row r="148" spans="1:22" ht="31.5">
      <c r="A148" s="641">
        <v>145</v>
      </c>
      <c r="B148" s="573">
        <v>21</v>
      </c>
      <c r="C148" s="574" t="s">
        <v>1880</v>
      </c>
      <c r="D148" s="574"/>
      <c r="E148" s="574"/>
      <c r="F148" s="574"/>
      <c r="G148" s="574" t="s">
        <v>7688</v>
      </c>
      <c r="H148" s="583">
        <v>1</v>
      </c>
      <c r="I148" s="574" t="s">
        <v>3876</v>
      </c>
      <c r="J148" s="576">
        <v>108</v>
      </c>
      <c r="K148" s="576">
        <v>30</v>
      </c>
      <c r="L148" s="579">
        <v>2197.4</v>
      </c>
      <c r="M148" s="578"/>
      <c r="N148" s="583" t="s">
        <v>751</v>
      </c>
      <c r="O148" s="583" t="s">
        <v>2451</v>
      </c>
      <c r="P148" s="622" t="s">
        <v>1858</v>
      </c>
      <c r="Q148" s="682"/>
      <c r="R148" s="682"/>
      <c r="S148" s="653"/>
      <c r="V148" s="677">
        <v>1</v>
      </c>
    </row>
    <row r="149" spans="1:22" ht="31.5">
      <c r="A149" s="681">
        <v>146</v>
      </c>
      <c r="B149" s="573">
        <v>22</v>
      </c>
      <c r="C149" s="574" t="s">
        <v>1881</v>
      </c>
      <c r="D149" s="574"/>
      <c r="E149" s="574"/>
      <c r="F149" s="574"/>
      <c r="G149" s="574" t="s">
        <v>7688</v>
      </c>
      <c r="H149" s="583">
        <v>1</v>
      </c>
      <c r="I149" s="574" t="s">
        <v>3876</v>
      </c>
      <c r="J149" s="576">
        <v>94</v>
      </c>
      <c r="K149" s="576">
        <v>107</v>
      </c>
      <c r="L149" s="579">
        <v>134.9</v>
      </c>
      <c r="M149" s="578"/>
      <c r="N149" s="583" t="s">
        <v>751</v>
      </c>
      <c r="O149" s="583" t="s">
        <v>2451</v>
      </c>
      <c r="P149" s="622" t="s">
        <v>1858</v>
      </c>
      <c r="Q149" s="682"/>
      <c r="R149" s="682"/>
      <c r="S149" s="653"/>
      <c r="V149" s="677">
        <v>1</v>
      </c>
    </row>
    <row r="150" spans="1:22" ht="31.5">
      <c r="A150" s="641">
        <v>147</v>
      </c>
      <c r="B150" s="573">
        <v>23</v>
      </c>
      <c r="C150" s="574" t="s">
        <v>1882</v>
      </c>
      <c r="D150" s="574"/>
      <c r="E150" s="574"/>
      <c r="F150" s="574"/>
      <c r="G150" s="574" t="s">
        <v>7688</v>
      </c>
      <c r="H150" s="583">
        <v>1</v>
      </c>
      <c r="I150" s="574" t="s">
        <v>3876</v>
      </c>
      <c r="J150" s="576">
        <v>94</v>
      </c>
      <c r="K150" s="576">
        <v>235</v>
      </c>
      <c r="L150" s="579">
        <v>136.6</v>
      </c>
      <c r="M150" s="578"/>
      <c r="N150" s="583" t="s">
        <v>858</v>
      </c>
      <c r="O150" s="583" t="s">
        <v>2456</v>
      </c>
      <c r="P150" s="622" t="s">
        <v>1858</v>
      </c>
      <c r="Q150" s="682"/>
      <c r="R150" s="682"/>
      <c r="S150" s="653"/>
      <c r="V150" s="677">
        <v>1</v>
      </c>
    </row>
    <row r="151" spans="1:22" ht="31.5">
      <c r="A151" s="681">
        <v>148</v>
      </c>
      <c r="B151" s="573">
        <v>24</v>
      </c>
      <c r="C151" s="574" t="s">
        <v>1883</v>
      </c>
      <c r="D151" s="574"/>
      <c r="E151" s="574"/>
      <c r="F151" s="574"/>
      <c r="G151" s="574" t="s">
        <v>7688</v>
      </c>
      <c r="H151" s="583">
        <v>1</v>
      </c>
      <c r="I151" s="574" t="s">
        <v>3876</v>
      </c>
      <c r="J151" s="576">
        <v>97</v>
      </c>
      <c r="K151" s="576">
        <v>77</v>
      </c>
      <c r="L151" s="579">
        <v>9863.2999999999993</v>
      </c>
      <c r="M151" s="578"/>
      <c r="N151" s="583" t="s">
        <v>751</v>
      </c>
      <c r="O151" s="583" t="s">
        <v>2451</v>
      </c>
      <c r="P151" s="622" t="s">
        <v>1858</v>
      </c>
      <c r="Q151" s="682"/>
      <c r="R151" s="682"/>
      <c r="S151" s="653"/>
      <c r="V151" s="677">
        <v>1</v>
      </c>
    </row>
    <row r="152" spans="1:22" ht="31.5">
      <c r="A152" s="641">
        <v>149</v>
      </c>
      <c r="B152" s="573">
        <v>25</v>
      </c>
      <c r="C152" s="574" t="s">
        <v>1884</v>
      </c>
      <c r="D152" s="574"/>
      <c r="E152" s="574"/>
      <c r="F152" s="574"/>
      <c r="G152" s="574" t="s">
        <v>7688</v>
      </c>
      <c r="H152" s="583">
        <v>1</v>
      </c>
      <c r="I152" s="574" t="s">
        <v>3876</v>
      </c>
      <c r="J152" s="576" t="s">
        <v>1885</v>
      </c>
      <c r="K152" s="576" t="s">
        <v>1886</v>
      </c>
      <c r="L152" s="579">
        <v>8497.9</v>
      </c>
      <c r="M152" s="578"/>
      <c r="N152" s="583" t="s">
        <v>751</v>
      </c>
      <c r="O152" s="583" t="s">
        <v>2451</v>
      </c>
      <c r="P152" s="622" t="s">
        <v>1858</v>
      </c>
      <c r="Q152" s="682"/>
      <c r="R152" s="682"/>
      <c r="S152" s="653"/>
      <c r="V152" s="677">
        <v>1</v>
      </c>
    </row>
    <row r="153" spans="1:22" ht="31.5">
      <c r="A153" s="681">
        <v>150</v>
      </c>
      <c r="B153" s="573">
        <v>26</v>
      </c>
      <c r="C153" s="574" t="s">
        <v>1887</v>
      </c>
      <c r="D153" s="574"/>
      <c r="E153" s="574"/>
      <c r="F153" s="574"/>
      <c r="G153" s="574" t="s">
        <v>7688</v>
      </c>
      <c r="H153" s="583">
        <v>1</v>
      </c>
      <c r="I153" s="574" t="s">
        <v>3876</v>
      </c>
      <c r="J153" s="576">
        <v>108</v>
      </c>
      <c r="K153" s="576">
        <v>3</v>
      </c>
      <c r="L153" s="579">
        <v>569.5</v>
      </c>
      <c r="M153" s="578"/>
      <c r="N153" s="583" t="s">
        <v>775</v>
      </c>
      <c r="O153" s="583" t="s">
        <v>2454</v>
      </c>
      <c r="P153" s="622" t="s">
        <v>1858</v>
      </c>
      <c r="Q153" s="682"/>
      <c r="R153" s="682"/>
      <c r="S153" s="653"/>
      <c r="V153" s="677">
        <v>1</v>
      </c>
    </row>
    <row r="154" spans="1:22" ht="31.5">
      <c r="A154" s="641">
        <v>151</v>
      </c>
      <c r="B154" s="573">
        <v>27</v>
      </c>
      <c r="C154" s="574" t="s">
        <v>1888</v>
      </c>
      <c r="D154" s="574"/>
      <c r="E154" s="574"/>
      <c r="F154" s="574"/>
      <c r="G154" s="574" t="s">
        <v>7688</v>
      </c>
      <c r="H154" s="583">
        <v>1</v>
      </c>
      <c r="I154" s="574" t="s">
        <v>3876</v>
      </c>
      <c r="J154" s="576">
        <v>105</v>
      </c>
      <c r="K154" s="576">
        <v>71</v>
      </c>
      <c r="L154" s="579">
        <v>8412.2000000000007</v>
      </c>
      <c r="M154" s="578"/>
      <c r="N154" s="583" t="s">
        <v>775</v>
      </c>
      <c r="O154" s="583" t="s">
        <v>2454</v>
      </c>
      <c r="P154" s="622" t="s">
        <v>1858</v>
      </c>
      <c r="Q154" s="682"/>
      <c r="R154" s="682"/>
      <c r="S154" s="653"/>
      <c r="V154" s="677">
        <v>1</v>
      </c>
    </row>
    <row r="155" spans="1:22" ht="31.5">
      <c r="A155" s="681">
        <v>152</v>
      </c>
      <c r="B155" s="573">
        <v>28</v>
      </c>
      <c r="C155" s="574" t="s">
        <v>1889</v>
      </c>
      <c r="D155" s="574"/>
      <c r="E155" s="574"/>
      <c r="F155" s="574"/>
      <c r="G155" s="574" t="s">
        <v>7688</v>
      </c>
      <c r="H155" s="583">
        <v>1</v>
      </c>
      <c r="I155" s="574" t="s">
        <v>3876</v>
      </c>
      <c r="J155" s="576">
        <v>82</v>
      </c>
      <c r="K155" s="576">
        <v>79</v>
      </c>
      <c r="L155" s="579">
        <v>10934.1</v>
      </c>
      <c r="M155" s="578"/>
      <c r="N155" s="583" t="s">
        <v>775</v>
      </c>
      <c r="O155" s="583" t="s">
        <v>2454</v>
      </c>
      <c r="P155" s="622" t="s">
        <v>1858</v>
      </c>
      <c r="Q155" s="682"/>
      <c r="R155" s="682"/>
      <c r="S155" s="653"/>
      <c r="V155" s="677">
        <v>1</v>
      </c>
    </row>
    <row r="156" spans="1:22" ht="31.5">
      <c r="A156" s="641">
        <v>153</v>
      </c>
      <c r="B156" s="573">
        <v>29</v>
      </c>
      <c r="C156" s="574" t="s">
        <v>1890</v>
      </c>
      <c r="D156" s="574"/>
      <c r="E156" s="574"/>
      <c r="F156" s="574"/>
      <c r="G156" s="574" t="s">
        <v>7688</v>
      </c>
      <c r="H156" s="583">
        <v>1</v>
      </c>
      <c r="I156" s="574" t="s">
        <v>3876</v>
      </c>
      <c r="J156" s="576">
        <v>104</v>
      </c>
      <c r="K156" s="576" t="s">
        <v>1891</v>
      </c>
      <c r="L156" s="579">
        <v>16245.1</v>
      </c>
      <c r="M156" s="578"/>
      <c r="N156" s="583" t="s">
        <v>775</v>
      </c>
      <c r="O156" s="583" t="s">
        <v>2454</v>
      </c>
      <c r="P156" s="622" t="s">
        <v>1858</v>
      </c>
      <c r="Q156" s="682"/>
      <c r="R156" s="682"/>
      <c r="S156" s="653"/>
      <c r="V156" s="677">
        <v>1</v>
      </c>
    </row>
    <row r="157" spans="1:22" ht="31.5">
      <c r="A157" s="681">
        <v>154</v>
      </c>
      <c r="B157" s="573">
        <v>30</v>
      </c>
      <c r="C157" s="574" t="s">
        <v>1892</v>
      </c>
      <c r="D157" s="574"/>
      <c r="E157" s="574"/>
      <c r="F157" s="574"/>
      <c r="G157" s="574" t="s">
        <v>7688</v>
      </c>
      <c r="H157" s="583">
        <v>1</v>
      </c>
      <c r="I157" s="574" t="s">
        <v>3876</v>
      </c>
      <c r="J157" s="576" t="s">
        <v>1893</v>
      </c>
      <c r="K157" s="576" t="s">
        <v>1894</v>
      </c>
      <c r="L157" s="579">
        <v>16309</v>
      </c>
      <c r="M157" s="578"/>
      <c r="N157" s="583" t="s">
        <v>775</v>
      </c>
      <c r="O157" s="583" t="s">
        <v>2454</v>
      </c>
      <c r="P157" s="622" t="s">
        <v>1858</v>
      </c>
      <c r="Q157" s="682"/>
      <c r="R157" s="682"/>
      <c r="S157" s="653"/>
      <c r="V157" s="677">
        <v>1</v>
      </c>
    </row>
    <row r="158" spans="1:22" ht="31.5">
      <c r="A158" s="641">
        <v>155</v>
      </c>
      <c r="B158" s="573">
        <v>31</v>
      </c>
      <c r="C158" s="574" t="s">
        <v>1895</v>
      </c>
      <c r="D158" s="574"/>
      <c r="E158" s="574"/>
      <c r="F158" s="574"/>
      <c r="G158" s="574" t="s">
        <v>7688</v>
      </c>
      <c r="H158" s="583">
        <v>1</v>
      </c>
      <c r="I158" s="574" t="s">
        <v>3876</v>
      </c>
      <c r="J158" s="576">
        <v>81</v>
      </c>
      <c r="K158" s="576">
        <v>89</v>
      </c>
      <c r="L158" s="579">
        <v>1408.9</v>
      </c>
      <c r="M158" s="578"/>
      <c r="N158" s="583" t="s">
        <v>775</v>
      </c>
      <c r="O158" s="583" t="s">
        <v>2454</v>
      </c>
      <c r="P158" s="622" t="s">
        <v>1858</v>
      </c>
      <c r="Q158" s="682"/>
      <c r="R158" s="682"/>
      <c r="S158" s="653"/>
      <c r="V158" s="677">
        <v>1</v>
      </c>
    </row>
    <row r="159" spans="1:22" ht="31.5">
      <c r="A159" s="681">
        <v>156</v>
      </c>
      <c r="B159" s="573">
        <v>32</v>
      </c>
      <c r="C159" s="574" t="s">
        <v>1896</v>
      </c>
      <c r="D159" s="574"/>
      <c r="E159" s="574"/>
      <c r="F159" s="574"/>
      <c r="G159" s="574" t="s">
        <v>7688</v>
      </c>
      <c r="H159" s="583">
        <v>1</v>
      </c>
      <c r="I159" s="574" t="s">
        <v>3876</v>
      </c>
      <c r="J159" s="576">
        <v>71</v>
      </c>
      <c r="K159" s="576" t="s">
        <v>1897</v>
      </c>
      <c r="L159" s="579">
        <v>12620.8</v>
      </c>
      <c r="M159" s="578"/>
      <c r="N159" s="583" t="s">
        <v>775</v>
      </c>
      <c r="O159" s="583" t="s">
        <v>2454</v>
      </c>
      <c r="P159" s="622" t="s">
        <v>1858</v>
      </c>
      <c r="Q159" s="682"/>
      <c r="R159" s="682"/>
      <c r="S159" s="653"/>
      <c r="V159" s="677">
        <v>1</v>
      </c>
    </row>
    <row r="160" spans="1:22" ht="31.5">
      <c r="A160" s="641">
        <v>157</v>
      </c>
      <c r="B160" s="573">
        <v>33</v>
      </c>
      <c r="C160" s="574" t="s">
        <v>1898</v>
      </c>
      <c r="D160" s="574"/>
      <c r="E160" s="574"/>
      <c r="F160" s="574"/>
      <c r="G160" s="574" t="s">
        <v>7688</v>
      </c>
      <c r="H160" s="583">
        <v>1</v>
      </c>
      <c r="I160" s="574" t="s">
        <v>3876</v>
      </c>
      <c r="J160" s="576">
        <v>105</v>
      </c>
      <c r="K160" s="576">
        <v>89</v>
      </c>
      <c r="L160" s="579">
        <v>7004.6000000000013</v>
      </c>
      <c r="M160" s="578"/>
      <c r="N160" s="583" t="s">
        <v>775</v>
      </c>
      <c r="O160" s="583" t="s">
        <v>2454</v>
      </c>
      <c r="P160" s="622" t="s">
        <v>1858</v>
      </c>
      <c r="Q160" s="682"/>
      <c r="R160" s="682"/>
      <c r="S160" s="653"/>
      <c r="V160" s="677">
        <v>1</v>
      </c>
    </row>
    <row r="161" spans="1:22" ht="31.5">
      <c r="A161" s="681">
        <v>158</v>
      </c>
      <c r="B161" s="573">
        <v>34</v>
      </c>
      <c r="C161" s="574" t="s">
        <v>1899</v>
      </c>
      <c r="D161" s="574"/>
      <c r="E161" s="574"/>
      <c r="F161" s="574"/>
      <c r="G161" s="574" t="s">
        <v>7688</v>
      </c>
      <c r="H161" s="583">
        <v>1</v>
      </c>
      <c r="I161" s="574" t="s">
        <v>3876</v>
      </c>
      <c r="J161" s="576">
        <v>74</v>
      </c>
      <c r="K161" s="576">
        <v>32</v>
      </c>
      <c r="L161" s="579">
        <v>6462.9</v>
      </c>
      <c r="M161" s="578"/>
      <c r="N161" s="583" t="s">
        <v>775</v>
      </c>
      <c r="O161" s="583" t="s">
        <v>2454</v>
      </c>
      <c r="P161" s="622" t="s">
        <v>1858</v>
      </c>
      <c r="Q161" s="682"/>
      <c r="R161" s="682"/>
      <c r="S161" s="653"/>
      <c r="V161" s="677">
        <v>1</v>
      </c>
    </row>
    <row r="162" spans="1:22" ht="31.5">
      <c r="A162" s="641">
        <v>159</v>
      </c>
      <c r="B162" s="573">
        <v>35</v>
      </c>
      <c r="C162" s="574" t="s">
        <v>1900</v>
      </c>
      <c r="D162" s="574"/>
      <c r="E162" s="574"/>
      <c r="F162" s="574"/>
      <c r="G162" s="574" t="s">
        <v>7688</v>
      </c>
      <c r="H162" s="583">
        <v>1</v>
      </c>
      <c r="I162" s="574" t="s">
        <v>3876</v>
      </c>
      <c r="J162" s="576">
        <v>61</v>
      </c>
      <c r="K162" s="576">
        <v>5</v>
      </c>
      <c r="L162" s="579">
        <v>3171.1999999999994</v>
      </c>
      <c r="M162" s="578"/>
      <c r="N162" s="583" t="s">
        <v>751</v>
      </c>
      <c r="O162" s="583" t="s">
        <v>2451</v>
      </c>
      <c r="P162" s="622" t="s">
        <v>1858</v>
      </c>
      <c r="Q162" s="682"/>
      <c r="R162" s="682"/>
      <c r="S162" s="653"/>
      <c r="V162" s="677">
        <v>1</v>
      </c>
    </row>
    <row r="163" spans="1:22" ht="31.5">
      <c r="A163" s="681">
        <v>160</v>
      </c>
      <c r="B163" s="573">
        <v>36</v>
      </c>
      <c r="C163" s="574" t="s">
        <v>1901</v>
      </c>
      <c r="D163" s="574"/>
      <c r="E163" s="574"/>
      <c r="F163" s="574"/>
      <c r="G163" s="574" t="s">
        <v>7688</v>
      </c>
      <c r="H163" s="583">
        <v>1</v>
      </c>
      <c r="I163" s="574" t="s">
        <v>3876</v>
      </c>
      <c r="J163" s="576">
        <v>74</v>
      </c>
      <c r="K163" s="576">
        <v>3</v>
      </c>
      <c r="L163" s="579">
        <v>1460.2</v>
      </c>
      <c r="M163" s="578"/>
      <c r="N163" s="583" t="s">
        <v>751</v>
      </c>
      <c r="O163" s="583" t="s">
        <v>2451</v>
      </c>
      <c r="P163" s="622" t="s">
        <v>1858</v>
      </c>
      <c r="Q163" s="682"/>
      <c r="R163" s="682"/>
      <c r="S163" s="653"/>
      <c r="V163" s="677">
        <v>1</v>
      </c>
    </row>
    <row r="164" spans="1:22" ht="31.5">
      <c r="A164" s="641">
        <v>161</v>
      </c>
      <c r="B164" s="573">
        <v>37</v>
      </c>
      <c r="C164" s="574" t="s">
        <v>1902</v>
      </c>
      <c r="D164" s="574"/>
      <c r="E164" s="574"/>
      <c r="F164" s="574"/>
      <c r="G164" s="574" t="s">
        <v>7688</v>
      </c>
      <c r="H164" s="583">
        <v>1</v>
      </c>
      <c r="I164" s="574" t="s">
        <v>3876</v>
      </c>
      <c r="J164" s="576">
        <v>32</v>
      </c>
      <c r="K164" s="576">
        <v>307</v>
      </c>
      <c r="L164" s="579">
        <v>16735.900000000001</v>
      </c>
      <c r="M164" s="578"/>
      <c r="N164" s="583" t="s">
        <v>751</v>
      </c>
      <c r="O164" s="583" t="s">
        <v>2451</v>
      </c>
      <c r="P164" s="622" t="s">
        <v>1858</v>
      </c>
      <c r="Q164" s="682"/>
      <c r="R164" s="682"/>
      <c r="S164" s="653"/>
      <c r="V164" s="677">
        <v>1</v>
      </c>
    </row>
    <row r="165" spans="1:22" ht="31.5">
      <c r="A165" s="681">
        <v>162</v>
      </c>
      <c r="B165" s="573">
        <v>38</v>
      </c>
      <c r="C165" s="574" t="s">
        <v>1903</v>
      </c>
      <c r="D165" s="574"/>
      <c r="E165" s="574"/>
      <c r="F165" s="574"/>
      <c r="G165" s="574" t="s">
        <v>7688</v>
      </c>
      <c r="H165" s="583">
        <v>1</v>
      </c>
      <c r="I165" s="574" t="s">
        <v>3876</v>
      </c>
      <c r="J165" s="576">
        <v>95</v>
      </c>
      <c r="K165" s="576">
        <v>178</v>
      </c>
      <c r="L165" s="579">
        <v>1820.6</v>
      </c>
      <c r="M165" s="578"/>
      <c r="N165" s="583" t="s">
        <v>751</v>
      </c>
      <c r="O165" s="583" t="s">
        <v>2451</v>
      </c>
      <c r="P165" s="622" t="s">
        <v>1858</v>
      </c>
      <c r="Q165" s="682"/>
      <c r="R165" s="682"/>
      <c r="S165" s="653"/>
      <c r="V165" s="677">
        <v>1</v>
      </c>
    </row>
    <row r="166" spans="1:22" ht="31.5">
      <c r="A166" s="641">
        <v>163</v>
      </c>
      <c r="B166" s="573">
        <v>39</v>
      </c>
      <c r="C166" s="574" t="s">
        <v>1904</v>
      </c>
      <c r="D166" s="574"/>
      <c r="E166" s="574"/>
      <c r="F166" s="574"/>
      <c r="G166" s="574" t="s">
        <v>7688</v>
      </c>
      <c r="H166" s="583">
        <v>1</v>
      </c>
      <c r="I166" s="574" t="s">
        <v>3876</v>
      </c>
      <c r="J166" s="576">
        <v>96</v>
      </c>
      <c r="K166" s="576">
        <v>62</v>
      </c>
      <c r="L166" s="579">
        <v>496.5</v>
      </c>
      <c r="M166" s="578"/>
      <c r="N166" s="583" t="s">
        <v>751</v>
      </c>
      <c r="O166" s="583" t="s">
        <v>2451</v>
      </c>
      <c r="P166" s="622" t="s">
        <v>1858</v>
      </c>
      <c r="Q166" s="682"/>
      <c r="R166" s="682"/>
      <c r="S166" s="653"/>
      <c r="V166" s="677">
        <v>1</v>
      </c>
    </row>
    <row r="167" spans="1:22" ht="31.5">
      <c r="A167" s="681">
        <v>164</v>
      </c>
      <c r="B167" s="573">
        <v>40</v>
      </c>
      <c r="C167" s="574" t="s">
        <v>1905</v>
      </c>
      <c r="D167" s="574"/>
      <c r="E167" s="574"/>
      <c r="F167" s="574"/>
      <c r="G167" s="574" t="s">
        <v>7688</v>
      </c>
      <c r="H167" s="583">
        <v>1</v>
      </c>
      <c r="I167" s="574" t="s">
        <v>3876</v>
      </c>
      <c r="J167" s="576">
        <v>87</v>
      </c>
      <c r="K167" s="576" t="s">
        <v>1906</v>
      </c>
      <c r="L167" s="579">
        <v>1982.1</v>
      </c>
      <c r="M167" s="578"/>
      <c r="N167" s="583" t="s">
        <v>751</v>
      </c>
      <c r="O167" s="583" t="s">
        <v>2451</v>
      </c>
      <c r="P167" s="622" t="s">
        <v>1858</v>
      </c>
      <c r="Q167" s="682"/>
      <c r="R167" s="682"/>
      <c r="S167" s="653"/>
      <c r="V167" s="677">
        <v>1</v>
      </c>
    </row>
    <row r="168" spans="1:22" ht="31.5">
      <c r="A168" s="641">
        <v>165</v>
      </c>
      <c r="B168" s="573">
        <v>41</v>
      </c>
      <c r="C168" s="574" t="s">
        <v>1907</v>
      </c>
      <c r="D168" s="574"/>
      <c r="E168" s="574"/>
      <c r="F168" s="574"/>
      <c r="G168" s="574" t="s">
        <v>7688</v>
      </c>
      <c r="H168" s="583">
        <v>1</v>
      </c>
      <c r="I168" s="574" t="s">
        <v>3876</v>
      </c>
      <c r="J168" s="576">
        <v>74</v>
      </c>
      <c r="K168" s="576">
        <v>3</v>
      </c>
      <c r="L168" s="579">
        <v>3470.8</v>
      </c>
      <c r="M168" s="578"/>
      <c r="N168" s="583" t="s">
        <v>751</v>
      </c>
      <c r="O168" s="583" t="s">
        <v>2451</v>
      </c>
      <c r="P168" s="622" t="s">
        <v>1858</v>
      </c>
      <c r="Q168" s="682"/>
      <c r="R168" s="682"/>
      <c r="S168" s="653"/>
      <c r="V168" s="677">
        <v>1</v>
      </c>
    </row>
    <row r="169" spans="1:22" ht="31.5">
      <c r="A169" s="681">
        <v>166</v>
      </c>
      <c r="B169" s="573"/>
      <c r="C169" s="574"/>
      <c r="D169" s="574"/>
      <c r="E169" s="574"/>
      <c r="F169" s="574"/>
      <c r="G169" s="574" t="s">
        <v>7688</v>
      </c>
      <c r="H169" s="583">
        <v>1</v>
      </c>
      <c r="I169" s="574" t="s">
        <v>3876</v>
      </c>
      <c r="J169" s="576">
        <v>105</v>
      </c>
      <c r="K169" s="576">
        <v>56</v>
      </c>
      <c r="L169" s="579">
        <v>1139.4000000000001</v>
      </c>
      <c r="M169" s="578"/>
      <c r="N169" s="583" t="s">
        <v>751</v>
      </c>
      <c r="O169" s="583" t="s">
        <v>2451</v>
      </c>
      <c r="P169" s="622" t="s">
        <v>1858</v>
      </c>
      <c r="Q169" s="682"/>
      <c r="R169" s="682"/>
      <c r="S169" s="653"/>
      <c r="V169" s="677">
        <v>1</v>
      </c>
    </row>
    <row r="170" spans="1:22" ht="31.5">
      <c r="A170" s="641">
        <v>167</v>
      </c>
      <c r="B170" s="573">
        <v>42</v>
      </c>
      <c r="C170" s="574" t="s">
        <v>1908</v>
      </c>
      <c r="D170" s="574"/>
      <c r="E170" s="574"/>
      <c r="F170" s="574"/>
      <c r="G170" s="574" t="s">
        <v>7688</v>
      </c>
      <c r="H170" s="583">
        <v>1</v>
      </c>
      <c r="I170" s="574" t="s">
        <v>3876</v>
      </c>
      <c r="J170" s="576">
        <v>53</v>
      </c>
      <c r="K170" s="576">
        <v>108</v>
      </c>
      <c r="L170" s="579">
        <v>18500</v>
      </c>
      <c r="M170" s="578"/>
      <c r="N170" s="583" t="s">
        <v>979</v>
      </c>
      <c r="O170" s="583" t="s">
        <v>2457</v>
      </c>
      <c r="P170" s="622" t="s">
        <v>1858</v>
      </c>
      <c r="Q170" s="682"/>
      <c r="R170" s="682"/>
      <c r="S170" s="653"/>
      <c r="V170" s="677">
        <v>1</v>
      </c>
    </row>
    <row r="171" spans="1:22" ht="31.5">
      <c r="A171" s="681">
        <v>168</v>
      </c>
      <c r="B171" s="573">
        <v>43</v>
      </c>
      <c r="C171" s="574" t="s">
        <v>1909</v>
      </c>
      <c r="D171" s="574"/>
      <c r="E171" s="574"/>
      <c r="F171" s="574"/>
      <c r="G171" s="574" t="s">
        <v>7688</v>
      </c>
      <c r="H171" s="583">
        <v>1</v>
      </c>
      <c r="I171" s="574" t="s">
        <v>3876</v>
      </c>
      <c r="J171" s="576">
        <v>94</v>
      </c>
      <c r="K171" s="576">
        <v>104</v>
      </c>
      <c r="L171" s="579">
        <v>164.3</v>
      </c>
      <c r="M171" s="578"/>
      <c r="N171" s="583" t="s">
        <v>751</v>
      </c>
      <c r="O171" s="583" t="s">
        <v>2451</v>
      </c>
      <c r="P171" s="622" t="s">
        <v>1858</v>
      </c>
      <c r="Q171" s="682"/>
      <c r="R171" s="682"/>
      <c r="S171" s="653"/>
      <c r="V171" s="677">
        <v>1</v>
      </c>
    </row>
    <row r="172" spans="1:22" ht="31.5">
      <c r="A172" s="641">
        <v>169</v>
      </c>
      <c r="B172" s="573"/>
      <c r="C172" s="574"/>
      <c r="D172" s="574"/>
      <c r="E172" s="574"/>
      <c r="F172" s="574"/>
      <c r="G172" s="574" t="s">
        <v>7688</v>
      </c>
      <c r="H172" s="583">
        <v>1</v>
      </c>
      <c r="I172" s="574" t="s">
        <v>3876</v>
      </c>
      <c r="J172" s="576">
        <v>61</v>
      </c>
      <c r="K172" s="576">
        <v>8</v>
      </c>
      <c r="L172" s="579">
        <v>1302.8000000000002</v>
      </c>
      <c r="M172" s="578"/>
      <c r="N172" s="583" t="s">
        <v>751</v>
      </c>
      <c r="O172" s="583" t="s">
        <v>2451</v>
      </c>
      <c r="P172" s="622" t="s">
        <v>1858</v>
      </c>
      <c r="Q172" s="682"/>
      <c r="R172" s="682"/>
      <c r="S172" s="653"/>
      <c r="V172" s="677">
        <v>1</v>
      </c>
    </row>
    <row r="173" spans="1:22" ht="31.5">
      <c r="A173" s="681">
        <v>170</v>
      </c>
      <c r="B173" s="573"/>
      <c r="C173" s="574"/>
      <c r="D173" s="574"/>
      <c r="E173" s="574"/>
      <c r="F173" s="574"/>
      <c r="G173" s="574" t="s">
        <v>7688</v>
      </c>
      <c r="H173" s="583">
        <v>1</v>
      </c>
      <c r="I173" s="574" t="s">
        <v>3876</v>
      </c>
      <c r="J173" s="576">
        <v>74</v>
      </c>
      <c r="K173" s="576">
        <v>3</v>
      </c>
      <c r="L173" s="579">
        <v>3370.7</v>
      </c>
      <c r="M173" s="578"/>
      <c r="N173" s="583" t="s">
        <v>751</v>
      </c>
      <c r="O173" s="583" t="s">
        <v>2451</v>
      </c>
      <c r="P173" s="622" t="s">
        <v>1858</v>
      </c>
      <c r="Q173" s="682"/>
      <c r="R173" s="682"/>
      <c r="S173" s="653"/>
      <c r="V173" s="677">
        <v>1</v>
      </c>
    </row>
    <row r="174" spans="1:22" ht="31.5">
      <c r="A174" s="641">
        <v>171</v>
      </c>
      <c r="B174" s="573">
        <v>44</v>
      </c>
      <c r="C174" s="574" t="s">
        <v>1910</v>
      </c>
      <c r="D174" s="574"/>
      <c r="E174" s="574"/>
      <c r="F174" s="574"/>
      <c r="G174" s="574" t="s">
        <v>7688</v>
      </c>
      <c r="H174" s="583">
        <v>1</v>
      </c>
      <c r="I174" s="574" t="s">
        <v>3876</v>
      </c>
      <c r="J174" s="576" t="s">
        <v>1911</v>
      </c>
      <c r="K174" s="576" t="s">
        <v>1912</v>
      </c>
      <c r="L174" s="579">
        <v>152817.90000000002</v>
      </c>
      <c r="M174" s="578"/>
      <c r="N174" s="583" t="s">
        <v>754</v>
      </c>
      <c r="O174" s="583" t="s">
        <v>2453</v>
      </c>
      <c r="P174" s="622" t="s">
        <v>1858</v>
      </c>
      <c r="Q174" s="682"/>
      <c r="R174" s="682"/>
      <c r="S174" s="653"/>
      <c r="V174" s="677">
        <v>1</v>
      </c>
    </row>
    <row r="175" spans="1:22" ht="31.5">
      <c r="A175" s="681">
        <v>172</v>
      </c>
      <c r="B175" s="573">
        <v>45</v>
      </c>
      <c r="C175" s="574" t="s">
        <v>1913</v>
      </c>
      <c r="D175" s="574"/>
      <c r="E175" s="574"/>
      <c r="F175" s="574"/>
      <c r="G175" s="574" t="s">
        <v>7688</v>
      </c>
      <c r="H175" s="583">
        <v>1</v>
      </c>
      <c r="I175" s="574" t="s">
        <v>3876</v>
      </c>
      <c r="J175" s="576">
        <v>108</v>
      </c>
      <c r="K175" s="576">
        <v>4</v>
      </c>
      <c r="L175" s="579">
        <v>868.3</v>
      </c>
      <c r="M175" s="578"/>
      <c r="N175" s="583" t="s">
        <v>754</v>
      </c>
      <c r="O175" s="583" t="s">
        <v>2453</v>
      </c>
      <c r="P175" s="622" t="s">
        <v>1858</v>
      </c>
      <c r="Q175" s="682"/>
      <c r="R175" s="682"/>
      <c r="S175" s="653"/>
      <c r="V175" s="677">
        <v>1</v>
      </c>
    </row>
    <row r="176" spans="1:22" ht="31.5">
      <c r="A176" s="641">
        <v>173</v>
      </c>
      <c r="B176" s="573">
        <v>46</v>
      </c>
      <c r="C176" s="574" t="s">
        <v>1914</v>
      </c>
      <c r="D176" s="574"/>
      <c r="E176" s="574"/>
      <c r="F176" s="574"/>
      <c r="G176" s="574" t="s">
        <v>7688</v>
      </c>
      <c r="H176" s="583">
        <v>1</v>
      </c>
      <c r="I176" s="574" t="s">
        <v>3876</v>
      </c>
      <c r="J176" s="576">
        <v>107</v>
      </c>
      <c r="K176" s="576">
        <v>26</v>
      </c>
      <c r="L176" s="579">
        <v>6938.7</v>
      </c>
      <c r="M176" s="578"/>
      <c r="N176" s="583" t="s">
        <v>754</v>
      </c>
      <c r="O176" s="583" t="s">
        <v>2453</v>
      </c>
      <c r="P176" s="622" t="s">
        <v>1858</v>
      </c>
      <c r="Q176" s="682"/>
      <c r="R176" s="682"/>
      <c r="S176" s="653"/>
      <c r="V176" s="677">
        <v>1</v>
      </c>
    </row>
    <row r="177" spans="1:22" ht="31.5">
      <c r="A177" s="681">
        <v>174</v>
      </c>
      <c r="B177" s="573">
        <v>47</v>
      </c>
      <c r="C177" s="574" t="s">
        <v>1915</v>
      </c>
      <c r="D177" s="574"/>
      <c r="E177" s="574"/>
      <c r="F177" s="574"/>
      <c r="G177" s="574" t="s">
        <v>7688</v>
      </c>
      <c r="H177" s="583">
        <v>1</v>
      </c>
      <c r="I177" s="574" t="s">
        <v>3876</v>
      </c>
      <c r="J177" s="576">
        <v>26</v>
      </c>
      <c r="K177" s="576">
        <v>407</v>
      </c>
      <c r="L177" s="579">
        <v>2976.4</v>
      </c>
      <c r="M177" s="578"/>
      <c r="N177" s="583" t="s">
        <v>751</v>
      </c>
      <c r="O177" s="583" t="s">
        <v>2451</v>
      </c>
      <c r="P177" s="622" t="s">
        <v>1858</v>
      </c>
      <c r="Q177" s="682"/>
      <c r="R177" s="682"/>
      <c r="S177" s="653"/>
      <c r="V177" s="677">
        <v>1</v>
      </c>
    </row>
    <row r="178" spans="1:22" ht="31.5">
      <c r="A178" s="641">
        <v>175</v>
      </c>
      <c r="B178" s="573">
        <v>48</v>
      </c>
      <c r="C178" s="574" t="s">
        <v>1916</v>
      </c>
      <c r="D178" s="574"/>
      <c r="E178" s="574"/>
      <c r="F178" s="574"/>
      <c r="G178" s="574" t="s">
        <v>7688</v>
      </c>
      <c r="H178" s="583">
        <v>1</v>
      </c>
      <c r="I178" s="574" t="s">
        <v>3876</v>
      </c>
      <c r="J178" s="576">
        <v>32</v>
      </c>
      <c r="K178" s="576">
        <v>308</v>
      </c>
      <c r="L178" s="579">
        <v>7983.3</v>
      </c>
      <c r="M178" s="578"/>
      <c r="N178" s="583" t="s">
        <v>751</v>
      </c>
      <c r="O178" s="583" t="s">
        <v>2451</v>
      </c>
      <c r="P178" s="622" t="s">
        <v>1858</v>
      </c>
      <c r="Q178" s="682"/>
      <c r="R178" s="682"/>
      <c r="S178" s="653"/>
      <c r="V178" s="677">
        <v>1</v>
      </c>
    </row>
    <row r="179" spans="1:22" ht="31.5">
      <c r="A179" s="681">
        <v>176</v>
      </c>
      <c r="B179" s="573">
        <v>49</v>
      </c>
      <c r="C179" s="574" t="s">
        <v>1917</v>
      </c>
      <c r="D179" s="574"/>
      <c r="E179" s="574"/>
      <c r="F179" s="574"/>
      <c r="G179" s="574" t="s">
        <v>7688</v>
      </c>
      <c r="H179" s="583">
        <v>1</v>
      </c>
      <c r="I179" s="574" t="s">
        <v>3876</v>
      </c>
      <c r="J179" s="576"/>
      <c r="K179" s="576"/>
      <c r="L179" s="579">
        <v>6788</v>
      </c>
      <c r="M179" s="578"/>
      <c r="N179" s="583" t="s">
        <v>751</v>
      </c>
      <c r="O179" s="583" t="s">
        <v>2451</v>
      </c>
      <c r="P179" s="622" t="s">
        <v>1858</v>
      </c>
      <c r="Q179" s="682"/>
      <c r="R179" s="682"/>
      <c r="S179" s="653"/>
      <c r="V179" s="677">
        <v>1</v>
      </c>
    </row>
    <row r="180" spans="1:22" ht="31.5">
      <c r="A180" s="641">
        <v>177</v>
      </c>
      <c r="B180" s="573">
        <v>50</v>
      </c>
      <c r="C180" s="574" t="s">
        <v>1918</v>
      </c>
      <c r="D180" s="574"/>
      <c r="E180" s="574"/>
      <c r="F180" s="574"/>
      <c r="G180" s="574" t="s">
        <v>7688</v>
      </c>
      <c r="H180" s="583">
        <v>1</v>
      </c>
      <c r="I180" s="574" t="s">
        <v>3876</v>
      </c>
      <c r="J180" s="576">
        <v>61</v>
      </c>
      <c r="K180" s="576">
        <v>4</v>
      </c>
      <c r="L180" s="579">
        <v>439.2</v>
      </c>
      <c r="M180" s="578"/>
      <c r="N180" s="583" t="s">
        <v>751</v>
      </c>
      <c r="O180" s="583" t="s">
        <v>2451</v>
      </c>
      <c r="P180" s="622" t="s">
        <v>1858</v>
      </c>
      <c r="Q180" s="682"/>
      <c r="R180" s="682"/>
      <c r="S180" s="653"/>
      <c r="V180" s="677">
        <v>1</v>
      </c>
    </row>
    <row r="181" spans="1:22" ht="31.5">
      <c r="A181" s="681">
        <v>178</v>
      </c>
      <c r="B181" s="573">
        <v>51</v>
      </c>
      <c r="C181" s="574" t="s">
        <v>1919</v>
      </c>
      <c r="D181" s="574"/>
      <c r="E181" s="574"/>
      <c r="F181" s="574"/>
      <c r="G181" s="574" t="s">
        <v>7688</v>
      </c>
      <c r="H181" s="583">
        <v>1</v>
      </c>
      <c r="I181" s="574" t="s">
        <v>3876</v>
      </c>
      <c r="J181" s="576">
        <v>16</v>
      </c>
      <c r="K181" s="576">
        <v>49</v>
      </c>
      <c r="L181" s="579">
        <v>864</v>
      </c>
      <c r="M181" s="578"/>
      <c r="N181" s="583" t="s">
        <v>751</v>
      </c>
      <c r="O181" s="583" t="s">
        <v>2451</v>
      </c>
      <c r="P181" s="622" t="s">
        <v>1858</v>
      </c>
      <c r="Q181" s="682"/>
      <c r="R181" s="682"/>
      <c r="S181" s="653"/>
      <c r="V181" s="677">
        <v>1</v>
      </c>
    </row>
    <row r="182" spans="1:22" ht="31.5">
      <c r="A182" s="641">
        <v>179</v>
      </c>
      <c r="B182" s="573">
        <v>52</v>
      </c>
      <c r="C182" s="574" t="s">
        <v>1920</v>
      </c>
      <c r="D182" s="574"/>
      <c r="E182" s="574"/>
      <c r="F182" s="574"/>
      <c r="G182" s="574" t="s">
        <v>7688</v>
      </c>
      <c r="H182" s="583">
        <v>1</v>
      </c>
      <c r="I182" s="574" t="s">
        <v>3876</v>
      </c>
      <c r="J182" s="576">
        <v>87</v>
      </c>
      <c r="K182" s="576">
        <v>50</v>
      </c>
      <c r="L182" s="579">
        <v>487.2</v>
      </c>
      <c r="M182" s="578"/>
      <c r="N182" s="583" t="s">
        <v>751</v>
      </c>
      <c r="O182" s="583" t="s">
        <v>2451</v>
      </c>
      <c r="P182" s="622" t="s">
        <v>1858</v>
      </c>
      <c r="Q182" s="682"/>
      <c r="R182" s="682"/>
      <c r="S182" s="653"/>
      <c r="V182" s="677">
        <v>1</v>
      </c>
    </row>
    <row r="183" spans="1:22" ht="31.5">
      <c r="A183" s="681">
        <v>180</v>
      </c>
      <c r="B183" s="573">
        <v>57</v>
      </c>
      <c r="C183" s="574" t="s">
        <v>1921</v>
      </c>
      <c r="D183" s="574"/>
      <c r="E183" s="574"/>
      <c r="F183" s="574"/>
      <c r="G183" s="574" t="s">
        <v>7688</v>
      </c>
      <c r="H183" s="583">
        <v>1</v>
      </c>
      <c r="I183" s="574" t="s">
        <v>3876</v>
      </c>
      <c r="J183" s="584" t="s">
        <v>2534</v>
      </c>
      <c r="K183" s="576"/>
      <c r="L183" s="579">
        <v>80000</v>
      </c>
      <c r="M183" s="578"/>
      <c r="N183" s="583" t="s">
        <v>751</v>
      </c>
      <c r="O183" s="583" t="s">
        <v>2451</v>
      </c>
      <c r="P183" s="622" t="s">
        <v>1858</v>
      </c>
      <c r="Q183" s="682"/>
      <c r="R183" s="682"/>
      <c r="S183" s="653"/>
      <c r="V183" s="677">
        <v>1</v>
      </c>
    </row>
    <row r="184" spans="1:22" ht="31.5">
      <c r="A184" s="641">
        <v>181</v>
      </c>
      <c r="B184" s="573">
        <v>1</v>
      </c>
      <c r="C184" s="574" t="s">
        <v>1857</v>
      </c>
      <c r="D184" s="574"/>
      <c r="E184" s="574"/>
      <c r="F184" s="574"/>
      <c r="G184" s="574" t="s">
        <v>7688</v>
      </c>
      <c r="H184" s="583">
        <v>1</v>
      </c>
      <c r="I184" s="574" t="s">
        <v>3876</v>
      </c>
      <c r="J184" s="576">
        <v>75</v>
      </c>
      <c r="K184" s="576">
        <v>9</v>
      </c>
      <c r="L184" s="579">
        <v>1878.1000000000001</v>
      </c>
      <c r="M184" s="578"/>
      <c r="N184" s="583" t="s">
        <v>751</v>
      </c>
      <c r="O184" s="583" t="s">
        <v>2451</v>
      </c>
      <c r="P184" s="622" t="s">
        <v>1858</v>
      </c>
      <c r="Q184" s="682"/>
      <c r="R184" s="682"/>
      <c r="S184" s="653"/>
      <c r="V184" s="677">
        <v>1</v>
      </c>
    </row>
    <row r="185" spans="1:22" ht="31.5">
      <c r="A185" s="681">
        <v>182</v>
      </c>
      <c r="B185" s="573">
        <v>3</v>
      </c>
      <c r="C185" s="574" t="s">
        <v>1859</v>
      </c>
      <c r="D185" s="574"/>
      <c r="E185" s="574"/>
      <c r="F185" s="574"/>
      <c r="G185" s="574" t="s">
        <v>7688</v>
      </c>
      <c r="H185" s="583">
        <v>1</v>
      </c>
      <c r="I185" s="574" t="s">
        <v>3876</v>
      </c>
      <c r="J185" s="576">
        <v>105</v>
      </c>
      <c r="K185" s="576">
        <v>79</v>
      </c>
      <c r="L185" s="579">
        <v>2762</v>
      </c>
      <c r="M185" s="578"/>
      <c r="N185" s="583" t="s">
        <v>840</v>
      </c>
      <c r="O185" s="583" t="s">
        <v>2452</v>
      </c>
      <c r="P185" s="622" t="s">
        <v>1858</v>
      </c>
      <c r="Q185" s="682"/>
      <c r="R185" s="682"/>
      <c r="S185" s="653"/>
      <c r="V185" s="677">
        <v>1</v>
      </c>
    </row>
    <row r="186" spans="1:22" ht="31.5">
      <c r="A186" s="641">
        <v>183</v>
      </c>
      <c r="B186" s="573">
        <v>4</v>
      </c>
      <c r="C186" s="574" t="s">
        <v>1860</v>
      </c>
      <c r="D186" s="574"/>
      <c r="E186" s="574"/>
      <c r="F186" s="574"/>
      <c r="G186" s="574" t="s">
        <v>7688</v>
      </c>
      <c r="H186" s="583">
        <v>1</v>
      </c>
      <c r="I186" s="574" t="s">
        <v>3876</v>
      </c>
      <c r="J186" s="576">
        <v>97</v>
      </c>
      <c r="K186" s="576">
        <v>2</v>
      </c>
      <c r="L186" s="579">
        <v>391.8</v>
      </c>
      <c r="M186" s="578"/>
      <c r="N186" s="583" t="s">
        <v>751</v>
      </c>
      <c r="O186" s="583" t="s">
        <v>2451</v>
      </c>
      <c r="P186" s="622" t="s">
        <v>1858</v>
      </c>
      <c r="Q186" s="682"/>
      <c r="R186" s="682"/>
      <c r="S186" s="653"/>
      <c r="V186" s="677">
        <v>1</v>
      </c>
    </row>
    <row r="187" spans="1:22" ht="31.5">
      <c r="A187" s="681">
        <v>184</v>
      </c>
      <c r="B187" s="573">
        <v>5</v>
      </c>
      <c r="C187" s="574" t="s">
        <v>1861</v>
      </c>
      <c r="D187" s="574"/>
      <c r="E187" s="574"/>
      <c r="F187" s="574"/>
      <c r="G187" s="574" t="s">
        <v>7688</v>
      </c>
      <c r="H187" s="583">
        <v>1</v>
      </c>
      <c r="I187" s="574" t="s">
        <v>3876</v>
      </c>
      <c r="J187" s="576">
        <v>26</v>
      </c>
      <c r="K187" s="576" t="s">
        <v>1862</v>
      </c>
      <c r="L187" s="579">
        <v>183.8</v>
      </c>
      <c r="M187" s="578"/>
      <c r="N187" s="583" t="s">
        <v>751</v>
      </c>
      <c r="O187" s="583" t="s">
        <v>2451</v>
      </c>
      <c r="P187" s="622" t="s">
        <v>1858</v>
      </c>
      <c r="Q187" s="682"/>
      <c r="R187" s="682"/>
      <c r="S187" s="653"/>
      <c r="V187" s="677">
        <v>1</v>
      </c>
    </row>
    <row r="188" spans="1:22" ht="31.5">
      <c r="A188" s="641">
        <v>185</v>
      </c>
      <c r="B188" s="573">
        <v>6</v>
      </c>
      <c r="C188" s="574" t="s">
        <v>1863</v>
      </c>
      <c r="D188" s="574"/>
      <c r="E188" s="574"/>
      <c r="F188" s="574"/>
      <c r="G188" s="574" t="s">
        <v>7688</v>
      </c>
      <c r="H188" s="583">
        <v>1</v>
      </c>
      <c r="I188" s="574" t="s">
        <v>3876</v>
      </c>
      <c r="J188" s="576">
        <v>91</v>
      </c>
      <c r="K188" s="576">
        <v>15</v>
      </c>
      <c r="L188" s="579">
        <v>254.5</v>
      </c>
      <c r="M188" s="578"/>
      <c r="N188" s="583" t="s">
        <v>751</v>
      </c>
      <c r="O188" s="583" t="s">
        <v>2451</v>
      </c>
      <c r="P188" s="622" t="s">
        <v>1858</v>
      </c>
      <c r="Q188" s="682"/>
      <c r="R188" s="682"/>
      <c r="S188" s="653"/>
      <c r="V188" s="677">
        <v>1</v>
      </c>
    </row>
    <row r="189" spans="1:22" ht="31.5">
      <c r="A189" s="681">
        <v>186</v>
      </c>
      <c r="B189" s="573">
        <v>7</v>
      </c>
      <c r="C189" s="574" t="s">
        <v>1864</v>
      </c>
      <c r="D189" s="574"/>
      <c r="E189" s="574"/>
      <c r="F189" s="574"/>
      <c r="G189" s="574" t="s">
        <v>7688</v>
      </c>
      <c r="H189" s="583">
        <v>1</v>
      </c>
      <c r="I189" s="574" t="s">
        <v>3876</v>
      </c>
      <c r="J189" s="576">
        <v>104</v>
      </c>
      <c r="K189" s="576">
        <v>93</v>
      </c>
      <c r="L189" s="579">
        <v>253.3</v>
      </c>
      <c r="M189" s="578"/>
      <c r="N189" s="583" t="s">
        <v>751</v>
      </c>
      <c r="O189" s="583" t="s">
        <v>2451</v>
      </c>
      <c r="P189" s="622" t="s">
        <v>1858</v>
      </c>
      <c r="Q189" s="682"/>
      <c r="R189" s="682"/>
      <c r="S189" s="653"/>
      <c r="V189" s="677">
        <v>1</v>
      </c>
    </row>
    <row r="190" spans="1:22" ht="31.5">
      <c r="A190" s="641">
        <v>187</v>
      </c>
      <c r="B190" s="573">
        <v>8</v>
      </c>
      <c r="C190" s="574" t="s">
        <v>1865</v>
      </c>
      <c r="D190" s="574"/>
      <c r="E190" s="574"/>
      <c r="F190" s="574"/>
      <c r="G190" s="574" t="s">
        <v>7688</v>
      </c>
      <c r="H190" s="583">
        <v>1</v>
      </c>
      <c r="I190" s="574" t="s">
        <v>3876</v>
      </c>
      <c r="J190" s="576">
        <v>19</v>
      </c>
      <c r="K190" s="576" t="s">
        <v>1866</v>
      </c>
      <c r="L190" s="579">
        <v>53.6</v>
      </c>
      <c r="M190" s="578"/>
      <c r="N190" s="583" t="s">
        <v>751</v>
      </c>
      <c r="O190" s="583" t="s">
        <v>2451</v>
      </c>
      <c r="P190" s="622" t="s">
        <v>1858</v>
      </c>
      <c r="Q190" s="682"/>
      <c r="R190" s="682"/>
      <c r="S190" s="653"/>
      <c r="V190" s="677">
        <v>1</v>
      </c>
    </row>
    <row r="191" spans="1:22" ht="31.5">
      <c r="A191" s="681">
        <v>188</v>
      </c>
      <c r="B191" s="573">
        <v>9</v>
      </c>
      <c r="C191" s="574" t="s">
        <v>1867</v>
      </c>
      <c r="D191" s="574"/>
      <c r="E191" s="574"/>
      <c r="F191" s="574"/>
      <c r="G191" s="574" t="s">
        <v>7688</v>
      </c>
      <c r="H191" s="583">
        <v>1</v>
      </c>
      <c r="I191" s="574" t="s">
        <v>3876</v>
      </c>
      <c r="J191" s="576">
        <v>129</v>
      </c>
      <c r="K191" s="576">
        <v>364</v>
      </c>
      <c r="L191" s="579">
        <v>113.7</v>
      </c>
      <c r="M191" s="578"/>
      <c r="N191" s="583" t="s">
        <v>751</v>
      </c>
      <c r="O191" s="583" t="s">
        <v>2451</v>
      </c>
      <c r="P191" s="622" t="s">
        <v>1858</v>
      </c>
      <c r="Q191" s="682"/>
      <c r="R191" s="682"/>
      <c r="S191" s="653"/>
      <c r="V191" s="677">
        <v>1</v>
      </c>
    </row>
    <row r="192" spans="1:22" ht="31.5">
      <c r="A192" s="641">
        <v>189</v>
      </c>
      <c r="B192" s="573">
        <v>10</v>
      </c>
      <c r="C192" s="574" t="s">
        <v>1868</v>
      </c>
      <c r="D192" s="574"/>
      <c r="E192" s="574"/>
      <c r="F192" s="574"/>
      <c r="G192" s="574" t="s">
        <v>7688</v>
      </c>
      <c r="H192" s="583">
        <v>1</v>
      </c>
      <c r="I192" s="574" t="s">
        <v>3876</v>
      </c>
      <c r="J192" s="576">
        <v>120</v>
      </c>
      <c r="K192" s="576">
        <v>23</v>
      </c>
      <c r="L192" s="579">
        <v>182.6</v>
      </c>
      <c r="M192" s="578"/>
      <c r="N192" s="583" t="s">
        <v>751</v>
      </c>
      <c r="O192" s="583" t="s">
        <v>2451</v>
      </c>
      <c r="P192" s="622" t="s">
        <v>1858</v>
      </c>
      <c r="Q192" s="682"/>
      <c r="R192" s="682"/>
      <c r="S192" s="653"/>
      <c r="V192" s="677">
        <v>1</v>
      </c>
    </row>
    <row r="193" spans="1:22" ht="31.5">
      <c r="A193" s="681">
        <v>190</v>
      </c>
      <c r="B193" s="573">
        <v>11</v>
      </c>
      <c r="C193" s="574" t="s">
        <v>1869</v>
      </c>
      <c r="D193" s="574"/>
      <c r="E193" s="574"/>
      <c r="F193" s="574"/>
      <c r="G193" s="574" t="s">
        <v>7688</v>
      </c>
      <c r="H193" s="583">
        <v>1</v>
      </c>
      <c r="I193" s="574" t="s">
        <v>3876</v>
      </c>
      <c r="J193" s="576">
        <v>58</v>
      </c>
      <c r="K193" s="576">
        <v>37</v>
      </c>
      <c r="L193" s="579">
        <v>112.7</v>
      </c>
      <c r="M193" s="578"/>
      <c r="N193" s="583" t="s">
        <v>751</v>
      </c>
      <c r="O193" s="583" t="s">
        <v>2451</v>
      </c>
      <c r="P193" s="622" t="s">
        <v>1858</v>
      </c>
      <c r="Q193" s="682"/>
      <c r="R193" s="682"/>
      <c r="S193" s="653"/>
      <c r="V193" s="677">
        <v>1</v>
      </c>
    </row>
    <row r="194" spans="1:22" ht="31.5">
      <c r="A194" s="641">
        <v>191</v>
      </c>
      <c r="B194" s="573">
        <v>12</v>
      </c>
      <c r="C194" s="574" t="s">
        <v>1870</v>
      </c>
      <c r="D194" s="574"/>
      <c r="E194" s="574"/>
      <c r="F194" s="574"/>
      <c r="G194" s="574" t="s">
        <v>7688</v>
      </c>
      <c r="H194" s="583">
        <v>1</v>
      </c>
      <c r="I194" s="574" t="s">
        <v>3876</v>
      </c>
      <c r="J194" s="576">
        <v>95</v>
      </c>
      <c r="K194" s="576">
        <v>221</v>
      </c>
      <c r="L194" s="579">
        <v>61.600000000000009</v>
      </c>
      <c r="M194" s="578"/>
      <c r="N194" s="583" t="s">
        <v>751</v>
      </c>
      <c r="O194" s="583" t="s">
        <v>2451</v>
      </c>
      <c r="P194" s="622" t="s">
        <v>1858</v>
      </c>
      <c r="Q194" s="682"/>
      <c r="R194" s="682"/>
      <c r="S194" s="653"/>
      <c r="V194" s="677">
        <v>1</v>
      </c>
    </row>
    <row r="195" spans="1:22" ht="31.5">
      <c r="A195" s="681">
        <v>192</v>
      </c>
      <c r="B195" s="573">
        <v>13</v>
      </c>
      <c r="C195" s="574" t="s">
        <v>1871</v>
      </c>
      <c r="D195" s="574"/>
      <c r="E195" s="574"/>
      <c r="F195" s="574"/>
      <c r="G195" s="574" t="s">
        <v>7688</v>
      </c>
      <c r="H195" s="583">
        <v>1</v>
      </c>
      <c r="I195" s="574" t="s">
        <v>3876</v>
      </c>
      <c r="J195" s="576">
        <v>115</v>
      </c>
      <c r="K195" s="576" t="s">
        <v>1872</v>
      </c>
      <c r="L195" s="579">
        <v>4496</v>
      </c>
      <c r="M195" s="578"/>
      <c r="N195" s="583" t="s">
        <v>754</v>
      </c>
      <c r="O195" s="583" t="s">
        <v>2453</v>
      </c>
      <c r="P195" s="622" t="s">
        <v>1858</v>
      </c>
      <c r="Q195" s="682"/>
      <c r="R195" s="682"/>
      <c r="S195" s="653"/>
      <c r="V195" s="677">
        <v>1</v>
      </c>
    </row>
    <row r="196" spans="1:22" ht="31.5">
      <c r="A196" s="641">
        <v>193</v>
      </c>
      <c r="B196" s="573">
        <v>14</v>
      </c>
      <c r="C196" s="574" t="s">
        <v>1873</v>
      </c>
      <c r="D196" s="574"/>
      <c r="E196" s="574"/>
      <c r="F196" s="574"/>
      <c r="G196" s="574" t="s">
        <v>7688</v>
      </c>
      <c r="H196" s="583">
        <v>1</v>
      </c>
      <c r="I196" s="574" t="s">
        <v>3876</v>
      </c>
      <c r="J196" s="576">
        <v>94</v>
      </c>
      <c r="K196" s="576">
        <v>212</v>
      </c>
      <c r="L196" s="579">
        <v>88.5</v>
      </c>
      <c r="M196" s="578"/>
      <c r="N196" s="583" t="s">
        <v>751</v>
      </c>
      <c r="O196" s="583" t="s">
        <v>2451</v>
      </c>
      <c r="P196" s="622" t="s">
        <v>1858</v>
      </c>
      <c r="Q196" s="682"/>
      <c r="R196" s="682"/>
      <c r="S196" s="653"/>
      <c r="V196" s="677">
        <v>1</v>
      </c>
    </row>
    <row r="197" spans="1:22" ht="31.5">
      <c r="A197" s="681">
        <v>194</v>
      </c>
      <c r="B197" s="573">
        <v>15</v>
      </c>
      <c r="C197" s="574" t="s">
        <v>1874</v>
      </c>
      <c r="D197" s="574"/>
      <c r="E197" s="574"/>
      <c r="F197" s="574"/>
      <c r="G197" s="574" t="s">
        <v>7688</v>
      </c>
      <c r="H197" s="583">
        <v>1</v>
      </c>
      <c r="I197" s="574" t="s">
        <v>3876</v>
      </c>
      <c r="J197" s="576">
        <v>74</v>
      </c>
      <c r="K197" s="576">
        <v>32</v>
      </c>
      <c r="L197" s="579">
        <v>1186.5</v>
      </c>
      <c r="M197" s="578"/>
      <c r="N197" s="583" t="s">
        <v>775</v>
      </c>
      <c r="O197" s="583" t="s">
        <v>2454</v>
      </c>
      <c r="P197" s="622" t="s">
        <v>1858</v>
      </c>
      <c r="Q197" s="682"/>
      <c r="R197" s="682"/>
      <c r="S197" s="653"/>
      <c r="V197" s="677">
        <v>1</v>
      </c>
    </row>
    <row r="198" spans="1:22" ht="31.5">
      <c r="A198" s="641">
        <v>195</v>
      </c>
      <c r="B198" s="573">
        <v>17</v>
      </c>
      <c r="C198" s="574" t="s">
        <v>1875</v>
      </c>
      <c r="D198" s="574"/>
      <c r="E198" s="574"/>
      <c r="F198" s="574"/>
      <c r="G198" s="574" t="s">
        <v>7688</v>
      </c>
      <c r="H198" s="583">
        <v>1</v>
      </c>
      <c r="I198" s="574" t="s">
        <v>3876</v>
      </c>
      <c r="J198" s="576">
        <v>94</v>
      </c>
      <c r="K198" s="576">
        <v>213</v>
      </c>
      <c r="L198" s="579">
        <v>342.70000000000005</v>
      </c>
      <c r="M198" s="578"/>
      <c r="N198" s="583" t="s">
        <v>751</v>
      </c>
      <c r="O198" s="583" t="s">
        <v>2451</v>
      </c>
      <c r="P198" s="622" t="s">
        <v>1858</v>
      </c>
      <c r="Q198" s="682"/>
      <c r="R198" s="682"/>
      <c r="S198" s="653"/>
      <c r="V198" s="677">
        <v>1</v>
      </c>
    </row>
    <row r="199" spans="1:22" ht="31.5">
      <c r="A199" s="681">
        <v>196</v>
      </c>
      <c r="B199" s="573">
        <v>18</v>
      </c>
      <c r="C199" s="574" t="s">
        <v>1876</v>
      </c>
      <c r="D199" s="574"/>
      <c r="E199" s="574"/>
      <c r="F199" s="574"/>
      <c r="G199" s="574" t="s">
        <v>7688</v>
      </c>
      <c r="H199" s="583">
        <v>1</v>
      </c>
      <c r="I199" s="574" t="s">
        <v>3876</v>
      </c>
      <c r="J199" s="576">
        <v>74</v>
      </c>
      <c r="K199" s="576">
        <v>22</v>
      </c>
      <c r="L199" s="579">
        <v>4998.3</v>
      </c>
      <c r="M199" s="578"/>
      <c r="N199" s="583" t="s">
        <v>751</v>
      </c>
      <c r="O199" s="583" t="s">
        <v>2451</v>
      </c>
      <c r="P199" s="622" t="s">
        <v>1858</v>
      </c>
      <c r="Q199" s="682"/>
      <c r="R199" s="682"/>
      <c r="S199" s="653"/>
      <c r="V199" s="677">
        <v>1</v>
      </c>
    </row>
    <row r="200" spans="1:22" ht="31.5">
      <c r="A200" s="641">
        <v>197</v>
      </c>
      <c r="B200" s="573">
        <v>19</v>
      </c>
      <c r="C200" s="574" t="s">
        <v>1877</v>
      </c>
      <c r="D200" s="574"/>
      <c r="E200" s="574"/>
      <c r="F200" s="574"/>
      <c r="G200" s="574" t="s">
        <v>7688</v>
      </c>
      <c r="H200" s="583">
        <v>1</v>
      </c>
      <c r="I200" s="574" t="s">
        <v>3876</v>
      </c>
      <c r="J200" s="576">
        <v>95</v>
      </c>
      <c r="K200" s="576">
        <v>201</v>
      </c>
      <c r="L200" s="579">
        <v>229.2</v>
      </c>
      <c r="M200" s="578"/>
      <c r="N200" s="583" t="s">
        <v>751</v>
      </c>
      <c r="O200" s="583" t="s">
        <v>2451</v>
      </c>
      <c r="P200" s="622" t="s">
        <v>1858</v>
      </c>
      <c r="Q200" s="682"/>
      <c r="R200" s="682"/>
      <c r="S200" s="653"/>
      <c r="V200" s="677">
        <v>1</v>
      </c>
    </row>
    <row r="201" spans="1:22" ht="31.5">
      <c r="A201" s="681">
        <v>198</v>
      </c>
      <c r="B201" s="573">
        <v>20</v>
      </c>
      <c r="C201" s="574" t="s">
        <v>1878</v>
      </c>
      <c r="D201" s="574"/>
      <c r="E201" s="574"/>
      <c r="F201" s="574"/>
      <c r="G201" s="574" t="s">
        <v>7688</v>
      </c>
      <c r="H201" s="583">
        <v>1</v>
      </c>
      <c r="I201" s="574" t="s">
        <v>3876</v>
      </c>
      <c r="J201" s="576">
        <v>107</v>
      </c>
      <c r="K201" s="576">
        <v>59</v>
      </c>
      <c r="L201" s="579">
        <v>471.29999999999995</v>
      </c>
      <c r="M201" s="578"/>
      <c r="N201" s="583" t="s">
        <v>751</v>
      </c>
      <c r="O201" s="583" t="s">
        <v>2451</v>
      </c>
      <c r="P201" s="622" t="s">
        <v>1858</v>
      </c>
      <c r="Q201" s="682"/>
      <c r="R201" s="682"/>
      <c r="S201" s="653"/>
      <c r="V201" s="677">
        <v>1</v>
      </c>
    </row>
    <row r="202" spans="1:22" ht="31.5">
      <c r="A202" s="641">
        <v>199</v>
      </c>
      <c r="B202" s="573"/>
      <c r="C202" s="574"/>
      <c r="D202" s="574"/>
      <c r="E202" s="574"/>
      <c r="F202" s="574"/>
      <c r="G202" s="574" t="s">
        <v>7688</v>
      </c>
      <c r="H202" s="583">
        <v>1</v>
      </c>
      <c r="I202" s="574" t="s">
        <v>3876</v>
      </c>
      <c r="J202" s="592">
        <v>64.739999999999995</v>
      </c>
      <c r="K202" s="576">
        <v>3</v>
      </c>
      <c r="L202" s="579">
        <v>2128.6</v>
      </c>
      <c r="M202" s="578"/>
      <c r="N202" s="583"/>
      <c r="O202" s="583" t="s">
        <v>2455</v>
      </c>
      <c r="P202" s="622" t="s">
        <v>1858</v>
      </c>
      <c r="Q202" s="682"/>
      <c r="R202" s="682"/>
      <c r="S202" s="653"/>
      <c r="V202" s="677">
        <v>1</v>
      </c>
    </row>
    <row r="203" spans="1:22" ht="31.5">
      <c r="A203" s="681">
        <v>200</v>
      </c>
      <c r="B203" s="573">
        <v>21</v>
      </c>
      <c r="C203" s="574" t="s">
        <v>1880</v>
      </c>
      <c r="D203" s="574"/>
      <c r="E203" s="574"/>
      <c r="F203" s="574"/>
      <c r="G203" s="574" t="s">
        <v>7688</v>
      </c>
      <c r="H203" s="583">
        <v>1</v>
      </c>
      <c r="I203" s="574" t="s">
        <v>3876</v>
      </c>
      <c r="J203" s="576">
        <v>108</v>
      </c>
      <c r="K203" s="576">
        <v>30</v>
      </c>
      <c r="L203" s="579">
        <v>2197.4</v>
      </c>
      <c r="M203" s="578"/>
      <c r="N203" s="583" t="s">
        <v>751</v>
      </c>
      <c r="O203" s="583" t="s">
        <v>2451</v>
      </c>
      <c r="P203" s="622" t="s">
        <v>1858</v>
      </c>
      <c r="Q203" s="682"/>
      <c r="R203" s="682"/>
      <c r="S203" s="653"/>
      <c r="V203" s="677">
        <v>1</v>
      </c>
    </row>
    <row r="204" spans="1:22" ht="31.5">
      <c r="A204" s="641">
        <v>201</v>
      </c>
      <c r="B204" s="573">
        <v>22</v>
      </c>
      <c r="C204" s="574" t="s">
        <v>1881</v>
      </c>
      <c r="D204" s="574"/>
      <c r="E204" s="574"/>
      <c r="F204" s="574"/>
      <c r="G204" s="574" t="s">
        <v>7688</v>
      </c>
      <c r="H204" s="583">
        <v>1</v>
      </c>
      <c r="I204" s="574" t="s">
        <v>3876</v>
      </c>
      <c r="J204" s="576">
        <v>94</v>
      </c>
      <c r="K204" s="576">
        <v>107</v>
      </c>
      <c r="L204" s="579">
        <v>134.9</v>
      </c>
      <c r="M204" s="578"/>
      <c r="N204" s="583" t="s">
        <v>751</v>
      </c>
      <c r="O204" s="583" t="s">
        <v>2451</v>
      </c>
      <c r="P204" s="622" t="s">
        <v>1858</v>
      </c>
      <c r="Q204" s="682"/>
      <c r="R204" s="682"/>
      <c r="S204" s="653"/>
      <c r="V204" s="677">
        <v>1</v>
      </c>
    </row>
    <row r="205" spans="1:22" ht="31.5">
      <c r="A205" s="681">
        <v>202</v>
      </c>
      <c r="B205" s="573">
        <v>23</v>
      </c>
      <c r="C205" s="574" t="s">
        <v>1882</v>
      </c>
      <c r="D205" s="574"/>
      <c r="E205" s="574"/>
      <c r="F205" s="574"/>
      <c r="G205" s="574" t="s">
        <v>7688</v>
      </c>
      <c r="H205" s="583">
        <v>1</v>
      </c>
      <c r="I205" s="574" t="s">
        <v>3876</v>
      </c>
      <c r="J205" s="576">
        <v>94</v>
      </c>
      <c r="K205" s="576">
        <v>235</v>
      </c>
      <c r="L205" s="579">
        <v>136.6</v>
      </c>
      <c r="M205" s="578"/>
      <c r="N205" s="583" t="s">
        <v>858</v>
      </c>
      <c r="O205" s="583" t="s">
        <v>2456</v>
      </c>
      <c r="P205" s="622" t="s">
        <v>1858</v>
      </c>
      <c r="Q205" s="682"/>
      <c r="R205" s="682"/>
      <c r="S205" s="653"/>
      <c r="V205" s="677">
        <v>1</v>
      </c>
    </row>
    <row r="206" spans="1:22" ht="31.5">
      <c r="A206" s="641">
        <v>203</v>
      </c>
      <c r="B206" s="573">
        <v>24</v>
      </c>
      <c r="C206" s="574" t="s">
        <v>1883</v>
      </c>
      <c r="D206" s="574"/>
      <c r="E206" s="574"/>
      <c r="F206" s="574"/>
      <c r="G206" s="574" t="s">
        <v>7688</v>
      </c>
      <c r="H206" s="583">
        <v>1</v>
      </c>
      <c r="I206" s="574" t="s">
        <v>3876</v>
      </c>
      <c r="J206" s="576">
        <v>97</v>
      </c>
      <c r="K206" s="576">
        <v>77</v>
      </c>
      <c r="L206" s="579">
        <v>9863.2999999999993</v>
      </c>
      <c r="M206" s="578"/>
      <c r="N206" s="583" t="s">
        <v>751</v>
      </c>
      <c r="O206" s="583" t="s">
        <v>2451</v>
      </c>
      <c r="P206" s="622" t="s">
        <v>1858</v>
      </c>
      <c r="Q206" s="682"/>
      <c r="R206" s="682"/>
      <c r="S206" s="653"/>
      <c r="V206" s="677">
        <v>1</v>
      </c>
    </row>
    <row r="207" spans="1:22" ht="31.5">
      <c r="A207" s="681">
        <v>204</v>
      </c>
      <c r="B207" s="573">
        <v>25</v>
      </c>
      <c r="C207" s="574" t="s">
        <v>1884</v>
      </c>
      <c r="D207" s="574"/>
      <c r="E207" s="574"/>
      <c r="F207" s="574"/>
      <c r="G207" s="574" t="s">
        <v>7688</v>
      </c>
      <c r="H207" s="583">
        <v>1</v>
      </c>
      <c r="I207" s="574" t="s">
        <v>3876</v>
      </c>
      <c r="J207" s="576" t="s">
        <v>1885</v>
      </c>
      <c r="K207" s="576" t="s">
        <v>1886</v>
      </c>
      <c r="L207" s="579">
        <v>8497.9</v>
      </c>
      <c r="M207" s="578"/>
      <c r="N207" s="583" t="s">
        <v>751</v>
      </c>
      <c r="O207" s="583" t="s">
        <v>2451</v>
      </c>
      <c r="P207" s="622" t="s">
        <v>1858</v>
      </c>
      <c r="Q207" s="682"/>
      <c r="R207" s="682"/>
      <c r="S207" s="653"/>
      <c r="V207" s="677">
        <v>1</v>
      </c>
    </row>
    <row r="208" spans="1:22" ht="31.5">
      <c r="A208" s="641">
        <v>205</v>
      </c>
      <c r="B208" s="573">
        <v>26</v>
      </c>
      <c r="C208" s="574" t="s">
        <v>1887</v>
      </c>
      <c r="D208" s="574"/>
      <c r="E208" s="574"/>
      <c r="F208" s="574"/>
      <c r="G208" s="574" t="s">
        <v>7688</v>
      </c>
      <c r="H208" s="583">
        <v>1</v>
      </c>
      <c r="I208" s="574" t="s">
        <v>3876</v>
      </c>
      <c r="J208" s="576">
        <v>108</v>
      </c>
      <c r="K208" s="576">
        <v>3</v>
      </c>
      <c r="L208" s="579">
        <v>569.5</v>
      </c>
      <c r="M208" s="578"/>
      <c r="N208" s="583" t="s">
        <v>775</v>
      </c>
      <c r="O208" s="583" t="s">
        <v>2454</v>
      </c>
      <c r="P208" s="622" t="s">
        <v>1858</v>
      </c>
      <c r="Q208" s="682"/>
      <c r="R208" s="682"/>
      <c r="S208" s="653"/>
      <c r="V208" s="677">
        <v>1</v>
      </c>
    </row>
    <row r="209" spans="1:22" ht="31.5">
      <c r="A209" s="681">
        <v>206</v>
      </c>
      <c r="B209" s="573">
        <v>27</v>
      </c>
      <c r="C209" s="574" t="s">
        <v>1888</v>
      </c>
      <c r="D209" s="574"/>
      <c r="E209" s="574"/>
      <c r="F209" s="574"/>
      <c r="G209" s="574" t="s">
        <v>7688</v>
      </c>
      <c r="H209" s="583">
        <v>1</v>
      </c>
      <c r="I209" s="574" t="s">
        <v>3876</v>
      </c>
      <c r="J209" s="576">
        <v>105</v>
      </c>
      <c r="K209" s="576">
        <v>71</v>
      </c>
      <c r="L209" s="579">
        <v>8412.2000000000007</v>
      </c>
      <c r="M209" s="578"/>
      <c r="N209" s="583" t="s">
        <v>775</v>
      </c>
      <c r="O209" s="583" t="s">
        <v>2454</v>
      </c>
      <c r="P209" s="622" t="s">
        <v>1858</v>
      </c>
      <c r="Q209" s="682"/>
      <c r="R209" s="682"/>
      <c r="S209" s="653"/>
      <c r="V209" s="677">
        <v>1</v>
      </c>
    </row>
    <row r="210" spans="1:22" ht="31.5">
      <c r="A210" s="641">
        <v>207</v>
      </c>
      <c r="B210" s="573">
        <v>28</v>
      </c>
      <c r="C210" s="574" t="s">
        <v>1889</v>
      </c>
      <c r="D210" s="574"/>
      <c r="E210" s="574"/>
      <c r="F210" s="574"/>
      <c r="G210" s="574" t="s">
        <v>7688</v>
      </c>
      <c r="H210" s="583">
        <v>1</v>
      </c>
      <c r="I210" s="574" t="s">
        <v>3876</v>
      </c>
      <c r="J210" s="576">
        <v>82</v>
      </c>
      <c r="K210" s="576">
        <v>79</v>
      </c>
      <c r="L210" s="579">
        <v>10934.1</v>
      </c>
      <c r="M210" s="578"/>
      <c r="N210" s="583" t="s">
        <v>775</v>
      </c>
      <c r="O210" s="583" t="s">
        <v>2454</v>
      </c>
      <c r="P210" s="622" t="s">
        <v>1858</v>
      </c>
      <c r="Q210" s="682"/>
      <c r="R210" s="682"/>
      <c r="S210" s="653"/>
      <c r="V210" s="677">
        <v>1</v>
      </c>
    </row>
    <row r="211" spans="1:22" ht="31.5">
      <c r="A211" s="681">
        <v>208</v>
      </c>
      <c r="B211" s="573">
        <v>29</v>
      </c>
      <c r="C211" s="574" t="s">
        <v>1890</v>
      </c>
      <c r="D211" s="574"/>
      <c r="E211" s="574"/>
      <c r="F211" s="574"/>
      <c r="G211" s="574" t="s">
        <v>7688</v>
      </c>
      <c r="H211" s="583">
        <v>1</v>
      </c>
      <c r="I211" s="574" t="s">
        <v>3876</v>
      </c>
      <c r="J211" s="576">
        <v>104</v>
      </c>
      <c r="K211" s="576" t="s">
        <v>1891</v>
      </c>
      <c r="L211" s="579">
        <v>16245.1</v>
      </c>
      <c r="M211" s="578"/>
      <c r="N211" s="583" t="s">
        <v>775</v>
      </c>
      <c r="O211" s="583" t="s">
        <v>2454</v>
      </c>
      <c r="P211" s="622" t="s">
        <v>1858</v>
      </c>
      <c r="Q211" s="682"/>
      <c r="R211" s="682"/>
      <c r="S211" s="653"/>
      <c r="V211" s="677">
        <v>1</v>
      </c>
    </row>
    <row r="212" spans="1:22" ht="31.5">
      <c r="A212" s="641">
        <v>209</v>
      </c>
      <c r="B212" s="573">
        <v>30</v>
      </c>
      <c r="C212" s="574" t="s">
        <v>1892</v>
      </c>
      <c r="D212" s="574"/>
      <c r="E212" s="574"/>
      <c r="F212" s="574"/>
      <c r="G212" s="574" t="s">
        <v>7688</v>
      </c>
      <c r="H212" s="583">
        <v>1</v>
      </c>
      <c r="I212" s="574" t="s">
        <v>3876</v>
      </c>
      <c r="J212" s="576" t="s">
        <v>1893</v>
      </c>
      <c r="K212" s="576" t="s">
        <v>1894</v>
      </c>
      <c r="L212" s="579">
        <v>16309</v>
      </c>
      <c r="M212" s="578"/>
      <c r="N212" s="583" t="s">
        <v>775</v>
      </c>
      <c r="O212" s="583" t="s">
        <v>2454</v>
      </c>
      <c r="P212" s="622" t="s">
        <v>1858</v>
      </c>
      <c r="Q212" s="682"/>
      <c r="R212" s="682"/>
      <c r="S212" s="653"/>
      <c r="V212" s="677">
        <v>1</v>
      </c>
    </row>
    <row r="213" spans="1:22" ht="31.5">
      <c r="A213" s="681">
        <v>210</v>
      </c>
      <c r="B213" s="573">
        <v>31</v>
      </c>
      <c r="C213" s="574" t="s">
        <v>1895</v>
      </c>
      <c r="D213" s="574"/>
      <c r="E213" s="574"/>
      <c r="F213" s="574"/>
      <c r="G213" s="574" t="s">
        <v>7688</v>
      </c>
      <c r="H213" s="583">
        <v>1</v>
      </c>
      <c r="I213" s="574" t="s">
        <v>3876</v>
      </c>
      <c r="J213" s="576">
        <v>81</v>
      </c>
      <c r="K213" s="576">
        <v>89</v>
      </c>
      <c r="L213" s="579">
        <v>1408.9</v>
      </c>
      <c r="M213" s="578"/>
      <c r="N213" s="583" t="s">
        <v>775</v>
      </c>
      <c r="O213" s="583" t="s">
        <v>2454</v>
      </c>
      <c r="P213" s="622" t="s">
        <v>1858</v>
      </c>
      <c r="Q213" s="682"/>
      <c r="R213" s="682"/>
      <c r="S213" s="653"/>
      <c r="V213" s="677">
        <v>1</v>
      </c>
    </row>
    <row r="214" spans="1:22" ht="31.5">
      <c r="A214" s="641">
        <v>211</v>
      </c>
      <c r="B214" s="573">
        <v>32</v>
      </c>
      <c r="C214" s="574" t="s">
        <v>1896</v>
      </c>
      <c r="D214" s="574"/>
      <c r="E214" s="574"/>
      <c r="F214" s="574"/>
      <c r="G214" s="574" t="s">
        <v>7688</v>
      </c>
      <c r="H214" s="583">
        <v>1</v>
      </c>
      <c r="I214" s="574" t="s">
        <v>3876</v>
      </c>
      <c r="J214" s="576">
        <v>71</v>
      </c>
      <c r="K214" s="576" t="s">
        <v>1897</v>
      </c>
      <c r="L214" s="579">
        <v>12620.8</v>
      </c>
      <c r="M214" s="578"/>
      <c r="N214" s="583" t="s">
        <v>775</v>
      </c>
      <c r="O214" s="583" t="s">
        <v>2454</v>
      </c>
      <c r="P214" s="622" t="s">
        <v>1858</v>
      </c>
      <c r="Q214" s="682"/>
      <c r="R214" s="682"/>
      <c r="S214" s="653"/>
      <c r="V214" s="677">
        <v>1</v>
      </c>
    </row>
    <row r="215" spans="1:22" ht="31.5">
      <c r="A215" s="681">
        <v>212</v>
      </c>
      <c r="B215" s="573">
        <v>33</v>
      </c>
      <c r="C215" s="574" t="s">
        <v>1898</v>
      </c>
      <c r="D215" s="574"/>
      <c r="E215" s="574"/>
      <c r="F215" s="574"/>
      <c r="G215" s="574" t="s">
        <v>7688</v>
      </c>
      <c r="H215" s="583">
        <v>1</v>
      </c>
      <c r="I215" s="574" t="s">
        <v>3876</v>
      </c>
      <c r="J215" s="576">
        <v>105</v>
      </c>
      <c r="K215" s="576">
        <v>89</v>
      </c>
      <c r="L215" s="579">
        <v>7004.6000000000013</v>
      </c>
      <c r="M215" s="578"/>
      <c r="N215" s="583" t="s">
        <v>775</v>
      </c>
      <c r="O215" s="583" t="s">
        <v>2454</v>
      </c>
      <c r="P215" s="622" t="s">
        <v>1858</v>
      </c>
      <c r="Q215" s="682"/>
      <c r="R215" s="682"/>
      <c r="S215" s="653"/>
      <c r="V215" s="677">
        <v>1</v>
      </c>
    </row>
    <row r="216" spans="1:22" ht="31.5">
      <c r="A216" s="641">
        <v>213</v>
      </c>
      <c r="B216" s="573">
        <v>34</v>
      </c>
      <c r="C216" s="574" t="s">
        <v>1899</v>
      </c>
      <c r="D216" s="574"/>
      <c r="E216" s="574"/>
      <c r="F216" s="574"/>
      <c r="G216" s="574" t="s">
        <v>7688</v>
      </c>
      <c r="H216" s="583">
        <v>1</v>
      </c>
      <c r="I216" s="574" t="s">
        <v>3876</v>
      </c>
      <c r="J216" s="576">
        <v>74</v>
      </c>
      <c r="K216" s="576">
        <v>32</v>
      </c>
      <c r="L216" s="579">
        <v>6462.9</v>
      </c>
      <c r="M216" s="578"/>
      <c r="N216" s="583" t="s">
        <v>775</v>
      </c>
      <c r="O216" s="583" t="s">
        <v>2454</v>
      </c>
      <c r="P216" s="622" t="s">
        <v>1858</v>
      </c>
      <c r="Q216" s="682"/>
      <c r="R216" s="682"/>
      <c r="S216" s="653"/>
      <c r="V216" s="677">
        <v>1</v>
      </c>
    </row>
    <row r="217" spans="1:22" ht="31.5">
      <c r="A217" s="681">
        <v>214</v>
      </c>
      <c r="B217" s="573">
        <v>35</v>
      </c>
      <c r="C217" s="574" t="s">
        <v>1900</v>
      </c>
      <c r="D217" s="574"/>
      <c r="E217" s="574"/>
      <c r="F217" s="574"/>
      <c r="G217" s="574" t="s">
        <v>7688</v>
      </c>
      <c r="H217" s="583">
        <v>1</v>
      </c>
      <c r="I217" s="574" t="s">
        <v>3876</v>
      </c>
      <c r="J217" s="576">
        <v>61</v>
      </c>
      <c r="K217" s="576">
        <v>5</v>
      </c>
      <c r="L217" s="579">
        <v>3171.1999999999994</v>
      </c>
      <c r="M217" s="578"/>
      <c r="N217" s="583" t="s">
        <v>751</v>
      </c>
      <c r="O217" s="583" t="s">
        <v>2451</v>
      </c>
      <c r="P217" s="622" t="s">
        <v>1858</v>
      </c>
      <c r="Q217" s="682"/>
      <c r="R217" s="682"/>
      <c r="S217" s="653"/>
      <c r="V217" s="677">
        <v>1</v>
      </c>
    </row>
    <row r="218" spans="1:22" ht="31.5">
      <c r="A218" s="641">
        <v>215</v>
      </c>
      <c r="B218" s="573">
        <v>36</v>
      </c>
      <c r="C218" s="574" t="s">
        <v>1901</v>
      </c>
      <c r="D218" s="574"/>
      <c r="E218" s="574"/>
      <c r="F218" s="574"/>
      <c r="G218" s="574" t="s">
        <v>7688</v>
      </c>
      <c r="H218" s="583">
        <v>1</v>
      </c>
      <c r="I218" s="574" t="s">
        <v>3876</v>
      </c>
      <c r="J218" s="576">
        <v>74</v>
      </c>
      <c r="K218" s="576">
        <v>3</v>
      </c>
      <c r="L218" s="579">
        <v>1460.2</v>
      </c>
      <c r="M218" s="578"/>
      <c r="N218" s="583" t="s">
        <v>751</v>
      </c>
      <c r="O218" s="583" t="s">
        <v>2451</v>
      </c>
      <c r="P218" s="622" t="s">
        <v>1858</v>
      </c>
      <c r="Q218" s="682"/>
      <c r="R218" s="682"/>
      <c r="S218" s="653"/>
      <c r="V218" s="677">
        <v>1</v>
      </c>
    </row>
    <row r="219" spans="1:22" ht="31.5">
      <c r="A219" s="681">
        <v>216</v>
      </c>
      <c r="B219" s="573">
        <v>37</v>
      </c>
      <c r="C219" s="574" t="s">
        <v>1902</v>
      </c>
      <c r="D219" s="574"/>
      <c r="E219" s="574"/>
      <c r="F219" s="574"/>
      <c r="G219" s="574" t="s">
        <v>7688</v>
      </c>
      <c r="H219" s="583">
        <v>1</v>
      </c>
      <c r="I219" s="574" t="s">
        <v>3876</v>
      </c>
      <c r="J219" s="576">
        <v>32</v>
      </c>
      <c r="K219" s="576">
        <v>307</v>
      </c>
      <c r="L219" s="579">
        <v>16735.900000000001</v>
      </c>
      <c r="M219" s="578"/>
      <c r="N219" s="583" t="s">
        <v>751</v>
      </c>
      <c r="O219" s="583" t="s">
        <v>2451</v>
      </c>
      <c r="P219" s="622" t="s">
        <v>1858</v>
      </c>
      <c r="Q219" s="682"/>
      <c r="R219" s="682"/>
      <c r="S219" s="653"/>
      <c r="V219" s="677">
        <v>1</v>
      </c>
    </row>
    <row r="220" spans="1:22" ht="31.5">
      <c r="A220" s="641">
        <v>217</v>
      </c>
      <c r="B220" s="573">
        <v>38</v>
      </c>
      <c r="C220" s="574" t="s">
        <v>1903</v>
      </c>
      <c r="D220" s="574"/>
      <c r="E220" s="574"/>
      <c r="F220" s="574"/>
      <c r="G220" s="574" t="s">
        <v>7688</v>
      </c>
      <c r="H220" s="583">
        <v>1</v>
      </c>
      <c r="I220" s="574" t="s">
        <v>3876</v>
      </c>
      <c r="J220" s="576">
        <v>95</v>
      </c>
      <c r="K220" s="576">
        <v>178</v>
      </c>
      <c r="L220" s="579">
        <v>1820.6</v>
      </c>
      <c r="M220" s="578"/>
      <c r="N220" s="583" t="s">
        <v>751</v>
      </c>
      <c r="O220" s="583" t="s">
        <v>2451</v>
      </c>
      <c r="P220" s="622" t="s">
        <v>1858</v>
      </c>
      <c r="Q220" s="682"/>
      <c r="R220" s="682"/>
      <c r="S220" s="653"/>
      <c r="V220" s="677">
        <v>1</v>
      </c>
    </row>
    <row r="221" spans="1:22" ht="31.5">
      <c r="A221" s="681">
        <v>218</v>
      </c>
      <c r="B221" s="573">
        <v>39</v>
      </c>
      <c r="C221" s="574" t="s">
        <v>1904</v>
      </c>
      <c r="D221" s="574"/>
      <c r="E221" s="574"/>
      <c r="F221" s="574"/>
      <c r="G221" s="574" t="s">
        <v>7688</v>
      </c>
      <c r="H221" s="583">
        <v>1</v>
      </c>
      <c r="I221" s="574" t="s">
        <v>3876</v>
      </c>
      <c r="J221" s="576">
        <v>96</v>
      </c>
      <c r="K221" s="576">
        <v>62</v>
      </c>
      <c r="L221" s="579">
        <v>496.5</v>
      </c>
      <c r="M221" s="578"/>
      <c r="N221" s="583" t="s">
        <v>751</v>
      </c>
      <c r="O221" s="583" t="s">
        <v>2451</v>
      </c>
      <c r="P221" s="622" t="s">
        <v>1858</v>
      </c>
      <c r="Q221" s="682"/>
      <c r="R221" s="682"/>
      <c r="S221" s="653"/>
      <c r="V221" s="677">
        <v>1</v>
      </c>
    </row>
    <row r="222" spans="1:22" ht="31.5">
      <c r="A222" s="641">
        <v>219</v>
      </c>
      <c r="B222" s="573">
        <v>40</v>
      </c>
      <c r="C222" s="574" t="s">
        <v>1905</v>
      </c>
      <c r="D222" s="574"/>
      <c r="E222" s="574"/>
      <c r="F222" s="574"/>
      <c r="G222" s="574" t="s">
        <v>7688</v>
      </c>
      <c r="H222" s="583">
        <v>1</v>
      </c>
      <c r="I222" s="574" t="s">
        <v>3876</v>
      </c>
      <c r="J222" s="576">
        <v>87</v>
      </c>
      <c r="K222" s="576" t="s">
        <v>1906</v>
      </c>
      <c r="L222" s="579">
        <v>1982.1</v>
      </c>
      <c r="M222" s="578"/>
      <c r="N222" s="583" t="s">
        <v>751</v>
      </c>
      <c r="O222" s="583" t="s">
        <v>2451</v>
      </c>
      <c r="P222" s="622" t="s">
        <v>1858</v>
      </c>
      <c r="Q222" s="682"/>
      <c r="R222" s="682"/>
      <c r="S222" s="653"/>
      <c r="V222" s="677">
        <v>1</v>
      </c>
    </row>
    <row r="223" spans="1:22" ht="31.5">
      <c r="A223" s="681">
        <v>220</v>
      </c>
      <c r="B223" s="573">
        <v>41</v>
      </c>
      <c r="C223" s="574" t="s">
        <v>1907</v>
      </c>
      <c r="D223" s="574"/>
      <c r="E223" s="574"/>
      <c r="F223" s="574"/>
      <c r="G223" s="574" t="s">
        <v>7688</v>
      </c>
      <c r="H223" s="583">
        <v>1</v>
      </c>
      <c r="I223" s="574" t="s">
        <v>3876</v>
      </c>
      <c r="J223" s="576">
        <v>74</v>
      </c>
      <c r="K223" s="576">
        <v>3</v>
      </c>
      <c r="L223" s="579">
        <v>3470.8</v>
      </c>
      <c r="M223" s="578"/>
      <c r="N223" s="583" t="s">
        <v>751</v>
      </c>
      <c r="O223" s="583" t="s">
        <v>2451</v>
      </c>
      <c r="P223" s="622" t="s">
        <v>1858</v>
      </c>
      <c r="Q223" s="682"/>
      <c r="R223" s="682"/>
      <c r="S223" s="653"/>
      <c r="V223" s="677">
        <v>1</v>
      </c>
    </row>
    <row r="224" spans="1:22" ht="31.5">
      <c r="A224" s="641">
        <v>221</v>
      </c>
      <c r="B224" s="573"/>
      <c r="C224" s="574"/>
      <c r="D224" s="574"/>
      <c r="E224" s="574"/>
      <c r="F224" s="574"/>
      <c r="G224" s="574" t="s">
        <v>7688</v>
      </c>
      <c r="H224" s="583">
        <v>1</v>
      </c>
      <c r="I224" s="574" t="s">
        <v>3876</v>
      </c>
      <c r="J224" s="576">
        <v>105</v>
      </c>
      <c r="K224" s="576">
        <v>56</v>
      </c>
      <c r="L224" s="579">
        <v>1139.4000000000001</v>
      </c>
      <c r="M224" s="578"/>
      <c r="N224" s="583" t="s">
        <v>751</v>
      </c>
      <c r="O224" s="583" t="s">
        <v>2451</v>
      </c>
      <c r="P224" s="622" t="s">
        <v>1858</v>
      </c>
      <c r="Q224" s="682"/>
      <c r="R224" s="682"/>
      <c r="S224" s="653"/>
      <c r="V224" s="677">
        <v>1</v>
      </c>
    </row>
    <row r="225" spans="1:22" ht="31.5">
      <c r="A225" s="681">
        <v>222</v>
      </c>
      <c r="B225" s="573">
        <v>42</v>
      </c>
      <c r="C225" s="574" t="s">
        <v>1908</v>
      </c>
      <c r="D225" s="574"/>
      <c r="E225" s="574"/>
      <c r="F225" s="574"/>
      <c r="G225" s="574" t="s">
        <v>7688</v>
      </c>
      <c r="H225" s="583">
        <v>1</v>
      </c>
      <c r="I225" s="574" t="s">
        <v>3876</v>
      </c>
      <c r="J225" s="576">
        <v>53</v>
      </c>
      <c r="K225" s="576">
        <v>108</v>
      </c>
      <c r="L225" s="579">
        <v>18500</v>
      </c>
      <c r="M225" s="578"/>
      <c r="N225" s="583" t="s">
        <v>979</v>
      </c>
      <c r="O225" s="583" t="s">
        <v>2457</v>
      </c>
      <c r="P225" s="622" t="s">
        <v>1858</v>
      </c>
      <c r="Q225" s="682"/>
      <c r="R225" s="682"/>
      <c r="S225" s="653"/>
      <c r="V225" s="677">
        <v>1</v>
      </c>
    </row>
    <row r="226" spans="1:22" ht="31.5">
      <c r="A226" s="641">
        <v>223</v>
      </c>
      <c r="B226" s="573">
        <v>43</v>
      </c>
      <c r="C226" s="574" t="s">
        <v>1909</v>
      </c>
      <c r="D226" s="574"/>
      <c r="E226" s="574"/>
      <c r="F226" s="574"/>
      <c r="G226" s="574" t="s">
        <v>7688</v>
      </c>
      <c r="H226" s="583">
        <v>1</v>
      </c>
      <c r="I226" s="574" t="s">
        <v>3876</v>
      </c>
      <c r="J226" s="576">
        <v>94</v>
      </c>
      <c r="K226" s="576">
        <v>104</v>
      </c>
      <c r="L226" s="579">
        <v>164.3</v>
      </c>
      <c r="M226" s="578"/>
      <c r="N226" s="583" t="s">
        <v>751</v>
      </c>
      <c r="O226" s="583" t="s">
        <v>2451</v>
      </c>
      <c r="P226" s="622" t="s">
        <v>1858</v>
      </c>
      <c r="Q226" s="682"/>
      <c r="R226" s="682"/>
      <c r="S226" s="653"/>
      <c r="V226" s="677">
        <v>1</v>
      </c>
    </row>
    <row r="227" spans="1:22" ht="31.5">
      <c r="A227" s="681">
        <v>224</v>
      </c>
      <c r="B227" s="573"/>
      <c r="C227" s="574"/>
      <c r="D227" s="574"/>
      <c r="E227" s="574"/>
      <c r="F227" s="574"/>
      <c r="G227" s="574" t="s">
        <v>7688</v>
      </c>
      <c r="H227" s="583">
        <v>1</v>
      </c>
      <c r="I227" s="574" t="s">
        <v>3876</v>
      </c>
      <c r="J227" s="576">
        <v>61</v>
      </c>
      <c r="K227" s="576">
        <v>8</v>
      </c>
      <c r="L227" s="579">
        <v>1302.8000000000002</v>
      </c>
      <c r="M227" s="578"/>
      <c r="N227" s="583" t="s">
        <v>751</v>
      </c>
      <c r="O227" s="583" t="s">
        <v>2451</v>
      </c>
      <c r="P227" s="622" t="s">
        <v>1858</v>
      </c>
      <c r="Q227" s="682"/>
      <c r="R227" s="682"/>
      <c r="S227" s="653"/>
      <c r="V227" s="677">
        <v>1</v>
      </c>
    </row>
    <row r="228" spans="1:22" ht="31.5">
      <c r="A228" s="641">
        <v>225</v>
      </c>
      <c r="B228" s="573"/>
      <c r="C228" s="574"/>
      <c r="D228" s="574"/>
      <c r="E228" s="574"/>
      <c r="F228" s="574"/>
      <c r="G228" s="574" t="s">
        <v>7688</v>
      </c>
      <c r="H228" s="583">
        <v>1</v>
      </c>
      <c r="I228" s="574" t="s">
        <v>3876</v>
      </c>
      <c r="J228" s="576">
        <v>74</v>
      </c>
      <c r="K228" s="576">
        <v>3</v>
      </c>
      <c r="L228" s="579">
        <v>3370.7</v>
      </c>
      <c r="M228" s="578"/>
      <c r="N228" s="583" t="s">
        <v>751</v>
      </c>
      <c r="O228" s="583" t="s">
        <v>2451</v>
      </c>
      <c r="P228" s="622" t="s">
        <v>1858</v>
      </c>
      <c r="Q228" s="682"/>
      <c r="R228" s="682"/>
      <c r="S228" s="653"/>
      <c r="V228" s="677">
        <v>1</v>
      </c>
    </row>
    <row r="229" spans="1:22" ht="31.5">
      <c r="A229" s="681">
        <v>226</v>
      </c>
      <c r="B229" s="573">
        <v>44</v>
      </c>
      <c r="C229" s="574" t="s">
        <v>1910</v>
      </c>
      <c r="D229" s="574"/>
      <c r="E229" s="574"/>
      <c r="F229" s="574"/>
      <c r="G229" s="574" t="s">
        <v>7688</v>
      </c>
      <c r="H229" s="583">
        <v>1</v>
      </c>
      <c r="I229" s="574" t="s">
        <v>3876</v>
      </c>
      <c r="J229" s="576" t="s">
        <v>1911</v>
      </c>
      <c r="K229" s="576" t="s">
        <v>1912</v>
      </c>
      <c r="L229" s="579">
        <v>152817.90000000002</v>
      </c>
      <c r="M229" s="578"/>
      <c r="N229" s="583" t="s">
        <v>754</v>
      </c>
      <c r="O229" s="583" t="s">
        <v>2453</v>
      </c>
      <c r="P229" s="622" t="s">
        <v>1858</v>
      </c>
      <c r="Q229" s="682"/>
      <c r="R229" s="682"/>
      <c r="S229" s="653"/>
      <c r="V229" s="677">
        <v>1</v>
      </c>
    </row>
    <row r="230" spans="1:22" ht="31.5">
      <c r="A230" s="641">
        <v>227</v>
      </c>
      <c r="B230" s="573">
        <v>45</v>
      </c>
      <c r="C230" s="574" t="s">
        <v>1913</v>
      </c>
      <c r="D230" s="574"/>
      <c r="E230" s="574"/>
      <c r="F230" s="574"/>
      <c r="G230" s="574" t="s">
        <v>7688</v>
      </c>
      <c r="H230" s="583">
        <v>1</v>
      </c>
      <c r="I230" s="574" t="s">
        <v>3876</v>
      </c>
      <c r="J230" s="576">
        <v>108</v>
      </c>
      <c r="K230" s="576">
        <v>4</v>
      </c>
      <c r="L230" s="579">
        <v>868.3</v>
      </c>
      <c r="M230" s="578"/>
      <c r="N230" s="583" t="s">
        <v>754</v>
      </c>
      <c r="O230" s="583" t="s">
        <v>2453</v>
      </c>
      <c r="P230" s="622" t="s">
        <v>1858</v>
      </c>
      <c r="Q230" s="682"/>
      <c r="R230" s="682"/>
      <c r="S230" s="653"/>
      <c r="V230" s="677">
        <v>1</v>
      </c>
    </row>
    <row r="231" spans="1:22" ht="31.5">
      <c r="A231" s="681">
        <v>228</v>
      </c>
      <c r="B231" s="573">
        <v>46</v>
      </c>
      <c r="C231" s="574" t="s">
        <v>1914</v>
      </c>
      <c r="D231" s="574"/>
      <c r="E231" s="574"/>
      <c r="F231" s="574"/>
      <c r="G231" s="574" t="s">
        <v>7688</v>
      </c>
      <c r="H231" s="583">
        <v>1</v>
      </c>
      <c r="I231" s="574" t="s">
        <v>3876</v>
      </c>
      <c r="J231" s="576">
        <v>107</v>
      </c>
      <c r="K231" s="576">
        <v>26</v>
      </c>
      <c r="L231" s="579">
        <v>6938.7</v>
      </c>
      <c r="M231" s="578"/>
      <c r="N231" s="583" t="s">
        <v>754</v>
      </c>
      <c r="O231" s="583" t="s">
        <v>2453</v>
      </c>
      <c r="P231" s="622" t="s">
        <v>1858</v>
      </c>
      <c r="Q231" s="682"/>
      <c r="R231" s="682"/>
      <c r="S231" s="653"/>
      <c r="V231" s="677">
        <v>1</v>
      </c>
    </row>
    <row r="232" spans="1:22" ht="31.5">
      <c r="A232" s="641">
        <v>229</v>
      </c>
      <c r="B232" s="573">
        <v>47</v>
      </c>
      <c r="C232" s="574" t="s">
        <v>1915</v>
      </c>
      <c r="D232" s="574"/>
      <c r="E232" s="574"/>
      <c r="F232" s="574"/>
      <c r="G232" s="574" t="s">
        <v>7688</v>
      </c>
      <c r="H232" s="583">
        <v>1</v>
      </c>
      <c r="I232" s="574" t="s">
        <v>3876</v>
      </c>
      <c r="J232" s="576">
        <v>26</v>
      </c>
      <c r="K232" s="576">
        <v>407</v>
      </c>
      <c r="L232" s="579">
        <v>2976.4</v>
      </c>
      <c r="M232" s="578"/>
      <c r="N232" s="583" t="s">
        <v>751</v>
      </c>
      <c r="O232" s="583" t="s">
        <v>2451</v>
      </c>
      <c r="P232" s="622" t="s">
        <v>1858</v>
      </c>
      <c r="Q232" s="682"/>
      <c r="R232" s="682"/>
      <c r="S232" s="653"/>
      <c r="V232" s="677">
        <v>1</v>
      </c>
    </row>
    <row r="233" spans="1:22" ht="31.5">
      <c r="A233" s="681">
        <v>230</v>
      </c>
      <c r="B233" s="573">
        <v>48</v>
      </c>
      <c r="C233" s="574" t="s">
        <v>1916</v>
      </c>
      <c r="D233" s="574"/>
      <c r="E233" s="574"/>
      <c r="F233" s="574"/>
      <c r="G233" s="574" t="s">
        <v>7688</v>
      </c>
      <c r="H233" s="583">
        <v>1</v>
      </c>
      <c r="I233" s="574" t="s">
        <v>3876</v>
      </c>
      <c r="J233" s="576">
        <v>32</v>
      </c>
      <c r="K233" s="576">
        <v>308</v>
      </c>
      <c r="L233" s="579">
        <v>7983.3</v>
      </c>
      <c r="M233" s="578"/>
      <c r="N233" s="583" t="s">
        <v>751</v>
      </c>
      <c r="O233" s="583" t="s">
        <v>2451</v>
      </c>
      <c r="P233" s="622" t="s">
        <v>1858</v>
      </c>
      <c r="Q233" s="682"/>
      <c r="R233" s="682"/>
      <c r="S233" s="653"/>
      <c r="V233" s="677">
        <v>1</v>
      </c>
    </row>
    <row r="234" spans="1:22" ht="31.5">
      <c r="A234" s="641">
        <v>231</v>
      </c>
      <c r="B234" s="573">
        <v>49</v>
      </c>
      <c r="C234" s="574" t="s">
        <v>1917</v>
      </c>
      <c r="D234" s="574"/>
      <c r="E234" s="574"/>
      <c r="F234" s="574"/>
      <c r="G234" s="574" t="s">
        <v>7688</v>
      </c>
      <c r="H234" s="583">
        <v>1</v>
      </c>
      <c r="I234" s="574" t="s">
        <v>3876</v>
      </c>
      <c r="J234" s="576"/>
      <c r="K234" s="576"/>
      <c r="L234" s="579">
        <v>6788</v>
      </c>
      <c r="M234" s="578"/>
      <c r="N234" s="583" t="s">
        <v>1922</v>
      </c>
      <c r="O234" s="583" t="s">
        <v>2458</v>
      </c>
      <c r="P234" s="622" t="s">
        <v>1858</v>
      </c>
      <c r="Q234" s="682"/>
      <c r="R234" s="682"/>
      <c r="S234" s="622" t="s">
        <v>1923</v>
      </c>
      <c r="V234" s="677">
        <v>1</v>
      </c>
    </row>
    <row r="235" spans="1:22" ht="31.5">
      <c r="A235" s="681">
        <v>232</v>
      </c>
      <c r="B235" s="573">
        <v>50</v>
      </c>
      <c r="C235" s="574" t="s">
        <v>1918</v>
      </c>
      <c r="D235" s="574"/>
      <c r="E235" s="574"/>
      <c r="F235" s="574"/>
      <c r="G235" s="574" t="s">
        <v>7688</v>
      </c>
      <c r="H235" s="583">
        <v>1</v>
      </c>
      <c r="I235" s="574" t="s">
        <v>3876</v>
      </c>
      <c r="J235" s="576">
        <v>61</v>
      </c>
      <c r="K235" s="576">
        <v>4</v>
      </c>
      <c r="L235" s="579">
        <v>439.2</v>
      </c>
      <c r="M235" s="578"/>
      <c r="N235" s="583" t="s">
        <v>751</v>
      </c>
      <c r="O235" s="583" t="s">
        <v>2451</v>
      </c>
      <c r="P235" s="622" t="s">
        <v>1858</v>
      </c>
      <c r="Q235" s="682"/>
      <c r="R235" s="682"/>
      <c r="S235" s="653"/>
      <c r="V235" s="677">
        <v>1</v>
      </c>
    </row>
    <row r="236" spans="1:22" ht="31.5">
      <c r="A236" s="641">
        <v>233</v>
      </c>
      <c r="B236" s="573">
        <v>51</v>
      </c>
      <c r="C236" s="574" t="s">
        <v>1919</v>
      </c>
      <c r="D236" s="574"/>
      <c r="E236" s="574"/>
      <c r="F236" s="574"/>
      <c r="G236" s="574" t="s">
        <v>7688</v>
      </c>
      <c r="H236" s="583">
        <v>1</v>
      </c>
      <c r="I236" s="574" t="s">
        <v>3876</v>
      </c>
      <c r="J236" s="576">
        <v>16</v>
      </c>
      <c r="K236" s="576">
        <v>49</v>
      </c>
      <c r="L236" s="579">
        <v>864</v>
      </c>
      <c r="M236" s="578"/>
      <c r="N236" s="583" t="s">
        <v>751</v>
      </c>
      <c r="O236" s="583" t="s">
        <v>2451</v>
      </c>
      <c r="P236" s="622" t="s">
        <v>1858</v>
      </c>
      <c r="Q236" s="682"/>
      <c r="R236" s="682"/>
      <c r="S236" s="653"/>
      <c r="V236" s="677">
        <v>1</v>
      </c>
    </row>
    <row r="237" spans="1:22" ht="31.5">
      <c r="A237" s="681">
        <v>234</v>
      </c>
      <c r="B237" s="573">
        <v>52</v>
      </c>
      <c r="C237" s="574" t="s">
        <v>1920</v>
      </c>
      <c r="D237" s="574"/>
      <c r="E237" s="574"/>
      <c r="F237" s="574"/>
      <c r="G237" s="574" t="s">
        <v>7688</v>
      </c>
      <c r="H237" s="583">
        <v>1</v>
      </c>
      <c r="I237" s="574" t="s">
        <v>3876</v>
      </c>
      <c r="J237" s="576">
        <v>87</v>
      </c>
      <c r="K237" s="576">
        <v>50</v>
      </c>
      <c r="L237" s="579">
        <v>487.2</v>
      </c>
      <c r="M237" s="578"/>
      <c r="N237" s="583" t="s">
        <v>751</v>
      </c>
      <c r="O237" s="583" t="s">
        <v>2451</v>
      </c>
      <c r="P237" s="622" t="s">
        <v>1858</v>
      </c>
      <c r="Q237" s="682"/>
      <c r="R237" s="682"/>
      <c r="S237" s="653"/>
      <c r="V237" s="677">
        <v>1</v>
      </c>
    </row>
    <row r="238" spans="1:22" ht="31.5">
      <c r="A238" s="641">
        <v>235</v>
      </c>
      <c r="B238" s="573">
        <v>57</v>
      </c>
      <c r="C238" s="574" t="s">
        <v>1921</v>
      </c>
      <c r="D238" s="574"/>
      <c r="E238" s="574"/>
      <c r="F238" s="574"/>
      <c r="G238" s="574" t="s">
        <v>7688</v>
      </c>
      <c r="H238" s="583">
        <v>1</v>
      </c>
      <c r="I238" s="574" t="s">
        <v>3876</v>
      </c>
      <c r="J238" s="584" t="s">
        <v>2534</v>
      </c>
      <c r="K238" s="576"/>
      <c r="L238" s="579">
        <v>80000</v>
      </c>
      <c r="M238" s="578"/>
      <c r="N238" s="583" t="s">
        <v>751</v>
      </c>
      <c r="O238" s="583" t="s">
        <v>2451</v>
      </c>
      <c r="P238" s="622" t="s">
        <v>1858</v>
      </c>
      <c r="Q238" s="682"/>
      <c r="R238" s="682"/>
      <c r="S238" s="653"/>
      <c r="V238" s="677">
        <v>1</v>
      </c>
    </row>
    <row r="239" spans="1:22" ht="31.5">
      <c r="A239" s="681">
        <v>236</v>
      </c>
      <c r="B239" s="573">
        <v>1</v>
      </c>
      <c r="C239" s="574" t="s">
        <v>1964</v>
      </c>
      <c r="D239" s="574"/>
      <c r="E239" s="574"/>
      <c r="F239" s="574"/>
      <c r="G239" s="574" t="s">
        <v>7688</v>
      </c>
      <c r="H239" s="583">
        <v>3</v>
      </c>
      <c r="I239" s="574" t="s">
        <v>3876</v>
      </c>
      <c r="J239" s="576">
        <v>2</v>
      </c>
      <c r="K239" s="576">
        <v>27</v>
      </c>
      <c r="L239" s="579">
        <v>916.9</v>
      </c>
      <c r="M239" s="578"/>
      <c r="N239" s="583" t="s">
        <v>1966</v>
      </c>
      <c r="O239" s="608" t="s">
        <v>1965</v>
      </c>
      <c r="P239" s="608" t="s">
        <v>1858</v>
      </c>
      <c r="Q239" s="682"/>
      <c r="R239" s="682"/>
      <c r="S239" s="608"/>
      <c r="V239" s="677">
        <v>1</v>
      </c>
    </row>
    <row r="240" spans="1:22">
      <c r="A240" s="641">
        <v>237</v>
      </c>
      <c r="B240" s="573">
        <v>2</v>
      </c>
      <c r="C240" s="593" t="s">
        <v>1967</v>
      </c>
      <c r="D240" s="586"/>
      <c r="E240" s="586"/>
      <c r="F240" s="586"/>
      <c r="G240" s="574" t="s">
        <v>7688</v>
      </c>
      <c r="H240" s="583">
        <v>3</v>
      </c>
      <c r="I240" s="574" t="s">
        <v>3876</v>
      </c>
      <c r="J240" s="576">
        <v>2</v>
      </c>
      <c r="K240" s="576">
        <v>38</v>
      </c>
      <c r="L240" s="579">
        <v>467.8</v>
      </c>
      <c r="M240" s="578"/>
      <c r="N240" s="583"/>
      <c r="O240" s="608"/>
      <c r="P240" s="608"/>
      <c r="Q240" s="682"/>
      <c r="R240" s="682"/>
      <c r="S240" s="608"/>
      <c r="V240" s="677">
        <v>1</v>
      </c>
    </row>
    <row r="241" spans="1:22">
      <c r="A241" s="681">
        <v>238</v>
      </c>
      <c r="B241" s="573">
        <v>3</v>
      </c>
      <c r="C241" s="593" t="s">
        <v>1967</v>
      </c>
      <c r="D241" s="586"/>
      <c r="E241" s="586"/>
      <c r="F241" s="586"/>
      <c r="G241" s="574" t="s">
        <v>7688</v>
      </c>
      <c r="H241" s="583">
        <v>3</v>
      </c>
      <c r="I241" s="574" t="s">
        <v>3876</v>
      </c>
      <c r="J241" s="576">
        <v>2</v>
      </c>
      <c r="K241" s="576">
        <v>39</v>
      </c>
      <c r="L241" s="579">
        <v>164.3</v>
      </c>
      <c r="M241" s="578"/>
      <c r="N241" s="583"/>
      <c r="O241" s="608"/>
      <c r="P241" s="608"/>
      <c r="Q241" s="682"/>
      <c r="R241" s="682"/>
      <c r="S241" s="608"/>
      <c r="V241" s="677">
        <v>1</v>
      </c>
    </row>
    <row r="242" spans="1:22">
      <c r="A242" s="641">
        <v>239</v>
      </c>
      <c r="B242" s="573">
        <v>4</v>
      </c>
      <c r="C242" s="593" t="s">
        <v>1967</v>
      </c>
      <c r="D242" s="586"/>
      <c r="E242" s="586"/>
      <c r="F242" s="586"/>
      <c r="G242" s="574" t="s">
        <v>7688</v>
      </c>
      <c r="H242" s="583">
        <v>3</v>
      </c>
      <c r="I242" s="574" t="s">
        <v>3876</v>
      </c>
      <c r="J242" s="576">
        <v>2</v>
      </c>
      <c r="K242" s="576">
        <v>40</v>
      </c>
      <c r="L242" s="579">
        <v>293.5</v>
      </c>
      <c r="M242" s="578"/>
      <c r="N242" s="583"/>
      <c r="O242" s="608"/>
      <c r="P242" s="608"/>
      <c r="Q242" s="682"/>
      <c r="R242" s="682"/>
      <c r="S242" s="608"/>
      <c r="V242" s="677">
        <v>1</v>
      </c>
    </row>
    <row r="243" spans="1:22">
      <c r="A243" s="681">
        <v>240</v>
      </c>
      <c r="B243" s="573">
        <v>5</v>
      </c>
      <c r="C243" s="593" t="s">
        <v>1967</v>
      </c>
      <c r="D243" s="586"/>
      <c r="E243" s="586"/>
      <c r="F243" s="586"/>
      <c r="G243" s="574" t="s">
        <v>7688</v>
      </c>
      <c r="H243" s="583">
        <v>3</v>
      </c>
      <c r="I243" s="574" t="s">
        <v>3876</v>
      </c>
      <c r="J243" s="576">
        <v>2</v>
      </c>
      <c r="K243" s="576">
        <v>41</v>
      </c>
      <c r="L243" s="579">
        <v>330.4</v>
      </c>
      <c r="M243" s="578"/>
      <c r="N243" s="583"/>
      <c r="O243" s="608"/>
      <c r="P243" s="608"/>
      <c r="Q243" s="682"/>
      <c r="R243" s="682"/>
      <c r="S243" s="608"/>
      <c r="V243" s="677">
        <v>1</v>
      </c>
    </row>
    <row r="244" spans="1:22">
      <c r="A244" s="641">
        <v>241</v>
      </c>
      <c r="B244" s="573">
        <v>6</v>
      </c>
      <c r="C244" s="593" t="s">
        <v>1967</v>
      </c>
      <c r="D244" s="586"/>
      <c r="E244" s="586"/>
      <c r="F244" s="586"/>
      <c r="G244" s="574" t="s">
        <v>7688</v>
      </c>
      <c r="H244" s="583">
        <v>3</v>
      </c>
      <c r="I244" s="574" t="s">
        <v>3876</v>
      </c>
      <c r="J244" s="576">
        <v>2</v>
      </c>
      <c r="K244" s="576">
        <v>3</v>
      </c>
      <c r="L244" s="579">
        <v>1403.9</v>
      </c>
      <c r="M244" s="578"/>
      <c r="N244" s="583"/>
      <c r="O244" s="608"/>
      <c r="P244" s="608"/>
      <c r="Q244" s="682"/>
      <c r="R244" s="682"/>
      <c r="S244" s="608"/>
      <c r="V244" s="677">
        <v>1</v>
      </c>
    </row>
    <row r="245" spans="1:22">
      <c r="A245" s="681">
        <v>242</v>
      </c>
      <c r="B245" s="573">
        <v>7</v>
      </c>
      <c r="C245" s="593" t="s">
        <v>1967</v>
      </c>
      <c r="D245" s="586"/>
      <c r="E245" s="586"/>
      <c r="F245" s="586"/>
      <c r="G245" s="574" t="s">
        <v>7688</v>
      </c>
      <c r="H245" s="583">
        <v>3</v>
      </c>
      <c r="I245" s="574" t="s">
        <v>3876</v>
      </c>
      <c r="J245" s="576">
        <v>2</v>
      </c>
      <c r="K245" s="576">
        <v>26</v>
      </c>
      <c r="L245" s="579">
        <v>40</v>
      </c>
      <c r="M245" s="578"/>
      <c r="N245" s="583"/>
      <c r="O245" s="608"/>
      <c r="P245" s="608"/>
      <c r="Q245" s="682"/>
      <c r="R245" s="682"/>
      <c r="S245" s="608"/>
      <c r="V245" s="677">
        <v>1</v>
      </c>
    </row>
    <row r="246" spans="1:22" ht="31.5">
      <c r="A246" s="641">
        <v>243</v>
      </c>
      <c r="B246" s="573">
        <v>8</v>
      </c>
      <c r="C246" s="593" t="s">
        <v>1967</v>
      </c>
      <c r="D246" s="586"/>
      <c r="E246" s="586"/>
      <c r="F246" s="586"/>
      <c r="G246" s="574" t="s">
        <v>7688</v>
      </c>
      <c r="H246" s="583">
        <v>3</v>
      </c>
      <c r="I246" s="574" t="s">
        <v>3876</v>
      </c>
      <c r="J246" s="576">
        <v>9</v>
      </c>
      <c r="K246" s="576">
        <v>150</v>
      </c>
      <c r="L246" s="579">
        <v>2642.4</v>
      </c>
      <c r="M246" s="578"/>
      <c r="N246" s="583" t="s">
        <v>1966</v>
      </c>
      <c r="O246" s="646" t="s">
        <v>1968</v>
      </c>
      <c r="P246" s="646" t="s">
        <v>1858</v>
      </c>
      <c r="Q246" s="682"/>
      <c r="R246" s="682"/>
      <c r="S246" s="646"/>
      <c r="V246" s="677">
        <v>1</v>
      </c>
    </row>
    <row r="247" spans="1:22">
      <c r="A247" s="681">
        <v>244</v>
      </c>
      <c r="B247" s="573">
        <v>9</v>
      </c>
      <c r="C247" s="593" t="s">
        <v>1967</v>
      </c>
      <c r="D247" s="586"/>
      <c r="E247" s="586"/>
      <c r="F247" s="586"/>
      <c r="G247" s="574" t="s">
        <v>7688</v>
      </c>
      <c r="H247" s="583">
        <v>3</v>
      </c>
      <c r="I247" s="574" t="s">
        <v>3876</v>
      </c>
      <c r="J247" s="576">
        <v>9</v>
      </c>
      <c r="K247" s="576">
        <v>207</v>
      </c>
      <c r="L247" s="579">
        <v>2164.9</v>
      </c>
      <c r="M247" s="578"/>
      <c r="N247" s="583"/>
      <c r="O247" s="646"/>
      <c r="P247" s="646"/>
      <c r="Q247" s="682"/>
      <c r="R247" s="682"/>
      <c r="S247" s="646"/>
      <c r="V247" s="677">
        <v>1</v>
      </c>
    </row>
    <row r="248" spans="1:22">
      <c r="A248" s="641">
        <v>245</v>
      </c>
      <c r="B248" s="573">
        <v>10</v>
      </c>
      <c r="C248" s="593" t="s">
        <v>1967</v>
      </c>
      <c r="D248" s="586"/>
      <c r="E248" s="586"/>
      <c r="F248" s="586"/>
      <c r="G248" s="574" t="s">
        <v>7688</v>
      </c>
      <c r="H248" s="583">
        <v>3</v>
      </c>
      <c r="I248" s="574" t="s">
        <v>3876</v>
      </c>
      <c r="J248" s="576">
        <v>9</v>
      </c>
      <c r="K248" s="576">
        <v>224</v>
      </c>
      <c r="L248" s="579">
        <v>1413.8</v>
      </c>
      <c r="M248" s="578"/>
      <c r="N248" s="583"/>
      <c r="O248" s="646"/>
      <c r="P248" s="646"/>
      <c r="Q248" s="682"/>
      <c r="R248" s="682"/>
      <c r="S248" s="646"/>
      <c r="V248" s="677">
        <v>1</v>
      </c>
    </row>
    <row r="249" spans="1:22">
      <c r="A249" s="681">
        <v>246</v>
      </c>
      <c r="B249" s="573">
        <v>11</v>
      </c>
      <c r="C249" s="593" t="s">
        <v>1967</v>
      </c>
      <c r="D249" s="586"/>
      <c r="E249" s="586"/>
      <c r="F249" s="586"/>
      <c r="G249" s="574" t="s">
        <v>7688</v>
      </c>
      <c r="H249" s="583">
        <v>3</v>
      </c>
      <c r="I249" s="574" t="s">
        <v>3876</v>
      </c>
      <c r="J249" s="576">
        <v>14</v>
      </c>
      <c r="K249" s="576">
        <v>12</v>
      </c>
      <c r="L249" s="579">
        <v>1276.5000000000002</v>
      </c>
      <c r="M249" s="578"/>
      <c r="N249" s="583"/>
      <c r="O249" s="646"/>
      <c r="P249" s="646"/>
      <c r="Q249" s="682"/>
      <c r="R249" s="682"/>
      <c r="S249" s="646"/>
      <c r="V249" s="677">
        <v>1</v>
      </c>
    </row>
    <row r="250" spans="1:22" ht="31.5">
      <c r="A250" s="641">
        <v>247</v>
      </c>
      <c r="B250" s="573">
        <v>7</v>
      </c>
      <c r="C250" s="574" t="s">
        <v>1936</v>
      </c>
      <c r="D250" s="574"/>
      <c r="E250" s="574"/>
      <c r="F250" s="574"/>
      <c r="G250" s="574" t="s">
        <v>7688</v>
      </c>
      <c r="H250" s="583">
        <v>2</v>
      </c>
      <c r="I250" s="574" t="s">
        <v>3876</v>
      </c>
      <c r="J250" s="576">
        <v>94</v>
      </c>
      <c r="K250" s="576">
        <v>160</v>
      </c>
      <c r="L250" s="594">
        <v>3449.9999999999995</v>
      </c>
      <c r="M250" s="578"/>
      <c r="N250" s="596" t="s">
        <v>1937</v>
      </c>
      <c r="O250" s="583" t="s">
        <v>2464</v>
      </c>
      <c r="P250" s="595" t="s">
        <v>1932</v>
      </c>
      <c r="Q250" s="682"/>
      <c r="R250" s="682"/>
      <c r="S250" s="622"/>
      <c r="V250" s="677">
        <v>1</v>
      </c>
    </row>
    <row r="251" spans="1:22" ht="31.5">
      <c r="A251" s="681">
        <v>248</v>
      </c>
      <c r="B251" s="573">
        <v>8</v>
      </c>
      <c r="C251" s="574" t="s">
        <v>1936</v>
      </c>
      <c r="D251" s="574"/>
      <c r="E251" s="574"/>
      <c r="F251" s="574"/>
      <c r="G251" s="574" t="s">
        <v>7688</v>
      </c>
      <c r="H251" s="583">
        <v>2</v>
      </c>
      <c r="I251" s="574" t="s">
        <v>3876</v>
      </c>
      <c r="J251" s="576">
        <v>94</v>
      </c>
      <c r="K251" s="576">
        <v>211</v>
      </c>
      <c r="L251" s="594">
        <v>789.2</v>
      </c>
      <c r="M251" s="578"/>
      <c r="N251" s="596" t="s">
        <v>1937</v>
      </c>
      <c r="O251" s="583" t="s">
        <v>2464</v>
      </c>
      <c r="P251" s="595" t="s">
        <v>1932</v>
      </c>
      <c r="Q251" s="682"/>
      <c r="R251" s="682"/>
      <c r="S251" s="622"/>
      <c r="V251" s="677">
        <v>1</v>
      </c>
    </row>
    <row r="252" spans="1:22" ht="31.5">
      <c r="A252" s="641">
        <v>249</v>
      </c>
      <c r="B252" s="573">
        <v>9</v>
      </c>
      <c r="C252" s="574" t="s">
        <v>1938</v>
      </c>
      <c r="D252" s="574"/>
      <c r="E252" s="574"/>
      <c r="F252" s="574"/>
      <c r="G252" s="574" t="s">
        <v>7688</v>
      </c>
      <c r="H252" s="583">
        <v>2</v>
      </c>
      <c r="I252" s="574" t="s">
        <v>3876</v>
      </c>
      <c r="J252" s="576">
        <v>104</v>
      </c>
      <c r="K252" s="576">
        <v>61</v>
      </c>
      <c r="L252" s="594">
        <v>716.5</v>
      </c>
      <c r="M252" s="578"/>
      <c r="N252" s="596" t="s">
        <v>1937</v>
      </c>
      <c r="O252" s="583" t="s">
        <v>2464</v>
      </c>
      <c r="P252" s="595" t="s">
        <v>1932</v>
      </c>
      <c r="Q252" s="682"/>
      <c r="R252" s="682"/>
      <c r="S252" s="653"/>
      <c r="V252" s="677">
        <v>1</v>
      </c>
    </row>
    <row r="253" spans="1:22" ht="31.5">
      <c r="A253" s="681">
        <v>250</v>
      </c>
      <c r="B253" s="573">
        <v>10</v>
      </c>
      <c r="C253" s="574" t="s">
        <v>1938</v>
      </c>
      <c r="D253" s="574"/>
      <c r="E253" s="574"/>
      <c r="F253" s="574"/>
      <c r="G253" s="574" t="s">
        <v>7688</v>
      </c>
      <c r="H253" s="583">
        <v>2</v>
      </c>
      <c r="I253" s="574" t="s">
        <v>3876</v>
      </c>
      <c r="J253" s="576">
        <v>104</v>
      </c>
      <c r="K253" s="576">
        <v>62</v>
      </c>
      <c r="L253" s="594">
        <v>1448.0000000000002</v>
      </c>
      <c r="M253" s="578"/>
      <c r="N253" s="596" t="s">
        <v>1937</v>
      </c>
      <c r="O253" s="583" t="s">
        <v>2464</v>
      </c>
      <c r="P253" s="595" t="s">
        <v>1932</v>
      </c>
      <c r="Q253" s="682"/>
      <c r="R253" s="682"/>
      <c r="S253" s="622"/>
      <c r="V253" s="677">
        <v>1</v>
      </c>
    </row>
    <row r="254" spans="1:22" ht="31.5">
      <c r="A254" s="641">
        <v>251</v>
      </c>
      <c r="B254" s="573">
        <v>1</v>
      </c>
      <c r="C254" s="574" t="s">
        <v>1969</v>
      </c>
      <c r="D254" s="574"/>
      <c r="E254" s="574"/>
      <c r="F254" s="574"/>
      <c r="G254" s="574" t="s">
        <v>7688</v>
      </c>
      <c r="H254" s="583">
        <v>1</v>
      </c>
      <c r="I254" s="574" t="s">
        <v>3877</v>
      </c>
      <c r="J254" s="576">
        <v>107</v>
      </c>
      <c r="K254" s="576">
        <v>19</v>
      </c>
      <c r="L254" s="579">
        <v>1752.1000000000001</v>
      </c>
      <c r="M254" s="578"/>
      <c r="N254" s="596" t="s">
        <v>751</v>
      </c>
      <c r="O254" s="596" t="s">
        <v>2451</v>
      </c>
      <c r="P254" s="622" t="s">
        <v>1858</v>
      </c>
      <c r="Q254" s="682"/>
      <c r="R254" s="682"/>
      <c r="S254" s="580"/>
      <c r="V254" s="677">
        <v>1</v>
      </c>
    </row>
    <row r="255" spans="1:22" ht="31.5">
      <c r="A255" s="681">
        <v>252</v>
      </c>
      <c r="B255" s="573">
        <v>2</v>
      </c>
      <c r="C255" s="684" t="s">
        <v>1970</v>
      </c>
      <c r="D255" s="684"/>
      <c r="E255" s="684"/>
      <c r="F255" s="684"/>
      <c r="G255" s="574" t="s">
        <v>7688</v>
      </c>
      <c r="H255" s="583">
        <v>1</v>
      </c>
      <c r="I255" s="574" t="s">
        <v>3877</v>
      </c>
      <c r="J255" s="605">
        <v>131</v>
      </c>
      <c r="K255" s="605">
        <v>145</v>
      </c>
      <c r="L255" s="685">
        <v>596.79999999999995</v>
      </c>
      <c r="M255" s="578"/>
      <c r="N255" s="597" t="s">
        <v>751</v>
      </c>
      <c r="O255" s="597" t="s">
        <v>2451</v>
      </c>
      <c r="P255" s="622" t="s">
        <v>1858</v>
      </c>
      <c r="Q255" s="682"/>
      <c r="R255" s="682"/>
      <c r="S255" s="598"/>
      <c r="V255" s="677">
        <v>1</v>
      </c>
    </row>
    <row r="256" spans="1:22" ht="31.5">
      <c r="A256" s="641">
        <v>253</v>
      </c>
      <c r="B256" s="573">
        <v>3</v>
      </c>
      <c r="C256" s="574" t="s">
        <v>1971</v>
      </c>
      <c r="D256" s="574"/>
      <c r="E256" s="574"/>
      <c r="F256" s="574"/>
      <c r="G256" s="574" t="s">
        <v>7688</v>
      </c>
      <c r="H256" s="583">
        <v>1</v>
      </c>
      <c r="I256" s="574" t="s">
        <v>3877</v>
      </c>
      <c r="J256" s="576">
        <v>138</v>
      </c>
      <c r="K256" s="576">
        <v>72</v>
      </c>
      <c r="L256" s="579">
        <v>2697.8</v>
      </c>
      <c r="M256" s="578"/>
      <c r="N256" s="596" t="s">
        <v>751</v>
      </c>
      <c r="O256" s="596" t="s">
        <v>2451</v>
      </c>
      <c r="P256" s="622" t="s">
        <v>1858</v>
      </c>
      <c r="Q256" s="682"/>
      <c r="R256" s="682"/>
      <c r="S256" s="580"/>
      <c r="V256" s="677">
        <v>1</v>
      </c>
    </row>
    <row r="257" spans="1:22" ht="31.5">
      <c r="A257" s="681">
        <v>254</v>
      </c>
      <c r="B257" s="573">
        <v>4</v>
      </c>
      <c r="C257" s="574" t="s">
        <v>1972</v>
      </c>
      <c r="D257" s="574"/>
      <c r="E257" s="574"/>
      <c r="F257" s="574"/>
      <c r="G257" s="574" t="s">
        <v>7688</v>
      </c>
      <c r="H257" s="583">
        <v>1</v>
      </c>
      <c r="I257" s="574" t="s">
        <v>3877</v>
      </c>
      <c r="J257" s="576">
        <v>98</v>
      </c>
      <c r="K257" s="576">
        <v>31</v>
      </c>
      <c r="L257" s="579">
        <v>63</v>
      </c>
      <c r="M257" s="578"/>
      <c r="N257" s="596" t="s">
        <v>751</v>
      </c>
      <c r="O257" s="596" t="s">
        <v>2451</v>
      </c>
      <c r="P257" s="622" t="s">
        <v>1858</v>
      </c>
      <c r="Q257" s="682"/>
      <c r="R257" s="682"/>
      <c r="S257" s="580"/>
      <c r="V257" s="677">
        <v>1</v>
      </c>
    </row>
    <row r="258" spans="1:22" ht="31.5">
      <c r="A258" s="641">
        <v>255</v>
      </c>
      <c r="B258" s="573">
        <v>5</v>
      </c>
      <c r="C258" s="574" t="s">
        <v>1973</v>
      </c>
      <c r="D258" s="574"/>
      <c r="E258" s="574"/>
      <c r="F258" s="574"/>
      <c r="G258" s="574" t="s">
        <v>7688</v>
      </c>
      <c r="H258" s="583">
        <v>1</v>
      </c>
      <c r="I258" s="574" t="s">
        <v>3877</v>
      </c>
      <c r="J258" s="576">
        <v>111</v>
      </c>
      <c r="K258" s="576">
        <v>102</v>
      </c>
      <c r="L258" s="579">
        <v>72.400000000000006</v>
      </c>
      <c r="M258" s="578"/>
      <c r="N258" s="596" t="s">
        <v>751</v>
      </c>
      <c r="O258" s="596" t="s">
        <v>2451</v>
      </c>
      <c r="P258" s="622" t="s">
        <v>1858</v>
      </c>
      <c r="Q258" s="682"/>
      <c r="R258" s="682"/>
      <c r="S258" s="580"/>
      <c r="V258" s="677">
        <v>1</v>
      </c>
    </row>
    <row r="259" spans="1:22" ht="31.5">
      <c r="A259" s="681">
        <v>256</v>
      </c>
      <c r="B259" s="573">
        <v>6</v>
      </c>
      <c r="C259" s="574" t="s">
        <v>1974</v>
      </c>
      <c r="D259" s="574"/>
      <c r="E259" s="574"/>
      <c r="F259" s="574"/>
      <c r="G259" s="574" t="s">
        <v>7688</v>
      </c>
      <c r="H259" s="583">
        <v>1</v>
      </c>
      <c r="I259" s="574" t="s">
        <v>3877</v>
      </c>
      <c r="J259" s="576">
        <v>123</v>
      </c>
      <c r="K259" s="576">
        <v>115</v>
      </c>
      <c r="L259" s="579">
        <v>215.5</v>
      </c>
      <c r="M259" s="578"/>
      <c r="N259" s="596" t="s">
        <v>751</v>
      </c>
      <c r="O259" s="596" t="s">
        <v>2451</v>
      </c>
      <c r="P259" s="622" t="s">
        <v>1858</v>
      </c>
      <c r="Q259" s="682"/>
      <c r="R259" s="682"/>
      <c r="S259" s="580"/>
      <c r="V259" s="677">
        <v>1</v>
      </c>
    </row>
    <row r="260" spans="1:22" ht="31.5">
      <c r="A260" s="641">
        <v>257</v>
      </c>
      <c r="B260" s="573">
        <v>7</v>
      </c>
      <c r="C260" s="574" t="s">
        <v>1975</v>
      </c>
      <c r="D260" s="574"/>
      <c r="E260" s="574"/>
      <c r="F260" s="574"/>
      <c r="G260" s="574" t="s">
        <v>7688</v>
      </c>
      <c r="H260" s="583">
        <v>1</v>
      </c>
      <c r="I260" s="574" t="s">
        <v>3877</v>
      </c>
      <c r="J260" s="576">
        <v>126</v>
      </c>
      <c r="K260" s="576">
        <v>33</v>
      </c>
      <c r="L260" s="579">
        <v>63</v>
      </c>
      <c r="M260" s="578"/>
      <c r="N260" s="596" t="s">
        <v>751</v>
      </c>
      <c r="O260" s="596" t="s">
        <v>2451</v>
      </c>
      <c r="P260" s="622" t="s">
        <v>1858</v>
      </c>
      <c r="Q260" s="682"/>
      <c r="R260" s="682"/>
      <c r="S260" s="580"/>
      <c r="V260" s="677">
        <v>1</v>
      </c>
    </row>
    <row r="261" spans="1:22" ht="31.5" customHeight="1">
      <c r="A261" s="681">
        <v>258</v>
      </c>
      <c r="B261" s="573">
        <v>8</v>
      </c>
      <c r="C261" s="574" t="s">
        <v>1976</v>
      </c>
      <c r="D261" s="574"/>
      <c r="E261" s="574"/>
      <c r="F261" s="574"/>
      <c r="G261" s="574" t="s">
        <v>7688</v>
      </c>
      <c r="H261" s="583">
        <v>1</v>
      </c>
      <c r="I261" s="574" t="s">
        <v>3877</v>
      </c>
      <c r="J261" s="576">
        <v>134</v>
      </c>
      <c r="K261" s="576">
        <v>169</v>
      </c>
      <c r="L261" s="579">
        <v>63</v>
      </c>
      <c r="M261" s="578"/>
      <c r="N261" s="596" t="s">
        <v>751</v>
      </c>
      <c r="O261" s="596" t="s">
        <v>2451</v>
      </c>
      <c r="P261" s="622" t="s">
        <v>1858</v>
      </c>
      <c r="Q261" s="682"/>
      <c r="R261" s="682"/>
      <c r="S261" s="580"/>
      <c r="V261" s="677">
        <v>1</v>
      </c>
    </row>
    <row r="262" spans="1:22" ht="31.5" customHeight="1">
      <c r="A262" s="641">
        <v>259</v>
      </c>
      <c r="B262" s="573">
        <v>9</v>
      </c>
      <c r="C262" s="574" t="s">
        <v>1977</v>
      </c>
      <c r="D262" s="574"/>
      <c r="E262" s="574"/>
      <c r="F262" s="574"/>
      <c r="G262" s="574" t="s">
        <v>7688</v>
      </c>
      <c r="H262" s="583">
        <v>1</v>
      </c>
      <c r="I262" s="574" t="s">
        <v>3877</v>
      </c>
      <c r="J262" s="576">
        <v>146</v>
      </c>
      <c r="K262" s="576">
        <v>38</v>
      </c>
      <c r="L262" s="579">
        <v>101.9</v>
      </c>
      <c r="M262" s="578"/>
      <c r="N262" s="596" t="s">
        <v>751</v>
      </c>
      <c r="O262" s="596" t="s">
        <v>2451</v>
      </c>
      <c r="P262" s="622" t="s">
        <v>1858</v>
      </c>
      <c r="Q262" s="682"/>
      <c r="R262" s="682"/>
      <c r="S262" s="580"/>
      <c r="V262" s="677">
        <v>1</v>
      </c>
    </row>
    <row r="263" spans="1:22" ht="31.5" customHeight="1">
      <c r="A263" s="681">
        <v>260</v>
      </c>
      <c r="B263" s="573">
        <v>10</v>
      </c>
      <c r="C263" s="574" t="s">
        <v>1978</v>
      </c>
      <c r="D263" s="574"/>
      <c r="E263" s="574"/>
      <c r="F263" s="574"/>
      <c r="G263" s="574" t="s">
        <v>7688</v>
      </c>
      <c r="H263" s="583">
        <v>1</v>
      </c>
      <c r="I263" s="574" t="s">
        <v>3877</v>
      </c>
      <c r="J263" s="576">
        <v>164</v>
      </c>
      <c r="K263" s="576">
        <v>84</v>
      </c>
      <c r="L263" s="579">
        <v>63</v>
      </c>
      <c r="M263" s="578"/>
      <c r="N263" s="596" t="s">
        <v>751</v>
      </c>
      <c r="O263" s="596" t="s">
        <v>2451</v>
      </c>
      <c r="P263" s="622" t="s">
        <v>1858</v>
      </c>
      <c r="Q263" s="682"/>
      <c r="R263" s="682"/>
      <c r="S263" s="580"/>
      <c r="V263" s="677">
        <v>1</v>
      </c>
    </row>
    <row r="264" spans="1:22" ht="31.5" customHeight="1">
      <c r="A264" s="641">
        <v>261</v>
      </c>
      <c r="B264" s="573">
        <v>11</v>
      </c>
      <c r="C264" s="574" t="s">
        <v>1979</v>
      </c>
      <c r="D264" s="574"/>
      <c r="E264" s="574"/>
      <c r="F264" s="574"/>
      <c r="G264" s="574" t="s">
        <v>7688</v>
      </c>
      <c r="H264" s="583">
        <v>1</v>
      </c>
      <c r="I264" s="574" t="s">
        <v>3877</v>
      </c>
      <c r="J264" s="576">
        <v>138</v>
      </c>
      <c r="K264" s="576">
        <v>72</v>
      </c>
      <c r="L264" s="579">
        <v>63</v>
      </c>
      <c r="M264" s="578"/>
      <c r="N264" s="596" t="s">
        <v>751</v>
      </c>
      <c r="O264" s="596" t="s">
        <v>2451</v>
      </c>
      <c r="P264" s="622" t="s">
        <v>1858</v>
      </c>
      <c r="Q264" s="682"/>
      <c r="R264" s="682"/>
      <c r="S264" s="580"/>
      <c r="V264" s="677">
        <v>1</v>
      </c>
    </row>
    <row r="265" spans="1:22" ht="31.5" customHeight="1">
      <c r="A265" s="681">
        <v>262</v>
      </c>
      <c r="B265" s="573">
        <v>12</v>
      </c>
      <c r="C265" s="574" t="s">
        <v>1980</v>
      </c>
      <c r="D265" s="574"/>
      <c r="E265" s="574"/>
      <c r="F265" s="574"/>
      <c r="G265" s="574" t="s">
        <v>7688</v>
      </c>
      <c r="H265" s="583">
        <v>1</v>
      </c>
      <c r="I265" s="574" t="s">
        <v>3877</v>
      </c>
      <c r="J265" s="576">
        <v>144</v>
      </c>
      <c r="K265" s="576">
        <v>87</v>
      </c>
      <c r="L265" s="579">
        <v>39.9</v>
      </c>
      <c r="M265" s="578"/>
      <c r="N265" s="596" t="s">
        <v>751</v>
      </c>
      <c r="O265" s="596" t="s">
        <v>2451</v>
      </c>
      <c r="P265" s="622" t="s">
        <v>1858</v>
      </c>
      <c r="Q265" s="682"/>
      <c r="R265" s="682"/>
      <c r="S265" s="580"/>
      <c r="V265" s="677">
        <v>1</v>
      </c>
    </row>
    <row r="266" spans="1:22" ht="31.5" customHeight="1">
      <c r="A266" s="641">
        <v>263</v>
      </c>
      <c r="B266" s="573">
        <v>13</v>
      </c>
      <c r="C266" s="574" t="s">
        <v>1981</v>
      </c>
      <c r="D266" s="574"/>
      <c r="E266" s="574"/>
      <c r="F266" s="574"/>
      <c r="G266" s="574" t="s">
        <v>7688</v>
      </c>
      <c r="H266" s="583">
        <v>1</v>
      </c>
      <c r="I266" s="574" t="s">
        <v>3877</v>
      </c>
      <c r="J266" s="576">
        <v>138</v>
      </c>
      <c r="K266" s="576">
        <v>146</v>
      </c>
      <c r="L266" s="579">
        <v>109.8</v>
      </c>
      <c r="M266" s="578"/>
      <c r="N266" s="596" t="s">
        <v>751</v>
      </c>
      <c r="O266" s="596" t="s">
        <v>2451</v>
      </c>
      <c r="P266" s="622" t="s">
        <v>1858</v>
      </c>
      <c r="Q266" s="682"/>
      <c r="R266" s="682"/>
      <c r="S266" s="580"/>
      <c r="V266" s="677">
        <v>1</v>
      </c>
    </row>
    <row r="267" spans="1:22" ht="31.5">
      <c r="A267" s="681">
        <v>264</v>
      </c>
      <c r="B267" s="573">
        <v>14</v>
      </c>
      <c r="C267" s="574" t="s">
        <v>1982</v>
      </c>
      <c r="D267" s="574"/>
      <c r="E267" s="574"/>
      <c r="F267" s="574"/>
      <c r="G267" s="574" t="s">
        <v>7688</v>
      </c>
      <c r="H267" s="583">
        <v>1</v>
      </c>
      <c r="I267" s="574" t="s">
        <v>3877</v>
      </c>
      <c r="J267" s="576">
        <v>137</v>
      </c>
      <c r="K267" s="576">
        <v>68</v>
      </c>
      <c r="L267" s="579">
        <v>58.900000000000006</v>
      </c>
      <c r="M267" s="578"/>
      <c r="N267" s="596" t="s">
        <v>751</v>
      </c>
      <c r="O267" s="596" t="s">
        <v>2451</v>
      </c>
      <c r="P267" s="622" t="s">
        <v>1858</v>
      </c>
      <c r="Q267" s="682"/>
      <c r="R267" s="682"/>
      <c r="S267" s="580"/>
      <c r="V267" s="677">
        <v>1</v>
      </c>
    </row>
    <row r="268" spans="1:22" ht="31.5" customHeight="1">
      <c r="A268" s="641">
        <v>265</v>
      </c>
      <c r="B268" s="573">
        <v>15</v>
      </c>
      <c r="C268" s="574" t="s">
        <v>1983</v>
      </c>
      <c r="D268" s="574"/>
      <c r="E268" s="574"/>
      <c r="F268" s="574"/>
      <c r="G268" s="574" t="s">
        <v>7688</v>
      </c>
      <c r="H268" s="583">
        <v>1</v>
      </c>
      <c r="I268" s="574" t="s">
        <v>3877</v>
      </c>
      <c r="J268" s="576">
        <v>131</v>
      </c>
      <c r="K268" s="576">
        <v>25</v>
      </c>
      <c r="L268" s="579">
        <v>74.400000000000006</v>
      </c>
      <c r="M268" s="578"/>
      <c r="N268" s="596" t="s">
        <v>751</v>
      </c>
      <c r="O268" s="596" t="s">
        <v>2451</v>
      </c>
      <c r="P268" s="622" t="s">
        <v>1858</v>
      </c>
      <c r="Q268" s="682"/>
      <c r="R268" s="682"/>
      <c r="S268" s="580"/>
      <c r="V268" s="677">
        <v>1</v>
      </c>
    </row>
    <row r="269" spans="1:22" ht="31.5">
      <c r="A269" s="681">
        <v>266</v>
      </c>
      <c r="B269" s="573">
        <v>16</v>
      </c>
      <c r="C269" s="574" t="s">
        <v>1984</v>
      </c>
      <c r="D269" s="574"/>
      <c r="E269" s="574"/>
      <c r="F269" s="574"/>
      <c r="G269" s="574" t="s">
        <v>7688</v>
      </c>
      <c r="H269" s="583">
        <v>1</v>
      </c>
      <c r="I269" s="574" t="s">
        <v>3877</v>
      </c>
      <c r="J269" s="576">
        <v>109</v>
      </c>
      <c r="K269" s="576">
        <v>63</v>
      </c>
      <c r="L269" s="579">
        <v>140.5</v>
      </c>
      <c r="M269" s="578"/>
      <c r="N269" s="596" t="s">
        <v>751</v>
      </c>
      <c r="O269" s="596" t="s">
        <v>2451</v>
      </c>
      <c r="P269" s="622" t="s">
        <v>1858</v>
      </c>
      <c r="Q269" s="682"/>
      <c r="R269" s="682"/>
      <c r="S269" s="580"/>
      <c r="V269" s="677">
        <v>1</v>
      </c>
    </row>
    <row r="270" spans="1:22" ht="31.5">
      <c r="A270" s="641">
        <v>267</v>
      </c>
      <c r="B270" s="573">
        <v>17</v>
      </c>
      <c r="C270" s="574" t="s">
        <v>1985</v>
      </c>
      <c r="D270" s="574"/>
      <c r="E270" s="574"/>
      <c r="F270" s="574"/>
      <c r="G270" s="574" t="s">
        <v>7688</v>
      </c>
      <c r="H270" s="583">
        <v>1</v>
      </c>
      <c r="I270" s="574" t="s">
        <v>3877</v>
      </c>
      <c r="J270" s="576">
        <v>131</v>
      </c>
      <c r="K270" s="576">
        <v>318</v>
      </c>
      <c r="L270" s="579">
        <v>109.8</v>
      </c>
      <c r="M270" s="578"/>
      <c r="N270" s="596" t="s">
        <v>751</v>
      </c>
      <c r="O270" s="596" t="s">
        <v>2451</v>
      </c>
      <c r="P270" s="622" t="s">
        <v>1858</v>
      </c>
      <c r="Q270" s="682"/>
      <c r="R270" s="682"/>
      <c r="S270" s="580"/>
      <c r="V270" s="677">
        <v>1</v>
      </c>
    </row>
    <row r="271" spans="1:22" ht="31.5">
      <c r="A271" s="681">
        <v>268</v>
      </c>
      <c r="B271" s="573">
        <v>18</v>
      </c>
      <c r="C271" s="574" t="s">
        <v>1986</v>
      </c>
      <c r="D271" s="574"/>
      <c r="E271" s="574"/>
      <c r="F271" s="574"/>
      <c r="G271" s="574" t="s">
        <v>7688</v>
      </c>
      <c r="H271" s="583">
        <v>1</v>
      </c>
      <c r="I271" s="574" t="s">
        <v>3877</v>
      </c>
      <c r="J271" s="599">
        <v>145</v>
      </c>
      <c r="K271" s="582">
        <v>45</v>
      </c>
      <c r="L271" s="579">
        <v>4700</v>
      </c>
      <c r="M271" s="578"/>
      <c r="N271" s="596" t="s">
        <v>751</v>
      </c>
      <c r="O271" s="596" t="s">
        <v>2451</v>
      </c>
      <c r="P271" s="622" t="s">
        <v>1858</v>
      </c>
      <c r="Q271" s="682"/>
      <c r="R271" s="682"/>
      <c r="S271" s="580"/>
      <c r="V271" s="677">
        <v>1</v>
      </c>
    </row>
    <row r="272" spans="1:22" ht="31.5">
      <c r="A272" s="641">
        <v>269</v>
      </c>
      <c r="B272" s="618">
        <v>19</v>
      </c>
      <c r="C272" s="686" t="s">
        <v>1987</v>
      </c>
      <c r="D272" s="686"/>
      <c r="E272" s="686"/>
      <c r="F272" s="686"/>
      <c r="G272" s="574" t="s">
        <v>7688</v>
      </c>
      <c r="H272" s="583">
        <v>1</v>
      </c>
      <c r="I272" s="574" t="s">
        <v>3877</v>
      </c>
      <c r="J272" s="600">
        <v>130</v>
      </c>
      <c r="K272" s="601">
        <v>111</v>
      </c>
      <c r="L272" s="687">
        <v>214</v>
      </c>
      <c r="M272" s="578"/>
      <c r="N272" s="595" t="s">
        <v>751</v>
      </c>
      <c r="O272" s="595" t="s">
        <v>2451</v>
      </c>
      <c r="P272" s="646" t="s">
        <v>1858</v>
      </c>
      <c r="Q272" s="682"/>
      <c r="R272" s="682"/>
      <c r="S272" s="602"/>
      <c r="V272" s="677">
        <v>1</v>
      </c>
    </row>
    <row r="273" spans="1:22" ht="31.5">
      <c r="A273" s="681">
        <v>270</v>
      </c>
      <c r="B273" s="573">
        <v>20</v>
      </c>
      <c r="C273" s="574" t="s">
        <v>1988</v>
      </c>
      <c r="D273" s="574"/>
      <c r="E273" s="574"/>
      <c r="F273" s="574"/>
      <c r="G273" s="574" t="s">
        <v>7688</v>
      </c>
      <c r="H273" s="583">
        <v>1</v>
      </c>
      <c r="I273" s="574" t="s">
        <v>3877</v>
      </c>
      <c r="J273" s="603">
        <v>97</v>
      </c>
      <c r="K273" s="582">
        <v>171</v>
      </c>
      <c r="L273" s="579">
        <v>200</v>
      </c>
      <c r="M273" s="578"/>
      <c r="N273" s="596" t="s">
        <v>751</v>
      </c>
      <c r="O273" s="596" t="s">
        <v>2451</v>
      </c>
      <c r="P273" s="622" t="s">
        <v>1858</v>
      </c>
      <c r="Q273" s="682"/>
      <c r="R273" s="682"/>
      <c r="S273" s="580"/>
      <c r="V273" s="677">
        <v>1</v>
      </c>
    </row>
    <row r="274" spans="1:22" ht="31.5">
      <c r="A274" s="641">
        <v>271</v>
      </c>
      <c r="B274" s="573">
        <v>21</v>
      </c>
      <c r="C274" s="575" t="s">
        <v>1989</v>
      </c>
      <c r="D274" s="575"/>
      <c r="E274" s="575"/>
      <c r="F274" s="575"/>
      <c r="G274" s="574" t="s">
        <v>7688</v>
      </c>
      <c r="H274" s="583">
        <v>1</v>
      </c>
      <c r="I274" s="574" t="s">
        <v>3877</v>
      </c>
      <c r="J274" s="603">
        <v>102</v>
      </c>
      <c r="K274" s="582">
        <v>2</v>
      </c>
      <c r="L274" s="685">
        <v>71300</v>
      </c>
      <c r="M274" s="578"/>
      <c r="N274" s="596" t="s">
        <v>1990</v>
      </c>
      <c r="O274" s="596" t="s">
        <v>2468</v>
      </c>
      <c r="P274" s="622" t="s">
        <v>1858</v>
      </c>
      <c r="Q274" s="682"/>
      <c r="R274" s="682"/>
      <c r="S274" s="580"/>
      <c r="V274" s="677">
        <v>1</v>
      </c>
    </row>
    <row r="275" spans="1:22" ht="31.5">
      <c r="A275" s="681">
        <v>272</v>
      </c>
      <c r="B275" s="573">
        <v>22</v>
      </c>
      <c r="C275" s="575" t="s">
        <v>1991</v>
      </c>
      <c r="D275" s="575"/>
      <c r="E275" s="575"/>
      <c r="F275" s="575"/>
      <c r="G275" s="574" t="s">
        <v>7688</v>
      </c>
      <c r="H275" s="583">
        <v>1</v>
      </c>
      <c r="I275" s="574" t="s">
        <v>3877</v>
      </c>
      <c r="J275" s="603">
        <v>107</v>
      </c>
      <c r="K275" s="582">
        <v>12</v>
      </c>
      <c r="L275" s="579">
        <v>900</v>
      </c>
      <c r="M275" s="578"/>
      <c r="N275" s="596" t="s">
        <v>751</v>
      </c>
      <c r="O275" s="596" t="s">
        <v>2451</v>
      </c>
      <c r="P275" s="622" t="s">
        <v>1858</v>
      </c>
      <c r="Q275" s="682"/>
      <c r="R275" s="682"/>
      <c r="S275" s="580"/>
      <c r="V275" s="677">
        <v>1</v>
      </c>
    </row>
    <row r="276" spans="1:22" ht="31.5">
      <c r="A276" s="641">
        <v>273</v>
      </c>
      <c r="B276" s="573">
        <v>23</v>
      </c>
      <c r="C276" s="575" t="s">
        <v>1992</v>
      </c>
      <c r="D276" s="575"/>
      <c r="E276" s="575"/>
      <c r="F276" s="575"/>
      <c r="G276" s="574" t="s">
        <v>7688</v>
      </c>
      <c r="H276" s="583">
        <v>1</v>
      </c>
      <c r="I276" s="574" t="s">
        <v>3877</v>
      </c>
      <c r="J276" s="603" t="s">
        <v>1993</v>
      </c>
      <c r="K276" s="582" t="s">
        <v>1994</v>
      </c>
      <c r="L276" s="579">
        <v>16299.999999999998</v>
      </c>
      <c r="M276" s="578"/>
      <c r="N276" s="596" t="s">
        <v>751</v>
      </c>
      <c r="O276" s="596" t="s">
        <v>2451</v>
      </c>
      <c r="P276" s="622" t="s">
        <v>1858</v>
      </c>
      <c r="Q276" s="682"/>
      <c r="R276" s="682"/>
      <c r="S276" s="580"/>
      <c r="V276" s="677">
        <v>1</v>
      </c>
    </row>
    <row r="277" spans="1:22" ht="31.5">
      <c r="A277" s="681">
        <v>274</v>
      </c>
      <c r="B277" s="573">
        <v>24</v>
      </c>
      <c r="C277" s="575" t="s">
        <v>1995</v>
      </c>
      <c r="D277" s="575"/>
      <c r="E277" s="575"/>
      <c r="F277" s="575"/>
      <c r="G277" s="574" t="s">
        <v>7688</v>
      </c>
      <c r="H277" s="583">
        <v>1</v>
      </c>
      <c r="I277" s="574" t="s">
        <v>3877</v>
      </c>
      <c r="J277" s="603">
        <v>157</v>
      </c>
      <c r="K277" s="582" t="s">
        <v>1996</v>
      </c>
      <c r="L277" s="685">
        <v>51300</v>
      </c>
      <c r="M277" s="578"/>
      <c r="N277" s="596" t="s">
        <v>1990</v>
      </c>
      <c r="O277" s="596" t="s">
        <v>2468</v>
      </c>
      <c r="P277" s="622" t="s">
        <v>1858</v>
      </c>
      <c r="Q277" s="682"/>
      <c r="R277" s="682"/>
      <c r="S277" s="580"/>
      <c r="V277" s="677">
        <v>1</v>
      </c>
    </row>
    <row r="278" spans="1:22" ht="31.5">
      <c r="A278" s="641">
        <v>275</v>
      </c>
      <c r="B278" s="573">
        <v>25</v>
      </c>
      <c r="C278" s="575" t="s">
        <v>1997</v>
      </c>
      <c r="D278" s="575"/>
      <c r="E278" s="575"/>
      <c r="F278" s="575"/>
      <c r="G278" s="574" t="s">
        <v>7688</v>
      </c>
      <c r="H278" s="583">
        <v>1</v>
      </c>
      <c r="I278" s="574" t="s">
        <v>3877</v>
      </c>
      <c r="J278" s="603">
        <v>137</v>
      </c>
      <c r="K278" s="582" t="s">
        <v>1998</v>
      </c>
      <c r="L278" s="579">
        <v>600</v>
      </c>
      <c r="M278" s="578"/>
      <c r="N278" s="596" t="s">
        <v>751</v>
      </c>
      <c r="O278" s="596" t="s">
        <v>2451</v>
      </c>
      <c r="P278" s="622" t="s">
        <v>1858</v>
      </c>
      <c r="Q278" s="682"/>
      <c r="R278" s="682"/>
      <c r="S278" s="580"/>
      <c r="V278" s="677">
        <v>1</v>
      </c>
    </row>
    <row r="279" spans="1:22" ht="31.5">
      <c r="A279" s="681">
        <v>276</v>
      </c>
      <c r="B279" s="573">
        <v>26</v>
      </c>
      <c r="C279" s="575" t="s">
        <v>1999</v>
      </c>
      <c r="D279" s="575"/>
      <c r="E279" s="575"/>
      <c r="F279" s="575"/>
      <c r="G279" s="574" t="s">
        <v>7688</v>
      </c>
      <c r="H279" s="583">
        <v>1</v>
      </c>
      <c r="I279" s="574" t="s">
        <v>3877</v>
      </c>
      <c r="J279" s="603">
        <v>152</v>
      </c>
      <c r="K279" s="582">
        <v>46</v>
      </c>
      <c r="L279" s="579">
        <v>5500</v>
      </c>
      <c r="M279" s="578"/>
      <c r="N279" s="596" t="s">
        <v>751</v>
      </c>
      <c r="O279" s="596" t="s">
        <v>2451</v>
      </c>
      <c r="P279" s="622" t="s">
        <v>1858</v>
      </c>
      <c r="Q279" s="682"/>
      <c r="R279" s="682"/>
      <c r="S279" s="580"/>
      <c r="V279" s="677">
        <v>1</v>
      </c>
    </row>
    <row r="280" spans="1:22" ht="31.5">
      <c r="A280" s="641">
        <v>277</v>
      </c>
      <c r="B280" s="573">
        <v>27</v>
      </c>
      <c r="C280" s="589" t="s">
        <v>2000</v>
      </c>
      <c r="D280" s="589"/>
      <c r="E280" s="589"/>
      <c r="F280" s="589"/>
      <c r="G280" s="574" t="s">
        <v>7688</v>
      </c>
      <c r="H280" s="583">
        <v>1</v>
      </c>
      <c r="I280" s="574" t="s">
        <v>3877</v>
      </c>
      <c r="J280" s="603">
        <v>139</v>
      </c>
      <c r="K280" s="582">
        <v>66</v>
      </c>
      <c r="L280" s="588">
        <v>1300</v>
      </c>
      <c r="M280" s="578"/>
      <c r="N280" s="596" t="s">
        <v>754</v>
      </c>
      <c r="O280" s="596" t="s">
        <v>2453</v>
      </c>
      <c r="P280" s="622" t="s">
        <v>1858</v>
      </c>
      <c r="Q280" s="682"/>
      <c r="R280" s="682"/>
      <c r="S280" s="580"/>
      <c r="V280" s="677">
        <v>1</v>
      </c>
    </row>
    <row r="281" spans="1:22" ht="31.5">
      <c r="A281" s="681">
        <v>278</v>
      </c>
      <c r="B281" s="573">
        <v>28</v>
      </c>
      <c r="C281" s="589" t="s">
        <v>2001</v>
      </c>
      <c r="D281" s="589"/>
      <c r="E281" s="589"/>
      <c r="F281" s="589"/>
      <c r="G281" s="574" t="s">
        <v>7688</v>
      </c>
      <c r="H281" s="583">
        <v>1</v>
      </c>
      <c r="I281" s="574" t="s">
        <v>3877</v>
      </c>
      <c r="J281" s="587">
        <v>165</v>
      </c>
      <c r="K281" s="582">
        <v>45</v>
      </c>
      <c r="L281" s="604">
        <v>20600</v>
      </c>
      <c r="M281" s="578"/>
      <c r="N281" s="596" t="s">
        <v>754</v>
      </c>
      <c r="O281" s="596" t="s">
        <v>2453</v>
      </c>
      <c r="P281" s="622" t="s">
        <v>1858</v>
      </c>
      <c r="Q281" s="682"/>
      <c r="R281" s="682"/>
      <c r="S281" s="580"/>
      <c r="V281" s="677">
        <v>1</v>
      </c>
    </row>
    <row r="282" spans="1:22" ht="31.5">
      <c r="A282" s="641">
        <v>279</v>
      </c>
      <c r="B282" s="573">
        <v>29</v>
      </c>
      <c r="C282" s="574" t="s">
        <v>2002</v>
      </c>
      <c r="D282" s="574"/>
      <c r="E282" s="574"/>
      <c r="F282" s="574"/>
      <c r="G282" s="574" t="s">
        <v>7688</v>
      </c>
      <c r="H282" s="583">
        <v>1</v>
      </c>
      <c r="I282" s="574" t="s">
        <v>3877</v>
      </c>
      <c r="J282" s="582">
        <v>111</v>
      </c>
      <c r="K282" s="582">
        <v>63</v>
      </c>
      <c r="L282" s="579">
        <v>1900</v>
      </c>
      <c r="M282" s="578"/>
      <c r="N282" s="596" t="s">
        <v>840</v>
      </c>
      <c r="O282" s="596" t="s">
        <v>2452</v>
      </c>
      <c r="P282" s="622" t="s">
        <v>1858</v>
      </c>
      <c r="Q282" s="682"/>
      <c r="R282" s="682"/>
      <c r="S282" s="580"/>
      <c r="V282" s="677">
        <v>1</v>
      </c>
    </row>
    <row r="283" spans="1:22" ht="31.5">
      <c r="A283" s="681">
        <v>280</v>
      </c>
      <c r="B283" s="573">
        <v>30</v>
      </c>
      <c r="C283" s="575" t="s">
        <v>2003</v>
      </c>
      <c r="D283" s="575"/>
      <c r="E283" s="575"/>
      <c r="F283" s="575"/>
      <c r="G283" s="574" t="s">
        <v>7688</v>
      </c>
      <c r="H283" s="583">
        <v>1</v>
      </c>
      <c r="I283" s="574" t="s">
        <v>3877</v>
      </c>
      <c r="J283" s="582">
        <v>139</v>
      </c>
      <c r="K283" s="582">
        <v>67</v>
      </c>
      <c r="L283" s="579">
        <v>40</v>
      </c>
      <c r="M283" s="578"/>
      <c r="N283" s="596" t="s">
        <v>840</v>
      </c>
      <c r="O283" s="596" t="s">
        <v>2452</v>
      </c>
      <c r="P283" s="622" t="s">
        <v>1858</v>
      </c>
      <c r="Q283" s="682"/>
      <c r="R283" s="682"/>
      <c r="S283" s="580"/>
      <c r="V283" s="677">
        <v>1</v>
      </c>
    </row>
    <row r="284" spans="1:22" ht="31.5">
      <c r="A284" s="641">
        <v>281</v>
      </c>
      <c r="B284" s="573">
        <v>31</v>
      </c>
      <c r="C284" s="574" t="s">
        <v>2004</v>
      </c>
      <c r="D284" s="574"/>
      <c r="E284" s="574"/>
      <c r="F284" s="574"/>
      <c r="G284" s="574" t="s">
        <v>7688</v>
      </c>
      <c r="H284" s="583">
        <v>1</v>
      </c>
      <c r="I284" s="574" t="s">
        <v>3877</v>
      </c>
      <c r="J284" s="582">
        <v>146</v>
      </c>
      <c r="K284" s="582" t="s">
        <v>2005</v>
      </c>
      <c r="L284" s="579">
        <v>40800</v>
      </c>
      <c r="M284" s="578"/>
      <c r="N284" s="596" t="s">
        <v>751</v>
      </c>
      <c r="O284" s="596" t="s">
        <v>2451</v>
      </c>
      <c r="P284" s="622" t="s">
        <v>1858</v>
      </c>
      <c r="Q284" s="682"/>
      <c r="R284" s="682"/>
      <c r="S284" s="580"/>
      <c r="V284" s="677">
        <v>1</v>
      </c>
    </row>
    <row r="285" spans="1:22" ht="31.5">
      <c r="A285" s="681">
        <v>282</v>
      </c>
      <c r="B285" s="573">
        <v>32</v>
      </c>
      <c r="C285" s="574" t="s">
        <v>2006</v>
      </c>
      <c r="D285" s="574"/>
      <c r="E285" s="574"/>
      <c r="F285" s="574"/>
      <c r="G285" s="574" t="s">
        <v>7688</v>
      </c>
      <c r="H285" s="583">
        <v>1</v>
      </c>
      <c r="I285" s="574" t="s">
        <v>3877</v>
      </c>
      <c r="J285" s="582">
        <v>4</v>
      </c>
      <c r="K285" s="582">
        <v>465</v>
      </c>
      <c r="L285" s="579">
        <v>4600</v>
      </c>
      <c r="M285" s="578"/>
      <c r="N285" s="596" t="s">
        <v>775</v>
      </c>
      <c r="O285" s="596" t="s">
        <v>2454</v>
      </c>
      <c r="P285" s="622" t="s">
        <v>1858</v>
      </c>
      <c r="Q285" s="682"/>
      <c r="R285" s="682"/>
      <c r="S285" s="580"/>
      <c r="V285" s="677">
        <v>1</v>
      </c>
    </row>
    <row r="286" spans="1:22" ht="31.5">
      <c r="A286" s="641">
        <v>283</v>
      </c>
      <c r="B286" s="573">
        <v>33</v>
      </c>
      <c r="C286" s="575" t="s">
        <v>2007</v>
      </c>
      <c r="D286" s="575"/>
      <c r="E286" s="575"/>
      <c r="F286" s="575"/>
      <c r="G286" s="574" t="s">
        <v>7688</v>
      </c>
      <c r="H286" s="583">
        <v>1</v>
      </c>
      <c r="I286" s="574" t="s">
        <v>3877</v>
      </c>
      <c r="J286" s="582">
        <v>20</v>
      </c>
      <c r="K286" s="582">
        <v>411</v>
      </c>
      <c r="L286" s="579">
        <v>7200</v>
      </c>
      <c r="M286" s="578"/>
      <c r="N286" s="596" t="s">
        <v>775</v>
      </c>
      <c r="O286" s="596" t="s">
        <v>2454</v>
      </c>
      <c r="P286" s="622" t="s">
        <v>1858</v>
      </c>
      <c r="Q286" s="682"/>
      <c r="R286" s="682"/>
      <c r="S286" s="580"/>
      <c r="V286" s="677">
        <v>1</v>
      </c>
    </row>
    <row r="287" spans="1:22" ht="31.5">
      <c r="A287" s="681">
        <v>284</v>
      </c>
      <c r="B287" s="573">
        <v>34</v>
      </c>
      <c r="C287" s="574" t="s">
        <v>2008</v>
      </c>
      <c r="D287" s="574"/>
      <c r="E287" s="574"/>
      <c r="F287" s="574"/>
      <c r="G287" s="574" t="s">
        <v>7688</v>
      </c>
      <c r="H287" s="583">
        <v>1</v>
      </c>
      <c r="I287" s="574" t="s">
        <v>3877</v>
      </c>
      <c r="J287" s="582">
        <v>99</v>
      </c>
      <c r="K287" s="582">
        <v>3</v>
      </c>
      <c r="L287" s="579">
        <v>7200</v>
      </c>
      <c r="M287" s="578"/>
      <c r="N287" s="596" t="s">
        <v>775</v>
      </c>
      <c r="O287" s="596" t="s">
        <v>2454</v>
      </c>
      <c r="P287" s="622" t="s">
        <v>1858</v>
      </c>
      <c r="Q287" s="682"/>
      <c r="R287" s="682"/>
      <c r="S287" s="580"/>
      <c r="V287" s="677">
        <v>1</v>
      </c>
    </row>
    <row r="288" spans="1:22" ht="31.5">
      <c r="A288" s="641">
        <v>285</v>
      </c>
      <c r="B288" s="573">
        <v>35</v>
      </c>
      <c r="C288" s="575" t="s">
        <v>2009</v>
      </c>
      <c r="D288" s="575"/>
      <c r="E288" s="575"/>
      <c r="F288" s="575"/>
      <c r="G288" s="574" t="s">
        <v>7688</v>
      </c>
      <c r="H288" s="583">
        <v>1</v>
      </c>
      <c r="I288" s="574" t="s">
        <v>3877</v>
      </c>
      <c r="J288" s="582">
        <v>123</v>
      </c>
      <c r="K288" s="582">
        <v>26</v>
      </c>
      <c r="L288" s="579">
        <v>1400.0000000000002</v>
      </c>
      <c r="M288" s="578"/>
      <c r="N288" s="596" t="s">
        <v>775</v>
      </c>
      <c r="O288" s="596" t="s">
        <v>2454</v>
      </c>
      <c r="P288" s="622" t="s">
        <v>1858</v>
      </c>
      <c r="Q288" s="682"/>
      <c r="R288" s="682"/>
      <c r="S288" s="580"/>
      <c r="V288" s="677">
        <v>1</v>
      </c>
    </row>
    <row r="289" spans="1:22" ht="31.5">
      <c r="A289" s="681">
        <v>286</v>
      </c>
      <c r="B289" s="573">
        <v>36</v>
      </c>
      <c r="C289" s="575" t="s">
        <v>1416</v>
      </c>
      <c r="D289" s="575"/>
      <c r="E289" s="575"/>
      <c r="F289" s="575"/>
      <c r="G289" s="574" t="s">
        <v>7688</v>
      </c>
      <c r="H289" s="583">
        <v>1</v>
      </c>
      <c r="I289" s="574" t="s">
        <v>3877</v>
      </c>
      <c r="J289" s="582">
        <v>16</v>
      </c>
      <c r="K289" s="582">
        <v>531</v>
      </c>
      <c r="L289" s="579">
        <v>13000</v>
      </c>
      <c r="M289" s="578"/>
      <c r="N289" s="596" t="s">
        <v>775</v>
      </c>
      <c r="O289" s="596" t="s">
        <v>2454</v>
      </c>
      <c r="P289" s="622" t="s">
        <v>1858</v>
      </c>
      <c r="Q289" s="682"/>
      <c r="R289" s="682"/>
      <c r="S289" s="580"/>
      <c r="V289" s="677">
        <v>1</v>
      </c>
    </row>
    <row r="290" spans="1:22" ht="31.5">
      <c r="A290" s="641">
        <v>287</v>
      </c>
      <c r="B290" s="573">
        <v>37</v>
      </c>
      <c r="C290" s="574" t="s">
        <v>2010</v>
      </c>
      <c r="D290" s="574"/>
      <c r="E290" s="574"/>
      <c r="F290" s="574"/>
      <c r="G290" s="574" t="s">
        <v>7688</v>
      </c>
      <c r="H290" s="583">
        <v>1</v>
      </c>
      <c r="I290" s="574" t="s">
        <v>3877</v>
      </c>
      <c r="J290" s="582">
        <v>26</v>
      </c>
      <c r="K290" s="582">
        <v>486</v>
      </c>
      <c r="L290" s="579">
        <v>14700</v>
      </c>
      <c r="M290" s="578"/>
      <c r="N290" s="596" t="s">
        <v>775</v>
      </c>
      <c r="O290" s="596" t="s">
        <v>2454</v>
      </c>
      <c r="P290" s="622" t="s">
        <v>1858</v>
      </c>
      <c r="Q290" s="682"/>
      <c r="R290" s="682"/>
      <c r="S290" s="580"/>
      <c r="V290" s="677">
        <v>1</v>
      </c>
    </row>
    <row r="291" spans="1:22" ht="31.5">
      <c r="A291" s="681">
        <v>288</v>
      </c>
      <c r="B291" s="573">
        <v>38</v>
      </c>
      <c r="C291" s="574" t="s">
        <v>2011</v>
      </c>
      <c r="D291" s="574"/>
      <c r="E291" s="574"/>
      <c r="F291" s="574"/>
      <c r="G291" s="574" t="s">
        <v>7688</v>
      </c>
      <c r="H291" s="583">
        <v>1</v>
      </c>
      <c r="I291" s="574" t="s">
        <v>3877</v>
      </c>
      <c r="J291" s="582">
        <v>111</v>
      </c>
      <c r="K291" s="582">
        <v>50</v>
      </c>
      <c r="L291" s="579">
        <v>5100</v>
      </c>
      <c r="M291" s="578"/>
      <c r="N291" s="596" t="s">
        <v>775</v>
      </c>
      <c r="O291" s="596" t="s">
        <v>2454</v>
      </c>
      <c r="P291" s="622" t="s">
        <v>1858</v>
      </c>
      <c r="Q291" s="682"/>
      <c r="R291" s="682"/>
      <c r="S291" s="580"/>
      <c r="V291" s="677">
        <v>1</v>
      </c>
    </row>
    <row r="292" spans="1:22" ht="31.5">
      <c r="A292" s="641">
        <v>289</v>
      </c>
      <c r="B292" s="573">
        <v>39</v>
      </c>
      <c r="C292" s="574" t="s">
        <v>2012</v>
      </c>
      <c r="D292" s="574"/>
      <c r="E292" s="574"/>
      <c r="F292" s="574"/>
      <c r="G292" s="574" t="s">
        <v>7688</v>
      </c>
      <c r="H292" s="583">
        <v>1</v>
      </c>
      <c r="I292" s="574" t="s">
        <v>3877</v>
      </c>
      <c r="J292" s="582">
        <v>132</v>
      </c>
      <c r="K292" s="582" t="s">
        <v>2013</v>
      </c>
      <c r="L292" s="579">
        <v>3500</v>
      </c>
      <c r="M292" s="578"/>
      <c r="N292" s="596" t="s">
        <v>775</v>
      </c>
      <c r="O292" s="596" t="s">
        <v>2454</v>
      </c>
      <c r="P292" s="622" t="s">
        <v>1858</v>
      </c>
      <c r="Q292" s="682"/>
      <c r="R292" s="682"/>
      <c r="S292" s="580"/>
      <c r="V292" s="677">
        <v>1</v>
      </c>
    </row>
    <row r="293" spans="1:22" ht="31.5">
      <c r="A293" s="681">
        <v>290</v>
      </c>
      <c r="B293" s="573">
        <v>40</v>
      </c>
      <c r="C293" s="574" t="s">
        <v>2014</v>
      </c>
      <c r="D293" s="574"/>
      <c r="E293" s="574"/>
      <c r="F293" s="574"/>
      <c r="G293" s="574" t="s">
        <v>7688</v>
      </c>
      <c r="H293" s="583">
        <v>1</v>
      </c>
      <c r="I293" s="574" t="s">
        <v>3877</v>
      </c>
      <c r="J293" s="582">
        <v>112</v>
      </c>
      <c r="K293" s="582">
        <v>2</v>
      </c>
      <c r="L293" s="579">
        <v>24800</v>
      </c>
      <c r="M293" s="578"/>
      <c r="N293" s="596" t="s">
        <v>775</v>
      </c>
      <c r="O293" s="596" t="s">
        <v>2454</v>
      </c>
      <c r="P293" s="622" t="s">
        <v>1858</v>
      </c>
      <c r="Q293" s="682"/>
      <c r="R293" s="682"/>
      <c r="S293" s="580"/>
      <c r="V293" s="677">
        <v>1</v>
      </c>
    </row>
    <row r="294" spans="1:22" ht="31.5">
      <c r="A294" s="641">
        <v>291</v>
      </c>
      <c r="B294" s="573">
        <v>41</v>
      </c>
      <c r="C294" s="574" t="s">
        <v>2015</v>
      </c>
      <c r="D294" s="574"/>
      <c r="E294" s="574"/>
      <c r="F294" s="574"/>
      <c r="G294" s="574" t="s">
        <v>7688</v>
      </c>
      <c r="H294" s="583">
        <v>1</v>
      </c>
      <c r="I294" s="574" t="s">
        <v>3877</v>
      </c>
      <c r="J294" s="582">
        <v>139</v>
      </c>
      <c r="K294" s="582">
        <v>1</v>
      </c>
      <c r="L294" s="579">
        <v>5699.9999999999991</v>
      </c>
      <c r="M294" s="578"/>
      <c r="N294" s="596" t="s">
        <v>775</v>
      </c>
      <c r="O294" s="596" t="s">
        <v>2454</v>
      </c>
      <c r="P294" s="622" t="s">
        <v>1858</v>
      </c>
      <c r="Q294" s="682"/>
      <c r="R294" s="682"/>
      <c r="S294" s="580"/>
      <c r="V294" s="677">
        <v>1</v>
      </c>
    </row>
    <row r="295" spans="1:22" ht="31.5">
      <c r="A295" s="681">
        <v>292</v>
      </c>
      <c r="B295" s="573">
        <v>42</v>
      </c>
      <c r="C295" s="575" t="s">
        <v>2016</v>
      </c>
      <c r="D295" s="575"/>
      <c r="E295" s="575"/>
      <c r="F295" s="575"/>
      <c r="G295" s="574" t="s">
        <v>7688</v>
      </c>
      <c r="H295" s="583">
        <v>1</v>
      </c>
      <c r="I295" s="574" t="s">
        <v>3877</v>
      </c>
      <c r="J295" s="582">
        <v>153</v>
      </c>
      <c r="K295" s="582">
        <v>75</v>
      </c>
      <c r="L295" s="579">
        <v>17000</v>
      </c>
      <c r="M295" s="578"/>
      <c r="N295" s="596" t="s">
        <v>775</v>
      </c>
      <c r="O295" s="596" t="s">
        <v>2454</v>
      </c>
      <c r="P295" s="622" t="s">
        <v>1858</v>
      </c>
      <c r="Q295" s="682"/>
      <c r="R295" s="682"/>
      <c r="S295" s="580"/>
      <c r="V295" s="677">
        <v>1</v>
      </c>
    </row>
    <row r="296" spans="1:22" ht="31.5">
      <c r="A296" s="641">
        <v>293</v>
      </c>
      <c r="B296" s="573">
        <v>43</v>
      </c>
      <c r="C296" s="574" t="s">
        <v>2017</v>
      </c>
      <c r="D296" s="574"/>
      <c r="E296" s="574"/>
      <c r="F296" s="574"/>
      <c r="G296" s="574" t="s">
        <v>7688</v>
      </c>
      <c r="H296" s="583">
        <v>1</v>
      </c>
      <c r="I296" s="574" t="s">
        <v>3877</v>
      </c>
      <c r="J296" s="582">
        <v>87</v>
      </c>
      <c r="K296" s="582">
        <v>4</v>
      </c>
      <c r="L296" s="579">
        <v>11800</v>
      </c>
      <c r="M296" s="578"/>
      <c r="N296" s="596" t="s">
        <v>775</v>
      </c>
      <c r="O296" s="596" t="s">
        <v>2454</v>
      </c>
      <c r="P296" s="622" t="s">
        <v>1858</v>
      </c>
      <c r="Q296" s="682"/>
      <c r="R296" s="682"/>
      <c r="S296" s="580"/>
      <c r="V296" s="677">
        <v>1</v>
      </c>
    </row>
    <row r="297" spans="1:22" ht="31.5">
      <c r="A297" s="681">
        <v>294</v>
      </c>
      <c r="B297" s="573">
        <v>44</v>
      </c>
      <c r="C297" s="574" t="s">
        <v>2018</v>
      </c>
      <c r="D297" s="574"/>
      <c r="E297" s="574"/>
      <c r="F297" s="574"/>
      <c r="G297" s="574" t="s">
        <v>7688</v>
      </c>
      <c r="H297" s="583">
        <v>1</v>
      </c>
      <c r="I297" s="574" t="s">
        <v>3877</v>
      </c>
      <c r="J297" s="582" t="s">
        <v>2019</v>
      </c>
      <c r="K297" s="582" t="s">
        <v>2020</v>
      </c>
      <c r="L297" s="579">
        <v>13600.000000000002</v>
      </c>
      <c r="M297" s="578"/>
      <c r="N297" s="596" t="s">
        <v>751</v>
      </c>
      <c r="O297" s="596" t="s">
        <v>2451</v>
      </c>
      <c r="P297" s="622" t="s">
        <v>1858</v>
      </c>
      <c r="Q297" s="682"/>
      <c r="R297" s="682"/>
      <c r="S297" s="580"/>
      <c r="V297" s="677">
        <v>1</v>
      </c>
    </row>
    <row r="298" spans="1:22" ht="31.5">
      <c r="A298" s="641">
        <v>295</v>
      </c>
      <c r="B298" s="573">
        <v>45</v>
      </c>
      <c r="C298" s="574" t="s">
        <v>2021</v>
      </c>
      <c r="D298" s="574"/>
      <c r="E298" s="574"/>
      <c r="F298" s="574"/>
      <c r="G298" s="574" t="s">
        <v>7688</v>
      </c>
      <c r="H298" s="583">
        <v>1</v>
      </c>
      <c r="I298" s="574" t="s">
        <v>3877</v>
      </c>
      <c r="J298" s="576">
        <v>132</v>
      </c>
      <c r="K298" s="582">
        <v>137</v>
      </c>
      <c r="L298" s="579">
        <v>5100</v>
      </c>
      <c r="M298" s="578"/>
      <c r="N298" s="596" t="s">
        <v>751</v>
      </c>
      <c r="O298" s="596" t="s">
        <v>2451</v>
      </c>
      <c r="P298" s="622" t="s">
        <v>1858</v>
      </c>
      <c r="Q298" s="682"/>
      <c r="R298" s="682"/>
      <c r="S298" s="580"/>
      <c r="V298" s="677">
        <v>1</v>
      </c>
    </row>
    <row r="299" spans="1:22" ht="31.5">
      <c r="A299" s="681">
        <v>296</v>
      </c>
      <c r="B299" s="573">
        <v>46</v>
      </c>
      <c r="C299" s="574" t="s">
        <v>2022</v>
      </c>
      <c r="D299" s="574"/>
      <c r="E299" s="574"/>
      <c r="F299" s="574"/>
      <c r="G299" s="574" t="s">
        <v>7688</v>
      </c>
      <c r="H299" s="583">
        <v>1</v>
      </c>
      <c r="I299" s="574" t="s">
        <v>3877</v>
      </c>
      <c r="J299" s="576">
        <v>90</v>
      </c>
      <c r="K299" s="582">
        <v>35</v>
      </c>
      <c r="L299" s="579">
        <v>20500</v>
      </c>
      <c r="M299" s="578"/>
      <c r="N299" s="596" t="s">
        <v>979</v>
      </c>
      <c r="O299" s="596" t="s">
        <v>2457</v>
      </c>
      <c r="P299" s="622" t="s">
        <v>1858</v>
      </c>
      <c r="Q299" s="682"/>
      <c r="R299" s="682"/>
      <c r="S299" s="580"/>
      <c r="V299" s="677">
        <v>1</v>
      </c>
    </row>
    <row r="300" spans="1:22" ht="31.5">
      <c r="A300" s="641">
        <v>297</v>
      </c>
      <c r="B300" s="573">
        <v>47</v>
      </c>
      <c r="C300" s="574" t="s">
        <v>2023</v>
      </c>
      <c r="D300" s="574"/>
      <c r="E300" s="574"/>
      <c r="F300" s="574"/>
      <c r="G300" s="574" t="s">
        <v>7688</v>
      </c>
      <c r="H300" s="583">
        <v>1</v>
      </c>
      <c r="I300" s="574" t="s">
        <v>3877</v>
      </c>
      <c r="J300" s="605">
        <v>131</v>
      </c>
      <c r="K300" s="688">
        <v>318</v>
      </c>
      <c r="L300" s="685">
        <v>78</v>
      </c>
      <c r="M300" s="578"/>
      <c r="N300" s="597" t="s">
        <v>858</v>
      </c>
      <c r="O300" s="597" t="s">
        <v>2456</v>
      </c>
      <c r="P300" s="622" t="s">
        <v>1858</v>
      </c>
      <c r="Q300" s="682"/>
      <c r="R300" s="682"/>
      <c r="S300" s="598"/>
      <c r="V300" s="677">
        <v>1</v>
      </c>
    </row>
    <row r="301" spans="1:22" ht="31.5">
      <c r="A301" s="681">
        <v>298</v>
      </c>
      <c r="B301" s="573">
        <v>48</v>
      </c>
      <c r="C301" s="574" t="s">
        <v>2024</v>
      </c>
      <c r="D301" s="574"/>
      <c r="E301" s="574"/>
      <c r="F301" s="574"/>
      <c r="G301" s="574" t="s">
        <v>7688</v>
      </c>
      <c r="H301" s="583">
        <v>1</v>
      </c>
      <c r="I301" s="574" t="s">
        <v>3877</v>
      </c>
      <c r="J301" s="576">
        <v>145</v>
      </c>
      <c r="K301" s="582" t="s">
        <v>2025</v>
      </c>
      <c r="L301" s="579">
        <v>3200</v>
      </c>
      <c r="M301" s="578"/>
      <c r="N301" s="596" t="s">
        <v>979</v>
      </c>
      <c r="O301" s="596" t="s">
        <v>2457</v>
      </c>
      <c r="P301" s="622" t="s">
        <v>1858</v>
      </c>
      <c r="Q301" s="682"/>
      <c r="R301" s="682"/>
      <c r="S301" s="580"/>
      <c r="V301" s="677">
        <v>1</v>
      </c>
    </row>
    <row r="302" spans="1:22" ht="31.5">
      <c r="A302" s="641">
        <v>299</v>
      </c>
      <c r="B302" s="573">
        <v>49</v>
      </c>
      <c r="C302" s="574" t="s">
        <v>2026</v>
      </c>
      <c r="D302" s="574"/>
      <c r="E302" s="574"/>
      <c r="F302" s="574"/>
      <c r="G302" s="574" t="s">
        <v>7688</v>
      </c>
      <c r="H302" s="583">
        <v>1</v>
      </c>
      <c r="I302" s="574" t="s">
        <v>3877</v>
      </c>
      <c r="J302" s="605">
        <v>41</v>
      </c>
      <c r="K302" s="688">
        <v>12</v>
      </c>
      <c r="L302" s="685">
        <v>3365</v>
      </c>
      <c r="M302" s="578"/>
      <c r="N302" s="597" t="s">
        <v>858</v>
      </c>
      <c r="O302" s="597" t="s">
        <v>2456</v>
      </c>
      <c r="P302" s="622" t="s">
        <v>1858</v>
      </c>
      <c r="Q302" s="682"/>
      <c r="R302" s="682"/>
      <c r="S302" s="598"/>
      <c r="V302" s="677">
        <v>1</v>
      </c>
    </row>
    <row r="303" spans="1:22" ht="31.5">
      <c r="A303" s="681">
        <v>300</v>
      </c>
      <c r="B303" s="573">
        <v>50</v>
      </c>
      <c r="C303" s="574" t="s">
        <v>2027</v>
      </c>
      <c r="D303" s="574"/>
      <c r="E303" s="574"/>
      <c r="F303" s="574"/>
      <c r="G303" s="574" t="s">
        <v>7688</v>
      </c>
      <c r="H303" s="583">
        <v>1</v>
      </c>
      <c r="I303" s="574" t="s">
        <v>3877</v>
      </c>
      <c r="J303" s="576">
        <v>131</v>
      </c>
      <c r="K303" s="576">
        <v>286</v>
      </c>
      <c r="L303" s="579">
        <v>1061</v>
      </c>
      <c r="M303" s="578"/>
      <c r="N303" s="596" t="s">
        <v>751</v>
      </c>
      <c r="O303" s="596" t="s">
        <v>2451</v>
      </c>
      <c r="P303" s="622" t="s">
        <v>1858</v>
      </c>
      <c r="Q303" s="682"/>
      <c r="R303" s="682"/>
      <c r="S303" s="580"/>
      <c r="V303" s="677">
        <v>1</v>
      </c>
    </row>
    <row r="304" spans="1:22" ht="31.5">
      <c r="A304" s="641">
        <v>301</v>
      </c>
      <c r="B304" s="573">
        <v>51</v>
      </c>
      <c r="C304" s="574" t="s">
        <v>2028</v>
      </c>
      <c r="D304" s="606"/>
      <c r="E304" s="606"/>
      <c r="F304" s="606"/>
      <c r="G304" s="574" t="s">
        <v>7688</v>
      </c>
      <c r="H304" s="583">
        <v>1</v>
      </c>
      <c r="I304" s="574" t="s">
        <v>3877</v>
      </c>
      <c r="J304" s="576">
        <v>130</v>
      </c>
      <c r="K304" s="576">
        <v>66</v>
      </c>
      <c r="L304" s="579">
        <v>1345</v>
      </c>
      <c r="M304" s="578"/>
      <c r="N304" s="647" t="s">
        <v>1945</v>
      </c>
      <c r="O304" s="574" t="s">
        <v>1943</v>
      </c>
      <c r="P304" s="608"/>
      <c r="Q304" s="682"/>
      <c r="R304" s="682"/>
      <c r="S304" s="608"/>
      <c r="V304" s="677">
        <v>1</v>
      </c>
    </row>
    <row r="305" spans="1:22" ht="31.5">
      <c r="A305" s="681">
        <v>302</v>
      </c>
      <c r="B305" s="573">
        <v>1</v>
      </c>
      <c r="C305" s="574" t="s">
        <v>2056</v>
      </c>
      <c r="D305" s="574"/>
      <c r="E305" s="574"/>
      <c r="F305" s="574"/>
      <c r="G305" s="574" t="s">
        <v>7688</v>
      </c>
      <c r="H305" s="583">
        <v>3</v>
      </c>
      <c r="I305" s="574" t="s">
        <v>3877</v>
      </c>
      <c r="J305" s="583">
        <v>97</v>
      </c>
      <c r="K305" s="583">
        <v>128</v>
      </c>
      <c r="L305" s="579">
        <v>186.4</v>
      </c>
      <c r="M305" s="578"/>
      <c r="N305" s="648" t="s">
        <v>1961</v>
      </c>
      <c r="O305" s="649" t="s">
        <v>2478</v>
      </c>
      <c r="P305" s="649" t="s">
        <v>2057</v>
      </c>
      <c r="Q305" s="682"/>
      <c r="R305" s="682"/>
      <c r="S305" s="583" t="s">
        <v>2058</v>
      </c>
      <c r="V305" s="677">
        <v>1</v>
      </c>
    </row>
    <row r="306" spans="1:22" ht="31.5">
      <c r="A306" s="641">
        <v>303</v>
      </c>
      <c r="B306" s="573">
        <v>2</v>
      </c>
      <c r="C306" s="574" t="s">
        <v>2056</v>
      </c>
      <c r="D306" s="574"/>
      <c r="E306" s="574"/>
      <c r="F306" s="574"/>
      <c r="G306" s="574" t="s">
        <v>7688</v>
      </c>
      <c r="H306" s="583">
        <v>3</v>
      </c>
      <c r="I306" s="574" t="s">
        <v>3877</v>
      </c>
      <c r="J306" s="583">
        <v>97</v>
      </c>
      <c r="K306" s="583">
        <v>203</v>
      </c>
      <c r="L306" s="579">
        <v>324.5</v>
      </c>
      <c r="M306" s="578"/>
      <c r="N306" s="648" t="s">
        <v>2059</v>
      </c>
      <c r="O306" s="649" t="s">
        <v>2478</v>
      </c>
      <c r="P306" s="649" t="s">
        <v>2057</v>
      </c>
      <c r="Q306" s="682"/>
      <c r="R306" s="682"/>
      <c r="S306" s="583" t="s">
        <v>2058</v>
      </c>
      <c r="V306" s="677">
        <v>1</v>
      </c>
    </row>
    <row r="307" spans="1:22" ht="31.5">
      <c r="A307" s="681">
        <v>304</v>
      </c>
      <c r="B307" s="573">
        <v>3</v>
      </c>
      <c r="C307" s="574" t="s">
        <v>2060</v>
      </c>
      <c r="D307" s="574"/>
      <c r="E307" s="574"/>
      <c r="F307" s="574"/>
      <c r="G307" s="574" t="s">
        <v>7688</v>
      </c>
      <c r="H307" s="583">
        <v>3</v>
      </c>
      <c r="I307" s="574" t="s">
        <v>3877</v>
      </c>
      <c r="J307" s="583">
        <v>97</v>
      </c>
      <c r="K307" s="583">
        <v>207</v>
      </c>
      <c r="L307" s="579">
        <v>371.4</v>
      </c>
      <c r="M307" s="578"/>
      <c r="N307" s="596" t="s">
        <v>1945</v>
      </c>
      <c r="O307" s="649" t="s">
        <v>2478</v>
      </c>
      <c r="P307" s="649" t="s">
        <v>2057</v>
      </c>
      <c r="Q307" s="682"/>
      <c r="R307" s="682"/>
      <c r="S307" s="583" t="s">
        <v>2058</v>
      </c>
      <c r="V307" s="677">
        <v>1</v>
      </c>
    </row>
    <row r="308" spans="1:22" ht="31.5">
      <c r="A308" s="641">
        <v>305</v>
      </c>
      <c r="B308" s="573">
        <v>4</v>
      </c>
      <c r="C308" s="574" t="s">
        <v>2060</v>
      </c>
      <c r="D308" s="574"/>
      <c r="E308" s="574"/>
      <c r="F308" s="574"/>
      <c r="G308" s="574" t="s">
        <v>7688</v>
      </c>
      <c r="H308" s="583">
        <v>3</v>
      </c>
      <c r="I308" s="574" t="s">
        <v>3877</v>
      </c>
      <c r="J308" s="583">
        <v>97</v>
      </c>
      <c r="K308" s="583">
        <v>188</v>
      </c>
      <c r="L308" s="579">
        <v>527.29999999999995</v>
      </c>
      <c r="M308" s="578"/>
      <c r="N308" s="596" t="s">
        <v>1945</v>
      </c>
      <c r="O308" s="649" t="s">
        <v>2478</v>
      </c>
      <c r="P308" s="649" t="s">
        <v>2057</v>
      </c>
      <c r="Q308" s="682"/>
      <c r="R308" s="682"/>
      <c r="S308" s="583" t="s">
        <v>2058</v>
      </c>
      <c r="V308" s="677">
        <v>1</v>
      </c>
    </row>
    <row r="309" spans="1:22" ht="31.5">
      <c r="A309" s="681">
        <v>306</v>
      </c>
      <c r="B309" s="573">
        <v>5</v>
      </c>
      <c r="C309" s="574" t="s">
        <v>2061</v>
      </c>
      <c r="D309" s="574"/>
      <c r="E309" s="574"/>
      <c r="F309" s="574"/>
      <c r="G309" s="574" t="s">
        <v>7688</v>
      </c>
      <c r="H309" s="583">
        <v>3</v>
      </c>
      <c r="I309" s="574" t="s">
        <v>3877</v>
      </c>
      <c r="J309" s="583">
        <v>96</v>
      </c>
      <c r="K309" s="583">
        <v>54</v>
      </c>
      <c r="L309" s="579">
        <v>208.5</v>
      </c>
      <c r="M309" s="578"/>
      <c r="N309" s="648" t="s">
        <v>1961</v>
      </c>
      <c r="O309" s="649" t="s">
        <v>2478</v>
      </c>
      <c r="P309" s="649" t="s">
        <v>2057</v>
      </c>
      <c r="Q309" s="682"/>
      <c r="R309" s="682"/>
      <c r="S309" s="583" t="s">
        <v>2058</v>
      </c>
      <c r="V309" s="677">
        <v>1</v>
      </c>
    </row>
    <row r="310" spans="1:22" ht="31.5">
      <c r="A310" s="641">
        <v>307</v>
      </c>
      <c r="B310" s="573">
        <v>6</v>
      </c>
      <c r="C310" s="574" t="s">
        <v>2062</v>
      </c>
      <c r="D310" s="574"/>
      <c r="E310" s="574"/>
      <c r="F310" s="574"/>
      <c r="G310" s="574" t="s">
        <v>7688</v>
      </c>
      <c r="H310" s="583">
        <v>3</v>
      </c>
      <c r="I310" s="574" t="s">
        <v>3877</v>
      </c>
      <c r="J310" s="583">
        <v>96</v>
      </c>
      <c r="K310" s="583">
        <v>58</v>
      </c>
      <c r="L310" s="579">
        <v>157.80000000000001</v>
      </c>
      <c r="M310" s="578"/>
      <c r="N310" s="648" t="s">
        <v>1962</v>
      </c>
      <c r="O310" s="649" t="s">
        <v>2478</v>
      </c>
      <c r="P310" s="649" t="s">
        <v>2057</v>
      </c>
      <c r="Q310" s="682"/>
      <c r="R310" s="682"/>
      <c r="S310" s="583" t="s">
        <v>2058</v>
      </c>
      <c r="V310" s="677">
        <v>1</v>
      </c>
    </row>
    <row r="311" spans="1:22" ht="47.25">
      <c r="A311" s="681">
        <v>308</v>
      </c>
      <c r="B311" s="573">
        <v>20</v>
      </c>
      <c r="C311" s="650" t="s">
        <v>2086</v>
      </c>
      <c r="D311" s="650"/>
      <c r="E311" s="650"/>
      <c r="F311" s="650"/>
      <c r="G311" s="574" t="s">
        <v>7688</v>
      </c>
      <c r="H311" s="583">
        <v>3</v>
      </c>
      <c r="I311" s="574" t="s">
        <v>3877</v>
      </c>
      <c r="J311" s="649">
        <v>105</v>
      </c>
      <c r="K311" s="649">
        <v>58</v>
      </c>
      <c r="L311" s="651">
        <v>89.6</v>
      </c>
      <c r="M311" s="578"/>
      <c r="N311" s="649" t="s">
        <v>2087</v>
      </c>
      <c r="O311" s="649" t="s">
        <v>2484</v>
      </c>
      <c r="P311" s="583" t="s">
        <v>2088</v>
      </c>
      <c r="Q311" s="682"/>
      <c r="R311" s="682"/>
      <c r="S311" s="583" t="s">
        <v>2089</v>
      </c>
      <c r="V311" s="677">
        <v>1</v>
      </c>
    </row>
    <row r="312" spans="1:22" ht="47.25">
      <c r="A312" s="641">
        <v>309</v>
      </c>
      <c r="B312" s="573">
        <v>21</v>
      </c>
      <c r="C312" s="650" t="s">
        <v>2086</v>
      </c>
      <c r="D312" s="650"/>
      <c r="E312" s="650"/>
      <c r="F312" s="650"/>
      <c r="G312" s="574" t="s">
        <v>7688</v>
      </c>
      <c r="H312" s="583">
        <v>3</v>
      </c>
      <c r="I312" s="574" t="s">
        <v>3877</v>
      </c>
      <c r="J312" s="649">
        <v>105</v>
      </c>
      <c r="K312" s="649">
        <v>82</v>
      </c>
      <c r="L312" s="651">
        <v>1049.7</v>
      </c>
      <c r="M312" s="578"/>
      <c r="N312" s="649" t="s">
        <v>2087</v>
      </c>
      <c r="O312" s="649" t="s">
        <v>2484</v>
      </c>
      <c r="P312" s="583" t="s">
        <v>2088</v>
      </c>
      <c r="Q312" s="682"/>
      <c r="R312" s="682"/>
      <c r="S312" s="583" t="s">
        <v>2089</v>
      </c>
      <c r="V312" s="677">
        <v>1</v>
      </c>
    </row>
    <row r="313" spans="1:22" ht="47.25">
      <c r="A313" s="681">
        <v>310</v>
      </c>
      <c r="B313" s="573">
        <v>23</v>
      </c>
      <c r="C313" s="650" t="s">
        <v>2086</v>
      </c>
      <c r="D313" s="650"/>
      <c r="E313" s="650"/>
      <c r="F313" s="650"/>
      <c r="G313" s="574" t="s">
        <v>7688</v>
      </c>
      <c r="H313" s="583">
        <v>3</v>
      </c>
      <c r="I313" s="574" t="s">
        <v>3877</v>
      </c>
      <c r="J313" s="649">
        <v>110</v>
      </c>
      <c r="K313" s="649">
        <v>66</v>
      </c>
      <c r="L313" s="651">
        <v>64.400000000000006</v>
      </c>
      <c r="M313" s="578"/>
      <c r="N313" s="649" t="s">
        <v>2087</v>
      </c>
      <c r="O313" s="649" t="s">
        <v>2484</v>
      </c>
      <c r="P313" s="583" t="s">
        <v>2088</v>
      </c>
      <c r="Q313" s="682"/>
      <c r="R313" s="682"/>
      <c r="S313" s="583" t="s">
        <v>2089</v>
      </c>
      <c r="V313" s="677">
        <v>1</v>
      </c>
    </row>
    <row r="314" spans="1:22" ht="47.25">
      <c r="A314" s="641">
        <v>311</v>
      </c>
      <c r="B314" s="573">
        <v>24</v>
      </c>
      <c r="C314" s="650" t="s">
        <v>2086</v>
      </c>
      <c r="D314" s="650"/>
      <c r="E314" s="650"/>
      <c r="F314" s="650"/>
      <c r="G314" s="574" t="s">
        <v>7688</v>
      </c>
      <c r="H314" s="583">
        <v>3</v>
      </c>
      <c r="I314" s="574" t="s">
        <v>3877</v>
      </c>
      <c r="J314" s="649">
        <v>110</v>
      </c>
      <c r="K314" s="649">
        <v>67</v>
      </c>
      <c r="L314" s="651">
        <v>350.8</v>
      </c>
      <c r="M314" s="578"/>
      <c r="N314" s="649" t="s">
        <v>2087</v>
      </c>
      <c r="O314" s="649" t="s">
        <v>2484</v>
      </c>
      <c r="P314" s="583" t="s">
        <v>2088</v>
      </c>
      <c r="Q314" s="682"/>
      <c r="R314" s="682"/>
      <c r="S314" s="583" t="s">
        <v>2089</v>
      </c>
      <c r="V314" s="677">
        <v>1</v>
      </c>
    </row>
    <row r="315" spans="1:22" ht="47.25">
      <c r="A315" s="681">
        <v>312</v>
      </c>
      <c r="B315" s="573">
        <v>25</v>
      </c>
      <c r="C315" s="650" t="s">
        <v>2091</v>
      </c>
      <c r="D315" s="650"/>
      <c r="E315" s="650"/>
      <c r="F315" s="650"/>
      <c r="G315" s="574" t="s">
        <v>7688</v>
      </c>
      <c r="H315" s="583">
        <v>3</v>
      </c>
      <c r="I315" s="574" t="s">
        <v>3877</v>
      </c>
      <c r="J315" s="649">
        <v>142</v>
      </c>
      <c r="K315" s="649">
        <v>5</v>
      </c>
      <c r="L315" s="651">
        <v>189.8</v>
      </c>
      <c r="M315" s="578"/>
      <c r="N315" s="648" t="s">
        <v>476</v>
      </c>
      <c r="O315" s="649" t="s">
        <v>2485</v>
      </c>
      <c r="P315" s="649" t="s">
        <v>2092</v>
      </c>
      <c r="Q315" s="682"/>
      <c r="R315" s="682"/>
      <c r="S315" s="583" t="s">
        <v>2035</v>
      </c>
      <c r="V315" s="677">
        <v>1</v>
      </c>
    </row>
    <row r="316" spans="1:22" ht="47.25">
      <c r="A316" s="641">
        <v>313</v>
      </c>
      <c r="B316" s="573">
        <v>26</v>
      </c>
      <c r="C316" s="650" t="s">
        <v>2093</v>
      </c>
      <c r="D316" s="650"/>
      <c r="E316" s="650"/>
      <c r="F316" s="650"/>
      <c r="G316" s="574" t="s">
        <v>7688</v>
      </c>
      <c r="H316" s="583">
        <v>3</v>
      </c>
      <c r="I316" s="574" t="s">
        <v>3877</v>
      </c>
      <c r="J316" s="649">
        <v>146</v>
      </c>
      <c r="K316" s="649">
        <v>32</v>
      </c>
      <c r="L316" s="651">
        <v>177</v>
      </c>
      <c r="M316" s="578"/>
      <c r="N316" s="649" t="s">
        <v>2094</v>
      </c>
      <c r="O316" s="649" t="s">
        <v>2486</v>
      </c>
      <c r="P316" s="649" t="s">
        <v>2095</v>
      </c>
      <c r="Q316" s="682"/>
      <c r="R316" s="682"/>
      <c r="S316" s="583" t="s">
        <v>2058</v>
      </c>
      <c r="V316" s="677">
        <v>1</v>
      </c>
    </row>
    <row r="317" spans="1:22" ht="63">
      <c r="A317" s="681">
        <v>314</v>
      </c>
      <c r="B317" s="581">
        <v>1</v>
      </c>
      <c r="C317" s="575" t="s">
        <v>750</v>
      </c>
      <c r="D317" s="575"/>
      <c r="E317" s="575"/>
      <c r="F317" s="575"/>
      <c r="G317" s="574" t="s">
        <v>7688</v>
      </c>
      <c r="H317" s="596">
        <v>1</v>
      </c>
      <c r="I317" s="575" t="s">
        <v>3879</v>
      </c>
      <c r="J317" s="582">
        <v>49</v>
      </c>
      <c r="K317" s="582" t="s">
        <v>2190</v>
      </c>
      <c r="L317" s="579">
        <v>1630</v>
      </c>
      <c r="M317" s="578"/>
      <c r="N317" s="583" t="s">
        <v>2115</v>
      </c>
      <c r="O317" s="583" t="s">
        <v>2502</v>
      </c>
      <c r="P317" s="622" t="s">
        <v>2117</v>
      </c>
      <c r="Q317" s="682"/>
      <c r="R317" s="682"/>
      <c r="S317" s="580"/>
      <c r="V317" s="677">
        <v>1</v>
      </c>
    </row>
    <row r="318" spans="1:22" ht="63" customHeight="1">
      <c r="A318" s="641">
        <v>315</v>
      </c>
      <c r="B318" s="581">
        <v>2</v>
      </c>
      <c r="C318" s="575" t="s">
        <v>2191</v>
      </c>
      <c r="D318" s="575"/>
      <c r="E318" s="575"/>
      <c r="F318" s="575"/>
      <c r="G318" s="574" t="s">
        <v>7688</v>
      </c>
      <c r="H318" s="596">
        <v>1</v>
      </c>
      <c r="I318" s="575" t="s">
        <v>3879</v>
      </c>
      <c r="J318" s="582">
        <v>39</v>
      </c>
      <c r="K318" s="582">
        <v>93</v>
      </c>
      <c r="L318" s="579">
        <v>140</v>
      </c>
      <c r="M318" s="578"/>
      <c r="N318" s="583" t="s">
        <v>2115</v>
      </c>
      <c r="O318" s="583" t="s">
        <v>2502</v>
      </c>
      <c r="P318" s="607" t="s">
        <v>1967</v>
      </c>
      <c r="Q318" s="682"/>
      <c r="R318" s="682"/>
      <c r="S318" s="580"/>
      <c r="V318" s="677">
        <v>1</v>
      </c>
    </row>
    <row r="319" spans="1:22" ht="31.5">
      <c r="A319" s="681">
        <v>316</v>
      </c>
      <c r="B319" s="581">
        <v>3</v>
      </c>
      <c r="C319" s="575" t="s">
        <v>2192</v>
      </c>
      <c r="D319" s="575"/>
      <c r="E319" s="575"/>
      <c r="F319" s="575"/>
      <c r="G319" s="574" t="s">
        <v>7688</v>
      </c>
      <c r="H319" s="596">
        <v>1</v>
      </c>
      <c r="I319" s="575" t="s">
        <v>3879</v>
      </c>
      <c r="J319" s="582">
        <v>43</v>
      </c>
      <c r="K319" s="582" t="s">
        <v>2193</v>
      </c>
      <c r="L319" s="579">
        <v>240</v>
      </c>
      <c r="M319" s="578"/>
      <c r="N319" s="583" t="s">
        <v>2115</v>
      </c>
      <c r="O319" s="583" t="s">
        <v>2502</v>
      </c>
      <c r="P319" s="607" t="s">
        <v>1967</v>
      </c>
      <c r="Q319" s="682"/>
      <c r="R319" s="682"/>
      <c r="S319" s="580"/>
      <c r="V319" s="677">
        <v>1</v>
      </c>
    </row>
    <row r="320" spans="1:22" ht="31.5">
      <c r="A320" s="641">
        <v>317</v>
      </c>
      <c r="B320" s="581">
        <v>4</v>
      </c>
      <c r="C320" s="575" t="s">
        <v>2194</v>
      </c>
      <c r="D320" s="575"/>
      <c r="E320" s="575"/>
      <c r="F320" s="575"/>
      <c r="G320" s="574" t="s">
        <v>7688</v>
      </c>
      <c r="H320" s="596">
        <v>1</v>
      </c>
      <c r="I320" s="575" t="s">
        <v>3879</v>
      </c>
      <c r="J320" s="582">
        <v>74</v>
      </c>
      <c r="K320" s="582" t="s">
        <v>2195</v>
      </c>
      <c r="L320" s="579">
        <v>400</v>
      </c>
      <c r="M320" s="578"/>
      <c r="N320" s="583" t="s">
        <v>2115</v>
      </c>
      <c r="O320" s="583" t="s">
        <v>2502</v>
      </c>
      <c r="P320" s="607" t="s">
        <v>1967</v>
      </c>
      <c r="Q320" s="682"/>
      <c r="R320" s="682"/>
      <c r="S320" s="580"/>
      <c r="V320" s="677">
        <v>1</v>
      </c>
    </row>
    <row r="321" spans="1:22" ht="31.5">
      <c r="A321" s="681">
        <v>318</v>
      </c>
      <c r="B321" s="581">
        <v>5</v>
      </c>
      <c r="C321" s="575" t="s">
        <v>2196</v>
      </c>
      <c r="D321" s="575"/>
      <c r="E321" s="575"/>
      <c r="F321" s="575"/>
      <c r="G321" s="574" t="s">
        <v>7688</v>
      </c>
      <c r="H321" s="596">
        <v>1</v>
      </c>
      <c r="I321" s="575" t="s">
        <v>3879</v>
      </c>
      <c r="J321" s="582">
        <v>129</v>
      </c>
      <c r="K321" s="582">
        <v>52</v>
      </c>
      <c r="L321" s="579">
        <v>120</v>
      </c>
      <c r="M321" s="578"/>
      <c r="N321" s="583" t="s">
        <v>2115</v>
      </c>
      <c r="O321" s="583" t="s">
        <v>2502</v>
      </c>
      <c r="P321" s="607" t="s">
        <v>1967</v>
      </c>
      <c r="Q321" s="682"/>
      <c r="R321" s="682"/>
      <c r="S321" s="580"/>
      <c r="V321" s="677">
        <v>1</v>
      </c>
    </row>
    <row r="322" spans="1:22" ht="31.5">
      <c r="A322" s="641">
        <v>319</v>
      </c>
      <c r="B322" s="581">
        <v>6</v>
      </c>
      <c r="C322" s="575" t="s">
        <v>2197</v>
      </c>
      <c r="D322" s="575"/>
      <c r="E322" s="575"/>
      <c r="F322" s="575"/>
      <c r="G322" s="574" t="s">
        <v>7688</v>
      </c>
      <c r="H322" s="596">
        <v>1</v>
      </c>
      <c r="I322" s="575" t="s">
        <v>3879</v>
      </c>
      <c r="J322" s="582">
        <v>45</v>
      </c>
      <c r="K322" s="582">
        <v>29.55</v>
      </c>
      <c r="L322" s="579">
        <v>160</v>
      </c>
      <c r="M322" s="578"/>
      <c r="N322" s="583" t="s">
        <v>2115</v>
      </c>
      <c r="O322" s="583" t="s">
        <v>2502</v>
      </c>
      <c r="P322" s="607" t="s">
        <v>1967</v>
      </c>
      <c r="Q322" s="682"/>
      <c r="R322" s="682"/>
      <c r="S322" s="580"/>
      <c r="V322" s="677">
        <v>1</v>
      </c>
    </row>
    <row r="323" spans="1:22" ht="31.5">
      <c r="A323" s="681">
        <v>320</v>
      </c>
      <c r="B323" s="581">
        <v>7</v>
      </c>
      <c r="C323" s="575" t="s">
        <v>2198</v>
      </c>
      <c r="D323" s="575"/>
      <c r="E323" s="575"/>
      <c r="F323" s="575"/>
      <c r="G323" s="574" t="s">
        <v>7688</v>
      </c>
      <c r="H323" s="596">
        <v>1</v>
      </c>
      <c r="I323" s="575" t="s">
        <v>3879</v>
      </c>
      <c r="J323" s="582">
        <v>55</v>
      </c>
      <c r="K323" s="582">
        <v>3</v>
      </c>
      <c r="L323" s="579">
        <v>150</v>
      </c>
      <c r="M323" s="578"/>
      <c r="N323" s="583" t="s">
        <v>2115</v>
      </c>
      <c r="O323" s="583" t="s">
        <v>2502</v>
      </c>
      <c r="P323" s="607" t="s">
        <v>1967</v>
      </c>
      <c r="Q323" s="682"/>
      <c r="R323" s="682"/>
      <c r="S323" s="580"/>
      <c r="V323" s="677">
        <v>1</v>
      </c>
    </row>
    <row r="324" spans="1:22" ht="31.5">
      <c r="A324" s="641">
        <v>321</v>
      </c>
      <c r="B324" s="581">
        <v>8</v>
      </c>
      <c r="C324" s="575" t="s">
        <v>2199</v>
      </c>
      <c r="D324" s="575"/>
      <c r="E324" s="575"/>
      <c r="F324" s="575"/>
      <c r="G324" s="574" t="s">
        <v>7688</v>
      </c>
      <c r="H324" s="596">
        <v>1</v>
      </c>
      <c r="I324" s="575" t="s">
        <v>3879</v>
      </c>
      <c r="J324" s="582">
        <v>39</v>
      </c>
      <c r="K324" s="582" t="s">
        <v>2200</v>
      </c>
      <c r="L324" s="579">
        <v>2100</v>
      </c>
      <c r="M324" s="578"/>
      <c r="N324" s="583" t="s">
        <v>775</v>
      </c>
      <c r="O324" s="583" t="s">
        <v>2454</v>
      </c>
      <c r="P324" s="607" t="s">
        <v>1967</v>
      </c>
      <c r="Q324" s="682"/>
      <c r="R324" s="682"/>
      <c r="S324" s="580"/>
      <c r="V324" s="677">
        <v>1</v>
      </c>
    </row>
    <row r="325" spans="1:22" ht="31.5">
      <c r="A325" s="681">
        <v>322</v>
      </c>
      <c r="B325" s="581">
        <v>9</v>
      </c>
      <c r="C325" s="575" t="s">
        <v>2201</v>
      </c>
      <c r="D325" s="575"/>
      <c r="E325" s="575"/>
      <c r="F325" s="575"/>
      <c r="G325" s="574" t="s">
        <v>7688</v>
      </c>
      <c r="H325" s="596">
        <v>1</v>
      </c>
      <c r="I325" s="575" t="s">
        <v>3879</v>
      </c>
      <c r="J325" s="582">
        <v>64</v>
      </c>
      <c r="K325" s="582">
        <v>64</v>
      </c>
      <c r="L325" s="579">
        <v>200</v>
      </c>
      <c r="M325" s="578"/>
      <c r="N325" s="583" t="s">
        <v>775</v>
      </c>
      <c r="O325" s="583" t="s">
        <v>2454</v>
      </c>
      <c r="P325" s="607" t="s">
        <v>1967</v>
      </c>
      <c r="Q325" s="682"/>
      <c r="R325" s="682"/>
      <c r="S325" s="580"/>
      <c r="V325" s="677">
        <v>1</v>
      </c>
    </row>
    <row r="326" spans="1:22" ht="31.5">
      <c r="A326" s="641">
        <v>323</v>
      </c>
      <c r="B326" s="581">
        <v>10</v>
      </c>
      <c r="C326" s="575" t="s">
        <v>2202</v>
      </c>
      <c r="D326" s="575"/>
      <c r="E326" s="575"/>
      <c r="F326" s="575"/>
      <c r="G326" s="574" t="s">
        <v>7688</v>
      </c>
      <c r="H326" s="596">
        <v>1</v>
      </c>
      <c r="I326" s="575" t="s">
        <v>3879</v>
      </c>
      <c r="J326" s="582">
        <v>42</v>
      </c>
      <c r="K326" s="582">
        <v>69</v>
      </c>
      <c r="L326" s="579">
        <v>1200</v>
      </c>
      <c r="M326" s="578"/>
      <c r="N326" s="583" t="s">
        <v>775</v>
      </c>
      <c r="O326" s="583" t="s">
        <v>2454</v>
      </c>
      <c r="P326" s="607" t="s">
        <v>1967</v>
      </c>
      <c r="Q326" s="682"/>
      <c r="R326" s="682"/>
      <c r="S326" s="580"/>
      <c r="V326" s="677">
        <v>1</v>
      </c>
    </row>
    <row r="327" spans="1:22" ht="31.5">
      <c r="A327" s="681">
        <v>324</v>
      </c>
      <c r="B327" s="581">
        <v>11</v>
      </c>
      <c r="C327" s="575" t="s">
        <v>2203</v>
      </c>
      <c r="D327" s="575"/>
      <c r="E327" s="575"/>
      <c r="F327" s="575"/>
      <c r="G327" s="574" t="s">
        <v>7688</v>
      </c>
      <c r="H327" s="596">
        <v>1</v>
      </c>
      <c r="I327" s="575" t="s">
        <v>3879</v>
      </c>
      <c r="J327" s="582">
        <v>54</v>
      </c>
      <c r="K327" s="582" t="s">
        <v>2204</v>
      </c>
      <c r="L327" s="579">
        <v>5800</v>
      </c>
      <c r="M327" s="578"/>
      <c r="N327" s="583" t="s">
        <v>775</v>
      </c>
      <c r="O327" s="583" t="s">
        <v>2454</v>
      </c>
      <c r="P327" s="607" t="s">
        <v>1967</v>
      </c>
      <c r="Q327" s="682"/>
      <c r="R327" s="682"/>
      <c r="S327" s="580"/>
      <c r="V327" s="677">
        <v>1</v>
      </c>
    </row>
    <row r="328" spans="1:22" ht="31.5">
      <c r="A328" s="641">
        <v>325</v>
      </c>
      <c r="B328" s="581">
        <v>12</v>
      </c>
      <c r="C328" s="575" t="s">
        <v>2205</v>
      </c>
      <c r="D328" s="575"/>
      <c r="E328" s="575"/>
      <c r="F328" s="575"/>
      <c r="G328" s="574" t="s">
        <v>7688</v>
      </c>
      <c r="H328" s="596">
        <v>1</v>
      </c>
      <c r="I328" s="575" t="s">
        <v>3879</v>
      </c>
      <c r="J328" s="582" t="s">
        <v>2206</v>
      </c>
      <c r="K328" s="582" t="s">
        <v>2207</v>
      </c>
      <c r="L328" s="579">
        <v>22300</v>
      </c>
      <c r="M328" s="578"/>
      <c r="N328" s="583" t="s">
        <v>775</v>
      </c>
      <c r="O328" s="583" t="s">
        <v>2454</v>
      </c>
      <c r="P328" s="607" t="s">
        <v>1967</v>
      </c>
      <c r="Q328" s="682"/>
      <c r="R328" s="682"/>
      <c r="S328" s="580"/>
      <c r="V328" s="677">
        <v>1</v>
      </c>
    </row>
    <row r="329" spans="1:22" ht="31.5">
      <c r="A329" s="681">
        <v>326</v>
      </c>
      <c r="B329" s="581">
        <v>13</v>
      </c>
      <c r="C329" s="575" t="s">
        <v>2208</v>
      </c>
      <c r="D329" s="575"/>
      <c r="E329" s="575"/>
      <c r="F329" s="575"/>
      <c r="G329" s="574" t="s">
        <v>7688</v>
      </c>
      <c r="H329" s="596">
        <v>1</v>
      </c>
      <c r="I329" s="575" t="s">
        <v>3879</v>
      </c>
      <c r="J329" s="582">
        <v>18</v>
      </c>
      <c r="K329" s="582">
        <v>19</v>
      </c>
      <c r="L329" s="579">
        <v>15200</v>
      </c>
      <c r="M329" s="578"/>
      <c r="N329" s="583" t="s">
        <v>775</v>
      </c>
      <c r="O329" s="583" t="s">
        <v>2454</v>
      </c>
      <c r="P329" s="607" t="s">
        <v>1967</v>
      </c>
      <c r="Q329" s="682"/>
      <c r="R329" s="682"/>
      <c r="S329" s="580"/>
      <c r="V329" s="677">
        <v>1</v>
      </c>
    </row>
    <row r="330" spans="1:22" ht="31.5">
      <c r="A330" s="641">
        <v>327</v>
      </c>
      <c r="B330" s="581">
        <v>14</v>
      </c>
      <c r="C330" s="575" t="s">
        <v>2209</v>
      </c>
      <c r="D330" s="575"/>
      <c r="E330" s="575"/>
      <c r="F330" s="575"/>
      <c r="G330" s="574" t="s">
        <v>7688</v>
      </c>
      <c r="H330" s="596">
        <v>1</v>
      </c>
      <c r="I330" s="575" t="s">
        <v>3879</v>
      </c>
      <c r="J330" s="582">
        <v>90</v>
      </c>
      <c r="K330" s="582">
        <v>227</v>
      </c>
      <c r="L330" s="579">
        <v>700.00000000000011</v>
      </c>
      <c r="M330" s="578"/>
      <c r="N330" s="583" t="s">
        <v>775</v>
      </c>
      <c r="O330" s="583" t="s">
        <v>2454</v>
      </c>
      <c r="P330" s="607" t="s">
        <v>1967</v>
      </c>
      <c r="Q330" s="682"/>
      <c r="R330" s="682"/>
      <c r="S330" s="580"/>
      <c r="V330" s="677">
        <v>1</v>
      </c>
    </row>
    <row r="331" spans="1:22" ht="31.5">
      <c r="A331" s="681">
        <v>328</v>
      </c>
      <c r="B331" s="581">
        <v>15</v>
      </c>
      <c r="C331" s="575" t="s">
        <v>2210</v>
      </c>
      <c r="D331" s="575"/>
      <c r="E331" s="575"/>
      <c r="F331" s="575"/>
      <c r="G331" s="574" t="s">
        <v>7688</v>
      </c>
      <c r="H331" s="596">
        <v>1</v>
      </c>
      <c r="I331" s="575" t="s">
        <v>3879</v>
      </c>
      <c r="J331" s="582">
        <v>38</v>
      </c>
      <c r="K331" s="582" t="s">
        <v>2211</v>
      </c>
      <c r="L331" s="579">
        <v>6800.0000000000009</v>
      </c>
      <c r="M331" s="578"/>
      <c r="N331" s="583" t="s">
        <v>775</v>
      </c>
      <c r="O331" s="583" t="s">
        <v>2454</v>
      </c>
      <c r="P331" s="607" t="s">
        <v>1967</v>
      </c>
      <c r="Q331" s="682"/>
      <c r="R331" s="682"/>
      <c r="S331" s="580"/>
      <c r="V331" s="677">
        <v>1</v>
      </c>
    </row>
    <row r="332" spans="1:22" ht="31.5">
      <c r="A332" s="641">
        <v>329</v>
      </c>
      <c r="B332" s="581">
        <v>16</v>
      </c>
      <c r="C332" s="575" t="s">
        <v>2212</v>
      </c>
      <c r="D332" s="575"/>
      <c r="E332" s="575"/>
      <c r="F332" s="575"/>
      <c r="G332" s="574" t="s">
        <v>7688</v>
      </c>
      <c r="H332" s="596">
        <v>1</v>
      </c>
      <c r="I332" s="575" t="s">
        <v>3879</v>
      </c>
      <c r="J332" s="582">
        <v>17</v>
      </c>
      <c r="K332" s="582">
        <v>117</v>
      </c>
      <c r="L332" s="579">
        <v>19200</v>
      </c>
      <c r="M332" s="578"/>
      <c r="N332" s="583" t="s">
        <v>775</v>
      </c>
      <c r="O332" s="583" t="s">
        <v>2454</v>
      </c>
      <c r="P332" s="607" t="s">
        <v>1967</v>
      </c>
      <c r="Q332" s="682"/>
      <c r="R332" s="682"/>
      <c r="S332" s="580"/>
      <c r="V332" s="677">
        <v>1</v>
      </c>
    </row>
    <row r="333" spans="1:22" ht="31.5">
      <c r="A333" s="681">
        <v>330</v>
      </c>
      <c r="B333" s="581">
        <v>17</v>
      </c>
      <c r="C333" s="575" t="s">
        <v>2213</v>
      </c>
      <c r="D333" s="575"/>
      <c r="E333" s="575"/>
      <c r="F333" s="575"/>
      <c r="G333" s="574" t="s">
        <v>7688</v>
      </c>
      <c r="H333" s="596">
        <v>1</v>
      </c>
      <c r="I333" s="575" t="s">
        <v>3879</v>
      </c>
      <c r="J333" s="582">
        <v>49</v>
      </c>
      <c r="K333" s="582" t="s">
        <v>2214</v>
      </c>
      <c r="L333" s="579">
        <v>32100</v>
      </c>
      <c r="M333" s="578"/>
      <c r="N333" s="583" t="s">
        <v>775</v>
      </c>
      <c r="O333" s="583" t="s">
        <v>2454</v>
      </c>
      <c r="P333" s="607" t="s">
        <v>1967</v>
      </c>
      <c r="Q333" s="682"/>
      <c r="R333" s="682"/>
      <c r="S333" s="580"/>
      <c r="V333" s="677">
        <v>1</v>
      </c>
    </row>
    <row r="334" spans="1:22" ht="31.5">
      <c r="A334" s="641">
        <v>331</v>
      </c>
      <c r="B334" s="581">
        <v>18</v>
      </c>
      <c r="C334" s="574" t="s">
        <v>2215</v>
      </c>
      <c r="D334" s="574"/>
      <c r="E334" s="574"/>
      <c r="F334" s="574"/>
      <c r="G334" s="574" t="s">
        <v>7688</v>
      </c>
      <c r="H334" s="596">
        <v>1</v>
      </c>
      <c r="I334" s="575" t="s">
        <v>3879</v>
      </c>
      <c r="J334" s="576">
        <v>75</v>
      </c>
      <c r="K334" s="582">
        <v>40</v>
      </c>
      <c r="L334" s="579">
        <v>900</v>
      </c>
      <c r="M334" s="578"/>
      <c r="N334" s="596" t="s">
        <v>979</v>
      </c>
      <c r="O334" s="596" t="s">
        <v>2457</v>
      </c>
      <c r="P334" s="607" t="s">
        <v>1967</v>
      </c>
      <c r="Q334" s="682"/>
      <c r="R334" s="682"/>
      <c r="S334" s="580"/>
      <c r="V334" s="677">
        <v>1</v>
      </c>
    </row>
    <row r="335" spans="1:22" ht="31.5">
      <c r="A335" s="681">
        <v>332</v>
      </c>
      <c r="B335" s="581">
        <v>19</v>
      </c>
      <c r="C335" s="575" t="s">
        <v>2216</v>
      </c>
      <c r="D335" s="575"/>
      <c r="E335" s="575"/>
      <c r="F335" s="575"/>
      <c r="G335" s="574" t="s">
        <v>7688</v>
      </c>
      <c r="H335" s="596">
        <v>1</v>
      </c>
      <c r="I335" s="575" t="s">
        <v>3879</v>
      </c>
      <c r="J335" s="587">
        <v>43</v>
      </c>
      <c r="K335" s="582"/>
      <c r="L335" s="588">
        <v>3200</v>
      </c>
      <c r="M335" s="578"/>
      <c r="N335" s="596" t="s">
        <v>754</v>
      </c>
      <c r="O335" s="596" t="s">
        <v>2453</v>
      </c>
      <c r="P335" s="607" t="s">
        <v>1967</v>
      </c>
      <c r="Q335" s="682"/>
      <c r="R335" s="682"/>
      <c r="S335" s="580"/>
      <c r="V335" s="677">
        <v>1</v>
      </c>
    </row>
    <row r="336" spans="1:22" ht="31.5">
      <c r="A336" s="641">
        <v>333</v>
      </c>
      <c r="B336" s="581">
        <v>20</v>
      </c>
      <c r="C336" s="575" t="s">
        <v>2217</v>
      </c>
      <c r="D336" s="575"/>
      <c r="E336" s="575"/>
      <c r="F336" s="575"/>
      <c r="G336" s="574" t="s">
        <v>7688</v>
      </c>
      <c r="H336" s="596">
        <v>1</v>
      </c>
      <c r="I336" s="575" t="s">
        <v>3879</v>
      </c>
      <c r="J336" s="587">
        <v>17</v>
      </c>
      <c r="K336" s="610">
        <v>115</v>
      </c>
      <c r="L336" s="588">
        <v>5400</v>
      </c>
      <c r="M336" s="578"/>
      <c r="N336" s="596" t="s">
        <v>754</v>
      </c>
      <c r="O336" s="596" t="s">
        <v>2453</v>
      </c>
      <c r="P336" s="607" t="s">
        <v>1967</v>
      </c>
      <c r="Q336" s="682"/>
      <c r="R336" s="682"/>
      <c r="S336" s="580"/>
      <c r="V336" s="677">
        <v>1</v>
      </c>
    </row>
    <row r="337" spans="1:22" ht="31.5">
      <c r="A337" s="681">
        <v>334</v>
      </c>
      <c r="B337" s="581">
        <v>21</v>
      </c>
      <c r="C337" s="589" t="s">
        <v>2218</v>
      </c>
      <c r="D337" s="589"/>
      <c r="E337" s="589"/>
      <c r="F337" s="589"/>
      <c r="G337" s="574" t="s">
        <v>7688</v>
      </c>
      <c r="H337" s="596">
        <v>1</v>
      </c>
      <c r="I337" s="575" t="s">
        <v>3879</v>
      </c>
      <c r="J337" s="587">
        <v>6</v>
      </c>
      <c r="K337" s="582" t="s">
        <v>2219</v>
      </c>
      <c r="L337" s="594">
        <v>4900</v>
      </c>
      <c r="M337" s="578"/>
      <c r="N337" s="596" t="s">
        <v>754</v>
      </c>
      <c r="O337" s="596" t="s">
        <v>2453</v>
      </c>
      <c r="P337" s="607" t="s">
        <v>1967</v>
      </c>
      <c r="Q337" s="682"/>
      <c r="R337" s="682"/>
      <c r="S337" s="580"/>
      <c r="V337" s="677">
        <v>1</v>
      </c>
    </row>
    <row r="338" spans="1:22" ht="31.5">
      <c r="A338" s="641">
        <v>335</v>
      </c>
      <c r="B338" s="581">
        <v>22</v>
      </c>
      <c r="C338" s="575" t="s">
        <v>2220</v>
      </c>
      <c r="D338" s="575"/>
      <c r="E338" s="575"/>
      <c r="F338" s="575"/>
      <c r="G338" s="574" t="s">
        <v>7688</v>
      </c>
      <c r="H338" s="596">
        <v>1</v>
      </c>
      <c r="I338" s="575" t="s">
        <v>3879</v>
      </c>
      <c r="J338" s="582">
        <v>43</v>
      </c>
      <c r="K338" s="582">
        <v>24</v>
      </c>
      <c r="L338" s="594">
        <v>800</v>
      </c>
      <c r="M338" s="578"/>
      <c r="N338" s="596" t="s">
        <v>840</v>
      </c>
      <c r="O338" s="596" t="s">
        <v>2452</v>
      </c>
      <c r="P338" s="607" t="s">
        <v>1967</v>
      </c>
      <c r="Q338" s="682"/>
      <c r="R338" s="682"/>
      <c r="S338" s="580"/>
      <c r="V338" s="677">
        <v>1</v>
      </c>
    </row>
    <row r="339" spans="1:22" ht="31.5">
      <c r="A339" s="681">
        <v>336</v>
      </c>
      <c r="B339" s="581">
        <v>23</v>
      </c>
      <c r="C339" s="575" t="s">
        <v>2156</v>
      </c>
      <c r="D339" s="575"/>
      <c r="E339" s="575"/>
      <c r="F339" s="575"/>
      <c r="G339" s="574" t="s">
        <v>7688</v>
      </c>
      <c r="H339" s="596">
        <v>1</v>
      </c>
      <c r="I339" s="575" t="s">
        <v>3879</v>
      </c>
      <c r="J339" s="582">
        <v>43</v>
      </c>
      <c r="K339" s="582">
        <v>24</v>
      </c>
      <c r="L339" s="594">
        <v>600</v>
      </c>
      <c r="M339" s="578"/>
      <c r="N339" s="596" t="s">
        <v>2115</v>
      </c>
      <c r="O339" s="596" t="s">
        <v>2502</v>
      </c>
      <c r="P339" s="607" t="s">
        <v>1967</v>
      </c>
      <c r="Q339" s="682"/>
      <c r="R339" s="682"/>
      <c r="S339" s="580"/>
      <c r="V339" s="677">
        <v>1</v>
      </c>
    </row>
    <row r="340" spans="1:22" ht="31.5">
      <c r="A340" s="641">
        <v>337</v>
      </c>
      <c r="B340" s="581">
        <v>24</v>
      </c>
      <c r="C340" s="575" t="s">
        <v>2156</v>
      </c>
      <c r="D340" s="575"/>
      <c r="E340" s="575"/>
      <c r="F340" s="575"/>
      <c r="G340" s="574" t="s">
        <v>7688</v>
      </c>
      <c r="H340" s="596">
        <v>1</v>
      </c>
      <c r="I340" s="575" t="s">
        <v>3879</v>
      </c>
      <c r="J340" s="582">
        <v>43</v>
      </c>
      <c r="K340" s="582">
        <v>24</v>
      </c>
      <c r="L340" s="594">
        <v>600</v>
      </c>
      <c r="M340" s="578"/>
      <c r="N340" s="596" t="s">
        <v>2115</v>
      </c>
      <c r="O340" s="596" t="s">
        <v>2502</v>
      </c>
      <c r="P340" s="607" t="s">
        <v>1967</v>
      </c>
      <c r="Q340" s="682"/>
      <c r="R340" s="682"/>
      <c r="S340" s="580"/>
      <c r="V340" s="677">
        <v>1</v>
      </c>
    </row>
    <row r="341" spans="1:22" ht="31.5">
      <c r="A341" s="681">
        <v>338</v>
      </c>
      <c r="B341" s="689">
        <v>8</v>
      </c>
      <c r="C341" s="574" t="s">
        <v>2245</v>
      </c>
      <c r="D341" s="606"/>
      <c r="E341" s="606"/>
      <c r="F341" s="606"/>
      <c r="G341" s="574" t="s">
        <v>7688</v>
      </c>
      <c r="H341" s="596">
        <v>2</v>
      </c>
      <c r="I341" s="575" t="s">
        <v>3879</v>
      </c>
      <c r="J341" s="690">
        <v>93</v>
      </c>
      <c r="K341" s="690">
        <v>62</v>
      </c>
      <c r="L341" s="579">
        <v>227.19999999999996</v>
      </c>
      <c r="M341" s="578"/>
      <c r="N341" s="583" t="s">
        <v>2247</v>
      </c>
      <c r="O341" s="606" t="s">
        <v>2246</v>
      </c>
      <c r="P341" s="652" t="s">
        <v>2248</v>
      </c>
      <c r="Q341" s="682"/>
      <c r="R341" s="682"/>
      <c r="S341" s="606"/>
      <c r="V341" s="677">
        <v>1</v>
      </c>
    </row>
    <row r="342" spans="1:22" ht="31.5">
      <c r="A342" s="641">
        <v>339</v>
      </c>
      <c r="B342" s="689">
        <v>9</v>
      </c>
      <c r="C342" s="574" t="s">
        <v>2249</v>
      </c>
      <c r="D342" s="606"/>
      <c r="E342" s="606"/>
      <c r="F342" s="606"/>
      <c r="G342" s="574" t="s">
        <v>7688</v>
      </c>
      <c r="H342" s="596">
        <v>2</v>
      </c>
      <c r="I342" s="575" t="s">
        <v>3879</v>
      </c>
      <c r="J342" s="690">
        <v>90</v>
      </c>
      <c r="K342" s="690">
        <v>50</v>
      </c>
      <c r="L342" s="579">
        <v>810.9</v>
      </c>
      <c r="M342" s="578"/>
      <c r="N342" s="583" t="s">
        <v>2250</v>
      </c>
      <c r="O342" s="606" t="s">
        <v>2246</v>
      </c>
      <c r="P342" s="652" t="s">
        <v>2248</v>
      </c>
      <c r="Q342" s="682"/>
      <c r="R342" s="682"/>
      <c r="S342" s="606"/>
      <c r="V342" s="677">
        <v>1</v>
      </c>
    </row>
    <row r="343" spans="1:22" ht="63">
      <c r="A343" s="681">
        <v>340</v>
      </c>
      <c r="B343" s="581">
        <v>1</v>
      </c>
      <c r="C343" s="574" t="s">
        <v>2114</v>
      </c>
      <c r="D343" s="574"/>
      <c r="E343" s="574"/>
      <c r="F343" s="574"/>
      <c r="G343" s="574" t="s">
        <v>7688</v>
      </c>
      <c r="H343" s="583">
        <v>1</v>
      </c>
      <c r="I343" s="574" t="s">
        <v>3878</v>
      </c>
      <c r="J343" s="576">
        <v>15</v>
      </c>
      <c r="K343" s="576">
        <v>51</v>
      </c>
      <c r="L343" s="579">
        <v>816.19999999999993</v>
      </c>
      <c r="M343" s="578"/>
      <c r="N343" s="583" t="s">
        <v>2116</v>
      </c>
      <c r="O343" s="583" t="s">
        <v>2492</v>
      </c>
      <c r="P343" s="622" t="s">
        <v>2117</v>
      </c>
      <c r="Q343" s="682"/>
      <c r="R343" s="682"/>
      <c r="S343" s="580"/>
      <c r="V343" s="677">
        <v>1</v>
      </c>
    </row>
    <row r="344" spans="1:22" ht="31.5">
      <c r="A344" s="641">
        <v>341</v>
      </c>
      <c r="B344" s="581">
        <v>2</v>
      </c>
      <c r="C344" s="574" t="s">
        <v>2118</v>
      </c>
      <c r="D344" s="574"/>
      <c r="E344" s="574"/>
      <c r="F344" s="574"/>
      <c r="G344" s="574" t="s">
        <v>7688</v>
      </c>
      <c r="H344" s="583">
        <v>1</v>
      </c>
      <c r="I344" s="574" t="s">
        <v>3878</v>
      </c>
      <c r="J344" s="576">
        <v>28</v>
      </c>
      <c r="K344" s="576">
        <v>2</v>
      </c>
      <c r="L344" s="579">
        <v>13244.2</v>
      </c>
      <c r="M344" s="578"/>
      <c r="N344" s="583" t="s">
        <v>756</v>
      </c>
      <c r="O344" s="583" t="s">
        <v>2493</v>
      </c>
      <c r="P344" s="607" t="s">
        <v>1967</v>
      </c>
      <c r="Q344" s="682"/>
      <c r="R344" s="682"/>
      <c r="S344" s="580"/>
      <c r="V344" s="677">
        <v>1</v>
      </c>
    </row>
    <row r="345" spans="1:22" ht="31.5">
      <c r="A345" s="681">
        <v>342</v>
      </c>
      <c r="B345" s="581">
        <v>3</v>
      </c>
      <c r="C345" s="574" t="s">
        <v>2119</v>
      </c>
      <c r="D345" s="574"/>
      <c r="E345" s="574"/>
      <c r="F345" s="574"/>
      <c r="G345" s="574" t="s">
        <v>7688</v>
      </c>
      <c r="H345" s="583">
        <v>1</v>
      </c>
      <c r="I345" s="574" t="s">
        <v>3878</v>
      </c>
      <c r="J345" s="576">
        <v>28</v>
      </c>
      <c r="K345" s="576">
        <v>4</v>
      </c>
      <c r="L345" s="579">
        <v>2527.4</v>
      </c>
      <c r="M345" s="578"/>
      <c r="N345" s="583" t="s">
        <v>754</v>
      </c>
      <c r="O345" s="583" t="s">
        <v>2494</v>
      </c>
      <c r="P345" s="607" t="s">
        <v>1967</v>
      </c>
      <c r="Q345" s="682"/>
      <c r="R345" s="682"/>
      <c r="S345" s="580"/>
      <c r="V345" s="677">
        <v>1</v>
      </c>
    </row>
    <row r="346" spans="1:22" ht="31.5">
      <c r="A346" s="641">
        <v>343</v>
      </c>
      <c r="B346" s="581">
        <v>4</v>
      </c>
      <c r="C346" s="574" t="s">
        <v>2120</v>
      </c>
      <c r="D346" s="574"/>
      <c r="E346" s="574"/>
      <c r="F346" s="574"/>
      <c r="G346" s="574" t="s">
        <v>7688</v>
      </c>
      <c r="H346" s="583">
        <v>1</v>
      </c>
      <c r="I346" s="574" t="s">
        <v>3878</v>
      </c>
      <c r="J346" s="576">
        <v>28</v>
      </c>
      <c r="K346" s="576">
        <v>28</v>
      </c>
      <c r="L346" s="579">
        <v>2658</v>
      </c>
      <c r="M346" s="578"/>
      <c r="N346" s="583" t="s">
        <v>858</v>
      </c>
      <c r="O346" s="583" t="s">
        <v>2495</v>
      </c>
      <c r="P346" s="607" t="s">
        <v>1967</v>
      </c>
      <c r="Q346" s="682"/>
      <c r="R346" s="682"/>
      <c r="S346" s="580"/>
      <c r="V346" s="677">
        <v>1</v>
      </c>
    </row>
    <row r="347" spans="1:22" ht="31.5">
      <c r="A347" s="681">
        <v>344</v>
      </c>
      <c r="B347" s="581">
        <v>5</v>
      </c>
      <c r="C347" s="574" t="s">
        <v>2121</v>
      </c>
      <c r="D347" s="574"/>
      <c r="E347" s="574"/>
      <c r="F347" s="574"/>
      <c r="G347" s="574" t="s">
        <v>7688</v>
      </c>
      <c r="H347" s="583">
        <v>1</v>
      </c>
      <c r="I347" s="574" t="s">
        <v>3878</v>
      </c>
      <c r="J347" s="576">
        <v>77</v>
      </c>
      <c r="K347" s="576">
        <v>37</v>
      </c>
      <c r="L347" s="579">
        <v>150.5</v>
      </c>
      <c r="M347" s="578"/>
      <c r="N347" s="583" t="s">
        <v>2115</v>
      </c>
      <c r="O347" s="583" t="s">
        <v>2492</v>
      </c>
      <c r="P347" s="607" t="s">
        <v>1967</v>
      </c>
      <c r="Q347" s="682"/>
      <c r="R347" s="682"/>
      <c r="S347" s="580"/>
      <c r="V347" s="677">
        <v>1</v>
      </c>
    </row>
    <row r="348" spans="1:22" ht="31.5">
      <c r="A348" s="641">
        <v>345</v>
      </c>
      <c r="B348" s="581">
        <v>6</v>
      </c>
      <c r="C348" s="574" t="s">
        <v>2122</v>
      </c>
      <c r="D348" s="574"/>
      <c r="E348" s="574"/>
      <c r="F348" s="574"/>
      <c r="G348" s="574" t="s">
        <v>7688</v>
      </c>
      <c r="H348" s="583">
        <v>1</v>
      </c>
      <c r="I348" s="574" t="s">
        <v>3878</v>
      </c>
      <c r="J348" s="576">
        <v>85</v>
      </c>
      <c r="K348" s="576">
        <v>60</v>
      </c>
      <c r="L348" s="579">
        <v>139.9</v>
      </c>
      <c r="M348" s="578"/>
      <c r="N348" s="583" t="s">
        <v>2115</v>
      </c>
      <c r="O348" s="583" t="s">
        <v>2492</v>
      </c>
      <c r="P348" s="607" t="s">
        <v>1967</v>
      </c>
      <c r="Q348" s="682"/>
      <c r="R348" s="682"/>
      <c r="S348" s="580"/>
      <c r="V348" s="677">
        <v>1</v>
      </c>
    </row>
    <row r="349" spans="1:22" ht="31.5">
      <c r="A349" s="681">
        <v>346</v>
      </c>
      <c r="B349" s="581">
        <v>7</v>
      </c>
      <c r="C349" s="574" t="s">
        <v>2123</v>
      </c>
      <c r="D349" s="574"/>
      <c r="E349" s="574"/>
      <c r="F349" s="574"/>
      <c r="G349" s="574" t="s">
        <v>7688</v>
      </c>
      <c r="H349" s="583">
        <v>1</v>
      </c>
      <c r="I349" s="574" t="s">
        <v>3878</v>
      </c>
      <c r="J349" s="576">
        <v>105</v>
      </c>
      <c r="K349" s="576">
        <v>57</v>
      </c>
      <c r="L349" s="579">
        <v>53.9</v>
      </c>
      <c r="M349" s="578"/>
      <c r="N349" s="583" t="s">
        <v>2115</v>
      </c>
      <c r="O349" s="583" t="s">
        <v>2492</v>
      </c>
      <c r="P349" s="607" t="s">
        <v>1967</v>
      </c>
      <c r="Q349" s="682"/>
      <c r="R349" s="682"/>
      <c r="S349" s="580"/>
      <c r="V349" s="677">
        <v>1</v>
      </c>
    </row>
    <row r="350" spans="1:22" ht="31.5">
      <c r="A350" s="641">
        <v>347</v>
      </c>
      <c r="B350" s="581">
        <v>8</v>
      </c>
      <c r="C350" s="574" t="s">
        <v>2124</v>
      </c>
      <c r="D350" s="574"/>
      <c r="E350" s="574"/>
      <c r="F350" s="574"/>
      <c r="G350" s="574" t="s">
        <v>7688</v>
      </c>
      <c r="H350" s="583">
        <v>1</v>
      </c>
      <c r="I350" s="574" t="s">
        <v>3878</v>
      </c>
      <c r="J350" s="576">
        <v>108</v>
      </c>
      <c r="K350" s="576">
        <v>155</v>
      </c>
      <c r="L350" s="579">
        <v>203.6</v>
      </c>
      <c r="M350" s="578"/>
      <c r="N350" s="583" t="s">
        <v>2115</v>
      </c>
      <c r="O350" s="583" t="s">
        <v>2492</v>
      </c>
      <c r="P350" s="607" t="s">
        <v>1967</v>
      </c>
      <c r="Q350" s="682"/>
      <c r="R350" s="682"/>
      <c r="S350" s="580"/>
      <c r="V350" s="677">
        <v>1</v>
      </c>
    </row>
    <row r="351" spans="1:22" ht="31.5">
      <c r="A351" s="681">
        <v>348</v>
      </c>
      <c r="B351" s="581"/>
      <c r="C351" s="574"/>
      <c r="D351" s="574"/>
      <c r="E351" s="574"/>
      <c r="F351" s="574"/>
      <c r="G351" s="574" t="s">
        <v>7688</v>
      </c>
      <c r="H351" s="583">
        <v>1</v>
      </c>
      <c r="I351" s="574" t="s">
        <v>3878</v>
      </c>
      <c r="J351" s="576">
        <v>108</v>
      </c>
      <c r="K351" s="576">
        <v>321</v>
      </c>
      <c r="L351" s="579">
        <v>36.200000000000003</v>
      </c>
      <c r="M351" s="578"/>
      <c r="N351" s="583" t="s">
        <v>2115</v>
      </c>
      <c r="O351" s="583" t="s">
        <v>2492</v>
      </c>
      <c r="P351" s="607" t="s">
        <v>1967</v>
      </c>
      <c r="Q351" s="682"/>
      <c r="R351" s="682"/>
      <c r="S351" s="580"/>
      <c r="V351" s="677">
        <v>1</v>
      </c>
    </row>
    <row r="352" spans="1:22" ht="31.5">
      <c r="A352" s="641">
        <v>349</v>
      </c>
      <c r="B352" s="581">
        <v>9</v>
      </c>
      <c r="C352" s="574" t="s">
        <v>750</v>
      </c>
      <c r="D352" s="608"/>
      <c r="E352" s="608"/>
      <c r="F352" s="608"/>
      <c r="G352" s="574" t="s">
        <v>7688</v>
      </c>
      <c r="H352" s="583">
        <v>1</v>
      </c>
      <c r="I352" s="574" t="s">
        <v>3878</v>
      </c>
      <c r="J352" s="576">
        <v>109</v>
      </c>
      <c r="K352" s="576">
        <v>11</v>
      </c>
      <c r="L352" s="579">
        <v>3906.4</v>
      </c>
      <c r="M352" s="578"/>
      <c r="N352" s="583" t="s">
        <v>2115</v>
      </c>
      <c r="O352" s="583" t="s">
        <v>2492</v>
      </c>
      <c r="P352" s="607" t="s">
        <v>1967</v>
      </c>
      <c r="Q352" s="682"/>
      <c r="R352" s="682"/>
      <c r="S352" s="580"/>
      <c r="V352" s="677">
        <v>1</v>
      </c>
    </row>
    <row r="353" spans="1:22" ht="31.5">
      <c r="A353" s="681">
        <v>350</v>
      </c>
      <c r="B353" s="581"/>
      <c r="C353" s="574"/>
      <c r="D353" s="608"/>
      <c r="E353" s="608"/>
      <c r="F353" s="608"/>
      <c r="G353" s="574" t="s">
        <v>7688</v>
      </c>
      <c r="H353" s="583">
        <v>1</v>
      </c>
      <c r="I353" s="574" t="s">
        <v>3878</v>
      </c>
      <c r="J353" s="576">
        <v>109</v>
      </c>
      <c r="K353" s="576">
        <v>7</v>
      </c>
      <c r="L353" s="579">
        <v>57.1</v>
      </c>
      <c r="M353" s="578"/>
      <c r="N353" s="583" t="s">
        <v>2115</v>
      </c>
      <c r="O353" s="583" t="s">
        <v>2492</v>
      </c>
      <c r="P353" s="607" t="s">
        <v>1967</v>
      </c>
      <c r="Q353" s="682"/>
      <c r="R353" s="682"/>
      <c r="S353" s="580"/>
      <c r="V353" s="677">
        <v>1</v>
      </c>
    </row>
    <row r="354" spans="1:22" ht="31.5">
      <c r="A354" s="641">
        <v>351</v>
      </c>
      <c r="B354" s="581"/>
      <c r="C354" s="574"/>
      <c r="D354" s="608"/>
      <c r="E354" s="608"/>
      <c r="F354" s="608"/>
      <c r="G354" s="574" t="s">
        <v>7688</v>
      </c>
      <c r="H354" s="583">
        <v>1</v>
      </c>
      <c r="I354" s="574" t="s">
        <v>3878</v>
      </c>
      <c r="J354" s="576">
        <v>109</v>
      </c>
      <c r="K354" s="576">
        <v>42</v>
      </c>
      <c r="L354" s="579">
        <v>62.4</v>
      </c>
      <c r="M354" s="578"/>
      <c r="N354" s="583" t="s">
        <v>2115</v>
      </c>
      <c r="O354" s="583" t="s">
        <v>2492</v>
      </c>
      <c r="P354" s="607" t="s">
        <v>1967</v>
      </c>
      <c r="Q354" s="682"/>
      <c r="R354" s="682"/>
      <c r="S354" s="580"/>
      <c r="V354" s="677">
        <v>1</v>
      </c>
    </row>
    <row r="355" spans="1:22" ht="31.5">
      <c r="A355" s="681">
        <v>352</v>
      </c>
      <c r="B355" s="581">
        <v>10</v>
      </c>
      <c r="C355" s="574" t="s">
        <v>983</v>
      </c>
      <c r="D355" s="608"/>
      <c r="E355" s="608"/>
      <c r="F355" s="608"/>
      <c r="G355" s="574" t="s">
        <v>7688</v>
      </c>
      <c r="H355" s="583">
        <v>1</v>
      </c>
      <c r="I355" s="574" t="s">
        <v>3878</v>
      </c>
      <c r="J355" s="576">
        <v>109</v>
      </c>
      <c r="K355" s="576">
        <v>48</v>
      </c>
      <c r="L355" s="579">
        <v>26.2</v>
      </c>
      <c r="M355" s="578"/>
      <c r="N355" s="583" t="s">
        <v>840</v>
      </c>
      <c r="O355" s="583" t="s">
        <v>2496</v>
      </c>
      <c r="P355" s="607" t="s">
        <v>1967</v>
      </c>
      <c r="Q355" s="682"/>
      <c r="R355" s="682"/>
      <c r="S355" s="580"/>
      <c r="V355" s="677">
        <v>1</v>
      </c>
    </row>
    <row r="356" spans="1:22" ht="31.5">
      <c r="A356" s="641">
        <v>353</v>
      </c>
      <c r="B356" s="581"/>
      <c r="C356" s="574"/>
      <c r="D356" s="608"/>
      <c r="E356" s="608"/>
      <c r="F356" s="608"/>
      <c r="G356" s="574" t="s">
        <v>7688</v>
      </c>
      <c r="H356" s="583">
        <v>1</v>
      </c>
      <c r="I356" s="574" t="s">
        <v>3878</v>
      </c>
      <c r="J356" s="576">
        <v>109</v>
      </c>
      <c r="K356" s="576">
        <v>6</v>
      </c>
      <c r="L356" s="579">
        <v>573.9</v>
      </c>
      <c r="M356" s="578"/>
      <c r="N356" s="583" t="s">
        <v>840</v>
      </c>
      <c r="O356" s="583" t="s">
        <v>2496</v>
      </c>
      <c r="P356" s="607" t="s">
        <v>1967</v>
      </c>
      <c r="Q356" s="682"/>
      <c r="R356" s="682"/>
      <c r="S356" s="580"/>
      <c r="V356" s="677">
        <v>1</v>
      </c>
    </row>
    <row r="357" spans="1:22" ht="31.5">
      <c r="A357" s="681">
        <v>354</v>
      </c>
      <c r="B357" s="581">
        <v>11</v>
      </c>
      <c r="C357" s="574" t="s">
        <v>2125</v>
      </c>
      <c r="D357" s="574"/>
      <c r="E357" s="574"/>
      <c r="F357" s="574"/>
      <c r="G357" s="574" t="s">
        <v>7688</v>
      </c>
      <c r="H357" s="583">
        <v>1</v>
      </c>
      <c r="I357" s="574" t="s">
        <v>3878</v>
      </c>
      <c r="J357" s="576">
        <v>115</v>
      </c>
      <c r="K357" s="576">
        <v>4</v>
      </c>
      <c r="L357" s="579">
        <v>95.3</v>
      </c>
      <c r="M357" s="578"/>
      <c r="N357" s="583" t="s">
        <v>2115</v>
      </c>
      <c r="O357" s="583" t="s">
        <v>2492</v>
      </c>
      <c r="P357" s="607" t="s">
        <v>1967</v>
      </c>
      <c r="Q357" s="682"/>
      <c r="R357" s="682"/>
      <c r="S357" s="580"/>
      <c r="V357" s="677">
        <v>1</v>
      </c>
    </row>
    <row r="358" spans="1:22" ht="31.5">
      <c r="A358" s="641">
        <v>355</v>
      </c>
      <c r="B358" s="581">
        <v>12</v>
      </c>
      <c r="C358" s="574" t="s">
        <v>2126</v>
      </c>
      <c r="D358" s="574"/>
      <c r="E358" s="574"/>
      <c r="F358" s="574"/>
      <c r="G358" s="574" t="s">
        <v>7688</v>
      </c>
      <c r="H358" s="583">
        <v>1</v>
      </c>
      <c r="I358" s="574" t="s">
        <v>3878</v>
      </c>
      <c r="J358" s="576">
        <v>116</v>
      </c>
      <c r="K358" s="576">
        <v>180</v>
      </c>
      <c r="L358" s="579">
        <v>523</v>
      </c>
      <c r="M358" s="578"/>
      <c r="N358" s="583" t="s">
        <v>2115</v>
      </c>
      <c r="O358" s="583" t="s">
        <v>2492</v>
      </c>
      <c r="P358" s="607" t="s">
        <v>1967</v>
      </c>
      <c r="Q358" s="682"/>
      <c r="R358" s="682"/>
      <c r="S358" s="580"/>
      <c r="V358" s="677">
        <v>1</v>
      </c>
    </row>
    <row r="359" spans="1:22" ht="31.5">
      <c r="A359" s="681">
        <v>356</v>
      </c>
      <c r="B359" s="581">
        <v>13</v>
      </c>
      <c r="C359" s="574" t="s">
        <v>2127</v>
      </c>
      <c r="D359" s="574"/>
      <c r="E359" s="574"/>
      <c r="F359" s="574"/>
      <c r="G359" s="574" t="s">
        <v>7688</v>
      </c>
      <c r="H359" s="583">
        <v>1</v>
      </c>
      <c r="I359" s="574" t="s">
        <v>3878</v>
      </c>
      <c r="J359" s="576">
        <v>117</v>
      </c>
      <c r="K359" s="576">
        <v>97</v>
      </c>
      <c r="L359" s="579">
        <v>82.2</v>
      </c>
      <c r="M359" s="578"/>
      <c r="N359" s="583" t="s">
        <v>2115</v>
      </c>
      <c r="O359" s="583" t="s">
        <v>2492</v>
      </c>
      <c r="P359" s="607" t="s">
        <v>1967</v>
      </c>
      <c r="Q359" s="682"/>
      <c r="R359" s="682"/>
      <c r="S359" s="580"/>
      <c r="V359" s="677">
        <v>1</v>
      </c>
    </row>
    <row r="360" spans="1:22" ht="31.5">
      <c r="A360" s="641">
        <v>357</v>
      </c>
      <c r="B360" s="581">
        <v>14</v>
      </c>
      <c r="C360" s="574" t="s">
        <v>2128</v>
      </c>
      <c r="D360" s="574"/>
      <c r="E360" s="574"/>
      <c r="F360" s="574"/>
      <c r="G360" s="574" t="s">
        <v>7688</v>
      </c>
      <c r="H360" s="583">
        <v>1</v>
      </c>
      <c r="I360" s="574" t="s">
        <v>3878</v>
      </c>
      <c r="J360" s="576">
        <v>118</v>
      </c>
      <c r="K360" s="576">
        <v>37</v>
      </c>
      <c r="L360" s="579">
        <v>75.900000000000006</v>
      </c>
      <c r="M360" s="578"/>
      <c r="N360" s="583" t="s">
        <v>2115</v>
      </c>
      <c r="O360" s="583" t="s">
        <v>2492</v>
      </c>
      <c r="P360" s="607" t="s">
        <v>1967</v>
      </c>
      <c r="Q360" s="682"/>
      <c r="R360" s="682"/>
      <c r="S360" s="580"/>
      <c r="V360" s="677">
        <v>1</v>
      </c>
    </row>
    <row r="361" spans="1:22" ht="31.5">
      <c r="A361" s="681">
        <v>358</v>
      </c>
      <c r="B361" s="581">
        <v>15</v>
      </c>
      <c r="C361" s="574" t="s">
        <v>2129</v>
      </c>
      <c r="D361" s="608"/>
      <c r="E361" s="608"/>
      <c r="F361" s="608"/>
      <c r="G361" s="574" t="s">
        <v>7688</v>
      </c>
      <c r="H361" s="583">
        <v>1</v>
      </c>
      <c r="I361" s="574" t="s">
        <v>3878</v>
      </c>
      <c r="J361" s="576">
        <v>118</v>
      </c>
      <c r="K361" s="576">
        <v>66</v>
      </c>
      <c r="L361" s="579">
        <v>40.70000000000001</v>
      </c>
      <c r="M361" s="578"/>
      <c r="N361" s="583" t="s">
        <v>2115</v>
      </c>
      <c r="O361" s="583" t="s">
        <v>2492</v>
      </c>
      <c r="P361" s="607" t="s">
        <v>1967</v>
      </c>
      <c r="Q361" s="682"/>
      <c r="R361" s="682"/>
      <c r="S361" s="580"/>
      <c r="V361" s="677">
        <v>1</v>
      </c>
    </row>
    <row r="362" spans="1:22" ht="31.5">
      <c r="A362" s="641">
        <v>359</v>
      </c>
      <c r="B362" s="581"/>
      <c r="C362" s="574"/>
      <c r="D362" s="608"/>
      <c r="E362" s="608"/>
      <c r="F362" s="608"/>
      <c r="G362" s="574" t="s">
        <v>7688</v>
      </c>
      <c r="H362" s="583">
        <v>1</v>
      </c>
      <c r="I362" s="574" t="s">
        <v>3878</v>
      </c>
      <c r="J362" s="576">
        <v>118</v>
      </c>
      <c r="K362" s="576">
        <v>67</v>
      </c>
      <c r="L362" s="579">
        <v>70.900000000000006</v>
      </c>
      <c r="M362" s="578"/>
      <c r="N362" s="583" t="s">
        <v>2115</v>
      </c>
      <c r="O362" s="583" t="s">
        <v>2492</v>
      </c>
      <c r="P362" s="607" t="s">
        <v>1967</v>
      </c>
      <c r="Q362" s="682"/>
      <c r="R362" s="682"/>
      <c r="S362" s="580"/>
      <c r="V362" s="677">
        <v>1</v>
      </c>
    </row>
    <row r="363" spans="1:22" ht="31.5">
      <c r="A363" s="681">
        <v>360</v>
      </c>
      <c r="B363" s="581"/>
      <c r="C363" s="574"/>
      <c r="D363" s="608"/>
      <c r="E363" s="608"/>
      <c r="F363" s="608"/>
      <c r="G363" s="574" t="s">
        <v>7688</v>
      </c>
      <c r="H363" s="583">
        <v>1</v>
      </c>
      <c r="I363" s="574" t="s">
        <v>3878</v>
      </c>
      <c r="J363" s="576">
        <v>118</v>
      </c>
      <c r="K363" s="576">
        <v>99</v>
      </c>
      <c r="L363" s="579">
        <v>304.5</v>
      </c>
      <c r="M363" s="578"/>
      <c r="N363" s="583" t="s">
        <v>2115</v>
      </c>
      <c r="O363" s="583" t="s">
        <v>2492</v>
      </c>
      <c r="P363" s="607" t="s">
        <v>1967</v>
      </c>
      <c r="Q363" s="682"/>
      <c r="R363" s="682"/>
      <c r="S363" s="580"/>
      <c r="V363" s="677">
        <v>1</v>
      </c>
    </row>
    <row r="364" spans="1:22" ht="31.5">
      <c r="A364" s="641">
        <v>361</v>
      </c>
      <c r="B364" s="581"/>
      <c r="C364" s="574"/>
      <c r="D364" s="608"/>
      <c r="E364" s="608"/>
      <c r="F364" s="608"/>
      <c r="G364" s="574" t="s">
        <v>7688</v>
      </c>
      <c r="H364" s="583">
        <v>1</v>
      </c>
      <c r="I364" s="574" t="s">
        <v>3878</v>
      </c>
      <c r="J364" s="576">
        <v>118</v>
      </c>
      <c r="K364" s="576">
        <v>256</v>
      </c>
      <c r="L364" s="579">
        <v>20.6</v>
      </c>
      <c r="M364" s="578"/>
      <c r="N364" s="583" t="s">
        <v>2115</v>
      </c>
      <c r="O364" s="583" t="s">
        <v>2492</v>
      </c>
      <c r="P364" s="607" t="s">
        <v>1967</v>
      </c>
      <c r="Q364" s="682"/>
      <c r="R364" s="682"/>
      <c r="S364" s="580"/>
      <c r="V364" s="677">
        <v>1</v>
      </c>
    </row>
    <row r="365" spans="1:22" ht="31.5">
      <c r="A365" s="681">
        <v>362</v>
      </c>
      <c r="B365" s="581"/>
      <c r="C365" s="574"/>
      <c r="D365" s="608"/>
      <c r="E365" s="608"/>
      <c r="F365" s="608"/>
      <c r="G365" s="574" t="s">
        <v>7688</v>
      </c>
      <c r="H365" s="583">
        <v>1</v>
      </c>
      <c r="I365" s="574" t="s">
        <v>3878</v>
      </c>
      <c r="J365" s="576">
        <v>118</v>
      </c>
      <c r="K365" s="576">
        <v>257</v>
      </c>
      <c r="L365" s="579">
        <v>21.4</v>
      </c>
      <c r="M365" s="578"/>
      <c r="N365" s="583" t="s">
        <v>2115</v>
      </c>
      <c r="O365" s="583" t="s">
        <v>2492</v>
      </c>
      <c r="P365" s="607" t="s">
        <v>1967</v>
      </c>
      <c r="Q365" s="682"/>
      <c r="R365" s="682"/>
      <c r="S365" s="580"/>
      <c r="V365" s="677">
        <v>1</v>
      </c>
    </row>
    <row r="366" spans="1:22" ht="31.5">
      <c r="A366" s="641">
        <v>363</v>
      </c>
      <c r="B366" s="581">
        <v>16</v>
      </c>
      <c r="C366" s="574" t="s">
        <v>2126</v>
      </c>
      <c r="D366" s="608"/>
      <c r="E366" s="608"/>
      <c r="F366" s="608"/>
      <c r="G366" s="574" t="s">
        <v>7688</v>
      </c>
      <c r="H366" s="583">
        <v>1</v>
      </c>
      <c r="I366" s="574" t="s">
        <v>3878</v>
      </c>
      <c r="J366" s="576">
        <v>122</v>
      </c>
      <c r="K366" s="576">
        <v>17</v>
      </c>
      <c r="L366" s="579">
        <v>698</v>
      </c>
      <c r="M366" s="578"/>
      <c r="N366" s="583" t="s">
        <v>2115</v>
      </c>
      <c r="O366" s="583" t="s">
        <v>2492</v>
      </c>
      <c r="P366" s="607" t="s">
        <v>1967</v>
      </c>
      <c r="Q366" s="682"/>
      <c r="R366" s="682"/>
      <c r="S366" s="580"/>
      <c r="V366" s="677">
        <v>1</v>
      </c>
    </row>
    <row r="367" spans="1:22" ht="31.5">
      <c r="A367" s="681">
        <v>364</v>
      </c>
      <c r="B367" s="581"/>
      <c r="C367" s="574"/>
      <c r="D367" s="608"/>
      <c r="E367" s="608"/>
      <c r="F367" s="608"/>
      <c r="G367" s="574" t="s">
        <v>7688</v>
      </c>
      <c r="H367" s="583">
        <v>1</v>
      </c>
      <c r="I367" s="574" t="s">
        <v>3878</v>
      </c>
      <c r="J367" s="576">
        <v>122</v>
      </c>
      <c r="K367" s="576">
        <v>30</v>
      </c>
      <c r="L367" s="579">
        <v>295.39999999999998</v>
      </c>
      <c r="M367" s="578"/>
      <c r="N367" s="583" t="s">
        <v>2115</v>
      </c>
      <c r="O367" s="583" t="s">
        <v>2492</v>
      </c>
      <c r="P367" s="607" t="s">
        <v>1967</v>
      </c>
      <c r="Q367" s="682"/>
      <c r="R367" s="682"/>
      <c r="S367" s="580"/>
      <c r="V367" s="677">
        <v>1</v>
      </c>
    </row>
    <row r="368" spans="1:22" ht="31.5">
      <c r="A368" s="641">
        <v>365</v>
      </c>
      <c r="B368" s="581">
        <v>17</v>
      </c>
      <c r="C368" s="574" t="s">
        <v>2130</v>
      </c>
      <c r="D368" s="574"/>
      <c r="E368" s="574"/>
      <c r="F368" s="574"/>
      <c r="G368" s="574" t="s">
        <v>7688</v>
      </c>
      <c r="H368" s="583">
        <v>1</v>
      </c>
      <c r="I368" s="574" t="s">
        <v>3878</v>
      </c>
      <c r="J368" s="576">
        <v>122</v>
      </c>
      <c r="K368" s="576">
        <v>199</v>
      </c>
      <c r="L368" s="579">
        <v>332.6</v>
      </c>
      <c r="M368" s="578"/>
      <c r="N368" s="583" t="s">
        <v>2115</v>
      </c>
      <c r="O368" s="583" t="s">
        <v>2492</v>
      </c>
      <c r="P368" s="607" t="s">
        <v>1967</v>
      </c>
      <c r="Q368" s="682"/>
      <c r="R368" s="682"/>
      <c r="S368" s="580"/>
      <c r="V368" s="677">
        <v>1</v>
      </c>
    </row>
    <row r="369" spans="1:22" ht="31.5">
      <c r="A369" s="681">
        <v>366</v>
      </c>
      <c r="B369" s="581">
        <v>18</v>
      </c>
      <c r="C369" s="574" t="s">
        <v>2131</v>
      </c>
      <c r="D369" s="574"/>
      <c r="E369" s="574"/>
      <c r="F369" s="574"/>
      <c r="G369" s="574" t="s">
        <v>7688</v>
      </c>
      <c r="H369" s="583">
        <v>1</v>
      </c>
      <c r="I369" s="574" t="s">
        <v>3878</v>
      </c>
      <c r="J369" s="576">
        <v>15</v>
      </c>
      <c r="K369" s="576">
        <v>101</v>
      </c>
      <c r="L369" s="579">
        <v>132.6</v>
      </c>
      <c r="M369" s="578"/>
      <c r="N369" s="583" t="s">
        <v>2115</v>
      </c>
      <c r="O369" s="583" t="s">
        <v>2492</v>
      </c>
      <c r="P369" s="607" t="s">
        <v>1967</v>
      </c>
      <c r="Q369" s="682"/>
      <c r="R369" s="682"/>
      <c r="S369" s="580"/>
      <c r="V369" s="677">
        <v>1</v>
      </c>
    </row>
    <row r="370" spans="1:22" ht="31.5">
      <c r="A370" s="641">
        <v>367</v>
      </c>
      <c r="B370" s="581">
        <v>19</v>
      </c>
      <c r="C370" s="574" t="s">
        <v>2132</v>
      </c>
      <c r="D370" s="574"/>
      <c r="E370" s="574"/>
      <c r="F370" s="574"/>
      <c r="G370" s="574" t="s">
        <v>7688</v>
      </c>
      <c r="H370" s="583">
        <v>1</v>
      </c>
      <c r="I370" s="574" t="s">
        <v>3878</v>
      </c>
      <c r="J370" s="576">
        <v>15</v>
      </c>
      <c r="K370" s="576">
        <v>34</v>
      </c>
      <c r="L370" s="579">
        <v>290.8</v>
      </c>
      <c r="M370" s="578"/>
      <c r="N370" s="583" t="s">
        <v>2115</v>
      </c>
      <c r="O370" s="583" t="s">
        <v>2492</v>
      </c>
      <c r="P370" s="607" t="s">
        <v>1967</v>
      </c>
      <c r="Q370" s="682"/>
      <c r="R370" s="682"/>
      <c r="S370" s="580"/>
      <c r="V370" s="677">
        <v>1</v>
      </c>
    </row>
    <row r="371" spans="1:22" ht="31.5">
      <c r="A371" s="681">
        <v>368</v>
      </c>
      <c r="B371" s="581">
        <v>20</v>
      </c>
      <c r="C371" s="574" t="s">
        <v>2133</v>
      </c>
      <c r="D371" s="574"/>
      <c r="E371" s="574"/>
      <c r="F371" s="574"/>
      <c r="G371" s="574" t="s">
        <v>7688</v>
      </c>
      <c r="H371" s="583">
        <v>1</v>
      </c>
      <c r="I371" s="574" t="s">
        <v>3878</v>
      </c>
      <c r="J371" s="576">
        <v>78</v>
      </c>
      <c r="K371" s="576" t="s">
        <v>2134</v>
      </c>
      <c r="L371" s="579">
        <v>100</v>
      </c>
      <c r="M371" s="578"/>
      <c r="N371" s="583" t="s">
        <v>2115</v>
      </c>
      <c r="O371" s="583" t="s">
        <v>2492</v>
      </c>
      <c r="P371" s="607" t="s">
        <v>1967</v>
      </c>
      <c r="Q371" s="682"/>
      <c r="R371" s="682"/>
      <c r="S371" s="580"/>
      <c r="V371" s="677">
        <v>1</v>
      </c>
    </row>
    <row r="372" spans="1:22" ht="31.5">
      <c r="A372" s="641">
        <v>369</v>
      </c>
      <c r="B372" s="581">
        <v>21</v>
      </c>
      <c r="C372" s="574" t="s">
        <v>2135</v>
      </c>
      <c r="D372" s="574"/>
      <c r="E372" s="574"/>
      <c r="F372" s="574"/>
      <c r="G372" s="574" t="s">
        <v>7688</v>
      </c>
      <c r="H372" s="583">
        <v>1</v>
      </c>
      <c r="I372" s="574" t="s">
        <v>3878</v>
      </c>
      <c r="J372" s="576">
        <v>108</v>
      </c>
      <c r="K372" s="576">
        <v>1</v>
      </c>
      <c r="L372" s="579">
        <v>57.7</v>
      </c>
      <c r="M372" s="578"/>
      <c r="N372" s="583" t="s">
        <v>2115</v>
      </c>
      <c r="O372" s="583" t="s">
        <v>2492</v>
      </c>
      <c r="P372" s="607" t="s">
        <v>1967</v>
      </c>
      <c r="Q372" s="682"/>
      <c r="R372" s="682"/>
      <c r="S372" s="580"/>
      <c r="V372" s="677">
        <v>1</v>
      </c>
    </row>
    <row r="373" spans="1:22" ht="31.5">
      <c r="A373" s="681">
        <v>370</v>
      </c>
      <c r="B373" s="581">
        <v>22</v>
      </c>
      <c r="C373" s="574" t="s">
        <v>2136</v>
      </c>
      <c r="D373" s="574"/>
      <c r="E373" s="574"/>
      <c r="F373" s="574"/>
      <c r="G373" s="574" t="s">
        <v>7688</v>
      </c>
      <c r="H373" s="583">
        <v>1</v>
      </c>
      <c r="I373" s="574" t="s">
        <v>3878</v>
      </c>
      <c r="J373" s="576">
        <v>126</v>
      </c>
      <c r="K373" s="576">
        <v>57</v>
      </c>
      <c r="L373" s="579">
        <v>125.4</v>
      </c>
      <c r="M373" s="578"/>
      <c r="N373" s="583" t="s">
        <v>2115</v>
      </c>
      <c r="O373" s="583" t="s">
        <v>2492</v>
      </c>
      <c r="P373" s="607" t="s">
        <v>1967</v>
      </c>
      <c r="Q373" s="682"/>
      <c r="R373" s="682"/>
      <c r="S373" s="580"/>
      <c r="V373" s="677">
        <v>1</v>
      </c>
    </row>
    <row r="374" spans="1:22" ht="31.5">
      <c r="A374" s="641">
        <v>371</v>
      </c>
      <c r="B374" s="581">
        <v>23</v>
      </c>
      <c r="C374" s="574" t="s">
        <v>2137</v>
      </c>
      <c r="D374" s="574"/>
      <c r="E374" s="574"/>
      <c r="F374" s="574"/>
      <c r="G374" s="574" t="s">
        <v>7688</v>
      </c>
      <c r="H374" s="583">
        <v>1</v>
      </c>
      <c r="I374" s="574" t="s">
        <v>3878</v>
      </c>
      <c r="J374" s="576">
        <v>30</v>
      </c>
      <c r="K374" s="576">
        <v>1</v>
      </c>
      <c r="L374" s="579">
        <v>85.2</v>
      </c>
      <c r="M374" s="578"/>
      <c r="N374" s="583" t="s">
        <v>2115</v>
      </c>
      <c r="O374" s="583" t="s">
        <v>2492</v>
      </c>
      <c r="P374" s="607" t="s">
        <v>1967</v>
      </c>
      <c r="Q374" s="682"/>
      <c r="R374" s="682"/>
      <c r="S374" s="580"/>
      <c r="V374" s="677">
        <v>1</v>
      </c>
    </row>
    <row r="375" spans="1:22" ht="31.5">
      <c r="A375" s="681">
        <v>372</v>
      </c>
      <c r="B375" s="581">
        <v>24</v>
      </c>
      <c r="C375" s="575" t="s">
        <v>2138</v>
      </c>
      <c r="D375" s="575"/>
      <c r="E375" s="575"/>
      <c r="F375" s="575"/>
      <c r="G375" s="574" t="s">
        <v>7688</v>
      </c>
      <c r="H375" s="583">
        <v>1</v>
      </c>
      <c r="I375" s="574" t="s">
        <v>3878</v>
      </c>
      <c r="J375" s="582">
        <v>110</v>
      </c>
      <c r="K375" s="582">
        <v>42</v>
      </c>
      <c r="L375" s="594">
        <v>110</v>
      </c>
      <c r="M375" s="578"/>
      <c r="N375" s="583" t="s">
        <v>2115</v>
      </c>
      <c r="O375" s="583" t="s">
        <v>2492</v>
      </c>
      <c r="P375" s="607" t="s">
        <v>1967</v>
      </c>
      <c r="Q375" s="682"/>
      <c r="R375" s="682"/>
      <c r="S375" s="580"/>
      <c r="V375" s="677">
        <v>1</v>
      </c>
    </row>
    <row r="376" spans="1:22" ht="31.5">
      <c r="A376" s="641">
        <v>373</v>
      </c>
      <c r="B376" s="581">
        <v>25</v>
      </c>
      <c r="C376" s="575" t="s">
        <v>2139</v>
      </c>
      <c r="D376" s="575"/>
      <c r="E376" s="575"/>
      <c r="F376" s="575"/>
      <c r="G376" s="574" t="s">
        <v>7688</v>
      </c>
      <c r="H376" s="583">
        <v>1</v>
      </c>
      <c r="I376" s="574" t="s">
        <v>3878</v>
      </c>
      <c r="J376" s="582" t="s">
        <v>2140</v>
      </c>
      <c r="K376" s="582" t="s">
        <v>2141</v>
      </c>
      <c r="L376" s="594">
        <v>13200</v>
      </c>
      <c r="M376" s="578"/>
      <c r="N376" s="596" t="s">
        <v>1990</v>
      </c>
      <c r="O376" s="596" t="s">
        <v>2497</v>
      </c>
      <c r="P376" s="607" t="s">
        <v>1967</v>
      </c>
      <c r="Q376" s="682"/>
      <c r="R376" s="682"/>
      <c r="S376" s="580"/>
      <c r="V376" s="677">
        <v>1</v>
      </c>
    </row>
    <row r="377" spans="1:22" ht="31.5">
      <c r="A377" s="681">
        <v>374</v>
      </c>
      <c r="B377" s="581">
        <v>26</v>
      </c>
      <c r="C377" s="575" t="s">
        <v>2142</v>
      </c>
      <c r="D377" s="575"/>
      <c r="E377" s="575"/>
      <c r="F377" s="575"/>
      <c r="G377" s="574" t="s">
        <v>7688</v>
      </c>
      <c r="H377" s="583">
        <v>1</v>
      </c>
      <c r="I377" s="574" t="s">
        <v>3878</v>
      </c>
      <c r="J377" s="582">
        <v>115</v>
      </c>
      <c r="K377" s="582" t="s">
        <v>2143</v>
      </c>
      <c r="L377" s="594">
        <v>300</v>
      </c>
      <c r="M377" s="578"/>
      <c r="N377" s="596" t="s">
        <v>1990</v>
      </c>
      <c r="O377" s="596" t="s">
        <v>2497</v>
      </c>
      <c r="P377" s="607" t="s">
        <v>1967</v>
      </c>
      <c r="Q377" s="682"/>
      <c r="R377" s="682"/>
      <c r="S377" s="580"/>
      <c r="V377" s="677">
        <v>1</v>
      </c>
    </row>
    <row r="378" spans="1:22" ht="31.5">
      <c r="A378" s="641">
        <v>375</v>
      </c>
      <c r="B378" s="581">
        <v>27</v>
      </c>
      <c r="C378" s="575" t="s">
        <v>2144</v>
      </c>
      <c r="D378" s="575"/>
      <c r="E378" s="575"/>
      <c r="F378" s="575"/>
      <c r="G378" s="574" t="s">
        <v>7688</v>
      </c>
      <c r="H378" s="583">
        <v>1</v>
      </c>
      <c r="I378" s="574" t="s">
        <v>3878</v>
      </c>
      <c r="J378" s="582">
        <v>15</v>
      </c>
      <c r="K378" s="582" t="s">
        <v>2145</v>
      </c>
      <c r="L378" s="579">
        <v>9100</v>
      </c>
      <c r="M378" s="578"/>
      <c r="N378" s="596" t="s">
        <v>775</v>
      </c>
      <c r="O378" s="596" t="s">
        <v>2498</v>
      </c>
      <c r="P378" s="607" t="s">
        <v>1967</v>
      </c>
      <c r="Q378" s="682"/>
      <c r="R378" s="682"/>
      <c r="S378" s="580"/>
      <c r="V378" s="677">
        <v>1</v>
      </c>
    </row>
    <row r="379" spans="1:22" ht="31.5">
      <c r="A379" s="681">
        <v>376</v>
      </c>
      <c r="B379" s="581">
        <v>28</v>
      </c>
      <c r="C379" s="575" t="s">
        <v>2146</v>
      </c>
      <c r="D379" s="575"/>
      <c r="E379" s="575"/>
      <c r="F379" s="575"/>
      <c r="G379" s="574" t="s">
        <v>7688</v>
      </c>
      <c r="H379" s="583">
        <v>1</v>
      </c>
      <c r="I379" s="574" t="s">
        <v>3878</v>
      </c>
      <c r="J379" s="582">
        <v>86</v>
      </c>
      <c r="K379" s="582">
        <v>113</v>
      </c>
      <c r="L379" s="579">
        <v>4600</v>
      </c>
      <c r="M379" s="578"/>
      <c r="N379" s="596" t="s">
        <v>775</v>
      </c>
      <c r="O379" s="596" t="s">
        <v>2498</v>
      </c>
      <c r="P379" s="607" t="s">
        <v>1967</v>
      </c>
      <c r="Q379" s="682"/>
      <c r="R379" s="682"/>
      <c r="S379" s="580"/>
      <c r="V379" s="677">
        <v>1</v>
      </c>
    </row>
    <row r="380" spans="1:22" ht="31.5">
      <c r="A380" s="641">
        <v>377</v>
      </c>
      <c r="B380" s="581">
        <v>29</v>
      </c>
      <c r="C380" s="575" t="s">
        <v>2147</v>
      </c>
      <c r="D380" s="575"/>
      <c r="E380" s="575"/>
      <c r="F380" s="575"/>
      <c r="G380" s="574" t="s">
        <v>7688</v>
      </c>
      <c r="H380" s="583">
        <v>1</v>
      </c>
      <c r="I380" s="574" t="s">
        <v>3878</v>
      </c>
      <c r="J380" s="582">
        <v>28</v>
      </c>
      <c r="K380" s="582">
        <v>25</v>
      </c>
      <c r="L380" s="579">
        <v>10000</v>
      </c>
      <c r="M380" s="578"/>
      <c r="N380" s="596" t="s">
        <v>775</v>
      </c>
      <c r="O380" s="596" t="s">
        <v>2498</v>
      </c>
      <c r="P380" s="607" t="s">
        <v>1967</v>
      </c>
      <c r="Q380" s="682"/>
      <c r="R380" s="682"/>
      <c r="S380" s="580"/>
      <c r="V380" s="677">
        <v>1</v>
      </c>
    </row>
    <row r="381" spans="1:22" ht="31.5">
      <c r="A381" s="681">
        <v>378</v>
      </c>
      <c r="B381" s="581">
        <v>30</v>
      </c>
      <c r="C381" s="575" t="s">
        <v>2148</v>
      </c>
      <c r="D381" s="575"/>
      <c r="E381" s="575"/>
      <c r="F381" s="575"/>
      <c r="G381" s="574" t="s">
        <v>7688</v>
      </c>
      <c r="H381" s="583">
        <v>1</v>
      </c>
      <c r="I381" s="574" t="s">
        <v>3878</v>
      </c>
      <c r="J381" s="582">
        <v>28</v>
      </c>
      <c r="K381" s="582">
        <v>9</v>
      </c>
      <c r="L381" s="579">
        <v>9200</v>
      </c>
      <c r="M381" s="578"/>
      <c r="N381" s="596" t="s">
        <v>775</v>
      </c>
      <c r="O381" s="596" t="s">
        <v>2498</v>
      </c>
      <c r="P381" s="607" t="s">
        <v>1967</v>
      </c>
      <c r="Q381" s="682"/>
      <c r="R381" s="682"/>
      <c r="S381" s="580"/>
      <c r="V381" s="677">
        <v>1</v>
      </c>
    </row>
    <row r="382" spans="1:22" ht="31.5">
      <c r="A382" s="641">
        <v>379</v>
      </c>
      <c r="B382" s="581">
        <v>31</v>
      </c>
      <c r="C382" s="575" t="s">
        <v>2149</v>
      </c>
      <c r="D382" s="575"/>
      <c r="E382" s="575"/>
      <c r="F382" s="575"/>
      <c r="G382" s="574" t="s">
        <v>7688</v>
      </c>
      <c r="H382" s="583">
        <v>1</v>
      </c>
      <c r="I382" s="574" t="s">
        <v>3878</v>
      </c>
      <c r="J382" s="582">
        <v>27</v>
      </c>
      <c r="K382" s="582">
        <v>9</v>
      </c>
      <c r="L382" s="579">
        <v>11900</v>
      </c>
      <c r="M382" s="578"/>
      <c r="N382" s="596" t="s">
        <v>775</v>
      </c>
      <c r="O382" s="596" t="s">
        <v>2498</v>
      </c>
      <c r="P382" s="607" t="s">
        <v>1967</v>
      </c>
      <c r="Q382" s="682"/>
      <c r="R382" s="682"/>
      <c r="S382" s="580"/>
      <c r="V382" s="677">
        <v>1</v>
      </c>
    </row>
    <row r="383" spans="1:22" ht="31.5">
      <c r="A383" s="681">
        <v>380</v>
      </c>
      <c r="B383" s="609">
        <v>32</v>
      </c>
      <c r="C383" s="575" t="s">
        <v>2150</v>
      </c>
      <c r="D383" s="575"/>
      <c r="E383" s="575"/>
      <c r="F383" s="575"/>
      <c r="G383" s="574" t="s">
        <v>7688</v>
      </c>
      <c r="H383" s="583">
        <v>1</v>
      </c>
      <c r="I383" s="574" t="s">
        <v>3878</v>
      </c>
      <c r="J383" s="610">
        <v>136</v>
      </c>
      <c r="K383" s="610">
        <v>205</v>
      </c>
      <c r="L383" s="691">
        <v>21034</v>
      </c>
      <c r="M383" s="578"/>
      <c r="N383" s="596" t="s">
        <v>775</v>
      </c>
      <c r="O383" s="596" t="s">
        <v>2498</v>
      </c>
      <c r="P383" s="607" t="s">
        <v>1967</v>
      </c>
      <c r="Q383" s="682"/>
      <c r="R383" s="682"/>
      <c r="S383" s="611"/>
      <c r="V383" s="677">
        <v>1</v>
      </c>
    </row>
    <row r="384" spans="1:22" ht="31.5">
      <c r="A384" s="641">
        <v>381</v>
      </c>
      <c r="B384" s="581">
        <v>33</v>
      </c>
      <c r="C384" s="575" t="s">
        <v>2151</v>
      </c>
      <c r="D384" s="575"/>
      <c r="E384" s="575"/>
      <c r="F384" s="575"/>
      <c r="G384" s="574" t="s">
        <v>7688</v>
      </c>
      <c r="H384" s="583">
        <v>1</v>
      </c>
      <c r="I384" s="574" t="s">
        <v>3878</v>
      </c>
      <c r="J384" s="582">
        <v>107</v>
      </c>
      <c r="K384" s="576" t="s">
        <v>2152</v>
      </c>
      <c r="L384" s="579">
        <v>2200</v>
      </c>
      <c r="M384" s="578"/>
      <c r="N384" s="596" t="s">
        <v>775</v>
      </c>
      <c r="O384" s="596" t="s">
        <v>2498</v>
      </c>
      <c r="P384" s="607" t="s">
        <v>1967</v>
      </c>
      <c r="Q384" s="682"/>
      <c r="R384" s="682"/>
      <c r="S384" s="580"/>
      <c r="V384" s="677">
        <v>1</v>
      </c>
    </row>
    <row r="385" spans="1:22" ht="31.5">
      <c r="A385" s="681">
        <v>382</v>
      </c>
      <c r="B385" s="581">
        <v>34</v>
      </c>
      <c r="C385" s="575" t="s">
        <v>2153</v>
      </c>
      <c r="D385" s="575"/>
      <c r="E385" s="575"/>
      <c r="F385" s="575"/>
      <c r="G385" s="574" t="s">
        <v>7688</v>
      </c>
      <c r="H385" s="583">
        <v>1</v>
      </c>
      <c r="I385" s="574" t="s">
        <v>3878</v>
      </c>
      <c r="J385" s="582">
        <v>28</v>
      </c>
      <c r="K385" s="582"/>
      <c r="L385" s="579">
        <v>10100</v>
      </c>
      <c r="M385" s="578"/>
      <c r="N385" s="596" t="s">
        <v>775</v>
      </c>
      <c r="O385" s="596" t="s">
        <v>2498</v>
      </c>
      <c r="P385" s="607" t="s">
        <v>1967</v>
      </c>
      <c r="Q385" s="682"/>
      <c r="R385" s="682"/>
      <c r="S385" s="580"/>
      <c r="V385" s="677">
        <v>1</v>
      </c>
    </row>
    <row r="386" spans="1:22" ht="31.5">
      <c r="A386" s="641">
        <v>383</v>
      </c>
      <c r="B386" s="581">
        <v>35</v>
      </c>
      <c r="C386" s="575" t="s">
        <v>2154</v>
      </c>
      <c r="D386" s="575"/>
      <c r="E386" s="575"/>
      <c r="F386" s="575"/>
      <c r="G386" s="574" t="s">
        <v>7688</v>
      </c>
      <c r="H386" s="583">
        <v>1</v>
      </c>
      <c r="I386" s="574" t="s">
        <v>3878</v>
      </c>
      <c r="J386" s="582">
        <v>27</v>
      </c>
      <c r="K386" s="582">
        <v>33</v>
      </c>
      <c r="L386" s="579">
        <v>6000</v>
      </c>
      <c r="M386" s="578"/>
      <c r="N386" s="596" t="s">
        <v>775</v>
      </c>
      <c r="O386" s="596" t="s">
        <v>2498</v>
      </c>
      <c r="P386" s="607" t="s">
        <v>1967</v>
      </c>
      <c r="Q386" s="682"/>
      <c r="R386" s="682"/>
      <c r="S386" s="580"/>
      <c r="V386" s="677">
        <v>1</v>
      </c>
    </row>
    <row r="387" spans="1:22" ht="31.5">
      <c r="A387" s="681">
        <v>384</v>
      </c>
      <c r="B387" s="581">
        <v>36</v>
      </c>
      <c r="C387" s="575" t="s">
        <v>2155</v>
      </c>
      <c r="D387" s="575"/>
      <c r="E387" s="575"/>
      <c r="F387" s="575"/>
      <c r="G387" s="574" t="s">
        <v>7688</v>
      </c>
      <c r="H387" s="583">
        <v>1</v>
      </c>
      <c r="I387" s="574" t="s">
        <v>3878</v>
      </c>
      <c r="J387" s="582">
        <v>109</v>
      </c>
      <c r="K387" s="582">
        <v>5</v>
      </c>
      <c r="L387" s="579">
        <v>1400.0000000000002</v>
      </c>
      <c r="M387" s="578"/>
      <c r="N387" s="596" t="s">
        <v>775</v>
      </c>
      <c r="O387" s="596" t="s">
        <v>2498</v>
      </c>
      <c r="P387" s="607" t="s">
        <v>1967</v>
      </c>
      <c r="Q387" s="682"/>
      <c r="R387" s="682"/>
      <c r="S387" s="580"/>
      <c r="V387" s="677">
        <v>1</v>
      </c>
    </row>
    <row r="388" spans="1:22" ht="31.5">
      <c r="A388" s="641">
        <v>385</v>
      </c>
      <c r="B388" s="581">
        <v>37</v>
      </c>
      <c r="C388" s="575" t="s">
        <v>2156</v>
      </c>
      <c r="D388" s="575"/>
      <c r="E388" s="575"/>
      <c r="F388" s="575"/>
      <c r="G388" s="574" t="s">
        <v>7688</v>
      </c>
      <c r="H388" s="583">
        <v>1</v>
      </c>
      <c r="I388" s="574" t="s">
        <v>3878</v>
      </c>
      <c r="J388" s="582"/>
      <c r="K388" s="582"/>
      <c r="L388" s="579">
        <v>200</v>
      </c>
      <c r="M388" s="578"/>
      <c r="N388" s="583" t="s">
        <v>2116</v>
      </c>
      <c r="O388" s="583" t="s">
        <v>2492</v>
      </c>
      <c r="P388" s="607" t="s">
        <v>1967</v>
      </c>
      <c r="Q388" s="682"/>
      <c r="R388" s="682"/>
      <c r="S388" s="580"/>
      <c r="V388" s="677">
        <v>1</v>
      </c>
    </row>
    <row r="389" spans="1:22" ht="31.5">
      <c r="A389" s="681">
        <v>386</v>
      </c>
      <c r="B389" s="581">
        <v>38</v>
      </c>
      <c r="C389" s="574" t="s">
        <v>2157</v>
      </c>
      <c r="D389" s="574"/>
      <c r="E389" s="574"/>
      <c r="F389" s="574"/>
      <c r="G389" s="574" t="s">
        <v>7688</v>
      </c>
      <c r="H389" s="583">
        <v>1</v>
      </c>
      <c r="I389" s="574" t="s">
        <v>3878</v>
      </c>
      <c r="J389" s="576">
        <v>111</v>
      </c>
      <c r="K389" s="582" t="s">
        <v>2158</v>
      </c>
      <c r="L389" s="594">
        <v>10900</v>
      </c>
      <c r="M389" s="578"/>
      <c r="N389" s="596" t="s">
        <v>979</v>
      </c>
      <c r="O389" s="596" t="s">
        <v>2499</v>
      </c>
      <c r="P389" s="607" t="s">
        <v>1967</v>
      </c>
      <c r="Q389" s="682"/>
      <c r="R389" s="682"/>
      <c r="S389" s="580"/>
      <c r="V389" s="677">
        <v>1</v>
      </c>
    </row>
    <row r="390" spans="1:22" ht="31.5">
      <c r="A390" s="641">
        <v>387</v>
      </c>
      <c r="B390" s="609">
        <v>39</v>
      </c>
      <c r="C390" s="692" t="s">
        <v>2159</v>
      </c>
      <c r="D390" s="692"/>
      <c r="E390" s="692"/>
      <c r="F390" s="692"/>
      <c r="G390" s="574" t="s">
        <v>7688</v>
      </c>
      <c r="H390" s="583">
        <v>1</v>
      </c>
      <c r="I390" s="574" t="s">
        <v>3878</v>
      </c>
      <c r="J390" s="612">
        <v>123</v>
      </c>
      <c r="K390" s="610" t="s">
        <v>2160</v>
      </c>
      <c r="L390" s="613">
        <v>2759</v>
      </c>
      <c r="M390" s="578"/>
      <c r="N390" s="614" t="s">
        <v>1070</v>
      </c>
      <c r="O390" s="614" t="s">
        <v>2500</v>
      </c>
      <c r="P390" s="607" t="s">
        <v>1967</v>
      </c>
      <c r="Q390" s="682"/>
      <c r="R390" s="682"/>
      <c r="S390" s="580"/>
      <c r="V390" s="677">
        <v>1</v>
      </c>
    </row>
    <row r="391" spans="1:22" ht="31.5">
      <c r="A391" s="681">
        <v>388</v>
      </c>
      <c r="B391" s="609">
        <v>40</v>
      </c>
      <c r="C391" s="692" t="s">
        <v>2161</v>
      </c>
      <c r="D391" s="692"/>
      <c r="E391" s="692"/>
      <c r="F391" s="692"/>
      <c r="G391" s="574" t="s">
        <v>7688</v>
      </c>
      <c r="H391" s="583">
        <v>1</v>
      </c>
      <c r="I391" s="574" t="s">
        <v>3878</v>
      </c>
      <c r="J391" s="612">
        <v>111</v>
      </c>
      <c r="K391" s="615" t="s">
        <v>2162</v>
      </c>
      <c r="L391" s="613">
        <v>13789</v>
      </c>
      <c r="M391" s="578"/>
      <c r="N391" s="614" t="s">
        <v>1070</v>
      </c>
      <c r="O391" s="614" t="s">
        <v>2500</v>
      </c>
      <c r="P391" s="607" t="s">
        <v>1967</v>
      </c>
      <c r="Q391" s="682"/>
      <c r="R391" s="682"/>
      <c r="S391" s="580"/>
      <c r="V391" s="677">
        <v>1</v>
      </c>
    </row>
    <row r="392" spans="1:22" ht="31.5">
      <c r="A392" s="641">
        <v>389</v>
      </c>
      <c r="B392" s="581">
        <v>1</v>
      </c>
      <c r="C392" s="575" t="s">
        <v>2351</v>
      </c>
      <c r="D392" s="575"/>
      <c r="E392" s="575"/>
      <c r="F392" s="575"/>
      <c r="G392" s="574" t="s">
        <v>7688</v>
      </c>
      <c r="H392" s="596">
        <v>1</v>
      </c>
      <c r="I392" s="575" t="s">
        <v>3881</v>
      </c>
      <c r="J392" s="582">
        <v>24</v>
      </c>
      <c r="K392" s="582">
        <v>50</v>
      </c>
      <c r="L392" s="579">
        <v>4660</v>
      </c>
      <c r="M392" s="578"/>
      <c r="N392" s="596" t="s">
        <v>2115</v>
      </c>
      <c r="O392" s="596" t="s">
        <v>2522</v>
      </c>
      <c r="P392" s="574" t="s">
        <v>2277</v>
      </c>
      <c r="Q392" s="682"/>
      <c r="R392" s="682"/>
      <c r="S392" s="622" t="s">
        <v>2352</v>
      </c>
      <c r="V392" s="677">
        <v>1</v>
      </c>
    </row>
    <row r="393" spans="1:22" ht="31.5">
      <c r="A393" s="681">
        <v>390</v>
      </c>
      <c r="B393" s="581">
        <v>2</v>
      </c>
      <c r="C393" s="575" t="s">
        <v>2353</v>
      </c>
      <c r="D393" s="575"/>
      <c r="E393" s="575"/>
      <c r="F393" s="575"/>
      <c r="G393" s="574" t="s">
        <v>7688</v>
      </c>
      <c r="H393" s="596">
        <v>1</v>
      </c>
      <c r="I393" s="575" t="s">
        <v>3881</v>
      </c>
      <c r="J393" s="582">
        <v>5</v>
      </c>
      <c r="K393" s="582">
        <v>66</v>
      </c>
      <c r="L393" s="579">
        <v>1195</v>
      </c>
      <c r="M393" s="578"/>
      <c r="N393" s="596" t="s">
        <v>2115</v>
      </c>
      <c r="O393" s="596" t="s">
        <v>2522</v>
      </c>
      <c r="P393" s="574" t="s">
        <v>2277</v>
      </c>
      <c r="Q393" s="682"/>
      <c r="R393" s="682"/>
      <c r="S393" s="622" t="s">
        <v>2352</v>
      </c>
      <c r="V393" s="677">
        <v>1</v>
      </c>
    </row>
    <row r="394" spans="1:22" ht="31.5">
      <c r="A394" s="641">
        <v>391</v>
      </c>
      <c r="B394" s="581">
        <v>3</v>
      </c>
      <c r="C394" s="575" t="s">
        <v>2354</v>
      </c>
      <c r="D394" s="575"/>
      <c r="E394" s="575"/>
      <c r="F394" s="575"/>
      <c r="G394" s="574" t="s">
        <v>7688</v>
      </c>
      <c r="H394" s="596">
        <v>1</v>
      </c>
      <c r="I394" s="575" t="s">
        <v>3881</v>
      </c>
      <c r="J394" s="616">
        <v>5</v>
      </c>
      <c r="K394" s="582">
        <v>365</v>
      </c>
      <c r="L394" s="579">
        <v>2460</v>
      </c>
      <c r="M394" s="578"/>
      <c r="N394" s="596" t="s">
        <v>2115</v>
      </c>
      <c r="O394" s="596" t="s">
        <v>2522</v>
      </c>
      <c r="P394" s="574" t="s">
        <v>2277</v>
      </c>
      <c r="Q394" s="682"/>
      <c r="R394" s="682"/>
      <c r="S394" s="622" t="s">
        <v>2352</v>
      </c>
      <c r="V394" s="677">
        <v>1</v>
      </c>
    </row>
    <row r="395" spans="1:22" ht="31.5">
      <c r="A395" s="681">
        <v>392</v>
      </c>
      <c r="B395" s="581">
        <v>4</v>
      </c>
      <c r="C395" s="575" t="s">
        <v>2355</v>
      </c>
      <c r="D395" s="575"/>
      <c r="E395" s="575"/>
      <c r="F395" s="575"/>
      <c r="G395" s="574" t="s">
        <v>7688</v>
      </c>
      <c r="H395" s="596">
        <v>1</v>
      </c>
      <c r="I395" s="575" t="s">
        <v>3881</v>
      </c>
      <c r="J395" s="603">
        <v>4</v>
      </c>
      <c r="K395" s="582">
        <v>2</v>
      </c>
      <c r="L395" s="588">
        <v>2087</v>
      </c>
      <c r="M395" s="578"/>
      <c r="N395" s="596" t="s">
        <v>2115</v>
      </c>
      <c r="O395" s="596" t="s">
        <v>2522</v>
      </c>
      <c r="P395" s="574" t="s">
        <v>2277</v>
      </c>
      <c r="Q395" s="682"/>
      <c r="R395" s="682"/>
      <c r="S395" s="622" t="s">
        <v>2352</v>
      </c>
      <c r="V395" s="677">
        <v>1</v>
      </c>
    </row>
    <row r="396" spans="1:22" ht="31.5">
      <c r="A396" s="641">
        <v>393</v>
      </c>
      <c r="B396" s="581">
        <v>5</v>
      </c>
      <c r="C396" s="575" t="s">
        <v>2356</v>
      </c>
      <c r="D396" s="575"/>
      <c r="E396" s="575"/>
      <c r="F396" s="575"/>
      <c r="G396" s="574" t="s">
        <v>7688</v>
      </c>
      <c r="H396" s="596">
        <v>1</v>
      </c>
      <c r="I396" s="575" t="s">
        <v>3881</v>
      </c>
      <c r="J396" s="603">
        <v>7</v>
      </c>
      <c r="K396" s="582">
        <v>495.47399999999999</v>
      </c>
      <c r="L396" s="588">
        <v>806</v>
      </c>
      <c r="M396" s="578"/>
      <c r="N396" s="596" t="s">
        <v>2115</v>
      </c>
      <c r="O396" s="596" t="s">
        <v>2522</v>
      </c>
      <c r="P396" s="574" t="s">
        <v>2277</v>
      </c>
      <c r="Q396" s="682"/>
      <c r="R396" s="682"/>
      <c r="S396" s="622" t="s">
        <v>2352</v>
      </c>
      <c r="V396" s="677">
        <v>1</v>
      </c>
    </row>
    <row r="397" spans="1:22" ht="31.5">
      <c r="A397" s="681">
        <v>394</v>
      </c>
      <c r="B397" s="581">
        <v>6</v>
      </c>
      <c r="C397" s="575" t="s">
        <v>2357</v>
      </c>
      <c r="D397" s="575"/>
      <c r="E397" s="575"/>
      <c r="F397" s="575"/>
      <c r="G397" s="574" t="s">
        <v>7688</v>
      </c>
      <c r="H397" s="596">
        <v>1</v>
      </c>
      <c r="I397" s="575" t="s">
        <v>3881</v>
      </c>
      <c r="J397" s="603">
        <v>23</v>
      </c>
      <c r="K397" s="582">
        <v>22</v>
      </c>
      <c r="L397" s="588">
        <v>1185</v>
      </c>
      <c r="M397" s="578"/>
      <c r="N397" s="596" t="s">
        <v>2115</v>
      </c>
      <c r="O397" s="596" t="s">
        <v>2522</v>
      </c>
      <c r="P397" s="574" t="s">
        <v>2277</v>
      </c>
      <c r="Q397" s="682"/>
      <c r="R397" s="682"/>
      <c r="S397" s="622" t="s">
        <v>2352</v>
      </c>
      <c r="V397" s="677">
        <v>1</v>
      </c>
    </row>
    <row r="398" spans="1:22" ht="31.5">
      <c r="A398" s="641">
        <v>395</v>
      </c>
      <c r="B398" s="581">
        <v>7</v>
      </c>
      <c r="C398" s="617" t="s">
        <v>2358</v>
      </c>
      <c r="D398" s="617"/>
      <c r="E398" s="617"/>
      <c r="F398" s="617"/>
      <c r="G398" s="574" t="s">
        <v>7688</v>
      </c>
      <c r="H398" s="596">
        <v>1</v>
      </c>
      <c r="I398" s="575" t="s">
        <v>3881</v>
      </c>
      <c r="J398" s="603">
        <v>24</v>
      </c>
      <c r="K398" s="582">
        <v>40.51</v>
      </c>
      <c r="L398" s="588">
        <v>636</v>
      </c>
      <c r="M398" s="578"/>
      <c r="N398" s="596" t="s">
        <v>2115</v>
      </c>
      <c r="O398" s="596" t="s">
        <v>2523</v>
      </c>
      <c r="P398" s="574" t="s">
        <v>2359</v>
      </c>
      <c r="Q398" s="682"/>
      <c r="R398" s="682"/>
      <c r="S398" s="622" t="s">
        <v>2352</v>
      </c>
      <c r="V398" s="677">
        <v>1</v>
      </c>
    </row>
    <row r="399" spans="1:22" ht="31.5">
      <c r="A399" s="681">
        <v>396</v>
      </c>
      <c r="B399" s="581">
        <v>8</v>
      </c>
      <c r="C399" s="617" t="s">
        <v>2360</v>
      </c>
      <c r="D399" s="617"/>
      <c r="E399" s="617"/>
      <c r="F399" s="617"/>
      <c r="G399" s="574" t="s">
        <v>7688</v>
      </c>
      <c r="H399" s="596">
        <v>1</v>
      </c>
      <c r="I399" s="575" t="s">
        <v>3881</v>
      </c>
      <c r="J399" s="603">
        <v>25</v>
      </c>
      <c r="K399" s="582">
        <v>13</v>
      </c>
      <c r="L399" s="588">
        <v>6481</v>
      </c>
      <c r="M399" s="578"/>
      <c r="N399" s="596" t="s">
        <v>817</v>
      </c>
      <c r="O399" s="596" t="s">
        <v>2524</v>
      </c>
      <c r="P399" s="574" t="s">
        <v>2277</v>
      </c>
      <c r="Q399" s="682"/>
      <c r="R399" s="682"/>
      <c r="S399" s="622" t="s">
        <v>2352</v>
      </c>
      <c r="V399" s="677">
        <v>1</v>
      </c>
    </row>
    <row r="400" spans="1:22" ht="31.5">
      <c r="A400" s="641">
        <v>397</v>
      </c>
      <c r="B400" s="581">
        <v>9</v>
      </c>
      <c r="C400" s="589" t="s">
        <v>1196</v>
      </c>
      <c r="D400" s="589"/>
      <c r="E400" s="589"/>
      <c r="F400" s="589"/>
      <c r="G400" s="574" t="s">
        <v>7688</v>
      </c>
      <c r="H400" s="596">
        <v>1</v>
      </c>
      <c r="I400" s="575" t="s">
        <v>3881</v>
      </c>
      <c r="J400" s="587">
        <v>4</v>
      </c>
      <c r="K400" s="582">
        <v>15</v>
      </c>
      <c r="L400" s="588">
        <v>4000</v>
      </c>
      <c r="M400" s="578"/>
      <c r="N400" s="596" t="s">
        <v>754</v>
      </c>
      <c r="O400" s="596" t="s">
        <v>2525</v>
      </c>
      <c r="P400" s="574" t="s">
        <v>2277</v>
      </c>
      <c r="Q400" s="682"/>
      <c r="R400" s="682"/>
      <c r="S400" s="622" t="s">
        <v>2352</v>
      </c>
      <c r="V400" s="677">
        <v>1</v>
      </c>
    </row>
    <row r="401" spans="1:22" ht="31.5">
      <c r="A401" s="681">
        <v>398</v>
      </c>
      <c r="B401" s="581">
        <v>10</v>
      </c>
      <c r="C401" s="574" t="s">
        <v>2361</v>
      </c>
      <c r="D401" s="574"/>
      <c r="E401" s="574"/>
      <c r="F401" s="574"/>
      <c r="G401" s="574" t="s">
        <v>7688</v>
      </c>
      <c r="H401" s="596">
        <v>1</v>
      </c>
      <c r="I401" s="575" t="s">
        <v>3881</v>
      </c>
      <c r="J401" s="576">
        <v>1</v>
      </c>
      <c r="K401" s="582">
        <v>299</v>
      </c>
      <c r="L401" s="594">
        <v>1800</v>
      </c>
      <c r="M401" s="578"/>
      <c r="N401" s="596" t="s">
        <v>979</v>
      </c>
      <c r="O401" s="596" t="s">
        <v>2526</v>
      </c>
      <c r="P401" s="574" t="s">
        <v>2277</v>
      </c>
      <c r="Q401" s="682"/>
      <c r="R401" s="682"/>
      <c r="S401" s="622" t="s">
        <v>2352</v>
      </c>
      <c r="V401" s="677">
        <v>1</v>
      </c>
    </row>
    <row r="402" spans="1:22" ht="31.5">
      <c r="A402" s="641">
        <v>399</v>
      </c>
      <c r="B402" s="581">
        <v>11</v>
      </c>
      <c r="C402" s="617" t="s">
        <v>2362</v>
      </c>
      <c r="D402" s="617"/>
      <c r="E402" s="617"/>
      <c r="F402" s="617"/>
      <c r="G402" s="574" t="s">
        <v>7688</v>
      </c>
      <c r="H402" s="596">
        <v>1</v>
      </c>
      <c r="I402" s="575" t="s">
        <v>3881</v>
      </c>
      <c r="J402" s="603">
        <v>12</v>
      </c>
      <c r="K402" s="582">
        <v>2</v>
      </c>
      <c r="L402" s="588">
        <v>1700.0000000000002</v>
      </c>
      <c r="M402" s="578"/>
      <c r="N402" s="596" t="s">
        <v>775</v>
      </c>
      <c r="O402" s="596" t="s">
        <v>2527</v>
      </c>
      <c r="P402" s="574" t="s">
        <v>2363</v>
      </c>
      <c r="Q402" s="682"/>
      <c r="R402" s="682"/>
      <c r="S402" s="622" t="s">
        <v>2364</v>
      </c>
      <c r="V402" s="677">
        <v>1</v>
      </c>
    </row>
    <row r="403" spans="1:22">
      <c r="A403" s="681">
        <v>400</v>
      </c>
      <c r="B403" s="581">
        <v>12</v>
      </c>
      <c r="C403" s="574" t="s">
        <v>2365</v>
      </c>
      <c r="D403" s="574"/>
      <c r="E403" s="574"/>
      <c r="F403" s="574"/>
      <c r="G403" s="574" t="s">
        <v>7688</v>
      </c>
      <c r="H403" s="596">
        <v>1</v>
      </c>
      <c r="I403" s="575" t="s">
        <v>3881</v>
      </c>
      <c r="J403" s="582">
        <v>1</v>
      </c>
      <c r="K403" s="582">
        <v>291</v>
      </c>
      <c r="L403" s="579">
        <v>1400.0000000000002</v>
      </c>
      <c r="M403" s="578"/>
      <c r="N403" s="596" t="s">
        <v>2366</v>
      </c>
      <c r="O403" s="596" t="s">
        <v>2528</v>
      </c>
      <c r="P403" s="574" t="s">
        <v>2277</v>
      </c>
      <c r="Q403" s="682"/>
      <c r="R403" s="682"/>
      <c r="S403" s="653" t="s">
        <v>1945</v>
      </c>
      <c r="V403" s="677">
        <v>1</v>
      </c>
    </row>
    <row r="404" spans="1:22">
      <c r="A404" s="641">
        <v>401</v>
      </c>
      <c r="B404" s="581">
        <v>13</v>
      </c>
      <c r="C404" s="617" t="s">
        <v>2367</v>
      </c>
      <c r="D404" s="617"/>
      <c r="E404" s="617"/>
      <c r="F404" s="617"/>
      <c r="G404" s="574" t="s">
        <v>7688</v>
      </c>
      <c r="H404" s="596">
        <v>1</v>
      </c>
      <c r="I404" s="575" t="s">
        <v>3881</v>
      </c>
      <c r="J404" s="603">
        <v>26</v>
      </c>
      <c r="K404" s="582">
        <v>10</v>
      </c>
      <c r="L404" s="588">
        <v>1500</v>
      </c>
      <c r="M404" s="578"/>
      <c r="N404" s="596" t="s">
        <v>840</v>
      </c>
      <c r="O404" s="596" t="s">
        <v>2529</v>
      </c>
      <c r="P404" s="574" t="s">
        <v>2277</v>
      </c>
      <c r="Q404" s="682"/>
      <c r="R404" s="682"/>
      <c r="S404" s="580"/>
      <c r="V404" s="677">
        <v>1</v>
      </c>
    </row>
    <row r="405" spans="1:22" ht="31.5">
      <c r="A405" s="681">
        <v>402</v>
      </c>
      <c r="B405" s="581">
        <v>14</v>
      </c>
      <c r="C405" s="617" t="s">
        <v>2368</v>
      </c>
      <c r="D405" s="617"/>
      <c r="E405" s="617"/>
      <c r="F405" s="617"/>
      <c r="G405" s="574" t="s">
        <v>7688</v>
      </c>
      <c r="H405" s="596">
        <v>1</v>
      </c>
      <c r="I405" s="575" t="s">
        <v>3881</v>
      </c>
      <c r="J405" s="603">
        <v>4</v>
      </c>
      <c r="K405" s="582">
        <v>3</v>
      </c>
      <c r="L405" s="588">
        <v>2015.0000000000002</v>
      </c>
      <c r="M405" s="578"/>
      <c r="N405" s="596" t="s">
        <v>775</v>
      </c>
      <c r="O405" s="596" t="s">
        <v>2527</v>
      </c>
      <c r="P405" s="574" t="s">
        <v>2369</v>
      </c>
      <c r="Q405" s="682"/>
      <c r="R405" s="682"/>
      <c r="S405" s="622" t="s">
        <v>2370</v>
      </c>
      <c r="V405" s="677">
        <v>1</v>
      </c>
    </row>
    <row r="406" spans="1:22">
      <c r="A406" s="641">
        <v>403</v>
      </c>
      <c r="B406" s="581">
        <v>17</v>
      </c>
      <c r="C406" s="617" t="s">
        <v>2362</v>
      </c>
      <c r="D406" s="617"/>
      <c r="E406" s="617"/>
      <c r="F406" s="617"/>
      <c r="G406" s="574" t="s">
        <v>7688</v>
      </c>
      <c r="H406" s="596">
        <v>1</v>
      </c>
      <c r="I406" s="575" t="s">
        <v>3881</v>
      </c>
      <c r="J406" s="603">
        <v>12</v>
      </c>
      <c r="K406" s="582">
        <v>2</v>
      </c>
      <c r="L406" s="588">
        <v>1691</v>
      </c>
      <c r="M406" s="578"/>
      <c r="N406" s="596" t="s">
        <v>775</v>
      </c>
      <c r="O406" s="596" t="s">
        <v>2527</v>
      </c>
      <c r="P406" s="622" t="s">
        <v>2371</v>
      </c>
      <c r="Q406" s="682"/>
      <c r="R406" s="682"/>
      <c r="S406" s="622" t="s">
        <v>2364</v>
      </c>
      <c r="V406" s="677">
        <v>1</v>
      </c>
    </row>
    <row r="407" spans="1:22">
      <c r="A407" s="681">
        <v>404</v>
      </c>
      <c r="B407" s="581">
        <v>18</v>
      </c>
      <c r="C407" s="575" t="s">
        <v>2372</v>
      </c>
      <c r="D407" s="575"/>
      <c r="E407" s="575"/>
      <c r="F407" s="575"/>
      <c r="G407" s="574" t="s">
        <v>7688</v>
      </c>
      <c r="H407" s="596">
        <v>1</v>
      </c>
      <c r="I407" s="575" t="s">
        <v>3881</v>
      </c>
      <c r="J407" s="616" t="s">
        <v>2373</v>
      </c>
      <c r="K407" s="582"/>
      <c r="L407" s="579">
        <v>1000000</v>
      </c>
      <c r="M407" s="578"/>
      <c r="N407" s="596" t="s">
        <v>1990</v>
      </c>
      <c r="O407" s="596" t="s">
        <v>2530</v>
      </c>
      <c r="P407" s="574" t="s">
        <v>2277</v>
      </c>
      <c r="Q407" s="682"/>
      <c r="R407" s="682"/>
      <c r="S407" s="653" t="s">
        <v>2374</v>
      </c>
      <c r="V407" s="677">
        <v>1</v>
      </c>
    </row>
    <row r="408" spans="1:22">
      <c r="A408" s="641">
        <v>405</v>
      </c>
      <c r="B408" s="581">
        <v>19</v>
      </c>
      <c r="C408" s="575" t="s">
        <v>2375</v>
      </c>
      <c r="D408" s="575"/>
      <c r="E408" s="575"/>
      <c r="F408" s="575"/>
      <c r="G408" s="574" t="s">
        <v>7688</v>
      </c>
      <c r="H408" s="596">
        <v>1</v>
      </c>
      <c r="I408" s="575" t="s">
        <v>3881</v>
      </c>
      <c r="J408" s="582">
        <v>1</v>
      </c>
      <c r="K408" s="582">
        <v>216</v>
      </c>
      <c r="L408" s="579">
        <v>10000</v>
      </c>
      <c r="M408" s="578"/>
      <c r="N408" s="596" t="s">
        <v>1990</v>
      </c>
      <c r="O408" s="596" t="s">
        <v>2530</v>
      </c>
      <c r="P408" s="574" t="s">
        <v>2277</v>
      </c>
      <c r="Q408" s="682"/>
      <c r="R408" s="682"/>
      <c r="S408" s="653" t="s">
        <v>2374</v>
      </c>
      <c r="V408" s="677">
        <v>1</v>
      </c>
    </row>
    <row r="409" spans="1:22">
      <c r="A409" s="681">
        <v>406</v>
      </c>
      <c r="B409" s="581">
        <v>20</v>
      </c>
      <c r="C409" s="617" t="s">
        <v>2376</v>
      </c>
      <c r="D409" s="617"/>
      <c r="E409" s="617"/>
      <c r="F409" s="617"/>
      <c r="G409" s="574" t="s">
        <v>7688</v>
      </c>
      <c r="H409" s="596">
        <v>1</v>
      </c>
      <c r="I409" s="575" t="s">
        <v>3881</v>
      </c>
      <c r="J409" s="603">
        <v>4</v>
      </c>
      <c r="K409" s="582">
        <v>158</v>
      </c>
      <c r="L409" s="588">
        <v>6500</v>
      </c>
      <c r="M409" s="578"/>
      <c r="N409" s="596" t="s">
        <v>775</v>
      </c>
      <c r="O409" s="596" t="s">
        <v>2527</v>
      </c>
      <c r="P409" s="574" t="s">
        <v>2277</v>
      </c>
      <c r="Q409" s="682"/>
      <c r="R409" s="682"/>
      <c r="S409" s="622" t="s">
        <v>2364</v>
      </c>
      <c r="V409" s="677">
        <v>1</v>
      </c>
    </row>
    <row r="410" spans="1:22">
      <c r="A410" s="641">
        <v>407</v>
      </c>
      <c r="B410" s="581">
        <v>21</v>
      </c>
      <c r="C410" s="589" t="s">
        <v>2377</v>
      </c>
      <c r="D410" s="589"/>
      <c r="E410" s="589"/>
      <c r="F410" s="589"/>
      <c r="G410" s="574" t="s">
        <v>7688</v>
      </c>
      <c r="H410" s="596">
        <v>1</v>
      </c>
      <c r="I410" s="575" t="s">
        <v>3881</v>
      </c>
      <c r="J410" s="603">
        <v>5</v>
      </c>
      <c r="K410" s="582">
        <v>31</v>
      </c>
      <c r="L410" s="588">
        <v>7000</v>
      </c>
      <c r="M410" s="578"/>
      <c r="N410" s="596" t="s">
        <v>775</v>
      </c>
      <c r="O410" s="596" t="s">
        <v>2527</v>
      </c>
      <c r="P410" s="574" t="s">
        <v>2277</v>
      </c>
      <c r="Q410" s="682"/>
      <c r="R410" s="682"/>
      <c r="S410" s="622" t="s">
        <v>2364</v>
      </c>
      <c r="V410" s="677">
        <v>1</v>
      </c>
    </row>
    <row r="411" spans="1:22">
      <c r="A411" s="681">
        <v>408</v>
      </c>
      <c r="B411" s="581">
        <v>22</v>
      </c>
      <c r="C411" s="617" t="s">
        <v>2378</v>
      </c>
      <c r="D411" s="617"/>
      <c r="E411" s="617"/>
      <c r="F411" s="617"/>
      <c r="G411" s="574" t="s">
        <v>7688</v>
      </c>
      <c r="H411" s="596">
        <v>1</v>
      </c>
      <c r="I411" s="575" t="s">
        <v>3881</v>
      </c>
      <c r="J411" s="603">
        <v>5</v>
      </c>
      <c r="K411" s="582">
        <v>31</v>
      </c>
      <c r="L411" s="588">
        <v>14100</v>
      </c>
      <c r="M411" s="578"/>
      <c r="N411" s="596" t="s">
        <v>775</v>
      </c>
      <c r="O411" s="596" t="s">
        <v>2527</v>
      </c>
      <c r="P411" s="574" t="s">
        <v>2277</v>
      </c>
      <c r="Q411" s="682"/>
      <c r="R411" s="682"/>
      <c r="S411" s="622" t="s">
        <v>2364</v>
      </c>
      <c r="V411" s="677">
        <v>1</v>
      </c>
    </row>
    <row r="412" spans="1:22">
      <c r="A412" s="641">
        <v>409</v>
      </c>
      <c r="B412" s="581">
        <v>1</v>
      </c>
      <c r="C412" s="574" t="s">
        <v>2391</v>
      </c>
      <c r="D412" s="574"/>
      <c r="E412" s="574"/>
      <c r="F412" s="574"/>
      <c r="G412" s="574" t="s">
        <v>7688</v>
      </c>
      <c r="H412" s="596">
        <v>3</v>
      </c>
      <c r="I412" s="575" t="s">
        <v>3881</v>
      </c>
      <c r="J412" s="576">
        <v>1</v>
      </c>
      <c r="K412" s="576">
        <v>1</v>
      </c>
      <c r="L412" s="579">
        <v>601</v>
      </c>
      <c r="M412" s="578"/>
      <c r="N412" s="596" t="s">
        <v>1922</v>
      </c>
      <c r="O412" s="596" t="s">
        <v>1922</v>
      </c>
      <c r="P412" s="622" t="s">
        <v>2346</v>
      </c>
      <c r="Q412" s="682"/>
      <c r="R412" s="682"/>
      <c r="S412" s="622" t="s">
        <v>2392</v>
      </c>
      <c r="V412" s="677">
        <v>1</v>
      </c>
    </row>
    <row r="413" spans="1:22">
      <c r="A413" s="681">
        <v>410</v>
      </c>
      <c r="B413" s="581">
        <v>2</v>
      </c>
      <c r="C413" s="593" t="s">
        <v>1967</v>
      </c>
      <c r="D413" s="586"/>
      <c r="E413" s="586"/>
      <c r="F413" s="586"/>
      <c r="G413" s="574" t="s">
        <v>7688</v>
      </c>
      <c r="H413" s="596">
        <v>3</v>
      </c>
      <c r="I413" s="575" t="s">
        <v>3881</v>
      </c>
      <c r="J413" s="576">
        <v>1</v>
      </c>
      <c r="K413" s="576">
        <v>7</v>
      </c>
      <c r="L413" s="579">
        <v>1527</v>
      </c>
      <c r="M413" s="578"/>
      <c r="N413" s="596" t="s">
        <v>1922</v>
      </c>
      <c r="O413" s="596" t="s">
        <v>1922</v>
      </c>
      <c r="P413" s="622" t="s">
        <v>2346</v>
      </c>
      <c r="Q413" s="682"/>
      <c r="R413" s="682"/>
      <c r="S413" s="607" t="s">
        <v>1967</v>
      </c>
      <c r="V413" s="677">
        <v>1</v>
      </c>
    </row>
    <row r="414" spans="1:22">
      <c r="A414" s="641">
        <v>411</v>
      </c>
      <c r="B414" s="581">
        <v>3</v>
      </c>
      <c r="C414" s="593" t="s">
        <v>1967</v>
      </c>
      <c r="D414" s="586"/>
      <c r="E414" s="586"/>
      <c r="F414" s="586"/>
      <c r="G414" s="574" t="s">
        <v>7688</v>
      </c>
      <c r="H414" s="596">
        <v>3</v>
      </c>
      <c r="I414" s="575" t="s">
        <v>3881</v>
      </c>
      <c r="J414" s="576">
        <v>1</v>
      </c>
      <c r="K414" s="576">
        <v>8</v>
      </c>
      <c r="L414" s="579">
        <v>1452</v>
      </c>
      <c r="M414" s="578"/>
      <c r="N414" s="596" t="s">
        <v>1922</v>
      </c>
      <c r="O414" s="596" t="s">
        <v>1922</v>
      </c>
      <c r="P414" s="622" t="s">
        <v>2346</v>
      </c>
      <c r="Q414" s="682"/>
      <c r="R414" s="682"/>
      <c r="S414" s="607" t="s">
        <v>1967</v>
      </c>
      <c r="V414" s="677">
        <v>1</v>
      </c>
    </row>
    <row r="415" spans="1:22">
      <c r="A415" s="681">
        <v>412</v>
      </c>
      <c r="B415" s="581">
        <v>4</v>
      </c>
      <c r="C415" s="593" t="s">
        <v>1967</v>
      </c>
      <c r="D415" s="586"/>
      <c r="E415" s="586"/>
      <c r="F415" s="586"/>
      <c r="G415" s="574" t="s">
        <v>7688</v>
      </c>
      <c r="H415" s="596">
        <v>3</v>
      </c>
      <c r="I415" s="575" t="s">
        <v>3881</v>
      </c>
      <c r="J415" s="576">
        <v>1</v>
      </c>
      <c r="K415" s="576">
        <v>2</v>
      </c>
      <c r="L415" s="579">
        <v>2990.9999999999995</v>
      </c>
      <c r="M415" s="578"/>
      <c r="N415" s="596" t="s">
        <v>1922</v>
      </c>
      <c r="O415" s="596" t="s">
        <v>1922</v>
      </c>
      <c r="P415" s="622" t="s">
        <v>2346</v>
      </c>
      <c r="Q415" s="682"/>
      <c r="R415" s="682"/>
      <c r="S415" s="607" t="s">
        <v>1967</v>
      </c>
      <c r="V415" s="677">
        <v>1</v>
      </c>
    </row>
    <row r="416" spans="1:22">
      <c r="A416" s="641">
        <v>413</v>
      </c>
      <c r="B416" s="581">
        <v>5</v>
      </c>
      <c r="C416" s="593" t="s">
        <v>1967</v>
      </c>
      <c r="D416" s="586"/>
      <c r="E416" s="586"/>
      <c r="F416" s="586"/>
      <c r="G416" s="574" t="s">
        <v>7688</v>
      </c>
      <c r="H416" s="596">
        <v>3</v>
      </c>
      <c r="I416" s="575" t="s">
        <v>3881</v>
      </c>
      <c r="J416" s="576">
        <v>1</v>
      </c>
      <c r="K416" s="576">
        <v>3</v>
      </c>
      <c r="L416" s="579">
        <v>3534</v>
      </c>
      <c r="M416" s="578"/>
      <c r="N416" s="596" t="s">
        <v>1922</v>
      </c>
      <c r="O416" s="596" t="s">
        <v>1922</v>
      </c>
      <c r="P416" s="622" t="s">
        <v>2346</v>
      </c>
      <c r="Q416" s="682"/>
      <c r="R416" s="682"/>
      <c r="S416" s="607" t="s">
        <v>1967</v>
      </c>
      <c r="V416" s="677">
        <v>1</v>
      </c>
    </row>
    <row r="417" spans="1:22">
      <c r="A417" s="681">
        <v>414</v>
      </c>
      <c r="B417" s="581">
        <v>6</v>
      </c>
      <c r="C417" s="593" t="s">
        <v>1967</v>
      </c>
      <c r="D417" s="586"/>
      <c r="E417" s="586"/>
      <c r="F417" s="586"/>
      <c r="G417" s="574" t="s">
        <v>7688</v>
      </c>
      <c r="H417" s="596">
        <v>3</v>
      </c>
      <c r="I417" s="575" t="s">
        <v>3881</v>
      </c>
      <c r="J417" s="576">
        <v>1</v>
      </c>
      <c r="K417" s="576">
        <v>5</v>
      </c>
      <c r="L417" s="579">
        <v>3483</v>
      </c>
      <c r="M417" s="578"/>
      <c r="N417" s="596" t="s">
        <v>1922</v>
      </c>
      <c r="O417" s="596" t="s">
        <v>1922</v>
      </c>
      <c r="P417" s="622" t="s">
        <v>2346</v>
      </c>
      <c r="Q417" s="682"/>
      <c r="R417" s="682"/>
      <c r="S417" s="607" t="s">
        <v>1967</v>
      </c>
      <c r="V417" s="677">
        <v>1</v>
      </c>
    </row>
    <row r="418" spans="1:22">
      <c r="A418" s="641">
        <v>415</v>
      </c>
      <c r="B418" s="581">
        <v>7</v>
      </c>
      <c r="C418" s="593" t="s">
        <v>1967</v>
      </c>
      <c r="D418" s="586"/>
      <c r="E418" s="586"/>
      <c r="F418" s="586"/>
      <c r="G418" s="574" t="s">
        <v>7688</v>
      </c>
      <c r="H418" s="596">
        <v>3</v>
      </c>
      <c r="I418" s="575" t="s">
        <v>3881</v>
      </c>
      <c r="J418" s="576">
        <v>1</v>
      </c>
      <c r="K418" s="576">
        <v>6</v>
      </c>
      <c r="L418" s="579">
        <v>2621</v>
      </c>
      <c r="M418" s="578"/>
      <c r="N418" s="596" t="s">
        <v>1922</v>
      </c>
      <c r="O418" s="596" t="s">
        <v>1922</v>
      </c>
      <c r="P418" s="622" t="s">
        <v>2346</v>
      </c>
      <c r="Q418" s="682"/>
      <c r="R418" s="682"/>
      <c r="S418" s="607" t="s">
        <v>1967</v>
      </c>
      <c r="V418" s="677">
        <v>1</v>
      </c>
    </row>
    <row r="419" spans="1:22">
      <c r="A419" s="681">
        <v>416</v>
      </c>
      <c r="B419" s="581">
        <v>8</v>
      </c>
      <c r="C419" s="593" t="s">
        <v>1967</v>
      </c>
      <c r="D419" s="586"/>
      <c r="E419" s="586"/>
      <c r="F419" s="586"/>
      <c r="G419" s="574" t="s">
        <v>7688</v>
      </c>
      <c r="H419" s="596">
        <v>3</v>
      </c>
      <c r="I419" s="575" t="s">
        <v>3881</v>
      </c>
      <c r="J419" s="576">
        <v>1</v>
      </c>
      <c r="K419" s="576">
        <v>24</v>
      </c>
      <c r="L419" s="579">
        <v>1877</v>
      </c>
      <c r="M419" s="578"/>
      <c r="N419" s="596" t="s">
        <v>1922</v>
      </c>
      <c r="O419" s="596" t="s">
        <v>1922</v>
      </c>
      <c r="P419" s="622" t="s">
        <v>2346</v>
      </c>
      <c r="Q419" s="682"/>
      <c r="R419" s="682"/>
      <c r="S419" s="607" t="s">
        <v>1967</v>
      </c>
      <c r="V419" s="677">
        <v>1</v>
      </c>
    </row>
    <row r="420" spans="1:22">
      <c r="A420" s="641">
        <v>417</v>
      </c>
      <c r="B420" s="581">
        <v>9</v>
      </c>
      <c r="C420" s="593" t="s">
        <v>1967</v>
      </c>
      <c r="D420" s="586"/>
      <c r="E420" s="586"/>
      <c r="F420" s="586"/>
      <c r="G420" s="574" t="s">
        <v>7688</v>
      </c>
      <c r="H420" s="596">
        <v>3</v>
      </c>
      <c r="I420" s="575" t="s">
        <v>3881</v>
      </c>
      <c r="J420" s="576">
        <v>1</v>
      </c>
      <c r="K420" s="576">
        <v>17</v>
      </c>
      <c r="L420" s="579">
        <v>3499</v>
      </c>
      <c r="M420" s="578"/>
      <c r="N420" s="596" t="s">
        <v>1922</v>
      </c>
      <c r="O420" s="596" t="s">
        <v>1922</v>
      </c>
      <c r="P420" s="622" t="s">
        <v>2346</v>
      </c>
      <c r="Q420" s="682"/>
      <c r="R420" s="682"/>
      <c r="S420" s="607" t="s">
        <v>1967</v>
      </c>
      <c r="V420" s="677">
        <v>1</v>
      </c>
    </row>
    <row r="421" spans="1:22">
      <c r="A421" s="681">
        <v>418</v>
      </c>
      <c r="B421" s="581">
        <v>10</v>
      </c>
      <c r="C421" s="593" t="s">
        <v>1967</v>
      </c>
      <c r="D421" s="586"/>
      <c r="E421" s="586"/>
      <c r="F421" s="586"/>
      <c r="G421" s="574" t="s">
        <v>7688</v>
      </c>
      <c r="H421" s="596">
        <v>3</v>
      </c>
      <c r="I421" s="575" t="s">
        <v>3881</v>
      </c>
      <c r="J421" s="576">
        <v>1</v>
      </c>
      <c r="K421" s="576">
        <v>18</v>
      </c>
      <c r="L421" s="579">
        <v>764</v>
      </c>
      <c r="M421" s="578"/>
      <c r="N421" s="596" t="s">
        <v>1922</v>
      </c>
      <c r="O421" s="596" t="s">
        <v>1922</v>
      </c>
      <c r="P421" s="622" t="s">
        <v>2346</v>
      </c>
      <c r="Q421" s="682"/>
      <c r="R421" s="682"/>
      <c r="S421" s="607" t="s">
        <v>1967</v>
      </c>
      <c r="V421" s="677">
        <v>1</v>
      </c>
    </row>
    <row r="422" spans="1:22">
      <c r="A422" s="641">
        <v>419</v>
      </c>
      <c r="B422" s="581">
        <v>11</v>
      </c>
      <c r="C422" s="593" t="s">
        <v>1967</v>
      </c>
      <c r="D422" s="586"/>
      <c r="E422" s="586"/>
      <c r="F422" s="586"/>
      <c r="G422" s="574" t="s">
        <v>7688</v>
      </c>
      <c r="H422" s="596">
        <v>3</v>
      </c>
      <c r="I422" s="575" t="s">
        <v>3881</v>
      </c>
      <c r="J422" s="576">
        <v>1</v>
      </c>
      <c r="K422" s="576">
        <v>23</v>
      </c>
      <c r="L422" s="579">
        <v>1535.9999999999998</v>
      </c>
      <c r="M422" s="578"/>
      <c r="N422" s="596" t="s">
        <v>1922</v>
      </c>
      <c r="O422" s="596" t="s">
        <v>1922</v>
      </c>
      <c r="P422" s="622" t="s">
        <v>2346</v>
      </c>
      <c r="Q422" s="682"/>
      <c r="R422" s="682"/>
      <c r="S422" s="607" t="s">
        <v>1967</v>
      </c>
      <c r="V422" s="677">
        <v>1</v>
      </c>
    </row>
    <row r="423" spans="1:22">
      <c r="A423" s="681">
        <v>420</v>
      </c>
      <c r="B423" s="581">
        <v>12</v>
      </c>
      <c r="C423" s="593" t="s">
        <v>1967</v>
      </c>
      <c r="D423" s="586"/>
      <c r="E423" s="586"/>
      <c r="F423" s="586"/>
      <c r="G423" s="574" t="s">
        <v>7688</v>
      </c>
      <c r="H423" s="596">
        <v>3</v>
      </c>
      <c r="I423" s="575" t="s">
        <v>3881</v>
      </c>
      <c r="J423" s="576">
        <v>1</v>
      </c>
      <c r="K423" s="576">
        <v>22</v>
      </c>
      <c r="L423" s="579">
        <v>816.00000000000011</v>
      </c>
      <c r="M423" s="578"/>
      <c r="N423" s="596" t="s">
        <v>1922</v>
      </c>
      <c r="O423" s="596" t="s">
        <v>1922</v>
      </c>
      <c r="P423" s="622" t="s">
        <v>2346</v>
      </c>
      <c r="Q423" s="682"/>
      <c r="R423" s="682"/>
      <c r="S423" s="607" t="s">
        <v>1967</v>
      </c>
      <c r="V423" s="677">
        <v>1</v>
      </c>
    </row>
    <row r="424" spans="1:22">
      <c r="A424" s="641">
        <v>421</v>
      </c>
      <c r="B424" s="581">
        <v>13</v>
      </c>
      <c r="C424" s="593" t="s">
        <v>1967</v>
      </c>
      <c r="D424" s="586"/>
      <c r="E424" s="586"/>
      <c r="F424" s="586"/>
      <c r="G424" s="574" t="s">
        <v>7688</v>
      </c>
      <c r="H424" s="596">
        <v>3</v>
      </c>
      <c r="I424" s="575" t="s">
        <v>3881</v>
      </c>
      <c r="J424" s="576">
        <v>1</v>
      </c>
      <c r="K424" s="576">
        <v>36</v>
      </c>
      <c r="L424" s="579">
        <v>2537</v>
      </c>
      <c r="M424" s="578"/>
      <c r="N424" s="596" t="s">
        <v>1922</v>
      </c>
      <c r="O424" s="596" t="s">
        <v>1922</v>
      </c>
      <c r="P424" s="622" t="s">
        <v>2346</v>
      </c>
      <c r="Q424" s="682"/>
      <c r="R424" s="682"/>
      <c r="S424" s="607" t="s">
        <v>1967</v>
      </c>
      <c r="V424" s="677">
        <v>1</v>
      </c>
    </row>
    <row r="425" spans="1:22">
      <c r="A425" s="681">
        <v>422</v>
      </c>
      <c r="B425" s="581">
        <v>19</v>
      </c>
      <c r="C425" s="574" t="s">
        <v>2395</v>
      </c>
      <c r="D425" s="574"/>
      <c r="E425" s="574"/>
      <c r="F425" s="574"/>
      <c r="G425" s="574" t="s">
        <v>7688</v>
      </c>
      <c r="H425" s="596">
        <v>3</v>
      </c>
      <c r="I425" s="575" t="s">
        <v>3881</v>
      </c>
      <c r="J425" s="576">
        <v>2</v>
      </c>
      <c r="K425" s="576">
        <v>55</v>
      </c>
      <c r="L425" s="579">
        <v>2745</v>
      </c>
      <c r="M425" s="578"/>
      <c r="N425" s="596" t="s">
        <v>1922</v>
      </c>
      <c r="O425" s="596" t="s">
        <v>1922</v>
      </c>
      <c r="P425" s="622" t="s">
        <v>2346</v>
      </c>
      <c r="Q425" s="682"/>
      <c r="R425" s="682"/>
      <c r="S425" s="622" t="s">
        <v>2396</v>
      </c>
      <c r="V425" s="677">
        <v>1</v>
      </c>
    </row>
    <row r="426" spans="1:22">
      <c r="A426" s="641">
        <v>423</v>
      </c>
      <c r="B426" s="581">
        <v>20</v>
      </c>
      <c r="C426" s="593" t="s">
        <v>1967</v>
      </c>
      <c r="D426" s="586"/>
      <c r="E426" s="586"/>
      <c r="F426" s="586"/>
      <c r="G426" s="574" t="s">
        <v>7688</v>
      </c>
      <c r="H426" s="596">
        <v>3</v>
      </c>
      <c r="I426" s="575" t="s">
        <v>3881</v>
      </c>
      <c r="J426" s="576">
        <v>2</v>
      </c>
      <c r="K426" s="576">
        <v>56</v>
      </c>
      <c r="L426" s="579">
        <v>1441</v>
      </c>
      <c r="M426" s="578"/>
      <c r="N426" s="596" t="s">
        <v>1922</v>
      </c>
      <c r="O426" s="596" t="s">
        <v>1922</v>
      </c>
      <c r="P426" s="622" t="s">
        <v>2346</v>
      </c>
      <c r="Q426" s="682"/>
      <c r="R426" s="682"/>
      <c r="S426" s="607" t="s">
        <v>1967</v>
      </c>
      <c r="V426" s="677">
        <v>1</v>
      </c>
    </row>
    <row r="427" spans="1:22">
      <c r="A427" s="681">
        <v>424</v>
      </c>
      <c r="B427" s="581">
        <v>21</v>
      </c>
      <c r="C427" s="593" t="s">
        <v>1967</v>
      </c>
      <c r="D427" s="586"/>
      <c r="E427" s="586"/>
      <c r="F427" s="586"/>
      <c r="G427" s="574" t="s">
        <v>7688</v>
      </c>
      <c r="H427" s="596">
        <v>3</v>
      </c>
      <c r="I427" s="575" t="s">
        <v>3881</v>
      </c>
      <c r="J427" s="576">
        <v>2</v>
      </c>
      <c r="K427" s="576">
        <v>57</v>
      </c>
      <c r="L427" s="579">
        <v>1539</v>
      </c>
      <c r="M427" s="578"/>
      <c r="N427" s="596" t="s">
        <v>1922</v>
      </c>
      <c r="O427" s="596" t="s">
        <v>1922</v>
      </c>
      <c r="P427" s="622" t="s">
        <v>2346</v>
      </c>
      <c r="Q427" s="682"/>
      <c r="R427" s="682"/>
      <c r="S427" s="607" t="s">
        <v>1967</v>
      </c>
      <c r="V427" s="677">
        <v>1</v>
      </c>
    </row>
    <row r="428" spans="1:22">
      <c r="A428" s="641">
        <v>425</v>
      </c>
      <c r="B428" s="581">
        <v>22</v>
      </c>
      <c r="C428" s="593" t="s">
        <v>1967</v>
      </c>
      <c r="D428" s="586"/>
      <c r="E428" s="586"/>
      <c r="F428" s="586"/>
      <c r="G428" s="574" t="s">
        <v>7688</v>
      </c>
      <c r="H428" s="596">
        <v>3</v>
      </c>
      <c r="I428" s="575" t="s">
        <v>3881</v>
      </c>
      <c r="J428" s="576">
        <v>2</v>
      </c>
      <c r="K428" s="576">
        <v>99</v>
      </c>
      <c r="L428" s="579">
        <v>2713</v>
      </c>
      <c r="M428" s="578"/>
      <c r="N428" s="596" t="s">
        <v>1922</v>
      </c>
      <c r="O428" s="596" t="s">
        <v>1922</v>
      </c>
      <c r="P428" s="622" t="s">
        <v>2346</v>
      </c>
      <c r="Q428" s="682"/>
      <c r="R428" s="682"/>
      <c r="S428" s="607" t="s">
        <v>1967</v>
      </c>
      <c r="V428" s="677">
        <v>1</v>
      </c>
    </row>
    <row r="429" spans="1:22">
      <c r="A429" s="681">
        <v>426</v>
      </c>
      <c r="B429" s="581">
        <v>23</v>
      </c>
      <c r="C429" s="593" t="s">
        <v>1967</v>
      </c>
      <c r="D429" s="586"/>
      <c r="E429" s="586"/>
      <c r="F429" s="586"/>
      <c r="G429" s="574" t="s">
        <v>7688</v>
      </c>
      <c r="H429" s="596">
        <v>3</v>
      </c>
      <c r="I429" s="575" t="s">
        <v>3881</v>
      </c>
      <c r="J429" s="576">
        <v>2</v>
      </c>
      <c r="K429" s="576">
        <v>111</v>
      </c>
      <c r="L429" s="579">
        <v>258</v>
      </c>
      <c r="M429" s="578"/>
      <c r="N429" s="596" t="s">
        <v>1922</v>
      </c>
      <c r="O429" s="596" t="s">
        <v>1922</v>
      </c>
      <c r="P429" s="622" t="s">
        <v>2346</v>
      </c>
      <c r="Q429" s="682"/>
      <c r="R429" s="682"/>
      <c r="S429" s="607" t="s">
        <v>1967</v>
      </c>
      <c r="V429" s="677">
        <v>1</v>
      </c>
    </row>
    <row r="430" spans="1:22">
      <c r="A430" s="641">
        <v>427</v>
      </c>
      <c r="B430" s="581">
        <v>24</v>
      </c>
      <c r="C430" s="593" t="s">
        <v>1967</v>
      </c>
      <c r="D430" s="586"/>
      <c r="E430" s="586"/>
      <c r="F430" s="586"/>
      <c r="G430" s="574" t="s">
        <v>7688</v>
      </c>
      <c r="H430" s="596">
        <v>3</v>
      </c>
      <c r="I430" s="575" t="s">
        <v>3881</v>
      </c>
      <c r="J430" s="576">
        <v>2</v>
      </c>
      <c r="K430" s="576">
        <v>112</v>
      </c>
      <c r="L430" s="579">
        <v>2032</v>
      </c>
      <c r="M430" s="578"/>
      <c r="N430" s="596" t="s">
        <v>1922</v>
      </c>
      <c r="O430" s="596" t="s">
        <v>1922</v>
      </c>
      <c r="P430" s="622" t="s">
        <v>2346</v>
      </c>
      <c r="Q430" s="682"/>
      <c r="R430" s="682"/>
      <c r="S430" s="607" t="s">
        <v>1967</v>
      </c>
      <c r="V430" s="677">
        <v>1</v>
      </c>
    </row>
    <row r="431" spans="1:22">
      <c r="A431" s="681">
        <v>428</v>
      </c>
      <c r="B431" s="581">
        <v>25</v>
      </c>
      <c r="C431" s="593" t="s">
        <v>1967</v>
      </c>
      <c r="D431" s="586"/>
      <c r="E431" s="586"/>
      <c r="F431" s="586"/>
      <c r="G431" s="574" t="s">
        <v>7688</v>
      </c>
      <c r="H431" s="596">
        <v>3</v>
      </c>
      <c r="I431" s="575" t="s">
        <v>3881</v>
      </c>
      <c r="J431" s="576">
        <v>2</v>
      </c>
      <c r="K431" s="576">
        <v>113</v>
      </c>
      <c r="L431" s="579">
        <v>2372</v>
      </c>
      <c r="M431" s="578"/>
      <c r="N431" s="596" t="s">
        <v>1922</v>
      </c>
      <c r="O431" s="596" t="s">
        <v>1922</v>
      </c>
      <c r="P431" s="622" t="s">
        <v>2346</v>
      </c>
      <c r="Q431" s="682"/>
      <c r="R431" s="682"/>
      <c r="S431" s="607" t="s">
        <v>1967</v>
      </c>
      <c r="V431" s="677">
        <v>1</v>
      </c>
    </row>
    <row r="432" spans="1:22">
      <c r="A432" s="641">
        <v>429</v>
      </c>
      <c r="B432" s="581">
        <v>26</v>
      </c>
      <c r="C432" s="593" t="s">
        <v>1967</v>
      </c>
      <c r="D432" s="586"/>
      <c r="E432" s="586"/>
      <c r="F432" s="586"/>
      <c r="G432" s="574" t="s">
        <v>7688</v>
      </c>
      <c r="H432" s="596">
        <v>3</v>
      </c>
      <c r="I432" s="575" t="s">
        <v>3881</v>
      </c>
      <c r="J432" s="576">
        <v>2</v>
      </c>
      <c r="K432" s="576">
        <v>114</v>
      </c>
      <c r="L432" s="579">
        <v>613</v>
      </c>
      <c r="M432" s="578"/>
      <c r="N432" s="596" t="s">
        <v>1922</v>
      </c>
      <c r="O432" s="596" t="s">
        <v>1922</v>
      </c>
      <c r="P432" s="622" t="s">
        <v>2346</v>
      </c>
      <c r="Q432" s="682"/>
      <c r="R432" s="682"/>
      <c r="S432" s="607" t="s">
        <v>1967</v>
      </c>
      <c r="V432" s="677">
        <v>1</v>
      </c>
    </row>
    <row r="433" spans="1:22">
      <c r="A433" s="681">
        <v>430</v>
      </c>
      <c r="B433" s="581">
        <v>27</v>
      </c>
      <c r="C433" s="593" t="s">
        <v>1967</v>
      </c>
      <c r="D433" s="586"/>
      <c r="E433" s="586"/>
      <c r="F433" s="586"/>
      <c r="G433" s="574" t="s">
        <v>7688</v>
      </c>
      <c r="H433" s="596">
        <v>3</v>
      </c>
      <c r="I433" s="575" t="s">
        <v>3881</v>
      </c>
      <c r="J433" s="576">
        <v>2</v>
      </c>
      <c r="K433" s="576">
        <v>115</v>
      </c>
      <c r="L433" s="579">
        <v>832</v>
      </c>
      <c r="M433" s="578"/>
      <c r="N433" s="596" t="s">
        <v>1922</v>
      </c>
      <c r="O433" s="596" t="s">
        <v>1922</v>
      </c>
      <c r="P433" s="622" t="s">
        <v>2346</v>
      </c>
      <c r="Q433" s="682"/>
      <c r="R433" s="682"/>
      <c r="S433" s="607" t="s">
        <v>1967</v>
      </c>
      <c r="V433" s="677">
        <v>1</v>
      </c>
    </row>
    <row r="434" spans="1:22">
      <c r="A434" s="641">
        <v>431</v>
      </c>
      <c r="B434" s="581">
        <v>28</v>
      </c>
      <c r="C434" s="593" t="s">
        <v>1967</v>
      </c>
      <c r="D434" s="586"/>
      <c r="E434" s="586"/>
      <c r="F434" s="586"/>
      <c r="G434" s="574" t="s">
        <v>7688</v>
      </c>
      <c r="H434" s="596">
        <v>3</v>
      </c>
      <c r="I434" s="575" t="s">
        <v>3881</v>
      </c>
      <c r="J434" s="576">
        <v>2</v>
      </c>
      <c r="K434" s="576">
        <v>116</v>
      </c>
      <c r="L434" s="579">
        <v>2299</v>
      </c>
      <c r="M434" s="578"/>
      <c r="N434" s="596" t="s">
        <v>1922</v>
      </c>
      <c r="O434" s="596" t="s">
        <v>1922</v>
      </c>
      <c r="P434" s="622" t="s">
        <v>2346</v>
      </c>
      <c r="Q434" s="682"/>
      <c r="R434" s="682"/>
      <c r="S434" s="607" t="s">
        <v>1967</v>
      </c>
      <c r="V434" s="677">
        <v>1</v>
      </c>
    </row>
    <row r="435" spans="1:22">
      <c r="A435" s="681">
        <v>432</v>
      </c>
      <c r="B435" s="581">
        <v>29</v>
      </c>
      <c r="C435" s="593" t="s">
        <v>1967</v>
      </c>
      <c r="D435" s="586"/>
      <c r="E435" s="586"/>
      <c r="F435" s="586"/>
      <c r="G435" s="574" t="s">
        <v>7688</v>
      </c>
      <c r="H435" s="596">
        <v>3</v>
      </c>
      <c r="I435" s="575" t="s">
        <v>3881</v>
      </c>
      <c r="J435" s="576">
        <v>2</v>
      </c>
      <c r="K435" s="576">
        <v>169</v>
      </c>
      <c r="L435" s="579">
        <v>1317.0000000000002</v>
      </c>
      <c r="M435" s="578"/>
      <c r="N435" s="596" t="s">
        <v>1922</v>
      </c>
      <c r="O435" s="596" t="s">
        <v>1922</v>
      </c>
      <c r="P435" s="622" t="s">
        <v>2346</v>
      </c>
      <c r="Q435" s="682"/>
      <c r="R435" s="682"/>
      <c r="S435" s="607" t="s">
        <v>1967</v>
      </c>
      <c r="V435" s="677">
        <v>1</v>
      </c>
    </row>
    <row r="436" spans="1:22">
      <c r="A436" s="641">
        <v>433</v>
      </c>
      <c r="B436" s="581">
        <v>30</v>
      </c>
      <c r="C436" s="593" t="s">
        <v>1967</v>
      </c>
      <c r="D436" s="586"/>
      <c r="E436" s="586"/>
      <c r="F436" s="586"/>
      <c r="G436" s="574" t="s">
        <v>7688</v>
      </c>
      <c r="H436" s="596">
        <v>3</v>
      </c>
      <c r="I436" s="575" t="s">
        <v>3881</v>
      </c>
      <c r="J436" s="576">
        <v>2</v>
      </c>
      <c r="K436" s="576">
        <v>172</v>
      </c>
      <c r="L436" s="579">
        <v>832</v>
      </c>
      <c r="M436" s="578"/>
      <c r="N436" s="596" t="s">
        <v>1922</v>
      </c>
      <c r="O436" s="596" t="s">
        <v>1922</v>
      </c>
      <c r="P436" s="622" t="s">
        <v>2346</v>
      </c>
      <c r="Q436" s="682"/>
      <c r="R436" s="682"/>
      <c r="S436" s="607" t="s">
        <v>1967</v>
      </c>
      <c r="V436" s="677">
        <v>1</v>
      </c>
    </row>
    <row r="437" spans="1:22">
      <c r="A437" s="681">
        <v>434</v>
      </c>
      <c r="B437" s="581">
        <v>31</v>
      </c>
      <c r="C437" s="593" t="s">
        <v>1967</v>
      </c>
      <c r="D437" s="586"/>
      <c r="E437" s="586"/>
      <c r="F437" s="586"/>
      <c r="G437" s="574" t="s">
        <v>7688</v>
      </c>
      <c r="H437" s="596">
        <v>3</v>
      </c>
      <c r="I437" s="575" t="s">
        <v>3881</v>
      </c>
      <c r="J437" s="576">
        <v>2</v>
      </c>
      <c r="K437" s="576">
        <v>170</v>
      </c>
      <c r="L437" s="579">
        <v>1182</v>
      </c>
      <c r="M437" s="578"/>
      <c r="N437" s="596" t="s">
        <v>1922</v>
      </c>
      <c r="O437" s="596" t="s">
        <v>1922</v>
      </c>
      <c r="P437" s="622" t="s">
        <v>2346</v>
      </c>
      <c r="Q437" s="682"/>
      <c r="R437" s="682"/>
      <c r="S437" s="607" t="s">
        <v>1967</v>
      </c>
      <c r="V437" s="677">
        <v>1</v>
      </c>
    </row>
    <row r="438" spans="1:22">
      <c r="A438" s="641">
        <v>435</v>
      </c>
      <c r="B438" s="581">
        <v>32</v>
      </c>
      <c r="C438" s="593" t="s">
        <v>1967</v>
      </c>
      <c r="D438" s="586"/>
      <c r="E438" s="586"/>
      <c r="F438" s="586"/>
      <c r="G438" s="574" t="s">
        <v>7688</v>
      </c>
      <c r="H438" s="596">
        <v>3</v>
      </c>
      <c r="I438" s="575" t="s">
        <v>3881</v>
      </c>
      <c r="J438" s="576">
        <v>2</v>
      </c>
      <c r="K438" s="576">
        <v>171</v>
      </c>
      <c r="L438" s="579">
        <v>1079</v>
      </c>
      <c r="M438" s="578"/>
      <c r="N438" s="596" t="s">
        <v>1922</v>
      </c>
      <c r="O438" s="596" t="s">
        <v>1922</v>
      </c>
      <c r="P438" s="622" t="s">
        <v>2346</v>
      </c>
      <c r="Q438" s="682"/>
      <c r="R438" s="682"/>
      <c r="S438" s="607" t="s">
        <v>1967</v>
      </c>
      <c r="V438" s="677">
        <v>1</v>
      </c>
    </row>
    <row r="439" spans="1:22">
      <c r="A439" s="681">
        <v>436</v>
      </c>
      <c r="B439" s="581">
        <v>33</v>
      </c>
      <c r="C439" s="593" t="s">
        <v>1967</v>
      </c>
      <c r="D439" s="586"/>
      <c r="E439" s="586"/>
      <c r="F439" s="586"/>
      <c r="G439" s="574" t="s">
        <v>7688</v>
      </c>
      <c r="H439" s="596">
        <v>3</v>
      </c>
      <c r="I439" s="575" t="s">
        <v>3881</v>
      </c>
      <c r="J439" s="576">
        <v>2</v>
      </c>
      <c r="K439" s="576">
        <v>217</v>
      </c>
      <c r="L439" s="579">
        <v>1333</v>
      </c>
      <c r="M439" s="578"/>
      <c r="N439" s="596" t="s">
        <v>1922</v>
      </c>
      <c r="O439" s="596" t="s">
        <v>1922</v>
      </c>
      <c r="P439" s="622" t="s">
        <v>2346</v>
      </c>
      <c r="Q439" s="682"/>
      <c r="R439" s="682"/>
      <c r="S439" s="607" t="s">
        <v>1967</v>
      </c>
      <c r="V439" s="677">
        <v>1</v>
      </c>
    </row>
    <row r="440" spans="1:22">
      <c r="A440" s="641">
        <v>437</v>
      </c>
      <c r="B440" s="581">
        <v>34</v>
      </c>
      <c r="C440" s="593" t="s">
        <v>1967</v>
      </c>
      <c r="D440" s="586"/>
      <c r="E440" s="586"/>
      <c r="F440" s="586"/>
      <c r="G440" s="574" t="s">
        <v>7688</v>
      </c>
      <c r="H440" s="596">
        <v>3</v>
      </c>
      <c r="I440" s="575" t="s">
        <v>3881</v>
      </c>
      <c r="J440" s="576">
        <v>2</v>
      </c>
      <c r="K440" s="576">
        <v>218</v>
      </c>
      <c r="L440" s="579">
        <v>1152</v>
      </c>
      <c r="M440" s="578"/>
      <c r="N440" s="596" t="s">
        <v>1922</v>
      </c>
      <c r="O440" s="596" t="s">
        <v>1922</v>
      </c>
      <c r="P440" s="622" t="s">
        <v>2346</v>
      </c>
      <c r="Q440" s="682"/>
      <c r="R440" s="682"/>
      <c r="S440" s="607" t="s">
        <v>1967</v>
      </c>
      <c r="V440" s="677">
        <v>1</v>
      </c>
    </row>
    <row r="441" spans="1:22">
      <c r="A441" s="681">
        <v>438</v>
      </c>
      <c r="B441" s="581">
        <v>35</v>
      </c>
      <c r="C441" s="593" t="s">
        <v>1967</v>
      </c>
      <c r="D441" s="586"/>
      <c r="E441" s="586"/>
      <c r="F441" s="586"/>
      <c r="G441" s="574" t="s">
        <v>7688</v>
      </c>
      <c r="H441" s="596">
        <v>3</v>
      </c>
      <c r="I441" s="575" t="s">
        <v>3881</v>
      </c>
      <c r="J441" s="576">
        <v>2</v>
      </c>
      <c r="K441" s="576">
        <v>231</v>
      </c>
      <c r="L441" s="579">
        <v>478</v>
      </c>
      <c r="M441" s="578"/>
      <c r="N441" s="596" t="s">
        <v>1922</v>
      </c>
      <c r="O441" s="596" t="s">
        <v>1922</v>
      </c>
      <c r="P441" s="622" t="s">
        <v>2346</v>
      </c>
      <c r="Q441" s="682"/>
      <c r="R441" s="682"/>
      <c r="S441" s="607" t="s">
        <v>1967</v>
      </c>
      <c r="V441" s="677">
        <v>1</v>
      </c>
    </row>
    <row r="442" spans="1:22">
      <c r="A442" s="641">
        <v>439</v>
      </c>
      <c r="B442" s="581">
        <v>36</v>
      </c>
      <c r="C442" s="593" t="s">
        <v>1967</v>
      </c>
      <c r="D442" s="586"/>
      <c r="E442" s="586"/>
      <c r="F442" s="586"/>
      <c r="G442" s="574" t="s">
        <v>7688</v>
      </c>
      <c r="H442" s="596">
        <v>3</v>
      </c>
      <c r="I442" s="575" t="s">
        <v>3881</v>
      </c>
      <c r="J442" s="576">
        <v>2</v>
      </c>
      <c r="K442" s="576">
        <v>232</v>
      </c>
      <c r="L442" s="579">
        <v>371</v>
      </c>
      <c r="M442" s="578"/>
      <c r="N442" s="596" t="s">
        <v>1922</v>
      </c>
      <c r="O442" s="596" t="s">
        <v>1922</v>
      </c>
      <c r="P442" s="622" t="s">
        <v>2346</v>
      </c>
      <c r="Q442" s="682"/>
      <c r="R442" s="682"/>
      <c r="S442" s="607" t="s">
        <v>1967</v>
      </c>
      <c r="V442" s="677">
        <v>1</v>
      </c>
    </row>
    <row r="443" spans="1:22">
      <c r="A443" s="681">
        <v>440</v>
      </c>
      <c r="B443" s="581">
        <v>37</v>
      </c>
      <c r="C443" s="593" t="s">
        <v>1967</v>
      </c>
      <c r="D443" s="586"/>
      <c r="E443" s="586"/>
      <c r="F443" s="586"/>
      <c r="G443" s="574" t="s">
        <v>7688</v>
      </c>
      <c r="H443" s="596">
        <v>3</v>
      </c>
      <c r="I443" s="575" t="s">
        <v>3881</v>
      </c>
      <c r="J443" s="576">
        <v>2</v>
      </c>
      <c r="K443" s="576">
        <v>233</v>
      </c>
      <c r="L443" s="579">
        <v>915</v>
      </c>
      <c r="M443" s="578"/>
      <c r="N443" s="596" t="s">
        <v>1922</v>
      </c>
      <c r="O443" s="596" t="s">
        <v>1922</v>
      </c>
      <c r="P443" s="622" t="s">
        <v>2346</v>
      </c>
      <c r="Q443" s="682"/>
      <c r="R443" s="682"/>
      <c r="S443" s="607" t="s">
        <v>1967</v>
      </c>
      <c r="V443" s="677">
        <v>1</v>
      </c>
    </row>
    <row r="444" spans="1:22">
      <c r="A444" s="641">
        <v>441</v>
      </c>
      <c r="B444" s="581">
        <v>38</v>
      </c>
      <c r="C444" s="593" t="s">
        <v>1967</v>
      </c>
      <c r="D444" s="586"/>
      <c r="E444" s="586"/>
      <c r="F444" s="586"/>
      <c r="G444" s="574" t="s">
        <v>7688</v>
      </c>
      <c r="H444" s="596">
        <v>3</v>
      </c>
      <c r="I444" s="575" t="s">
        <v>3881</v>
      </c>
      <c r="J444" s="576">
        <v>2</v>
      </c>
      <c r="K444" s="576">
        <v>234</v>
      </c>
      <c r="L444" s="579">
        <v>75</v>
      </c>
      <c r="M444" s="578"/>
      <c r="N444" s="596" t="s">
        <v>1922</v>
      </c>
      <c r="O444" s="596" t="s">
        <v>1922</v>
      </c>
      <c r="P444" s="622" t="s">
        <v>2346</v>
      </c>
      <c r="Q444" s="682"/>
      <c r="R444" s="682"/>
      <c r="S444" s="607" t="s">
        <v>1967</v>
      </c>
      <c r="V444" s="677">
        <v>1</v>
      </c>
    </row>
    <row r="445" spans="1:22">
      <c r="A445" s="681">
        <v>442</v>
      </c>
      <c r="B445" s="581">
        <v>39</v>
      </c>
      <c r="C445" s="593" t="s">
        <v>1967</v>
      </c>
      <c r="D445" s="586"/>
      <c r="E445" s="586"/>
      <c r="F445" s="586"/>
      <c r="G445" s="574" t="s">
        <v>7688</v>
      </c>
      <c r="H445" s="596">
        <v>3</v>
      </c>
      <c r="I445" s="575" t="s">
        <v>3881</v>
      </c>
      <c r="J445" s="576">
        <v>2</v>
      </c>
      <c r="K445" s="576">
        <v>235</v>
      </c>
      <c r="L445" s="579">
        <v>543</v>
      </c>
      <c r="M445" s="578"/>
      <c r="N445" s="596" t="s">
        <v>1922</v>
      </c>
      <c r="O445" s="596" t="s">
        <v>1922</v>
      </c>
      <c r="P445" s="622" t="s">
        <v>2346</v>
      </c>
      <c r="Q445" s="682"/>
      <c r="R445" s="682"/>
      <c r="S445" s="607" t="s">
        <v>1967</v>
      </c>
      <c r="V445" s="677">
        <v>1</v>
      </c>
    </row>
    <row r="446" spans="1:22" ht="31.5">
      <c r="A446" s="641">
        <v>443</v>
      </c>
      <c r="B446" s="581">
        <v>40</v>
      </c>
      <c r="C446" s="574" t="s">
        <v>2397</v>
      </c>
      <c r="D446" s="574"/>
      <c r="E446" s="574"/>
      <c r="F446" s="574"/>
      <c r="G446" s="574" t="s">
        <v>7688</v>
      </c>
      <c r="H446" s="596">
        <v>3</v>
      </c>
      <c r="I446" s="575" t="s">
        <v>3881</v>
      </c>
      <c r="J446" s="576">
        <v>2</v>
      </c>
      <c r="K446" s="576">
        <v>299</v>
      </c>
      <c r="L446" s="579">
        <v>1091</v>
      </c>
      <c r="M446" s="578"/>
      <c r="N446" s="583" t="s">
        <v>2398</v>
      </c>
      <c r="O446" s="596" t="s">
        <v>1922</v>
      </c>
      <c r="P446" s="622" t="s">
        <v>2262</v>
      </c>
      <c r="Q446" s="682"/>
      <c r="R446" s="682"/>
      <c r="S446" s="622" t="s">
        <v>2166</v>
      </c>
      <c r="V446" s="677">
        <v>1</v>
      </c>
    </row>
    <row r="447" spans="1:22" ht="31.5">
      <c r="A447" s="681">
        <v>444</v>
      </c>
      <c r="B447" s="581">
        <v>50</v>
      </c>
      <c r="C447" s="593" t="s">
        <v>1967</v>
      </c>
      <c r="D447" s="586"/>
      <c r="E447" s="586"/>
      <c r="F447" s="586"/>
      <c r="G447" s="574" t="s">
        <v>7688</v>
      </c>
      <c r="H447" s="596">
        <v>3</v>
      </c>
      <c r="I447" s="575" t="s">
        <v>3881</v>
      </c>
      <c r="J447" s="576">
        <v>10</v>
      </c>
      <c r="K447" s="576">
        <v>27</v>
      </c>
      <c r="L447" s="579">
        <v>1266</v>
      </c>
      <c r="M447" s="578"/>
      <c r="N447" s="596" t="s">
        <v>2401</v>
      </c>
      <c r="O447" s="596" t="s">
        <v>2401</v>
      </c>
      <c r="P447" s="622" t="s">
        <v>2262</v>
      </c>
      <c r="Q447" s="682"/>
      <c r="R447" s="682"/>
      <c r="S447" s="622" t="s">
        <v>2166</v>
      </c>
      <c r="V447" s="677">
        <v>1</v>
      </c>
    </row>
    <row r="448" spans="1:22" ht="31.5">
      <c r="A448" s="641">
        <v>445</v>
      </c>
      <c r="B448" s="581">
        <v>51</v>
      </c>
      <c r="C448" s="593" t="s">
        <v>1967</v>
      </c>
      <c r="D448" s="586"/>
      <c r="E448" s="586"/>
      <c r="F448" s="586"/>
      <c r="G448" s="574" t="s">
        <v>7688</v>
      </c>
      <c r="H448" s="596">
        <v>3</v>
      </c>
      <c r="I448" s="575" t="s">
        <v>3881</v>
      </c>
      <c r="J448" s="576">
        <v>10</v>
      </c>
      <c r="K448" s="576">
        <v>52</v>
      </c>
      <c r="L448" s="579">
        <v>936</v>
      </c>
      <c r="M448" s="578"/>
      <c r="N448" s="596" t="s">
        <v>2401</v>
      </c>
      <c r="O448" s="596" t="s">
        <v>2401</v>
      </c>
      <c r="P448" s="622" t="s">
        <v>2262</v>
      </c>
      <c r="Q448" s="682"/>
      <c r="R448" s="682"/>
      <c r="S448" s="622" t="s">
        <v>2166</v>
      </c>
      <c r="V448" s="677">
        <v>1</v>
      </c>
    </row>
    <row r="449" spans="1:22" ht="31.5">
      <c r="A449" s="681">
        <v>446</v>
      </c>
      <c r="B449" s="581">
        <v>53</v>
      </c>
      <c r="C449" s="593" t="s">
        <v>1967</v>
      </c>
      <c r="D449" s="586"/>
      <c r="E449" s="586"/>
      <c r="F449" s="586"/>
      <c r="G449" s="574" t="s">
        <v>7688</v>
      </c>
      <c r="H449" s="596">
        <v>3</v>
      </c>
      <c r="I449" s="575" t="s">
        <v>3881</v>
      </c>
      <c r="J449" s="576">
        <v>10</v>
      </c>
      <c r="K449" s="576">
        <v>59</v>
      </c>
      <c r="L449" s="579">
        <v>1224</v>
      </c>
      <c r="M449" s="578"/>
      <c r="N449" s="596" t="s">
        <v>2401</v>
      </c>
      <c r="O449" s="596" t="s">
        <v>2401</v>
      </c>
      <c r="P449" s="622" t="s">
        <v>2262</v>
      </c>
      <c r="Q449" s="682"/>
      <c r="R449" s="682"/>
      <c r="S449" s="622" t="s">
        <v>2166</v>
      </c>
      <c r="V449" s="677">
        <v>1</v>
      </c>
    </row>
    <row r="450" spans="1:22" ht="31.5">
      <c r="A450" s="641">
        <v>447</v>
      </c>
      <c r="B450" s="581">
        <v>54</v>
      </c>
      <c r="C450" s="593" t="s">
        <v>1967</v>
      </c>
      <c r="D450" s="586"/>
      <c r="E450" s="586"/>
      <c r="F450" s="586"/>
      <c r="G450" s="574" t="s">
        <v>7688</v>
      </c>
      <c r="H450" s="596">
        <v>3</v>
      </c>
      <c r="I450" s="575" t="s">
        <v>3881</v>
      </c>
      <c r="J450" s="576">
        <v>10</v>
      </c>
      <c r="K450" s="576">
        <v>11</v>
      </c>
      <c r="L450" s="579">
        <v>1778.0000000000002</v>
      </c>
      <c r="M450" s="578"/>
      <c r="N450" s="596" t="s">
        <v>2401</v>
      </c>
      <c r="O450" s="596" t="s">
        <v>2401</v>
      </c>
      <c r="P450" s="622" t="s">
        <v>2262</v>
      </c>
      <c r="Q450" s="682"/>
      <c r="R450" s="682"/>
      <c r="S450" s="622" t="s">
        <v>2166</v>
      </c>
      <c r="V450" s="677">
        <v>1</v>
      </c>
    </row>
    <row r="451" spans="1:22" ht="31.5">
      <c r="A451" s="681">
        <v>448</v>
      </c>
      <c r="B451" s="581">
        <v>1</v>
      </c>
      <c r="C451" s="617" t="s">
        <v>2379</v>
      </c>
      <c r="D451" s="617"/>
      <c r="E451" s="617"/>
      <c r="F451" s="617"/>
      <c r="G451" s="574" t="s">
        <v>7688</v>
      </c>
      <c r="H451" s="596">
        <v>2</v>
      </c>
      <c r="I451" s="575" t="s">
        <v>3881</v>
      </c>
      <c r="J451" s="603">
        <v>4</v>
      </c>
      <c r="K451" s="582">
        <v>15</v>
      </c>
      <c r="L451" s="588">
        <v>9420</v>
      </c>
      <c r="M451" s="578"/>
      <c r="N451" s="596" t="s">
        <v>2380</v>
      </c>
      <c r="O451" s="596" t="s">
        <v>2531</v>
      </c>
      <c r="P451" s="652" t="s">
        <v>2381</v>
      </c>
      <c r="Q451" s="682"/>
      <c r="R451" s="682"/>
      <c r="S451" s="622" t="s">
        <v>2166</v>
      </c>
      <c r="V451" s="677">
        <v>1</v>
      </c>
    </row>
    <row r="452" spans="1:22" ht="31.5">
      <c r="A452" s="641">
        <v>449</v>
      </c>
      <c r="B452" s="581">
        <v>2</v>
      </c>
      <c r="C452" s="617" t="s">
        <v>2382</v>
      </c>
      <c r="D452" s="617"/>
      <c r="E452" s="617"/>
      <c r="F452" s="617"/>
      <c r="G452" s="574" t="s">
        <v>7688</v>
      </c>
      <c r="H452" s="596">
        <v>2</v>
      </c>
      <c r="I452" s="575" t="s">
        <v>3881</v>
      </c>
      <c r="J452" s="603">
        <v>5</v>
      </c>
      <c r="K452" s="582">
        <v>65</v>
      </c>
      <c r="L452" s="588">
        <v>4519</v>
      </c>
      <c r="M452" s="578"/>
      <c r="N452" s="596" t="s">
        <v>2380</v>
      </c>
      <c r="O452" s="596" t="s">
        <v>2531</v>
      </c>
      <c r="P452" s="652" t="s">
        <v>2277</v>
      </c>
      <c r="Q452" s="682"/>
      <c r="R452" s="682"/>
      <c r="S452" s="622" t="s">
        <v>2166</v>
      </c>
      <c r="V452" s="677">
        <v>1</v>
      </c>
    </row>
    <row r="453" spans="1:22" ht="31.5">
      <c r="A453" s="681">
        <v>450</v>
      </c>
      <c r="B453" s="581">
        <v>5</v>
      </c>
      <c r="C453" s="617" t="s">
        <v>2387</v>
      </c>
      <c r="D453" s="617"/>
      <c r="E453" s="617"/>
      <c r="F453" s="617"/>
      <c r="G453" s="574" t="s">
        <v>7688</v>
      </c>
      <c r="H453" s="596">
        <v>2</v>
      </c>
      <c r="I453" s="575" t="s">
        <v>3881</v>
      </c>
      <c r="J453" s="603">
        <v>26</v>
      </c>
      <c r="K453" s="582">
        <v>250</v>
      </c>
      <c r="L453" s="588">
        <v>12150</v>
      </c>
      <c r="M453" s="578"/>
      <c r="N453" s="596" t="s">
        <v>1325</v>
      </c>
      <c r="O453" s="622" t="s">
        <v>2533</v>
      </c>
      <c r="P453" s="652" t="s">
        <v>2277</v>
      </c>
      <c r="Q453" s="682"/>
      <c r="R453" s="682"/>
      <c r="S453" s="622" t="s">
        <v>2166</v>
      </c>
      <c r="V453" s="677">
        <v>1</v>
      </c>
    </row>
    <row r="454" spans="1:22" ht="31.5">
      <c r="A454" s="641">
        <v>451</v>
      </c>
      <c r="B454" s="581">
        <v>6</v>
      </c>
      <c r="C454" s="617" t="s">
        <v>2388</v>
      </c>
      <c r="D454" s="617"/>
      <c r="E454" s="617"/>
      <c r="F454" s="617"/>
      <c r="G454" s="574" t="s">
        <v>7688</v>
      </c>
      <c r="H454" s="596">
        <v>2</v>
      </c>
      <c r="I454" s="575" t="s">
        <v>3881</v>
      </c>
      <c r="J454" s="603">
        <v>6</v>
      </c>
      <c r="K454" s="582">
        <v>1019</v>
      </c>
      <c r="L454" s="588">
        <v>9820</v>
      </c>
      <c r="M454" s="578"/>
      <c r="N454" s="596" t="s">
        <v>1325</v>
      </c>
      <c r="O454" s="622" t="s">
        <v>2533</v>
      </c>
      <c r="P454" s="652" t="s">
        <v>2277</v>
      </c>
      <c r="Q454" s="682"/>
      <c r="R454" s="682"/>
      <c r="S454" s="622" t="s">
        <v>2166</v>
      </c>
      <c r="V454" s="677">
        <v>1</v>
      </c>
    </row>
    <row r="455" spans="1:22" ht="31.5">
      <c r="A455" s="681">
        <v>452</v>
      </c>
      <c r="B455" s="581">
        <v>7</v>
      </c>
      <c r="C455" s="617" t="s">
        <v>2389</v>
      </c>
      <c r="D455" s="617"/>
      <c r="E455" s="617"/>
      <c r="F455" s="617"/>
      <c r="G455" s="574" t="s">
        <v>7688</v>
      </c>
      <c r="H455" s="596">
        <v>2</v>
      </c>
      <c r="I455" s="575" t="s">
        <v>3881</v>
      </c>
      <c r="J455" s="603">
        <v>9</v>
      </c>
      <c r="K455" s="582">
        <v>48</v>
      </c>
      <c r="L455" s="588">
        <v>10260</v>
      </c>
      <c r="M455" s="578"/>
      <c r="N455" s="596" t="s">
        <v>1325</v>
      </c>
      <c r="O455" s="622" t="s">
        <v>2533</v>
      </c>
      <c r="P455" s="652" t="s">
        <v>2277</v>
      </c>
      <c r="Q455" s="682"/>
      <c r="R455" s="682"/>
      <c r="S455" s="622" t="s">
        <v>2166</v>
      </c>
      <c r="V455" s="677">
        <v>1</v>
      </c>
    </row>
    <row r="456" spans="1:22" ht="31.5">
      <c r="A456" s="641">
        <v>453</v>
      </c>
      <c r="B456" s="581">
        <v>8</v>
      </c>
      <c r="C456" s="617" t="s">
        <v>2390</v>
      </c>
      <c r="D456" s="617"/>
      <c r="E456" s="617"/>
      <c r="F456" s="617"/>
      <c r="G456" s="574" t="s">
        <v>7688</v>
      </c>
      <c r="H456" s="596">
        <v>2</v>
      </c>
      <c r="I456" s="575" t="s">
        <v>3881</v>
      </c>
      <c r="J456" s="603">
        <v>6</v>
      </c>
      <c r="K456" s="582">
        <v>1182</v>
      </c>
      <c r="L456" s="588">
        <v>6670</v>
      </c>
      <c r="M456" s="578"/>
      <c r="N456" s="596" t="s">
        <v>1325</v>
      </c>
      <c r="O456" s="622" t="s">
        <v>2533</v>
      </c>
      <c r="P456" s="652" t="s">
        <v>2277</v>
      </c>
      <c r="Q456" s="682"/>
      <c r="R456" s="682"/>
      <c r="S456" s="622" t="s">
        <v>2166</v>
      </c>
      <c r="T456" s="255"/>
      <c r="V456" s="677">
        <v>1</v>
      </c>
    </row>
    <row r="457" spans="1:22" s="641" customFormat="1" ht="58.5" customHeight="1">
      <c r="A457" s="681">
        <v>454</v>
      </c>
      <c r="B457" s="4051" t="s">
        <v>3884</v>
      </c>
      <c r="C457" s="4052"/>
      <c r="D457" s="654"/>
      <c r="E457" s="654"/>
      <c r="F457" s="654"/>
      <c r="G457" s="654"/>
      <c r="H457" s="655"/>
      <c r="I457" s="654"/>
      <c r="J457" s="654"/>
      <c r="K457" s="654"/>
      <c r="L457" s="632">
        <f>SUM(L458:L760)</f>
        <v>2114944.7000000002</v>
      </c>
      <c r="M457" s="633"/>
      <c r="N457" s="655"/>
      <c r="O457" s="634"/>
      <c r="P457" s="635"/>
      <c r="Q457" s="639"/>
      <c r="R457" s="639"/>
      <c r="S457" s="635"/>
    </row>
    <row r="458" spans="1:22" ht="38.25" customHeight="1">
      <c r="A458" s="641">
        <v>455</v>
      </c>
      <c r="B458" s="581">
        <v>1</v>
      </c>
      <c r="C458" s="574" t="s">
        <v>974</v>
      </c>
      <c r="D458" s="574"/>
      <c r="E458" s="574"/>
      <c r="F458" s="574"/>
      <c r="G458" s="574" t="s">
        <v>7688</v>
      </c>
      <c r="H458" s="583">
        <v>2</v>
      </c>
      <c r="I458" s="574" t="s">
        <v>3880</v>
      </c>
      <c r="J458" s="576">
        <v>5</v>
      </c>
      <c r="K458" s="576">
        <v>402</v>
      </c>
      <c r="L458" s="579">
        <v>17472</v>
      </c>
      <c r="M458" s="578"/>
      <c r="N458" s="643" t="s">
        <v>2038</v>
      </c>
      <c r="O458" s="622" t="s">
        <v>2507</v>
      </c>
      <c r="P458" s="652" t="s">
        <v>2277</v>
      </c>
      <c r="Q458" s="682"/>
      <c r="R458" s="682"/>
      <c r="S458" s="622"/>
      <c r="V458" s="677">
        <v>2</v>
      </c>
    </row>
    <row r="459" spans="1:22" ht="31.5">
      <c r="A459" s="681">
        <v>456</v>
      </c>
      <c r="B459" s="581">
        <v>2</v>
      </c>
      <c r="C459" s="574" t="s">
        <v>2307</v>
      </c>
      <c r="D459" s="574"/>
      <c r="E459" s="574"/>
      <c r="F459" s="574"/>
      <c r="G459" s="574" t="s">
        <v>7688</v>
      </c>
      <c r="H459" s="583">
        <v>2</v>
      </c>
      <c r="I459" s="574" t="s">
        <v>3880</v>
      </c>
      <c r="J459" s="576">
        <v>4</v>
      </c>
      <c r="K459" s="576">
        <v>1524</v>
      </c>
      <c r="L459" s="579">
        <v>6400</v>
      </c>
      <c r="M459" s="578"/>
      <c r="N459" s="643" t="s">
        <v>2308</v>
      </c>
      <c r="O459" s="622" t="s">
        <v>2508</v>
      </c>
      <c r="P459" s="652" t="s">
        <v>2309</v>
      </c>
      <c r="Q459" s="682"/>
      <c r="R459" s="682"/>
      <c r="S459" s="622"/>
      <c r="V459" s="677">
        <v>2</v>
      </c>
    </row>
    <row r="460" spans="1:22" ht="31.5">
      <c r="A460" s="641">
        <v>457</v>
      </c>
      <c r="B460" s="581">
        <v>3</v>
      </c>
      <c r="C460" s="589" t="s">
        <v>2310</v>
      </c>
      <c r="D460" s="589"/>
      <c r="E460" s="589"/>
      <c r="F460" s="589"/>
      <c r="G460" s="574" t="s">
        <v>7688</v>
      </c>
      <c r="H460" s="583">
        <v>2</v>
      </c>
      <c r="I460" s="574" t="s">
        <v>3880</v>
      </c>
      <c r="J460" s="656">
        <v>8</v>
      </c>
      <c r="K460" s="587">
        <v>603</v>
      </c>
      <c r="L460" s="594">
        <v>603</v>
      </c>
      <c r="M460" s="578"/>
      <c r="N460" s="643" t="s">
        <v>2311</v>
      </c>
      <c r="O460" s="643" t="s">
        <v>2509</v>
      </c>
      <c r="P460" s="652" t="s">
        <v>2262</v>
      </c>
      <c r="Q460" s="682"/>
      <c r="R460" s="682"/>
      <c r="S460" s="622"/>
      <c r="V460" s="677">
        <v>2</v>
      </c>
    </row>
    <row r="461" spans="1:22" ht="47.25">
      <c r="A461" s="681">
        <v>458</v>
      </c>
      <c r="B461" s="581">
        <v>4</v>
      </c>
      <c r="C461" s="589" t="s">
        <v>2312</v>
      </c>
      <c r="D461" s="589"/>
      <c r="E461" s="589"/>
      <c r="F461" s="589"/>
      <c r="G461" s="574" t="s">
        <v>7688</v>
      </c>
      <c r="H461" s="583">
        <v>2</v>
      </c>
      <c r="I461" s="574" t="s">
        <v>3880</v>
      </c>
      <c r="J461" s="587">
        <v>3</v>
      </c>
      <c r="K461" s="587">
        <v>199</v>
      </c>
      <c r="L461" s="594">
        <v>199</v>
      </c>
      <c r="M461" s="578"/>
      <c r="N461" s="643" t="s">
        <v>1953</v>
      </c>
      <c r="O461" s="596" t="s">
        <v>2510</v>
      </c>
      <c r="P461" s="652" t="s">
        <v>2262</v>
      </c>
      <c r="Q461" s="682"/>
      <c r="R461" s="682"/>
      <c r="S461" s="622"/>
      <c r="V461" s="677">
        <v>2</v>
      </c>
    </row>
    <row r="462" spans="1:22" ht="31.5">
      <c r="A462" s="641">
        <v>459</v>
      </c>
      <c r="B462" s="581">
        <v>5</v>
      </c>
      <c r="C462" s="589" t="s">
        <v>2312</v>
      </c>
      <c r="D462" s="589"/>
      <c r="E462" s="589"/>
      <c r="F462" s="589"/>
      <c r="G462" s="574" t="s">
        <v>7688</v>
      </c>
      <c r="H462" s="583">
        <v>2</v>
      </c>
      <c r="I462" s="574" t="s">
        <v>3880</v>
      </c>
      <c r="J462" s="656">
        <v>3</v>
      </c>
      <c r="K462" s="587">
        <v>432</v>
      </c>
      <c r="L462" s="594">
        <v>432</v>
      </c>
      <c r="M462" s="578"/>
      <c r="N462" s="596" t="s">
        <v>476</v>
      </c>
      <c r="O462" s="596" t="s">
        <v>2511</v>
      </c>
      <c r="P462" s="652" t="s">
        <v>2262</v>
      </c>
      <c r="Q462" s="682"/>
      <c r="R462" s="682"/>
      <c r="S462" s="622"/>
      <c r="V462" s="677">
        <v>2</v>
      </c>
    </row>
    <row r="463" spans="1:22" ht="31.5">
      <c r="A463" s="681">
        <v>460</v>
      </c>
      <c r="B463" s="581">
        <v>6</v>
      </c>
      <c r="C463" s="589" t="s">
        <v>2312</v>
      </c>
      <c r="D463" s="589"/>
      <c r="E463" s="589"/>
      <c r="F463" s="589"/>
      <c r="G463" s="574" t="s">
        <v>7688</v>
      </c>
      <c r="H463" s="583">
        <v>2</v>
      </c>
      <c r="I463" s="574" t="s">
        <v>3880</v>
      </c>
      <c r="J463" s="656">
        <v>3</v>
      </c>
      <c r="K463" s="587">
        <v>433</v>
      </c>
      <c r="L463" s="594">
        <v>433</v>
      </c>
      <c r="M463" s="578"/>
      <c r="N463" s="596" t="s">
        <v>476</v>
      </c>
      <c r="O463" s="596" t="s">
        <v>2512</v>
      </c>
      <c r="P463" s="652" t="s">
        <v>2262</v>
      </c>
      <c r="Q463" s="682"/>
      <c r="R463" s="682"/>
      <c r="S463" s="622"/>
      <c r="V463" s="677">
        <v>2</v>
      </c>
    </row>
    <row r="464" spans="1:22" ht="31.5">
      <c r="A464" s="641">
        <v>461</v>
      </c>
      <c r="B464" s="581">
        <v>7</v>
      </c>
      <c r="C464" s="589" t="s">
        <v>2312</v>
      </c>
      <c r="D464" s="589"/>
      <c r="E464" s="589"/>
      <c r="F464" s="589"/>
      <c r="G464" s="574" t="s">
        <v>7688</v>
      </c>
      <c r="H464" s="583">
        <v>2</v>
      </c>
      <c r="I464" s="574" t="s">
        <v>3880</v>
      </c>
      <c r="J464" s="656">
        <v>3</v>
      </c>
      <c r="K464" s="587">
        <v>420</v>
      </c>
      <c r="L464" s="594">
        <v>420</v>
      </c>
      <c r="M464" s="578"/>
      <c r="N464" s="596" t="s">
        <v>476</v>
      </c>
      <c r="O464" s="596" t="s">
        <v>2512</v>
      </c>
      <c r="P464" s="652" t="s">
        <v>2262</v>
      </c>
      <c r="Q464" s="682"/>
      <c r="R464" s="682"/>
      <c r="S464" s="622"/>
      <c r="V464" s="677">
        <v>2</v>
      </c>
    </row>
    <row r="465" spans="1:22" ht="47.25">
      <c r="A465" s="681">
        <v>462</v>
      </c>
      <c r="B465" s="581">
        <v>8</v>
      </c>
      <c r="C465" s="589" t="s">
        <v>2313</v>
      </c>
      <c r="D465" s="589"/>
      <c r="E465" s="589"/>
      <c r="F465" s="589"/>
      <c r="G465" s="574" t="s">
        <v>7688</v>
      </c>
      <c r="H465" s="583">
        <v>2</v>
      </c>
      <c r="I465" s="574" t="s">
        <v>3880</v>
      </c>
      <c r="J465" s="656">
        <v>3</v>
      </c>
      <c r="K465" s="587">
        <v>141</v>
      </c>
      <c r="L465" s="594">
        <v>141</v>
      </c>
      <c r="M465" s="578"/>
      <c r="N465" s="643" t="s">
        <v>1953</v>
      </c>
      <c r="O465" s="596" t="s">
        <v>2513</v>
      </c>
      <c r="P465" s="652" t="s">
        <v>2262</v>
      </c>
      <c r="Q465" s="682"/>
      <c r="R465" s="682"/>
      <c r="S465" s="622"/>
      <c r="V465" s="677">
        <v>2</v>
      </c>
    </row>
    <row r="466" spans="1:22" ht="31.5">
      <c r="A466" s="641">
        <v>463</v>
      </c>
      <c r="B466" s="581">
        <v>9</v>
      </c>
      <c r="C466" s="589" t="s">
        <v>2314</v>
      </c>
      <c r="D466" s="589"/>
      <c r="E466" s="589"/>
      <c r="F466" s="589"/>
      <c r="G466" s="574" t="s">
        <v>7688</v>
      </c>
      <c r="H466" s="583">
        <v>2</v>
      </c>
      <c r="I466" s="574" t="s">
        <v>3880</v>
      </c>
      <c r="J466" s="656">
        <v>5</v>
      </c>
      <c r="K466" s="587">
        <v>165</v>
      </c>
      <c r="L466" s="594">
        <v>165</v>
      </c>
      <c r="M466" s="578"/>
      <c r="N466" s="643" t="s">
        <v>2260</v>
      </c>
      <c r="O466" s="596" t="s">
        <v>2514</v>
      </c>
      <c r="P466" s="652" t="s">
        <v>2262</v>
      </c>
      <c r="Q466" s="682"/>
      <c r="R466" s="682"/>
      <c r="S466" s="622"/>
      <c r="V466" s="677">
        <v>2</v>
      </c>
    </row>
    <row r="467" spans="1:22" ht="31.5">
      <c r="A467" s="681">
        <v>464</v>
      </c>
      <c r="B467" s="581">
        <v>10</v>
      </c>
      <c r="C467" s="589" t="s">
        <v>2316</v>
      </c>
      <c r="D467" s="589"/>
      <c r="E467" s="589"/>
      <c r="F467" s="589"/>
      <c r="G467" s="574" t="s">
        <v>7688</v>
      </c>
      <c r="H467" s="583">
        <v>2</v>
      </c>
      <c r="I467" s="574" t="s">
        <v>3880</v>
      </c>
      <c r="J467" s="656">
        <v>5</v>
      </c>
      <c r="K467" s="587">
        <v>140</v>
      </c>
      <c r="L467" s="594">
        <v>140</v>
      </c>
      <c r="M467" s="578"/>
      <c r="N467" s="643" t="s">
        <v>1953</v>
      </c>
      <c r="O467" s="596" t="s">
        <v>2515</v>
      </c>
      <c r="P467" s="652" t="s">
        <v>2262</v>
      </c>
      <c r="Q467" s="682"/>
      <c r="R467" s="682"/>
      <c r="S467" s="622"/>
      <c r="V467" s="677">
        <v>2</v>
      </c>
    </row>
    <row r="468" spans="1:22" ht="31.5">
      <c r="A468" s="641">
        <v>465</v>
      </c>
      <c r="B468" s="581">
        <v>11</v>
      </c>
      <c r="C468" s="589" t="s">
        <v>2317</v>
      </c>
      <c r="D468" s="589"/>
      <c r="E468" s="589"/>
      <c r="F468" s="589"/>
      <c r="G468" s="574" t="s">
        <v>7688</v>
      </c>
      <c r="H468" s="583">
        <v>2</v>
      </c>
      <c r="I468" s="574" t="s">
        <v>3880</v>
      </c>
      <c r="J468" s="656">
        <v>7</v>
      </c>
      <c r="K468" s="587">
        <v>209</v>
      </c>
      <c r="L468" s="594">
        <v>1170</v>
      </c>
      <c r="M468" s="578"/>
      <c r="N468" s="643" t="s">
        <v>2318</v>
      </c>
      <c r="O468" s="596" t="s">
        <v>2516</v>
      </c>
      <c r="P468" s="652" t="s">
        <v>2262</v>
      </c>
      <c r="Q468" s="682"/>
      <c r="R468" s="682"/>
      <c r="S468" s="622"/>
      <c r="V468" s="677">
        <v>2</v>
      </c>
    </row>
    <row r="469" spans="1:22" ht="31.5">
      <c r="A469" s="681">
        <v>466</v>
      </c>
      <c r="B469" s="581">
        <v>12</v>
      </c>
      <c r="C469" s="589" t="s">
        <v>2319</v>
      </c>
      <c r="D469" s="589"/>
      <c r="E469" s="589"/>
      <c r="F469" s="589"/>
      <c r="G469" s="574" t="s">
        <v>7688</v>
      </c>
      <c r="H469" s="583">
        <v>2</v>
      </c>
      <c r="I469" s="574" t="s">
        <v>3880</v>
      </c>
      <c r="J469" s="656">
        <v>10</v>
      </c>
      <c r="K469" s="587">
        <v>395</v>
      </c>
      <c r="L469" s="594">
        <v>395</v>
      </c>
      <c r="M469" s="578"/>
      <c r="N469" s="643" t="s">
        <v>1953</v>
      </c>
      <c r="O469" s="596" t="s">
        <v>2517</v>
      </c>
      <c r="P469" s="652" t="s">
        <v>2262</v>
      </c>
      <c r="Q469" s="682"/>
      <c r="R469" s="682"/>
      <c r="S469" s="622"/>
      <c r="V469" s="677">
        <v>2</v>
      </c>
    </row>
    <row r="470" spans="1:22" ht="31.5">
      <c r="A470" s="641">
        <v>467</v>
      </c>
      <c r="B470" s="581">
        <v>13</v>
      </c>
      <c r="C470" s="589" t="s">
        <v>2319</v>
      </c>
      <c r="D470" s="589"/>
      <c r="E470" s="589"/>
      <c r="F470" s="589"/>
      <c r="G470" s="574" t="s">
        <v>7688</v>
      </c>
      <c r="H470" s="583">
        <v>2</v>
      </c>
      <c r="I470" s="574" t="s">
        <v>3880</v>
      </c>
      <c r="J470" s="656">
        <v>7</v>
      </c>
      <c r="K470" s="587">
        <v>18</v>
      </c>
      <c r="L470" s="594">
        <v>18</v>
      </c>
      <c r="M470" s="578"/>
      <c r="N470" s="596" t="s">
        <v>476</v>
      </c>
      <c r="O470" s="596" t="s">
        <v>2518</v>
      </c>
      <c r="P470" s="652" t="s">
        <v>2262</v>
      </c>
      <c r="Q470" s="682"/>
      <c r="R470" s="682"/>
      <c r="S470" s="622"/>
      <c r="V470" s="677">
        <v>2</v>
      </c>
    </row>
    <row r="471" spans="1:22" ht="31.5">
      <c r="A471" s="681">
        <v>468</v>
      </c>
      <c r="B471" s="581">
        <v>14</v>
      </c>
      <c r="C471" s="589" t="s">
        <v>2316</v>
      </c>
      <c r="D471" s="589"/>
      <c r="E471" s="589"/>
      <c r="F471" s="589"/>
      <c r="G471" s="574" t="s">
        <v>7688</v>
      </c>
      <c r="H471" s="583">
        <v>2</v>
      </c>
      <c r="I471" s="574" t="s">
        <v>3880</v>
      </c>
      <c r="J471" s="656">
        <v>5</v>
      </c>
      <c r="K471" s="587">
        <v>143</v>
      </c>
      <c r="L471" s="594">
        <v>143</v>
      </c>
      <c r="M471" s="578"/>
      <c r="N471" s="643" t="s">
        <v>1953</v>
      </c>
      <c r="O471" s="596" t="s">
        <v>2519</v>
      </c>
      <c r="P471" s="652" t="s">
        <v>2262</v>
      </c>
      <c r="Q471" s="682"/>
      <c r="R471" s="682"/>
      <c r="S471" s="622"/>
      <c r="V471" s="677">
        <v>2</v>
      </c>
    </row>
    <row r="472" spans="1:22" ht="78.75">
      <c r="A472" s="641">
        <v>469</v>
      </c>
      <c r="B472" s="581">
        <v>15</v>
      </c>
      <c r="C472" s="589" t="s">
        <v>2320</v>
      </c>
      <c r="D472" s="589"/>
      <c r="E472" s="589"/>
      <c r="F472" s="589"/>
      <c r="G472" s="574" t="s">
        <v>7688</v>
      </c>
      <c r="H472" s="583">
        <v>2</v>
      </c>
      <c r="I472" s="574" t="s">
        <v>3880</v>
      </c>
      <c r="J472" s="587">
        <v>11</v>
      </c>
      <c r="K472" s="587">
        <v>104</v>
      </c>
      <c r="L472" s="693">
        <v>7067</v>
      </c>
      <c r="M472" s="578"/>
      <c r="N472" s="643" t="s">
        <v>2321</v>
      </c>
      <c r="O472" s="596" t="s">
        <v>2520</v>
      </c>
      <c r="P472" s="652" t="s">
        <v>2262</v>
      </c>
      <c r="Q472" s="682"/>
      <c r="R472" s="682"/>
      <c r="S472" s="622"/>
      <c r="V472" s="677">
        <v>2</v>
      </c>
    </row>
    <row r="473" spans="1:22" ht="31.5">
      <c r="A473" s="681">
        <v>470</v>
      </c>
      <c r="B473" s="581">
        <v>16</v>
      </c>
      <c r="C473" s="589" t="s">
        <v>2320</v>
      </c>
      <c r="D473" s="586"/>
      <c r="E473" s="586"/>
      <c r="F473" s="586"/>
      <c r="G473" s="574" t="s">
        <v>7688</v>
      </c>
      <c r="H473" s="583">
        <v>2</v>
      </c>
      <c r="I473" s="574" t="s">
        <v>3880</v>
      </c>
      <c r="J473" s="587">
        <v>11</v>
      </c>
      <c r="K473" s="587">
        <v>105</v>
      </c>
      <c r="L473" s="693">
        <v>303</v>
      </c>
      <c r="M473" s="578"/>
      <c r="N473" s="643" t="s">
        <v>2321</v>
      </c>
      <c r="O473" s="596" t="s">
        <v>2315</v>
      </c>
      <c r="P473" s="652" t="s">
        <v>2262</v>
      </c>
      <c r="Q473" s="682"/>
      <c r="R473" s="682"/>
      <c r="S473" s="622"/>
      <c r="V473" s="677">
        <v>2</v>
      </c>
    </row>
    <row r="474" spans="1:22" ht="31.5">
      <c r="A474" s="641">
        <v>471</v>
      </c>
      <c r="B474" s="581">
        <v>17</v>
      </c>
      <c r="C474" s="589" t="s">
        <v>2320</v>
      </c>
      <c r="D474" s="586"/>
      <c r="E474" s="586"/>
      <c r="F474" s="586"/>
      <c r="G474" s="574" t="s">
        <v>7688</v>
      </c>
      <c r="H474" s="583">
        <v>2</v>
      </c>
      <c r="I474" s="574" t="s">
        <v>3880</v>
      </c>
      <c r="J474" s="587">
        <v>11</v>
      </c>
      <c r="K474" s="587">
        <v>166</v>
      </c>
      <c r="L474" s="693">
        <v>8387</v>
      </c>
      <c r="M474" s="578"/>
      <c r="N474" s="643" t="s">
        <v>2321</v>
      </c>
      <c r="O474" s="596" t="s">
        <v>2315</v>
      </c>
      <c r="P474" s="652" t="s">
        <v>2262</v>
      </c>
      <c r="Q474" s="682"/>
      <c r="R474" s="682"/>
      <c r="S474" s="622"/>
      <c r="V474" s="677">
        <v>2</v>
      </c>
    </row>
    <row r="475" spans="1:22" ht="31.5">
      <c r="A475" s="681">
        <v>472</v>
      </c>
      <c r="B475" s="581">
        <v>18</v>
      </c>
      <c r="C475" s="589" t="s">
        <v>2320</v>
      </c>
      <c r="D475" s="586"/>
      <c r="E475" s="586"/>
      <c r="F475" s="586"/>
      <c r="G475" s="574" t="s">
        <v>7688</v>
      </c>
      <c r="H475" s="583">
        <v>2</v>
      </c>
      <c r="I475" s="574" t="s">
        <v>3880</v>
      </c>
      <c r="J475" s="587">
        <v>11</v>
      </c>
      <c r="K475" s="587">
        <v>348</v>
      </c>
      <c r="L475" s="693">
        <v>6568.0000000000009</v>
      </c>
      <c r="M475" s="578"/>
      <c r="N475" s="643" t="s">
        <v>2321</v>
      </c>
      <c r="O475" s="596" t="s">
        <v>2315</v>
      </c>
      <c r="P475" s="652" t="s">
        <v>2262</v>
      </c>
      <c r="Q475" s="682"/>
      <c r="R475" s="682"/>
      <c r="S475" s="622"/>
      <c r="V475" s="677">
        <v>2</v>
      </c>
    </row>
    <row r="476" spans="1:22" ht="31.5">
      <c r="A476" s="641">
        <v>473</v>
      </c>
      <c r="B476" s="581">
        <v>19</v>
      </c>
      <c r="C476" s="589" t="s">
        <v>2320</v>
      </c>
      <c r="D476" s="586"/>
      <c r="E476" s="586"/>
      <c r="F476" s="586"/>
      <c r="G476" s="574" t="s">
        <v>7688</v>
      </c>
      <c r="H476" s="583">
        <v>2</v>
      </c>
      <c r="I476" s="574" t="s">
        <v>3880</v>
      </c>
      <c r="J476" s="587">
        <v>11</v>
      </c>
      <c r="K476" s="587">
        <v>106</v>
      </c>
      <c r="L476" s="693">
        <v>140</v>
      </c>
      <c r="M476" s="578"/>
      <c r="N476" s="643" t="s">
        <v>2321</v>
      </c>
      <c r="O476" s="596" t="s">
        <v>2315</v>
      </c>
      <c r="P476" s="652" t="s">
        <v>2262</v>
      </c>
      <c r="Q476" s="682"/>
      <c r="R476" s="682"/>
      <c r="S476" s="622"/>
      <c r="V476" s="677">
        <v>2</v>
      </c>
    </row>
    <row r="477" spans="1:22" ht="78.75">
      <c r="A477" s="681">
        <v>474</v>
      </c>
      <c r="B477" s="581">
        <v>20</v>
      </c>
      <c r="C477" s="589" t="s">
        <v>2320</v>
      </c>
      <c r="D477" s="586"/>
      <c r="E477" s="586"/>
      <c r="F477" s="586"/>
      <c r="G477" s="574" t="s">
        <v>7688</v>
      </c>
      <c r="H477" s="583">
        <v>2</v>
      </c>
      <c r="I477" s="574" t="s">
        <v>3880</v>
      </c>
      <c r="J477" s="587">
        <v>11</v>
      </c>
      <c r="K477" s="587">
        <v>107</v>
      </c>
      <c r="L477" s="693">
        <v>172</v>
      </c>
      <c r="M477" s="578"/>
      <c r="N477" s="643" t="s">
        <v>2321</v>
      </c>
      <c r="O477" s="596" t="s">
        <v>2520</v>
      </c>
      <c r="P477" s="652" t="s">
        <v>2262</v>
      </c>
      <c r="Q477" s="682"/>
      <c r="R477" s="682"/>
      <c r="S477" s="622"/>
      <c r="V477" s="677">
        <v>2</v>
      </c>
    </row>
    <row r="478" spans="1:22" ht="31.5">
      <c r="A478" s="641">
        <v>475</v>
      </c>
      <c r="B478" s="581">
        <v>21</v>
      </c>
      <c r="C478" s="589" t="s">
        <v>2320</v>
      </c>
      <c r="D478" s="586"/>
      <c r="E478" s="586"/>
      <c r="F478" s="586"/>
      <c r="G478" s="574" t="s">
        <v>7688</v>
      </c>
      <c r="H478" s="583">
        <v>2</v>
      </c>
      <c r="I478" s="574" t="s">
        <v>3880</v>
      </c>
      <c r="J478" s="587">
        <v>11</v>
      </c>
      <c r="K478" s="587">
        <v>108</v>
      </c>
      <c r="L478" s="693">
        <v>409</v>
      </c>
      <c r="M478" s="578"/>
      <c r="N478" s="643" t="s">
        <v>2321</v>
      </c>
      <c r="O478" s="596" t="s">
        <v>2315</v>
      </c>
      <c r="P478" s="652" t="s">
        <v>2262</v>
      </c>
      <c r="Q478" s="682"/>
      <c r="R478" s="682"/>
      <c r="S478" s="622"/>
      <c r="V478" s="677">
        <v>2</v>
      </c>
    </row>
    <row r="479" spans="1:22" ht="31.5">
      <c r="A479" s="681">
        <v>476</v>
      </c>
      <c r="B479" s="581">
        <v>22</v>
      </c>
      <c r="C479" s="589" t="s">
        <v>2320</v>
      </c>
      <c r="D479" s="586"/>
      <c r="E479" s="586"/>
      <c r="F479" s="586"/>
      <c r="G479" s="574" t="s">
        <v>7688</v>
      </c>
      <c r="H479" s="583">
        <v>2</v>
      </c>
      <c r="I479" s="574" t="s">
        <v>3880</v>
      </c>
      <c r="J479" s="587">
        <v>11</v>
      </c>
      <c r="K479" s="587">
        <v>109</v>
      </c>
      <c r="L479" s="693">
        <v>302</v>
      </c>
      <c r="M479" s="578"/>
      <c r="N479" s="643" t="s">
        <v>2322</v>
      </c>
      <c r="O479" s="596" t="s">
        <v>2315</v>
      </c>
      <c r="P479" s="652" t="s">
        <v>2262</v>
      </c>
      <c r="Q479" s="682"/>
      <c r="R479" s="682"/>
      <c r="S479" s="622"/>
      <c r="V479" s="677">
        <v>2</v>
      </c>
    </row>
    <row r="480" spans="1:22" ht="31.5">
      <c r="A480" s="641">
        <v>477</v>
      </c>
      <c r="B480" s="581">
        <v>23</v>
      </c>
      <c r="C480" s="589" t="s">
        <v>2320</v>
      </c>
      <c r="D480" s="586"/>
      <c r="E480" s="586"/>
      <c r="F480" s="586"/>
      <c r="G480" s="574" t="s">
        <v>7688</v>
      </c>
      <c r="H480" s="583">
        <v>2</v>
      </c>
      <c r="I480" s="574" t="s">
        <v>3880</v>
      </c>
      <c r="J480" s="587">
        <v>11</v>
      </c>
      <c r="K480" s="587">
        <v>110</v>
      </c>
      <c r="L480" s="693">
        <v>348</v>
      </c>
      <c r="M480" s="578"/>
      <c r="N480" s="643" t="s">
        <v>2322</v>
      </c>
      <c r="O480" s="596" t="s">
        <v>2315</v>
      </c>
      <c r="P480" s="652" t="s">
        <v>2262</v>
      </c>
      <c r="Q480" s="682"/>
      <c r="R480" s="682"/>
      <c r="S480" s="622"/>
      <c r="V480" s="677">
        <v>2</v>
      </c>
    </row>
    <row r="481" spans="1:22" ht="31.5">
      <c r="A481" s="681">
        <v>478</v>
      </c>
      <c r="B481" s="581">
        <v>24</v>
      </c>
      <c r="C481" s="589" t="s">
        <v>2320</v>
      </c>
      <c r="D481" s="586"/>
      <c r="E481" s="586"/>
      <c r="F481" s="586"/>
      <c r="G481" s="574" t="s">
        <v>7688</v>
      </c>
      <c r="H481" s="583">
        <v>2</v>
      </c>
      <c r="I481" s="574" t="s">
        <v>3880</v>
      </c>
      <c r="J481" s="587">
        <v>11</v>
      </c>
      <c r="K481" s="587">
        <v>111</v>
      </c>
      <c r="L481" s="693">
        <v>157</v>
      </c>
      <c r="M481" s="578"/>
      <c r="N481" s="643" t="s">
        <v>2322</v>
      </c>
      <c r="O481" s="596" t="s">
        <v>2315</v>
      </c>
      <c r="P481" s="652" t="s">
        <v>2262</v>
      </c>
      <c r="Q481" s="682"/>
      <c r="R481" s="682"/>
      <c r="S481" s="622"/>
      <c r="V481" s="677">
        <v>2</v>
      </c>
    </row>
    <row r="482" spans="1:22" ht="31.5">
      <c r="A482" s="641">
        <v>479</v>
      </c>
      <c r="B482" s="581">
        <v>25</v>
      </c>
      <c r="C482" s="589" t="s">
        <v>2320</v>
      </c>
      <c r="D482" s="586"/>
      <c r="E482" s="586"/>
      <c r="F482" s="586"/>
      <c r="G482" s="574" t="s">
        <v>7688</v>
      </c>
      <c r="H482" s="583">
        <v>2</v>
      </c>
      <c r="I482" s="574" t="s">
        <v>3880</v>
      </c>
      <c r="J482" s="587">
        <v>11</v>
      </c>
      <c r="K482" s="587">
        <v>112</v>
      </c>
      <c r="L482" s="693">
        <v>111</v>
      </c>
      <c r="M482" s="578"/>
      <c r="N482" s="643" t="s">
        <v>2322</v>
      </c>
      <c r="O482" s="596" t="s">
        <v>2315</v>
      </c>
      <c r="P482" s="652" t="s">
        <v>2262</v>
      </c>
      <c r="Q482" s="682"/>
      <c r="R482" s="682"/>
      <c r="S482" s="622"/>
      <c r="V482" s="677">
        <v>2</v>
      </c>
    </row>
    <row r="483" spans="1:22" ht="31.5">
      <c r="A483" s="681">
        <v>480</v>
      </c>
      <c r="B483" s="581">
        <v>26</v>
      </c>
      <c r="C483" s="589" t="s">
        <v>2320</v>
      </c>
      <c r="D483" s="586"/>
      <c r="E483" s="586"/>
      <c r="F483" s="586"/>
      <c r="G483" s="574" t="s">
        <v>7688</v>
      </c>
      <c r="H483" s="583">
        <v>2</v>
      </c>
      <c r="I483" s="574" t="s">
        <v>3880</v>
      </c>
      <c r="J483" s="587">
        <v>11</v>
      </c>
      <c r="K483" s="587">
        <v>113</v>
      </c>
      <c r="L483" s="693">
        <v>121</v>
      </c>
      <c r="M483" s="578"/>
      <c r="N483" s="643" t="s">
        <v>2322</v>
      </c>
      <c r="O483" s="596" t="s">
        <v>2315</v>
      </c>
      <c r="P483" s="652" t="s">
        <v>2262</v>
      </c>
      <c r="Q483" s="682"/>
      <c r="R483" s="682"/>
      <c r="S483" s="622"/>
      <c r="V483" s="677">
        <v>2</v>
      </c>
    </row>
    <row r="484" spans="1:22" ht="31.5">
      <c r="A484" s="641">
        <v>481</v>
      </c>
      <c r="B484" s="581">
        <v>27</v>
      </c>
      <c r="C484" s="589" t="s">
        <v>2320</v>
      </c>
      <c r="D484" s="586"/>
      <c r="E484" s="586"/>
      <c r="F484" s="586"/>
      <c r="G484" s="574" t="s">
        <v>7688</v>
      </c>
      <c r="H484" s="583">
        <v>2</v>
      </c>
      <c r="I484" s="574" t="s">
        <v>3880</v>
      </c>
      <c r="J484" s="587">
        <v>11</v>
      </c>
      <c r="K484" s="587">
        <v>162</v>
      </c>
      <c r="L484" s="693">
        <v>316.00000000000006</v>
      </c>
      <c r="M484" s="578"/>
      <c r="N484" s="643" t="s">
        <v>2322</v>
      </c>
      <c r="O484" s="596" t="s">
        <v>2315</v>
      </c>
      <c r="P484" s="652" t="s">
        <v>2262</v>
      </c>
      <c r="Q484" s="682"/>
      <c r="R484" s="682"/>
      <c r="S484" s="622"/>
      <c r="V484" s="677">
        <v>2</v>
      </c>
    </row>
    <row r="485" spans="1:22" ht="31.5">
      <c r="A485" s="681">
        <v>482</v>
      </c>
      <c r="B485" s="581">
        <v>28</v>
      </c>
      <c r="C485" s="589" t="s">
        <v>2320</v>
      </c>
      <c r="D485" s="586"/>
      <c r="E485" s="586"/>
      <c r="F485" s="586"/>
      <c r="G485" s="574" t="s">
        <v>7688</v>
      </c>
      <c r="H485" s="583">
        <v>2</v>
      </c>
      <c r="I485" s="574" t="s">
        <v>3880</v>
      </c>
      <c r="J485" s="587">
        <v>11</v>
      </c>
      <c r="K485" s="587">
        <v>163</v>
      </c>
      <c r="L485" s="693">
        <v>119.00000000000001</v>
      </c>
      <c r="M485" s="578"/>
      <c r="N485" s="643" t="s">
        <v>2322</v>
      </c>
      <c r="O485" s="596" t="s">
        <v>2315</v>
      </c>
      <c r="P485" s="652" t="s">
        <v>2262</v>
      </c>
      <c r="Q485" s="682"/>
      <c r="R485" s="682"/>
      <c r="S485" s="622"/>
      <c r="V485" s="677">
        <v>2</v>
      </c>
    </row>
    <row r="486" spans="1:22" ht="31.5">
      <c r="A486" s="641">
        <v>483</v>
      </c>
      <c r="B486" s="581">
        <v>29</v>
      </c>
      <c r="C486" s="589" t="s">
        <v>2320</v>
      </c>
      <c r="D486" s="586"/>
      <c r="E486" s="586"/>
      <c r="F486" s="586"/>
      <c r="G486" s="574" t="s">
        <v>7688</v>
      </c>
      <c r="H486" s="583">
        <v>2</v>
      </c>
      <c r="I486" s="574" t="s">
        <v>3880</v>
      </c>
      <c r="J486" s="587">
        <v>11</v>
      </c>
      <c r="K486" s="587">
        <v>164</v>
      </c>
      <c r="L486" s="693">
        <v>307</v>
      </c>
      <c r="M486" s="578"/>
      <c r="N486" s="643" t="s">
        <v>2322</v>
      </c>
      <c r="O486" s="596" t="s">
        <v>2315</v>
      </c>
      <c r="P486" s="652" t="s">
        <v>2262</v>
      </c>
      <c r="Q486" s="682"/>
      <c r="R486" s="682"/>
      <c r="S486" s="622"/>
      <c r="V486" s="677">
        <v>2</v>
      </c>
    </row>
    <row r="487" spans="1:22" ht="78.75">
      <c r="A487" s="681">
        <v>484</v>
      </c>
      <c r="B487" s="581">
        <v>30</v>
      </c>
      <c r="C487" s="589" t="s">
        <v>2320</v>
      </c>
      <c r="D487" s="586"/>
      <c r="E487" s="586"/>
      <c r="F487" s="586"/>
      <c r="G487" s="574" t="s">
        <v>7688</v>
      </c>
      <c r="H487" s="583">
        <v>2</v>
      </c>
      <c r="I487" s="574" t="s">
        <v>3880</v>
      </c>
      <c r="J487" s="587">
        <v>11</v>
      </c>
      <c r="K487" s="587">
        <v>946</v>
      </c>
      <c r="L487" s="693">
        <v>8121</v>
      </c>
      <c r="M487" s="578"/>
      <c r="N487" s="643" t="s">
        <v>2322</v>
      </c>
      <c r="O487" s="596" t="s">
        <v>2520</v>
      </c>
      <c r="P487" s="652" t="s">
        <v>2262</v>
      </c>
      <c r="Q487" s="682"/>
      <c r="R487" s="682"/>
      <c r="S487" s="622"/>
      <c r="V487" s="677">
        <v>2</v>
      </c>
    </row>
    <row r="488" spans="1:22" ht="31.5">
      <c r="A488" s="641">
        <v>485</v>
      </c>
      <c r="B488" s="581">
        <v>31</v>
      </c>
      <c r="C488" s="589" t="s">
        <v>2320</v>
      </c>
      <c r="D488" s="586"/>
      <c r="E488" s="586"/>
      <c r="F488" s="586"/>
      <c r="G488" s="574" t="s">
        <v>7688</v>
      </c>
      <c r="H488" s="583">
        <v>2</v>
      </c>
      <c r="I488" s="574" t="s">
        <v>3880</v>
      </c>
      <c r="J488" s="587">
        <v>11</v>
      </c>
      <c r="K488" s="587">
        <v>36</v>
      </c>
      <c r="L488" s="693">
        <v>450</v>
      </c>
      <c r="M488" s="578"/>
      <c r="N488" s="643" t="s">
        <v>2322</v>
      </c>
      <c r="O488" s="596" t="s">
        <v>2315</v>
      </c>
      <c r="P488" s="652" t="s">
        <v>2262</v>
      </c>
      <c r="Q488" s="682"/>
      <c r="R488" s="682"/>
      <c r="S488" s="622"/>
      <c r="V488" s="677">
        <v>2</v>
      </c>
    </row>
    <row r="489" spans="1:22" ht="31.5">
      <c r="A489" s="681">
        <v>486</v>
      </c>
      <c r="B489" s="581">
        <v>32</v>
      </c>
      <c r="C489" s="589" t="s">
        <v>2320</v>
      </c>
      <c r="D489" s="586"/>
      <c r="E489" s="586"/>
      <c r="F489" s="586"/>
      <c r="G489" s="574" t="s">
        <v>7688</v>
      </c>
      <c r="H489" s="583">
        <v>2</v>
      </c>
      <c r="I489" s="574" t="s">
        <v>3880</v>
      </c>
      <c r="J489" s="587">
        <v>11</v>
      </c>
      <c r="K489" s="587">
        <v>120</v>
      </c>
      <c r="L489" s="693">
        <v>135</v>
      </c>
      <c r="M489" s="578"/>
      <c r="N489" s="643" t="s">
        <v>2323</v>
      </c>
      <c r="O489" s="596" t="s">
        <v>2315</v>
      </c>
      <c r="P489" s="652" t="s">
        <v>2262</v>
      </c>
      <c r="Q489" s="682"/>
      <c r="R489" s="682"/>
      <c r="S489" s="622"/>
      <c r="V489" s="677">
        <v>2</v>
      </c>
    </row>
    <row r="490" spans="1:22" ht="31.5">
      <c r="A490" s="641">
        <v>487</v>
      </c>
      <c r="B490" s="581">
        <v>33</v>
      </c>
      <c r="C490" s="589" t="s">
        <v>2320</v>
      </c>
      <c r="D490" s="586"/>
      <c r="E490" s="586"/>
      <c r="F490" s="586"/>
      <c r="G490" s="574" t="s">
        <v>7688</v>
      </c>
      <c r="H490" s="583">
        <v>2</v>
      </c>
      <c r="I490" s="574" t="s">
        <v>3880</v>
      </c>
      <c r="J490" s="587">
        <v>11</v>
      </c>
      <c r="K490" s="587">
        <v>121</v>
      </c>
      <c r="L490" s="693">
        <v>396.00000000000006</v>
      </c>
      <c r="M490" s="578"/>
      <c r="N490" s="643" t="s">
        <v>2323</v>
      </c>
      <c r="O490" s="596" t="s">
        <v>2315</v>
      </c>
      <c r="P490" s="652" t="s">
        <v>2324</v>
      </c>
      <c r="Q490" s="682"/>
      <c r="R490" s="682"/>
      <c r="S490" s="622"/>
      <c r="V490" s="677">
        <v>2</v>
      </c>
    </row>
    <row r="491" spans="1:22" ht="31.5">
      <c r="A491" s="681">
        <v>488</v>
      </c>
      <c r="B491" s="581">
        <v>34</v>
      </c>
      <c r="C491" s="589" t="s">
        <v>2320</v>
      </c>
      <c r="D491" s="586"/>
      <c r="E491" s="586"/>
      <c r="F491" s="586"/>
      <c r="G491" s="574" t="s">
        <v>7688</v>
      </c>
      <c r="H491" s="583">
        <v>2</v>
      </c>
      <c r="I491" s="574" t="s">
        <v>3880</v>
      </c>
      <c r="J491" s="587">
        <v>11</v>
      </c>
      <c r="K491" s="587">
        <v>160</v>
      </c>
      <c r="L491" s="693">
        <v>2069</v>
      </c>
      <c r="M491" s="578"/>
      <c r="N491" s="643" t="s">
        <v>2323</v>
      </c>
      <c r="O491" s="596" t="s">
        <v>2315</v>
      </c>
      <c r="P491" s="652" t="s">
        <v>2324</v>
      </c>
      <c r="Q491" s="682"/>
      <c r="R491" s="682"/>
      <c r="S491" s="622"/>
      <c r="V491" s="677">
        <v>2</v>
      </c>
    </row>
    <row r="492" spans="1:22" ht="31.5">
      <c r="A492" s="641">
        <v>489</v>
      </c>
      <c r="B492" s="581">
        <v>35</v>
      </c>
      <c r="C492" s="589" t="s">
        <v>2320</v>
      </c>
      <c r="D492" s="586"/>
      <c r="E492" s="586"/>
      <c r="F492" s="586"/>
      <c r="G492" s="574" t="s">
        <v>7688</v>
      </c>
      <c r="H492" s="583">
        <v>2</v>
      </c>
      <c r="I492" s="574" t="s">
        <v>3880</v>
      </c>
      <c r="J492" s="587">
        <v>11</v>
      </c>
      <c r="K492" s="587">
        <v>161</v>
      </c>
      <c r="L492" s="693">
        <v>6611</v>
      </c>
      <c r="M492" s="578"/>
      <c r="N492" s="643" t="s">
        <v>2323</v>
      </c>
      <c r="O492" s="596" t="s">
        <v>2521</v>
      </c>
      <c r="P492" s="652" t="s">
        <v>2324</v>
      </c>
      <c r="Q492" s="682"/>
      <c r="R492" s="682"/>
      <c r="S492" s="622"/>
      <c r="V492" s="677">
        <v>2</v>
      </c>
    </row>
    <row r="493" spans="1:22" ht="31.5">
      <c r="A493" s="681">
        <v>490</v>
      </c>
      <c r="B493" s="581">
        <v>36</v>
      </c>
      <c r="C493" s="589" t="s">
        <v>2320</v>
      </c>
      <c r="D493" s="586"/>
      <c r="E493" s="586"/>
      <c r="F493" s="586"/>
      <c r="G493" s="574" t="s">
        <v>7688</v>
      </c>
      <c r="H493" s="583">
        <v>2</v>
      </c>
      <c r="I493" s="574" t="s">
        <v>3880</v>
      </c>
      <c r="J493" s="587">
        <v>11</v>
      </c>
      <c r="K493" s="587">
        <v>143</v>
      </c>
      <c r="L493" s="693">
        <v>7544</v>
      </c>
      <c r="M493" s="578"/>
      <c r="N493" s="643" t="s">
        <v>2323</v>
      </c>
      <c r="O493" s="596" t="s">
        <v>2315</v>
      </c>
      <c r="P493" s="652" t="s">
        <v>2324</v>
      </c>
      <c r="Q493" s="682"/>
      <c r="R493" s="682"/>
      <c r="S493" s="622"/>
      <c r="V493" s="677">
        <v>2</v>
      </c>
    </row>
    <row r="494" spans="1:22" ht="31.5">
      <c r="A494" s="641">
        <v>491</v>
      </c>
      <c r="B494" s="581">
        <v>37</v>
      </c>
      <c r="C494" s="589" t="s">
        <v>2320</v>
      </c>
      <c r="D494" s="586"/>
      <c r="E494" s="586"/>
      <c r="F494" s="586"/>
      <c r="G494" s="574" t="s">
        <v>7688</v>
      </c>
      <c r="H494" s="583">
        <v>2</v>
      </c>
      <c r="I494" s="574" t="s">
        <v>3880</v>
      </c>
      <c r="J494" s="587">
        <v>11</v>
      </c>
      <c r="K494" s="587">
        <v>353</v>
      </c>
      <c r="L494" s="693">
        <v>4101</v>
      </c>
      <c r="M494" s="578"/>
      <c r="N494" s="643" t="s">
        <v>2323</v>
      </c>
      <c r="O494" s="596" t="s">
        <v>2315</v>
      </c>
      <c r="P494" s="652" t="s">
        <v>2324</v>
      </c>
      <c r="Q494" s="682"/>
      <c r="R494" s="682"/>
      <c r="S494" s="622"/>
      <c r="V494" s="677">
        <v>2</v>
      </c>
    </row>
    <row r="495" spans="1:22" ht="31.5">
      <c r="A495" s="681">
        <v>492</v>
      </c>
      <c r="B495" s="581">
        <v>38</v>
      </c>
      <c r="C495" s="589" t="s">
        <v>2320</v>
      </c>
      <c r="D495" s="586"/>
      <c r="E495" s="586"/>
      <c r="F495" s="586"/>
      <c r="G495" s="574" t="s">
        <v>7688</v>
      </c>
      <c r="H495" s="583">
        <v>2</v>
      </c>
      <c r="I495" s="574" t="s">
        <v>3880</v>
      </c>
      <c r="J495" s="587">
        <v>11</v>
      </c>
      <c r="K495" s="587">
        <v>122</v>
      </c>
      <c r="L495" s="693">
        <v>3531.0000000000005</v>
      </c>
      <c r="M495" s="578"/>
      <c r="N495" s="643" t="s">
        <v>2323</v>
      </c>
      <c r="O495" s="596" t="s">
        <v>2315</v>
      </c>
      <c r="P495" s="652" t="s">
        <v>2324</v>
      </c>
      <c r="Q495" s="682"/>
      <c r="R495" s="682"/>
      <c r="S495" s="622"/>
      <c r="V495" s="677">
        <v>2</v>
      </c>
    </row>
    <row r="496" spans="1:22" ht="31.5">
      <c r="A496" s="641">
        <v>493</v>
      </c>
      <c r="B496" s="581">
        <v>39</v>
      </c>
      <c r="C496" s="589" t="s">
        <v>2320</v>
      </c>
      <c r="D496" s="586"/>
      <c r="E496" s="586"/>
      <c r="F496" s="586"/>
      <c r="G496" s="574" t="s">
        <v>7688</v>
      </c>
      <c r="H496" s="583">
        <v>2</v>
      </c>
      <c r="I496" s="574" t="s">
        <v>3880</v>
      </c>
      <c r="J496" s="587">
        <v>11</v>
      </c>
      <c r="K496" s="587">
        <v>167</v>
      </c>
      <c r="L496" s="693">
        <v>5881</v>
      </c>
      <c r="M496" s="578"/>
      <c r="N496" s="643" t="s">
        <v>2321</v>
      </c>
      <c r="O496" s="596" t="s">
        <v>2315</v>
      </c>
      <c r="P496" s="652" t="s">
        <v>2262</v>
      </c>
      <c r="Q496" s="682"/>
      <c r="R496" s="682"/>
      <c r="S496" s="622"/>
      <c r="V496" s="677">
        <v>2</v>
      </c>
    </row>
    <row r="497" spans="1:22" ht="31.5">
      <c r="A497" s="681">
        <v>494</v>
      </c>
      <c r="B497" s="581">
        <v>40</v>
      </c>
      <c r="C497" s="589" t="s">
        <v>2320</v>
      </c>
      <c r="D497" s="586"/>
      <c r="E497" s="586"/>
      <c r="F497" s="586"/>
      <c r="G497" s="574" t="s">
        <v>7688</v>
      </c>
      <c r="H497" s="583">
        <v>2</v>
      </c>
      <c r="I497" s="574" t="s">
        <v>3880</v>
      </c>
      <c r="J497" s="587">
        <v>11</v>
      </c>
      <c r="K497" s="587">
        <v>168</v>
      </c>
      <c r="L497" s="693">
        <v>1098</v>
      </c>
      <c r="M497" s="578"/>
      <c r="N497" s="643" t="s">
        <v>2321</v>
      </c>
      <c r="O497" s="596" t="s">
        <v>2315</v>
      </c>
      <c r="P497" s="652" t="s">
        <v>2262</v>
      </c>
      <c r="Q497" s="682"/>
      <c r="R497" s="682"/>
      <c r="S497" s="622"/>
      <c r="V497" s="677">
        <v>2</v>
      </c>
    </row>
    <row r="498" spans="1:22" ht="31.5">
      <c r="A498" s="641">
        <v>495</v>
      </c>
      <c r="B498" s="581">
        <v>41</v>
      </c>
      <c r="C498" s="589" t="s">
        <v>2320</v>
      </c>
      <c r="D498" s="586"/>
      <c r="E498" s="586"/>
      <c r="F498" s="586"/>
      <c r="G498" s="574" t="s">
        <v>7688</v>
      </c>
      <c r="H498" s="583">
        <v>2</v>
      </c>
      <c r="I498" s="574" t="s">
        <v>3880</v>
      </c>
      <c r="J498" s="587">
        <v>11</v>
      </c>
      <c r="K498" s="587">
        <v>169</v>
      </c>
      <c r="L498" s="693">
        <v>325</v>
      </c>
      <c r="M498" s="578"/>
      <c r="N498" s="643" t="s">
        <v>2321</v>
      </c>
      <c r="O498" s="596" t="s">
        <v>2315</v>
      </c>
      <c r="P498" s="652" t="s">
        <v>2262</v>
      </c>
      <c r="Q498" s="682"/>
      <c r="R498" s="682"/>
      <c r="S498" s="622"/>
      <c r="V498" s="677">
        <v>2</v>
      </c>
    </row>
    <row r="499" spans="1:22" ht="31.5">
      <c r="A499" s="681">
        <v>496</v>
      </c>
      <c r="B499" s="581">
        <v>42</v>
      </c>
      <c r="C499" s="589" t="s">
        <v>2320</v>
      </c>
      <c r="D499" s="586"/>
      <c r="E499" s="586"/>
      <c r="F499" s="586"/>
      <c r="G499" s="574" t="s">
        <v>7688</v>
      </c>
      <c r="H499" s="583">
        <v>2</v>
      </c>
      <c r="I499" s="574" t="s">
        <v>3880</v>
      </c>
      <c r="J499" s="587">
        <v>11</v>
      </c>
      <c r="K499" s="587">
        <v>345</v>
      </c>
      <c r="L499" s="693">
        <v>8897</v>
      </c>
      <c r="M499" s="578"/>
      <c r="N499" s="643" t="s">
        <v>2321</v>
      </c>
      <c r="O499" s="596" t="s">
        <v>2315</v>
      </c>
      <c r="P499" s="652" t="s">
        <v>2262</v>
      </c>
      <c r="Q499" s="682"/>
      <c r="R499" s="682"/>
      <c r="S499" s="622"/>
      <c r="V499" s="677">
        <v>2</v>
      </c>
    </row>
    <row r="500" spans="1:22" ht="31.5">
      <c r="A500" s="641">
        <v>497</v>
      </c>
      <c r="B500" s="581">
        <v>43</v>
      </c>
      <c r="C500" s="589" t="s">
        <v>2320</v>
      </c>
      <c r="D500" s="586"/>
      <c r="E500" s="586"/>
      <c r="F500" s="586"/>
      <c r="G500" s="574" t="s">
        <v>7688</v>
      </c>
      <c r="H500" s="583">
        <v>2</v>
      </c>
      <c r="I500" s="574" t="s">
        <v>3880</v>
      </c>
      <c r="J500" s="587">
        <v>11</v>
      </c>
      <c r="K500" s="587">
        <v>346</v>
      </c>
      <c r="L500" s="693">
        <v>4357</v>
      </c>
      <c r="M500" s="578"/>
      <c r="N500" s="643" t="s">
        <v>2321</v>
      </c>
      <c r="O500" s="596" t="s">
        <v>2521</v>
      </c>
      <c r="P500" s="652" t="s">
        <v>2262</v>
      </c>
      <c r="Q500" s="682"/>
      <c r="R500" s="682"/>
      <c r="S500" s="622"/>
      <c r="V500" s="677">
        <v>2</v>
      </c>
    </row>
    <row r="501" spans="1:22" ht="31.5">
      <c r="A501" s="681">
        <v>498</v>
      </c>
      <c r="B501" s="581">
        <v>44</v>
      </c>
      <c r="C501" s="589" t="s">
        <v>2320</v>
      </c>
      <c r="D501" s="586"/>
      <c r="E501" s="586"/>
      <c r="F501" s="586"/>
      <c r="G501" s="574" t="s">
        <v>7688</v>
      </c>
      <c r="H501" s="583">
        <v>2</v>
      </c>
      <c r="I501" s="574" t="s">
        <v>3880</v>
      </c>
      <c r="J501" s="587">
        <v>11</v>
      </c>
      <c r="K501" s="587">
        <v>479</v>
      </c>
      <c r="L501" s="693">
        <v>1890</v>
      </c>
      <c r="M501" s="578"/>
      <c r="N501" s="643" t="s">
        <v>2321</v>
      </c>
      <c r="O501" s="596" t="s">
        <v>2315</v>
      </c>
      <c r="P501" s="652" t="s">
        <v>2262</v>
      </c>
      <c r="Q501" s="682"/>
      <c r="R501" s="682"/>
      <c r="S501" s="622"/>
      <c r="V501" s="677">
        <v>2</v>
      </c>
    </row>
    <row r="502" spans="1:22" ht="31.5">
      <c r="A502" s="641">
        <v>499</v>
      </c>
      <c r="B502" s="581">
        <v>45</v>
      </c>
      <c r="C502" s="589" t="s">
        <v>2320</v>
      </c>
      <c r="D502" s="586"/>
      <c r="E502" s="586"/>
      <c r="F502" s="586"/>
      <c r="G502" s="574" t="s">
        <v>7688</v>
      </c>
      <c r="H502" s="583">
        <v>2</v>
      </c>
      <c r="I502" s="574" t="s">
        <v>3880</v>
      </c>
      <c r="J502" s="587">
        <v>11</v>
      </c>
      <c r="K502" s="587">
        <v>480</v>
      </c>
      <c r="L502" s="693">
        <v>182</v>
      </c>
      <c r="M502" s="578"/>
      <c r="N502" s="643" t="s">
        <v>2321</v>
      </c>
      <c r="O502" s="596" t="s">
        <v>2315</v>
      </c>
      <c r="P502" s="652" t="s">
        <v>2262</v>
      </c>
      <c r="Q502" s="682"/>
      <c r="R502" s="682"/>
      <c r="S502" s="622"/>
      <c r="V502" s="677">
        <v>2</v>
      </c>
    </row>
    <row r="503" spans="1:22" ht="31.5">
      <c r="A503" s="681">
        <v>500</v>
      </c>
      <c r="B503" s="581">
        <v>46</v>
      </c>
      <c r="C503" s="589" t="s">
        <v>2320</v>
      </c>
      <c r="D503" s="586"/>
      <c r="E503" s="586"/>
      <c r="F503" s="586"/>
      <c r="G503" s="574" t="s">
        <v>7688</v>
      </c>
      <c r="H503" s="583">
        <v>2</v>
      </c>
      <c r="I503" s="574" t="s">
        <v>3880</v>
      </c>
      <c r="J503" s="587">
        <v>11</v>
      </c>
      <c r="K503" s="587">
        <v>482</v>
      </c>
      <c r="L503" s="693">
        <v>2887</v>
      </c>
      <c r="M503" s="578"/>
      <c r="N503" s="643" t="s">
        <v>2321</v>
      </c>
      <c r="O503" s="596" t="s">
        <v>2315</v>
      </c>
      <c r="P503" s="652" t="s">
        <v>2262</v>
      </c>
      <c r="Q503" s="682"/>
      <c r="R503" s="682"/>
      <c r="S503" s="622"/>
      <c r="V503" s="677">
        <v>2</v>
      </c>
    </row>
    <row r="504" spans="1:22" ht="31.5">
      <c r="A504" s="641">
        <v>501</v>
      </c>
      <c r="B504" s="581">
        <v>47</v>
      </c>
      <c r="C504" s="589" t="s">
        <v>2320</v>
      </c>
      <c r="D504" s="586"/>
      <c r="E504" s="586"/>
      <c r="F504" s="586"/>
      <c r="G504" s="574" t="s">
        <v>7688</v>
      </c>
      <c r="H504" s="583">
        <v>2</v>
      </c>
      <c r="I504" s="574" t="s">
        <v>3880</v>
      </c>
      <c r="J504" s="587">
        <v>11</v>
      </c>
      <c r="K504" s="587">
        <v>481</v>
      </c>
      <c r="L504" s="693">
        <v>1449</v>
      </c>
      <c r="M504" s="578"/>
      <c r="N504" s="643" t="s">
        <v>2321</v>
      </c>
      <c r="O504" s="596" t="s">
        <v>2315</v>
      </c>
      <c r="P504" s="652" t="s">
        <v>2262</v>
      </c>
      <c r="Q504" s="682"/>
      <c r="R504" s="682"/>
      <c r="S504" s="622"/>
      <c r="V504" s="677">
        <v>2</v>
      </c>
    </row>
    <row r="505" spans="1:22" ht="31.5">
      <c r="A505" s="681">
        <v>502</v>
      </c>
      <c r="B505" s="581">
        <v>48</v>
      </c>
      <c r="C505" s="589" t="s">
        <v>2320</v>
      </c>
      <c r="D505" s="586"/>
      <c r="E505" s="586"/>
      <c r="F505" s="586"/>
      <c r="G505" s="574" t="s">
        <v>7688</v>
      </c>
      <c r="H505" s="583">
        <v>2</v>
      </c>
      <c r="I505" s="574" t="s">
        <v>3880</v>
      </c>
      <c r="J505" s="587">
        <v>11</v>
      </c>
      <c r="K505" s="587">
        <v>483</v>
      </c>
      <c r="L505" s="693">
        <v>15020</v>
      </c>
      <c r="M505" s="578"/>
      <c r="N505" s="643" t="s">
        <v>2321</v>
      </c>
      <c r="O505" s="596" t="s">
        <v>2315</v>
      </c>
      <c r="P505" s="652" t="s">
        <v>2262</v>
      </c>
      <c r="Q505" s="682"/>
      <c r="R505" s="682"/>
      <c r="S505" s="622"/>
      <c r="V505" s="677">
        <v>2</v>
      </c>
    </row>
    <row r="506" spans="1:22" ht="78.75">
      <c r="A506" s="641">
        <v>503</v>
      </c>
      <c r="B506" s="581">
        <v>49</v>
      </c>
      <c r="C506" s="589" t="s">
        <v>2320</v>
      </c>
      <c r="D506" s="586"/>
      <c r="E506" s="586"/>
      <c r="F506" s="586"/>
      <c r="G506" s="574" t="s">
        <v>7688</v>
      </c>
      <c r="H506" s="583">
        <v>2</v>
      </c>
      <c r="I506" s="574" t="s">
        <v>3880</v>
      </c>
      <c r="J506" s="587">
        <v>11</v>
      </c>
      <c r="K506" s="587">
        <v>20</v>
      </c>
      <c r="L506" s="693">
        <v>25851</v>
      </c>
      <c r="M506" s="578"/>
      <c r="N506" s="643" t="s">
        <v>2322</v>
      </c>
      <c r="O506" s="596" t="s">
        <v>2520</v>
      </c>
      <c r="P506" s="652" t="s">
        <v>2262</v>
      </c>
      <c r="Q506" s="682"/>
      <c r="R506" s="682"/>
      <c r="S506" s="622"/>
      <c r="V506" s="677">
        <v>2</v>
      </c>
    </row>
    <row r="507" spans="1:22" ht="47.25">
      <c r="A507" s="681">
        <v>504</v>
      </c>
      <c r="B507" s="581">
        <v>50</v>
      </c>
      <c r="C507" s="589" t="s">
        <v>2320</v>
      </c>
      <c r="D507" s="586"/>
      <c r="E507" s="586"/>
      <c r="F507" s="586"/>
      <c r="G507" s="574" t="s">
        <v>7688</v>
      </c>
      <c r="H507" s="583">
        <v>2</v>
      </c>
      <c r="I507" s="574" t="s">
        <v>3880</v>
      </c>
      <c r="J507" s="587">
        <v>6</v>
      </c>
      <c r="K507" s="587" t="s">
        <v>2325</v>
      </c>
      <c r="L507" s="693">
        <v>20339.999999999996</v>
      </c>
      <c r="M507" s="578"/>
      <c r="N507" s="643" t="s">
        <v>2326</v>
      </c>
      <c r="O507" s="596" t="s">
        <v>2521</v>
      </c>
      <c r="P507" s="652" t="s">
        <v>2262</v>
      </c>
      <c r="Q507" s="682"/>
      <c r="R507" s="682"/>
      <c r="S507" s="622"/>
      <c r="V507" s="677">
        <v>2</v>
      </c>
    </row>
    <row r="508" spans="1:22" ht="31.5">
      <c r="A508" s="641">
        <v>505</v>
      </c>
      <c r="B508" s="581">
        <v>51</v>
      </c>
      <c r="C508" s="589" t="s">
        <v>2320</v>
      </c>
      <c r="D508" s="586"/>
      <c r="E508" s="586"/>
      <c r="F508" s="586"/>
      <c r="G508" s="574" t="s">
        <v>7688</v>
      </c>
      <c r="H508" s="583">
        <v>2</v>
      </c>
      <c r="I508" s="574" t="s">
        <v>3880</v>
      </c>
      <c r="J508" s="587">
        <v>11</v>
      </c>
      <c r="K508" s="587">
        <v>440</v>
      </c>
      <c r="L508" s="693">
        <v>29054.000000000004</v>
      </c>
      <c r="M508" s="578"/>
      <c r="N508" s="643" t="s">
        <v>2321</v>
      </c>
      <c r="O508" s="596" t="s">
        <v>2521</v>
      </c>
      <c r="P508" s="652" t="s">
        <v>2262</v>
      </c>
      <c r="Q508" s="682"/>
      <c r="R508" s="682"/>
      <c r="S508" s="622"/>
      <c r="V508" s="677">
        <v>2</v>
      </c>
    </row>
    <row r="509" spans="1:22" ht="31.5">
      <c r="A509" s="681">
        <v>506</v>
      </c>
      <c r="B509" s="581">
        <v>52</v>
      </c>
      <c r="C509" s="589" t="s">
        <v>2320</v>
      </c>
      <c r="D509" s="586"/>
      <c r="E509" s="586"/>
      <c r="F509" s="586"/>
      <c r="G509" s="574" t="s">
        <v>7688</v>
      </c>
      <c r="H509" s="583">
        <v>2</v>
      </c>
      <c r="I509" s="574" t="s">
        <v>3880</v>
      </c>
      <c r="J509" s="587">
        <v>11</v>
      </c>
      <c r="K509" s="587">
        <v>347</v>
      </c>
      <c r="L509" s="693">
        <v>17510</v>
      </c>
      <c r="M509" s="578"/>
      <c r="N509" s="643" t="s">
        <v>2321</v>
      </c>
      <c r="O509" s="596" t="s">
        <v>2521</v>
      </c>
      <c r="P509" s="652" t="s">
        <v>2262</v>
      </c>
      <c r="Q509" s="682"/>
      <c r="R509" s="682"/>
      <c r="S509" s="622"/>
      <c r="V509" s="677">
        <v>2</v>
      </c>
    </row>
    <row r="510" spans="1:22" ht="60" customHeight="1">
      <c r="A510" s="641">
        <v>507</v>
      </c>
      <c r="B510" s="581">
        <v>53</v>
      </c>
      <c r="C510" s="589" t="s">
        <v>2320</v>
      </c>
      <c r="D510" s="586"/>
      <c r="E510" s="586"/>
      <c r="F510" s="586"/>
      <c r="G510" s="574" t="s">
        <v>7688</v>
      </c>
      <c r="H510" s="583">
        <v>2</v>
      </c>
      <c r="I510" s="574" t="s">
        <v>3880</v>
      </c>
      <c r="J510" s="587">
        <v>11</v>
      </c>
      <c r="K510" s="587">
        <v>358</v>
      </c>
      <c r="L510" s="693">
        <v>1899.0000000000002</v>
      </c>
      <c r="M510" s="578"/>
      <c r="N510" s="643" t="s">
        <v>2322</v>
      </c>
      <c r="O510" s="596" t="s">
        <v>2521</v>
      </c>
      <c r="P510" s="652" t="s">
        <v>2262</v>
      </c>
      <c r="Q510" s="682"/>
      <c r="R510" s="682"/>
      <c r="S510" s="622"/>
      <c r="V510" s="677">
        <v>2</v>
      </c>
    </row>
    <row r="511" spans="1:22" ht="60" customHeight="1">
      <c r="A511" s="681">
        <v>508</v>
      </c>
      <c r="B511" s="581">
        <v>54</v>
      </c>
      <c r="C511" s="589" t="s">
        <v>2320</v>
      </c>
      <c r="D511" s="586"/>
      <c r="E511" s="586"/>
      <c r="F511" s="586"/>
      <c r="G511" s="574" t="s">
        <v>7688</v>
      </c>
      <c r="H511" s="583">
        <v>2</v>
      </c>
      <c r="I511" s="574" t="s">
        <v>3880</v>
      </c>
      <c r="J511" s="587">
        <v>11</v>
      </c>
      <c r="K511" s="587">
        <v>359</v>
      </c>
      <c r="L511" s="693">
        <v>698</v>
      </c>
      <c r="M511" s="578"/>
      <c r="N511" s="643" t="s">
        <v>2321</v>
      </c>
      <c r="O511" s="596" t="s">
        <v>2521</v>
      </c>
      <c r="P511" s="652" t="s">
        <v>2262</v>
      </c>
      <c r="Q511" s="682"/>
      <c r="R511" s="682"/>
      <c r="S511" s="622"/>
      <c r="V511" s="677">
        <v>2</v>
      </c>
    </row>
    <row r="512" spans="1:22" ht="47.25">
      <c r="A512" s="641">
        <v>509</v>
      </c>
      <c r="B512" s="581">
        <v>55</v>
      </c>
      <c r="C512" s="589" t="s">
        <v>2320</v>
      </c>
      <c r="D512" s="586"/>
      <c r="E512" s="586"/>
      <c r="F512" s="586"/>
      <c r="G512" s="574" t="s">
        <v>7688</v>
      </c>
      <c r="H512" s="583">
        <v>2</v>
      </c>
      <c r="I512" s="574" t="s">
        <v>3880</v>
      </c>
      <c r="J512" s="587">
        <v>6</v>
      </c>
      <c r="K512" s="587" t="s">
        <v>2325</v>
      </c>
      <c r="L512" s="693">
        <v>13749</v>
      </c>
      <c r="M512" s="578"/>
      <c r="N512" s="643" t="s">
        <v>2326</v>
      </c>
      <c r="O512" s="596" t="s">
        <v>2521</v>
      </c>
      <c r="P512" s="652" t="s">
        <v>2262</v>
      </c>
      <c r="Q512" s="682"/>
      <c r="R512" s="682"/>
      <c r="S512" s="622"/>
      <c r="V512" s="677">
        <v>2</v>
      </c>
    </row>
    <row r="513" spans="1:22" ht="60" customHeight="1">
      <c r="A513" s="681">
        <v>510</v>
      </c>
      <c r="B513" s="581">
        <v>56</v>
      </c>
      <c r="C513" s="589" t="s">
        <v>2320</v>
      </c>
      <c r="D513" s="586"/>
      <c r="E513" s="586"/>
      <c r="F513" s="586"/>
      <c r="G513" s="574" t="s">
        <v>7688</v>
      </c>
      <c r="H513" s="583">
        <v>2</v>
      </c>
      <c r="I513" s="574" t="s">
        <v>3880</v>
      </c>
      <c r="J513" s="587">
        <v>11</v>
      </c>
      <c r="K513" s="587">
        <v>21</v>
      </c>
      <c r="L513" s="693">
        <v>12823</v>
      </c>
      <c r="M513" s="578"/>
      <c r="N513" s="643" t="s">
        <v>2323</v>
      </c>
      <c r="O513" s="596" t="s">
        <v>2521</v>
      </c>
      <c r="P513" s="652" t="s">
        <v>2262</v>
      </c>
      <c r="Q513" s="682"/>
      <c r="R513" s="682"/>
      <c r="S513" s="622"/>
      <c r="V513" s="677">
        <v>2</v>
      </c>
    </row>
    <row r="514" spans="1:22" ht="31.5">
      <c r="A514" s="641">
        <v>511</v>
      </c>
      <c r="B514" s="581">
        <v>57</v>
      </c>
      <c r="C514" s="589" t="s">
        <v>2320</v>
      </c>
      <c r="D514" s="586"/>
      <c r="E514" s="586"/>
      <c r="F514" s="586"/>
      <c r="G514" s="574" t="s">
        <v>7688</v>
      </c>
      <c r="H514" s="583">
        <v>2</v>
      </c>
      <c r="I514" s="574" t="s">
        <v>3880</v>
      </c>
      <c r="J514" s="587">
        <v>11</v>
      </c>
      <c r="K514" s="587">
        <v>963</v>
      </c>
      <c r="L514" s="693">
        <v>1575</v>
      </c>
      <c r="M514" s="578"/>
      <c r="N514" s="643" t="s">
        <v>2323</v>
      </c>
      <c r="O514" s="596" t="s">
        <v>2521</v>
      </c>
      <c r="P514" s="652" t="s">
        <v>2324</v>
      </c>
      <c r="Q514" s="682"/>
      <c r="R514" s="682"/>
      <c r="S514" s="622"/>
      <c r="V514" s="677">
        <v>2</v>
      </c>
    </row>
    <row r="515" spans="1:22" ht="204" customHeight="1">
      <c r="A515" s="681">
        <v>512</v>
      </c>
      <c r="B515" s="581">
        <v>58</v>
      </c>
      <c r="C515" s="589" t="s">
        <v>2320</v>
      </c>
      <c r="D515" s="586"/>
      <c r="E515" s="586"/>
      <c r="F515" s="586"/>
      <c r="G515" s="574" t="s">
        <v>7688</v>
      </c>
      <c r="H515" s="583">
        <v>2</v>
      </c>
      <c r="I515" s="574" t="s">
        <v>3880</v>
      </c>
      <c r="J515" s="587">
        <v>11</v>
      </c>
      <c r="K515" s="587">
        <v>34</v>
      </c>
      <c r="L515" s="693">
        <v>242</v>
      </c>
      <c r="M515" s="578"/>
      <c r="N515" s="643" t="s">
        <v>2323</v>
      </c>
      <c r="O515" s="596" t="s">
        <v>2521</v>
      </c>
      <c r="P515" s="652" t="s">
        <v>2324</v>
      </c>
      <c r="Q515" s="682"/>
      <c r="R515" s="682"/>
      <c r="S515" s="622"/>
      <c r="V515" s="677">
        <v>2</v>
      </c>
    </row>
    <row r="516" spans="1:22" ht="78.75">
      <c r="A516" s="641">
        <v>513</v>
      </c>
      <c r="B516" s="581">
        <v>59</v>
      </c>
      <c r="C516" s="589" t="s">
        <v>2320</v>
      </c>
      <c r="D516" s="586"/>
      <c r="E516" s="586"/>
      <c r="F516" s="586"/>
      <c r="G516" s="574" t="s">
        <v>7688</v>
      </c>
      <c r="H516" s="583">
        <v>2</v>
      </c>
      <c r="I516" s="574" t="s">
        <v>3880</v>
      </c>
      <c r="J516" s="587">
        <v>11</v>
      </c>
      <c r="K516" s="587">
        <v>33</v>
      </c>
      <c r="L516" s="693">
        <v>108</v>
      </c>
      <c r="M516" s="578"/>
      <c r="N516" s="643" t="s">
        <v>2323</v>
      </c>
      <c r="O516" s="596" t="s">
        <v>2520</v>
      </c>
      <c r="P516" s="652" t="s">
        <v>2324</v>
      </c>
      <c r="Q516" s="682"/>
      <c r="R516" s="682"/>
      <c r="S516" s="622"/>
      <c r="V516" s="677">
        <v>2</v>
      </c>
    </row>
    <row r="517" spans="1:22" ht="31.5">
      <c r="A517" s="681">
        <v>514</v>
      </c>
      <c r="B517" s="581">
        <v>60</v>
      </c>
      <c r="C517" s="589" t="s">
        <v>2320</v>
      </c>
      <c r="D517" s="586"/>
      <c r="E517" s="586"/>
      <c r="F517" s="586"/>
      <c r="G517" s="574" t="s">
        <v>7688</v>
      </c>
      <c r="H517" s="583">
        <v>2</v>
      </c>
      <c r="I517" s="574" t="s">
        <v>3880</v>
      </c>
      <c r="J517" s="587">
        <v>11</v>
      </c>
      <c r="K517" s="587">
        <v>165</v>
      </c>
      <c r="L517" s="693">
        <v>1212</v>
      </c>
      <c r="M517" s="578"/>
      <c r="N517" s="643" t="s">
        <v>2321</v>
      </c>
      <c r="O517" s="596" t="s">
        <v>2315</v>
      </c>
      <c r="P517" s="652" t="s">
        <v>2262</v>
      </c>
      <c r="Q517" s="682"/>
      <c r="R517" s="682"/>
      <c r="S517" s="622"/>
      <c r="V517" s="677">
        <v>2</v>
      </c>
    </row>
    <row r="518" spans="1:22" ht="31.5">
      <c r="A518" s="641">
        <v>515</v>
      </c>
      <c r="B518" s="581">
        <v>61</v>
      </c>
      <c r="C518" s="589" t="s">
        <v>2320</v>
      </c>
      <c r="D518" s="586"/>
      <c r="E518" s="586"/>
      <c r="F518" s="586"/>
      <c r="G518" s="574" t="s">
        <v>7688</v>
      </c>
      <c r="H518" s="583">
        <v>2</v>
      </c>
      <c r="I518" s="574" t="s">
        <v>3880</v>
      </c>
      <c r="J518" s="587">
        <v>11</v>
      </c>
      <c r="K518" s="587">
        <v>349</v>
      </c>
      <c r="L518" s="693">
        <v>1658</v>
      </c>
      <c r="M518" s="578"/>
      <c r="N518" s="643" t="s">
        <v>2322</v>
      </c>
      <c r="O518" s="596" t="s">
        <v>2315</v>
      </c>
      <c r="P518" s="652" t="s">
        <v>2262</v>
      </c>
      <c r="Q518" s="682"/>
      <c r="R518" s="682"/>
      <c r="S518" s="622"/>
      <c r="V518" s="677">
        <v>2</v>
      </c>
    </row>
    <row r="519" spans="1:22">
      <c r="A519" s="681">
        <v>516</v>
      </c>
      <c r="B519" s="581">
        <v>62</v>
      </c>
      <c r="C519" s="589" t="s">
        <v>2320</v>
      </c>
      <c r="D519" s="586"/>
      <c r="E519" s="586"/>
      <c r="F519" s="586"/>
      <c r="G519" s="574" t="s">
        <v>7688</v>
      </c>
      <c r="H519" s="583">
        <v>2</v>
      </c>
      <c r="I519" s="574" t="s">
        <v>3880</v>
      </c>
      <c r="J519" s="587">
        <v>11</v>
      </c>
      <c r="K519" s="587">
        <v>351</v>
      </c>
      <c r="L519" s="693">
        <v>2958</v>
      </c>
      <c r="M519" s="578"/>
      <c r="N519" s="643" t="s">
        <v>2322</v>
      </c>
      <c r="O519" s="596" t="s">
        <v>2315</v>
      </c>
      <c r="P519" s="652"/>
      <c r="Q519" s="682"/>
      <c r="R519" s="682"/>
      <c r="S519" s="622"/>
      <c r="V519" s="677">
        <v>2</v>
      </c>
    </row>
    <row r="520" spans="1:22" ht="31.5">
      <c r="A520" s="641">
        <v>517</v>
      </c>
      <c r="B520" s="581">
        <v>63</v>
      </c>
      <c r="C520" s="589" t="s">
        <v>2320</v>
      </c>
      <c r="D520" s="586"/>
      <c r="E520" s="586"/>
      <c r="F520" s="586"/>
      <c r="G520" s="574" t="s">
        <v>7688</v>
      </c>
      <c r="H520" s="583">
        <v>2</v>
      </c>
      <c r="I520" s="574" t="s">
        <v>3880</v>
      </c>
      <c r="J520" s="587">
        <v>11</v>
      </c>
      <c r="K520" s="587">
        <v>350</v>
      </c>
      <c r="L520" s="693">
        <v>428</v>
      </c>
      <c r="M520" s="578"/>
      <c r="N520" s="643" t="s">
        <v>2322</v>
      </c>
      <c r="O520" s="596" t="s">
        <v>2315</v>
      </c>
      <c r="P520" s="652" t="s">
        <v>2262</v>
      </c>
      <c r="Q520" s="682"/>
      <c r="R520" s="682"/>
      <c r="S520" s="622"/>
      <c r="V520" s="677">
        <v>2</v>
      </c>
    </row>
    <row r="521" spans="1:22" ht="31.5">
      <c r="A521" s="681">
        <v>518</v>
      </c>
      <c r="B521" s="581">
        <v>64</v>
      </c>
      <c r="C521" s="589" t="s">
        <v>2320</v>
      </c>
      <c r="D521" s="586"/>
      <c r="E521" s="586"/>
      <c r="F521" s="586"/>
      <c r="G521" s="574" t="s">
        <v>7688</v>
      </c>
      <c r="H521" s="583">
        <v>2</v>
      </c>
      <c r="I521" s="574" t="s">
        <v>3880</v>
      </c>
      <c r="J521" s="587">
        <v>11</v>
      </c>
      <c r="K521" s="587">
        <v>354</v>
      </c>
      <c r="L521" s="693">
        <v>6692</v>
      </c>
      <c r="M521" s="578"/>
      <c r="N521" s="643" t="s">
        <v>2322</v>
      </c>
      <c r="O521" s="596" t="s">
        <v>2315</v>
      </c>
      <c r="P521" s="652" t="s">
        <v>2262</v>
      </c>
      <c r="Q521" s="682"/>
      <c r="R521" s="682"/>
      <c r="S521" s="622"/>
      <c r="V521" s="677">
        <v>2</v>
      </c>
    </row>
    <row r="522" spans="1:22" ht="31.5">
      <c r="A522" s="641">
        <v>519</v>
      </c>
      <c r="B522" s="581">
        <v>65</v>
      </c>
      <c r="C522" s="589" t="s">
        <v>2320</v>
      </c>
      <c r="D522" s="586"/>
      <c r="E522" s="586"/>
      <c r="F522" s="586"/>
      <c r="G522" s="574" t="s">
        <v>7688</v>
      </c>
      <c r="H522" s="583">
        <v>2</v>
      </c>
      <c r="I522" s="574" t="s">
        <v>3880</v>
      </c>
      <c r="J522" s="587">
        <v>11</v>
      </c>
      <c r="K522" s="587">
        <v>355</v>
      </c>
      <c r="L522" s="693">
        <v>299</v>
      </c>
      <c r="M522" s="578"/>
      <c r="N522" s="643" t="s">
        <v>2322</v>
      </c>
      <c r="O522" s="596" t="s">
        <v>2315</v>
      </c>
      <c r="P522" s="652" t="s">
        <v>2262</v>
      </c>
      <c r="Q522" s="682"/>
      <c r="R522" s="682"/>
      <c r="S522" s="622"/>
      <c r="V522" s="677">
        <v>2</v>
      </c>
    </row>
    <row r="523" spans="1:22" ht="31.5">
      <c r="A523" s="681">
        <v>520</v>
      </c>
      <c r="B523" s="581">
        <v>66</v>
      </c>
      <c r="C523" s="589" t="s">
        <v>2320</v>
      </c>
      <c r="D523" s="586"/>
      <c r="E523" s="586"/>
      <c r="F523" s="586"/>
      <c r="G523" s="574" t="s">
        <v>7688</v>
      </c>
      <c r="H523" s="583">
        <v>2</v>
      </c>
      <c r="I523" s="574" t="s">
        <v>3880</v>
      </c>
      <c r="J523" s="587">
        <v>11</v>
      </c>
      <c r="K523" s="587">
        <v>356</v>
      </c>
      <c r="L523" s="693">
        <v>2177</v>
      </c>
      <c r="M523" s="578"/>
      <c r="N523" s="643" t="s">
        <v>2322</v>
      </c>
      <c r="O523" s="596" t="s">
        <v>2315</v>
      </c>
      <c r="P523" s="652" t="s">
        <v>2262</v>
      </c>
      <c r="Q523" s="682"/>
      <c r="R523" s="682"/>
      <c r="S523" s="622"/>
      <c r="V523" s="677">
        <v>2</v>
      </c>
    </row>
    <row r="524" spans="1:22" ht="31.5">
      <c r="A524" s="641">
        <v>521</v>
      </c>
      <c r="B524" s="581">
        <v>67</v>
      </c>
      <c r="C524" s="589" t="s">
        <v>2320</v>
      </c>
      <c r="D524" s="586"/>
      <c r="E524" s="586"/>
      <c r="F524" s="586"/>
      <c r="G524" s="574" t="s">
        <v>7688</v>
      </c>
      <c r="H524" s="583">
        <v>2</v>
      </c>
      <c r="I524" s="574" t="s">
        <v>3880</v>
      </c>
      <c r="J524" s="587">
        <v>11</v>
      </c>
      <c r="K524" s="587">
        <v>357</v>
      </c>
      <c r="L524" s="693">
        <v>564</v>
      </c>
      <c r="M524" s="578"/>
      <c r="N524" s="643" t="s">
        <v>2322</v>
      </c>
      <c r="O524" s="596" t="s">
        <v>2315</v>
      </c>
      <c r="P524" s="652" t="s">
        <v>2262</v>
      </c>
      <c r="Q524" s="682"/>
      <c r="R524" s="682"/>
      <c r="S524" s="622"/>
      <c r="V524" s="677">
        <v>2</v>
      </c>
    </row>
    <row r="525" spans="1:22" ht="31.5">
      <c r="A525" s="681">
        <v>522</v>
      </c>
      <c r="B525" s="581">
        <v>68</v>
      </c>
      <c r="C525" s="589" t="s">
        <v>2320</v>
      </c>
      <c r="D525" s="586"/>
      <c r="E525" s="586"/>
      <c r="F525" s="586"/>
      <c r="G525" s="574" t="s">
        <v>7688</v>
      </c>
      <c r="H525" s="583">
        <v>2</v>
      </c>
      <c r="I525" s="574" t="s">
        <v>3880</v>
      </c>
      <c r="J525" s="587">
        <v>11</v>
      </c>
      <c r="K525" s="587">
        <v>477</v>
      </c>
      <c r="L525" s="693">
        <v>157008</v>
      </c>
      <c r="M525" s="578"/>
      <c r="N525" s="643" t="s">
        <v>2321</v>
      </c>
      <c r="O525" s="596" t="s">
        <v>2315</v>
      </c>
      <c r="P525" s="652" t="s">
        <v>2262</v>
      </c>
      <c r="Q525" s="682"/>
      <c r="R525" s="682"/>
      <c r="S525" s="622"/>
      <c r="V525" s="677">
        <v>2</v>
      </c>
    </row>
    <row r="526" spans="1:22" ht="31.5">
      <c r="A526" s="641">
        <v>523</v>
      </c>
      <c r="B526" s="581">
        <v>69</v>
      </c>
      <c r="C526" s="589" t="s">
        <v>2320</v>
      </c>
      <c r="D526" s="586"/>
      <c r="E526" s="586"/>
      <c r="F526" s="586"/>
      <c r="G526" s="574" t="s">
        <v>7688</v>
      </c>
      <c r="H526" s="583">
        <v>2</v>
      </c>
      <c r="I526" s="574" t="s">
        <v>3880</v>
      </c>
      <c r="J526" s="656">
        <v>6</v>
      </c>
      <c r="K526" s="587" t="s">
        <v>2327</v>
      </c>
      <c r="L526" s="693">
        <v>20827</v>
      </c>
      <c r="M526" s="578"/>
      <c r="N526" s="643" t="s">
        <v>1932</v>
      </c>
      <c r="O526" s="596" t="s">
        <v>2315</v>
      </c>
      <c r="P526" s="652" t="s">
        <v>2262</v>
      </c>
      <c r="Q526" s="682"/>
      <c r="R526" s="682"/>
      <c r="S526" s="622"/>
      <c r="V526" s="677">
        <v>2</v>
      </c>
    </row>
    <row r="527" spans="1:22" ht="31.5">
      <c r="A527" s="681">
        <v>524</v>
      </c>
      <c r="B527" s="581">
        <v>70</v>
      </c>
      <c r="C527" s="589" t="s">
        <v>2320</v>
      </c>
      <c r="D527" s="586"/>
      <c r="E527" s="586"/>
      <c r="F527" s="586"/>
      <c r="G527" s="574" t="s">
        <v>7688</v>
      </c>
      <c r="H527" s="583">
        <v>2</v>
      </c>
      <c r="I527" s="574" t="s">
        <v>3880</v>
      </c>
      <c r="J527" s="656">
        <v>6</v>
      </c>
      <c r="K527" s="587" t="s">
        <v>2328</v>
      </c>
      <c r="L527" s="693">
        <v>7423.9999999999991</v>
      </c>
      <c r="M527" s="578"/>
      <c r="N527" s="643" t="s">
        <v>1932</v>
      </c>
      <c r="O527" s="596" t="s">
        <v>2315</v>
      </c>
      <c r="P527" s="652" t="s">
        <v>2262</v>
      </c>
      <c r="Q527" s="682"/>
      <c r="R527" s="682"/>
      <c r="S527" s="622"/>
      <c r="V527" s="677">
        <v>2</v>
      </c>
    </row>
    <row r="528" spans="1:22" ht="31.5">
      <c r="A528" s="641">
        <v>525</v>
      </c>
      <c r="B528" s="581">
        <v>71</v>
      </c>
      <c r="C528" s="589" t="s">
        <v>2329</v>
      </c>
      <c r="D528" s="589"/>
      <c r="E528" s="589"/>
      <c r="F528" s="589"/>
      <c r="G528" s="574" t="s">
        <v>7688</v>
      </c>
      <c r="H528" s="583">
        <v>2</v>
      </c>
      <c r="I528" s="574" t="s">
        <v>3880</v>
      </c>
      <c r="J528" s="656">
        <v>4</v>
      </c>
      <c r="K528" s="587">
        <v>729</v>
      </c>
      <c r="L528" s="693">
        <v>30000</v>
      </c>
      <c r="M528" s="578"/>
      <c r="N528" s="596" t="s">
        <v>476</v>
      </c>
      <c r="O528" s="596" t="s">
        <v>767</v>
      </c>
      <c r="P528" s="652" t="s">
        <v>2262</v>
      </c>
      <c r="Q528" s="682"/>
      <c r="R528" s="682"/>
      <c r="S528" s="622"/>
      <c r="V528" s="677">
        <v>2</v>
      </c>
    </row>
    <row r="529" spans="1:22" ht="31.5">
      <c r="A529" s="681">
        <v>526</v>
      </c>
      <c r="B529" s="581">
        <v>72</v>
      </c>
      <c r="C529" s="589" t="s">
        <v>2329</v>
      </c>
      <c r="D529" s="589"/>
      <c r="E529" s="589"/>
      <c r="F529" s="589"/>
      <c r="G529" s="574" t="s">
        <v>7688</v>
      </c>
      <c r="H529" s="583">
        <v>2</v>
      </c>
      <c r="I529" s="574" t="s">
        <v>3880</v>
      </c>
      <c r="J529" s="656">
        <v>5</v>
      </c>
      <c r="K529" s="587" t="s">
        <v>2330</v>
      </c>
      <c r="L529" s="693">
        <v>50000</v>
      </c>
      <c r="M529" s="578"/>
      <c r="N529" s="643" t="s">
        <v>1958</v>
      </c>
      <c r="O529" s="596" t="s">
        <v>767</v>
      </c>
      <c r="P529" s="652" t="s">
        <v>2262</v>
      </c>
      <c r="Q529" s="682"/>
      <c r="R529" s="682"/>
      <c r="S529" s="622"/>
      <c r="V529" s="677">
        <v>2</v>
      </c>
    </row>
    <row r="530" spans="1:22" ht="63">
      <c r="A530" s="641">
        <v>527</v>
      </c>
      <c r="B530" s="581">
        <v>73</v>
      </c>
      <c r="C530" s="574" t="s">
        <v>2331</v>
      </c>
      <c r="D530" s="608"/>
      <c r="E530" s="608"/>
      <c r="F530" s="608"/>
      <c r="G530" s="574" t="s">
        <v>7688</v>
      </c>
      <c r="H530" s="583">
        <v>2</v>
      </c>
      <c r="I530" s="574" t="s">
        <v>3880</v>
      </c>
      <c r="J530" s="582">
        <v>12</v>
      </c>
      <c r="K530" s="582">
        <v>705</v>
      </c>
      <c r="L530" s="579">
        <v>12000</v>
      </c>
      <c r="M530" s="578"/>
      <c r="N530" s="596" t="s">
        <v>476</v>
      </c>
      <c r="O530" s="644" t="s">
        <v>2332</v>
      </c>
      <c r="P530" s="652" t="s">
        <v>2262</v>
      </c>
      <c r="Q530" s="682"/>
      <c r="R530" s="682"/>
      <c r="S530" s="644" t="s">
        <v>2333</v>
      </c>
      <c r="V530" s="677">
        <v>2</v>
      </c>
    </row>
    <row r="531" spans="1:22" ht="63">
      <c r="A531" s="681">
        <v>528</v>
      </c>
      <c r="B531" s="618">
        <v>74</v>
      </c>
      <c r="C531" s="583" t="s">
        <v>2334</v>
      </c>
      <c r="D531" s="574"/>
      <c r="E531" s="574"/>
      <c r="F531" s="574"/>
      <c r="G531" s="574" t="s">
        <v>7688</v>
      </c>
      <c r="H531" s="583">
        <v>2</v>
      </c>
      <c r="I531" s="574" t="s">
        <v>3880</v>
      </c>
      <c r="J531" s="576">
        <v>13</v>
      </c>
      <c r="K531" s="576">
        <v>68</v>
      </c>
      <c r="L531" s="590">
        <v>577000</v>
      </c>
      <c r="M531" s="578"/>
      <c r="N531" s="657" t="s">
        <v>2335</v>
      </c>
      <c r="O531" s="657" t="s">
        <v>2260</v>
      </c>
      <c r="P531" s="657" t="s">
        <v>2262</v>
      </c>
      <c r="Q531" s="682"/>
      <c r="R531" s="682"/>
      <c r="S531" s="658" t="s">
        <v>2336</v>
      </c>
      <c r="V531" s="677">
        <v>2</v>
      </c>
    </row>
    <row r="532" spans="1:22">
      <c r="A532" s="641">
        <v>529</v>
      </c>
      <c r="B532" s="618"/>
      <c r="C532" s="583"/>
      <c r="D532" s="574"/>
      <c r="E532" s="574"/>
      <c r="F532" s="574"/>
      <c r="G532" s="574" t="s">
        <v>7688</v>
      </c>
      <c r="H532" s="583">
        <v>2</v>
      </c>
      <c r="I532" s="574" t="s">
        <v>3880</v>
      </c>
      <c r="J532" s="576">
        <v>15</v>
      </c>
      <c r="K532" s="576">
        <v>124</v>
      </c>
      <c r="L532" s="590"/>
      <c r="M532" s="578"/>
      <c r="N532" s="657"/>
      <c r="O532" s="657"/>
      <c r="P532" s="657"/>
      <c r="Q532" s="682"/>
      <c r="R532" s="682"/>
      <c r="S532" s="658"/>
      <c r="V532" s="677">
        <v>2</v>
      </c>
    </row>
    <row r="533" spans="1:22">
      <c r="A533" s="681">
        <v>530</v>
      </c>
      <c r="B533" s="618"/>
      <c r="C533" s="583"/>
      <c r="D533" s="574"/>
      <c r="E533" s="574"/>
      <c r="F533" s="574"/>
      <c r="G533" s="574" t="s">
        <v>7688</v>
      </c>
      <c r="H533" s="583">
        <v>2</v>
      </c>
      <c r="I533" s="574" t="s">
        <v>3880</v>
      </c>
      <c r="J533" s="576">
        <v>15</v>
      </c>
      <c r="K533" s="576">
        <v>114</v>
      </c>
      <c r="L533" s="590"/>
      <c r="M533" s="578"/>
      <c r="N533" s="657"/>
      <c r="O533" s="657"/>
      <c r="P533" s="657"/>
      <c r="Q533" s="682"/>
      <c r="R533" s="682"/>
      <c r="S533" s="658"/>
      <c r="V533" s="677">
        <v>2</v>
      </c>
    </row>
    <row r="534" spans="1:22">
      <c r="A534" s="641">
        <v>531</v>
      </c>
      <c r="B534" s="618"/>
      <c r="C534" s="583"/>
      <c r="D534" s="574"/>
      <c r="E534" s="574"/>
      <c r="F534" s="574"/>
      <c r="G534" s="574" t="s">
        <v>7688</v>
      </c>
      <c r="H534" s="583">
        <v>2</v>
      </c>
      <c r="I534" s="574" t="s">
        <v>3880</v>
      </c>
      <c r="J534" s="576">
        <v>15</v>
      </c>
      <c r="K534" s="576">
        <v>147</v>
      </c>
      <c r="L534" s="590"/>
      <c r="M534" s="578"/>
      <c r="N534" s="657"/>
      <c r="O534" s="657"/>
      <c r="P534" s="657"/>
      <c r="Q534" s="682"/>
      <c r="R534" s="682"/>
      <c r="S534" s="658"/>
      <c r="V534" s="677">
        <v>2</v>
      </c>
    </row>
    <row r="535" spans="1:22">
      <c r="A535" s="681">
        <v>532</v>
      </c>
      <c r="B535" s="618"/>
      <c r="C535" s="583"/>
      <c r="D535" s="574"/>
      <c r="E535" s="574"/>
      <c r="F535" s="574"/>
      <c r="G535" s="574" t="s">
        <v>7688</v>
      </c>
      <c r="H535" s="583">
        <v>2</v>
      </c>
      <c r="I535" s="574" t="s">
        <v>3880</v>
      </c>
      <c r="J535" s="576">
        <v>15</v>
      </c>
      <c r="K535" s="576">
        <v>146</v>
      </c>
      <c r="L535" s="590"/>
      <c r="M535" s="578"/>
      <c r="N535" s="657"/>
      <c r="O535" s="657"/>
      <c r="P535" s="657"/>
      <c r="Q535" s="682"/>
      <c r="R535" s="682"/>
      <c r="S535" s="658"/>
      <c r="V535" s="677">
        <v>2</v>
      </c>
    </row>
    <row r="536" spans="1:22">
      <c r="A536" s="641">
        <v>533</v>
      </c>
      <c r="B536" s="618"/>
      <c r="C536" s="583"/>
      <c r="D536" s="574"/>
      <c r="E536" s="574"/>
      <c r="F536" s="574"/>
      <c r="G536" s="574" t="s">
        <v>7688</v>
      </c>
      <c r="H536" s="583">
        <v>2</v>
      </c>
      <c r="I536" s="574" t="s">
        <v>3880</v>
      </c>
      <c r="J536" s="576">
        <v>15</v>
      </c>
      <c r="K536" s="576">
        <v>143</v>
      </c>
      <c r="L536" s="590"/>
      <c r="M536" s="578"/>
      <c r="N536" s="657"/>
      <c r="O536" s="657"/>
      <c r="P536" s="657"/>
      <c r="Q536" s="682"/>
      <c r="R536" s="682"/>
      <c r="S536" s="658"/>
      <c r="V536" s="677">
        <v>2</v>
      </c>
    </row>
    <row r="537" spans="1:22">
      <c r="A537" s="681">
        <v>534</v>
      </c>
      <c r="B537" s="618"/>
      <c r="C537" s="583"/>
      <c r="D537" s="574"/>
      <c r="E537" s="574"/>
      <c r="F537" s="574"/>
      <c r="G537" s="574" t="s">
        <v>7688</v>
      </c>
      <c r="H537" s="583">
        <v>2</v>
      </c>
      <c r="I537" s="574" t="s">
        <v>3880</v>
      </c>
      <c r="J537" s="576">
        <v>15</v>
      </c>
      <c r="K537" s="576">
        <v>93</v>
      </c>
      <c r="L537" s="590"/>
      <c r="M537" s="578"/>
      <c r="N537" s="657"/>
      <c r="O537" s="657"/>
      <c r="P537" s="657"/>
      <c r="Q537" s="682"/>
      <c r="R537" s="682"/>
      <c r="S537" s="658"/>
      <c r="V537" s="677">
        <v>2</v>
      </c>
    </row>
    <row r="538" spans="1:22">
      <c r="A538" s="641">
        <v>535</v>
      </c>
      <c r="B538" s="618"/>
      <c r="C538" s="583"/>
      <c r="D538" s="574"/>
      <c r="E538" s="574"/>
      <c r="F538" s="574"/>
      <c r="G538" s="574" t="s">
        <v>7688</v>
      </c>
      <c r="H538" s="583">
        <v>2</v>
      </c>
      <c r="I538" s="574" t="s">
        <v>3880</v>
      </c>
      <c r="J538" s="576">
        <v>15</v>
      </c>
      <c r="K538" s="576">
        <v>172</v>
      </c>
      <c r="L538" s="590"/>
      <c r="M538" s="578"/>
      <c r="N538" s="657"/>
      <c r="O538" s="657"/>
      <c r="P538" s="657"/>
      <c r="Q538" s="682"/>
      <c r="R538" s="682"/>
      <c r="S538" s="658"/>
      <c r="V538" s="677">
        <v>2</v>
      </c>
    </row>
    <row r="539" spans="1:22">
      <c r="A539" s="681">
        <v>536</v>
      </c>
      <c r="B539" s="618"/>
      <c r="C539" s="583"/>
      <c r="D539" s="574"/>
      <c r="E539" s="574"/>
      <c r="F539" s="574"/>
      <c r="G539" s="574" t="s">
        <v>7688</v>
      </c>
      <c r="H539" s="583">
        <v>2</v>
      </c>
      <c r="I539" s="574" t="s">
        <v>3880</v>
      </c>
      <c r="J539" s="576">
        <v>15</v>
      </c>
      <c r="K539" s="576">
        <v>134</v>
      </c>
      <c r="L539" s="590"/>
      <c r="M539" s="578"/>
      <c r="N539" s="657"/>
      <c r="O539" s="657"/>
      <c r="P539" s="657"/>
      <c r="Q539" s="682"/>
      <c r="R539" s="682"/>
      <c r="S539" s="658"/>
      <c r="V539" s="677">
        <v>2</v>
      </c>
    </row>
    <row r="540" spans="1:22">
      <c r="A540" s="641">
        <v>537</v>
      </c>
      <c r="B540" s="618"/>
      <c r="C540" s="583"/>
      <c r="D540" s="574"/>
      <c r="E540" s="574"/>
      <c r="F540" s="574"/>
      <c r="G540" s="574" t="s">
        <v>7688</v>
      </c>
      <c r="H540" s="583">
        <v>2</v>
      </c>
      <c r="I540" s="574" t="s">
        <v>3880</v>
      </c>
      <c r="J540" s="576">
        <v>15</v>
      </c>
      <c r="K540" s="576">
        <v>135</v>
      </c>
      <c r="L540" s="590"/>
      <c r="M540" s="578"/>
      <c r="N540" s="657"/>
      <c r="O540" s="657"/>
      <c r="P540" s="657"/>
      <c r="Q540" s="682"/>
      <c r="R540" s="682"/>
      <c r="S540" s="658"/>
      <c r="V540" s="677">
        <v>2</v>
      </c>
    </row>
    <row r="541" spans="1:22">
      <c r="A541" s="681">
        <v>538</v>
      </c>
      <c r="B541" s="618"/>
      <c r="C541" s="583"/>
      <c r="D541" s="574"/>
      <c r="E541" s="574"/>
      <c r="F541" s="574"/>
      <c r="G541" s="574" t="s">
        <v>7688</v>
      </c>
      <c r="H541" s="583">
        <v>2</v>
      </c>
      <c r="I541" s="574" t="s">
        <v>3880</v>
      </c>
      <c r="J541" s="576">
        <v>15</v>
      </c>
      <c r="K541" s="576">
        <v>136</v>
      </c>
      <c r="L541" s="590"/>
      <c r="M541" s="578"/>
      <c r="N541" s="657"/>
      <c r="O541" s="657"/>
      <c r="P541" s="657"/>
      <c r="Q541" s="682"/>
      <c r="R541" s="682"/>
      <c r="S541" s="658"/>
      <c r="V541" s="677">
        <v>2</v>
      </c>
    </row>
    <row r="542" spans="1:22">
      <c r="A542" s="641">
        <v>539</v>
      </c>
      <c r="B542" s="618"/>
      <c r="C542" s="583"/>
      <c r="D542" s="574"/>
      <c r="E542" s="574"/>
      <c r="F542" s="574"/>
      <c r="G542" s="574" t="s">
        <v>7688</v>
      </c>
      <c r="H542" s="583">
        <v>2</v>
      </c>
      <c r="I542" s="574" t="s">
        <v>3880</v>
      </c>
      <c r="J542" s="576">
        <v>15</v>
      </c>
      <c r="K542" s="576">
        <v>137</v>
      </c>
      <c r="L542" s="590"/>
      <c r="M542" s="578"/>
      <c r="N542" s="657"/>
      <c r="O542" s="657"/>
      <c r="P542" s="657"/>
      <c r="Q542" s="682"/>
      <c r="R542" s="682"/>
      <c r="S542" s="658"/>
      <c r="V542" s="677">
        <v>2</v>
      </c>
    </row>
    <row r="543" spans="1:22">
      <c r="A543" s="681">
        <v>540</v>
      </c>
      <c r="B543" s="618"/>
      <c r="C543" s="583"/>
      <c r="D543" s="574"/>
      <c r="E543" s="574"/>
      <c r="F543" s="574"/>
      <c r="G543" s="574" t="s">
        <v>7688</v>
      </c>
      <c r="H543" s="583">
        <v>2</v>
      </c>
      <c r="I543" s="574" t="s">
        <v>3880</v>
      </c>
      <c r="J543" s="576">
        <v>15</v>
      </c>
      <c r="K543" s="576">
        <v>138</v>
      </c>
      <c r="L543" s="590"/>
      <c r="M543" s="578"/>
      <c r="N543" s="657"/>
      <c r="O543" s="657"/>
      <c r="P543" s="657"/>
      <c r="Q543" s="682"/>
      <c r="R543" s="682"/>
      <c r="S543" s="658"/>
      <c r="V543" s="677">
        <v>2</v>
      </c>
    </row>
    <row r="544" spans="1:22">
      <c r="A544" s="641">
        <v>541</v>
      </c>
      <c r="B544" s="618"/>
      <c r="C544" s="583"/>
      <c r="D544" s="574"/>
      <c r="E544" s="574"/>
      <c r="F544" s="574"/>
      <c r="G544" s="574" t="s">
        <v>7688</v>
      </c>
      <c r="H544" s="583">
        <v>2</v>
      </c>
      <c r="I544" s="574" t="s">
        <v>3880</v>
      </c>
      <c r="J544" s="576">
        <v>15</v>
      </c>
      <c r="K544" s="576">
        <v>140</v>
      </c>
      <c r="L544" s="590"/>
      <c r="M544" s="578"/>
      <c r="N544" s="657"/>
      <c r="O544" s="657"/>
      <c r="P544" s="657"/>
      <c r="Q544" s="682"/>
      <c r="R544" s="682"/>
      <c r="S544" s="658"/>
      <c r="V544" s="677">
        <v>2</v>
      </c>
    </row>
    <row r="545" spans="1:22">
      <c r="A545" s="681">
        <v>542</v>
      </c>
      <c r="B545" s="618"/>
      <c r="C545" s="583"/>
      <c r="D545" s="574"/>
      <c r="E545" s="574"/>
      <c r="F545" s="574"/>
      <c r="G545" s="574" t="s">
        <v>7688</v>
      </c>
      <c r="H545" s="583">
        <v>2</v>
      </c>
      <c r="I545" s="574" t="s">
        <v>3880</v>
      </c>
      <c r="J545" s="576">
        <v>15</v>
      </c>
      <c r="K545" s="576">
        <v>141</v>
      </c>
      <c r="L545" s="590"/>
      <c r="M545" s="578"/>
      <c r="N545" s="657"/>
      <c r="O545" s="657"/>
      <c r="P545" s="657"/>
      <c r="Q545" s="682"/>
      <c r="R545" s="682"/>
      <c r="S545" s="658"/>
      <c r="V545" s="677">
        <v>2</v>
      </c>
    </row>
    <row r="546" spans="1:22">
      <c r="A546" s="641">
        <v>543</v>
      </c>
      <c r="B546" s="618"/>
      <c r="C546" s="583"/>
      <c r="D546" s="574"/>
      <c r="E546" s="574"/>
      <c r="F546" s="574"/>
      <c r="G546" s="574" t="s">
        <v>7688</v>
      </c>
      <c r="H546" s="583">
        <v>2</v>
      </c>
      <c r="I546" s="574" t="s">
        <v>3880</v>
      </c>
      <c r="J546" s="576">
        <v>15</v>
      </c>
      <c r="K546" s="576">
        <v>142</v>
      </c>
      <c r="L546" s="590"/>
      <c r="M546" s="578"/>
      <c r="N546" s="657"/>
      <c r="O546" s="657"/>
      <c r="P546" s="657"/>
      <c r="Q546" s="682"/>
      <c r="R546" s="682"/>
      <c r="S546" s="658"/>
      <c r="V546" s="677">
        <v>2</v>
      </c>
    </row>
    <row r="547" spans="1:22" ht="78.75">
      <c r="A547" s="681">
        <v>544</v>
      </c>
      <c r="B547" s="581">
        <v>75</v>
      </c>
      <c r="C547" s="574" t="s">
        <v>2337</v>
      </c>
      <c r="D547" s="574"/>
      <c r="E547" s="574"/>
      <c r="F547" s="574"/>
      <c r="G547" s="574" t="s">
        <v>7688</v>
      </c>
      <c r="H547" s="583">
        <v>2</v>
      </c>
      <c r="I547" s="574" t="s">
        <v>3880</v>
      </c>
      <c r="J547" s="585">
        <v>5</v>
      </c>
      <c r="K547" s="576">
        <v>51</v>
      </c>
      <c r="L547" s="579">
        <v>52000</v>
      </c>
      <c r="M547" s="578"/>
      <c r="N547" s="596" t="s">
        <v>635</v>
      </c>
      <c r="O547" s="622" t="s">
        <v>3875</v>
      </c>
      <c r="P547" s="652" t="s">
        <v>2262</v>
      </c>
      <c r="Q547" s="682"/>
      <c r="R547" s="682"/>
      <c r="S547" s="622" t="s">
        <v>2338</v>
      </c>
      <c r="V547" s="677">
        <v>2</v>
      </c>
    </row>
    <row r="548" spans="1:22" ht="31.5">
      <c r="A548" s="641">
        <v>545</v>
      </c>
      <c r="B548" s="581">
        <v>76</v>
      </c>
      <c r="C548" s="574" t="s">
        <v>2339</v>
      </c>
      <c r="D548" s="608"/>
      <c r="E548" s="608"/>
      <c r="F548" s="608"/>
      <c r="G548" s="574" t="s">
        <v>7688</v>
      </c>
      <c r="H548" s="583">
        <v>2</v>
      </c>
      <c r="I548" s="574" t="s">
        <v>3880</v>
      </c>
      <c r="J548" s="596">
        <v>7</v>
      </c>
      <c r="K548" s="596">
        <v>245</v>
      </c>
      <c r="L548" s="579">
        <v>6540</v>
      </c>
      <c r="M548" s="578"/>
      <c r="N548" s="596" t="s">
        <v>2341</v>
      </c>
      <c r="O548" s="644" t="s">
        <v>2340</v>
      </c>
      <c r="P548" s="652" t="s">
        <v>2262</v>
      </c>
      <c r="Q548" s="682"/>
      <c r="R548" s="682"/>
      <c r="S548" s="622" t="s">
        <v>2166</v>
      </c>
      <c r="V548" s="677">
        <v>2</v>
      </c>
    </row>
    <row r="549" spans="1:22" ht="31.5">
      <c r="A549" s="681">
        <v>546</v>
      </c>
      <c r="B549" s="581">
        <v>77</v>
      </c>
      <c r="C549" s="574" t="s">
        <v>2342</v>
      </c>
      <c r="D549" s="608"/>
      <c r="E549" s="608"/>
      <c r="F549" s="608"/>
      <c r="G549" s="574" t="s">
        <v>7688</v>
      </c>
      <c r="H549" s="583">
        <v>2</v>
      </c>
      <c r="I549" s="574" t="s">
        <v>3880</v>
      </c>
      <c r="J549" s="596">
        <v>7</v>
      </c>
      <c r="K549" s="596">
        <v>20</v>
      </c>
      <c r="L549" s="579">
        <v>840</v>
      </c>
      <c r="M549" s="578"/>
      <c r="N549" s="596" t="s">
        <v>476</v>
      </c>
      <c r="O549" s="644" t="s">
        <v>2340</v>
      </c>
      <c r="P549" s="652" t="s">
        <v>2262</v>
      </c>
      <c r="Q549" s="682"/>
      <c r="R549" s="682"/>
      <c r="S549" s="622" t="s">
        <v>2166</v>
      </c>
      <c r="V549" s="677">
        <v>2</v>
      </c>
    </row>
    <row r="550" spans="1:22" ht="31.5">
      <c r="A550" s="641">
        <v>547</v>
      </c>
      <c r="B550" s="573">
        <v>1</v>
      </c>
      <c r="C550" s="574" t="s">
        <v>1924</v>
      </c>
      <c r="D550" s="574"/>
      <c r="E550" s="574"/>
      <c r="F550" s="574"/>
      <c r="G550" s="574" t="s">
        <v>7688</v>
      </c>
      <c r="H550" s="583">
        <v>2</v>
      </c>
      <c r="I550" s="574" t="s">
        <v>3876</v>
      </c>
      <c r="J550" s="576">
        <v>94</v>
      </c>
      <c r="K550" s="576">
        <v>72</v>
      </c>
      <c r="L550" s="579">
        <v>563.5</v>
      </c>
      <c r="M550" s="578"/>
      <c r="N550" s="583" t="s">
        <v>1925</v>
      </c>
      <c r="O550" s="622" t="s">
        <v>2459</v>
      </c>
      <c r="P550" s="652" t="s">
        <v>1926</v>
      </c>
      <c r="Q550" s="682"/>
      <c r="R550" s="682"/>
      <c r="S550" s="580"/>
      <c r="V550" s="677">
        <v>2</v>
      </c>
    </row>
    <row r="551" spans="1:22" ht="47.25">
      <c r="A551" s="681">
        <v>548</v>
      </c>
      <c r="B551" s="573">
        <v>2</v>
      </c>
      <c r="C551" s="574" t="s">
        <v>1927</v>
      </c>
      <c r="D551" s="574"/>
      <c r="E551" s="574"/>
      <c r="F551" s="574"/>
      <c r="G551" s="574" t="s">
        <v>7688</v>
      </c>
      <c r="H551" s="583">
        <v>2</v>
      </c>
      <c r="I551" s="574" t="s">
        <v>3876</v>
      </c>
      <c r="J551" s="576">
        <v>61</v>
      </c>
      <c r="K551" s="576">
        <v>77</v>
      </c>
      <c r="L551" s="579">
        <v>1125</v>
      </c>
      <c r="M551" s="578"/>
      <c r="N551" s="596" t="s">
        <v>476</v>
      </c>
      <c r="O551" s="596" t="s">
        <v>2460</v>
      </c>
      <c r="P551" s="652" t="s">
        <v>1928</v>
      </c>
      <c r="Q551" s="682"/>
      <c r="R551" s="682"/>
      <c r="S551" s="596"/>
      <c r="V551" s="677">
        <v>2</v>
      </c>
    </row>
    <row r="552" spans="1:22" ht="31.5">
      <c r="A552" s="641">
        <v>549</v>
      </c>
      <c r="B552" s="573">
        <v>3</v>
      </c>
      <c r="C552" s="589" t="s">
        <v>1929</v>
      </c>
      <c r="D552" s="589"/>
      <c r="E552" s="589"/>
      <c r="F552" s="589"/>
      <c r="G552" s="574" t="s">
        <v>7688</v>
      </c>
      <c r="H552" s="583">
        <v>2</v>
      </c>
      <c r="I552" s="574" t="s">
        <v>3876</v>
      </c>
      <c r="J552" s="576">
        <v>94</v>
      </c>
      <c r="K552" s="576">
        <v>208</v>
      </c>
      <c r="L552" s="579">
        <v>91.1</v>
      </c>
      <c r="M552" s="578"/>
      <c r="N552" s="583" t="s">
        <v>1930</v>
      </c>
      <c r="O552" s="653" t="s">
        <v>2461</v>
      </c>
      <c r="P552" s="652" t="s">
        <v>1926</v>
      </c>
      <c r="Q552" s="682"/>
      <c r="R552" s="682"/>
      <c r="S552" s="580"/>
      <c r="V552" s="677">
        <v>2</v>
      </c>
    </row>
    <row r="553" spans="1:22" ht="31.5">
      <c r="A553" s="681">
        <v>550</v>
      </c>
      <c r="B553" s="573">
        <v>4</v>
      </c>
      <c r="C553" s="574" t="s">
        <v>1931</v>
      </c>
      <c r="D553" s="574"/>
      <c r="E553" s="574"/>
      <c r="F553" s="574"/>
      <c r="G553" s="574" t="s">
        <v>7688</v>
      </c>
      <c r="H553" s="583">
        <v>2</v>
      </c>
      <c r="I553" s="574" t="s">
        <v>3876</v>
      </c>
      <c r="J553" s="576">
        <v>94</v>
      </c>
      <c r="K553" s="576">
        <v>154</v>
      </c>
      <c r="L553" s="579">
        <v>261.3</v>
      </c>
      <c r="M553" s="578"/>
      <c r="N553" s="583" t="s">
        <v>1930</v>
      </c>
      <c r="O553" s="653" t="s">
        <v>2462</v>
      </c>
      <c r="P553" s="652" t="s">
        <v>1932</v>
      </c>
      <c r="Q553" s="682"/>
      <c r="R553" s="682"/>
      <c r="S553" s="580"/>
      <c r="V553" s="677">
        <v>2</v>
      </c>
    </row>
    <row r="554" spans="1:22" ht="31.5">
      <c r="A554" s="641">
        <v>551</v>
      </c>
      <c r="B554" s="619">
        <v>5</v>
      </c>
      <c r="C554" s="620" t="s">
        <v>1933</v>
      </c>
      <c r="D554" s="620"/>
      <c r="E554" s="620"/>
      <c r="F554" s="620"/>
      <c r="G554" s="574" t="s">
        <v>7688</v>
      </c>
      <c r="H554" s="583">
        <v>2</v>
      </c>
      <c r="I554" s="574" t="s">
        <v>3876</v>
      </c>
      <c r="J554" s="605">
        <v>95</v>
      </c>
      <c r="K554" s="605">
        <v>212</v>
      </c>
      <c r="L554" s="685">
        <v>410.8</v>
      </c>
      <c r="M554" s="578"/>
      <c r="N554" s="597" t="s">
        <v>476</v>
      </c>
      <c r="O554" s="694" t="s">
        <v>2463</v>
      </c>
      <c r="P554" s="659" t="s">
        <v>1926</v>
      </c>
      <c r="Q554" s="682"/>
      <c r="R554" s="682"/>
      <c r="S554" s="598"/>
      <c r="V554" s="677">
        <v>2</v>
      </c>
    </row>
    <row r="555" spans="1:22" ht="63">
      <c r="A555" s="681">
        <v>552</v>
      </c>
      <c r="B555" s="619">
        <v>6</v>
      </c>
      <c r="C555" s="620" t="s">
        <v>1934</v>
      </c>
      <c r="D555" s="620"/>
      <c r="E555" s="620"/>
      <c r="F555" s="620"/>
      <c r="G555" s="574" t="s">
        <v>7688</v>
      </c>
      <c r="H555" s="583">
        <v>2</v>
      </c>
      <c r="I555" s="574" t="s">
        <v>3876</v>
      </c>
      <c r="J555" s="605">
        <v>95</v>
      </c>
      <c r="K555" s="605">
        <v>212</v>
      </c>
      <c r="L555" s="685">
        <v>67.2</v>
      </c>
      <c r="M555" s="578"/>
      <c r="N555" s="597" t="s">
        <v>476</v>
      </c>
      <c r="O555" s="694" t="s">
        <v>2463</v>
      </c>
      <c r="P555" s="621" t="s">
        <v>1932</v>
      </c>
      <c r="Q555" s="682"/>
      <c r="R555" s="682"/>
      <c r="S555" s="622" t="s">
        <v>1935</v>
      </c>
      <c r="V555" s="677">
        <v>2</v>
      </c>
    </row>
    <row r="556" spans="1:22" s="695" customFormat="1" ht="31.5">
      <c r="A556" s="641">
        <v>553</v>
      </c>
      <c r="B556" s="573">
        <v>11</v>
      </c>
      <c r="C556" s="574" t="s">
        <v>1939</v>
      </c>
      <c r="D556" s="574"/>
      <c r="E556" s="574"/>
      <c r="F556" s="574"/>
      <c r="G556" s="574" t="s">
        <v>7688</v>
      </c>
      <c r="H556" s="583">
        <v>2</v>
      </c>
      <c r="I556" s="574" t="s">
        <v>3876</v>
      </c>
      <c r="J556" s="576">
        <v>95</v>
      </c>
      <c r="K556" s="576">
        <v>142</v>
      </c>
      <c r="L556" s="579">
        <v>75.7</v>
      </c>
      <c r="M556" s="578"/>
      <c r="N556" s="583" t="s">
        <v>1930</v>
      </c>
      <c r="O556" s="622" t="s">
        <v>2463</v>
      </c>
      <c r="P556" s="595" t="s">
        <v>1932</v>
      </c>
      <c r="Q556" s="682"/>
      <c r="R556" s="682"/>
      <c r="S556" s="622"/>
      <c r="T556" s="677"/>
      <c r="V556" s="677">
        <v>2</v>
      </c>
    </row>
    <row r="557" spans="1:22" ht="31.5">
      <c r="A557" s="681">
        <v>554</v>
      </c>
      <c r="B557" s="573">
        <v>12</v>
      </c>
      <c r="C557" s="574" t="s">
        <v>1940</v>
      </c>
      <c r="D557" s="574"/>
      <c r="E557" s="574"/>
      <c r="F557" s="574"/>
      <c r="G557" s="574" t="s">
        <v>7688</v>
      </c>
      <c r="H557" s="583">
        <v>2</v>
      </c>
      <c r="I557" s="574" t="s">
        <v>3876</v>
      </c>
      <c r="J557" s="576">
        <v>71</v>
      </c>
      <c r="K557" s="576">
        <v>32</v>
      </c>
      <c r="L557" s="579">
        <v>1186.5</v>
      </c>
      <c r="M557" s="578"/>
      <c r="N557" s="596" t="s">
        <v>476</v>
      </c>
      <c r="O557" s="622" t="s">
        <v>2465</v>
      </c>
      <c r="P557" s="595" t="s">
        <v>1932</v>
      </c>
      <c r="Q557" s="682"/>
      <c r="R557" s="682"/>
      <c r="S557" s="596"/>
      <c r="V557" s="677">
        <v>2</v>
      </c>
    </row>
    <row r="558" spans="1:22" ht="31.5">
      <c r="A558" s="641">
        <v>555</v>
      </c>
      <c r="B558" s="573">
        <v>13</v>
      </c>
      <c r="C558" s="574" t="s">
        <v>1941</v>
      </c>
      <c r="D558" s="574"/>
      <c r="E558" s="574"/>
      <c r="F558" s="574"/>
      <c r="G558" s="574" t="s">
        <v>7688</v>
      </c>
      <c r="H558" s="583">
        <v>2</v>
      </c>
      <c r="I558" s="574" t="s">
        <v>3876</v>
      </c>
      <c r="J558" s="576">
        <v>118</v>
      </c>
      <c r="K558" s="576">
        <v>62</v>
      </c>
      <c r="L558" s="579">
        <v>216.3</v>
      </c>
      <c r="M558" s="578"/>
      <c r="N558" s="596" t="s">
        <v>476</v>
      </c>
      <c r="O558" s="622" t="s">
        <v>2465</v>
      </c>
      <c r="P558" s="595" t="s">
        <v>1932</v>
      </c>
      <c r="Q558" s="682"/>
      <c r="R558" s="682"/>
      <c r="S558" s="622"/>
      <c r="V558" s="677">
        <v>2</v>
      </c>
    </row>
    <row r="559" spans="1:22" ht="31.5">
      <c r="A559" s="681">
        <v>556</v>
      </c>
      <c r="B559" s="573">
        <v>14</v>
      </c>
      <c r="C559" s="574" t="s">
        <v>1942</v>
      </c>
      <c r="D559" s="574"/>
      <c r="E559" s="574"/>
      <c r="F559" s="574"/>
      <c r="G559" s="574" t="s">
        <v>7688</v>
      </c>
      <c r="H559" s="583">
        <v>2</v>
      </c>
      <c r="I559" s="574" t="s">
        <v>3876</v>
      </c>
      <c r="J559" s="584">
        <v>107</v>
      </c>
      <c r="K559" s="576">
        <v>45</v>
      </c>
      <c r="L559" s="579">
        <v>122.10000000000001</v>
      </c>
      <c r="M559" s="578"/>
      <c r="N559" s="583" t="s">
        <v>1930</v>
      </c>
      <c r="O559" s="622" t="s">
        <v>2466</v>
      </c>
      <c r="P559" s="595" t="s">
        <v>1932</v>
      </c>
      <c r="Q559" s="682"/>
      <c r="R559" s="682"/>
      <c r="S559" s="622"/>
      <c r="V559" s="677">
        <v>2</v>
      </c>
    </row>
    <row r="560" spans="1:22" ht="94.5">
      <c r="A560" s="641">
        <v>557</v>
      </c>
      <c r="B560" s="581">
        <v>1</v>
      </c>
      <c r="C560" s="575" t="s">
        <v>1944</v>
      </c>
      <c r="D560" s="622"/>
      <c r="E560" s="622"/>
      <c r="F560" s="622"/>
      <c r="G560" s="574" t="s">
        <v>7688</v>
      </c>
      <c r="H560" s="583">
        <v>2</v>
      </c>
      <c r="I560" s="574" t="s">
        <v>3876</v>
      </c>
      <c r="J560" s="576">
        <v>32</v>
      </c>
      <c r="K560" s="576">
        <v>308</v>
      </c>
      <c r="L560" s="579">
        <v>7983.3</v>
      </c>
      <c r="M560" s="578"/>
      <c r="N560" s="596" t="s">
        <v>1945</v>
      </c>
      <c r="O560" s="583" t="s">
        <v>2467</v>
      </c>
      <c r="P560" s="646" t="s">
        <v>1946</v>
      </c>
      <c r="Q560" s="682"/>
      <c r="R560" s="682"/>
      <c r="S560" s="622" t="s">
        <v>1947</v>
      </c>
      <c r="V560" s="677">
        <v>2</v>
      </c>
    </row>
    <row r="561" spans="1:22" ht="38.25" customHeight="1">
      <c r="A561" s="681">
        <v>558</v>
      </c>
      <c r="B561" s="573">
        <v>15</v>
      </c>
      <c r="C561" s="574" t="s">
        <v>1948</v>
      </c>
      <c r="D561" s="574"/>
      <c r="E561" s="574"/>
      <c r="F561" s="574"/>
      <c r="G561" s="574" t="s">
        <v>7688</v>
      </c>
      <c r="H561" s="583">
        <v>2</v>
      </c>
      <c r="I561" s="574" t="s">
        <v>3876</v>
      </c>
      <c r="J561" s="584">
        <v>64</v>
      </c>
      <c r="K561" s="576">
        <v>39</v>
      </c>
      <c r="L561" s="579">
        <v>504.2</v>
      </c>
      <c r="M561" s="578"/>
      <c r="N561" s="583" t="s">
        <v>1949</v>
      </c>
      <c r="O561" s="622" t="s">
        <v>2465</v>
      </c>
      <c r="P561" s="646" t="s">
        <v>1950</v>
      </c>
      <c r="Q561" s="682"/>
      <c r="R561" s="682"/>
      <c r="S561" s="622"/>
      <c r="V561" s="677">
        <v>2</v>
      </c>
    </row>
    <row r="562" spans="1:22" ht="31.5">
      <c r="A562" s="641">
        <v>559</v>
      </c>
      <c r="B562" s="573">
        <v>16</v>
      </c>
      <c r="C562" s="574" t="s">
        <v>1951</v>
      </c>
      <c r="D562" s="574"/>
      <c r="E562" s="574"/>
      <c r="F562" s="574"/>
      <c r="G562" s="574" t="s">
        <v>7688</v>
      </c>
      <c r="H562" s="583">
        <v>2</v>
      </c>
      <c r="I562" s="574" t="s">
        <v>3876</v>
      </c>
      <c r="J562" s="584">
        <v>75</v>
      </c>
      <c r="K562" s="576">
        <v>150</v>
      </c>
      <c r="L562" s="579">
        <v>2813.8</v>
      </c>
      <c r="M562" s="578"/>
      <c r="N562" s="596" t="s">
        <v>476</v>
      </c>
      <c r="O562" s="622" t="s">
        <v>2465</v>
      </c>
      <c r="P562" s="595" t="s">
        <v>1932</v>
      </c>
      <c r="Q562" s="682"/>
      <c r="R562" s="682"/>
      <c r="S562" s="622"/>
      <c r="V562" s="677">
        <v>2</v>
      </c>
    </row>
    <row r="563" spans="1:22" ht="31.5">
      <c r="A563" s="681">
        <v>560</v>
      </c>
      <c r="B563" s="573">
        <v>17</v>
      </c>
      <c r="C563" s="574" t="s">
        <v>1952</v>
      </c>
      <c r="D563" s="574"/>
      <c r="E563" s="574"/>
      <c r="F563" s="574"/>
      <c r="G563" s="574" t="s">
        <v>7688</v>
      </c>
      <c r="H563" s="583">
        <v>2</v>
      </c>
      <c r="I563" s="574" t="s">
        <v>3876</v>
      </c>
      <c r="J563" s="576">
        <v>77</v>
      </c>
      <c r="K563" s="576">
        <v>2</v>
      </c>
      <c r="L563" s="579">
        <v>2286.9</v>
      </c>
      <c r="M563" s="578"/>
      <c r="N563" s="648" t="s">
        <v>1953</v>
      </c>
      <c r="O563" s="622" t="s">
        <v>2465</v>
      </c>
      <c r="P563" s="595" t="s">
        <v>1932</v>
      </c>
      <c r="Q563" s="682"/>
      <c r="R563" s="682"/>
      <c r="S563" s="622"/>
      <c r="V563" s="677">
        <v>2</v>
      </c>
    </row>
    <row r="564" spans="1:22" ht="31.5">
      <c r="A564" s="641">
        <v>561</v>
      </c>
      <c r="B564" s="573">
        <v>18</v>
      </c>
      <c r="C564" s="574" t="s">
        <v>1952</v>
      </c>
      <c r="D564" s="574"/>
      <c r="E564" s="574"/>
      <c r="F564" s="574"/>
      <c r="G564" s="574" t="s">
        <v>7688</v>
      </c>
      <c r="H564" s="583">
        <v>2</v>
      </c>
      <c r="I564" s="574" t="s">
        <v>3876</v>
      </c>
      <c r="J564" s="576">
        <v>77</v>
      </c>
      <c r="K564" s="576">
        <v>5</v>
      </c>
      <c r="L564" s="579">
        <v>5215.7</v>
      </c>
      <c r="M564" s="578"/>
      <c r="N564" s="648" t="s">
        <v>1953</v>
      </c>
      <c r="O564" s="622" t="s">
        <v>2465</v>
      </c>
      <c r="P564" s="595" t="s">
        <v>1932</v>
      </c>
      <c r="Q564" s="682"/>
      <c r="R564" s="682"/>
      <c r="S564" s="622"/>
      <c r="V564" s="677">
        <v>2</v>
      </c>
    </row>
    <row r="565" spans="1:22" ht="31.5">
      <c r="A565" s="681">
        <v>562</v>
      </c>
      <c r="B565" s="573">
        <v>19</v>
      </c>
      <c r="C565" s="574" t="s">
        <v>1952</v>
      </c>
      <c r="D565" s="574"/>
      <c r="E565" s="574"/>
      <c r="F565" s="574"/>
      <c r="G565" s="574" t="s">
        <v>7688</v>
      </c>
      <c r="H565" s="583">
        <v>2</v>
      </c>
      <c r="I565" s="574" t="s">
        <v>3876</v>
      </c>
      <c r="J565" s="576">
        <v>77</v>
      </c>
      <c r="K565" s="576">
        <v>7</v>
      </c>
      <c r="L565" s="579">
        <v>146.9</v>
      </c>
      <c r="M565" s="578"/>
      <c r="N565" s="648" t="s">
        <v>1953</v>
      </c>
      <c r="O565" s="622" t="s">
        <v>2465</v>
      </c>
      <c r="P565" s="595" t="s">
        <v>1932</v>
      </c>
      <c r="Q565" s="682"/>
      <c r="R565" s="682"/>
      <c r="S565" s="622"/>
      <c r="V565" s="677">
        <v>2</v>
      </c>
    </row>
    <row r="566" spans="1:22" ht="31.5">
      <c r="A566" s="641">
        <v>563</v>
      </c>
      <c r="B566" s="573">
        <v>20</v>
      </c>
      <c r="C566" s="574" t="s">
        <v>1952</v>
      </c>
      <c r="D566" s="574"/>
      <c r="E566" s="574"/>
      <c r="F566" s="574"/>
      <c r="G566" s="574" t="s">
        <v>7688</v>
      </c>
      <c r="H566" s="583">
        <v>2</v>
      </c>
      <c r="I566" s="574" t="s">
        <v>3876</v>
      </c>
      <c r="J566" s="576">
        <v>77</v>
      </c>
      <c r="K566" s="576">
        <v>10</v>
      </c>
      <c r="L566" s="579">
        <v>1785.2</v>
      </c>
      <c r="M566" s="578"/>
      <c r="N566" s="648" t="s">
        <v>1953</v>
      </c>
      <c r="O566" s="622" t="s">
        <v>2465</v>
      </c>
      <c r="P566" s="595" t="s">
        <v>1932</v>
      </c>
      <c r="Q566" s="682"/>
      <c r="R566" s="682"/>
      <c r="S566" s="622"/>
      <c r="V566" s="677">
        <v>2</v>
      </c>
    </row>
    <row r="567" spans="1:22" ht="31.5">
      <c r="A567" s="681">
        <v>564</v>
      </c>
      <c r="B567" s="573">
        <v>21</v>
      </c>
      <c r="C567" s="574" t="s">
        <v>1952</v>
      </c>
      <c r="D567" s="574"/>
      <c r="E567" s="574"/>
      <c r="F567" s="574"/>
      <c r="G567" s="574" t="s">
        <v>7688</v>
      </c>
      <c r="H567" s="583">
        <v>2</v>
      </c>
      <c r="I567" s="574" t="s">
        <v>3876</v>
      </c>
      <c r="J567" s="576">
        <v>78</v>
      </c>
      <c r="K567" s="623">
        <v>22</v>
      </c>
      <c r="L567" s="624">
        <v>15500</v>
      </c>
      <c r="M567" s="578"/>
      <c r="N567" s="648" t="s">
        <v>1953</v>
      </c>
      <c r="O567" s="622" t="s">
        <v>2465</v>
      </c>
      <c r="P567" s="595" t="s">
        <v>1932</v>
      </c>
      <c r="Q567" s="682"/>
      <c r="R567" s="682"/>
      <c r="S567" s="622"/>
      <c r="V567" s="677">
        <v>2</v>
      </c>
    </row>
    <row r="568" spans="1:22" ht="31.5">
      <c r="A568" s="641">
        <v>565</v>
      </c>
      <c r="B568" s="573">
        <v>22</v>
      </c>
      <c r="C568" s="574" t="s">
        <v>1952</v>
      </c>
      <c r="D568" s="574"/>
      <c r="E568" s="574"/>
      <c r="F568" s="574"/>
      <c r="G568" s="574" t="s">
        <v>7688</v>
      </c>
      <c r="H568" s="583">
        <v>2</v>
      </c>
      <c r="I568" s="574" t="s">
        <v>3876</v>
      </c>
      <c r="J568" s="576">
        <v>78</v>
      </c>
      <c r="K568" s="623">
        <v>26</v>
      </c>
      <c r="L568" s="624">
        <v>4513</v>
      </c>
      <c r="M568" s="578"/>
      <c r="N568" s="648" t="s">
        <v>1953</v>
      </c>
      <c r="O568" s="622" t="s">
        <v>2465</v>
      </c>
      <c r="P568" s="595" t="s">
        <v>1932</v>
      </c>
      <c r="Q568" s="682"/>
      <c r="R568" s="682"/>
      <c r="S568" s="622"/>
      <c r="V568" s="677">
        <v>2</v>
      </c>
    </row>
    <row r="569" spans="1:22" ht="31.5">
      <c r="A569" s="681">
        <v>566</v>
      </c>
      <c r="B569" s="573">
        <v>23</v>
      </c>
      <c r="C569" s="574" t="s">
        <v>1952</v>
      </c>
      <c r="D569" s="574"/>
      <c r="E569" s="574"/>
      <c r="F569" s="574"/>
      <c r="G569" s="574" t="s">
        <v>7688</v>
      </c>
      <c r="H569" s="583">
        <v>2</v>
      </c>
      <c r="I569" s="574" t="s">
        <v>3876</v>
      </c>
      <c r="J569" s="576">
        <v>79</v>
      </c>
      <c r="K569" s="623">
        <v>5</v>
      </c>
      <c r="L569" s="624">
        <v>11399.999999999998</v>
      </c>
      <c r="M569" s="578"/>
      <c r="N569" s="648" t="s">
        <v>1954</v>
      </c>
      <c r="O569" s="622" t="s">
        <v>2465</v>
      </c>
      <c r="P569" s="595" t="s">
        <v>1932</v>
      </c>
      <c r="Q569" s="682"/>
      <c r="R569" s="682"/>
      <c r="S569" s="622"/>
      <c r="V569" s="677">
        <v>2</v>
      </c>
    </row>
    <row r="570" spans="1:22" ht="38.25" customHeight="1">
      <c r="A570" s="641">
        <v>567</v>
      </c>
      <c r="B570" s="573">
        <v>24</v>
      </c>
      <c r="C570" s="574" t="s">
        <v>1952</v>
      </c>
      <c r="D570" s="574"/>
      <c r="E570" s="574"/>
      <c r="F570" s="574"/>
      <c r="G570" s="574" t="s">
        <v>7688</v>
      </c>
      <c r="H570" s="583">
        <v>2</v>
      </c>
      <c r="I570" s="574" t="s">
        <v>3876</v>
      </c>
      <c r="J570" s="576">
        <v>89</v>
      </c>
      <c r="K570" s="623">
        <v>2</v>
      </c>
      <c r="L570" s="624">
        <v>699</v>
      </c>
      <c r="M570" s="578"/>
      <c r="N570" s="648" t="s">
        <v>1955</v>
      </c>
      <c r="O570" s="622" t="s">
        <v>2465</v>
      </c>
      <c r="P570" s="595" t="s">
        <v>1932</v>
      </c>
      <c r="Q570" s="682"/>
      <c r="R570" s="682"/>
      <c r="S570" s="622"/>
      <c r="V570" s="677">
        <v>2</v>
      </c>
    </row>
    <row r="571" spans="1:22" ht="31.5">
      <c r="A571" s="681">
        <v>568</v>
      </c>
      <c r="B571" s="573">
        <v>25</v>
      </c>
      <c r="C571" s="574" t="s">
        <v>1952</v>
      </c>
      <c r="D571" s="574"/>
      <c r="E571" s="574"/>
      <c r="F571" s="574"/>
      <c r="G571" s="574" t="s">
        <v>7688</v>
      </c>
      <c r="H571" s="583">
        <v>2</v>
      </c>
      <c r="I571" s="574" t="s">
        <v>3876</v>
      </c>
      <c r="J571" s="576">
        <v>89</v>
      </c>
      <c r="K571" s="623">
        <v>13</v>
      </c>
      <c r="L571" s="624">
        <v>11900</v>
      </c>
      <c r="M571" s="578"/>
      <c r="N571" s="648" t="s">
        <v>476</v>
      </c>
      <c r="O571" s="622" t="s">
        <v>2465</v>
      </c>
      <c r="P571" s="595" t="s">
        <v>1932</v>
      </c>
      <c r="Q571" s="682"/>
      <c r="R571" s="682"/>
      <c r="S571" s="622"/>
      <c r="V571" s="677">
        <v>2</v>
      </c>
    </row>
    <row r="572" spans="1:22" ht="31.5">
      <c r="A572" s="641">
        <v>569</v>
      </c>
      <c r="B572" s="573">
        <v>26</v>
      </c>
      <c r="C572" s="574" t="s">
        <v>1952</v>
      </c>
      <c r="D572" s="574"/>
      <c r="E572" s="574"/>
      <c r="F572" s="574"/>
      <c r="G572" s="574" t="s">
        <v>7688</v>
      </c>
      <c r="H572" s="583">
        <v>2</v>
      </c>
      <c r="I572" s="574" t="s">
        <v>3876</v>
      </c>
      <c r="J572" s="576">
        <v>90</v>
      </c>
      <c r="K572" s="623">
        <v>19</v>
      </c>
      <c r="L572" s="624">
        <v>20200</v>
      </c>
      <c r="M572" s="578"/>
      <c r="N572" s="648" t="s">
        <v>1956</v>
      </c>
      <c r="O572" s="622" t="s">
        <v>2465</v>
      </c>
      <c r="P572" s="595" t="s">
        <v>1932</v>
      </c>
      <c r="Q572" s="682"/>
      <c r="R572" s="682"/>
      <c r="S572" s="622"/>
      <c r="V572" s="677">
        <v>2</v>
      </c>
    </row>
    <row r="573" spans="1:22" ht="31.5">
      <c r="A573" s="681">
        <v>570</v>
      </c>
      <c r="B573" s="573">
        <v>27</v>
      </c>
      <c r="C573" s="574" t="s">
        <v>1952</v>
      </c>
      <c r="D573" s="574"/>
      <c r="E573" s="574"/>
      <c r="F573" s="574"/>
      <c r="G573" s="574" t="s">
        <v>7688</v>
      </c>
      <c r="H573" s="583">
        <v>2</v>
      </c>
      <c r="I573" s="574" t="s">
        <v>3876</v>
      </c>
      <c r="J573" s="576">
        <v>90</v>
      </c>
      <c r="K573" s="623">
        <v>61</v>
      </c>
      <c r="L573" s="624">
        <v>557</v>
      </c>
      <c r="M573" s="578"/>
      <c r="N573" s="648" t="s">
        <v>1953</v>
      </c>
      <c r="O573" s="622" t="s">
        <v>2465</v>
      </c>
      <c r="P573" s="595" t="s">
        <v>1932</v>
      </c>
      <c r="Q573" s="682"/>
      <c r="R573" s="682"/>
      <c r="S573" s="622"/>
      <c r="V573" s="677">
        <v>2</v>
      </c>
    </row>
    <row r="574" spans="1:22" ht="31.5">
      <c r="A574" s="641">
        <v>571</v>
      </c>
      <c r="B574" s="573">
        <v>28</v>
      </c>
      <c r="C574" s="574" t="s">
        <v>1952</v>
      </c>
      <c r="D574" s="574"/>
      <c r="E574" s="574"/>
      <c r="F574" s="574"/>
      <c r="G574" s="574" t="s">
        <v>7688</v>
      </c>
      <c r="H574" s="583">
        <v>2</v>
      </c>
      <c r="I574" s="574" t="s">
        <v>3876</v>
      </c>
      <c r="J574" s="576">
        <v>90</v>
      </c>
      <c r="K574" s="623">
        <v>24</v>
      </c>
      <c r="L574" s="624">
        <v>4186</v>
      </c>
      <c r="M574" s="578"/>
      <c r="N574" s="648" t="s">
        <v>1953</v>
      </c>
      <c r="O574" s="622" t="s">
        <v>2465</v>
      </c>
      <c r="P574" s="595" t="s">
        <v>1932</v>
      </c>
      <c r="Q574" s="682"/>
      <c r="R574" s="682"/>
      <c r="S574" s="622"/>
      <c r="V574" s="677">
        <v>2</v>
      </c>
    </row>
    <row r="575" spans="1:22" ht="31.5">
      <c r="A575" s="681">
        <v>572</v>
      </c>
      <c r="B575" s="573">
        <v>29</v>
      </c>
      <c r="C575" s="574" t="s">
        <v>1952</v>
      </c>
      <c r="D575" s="574"/>
      <c r="E575" s="574"/>
      <c r="F575" s="574"/>
      <c r="G575" s="574" t="s">
        <v>7688</v>
      </c>
      <c r="H575" s="583">
        <v>2</v>
      </c>
      <c r="I575" s="574" t="s">
        <v>3876</v>
      </c>
      <c r="J575" s="576">
        <v>90</v>
      </c>
      <c r="K575" s="623">
        <v>45</v>
      </c>
      <c r="L575" s="624">
        <v>301</v>
      </c>
      <c r="M575" s="578"/>
      <c r="N575" s="648" t="s">
        <v>476</v>
      </c>
      <c r="O575" s="622" t="s">
        <v>2465</v>
      </c>
      <c r="P575" s="595" t="s">
        <v>1932</v>
      </c>
      <c r="Q575" s="682"/>
      <c r="R575" s="682"/>
      <c r="S575" s="622"/>
      <c r="V575" s="677">
        <v>2</v>
      </c>
    </row>
    <row r="576" spans="1:22" ht="31.5">
      <c r="A576" s="641">
        <v>573</v>
      </c>
      <c r="B576" s="573">
        <v>30</v>
      </c>
      <c r="C576" s="574" t="s">
        <v>1325</v>
      </c>
      <c r="D576" s="574"/>
      <c r="E576" s="574"/>
      <c r="F576" s="574"/>
      <c r="G576" s="574" t="s">
        <v>7688</v>
      </c>
      <c r="H576" s="583">
        <v>2</v>
      </c>
      <c r="I576" s="574" t="s">
        <v>3876</v>
      </c>
      <c r="J576" s="576">
        <v>91</v>
      </c>
      <c r="K576" s="623">
        <v>12</v>
      </c>
      <c r="L576" s="624">
        <v>352</v>
      </c>
      <c r="M576" s="578"/>
      <c r="N576" s="648" t="s">
        <v>1957</v>
      </c>
      <c r="O576" s="622" t="s">
        <v>2465</v>
      </c>
      <c r="P576" s="595" t="s">
        <v>1932</v>
      </c>
      <c r="Q576" s="682"/>
      <c r="R576" s="682"/>
      <c r="S576" s="622"/>
      <c r="V576" s="677">
        <v>2</v>
      </c>
    </row>
    <row r="577" spans="1:22" ht="31.5">
      <c r="A577" s="681">
        <v>574</v>
      </c>
      <c r="B577" s="573">
        <v>31</v>
      </c>
      <c r="C577" s="574" t="s">
        <v>1325</v>
      </c>
      <c r="D577" s="574"/>
      <c r="E577" s="574"/>
      <c r="F577" s="574"/>
      <c r="G577" s="574" t="s">
        <v>7688</v>
      </c>
      <c r="H577" s="583">
        <v>2</v>
      </c>
      <c r="I577" s="574" t="s">
        <v>3876</v>
      </c>
      <c r="J577" s="576">
        <v>61</v>
      </c>
      <c r="K577" s="623">
        <v>6</v>
      </c>
      <c r="L577" s="624">
        <v>985</v>
      </c>
      <c r="M577" s="578"/>
      <c r="N577" s="648" t="s">
        <v>476</v>
      </c>
      <c r="O577" s="622" t="s">
        <v>2465</v>
      </c>
      <c r="P577" s="595" t="s">
        <v>1932</v>
      </c>
      <c r="Q577" s="682"/>
      <c r="R577" s="682"/>
      <c r="S577" s="622"/>
      <c r="V577" s="677">
        <v>2</v>
      </c>
    </row>
    <row r="578" spans="1:22" ht="31.5">
      <c r="A578" s="641">
        <v>575</v>
      </c>
      <c r="B578" s="573">
        <v>32</v>
      </c>
      <c r="C578" s="574" t="s">
        <v>1325</v>
      </c>
      <c r="D578" s="574"/>
      <c r="E578" s="574"/>
      <c r="F578" s="574"/>
      <c r="G578" s="574" t="s">
        <v>7688</v>
      </c>
      <c r="H578" s="583">
        <v>2</v>
      </c>
      <c r="I578" s="574" t="s">
        <v>3876</v>
      </c>
      <c r="J578" s="576">
        <v>61</v>
      </c>
      <c r="K578" s="623">
        <v>77</v>
      </c>
      <c r="L578" s="624">
        <v>3312</v>
      </c>
      <c r="M578" s="578"/>
      <c r="N578" s="648" t="s">
        <v>476</v>
      </c>
      <c r="O578" s="622" t="s">
        <v>2465</v>
      </c>
      <c r="P578" s="595" t="s">
        <v>1932</v>
      </c>
      <c r="Q578" s="682"/>
      <c r="R578" s="682"/>
      <c r="S578" s="622"/>
      <c r="V578" s="677">
        <v>2</v>
      </c>
    </row>
    <row r="579" spans="1:22" ht="31.5">
      <c r="A579" s="681">
        <v>576</v>
      </c>
      <c r="B579" s="573">
        <v>33</v>
      </c>
      <c r="C579" s="574" t="s">
        <v>1325</v>
      </c>
      <c r="D579" s="574"/>
      <c r="E579" s="574"/>
      <c r="F579" s="574"/>
      <c r="G579" s="574" t="s">
        <v>7688</v>
      </c>
      <c r="H579" s="583">
        <v>2</v>
      </c>
      <c r="I579" s="574" t="s">
        <v>3876</v>
      </c>
      <c r="J579" s="576">
        <v>62</v>
      </c>
      <c r="K579" s="623">
        <v>96</v>
      </c>
      <c r="L579" s="624">
        <v>1642.0000000000002</v>
      </c>
      <c r="M579" s="578"/>
      <c r="N579" s="648" t="s">
        <v>476</v>
      </c>
      <c r="O579" s="622" t="s">
        <v>2465</v>
      </c>
      <c r="P579" s="595" t="s">
        <v>1932</v>
      </c>
      <c r="Q579" s="682"/>
      <c r="R579" s="682"/>
      <c r="S579" s="622"/>
      <c r="V579" s="677">
        <v>2</v>
      </c>
    </row>
    <row r="580" spans="1:22" ht="31.5">
      <c r="A580" s="641">
        <v>577</v>
      </c>
      <c r="B580" s="573">
        <v>34</v>
      </c>
      <c r="C580" s="574" t="s">
        <v>1325</v>
      </c>
      <c r="D580" s="574"/>
      <c r="E580" s="574"/>
      <c r="F580" s="574"/>
      <c r="G580" s="574" t="s">
        <v>7688</v>
      </c>
      <c r="H580" s="583">
        <v>2</v>
      </c>
      <c r="I580" s="574" t="s">
        <v>3876</v>
      </c>
      <c r="J580" s="576">
        <v>26</v>
      </c>
      <c r="K580" s="623">
        <v>2002</v>
      </c>
      <c r="L580" s="624">
        <v>4275</v>
      </c>
      <c r="M580" s="578"/>
      <c r="N580" s="648" t="s">
        <v>476</v>
      </c>
      <c r="O580" s="622" t="s">
        <v>2465</v>
      </c>
      <c r="P580" s="595" t="s">
        <v>1932</v>
      </c>
      <c r="Q580" s="682"/>
      <c r="R580" s="682"/>
      <c r="S580" s="622"/>
      <c r="V580" s="677">
        <v>2</v>
      </c>
    </row>
    <row r="581" spans="1:22" ht="31.5">
      <c r="A581" s="681">
        <v>578</v>
      </c>
      <c r="B581" s="573">
        <v>35</v>
      </c>
      <c r="C581" s="574" t="s">
        <v>1325</v>
      </c>
      <c r="D581" s="574"/>
      <c r="E581" s="574"/>
      <c r="F581" s="574"/>
      <c r="G581" s="574" t="s">
        <v>7688</v>
      </c>
      <c r="H581" s="583">
        <v>2</v>
      </c>
      <c r="I581" s="574" t="s">
        <v>3876</v>
      </c>
      <c r="J581" s="576">
        <v>26</v>
      </c>
      <c r="K581" s="623">
        <v>407</v>
      </c>
      <c r="L581" s="624">
        <v>23900</v>
      </c>
      <c r="M581" s="578"/>
      <c r="N581" s="648" t="s">
        <v>476</v>
      </c>
      <c r="O581" s="622" t="s">
        <v>2465</v>
      </c>
      <c r="P581" s="595" t="s">
        <v>1932</v>
      </c>
      <c r="Q581" s="682"/>
      <c r="R581" s="682"/>
      <c r="S581" s="622"/>
      <c r="V581" s="677">
        <v>2</v>
      </c>
    </row>
    <row r="582" spans="1:22" ht="31.5">
      <c r="A582" s="641">
        <v>579</v>
      </c>
      <c r="B582" s="573">
        <v>36</v>
      </c>
      <c r="C582" s="574" t="s">
        <v>1325</v>
      </c>
      <c r="D582" s="574"/>
      <c r="E582" s="574"/>
      <c r="F582" s="574"/>
      <c r="G582" s="574" t="s">
        <v>7688</v>
      </c>
      <c r="H582" s="583">
        <v>2</v>
      </c>
      <c r="I582" s="574" t="s">
        <v>3876</v>
      </c>
      <c r="J582" s="576">
        <v>32</v>
      </c>
      <c r="K582" s="623">
        <v>17</v>
      </c>
      <c r="L582" s="624">
        <v>2955</v>
      </c>
      <c r="M582" s="578"/>
      <c r="N582" s="648" t="s">
        <v>1930</v>
      </c>
      <c r="O582" s="622" t="s">
        <v>2465</v>
      </c>
      <c r="P582" s="595" t="s">
        <v>1932</v>
      </c>
      <c r="Q582" s="682"/>
      <c r="R582" s="682"/>
      <c r="S582" s="622"/>
      <c r="V582" s="677">
        <v>2</v>
      </c>
    </row>
    <row r="583" spans="1:22" ht="31.5">
      <c r="A583" s="681">
        <v>580</v>
      </c>
      <c r="B583" s="573">
        <v>37</v>
      </c>
      <c r="C583" s="574" t="s">
        <v>1325</v>
      </c>
      <c r="D583" s="574"/>
      <c r="E583" s="574"/>
      <c r="F583" s="574"/>
      <c r="G583" s="574" t="s">
        <v>7688</v>
      </c>
      <c r="H583" s="583">
        <v>2</v>
      </c>
      <c r="I583" s="574" t="s">
        <v>3876</v>
      </c>
      <c r="J583" s="576">
        <v>32</v>
      </c>
      <c r="K583" s="623">
        <v>114</v>
      </c>
      <c r="L583" s="624">
        <v>2057</v>
      </c>
      <c r="M583" s="578"/>
      <c r="N583" s="648" t="s">
        <v>1930</v>
      </c>
      <c r="O583" s="622" t="s">
        <v>2465</v>
      </c>
      <c r="P583" s="595" t="s">
        <v>1932</v>
      </c>
      <c r="Q583" s="682"/>
      <c r="R583" s="682"/>
      <c r="S583" s="622"/>
      <c r="V583" s="677">
        <v>2</v>
      </c>
    </row>
    <row r="584" spans="1:22" ht="31.5">
      <c r="A584" s="641">
        <v>581</v>
      </c>
      <c r="B584" s="573">
        <v>38</v>
      </c>
      <c r="C584" s="574" t="s">
        <v>1325</v>
      </c>
      <c r="D584" s="574"/>
      <c r="E584" s="574"/>
      <c r="F584" s="574"/>
      <c r="G584" s="574" t="s">
        <v>7688</v>
      </c>
      <c r="H584" s="583">
        <v>2</v>
      </c>
      <c r="I584" s="574" t="s">
        <v>3876</v>
      </c>
      <c r="J584" s="576">
        <v>32</v>
      </c>
      <c r="K584" s="623">
        <v>166</v>
      </c>
      <c r="L584" s="624">
        <v>1890</v>
      </c>
      <c r="M584" s="578"/>
      <c r="N584" s="648" t="s">
        <v>1958</v>
      </c>
      <c r="O584" s="622" t="s">
        <v>2465</v>
      </c>
      <c r="P584" s="595" t="s">
        <v>1932</v>
      </c>
      <c r="Q584" s="682"/>
      <c r="R584" s="682"/>
      <c r="S584" s="622"/>
      <c r="V584" s="677">
        <v>2</v>
      </c>
    </row>
    <row r="585" spans="1:22" ht="31.5">
      <c r="A585" s="681">
        <v>582</v>
      </c>
      <c r="B585" s="573">
        <v>39</v>
      </c>
      <c r="C585" s="574" t="s">
        <v>1325</v>
      </c>
      <c r="D585" s="574"/>
      <c r="E585" s="574"/>
      <c r="F585" s="574"/>
      <c r="G585" s="574" t="s">
        <v>7688</v>
      </c>
      <c r="H585" s="583">
        <v>2</v>
      </c>
      <c r="I585" s="574" t="s">
        <v>3876</v>
      </c>
      <c r="J585" s="576">
        <v>32</v>
      </c>
      <c r="K585" s="623">
        <v>219</v>
      </c>
      <c r="L585" s="624">
        <v>13200</v>
      </c>
      <c r="M585" s="578"/>
      <c r="N585" s="648" t="s">
        <v>1930</v>
      </c>
      <c r="O585" s="622" t="s">
        <v>2465</v>
      </c>
      <c r="P585" s="595" t="s">
        <v>1932</v>
      </c>
      <c r="Q585" s="682"/>
      <c r="R585" s="682"/>
      <c r="S585" s="622"/>
      <c r="V585" s="677">
        <v>2</v>
      </c>
    </row>
    <row r="586" spans="1:22" ht="31.5">
      <c r="A586" s="641">
        <v>583</v>
      </c>
      <c r="B586" s="573">
        <v>40</v>
      </c>
      <c r="C586" s="574" t="s">
        <v>1325</v>
      </c>
      <c r="D586" s="574"/>
      <c r="E586" s="574"/>
      <c r="F586" s="574"/>
      <c r="G586" s="574" t="s">
        <v>7688</v>
      </c>
      <c r="H586" s="583">
        <v>2</v>
      </c>
      <c r="I586" s="574" t="s">
        <v>3876</v>
      </c>
      <c r="J586" s="576">
        <v>50</v>
      </c>
      <c r="K586" s="623">
        <v>3</v>
      </c>
      <c r="L586" s="624">
        <v>284</v>
      </c>
      <c r="M586" s="578"/>
      <c r="N586" s="648" t="s">
        <v>476</v>
      </c>
      <c r="O586" s="622" t="s">
        <v>2465</v>
      </c>
      <c r="P586" s="595" t="s">
        <v>1932</v>
      </c>
      <c r="Q586" s="682"/>
      <c r="R586" s="682"/>
      <c r="S586" s="622"/>
      <c r="V586" s="677">
        <v>2</v>
      </c>
    </row>
    <row r="587" spans="1:22" ht="31.5">
      <c r="A587" s="681">
        <v>584</v>
      </c>
      <c r="B587" s="573">
        <v>41</v>
      </c>
      <c r="C587" s="574" t="s">
        <v>1325</v>
      </c>
      <c r="D587" s="574"/>
      <c r="E587" s="574"/>
      <c r="F587" s="574"/>
      <c r="G587" s="574" t="s">
        <v>7688</v>
      </c>
      <c r="H587" s="583">
        <v>2</v>
      </c>
      <c r="I587" s="574" t="s">
        <v>3876</v>
      </c>
      <c r="J587" s="576">
        <v>50</v>
      </c>
      <c r="K587" s="623">
        <v>16</v>
      </c>
      <c r="L587" s="624">
        <v>1034</v>
      </c>
      <c r="M587" s="578"/>
      <c r="N587" s="648" t="s">
        <v>1959</v>
      </c>
      <c r="O587" s="622" t="s">
        <v>2465</v>
      </c>
      <c r="P587" s="595" t="s">
        <v>1932</v>
      </c>
      <c r="Q587" s="682"/>
      <c r="R587" s="682"/>
      <c r="S587" s="622"/>
      <c r="V587" s="677">
        <v>2</v>
      </c>
    </row>
    <row r="588" spans="1:22" ht="31.5">
      <c r="A588" s="641">
        <v>585</v>
      </c>
      <c r="B588" s="573">
        <v>42</v>
      </c>
      <c r="C588" s="574" t="s">
        <v>1325</v>
      </c>
      <c r="D588" s="574"/>
      <c r="E588" s="574"/>
      <c r="F588" s="574"/>
      <c r="G588" s="574" t="s">
        <v>7688</v>
      </c>
      <c r="H588" s="583">
        <v>2</v>
      </c>
      <c r="I588" s="574" t="s">
        <v>3876</v>
      </c>
      <c r="J588" s="576">
        <v>50</v>
      </c>
      <c r="K588" s="623">
        <v>18</v>
      </c>
      <c r="L588" s="624">
        <v>533</v>
      </c>
      <c r="M588" s="578"/>
      <c r="N588" s="648" t="s">
        <v>1960</v>
      </c>
      <c r="O588" s="622" t="s">
        <v>2465</v>
      </c>
      <c r="P588" s="595" t="s">
        <v>1932</v>
      </c>
      <c r="Q588" s="682"/>
      <c r="R588" s="682"/>
      <c r="S588" s="622"/>
      <c r="V588" s="677">
        <v>2</v>
      </c>
    </row>
    <row r="589" spans="1:22" ht="31.5">
      <c r="A589" s="681">
        <v>586</v>
      </c>
      <c r="B589" s="573">
        <v>43</v>
      </c>
      <c r="C589" s="574" t="s">
        <v>1325</v>
      </c>
      <c r="D589" s="574"/>
      <c r="E589" s="574"/>
      <c r="F589" s="574"/>
      <c r="G589" s="574" t="s">
        <v>7688</v>
      </c>
      <c r="H589" s="583">
        <v>2</v>
      </c>
      <c r="I589" s="574" t="s">
        <v>3876</v>
      </c>
      <c r="J589" s="576">
        <v>53</v>
      </c>
      <c r="K589" s="623">
        <v>31</v>
      </c>
      <c r="L589" s="624">
        <v>1113</v>
      </c>
      <c r="M589" s="578"/>
      <c r="N589" s="648" t="s">
        <v>476</v>
      </c>
      <c r="O589" s="622" t="s">
        <v>2465</v>
      </c>
      <c r="P589" s="595" t="s">
        <v>1932</v>
      </c>
      <c r="Q589" s="682"/>
      <c r="R589" s="682"/>
      <c r="S589" s="622"/>
      <c r="V589" s="677">
        <v>2</v>
      </c>
    </row>
    <row r="590" spans="1:22" ht="31.5">
      <c r="A590" s="641">
        <v>587</v>
      </c>
      <c r="B590" s="573">
        <v>44</v>
      </c>
      <c r="C590" s="574" t="s">
        <v>1325</v>
      </c>
      <c r="D590" s="574"/>
      <c r="E590" s="574"/>
      <c r="F590" s="574"/>
      <c r="G590" s="574" t="s">
        <v>7688</v>
      </c>
      <c r="H590" s="583">
        <v>2</v>
      </c>
      <c r="I590" s="574" t="s">
        <v>3876</v>
      </c>
      <c r="J590" s="576">
        <v>56</v>
      </c>
      <c r="K590" s="623">
        <v>28</v>
      </c>
      <c r="L590" s="624">
        <v>196</v>
      </c>
      <c r="M590" s="578"/>
      <c r="N590" s="648" t="s">
        <v>1961</v>
      </c>
      <c r="O590" s="622" t="s">
        <v>2465</v>
      </c>
      <c r="P590" s="595" t="s">
        <v>1932</v>
      </c>
      <c r="Q590" s="682"/>
      <c r="R590" s="682"/>
      <c r="S590" s="622"/>
      <c r="V590" s="677">
        <v>2</v>
      </c>
    </row>
    <row r="591" spans="1:22" ht="31.5">
      <c r="A591" s="681">
        <v>588</v>
      </c>
      <c r="B591" s="573">
        <v>45</v>
      </c>
      <c r="C591" s="574" t="s">
        <v>1325</v>
      </c>
      <c r="D591" s="574"/>
      <c r="E591" s="574"/>
      <c r="F591" s="574"/>
      <c r="G591" s="574" t="s">
        <v>7688</v>
      </c>
      <c r="H591" s="583">
        <v>2</v>
      </c>
      <c r="I591" s="574" t="s">
        <v>3876</v>
      </c>
      <c r="J591" s="576">
        <v>56</v>
      </c>
      <c r="K591" s="623">
        <v>29</v>
      </c>
      <c r="L591" s="624">
        <v>428</v>
      </c>
      <c r="M591" s="578"/>
      <c r="N591" s="648" t="s">
        <v>1930</v>
      </c>
      <c r="O591" s="622" t="s">
        <v>2465</v>
      </c>
      <c r="P591" s="595" t="s">
        <v>1932</v>
      </c>
      <c r="Q591" s="682"/>
      <c r="R591" s="682"/>
      <c r="S591" s="622"/>
      <c r="V591" s="677">
        <v>2</v>
      </c>
    </row>
    <row r="592" spans="1:22" ht="31.5">
      <c r="A592" s="641">
        <v>589</v>
      </c>
      <c r="B592" s="573">
        <v>46</v>
      </c>
      <c r="C592" s="574" t="s">
        <v>1325</v>
      </c>
      <c r="D592" s="574"/>
      <c r="E592" s="574"/>
      <c r="F592" s="574"/>
      <c r="G592" s="574" t="s">
        <v>7688</v>
      </c>
      <c r="H592" s="583">
        <v>2</v>
      </c>
      <c r="I592" s="574" t="s">
        <v>3876</v>
      </c>
      <c r="J592" s="576">
        <v>56</v>
      </c>
      <c r="K592" s="623">
        <v>34</v>
      </c>
      <c r="L592" s="624">
        <v>617</v>
      </c>
      <c r="M592" s="578"/>
      <c r="N592" s="648" t="s">
        <v>1930</v>
      </c>
      <c r="O592" s="622" t="s">
        <v>2465</v>
      </c>
      <c r="P592" s="595" t="s">
        <v>1932</v>
      </c>
      <c r="Q592" s="682"/>
      <c r="R592" s="682"/>
      <c r="S592" s="622"/>
      <c r="V592" s="677">
        <v>2</v>
      </c>
    </row>
    <row r="593" spans="1:22" ht="31.5">
      <c r="A593" s="681">
        <v>590</v>
      </c>
      <c r="B593" s="573">
        <v>47</v>
      </c>
      <c r="C593" s="574" t="s">
        <v>1325</v>
      </c>
      <c r="D593" s="574"/>
      <c r="E593" s="574"/>
      <c r="F593" s="574"/>
      <c r="G593" s="574" t="s">
        <v>7688</v>
      </c>
      <c r="H593" s="583">
        <v>2</v>
      </c>
      <c r="I593" s="574" t="s">
        <v>3876</v>
      </c>
      <c r="J593" s="576">
        <v>116</v>
      </c>
      <c r="K593" s="623">
        <v>73</v>
      </c>
      <c r="L593" s="624">
        <v>376</v>
      </c>
      <c r="M593" s="578"/>
      <c r="N593" s="648" t="s">
        <v>1962</v>
      </c>
      <c r="O593" s="622" t="s">
        <v>2465</v>
      </c>
      <c r="P593" s="595" t="s">
        <v>1932</v>
      </c>
      <c r="Q593" s="682"/>
      <c r="R593" s="682"/>
      <c r="S593" s="622"/>
      <c r="V593" s="677">
        <v>2</v>
      </c>
    </row>
    <row r="594" spans="1:22" ht="31.5">
      <c r="A594" s="641">
        <v>591</v>
      </c>
      <c r="B594" s="573">
        <v>48</v>
      </c>
      <c r="C594" s="574" t="s">
        <v>1325</v>
      </c>
      <c r="D594" s="574"/>
      <c r="E594" s="574"/>
      <c r="F594" s="574"/>
      <c r="G594" s="574" t="s">
        <v>7688</v>
      </c>
      <c r="H594" s="583">
        <v>2</v>
      </c>
      <c r="I594" s="574" t="s">
        <v>3876</v>
      </c>
      <c r="J594" s="576">
        <v>117</v>
      </c>
      <c r="K594" s="623">
        <v>87</v>
      </c>
      <c r="L594" s="624">
        <v>475</v>
      </c>
      <c r="M594" s="578"/>
      <c r="N594" s="648" t="s">
        <v>1961</v>
      </c>
      <c r="O594" s="622" t="s">
        <v>2465</v>
      </c>
      <c r="P594" s="595" t="s">
        <v>1932</v>
      </c>
      <c r="Q594" s="682"/>
      <c r="R594" s="682"/>
      <c r="S594" s="622"/>
      <c r="V594" s="677">
        <v>2</v>
      </c>
    </row>
    <row r="595" spans="1:22" ht="31.5">
      <c r="A595" s="681">
        <v>592</v>
      </c>
      <c r="B595" s="573">
        <v>49</v>
      </c>
      <c r="C595" s="574" t="s">
        <v>1325</v>
      </c>
      <c r="D595" s="574"/>
      <c r="E595" s="574"/>
      <c r="F595" s="574"/>
      <c r="G595" s="574" t="s">
        <v>7688</v>
      </c>
      <c r="H595" s="583">
        <v>2</v>
      </c>
      <c r="I595" s="574" t="s">
        <v>3876</v>
      </c>
      <c r="J595" s="576">
        <v>118</v>
      </c>
      <c r="K595" s="623">
        <v>101</v>
      </c>
      <c r="L595" s="624">
        <v>6121</v>
      </c>
      <c r="M595" s="578"/>
      <c r="N595" s="648" t="s">
        <v>1962</v>
      </c>
      <c r="O595" s="622" t="s">
        <v>2465</v>
      </c>
      <c r="P595" s="595" t="s">
        <v>1932</v>
      </c>
      <c r="Q595" s="682"/>
      <c r="R595" s="682"/>
      <c r="S595" s="622"/>
      <c r="V595" s="677">
        <v>2</v>
      </c>
    </row>
    <row r="596" spans="1:22" ht="31.5">
      <c r="A596" s="641">
        <v>593</v>
      </c>
      <c r="B596" s="573">
        <v>50</v>
      </c>
      <c r="C596" s="574" t="s">
        <v>1325</v>
      </c>
      <c r="D596" s="574"/>
      <c r="E596" s="574"/>
      <c r="F596" s="574"/>
      <c r="G596" s="574" t="s">
        <v>7688</v>
      </c>
      <c r="H596" s="583">
        <v>2</v>
      </c>
      <c r="I596" s="574" t="s">
        <v>3876</v>
      </c>
      <c r="J596" s="576">
        <v>118</v>
      </c>
      <c r="K596" s="623">
        <v>133</v>
      </c>
      <c r="L596" s="624">
        <v>1879.0000000000002</v>
      </c>
      <c r="M596" s="578"/>
      <c r="N596" s="648" t="s">
        <v>476</v>
      </c>
      <c r="O596" s="622" t="s">
        <v>2465</v>
      </c>
      <c r="P596" s="595" t="s">
        <v>1932</v>
      </c>
      <c r="Q596" s="682"/>
      <c r="R596" s="682"/>
      <c r="S596" s="622"/>
      <c r="V596" s="677">
        <v>2</v>
      </c>
    </row>
    <row r="597" spans="1:22" ht="31.5">
      <c r="A597" s="681">
        <v>594</v>
      </c>
      <c r="B597" s="573">
        <v>51</v>
      </c>
      <c r="C597" s="574" t="s">
        <v>1325</v>
      </c>
      <c r="D597" s="574"/>
      <c r="E597" s="574"/>
      <c r="F597" s="574"/>
      <c r="G597" s="574" t="s">
        <v>7688</v>
      </c>
      <c r="H597" s="583">
        <v>2</v>
      </c>
      <c r="I597" s="574" t="s">
        <v>3876</v>
      </c>
      <c r="J597" s="576">
        <v>127</v>
      </c>
      <c r="K597" s="623">
        <v>71</v>
      </c>
      <c r="L597" s="624">
        <v>281</v>
      </c>
      <c r="M597" s="578"/>
      <c r="N597" s="648" t="s">
        <v>1962</v>
      </c>
      <c r="O597" s="622" t="s">
        <v>2465</v>
      </c>
      <c r="P597" s="595" t="s">
        <v>1932</v>
      </c>
      <c r="Q597" s="682"/>
      <c r="R597" s="682"/>
      <c r="S597" s="622"/>
      <c r="V597" s="677">
        <v>2</v>
      </c>
    </row>
    <row r="598" spans="1:22" ht="31.5">
      <c r="A598" s="641">
        <v>595</v>
      </c>
      <c r="B598" s="573">
        <v>52</v>
      </c>
      <c r="C598" s="574" t="s">
        <v>1325</v>
      </c>
      <c r="D598" s="574"/>
      <c r="E598" s="574"/>
      <c r="F598" s="574"/>
      <c r="G598" s="574" t="s">
        <v>7688</v>
      </c>
      <c r="H598" s="583">
        <v>2</v>
      </c>
      <c r="I598" s="574" t="s">
        <v>3876</v>
      </c>
      <c r="J598" s="576" t="s">
        <v>1963</v>
      </c>
      <c r="K598" s="623">
        <v>3</v>
      </c>
      <c r="L598" s="624">
        <v>13200</v>
      </c>
      <c r="M598" s="578"/>
      <c r="N598" s="648" t="s">
        <v>476</v>
      </c>
      <c r="O598" s="622" t="s">
        <v>2465</v>
      </c>
      <c r="P598" s="595" t="s">
        <v>1932</v>
      </c>
      <c r="Q598" s="682"/>
      <c r="R598" s="682"/>
      <c r="S598" s="622"/>
      <c r="V598" s="677">
        <v>2</v>
      </c>
    </row>
    <row r="599" spans="1:22" ht="47.25">
      <c r="A599" s="681">
        <v>596</v>
      </c>
      <c r="B599" s="573">
        <v>1</v>
      </c>
      <c r="C599" s="574" t="s">
        <v>2029</v>
      </c>
      <c r="D599" s="574"/>
      <c r="E599" s="574"/>
      <c r="F599" s="574"/>
      <c r="G599" s="574" t="s">
        <v>7688</v>
      </c>
      <c r="H599" s="583">
        <v>2</v>
      </c>
      <c r="I599" s="574" t="s">
        <v>3877</v>
      </c>
      <c r="J599" s="583">
        <v>123</v>
      </c>
      <c r="K599" s="596">
        <v>3</v>
      </c>
      <c r="L599" s="594">
        <v>82.6</v>
      </c>
      <c r="M599" s="578"/>
      <c r="N599" s="649" t="s">
        <v>476</v>
      </c>
      <c r="O599" s="649" t="s">
        <v>2469</v>
      </c>
      <c r="P599" s="652" t="s">
        <v>2030</v>
      </c>
      <c r="Q599" s="682"/>
      <c r="R599" s="682"/>
      <c r="S599" s="583" t="s">
        <v>2031</v>
      </c>
      <c r="V599" s="677">
        <v>2</v>
      </c>
    </row>
    <row r="600" spans="1:22" ht="63">
      <c r="A600" s="641">
        <v>597</v>
      </c>
      <c r="B600" s="573">
        <v>2</v>
      </c>
      <c r="C600" s="574" t="s">
        <v>2032</v>
      </c>
      <c r="D600" s="574"/>
      <c r="E600" s="574"/>
      <c r="F600" s="574"/>
      <c r="G600" s="574" t="s">
        <v>7688</v>
      </c>
      <c r="H600" s="583">
        <v>2</v>
      </c>
      <c r="I600" s="574" t="s">
        <v>3877</v>
      </c>
      <c r="J600" s="583">
        <v>131</v>
      </c>
      <c r="K600" s="596">
        <v>212</v>
      </c>
      <c r="L600" s="594">
        <v>660.7</v>
      </c>
      <c r="M600" s="578"/>
      <c r="N600" s="649" t="s">
        <v>2033</v>
      </c>
      <c r="O600" s="649" t="s">
        <v>2470</v>
      </c>
      <c r="P600" s="652" t="s">
        <v>2034</v>
      </c>
      <c r="Q600" s="682"/>
      <c r="R600" s="682"/>
      <c r="S600" s="583" t="s">
        <v>2035</v>
      </c>
      <c r="V600" s="677">
        <v>2</v>
      </c>
    </row>
    <row r="601" spans="1:22" ht="76.5" customHeight="1">
      <c r="A601" s="681">
        <v>598</v>
      </c>
      <c r="B601" s="573">
        <v>3</v>
      </c>
      <c r="C601" s="574" t="s">
        <v>2036</v>
      </c>
      <c r="D601" s="574"/>
      <c r="E601" s="574"/>
      <c r="F601" s="574"/>
      <c r="G601" s="574" t="s">
        <v>7688</v>
      </c>
      <c r="H601" s="583">
        <v>2</v>
      </c>
      <c r="I601" s="574" t="s">
        <v>3877</v>
      </c>
      <c r="J601" s="583">
        <v>131</v>
      </c>
      <c r="K601" s="596">
        <v>177</v>
      </c>
      <c r="L601" s="594">
        <v>77.8</v>
      </c>
      <c r="M601" s="578"/>
      <c r="N601" s="649" t="s">
        <v>2033</v>
      </c>
      <c r="O601" s="649" t="s">
        <v>2471</v>
      </c>
      <c r="P601" s="652" t="s">
        <v>2034</v>
      </c>
      <c r="Q601" s="682"/>
      <c r="R601" s="682"/>
      <c r="S601" s="583" t="s">
        <v>2035</v>
      </c>
      <c r="V601" s="677">
        <v>2</v>
      </c>
    </row>
    <row r="602" spans="1:22" ht="47.25">
      <c r="A602" s="641">
        <v>599</v>
      </c>
      <c r="B602" s="573">
        <v>4</v>
      </c>
      <c r="C602" s="574" t="s">
        <v>2037</v>
      </c>
      <c r="D602" s="574"/>
      <c r="E602" s="574"/>
      <c r="F602" s="574"/>
      <c r="G602" s="574" t="s">
        <v>7688</v>
      </c>
      <c r="H602" s="583">
        <v>2</v>
      </c>
      <c r="I602" s="574" t="s">
        <v>3877</v>
      </c>
      <c r="J602" s="583">
        <v>131</v>
      </c>
      <c r="K602" s="583">
        <v>56</v>
      </c>
      <c r="L602" s="579">
        <v>177.59999999999997</v>
      </c>
      <c r="M602" s="578"/>
      <c r="N602" s="649" t="s">
        <v>2033</v>
      </c>
      <c r="O602" s="583" t="s">
        <v>2472</v>
      </c>
      <c r="P602" s="652" t="s">
        <v>2034</v>
      </c>
      <c r="Q602" s="682"/>
      <c r="R602" s="682"/>
      <c r="S602" s="583" t="s">
        <v>2035</v>
      </c>
      <c r="V602" s="677">
        <v>2</v>
      </c>
    </row>
    <row r="603" spans="1:22" ht="47.25">
      <c r="A603" s="681">
        <v>600</v>
      </c>
      <c r="B603" s="573"/>
      <c r="C603" s="574"/>
      <c r="D603" s="574"/>
      <c r="E603" s="574"/>
      <c r="F603" s="574"/>
      <c r="G603" s="574" t="s">
        <v>7688</v>
      </c>
      <c r="H603" s="583">
        <v>2</v>
      </c>
      <c r="I603" s="574" t="s">
        <v>3877</v>
      </c>
      <c r="J603" s="583"/>
      <c r="K603" s="583">
        <v>251</v>
      </c>
      <c r="L603" s="579">
        <v>1608.5</v>
      </c>
      <c r="M603" s="578"/>
      <c r="N603" s="649" t="s">
        <v>2033</v>
      </c>
      <c r="O603" s="583" t="s">
        <v>2472</v>
      </c>
      <c r="P603" s="652" t="s">
        <v>2034</v>
      </c>
      <c r="Q603" s="682"/>
      <c r="R603" s="682"/>
      <c r="S603" s="583" t="s">
        <v>2035</v>
      </c>
      <c r="V603" s="677">
        <v>2</v>
      </c>
    </row>
    <row r="604" spans="1:22" ht="47.25">
      <c r="A604" s="641">
        <v>601</v>
      </c>
      <c r="B604" s="573"/>
      <c r="C604" s="574"/>
      <c r="D604" s="574"/>
      <c r="E604" s="574"/>
      <c r="F604" s="574"/>
      <c r="G604" s="574" t="s">
        <v>7688</v>
      </c>
      <c r="H604" s="583">
        <v>2</v>
      </c>
      <c r="I604" s="574" t="s">
        <v>3877</v>
      </c>
      <c r="J604" s="583"/>
      <c r="K604" s="583">
        <v>318</v>
      </c>
      <c r="L604" s="579">
        <v>78.399999999999991</v>
      </c>
      <c r="M604" s="578"/>
      <c r="N604" s="649" t="s">
        <v>2033</v>
      </c>
      <c r="O604" s="583" t="s">
        <v>2473</v>
      </c>
      <c r="P604" s="652" t="s">
        <v>2034</v>
      </c>
      <c r="Q604" s="682"/>
      <c r="R604" s="682"/>
      <c r="S604" s="583" t="s">
        <v>2035</v>
      </c>
      <c r="V604" s="677">
        <v>2</v>
      </c>
    </row>
    <row r="605" spans="1:22" ht="47.25">
      <c r="A605" s="681">
        <v>602</v>
      </c>
      <c r="B605" s="573">
        <v>5</v>
      </c>
      <c r="C605" s="574" t="s">
        <v>974</v>
      </c>
      <c r="D605" s="574"/>
      <c r="E605" s="574"/>
      <c r="F605" s="574"/>
      <c r="G605" s="574" t="s">
        <v>7688</v>
      </c>
      <c r="H605" s="583">
        <v>2</v>
      </c>
      <c r="I605" s="574" t="s">
        <v>3877</v>
      </c>
      <c r="J605" s="583">
        <v>110</v>
      </c>
      <c r="K605" s="583">
        <v>3</v>
      </c>
      <c r="L605" s="579">
        <v>17950.2</v>
      </c>
      <c r="M605" s="578"/>
      <c r="N605" s="648" t="s">
        <v>2038</v>
      </c>
      <c r="O605" s="583" t="s">
        <v>2474</v>
      </c>
      <c r="P605" s="595" t="s">
        <v>2039</v>
      </c>
      <c r="Q605" s="682"/>
      <c r="R605" s="682"/>
      <c r="S605" s="583" t="s">
        <v>2035</v>
      </c>
      <c r="V605" s="677">
        <v>2</v>
      </c>
    </row>
    <row r="606" spans="1:22" ht="76.5" customHeight="1">
      <c r="A606" s="641">
        <v>603</v>
      </c>
      <c r="B606" s="573">
        <v>6</v>
      </c>
      <c r="C606" s="574" t="s">
        <v>2040</v>
      </c>
      <c r="D606" s="574"/>
      <c r="E606" s="574"/>
      <c r="F606" s="574"/>
      <c r="G606" s="574" t="s">
        <v>7688</v>
      </c>
      <c r="H606" s="583">
        <v>2</v>
      </c>
      <c r="I606" s="574" t="s">
        <v>3877</v>
      </c>
      <c r="J606" s="583">
        <v>151</v>
      </c>
      <c r="K606" s="583">
        <v>21</v>
      </c>
      <c r="L606" s="579">
        <v>271.3</v>
      </c>
      <c r="M606" s="578"/>
      <c r="N606" s="648" t="s">
        <v>2041</v>
      </c>
      <c r="O606" s="649" t="s">
        <v>2475</v>
      </c>
      <c r="P606" s="660" t="s">
        <v>2042</v>
      </c>
      <c r="Q606" s="682"/>
      <c r="R606" s="682"/>
      <c r="S606" s="583" t="s">
        <v>2035</v>
      </c>
      <c r="V606" s="677">
        <v>2</v>
      </c>
    </row>
    <row r="607" spans="1:22" ht="220.5">
      <c r="A607" s="681">
        <v>604</v>
      </c>
      <c r="B607" s="573">
        <v>7</v>
      </c>
      <c r="C607" s="583" t="s">
        <v>2043</v>
      </c>
      <c r="D607" s="574"/>
      <c r="E607" s="574"/>
      <c r="F607" s="574"/>
      <c r="G607" s="574" t="s">
        <v>7688</v>
      </c>
      <c r="H607" s="583">
        <v>2</v>
      </c>
      <c r="I607" s="574" t="s">
        <v>3877</v>
      </c>
      <c r="J607" s="576">
        <v>86</v>
      </c>
      <c r="K607" s="576">
        <v>3</v>
      </c>
      <c r="L607" s="590">
        <v>117701</v>
      </c>
      <c r="M607" s="578"/>
      <c r="N607" s="657" t="s">
        <v>2044</v>
      </c>
      <c r="O607" s="583" t="s">
        <v>2476</v>
      </c>
      <c r="P607" s="595" t="s">
        <v>1928</v>
      </c>
      <c r="Q607" s="682"/>
      <c r="R607" s="682"/>
      <c r="S607" s="608" t="s">
        <v>2045</v>
      </c>
      <c r="V607" s="677">
        <v>2</v>
      </c>
    </row>
    <row r="608" spans="1:22">
      <c r="A608" s="641">
        <v>605</v>
      </c>
      <c r="B608" s="573"/>
      <c r="C608" s="583"/>
      <c r="D608" s="574"/>
      <c r="E608" s="574"/>
      <c r="F608" s="574"/>
      <c r="G608" s="574" t="s">
        <v>7688</v>
      </c>
      <c r="H608" s="583">
        <v>2</v>
      </c>
      <c r="I608" s="574" t="s">
        <v>3877</v>
      </c>
      <c r="J608" s="576">
        <v>86</v>
      </c>
      <c r="K608" s="576">
        <v>11</v>
      </c>
      <c r="L608" s="590"/>
      <c r="M608" s="578"/>
      <c r="N608" s="657"/>
      <c r="O608" s="583"/>
      <c r="P608" s="595"/>
      <c r="Q608" s="682"/>
      <c r="R608" s="682"/>
      <c r="S608" s="608"/>
      <c r="V608" s="677">
        <v>2</v>
      </c>
    </row>
    <row r="609" spans="1:22">
      <c r="A609" s="681">
        <v>606</v>
      </c>
      <c r="B609" s="573"/>
      <c r="C609" s="583"/>
      <c r="D609" s="574"/>
      <c r="E609" s="574"/>
      <c r="F609" s="574"/>
      <c r="G609" s="574" t="s">
        <v>7688</v>
      </c>
      <c r="H609" s="583">
        <v>2</v>
      </c>
      <c r="I609" s="574" t="s">
        <v>3877</v>
      </c>
      <c r="J609" s="576">
        <v>86</v>
      </c>
      <c r="K609" s="576">
        <v>12</v>
      </c>
      <c r="L609" s="590"/>
      <c r="M609" s="578"/>
      <c r="N609" s="657"/>
      <c r="O609" s="583"/>
      <c r="P609" s="595"/>
      <c r="Q609" s="682"/>
      <c r="R609" s="682"/>
      <c r="S609" s="608"/>
      <c r="V609" s="677">
        <v>2</v>
      </c>
    </row>
    <row r="610" spans="1:22">
      <c r="A610" s="641">
        <v>607</v>
      </c>
      <c r="B610" s="573"/>
      <c r="C610" s="583"/>
      <c r="D610" s="574"/>
      <c r="E610" s="574"/>
      <c r="F610" s="574"/>
      <c r="G610" s="574" t="s">
        <v>7688</v>
      </c>
      <c r="H610" s="583">
        <v>2</v>
      </c>
      <c r="I610" s="574" t="s">
        <v>3877</v>
      </c>
      <c r="J610" s="576">
        <v>86</v>
      </c>
      <c r="K610" s="576">
        <v>15</v>
      </c>
      <c r="L610" s="590"/>
      <c r="M610" s="578"/>
      <c r="N610" s="657"/>
      <c r="O610" s="583"/>
      <c r="P610" s="595"/>
      <c r="Q610" s="682"/>
      <c r="R610" s="682"/>
      <c r="S610" s="608"/>
      <c r="V610" s="677">
        <v>2</v>
      </c>
    </row>
    <row r="611" spans="1:22">
      <c r="A611" s="681">
        <v>608</v>
      </c>
      <c r="B611" s="573"/>
      <c r="C611" s="583"/>
      <c r="D611" s="574"/>
      <c r="E611" s="574"/>
      <c r="F611" s="574"/>
      <c r="G611" s="574" t="s">
        <v>7688</v>
      </c>
      <c r="H611" s="583">
        <v>2</v>
      </c>
      <c r="I611" s="574" t="s">
        <v>3877</v>
      </c>
      <c r="J611" s="576">
        <v>86</v>
      </c>
      <c r="K611" s="576">
        <v>19</v>
      </c>
      <c r="L611" s="590"/>
      <c r="M611" s="578"/>
      <c r="N611" s="657"/>
      <c r="O611" s="583"/>
      <c r="P611" s="595"/>
      <c r="Q611" s="682"/>
      <c r="R611" s="682"/>
      <c r="S611" s="608"/>
      <c r="V611" s="677">
        <v>2</v>
      </c>
    </row>
    <row r="612" spans="1:22">
      <c r="A612" s="641">
        <v>609</v>
      </c>
      <c r="B612" s="573"/>
      <c r="C612" s="583"/>
      <c r="D612" s="574"/>
      <c r="E612" s="574"/>
      <c r="F612" s="574"/>
      <c r="G612" s="574" t="s">
        <v>7688</v>
      </c>
      <c r="H612" s="583">
        <v>2</v>
      </c>
      <c r="I612" s="574" t="s">
        <v>3877</v>
      </c>
      <c r="J612" s="576">
        <v>86</v>
      </c>
      <c r="K612" s="576">
        <v>21</v>
      </c>
      <c r="L612" s="590"/>
      <c r="M612" s="578"/>
      <c r="N612" s="657"/>
      <c r="O612" s="583"/>
      <c r="P612" s="595"/>
      <c r="Q612" s="682"/>
      <c r="R612" s="682"/>
      <c r="S612" s="608"/>
      <c r="V612" s="677">
        <v>2</v>
      </c>
    </row>
    <row r="613" spans="1:22">
      <c r="A613" s="681">
        <v>610</v>
      </c>
      <c r="B613" s="573"/>
      <c r="C613" s="583"/>
      <c r="D613" s="574"/>
      <c r="E613" s="574"/>
      <c r="F613" s="574"/>
      <c r="G613" s="574" t="s">
        <v>7688</v>
      </c>
      <c r="H613" s="583">
        <v>2</v>
      </c>
      <c r="I613" s="574" t="s">
        <v>3877</v>
      </c>
      <c r="J613" s="576">
        <v>86</v>
      </c>
      <c r="K613" s="576">
        <v>26</v>
      </c>
      <c r="L613" s="590"/>
      <c r="M613" s="578"/>
      <c r="N613" s="657"/>
      <c r="O613" s="583"/>
      <c r="P613" s="595"/>
      <c r="Q613" s="682"/>
      <c r="R613" s="682"/>
      <c r="S613" s="608"/>
      <c r="V613" s="677">
        <v>2</v>
      </c>
    </row>
    <row r="614" spans="1:22">
      <c r="A614" s="641">
        <v>611</v>
      </c>
      <c r="B614" s="573"/>
      <c r="C614" s="583"/>
      <c r="D614" s="574"/>
      <c r="E614" s="574"/>
      <c r="F614" s="574"/>
      <c r="G614" s="574" t="s">
        <v>7688</v>
      </c>
      <c r="H614" s="583">
        <v>2</v>
      </c>
      <c r="I614" s="574" t="s">
        <v>3877</v>
      </c>
      <c r="J614" s="576">
        <v>87</v>
      </c>
      <c r="K614" s="576">
        <v>6</v>
      </c>
      <c r="L614" s="590"/>
      <c r="M614" s="578"/>
      <c r="N614" s="657"/>
      <c r="O614" s="583"/>
      <c r="P614" s="595"/>
      <c r="Q614" s="682"/>
      <c r="R614" s="682"/>
      <c r="S614" s="608"/>
      <c r="V614" s="677">
        <v>2</v>
      </c>
    </row>
    <row r="615" spans="1:22">
      <c r="A615" s="681">
        <v>612</v>
      </c>
      <c r="B615" s="573"/>
      <c r="C615" s="583"/>
      <c r="D615" s="574"/>
      <c r="E615" s="574"/>
      <c r="F615" s="574"/>
      <c r="G615" s="574" t="s">
        <v>7688</v>
      </c>
      <c r="H615" s="583">
        <v>2</v>
      </c>
      <c r="I615" s="574" t="s">
        <v>3877</v>
      </c>
      <c r="J615" s="576">
        <v>87</v>
      </c>
      <c r="K615" s="576">
        <v>20</v>
      </c>
      <c r="L615" s="590"/>
      <c r="M615" s="578"/>
      <c r="N615" s="657"/>
      <c r="O615" s="583"/>
      <c r="P615" s="595"/>
      <c r="Q615" s="682"/>
      <c r="R615" s="682"/>
      <c r="S615" s="608"/>
      <c r="V615" s="677">
        <v>2</v>
      </c>
    </row>
    <row r="616" spans="1:22" ht="76.5" customHeight="1">
      <c r="A616" s="641">
        <v>613</v>
      </c>
      <c r="B616" s="573"/>
      <c r="C616" s="583"/>
      <c r="D616" s="574"/>
      <c r="E616" s="574"/>
      <c r="F616" s="574"/>
      <c r="G616" s="574" t="s">
        <v>7688</v>
      </c>
      <c r="H616" s="583">
        <v>2</v>
      </c>
      <c r="I616" s="574" t="s">
        <v>3877</v>
      </c>
      <c r="J616" s="576">
        <v>87</v>
      </c>
      <c r="K616" s="576">
        <v>26</v>
      </c>
      <c r="L616" s="590"/>
      <c r="M616" s="578"/>
      <c r="N616" s="657"/>
      <c r="O616" s="583"/>
      <c r="P616" s="595"/>
      <c r="Q616" s="682"/>
      <c r="R616" s="682"/>
      <c r="S616" s="608"/>
      <c r="V616" s="677">
        <v>2</v>
      </c>
    </row>
    <row r="617" spans="1:22">
      <c r="A617" s="681">
        <v>614</v>
      </c>
      <c r="B617" s="573"/>
      <c r="C617" s="583"/>
      <c r="D617" s="574"/>
      <c r="E617" s="574"/>
      <c r="F617" s="574"/>
      <c r="G617" s="574" t="s">
        <v>7688</v>
      </c>
      <c r="H617" s="583">
        <v>2</v>
      </c>
      <c r="I617" s="574" t="s">
        <v>3877</v>
      </c>
      <c r="J617" s="576">
        <v>87</v>
      </c>
      <c r="K617" s="576">
        <v>30</v>
      </c>
      <c r="L617" s="590"/>
      <c r="M617" s="578"/>
      <c r="N617" s="657"/>
      <c r="O617" s="583"/>
      <c r="P617" s="595"/>
      <c r="Q617" s="682"/>
      <c r="R617" s="682"/>
      <c r="S617" s="608"/>
      <c r="V617" s="677">
        <v>2</v>
      </c>
    </row>
    <row r="618" spans="1:22">
      <c r="A618" s="641">
        <v>615</v>
      </c>
      <c r="B618" s="573"/>
      <c r="C618" s="583"/>
      <c r="D618" s="574"/>
      <c r="E618" s="574"/>
      <c r="F618" s="574"/>
      <c r="G618" s="574" t="s">
        <v>7688</v>
      </c>
      <c r="H618" s="583">
        <v>2</v>
      </c>
      <c r="I618" s="574" t="s">
        <v>3877</v>
      </c>
      <c r="J618" s="576">
        <v>87</v>
      </c>
      <c r="K618" s="576">
        <v>31</v>
      </c>
      <c r="L618" s="590"/>
      <c r="M618" s="578"/>
      <c r="N618" s="657"/>
      <c r="O618" s="583"/>
      <c r="P618" s="595"/>
      <c r="Q618" s="682"/>
      <c r="R618" s="682"/>
      <c r="S618" s="608"/>
      <c r="V618" s="677">
        <v>2</v>
      </c>
    </row>
    <row r="619" spans="1:22">
      <c r="A619" s="681">
        <v>616</v>
      </c>
      <c r="B619" s="573"/>
      <c r="C619" s="583"/>
      <c r="D619" s="574"/>
      <c r="E619" s="574"/>
      <c r="F619" s="574"/>
      <c r="G619" s="574" t="s">
        <v>7688</v>
      </c>
      <c r="H619" s="583">
        <v>2</v>
      </c>
      <c r="I619" s="574" t="s">
        <v>3877</v>
      </c>
      <c r="J619" s="576">
        <v>87</v>
      </c>
      <c r="K619" s="576">
        <v>35</v>
      </c>
      <c r="L619" s="590"/>
      <c r="M619" s="578"/>
      <c r="N619" s="657"/>
      <c r="O619" s="583"/>
      <c r="P619" s="595"/>
      <c r="Q619" s="682"/>
      <c r="R619" s="682"/>
      <c r="S619" s="608"/>
      <c r="V619" s="677">
        <v>2</v>
      </c>
    </row>
    <row r="620" spans="1:22">
      <c r="A620" s="641">
        <v>617</v>
      </c>
      <c r="B620" s="573"/>
      <c r="C620" s="583"/>
      <c r="D620" s="574"/>
      <c r="E620" s="574"/>
      <c r="F620" s="574"/>
      <c r="G620" s="574" t="s">
        <v>7688</v>
      </c>
      <c r="H620" s="583">
        <v>2</v>
      </c>
      <c r="I620" s="574" t="s">
        <v>3877</v>
      </c>
      <c r="J620" s="576">
        <v>87</v>
      </c>
      <c r="K620" s="576">
        <v>36</v>
      </c>
      <c r="L620" s="590"/>
      <c r="M620" s="578"/>
      <c r="N620" s="657"/>
      <c r="O620" s="583"/>
      <c r="P620" s="595"/>
      <c r="Q620" s="682"/>
      <c r="R620" s="682"/>
      <c r="S620" s="608"/>
      <c r="V620" s="677">
        <v>2</v>
      </c>
    </row>
    <row r="621" spans="1:22" ht="38.25" customHeight="1">
      <c r="A621" s="681">
        <v>618</v>
      </c>
      <c r="B621" s="573"/>
      <c r="C621" s="583"/>
      <c r="D621" s="574"/>
      <c r="E621" s="574"/>
      <c r="F621" s="574"/>
      <c r="G621" s="574" t="s">
        <v>7688</v>
      </c>
      <c r="H621" s="583">
        <v>2</v>
      </c>
      <c r="I621" s="574" t="s">
        <v>3877</v>
      </c>
      <c r="J621" s="576">
        <v>87</v>
      </c>
      <c r="K621" s="576">
        <v>39</v>
      </c>
      <c r="L621" s="590"/>
      <c r="M621" s="578"/>
      <c r="N621" s="657"/>
      <c r="O621" s="583"/>
      <c r="P621" s="595"/>
      <c r="Q621" s="682"/>
      <c r="R621" s="682"/>
      <c r="S621" s="608"/>
      <c r="V621" s="677">
        <v>2</v>
      </c>
    </row>
    <row r="622" spans="1:22">
      <c r="A622" s="641">
        <v>619</v>
      </c>
      <c r="B622" s="573"/>
      <c r="C622" s="583"/>
      <c r="D622" s="574"/>
      <c r="E622" s="574"/>
      <c r="F622" s="574"/>
      <c r="G622" s="574" t="s">
        <v>7688</v>
      </c>
      <c r="H622" s="583">
        <v>2</v>
      </c>
      <c r="I622" s="574" t="s">
        <v>3877</v>
      </c>
      <c r="J622" s="576">
        <v>87</v>
      </c>
      <c r="K622" s="576">
        <v>42</v>
      </c>
      <c r="L622" s="590"/>
      <c r="M622" s="578"/>
      <c r="N622" s="657"/>
      <c r="O622" s="583"/>
      <c r="P622" s="595"/>
      <c r="Q622" s="682"/>
      <c r="R622" s="682"/>
      <c r="S622" s="608"/>
      <c r="V622" s="677">
        <v>2</v>
      </c>
    </row>
    <row r="623" spans="1:22">
      <c r="A623" s="681">
        <v>620</v>
      </c>
      <c r="B623" s="573"/>
      <c r="C623" s="583"/>
      <c r="D623" s="574"/>
      <c r="E623" s="574"/>
      <c r="F623" s="574"/>
      <c r="G623" s="574" t="s">
        <v>7688</v>
      </c>
      <c r="H623" s="583">
        <v>2</v>
      </c>
      <c r="I623" s="574" t="s">
        <v>3877</v>
      </c>
      <c r="J623" s="576">
        <v>90</v>
      </c>
      <c r="K623" s="576">
        <v>2</v>
      </c>
      <c r="L623" s="590"/>
      <c r="M623" s="578"/>
      <c r="N623" s="657"/>
      <c r="O623" s="583"/>
      <c r="P623" s="595"/>
      <c r="Q623" s="682"/>
      <c r="R623" s="682"/>
      <c r="S623" s="608"/>
      <c r="V623" s="677">
        <v>2</v>
      </c>
    </row>
    <row r="624" spans="1:22">
      <c r="A624" s="641">
        <v>621</v>
      </c>
      <c r="B624" s="573"/>
      <c r="C624" s="583"/>
      <c r="D624" s="574"/>
      <c r="E624" s="574"/>
      <c r="F624" s="574"/>
      <c r="G624" s="574" t="s">
        <v>7688</v>
      </c>
      <c r="H624" s="583">
        <v>2</v>
      </c>
      <c r="I624" s="574" t="s">
        <v>3877</v>
      </c>
      <c r="J624" s="576">
        <v>90</v>
      </c>
      <c r="K624" s="576">
        <v>29</v>
      </c>
      <c r="L624" s="590"/>
      <c r="M624" s="578"/>
      <c r="N624" s="657"/>
      <c r="O624" s="583"/>
      <c r="P624" s="595"/>
      <c r="Q624" s="682"/>
      <c r="R624" s="682"/>
      <c r="S624" s="608"/>
      <c r="V624" s="677">
        <v>2</v>
      </c>
    </row>
    <row r="625" spans="1:22">
      <c r="A625" s="681">
        <v>622</v>
      </c>
      <c r="B625" s="573"/>
      <c r="C625" s="583"/>
      <c r="D625" s="574"/>
      <c r="E625" s="574"/>
      <c r="F625" s="574"/>
      <c r="G625" s="574" t="s">
        <v>7688</v>
      </c>
      <c r="H625" s="583">
        <v>2</v>
      </c>
      <c r="I625" s="574" t="s">
        <v>3877</v>
      </c>
      <c r="J625" s="576">
        <v>90</v>
      </c>
      <c r="K625" s="576">
        <v>36</v>
      </c>
      <c r="L625" s="590"/>
      <c r="M625" s="578"/>
      <c r="N625" s="657"/>
      <c r="O625" s="583"/>
      <c r="P625" s="595"/>
      <c r="Q625" s="682"/>
      <c r="R625" s="682"/>
      <c r="S625" s="608"/>
      <c r="V625" s="677">
        <v>2</v>
      </c>
    </row>
    <row r="626" spans="1:22">
      <c r="A626" s="641">
        <v>623</v>
      </c>
      <c r="B626" s="573"/>
      <c r="C626" s="583"/>
      <c r="D626" s="574"/>
      <c r="E626" s="574"/>
      <c r="F626" s="574"/>
      <c r="G626" s="574" t="s">
        <v>7688</v>
      </c>
      <c r="H626" s="583">
        <v>2</v>
      </c>
      <c r="I626" s="574" t="s">
        <v>3877</v>
      </c>
      <c r="J626" s="576">
        <v>91</v>
      </c>
      <c r="K626" s="576">
        <v>1</v>
      </c>
      <c r="L626" s="590"/>
      <c r="M626" s="578"/>
      <c r="N626" s="657"/>
      <c r="O626" s="583"/>
      <c r="P626" s="595"/>
      <c r="Q626" s="682"/>
      <c r="R626" s="682"/>
      <c r="S626" s="608"/>
      <c r="V626" s="677">
        <v>2</v>
      </c>
    </row>
    <row r="627" spans="1:22">
      <c r="A627" s="681">
        <v>624</v>
      </c>
      <c r="B627" s="573"/>
      <c r="C627" s="583"/>
      <c r="D627" s="574"/>
      <c r="E627" s="574"/>
      <c r="F627" s="574"/>
      <c r="G627" s="574" t="s">
        <v>7688</v>
      </c>
      <c r="H627" s="583">
        <v>2</v>
      </c>
      <c r="I627" s="574" t="s">
        <v>3877</v>
      </c>
      <c r="J627" s="576">
        <v>96</v>
      </c>
      <c r="K627" s="576">
        <v>8</v>
      </c>
      <c r="L627" s="590"/>
      <c r="M627" s="578"/>
      <c r="N627" s="657"/>
      <c r="O627" s="583"/>
      <c r="P627" s="595"/>
      <c r="Q627" s="682"/>
      <c r="R627" s="682"/>
      <c r="S627" s="608"/>
      <c r="V627" s="677">
        <v>2</v>
      </c>
    </row>
    <row r="628" spans="1:22" ht="31.5">
      <c r="A628" s="641">
        <v>625</v>
      </c>
      <c r="B628" s="573">
        <v>8</v>
      </c>
      <c r="C628" s="574" t="s">
        <v>2046</v>
      </c>
      <c r="D628" s="606"/>
      <c r="E628" s="606"/>
      <c r="F628" s="606"/>
      <c r="G628" s="574" t="s">
        <v>7688</v>
      </c>
      <c r="H628" s="583">
        <v>2</v>
      </c>
      <c r="I628" s="574" t="s">
        <v>3877</v>
      </c>
      <c r="J628" s="576">
        <v>86</v>
      </c>
      <c r="K628" s="576">
        <v>14</v>
      </c>
      <c r="L628" s="579">
        <v>1342.7999999999997</v>
      </c>
      <c r="M628" s="578"/>
      <c r="N628" s="648" t="s">
        <v>2048</v>
      </c>
      <c r="O628" s="583" t="s">
        <v>2047</v>
      </c>
      <c r="P628" s="595" t="s">
        <v>2049</v>
      </c>
      <c r="Q628" s="682"/>
      <c r="R628" s="682"/>
      <c r="S628" s="583" t="s">
        <v>2050</v>
      </c>
      <c r="V628" s="677">
        <v>2</v>
      </c>
    </row>
    <row r="629" spans="1:22" ht="38.25" customHeight="1">
      <c r="A629" s="681">
        <v>626</v>
      </c>
      <c r="B629" s="573">
        <v>9</v>
      </c>
      <c r="C629" s="574" t="s">
        <v>2051</v>
      </c>
      <c r="D629" s="606"/>
      <c r="E629" s="606"/>
      <c r="F629" s="606"/>
      <c r="G629" s="574" t="s">
        <v>7688</v>
      </c>
      <c r="H629" s="583">
        <v>2</v>
      </c>
      <c r="I629" s="574" t="s">
        <v>3877</v>
      </c>
      <c r="J629" s="576">
        <v>130</v>
      </c>
      <c r="K629" s="576"/>
      <c r="L629" s="579">
        <v>104.3</v>
      </c>
      <c r="M629" s="578"/>
      <c r="N629" s="583" t="s">
        <v>2052</v>
      </c>
      <c r="O629" s="583" t="s">
        <v>2477</v>
      </c>
      <c r="P629" s="646" t="s">
        <v>2053</v>
      </c>
      <c r="Q629" s="682"/>
      <c r="R629" s="682"/>
      <c r="S629" s="583" t="s">
        <v>2035</v>
      </c>
      <c r="V629" s="677">
        <v>2</v>
      </c>
    </row>
    <row r="630" spans="1:22" ht="47.25">
      <c r="A630" s="641">
        <v>627</v>
      </c>
      <c r="B630" s="573">
        <v>10</v>
      </c>
      <c r="C630" s="574" t="s">
        <v>2054</v>
      </c>
      <c r="D630" s="606"/>
      <c r="E630" s="606"/>
      <c r="F630" s="606"/>
      <c r="G630" s="574" t="s">
        <v>7688</v>
      </c>
      <c r="H630" s="583">
        <v>2</v>
      </c>
      <c r="I630" s="574" t="s">
        <v>3877</v>
      </c>
      <c r="J630" s="576">
        <v>164</v>
      </c>
      <c r="K630" s="576">
        <v>84</v>
      </c>
      <c r="L630" s="579">
        <v>912.4</v>
      </c>
      <c r="M630" s="578"/>
      <c r="N630" s="648" t="s">
        <v>1961</v>
      </c>
      <c r="O630" s="583" t="s">
        <v>2477</v>
      </c>
      <c r="P630" s="652" t="s">
        <v>2055</v>
      </c>
      <c r="Q630" s="682"/>
      <c r="R630" s="682"/>
      <c r="S630" s="583" t="s">
        <v>2035</v>
      </c>
      <c r="V630" s="677">
        <v>2</v>
      </c>
    </row>
    <row r="631" spans="1:22" ht="31.5">
      <c r="A631" s="681">
        <v>628</v>
      </c>
      <c r="B631" s="573">
        <v>11</v>
      </c>
      <c r="C631" s="574" t="s">
        <v>539</v>
      </c>
      <c r="D631" s="606"/>
      <c r="E631" s="606"/>
      <c r="F631" s="606"/>
      <c r="G631" s="574" t="s">
        <v>7688</v>
      </c>
      <c r="H631" s="583">
        <v>2</v>
      </c>
      <c r="I631" s="574" t="s">
        <v>3877</v>
      </c>
      <c r="J631" s="576"/>
      <c r="K631" s="576"/>
      <c r="L631" s="579">
        <v>200000</v>
      </c>
      <c r="M631" s="578"/>
      <c r="N631" s="648"/>
      <c r="O631" s="583"/>
      <c r="P631" s="652"/>
      <c r="Q631" s="682"/>
      <c r="R631" s="682"/>
      <c r="S631" s="583" t="s">
        <v>2035</v>
      </c>
      <c r="V631" s="677">
        <v>2</v>
      </c>
    </row>
    <row r="632" spans="1:22" ht="31.5">
      <c r="A632" s="641">
        <v>629</v>
      </c>
      <c r="B632" s="573">
        <v>7</v>
      </c>
      <c r="C632" s="574" t="s">
        <v>2063</v>
      </c>
      <c r="D632" s="574"/>
      <c r="E632" s="574"/>
      <c r="F632" s="574"/>
      <c r="G632" s="574" t="s">
        <v>7688</v>
      </c>
      <c r="H632" s="583">
        <v>3</v>
      </c>
      <c r="I632" s="574" t="s">
        <v>3877</v>
      </c>
      <c r="J632" s="583">
        <v>84</v>
      </c>
      <c r="K632" s="583">
        <v>43</v>
      </c>
      <c r="L632" s="579">
        <v>680.7</v>
      </c>
      <c r="M632" s="578"/>
      <c r="N632" s="649" t="s">
        <v>476</v>
      </c>
      <c r="O632" s="649" t="s">
        <v>2478</v>
      </c>
      <c r="P632" s="583" t="s">
        <v>2064</v>
      </c>
      <c r="Q632" s="682"/>
      <c r="R632" s="682"/>
      <c r="S632" s="583" t="s">
        <v>2058</v>
      </c>
      <c r="V632" s="677">
        <v>2</v>
      </c>
    </row>
    <row r="633" spans="1:22" ht="31.5">
      <c r="A633" s="681">
        <v>630</v>
      </c>
      <c r="B633" s="573">
        <v>8</v>
      </c>
      <c r="C633" s="574" t="s">
        <v>2065</v>
      </c>
      <c r="D633" s="574"/>
      <c r="E633" s="574"/>
      <c r="F633" s="574"/>
      <c r="G633" s="574" t="s">
        <v>7688</v>
      </c>
      <c r="H633" s="583">
        <v>3</v>
      </c>
      <c r="I633" s="574" t="s">
        <v>3877</v>
      </c>
      <c r="J633" s="583">
        <v>7</v>
      </c>
      <c r="K633" s="583">
        <v>136</v>
      </c>
      <c r="L633" s="579">
        <v>1825.5</v>
      </c>
      <c r="M633" s="578"/>
      <c r="N633" s="649" t="s">
        <v>2066</v>
      </c>
      <c r="O633" s="649" t="s">
        <v>2478</v>
      </c>
      <c r="P633" s="583" t="s">
        <v>2067</v>
      </c>
      <c r="Q633" s="682"/>
      <c r="R633" s="682"/>
      <c r="S633" s="583" t="s">
        <v>2058</v>
      </c>
      <c r="V633" s="677">
        <v>2</v>
      </c>
    </row>
    <row r="634" spans="1:22" ht="31.5">
      <c r="A634" s="641">
        <v>631</v>
      </c>
      <c r="B634" s="573">
        <v>9</v>
      </c>
      <c r="C634" s="574" t="s">
        <v>2063</v>
      </c>
      <c r="D634" s="574"/>
      <c r="E634" s="574"/>
      <c r="F634" s="574"/>
      <c r="G634" s="574" t="s">
        <v>7688</v>
      </c>
      <c r="H634" s="583">
        <v>3</v>
      </c>
      <c r="I634" s="574" t="s">
        <v>3877</v>
      </c>
      <c r="J634" s="583">
        <v>7</v>
      </c>
      <c r="K634" s="583">
        <v>167</v>
      </c>
      <c r="L634" s="579">
        <v>10.3</v>
      </c>
      <c r="M634" s="578"/>
      <c r="N634" s="649" t="s">
        <v>2066</v>
      </c>
      <c r="O634" s="649" t="s">
        <v>2478</v>
      </c>
      <c r="P634" s="583" t="s">
        <v>2067</v>
      </c>
      <c r="Q634" s="682"/>
      <c r="R634" s="682"/>
      <c r="S634" s="583" t="s">
        <v>2058</v>
      </c>
      <c r="V634" s="677">
        <v>2</v>
      </c>
    </row>
    <row r="635" spans="1:22" ht="76.5" customHeight="1">
      <c r="A635" s="681">
        <v>632</v>
      </c>
      <c r="B635" s="573">
        <v>10</v>
      </c>
      <c r="C635" s="574" t="s">
        <v>2065</v>
      </c>
      <c r="D635" s="574"/>
      <c r="E635" s="574"/>
      <c r="F635" s="574"/>
      <c r="G635" s="574" t="s">
        <v>7688</v>
      </c>
      <c r="H635" s="583">
        <v>3</v>
      </c>
      <c r="I635" s="574" t="s">
        <v>3877</v>
      </c>
      <c r="J635" s="583">
        <v>7</v>
      </c>
      <c r="K635" s="583">
        <v>168</v>
      </c>
      <c r="L635" s="579">
        <v>23.8</v>
      </c>
      <c r="M635" s="578"/>
      <c r="N635" s="649" t="s">
        <v>2066</v>
      </c>
      <c r="O635" s="649" t="s">
        <v>2479</v>
      </c>
      <c r="P635" s="583" t="s">
        <v>2067</v>
      </c>
      <c r="Q635" s="682"/>
      <c r="R635" s="682"/>
      <c r="S635" s="583" t="s">
        <v>2058</v>
      </c>
      <c r="V635" s="677">
        <v>2</v>
      </c>
    </row>
    <row r="636" spans="1:22" ht="47.25">
      <c r="A636" s="641">
        <v>633</v>
      </c>
      <c r="B636" s="573">
        <v>11</v>
      </c>
      <c r="C636" s="574" t="s">
        <v>2065</v>
      </c>
      <c r="D636" s="574"/>
      <c r="E636" s="574"/>
      <c r="F636" s="574"/>
      <c r="G636" s="574" t="s">
        <v>7688</v>
      </c>
      <c r="H636" s="583">
        <v>3</v>
      </c>
      <c r="I636" s="574" t="s">
        <v>3877</v>
      </c>
      <c r="J636" s="583">
        <v>89</v>
      </c>
      <c r="K636" s="583">
        <v>4</v>
      </c>
      <c r="L636" s="579">
        <v>102.9</v>
      </c>
      <c r="M636" s="578"/>
      <c r="N636" s="649" t="s">
        <v>476</v>
      </c>
      <c r="O636" s="649" t="s">
        <v>2480</v>
      </c>
      <c r="P636" s="583" t="s">
        <v>2068</v>
      </c>
      <c r="Q636" s="682"/>
      <c r="R636" s="682"/>
      <c r="S636" s="649" t="s">
        <v>2069</v>
      </c>
      <c r="V636" s="677">
        <v>2</v>
      </c>
    </row>
    <row r="637" spans="1:22" ht="93" customHeight="1">
      <c r="A637" s="681">
        <v>634</v>
      </c>
      <c r="B637" s="573">
        <v>12</v>
      </c>
      <c r="C637" s="574" t="s">
        <v>2065</v>
      </c>
      <c r="D637" s="574"/>
      <c r="E637" s="574"/>
      <c r="F637" s="574"/>
      <c r="G637" s="574" t="s">
        <v>7688</v>
      </c>
      <c r="H637" s="583">
        <v>3</v>
      </c>
      <c r="I637" s="574" t="s">
        <v>3877</v>
      </c>
      <c r="J637" s="583">
        <v>89</v>
      </c>
      <c r="K637" s="583">
        <v>8</v>
      </c>
      <c r="L637" s="579">
        <v>15.9</v>
      </c>
      <c r="M637" s="578"/>
      <c r="N637" s="649" t="s">
        <v>476</v>
      </c>
      <c r="O637" s="649" t="s">
        <v>2481</v>
      </c>
      <c r="P637" s="583" t="s">
        <v>2070</v>
      </c>
      <c r="Q637" s="682"/>
      <c r="R637" s="682"/>
      <c r="S637" s="649" t="s">
        <v>2071</v>
      </c>
      <c r="V637" s="677">
        <v>2</v>
      </c>
    </row>
    <row r="638" spans="1:22" ht="38.25" customHeight="1">
      <c r="A638" s="641">
        <v>635</v>
      </c>
      <c r="B638" s="573">
        <v>13</v>
      </c>
      <c r="C638" s="574" t="s">
        <v>2072</v>
      </c>
      <c r="D638" s="574"/>
      <c r="E638" s="574"/>
      <c r="F638" s="574"/>
      <c r="G638" s="574" t="s">
        <v>7688</v>
      </c>
      <c r="H638" s="583">
        <v>3</v>
      </c>
      <c r="I638" s="574" t="s">
        <v>3877</v>
      </c>
      <c r="J638" s="583">
        <v>8</v>
      </c>
      <c r="K638" s="583">
        <v>256</v>
      </c>
      <c r="L638" s="579">
        <v>3328.9</v>
      </c>
      <c r="M638" s="578"/>
      <c r="N638" s="648" t="s">
        <v>1962</v>
      </c>
      <c r="O638" s="649" t="s">
        <v>192</v>
      </c>
      <c r="P638" s="649" t="s">
        <v>2073</v>
      </c>
      <c r="Q638" s="682"/>
      <c r="R638" s="682"/>
      <c r="S638" s="583" t="s">
        <v>2058</v>
      </c>
      <c r="V638" s="677">
        <v>2</v>
      </c>
    </row>
    <row r="639" spans="1:22" ht="38.25" customHeight="1">
      <c r="A639" s="681">
        <v>636</v>
      </c>
      <c r="B639" s="573">
        <v>14</v>
      </c>
      <c r="C639" s="574" t="s">
        <v>2072</v>
      </c>
      <c r="D639" s="574"/>
      <c r="E639" s="574"/>
      <c r="F639" s="574"/>
      <c r="G639" s="574" t="s">
        <v>7688</v>
      </c>
      <c r="H639" s="583">
        <v>3</v>
      </c>
      <c r="I639" s="574" t="s">
        <v>3877</v>
      </c>
      <c r="J639" s="583">
        <v>8</v>
      </c>
      <c r="K639" s="583">
        <v>257</v>
      </c>
      <c r="L639" s="579">
        <v>2114.4</v>
      </c>
      <c r="M639" s="578"/>
      <c r="N639" s="648" t="s">
        <v>476</v>
      </c>
      <c r="O639" s="649" t="s">
        <v>192</v>
      </c>
      <c r="P639" s="649" t="s">
        <v>2073</v>
      </c>
      <c r="Q639" s="682"/>
      <c r="R639" s="682"/>
      <c r="S639" s="583" t="s">
        <v>2058</v>
      </c>
      <c r="V639" s="677">
        <v>2</v>
      </c>
    </row>
    <row r="640" spans="1:22" ht="38.25" customHeight="1">
      <c r="A640" s="641">
        <v>637</v>
      </c>
      <c r="B640" s="573">
        <v>15</v>
      </c>
      <c r="C640" s="574" t="s">
        <v>2072</v>
      </c>
      <c r="D640" s="574"/>
      <c r="E640" s="574"/>
      <c r="F640" s="574"/>
      <c r="G640" s="574" t="s">
        <v>7688</v>
      </c>
      <c r="H640" s="583">
        <v>3</v>
      </c>
      <c r="I640" s="574" t="s">
        <v>3877</v>
      </c>
      <c r="J640" s="583">
        <v>8</v>
      </c>
      <c r="K640" s="583">
        <v>304</v>
      </c>
      <c r="L640" s="579">
        <v>1138.7</v>
      </c>
      <c r="M640" s="578"/>
      <c r="N640" s="648" t="s">
        <v>476</v>
      </c>
      <c r="O640" s="649" t="s">
        <v>192</v>
      </c>
      <c r="P640" s="649" t="s">
        <v>2074</v>
      </c>
      <c r="Q640" s="682"/>
      <c r="R640" s="682"/>
      <c r="S640" s="583" t="s">
        <v>2058</v>
      </c>
      <c r="V640" s="677">
        <v>2</v>
      </c>
    </row>
    <row r="641" spans="1:22" ht="31.5">
      <c r="A641" s="681">
        <v>638</v>
      </c>
      <c r="B641" s="573">
        <v>16</v>
      </c>
      <c r="C641" s="574" t="s">
        <v>2075</v>
      </c>
      <c r="D641" s="574"/>
      <c r="E641" s="574"/>
      <c r="F641" s="574"/>
      <c r="G641" s="574" t="s">
        <v>7688</v>
      </c>
      <c r="H641" s="583">
        <v>3</v>
      </c>
      <c r="I641" s="574" t="s">
        <v>3877</v>
      </c>
      <c r="J641" s="583">
        <v>15</v>
      </c>
      <c r="K641" s="583">
        <v>56</v>
      </c>
      <c r="L641" s="579">
        <v>2034.5</v>
      </c>
      <c r="M641" s="578"/>
      <c r="N641" s="648" t="s">
        <v>476</v>
      </c>
      <c r="O641" s="649" t="s">
        <v>192</v>
      </c>
      <c r="P641" s="649" t="s">
        <v>2076</v>
      </c>
      <c r="Q641" s="682"/>
      <c r="R641" s="682"/>
      <c r="S641" s="583" t="s">
        <v>2058</v>
      </c>
      <c r="V641" s="677">
        <v>2</v>
      </c>
    </row>
    <row r="642" spans="1:22" ht="38.25" customHeight="1">
      <c r="A642" s="641">
        <v>639</v>
      </c>
      <c r="B642" s="573">
        <v>17</v>
      </c>
      <c r="C642" s="650" t="s">
        <v>2077</v>
      </c>
      <c r="D642" s="650"/>
      <c r="E642" s="650"/>
      <c r="F642" s="650"/>
      <c r="G642" s="574" t="s">
        <v>7688</v>
      </c>
      <c r="H642" s="583">
        <v>3</v>
      </c>
      <c r="I642" s="574" t="s">
        <v>3877</v>
      </c>
      <c r="J642" s="649">
        <v>15</v>
      </c>
      <c r="K642" s="649">
        <v>202</v>
      </c>
      <c r="L642" s="651">
        <v>1192.3</v>
      </c>
      <c r="M642" s="578"/>
      <c r="N642" s="648" t="s">
        <v>476</v>
      </c>
      <c r="O642" s="649" t="s">
        <v>2078</v>
      </c>
      <c r="P642" s="649" t="s">
        <v>2079</v>
      </c>
      <c r="Q642" s="682"/>
      <c r="R642" s="682"/>
      <c r="S642" s="583" t="s">
        <v>2058</v>
      </c>
      <c r="V642" s="677">
        <v>2</v>
      </c>
    </row>
    <row r="643" spans="1:22" ht="38.25" customHeight="1">
      <c r="A643" s="681">
        <v>640</v>
      </c>
      <c r="B643" s="573">
        <v>18</v>
      </c>
      <c r="C643" s="650" t="s">
        <v>2080</v>
      </c>
      <c r="D643" s="650"/>
      <c r="E643" s="650"/>
      <c r="F643" s="650"/>
      <c r="G643" s="574" t="s">
        <v>7688</v>
      </c>
      <c r="H643" s="583">
        <v>3</v>
      </c>
      <c r="I643" s="574" t="s">
        <v>3877</v>
      </c>
      <c r="J643" s="649">
        <v>20</v>
      </c>
      <c r="K643" s="649">
        <v>61</v>
      </c>
      <c r="L643" s="651">
        <v>3868.8</v>
      </c>
      <c r="M643" s="578"/>
      <c r="N643" s="649" t="s">
        <v>2081</v>
      </c>
      <c r="O643" s="649" t="s">
        <v>2482</v>
      </c>
      <c r="P643" s="583" t="s">
        <v>2067</v>
      </c>
      <c r="Q643" s="682"/>
      <c r="R643" s="682"/>
      <c r="S643" s="583" t="s">
        <v>2082</v>
      </c>
      <c r="V643" s="677">
        <v>2</v>
      </c>
    </row>
    <row r="644" spans="1:22" ht="38.25" customHeight="1">
      <c r="A644" s="641">
        <v>641</v>
      </c>
      <c r="B644" s="573">
        <v>19</v>
      </c>
      <c r="C644" s="650" t="s">
        <v>2083</v>
      </c>
      <c r="D644" s="650"/>
      <c r="E644" s="650"/>
      <c r="F644" s="650"/>
      <c r="G644" s="574" t="s">
        <v>7688</v>
      </c>
      <c r="H644" s="583">
        <v>3</v>
      </c>
      <c r="I644" s="574" t="s">
        <v>3877</v>
      </c>
      <c r="J644" s="649">
        <v>104</v>
      </c>
      <c r="K644" s="649">
        <v>95</v>
      </c>
      <c r="L644" s="651">
        <v>210.10000000000002</v>
      </c>
      <c r="M644" s="578"/>
      <c r="N644" s="648" t="s">
        <v>476</v>
      </c>
      <c r="O644" s="649" t="s">
        <v>2483</v>
      </c>
      <c r="P644" s="649" t="s">
        <v>2084</v>
      </c>
      <c r="Q644" s="682"/>
      <c r="R644" s="682"/>
      <c r="S644" s="583" t="s">
        <v>2085</v>
      </c>
      <c r="V644" s="677">
        <v>2</v>
      </c>
    </row>
    <row r="645" spans="1:22" ht="76.5" customHeight="1">
      <c r="A645" s="681">
        <v>642</v>
      </c>
      <c r="B645" s="573">
        <v>22</v>
      </c>
      <c r="C645" s="650" t="s">
        <v>2090</v>
      </c>
      <c r="D645" s="650"/>
      <c r="E645" s="650"/>
      <c r="F645" s="650"/>
      <c r="G645" s="574" t="s">
        <v>7688</v>
      </c>
      <c r="H645" s="583">
        <v>3</v>
      </c>
      <c r="I645" s="574" t="s">
        <v>3877</v>
      </c>
      <c r="J645" s="649">
        <v>105</v>
      </c>
      <c r="K645" s="649">
        <v>87</v>
      </c>
      <c r="L645" s="651">
        <v>724.1</v>
      </c>
      <c r="M645" s="578"/>
      <c r="N645" s="648" t="s">
        <v>476</v>
      </c>
      <c r="O645" s="649" t="s">
        <v>2484</v>
      </c>
      <c r="P645" s="649" t="s">
        <v>2084</v>
      </c>
      <c r="Q645" s="682"/>
      <c r="R645" s="682"/>
      <c r="S645" s="583" t="s">
        <v>2089</v>
      </c>
      <c r="V645" s="677">
        <v>2</v>
      </c>
    </row>
    <row r="646" spans="1:22" ht="31.5">
      <c r="A646" s="641">
        <v>643</v>
      </c>
      <c r="B646" s="573">
        <v>27</v>
      </c>
      <c r="C646" s="650" t="s">
        <v>2096</v>
      </c>
      <c r="D646" s="650"/>
      <c r="E646" s="650"/>
      <c r="F646" s="650"/>
      <c r="G646" s="574" t="s">
        <v>7688</v>
      </c>
      <c r="H646" s="583">
        <v>3</v>
      </c>
      <c r="I646" s="574" t="s">
        <v>3877</v>
      </c>
      <c r="J646" s="649">
        <v>146</v>
      </c>
      <c r="K646" s="649">
        <v>45</v>
      </c>
      <c r="L646" s="651">
        <v>711.5</v>
      </c>
      <c r="M646" s="578"/>
      <c r="N646" s="649" t="s">
        <v>2097</v>
      </c>
      <c r="O646" s="649" t="s">
        <v>192</v>
      </c>
      <c r="P646" s="649" t="s">
        <v>2098</v>
      </c>
      <c r="Q646" s="682"/>
      <c r="R646" s="682"/>
      <c r="S646" s="583" t="s">
        <v>2058</v>
      </c>
      <c r="V646" s="677">
        <v>2</v>
      </c>
    </row>
    <row r="647" spans="1:22" ht="31.5">
      <c r="A647" s="681">
        <v>644</v>
      </c>
      <c r="B647" s="573">
        <v>28</v>
      </c>
      <c r="C647" s="650" t="s">
        <v>2099</v>
      </c>
      <c r="D647" s="650"/>
      <c r="E647" s="650"/>
      <c r="F647" s="650"/>
      <c r="G647" s="574" t="s">
        <v>7688</v>
      </c>
      <c r="H647" s="583">
        <v>3</v>
      </c>
      <c r="I647" s="574" t="s">
        <v>3877</v>
      </c>
      <c r="J647" s="649">
        <v>149</v>
      </c>
      <c r="K647" s="649">
        <v>3</v>
      </c>
      <c r="L647" s="651">
        <v>1731.9</v>
      </c>
      <c r="M647" s="578"/>
      <c r="N647" s="649" t="s">
        <v>1955</v>
      </c>
      <c r="O647" s="649" t="s">
        <v>2487</v>
      </c>
      <c r="P647" s="649" t="s">
        <v>2100</v>
      </c>
      <c r="Q647" s="682"/>
      <c r="R647" s="682"/>
      <c r="S647" s="583" t="s">
        <v>2101</v>
      </c>
      <c r="V647" s="677">
        <v>2</v>
      </c>
    </row>
    <row r="648" spans="1:22" ht="47.25">
      <c r="A648" s="641">
        <v>645</v>
      </c>
      <c r="B648" s="573">
        <v>29</v>
      </c>
      <c r="C648" s="650" t="s">
        <v>2102</v>
      </c>
      <c r="D648" s="650"/>
      <c r="E648" s="650"/>
      <c r="F648" s="650"/>
      <c r="G648" s="574" t="s">
        <v>7688</v>
      </c>
      <c r="H648" s="583">
        <v>3</v>
      </c>
      <c r="I648" s="574" t="s">
        <v>3877</v>
      </c>
      <c r="J648" s="649">
        <v>149</v>
      </c>
      <c r="K648" s="649">
        <v>5</v>
      </c>
      <c r="L648" s="651">
        <v>1685.1</v>
      </c>
      <c r="M648" s="578"/>
      <c r="N648" s="649" t="s">
        <v>1955</v>
      </c>
      <c r="O648" s="649" t="s">
        <v>2488</v>
      </c>
      <c r="P648" s="649" t="s">
        <v>2100</v>
      </c>
      <c r="Q648" s="682"/>
      <c r="R648" s="682"/>
      <c r="S648" s="583" t="s">
        <v>2101</v>
      </c>
      <c r="V648" s="677">
        <v>2</v>
      </c>
    </row>
    <row r="649" spans="1:22" ht="31.5">
      <c r="A649" s="681">
        <v>646</v>
      </c>
      <c r="B649" s="573">
        <v>30</v>
      </c>
      <c r="C649" s="650" t="s">
        <v>2103</v>
      </c>
      <c r="D649" s="650"/>
      <c r="E649" s="650"/>
      <c r="F649" s="650"/>
      <c r="G649" s="574" t="s">
        <v>7688</v>
      </c>
      <c r="H649" s="583">
        <v>3</v>
      </c>
      <c r="I649" s="574" t="s">
        <v>3877</v>
      </c>
      <c r="J649" s="649">
        <v>149</v>
      </c>
      <c r="K649" s="649">
        <v>7</v>
      </c>
      <c r="L649" s="651">
        <v>671.39999999999986</v>
      </c>
      <c r="M649" s="578"/>
      <c r="N649" s="649" t="s">
        <v>1955</v>
      </c>
      <c r="O649" s="649" t="s">
        <v>2489</v>
      </c>
      <c r="P649" s="649" t="s">
        <v>2100</v>
      </c>
      <c r="Q649" s="682"/>
      <c r="R649" s="682"/>
      <c r="S649" s="583" t="s">
        <v>2101</v>
      </c>
      <c r="V649" s="677">
        <v>2</v>
      </c>
    </row>
    <row r="650" spans="1:22" ht="47.25">
      <c r="A650" s="641">
        <v>647</v>
      </c>
      <c r="B650" s="573">
        <v>31</v>
      </c>
      <c r="C650" s="650" t="s">
        <v>2104</v>
      </c>
      <c r="D650" s="650"/>
      <c r="E650" s="650"/>
      <c r="F650" s="650"/>
      <c r="G650" s="574" t="s">
        <v>7688</v>
      </c>
      <c r="H650" s="583">
        <v>3</v>
      </c>
      <c r="I650" s="574" t="s">
        <v>3877</v>
      </c>
      <c r="J650" s="649">
        <v>164</v>
      </c>
      <c r="K650" s="649">
        <v>84</v>
      </c>
      <c r="L650" s="651">
        <v>911.4</v>
      </c>
      <c r="M650" s="578"/>
      <c r="N650" s="649" t="s">
        <v>1955</v>
      </c>
      <c r="O650" s="649" t="s">
        <v>2490</v>
      </c>
      <c r="P650" s="649" t="s">
        <v>2105</v>
      </c>
      <c r="Q650" s="682"/>
      <c r="R650" s="682"/>
      <c r="S650" s="583" t="s">
        <v>2058</v>
      </c>
      <c r="V650" s="677">
        <v>2</v>
      </c>
    </row>
    <row r="651" spans="1:22" ht="63">
      <c r="A651" s="681">
        <v>648</v>
      </c>
      <c r="B651" s="573">
        <v>32</v>
      </c>
      <c r="C651" s="650" t="s">
        <v>2106</v>
      </c>
      <c r="D651" s="650"/>
      <c r="E651" s="650"/>
      <c r="F651" s="650"/>
      <c r="G651" s="574" t="s">
        <v>7688</v>
      </c>
      <c r="H651" s="583">
        <v>3</v>
      </c>
      <c r="I651" s="574" t="s">
        <v>3877</v>
      </c>
      <c r="J651" s="649">
        <v>165</v>
      </c>
      <c r="K651" s="649">
        <v>38</v>
      </c>
      <c r="L651" s="651">
        <v>2150.9</v>
      </c>
      <c r="M651" s="578"/>
      <c r="N651" s="649" t="s">
        <v>1955</v>
      </c>
      <c r="O651" s="649" t="s">
        <v>2491</v>
      </c>
      <c r="P651" s="649" t="s">
        <v>2105</v>
      </c>
      <c r="Q651" s="682"/>
      <c r="R651" s="682"/>
      <c r="S651" s="583" t="s">
        <v>2058</v>
      </c>
      <c r="V651" s="677">
        <v>2</v>
      </c>
    </row>
    <row r="652" spans="1:22" ht="31.5">
      <c r="A652" s="641">
        <v>649</v>
      </c>
      <c r="B652" s="573">
        <v>33</v>
      </c>
      <c r="C652" s="650" t="s">
        <v>2107</v>
      </c>
      <c r="D652" s="650"/>
      <c r="E652" s="650"/>
      <c r="F652" s="650"/>
      <c r="G652" s="574" t="s">
        <v>7688</v>
      </c>
      <c r="H652" s="583">
        <v>3</v>
      </c>
      <c r="I652" s="574" t="s">
        <v>3877</v>
      </c>
      <c r="J652" s="649">
        <v>165</v>
      </c>
      <c r="K652" s="649">
        <v>39</v>
      </c>
      <c r="L652" s="651">
        <v>4702.2</v>
      </c>
      <c r="M652" s="578"/>
      <c r="N652" s="649" t="s">
        <v>2108</v>
      </c>
      <c r="O652" s="649" t="s">
        <v>2487</v>
      </c>
      <c r="P652" s="649" t="s">
        <v>2109</v>
      </c>
      <c r="Q652" s="682"/>
      <c r="R652" s="682"/>
      <c r="S652" s="583" t="s">
        <v>2058</v>
      </c>
      <c r="V652" s="677">
        <v>2</v>
      </c>
    </row>
    <row r="653" spans="1:22" ht="31.5">
      <c r="A653" s="681">
        <v>650</v>
      </c>
      <c r="B653" s="573">
        <v>34</v>
      </c>
      <c r="C653" s="650" t="s">
        <v>2110</v>
      </c>
      <c r="D653" s="650"/>
      <c r="E653" s="650"/>
      <c r="F653" s="650"/>
      <c r="G653" s="574" t="s">
        <v>7688</v>
      </c>
      <c r="H653" s="583">
        <v>3</v>
      </c>
      <c r="I653" s="574" t="s">
        <v>3877</v>
      </c>
      <c r="J653" s="649">
        <v>165</v>
      </c>
      <c r="K653" s="649">
        <v>46</v>
      </c>
      <c r="L653" s="651">
        <v>7750.5</v>
      </c>
      <c r="M653" s="578"/>
      <c r="N653" s="649" t="s">
        <v>2108</v>
      </c>
      <c r="O653" s="649" t="s">
        <v>2487</v>
      </c>
      <c r="P653" s="649" t="s">
        <v>2109</v>
      </c>
      <c r="Q653" s="682"/>
      <c r="R653" s="682"/>
      <c r="S653" s="583" t="s">
        <v>2058</v>
      </c>
      <c r="V653" s="677">
        <v>2</v>
      </c>
    </row>
    <row r="654" spans="1:22" ht="31.5">
      <c r="A654" s="641">
        <v>651</v>
      </c>
      <c r="B654" s="573">
        <v>35</v>
      </c>
      <c r="C654" s="650" t="s">
        <v>2111</v>
      </c>
      <c r="D654" s="650"/>
      <c r="E654" s="650"/>
      <c r="F654" s="650"/>
      <c r="G654" s="574" t="s">
        <v>7688</v>
      </c>
      <c r="H654" s="583">
        <v>3</v>
      </c>
      <c r="I654" s="574" t="s">
        <v>3877</v>
      </c>
      <c r="J654" s="649">
        <v>166</v>
      </c>
      <c r="K654" s="649">
        <v>16</v>
      </c>
      <c r="L654" s="651">
        <v>1721.5</v>
      </c>
      <c r="M654" s="578"/>
      <c r="N654" s="649" t="s">
        <v>2108</v>
      </c>
      <c r="O654" s="649" t="s">
        <v>2487</v>
      </c>
      <c r="P654" s="649" t="s">
        <v>2109</v>
      </c>
      <c r="Q654" s="682"/>
      <c r="R654" s="682"/>
      <c r="S654" s="583" t="s">
        <v>2058</v>
      </c>
      <c r="V654" s="677">
        <v>2</v>
      </c>
    </row>
    <row r="655" spans="1:22" ht="31.5">
      <c r="A655" s="681">
        <v>652</v>
      </c>
      <c r="B655" s="573">
        <v>36</v>
      </c>
      <c r="C655" s="574" t="s">
        <v>2112</v>
      </c>
      <c r="D655" s="574"/>
      <c r="E655" s="574"/>
      <c r="F655" s="574"/>
      <c r="G655" s="574" t="s">
        <v>7688</v>
      </c>
      <c r="H655" s="583">
        <v>3</v>
      </c>
      <c r="I655" s="574" t="s">
        <v>3877</v>
      </c>
      <c r="J655" s="583">
        <v>39</v>
      </c>
      <c r="K655" s="583">
        <v>5</v>
      </c>
      <c r="L655" s="579">
        <v>5275.8</v>
      </c>
      <c r="M655" s="578"/>
      <c r="N655" s="583" t="s">
        <v>2113</v>
      </c>
      <c r="O655" s="649" t="s">
        <v>2487</v>
      </c>
      <c r="P655" s="649" t="s">
        <v>2109</v>
      </c>
      <c r="Q655" s="682"/>
      <c r="R655" s="682"/>
      <c r="S655" s="583" t="s">
        <v>2058</v>
      </c>
      <c r="V655" s="677">
        <v>2</v>
      </c>
    </row>
    <row r="656" spans="1:22" ht="78.75">
      <c r="A656" s="641">
        <v>653</v>
      </c>
      <c r="B656" s="618">
        <v>1</v>
      </c>
      <c r="C656" s="574" t="s">
        <v>2221</v>
      </c>
      <c r="D656" s="608"/>
      <c r="E656" s="608"/>
      <c r="F656" s="608"/>
      <c r="G656" s="574" t="s">
        <v>7688</v>
      </c>
      <c r="H656" s="596">
        <v>2</v>
      </c>
      <c r="I656" s="575" t="s">
        <v>3879</v>
      </c>
      <c r="J656" s="576">
        <v>45</v>
      </c>
      <c r="K656" s="696">
        <v>28</v>
      </c>
      <c r="L656" s="579">
        <v>1814.9</v>
      </c>
      <c r="M656" s="578"/>
      <c r="N656" s="595" t="s">
        <v>2222</v>
      </c>
      <c r="O656" s="646" t="s">
        <v>2503</v>
      </c>
      <c r="P656" s="646" t="s">
        <v>2223</v>
      </c>
      <c r="Q656" s="682"/>
      <c r="R656" s="682"/>
      <c r="S656" s="646"/>
      <c r="V656" s="677">
        <v>2</v>
      </c>
    </row>
    <row r="657" spans="1:22">
      <c r="A657" s="681">
        <v>654</v>
      </c>
      <c r="B657" s="618"/>
      <c r="C657" s="574"/>
      <c r="D657" s="608"/>
      <c r="E657" s="608"/>
      <c r="F657" s="608"/>
      <c r="G657" s="574" t="s">
        <v>7688</v>
      </c>
      <c r="H657" s="596">
        <v>2</v>
      </c>
      <c r="I657" s="575" t="s">
        <v>3879</v>
      </c>
      <c r="J657" s="576">
        <v>45</v>
      </c>
      <c r="K657" s="696">
        <v>29</v>
      </c>
      <c r="L657" s="579">
        <v>2113.6</v>
      </c>
      <c r="M657" s="578"/>
      <c r="N657" s="595"/>
      <c r="O657" s="646"/>
      <c r="P657" s="646"/>
      <c r="Q657" s="682"/>
      <c r="R657" s="682"/>
      <c r="S657" s="646"/>
      <c r="V657" s="677">
        <v>2</v>
      </c>
    </row>
    <row r="658" spans="1:22">
      <c r="A658" s="641">
        <v>655</v>
      </c>
      <c r="B658" s="618"/>
      <c r="C658" s="574"/>
      <c r="D658" s="608"/>
      <c r="E658" s="608"/>
      <c r="F658" s="608"/>
      <c r="G658" s="574" t="s">
        <v>7688</v>
      </c>
      <c r="H658" s="596">
        <v>2</v>
      </c>
      <c r="I658" s="575" t="s">
        <v>3879</v>
      </c>
      <c r="J658" s="576">
        <v>45</v>
      </c>
      <c r="K658" s="696">
        <v>55</v>
      </c>
      <c r="L658" s="579">
        <v>743.99999999999989</v>
      </c>
      <c r="M658" s="578"/>
      <c r="N658" s="595"/>
      <c r="O658" s="646"/>
      <c r="P658" s="646"/>
      <c r="Q658" s="682"/>
      <c r="R658" s="682"/>
      <c r="S658" s="646"/>
      <c r="V658" s="677">
        <v>2</v>
      </c>
    </row>
    <row r="659" spans="1:22" ht="63">
      <c r="A659" s="681">
        <v>656</v>
      </c>
      <c r="B659" s="581">
        <v>2</v>
      </c>
      <c r="C659" s="574" t="s">
        <v>2224</v>
      </c>
      <c r="D659" s="608"/>
      <c r="E659" s="608"/>
      <c r="F659" s="608"/>
      <c r="G659" s="574" t="s">
        <v>7688</v>
      </c>
      <c r="H659" s="596">
        <v>2</v>
      </c>
      <c r="I659" s="575" t="s">
        <v>3879</v>
      </c>
      <c r="J659" s="576">
        <v>54</v>
      </c>
      <c r="K659" s="696">
        <v>726</v>
      </c>
      <c r="L659" s="579">
        <v>4004.8</v>
      </c>
      <c r="M659" s="578"/>
      <c r="N659" s="596" t="s">
        <v>2226</v>
      </c>
      <c r="O659" s="622" t="s">
        <v>2225</v>
      </c>
      <c r="P659" s="646" t="s">
        <v>2227</v>
      </c>
      <c r="Q659" s="682"/>
      <c r="R659" s="682"/>
      <c r="S659" s="622"/>
      <c r="V659" s="677">
        <v>2</v>
      </c>
    </row>
    <row r="660" spans="1:22" ht="38.25" customHeight="1">
      <c r="A660" s="641">
        <v>657</v>
      </c>
      <c r="B660" s="697">
        <v>3</v>
      </c>
      <c r="C660" s="625" t="s">
        <v>2228</v>
      </c>
      <c r="D660" s="626"/>
      <c r="E660" s="626"/>
      <c r="F660" s="626"/>
      <c r="G660" s="574" t="s">
        <v>7688</v>
      </c>
      <c r="H660" s="596">
        <v>2</v>
      </c>
      <c r="I660" s="575" t="s">
        <v>3879</v>
      </c>
      <c r="J660" s="690">
        <v>43</v>
      </c>
      <c r="K660" s="696">
        <v>135</v>
      </c>
      <c r="L660" s="661">
        <v>260</v>
      </c>
      <c r="M660" s="578"/>
      <c r="N660" s="583" t="s">
        <v>2229</v>
      </c>
      <c r="O660" s="583" t="s">
        <v>2504</v>
      </c>
      <c r="P660" s="646" t="s">
        <v>2230</v>
      </c>
      <c r="Q660" s="682"/>
      <c r="R660" s="682"/>
      <c r="S660" s="583"/>
      <c r="V660" s="677">
        <v>2</v>
      </c>
    </row>
    <row r="661" spans="1:22">
      <c r="A661" s="681">
        <v>658</v>
      </c>
      <c r="B661" s="697"/>
      <c r="C661" s="625"/>
      <c r="D661" s="626"/>
      <c r="E661" s="626"/>
      <c r="F661" s="626"/>
      <c r="G661" s="574" t="s">
        <v>7688</v>
      </c>
      <c r="H661" s="596">
        <v>2</v>
      </c>
      <c r="I661" s="575" t="s">
        <v>3879</v>
      </c>
      <c r="J661" s="690">
        <v>43</v>
      </c>
      <c r="K661" s="690">
        <v>136</v>
      </c>
      <c r="L661" s="661">
        <v>0</v>
      </c>
      <c r="M661" s="578"/>
      <c r="N661" s="583"/>
      <c r="O661" s="583"/>
      <c r="P661" s="646"/>
      <c r="Q661" s="682"/>
      <c r="R661" s="682"/>
      <c r="S661" s="583"/>
      <c r="V661" s="677">
        <v>2</v>
      </c>
    </row>
    <row r="662" spans="1:22" ht="31.5">
      <c r="A662" s="641">
        <v>659</v>
      </c>
      <c r="B662" s="581">
        <v>4</v>
      </c>
      <c r="C662" s="575" t="s">
        <v>2231</v>
      </c>
      <c r="D662" s="575"/>
      <c r="E662" s="575"/>
      <c r="F662" s="575"/>
      <c r="G662" s="574" t="s">
        <v>7688</v>
      </c>
      <c r="H662" s="596">
        <v>2</v>
      </c>
      <c r="I662" s="575" t="s">
        <v>3879</v>
      </c>
      <c r="J662" s="690">
        <v>43</v>
      </c>
      <c r="K662" s="690">
        <v>335</v>
      </c>
      <c r="L662" s="579">
        <v>120</v>
      </c>
      <c r="M662" s="578"/>
      <c r="N662" s="583" t="s">
        <v>2232</v>
      </c>
      <c r="O662" s="622" t="s">
        <v>678</v>
      </c>
      <c r="P662" s="646" t="s">
        <v>2233</v>
      </c>
      <c r="Q662" s="682"/>
      <c r="R662" s="682"/>
      <c r="S662" s="622"/>
      <c r="V662" s="677">
        <v>2</v>
      </c>
    </row>
    <row r="663" spans="1:22" ht="31.5">
      <c r="A663" s="681">
        <v>660</v>
      </c>
      <c r="B663" s="581">
        <v>5</v>
      </c>
      <c r="C663" s="625" t="s">
        <v>2234</v>
      </c>
      <c r="D663" s="626"/>
      <c r="E663" s="626"/>
      <c r="F663" s="626"/>
      <c r="G663" s="574" t="s">
        <v>7688</v>
      </c>
      <c r="H663" s="596">
        <v>2</v>
      </c>
      <c r="I663" s="575" t="s">
        <v>3879</v>
      </c>
      <c r="J663" s="690">
        <v>134</v>
      </c>
      <c r="K663" s="690">
        <v>66</v>
      </c>
      <c r="L663" s="579">
        <v>3997</v>
      </c>
      <c r="M663" s="578"/>
      <c r="N663" s="583" t="s">
        <v>2236</v>
      </c>
      <c r="O663" s="608" t="s">
        <v>2235</v>
      </c>
      <c r="P663" s="595" t="s">
        <v>1950</v>
      </c>
      <c r="Q663" s="682"/>
      <c r="R663" s="682"/>
      <c r="S663" s="622" t="s">
        <v>2237</v>
      </c>
      <c r="V663" s="677">
        <v>2</v>
      </c>
    </row>
    <row r="664" spans="1:22" ht="47.25">
      <c r="A664" s="641">
        <v>661</v>
      </c>
      <c r="B664" s="581">
        <v>6</v>
      </c>
      <c r="C664" s="575" t="s">
        <v>2238</v>
      </c>
      <c r="D664" s="575"/>
      <c r="E664" s="575"/>
      <c r="F664" s="575"/>
      <c r="G664" s="574" t="s">
        <v>7688</v>
      </c>
      <c r="H664" s="596">
        <v>2</v>
      </c>
      <c r="I664" s="575" t="s">
        <v>3879</v>
      </c>
      <c r="J664" s="582">
        <v>130</v>
      </c>
      <c r="K664" s="582">
        <v>7</v>
      </c>
      <c r="L664" s="594">
        <v>8663</v>
      </c>
      <c r="M664" s="578"/>
      <c r="N664" s="583" t="s">
        <v>2240</v>
      </c>
      <c r="O664" s="622" t="s">
        <v>2239</v>
      </c>
      <c r="P664" s="595" t="s">
        <v>1950</v>
      </c>
      <c r="Q664" s="682"/>
      <c r="R664" s="682"/>
      <c r="S664" s="622" t="s">
        <v>2237</v>
      </c>
      <c r="V664" s="677">
        <v>2</v>
      </c>
    </row>
    <row r="665" spans="1:22" ht="110.25">
      <c r="A665" s="681">
        <v>662</v>
      </c>
      <c r="B665" s="697">
        <v>7</v>
      </c>
      <c r="C665" s="625" t="s">
        <v>2241</v>
      </c>
      <c r="D665" s="626"/>
      <c r="E665" s="626"/>
      <c r="F665" s="626"/>
      <c r="G665" s="574" t="s">
        <v>7688</v>
      </c>
      <c r="H665" s="596">
        <v>2</v>
      </c>
      <c r="I665" s="575" t="s">
        <v>3879</v>
      </c>
      <c r="J665" s="690">
        <v>130</v>
      </c>
      <c r="K665" s="690">
        <v>2</v>
      </c>
      <c r="L665" s="579">
        <v>10191.299999999999</v>
      </c>
      <c r="M665" s="578"/>
      <c r="N665" s="583" t="s">
        <v>2243</v>
      </c>
      <c r="O665" s="608" t="s">
        <v>2242</v>
      </c>
      <c r="P665" s="646" t="s">
        <v>1950</v>
      </c>
      <c r="Q665" s="682"/>
      <c r="R665" s="682"/>
      <c r="S665" s="608" t="s">
        <v>2244</v>
      </c>
      <c r="V665" s="677">
        <v>2</v>
      </c>
    </row>
    <row r="666" spans="1:22">
      <c r="A666" s="641">
        <v>663</v>
      </c>
      <c r="B666" s="697"/>
      <c r="C666" s="625"/>
      <c r="D666" s="626"/>
      <c r="E666" s="626"/>
      <c r="F666" s="626"/>
      <c r="G666" s="574" t="s">
        <v>7688</v>
      </c>
      <c r="H666" s="596">
        <v>2</v>
      </c>
      <c r="I666" s="575" t="s">
        <v>3879</v>
      </c>
      <c r="J666" s="690">
        <v>130</v>
      </c>
      <c r="K666" s="690">
        <v>309</v>
      </c>
      <c r="L666" s="579">
        <v>169.8</v>
      </c>
      <c r="M666" s="578"/>
      <c r="N666" s="583"/>
      <c r="O666" s="608"/>
      <c r="P666" s="646"/>
      <c r="Q666" s="682"/>
      <c r="R666" s="682"/>
      <c r="S666" s="608"/>
      <c r="V666" s="677">
        <v>2</v>
      </c>
    </row>
    <row r="667" spans="1:22" ht="47.25">
      <c r="A667" s="681">
        <v>664</v>
      </c>
      <c r="B667" s="689">
        <v>10</v>
      </c>
      <c r="C667" s="574" t="s">
        <v>1249</v>
      </c>
      <c r="D667" s="606"/>
      <c r="E667" s="606"/>
      <c r="F667" s="606"/>
      <c r="G667" s="574" t="s">
        <v>7688</v>
      </c>
      <c r="H667" s="596">
        <v>2</v>
      </c>
      <c r="I667" s="575" t="s">
        <v>3879</v>
      </c>
      <c r="J667" s="690">
        <v>43</v>
      </c>
      <c r="K667" s="690">
        <v>64</v>
      </c>
      <c r="L667" s="579">
        <v>196</v>
      </c>
      <c r="M667" s="578"/>
      <c r="N667" s="583" t="s">
        <v>2252</v>
      </c>
      <c r="O667" s="608" t="s">
        <v>2251</v>
      </c>
      <c r="P667" s="652" t="s">
        <v>2253</v>
      </c>
      <c r="Q667" s="682"/>
      <c r="R667" s="682"/>
      <c r="S667" s="608"/>
      <c r="V667" s="677">
        <v>2</v>
      </c>
    </row>
    <row r="668" spans="1:22" ht="47.25">
      <c r="A668" s="641">
        <v>665</v>
      </c>
      <c r="B668" s="689">
        <v>11</v>
      </c>
      <c r="C668" s="574" t="s">
        <v>2254</v>
      </c>
      <c r="D668" s="606"/>
      <c r="E668" s="606"/>
      <c r="F668" s="606"/>
      <c r="G668" s="574" t="s">
        <v>7688</v>
      </c>
      <c r="H668" s="596">
        <v>2</v>
      </c>
      <c r="I668" s="575" t="s">
        <v>3879</v>
      </c>
      <c r="J668" s="690">
        <v>7</v>
      </c>
      <c r="K668" s="690">
        <v>1</v>
      </c>
      <c r="L668" s="579">
        <v>23000</v>
      </c>
      <c r="M668" s="578"/>
      <c r="N668" s="583" t="s">
        <v>2255</v>
      </c>
      <c r="O668" s="608" t="s">
        <v>192</v>
      </c>
      <c r="P668" s="652" t="s">
        <v>2253</v>
      </c>
      <c r="Q668" s="682"/>
      <c r="R668" s="682"/>
      <c r="S668" s="608" t="s">
        <v>2256</v>
      </c>
      <c r="V668" s="677">
        <v>2</v>
      </c>
    </row>
    <row r="669" spans="1:22" ht="31.5">
      <c r="A669" s="681">
        <v>666</v>
      </c>
      <c r="B669" s="689">
        <v>12</v>
      </c>
      <c r="C669" s="574" t="s">
        <v>2257</v>
      </c>
      <c r="D669" s="606"/>
      <c r="E669" s="606"/>
      <c r="F669" s="606"/>
      <c r="G669" s="574" t="s">
        <v>7688</v>
      </c>
      <c r="H669" s="596">
        <v>2</v>
      </c>
      <c r="I669" s="575" t="s">
        <v>3879</v>
      </c>
      <c r="J669" s="690">
        <v>7</v>
      </c>
      <c r="K669" s="690"/>
      <c r="L669" s="579">
        <v>20000</v>
      </c>
      <c r="M669" s="578"/>
      <c r="N669" s="583" t="s">
        <v>2255</v>
      </c>
      <c r="O669" s="608" t="s">
        <v>192</v>
      </c>
      <c r="P669" s="652" t="s">
        <v>2258</v>
      </c>
      <c r="Q669" s="682"/>
      <c r="R669" s="682"/>
      <c r="S669" s="608"/>
      <c r="V669" s="677">
        <v>2</v>
      </c>
    </row>
    <row r="670" spans="1:22" ht="47.25">
      <c r="A670" s="641">
        <v>667</v>
      </c>
      <c r="B670" s="581">
        <v>13</v>
      </c>
      <c r="C670" s="575" t="s">
        <v>2259</v>
      </c>
      <c r="D670" s="575"/>
      <c r="E670" s="575"/>
      <c r="F670" s="575"/>
      <c r="G670" s="574" t="s">
        <v>7688</v>
      </c>
      <c r="H670" s="596">
        <v>2</v>
      </c>
      <c r="I670" s="575" t="s">
        <v>3879</v>
      </c>
      <c r="J670" s="582">
        <v>17</v>
      </c>
      <c r="K670" s="696">
        <v>32</v>
      </c>
      <c r="L670" s="627">
        <v>41000</v>
      </c>
      <c r="M670" s="578"/>
      <c r="N670" s="595" t="s">
        <v>2261</v>
      </c>
      <c r="O670" s="595" t="s">
        <v>2260</v>
      </c>
      <c r="P670" s="595" t="s">
        <v>2262</v>
      </c>
      <c r="Q670" s="682"/>
      <c r="R670" s="682"/>
      <c r="S670" s="595" t="s">
        <v>2263</v>
      </c>
      <c r="V670" s="677">
        <v>2</v>
      </c>
    </row>
    <row r="671" spans="1:22">
      <c r="A671" s="681">
        <v>668</v>
      </c>
      <c r="B671" s="581"/>
      <c r="C671" s="575"/>
      <c r="D671" s="575"/>
      <c r="E671" s="575"/>
      <c r="F671" s="575"/>
      <c r="G671" s="574" t="s">
        <v>7688</v>
      </c>
      <c r="H671" s="596">
        <v>2</v>
      </c>
      <c r="I671" s="575" t="s">
        <v>3879</v>
      </c>
      <c r="J671" s="582">
        <v>17</v>
      </c>
      <c r="K671" s="696">
        <v>39</v>
      </c>
      <c r="L671" s="627"/>
      <c r="M671" s="578"/>
      <c r="N671" s="595"/>
      <c r="O671" s="595"/>
      <c r="P671" s="595"/>
      <c r="Q671" s="682"/>
      <c r="R671" s="682"/>
      <c r="S671" s="595"/>
      <c r="V671" s="677">
        <v>2</v>
      </c>
    </row>
    <row r="672" spans="1:22">
      <c r="A672" s="641">
        <v>669</v>
      </c>
      <c r="B672" s="581"/>
      <c r="C672" s="575"/>
      <c r="D672" s="575"/>
      <c r="E672" s="575"/>
      <c r="F672" s="575"/>
      <c r="G672" s="574" t="s">
        <v>7688</v>
      </c>
      <c r="H672" s="596">
        <v>2</v>
      </c>
      <c r="I672" s="575" t="s">
        <v>3879</v>
      </c>
      <c r="J672" s="582">
        <v>17</v>
      </c>
      <c r="K672" s="696">
        <v>40</v>
      </c>
      <c r="L672" s="627"/>
      <c r="M672" s="578"/>
      <c r="N672" s="595"/>
      <c r="O672" s="595"/>
      <c r="P672" s="595"/>
      <c r="Q672" s="682"/>
      <c r="R672" s="682"/>
      <c r="S672" s="595"/>
      <c r="V672" s="677">
        <v>2</v>
      </c>
    </row>
    <row r="673" spans="1:22">
      <c r="A673" s="681">
        <v>670</v>
      </c>
      <c r="B673" s="581"/>
      <c r="C673" s="575"/>
      <c r="D673" s="575"/>
      <c r="E673" s="575"/>
      <c r="F673" s="575"/>
      <c r="G673" s="574" t="s">
        <v>7688</v>
      </c>
      <c r="H673" s="596">
        <v>2</v>
      </c>
      <c r="I673" s="575" t="s">
        <v>3879</v>
      </c>
      <c r="J673" s="582">
        <v>17</v>
      </c>
      <c r="K673" s="696">
        <v>41</v>
      </c>
      <c r="L673" s="627"/>
      <c r="M673" s="578"/>
      <c r="N673" s="595"/>
      <c r="O673" s="595"/>
      <c r="P673" s="595"/>
      <c r="Q673" s="682"/>
      <c r="R673" s="682"/>
      <c r="S673" s="595"/>
      <c r="V673" s="677">
        <v>2</v>
      </c>
    </row>
    <row r="674" spans="1:22">
      <c r="A674" s="641">
        <v>671</v>
      </c>
      <c r="B674" s="581"/>
      <c r="C674" s="575"/>
      <c r="D674" s="575"/>
      <c r="E674" s="575"/>
      <c r="F674" s="575"/>
      <c r="G674" s="574" t="s">
        <v>7688</v>
      </c>
      <c r="H674" s="596">
        <v>2</v>
      </c>
      <c r="I674" s="575" t="s">
        <v>3879</v>
      </c>
      <c r="J674" s="582">
        <v>17</v>
      </c>
      <c r="K674" s="696">
        <v>31</v>
      </c>
      <c r="L674" s="627"/>
      <c r="M674" s="578"/>
      <c r="N674" s="595"/>
      <c r="O674" s="595"/>
      <c r="P674" s="595"/>
      <c r="Q674" s="682"/>
      <c r="R674" s="682"/>
      <c r="S674" s="595"/>
      <c r="V674" s="677">
        <v>2</v>
      </c>
    </row>
    <row r="675" spans="1:22">
      <c r="A675" s="681">
        <v>672</v>
      </c>
      <c r="B675" s="581"/>
      <c r="C675" s="575"/>
      <c r="D675" s="575"/>
      <c r="E675" s="575"/>
      <c r="F675" s="575"/>
      <c r="G675" s="574" t="s">
        <v>7688</v>
      </c>
      <c r="H675" s="596">
        <v>2</v>
      </c>
      <c r="I675" s="575" t="s">
        <v>3879</v>
      </c>
      <c r="J675" s="582">
        <v>17</v>
      </c>
      <c r="K675" s="696">
        <v>33</v>
      </c>
      <c r="L675" s="627"/>
      <c r="M675" s="578"/>
      <c r="N675" s="595"/>
      <c r="O675" s="595"/>
      <c r="P675" s="595"/>
      <c r="Q675" s="682"/>
      <c r="R675" s="682"/>
      <c r="S675" s="595"/>
      <c r="V675" s="677">
        <v>2</v>
      </c>
    </row>
    <row r="676" spans="1:22">
      <c r="A676" s="641">
        <v>673</v>
      </c>
      <c r="B676" s="581"/>
      <c r="C676" s="575"/>
      <c r="D676" s="575"/>
      <c r="E676" s="575"/>
      <c r="F676" s="575"/>
      <c r="G676" s="574" t="s">
        <v>7688</v>
      </c>
      <c r="H676" s="596">
        <v>2</v>
      </c>
      <c r="I676" s="575" t="s">
        <v>3879</v>
      </c>
      <c r="J676" s="582">
        <v>17</v>
      </c>
      <c r="K676" s="696">
        <v>42</v>
      </c>
      <c r="L676" s="627"/>
      <c r="M676" s="578"/>
      <c r="N676" s="595"/>
      <c r="O676" s="595"/>
      <c r="P676" s="595"/>
      <c r="Q676" s="682"/>
      <c r="R676" s="682"/>
      <c r="S676" s="595"/>
      <c r="V676" s="677">
        <v>2</v>
      </c>
    </row>
    <row r="677" spans="1:22">
      <c r="A677" s="681">
        <v>674</v>
      </c>
      <c r="B677" s="581"/>
      <c r="C677" s="575"/>
      <c r="D677" s="575"/>
      <c r="E677" s="575"/>
      <c r="F677" s="575"/>
      <c r="G677" s="574" t="s">
        <v>7688</v>
      </c>
      <c r="H677" s="596">
        <v>2</v>
      </c>
      <c r="I677" s="575" t="s">
        <v>3879</v>
      </c>
      <c r="J677" s="582">
        <v>17</v>
      </c>
      <c r="K677" s="696">
        <v>63</v>
      </c>
      <c r="L677" s="627"/>
      <c r="M677" s="578"/>
      <c r="N677" s="595"/>
      <c r="O677" s="595"/>
      <c r="P677" s="595"/>
      <c r="Q677" s="682"/>
      <c r="R677" s="682"/>
      <c r="S677" s="595"/>
      <c r="V677" s="677">
        <v>2</v>
      </c>
    </row>
    <row r="678" spans="1:22" ht="31.5">
      <c r="A678" s="641">
        <v>675</v>
      </c>
      <c r="B678" s="573">
        <v>14</v>
      </c>
      <c r="C678" s="574" t="s">
        <v>2264</v>
      </c>
      <c r="D678" s="574"/>
      <c r="E678" s="574"/>
      <c r="F678" s="574"/>
      <c r="G678" s="574" t="s">
        <v>7688</v>
      </c>
      <c r="H678" s="596">
        <v>2</v>
      </c>
      <c r="I678" s="575" t="s">
        <v>3879</v>
      </c>
      <c r="J678" s="576">
        <v>44</v>
      </c>
      <c r="K678" s="576">
        <v>614</v>
      </c>
      <c r="L678" s="579">
        <v>225.99999999999997</v>
      </c>
      <c r="M678" s="578"/>
      <c r="N678" s="596" t="s">
        <v>1955</v>
      </c>
      <c r="O678" s="596" t="s">
        <v>2505</v>
      </c>
      <c r="P678" s="652" t="s">
        <v>2262</v>
      </c>
      <c r="Q678" s="682"/>
      <c r="R678" s="682"/>
      <c r="S678" s="596"/>
      <c r="V678" s="677">
        <v>2</v>
      </c>
    </row>
    <row r="679" spans="1:22" ht="31.5">
      <c r="A679" s="681">
        <v>676</v>
      </c>
      <c r="B679" s="689">
        <v>15</v>
      </c>
      <c r="C679" s="625" t="s">
        <v>2265</v>
      </c>
      <c r="D679" s="626"/>
      <c r="E679" s="626"/>
      <c r="F679" s="626"/>
      <c r="G679" s="574" t="s">
        <v>7688</v>
      </c>
      <c r="H679" s="596">
        <v>2</v>
      </c>
      <c r="I679" s="575" t="s">
        <v>3879</v>
      </c>
      <c r="J679" s="690">
        <v>17</v>
      </c>
      <c r="K679" s="690">
        <v>64</v>
      </c>
      <c r="L679" s="579">
        <v>3000</v>
      </c>
      <c r="M679" s="578"/>
      <c r="N679" s="583" t="s">
        <v>2266</v>
      </c>
      <c r="O679" s="608" t="s">
        <v>192</v>
      </c>
      <c r="P679" s="652" t="s">
        <v>2262</v>
      </c>
      <c r="Q679" s="682"/>
      <c r="R679" s="682"/>
      <c r="S679" s="608"/>
      <c r="V679" s="677">
        <v>2</v>
      </c>
    </row>
    <row r="680" spans="1:22" ht="126">
      <c r="A680" s="641">
        <v>677</v>
      </c>
      <c r="B680" s="581">
        <v>1</v>
      </c>
      <c r="C680" s="625" t="s">
        <v>2267</v>
      </c>
      <c r="D680" s="625"/>
      <c r="E680" s="625"/>
      <c r="F680" s="625"/>
      <c r="G680" s="574" t="s">
        <v>7688</v>
      </c>
      <c r="H680" s="596">
        <v>3</v>
      </c>
      <c r="I680" s="575" t="s">
        <v>3879</v>
      </c>
      <c r="J680" s="696">
        <v>27</v>
      </c>
      <c r="K680" s="696">
        <v>17</v>
      </c>
      <c r="L680" s="661">
        <v>16238</v>
      </c>
      <c r="M680" s="578"/>
      <c r="N680" s="583" t="s">
        <v>2269</v>
      </c>
      <c r="O680" s="595" t="s">
        <v>2268</v>
      </c>
      <c r="P680" s="626" t="s">
        <v>1950</v>
      </c>
      <c r="Q680" s="682"/>
      <c r="R680" s="682"/>
      <c r="S680" s="626"/>
      <c r="V680" s="677">
        <v>2</v>
      </c>
    </row>
    <row r="681" spans="1:22">
      <c r="A681" s="681">
        <v>678</v>
      </c>
      <c r="B681" s="581">
        <v>2</v>
      </c>
      <c r="C681" s="625" t="s">
        <v>2267</v>
      </c>
      <c r="D681" s="625"/>
      <c r="E681" s="625"/>
      <c r="F681" s="625"/>
      <c r="G681" s="574" t="s">
        <v>7688</v>
      </c>
      <c r="H681" s="596">
        <v>3</v>
      </c>
      <c r="I681" s="575" t="s">
        <v>3879</v>
      </c>
      <c r="J681" s="696">
        <v>29</v>
      </c>
      <c r="K681" s="696">
        <v>17</v>
      </c>
      <c r="L681" s="661">
        <v>9667</v>
      </c>
      <c r="M681" s="578"/>
      <c r="N681" s="583"/>
      <c r="O681" s="595"/>
      <c r="P681" s="626"/>
      <c r="Q681" s="682"/>
      <c r="R681" s="682"/>
      <c r="S681" s="626"/>
      <c r="V681" s="677">
        <v>2</v>
      </c>
    </row>
    <row r="682" spans="1:22">
      <c r="A682" s="641">
        <v>679</v>
      </c>
      <c r="B682" s="581">
        <v>3</v>
      </c>
      <c r="C682" s="625" t="s">
        <v>2267</v>
      </c>
      <c r="D682" s="625"/>
      <c r="E682" s="625"/>
      <c r="F682" s="625"/>
      <c r="G682" s="574" t="s">
        <v>7688</v>
      </c>
      <c r="H682" s="596">
        <v>3</v>
      </c>
      <c r="I682" s="575" t="s">
        <v>3879</v>
      </c>
      <c r="J682" s="696">
        <v>30</v>
      </c>
      <c r="K682" s="696">
        <v>17</v>
      </c>
      <c r="L682" s="661">
        <v>9281</v>
      </c>
      <c r="M682" s="578"/>
      <c r="N682" s="583"/>
      <c r="O682" s="595"/>
      <c r="P682" s="626"/>
      <c r="Q682" s="682"/>
      <c r="R682" s="682"/>
      <c r="S682" s="626"/>
      <c r="V682" s="677">
        <v>2</v>
      </c>
    </row>
    <row r="683" spans="1:22">
      <c r="A683" s="681">
        <v>680</v>
      </c>
      <c r="B683" s="581">
        <v>4</v>
      </c>
      <c r="C683" s="625" t="s">
        <v>2267</v>
      </c>
      <c r="D683" s="625"/>
      <c r="E683" s="625"/>
      <c r="F683" s="625"/>
      <c r="G683" s="574" t="s">
        <v>7688</v>
      </c>
      <c r="H683" s="596">
        <v>3</v>
      </c>
      <c r="I683" s="575" t="s">
        <v>3879</v>
      </c>
      <c r="J683" s="696">
        <v>31</v>
      </c>
      <c r="K683" s="696">
        <v>17</v>
      </c>
      <c r="L683" s="661">
        <v>9409</v>
      </c>
      <c r="M683" s="578"/>
      <c r="N683" s="583"/>
      <c r="O683" s="595"/>
      <c r="P683" s="626"/>
      <c r="Q683" s="682"/>
      <c r="R683" s="682"/>
      <c r="S683" s="626"/>
      <c r="V683" s="677">
        <v>2</v>
      </c>
    </row>
    <row r="684" spans="1:22">
      <c r="A684" s="641">
        <v>681</v>
      </c>
      <c r="B684" s="581">
        <v>5</v>
      </c>
      <c r="C684" s="625" t="s">
        <v>2267</v>
      </c>
      <c r="D684" s="625"/>
      <c r="E684" s="625"/>
      <c r="F684" s="625"/>
      <c r="G684" s="574" t="s">
        <v>7688</v>
      </c>
      <c r="H684" s="596">
        <v>3</v>
      </c>
      <c r="I684" s="575" t="s">
        <v>3879</v>
      </c>
      <c r="J684" s="696">
        <v>33</v>
      </c>
      <c r="K684" s="696">
        <v>17</v>
      </c>
      <c r="L684" s="661">
        <v>8569</v>
      </c>
      <c r="M684" s="578"/>
      <c r="N684" s="583"/>
      <c r="O684" s="595"/>
      <c r="P684" s="626"/>
      <c r="Q684" s="682"/>
      <c r="R684" s="682"/>
      <c r="S684" s="626"/>
      <c r="V684" s="677">
        <v>2</v>
      </c>
    </row>
    <row r="685" spans="1:22">
      <c r="A685" s="681">
        <v>682</v>
      </c>
      <c r="B685" s="581">
        <v>6</v>
      </c>
      <c r="C685" s="625" t="s">
        <v>2267</v>
      </c>
      <c r="D685" s="625"/>
      <c r="E685" s="625"/>
      <c r="F685" s="625"/>
      <c r="G685" s="574" t="s">
        <v>7688</v>
      </c>
      <c r="H685" s="596">
        <v>3</v>
      </c>
      <c r="I685" s="575" t="s">
        <v>3879</v>
      </c>
      <c r="J685" s="696">
        <v>34</v>
      </c>
      <c r="K685" s="696">
        <v>17</v>
      </c>
      <c r="L685" s="661">
        <v>10611</v>
      </c>
      <c r="M685" s="578"/>
      <c r="N685" s="583"/>
      <c r="O685" s="595"/>
      <c r="P685" s="626"/>
      <c r="Q685" s="682"/>
      <c r="R685" s="682"/>
      <c r="S685" s="626"/>
      <c r="V685" s="677">
        <v>2</v>
      </c>
    </row>
    <row r="686" spans="1:22">
      <c r="A686" s="641">
        <v>683</v>
      </c>
      <c r="B686" s="581">
        <v>7</v>
      </c>
      <c r="C686" s="625" t="s">
        <v>2267</v>
      </c>
      <c r="D686" s="625"/>
      <c r="E686" s="625"/>
      <c r="F686" s="625"/>
      <c r="G686" s="574" t="s">
        <v>7688</v>
      </c>
      <c r="H686" s="596">
        <v>3</v>
      </c>
      <c r="I686" s="575" t="s">
        <v>3879</v>
      </c>
      <c r="J686" s="696">
        <v>35</v>
      </c>
      <c r="K686" s="696">
        <v>17</v>
      </c>
      <c r="L686" s="661">
        <v>406</v>
      </c>
      <c r="M686" s="578"/>
      <c r="N686" s="583"/>
      <c r="O686" s="595"/>
      <c r="P686" s="626"/>
      <c r="Q686" s="682"/>
      <c r="R686" s="682"/>
      <c r="S686" s="626"/>
      <c r="V686" s="677">
        <v>2</v>
      </c>
    </row>
    <row r="687" spans="1:22">
      <c r="A687" s="681">
        <v>684</v>
      </c>
      <c r="B687" s="581">
        <v>8</v>
      </c>
      <c r="C687" s="625" t="s">
        <v>2267</v>
      </c>
      <c r="D687" s="625"/>
      <c r="E687" s="625"/>
      <c r="F687" s="625"/>
      <c r="G687" s="574" t="s">
        <v>7688</v>
      </c>
      <c r="H687" s="596">
        <v>3</v>
      </c>
      <c r="I687" s="575" t="s">
        <v>3879</v>
      </c>
      <c r="J687" s="696">
        <v>36</v>
      </c>
      <c r="K687" s="696">
        <v>17</v>
      </c>
      <c r="L687" s="661">
        <v>374</v>
      </c>
      <c r="M687" s="578"/>
      <c r="N687" s="583"/>
      <c r="O687" s="595"/>
      <c r="P687" s="626"/>
      <c r="Q687" s="682"/>
      <c r="R687" s="682"/>
      <c r="S687" s="626"/>
      <c r="V687" s="677">
        <v>2</v>
      </c>
    </row>
    <row r="688" spans="1:22">
      <c r="A688" s="641">
        <v>685</v>
      </c>
      <c r="B688" s="581">
        <v>9</v>
      </c>
      <c r="C688" s="625" t="s">
        <v>2267</v>
      </c>
      <c r="D688" s="625"/>
      <c r="E688" s="625"/>
      <c r="F688" s="625"/>
      <c r="G688" s="574" t="s">
        <v>7688</v>
      </c>
      <c r="H688" s="596">
        <v>3</v>
      </c>
      <c r="I688" s="575" t="s">
        <v>3879</v>
      </c>
      <c r="J688" s="696">
        <v>37</v>
      </c>
      <c r="K688" s="696">
        <v>17</v>
      </c>
      <c r="L688" s="661">
        <v>140</v>
      </c>
      <c r="M688" s="578"/>
      <c r="N688" s="583"/>
      <c r="O688" s="595"/>
      <c r="P688" s="626"/>
      <c r="Q688" s="682"/>
      <c r="R688" s="682"/>
      <c r="S688" s="626"/>
      <c r="V688" s="677">
        <v>2</v>
      </c>
    </row>
    <row r="689" spans="1:22">
      <c r="A689" s="681">
        <v>686</v>
      </c>
      <c r="B689" s="581">
        <v>10</v>
      </c>
      <c r="C689" s="625" t="s">
        <v>2267</v>
      </c>
      <c r="D689" s="625"/>
      <c r="E689" s="625"/>
      <c r="F689" s="625"/>
      <c r="G689" s="574" t="s">
        <v>7688</v>
      </c>
      <c r="H689" s="596">
        <v>3</v>
      </c>
      <c r="I689" s="575" t="s">
        <v>3879</v>
      </c>
      <c r="J689" s="696">
        <v>38</v>
      </c>
      <c r="K689" s="696">
        <v>17</v>
      </c>
      <c r="L689" s="661">
        <v>670</v>
      </c>
      <c r="M689" s="578"/>
      <c r="N689" s="583"/>
      <c r="O689" s="595"/>
      <c r="P689" s="626"/>
      <c r="Q689" s="682"/>
      <c r="R689" s="682"/>
      <c r="S689" s="626"/>
      <c r="V689" s="677">
        <v>2</v>
      </c>
    </row>
    <row r="690" spans="1:22">
      <c r="A690" s="641">
        <v>687</v>
      </c>
      <c r="B690" s="581">
        <v>11</v>
      </c>
      <c r="C690" s="625" t="s">
        <v>2267</v>
      </c>
      <c r="D690" s="625"/>
      <c r="E690" s="625"/>
      <c r="F690" s="625"/>
      <c r="G690" s="574" t="s">
        <v>7688</v>
      </c>
      <c r="H690" s="596">
        <v>3</v>
      </c>
      <c r="I690" s="575" t="s">
        <v>3879</v>
      </c>
      <c r="J690" s="696">
        <v>42</v>
      </c>
      <c r="K690" s="696">
        <v>17</v>
      </c>
      <c r="L690" s="661">
        <v>10380</v>
      </c>
      <c r="M690" s="578"/>
      <c r="N690" s="583"/>
      <c r="O690" s="595"/>
      <c r="P690" s="626"/>
      <c r="Q690" s="682"/>
      <c r="R690" s="682"/>
      <c r="S690" s="626"/>
      <c r="V690" s="677">
        <v>2</v>
      </c>
    </row>
    <row r="691" spans="1:22">
      <c r="A691" s="681">
        <v>688</v>
      </c>
      <c r="B691" s="581">
        <v>12</v>
      </c>
      <c r="C691" s="625" t="s">
        <v>2267</v>
      </c>
      <c r="D691" s="625"/>
      <c r="E691" s="625"/>
      <c r="F691" s="625"/>
      <c r="G691" s="574" t="s">
        <v>7688</v>
      </c>
      <c r="H691" s="596">
        <v>3</v>
      </c>
      <c r="I691" s="575" t="s">
        <v>3879</v>
      </c>
      <c r="J691" s="696">
        <v>43</v>
      </c>
      <c r="K691" s="696">
        <v>17</v>
      </c>
      <c r="L691" s="661">
        <v>2655</v>
      </c>
      <c r="M691" s="578"/>
      <c r="N691" s="583"/>
      <c r="O691" s="596"/>
      <c r="P691" s="626"/>
      <c r="Q691" s="682"/>
      <c r="R691" s="682"/>
      <c r="S691" s="626"/>
      <c r="V691" s="677">
        <v>2</v>
      </c>
    </row>
    <row r="692" spans="1:22">
      <c r="A692" s="641">
        <v>689</v>
      </c>
      <c r="B692" s="581">
        <v>13</v>
      </c>
      <c r="C692" s="625" t="s">
        <v>2267</v>
      </c>
      <c r="D692" s="625"/>
      <c r="E692" s="625"/>
      <c r="F692" s="625"/>
      <c r="G692" s="574" t="s">
        <v>7688</v>
      </c>
      <c r="H692" s="596">
        <v>3</v>
      </c>
      <c r="I692" s="575" t="s">
        <v>3879</v>
      </c>
      <c r="J692" s="696">
        <v>44</v>
      </c>
      <c r="K692" s="696">
        <v>17</v>
      </c>
      <c r="L692" s="661">
        <v>560</v>
      </c>
      <c r="M692" s="578"/>
      <c r="N692" s="583"/>
      <c r="O692" s="596"/>
      <c r="P692" s="626"/>
      <c r="Q692" s="682"/>
      <c r="R692" s="682"/>
      <c r="S692" s="626"/>
      <c r="V692" s="677">
        <v>2</v>
      </c>
    </row>
    <row r="693" spans="1:22">
      <c r="A693" s="681">
        <v>690</v>
      </c>
      <c r="B693" s="581">
        <v>14</v>
      </c>
      <c r="C693" s="625" t="s">
        <v>2267</v>
      </c>
      <c r="D693" s="625"/>
      <c r="E693" s="625"/>
      <c r="F693" s="625"/>
      <c r="G693" s="574" t="s">
        <v>7688</v>
      </c>
      <c r="H693" s="596">
        <v>3</v>
      </c>
      <c r="I693" s="575" t="s">
        <v>3879</v>
      </c>
      <c r="J693" s="696">
        <v>46</v>
      </c>
      <c r="K693" s="696">
        <v>17</v>
      </c>
      <c r="L693" s="661">
        <v>210</v>
      </c>
      <c r="M693" s="578"/>
      <c r="N693" s="583"/>
      <c r="O693" s="596"/>
      <c r="P693" s="626"/>
      <c r="Q693" s="682"/>
      <c r="R693" s="682"/>
      <c r="S693" s="626"/>
      <c r="V693" s="677">
        <v>2</v>
      </c>
    </row>
    <row r="694" spans="1:22">
      <c r="A694" s="641">
        <v>691</v>
      </c>
      <c r="B694" s="581">
        <v>15</v>
      </c>
      <c r="C694" s="625" t="s">
        <v>2267</v>
      </c>
      <c r="D694" s="625"/>
      <c r="E694" s="625"/>
      <c r="F694" s="625"/>
      <c r="G694" s="574" t="s">
        <v>7688</v>
      </c>
      <c r="H694" s="596">
        <v>3</v>
      </c>
      <c r="I694" s="575" t="s">
        <v>3879</v>
      </c>
      <c r="J694" s="696">
        <v>50</v>
      </c>
      <c r="K694" s="696">
        <v>17</v>
      </c>
      <c r="L694" s="661">
        <v>388.99999999999994</v>
      </c>
      <c r="M694" s="578"/>
      <c r="N694" s="583"/>
      <c r="O694" s="596"/>
      <c r="P694" s="626"/>
      <c r="Q694" s="682"/>
      <c r="R694" s="682"/>
      <c r="S694" s="626"/>
      <c r="V694" s="677">
        <v>2</v>
      </c>
    </row>
    <row r="695" spans="1:22">
      <c r="A695" s="681">
        <v>692</v>
      </c>
      <c r="B695" s="581">
        <v>16</v>
      </c>
      <c r="C695" s="625" t="s">
        <v>2267</v>
      </c>
      <c r="D695" s="625"/>
      <c r="E695" s="625"/>
      <c r="F695" s="625"/>
      <c r="G695" s="574" t="s">
        <v>7688</v>
      </c>
      <c r="H695" s="596">
        <v>3</v>
      </c>
      <c r="I695" s="575" t="s">
        <v>3879</v>
      </c>
      <c r="J695" s="696">
        <v>52</v>
      </c>
      <c r="K695" s="696">
        <v>17</v>
      </c>
      <c r="L695" s="661">
        <v>23.999999999999996</v>
      </c>
      <c r="M695" s="578"/>
      <c r="N695" s="583"/>
      <c r="O695" s="596"/>
      <c r="P695" s="626"/>
      <c r="Q695" s="682"/>
      <c r="R695" s="682"/>
      <c r="S695" s="626"/>
      <c r="V695" s="677">
        <v>2</v>
      </c>
    </row>
    <row r="696" spans="1:22">
      <c r="A696" s="641">
        <v>693</v>
      </c>
      <c r="B696" s="581">
        <v>17</v>
      </c>
      <c r="C696" s="625" t="s">
        <v>2267</v>
      </c>
      <c r="D696" s="625"/>
      <c r="E696" s="625"/>
      <c r="F696" s="625"/>
      <c r="G696" s="574" t="s">
        <v>7688</v>
      </c>
      <c r="H696" s="596">
        <v>3</v>
      </c>
      <c r="I696" s="575" t="s">
        <v>3879</v>
      </c>
      <c r="J696" s="696">
        <v>53</v>
      </c>
      <c r="K696" s="696">
        <v>17</v>
      </c>
      <c r="L696" s="661">
        <v>197</v>
      </c>
      <c r="M696" s="578"/>
      <c r="N696" s="583"/>
      <c r="O696" s="596"/>
      <c r="P696" s="626"/>
      <c r="Q696" s="682"/>
      <c r="R696" s="682"/>
      <c r="S696" s="626"/>
      <c r="V696" s="677">
        <v>2</v>
      </c>
    </row>
    <row r="697" spans="1:22">
      <c r="A697" s="681">
        <v>694</v>
      </c>
      <c r="B697" s="581">
        <v>18</v>
      </c>
      <c r="C697" s="625" t="s">
        <v>2267</v>
      </c>
      <c r="D697" s="625"/>
      <c r="E697" s="625"/>
      <c r="F697" s="625"/>
      <c r="G697" s="574" t="s">
        <v>7688</v>
      </c>
      <c r="H697" s="596">
        <v>3</v>
      </c>
      <c r="I697" s="575" t="s">
        <v>3879</v>
      </c>
      <c r="J697" s="696">
        <v>54</v>
      </c>
      <c r="K697" s="696">
        <v>17</v>
      </c>
      <c r="L697" s="661">
        <v>262</v>
      </c>
      <c r="M697" s="578"/>
      <c r="N697" s="583"/>
      <c r="O697" s="596"/>
      <c r="P697" s="626"/>
      <c r="Q697" s="682"/>
      <c r="R697" s="682"/>
      <c r="S697" s="626"/>
      <c r="V697" s="677">
        <v>2</v>
      </c>
    </row>
    <row r="698" spans="1:22">
      <c r="A698" s="641">
        <v>695</v>
      </c>
      <c r="B698" s="581">
        <v>19</v>
      </c>
      <c r="C698" s="625" t="s">
        <v>2267</v>
      </c>
      <c r="D698" s="625"/>
      <c r="E698" s="625"/>
      <c r="F698" s="625"/>
      <c r="G698" s="574" t="s">
        <v>7688</v>
      </c>
      <c r="H698" s="596">
        <v>3</v>
      </c>
      <c r="I698" s="575" t="s">
        <v>3879</v>
      </c>
      <c r="J698" s="696">
        <v>61</v>
      </c>
      <c r="K698" s="696">
        <v>17</v>
      </c>
      <c r="L698" s="661">
        <v>1739.9999999999998</v>
      </c>
      <c r="M698" s="578"/>
      <c r="N698" s="583"/>
      <c r="O698" s="596"/>
      <c r="P698" s="626"/>
      <c r="Q698" s="682"/>
      <c r="R698" s="682"/>
      <c r="S698" s="626"/>
      <c r="V698" s="677">
        <v>2</v>
      </c>
    </row>
    <row r="699" spans="1:22">
      <c r="A699" s="681">
        <v>696</v>
      </c>
      <c r="B699" s="581">
        <v>20</v>
      </c>
      <c r="C699" s="625" t="s">
        <v>2267</v>
      </c>
      <c r="D699" s="625"/>
      <c r="E699" s="625"/>
      <c r="F699" s="625"/>
      <c r="G699" s="574" t="s">
        <v>7688</v>
      </c>
      <c r="H699" s="596">
        <v>3</v>
      </c>
      <c r="I699" s="575" t="s">
        <v>3879</v>
      </c>
      <c r="J699" s="696">
        <v>63</v>
      </c>
      <c r="K699" s="696">
        <v>17</v>
      </c>
      <c r="L699" s="661">
        <v>2856</v>
      </c>
      <c r="M699" s="578"/>
      <c r="N699" s="583"/>
      <c r="O699" s="596"/>
      <c r="P699" s="626"/>
      <c r="Q699" s="682"/>
      <c r="R699" s="682"/>
      <c r="S699" s="626"/>
      <c r="V699" s="677">
        <v>2</v>
      </c>
    </row>
    <row r="700" spans="1:22" ht="78.75" customHeight="1">
      <c r="A700" s="641">
        <v>697</v>
      </c>
      <c r="B700" s="581">
        <v>21</v>
      </c>
      <c r="C700" s="625" t="s">
        <v>2267</v>
      </c>
      <c r="D700" s="625"/>
      <c r="E700" s="625"/>
      <c r="F700" s="625"/>
      <c r="G700" s="574" t="s">
        <v>7688</v>
      </c>
      <c r="H700" s="596">
        <v>3</v>
      </c>
      <c r="I700" s="575" t="s">
        <v>3879</v>
      </c>
      <c r="J700" s="696">
        <v>65</v>
      </c>
      <c r="K700" s="696">
        <v>17</v>
      </c>
      <c r="L700" s="661">
        <v>1471</v>
      </c>
      <c r="M700" s="578"/>
      <c r="N700" s="583"/>
      <c r="O700" s="596"/>
      <c r="P700" s="626"/>
      <c r="Q700" s="682"/>
      <c r="R700" s="682"/>
      <c r="S700" s="626"/>
      <c r="V700" s="677">
        <v>2</v>
      </c>
    </row>
    <row r="701" spans="1:22">
      <c r="A701" s="681">
        <v>698</v>
      </c>
      <c r="B701" s="581">
        <v>22</v>
      </c>
      <c r="C701" s="625" t="s">
        <v>2267</v>
      </c>
      <c r="D701" s="625"/>
      <c r="E701" s="625"/>
      <c r="F701" s="625"/>
      <c r="G701" s="574" t="s">
        <v>7688</v>
      </c>
      <c r="H701" s="596">
        <v>3</v>
      </c>
      <c r="I701" s="575" t="s">
        <v>3879</v>
      </c>
      <c r="J701" s="696">
        <v>106</v>
      </c>
      <c r="K701" s="696">
        <v>17</v>
      </c>
      <c r="L701" s="661">
        <v>527</v>
      </c>
      <c r="M701" s="578"/>
      <c r="N701" s="583"/>
      <c r="O701" s="596"/>
      <c r="P701" s="626"/>
      <c r="Q701" s="682"/>
      <c r="R701" s="682"/>
      <c r="S701" s="626"/>
      <c r="V701" s="677">
        <v>2</v>
      </c>
    </row>
    <row r="702" spans="1:22">
      <c r="A702" s="641">
        <v>699</v>
      </c>
      <c r="B702" s="581">
        <v>23</v>
      </c>
      <c r="C702" s="625" t="s">
        <v>2267</v>
      </c>
      <c r="D702" s="625"/>
      <c r="E702" s="625"/>
      <c r="F702" s="625"/>
      <c r="G702" s="574" t="s">
        <v>7688</v>
      </c>
      <c r="H702" s="596">
        <v>3</v>
      </c>
      <c r="I702" s="575" t="s">
        <v>3879</v>
      </c>
      <c r="J702" s="696">
        <v>108</v>
      </c>
      <c r="K702" s="696">
        <v>17</v>
      </c>
      <c r="L702" s="661">
        <v>50</v>
      </c>
      <c r="M702" s="578"/>
      <c r="N702" s="583"/>
      <c r="O702" s="596"/>
      <c r="P702" s="626"/>
      <c r="Q702" s="682"/>
      <c r="R702" s="682"/>
      <c r="S702" s="626"/>
      <c r="V702" s="677">
        <v>2</v>
      </c>
    </row>
    <row r="703" spans="1:22">
      <c r="A703" s="681">
        <v>700</v>
      </c>
      <c r="B703" s="581">
        <v>24</v>
      </c>
      <c r="C703" s="625" t="s">
        <v>2267</v>
      </c>
      <c r="D703" s="625"/>
      <c r="E703" s="625"/>
      <c r="F703" s="625"/>
      <c r="G703" s="574" t="s">
        <v>7688</v>
      </c>
      <c r="H703" s="596">
        <v>3</v>
      </c>
      <c r="I703" s="575" t="s">
        <v>3879</v>
      </c>
      <c r="J703" s="696">
        <v>109</v>
      </c>
      <c r="K703" s="696">
        <v>17</v>
      </c>
      <c r="L703" s="661">
        <v>65</v>
      </c>
      <c r="M703" s="578"/>
      <c r="N703" s="583"/>
      <c r="O703" s="596"/>
      <c r="P703" s="626"/>
      <c r="Q703" s="682"/>
      <c r="R703" s="682"/>
      <c r="S703" s="626"/>
      <c r="V703" s="677">
        <v>2</v>
      </c>
    </row>
    <row r="704" spans="1:22">
      <c r="A704" s="641">
        <v>701</v>
      </c>
      <c r="B704" s="581">
        <v>25</v>
      </c>
      <c r="C704" s="625" t="s">
        <v>2267</v>
      </c>
      <c r="D704" s="625"/>
      <c r="E704" s="625"/>
      <c r="F704" s="625"/>
      <c r="G704" s="574" t="s">
        <v>7688</v>
      </c>
      <c r="H704" s="596">
        <v>3</v>
      </c>
      <c r="I704" s="575" t="s">
        <v>3879</v>
      </c>
      <c r="J704" s="696">
        <v>111</v>
      </c>
      <c r="K704" s="696">
        <v>17</v>
      </c>
      <c r="L704" s="661">
        <v>77</v>
      </c>
      <c r="M704" s="578"/>
      <c r="N704" s="583"/>
      <c r="O704" s="596"/>
      <c r="P704" s="626"/>
      <c r="Q704" s="682"/>
      <c r="R704" s="682"/>
      <c r="S704" s="626"/>
      <c r="V704" s="677">
        <v>2</v>
      </c>
    </row>
    <row r="705" spans="1:22" ht="63.75" customHeight="1">
      <c r="A705" s="681">
        <v>702</v>
      </c>
      <c r="B705" s="581">
        <v>26</v>
      </c>
      <c r="C705" s="625" t="s">
        <v>2267</v>
      </c>
      <c r="D705" s="625"/>
      <c r="E705" s="625"/>
      <c r="F705" s="625"/>
      <c r="G705" s="574" t="s">
        <v>7688</v>
      </c>
      <c r="H705" s="596">
        <v>3</v>
      </c>
      <c r="I705" s="575" t="s">
        <v>3879</v>
      </c>
      <c r="J705" s="696">
        <v>112</v>
      </c>
      <c r="K705" s="696">
        <v>17</v>
      </c>
      <c r="L705" s="661">
        <v>159</v>
      </c>
      <c r="M705" s="578"/>
      <c r="N705" s="583"/>
      <c r="O705" s="596"/>
      <c r="P705" s="626"/>
      <c r="Q705" s="682"/>
      <c r="R705" s="682"/>
      <c r="S705" s="626"/>
      <c r="V705" s="677">
        <v>2</v>
      </c>
    </row>
    <row r="706" spans="1:22">
      <c r="A706" s="641">
        <v>703</v>
      </c>
      <c r="B706" s="581">
        <v>27</v>
      </c>
      <c r="C706" s="625" t="s">
        <v>2267</v>
      </c>
      <c r="D706" s="625"/>
      <c r="E706" s="625"/>
      <c r="F706" s="625"/>
      <c r="G706" s="574" t="s">
        <v>7688</v>
      </c>
      <c r="H706" s="596">
        <v>3</v>
      </c>
      <c r="I706" s="575" t="s">
        <v>3879</v>
      </c>
      <c r="J706" s="696">
        <v>113</v>
      </c>
      <c r="K706" s="696">
        <v>17</v>
      </c>
      <c r="L706" s="661">
        <v>87</v>
      </c>
      <c r="M706" s="578"/>
      <c r="N706" s="583"/>
      <c r="O706" s="596"/>
      <c r="P706" s="626"/>
      <c r="Q706" s="682"/>
      <c r="R706" s="682"/>
      <c r="S706" s="626"/>
      <c r="V706" s="677">
        <v>2</v>
      </c>
    </row>
    <row r="707" spans="1:22" ht="114.75" customHeight="1">
      <c r="A707" s="681">
        <v>704</v>
      </c>
      <c r="B707" s="581">
        <v>28</v>
      </c>
      <c r="C707" s="625" t="s">
        <v>2267</v>
      </c>
      <c r="D707" s="625"/>
      <c r="E707" s="625"/>
      <c r="F707" s="625"/>
      <c r="G707" s="574" t="s">
        <v>7688</v>
      </c>
      <c r="H707" s="596">
        <v>3</v>
      </c>
      <c r="I707" s="575" t="s">
        <v>3879</v>
      </c>
      <c r="J707" s="696">
        <v>114</v>
      </c>
      <c r="K707" s="696">
        <v>17</v>
      </c>
      <c r="L707" s="661">
        <v>168</v>
      </c>
      <c r="M707" s="578"/>
      <c r="N707" s="583"/>
      <c r="O707" s="596"/>
      <c r="P707" s="626"/>
      <c r="Q707" s="682"/>
      <c r="R707" s="682"/>
      <c r="S707" s="626"/>
      <c r="V707" s="677">
        <v>2</v>
      </c>
    </row>
    <row r="708" spans="1:22" ht="31.5">
      <c r="A708" s="641">
        <v>705</v>
      </c>
      <c r="B708" s="581">
        <v>29</v>
      </c>
      <c r="C708" s="625" t="s">
        <v>2270</v>
      </c>
      <c r="D708" s="625"/>
      <c r="E708" s="625"/>
      <c r="F708" s="625"/>
      <c r="G708" s="574" t="s">
        <v>7688</v>
      </c>
      <c r="H708" s="596">
        <v>3</v>
      </c>
      <c r="I708" s="575" t="s">
        <v>3879</v>
      </c>
      <c r="J708" s="696">
        <v>1</v>
      </c>
      <c r="K708" s="696">
        <v>72</v>
      </c>
      <c r="L708" s="661">
        <v>726.90000000000009</v>
      </c>
      <c r="M708" s="578"/>
      <c r="N708" s="662" t="s">
        <v>476</v>
      </c>
      <c r="O708" s="662" t="s">
        <v>192</v>
      </c>
      <c r="P708" s="652" t="s">
        <v>2262</v>
      </c>
      <c r="Q708" s="682"/>
      <c r="R708" s="682"/>
      <c r="S708" s="583"/>
      <c r="V708" s="677">
        <v>2</v>
      </c>
    </row>
    <row r="709" spans="1:22" ht="31.5">
      <c r="A709" s="681">
        <v>706</v>
      </c>
      <c r="B709" s="581">
        <v>30</v>
      </c>
      <c r="C709" s="625" t="s">
        <v>2270</v>
      </c>
      <c r="D709" s="625"/>
      <c r="E709" s="625"/>
      <c r="F709" s="625"/>
      <c r="G709" s="574" t="s">
        <v>7688</v>
      </c>
      <c r="H709" s="596">
        <v>3</v>
      </c>
      <c r="I709" s="575" t="s">
        <v>3879</v>
      </c>
      <c r="J709" s="696">
        <v>104</v>
      </c>
      <c r="K709" s="696">
        <v>69</v>
      </c>
      <c r="L709" s="661">
        <v>4433</v>
      </c>
      <c r="M709" s="578"/>
      <c r="N709" s="662" t="s">
        <v>476</v>
      </c>
      <c r="O709" s="662" t="s">
        <v>192</v>
      </c>
      <c r="P709" s="652" t="s">
        <v>2262</v>
      </c>
      <c r="Q709" s="682"/>
      <c r="R709" s="682"/>
      <c r="S709" s="583"/>
      <c r="V709" s="677">
        <v>2</v>
      </c>
    </row>
    <row r="710" spans="1:22" ht="31.5">
      <c r="A710" s="641">
        <v>707</v>
      </c>
      <c r="B710" s="581">
        <v>31</v>
      </c>
      <c r="C710" s="698" t="s">
        <v>2271</v>
      </c>
      <c r="D710" s="698"/>
      <c r="E710" s="698"/>
      <c r="F710" s="698"/>
      <c r="G710" s="574" t="s">
        <v>7688</v>
      </c>
      <c r="H710" s="596">
        <v>3</v>
      </c>
      <c r="I710" s="575" t="s">
        <v>3879</v>
      </c>
      <c r="J710" s="690">
        <v>79</v>
      </c>
      <c r="K710" s="690">
        <v>42</v>
      </c>
      <c r="L710" s="699">
        <v>580.79999999999995</v>
      </c>
      <c r="M710" s="578"/>
      <c r="N710" s="662" t="s">
        <v>1955</v>
      </c>
      <c r="O710" s="662" t="s">
        <v>192</v>
      </c>
      <c r="P710" s="583" t="s">
        <v>1950</v>
      </c>
      <c r="Q710" s="682"/>
      <c r="R710" s="682"/>
      <c r="S710" s="662"/>
      <c r="V710" s="677">
        <v>2</v>
      </c>
    </row>
    <row r="711" spans="1:22" ht="31.5">
      <c r="A711" s="681">
        <v>708</v>
      </c>
      <c r="B711" s="581">
        <v>32</v>
      </c>
      <c r="C711" s="698" t="s">
        <v>2272</v>
      </c>
      <c r="D711" s="698"/>
      <c r="E711" s="698"/>
      <c r="F711" s="698"/>
      <c r="G711" s="574" t="s">
        <v>7688</v>
      </c>
      <c r="H711" s="596">
        <v>3</v>
      </c>
      <c r="I711" s="575" t="s">
        <v>3879</v>
      </c>
      <c r="J711" s="690">
        <v>24</v>
      </c>
      <c r="K711" s="690">
        <v>43</v>
      </c>
      <c r="L711" s="699">
        <v>800</v>
      </c>
      <c r="M711" s="578"/>
      <c r="N711" s="662" t="s">
        <v>2274</v>
      </c>
      <c r="O711" s="583" t="s">
        <v>2273</v>
      </c>
      <c r="P711" s="583" t="s">
        <v>2275</v>
      </c>
      <c r="Q711" s="682"/>
      <c r="R711" s="682"/>
      <c r="S711" s="662"/>
      <c r="V711" s="677">
        <v>2</v>
      </c>
    </row>
    <row r="712" spans="1:22" ht="31.5">
      <c r="A712" s="641">
        <v>709</v>
      </c>
      <c r="B712" s="581">
        <v>1</v>
      </c>
      <c r="C712" s="574" t="s">
        <v>2163</v>
      </c>
      <c r="D712" s="574"/>
      <c r="E712" s="574"/>
      <c r="F712" s="574"/>
      <c r="G712" s="574" t="s">
        <v>7688</v>
      </c>
      <c r="H712" s="583">
        <v>2</v>
      </c>
      <c r="I712" s="574" t="s">
        <v>3878</v>
      </c>
      <c r="J712" s="576">
        <v>12</v>
      </c>
      <c r="K712" s="576">
        <v>4</v>
      </c>
      <c r="L712" s="588">
        <v>1516.0000000000002</v>
      </c>
      <c r="M712" s="578"/>
      <c r="N712" s="583" t="s">
        <v>2165</v>
      </c>
      <c r="O712" s="583" t="s">
        <v>2164</v>
      </c>
      <c r="P712" s="652" t="s">
        <v>2053</v>
      </c>
      <c r="Q712" s="682"/>
      <c r="R712" s="682"/>
      <c r="S712" s="583" t="s">
        <v>2166</v>
      </c>
      <c r="V712" s="677">
        <v>2</v>
      </c>
    </row>
    <row r="713" spans="1:22" ht="31.5">
      <c r="A713" s="681">
        <v>710</v>
      </c>
      <c r="B713" s="581">
        <v>2</v>
      </c>
      <c r="C713" s="574" t="s">
        <v>2163</v>
      </c>
      <c r="D713" s="574"/>
      <c r="E713" s="574"/>
      <c r="F713" s="574"/>
      <c r="G713" s="574" t="s">
        <v>7688</v>
      </c>
      <c r="H713" s="583">
        <v>2</v>
      </c>
      <c r="I713" s="574" t="s">
        <v>3878</v>
      </c>
      <c r="J713" s="576">
        <v>12</v>
      </c>
      <c r="K713" s="576">
        <v>60</v>
      </c>
      <c r="L713" s="588">
        <v>4850</v>
      </c>
      <c r="M713" s="578"/>
      <c r="N713" s="583" t="s">
        <v>2167</v>
      </c>
      <c r="O713" s="583" t="s">
        <v>2164</v>
      </c>
      <c r="P713" s="652" t="s">
        <v>2053</v>
      </c>
      <c r="Q713" s="682"/>
      <c r="R713" s="682"/>
      <c r="S713" s="583" t="s">
        <v>2166</v>
      </c>
      <c r="V713" s="677">
        <v>2</v>
      </c>
    </row>
    <row r="714" spans="1:22" ht="31.5">
      <c r="A714" s="641">
        <v>711</v>
      </c>
      <c r="B714" s="581">
        <v>3</v>
      </c>
      <c r="C714" s="574" t="s">
        <v>2163</v>
      </c>
      <c r="D714" s="574"/>
      <c r="E714" s="574"/>
      <c r="F714" s="574"/>
      <c r="G714" s="574" t="s">
        <v>7688</v>
      </c>
      <c r="H714" s="583">
        <v>2</v>
      </c>
      <c r="I714" s="574" t="s">
        <v>3878</v>
      </c>
      <c r="J714" s="576">
        <v>12</v>
      </c>
      <c r="K714" s="576">
        <v>62</v>
      </c>
      <c r="L714" s="588">
        <v>579</v>
      </c>
      <c r="M714" s="578"/>
      <c r="N714" s="583" t="s">
        <v>1955</v>
      </c>
      <c r="O714" s="583" t="s">
        <v>2164</v>
      </c>
      <c r="P714" s="652" t="s">
        <v>2053</v>
      </c>
      <c r="Q714" s="682"/>
      <c r="R714" s="682"/>
      <c r="S714" s="583" t="s">
        <v>2166</v>
      </c>
      <c r="V714" s="677">
        <v>2</v>
      </c>
    </row>
    <row r="715" spans="1:22" ht="47.25">
      <c r="A715" s="681">
        <v>712</v>
      </c>
      <c r="B715" s="581">
        <v>4</v>
      </c>
      <c r="C715" s="574" t="s">
        <v>2163</v>
      </c>
      <c r="D715" s="574"/>
      <c r="E715" s="574"/>
      <c r="F715" s="574"/>
      <c r="G715" s="574" t="s">
        <v>7688</v>
      </c>
      <c r="H715" s="583">
        <v>2</v>
      </c>
      <c r="I715" s="574" t="s">
        <v>3878</v>
      </c>
      <c r="J715" s="576">
        <v>10</v>
      </c>
      <c r="K715" s="576">
        <v>84</v>
      </c>
      <c r="L715" s="588">
        <v>721</v>
      </c>
      <c r="M715" s="578"/>
      <c r="N715" s="583" t="s">
        <v>2167</v>
      </c>
      <c r="O715" s="583" t="s">
        <v>2168</v>
      </c>
      <c r="P715" s="595" t="s">
        <v>2169</v>
      </c>
      <c r="Q715" s="682"/>
      <c r="R715" s="682"/>
      <c r="S715" s="583" t="s">
        <v>2166</v>
      </c>
      <c r="V715" s="677">
        <v>2</v>
      </c>
    </row>
    <row r="716" spans="1:22" ht="63">
      <c r="A716" s="641">
        <v>713</v>
      </c>
      <c r="B716" s="581">
        <v>5</v>
      </c>
      <c r="C716" s="574" t="s">
        <v>2163</v>
      </c>
      <c r="D716" s="574"/>
      <c r="E716" s="574"/>
      <c r="F716" s="574"/>
      <c r="G716" s="574" t="s">
        <v>7688</v>
      </c>
      <c r="H716" s="583">
        <v>2</v>
      </c>
      <c r="I716" s="574" t="s">
        <v>3878</v>
      </c>
      <c r="J716" s="576">
        <v>10</v>
      </c>
      <c r="K716" s="576">
        <v>102</v>
      </c>
      <c r="L716" s="588">
        <v>20160</v>
      </c>
      <c r="M716" s="578"/>
      <c r="N716" s="583" t="s">
        <v>2170</v>
      </c>
      <c r="O716" s="583" t="s">
        <v>2168</v>
      </c>
      <c r="P716" s="595" t="s">
        <v>2169</v>
      </c>
      <c r="Q716" s="682"/>
      <c r="R716" s="682"/>
      <c r="S716" s="583" t="s">
        <v>2166</v>
      </c>
      <c r="V716" s="677">
        <v>2</v>
      </c>
    </row>
    <row r="717" spans="1:22" ht="31.5">
      <c r="A717" s="681">
        <v>714</v>
      </c>
      <c r="B717" s="581">
        <v>6</v>
      </c>
      <c r="C717" s="574" t="s">
        <v>2163</v>
      </c>
      <c r="D717" s="574"/>
      <c r="E717" s="574"/>
      <c r="F717" s="574"/>
      <c r="G717" s="574" t="s">
        <v>7688</v>
      </c>
      <c r="H717" s="583">
        <v>2</v>
      </c>
      <c r="I717" s="574" t="s">
        <v>3878</v>
      </c>
      <c r="J717" s="576">
        <v>14</v>
      </c>
      <c r="K717" s="576">
        <v>105</v>
      </c>
      <c r="L717" s="588">
        <v>117</v>
      </c>
      <c r="M717" s="578"/>
      <c r="N717" s="583" t="s">
        <v>476</v>
      </c>
      <c r="O717" s="583" t="s">
        <v>2171</v>
      </c>
      <c r="P717" s="652" t="s">
        <v>2053</v>
      </c>
      <c r="Q717" s="682"/>
      <c r="R717" s="682"/>
      <c r="S717" s="583" t="s">
        <v>2166</v>
      </c>
      <c r="V717" s="677">
        <v>2</v>
      </c>
    </row>
    <row r="718" spans="1:22" ht="31.5">
      <c r="A718" s="641">
        <v>715</v>
      </c>
      <c r="B718" s="581">
        <v>7</v>
      </c>
      <c r="C718" s="574" t="s">
        <v>2163</v>
      </c>
      <c r="D718" s="574"/>
      <c r="E718" s="574"/>
      <c r="F718" s="574"/>
      <c r="G718" s="574" t="s">
        <v>7688</v>
      </c>
      <c r="H718" s="583">
        <v>2</v>
      </c>
      <c r="I718" s="574" t="s">
        <v>3878</v>
      </c>
      <c r="J718" s="576">
        <v>14</v>
      </c>
      <c r="K718" s="576">
        <v>127</v>
      </c>
      <c r="L718" s="588">
        <v>236</v>
      </c>
      <c r="M718" s="578"/>
      <c r="N718" s="583" t="s">
        <v>1955</v>
      </c>
      <c r="O718" s="583" t="s">
        <v>2168</v>
      </c>
      <c r="P718" s="652" t="s">
        <v>2053</v>
      </c>
      <c r="Q718" s="682"/>
      <c r="R718" s="682"/>
      <c r="S718" s="583" t="s">
        <v>2166</v>
      </c>
      <c r="V718" s="677">
        <v>2</v>
      </c>
    </row>
    <row r="719" spans="1:22">
      <c r="A719" s="681">
        <v>716</v>
      </c>
      <c r="B719" s="581">
        <v>8</v>
      </c>
      <c r="C719" s="574" t="s">
        <v>2163</v>
      </c>
      <c r="D719" s="574"/>
      <c r="E719" s="574"/>
      <c r="F719" s="574"/>
      <c r="G719" s="574" t="s">
        <v>7688</v>
      </c>
      <c r="H719" s="583">
        <v>2</v>
      </c>
      <c r="I719" s="574" t="s">
        <v>3878</v>
      </c>
      <c r="J719" s="576">
        <v>14</v>
      </c>
      <c r="K719" s="576">
        <v>129</v>
      </c>
      <c r="L719" s="588">
        <v>120</v>
      </c>
      <c r="M719" s="578"/>
      <c r="N719" s="583" t="s">
        <v>1955</v>
      </c>
      <c r="O719" s="583" t="s">
        <v>2171</v>
      </c>
      <c r="P719" s="652" t="s">
        <v>1932</v>
      </c>
      <c r="Q719" s="682"/>
      <c r="R719" s="682"/>
      <c r="S719" s="583" t="s">
        <v>2166</v>
      </c>
      <c r="V719" s="677">
        <v>2</v>
      </c>
    </row>
    <row r="720" spans="1:22">
      <c r="A720" s="641">
        <v>717</v>
      </c>
      <c r="B720" s="581">
        <v>9</v>
      </c>
      <c r="C720" s="574" t="s">
        <v>2163</v>
      </c>
      <c r="D720" s="574"/>
      <c r="E720" s="574"/>
      <c r="F720" s="574"/>
      <c r="G720" s="574" t="s">
        <v>7688</v>
      </c>
      <c r="H720" s="583">
        <v>2</v>
      </c>
      <c r="I720" s="574" t="s">
        <v>3878</v>
      </c>
      <c r="J720" s="576">
        <v>14</v>
      </c>
      <c r="K720" s="576">
        <v>131</v>
      </c>
      <c r="L720" s="588">
        <v>15</v>
      </c>
      <c r="M720" s="578"/>
      <c r="N720" s="583" t="s">
        <v>1955</v>
      </c>
      <c r="O720" s="583" t="s">
        <v>2171</v>
      </c>
      <c r="P720" s="652" t="s">
        <v>1932</v>
      </c>
      <c r="Q720" s="682"/>
      <c r="R720" s="682"/>
      <c r="S720" s="583" t="s">
        <v>2166</v>
      </c>
      <c r="V720" s="677">
        <v>2</v>
      </c>
    </row>
    <row r="721" spans="1:22" ht="78.75">
      <c r="A721" s="681">
        <v>718</v>
      </c>
      <c r="B721" s="581">
        <v>10</v>
      </c>
      <c r="C721" s="574" t="s">
        <v>2163</v>
      </c>
      <c r="D721" s="574"/>
      <c r="E721" s="574"/>
      <c r="F721" s="574"/>
      <c r="G721" s="574" t="s">
        <v>7688</v>
      </c>
      <c r="H721" s="583">
        <v>2</v>
      </c>
      <c r="I721" s="574" t="s">
        <v>3878</v>
      </c>
      <c r="J721" s="576">
        <v>12</v>
      </c>
      <c r="K721" s="576">
        <v>13</v>
      </c>
      <c r="L721" s="588">
        <v>38177</v>
      </c>
      <c r="M721" s="578"/>
      <c r="N721" s="583" t="s">
        <v>2172</v>
      </c>
      <c r="O721" s="583" t="s">
        <v>2164</v>
      </c>
      <c r="P721" s="595" t="s">
        <v>2173</v>
      </c>
      <c r="Q721" s="682"/>
      <c r="R721" s="682"/>
      <c r="S721" s="583" t="s">
        <v>2174</v>
      </c>
      <c r="V721" s="677">
        <v>2</v>
      </c>
    </row>
    <row r="722" spans="1:22" ht="31.5">
      <c r="A722" s="641">
        <v>719</v>
      </c>
      <c r="B722" s="581">
        <v>11</v>
      </c>
      <c r="C722" s="574" t="s">
        <v>2175</v>
      </c>
      <c r="D722" s="574"/>
      <c r="E722" s="574"/>
      <c r="F722" s="574"/>
      <c r="G722" s="574" t="s">
        <v>7688</v>
      </c>
      <c r="H722" s="583">
        <v>2</v>
      </c>
      <c r="I722" s="574" t="s">
        <v>3878</v>
      </c>
      <c r="J722" s="576">
        <v>15</v>
      </c>
      <c r="K722" s="576">
        <v>49</v>
      </c>
      <c r="L722" s="588">
        <v>471.00000000000006</v>
      </c>
      <c r="M722" s="578"/>
      <c r="N722" s="583" t="s">
        <v>476</v>
      </c>
      <c r="O722" s="583" t="s">
        <v>2176</v>
      </c>
      <c r="P722" s="652" t="s">
        <v>2053</v>
      </c>
      <c r="Q722" s="682"/>
      <c r="R722" s="682"/>
      <c r="S722" s="583"/>
      <c r="V722" s="677">
        <v>2</v>
      </c>
    </row>
    <row r="723" spans="1:22" ht="47.25">
      <c r="A723" s="681">
        <v>720</v>
      </c>
      <c r="B723" s="573">
        <v>12</v>
      </c>
      <c r="C723" s="574" t="s">
        <v>2177</v>
      </c>
      <c r="D723" s="574"/>
      <c r="E723" s="574"/>
      <c r="F723" s="574"/>
      <c r="G723" s="574" t="s">
        <v>7688</v>
      </c>
      <c r="H723" s="583">
        <v>2</v>
      </c>
      <c r="I723" s="574" t="s">
        <v>3878</v>
      </c>
      <c r="J723" s="576">
        <v>10</v>
      </c>
      <c r="K723" s="576">
        <v>78</v>
      </c>
      <c r="L723" s="590">
        <v>19000</v>
      </c>
      <c r="M723" s="578"/>
      <c r="N723" s="647" t="s">
        <v>2179</v>
      </c>
      <c r="O723" s="595" t="s">
        <v>2178</v>
      </c>
      <c r="P723" s="595" t="s">
        <v>2180</v>
      </c>
      <c r="Q723" s="682"/>
      <c r="R723" s="682"/>
      <c r="S723" s="595"/>
      <c r="V723" s="677">
        <v>2</v>
      </c>
    </row>
    <row r="724" spans="1:22">
      <c r="A724" s="641">
        <v>721</v>
      </c>
      <c r="B724" s="573"/>
      <c r="C724" s="574"/>
      <c r="D724" s="574"/>
      <c r="E724" s="574"/>
      <c r="F724" s="574"/>
      <c r="G724" s="574" t="s">
        <v>7688</v>
      </c>
      <c r="H724" s="583">
        <v>2</v>
      </c>
      <c r="I724" s="574" t="s">
        <v>3878</v>
      </c>
      <c r="J724" s="576">
        <v>10</v>
      </c>
      <c r="K724" s="576">
        <v>84</v>
      </c>
      <c r="L724" s="590"/>
      <c r="M724" s="578"/>
      <c r="N724" s="647"/>
      <c r="O724" s="595"/>
      <c r="P724" s="595"/>
      <c r="Q724" s="682"/>
      <c r="R724" s="682"/>
      <c r="S724" s="595"/>
      <c r="V724" s="677">
        <v>2</v>
      </c>
    </row>
    <row r="725" spans="1:22">
      <c r="A725" s="681">
        <v>722</v>
      </c>
      <c r="B725" s="573"/>
      <c r="C725" s="574"/>
      <c r="D725" s="574"/>
      <c r="E725" s="574"/>
      <c r="F725" s="574"/>
      <c r="G725" s="574" t="s">
        <v>7688</v>
      </c>
      <c r="H725" s="583">
        <v>2</v>
      </c>
      <c r="I725" s="574" t="s">
        <v>3878</v>
      </c>
      <c r="J725" s="576">
        <v>10</v>
      </c>
      <c r="K725" s="576">
        <v>102</v>
      </c>
      <c r="L725" s="590"/>
      <c r="M725" s="578"/>
      <c r="N725" s="647"/>
      <c r="O725" s="595"/>
      <c r="P725" s="595"/>
      <c r="Q725" s="682"/>
      <c r="R725" s="682"/>
      <c r="S725" s="595"/>
      <c r="V725" s="677">
        <v>2</v>
      </c>
    </row>
    <row r="726" spans="1:22">
      <c r="A726" s="641">
        <v>723</v>
      </c>
      <c r="B726" s="573"/>
      <c r="C726" s="574"/>
      <c r="D726" s="574"/>
      <c r="E726" s="574"/>
      <c r="F726" s="574"/>
      <c r="G726" s="574" t="s">
        <v>7688</v>
      </c>
      <c r="H726" s="583">
        <v>2</v>
      </c>
      <c r="I726" s="574" t="s">
        <v>3878</v>
      </c>
      <c r="J726" s="576">
        <v>10</v>
      </c>
      <c r="K726" s="576">
        <v>83</v>
      </c>
      <c r="L726" s="590">
        <v>3600</v>
      </c>
      <c r="M726" s="578"/>
      <c r="N726" s="596" t="s">
        <v>476</v>
      </c>
      <c r="O726" s="595" t="s">
        <v>192</v>
      </c>
      <c r="P726" s="595"/>
      <c r="Q726" s="682"/>
      <c r="R726" s="682"/>
      <c r="S726" s="595"/>
      <c r="V726" s="677">
        <v>2</v>
      </c>
    </row>
    <row r="727" spans="1:22">
      <c r="A727" s="681">
        <v>724</v>
      </c>
      <c r="B727" s="573"/>
      <c r="C727" s="574"/>
      <c r="D727" s="574"/>
      <c r="E727" s="574"/>
      <c r="F727" s="574"/>
      <c r="G727" s="574" t="s">
        <v>7688</v>
      </c>
      <c r="H727" s="583">
        <v>2</v>
      </c>
      <c r="I727" s="574" t="s">
        <v>3878</v>
      </c>
      <c r="J727" s="576">
        <v>10</v>
      </c>
      <c r="K727" s="576">
        <v>397</v>
      </c>
      <c r="L727" s="590"/>
      <c r="M727" s="578"/>
      <c r="N727" s="596"/>
      <c r="O727" s="595"/>
      <c r="P727" s="595"/>
      <c r="Q727" s="682"/>
      <c r="R727" s="682"/>
      <c r="S727" s="595"/>
      <c r="V727" s="677">
        <v>2</v>
      </c>
    </row>
    <row r="728" spans="1:22" ht="31.5">
      <c r="A728" s="641">
        <v>725</v>
      </c>
      <c r="B728" s="628">
        <v>13</v>
      </c>
      <c r="C728" s="629" t="s">
        <v>2181</v>
      </c>
      <c r="D728" s="629"/>
      <c r="E728" s="629"/>
      <c r="F728" s="629"/>
      <c r="G728" s="574" t="s">
        <v>7688</v>
      </c>
      <c r="H728" s="583">
        <v>2</v>
      </c>
      <c r="I728" s="574" t="s">
        <v>3878</v>
      </c>
      <c r="J728" s="630">
        <v>59</v>
      </c>
      <c r="K728" s="630">
        <v>28</v>
      </c>
      <c r="L728" s="631">
        <v>800</v>
      </c>
      <c r="M728" s="578"/>
      <c r="N728" s="663" t="s">
        <v>2182</v>
      </c>
      <c r="O728" s="663" t="s">
        <v>542</v>
      </c>
      <c r="P728" s="664" t="s">
        <v>2053</v>
      </c>
      <c r="Q728" s="640"/>
      <c r="R728" s="640"/>
      <c r="S728" s="663"/>
      <c r="T728" s="695"/>
      <c r="V728" s="677">
        <v>2</v>
      </c>
    </row>
    <row r="729" spans="1:22" ht="31.5">
      <c r="A729" s="681">
        <v>726</v>
      </c>
      <c r="B729" s="581">
        <v>14</v>
      </c>
      <c r="C729" s="574" t="s">
        <v>2181</v>
      </c>
      <c r="D729" s="574"/>
      <c r="E729" s="574"/>
      <c r="F729" s="574"/>
      <c r="G729" s="574" t="s">
        <v>7688</v>
      </c>
      <c r="H729" s="583">
        <v>2</v>
      </c>
      <c r="I729" s="574" t="s">
        <v>3878</v>
      </c>
      <c r="J729" s="576">
        <v>59</v>
      </c>
      <c r="K729" s="576">
        <v>29</v>
      </c>
      <c r="L729" s="588">
        <v>584.1</v>
      </c>
      <c r="M729" s="578"/>
      <c r="N729" s="583"/>
      <c r="O729" s="583" t="s">
        <v>542</v>
      </c>
      <c r="P729" s="652" t="s">
        <v>2053</v>
      </c>
      <c r="Q729" s="682"/>
      <c r="R729" s="682"/>
      <c r="S729" s="583"/>
      <c r="V729" s="677">
        <v>2</v>
      </c>
    </row>
    <row r="730" spans="1:22" ht="31.5">
      <c r="A730" s="641">
        <v>727</v>
      </c>
      <c r="B730" s="581">
        <v>15</v>
      </c>
      <c r="C730" s="574" t="s">
        <v>2183</v>
      </c>
      <c r="D730" s="574"/>
      <c r="E730" s="574"/>
      <c r="F730" s="574"/>
      <c r="G730" s="574" t="s">
        <v>7688</v>
      </c>
      <c r="H730" s="583">
        <v>2</v>
      </c>
      <c r="I730" s="574" t="s">
        <v>3878</v>
      </c>
      <c r="J730" s="576">
        <v>107</v>
      </c>
      <c r="K730" s="576">
        <v>32</v>
      </c>
      <c r="L730" s="588">
        <v>97.1</v>
      </c>
      <c r="M730" s="578"/>
      <c r="N730" s="583" t="s">
        <v>476</v>
      </c>
      <c r="O730" s="583" t="s">
        <v>542</v>
      </c>
      <c r="P730" s="652" t="s">
        <v>2053</v>
      </c>
      <c r="Q730" s="682"/>
      <c r="R730" s="682"/>
      <c r="S730" s="583"/>
      <c r="V730" s="677">
        <v>2</v>
      </c>
    </row>
    <row r="731" spans="1:22" ht="31.5">
      <c r="A731" s="681">
        <v>728</v>
      </c>
      <c r="B731" s="581">
        <v>16</v>
      </c>
      <c r="C731" s="574" t="s">
        <v>2183</v>
      </c>
      <c r="D731" s="574"/>
      <c r="E731" s="574"/>
      <c r="F731" s="574"/>
      <c r="G731" s="574" t="s">
        <v>7688</v>
      </c>
      <c r="H731" s="583">
        <v>2</v>
      </c>
      <c r="I731" s="574" t="s">
        <v>3878</v>
      </c>
      <c r="J731" s="576">
        <v>108</v>
      </c>
      <c r="K731" s="576">
        <v>3</v>
      </c>
      <c r="L731" s="579">
        <v>340</v>
      </c>
      <c r="M731" s="578"/>
      <c r="N731" s="583" t="s">
        <v>2167</v>
      </c>
      <c r="O731" s="583" t="s">
        <v>2184</v>
      </c>
      <c r="P731" s="652" t="s">
        <v>2053</v>
      </c>
      <c r="Q731" s="682"/>
      <c r="R731" s="682"/>
      <c r="S731" s="583"/>
      <c r="V731" s="677">
        <v>2</v>
      </c>
    </row>
    <row r="732" spans="1:22" ht="31.5">
      <c r="A732" s="641">
        <v>729</v>
      </c>
      <c r="B732" s="581">
        <v>17</v>
      </c>
      <c r="C732" s="574" t="s">
        <v>2183</v>
      </c>
      <c r="D732" s="574"/>
      <c r="E732" s="574"/>
      <c r="F732" s="574"/>
      <c r="G732" s="574" t="s">
        <v>7688</v>
      </c>
      <c r="H732" s="583">
        <v>2</v>
      </c>
      <c r="I732" s="574" t="s">
        <v>3878</v>
      </c>
      <c r="J732" s="576">
        <v>108</v>
      </c>
      <c r="K732" s="576">
        <v>5</v>
      </c>
      <c r="L732" s="579">
        <v>28.999999999999996</v>
      </c>
      <c r="M732" s="578"/>
      <c r="N732" s="583"/>
      <c r="O732" s="583" t="s">
        <v>2184</v>
      </c>
      <c r="P732" s="652" t="s">
        <v>2053</v>
      </c>
      <c r="Q732" s="682"/>
      <c r="R732" s="682"/>
      <c r="S732" s="583"/>
      <c r="V732" s="677">
        <v>2</v>
      </c>
    </row>
    <row r="733" spans="1:22" ht="31.5">
      <c r="A733" s="681">
        <v>730</v>
      </c>
      <c r="B733" s="581">
        <v>18</v>
      </c>
      <c r="C733" s="574" t="s">
        <v>2183</v>
      </c>
      <c r="D733" s="574"/>
      <c r="E733" s="574"/>
      <c r="F733" s="574"/>
      <c r="G733" s="574" t="s">
        <v>7688</v>
      </c>
      <c r="H733" s="583">
        <v>2</v>
      </c>
      <c r="I733" s="574" t="s">
        <v>3878</v>
      </c>
      <c r="J733" s="576">
        <v>108</v>
      </c>
      <c r="K733" s="576">
        <v>7</v>
      </c>
      <c r="L733" s="588">
        <v>1716.5999999999997</v>
      </c>
      <c r="M733" s="578"/>
      <c r="N733" s="583" t="s">
        <v>2186</v>
      </c>
      <c r="O733" s="583" t="s">
        <v>2185</v>
      </c>
      <c r="P733" s="646" t="s">
        <v>2053</v>
      </c>
      <c r="Q733" s="682"/>
      <c r="R733" s="682"/>
      <c r="S733" s="583"/>
      <c r="V733" s="677">
        <v>2</v>
      </c>
    </row>
    <row r="734" spans="1:22">
      <c r="A734" s="641">
        <v>731</v>
      </c>
      <c r="B734" s="581">
        <v>19</v>
      </c>
      <c r="C734" s="574" t="s">
        <v>539</v>
      </c>
      <c r="D734" s="574"/>
      <c r="E734" s="574"/>
      <c r="F734" s="574"/>
      <c r="G734" s="574" t="s">
        <v>7688</v>
      </c>
      <c r="H734" s="583">
        <v>2</v>
      </c>
      <c r="I734" s="574" t="s">
        <v>3878</v>
      </c>
      <c r="J734" s="576"/>
      <c r="K734" s="576"/>
      <c r="L734" s="588">
        <v>20000</v>
      </c>
      <c r="M734" s="578"/>
      <c r="N734" s="583"/>
      <c r="O734" s="583"/>
      <c r="P734" s="646"/>
      <c r="Q734" s="682"/>
      <c r="R734" s="682"/>
      <c r="S734" s="583"/>
      <c r="V734" s="677">
        <v>2</v>
      </c>
    </row>
    <row r="735" spans="1:22" ht="63">
      <c r="A735" s="681">
        <v>732</v>
      </c>
      <c r="B735" s="581">
        <v>1</v>
      </c>
      <c r="C735" s="574" t="s">
        <v>2163</v>
      </c>
      <c r="D735" s="574"/>
      <c r="E735" s="574"/>
      <c r="F735" s="574"/>
      <c r="G735" s="574" t="s">
        <v>7688</v>
      </c>
      <c r="H735" s="583">
        <v>3</v>
      </c>
      <c r="I735" s="574" t="s">
        <v>3878</v>
      </c>
      <c r="J735" s="576">
        <v>12</v>
      </c>
      <c r="K735" s="576">
        <v>1</v>
      </c>
      <c r="L735" s="579">
        <v>6440</v>
      </c>
      <c r="M735" s="578"/>
      <c r="N735" s="583" t="s">
        <v>2186</v>
      </c>
      <c r="O735" s="583" t="s">
        <v>2501</v>
      </c>
      <c r="P735" s="622" t="s">
        <v>2053</v>
      </c>
      <c r="Q735" s="682"/>
      <c r="R735" s="682"/>
      <c r="S735" s="583"/>
      <c r="V735" s="677">
        <v>2</v>
      </c>
    </row>
    <row r="736" spans="1:22" ht="31.5">
      <c r="A736" s="641">
        <v>733</v>
      </c>
      <c r="B736" s="581">
        <v>2</v>
      </c>
      <c r="C736" s="574" t="s">
        <v>2187</v>
      </c>
      <c r="D736" s="574"/>
      <c r="E736" s="574"/>
      <c r="F736" s="574"/>
      <c r="G736" s="574" t="s">
        <v>7688</v>
      </c>
      <c r="H736" s="583">
        <v>3</v>
      </c>
      <c r="I736" s="574" t="s">
        <v>3878</v>
      </c>
      <c r="J736" s="576">
        <v>108</v>
      </c>
      <c r="K736" s="576">
        <v>1</v>
      </c>
      <c r="L736" s="579">
        <v>1282.5999999999999</v>
      </c>
      <c r="M736" s="578"/>
      <c r="N736" s="583" t="s">
        <v>2189</v>
      </c>
      <c r="O736" s="622" t="s">
        <v>2188</v>
      </c>
      <c r="P736" s="622" t="s">
        <v>2053</v>
      </c>
      <c r="Q736" s="682"/>
      <c r="R736" s="682"/>
      <c r="S736" s="622"/>
      <c r="V736" s="677">
        <v>2</v>
      </c>
    </row>
    <row r="737" spans="1:22" ht="31.5">
      <c r="A737" s="681">
        <v>734</v>
      </c>
      <c r="B737" s="581">
        <v>3</v>
      </c>
      <c r="C737" s="617" t="s">
        <v>2383</v>
      </c>
      <c r="D737" s="617"/>
      <c r="E737" s="617"/>
      <c r="F737" s="617"/>
      <c r="G737" s="574" t="s">
        <v>7688</v>
      </c>
      <c r="H737" s="596">
        <v>2</v>
      </c>
      <c r="I737" s="575" t="s">
        <v>3881</v>
      </c>
      <c r="J737" s="603">
        <v>24</v>
      </c>
      <c r="K737" s="582">
        <v>38</v>
      </c>
      <c r="L737" s="588">
        <v>5900</v>
      </c>
      <c r="M737" s="578"/>
      <c r="N737" s="596" t="s">
        <v>754</v>
      </c>
      <c r="O737" s="596" t="s">
        <v>2532</v>
      </c>
      <c r="P737" s="652" t="s">
        <v>2384</v>
      </c>
      <c r="Q737" s="682"/>
      <c r="R737" s="682"/>
      <c r="S737" s="622" t="s">
        <v>2166</v>
      </c>
      <c r="V737" s="677">
        <v>2</v>
      </c>
    </row>
    <row r="738" spans="1:22" ht="31.5">
      <c r="A738" s="641">
        <v>735</v>
      </c>
      <c r="B738" s="581">
        <v>4</v>
      </c>
      <c r="C738" s="617" t="s">
        <v>2385</v>
      </c>
      <c r="D738" s="617"/>
      <c r="E738" s="617"/>
      <c r="F738" s="617"/>
      <c r="G738" s="574" t="s">
        <v>7688</v>
      </c>
      <c r="H738" s="596">
        <v>2</v>
      </c>
      <c r="I738" s="575" t="s">
        <v>3881</v>
      </c>
      <c r="J738" s="603">
        <v>1</v>
      </c>
      <c r="K738" s="582">
        <v>291</v>
      </c>
      <c r="L738" s="588">
        <v>828</v>
      </c>
      <c r="M738" s="578"/>
      <c r="N738" s="583" t="s">
        <v>2386</v>
      </c>
      <c r="O738" s="596" t="s">
        <v>2532</v>
      </c>
      <c r="P738" s="652" t="s">
        <v>2277</v>
      </c>
      <c r="Q738" s="682"/>
      <c r="R738" s="682"/>
      <c r="S738" s="622" t="s">
        <v>2166</v>
      </c>
      <c r="V738" s="677">
        <v>2</v>
      </c>
    </row>
    <row r="739" spans="1:22" ht="31.5">
      <c r="A739" s="681">
        <v>736</v>
      </c>
      <c r="B739" s="581">
        <v>14</v>
      </c>
      <c r="C739" s="574" t="s">
        <v>2393</v>
      </c>
      <c r="D739" s="574"/>
      <c r="E739" s="574"/>
      <c r="F739" s="574"/>
      <c r="G739" s="574" t="s">
        <v>7688</v>
      </c>
      <c r="H739" s="596">
        <v>3</v>
      </c>
      <c r="I739" s="575" t="s">
        <v>3881</v>
      </c>
      <c r="J739" s="576">
        <v>1</v>
      </c>
      <c r="K739" s="576">
        <v>205</v>
      </c>
      <c r="L739" s="579">
        <v>248.99999999999997</v>
      </c>
      <c r="M739" s="578"/>
      <c r="N739" s="596" t="s">
        <v>476</v>
      </c>
      <c r="O739" s="596" t="s">
        <v>1922</v>
      </c>
      <c r="P739" s="622" t="s">
        <v>2262</v>
      </c>
      <c r="Q739" s="682"/>
      <c r="R739" s="682"/>
      <c r="S739" s="622" t="s">
        <v>2394</v>
      </c>
      <c r="V739" s="677">
        <v>2</v>
      </c>
    </row>
    <row r="740" spans="1:22" ht="31.5">
      <c r="A740" s="641">
        <v>737</v>
      </c>
      <c r="B740" s="581">
        <v>15</v>
      </c>
      <c r="C740" s="574" t="s">
        <v>2393</v>
      </c>
      <c r="D740" s="574"/>
      <c r="E740" s="574"/>
      <c r="F740" s="574"/>
      <c r="G740" s="574" t="s">
        <v>7688</v>
      </c>
      <c r="H740" s="596">
        <v>3</v>
      </c>
      <c r="I740" s="575" t="s">
        <v>3881</v>
      </c>
      <c r="J740" s="576">
        <v>1</v>
      </c>
      <c r="K740" s="576">
        <v>258</v>
      </c>
      <c r="L740" s="579">
        <v>317</v>
      </c>
      <c r="M740" s="578"/>
      <c r="N740" s="596" t="s">
        <v>476</v>
      </c>
      <c r="O740" s="596" t="s">
        <v>1922</v>
      </c>
      <c r="P740" s="622" t="s">
        <v>2262</v>
      </c>
      <c r="Q740" s="682"/>
      <c r="R740" s="682"/>
      <c r="S740" s="607" t="s">
        <v>1967</v>
      </c>
      <c r="V740" s="677">
        <v>2</v>
      </c>
    </row>
    <row r="741" spans="1:22" ht="31.5">
      <c r="A741" s="681">
        <v>738</v>
      </c>
      <c r="B741" s="581">
        <v>16</v>
      </c>
      <c r="C741" s="574" t="s">
        <v>2393</v>
      </c>
      <c r="D741" s="574"/>
      <c r="E741" s="574"/>
      <c r="F741" s="574"/>
      <c r="G741" s="574" t="s">
        <v>7688</v>
      </c>
      <c r="H741" s="596">
        <v>3</v>
      </c>
      <c r="I741" s="575" t="s">
        <v>3881</v>
      </c>
      <c r="J741" s="576">
        <v>1</v>
      </c>
      <c r="K741" s="576">
        <v>204</v>
      </c>
      <c r="L741" s="579">
        <v>883</v>
      </c>
      <c r="M741" s="578"/>
      <c r="N741" s="596" t="s">
        <v>476</v>
      </c>
      <c r="O741" s="596" t="s">
        <v>1922</v>
      </c>
      <c r="P741" s="622" t="s">
        <v>2262</v>
      </c>
      <c r="Q741" s="682"/>
      <c r="R741" s="682"/>
      <c r="S741" s="607" t="s">
        <v>1967</v>
      </c>
      <c r="V741" s="677">
        <v>2</v>
      </c>
    </row>
    <row r="742" spans="1:22" ht="31.5">
      <c r="A742" s="641">
        <v>739</v>
      </c>
      <c r="B742" s="581">
        <v>17</v>
      </c>
      <c r="C742" s="574" t="s">
        <v>2393</v>
      </c>
      <c r="D742" s="574"/>
      <c r="E742" s="574"/>
      <c r="F742" s="574"/>
      <c r="G742" s="574" t="s">
        <v>7688</v>
      </c>
      <c r="H742" s="596">
        <v>3</v>
      </c>
      <c r="I742" s="575" t="s">
        <v>3881</v>
      </c>
      <c r="J742" s="576">
        <v>1</v>
      </c>
      <c r="K742" s="576">
        <v>260</v>
      </c>
      <c r="L742" s="579">
        <v>964</v>
      </c>
      <c r="M742" s="578"/>
      <c r="N742" s="596" t="s">
        <v>476</v>
      </c>
      <c r="O742" s="596" t="s">
        <v>1922</v>
      </c>
      <c r="P742" s="622" t="s">
        <v>2262</v>
      </c>
      <c r="Q742" s="682"/>
      <c r="R742" s="682"/>
      <c r="S742" s="607" t="s">
        <v>1967</v>
      </c>
      <c r="V742" s="677">
        <v>2</v>
      </c>
    </row>
    <row r="743" spans="1:22" ht="31.5">
      <c r="A743" s="681">
        <v>740</v>
      </c>
      <c r="B743" s="581">
        <v>18</v>
      </c>
      <c r="C743" s="574" t="s">
        <v>2393</v>
      </c>
      <c r="D743" s="574"/>
      <c r="E743" s="574"/>
      <c r="F743" s="574"/>
      <c r="G743" s="574" t="s">
        <v>7688</v>
      </c>
      <c r="H743" s="596">
        <v>3</v>
      </c>
      <c r="I743" s="575" t="s">
        <v>3881</v>
      </c>
      <c r="J743" s="576">
        <v>24</v>
      </c>
      <c r="K743" s="576">
        <v>8</v>
      </c>
      <c r="L743" s="579">
        <v>610</v>
      </c>
      <c r="M743" s="578"/>
      <c r="N743" s="596" t="s">
        <v>476</v>
      </c>
      <c r="O743" s="596" t="s">
        <v>1922</v>
      </c>
      <c r="P743" s="622" t="s">
        <v>2262</v>
      </c>
      <c r="Q743" s="682"/>
      <c r="R743" s="682"/>
      <c r="S743" s="607" t="s">
        <v>1967</v>
      </c>
      <c r="V743" s="677">
        <v>2</v>
      </c>
    </row>
    <row r="744" spans="1:22" ht="31.5">
      <c r="A744" s="641">
        <v>741</v>
      </c>
      <c r="B744" s="581">
        <v>41</v>
      </c>
      <c r="C744" s="574" t="s">
        <v>2399</v>
      </c>
      <c r="D744" s="574"/>
      <c r="E744" s="574"/>
      <c r="F744" s="574"/>
      <c r="G744" s="574" t="s">
        <v>7688</v>
      </c>
      <c r="H744" s="596">
        <v>3</v>
      </c>
      <c r="I744" s="575" t="s">
        <v>3881</v>
      </c>
      <c r="J744" s="576">
        <v>5</v>
      </c>
      <c r="K744" s="576">
        <v>129</v>
      </c>
      <c r="L744" s="579">
        <v>671.00000000000011</v>
      </c>
      <c r="M744" s="578"/>
      <c r="N744" s="596" t="s">
        <v>476</v>
      </c>
      <c r="O744" s="596" t="s">
        <v>1922</v>
      </c>
      <c r="P744" s="622" t="s">
        <v>2262</v>
      </c>
      <c r="Q744" s="682"/>
      <c r="R744" s="682"/>
      <c r="S744" s="622" t="s">
        <v>2166</v>
      </c>
      <c r="V744" s="677">
        <v>2</v>
      </c>
    </row>
    <row r="745" spans="1:22" ht="31.5">
      <c r="A745" s="681">
        <v>742</v>
      </c>
      <c r="B745" s="581">
        <v>42</v>
      </c>
      <c r="C745" s="574" t="s">
        <v>2400</v>
      </c>
      <c r="D745" s="574"/>
      <c r="E745" s="574"/>
      <c r="F745" s="574"/>
      <c r="G745" s="574" t="s">
        <v>7688</v>
      </c>
      <c r="H745" s="596">
        <v>3</v>
      </c>
      <c r="I745" s="575" t="s">
        <v>3881</v>
      </c>
      <c r="J745" s="576">
        <v>4</v>
      </c>
      <c r="K745" s="576">
        <v>23</v>
      </c>
      <c r="L745" s="579">
        <v>374</v>
      </c>
      <c r="M745" s="578"/>
      <c r="N745" s="596" t="s">
        <v>476</v>
      </c>
      <c r="O745" s="596" t="s">
        <v>2401</v>
      </c>
      <c r="P745" s="622" t="s">
        <v>2262</v>
      </c>
      <c r="Q745" s="682"/>
      <c r="R745" s="682"/>
      <c r="S745" s="622" t="s">
        <v>2166</v>
      </c>
      <c r="V745" s="677">
        <v>2</v>
      </c>
    </row>
    <row r="746" spans="1:22" ht="31.5">
      <c r="A746" s="641">
        <v>743</v>
      </c>
      <c r="B746" s="581">
        <v>43</v>
      </c>
      <c r="C746" s="574" t="s">
        <v>2402</v>
      </c>
      <c r="D746" s="574"/>
      <c r="E746" s="574"/>
      <c r="F746" s="574"/>
      <c r="G746" s="574" t="s">
        <v>7688</v>
      </c>
      <c r="H746" s="596">
        <v>3</v>
      </c>
      <c r="I746" s="575" t="s">
        <v>3881</v>
      </c>
      <c r="J746" s="576">
        <v>1</v>
      </c>
      <c r="K746" s="576">
        <v>315</v>
      </c>
      <c r="L746" s="579">
        <v>85</v>
      </c>
      <c r="M746" s="578"/>
      <c r="N746" s="583" t="s">
        <v>476</v>
      </c>
      <c r="O746" s="596" t="s">
        <v>2401</v>
      </c>
      <c r="P746" s="622" t="s">
        <v>2262</v>
      </c>
      <c r="Q746" s="682"/>
      <c r="R746" s="682"/>
      <c r="S746" s="622" t="s">
        <v>2166</v>
      </c>
      <c r="V746" s="677">
        <v>2</v>
      </c>
    </row>
    <row r="747" spans="1:22" ht="31.5">
      <c r="A747" s="681">
        <v>744</v>
      </c>
      <c r="B747" s="581">
        <v>44</v>
      </c>
      <c r="C747" s="574" t="s">
        <v>2403</v>
      </c>
      <c r="D747" s="574"/>
      <c r="E747" s="574"/>
      <c r="F747" s="574"/>
      <c r="G747" s="574" t="s">
        <v>7688</v>
      </c>
      <c r="H747" s="596">
        <v>3</v>
      </c>
      <c r="I747" s="575" t="s">
        <v>3881</v>
      </c>
      <c r="J747" s="576">
        <v>4</v>
      </c>
      <c r="K747" s="576">
        <v>137</v>
      </c>
      <c r="L747" s="579">
        <v>1350</v>
      </c>
      <c r="M747" s="578"/>
      <c r="N747" s="596" t="s">
        <v>476</v>
      </c>
      <c r="O747" s="596" t="s">
        <v>2401</v>
      </c>
      <c r="P747" s="622" t="s">
        <v>2262</v>
      </c>
      <c r="Q747" s="682"/>
      <c r="R747" s="682"/>
      <c r="S747" s="622" t="s">
        <v>2166</v>
      </c>
      <c r="V747" s="677">
        <v>2</v>
      </c>
    </row>
    <row r="748" spans="1:22" ht="31.5">
      <c r="A748" s="641">
        <v>745</v>
      </c>
      <c r="B748" s="581">
        <v>45</v>
      </c>
      <c r="C748" s="574" t="s">
        <v>2404</v>
      </c>
      <c r="D748" s="574"/>
      <c r="E748" s="574"/>
      <c r="F748" s="574"/>
      <c r="G748" s="574" t="s">
        <v>7688</v>
      </c>
      <c r="H748" s="596">
        <v>3</v>
      </c>
      <c r="I748" s="575" t="s">
        <v>3881</v>
      </c>
      <c r="J748" s="576">
        <v>4</v>
      </c>
      <c r="K748" s="576">
        <v>273</v>
      </c>
      <c r="L748" s="579">
        <v>2024</v>
      </c>
      <c r="M748" s="578"/>
      <c r="N748" s="596" t="s">
        <v>476</v>
      </c>
      <c r="O748" s="596" t="s">
        <v>2401</v>
      </c>
      <c r="P748" s="622" t="s">
        <v>2262</v>
      </c>
      <c r="Q748" s="682"/>
      <c r="R748" s="682"/>
      <c r="S748" s="622" t="s">
        <v>2166</v>
      </c>
      <c r="V748" s="677">
        <v>2</v>
      </c>
    </row>
    <row r="749" spans="1:22" ht="31.5">
      <c r="A749" s="681">
        <v>746</v>
      </c>
      <c r="B749" s="581">
        <v>46</v>
      </c>
      <c r="C749" s="574" t="s">
        <v>2404</v>
      </c>
      <c r="D749" s="574"/>
      <c r="E749" s="574"/>
      <c r="F749" s="574"/>
      <c r="G749" s="574" t="s">
        <v>7688</v>
      </c>
      <c r="H749" s="596">
        <v>3</v>
      </c>
      <c r="I749" s="575" t="s">
        <v>3881</v>
      </c>
      <c r="J749" s="576">
        <v>4</v>
      </c>
      <c r="K749" s="576">
        <v>25</v>
      </c>
      <c r="L749" s="579">
        <v>95.999999999999986</v>
      </c>
      <c r="M749" s="578"/>
      <c r="N749" s="596" t="s">
        <v>476</v>
      </c>
      <c r="O749" s="596" t="s">
        <v>2401</v>
      </c>
      <c r="P749" s="622" t="s">
        <v>2262</v>
      </c>
      <c r="Q749" s="682"/>
      <c r="R749" s="682"/>
      <c r="S749" s="622" t="s">
        <v>2166</v>
      </c>
      <c r="V749" s="677">
        <v>2</v>
      </c>
    </row>
    <row r="750" spans="1:22" ht="31.5">
      <c r="A750" s="641">
        <v>747</v>
      </c>
      <c r="B750" s="581">
        <v>47</v>
      </c>
      <c r="C750" s="574" t="s">
        <v>2405</v>
      </c>
      <c r="D750" s="574"/>
      <c r="E750" s="574"/>
      <c r="F750" s="574"/>
      <c r="G750" s="574" t="s">
        <v>7688</v>
      </c>
      <c r="H750" s="596">
        <v>3</v>
      </c>
      <c r="I750" s="575" t="s">
        <v>3881</v>
      </c>
      <c r="J750" s="576">
        <v>5</v>
      </c>
      <c r="K750" s="576">
        <v>383</v>
      </c>
      <c r="L750" s="579">
        <v>1229</v>
      </c>
      <c r="M750" s="578"/>
      <c r="N750" s="583" t="s">
        <v>476</v>
      </c>
      <c r="O750" s="596" t="s">
        <v>2401</v>
      </c>
      <c r="P750" s="622" t="s">
        <v>2262</v>
      </c>
      <c r="Q750" s="682"/>
      <c r="R750" s="682"/>
      <c r="S750" s="622" t="s">
        <v>2166</v>
      </c>
      <c r="V750" s="677">
        <v>2</v>
      </c>
    </row>
    <row r="751" spans="1:22" ht="31.5">
      <c r="A751" s="681">
        <v>748</v>
      </c>
      <c r="B751" s="581">
        <v>48</v>
      </c>
      <c r="C751" s="593" t="s">
        <v>1967</v>
      </c>
      <c r="D751" s="586"/>
      <c r="E751" s="586"/>
      <c r="F751" s="586"/>
      <c r="G751" s="574" t="s">
        <v>7688</v>
      </c>
      <c r="H751" s="596">
        <v>3</v>
      </c>
      <c r="I751" s="575" t="s">
        <v>3881</v>
      </c>
      <c r="J751" s="576">
        <v>10</v>
      </c>
      <c r="K751" s="576">
        <v>72</v>
      </c>
      <c r="L751" s="579">
        <v>1581</v>
      </c>
      <c r="M751" s="578"/>
      <c r="N751" s="596" t="s">
        <v>476</v>
      </c>
      <c r="O751" s="596" t="s">
        <v>2401</v>
      </c>
      <c r="P751" s="622" t="s">
        <v>2262</v>
      </c>
      <c r="Q751" s="682"/>
      <c r="R751" s="682"/>
      <c r="S751" s="622" t="s">
        <v>2166</v>
      </c>
      <c r="V751" s="677">
        <v>2</v>
      </c>
    </row>
    <row r="752" spans="1:22" ht="31.5">
      <c r="A752" s="641">
        <v>749</v>
      </c>
      <c r="B752" s="581">
        <v>49</v>
      </c>
      <c r="C752" s="593" t="s">
        <v>1967</v>
      </c>
      <c r="D752" s="586"/>
      <c r="E752" s="586"/>
      <c r="F752" s="586"/>
      <c r="G752" s="574" t="s">
        <v>7688</v>
      </c>
      <c r="H752" s="596">
        <v>3</v>
      </c>
      <c r="I752" s="575" t="s">
        <v>3881</v>
      </c>
      <c r="J752" s="576">
        <v>10</v>
      </c>
      <c r="K752" s="576">
        <v>73</v>
      </c>
      <c r="L752" s="579">
        <v>1267</v>
      </c>
      <c r="M752" s="578"/>
      <c r="N752" s="596" t="s">
        <v>476</v>
      </c>
      <c r="O752" s="596" t="s">
        <v>2401</v>
      </c>
      <c r="P752" s="622" t="s">
        <v>2262</v>
      </c>
      <c r="Q752" s="682"/>
      <c r="R752" s="682"/>
      <c r="S752" s="622" t="s">
        <v>2166</v>
      </c>
      <c r="V752" s="677">
        <v>2</v>
      </c>
    </row>
    <row r="753" spans="1:22" ht="31.5">
      <c r="A753" s="681">
        <v>750</v>
      </c>
      <c r="B753" s="581">
        <v>52</v>
      </c>
      <c r="C753" s="593" t="s">
        <v>1967</v>
      </c>
      <c r="D753" s="586"/>
      <c r="E753" s="586"/>
      <c r="F753" s="586"/>
      <c r="G753" s="574" t="s">
        <v>7688</v>
      </c>
      <c r="H753" s="596">
        <v>3</v>
      </c>
      <c r="I753" s="575" t="s">
        <v>3881</v>
      </c>
      <c r="J753" s="576">
        <v>10</v>
      </c>
      <c r="K753" s="576">
        <v>175</v>
      </c>
      <c r="L753" s="579">
        <v>1128</v>
      </c>
      <c r="M753" s="578"/>
      <c r="N753" s="596" t="s">
        <v>476</v>
      </c>
      <c r="O753" s="596" t="s">
        <v>2401</v>
      </c>
      <c r="P753" s="622" t="s">
        <v>2262</v>
      </c>
      <c r="Q753" s="682"/>
      <c r="R753" s="682"/>
      <c r="S753" s="622" t="s">
        <v>2166</v>
      </c>
      <c r="V753" s="677">
        <v>2</v>
      </c>
    </row>
    <row r="754" spans="1:22" ht="31.5">
      <c r="A754" s="641">
        <v>751</v>
      </c>
      <c r="B754" s="581">
        <v>55</v>
      </c>
      <c r="C754" s="593" t="s">
        <v>1967</v>
      </c>
      <c r="D754" s="586"/>
      <c r="E754" s="586"/>
      <c r="F754" s="586"/>
      <c r="G754" s="574" t="s">
        <v>7688</v>
      </c>
      <c r="H754" s="596">
        <v>3</v>
      </c>
      <c r="I754" s="575" t="s">
        <v>3881</v>
      </c>
      <c r="J754" s="576">
        <v>10</v>
      </c>
      <c r="K754" s="576">
        <v>12</v>
      </c>
      <c r="L754" s="579">
        <v>1249</v>
      </c>
      <c r="M754" s="578"/>
      <c r="N754" s="596" t="s">
        <v>476</v>
      </c>
      <c r="O754" s="596" t="s">
        <v>2401</v>
      </c>
      <c r="P754" s="622" t="s">
        <v>2262</v>
      </c>
      <c r="Q754" s="682"/>
      <c r="R754" s="682"/>
      <c r="S754" s="622" t="s">
        <v>2166</v>
      </c>
      <c r="V754" s="677">
        <v>2</v>
      </c>
    </row>
    <row r="755" spans="1:22" ht="31.5">
      <c r="A755" s="681">
        <v>752</v>
      </c>
      <c r="B755" s="581">
        <v>56</v>
      </c>
      <c r="C755" s="593" t="s">
        <v>1967</v>
      </c>
      <c r="D755" s="586"/>
      <c r="E755" s="586"/>
      <c r="F755" s="586"/>
      <c r="G755" s="574" t="s">
        <v>7688</v>
      </c>
      <c r="H755" s="596">
        <v>3</v>
      </c>
      <c r="I755" s="575" t="s">
        <v>3881</v>
      </c>
      <c r="J755" s="576">
        <v>10</v>
      </c>
      <c r="K755" s="576">
        <v>181</v>
      </c>
      <c r="L755" s="579">
        <v>1497</v>
      </c>
      <c r="M755" s="578"/>
      <c r="N755" s="596" t="s">
        <v>476</v>
      </c>
      <c r="O755" s="596" t="s">
        <v>2401</v>
      </c>
      <c r="P755" s="622" t="s">
        <v>2262</v>
      </c>
      <c r="Q755" s="682"/>
      <c r="R755" s="682"/>
      <c r="S755" s="622" t="s">
        <v>2166</v>
      </c>
      <c r="V755" s="677">
        <v>2</v>
      </c>
    </row>
    <row r="756" spans="1:22" ht="31.5">
      <c r="A756" s="641">
        <v>753</v>
      </c>
      <c r="B756" s="581">
        <v>57</v>
      </c>
      <c r="C756" s="574" t="s">
        <v>2406</v>
      </c>
      <c r="D756" s="574"/>
      <c r="E756" s="574"/>
      <c r="F756" s="574"/>
      <c r="G756" s="574" t="s">
        <v>7688</v>
      </c>
      <c r="H756" s="596">
        <v>3</v>
      </c>
      <c r="I756" s="575" t="s">
        <v>3881</v>
      </c>
      <c r="J756" s="576">
        <v>24</v>
      </c>
      <c r="K756" s="576">
        <v>138</v>
      </c>
      <c r="L756" s="579">
        <v>932.99999999999989</v>
      </c>
      <c r="M756" s="578"/>
      <c r="N756" s="596" t="s">
        <v>476</v>
      </c>
      <c r="O756" s="596" t="s">
        <v>2401</v>
      </c>
      <c r="P756" s="622" t="s">
        <v>2262</v>
      </c>
      <c r="Q756" s="682"/>
      <c r="R756" s="682"/>
      <c r="S756" s="622" t="s">
        <v>2166</v>
      </c>
      <c r="V756" s="677">
        <v>2</v>
      </c>
    </row>
    <row r="757" spans="1:22" ht="31.5">
      <c r="A757" s="681">
        <v>754</v>
      </c>
      <c r="B757" s="581">
        <v>58</v>
      </c>
      <c r="C757" s="574" t="s">
        <v>2406</v>
      </c>
      <c r="D757" s="574"/>
      <c r="E757" s="574"/>
      <c r="F757" s="574"/>
      <c r="G757" s="574" t="s">
        <v>7688</v>
      </c>
      <c r="H757" s="596">
        <v>3</v>
      </c>
      <c r="I757" s="575" t="s">
        <v>3881</v>
      </c>
      <c r="J757" s="576">
        <v>24</v>
      </c>
      <c r="K757" s="576">
        <v>486</v>
      </c>
      <c r="L757" s="579">
        <v>922</v>
      </c>
      <c r="M757" s="578"/>
      <c r="N757" s="596" t="s">
        <v>476</v>
      </c>
      <c r="O757" s="596" t="s">
        <v>2401</v>
      </c>
      <c r="P757" s="622" t="s">
        <v>2262</v>
      </c>
      <c r="Q757" s="682"/>
      <c r="R757" s="682"/>
      <c r="S757" s="622" t="s">
        <v>2166</v>
      </c>
      <c r="V757" s="677">
        <v>2</v>
      </c>
    </row>
    <row r="758" spans="1:22" ht="31.5">
      <c r="A758" s="641">
        <v>755</v>
      </c>
      <c r="B758" s="581">
        <v>59</v>
      </c>
      <c r="C758" s="574" t="s">
        <v>2406</v>
      </c>
      <c r="D758" s="574"/>
      <c r="E758" s="574"/>
      <c r="F758" s="574"/>
      <c r="G758" s="574" t="s">
        <v>7688</v>
      </c>
      <c r="H758" s="596">
        <v>3</v>
      </c>
      <c r="I758" s="575" t="s">
        <v>3881</v>
      </c>
      <c r="J758" s="576">
        <v>24</v>
      </c>
      <c r="K758" s="576">
        <v>174</v>
      </c>
      <c r="L758" s="579">
        <v>1209</v>
      </c>
      <c r="M758" s="578"/>
      <c r="N758" s="596" t="s">
        <v>476</v>
      </c>
      <c r="O758" s="596" t="s">
        <v>2401</v>
      </c>
      <c r="P758" s="622" t="s">
        <v>2262</v>
      </c>
      <c r="Q758" s="682"/>
      <c r="R758" s="682"/>
      <c r="S758" s="622" t="s">
        <v>2166</v>
      </c>
      <c r="V758" s="677">
        <v>2</v>
      </c>
    </row>
    <row r="759" spans="1:22" ht="31.5">
      <c r="A759" s="681">
        <v>756</v>
      </c>
      <c r="B759" s="581">
        <v>60</v>
      </c>
      <c r="C759" s="574" t="s">
        <v>2407</v>
      </c>
      <c r="D759" s="574"/>
      <c r="E759" s="574"/>
      <c r="F759" s="574"/>
      <c r="G759" s="574" t="s">
        <v>7688</v>
      </c>
      <c r="H759" s="596">
        <v>3</v>
      </c>
      <c r="I759" s="575" t="s">
        <v>3881</v>
      </c>
      <c r="J759" s="576">
        <v>23</v>
      </c>
      <c r="K759" s="576">
        <v>61</v>
      </c>
      <c r="L759" s="579">
        <v>6939.9999999999991</v>
      </c>
      <c r="M759" s="578"/>
      <c r="N759" s="596" t="s">
        <v>476</v>
      </c>
      <c r="O759" s="596" t="s">
        <v>2401</v>
      </c>
      <c r="P759" s="622" t="s">
        <v>2262</v>
      </c>
      <c r="Q759" s="682"/>
      <c r="R759" s="682"/>
      <c r="S759" s="622" t="s">
        <v>2166</v>
      </c>
      <c r="V759" s="677">
        <v>2</v>
      </c>
    </row>
    <row r="760" spans="1:22" ht="31.5">
      <c r="A760" s="641">
        <v>757</v>
      </c>
      <c r="B760" s="581">
        <v>61</v>
      </c>
      <c r="C760" s="574" t="s">
        <v>2407</v>
      </c>
      <c r="D760" s="574"/>
      <c r="E760" s="574"/>
      <c r="F760" s="574"/>
      <c r="G760" s="574" t="s">
        <v>7688</v>
      </c>
      <c r="H760" s="596">
        <v>3</v>
      </c>
      <c r="I760" s="575" t="s">
        <v>3881</v>
      </c>
      <c r="J760" s="576">
        <v>23</v>
      </c>
      <c r="K760" s="576">
        <v>84</v>
      </c>
      <c r="L760" s="579">
        <v>6359</v>
      </c>
      <c r="M760" s="578"/>
      <c r="N760" s="596" t="s">
        <v>476</v>
      </c>
      <c r="O760" s="596" t="s">
        <v>2401</v>
      </c>
      <c r="P760" s="622" t="s">
        <v>2262</v>
      </c>
      <c r="Q760" s="682"/>
      <c r="R760" s="682"/>
      <c r="S760" s="622" t="s">
        <v>2166</v>
      </c>
      <c r="V760" s="677">
        <v>2</v>
      </c>
    </row>
    <row r="761" spans="1:22" s="703" customFormat="1">
      <c r="A761" s="681">
        <v>758</v>
      </c>
      <c r="B761" s="700" t="s">
        <v>3754</v>
      </c>
      <c r="C761" s="701" t="s">
        <v>3885</v>
      </c>
      <c r="D761" s="665"/>
      <c r="E761" s="638"/>
      <c r="F761" s="665"/>
      <c r="G761" s="574" t="s">
        <v>7688</v>
      </c>
      <c r="H761" s="638"/>
      <c r="I761" s="665"/>
      <c r="J761" s="665"/>
      <c r="K761" s="665"/>
      <c r="L761" s="702">
        <f>SUM(L762:L767)</f>
        <v>368921</v>
      </c>
      <c r="M761" s="665"/>
      <c r="N761" s="638"/>
      <c r="O761" s="665"/>
      <c r="P761" s="665"/>
      <c r="Q761" s="665"/>
      <c r="R761" s="665"/>
      <c r="S761" s="665"/>
    </row>
    <row r="762" spans="1:22" s="1732" customFormat="1">
      <c r="A762" s="1725">
        <v>759</v>
      </c>
      <c r="B762" s="1726">
        <v>1</v>
      </c>
      <c r="C762" s="1727" t="s">
        <v>3887</v>
      </c>
      <c r="D762" s="1728"/>
      <c r="E762" s="1728"/>
      <c r="F762" s="1728"/>
      <c r="G762" s="1729" t="s">
        <v>7688</v>
      </c>
      <c r="H762" s="1728"/>
      <c r="I762" s="1730" t="s">
        <v>3876</v>
      </c>
      <c r="J762" s="1728"/>
      <c r="K762" s="1728"/>
      <c r="L762" s="1731">
        <v>100</v>
      </c>
      <c r="M762" s="1728"/>
      <c r="N762" s="1730" t="s">
        <v>2171</v>
      </c>
      <c r="O762" s="1728" t="s">
        <v>1669</v>
      </c>
      <c r="P762" s="1728"/>
      <c r="Q762" s="1728">
        <v>2018</v>
      </c>
      <c r="R762" s="1728"/>
      <c r="S762" s="1730" t="s">
        <v>2171</v>
      </c>
      <c r="V762" s="1725">
        <v>3</v>
      </c>
    </row>
    <row r="763" spans="1:22" s="1732" customFormat="1" ht="63">
      <c r="A763" s="1733">
        <v>760</v>
      </c>
      <c r="B763" s="1726">
        <v>2</v>
      </c>
      <c r="C763" s="1734" t="s">
        <v>3888</v>
      </c>
      <c r="D763" s="1728"/>
      <c r="E763" s="1728"/>
      <c r="F763" s="1728"/>
      <c r="G763" s="1729" t="s">
        <v>7688</v>
      </c>
      <c r="H763" s="1728"/>
      <c r="I763" s="1735" t="s">
        <v>3893</v>
      </c>
      <c r="J763" s="1728"/>
      <c r="K763" s="1728"/>
      <c r="L763" s="1731">
        <v>250000</v>
      </c>
      <c r="M763" s="1728"/>
      <c r="N763" s="1730" t="s">
        <v>3886</v>
      </c>
      <c r="O763" s="1728" t="s">
        <v>3892</v>
      </c>
      <c r="P763" s="1728"/>
      <c r="Q763" s="1728">
        <v>2018</v>
      </c>
      <c r="R763" s="1728"/>
      <c r="S763" s="1730" t="s">
        <v>3886</v>
      </c>
      <c r="V763" s="1725">
        <v>3</v>
      </c>
    </row>
    <row r="764" spans="1:22" s="1732" customFormat="1" ht="31.5">
      <c r="A764" s="1725">
        <v>761</v>
      </c>
      <c r="B764" s="1726">
        <v>3</v>
      </c>
      <c r="C764" s="1734" t="s">
        <v>3889</v>
      </c>
      <c r="D764" s="1728"/>
      <c r="E764" s="1728"/>
      <c r="F764" s="1728"/>
      <c r="G764" s="1729" t="s">
        <v>7688</v>
      </c>
      <c r="H764" s="1728"/>
      <c r="I764" s="1730" t="s">
        <v>3893</v>
      </c>
      <c r="J764" s="1728"/>
      <c r="K764" s="1728"/>
      <c r="L764" s="1731">
        <v>200</v>
      </c>
      <c r="M764" s="1728"/>
      <c r="N764" s="1730" t="s">
        <v>3886</v>
      </c>
      <c r="O764" s="1728" t="s">
        <v>3892</v>
      </c>
      <c r="P764" s="1728"/>
      <c r="Q764" s="1728">
        <v>2018</v>
      </c>
      <c r="R764" s="1728"/>
      <c r="S764" s="1730" t="s">
        <v>3886</v>
      </c>
      <c r="V764" s="1725">
        <v>3</v>
      </c>
    </row>
    <row r="765" spans="1:22" s="1732" customFormat="1">
      <c r="A765" s="1733">
        <v>762</v>
      </c>
      <c r="B765" s="1726">
        <v>4</v>
      </c>
      <c r="C765" s="1736" t="s">
        <v>350</v>
      </c>
      <c r="D765" s="1728"/>
      <c r="E765" s="1728"/>
      <c r="F765" s="1728"/>
      <c r="G765" s="1729" t="s">
        <v>7688</v>
      </c>
      <c r="H765" s="1728"/>
      <c r="I765" s="1730" t="s">
        <v>3893</v>
      </c>
      <c r="J765" s="1728"/>
      <c r="K765" s="1728"/>
      <c r="L765" s="1737">
        <v>118400</v>
      </c>
      <c r="M765" s="1728"/>
      <c r="N765" s="1730" t="s">
        <v>3886</v>
      </c>
      <c r="O765" s="1728" t="s">
        <v>3892</v>
      </c>
      <c r="P765" s="1728"/>
      <c r="Q765" s="1728">
        <v>2018</v>
      </c>
      <c r="R765" s="1728"/>
      <c r="S765" s="1730" t="s">
        <v>3886</v>
      </c>
      <c r="V765" s="1725">
        <v>3</v>
      </c>
    </row>
    <row r="766" spans="1:22" s="1732" customFormat="1">
      <c r="A766" s="1725">
        <v>763</v>
      </c>
      <c r="B766" s="1726">
        <v>5</v>
      </c>
      <c r="C766" s="1734" t="s">
        <v>3890</v>
      </c>
      <c r="D766" s="1728"/>
      <c r="E766" s="1728"/>
      <c r="F766" s="1728"/>
      <c r="G766" s="1729" t="s">
        <v>7688</v>
      </c>
      <c r="H766" s="1728"/>
      <c r="I766" s="1738" t="s">
        <v>3894</v>
      </c>
      <c r="J766" s="1739">
        <v>1</v>
      </c>
      <c r="K766" s="1739">
        <v>315</v>
      </c>
      <c r="L766" s="1740">
        <v>85</v>
      </c>
      <c r="M766" s="1728"/>
      <c r="N766" s="1730" t="s">
        <v>476</v>
      </c>
      <c r="O766" s="1728" t="s">
        <v>2401</v>
      </c>
      <c r="P766" s="1728"/>
      <c r="Q766" s="1728">
        <v>2018</v>
      </c>
      <c r="R766" s="1728"/>
      <c r="S766" s="1730" t="s">
        <v>476</v>
      </c>
      <c r="V766" s="1725">
        <v>3</v>
      </c>
    </row>
    <row r="767" spans="1:22" s="1732" customFormat="1">
      <c r="A767" s="1733">
        <v>764</v>
      </c>
      <c r="B767" s="1726">
        <v>6</v>
      </c>
      <c r="C767" s="1734" t="s">
        <v>3891</v>
      </c>
      <c r="D767" s="1728"/>
      <c r="E767" s="1728"/>
      <c r="F767" s="1728"/>
      <c r="G767" s="1729" t="s">
        <v>7688</v>
      </c>
      <c r="H767" s="1728"/>
      <c r="I767" s="1738" t="s">
        <v>3895</v>
      </c>
      <c r="J767" s="1728"/>
      <c r="K767" s="1728"/>
      <c r="L767" s="1731">
        <v>136</v>
      </c>
      <c r="M767" s="1728"/>
      <c r="N767" s="1730" t="s">
        <v>476</v>
      </c>
      <c r="O767" s="1728" t="s">
        <v>2401</v>
      </c>
      <c r="P767" s="1728"/>
      <c r="Q767" s="1728">
        <v>2018</v>
      </c>
      <c r="R767" s="1728"/>
      <c r="S767" s="1730" t="s">
        <v>476</v>
      </c>
      <c r="V767" s="1725">
        <v>3</v>
      </c>
    </row>
  </sheetData>
  <autoFilter ref="B3:T767"/>
  <sortState ref="B469:U771">
    <sortCondition ref="I469:I771"/>
  </sortState>
  <mergeCells count="20">
    <mergeCell ref="M2:M3"/>
    <mergeCell ref="N2:N3"/>
    <mergeCell ref="O2:O3"/>
    <mergeCell ref="A2:A3"/>
    <mergeCell ref="B457:C457"/>
    <mergeCell ref="B5:C5"/>
    <mergeCell ref="J2:K2"/>
    <mergeCell ref="L2:L3"/>
    <mergeCell ref="C2:C3"/>
    <mergeCell ref="B2:B3"/>
    <mergeCell ref="D2:D3"/>
    <mergeCell ref="E2:E3"/>
    <mergeCell ref="F2:F3"/>
    <mergeCell ref="G2:G3"/>
    <mergeCell ref="P2:P3"/>
    <mergeCell ref="Q2:Q3"/>
    <mergeCell ref="R2:R3"/>
    <mergeCell ref="T2:T3"/>
    <mergeCell ref="U2:U3"/>
    <mergeCell ref="S2:S3"/>
  </mergeCells>
  <pageMargins left="0.36" right="0.03" top="0.25" bottom="0.15" header="0.3" footer="0.3"/>
  <pageSetup paperSize="9" scale="60" orientation="landscape"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14"/>
  <sheetViews>
    <sheetView workbookViewId="0">
      <selection activeCell="D8" sqref="D8"/>
    </sheetView>
  </sheetViews>
  <sheetFormatPr defaultColWidth="9.140625" defaultRowHeight="18.75"/>
  <cols>
    <col min="1" max="1" width="5.140625" style="1851" bestFit="1" customWidth="1"/>
    <col min="2" max="2" width="22.28515625" style="1851" customWidth="1"/>
    <col min="3" max="3" width="13.28515625" style="1851" customWidth="1"/>
    <col min="4" max="4" width="20.5703125" style="1851" customWidth="1"/>
    <col min="5" max="5" width="17.42578125" style="2361" customWidth="1"/>
    <col min="6" max="6" width="9.140625" style="1851" customWidth="1"/>
    <col min="7" max="7" width="13.85546875" style="1851" customWidth="1"/>
    <col min="8" max="8" width="14.140625" style="1851" customWidth="1"/>
    <col min="9" max="16384" width="9.140625" style="1851"/>
  </cols>
  <sheetData>
    <row r="1" spans="1:15">
      <c r="A1" s="4059" t="s">
        <v>9224</v>
      </c>
      <c r="B1" s="4059"/>
      <c r="C1" s="4059"/>
      <c r="D1" s="4059"/>
      <c r="E1" s="4059"/>
      <c r="F1" s="4059"/>
      <c r="G1" s="4059"/>
    </row>
    <row r="3" spans="1:15">
      <c r="A3" s="4060" t="s">
        <v>6</v>
      </c>
      <c r="B3" s="4060" t="s">
        <v>4854</v>
      </c>
      <c r="C3" s="4060" t="s">
        <v>7735</v>
      </c>
      <c r="D3" s="4061" t="s">
        <v>7738</v>
      </c>
      <c r="E3" s="4061"/>
      <c r="F3" s="4061"/>
      <c r="G3" s="4061"/>
    </row>
    <row r="4" spans="1:15" s="1852" customFormat="1" ht="93.75" customHeight="1">
      <c r="A4" s="4060"/>
      <c r="B4" s="4060"/>
      <c r="C4" s="4060"/>
      <c r="D4" s="2349" t="s">
        <v>7736</v>
      </c>
      <c r="E4" s="2358" t="s">
        <v>9226</v>
      </c>
      <c r="F4" s="2349" t="s">
        <v>7737</v>
      </c>
      <c r="G4" s="2349" t="s">
        <v>9136</v>
      </c>
    </row>
    <row r="5" spans="1:15">
      <c r="A5" s="2349"/>
      <c r="B5" s="2349" t="s">
        <v>4857</v>
      </c>
      <c r="C5" s="2299" t="e">
        <f>SUM(C6:C14)</f>
        <v>#REF!</v>
      </c>
      <c r="D5" s="2299" t="e">
        <f>SUM(D6:D14)</f>
        <v>#REF!</v>
      </c>
      <c r="E5" s="2359" t="e">
        <f>SUM(E6:E14)</f>
        <v>#REF!</v>
      </c>
      <c r="F5" s="2299" t="e">
        <f>SUM(F6:F14)</f>
        <v>#REF!</v>
      </c>
      <c r="G5" s="2299">
        <f>SUM(G6:G14)</f>
        <v>4931.6499999999996</v>
      </c>
      <c r="I5" s="1854"/>
      <c r="J5" s="1854"/>
      <c r="K5" s="1854"/>
      <c r="L5" s="1854"/>
      <c r="M5" s="1854"/>
      <c r="N5" s="1854"/>
      <c r="O5" s="1854"/>
    </row>
    <row r="6" spans="1:15" ht="31.5">
      <c r="A6" s="2347">
        <v>1</v>
      </c>
      <c r="B6" s="2350" t="s">
        <v>9225</v>
      </c>
      <c r="C6" s="1898">
        <f>SUM(D6:G6)</f>
        <v>502.24921899999993</v>
      </c>
      <c r="D6" s="1853"/>
      <c r="E6" s="2360">
        <f>'Bieu 2.1'!M4/10000</f>
        <v>502.24921899999993</v>
      </c>
      <c r="F6" s="1853"/>
      <c r="G6" s="1853"/>
      <c r="I6" s="1854"/>
      <c r="J6" s="1854"/>
      <c r="K6" s="1854"/>
      <c r="L6" s="1854"/>
      <c r="M6" s="1854"/>
      <c r="N6" s="1854"/>
      <c r="O6" s="1854"/>
    </row>
    <row r="7" spans="1:15">
      <c r="A7" s="2346">
        <v>2</v>
      </c>
      <c r="B7" s="2350" t="s">
        <v>732</v>
      </c>
      <c r="C7" s="1898" t="e">
        <f>SUM(D7:G7)</f>
        <v>#REF!</v>
      </c>
      <c r="D7" s="2300" t="e">
        <f>'Bieu 1.1'!#REF!/10000</f>
        <v>#REF!</v>
      </c>
      <c r="E7" s="2241" t="e">
        <f>#REF!/10000</f>
        <v>#REF!</v>
      </c>
      <c r="F7" s="2300" t="e">
        <f>#REF!/10000</f>
        <v>#REF!</v>
      </c>
      <c r="G7" s="2300">
        <f>'1.3. Rung'!C4</f>
        <v>1071.5999999999999</v>
      </c>
      <c r="H7" s="2281"/>
      <c r="I7" s="1854"/>
      <c r="J7" s="1854"/>
      <c r="K7" s="1854"/>
      <c r="L7" s="1854"/>
      <c r="M7" s="1854"/>
      <c r="N7" s="1854"/>
      <c r="O7" s="1854"/>
    </row>
    <row r="8" spans="1:15">
      <c r="A8" s="2347">
        <v>3</v>
      </c>
      <c r="B8" s="2350" t="s">
        <v>733</v>
      </c>
      <c r="C8" s="1898" t="e">
        <f t="shared" ref="C8:C14" si="0">SUM(D8:G8)</f>
        <v>#REF!</v>
      </c>
      <c r="D8" s="2300" t="e">
        <f>'Bieu 1.1'!#REF!/10000</f>
        <v>#REF!</v>
      </c>
      <c r="E8" s="2241" t="e">
        <f>#REF!/10000</f>
        <v>#REF!</v>
      </c>
      <c r="F8" s="2300" t="e">
        <f>#REF!/10000</f>
        <v>#REF!</v>
      </c>
      <c r="G8" s="2300">
        <f>'1.3. Rung'!C12</f>
        <v>189.6</v>
      </c>
      <c r="H8" s="2281"/>
      <c r="I8" s="1854"/>
      <c r="J8" s="1854"/>
      <c r="K8" s="1854"/>
      <c r="L8" s="1854"/>
      <c r="M8" s="1854"/>
      <c r="N8" s="1854"/>
      <c r="O8" s="1854"/>
    </row>
    <row r="9" spans="1:15">
      <c r="A9" s="2346">
        <v>4</v>
      </c>
      <c r="B9" s="2350" t="s">
        <v>734</v>
      </c>
      <c r="C9" s="1898" t="e">
        <f t="shared" si="0"/>
        <v>#REF!</v>
      </c>
      <c r="D9" s="2300" t="e">
        <f>'Bieu 1.1'!#REF!/10000</f>
        <v>#REF!</v>
      </c>
      <c r="E9" s="2241" t="e">
        <f>#REF!/10000</f>
        <v>#REF!</v>
      </c>
      <c r="F9" s="2300"/>
      <c r="G9" s="2300">
        <f>'1.3. Rung'!C18</f>
        <v>185.9</v>
      </c>
      <c r="H9" s="2281"/>
      <c r="I9" s="1854"/>
      <c r="J9" s="1854"/>
      <c r="K9" s="1854"/>
      <c r="L9" s="1854"/>
      <c r="M9" s="1854"/>
      <c r="N9" s="1854"/>
      <c r="O9" s="1854"/>
    </row>
    <row r="10" spans="1:15">
      <c r="A10" s="2347">
        <v>5</v>
      </c>
      <c r="B10" s="2350" t="s">
        <v>735</v>
      </c>
      <c r="C10" s="1898" t="e">
        <f t="shared" si="0"/>
        <v>#REF!</v>
      </c>
      <c r="D10" s="2300" t="e">
        <f>'Bieu 1.1'!#REF!/10000</f>
        <v>#REF!</v>
      </c>
      <c r="E10" s="2241" t="e">
        <f>#REF!/10000</f>
        <v>#REF!</v>
      </c>
      <c r="F10" s="2300" t="e">
        <f>#REF!/10000</f>
        <v>#REF!</v>
      </c>
      <c r="G10" s="2300">
        <f>'1.3. Rung'!C23</f>
        <v>566.35</v>
      </c>
      <c r="H10" s="2281"/>
      <c r="I10" s="1854"/>
      <c r="J10" s="1854"/>
      <c r="K10" s="1854"/>
      <c r="L10" s="1854"/>
      <c r="M10" s="1854"/>
      <c r="N10" s="1854"/>
      <c r="O10" s="1854"/>
    </row>
    <row r="11" spans="1:15">
      <c r="A11" s="2346">
        <v>6</v>
      </c>
      <c r="B11" s="2350" t="s">
        <v>736</v>
      </c>
      <c r="C11" s="1898" t="e">
        <f t="shared" si="0"/>
        <v>#REF!</v>
      </c>
      <c r="D11" s="2300" t="e">
        <f>'Bieu 1.1'!#REF!/10000</f>
        <v>#REF!</v>
      </c>
      <c r="E11" s="2241" t="e">
        <f>#REF!/10000</f>
        <v>#REF!</v>
      </c>
      <c r="F11" s="2300"/>
      <c r="G11" s="2300">
        <f>'1.3. Rung'!C29</f>
        <v>65.599999999999994</v>
      </c>
      <c r="H11" s="2281"/>
      <c r="I11" s="1854"/>
      <c r="J11" s="1854"/>
      <c r="K11" s="1854"/>
      <c r="L11" s="1854"/>
      <c r="M11" s="1854"/>
      <c r="N11" s="1854"/>
      <c r="O11" s="1854"/>
    </row>
    <row r="12" spans="1:15">
      <c r="A12" s="2347">
        <v>7</v>
      </c>
      <c r="B12" s="2350" t="s">
        <v>737</v>
      </c>
      <c r="C12" s="1898" t="e">
        <f t="shared" si="0"/>
        <v>#REF!</v>
      </c>
      <c r="D12" s="2300" t="e">
        <f>'Bieu 1.1'!#REF!/10000</f>
        <v>#REF!</v>
      </c>
      <c r="E12" s="2241" t="e">
        <f>#REF!/10000</f>
        <v>#REF!</v>
      </c>
      <c r="F12" s="2300" t="e">
        <f>#REF!/10000</f>
        <v>#REF!</v>
      </c>
      <c r="G12" s="2300">
        <f>'1.3. Rung'!C31</f>
        <v>584.4</v>
      </c>
      <c r="H12" s="2281"/>
      <c r="I12" s="1854"/>
      <c r="J12" s="1854"/>
      <c r="K12" s="1854"/>
      <c r="L12" s="1854"/>
      <c r="M12" s="1854"/>
      <c r="N12" s="1854"/>
      <c r="O12" s="1854"/>
    </row>
    <row r="13" spans="1:15">
      <c r="A13" s="2346">
        <v>8</v>
      </c>
      <c r="B13" s="2350" t="s">
        <v>738</v>
      </c>
      <c r="C13" s="1898" t="e">
        <f t="shared" si="0"/>
        <v>#REF!</v>
      </c>
      <c r="D13" s="2300" t="e">
        <f>'Bieu 1.1'!#REF!/10000</f>
        <v>#REF!</v>
      </c>
      <c r="E13" s="2241" t="e">
        <f>#REF!/10000</f>
        <v>#REF!</v>
      </c>
      <c r="F13" s="2300" t="e">
        <f>#REF!/10000</f>
        <v>#REF!</v>
      </c>
      <c r="G13" s="2300">
        <f>'1.3. Rung'!C32</f>
        <v>1601.1999999999998</v>
      </c>
      <c r="H13" s="2281"/>
      <c r="I13" s="1854"/>
      <c r="J13" s="1854"/>
      <c r="K13" s="1854"/>
      <c r="L13" s="1854"/>
      <c r="M13" s="1854"/>
      <c r="N13" s="1854"/>
      <c r="O13" s="1854"/>
    </row>
    <row r="14" spans="1:15">
      <c r="A14" s="2347">
        <v>9</v>
      </c>
      <c r="B14" s="2350" t="s">
        <v>739</v>
      </c>
      <c r="C14" s="1898" t="e">
        <f t="shared" si="0"/>
        <v>#REF!</v>
      </c>
      <c r="D14" s="2300" t="e">
        <f>'Bieu 1.1'!#REF!/10000</f>
        <v>#REF!</v>
      </c>
      <c r="E14" s="2241" t="e">
        <f>#REF!/10000</f>
        <v>#REF!</v>
      </c>
      <c r="F14" s="2300" t="e">
        <f>#REF!/10000</f>
        <v>#REF!</v>
      </c>
      <c r="G14" s="2300">
        <f>'1.3. Rung'!C40</f>
        <v>667</v>
      </c>
      <c r="H14" s="2281"/>
      <c r="I14" s="1854"/>
      <c r="J14" s="1854" t="s">
        <v>7681</v>
      </c>
      <c r="K14" s="1854"/>
      <c r="L14" s="1854"/>
      <c r="M14" s="1854"/>
      <c r="N14" s="1854"/>
      <c r="O14" s="1854"/>
    </row>
  </sheetData>
  <mergeCells count="5">
    <mergeCell ref="A1:G1"/>
    <mergeCell ref="A3:A4"/>
    <mergeCell ref="B3:B4"/>
    <mergeCell ref="C3:C4"/>
    <mergeCell ref="D3:G3"/>
  </mergeCells>
  <pageMargins left="1.46" right="0.22" top="1.39" bottom="0.75" header="0.3" footer="0.3"/>
  <pageSetup paperSize="9"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4"/>
  <sheetViews>
    <sheetView showZeros="0" workbookViewId="0">
      <pane xSplit="2" ySplit="6" topLeftCell="C14" activePane="bottomRight" state="frozen"/>
      <selection activeCell="F14" sqref="F14"/>
      <selection pane="topRight" activeCell="F14" sqref="F14"/>
      <selection pane="bottomLeft" activeCell="F14" sqref="F14"/>
      <selection pane="bottomRight" activeCell="H14" sqref="H14"/>
    </sheetView>
  </sheetViews>
  <sheetFormatPr defaultColWidth="9.140625" defaultRowHeight="15.75"/>
  <cols>
    <col min="1" max="1" width="6.42578125" style="2047" bestFit="1" customWidth="1"/>
    <col min="2" max="2" width="19.28515625" style="2047" customWidth="1"/>
    <col min="3" max="3" width="13" style="2047" customWidth="1"/>
    <col min="4" max="6" width="18.5703125" style="2047" customWidth="1"/>
    <col min="7" max="9" width="15.5703125" style="2047" customWidth="1"/>
    <col min="10" max="10" width="15.7109375" style="2047" customWidth="1"/>
    <col min="11" max="11" width="19" style="2362" customWidth="1"/>
    <col min="12" max="12" width="10.5703125" style="2047" customWidth="1"/>
    <col min="13" max="13" width="14.5703125" style="2047" customWidth="1"/>
    <col min="14" max="20" width="9.140625" style="2047" customWidth="1"/>
    <col min="21" max="16384" width="9.140625" style="2047"/>
  </cols>
  <sheetData>
    <row r="1" spans="1:21" ht="19.5" thickBot="1">
      <c r="A1" s="4059" t="s">
        <v>9275</v>
      </c>
      <c r="B1" s="4059"/>
      <c r="C1" s="4059"/>
      <c r="D1" s="4059"/>
      <c r="E1" s="4059"/>
      <c r="F1" s="4059"/>
      <c r="G1" s="4059"/>
      <c r="H1" s="4059"/>
      <c r="I1" s="4059"/>
      <c r="J1" s="4059"/>
      <c r="K1" s="4059"/>
      <c r="L1" s="4059"/>
      <c r="M1" s="4059"/>
      <c r="S1" s="2896">
        <v>10690.46</v>
      </c>
    </row>
    <row r="2" spans="1:21" ht="19.5" thickBot="1">
      <c r="S2" s="2896">
        <v>2279.83</v>
      </c>
      <c r="T2" s="2365">
        <f>S1-S2</f>
        <v>8410.6299999999992</v>
      </c>
    </row>
    <row r="3" spans="1:21" ht="63" customHeight="1">
      <c r="A3" s="4060" t="s">
        <v>6</v>
      </c>
      <c r="B3" s="4060" t="s">
        <v>9293</v>
      </c>
      <c r="C3" s="4060" t="s">
        <v>9294</v>
      </c>
      <c r="D3" s="4060" t="s">
        <v>9802</v>
      </c>
      <c r="E3" s="4060"/>
      <c r="F3" s="2979"/>
      <c r="G3" s="4061" t="s">
        <v>9295</v>
      </c>
      <c r="H3" s="4061"/>
      <c r="I3" s="4061"/>
      <c r="J3" s="4061"/>
      <c r="K3" s="4061"/>
      <c r="L3" s="4061"/>
      <c r="M3" s="4061"/>
    </row>
    <row r="4" spans="1:21" s="2005" customFormat="1" ht="93.75" customHeight="1">
      <c r="A4" s="4060"/>
      <c r="B4" s="4060"/>
      <c r="C4" s="4060"/>
      <c r="D4" s="2979" t="s">
        <v>3918</v>
      </c>
      <c r="E4" s="2979" t="s">
        <v>9921</v>
      </c>
      <c r="F4" s="2979" t="s">
        <v>2875</v>
      </c>
      <c r="G4" s="2979" t="s">
        <v>9246</v>
      </c>
      <c r="H4" s="2979" t="s">
        <v>9921</v>
      </c>
      <c r="I4" s="2979" t="s">
        <v>2875</v>
      </c>
      <c r="J4" s="2979" t="s">
        <v>7736</v>
      </c>
      <c r="K4" s="2854" t="s">
        <v>9292</v>
      </c>
      <c r="L4" s="2979" t="s">
        <v>9794</v>
      </c>
      <c r="M4" s="2979" t="s">
        <v>9793</v>
      </c>
      <c r="R4" s="2005">
        <f>28.6+4.3</f>
        <v>32.9</v>
      </c>
    </row>
    <row r="5" spans="1:21" s="2005" customFormat="1">
      <c r="A5" s="2505">
        <v>-1</v>
      </c>
      <c r="B5" s="2505">
        <v>-2</v>
      </c>
      <c r="C5" s="2505" t="s">
        <v>9290</v>
      </c>
      <c r="D5" s="2505">
        <v>-4</v>
      </c>
      <c r="E5" s="2505"/>
      <c r="F5" s="2505"/>
      <c r="G5" s="2505" t="s">
        <v>9291</v>
      </c>
      <c r="H5" s="2505"/>
      <c r="I5" s="2505"/>
      <c r="J5" s="2505">
        <v>-6</v>
      </c>
      <c r="K5" s="2505">
        <v>-7</v>
      </c>
      <c r="L5" s="2505">
        <v>-8</v>
      </c>
      <c r="M5" s="2505">
        <v>-9</v>
      </c>
    </row>
    <row r="6" spans="1:21" s="2974" customFormat="1" ht="26.25" customHeight="1">
      <c r="A6" s="2975"/>
      <c r="B6" s="2975" t="s">
        <v>4857</v>
      </c>
      <c r="C6" s="2299" t="e">
        <f>SUM(C7:C14)</f>
        <v>#REF!</v>
      </c>
      <c r="D6" s="2363">
        <f t="shared" ref="D6:M6" si="0">SUM(D7:D14)</f>
        <v>502.24921900000004</v>
      </c>
      <c r="E6" s="2363">
        <f>SUM('Bieu 2.1'!W7:W89)/10000</f>
        <v>135.79318999999998</v>
      </c>
      <c r="F6" s="2363">
        <f>COUNTIF('Bieu 2.1'!W7:W89,"&gt;0")</f>
        <v>6</v>
      </c>
      <c r="G6" s="2363" t="e">
        <f>SUM(J6:M6)</f>
        <v>#REF!</v>
      </c>
      <c r="H6" s="2363" t="e">
        <f>SUM(H7:H14)</f>
        <v>#REF!</v>
      </c>
      <c r="I6" s="2363" t="e">
        <f>SUM(I7:I14)</f>
        <v>#REF!</v>
      </c>
      <c r="J6" s="2299" t="e">
        <f t="shared" si="0"/>
        <v>#REF!</v>
      </c>
      <c r="K6" s="2359" t="e">
        <f t="shared" si="0"/>
        <v>#REF!</v>
      </c>
      <c r="L6" s="2299" t="e">
        <f t="shared" si="0"/>
        <v>#REF!</v>
      </c>
      <c r="M6" s="2299" t="e">
        <f t="shared" si="0"/>
        <v>#REF!</v>
      </c>
      <c r="O6" s="2364" t="e">
        <f>#REF!</f>
        <v>#REF!</v>
      </c>
      <c r="P6" s="2974" t="e">
        <f>'3 (3)'!D44</f>
        <v>#REF!</v>
      </c>
      <c r="Q6" s="2364" t="e">
        <f>'BIEU 2'!H6</f>
        <v>#REF!</v>
      </c>
      <c r="R6" s="2364" t="e">
        <f>#REF!</f>
        <v>#REF!</v>
      </c>
      <c r="S6" s="2364" t="e">
        <f t="shared" ref="S6:S14" si="1">D6+O6+P6+Q6-R6</f>
        <v>#REF!</v>
      </c>
      <c r="T6" s="2364" t="e">
        <f t="shared" ref="T6:T14" si="2">C6-S6</f>
        <v>#REF!</v>
      </c>
      <c r="U6" s="2974" t="e">
        <f>T6-'Bieu 5.1'!M7/10000-#REF!/10000</f>
        <v>#REF!</v>
      </c>
    </row>
    <row r="7" spans="1:21" ht="26.25" customHeight="1">
      <c r="A7" s="2972">
        <v>1</v>
      </c>
      <c r="B7" s="2976" t="s">
        <v>732</v>
      </c>
      <c r="C7" s="1898" t="e">
        <f t="shared" ref="C7:C14" si="3">D7+G7</f>
        <v>#REF!</v>
      </c>
      <c r="D7" s="1853">
        <f>SUMIF('Bieu 2.1'!$H$5:$H$89,"Đất Đỏ",'Bieu 2.1'!$M$5:$M$89)/10000</f>
        <v>40.79665</v>
      </c>
      <c r="E7" s="1853"/>
      <c r="F7" s="1853"/>
      <c r="G7" s="1853" t="e">
        <f t="shared" ref="G7:G14" si="4">SUM(J7:M7)</f>
        <v>#REF!</v>
      </c>
      <c r="H7" s="1853">
        <f>SUM('Dat cong dat do'!H8:H542)/10000</f>
        <v>9.6182999999999996</v>
      </c>
      <c r="I7" s="1853">
        <f>COUNTIF('Dat cong dat do'!H8:H542,"&gt;0")</f>
        <v>17</v>
      </c>
      <c r="J7" s="2300" t="e">
        <f>'Bieu 1.1'!#REF!/10000</f>
        <v>#REF!</v>
      </c>
      <c r="K7" s="2241" t="e">
        <f>#REF!/10000</f>
        <v>#REF!</v>
      </c>
      <c r="L7" s="2300" t="e">
        <f>#REF!/10000</f>
        <v>#REF!</v>
      </c>
      <c r="M7" s="2300" t="e">
        <f>#REF!</f>
        <v>#REF!</v>
      </c>
      <c r="O7" s="2365" t="e">
        <f>#REF!</f>
        <v>#REF!</v>
      </c>
      <c r="P7" s="2047" t="e">
        <f>'3 (3)'!D45</f>
        <v>#REF!</v>
      </c>
      <c r="Q7" s="2365">
        <f>'BIEU 2'!H7</f>
        <v>0</v>
      </c>
      <c r="R7" s="2365" t="e">
        <f>#REF!</f>
        <v>#REF!</v>
      </c>
      <c r="S7" s="2364" t="e">
        <f t="shared" si="1"/>
        <v>#REF!</v>
      </c>
      <c r="T7" s="2364" t="e">
        <f t="shared" si="2"/>
        <v>#REF!</v>
      </c>
    </row>
    <row r="8" spans="1:21" ht="26.25" customHeight="1">
      <c r="A8" s="2973">
        <v>2</v>
      </c>
      <c r="B8" s="2976" t="s">
        <v>733</v>
      </c>
      <c r="C8" s="1898" t="e">
        <f t="shared" si="3"/>
        <v>#REF!</v>
      </c>
      <c r="D8" s="1853">
        <f>SUMIF('Bieu 2.1'!$H$5:$H$89,"Long Điền",'Bieu 2.1'!$M$5:$M$89)/10000</f>
        <v>4.5017100000000001</v>
      </c>
      <c r="E8" s="1853"/>
      <c r="F8" s="1853"/>
      <c r="G8" s="1853" t="e">
        <f t="shared" si="4"/>
        <v>#REF!</v>
      </c>
      <c r="H8" s="1853">
        <f>SUM('Long Dien (Ok)'!S10:S771)/10000</f>
        <v>14.49605</v>
      </c>
      <c r="I8" s="1853">
        <f>COUNTIF('Long Dien (Ok)'!S10:S771,"&gt;0")</f>
        <v>5</v>
      </c>
      <c r="J8" s="2300" t="e">
        <f>'Bieu 1.1'!#REF!/10000</f>
        <v>#REF!</v>
      </c>
      <c r="K8" s="2241" t="e">
        <f>#REF!/10000</f>
        <v>#REF!</v>
      </c>
      <c r="L8" s="2300" t="e">
        <f>#REF!/10000</f>
        <v>#REF!</v>
      </c>
      <c r="M8" s="2300" t="e">
        <f>#REF!</f>
        <v>#REF!</v>
      </c>
      <c r="O8" s="2365" t="e">
        <f>#REF!</f>
        <v>#REF!</v>
      </c>
      <c r="P8" s="2047" t="e">
        <f>'3 (3)'!D46</f>
        <v>#REF!</v>
      </c>
      <c r="Q8" s="2365">
        <f>'BIEU 2'!H8</f>
        <v>0</v>
      </c>
      <c r="R8" s="2365" t="e">
        <f>#REF!</f>
        <v>#REF!</v>
      </c>
      <c r="S8" s="2364" t="e">
        <f t="shared" si="1"/>
        <v>#REF!</v>
      </c>
      <c r="T8" s="2364" t="e">
        <f t="shared" si="2"/>
        <v>#REF!</v>
      </c>
    </row>
    <row r="9" spans="1:21" ht="26.25" customHeight="1">
      <c r="A9" s="2972">
        <v>3</v>
      </c>
      <c r="B9" s="2976" t="s">
        <v>734</v>
      </c>
      <c r="C9" s="1898" t="e">
        <f t="shared" si="3"/>
        <v>#REF!</v>
      </c>
      <c r="D9" s="1853">
        <f>SUMIF('Bieu 2.1'!$H$5:$H$89,"Bà Rịa",'Bieu 2.1'!$M$5:$M$89)/10000</f>
        <v>34.549970000000002</v>
      </c>
      <c r="E9" s="1853"/>
      <c r="F9" s="1853"/>
      <c r="G9" s="1853" t="e">
        <f t="shared" si="4"/>
        <v>#REF!</v>
      </c>
      <c r="H9" s="1853"/>
      <c r="I9" s="1853"/>
      <c r="J9" s="2300" t="e">
        <f>'Bieu 1.1'!#REF!/10000</f>
        <v>#REF!</v>
      </c>
      <c r="K9" s="2241" t="e">
        <f>#REF!/10000</f>
        <v>#REF!</v>
      </c>
      <c r="L9" s="2241"/>
      <c r="M9" s="2300" t="e">
        <f>#REF!</f>
        <v>#REF!</v>
      </c>
      <c r="O9" s="2365" t="e">
        <f>#REF!</f>
        <v>#REF!</v>
      </c>
      <c r="P9" s="2047" t="e">
        <f>'3 (3)'!D47</f>
        <v>#REF!</v>
      </c>
      <c r="Q9" s="2365">
        <f>'BIEU 2'!H9</f>
        <v>0</v>
      </c>
      <c r="R9" s="2365" t="e">
        <f>#REF!</f>
        <v>#REF!</v>
      </c>
      <c r="S9" s="2364" t="e">
        <f t="shared" si="1"/>
        <v>#REF!</v>
      </c>
      <c r="T9" s="2364" t="e">
        <f t="shared" si="2"/>
        <v>#REF!</v>
      </c>
    </row>
    <row r="10" spans="1:21" ht="26.25" customHeight="1">
      <c r="A10" s="2973">
        <v>4</v>
      </c>
      <c r="B10" s="2976" t="s">
        <v>735</v>
      </c>
      <c r="C10" s="1898" t="e">
        <f t="shared" si="3"/>
        <v>#REF!</v>
      </c>
      <c r="D10" s="1853">
        <f>SUMIF('Bieu 2.1'!$H$5:$H$89,"Xuyên Mộc",'Bieu 2.1'!$M$5:$M$89)/10000</f>
        <v>2.5043099999999998</v>
      </c>
      <c r="E10" s="1853"/>
      <c r="F10" s="1853"/>
      <c r="G10" s="1853" t="e">
        <f t="shared" si="4"/>
        <v>#REF!</v>
      </c>
      <c r="H10" s="1853">
        <f>SUM('Xuyen Moc (ok)'!T11:T648)/10000</f>
        <v>208.93464</v>
      </c>
      <c r="I10" s="1853">
        <f>COUNTIF('Xuyen Moc (ok)'!T11:T648,"&gt;0")</f>
        <v>12</v>
      </c>
      <c r="J10" s="2300" t="e">
        <f>'Bieu 1.1'!#REF!/10000</f>
        <v>#REF!</v>
      </c>
      <c r="K10" s="2241" t="e">
        <f>#REF!/10000</f>
        <v>#REF!</v>
      </c>
      <c r="L10" s="2300" t="e">
        <f>#REF!/10000</f>
        <v>#REF!</v>
      </c>
      <c r="M10" s="2300" t="e">
        <f>#REF!</f>
        <v>#REF!</v>
      </c>
      <c r="O10" s="2365" t="e">
        <f>#REF!</f>
        <v>#REF!</v>
      </c>
      <c r="P10" s="2047" t="e">
        <f>'3 (3)'!D48</f>
        <v>#REF!</v>
      </c>
      <c r="Q10" s="2365">
        <f>'BIEU 2'!H10</f>
        <v>0</v>
      </c>
      <c r="R10" s="2365" t="e">
        <f>#REF!</f>
        <v>#REF!</v>
      </c>
      <c r="S10" s="2364" t="e">
        <f t="shared" si="1"/>
        <v>#REF!</v>
      </c>
      <c r="T10" s="2364" t="e">
        <f t="shared" si="2"/>
        <v>#REF!</v>
      </c>
    </row>
    <row r="11" spans="1:21" ht="26.25" customHeight="1">
      <c r="A11" s="2972">
        <v>5</v>
      </c>
      <c r="B11" s="2976" t="s">
        <v>736</v>
      </c>
      <c r="C11" s="1898" t="e">
        <f t="shared" si="3"/>
        <v>#REF!</v>
      </c>
      <c r="D11" s="1853">
        <f>SUMIF('Bieu 2.1'!$H$5:$H$89,"Châu Đức",'Bieu 2.1'!$M$5:$M$89)/10000</f>
        <v>0</v>
      </c>
      <c r="E11" s="1853"/>
      <c r="F11" s="1853"/>
      <c r="G11" s="1853" t="e">
        <f t="shared" si="4"/>
        <v>#REF!</v>
      </c>
      <c r="H11" s="1853" t="e">
        <f>SUM(#REF!)/10000</f>
        <v>#REF!</v>
      </c>
      <c r="I11" s="1853" t="e">
        <f>COUNTIF(#REF!,"&gt;0")</f>
        <v>#REF!</v>
      </c>
      <c r="J11" s="2300" t="e">
        <f>'Bieu 1.1'!#REF!/10000</f>
        <v>#REF!</v>
      </c>
      <c r="K11" s="2241" t="e">
        <f>#REF!/10000</f>
        <v>#REF!</v>
      </c>
      <c r="L11" s="2241"/>
      <c r="M11" s="2300"/>
      <c r="O11" s="2365" t="e">
        <f>#REF!</f>
        <v>#REF!</v>
      </c>
      <c r="P11" s="2047" t="e">
        <f>'3 (3)'!D49</f>
        <v>#REF!</v>
      </c>
      <c r="Q11" s="2365">
        <f>'BIEU 2'!H11</f>
        <v>0</v>
      </c>
      <c r="R11" s="2365" t="e">
        <f>#REF!</f>
        <v>#REF!</v>
      </c>
      <c r="S11" s="2364" t="e">
        <f t="shared" si="1"/>
        <v>#REF!</v>
      </c>
      <c r="T11" s="2364" t="e">
        <f t="shared" si="2"/>
        <v>#REF!</v>
      </c>
    </row>
    <row r="12" spans="1:21" ht="26.25" customHeight="1">
      <c r="A12" s="2973">
        <v>6</v>
      </c>
      <c r="B12" s="2976" t="s">
        <v>737</v>
      </c>
      <c r="C12" s="1898" t="e">
        <f t="shared" si="3"/>
        <v>#REF!</v>
      </c>
      <c r="D12" s="1853">
        <f>SUMIF('Bieu 2.1'!$H$5:$H$89,"Côn Đảo",'Bieu 2.1'!$M$5:$M$89)/10000</f>
        <v>1.9673200000000002</v>
      </c>
      <c r="E12" s="1853"/>
      <c r="F12" s="1853"/>
      <c r="G12" s="1853" t="e">
        <f t="shared" si="4"/>
        <v>#REF!</v>
      </c>
      <c r="H12" s="1853"/>
      <c r="I12" s="1853"/>
      <c r="J12" s="2300" t="e">
        <f>'Bieu 1.1'!#REF!/10000</f>
        <v>#REF!</v>
      </c>
      <c r="K12" s="2241" t="e">
        <f>#REF!/10000</f>
        <v>#REF!</v>
      </c>
      <c r="L12" s="2300" t="e">
        <f>#REF!/10000</f>
        <v>#REF!</v>
      </c>
      <c r="M12" s="2300" t="e">
        <f>#REF!</f>
        <v>#REF!</v>
      </c>
      <c r="O12" s="2365" t="e">
        <f>#REF!</f>
        <v>#REF!</v>
      </c>
      <c r="P12" s="2047" t="e">
        <f>'3 (3)'!D50</f>
        <v>#REF!</v>
      </c>
      <c r="Q12" s="2365">
        <f>'BIEU 2'!H12</f>
        <v>0</v>
      </c>
      <c r="R12" s="2365" t="e">
        <f>#REF!</f>
        <v>#REF!</v>
      </c>
      <c r="S12" s="2364" t="e">
        <f t="shared" si="1"/>
        <v>#REF!</v>
      </c>
      <c r="T12" s="2364" t="e">
        <f t="shared" si="2"/>
        <v>#REF!</v>
      </c>
    </row>
    <row r="13" spans="1:21" ht="26.25" customHeight="1">
      <c r="A13" s="2972">
        <v>7</v>
      </c>
      <c r="B13" s="2976" t="s">
        <v>738</v>
      </c>
      <c r="C13" s="1898" t="e">
        <f t="shared" si="3"/>
        <v>#REF!</v>
      </c>
      <c r="D13" s="1853">
        <f>SUMIF('Bieu 2.1'!$H$5:$H$89,"Tân Thành",'Bieu 2.1'!$M$5:$M$89)/10000</f>
        <v>64.728530000000006</v>
      </c>
      <c r="E13" s="1853"/>
      <c r="F13" s="1853"/>
      <c r="G13" s="1853" t="e">
        <f t="shared" si="4"/>
        <v>#REF!</v>
      </c>
      <c r="H13" s="1853"/>
      <c r="I13" s="1853"/>
      <c r="J13" s="2300" t="e">
        <f>'Bieu 1.1'!#REF!/10000</f>
        <v>#REF!</v>
      </c>
      <c r="K13" s="2241" t="e">
        <f>#REF!/10000</f>
        <v>#REF!</v>
      </c>
      <c r="L13" s="2300" t="e">
        <f>#REF!/10000</f>
        <v>#REF!</v>
      </c>
      <c r="M13" s="2300" t="e">
        <f>#REF!</f>
        <v>#REF!</v>
      </c>
      <c r="O13" s="2365" t="e">
        <f>#REF!</f>
        <v>#REF!</v>
      </c>
      <c r="P13" s="2047" t="e">
        <f>'3 (3)'!D51</f>
        <v>#REF!</v>
      </c>
      <c r="Q13" s="2365">
        <f>'BIEU 2'!H13</f>
        <v>0</v>
      </c>
      <c r="R13" s="2365" t="e">
        <f>#REF!</f>
        <v>#REF!</v>
      </c>
      <c r="S13" s="2364" t="e">
        <f t="shared" si="1"/>
        <v>#REF!</v>
      </c>
      <c r="T13" s="2364" t="e">
        <f t="shared" si="2"/>
        <v>#REF!</v>
      </c>
    </row>
    <row r="14" spans="1:21" ht="26.25" customHeight="1">
      <c r="A14" s="2973">
        <v>8</v>
      </c>
      <c r="B14" s="2976" t="s">
        <v>739</v>
      </c>
      <c r="C14" s="1898" t="e">
        <f t="shared" si="3"/>
        <v>#REF!</v>
      </c>
      <c r="D14" s="1853">
        <f>SUMIF('Bieu 2.1'!$H$5:$H$89,"Vũng Tàu",'Bieu 2.1'!$M$5:$M$89)/10000</f>
        <v>353.20072900000002</v>
      </c>
      <c r="E14" s="1853"/>
      <c r="F14" s="1853"/>
      <c r="G14" s="1853" t="e">
        <f t="shared" si="4"/>
        <v>#REF!</v>
      </c>
      <c r="H14" s="1853">
        <f>'[2]DM6 CÁ NHÂN LẤN CHIẾM'!$F$113</f>
        <v>51.608830000000005</v>
      </c>
      <c r="I14" s="1853">
        <f>103+7</f>
        <v>110</v>
      </c>
      <c r="J14" s="2300" t="e">
        <f>'Bieu 1.1'!#REF!/10000</f>
        <v>#REF!</v>
      </c>
      <c r="K14" s="2241" t="e">
        <f>#REF!/10000</f>
        <v>#REF!</v>
      </c>
      <c r="L14" s="2300" t="e">
        <f>#REF!/10000</f>
        <v>#REF!</v>
      </c>
      <c r="M14" s="2300" t="e">
        <f>#REF!</f>
        <v>#REF!</v>
      </c>
      <c r="O14" s="2365" t="e">
        <f>#REF!</f>
        <v>#REF!</v>
      </c>
      <c r="P14" s="2047" t="e">
        <f>'3 (3)'!D52</f>
        <v>#REF!</v>
      </c>
      <c r="Q14" s="2365" t="e">
        <f>'BIEU 2'!H14</f>
        <v>#REF!</v>
      </c>
      <c r="R14" s="2365" t="e">
        <f>#REF!</f>
        <v>#REF!</v>
      </c>
      <c r="S14" s="2364" t="e">
        <f t="shared" si="1"/>
        <v>#REF!</v>
      </c>
      <c r="T14" s="2364" t="e">
        <f t="shared" si="2"/>
        <v>#REF!</v>
      </c>
    </row>
  </sheetData>
  <mergeCells count="6">
    <mergeCell ref="A1:M1"/>
    <mergeCell ref="A3:A4"/>
    <mergeCell ref="B3:B4"/>
    <mergeCell ref="C3:C4"/>
    <mergeCell ref="G3:M3"/>
    <mergeCell ref="D3:E3"/>
  </mergeCells>
  <pageMargins left="0.61" right="0.22" top="1.58" bottom="0.26" header="0.3" footer="0.3"/>
  <pageSetup paperSize="9"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652"/>
  <sheetViews>
    <sheetView topLeftCell="A7" zoomScale="70" zoomScaleNormal="70" workbookViewId="0">
      <pane xSplit="3" ySplit="4" topLeftCell="D539" activePane="bottomRight" state="frozen"/>
      <selection activeCell="A648" sqref="A16:A648"/>
      <selection pane="topRight" activeCell="A648" sqref="A16:A648"/>
      <selection pane="bottomLeft" activeCell="A648" sqref="A16:A648"/>
      <selection pane="bottomRight" activeCell="C600" sqref="C600:E600"/>
    </sheetView>
  </sheetViews>
  <sheetFormatPr defaultRowHeight="15.75"/>
  <cols>
    <col min="1" max="1" width="9" style="1455" bestFit="1" customWidth="1"/>
    <col min="2" max="2" width="5" style="1515" customWidth="1"/>
    <col min="3" max="3" width="32.7109375" style="1619" customWidth="1"/>
    <col min="4" max="6" width="16.5703125" style="1619" customWidth="1"/>
    <col min="7" max="7" width="13.140625" style="1142" bestFit="1" customWidth="1"/>
    <col min="8" max="8" width="11.42578125" style="1142" customWidth="1"/>
    <col min="9" max="9" width="12.42578125" style="1455" customWidth="1"/>
    <col min="10" max="10" width="7.5703125" style="1142" bestFit="1" customWidth="1"/>
    <col min="11" max="11" width="20.42578125" style="1142" customWidth="1"/>
    <col min="12" max="12" width="15.42578125" style="1516" customWidth="1"/>
    <col min="13" max="13" width="14.42578125" style="1142" customWidth="1"/>
    <col min="14" max="14" width="11.140625" style="1142" customWidth="1"/>
    <col min="15" max="15" width="23.85546875" style="1142" customWidth="1"/>
    <col min="16" max="16" width="23" style="1142" customWidth="1"/>
    <col min="17" max="18" width="12.5703125" style="1142" customWidth="1"/>
    <col min="19" max="19" width="27.140625" style="1142" customWidth="1"/>
    <col min="20" max="20" width="15.5703125" style="1142" customWidth="1"/>
    <col min="21" max="21" width="10" style="1142" customWidth="1"/>
    <col min="22" max="257" width="9.140625" style="1142"/>
    <col min="258" max="258" width="5" style="1142" customWidth="1"/>
    <col min="259" max="259" width="17.42578125" style="1142" customWidth="1"/>
    <col min="260" max="260" width="12.42578125" style="1142" customWidth="1"/>
    <col min="261" max="261" width="8.140625" style="1142" customWidth="1"/>
    <col min="262" max="262" width="9.140625" style="1142" customWidth="1"/>
    <col min="263" max="263" width="15.42578125" style="1142" customWidth="1"/>
    <col min="264" max="264" width="14.42578125" style="1142" customWidth="1"/>
    <col min="265" max="265" width="11.140625" style="1142" customWidth="1"/>
    <col min="266" max="266" width="23.85546875" style="1142" customWidth="1"/>
    <col min="267" max="267" width="23" style="1142" customWidth="1"/>
    <col min="268" max="269" width="9.140625" style="1142"/>
    <col min="270" max="270" width="14.85546875" style="1142" customWidth="1"/>
    <col min="271" max="513" width="9.140625" style="1142"/>
    <col min="514" max="514" width="5" style="1142" customWidth="1"/>
    <col min="515" max="515" width="17.42578125" style="1142" customWidth="1"/>
    <col min="516" max="516" width="12.42578125" style="1142" customWidth="1"/>
    <col min="517" max="517" width="8.140625" style="1142" customWidth="1"/>
    <col min="518" max="518" width="9.140625" style="1142" customWidth="1"/>
    <col min="519" max="519" width="15.42578125" style="1142" customWidth="1"/>
    <col min="520" max="520" width="14.42578125" style="1142" customWidth="1"/>
    <col min="521" max="521" width="11.140625" style="1142" customWidth="1"/>
    <col min="522" max="522" width="23.85546875" style="1142" customWidth="1"/>
    <col min="523" max="523" width="23" style="1142" customWidth="1"/>
    <col min="524" max="525" width="9.140625" style="1142"/>
    <col min="526" max="526" width="14.85546875" style="1142" customWidth="1"/>
    <col min="527" max="769" width="9.140625" style="1142"/>
    <col min="770" max="770" width="5" style="1142" customWidth="1"/>
    <col min="771" max="771" width="17.42578125" style="1142" customWidth="1"/>
    <col min="772" max="772" width="12.42578125" style="1142" customWidth="1"/>
    <col min="773" max="773" width="8.140625" style="1142" customWidth="1"/>
    <col min="774" max="774" width="9.140625" style="1142" customWidth="1"/>
    <col min="775" max="775" width="15.42578125" style="1142" customWidth="1"/>
    <col min="776" max="776" width="14.42578125" style="1142" customWidth="1"/>
    <col min="777" max="777" width="11.140625" style="1142" customWidth="1"/>
    <col min="778" max="778" width="23.85546875" style="1142" customWidth="1"/>
    <col min="779" max="779" width="23" style="1142" customWidth="1"/>
    <col min="780" max="781" width="9.140625" style="1142"/>
    <col min="782" max="782" width="14.85546875" style="1142" customWidth="1"/>
    <col min="783" max="1025" width="9.140625" style="1142"/>
    <col min="1026" max="1026" width="5" style="1142" customWidth="1"/>
    <col min="1027" max="1027" width="17.42578125" style="1142" customWidth="1"/>
    <col min="1028" max="1028" width="12.42578125" style="1142" customWidth="1"/>
    <col min="1029" max="1029" width="8.140625" style="1142" customWidth="1"/>
    <col min="1030" max="1030" width="9.140625" style="1142" customWidth="1"/>
    <col min="1031" max="1031" width="15.42578125" style="1142" customWidth="1"/>
    <col min="1032" max="1032" width="14.42578125" style="1142" customWidth="1"/>
    <col min="1033" max="1033" width="11.140625" style="1142" customWidth="1"/>
    <col min="1034" max="1034" width="23.85546875" style="1142" customWidth="1"/>
    <col min="1035" max="1035" width="23" style="1142" customWidth="1"/>
    <col min="1036" max="1037" width="9.140625" style="1142"/>
    <col min="1038" max="1038" width="14.85546875" style="1142" customWidth="1"/>
    <col min="1039" max="1281" width="9.140625" style="1142"/>
    <col min="1282" max="1282" width="5" style="1142" customWidth="1"/>
    <col min="1283" max="1283" width="17.42578125" style="1142" customWidth="1"/>
    <col min="1284" max="1284" width="12.42578125" style="1142" customWidth="1"/>
    <col min="1285" max="1285" width="8.140625" style="1142" customWidth="1"/>
    <col min="1286" max="1286" width="9.140625" style="1142" customWidth="1"/>
    <col min="1287" max="1287" width="15.42578125" style="1142" customWidth="1"/>
    <col min="1288" max="1288" width="14.42578125" style="1142" customWidth="1"/>
    <col min="1289" max="1289" width="11.140625" style="1142" customWidth="1"/>
    <col min="1290" max="1290" width="23.85546875" style="1142" customWidth="1"/>
    <col min="1291" max="1291" width="23" style="1142" customWidth="1"/>
    <col min="1292" max="1293" width="9.140625" style="1142"/>
    <col min="1294" max="1294" width="14.85546875" style="1142" customWidth="1"/>
    <col min="1295" max="1537" width="9.140625" style="1142"/>
    <col min="1538" max="1538" width="5" style="1142" customWidth="1"/>
    <col min="1539" max="1539" width="17.42578125" style="1142" customWidth="1"/>
    <col min="1540" max="1540" width="12.42578125" style="1142" customWidth="1"/>
    <col min="1541" max="1541" width="8.140625" style="1142" customWidth="1"/>
    <col min="1542" max="1542" width="9.140625" style="1142" customWidth="1"/>
    <col min="1543" max="1543" width="15.42578125" style="1142" customWidth="1"/>
    <col min="1544" max="1544" width="14.42578125" style="1142" customWidth="1"/>
    <col min="1545" max="1545" width="11.140625" style="1142" customWidth="1"/>
    <col min="1546" max="1546" width="23.85546875" style="1142" customWidth="1"/>
    <col min="1547" max="1547" width="23" style="1142" customWidth="1"/>
    <col min="1548" max="1549" width="9.140625" style="1142"/>
    <col min="1550" max="1550" width="14.85546875" style="1142" customWidth="1"/>
    <col min="1551" max="1793" width="9.140625" style="1142"/>
    <col min="1794" max="1794" width="5" style="1142" customWidth="1"/>
    <col min="1795" max="1795" width="17.42578125" style="1142" customWidth="1"/>
    <col min="1796" max="1796" width="12.42578125" style="1142" customWidth="1"/>
    <col min="1797" max="1797" width="8.140625" style="1142" customWidth="1"/>
    <col min="1798" max="1798" width="9.140625" style="1142" customWidth="1"/>
    <col min="1799" max="1799" width="15.42578125" style="1142" customWidth="1"/>
    <col min="1800" max="1800" width="14.42578125" style="1142" customWidth="1"/>
    <col min="1801" max="1801" width="11.140625" style="1142" customWidth="1"/>
    <col min="1802" max="1802" width="23.85546875" style="1142" customWidth="1"/>
    <col min="1803" max="1803" width="23" style="1142" customWidth="1"/>
    <col min="1804" max="1805" width="9.140625" style="1142"/>
    <col min="1806" max="1806" width="14.85546875" style="1142" customWidth="1"/>
    <col min="1807" max="2049" width="9.140625" style="1142"/>
    <col min="2050" max="2050" width="5" style="1142" customWidth="1"/>
    <col min="2051" max="2051" width="17.42578125" style="1142" customWidth="1"/>
    <col min="2052" max="2052" width="12.42578125" style="1142" customWidth="1"/>
    <col min="2053" max="2053" width="8.140625" style="1142" customWidth="1"/>
    <col min="2054" max="2054" width="9.140625" style="1142" customWidth="1"/>
    <col min="2055" max="2055" width="15.42578125" style="1142" customWidth="1"/>
    <col min="2056" max="2056" width="14.42578125" style="1142" customWidth="1"/>
    <col min="2057" max="2057" width="11.140625" style="1142" customWidth="1"/>
    <col min="2058" max="2058" width="23.85546875" style="1142" customWidth="1"/>
    <col min="2059" max="2059" width="23" style="1142" customWidth="1"/>
    <col min="2060" max="2061" width="9.140625" style="1142"/>
    <col min="2062" max="2062" width="14.85546875" style="1142" customWidth="1"/>
    <col min="2063" max="2305" width="9.140625" style="1142"/>
    <col min="2306" max="2306" width="5" style="1142" customWidth="1"/>
    <col min="2307" max="2307" width="17.42578125" style="1142" customWidth="1"/>
    <col min="2308" max="2308" width="12.42578125" style="1142" customWidth="1"/>
    <col min="2309" max="2309" width="8.140625" style="1142" customWidth="1"/>
    <col min="2310" max="2310" width="9.140625" style="1142" customWidth="1"/>
    <col min="2311" max="2311" width="15.42578125" style="1142" customWidth="1"/>
    <col min="2312" max="2312" width="14.42578125" style="1142" customWidth="1"/>
    <col min="2313" max="2313" width="11.140625" style="1142" customWidth="1"/>
    <col min="2314" max="2314" width="23.85546875" style="1142" customWidth="1"/>
    <col min="2315" max="2315" width="23" style="1142" customWidth="1"/>
    <col min="2316" max="2317" width="9.140625" style="1142"/>
    <col min="2318" max="2318" width="14.85546875" style="1142" customWidth="1"/>
    <col min="2319" max="2561" width="9.140625" style="1142"/>
    <col min="2562" max="2562" width="5" style="1142" customWidth="1"/>
    <col min="2563" max="2563" width="17.42578125" style="1142" customWidth="1"/>
    <col min="2564" max="2564" width="12.42578125" style="1142" customWidth="1"/>
    <col min="2565" max="2565" width="8.140625" style="1142" customWidth="1"/>
    <col min="2566" max="2566" width="9.140625" style="1142" customWidth="1"/>
    <col min="2567" max="2567" width="15.42578125" style="1142" customWidth="1"/>
    <col min="2568" max="2568" width="14.42578125" style="1142" customWidth="1"/>
    <col min="2569" max="2569" width="11.140625" style="1142" customWidth="1"/>
    <col min="2570" max="2570" width="23.85546875" style="1142" customWidth="1"/>
    <col min="2571" max="2571" width="23" style="1142" customWidth="1"/>
    <col min="2572" max="2573" width="9.140625" style="1142"/>
    <col min="2574" max="2574" width="14.85546875" style="1142" customWidth="1"/>
    <col min="2575" max="2817" width="9.140625" style="1142"/>
    <col min="2818" max="2818" width="5" style="1142" customWidth="1"/>
    <col min="2819" max="2819" width="17.42578125" style="1142" customWidth="1"/>
    <col min="2820" max="2820" width="12.42578125" style="1142" customWidth="1"/>
    <col min="2821" max="2821" width="8.140625" style="1142" customWidth="1"/>
    <col min="2822" max="2822" width="9.140625" style="1142" customWidth="1"/>
    <col min="2823" max="2823" width="15.42578125" style="1142" customWidth="1"/>
    <col min="2824" max="2824" width="14.42578125" style="1142" customWidth="1"/>
    <col min="2825" max="2825" width="11.140625" style="1142" customWidth="1"/>
    <col min="2826" max="2826" width="23.85546875" style="1142" customWidth="1"/>
    <col min="2827" max="2827" width="23" style="1142" customWidth="1"/>
    <col min="2828" max="2829" width="9.140625" style="1142"/>
    <col min="2830" max="2830" width="14.85546875" style="1142" customWidth="1"/>
    <col min="2831" max="3073" width="9.140625" style="1142"/>
    <col min="3074" max="3074" width="5" style="1142" customWidth="1"/>
    <col min="3075" max="3075" width="17.42578125" style="1142" customWidth="1"/>
    <col min="3076" max="3076" width="12.42578125" style="1142" customWidth="1"/>
    <col min="3077" max="3077" width="8.140625" style="1142" customWidth="1"/>
    <col min="3078" max="3078" width="9.140625" style="1142" customWidth="1"/>
    <col min="3079" max="3079" width="15.42578125" style="1142" customWidth="1"/>
    <col min="3080" max="3080" width="14.42578125" style="1142" customWidth="1"/>
    <col min="3081" max="3081" width="11.140625" style="1142" customWidth="1"/>
    <col min="3082" max="3082" width="23.85546875" style="1142" customWidth="1"/>
    <col min="3083" max="3083" width="23" style="1142" customWidth="1"/>
    <col min="3084" max="3085" width="9.140625" style="1142"/>
    <col min="3086" max="3086" width="14.85546875" style="1142" customWidth="1"/>
    <col min="3087" max="3329" width="9.140625" style="1142"/>
    <col min="3330" max="3330" width="5" style="1142" customWidth="1"/>
    <col min="3331" max="3331" width="17.42578125" style="1142" customWidth="1"/>
    <col min="3332" max="3332" width="12.42578125" style="1142" customWidth="1"/>
    <col min="3333" max="3333" width="8.140625" style="1142" customWidth="1"/>
    <col min="3334" max="3334" width="9.140625" style="1142" customWidth="1"/>
    <col min="3335" max="3335" width="15.42578125" style="1142" customWidth="1"/>
    <col min="3336" max="3336" width="14.42578125" style="1142" customWidth="1"/>
    <col min="3337" max="3337" width="11.140625" style="1142" customWidth="1"/>
    <col min="3338" max="3338" width="23.85546875" style="1142" customWidth="1"/>
    <col min="3339" max="3339" width="23" style="1142" customWidth="1"/>
    <col min="3340" max="3341" width="9.140625" style="1142"/>
    <col min="3342" max="3342" width="14.85546875" style="1142" customWidth="1"/>
    <col min="3343" max="3585" width="9.140625" style="1142"/>
    <col min="3586" max="3586" width="5" style="1142" customWidth="1"/>
    <col min="3587" max="3587" width="17.42578125" style="1142" customWidth="1"/>
    <col min="3588" max="3588" width="12.42578125" style="1142" customWidth="1"/>
    <col min="3589" max="3589" width="8.140625" style="1142" customWidth="1"/>
    <col min="3590" max="3590" width="9.140625" style="1142" customWidth="1"/>
    <col min="3591" max="3591" width="15.42578125" style="1142" customWidth="1"/>
    <col min="3592" max="3592" width="14.42578125" style="1142" customWidth="1"/>
    <col min="3593" max="3593" width="11.140625" style="1142" customWidth="1"/>
    <col min="3594" max="3594" width="23.85546875" style="1142" customWidth="1"/>
    <col min="3595" max="3595" width="23" style="1142" customWidth="1"/>
    <col min="3596" max="3597" width="9.140625" style="1142"/>
    <col min="3598" max="3598" width="14.85546875" style="1142" customWidth="1"/>
    <col min="3599" max="3841" width="9.140625" style="1142"/>
    <col min="3842" max="3842" width="5" style="1142" customWidth="1"/>
    <col min="3843" max="3843" width="17.42578125" style="1142" customWidth="1"/>
    <col min="3844" max="3844" width="12.42578125" style="1142" customWidth="1"/>
    <col min="3845" max="3845" width="8.140625" style="1142" customWidth="1"/>
    <col min="3846" max="3846" width="9.140625" style="1142" customWidth="1"/>
    <col min="3847" max="3847" width="15.42578125" style="1142" customWidth="1"/>
    <col min="3848" max="3848" width="14.42578125" style="1142" customWidth="1"/>
    <col min="3849" max="3849" width="11.140625" style="1142" customWidth="1"/>
    <col min="3850" max="3850" width="23.85546875" style="1142" customWidth="1"/>
    <col min="3851" max="3851" width="23" style="1142" customWidth="1"/>
    <col min="3852" max="3853" width="9.140625" style="1142"/>
    <col min="3854" max="3854" width="14.85546875" style="1142" customWidth="1"/>
    <col min="3855" max="4097" width="9.140625" style="1142"/>
    <col min="4098" max="4098" width="5" style="1142" customWidth="1"/>
    <col min="4099" max="4099" width="17.42578125" style="1142" customWidth="1"/>
    <col min="4100" max="4100" width="12.42578125" style="1142" customWidth="1"/>
    <col min="4101" max="4101" width="8.140625" style="1142" customWidth="1"/>
    <col min="4102" max="4102" width="9.140625" style="1142" customWidth="1"/>
    <col min="4103" max="4103" width="15.42578125" style="1142" customWidth="1"/>
    <col min="4104" max="4104" width="14.42578125" style="1142" customWidth="1"/>
    <col min="4105" max="4105" width="11.140625" style="1142" customWidth="1"/>
    <col min="4106" max="4106" width="23.85546875" style="1142" customWidth="1"/>
    <col min="4107" max="4107" width="23" style="1142" customWidth="1"/>
    <col min="4108" max="4109" width="9.140625" style="1142"/>
    <col min="4110" max="4110" width="14.85546875" style="1142" customWidth="1"/>
    <col min="4111" max="4353" width="9.140625" style="1142"/>
    <col min="4354" max="4354" width="5" style="1142" customWidth="1"/>
    <col min="4355" max="4355" width="17.42578125" style="1142" customWidth="1"/>
    <col min="4356" max="4356" width="12.42578125" style="1142" customWidth="1"/>
    <col min="4357" max="4357" width="8.140625" style="1142" customWidth="1"/>
    <col min="4358" max="4358" width="9.140625" style="1142" customWidth="1"/>
    <col min="4359" max="4359" width="15.42578125" style="1142" customWidth="1"/>
    <col min="4360" max="4360" width="14.42578125" style="1142" customWidth="1"/>
    <col min="4361" max="4361" width="11.140625" style="1142" customWidth="1"/>
    <col min="4362" max="4362" width="23.85546875" style="1142" customWidth="1"/>
    <col min="4363" max="4363" width="23" style="1142" customWidth="1"/>
    <col min="4364" max="4365" width="9.140625" style="1142"/>
    <col min="4366" max="4366" width="14.85546875" style="1142" customWidth="1"/>
    <col min="4367" max="4609" width="9.140625" style="1142"/>
    <col min="4610" max="4610" width="5" style="1142" customWidth="1"/>
    <col min="4611" max="4611" width="17.42578125" style="1142" customWidth="1"/>
    <col min="4612" max="4612" width="12.42578125" style="1142" customWidth="1"/>
    <col min="4613" max="4613" width="8.140625" style="1142" customWidth="1"/>
    <col min="4614" max="4614" width="9.140625" style="1142" customWidth="1"/>
    <col min="4615" max="4615" width="15.42578125" style="1142" customWidth="1"/>
    <col min="4616" max="4616" width="14.42578125" style="1142" customWidth="1"/>
    <col min="4617" max="4617" width="11.140625" style="1142" customWidth="1"/>
    <col min="4618" max="4618" width="23.85546875" style="1142" customWidth="1"/>
    <col min="4619" max="4619" width="23" style="1142" customWidth="1"/>
    <col min="4620" max="4621" width="9.140625" style="1142"/>
    <col min="4622" max="4622" width="14.85546875" style="1142" customWidth="1"/>
    <col min="4623" max="4865" width="9.140625" style="1142"/>
    <col min="4866" max="4866" width="5" style="1142" customWidth="1"/>
    <col min="4867" max="4867" width="17.42578125" style="1142" customWidth="1"/>
    <col min="4868" max="4868" width="12.42578125" style="1142" customWidth="1"/>
    <col min="4869" max="4869" width="8.140625" style="1142" customWidth="1"/>
    <col min="4870" max="4870" width="9.140625" style="1142" customWidth="1"/>
    <col min="4871" max="4871" width="15.42578125" style="1142" customWidth="1"/>
    <col min="4872" max="4872" width="14.42578125" style="1142" customWidth="1"/>
    <col min="4873" max="4873" width="11.140625" style="1142" customWidth="1"/>
    <col min="4874" max="4874" width="23.85546875" style="1142" customWidth="1"/>
    <col min="4875" max="4875" width="23" style="1142" customWidth="1"/>
    <col min="4876" max="4877" width="9.140625" style="1142"/>
    <col min="4878" max="4878" width="14.85546875" style="1142" customWidth="1"/>
    <col min="4879" max="5121" width="9.140625" style="1142"/>
    <col min="5122" max="5122" width="5" style="1142" customWidth="1"/>
    <col min="5123" max="5123" width="17.42578125" style="1142" customWidth="1"/>
    <col min="5124" max="5124" width="12.42578125" style="1142" customWidth="1"/>
    <col min="5125" max="5125" width="8.140625" style="1142" customWidth="1"/>
    <col min="5126" max="5126" width="9.140625" style="1142" customWidth="1"/>
    <col min="5127" max="5127" width="15.42578125" style="1142" customWidth="1"/>
    <col min="5128" max="5128" width="14.42578125" style="1142" customWidth="1"/>
    <col min="5129" max="5129" width="11.140625" style="1142" customWidth="1"/>
    <col min="5130" max="5130" width="23.85546875" style="1142" customWidth="1"/>
    <col min="5131" max="5131" width="23" style="1142" customWidth="1"/>
    <col min="5132" max="5133" width="9.140625" style="1142"/>
    <col min="5134" max="5134" width="14.85546875" style="1142" customWidth="1"/>
    <col min="5135" max="5377" width="9.140625" style="1142"/>
    <col min="5378" max="5378" width="5" style="1142" customWidth="1"/>
    <col min="5379" max="5379" width="17.42578125" style="1142" customWidth="1"/>
    <col min="5380" max="5380" width="12.42578125" style="1142" customWidth="1"/>
    <col min="5381" max="5381" width="8.140625" style="1142" customWidth="1"/>
    <col min="5382" max="5382" width="9.140625" style="1142" customWidth="1"/>
    <col min="5383" max="5383" width="15.42578125" style="1142" customWidth="1"/>
    <col min="5384" max="5384" width="14.42578125" style="1142" customWidth="1"/>
    <col min="5385" max="5385" width="11.140625" style="1142" customWidth="1"/>
    <col min="5386" max="5386" width="23.85546875" style="1142" customWidth="1"/>
    <col min="5387" max="5387" width="23" style="1142" customWidth="1"/>
    <col min="5388" max="5389" width="9.140625" style="1142"/>
    <col min="5390" max="5390" width="14.85546875" style="1142" customWidth="1"/>
    <col min="5391" max="5633" width="9.140625" style="1142"/>
    <col min="5634" max="5634" width="5" style="1142" customWidth="1"/>
    <col min="5635" max="5635" width="17.42578125" style="1142" customWidth="1"/>
    <col min="5636" max="5636" width="12.42578125" style="1142" customWidth="1"/>
    <col min="5637" max="5637" width="8.140625" style="1142" customWidth="1"/>
    <col min="5638" max="5638" width="9.140625" style="1142" customWidth="1"/>
    <col min="5639" max="5639" width="15.42578125" style="1142" customWidth="1"/>
    <col min="5640" max="5640" width="14.42578125" style="1142" customWidth="1"/>
    <col min="5641" max="5641" width="11.140625" style="1142" customWidth="1"/>
    <col min="5642" max="5642" width="23.85546875" style="1142" customWidth="1"/>
    <col min="5643" max="5643" width="23" style="1142" customWidth="1"/>
    <col min="5644" max="5645" width="9.140625" style="1142"/>
    <col min="5646" max="5646" width="14.85546875" style="1142" customWidth="1"/>
    <col min="5647" max="5889" width="9.140625" style="1142"/>
    <col min="5890" max="5890" width="5" style="1142" customWidth="1"/>
    <col min="5891" max="5891" width="17.42578125" style="1142" customWidth="1"/>
    <col min="5892" max="5892" width="12.42578125" style="1142" customWidth="1"/>
    <col min="5893" max="5893" width="8.140625" style="1142" customWidth="1"/>
    <col min="5894" max="5894" width="9.140625" style="1142" customWidth="1"/>
    <col min="5895" max="5895" width="15.42578125" style="1142" customWidth="1"/>
    <col min="5896" max="5896" width="14.42578125" style="1142" customWidth="1"/>
    <col min="5897" max="5897" width="11.140625" style="1142" customWidth="1"/>
    <col min="5898" max="5898" width="23.85546875" style="1142" customWidth="1"/>
    <col min="5899" max="5899" width="23" style="1142" customWidth="1"/>
    <col min="5900" max="5901" width="9.140625" style="1142"/>
    <col min="5902" max="5902" width="14.85546875" style="1142" customWidth="1"/>
    <col min="5903" max="6145" width="9.140625" style="1142"/>
    <col min="6146" max="6146" width="5" style="1142" customWidth="1"/>
    <col min="6147" max="6147" width="17.42578125" style="1142" customWidth="1"/>
    <col min="6148" max="6148" width="12.42578125" style="1142" customWidth="1"/>
    <col min="6149" max="6149" width="8.140625" style="1142" customWidth="1"/>
    <col min="6150" max="6150" width="9.140625" style="1142" customWidth="1"/>
    <col min="6151" max="6151" width="15.42578125" style="1142" customWidth="1"/>
    <col min="6152" max="6152" width="14.42578125" style="1142" customWidth="1"/>
    <col min="6153" max="6153" width="11.140625" style="1142" customWidth="1"/>
    <col min="6154" max="6154" width="23.85546875" style="1142" customWidth="1"/>
    <col min="6155" max="6155" width="23" style="1142" customWidth="1"/>
    <col min="6156" max="6157" width="9.140625" style="1142"/>
    <col min="6158" max="6158" width="14.85546875" style="1142" customWidth="1"/>
    <col min="6159" max="6401" width="9.140625" style="1142"/>
    <col min="6402" max="6402" width="5" style="1142" customWidth="1"/>
    <col min="6403" max="6403" width="17.42578125" style="1142" customWidth="1"/>
    <col min="6404" max="6404" width="12.42578125" style="1142" customWidth="1"/>
    <col min="6405" max="6405" width="8.140625" style="1142" customWidth="1"/>
    <col min="6406" max="6406" width="9.140625" style="1142" customWidth="1"/>
    <col min="6407" max="6407" width="15.42578125" style="1142" customWidth="1"/>
    <col min="6408" max="6408" width="14.42578125" style="1142" customWidth="1"/>
    <col min="6409" max="6409" width="11.140625" style="1142" customWidth="1"/>
    <col min="6410" max="6410" width="23.85546875" style="1142" customWidth="1"/>
    <col min="6411" max="6411" width="23" style="1142" customWidth="1"/>
    <col min="6412" max="6413" width="9.140625" style="1142"/>
    <col min="6414" max="6414" width="14.85546875" style="1142" customWidth="1"/>
    <col min="6415" max="6657" width="9.140625" style="1142"/>
    <col min="6658" max="6658" width="5" style="1142" customWidth="1"/>
    <col min="6659" max="6659" width="17.42578125" style="1142" customWidth="1"/>
    <col min="6660" max="6660" width="12.42578125" style="1142" customWidth="1"/>
    <col min="6661" max="6661" width="8.140625" style="1142" customWidth="1"/>
    <col min="6662" max="6662" width="9.140625" style="1142" customWidth="1"/>
    <col min="6663" max="6663" width="15.42578125" style="1142" customWidth="1"/>
    <col min="6664" max="6664" width="14.42578125" style="1142" customWidth="1"/>
    <col min="6665" max="6665" width="11.140625" style="1142" customWidth="1"/>
    <col min="6666" max="6666" width="23.85546875" style="1142" customWidth="1"/>
    <col min="6667" max="6667" width="23" style="1142" customWidth="1"/>
    <col min="6668" max="6669" width="9.140625" style="1142"/>
    <col min="6670" max="6670" width="14.85546875" style="1142" customWidth="1"/>
    <col min="6671" max="6913" width="9.140625" style="1142"/>
    <col min="6914" max="6914" width="5" style="1142" customWidth="1"/>
    <col min="6915" max="6915" width="17.42578125" style="1142" customWidth="1"/>
    <col min="6916" max="6916" width="12.42578125" style="1142" customWidth="1"/>
    <col min="6917" max="6917" width="8.140625" style="1142" customWidth="1"/>
    <col min="6918" max="6918" width="9.140625" style="1142" customWidth="1"/>
    <col min="6919" max="6919" width="15.42578125" style="1142" customWidth="1"/>
    <col min="6920" max="6920" width="14.42578125" style="1142" customWidth="1"/>
    <col min="6921" max="6921" width="11.140625" style="1142" customWidth="1"/>
    <col min="6922" max="6922" width="23.85546875" style="1142" customWidth="1"/>
    <col min="6923" max="6923" width="23" style="1142" customWidth="1"/>
    <col min="6924" max="6925" width="9.140625" style="1142"/>
    <col min="6926" max="6926" width="14.85546875" style="1142" customWidth="1"/>
    <col min="6927" max="7169" width="9.140625" style="1142"/>
    <col min="7170" max="7170" width="5" style="1142" customWidth="1"/>
    <col min="7171" max="7171" width="17.42578125" style="1142" customWidth="1"/>
    <col min="7172" max="7172" width="12.42578125" style="1142" customWidth="1"/>
    <col min="7173" max="7173" width="8.140625" style="1142" customWidth="1"/>
    <col min="7174" max="7174" width="9.140625" style="1142" customWidth="1"/>
    <col min="7175" max="7175" width="15.42578125" style="1142" customWidth="1"/>
    <col min="7176" max="7176" width="14.42578125" style="1142" customWidth="1"/>
    <col min="7177" max="7177" width="11.140625" style="1142" customWidth="1"/>
    <col min="7178" max="7178" width="23.85546875" style="1142" customWidth="1"/>
    <col min="7179" max="7179" width="23" style="1142" customWidth="1"/>
    <col min="7180" max="7181" width="9.140625" style="1142"/>
    <col min="7182" max="7182" width="14.85546875" style="1142" customWidth="1"/>
    <col min="7183" max="7425" width="9.140625" style="1142"/>
    <col min="7426" max="7426" width="5" style="1142" customWidth="1"/>
    <col min="7427" max="7427" width="17.42578125" style="1142" customWidth="1"/>
    <col min="7428" max="7428" width="12.42578125" style="1142" customWidth="1"/>
    <col min="7429" max="7429" width="8.140625" style="1142" customWidth="1"/>
    <col min="7430" max="7430" width="9.140625" style="1142" customWidth="1"/>
    <col min="7431" max="7431" width="15.42578125" style="1142" customWidth="1"/>
    <col min="7432" max="7432" width="14.42578125" style="1142" customWidth="1"/>
    <col min="7433" max="7433" width="11.140625" style="1142" customWidth="1"/>
    <col min="7434" max="7434" width="23.85546875" style="1142" customWidth="1"/>
    <col min="7435" max="7435" width="23" style="1142" customWidth="1"/>
    <col min="7436" max="7437" width="9.140625" style="1142"/>
    <col min="7438" max="7438" width="14.85546875" style="1142" customWidth="1"/>
    <col min="7439" max="7681" width="9.140625" style="1142"/>
    <col min="7682" max="7682" width="5" style="1142" customWidth="1"/>
    <col min="7683" max="7683" width="17.42578125" style="1142" customWidth="1"/>
    <col min="7684" max="7684" width="12.42578125" style="1142" customWidth="1"/>
    <col min="7685" max="7685" width="8.140625" style="1142" customWidth="1"/>
    <col min="7686" max="7686" width="9.140625" style="1142" customWidth="1"/>
    <col min="7687" max="7687" width="15.42578125" style="1142" customWidth="1"/>
    <col min="7688" max="7688" width="14.42578125" style="1142" customWidth="1"/>
    <col min="7689" max="7689" width="11.140625" style="1142" customWidth="1"/>
    <col min="7690" max="7690" width="23.85546875" style="1142" customWidth="1"/>
    <col min="7691" max="7691" width="23" style="1142" customWidth="1"/>
    <col min="7692" max="7693" width="9.140625" style="1142"/>
    <col min="7694" max="7694" width="14.85546875" style="1142" customWidth="1"/>
    <col min="7695" max="7937" width="9.140625" style="1142"/>
    <col min="7938" max="7938" width="5" style="1142" customWidth="1"/>
    <col min="7939" max="7939" width="17.42578125" style="1142" customWidth="1"/>
    <col min="7940" max="7940" width="12.42578125" style="1142" customWidth="1"/>
    <col min="7941" max="7941" width="8.140625" style="1142" customWidth="1"/>
    <col min="7942" max="7942" width="9.140625" style="1142" customWidth="1"/>
    <col min="7943" max="7943" width="15.42578125" style="1142" customWidth="1"/>
    <col min="7944" max="7944" width="14.42578125" style="1142" customWidth="1"/>
    <col min="7945" max="7945" width="11.140625" style="1142" customWidth="1"/>
    <col min="7946" max="7946" width="23.85546875" style="1142" customWidth="1"/>
    <col min="7947" max="7947" width="23" style="1142" customWidth="1"/>
    <col min="7948" max="7949" width="9.140625" style="1142"/>
    <col min="7950" max="7950" width="14.85546875" style="1142" customWidth="1"/>
    <col min="7951" max="8193" width="9.140625" style="1142"/>
    <col min="8194" max="8194" width="5" style="1142" customWidth="1"/>
    <col min="8195" max="8195" width="17.42578125" style="1142" customWidth="1"/>
    <col min="8196" max="8196" width="12.42578125" style="1142" customWidth="1"/>
    <col min="8197" max="8197" width="8.140625" style="1142" customWidth="1"/>
    <col min="8198" max="8198" width="9.140625" style="1142" customWidth="1"/>
    <col min="8199" max="8199" width="15.42578125" style="1142" customWidth="1"/>
    <col min="8200" max="8200" width="14.42578125" style="1142" customWidth="1"/>
    <col min="8201" max="8201" width="11.140625" style="1142" customWidth="1"/>
    <col min="8202" max="8202" width="23.85546875" style="1142" customWidth="1"/>
    <col min="8203" max="8203" width="23" style="1142" customWidth="1"/>
    <col min="8204" max="8205" width="9.140625" style="1142"/>
    <col min="8206" max="8206" width="14.85546875" style="1142" customWidth="1"/>
    <col min="8207" max="8449" width="9.140625" style="1142"/>
    <col min="8450" max="8450" width="5" style="1142" customWidth="1"/>
    <col min="8451" max="8451" width="17.42578125" style="1142" customWidth="1"/>
    <col min="8452" max="8452" width="12.42578125" style="1142" customWidth="1"/>
    <col min="8453" max="8453" width="8.140625" style="1142" customWidth="1"/>
    <col min="8454" max="8454" width="9.140625" style="1142" customWidth="1"/>
    <col min="8455" max="8455" width="15.42578125" style="1142" customWidth="1"/>
    <col min="8456" max="8456" width="14.42578125" style="1142" customWidth="1"/>
    <col min="8457" max="8457" width="11.140625" style="1142" customWidth="1"/>
    <col min="8458" max="8458" width="23.85546875" style="1142" customWidth="1"/>
    <col min="8459" max="8459" width="23" style="1142" customWidth="1"/>
    <col min="8460" max="8461" width="9.140625" style="1142"/>
    <col min="8462" max="8462" width="14.85546875" style="1142" customWidth="1"/>
    <col min="8463" max="8705" width="9.140625" style="1142"/>
    <col min="8706" max="8706" width="5" style="1142" customWidth="1"/>
    <col min="8707" max="8707" width="17.42578125" style="1142" customWidth="1"/>
    <col min="8708" max="8708" width="12.42578125" style="1142" customWidth="1"/>
    <col min="8709" max="8709" width="8.140625" style="1142" customWidth="1"/>
    <col min="8710" max="8710" width="9.140625" style="1142" customWidth="1"/>
    <col min="8711" max="8711" width="15.42578125" style="1142" customWidth="1"/>
    <col min="8712" max="8712" width="14.42578125" style="1142" customWidth="1"/>
    <col min="8713" max="8713" width="11.140625" style="1142" customWidth="1"/>
    <col min="8714" max="8714" width="23.85546875" style="1142" customWidth="1"/>
    <col min="8715" max="8715" width="23" style="1142" customWidth="1"/>
    <col min="8716" max="8717" width="9.140625" style="1142"/>
    <col min="8718" max="8718" width="14.85546875" style="1142" customWidth="1"/>
    <col min="8719" max="8961" width="9.140625" style="1142"/>
    <col min="8962" max="8962" width="5" style="1142" customWidth="1"/>
    <col min="8963" max="8963" width="17.42578125" style="1142" customWidth="1"/>
    <col min="8964" max="8964" width="12.42578125" style="1142" customWidth="1"/>
    <col min="8965" max="8965" width="8.140625" style="1142" customWidth="1"/>
    <col min="8966" max="8966" width="9.140625" style="1142" customWidth="1"/>
    <col min="8967" max="8967" width="15.42578125" style="1142" customWidth="1"/>
    <col min="8968" max="8968" width="14.42578125" style="1142" customWidth="1"/>
    <col min="8969" max="8969" width="11.140625" style="1142" customWidth="1"/>
    <col min="8970" max="8970" width="23.85546875" style="1142" customWidth="1"/>
    <col min="8971" max="8971" width="23" style="1142" customWidth="1"/>
    <col min="8972" max="8973" width="9.140625" style="1142"/>
    <col min="8974" max="8974" width="14.85546875" style="1142" customWidth="1"/>
    <col min="8975" max="9217" width="9.140625" style="1142"/>
    <col min="9218" max="9218" width="5" style="1142" customWidth="1"/>
    <col min="9219" max="9219" width="17.42578125" style="1142" customWidth="1"/>
    <col min="9220" max="9220" width="12.42578125" style="1142" customWidth="1"/>
    <col min="9221" max="9221" width="8.140625" style="1142" customWidth="1"/>
    <col min="9222" max="9222" width="9.140625" style="1142" customWidth="1"/>
    <col min="9223" max="9223" width="15.42578125" style="1142" customWidth="1"/>
    <col min="9224" max="9224" width="14.42578125" style="1142" customWidth="1"/>
    <col min="9225" max="9225" width="11.140625" style="1142" customWidth="1"/>
    <col min="9226" max="9226" width="23.85546875" style="1142" customWidth="1"/>
    <col min="9227" max="9227" width="23" style="1142" customWidth="1"/>
    <col min="9228" max="9229" width="9.140625" style="1142"/>
    <col min="9230" max="9230" width="14.85546875" style="1142" customWidth="1"/>
    <col min="9231" max="9473" width="9.140625" style="1142"/>
    <col min="9474" max="9474" width="5" style="1142" customWidth="1"/>
    <col min="9475" max="9475" width="17.42578125" style="1142" customWidth="1"/>
    <col min="9476" max="9476" width="12.42578125" style="1142" customWidth="1"/>
    <col min="9477" max="9477" width="8.140625" style="1142" customWidth="1"/>
    <col min="9478" max="9478" width="9.140625" style="1142" customWidth="1"/>
    <col min="9479" max="9479" width="15.42578125" style="1142" customWidth="1"/>
    <col min="9480" max="9480" width="14.42578125" style="1142" customWidth="1"/>
    <col min="9481" max="9481" width="11.140625" style="1142" customWidth="1"/>
    <col min="9482" max="9482" width="23.85546875" style="1142" customWidth="1"/>
    <col min="9483" max="9483" width="23" style="1142" customWidth="1"/>
    <col min="9484" max="9485" width="9.140625" style="1142"/>
    <col min="9486" max="9486" width="14.85546875" style="1142" customWidth="1"/>
    <col min="9487" max="9729" width="9.140625" style="1142"/>
    <col min="9730" max="9730" width="5" style="1142" customWidth="1"/>
    <col min="9731" max="9731" width="17.42578125" style="1142" customWidth="1"/>
    <col min="9732" max="9732" width="12.42578125" style="1142" customWidth="1"/>
    <col min="9733" max="9733" width="8.140625" style="1142" customWidth="1"/>
    <col min="9734" max="9734" width="9.140625" style="1142" customWidth="1"/>
    <col min="9735" max="9735" width="15.42578125" style="1142" customWidth="1"/>
    <col min="9736" max="9736" width="14.42578125" style="1142" customWidth="1"/>
    <col min="9737" max="9737" width="11.140625" style="1142" customWidth="1"/>
    <col min="9738" max="9738" width="23.85546875" style="1142" customWidth="1"/>
    <col min="9739" max="9739" width="23" style="1142" customWidth="1"/>
    <col min="9740" max="9741" width="9.140625" style="1142"/>
    <col min="9742" max="9742" width="14.85546875" style="1142" customWidth="1"/>
    <col min="9743" max="9985" width="9.140625" style="1142"/>
    <col min="9986" max="9986" width="5" style="1142" customWidth="1"/>
    <col min="9987" max="9987" width="17.42578125" style="1142" customWidth="1"/>
    <col min="9988" max="9988" width="12.42578125" style="1142" customWidth="1"/>
    <col min="9989" max="9989" width="8.140625" style="1142" customWidth="1"/>
    <col min="9990" max="9990" width="9.140625" style="1142" customWidth="1"/>
    <col min="9991" max="9991" width="15.42578125" style="1142" customWidth="1"/>
    <col min="9992" max="9992" width="14.42578125" style="1142" customWidth="1"/>
    <col min="9993" max="9993" width="11.140625" style="1142" customWidth="1"/>
    <col min="9994" max="9994" width="23.85546875" style="1142" customWidth="1"/>
    <col min="9995" max="9995" width="23" style="1142" customWidth="1"/>
    <col min="9996" max="9997" width="9.140625" style="1142"/>
    <col min="9998" max="9998" width="14.85546875" style="1142" customWidth="1"/>
    <col min="9999" max="10241" width="9.140625" style="1142"/>
    <col min="10242" max="10242" width="5" style="1142" customWidth="1"/>
    <col min="10243" max="10243" width="17.42578125" style="1142" customWidth="1"/>
    <col min="10244" max="10244" width="12.42578125" style="1142" customWidth="1"/>
    <col min="10245" max="10245" width="8.140625" style="1142" customWidth="1"/>
    <col min="10246" max="10246" width="9.140625" style="1142" customWidth="1"/>
    <col min="10247" max="10247" width="15.42578125" style="1142" customWidth="1"/>
    <col min="10248" max="10248" width="14.42578125" style="1142" customWidth="1"/>
    <col min="10249" max="10249" width="11.140625" style="1142" customWidth="1"/>
    <col min="10250" max="10250" width="23.85546875" style="1142" customWidth="1"/>
    <col min="10251" max="10251" width="23" style="1142" customWidth="1"/>
    <col min="10252" max="10253" width="9.140625" style="1142"/>
    <col min="10254" max="10254" width="14.85546875" style="1142" customWidth="1"/>
    <col min="10255" max="10497" width="9.140625" style="1142"/>
    <col min="10498" max="10498" width="5" style="1142" customWidth="1"/>
    <col min="10499" max="10499" width="17.42578125" style="1142" customWidth="1"/>
    <col min="10500" max="10500" width="12.42578125" style="1142" customWidth="1"/>
    <col min="10501" max="10501" width="8.140625" style="1142" customWidth="1"/>
    <col min="10502" max="10502" width="9.140625" style="1142" customWidth="1"/>
    <col min="10503" max="10503" width="15.42578125" style="1142" customWidth="1"/>
    <col min="10504" max="10504" width="14.42578125" style="1142" customWidth="1"/>
    <col min="10505" max="10505" width="11.140625" style="1142" customWidth="1"/>
    <col min="10506" max="10506" width="23.85546875" style="1142" customWidth="1"/>
    <col min="10507" max="10507" width="23" style="1142" customWidth="1"/>
    <col min="10508" max="10509" width="9.140625" style="1142"/>
    <col min="10510" max="10510" width="14.85546875" style="1142" customWidth="1"/>
    <col min="10511" max="10753" width="9.140625" style="1142"/>
    <col min="10754" max="10754" width="5" style="1142" customWidth="1"/>
    <col min="10755" max="10755" width="17.42578125" style="1142" customWidth="1"/>
    <col min="10756" max="10756" width="12.42578125" style="1142" customWidth="1"/>
    <col min="10757" max="10757" width="8.140625" style="1142" customWidth="1"/>
    <col min="10758" max="10758" width="9.140625" style="1142" customWidth="1"/>
    <col min="10759" max="10759" width="15.42578125" style="1142" customWidth="1"/>
    <col min="10760" max="10760" width="14.42578125" style="1142" customWidth="1"/>
    <col min="10761" max="10761" width="11.140625" style="1142" customWidth="1"/>
    <col min="10762" max="10762" width="23.85546875" style="1142" customWidth="1"/>
    <col min="10763" max="10763" width="23" style="1142" customWidth="1"/>
    <col min="10764" max="10765" width="9.140625" style="1142"/>
    <col min="10766" max="10766" width="14.85546875" style="1142" customWidth="1"/>
    <col min="10767" max="11009" width="9.140625" style="1142"/>
    <col min="11010" max="11010" width="5" style="1142" customWidth="1"/>
    <col min="11011" max="11011" width="17.42578125" style="1142" customWidth="1"/>
    <col min="11012" max="11012" width="12.42578125" style="1142" customWidth="1"/>
    <col min="11013" max="11013" width="8.140625" style="1142" customWidth="1"/>
    <col min="11014" max="11014" width="9.140625" style="1142" customWidth="1"/>
    <col min="11015" max="11015" width="15.42578125" style="1142" customWidth="1"/>
    <col min="11016" max="11016" width="14.42578125" style="1142" customWidth="1"/>
    <col min="11017" max="11017" width="11.140625" style="1142" customWidth="1"/>
    <col min="11018" max="11018" width="23.85546875" style="1142" customWidth="1"/>
    <col min="11019" max="11019" width="23" style="1142" customWidth="1"/>
    <col min="11020" max="11021" width="9.140625" style="1142"/>
    <col min="11022" max="11022" width="14.85546875" style="1142" customWidth="1"/>
    <col min="11023" max="11265" width="9.140625" style="1142"/>
    <col min="11266" max="11266" width="5" style="1142" customWidth="1"/>
    <col min="11267" max="11267" width="17.42578125" style="1142" customWidth="1"/>
    <col min="11268" max="11268" width="12.42578125" style="1142" customWidth="1"/>
    <col min="11269" max="11269" width="8.140625" style="1142" customWidth="1"/>
    <col min="11270" max="11270" width="9.140625" style="1142" customWidth="1"/>
    <col min="11271" max="11271" width="15.42578125" style="1142" customWidth="1"/>
    <col min="11272" max="11272" width="14.42578125" style="1142" customWidth="1"/>
    <col min="11273" max="11273" width="11.140625" style="1142" customWidth="1"/>
    <col min="11274" max="11274" width="23.85546875" style="1142" customWidth="1"/>
    <col min="11275" max="11275" width="23" style="1142" customWidth="1"/>
    <col min="11276" max="11277" width="9.140625" style="1142"/>
    <col min="11278" max="11278" width="14.85546875" style="1142" customWidth="1"/>
    <col min="11279" max="11521" width="9.140625" style="1142"/>
    <col min="11522" max="11522" width="5" style="1142" customWidth="1"/>
    <col min="11523" max="11523" width="17.42578125" style="1142" customWidth="1"/>
    <col min="11524" max="11524" width="12.42578125" style="1142" customWidth="1"/>
    <col min="11525" max="11525" width="8.140625" style="1142" customWidth="1"/>
    <col min="11526" max="11526" width="9.140625" style="1142" customWidth="1"/>
    <col min="11527" max="11527" width="15.42578125" style="1142" customWidth="1"/>
    <col min="11528" max="11528" width="14.42578125" style="1142" customWidth="1"/>
    <col min="11529" max="11529" width="11.140625" style="1142" customWidth="1"/>
    <col min="11530" max="11530" width="23.85546875" style="1142" customWidth="1"/>
    <col min="11531" max="11531" width="23" style="1142" customWidth="1"/>
    <col min="11532" max="11533" width="9.140625" style="1142"/>
    <col min="11534" max="11534" width="14.85546875" style="1142" customWidth="1"/>
    <col min="11535" max="11777" width="9.140625" style="1142"/>
    <col min="11778" max="11778" width="5" style="1142" customWidth="1"/>
    <col min="11779" max="11779" width="17.42578125" style="1142" customWidth="1"/>
    <col min="11780" max="11780" width="12.42578125" style="1142" customWidth="1"/>
    <col min="11781" max="11781" width="8.140625" style="1142" customWidth="1"/>
    <col min="11782" max="11782" width="9.140625" style="1142" customWidth="1"/>
    <col min="11783" max="11783" width="15.42578125" style="1142" customWidth="1"/>
    <col min="11784" max="11784" width="14.42578125" style="1142" customWidth="1"/>
    <col min="11785" max="11785" width="11.140625" style="1142" customWidth="1"/>
    <col min="11786" max="11786" width="23.85546875" style="1142" customWidth="1"/>
    <col min="11787" max="11787" width="23" style="1142" customWidth="1"/>
    <col min="11788" max="11789" width="9.140625" style="1142"/>
    <col min="11790" max="11790" width="14.85546875" style="1142" customWidth="1"/>
    <col min="11791" max="12033" width="9.140625" style="1142"/>
    <col min="12034" max="12034" width="5" style="1142" customWidth="1"/>
    <col min="12035" max="12035" width="17.42578125" style="1142" customWidth="1"/>
    <col min="12036" max="12036" width="12.42578125" style="1142" customWidth="1"/>
    <col min="12037" max="12037" width="8.140625" style="1142" customWidth="1"/>
    <col min="12038" max="12038" width="9.140625" style="1142" customWidth="1"/>
    <col min="12039" max="12039" width="15.42578125" style="1142" customWidth="1"/>
    <col min="12040" max="12040" width="14.42578125" style="1142" customWidth="1"/>
    <col min="12041" max="12041" width="11.140625" style="1142" customWidth="1"/>
    <col min="12042" max="12042" width="23.85546875" style="1142" customWidth="1"/>
    <col min="12043" max="12043" width="23" style="1142" customWidth="1"/>
    <col min="12044" max="12045" width="9.140625" style="1142"/>
    <col min="12046" max="12046" width="14.85546875" style="1142" customWidth="1"/>
    <col min="12047" max="12289" width="9.140625" style="1142"/>
    <col min="12290" max="12290" width="5" style="1142" customWidth="1"/>
    <col min="12291" max="12291" width="17.42578125" style="1142" customWidth="1"/>
    <col min="12292" max="12292" width="12.42578125" style="1142" customWidth="1"/>
    <col min="12293" max="12293" width="8.140625" style="1142" customWidth="1"/>
    <col min="12294" max="12294" width="9.140625" style="1142" customWidth="1"/>
    <col min="12295" max="12295" width="15.42578125" style="1142" customWidth="1"/>
    <col min="12296" max="12296" width="14.42578125" style="1142" customWidth="1"/>
    <col min="12297" max="12297" width="11.140625" style="1142" customWidth="1"/>
    <col min="12298" max="12298" width="23.85546875" style="1142" customWidth="1"/>
    <col min="12299" max="12299" width="23" style="1142" customWidth="1"/>
    <col min="12300" max="12301" width="9.140625" style="1142"/>
    <col min="12302" max="12302" width="14.85546875" style="1142" customWidth="1"/>
    <col min="12303" max="12545" width="9.140625" style="1142"/>
    <col min="12546" max="12546" width="5" style="1142" customWidth="1"/>
    <col min="12547" max="12547" width="17.42578125" style="1142" customWidth="1"/>
    <col min="12548" max="12548" width="12.42578125" style="1142" customWidth="1"/>
    <col min="12549" max="12549" width="8.140625" style="1142" customWidth="1"/>
    <col min="12550" max="12550" width="9.140625" style="1142" customWidth="1"/>
    <col min="12551" max="12551" width="15.42578125" style="1142" customWidth="1"/>
    <col min="12552" max="12552" width="14.42578125" style="1142" customWidth="1"/>
    <col min="12553" max="12553" width="11.140625" style="1142" customWidth="1"/>
    <col min="12554" max="12554" width="23.85546875" style="1142" customWidth="1"/>
    <col min="12555" max="12555" width="23" style="1142" customWidth="1"/>
    <col min="12556" max="12557" width="9.140625" style="1142"/>
    <col min="12558" max="12558" width="14.85546875" style="1142" customWidth="1"/>
    <col min="12559" max="12801" width="9.140625" style="1142"/>
    <col min="12802" max="12802" width="5" style="1142" customWidth="1"/>
    <col min="12803" max="12803" width="17.42578125" style="1142" customWidth="1"/>
    <col min="12804" max="12804" width="12.42578125" style="1142" customWidth="1"/>
    <col min="12805" max="12805" width="8.140625" style="1142" customWidth="1"/>
    <col min="12806" max="12806" width="9.140625" style="1142" customWidth="1"/>
    <col min="12807" max="12807" width="15.42578125" style="1142" customWidth="1"/>
    <col min="12808" max="12808" width="14.42578125" style="1142" customWidth="1"/>
    <col min="12809" max="12809" width="11.140625" style="1142" customWidth="1"/>
    <col min="12810" max="12810" width="23.85546875" style="1142" customWidth="1"/>
    <col min="12811" max="12811" width="23" style="1142" customWidth="1"/>
    <col min="12812" max="12813" width="9.140625" style="1142"/>
    <col min="12814" max="12814" width="14.85546875" style="1142" customWidth="1"/>
    <col min="12815" max="13057" width="9.140625" style="1142"/>
    <col min="13058" max="13058" width="5" style="1142" customWidth="1"/>
    <col min="13059" max="13059" width="17.42578125" style="1142" customWidth="1"/>
    <col min="13060" max="13060" width="12.42578125" style="1142" customWidth="1"/>
    <col min="13061" max="13061" width="8.140625" style="1142" customWidth="1"/>
    <col min="13062" max="13062" width="9.140625" style="1142" customWidth="1"/>
    <col min="13063" max="13063" width="15.42578125" style="1142" customWidth="1"/>
    <col min="13064" max="13064" width="14.42578125" style="1142" customWidth="1"/>
    <col min="13065" max="13065" width="11.140625" style="1142" customWidth="1"/>
    <col min="13066" max="13066" width="23.85546875" style="1142" customWidth="1"/>
    <col min="13067" max="13067" width="23" style="1142" customWidth="1"/>
    <col min="13068" max="13069" width="9.140625" style="1142"/>
    <col min="13070" max="13070" width="14.85546875" style="1142" customWidth="1"/>
    <col min="13071" max="13313" width="9.140625" style="1142"/>
    <col min="13314" max="13314" width="5" style="1142" customWidth="1"/>
    <col min="13315" max="13315" width="17.42578125" style="1142" customWidth="1"/>
    <col min="13316" max="13316" width="12.42578125" style="1142" customWidth="1"/>
    <col min="13317" max="13317" width="8.140625" style="1142" customWidth="1"/>
    <col min="13318" max="13318" width="9.140625" style="1142" customWidth="1"/>
    <col min="13319" max="13319" width="15.42578125" style="1142" customWidth="1"/>
    <col min="13320" max="13320" width="14.42578125" style="1142" customWidth="1"/>
    <col min="13321" max="13321" width="11.140625" style="1142" customWidth="1"/>
    <col min="13322" max="13322" width="23.85546875" style="1142" customWidth="1"/>
    <col min="13323" max="13323" width="23" style="1142" customWidth="1"/>
    <col min="13324" max="13325" width="9.140625" style="1142"/>
    <col min="13326" max="13326" width="14.85546875" style="1142" customWidth="1"/>
    <col min="13327" max="13569" width="9.140625" style="1142"/>
    <col min="13570" max="13570" width="5" style="1142" customWidth="1"/>
    <col min="13571" max="13571" width="17.42578125" style="1142" customWidth="1"/>
    <col min="13572" max="13572" width="12.42578125" style="1142" customWidth="1"/>
    <col min="13573" max="13573" width="8.140625" style="1142" customWidth="1"/>
    <col min="13574" max="13574" width="9.140625" style="1142" customWidth="1"/>
    <col min="13575" max="13575" width="15.42578125" style="1142" customWidth="1"/>
    <col min="13576" max="13576" width="14.42578125" style="1142" customWidth="1"/>
    <col min="13577" max="13577" width="11.140625" style="1142" customWidth="1"/>
    <col min="13578" max="13578" width="23.85546875" style="1142" customWidth="1"/>
    <col min="13579" max="13579" width="23" style="1142" customWidth="1"/>
    <col min="13580" max="13581" width="9.140625" style="1142"/>
    <col min="13582" max="13582" width="14.85546875" style="1142" customWidth="1"/>
    <col min="13583" max="13825" width="9.140625" style="1142"/>
    <col min="13826" max="13826" width="5" style="1142" customWidth="1"/>
    <col min="13827" max="13827" width="17.42578125" style="1142" customWidth="1"/>
    <col min="13828" max="13828" width="12.42578125" style="1142" customWidth="1"/>
    <col min="13829" max="13829" width="8.140625" style="1142" customWidth="1"/>
    <col min="13830" max="13830" width="9.140625" style="1142" customWidth="1"/>
    <col min="13831" max="13831" width="15.42578125" style="1142" customWidth="1"/>
    <col min="13832" max="13832" width="14.42578125" style="1142" customWidth="1"/>
    <col min="13833" max="13833" width="11.140625" style="1142" customWidth="1"/>
    <col min="13834" max="13834" width="23.85546875" style="1142" customWidth="1"/>
    <col min="13835" max="13835" width="23" style="1142" customWidth="1"/>
    <col min="13836" max="13837" width="9.140625" style="1142"/>
    <col min="13838" max="13838" width="14.85546875" style="1142" customWidth="1"/>
    <col min="13839" max="14081" width="9.140625" style="1142"/>
    <col min="14082" max="14082" width="5" style="1142" customWidth="1"/>
    <col min="14083" max="14083" width="17.42578125" style="1142" customWidth="1"/>
    <col min="14084" max="14084" width="12.42578125" style="1142" customWidth="1"/>
    <col min="14085" max="14085" width="8.140625" style="1142" customWidth="1"/>
    <col min="14086" max="14086" width="9.140625" style="1142" customWidth="1"/>
    <col min="14087" max="14087" width="15.42578125" style="1142" customWidth="1"/>
    <col min="14088" max="14088" width="14.42578125" style="1142" customWidth="1"/>
    <col min="14089" max="14089" width="11.140625" style="1142" customWidth="1"/>
    <col min="14090" max="14090" width="23.85546875" style="1142" customWidth="1"/>
    <col min="14091" max="14091" width="23" style="1142" customWidth="1"/>
    <col min="14092" max="14093" width="9.140625" style="1142"/>
    <col min="14094" max="14094" width="14.85546875" style="1142" customWidth="1"/>
    <col min="14095" max="14337" width="9.140625" style="1142"/>
    <col min="14338" max="14338" width="5" style="1142" customWidth="1"/>
    <col min="14339" max="14339" width="17.42578125" style="1142" customWidth="1"/>
    <col min="14340" max="14340" width="12.42578125" style="1142" customWidth="1"/>
    <col min="14341" max="14341" width="8.140625" style="1142" customWidth="1"/>
    <col min="14342" max="14342" width="9.140625" style="1142" customWidth="1"/>
    <col min="14343" max="14343" width="15.42578125" style="1142" customWidth="1"/>
    <col min="14344" max="14344" width="14.42578125" style="1142" customWidth="1"/>
    <col min="14345" max="14345" width="11.140625" style="1142" customWidth="1"/>
    <col min="14346" max="14346" width="23.85546875" style="1142" customWidth="1"/>
    <col min="14347" max="14347" width="23" style="1142" customWidth="1"/>
    <col min="14348" max="14349" width="9.140625" style="1142"/>
    <col min="14350" max="14350" width="14.85546875" style="1142" customWidth="1"/>
    <col min="14351" max="14593" width="9.140625" style="1142"/>
    <col min="14594" max="14594" width="5" style="1142" customWidth="1"/>
    <col min="14595" max="14595" width="17.42578125" style="1142" customWidth="1"/>
    <col min="14596" max="14596" width="12.42578125" style="1142" customWidth="1"/>
    <col min="14597" max="14597" width="8.140625" style="1142" customWidth="1"/>
    <col min="14598" max="14598" width="9.140625" style="1142" customWidth="1"/>
    <col min="14599" max="14599" width="15.42578125" style="1142" customWidth="1"/>
    <col min="14600" max="14600" width="14.42578125" style="1142" customWidth="1"/>
    <col min="14601" max="14601" width="11.140625" style="1142" customWidth="1"/>
    <col min="14602" max="14602" width="23.85546875" style="1142" customWidth="1"/>
    <col min="14603" max="14603" width="23" style="1142" customWidth="1"/>
    <col min="14604" max="14605" width="9.140625" style="1142"/>
    <col min="14606" max="14606" width="14.85546875" style="1142" customWidth="1"/>
    <col min="14607" max="14849" width="9.140625" style="1142"/>
    <col min="14850" max="14850" width="5" style="1142" customWidth="1"/>
    <col min="14851" max="14851" width="17.42578125" style="1142" customWidth="1"/>
    <col min="14852" max="14852" width="12.42578125" style="1142" customWidth="1"/>
    <col min="14853" max="14853" width="8.140625" style="1142" customWidth="1"/>
    <col min="14854" max="14854" width="9.140625" style="1142" customWidth="1"/>
    <col min="14855" max="14855" width="15.42578125" style="1142" customWidth="1"/>
    <col min="14856" max="14856" width="14.42578125" style="1142" customWidth="1"/>
    <col min="14857" max="14857" width="11.140625" style="1142" customWidth="1"/>
    <col min="14858" max="14858" width="23.85546875" style="1142" customWidth="1"/>
    <col min="14859" max="14859" width="23" style="1142" customWidth="1"/>
    <col min="14860" max="14861" width="9.140625" style="1142"/>
    <col min="14862" max="14862" width="14.85546875" style="1142" customWidth="1"/>
    <col min="14863" max="15105" width="9.140625" style="1142"/>
    <col min="15106" max="15106" width="5" style="1142" customWidth="1"/>
    <col min="15107" max="15107" width="17.42578125" style="1142" customWidth="1"/>
    <col min="15108" max="15108" width="12.42578125" style="1142" customWidth="1"/>
    <col min="15109" max="15109" width="8.140625" style="1142" customWidth="1"/>
    <col min="15110" max="15110" width="9.140625" style="1142" customWidth="1"/>
    <col min="15111" max="15111" width="15.42578125" style="1142" customWidth="1"/>
    <col min="15112" max="15112" width="14.42578125" style="1142" customWidth="1"/>
    <col min="15113" max="15113" width="11.140625" style="1142" customWidth="1"/>
    <col min="15114" max="15114" width="23.85546875" style="1142" customWidth="1"/>
    <col min="15115" max="15115" width="23" style="1142" customWidth="1"/>
    <col min="15116" max="15117" width="9.140625" style="1142"/>
    <col min="15118" max="15118" width="14.85546875" style="1142" customWidth="1"/>
    <col min="15119" max="15361" width="9.140625" style="1142"/>
    <col min="15362" max="15362" width="5" style="1142" customWidth="1"/>
    <col min="15363" max="15363" width="17.42578125" style="1142" customWidth="1"/>
    <col min="15364" max="15364" width="12.42578125" style="1142" customWidth="1"/>
    <col min="15365" max="15365" width="8.140625" style="1142" customWidth="1"/>
    <col min="15366" max="15366" width="9.140625" style="1142" customWidth="1"/>
    <col min="15367" max="15367" width="15.42578125" style="1142" customWidth="1"/>
    <col min="15368" max="15368" width="14.42578125" style="1142" customWidth="1"/>
    <col min="15369" max="15369" width="11.140625" style="1142" customWidth="1"/>
    <col min="15370" max="15370" width="23.85546875" style="1142" customWidth="1"/>
    <col min="15371" max="15371" width="23" style="1142" customWidth="1"/>
    <col min="15372" max="15373" width="9.140625" style="1142"/>
    <col min="15374" max="15374" width="14.85546875" style="1142" customWidth="1"/>
    <col min="15375" max="15617" width="9.140625" style="1142"/>
    <col min="15618" max="15618" width="5" style="1142" customWidth="1"/>
    <col min="15619" max="15619" width="17.42578125" style="1142" customWidth="1"/>
    <col min="15620" max="15620" width="12.42578125" style="1142" customWidth="1"/>
    <col min="15621" max="15621" width="8.140625" style="1142" customWidth="1"/>
    <col min="15622" max="15622" width="9.140625" style="1142" customWidth="1"/>
    <col min="15623" max="15623" width="15.42578125" style="1142" customWidth="1"/>
    <col min="15624" max="15624" width="14.42578125" style="1142" customWidth="1"/>
    <col min="15625" max="15625" width="11.140625" style="1142" customWidth="1"/>
    <col min="15626" max="15626" width="23.85546875" style="1142" customWidth="1"/>
    <col min="15627" max="15627" width="23" style="1142" customWidth="1"/>
    <col min="15628" max="15629" width="9.140625" style="1142"/>
    <col min="15630" max="15630" width="14.85546875" style="1142" customWidth="1"/>
    <col min="15631" max="15873" width="9.140625" style="1142"/>
    <col min="15874" max="15874" width="5" style="1142" customWidth="1"/>
    <col min="15875" max="15875" width="17.42578125" style="1142" customWidth="1"/>
    <col min="15876" max="15876" width="12.42578125" style="1142" customWidth="1"/>
    <col min="15877" max="15877" width="8.140625" style="1142" customWidth="1"/>
    <col min="15878" max="15878" width="9.140625" style="1142" customWidth="1"/>
    <col min="15879" max="15879" width="15.42578125" style="1142" customWidth="1"/>
    <col min="15880" max="15880" width="14.42578125" style="1142" customWidth="1"/>
    <col min="15881" max="15881" width="11.140625" style="1142" customWidth="1"/>
    <col min="15882" max="15882" width="23.85546875" style="1142" customWidth="1"/>
    <col min="15883" max="15883" width="23" style="1142" customWidth="1"/>
    <col min="15884" max="15885" width="9.140625" style="1142"/>
    <col min="15886" max="15886" width="14.85546875" style="1142" customWidth="1"/>
    <col min="15887" max="16129" width="9.140625" style="1142"/>
    <col min="16130" max="16130" width="5" style="1142" customWidth="1"/>
    <col min="16131" max="16131" width="17.42578125" style="1142" customWidth="1"/>
    <col min="16132" max="16132" width="12.42578125" style="1142" customWidth="1"/>
    <col min="16133" max="16133" width="8.140625" style="1142" customWidth="1"/>
    <col min="16134" max="16134" width="9.140625" style="1142" customWidth="1"/>
    <col min="16135" max="16135" width="15.42578125" style="1142" customWidth="1"/>
    <col min="16136" max="16136" width="14.42578125" style="1142" customWidth="1"/>
    <col min="16137" max="16137" width="11.140625" style="1142" customWidth="1"/>
    <col min="16138" max="16138" width="23.85546875" style="1142" customWidth="1"/>
    <col min="16139" max="16139" width="23" style="1142" customWidth="1"/>
    <col min="16140" max="16141" width="9.140625" style="1142"/>
    <col min="16142" max="16142" width="14.85546875" style="1142" customWidth="1"/>
    <col min="16143" max="16384" width="9.140625" style="1142"/>
  </cols>
  <sheetData>
    <row r="1" spans="1:21" ht="61.5" customHeight="1">
      <c r="C1" s="3901" t="s">
        <v>0</v>
      </c>
      <c r="D1" s="3901"/>
      <c r="E1" s="3901"/>
      <c r="F1" s="3901"/>
      <c r="G1" s="3901"/>
      <c r="H1" s="3901"/>
      <c r="I1" s="3901"/>
      <c r="J1" s="3901"/>
      <c r="K1" s="3901"/>
      <c r="L1" s="3901"/>
      <c r="M1" s="3902" t="s">
        <v>1</v>
      </c>
      <c r="N1" s="3902"/>
      <c r="O1" s="3902"/>
    </row>
    <row r="2" spans="1:21">
      <c r="C2" s="3902" t="s">
        <v>2</v>
      </c>
      <c r="D2" s="3902"/>
      <c r="E2" s="3902"/>
      <c r="F2" s="3902"/>
      <c r="G2" s="3902"/>
      <c r="H2" s="3902"/>
      <c r="I2" s="3902"/>
      <c r="J2" s="3902"/>
      <c r="K2" s="3902"/>
      <c r="L2" s="3902"/>
    </row>
    <row r="3" spans="1:21" ht="10.5" customHeight="1">
      <c r="C3" s="1143"/>
      <c r="D3" s="1668"/>
      <c r="E3" s="1668"/>
      <c r="F3" s="1668"/>
      <c r="G3" s="1456"/>
      <c r="H3" s="1456"/>
      <c r="I3" s="1456"/>
      <c r="J3" s="1456"/>
      <c r="K3" s="1456"/>
    </row>
    <row r="4" spans="1:21">
      <c r="B4" s="3902"/>
      <c r="C4" s="3902"/>
      <c r="D4" s="3902"/>
      <c r="E4" s="3902"/>
      <c r="F4" s="3902"/>
      <c r="G4" s="3902"/>
      <c r="H4" s="3902"/>
      <c r="I4" s="3902"/>
      <c r="J4" s="3902"/>
      <c r="K4" s="3902"/>
      <c r="L4" s="3902"/>
      <c r="M4" s="3902"/>
      <c r="N4" s="3902"/>
      <c r="O4" s="3902"/>
      <c r="P4" s="3902"/>
      <c r="Q4" s="1456"/>
      <c r="R4" s="1456"/>
      <c r="S4" s="1456"/>
      <c r="T4" s="1634"/>
      <c r="U4" s="1634"/>
    </row>
    <row r="5" spans="1:21">
      <c r="B5" s="1517"/>
      <c r="C5" s="1143"/>
      <c r="D5" s="1668"/>
      <c r="E5" s="1668"/>
      <c r="F5" s="1668"/>
      <c r="G5" s="1456"/>
      <c r="H5" s="1456"/>
      <c r="I5" s="4066" t="s">
        <v>4</v>
      </c>
      <c r="J5" s="4066"/>
      <c r="K5" s="4066"/>
      <c r="L5" s="4066"/>
      <c r="M5" s="4066"/>
      <c r="N5" s="4066"/>
      <c r="O5" s="4066"/>
      <c r="P5" s="4066"/>
      <c r="Q5" s="1143"/>
      <c r="R5" s="1143"/>
      <c r="S5" s="1143"/>
      <c r="T5" s="1668"/>
      <c r="U5" s="1668"/>
    </row>
    <row r="6" spans="1:21">
      <c r="B6" s="4064"/>
      <c r="C6" s="4065"/>
      <c r="D6" s="4065"/>
      <c r="E6" s="4065"/>
      <c r="F6" s="4065"/>
      <c r="G6" s="4065"/>
      <c r="H6" s="4065"/>
      <c r="I6" s="4065"/>
      <c r="J6" s="4065"/>
      <c r="K6" s="4065"/>
      <c r="L6" s="4065"/>
      <c r="M6" s="4065"/>
      <c r="N6" s="4065"/>
      <c r="O6" s="4065"/>
      <c r="P6" s="4065"/>
      <c r="Q6" s="1456"/>
      <c r="R6" s="1456"/>
      <c r="S6" s="1456"/>
      <c r="T6" s="1634"/>
      <c r="U6" s="1634"/>
    </row>
    <row r="7" spans="1:21" ht="15" customHeight="1">
      <c r="B7" s="1518"/>
      <c r="C7" s="1143"/>
      <c r="D7" s="1668"/>
      <c r="E7" s="1668"/>
      <c r="F7" s="1668"/>
      <c r="G7" s="1456"/>
      <c r="H7" s="1456"/>
      <c r="I7" s="1456"/>
      <c r="J7" s="1456"/>
      <c r="K7" s="1456"/>
      <c r="L7" s="1519"/>
      <c r="M7" s="1456"/>
      <c r="N7" s="1456"/>
      <c r="O7" s="1456"/>
      <c r="P7" s="1144" t="s">
        <v>242</v>
      </c>
      <c r="Q7" s="1144"/>
      <c r="R7" s="1144"/>
      <c r="S7" s="1144"/>
      <c r="T7" s="1144"/>
      <c r="U7" s="1144"/>
    </row>
    <row r="8" spans="1:21" s="1520" customFormat="1" ht="15" customHeight="1">
      <c r="A8" s="4103" t="s">
        <v>7679</v>
      </c>
      <c r="B8" s="3982" t="s">
        <v>6</v>
      </c>
      <c r="C8" s="3983" t="s">
        <v>7</v>
      </c>
      <c r="D8" s="1687"/>
      <c r="E8" s="1687"/>
      <c r="F8" s="1687"/>
      <c r="G8" s="3980" t="s">
        <v>458</v>
      </c>
      <c r="H8" s="3980" t="s">
        <v>459</v>
      </c>
      <c r="I8" s="3980" t="s">
        <v>8</v>
      </c>
      <c r="J8" s="3980" t="s">
        <v>9</v>
      </c>
      <c r="K8" s="3981"/>
      <c r="L8" s="4067" t="s">
        <v>10</v>
      </c>
      <c r="M8" s="3980" t="s">
        <v>11</v>
      </c>
      <c r="N8" s="3980" t="s">
        <v>12</v>
      </c>
      <c r="O8" s="3980" t="s">
        <v>13</v>
      </c>
      <c r="P8" s="3980" t="s">
        <v>14</v>
      </c>
      <c r="Q8" s="3980" t="s">
        <v>460</v>
      </c>
      <c r="R8" s="3980" t="s">
        <v>461</v>
      </c>
      <c r="S8" s="3980" t="s">
        <v>463</v>
      </c>
      <c r="T8" s="673"/>
      <c r="U8" s="673"/>
    </row>
    <row r="9" spans="1:21" s="254" customFormat="1" ht="23.25" customHeight="1">
      <c r="A9" s="4103"/>
      <c r="B9" s="3982"/>
      <c r="C9" s="3984"/>
      <c r="D9" s="1688"/>
      <c r="E9" s="1688"/>
      <c r="F9" s="1688"/>
      <c r="G9" s="3981"/>
      <c r="H9" s="3981"/>
      <c r="I9" s="3985"/>
      <c r="J9" s="1461" t="s">
        <v>15</v>
      </c>
      <c r="K9" s="1461" t="s">
        <v>16</v>
      </c>
      <c r="L9" s="4068"/>
      <c r="M9" s="3981"/>
      <c r="N9" s="3981"/>
      <c r="O9" s="3981"/>
      <c r="P9" s="3981"/>
      <c r="Q9" s="3980"/>
      <c r="R9" s="3980"/>
      <c r="S9" s="3980"/>
      <c r="T9" s="673" t="s">
        <v>9163</v>
      </c>
      <c r="U9" s="673"/>
    </row>
    <row r="10" spans="1:21" s="1524" customFormat="1">
      <c r="A10" s="1507"/>
      <c r="B10" s="1521"/>
      <c r="C10" s="1522"/>
      <c r="D10" s="1638"/>
      <c r="E10" s="1638"/>
      <c r="F10" s="1638"/>
      <c r="G10" s="1459"/>
      <c r="H10" s="1459"/>
      <c r="I10" s="1459"/>
      <c r="J10" s="1459"/>
      <c r="K10" s="1459"/>
      <c r="L10" s="1460">
        <f>SUM(L11:L15)</f>
        <v>6038000</v>
      </c>
      <c r="M10" s="1523">
        <f>(L10-'[3]Đấu giá'!$F$75)/10000</f>
        <v>461.68129000000005</v>
      </c>
      <c r="N10" s="1459"/>
      <c r="O10" s="1459"/>
      <c r="P10" s="1459"/>
      <c r="Q10" s="1459"/>
      <c r="R10" s="1459"/>
      <c r="S10" s="1459"/>
      <c r="T10" s="1686"/>
      <c r="U10" s="1686"/>
    </row>
    <row r="11" spans="1:21" s="1506" customFormat="1" ht="47.25" hidden="1">
      <c r="A11" s="1507"/>
      <c r="B11" s="1525"/>
      <c r="C11" s="1526" t="s">
        <v>399</v>
      </c>
      <c r="D11" s="1689"/>
      <c r="E11" s="1689"/>
      <c r="F11" s="1689"/>
      <c r="G11" s="1527" t="s">
        <v>454</v>
      </c>
      <c r="H11" s="1527"/>
      <c r="I11" s="1528" t="s">
        <v>454</v>
      </c>
      <c r="J11" s="1529"/>
      <c r="K11" s="1529">
        <f>L11/10000</f>
        <v>5.2</v>
      </c>
      <c r="L11" s="1530">
        <v>52000</v>
      </c>
      <c r="M11" s="1531"/>
      <c r="N11" s="1532" t="s">
        <v>474</v>
      </c>
      <c r="O11" s="1532" t="s">
        <v>479</v>
      </c>
      <c r="P11" s="1532" t="s">
        <v>480</v>
      </c>
      <c r="Q11" s="1527"/>
      <c r="R11" s="1531"/>
      <c r="S11" s="1526"/>
      <c r="T11" s="1741"/>
      <c r="U11" s="1741"/>
    </row>
    <row r="12" spans="1:21" s="1542" customFormat="1" ht="63" hidden="1">
      <c r="A12" s="1533"/>
      <c r="B12" s="1534"/>
      <c r="C12" s="1535" t="s">
        <v>482</v>
      </c>
      <c r="D12" s="1690"/>
      <c r="E12" s="1690"/>
      <c r="F12" s="1690"/>
      <c r="G12" s="1536" t="s">
        <v>454</v>
      </c>
      <c r="H12" s="1536"/>
      <c r="I12" s="1537" t="s">
        <v>454</v>
      </c>
      <c r="J12" s="1538"/>
      <c r="K12" s="1538">
        <f>L12/10000</f>
        <v>11</v>
      </c>
      <c r="L12" s="1539">
        <v>110000</v>
      </c>
      <c r="M12" s="1540"/>
      <c r="N12" s="1541" t="s">
        <v>485</v>
      </c>
      <c r="O12" s="1541" t="s">
        <v>484</v>
      </c>
      <c r="P12" s="1541" t="s">
        <v>480</v>
      </c>
      <c r="Q12" s="1536"/>
      <c r="R12" s="1540"/>
      <c r="S12" s="1535"/>
      <c r="T12" s="1742"/>
      <c r="U12" s="1742"/>
    </row>
    <row r="13" spans="1:21" s="1506" customFormat="1" ht="31.5" hidden="1">
      <c r="A13" s="1507"/>
      <c r="B13" s="1525"/>
      <c r="C13" s="1526" t="s">
        <v>491</v>
      </c>
      <c r="D13" s="1689"/>
      <c r="E13" s="1689"/>
      <c r="F13" s="1689"/>
      <c r="G13" s="1527" t="s">
        <v>454</v>
      </c>
      <c r="H13" s="1527"/>
      <c r="I13" s="1528" t="s">
        <v>454</v>
      </c>
      <c r="J13" s="1529"/>
      <c r="K13" s="1529">
        <f>L13/10000</f>
        <v>12.6</v>
      </c>
      <c r="L13" s="1530">
        <v>126000</v>
      </c>
      <c r="M13" s="1531"/>
      <c r="N13" s="1532" t="s">
        <v>474</v>
      </c>
      <c r="O13" s="1532" t="s">
        <v>492</v>
      </c>
      <c r="P13" s="1532"/>
      <c r="Q13" s="1527"/>
      <c r="R13" s="1531"/>
      <c r="S13" s="1526"/>
      <c r="T13" s="1741"/>
      <c r="U13" s="1741"/>
    </row>
    <row r="14" spans="1:21" s="1506" customFormat="1" ht="31.5" hidden="1">
      <c r="A14" s="1507"/>
      <c r="B14" s="1525"/>
      <c r="C14" s="1543" t="s">
        <v>521</v>
      </c>
      <c r="D14" s="1691"/>
      <c r="E14" s="1691"/>
      <c r="F14" s="1691"/>
      <c r="G14" s="1527" t="s">
        <v>454</v>
      </c>
      <c r="H14" s="442"/>
      <c r="I14" s="1528"/>
      <c r="J14" s="1527"/>
      <c r="K14" s="1529">
        <f>L14/10000</f>
        <v>40</v>
      </c>
      <c r="L14" s="1544">
        <v>400000</v>
      </c>
      <c r="M14" s="1545"/>
      <c r="N14" s="1532"/>
      <c r="O14" s="1546" t="s">
        <v>531</v>
      </c>
      <c r="P14" s="1547" t="s">
        <v>477</v>
      </c>
      <c r="Q14" s="1527"/>
      <c r="R14" s="1527"/>
      <c r="S14" s="1546" t="s">
        <v>528</v>
      </c>
      <c r="T14" s="1743"/>
      <c r="U14" s="1743"/>
    </row>
    <row r="15" spans="1:21" s="1506" customFormat="1" ht="31.5" hidden="1">
      <c r="A15" s="1507"/>
      <c r="B15" s="1548"/>
      <c r="C15" s="1526" t="s">
        <v>615</v>
      </c>
      <c r="D15" s="1689"/>
      <c r="E15" s="1689"/>
      <c r="F15" s="1689"/>
      <c r="G15" s="1526" t="s">
        <v>454</v>
      </c>
      <c r="H15" s="1527"/>
      <c r="I15" s="1528"/>
      <c r="J15" s="1527"/>
      <c r="K15" s="1529">
        <f>L15/10000</f>
        <v>535</v>
      </c>
      <c r="L15" s="1549">
        <v>5350000</v>
      </c>
      <c r="M15" s="1527"/>
      <c r="N15" s="1532" t="s">
        <v>474</v>
      </c>
      <c r="O15" s="1532" t="s">
        <v>495</v>
      </c>
      <c r="P15" s="1532" t="s">
        <v>480</v>
      </c>
      <c r="Q15" s="1527">
        <v>2018</v>
      </c>
      <c r="R15" s="1527"/>
      <c r="S15" s="1532"/>
      <c r="T15" s="1744"/>
      <c r="U15" s="1744"/>
    </row>
    <row r="16" spans="1:21" s="1554" customFormat="1" ht="29.25" hidden="1" customHeight="1">
      <c r="A16" s="1550">
        <v>1</v>
      </c>
      <c r="B16" s="4116" t="s">
        <v>1854</v>
      </c>
      <c r="C16" s="4117"/>
      <c r="D16" s="1692"/>
      <c r="E16" s="1692"/>
      <c r="F16" s="1692"/>
      <c r="G16" s="1551"/>
      <c r="H16" s="1551"/>
      <c r="I16" s="1552"/>
      <c r="J16" s="1551"/>
      <c r="K16" s="1551"/>
      <c r="L16" s="1553">
        <f>SUM(L17:L558)</f>
        <v>5800198.299999998</v>
      </c>
      <c r="M16" s="1551"/>
      <c r="N16" s="1551"/>
      <c r="O16" s="1551"/>
      <c r="P16" s="1551"/>
      <c r="Q16" s="1551"/>
      <c r="R16" s="1551"/>
      <c r="S16" s="1551"/>
      <c r="T16" s="681"/>
      <c r="U16" s="681"/>
    </row>
    <row r="17" spans="1:22" hidden="1">
      <c r="A17" s="1555">
        <v>2</v>
      </c>
      <c r="B17" s="1556"/>
      <c r="C17" s="1557" t="s">
        <v>745</v>
      </c>
      <c r="D17" s="1693"/>
      <c r="E17" s="1693"/>
      <c r="F17" s="1693"/>
      <c r="G17" s="1462" t="s">
        <v>454</v>
      </c>
      <c r="H17" s="255"/>
      <c r="I17" s="1558"/>
      <c r="J17" s="1558"/>
      <c r="K17" s="1558"/>
      <c r="L17" s="1559"/>
      <c r="M17" s="1558"/>
      <c r="N17" s="1558"/>
      <c r="O17" s="1558"/>
      <c r="P17" s="1558"/>
      <c r="Q17" s="255"/>
      <c r="R17" s="255"/>
      <c r="S17" s="1560"/>
      <c r="T17" s="1745"/>
      <c r="U17" s="1745"/>
      <c r="V17" s="1142">
        <v>1</v>
      </c>
    </row>
    <row r="18" spans="1:22" hidden="1">
      <c r="A18" s="1550">
        <v>3</v>
      </c>
      <c r="B18" s="1561">
        <v>1</v>
      </c>
      <c r="C18" s="4071" t="s">
        <v>746</v>
      </c>
      <c r="D18" s="1694"/>
      <c r="E18" s="1694"/>
      <c r="F18" s="1694"/>
      <c r="G18" s="1562" t="s">
        <v>454</v>
      </c>
      <c r="H18" s="1563"/>
      <c r="I18" s="4085" t="s">
        <v>747</v>
      </c>
      <c r="J18" s="1564" t="s">
        <v>748</v>
      </c>
      <c r="K18" s="1564" t="s">
        <v>749</v>
      </c>
      <c r="L18" s="1565">
        <v>2599</v>
      </c>
      <c r="M18" s="1566"/>
      <c r="N18" s="1567" t="s">
        <v>751</v>
      </c>
      <c r="O18" s="1566" t="s">
        <v>618</v>
      </c>
      <c r="P18" s="1567" t="s">
        <v>752</v>
      </c>
      <c r="Q18" s="1563"/>
      <c r="R18" s="1563"/>
      <c r="S18" s="1566"/>
      <c r="T18" s="1746"/>
      <c r="U18" s="1746"/>
      <c r="V18" s="1142">
        <v>1</v>
      </c>
    </row>
    <row r="19" spans="1:22" hidden="1">
      <c r="A19" s="1555">
        <v>4</v>
      </c>
      <c r="B19" s="1568">
        <f>B18+1</f>
        <v>2</v>
      </c>
      <c r="C19" s="4070"/>
      <c r="D19" s="1695"/>
      <c r="E19" s="1695"/>
      <c r="F19" s="1695"/>
      <c r="G19" s="1562" t="s">
        <v>454</v>
      </c>
      <c r="H19" s="1563"/>
      <c r="I19" s="4084"/>
      <c r="J19" s="1564" t="s">
        <v>748</v>
      </c>
      <c r="K19" s="1564" t="s">
        <v>753</v>
      </c>
      <c r="L19" s="1565">
        <v>4583</v>
      </c>
      <c r="M19" s="1566"/>
      <c r="N19" s="1567" t="s">
        <v>754</v>
      </c>
      <c r="O19" s="1566" t="s">
        <v>618</v>
      </c>
      <c r="P19" s="1567" t="s">
        <v>752</v>
      </c>
      <c r="Q19" s="1563"/>
      <c r="R19" s="1563"/>
      <c r="S19" s="1566"/>
      <c r="T19" s="1746"/>
      <c r="U19" s="1746"/>
      <c r="V19" s="1142">
        <v>1</v>
      </c>
    </row>
    <row r="20" spans="1:22" hidden="1">
      <c r="A20" s="1550">
        <v>5</v>
      </c>
      <c r="B20" s="1568">
        <f t="shared" ref="B20:B83" si="0">B19+1</f>
        <v>3</v>
      </c>
      <c r="C20" s="4070"/>
      <c r="D20" s="1695"/>
      <c r="E20" s="1695"/>
      <c r="F20" s="1695"/>
      <c r="G20" s="1562" t="s">
        <v>454</v>
      </c>
      <c r="H20" s="1563"/>
      <c r="I20" s="4084"/>
      <c r="J20" s="4076" t="s">
        <v>748</v>
      </c>
      <c r="K20" s="4076" t="s">
        <v>755</v>
      </c>
      <c r="L20" s="4094">
        <v>21690</v>
      </c>
      <c r="M20" s="4085"/>
      <c r="N20" s="4096" t="s">
        <v>756</v>
      </c>
      <c r="O20" s="4085" t="s">
        <v>757</v>
      </c>
      <c r="P20" s="4096" t="s">
        <v>752</v>
      </c>
      <c r="Q20" s="1563"/>
      <c r="R20" s="1563"/>
      <c r="S20" s="4085" t="s">
        <v>758</v>
      </c>
      <c r="T20" s="1746"/>
      <c r="U20" s="1746"/>
      <c r="V20" s="1142">
        <v>1</v>
      </c>
    </row>
    <row r="21" spans="1:22" hidden="1">
      <c r="A21" s="1555">
        <v>6</v>
      </c>
      <c r="B21" s="1568">
        <f t="shared" si="0"/>
        <v>4</v>
      </c>
      <c r="C21" s="4070"/>
      <c r="D21" s="1695"/>
      <c r="E21" s="1695"/>
      <c r="F21" s="1695"/>
      <c r="G21" s="1562" t="s">
        <v>454</v>
      </c>
      <c r="H21" s="1563"/>
      <c r="I21" s="4084"/>
      <c r="J21" s="4075"/>
      <c r="K21" s="4075"/>
      <c r="L21" s="4091"/>
      <c r="M21" s="4075"/>
      <c r="N21" s="4075"/>
      <c r="O21" s="4075"/>
      <c r="P21" s="4075"/>
      <c r="Q21" s="1563"/>
      <c r="R21" s="1563"/>
      <c r="S21" s="4085"/>
      <c r="T21" s="1746"/>
      <c r="U21" s="1746"/>
      <c r="V21" s="1142">
        <v>1</v>
      </c>
    </row>
    <row r="22" spans="1:22" hidden="1">
      <c r="A22" s="1550">
        <v>7</v>
      </c>
      <c r="B22" s="1568">
        <f t="shared" si="0"/>
        <v>5</v>
      </c>
      <c r="C22" s="4070"/>
      <c r="D22" s="1695"/>
      <c r="E22" s="1695"/>
      <c r="F22" s="1695"/>
      <c r="G22" s="1562" t="s">
        <v>454</v>
      </c>
      <c r="H22" s="1563"/>
      <c r="I22" s="4084"/>
      <c r="J22" s="4075"/>
      <c r="K22" s="4075"/>
      <c r="L22" s="4091"/>
      <c r="M22" s="4075"/>
      <c r="N22" s="4075"/>
      <c r="O22" s="4075"/>
      <c r="P22" s="4075"/>
      <c r="Q22" s="1563"/>
      <c r="R22" s="1563"/>
      <c r="S22" s="4085"/>
      <c r="T22" s="1746"/>
      <c r="U22" s="1746"/>
      <c r="V22" s="1142">
        <v>1</v>
      </c>
    </row>
    <row r="23" spans="1:22" ht="31.5" hidden="1">
      <c r="A23" s="1555">
        <v>8</v>
      </c>
      <c r="B23" s="1568">
        <f t="shared" si="0"/>
        <v>6</v>
      </c>
      <c r="C23" s="1569" t="s">
        <v>759</v>
      </c>
      <c r="D23" s="1696"/>
      <c r="E23" s="1696"/>
      <c r="F23" s="1696"/>
      <c r="G23" s="1462" t="s">
        <v>454</v>
      </c>
      <c r="H23" s="255"/>
      <c r="I23" s="1560" t="s">
        <v>747</v>
      </c>
      <c r="J23" s="1570" t="s">
        <v>760</v>
      </c>
      <c r="K23" s="1570" t="s">
        <v>761</v>
      </c>
      <c r="L23" s="1571">
        <v>522</v>
      </c>
      <c r="M23" s="1560"/>
      <c r="N23" s="1560" t="s">
        <v>751</v>
      </c>
      <c r="O23" s="1560" t="s">
        <v>618</v>
      </c>
      <c r="P23" s="1567" t="s">
        <v>762</v>
      </c>
      <c r="Q23" s="255"/>
      <c r="R23" s="255"/>
      <c r="S23" s="1560"/>
      <c r="T23" s="1745"/>
      <c r="U23" s="1745"/>
      <c r="V23" s="1142">
        <v>1</v>
      </c>
    </row>
    <row r="24" spans="1:22" hidden="1">
      <c r="A24" s="1550">
        <v>9</v>
      </c>
      <c r="B24" s="1568">
        <f t="shared" si="0"/>
        <v>7</v>
      </c>
      <c r="C24" s="1569" t="s">
        <v>763</v>
      </c>
      <c r="D24" s="1696"/>
      <c r="E24" s="1696"/>
      <c r="F24" s="1696"/>
      <c r="G24" s="1462" t="s">
        <v>454</v>
      </c>
      <c r="H24" s="255"/>
      <c r="I24" s="1560" t="s">
        <v>747</v>
      </c>
      <c r="J24" s="1570" t="s">
        <v>764</v>
      </c>
      <c r="K24" s="1570" t="s">
        <v>765</v>
      </c>
      <c r="L24" s="1571">
        <v>22691</v>
      </c>
      <c r="M24" s="1560"/>
      <c r="N24" s="1572" t="s">
        <v>767</v>
      </c>
      <c r="O24" s="1566" t="s">
        <v>768</v>
      </c>
      <c r="P24" s="1567" t="s">
        <v>769</v>
      </c>
      <c r="Q24" s="255"/>
      <c r="R24" s="255"/>
      <c r="S24" s="1560"/>
      <c r="T24" s="1745"/>
      <c r="U24" s="1745"/>
      <c r="V24" s="1142">
        <v>1</v>
      </c>
    </row>
    <row r="25" spans="1:22" ht="31.5" hidden="1">
      <c r="A25" s="1555">
        <v>10</v>
      </c>
      <c r="B25" s="1573">
        <f t="shared" si="0"/>
        <v>8</v>
      </c>
      <c r="C25" s="1574" t="s">
        <v>759</v>
      </c>
      <c r="D25" s="1697"/>
      <c r="E25" s="1697"/>
      <c r="F25" s="1697"/>
      <c r="G25" s="1462" t="s">
        <v>454</v>
      </c>
      <c r="H25" s="255"/>
      <c r="I25" s="1560" t="s">
        <v>770</v>
      </c>
      <c r="J25" s="1570" t="s">
        <v>511</v>
      </c>
      <c r="K25" s="1570" t="s">
        <v>771</v>
      </c>
      <c r="L25" s="1571">
        <v>4384</v>
      </c>
      <c r="M25" s="1560"/>
      <c r="N25" s="1566" t="s">
        <v>751</v>
      </c>
      <c r="O25" s="1566" t="s">
        <v>618</v>
      </c>
      <c r="P25" s="1567" t="s">
        <v>762</v>
      </c>
      <c r="Q25" s="255"/>
      <c r="R25" s="255"/>
      <c r="S25" s="1575" t="s">
        <v>4872</v>
      </c>
      <c r="T25" s="1747"/>
      <c r="U25" s="1747"/>
      <c r="V25" s="1142">
        <v>1</v>
      </c>
    </row>
    <row r="26" spans="1:22" hidden="1">
      <c r="A26" s="1550">
        <v>11</v>
      </c>
      <c r="B26" s="1568">
        <f t="shared" si="0"/>
        <v>9</v>
      </c>
      <c r="C26" s="1569" t="s">
        <v>772</v>
      </c>
      <c r="D26" s="1696"/>
      <c r="E26" s="1696"/>
      <c r="F26" s="1696"/>
      <c r="G26" s="1462" t="s">
        <v>454</v>
      </c>
      <c r="H26" s="255"/>
      <c r="I26" s="1560" t="s">
        <v>770</v>
      </c>
      <c r="J26" s="1570" t="s">
        <v>511</v>
      </c>
      <c r="K26" s="1570" t="s">
        <v>773</v>
      </c>
      <c r="L26" s="1571">
        <v>5188</v>
      </c>
      <c r="M26" s="1560"/>
      <c r="N26" s="1567" t="s">
        <v>767</v>
      </c>
      <c r="O26" s="1566" t="s">
        <v>768</v>
      </c>
      <c r="P26" s="1567" t="s">
        <v>769</v>
      </c>
      <c r="Q26" s="255"/>
      <c r="R26" s="255"/>
      <c r="S26" s="1560"/>
      <c r="T26" s="1745"/>
      <c r="U26" s="1745"/>
      <c r="V26" s="1142">
        <v>1</v>
      </c>
    </row>
    <row r="27" spans="1:22" ht="31.5" hidden="1">
      <c r="A27" s="1555">
        <v>12</v>
      </c>
      <c r="B27" s="1568">
        <f t="shared" si="0"/>
        <v>10</v>
      </c>
      <c r="C27" s="1569" t="s">
        <v>774</v>
      </c>
      <c r="D27" s="1696"/>
      <c r="E27" s="1696"/>
      <c r="F27" s="1696"/>
      <c r="G27" s="1462" t="s">
        <v>454</v>
      </c>
      <c r="H27" s="255"/>
      <c r="I27" s="1560" t="s">
        <v>770</v>
      </c>
      <c r="J27" s="1576">
        <v>6</v>
      </c>
      <c r="K27" s="1576">
        <v>631658578579</v>
      </c>
      <c r="L27" s="1571">
        <v>6353</v>
      </c>
      <c r="M27" s="1560"/>
      <c r="N27" s="1567" t="s">
        <v>775</v>
      </c>
      <c r="O27" s="1566" t="s">
        <v>618</v>
      </c>
      <c r="P27" s="1567" t="s">
        <v>776</v>
      </c>
      <c r="Q27" s="255"/>
      <c r="R27" s="255"/>
      <c r="S27" s="1560"/>
      <c r="T27" s="1745"/>
      <c r="U27" s="1745"/>
      <c r="V27" s="1142">
        <v>1</v>
      </c>
    </row>
    <row r="28" spans="1:22" ht="12.75" hidden="1" customHeight="1">
      <c r="A28" s="1550">
        <v>13</v>
      </c>
      <c r="B28" s="1568">
        <f t="shared" si="0"/>
        <v>11</v>
      </c>
      <c r="C28" s="1569" t="s">
        <v>777</v>
      </c>
      <c r="D28" s="1696"/>
      <c r="E28" s="1696"/>
      <c r="F28" s="1696"/>
      <c r="G28" s="1462" t="s">
        <v>454</v>
      </c>
      <c r="H28" s="255"/>
      <c r="I28" s="1560" t="s">
        <v>778</v>
      </c>
      <c r="J28" s="1570" t="s">
        <v>490</v>
      </c>
      <c r="K28" s="1570" t="s">
        <v>779</v>
      </c>
      <c r="L28" s="1571">
        <v>1509</v>
      </c>
      <c r="M28" s="1560"/>
      <c r="N28" s="1567" t="s">
        <v>775</v>
      </c>
      <c r="O28" s="1566" t="s">
        <v>618</v>
      </c>
      <c r="P28" s="1567" t="s">
        <v>776</v>
      </c>
      <c r="Q28" s="255"/>
      <c r="R28" s="255"/>
      <c r="S28" s="1560"/>
      <c r="T28" s="1745"/>
      <c r="U28" s="1745"/>
      <c r="V28" s="1142">
        <v>1</v>
      </c>
    </row>
    <row r="29" spans="1:22" ht="31.5" hidden="1">
      <c r="A29" s="1555">
        <v>14</v>
      </c>
      <c r="B29" s="1568">
        <f t="shared" si="0"/>
        <v>12</v>
      </c>
      <c r="C29" s="1574" t="s">
        <v>759</v>
      </c>
      <c r="D29" s="1697"/>
      <c r="E29" s="1697"/>
      <c r="F29" s="1697"/>
      <c r="G29" s="1462" t="s">
        <v>454</v>
      </c>
      <c r="H29" s="255"/>
      <c r="I29" s="1560" t="s">
        <v>781</v>
      </c>
      <c r="J29" s="1570" t="s">
        <v>782</v>
      </c>
      <c r="K29" s="1570" t="s">
        <v>783</v>
      </c>
      <c r="L29" s="1571">
        <v>359.6</v>
      </c>
      <c r="M29" s="1560"/>
      <c r="N29" s="1566" t="s">
        <v>751</v>
      </c>
      <c r="O29" s="1566" t="s">
        <v>618</v>
      </c>
      <c r="P29" s="1567" t="s">
        <v>762</v>
      </c>
      <c r="Q29" s="255"/>
      <c r="R29" s="255"/>
      <c r="S29" s="1575" t="s">
        <v>4873</v>
      </c>
      <c r="T29" s="1747"/>
      <c r="U29" s="1747"/>
      <c r="V29" s="1142">
        <v>1</v>
      </c>
    </row>
    <row r="30" spans="1:22" hidden="1">
      <c r="A30" s="1550">
        <v>15</v>
      </c>
      <c r="B30" s="1568">
        <f t="shared" si="0"/>
        <v>13</v>
      </c>
      <c r="C30" s="1569" t="s">
        <v>785</v>
      </c>
      <c r="D30" s="1696"/>
      <c r="E30" s="1696"/>
      <c r="F30" s="1696"/>
      <c r="G30" s="1462" t="s">
        <v>454</v>
      </c>
      <c r="H30" s="255"/>
      <c r="I30" s="1560" t="s">
        <v>781</v>
      </c>
      <c r="J30" s="1570" t="s">
        <v>786</v>
      </c>
      <c r="K30" s="1570" t="s">
        <v>787</v>
      </c>
      <c r="L30" s="1571">
        <v>5426</v>
      </c>
      <c r="M30" s="1560"/>
      <c r="N30" s="1567" t="s">
        <v>767</v>
      </c>
      <c r="O30" s="1566" t="s">
        <v>768</v>
      </c>
      <c r="P30" s="1567" t="s">
        <v>769</v>
      </c>
      <c r="Q30" s="255"/>
      <c r="R30" s="255"/>
      <c r="S30" s="1560"/>
      <c r="T30" s="1745"/>
      <c r="U30" s="1745"/>
      <c r="V30" s="1142">
        <v>1</v>
      </c>
    </row>
    <row r="31" spans="1:22" ht="31.5" hidden="1">
      <c r="A31" s="1555">
        <v>16</v>
      </c>
      <c r="B31" s="1568">
        <f t="shared" si="0"/>
        <v>14</v>
      </c>
      <c r="C31" s="4072" t="s">
        <v>789</v>
      </c>
      <c r="D31" s="1697"/>
      <c r="E31" s="1697"/>
      <c r="F31" s="1697"/>
      <c r="G31" s="1462" t="s">
        <v>454</v>
      </c>
      <c r="H31" s="255"/>
      <c r="I31" s="4086" t="s">
        <v>781</v>
      </c>
      <c r="J31" s="4077">
        <v>29</v>
      </c>
      <c r="K31" s="1576">
        <v>118119120162</v>
      </c>
      <c r="L31" s="4095">
        <v>13955</v>
      </c>
      <c r="M31" s="4099"/>
      <c r="N31" s="4085" t="s">
        <v>775</v>
      </c>
      <c r="O31" s="4085" t="s">
        <v>618</v>
      </c>
      <c r="P31" s="1566" t="s">
        <v>776</v>
      </c>
      <c r="Q31" s="255"/>
      <c r="R31" s="255"/>
      <c r="S31" s="4099" t="s">
        <v>4874</v>
      </c>
      <c r="T31" s="1747"/>
      <c r="U31" s="1747"/>
      <c r="V31" s="1142">
        <v>1</v>
      </c>
    </row>
    <row r="32" spans="1:22" ht="31.5" hidden="1">
      <c r="A32" s="1550">
        <v>17</v>
      </c>
      <c r="B32" s="1568">
        <f t="shared" si="0"/>
        <v>15</v>
      </c>
      <c r="C32" s="4073"/>
      <c r="D32" s="1698"/>
      <c r="E32" s="1698"/>
      <c r="F32" s="1698"/>
      <c r="G32" s="1462" t="s">
        <v>454</v>
      </c>
      <c r="H32" s="255"/>
      <c r="I32" s="4084"/>
      <c r="J32" s="4075"/>
      <c r="K32" s="1576">
        <v>163342343</v>
      </c>
      <c r="L32" s="4091"/>
      <c r="M32" s="4075"/>
      <c r="N32" s="4075"/>
      <c r="O32" s="4075"/>
      <c r="P32" s="1566" t="s">
        <v>790</v>
      </c>
      <c r="Q32" s="255"/>
      <c r="R32" s="255"/>
      <c r="S32" s="4099"/>
      <c r="T32" s="1747"/>
      <c r="U32" s="1747"/>
      <c r="V32" s="1142">
        <v>1</v>
      </c>
    </row>
    <row r="33" spans="1:22" ht="31.5" hidden="1">
      <c r="A33" s="1555">
        <v>18</v>
      </c>
      <c r="B33" s="1568">
        <f t="shared" si="0"/>
        <v>16</v>
      </c>
      <c r="C33" s="4073"/>
      <c r="D33" s="1698"/>
      <c r="E33" s="1698"/>
      <c r="F33" s="1698"/>
      <c r="G33" s="1462" t="s">
        <v>454</v>
      </c>
      <c r="H33" s="255"/>
      <c r="I33" s="4084"/>
      <c r="J33" s="1576">
        <v>33</v>
      </c>
      <c r="K33" s="1576" t="s">
        <v>791</v>
      </c>
      <c r="L33" s="4091"/>
      <c r="M33" s="4075"/>
      <c r="N33" s="4075"/>
      <c r="O33" s="4075"/>
      <c r="P33" s="1566" t="s">
        <v>790</v>
      </c>
      <c r="Q33" s="255"/>
      <c r="R33" s="255"/>
      <c r="S33" s="4099"/>
      <c r="T33" s="1747"/>
      <c r="U33" s="1747"/>
      <c r="V33" s="1142">
        <v>1</v>
      </c>
    </row>
    <row r="34" spans="1:22" ht="12.75" hidden="1" customHeight="1">
      <c r="A34" s="1550">
        <v>19</v>
      </c>
      <c r="B34" s="1568">
        <f t="shared" si="0"/>
        <v>17</v>
      </c>
      <c r="C34" s="1569" t="s">
        <v>792</v>
      </c>
      <c r="D34" s="1696"/>
      <c r="E34" s="1696"/>
      <c r="F34" s="1696"/>
      <c r="G34" s="1462" t="s">
        <v>454</v>
      </c>
      <c r="H34" s="255"/>
      <c r="I34" s="1560" t="s">
        <v>793</v>
      </c>
      <c r="J34" s="1570" t="s">
        <v>782</v>
      </c>
      <c r="K34" s="1570" t="s">
        <v>794</v>
      </c>
      <c r="L34" s="1571">
        <v>10803.5</v>
      </c>
      <c r="M34" s="1577"/>
      <c r="N34" s="1567" t="s">
        <v>775</v>
      </c>
      <c r="O34" s="1567" t="s">
        <v>618</v>
      </c>
      <c r="P34" s="1567" t="s">
        <v>776</v>
      </c>
      <c r="Q34" s="255"/>
      <c r="R34" s="255"/>
      <c r="S34" s="1560"/>
      <c r="T34" s="1745"/>
      <c r="U34" s="1745"/>
      <c r="V34" s="1142">
        <v>1</v>
      </c>
    </row>
    <row r="35" spans="1:22" ht="31.5" hidden="1">
      <c r="A35" s="1555">
        <v>20</v>
      </c>
      <c r="B35" s="1568">
        <f t="shared" si="0"/>
        <v>18</v>
      </c>
      <c r="C35" s="1574" t="s">
        <v>759</v>
      </c>
      <c r="D35" s="1697"/>
      <c r="E35" s="1697"/>
      <c r="F35" s="1697"/>
      <c r="G35" s="1462" t="s">
        <v>454</v>
      </c>
      <c r="H35" s="255"/>
      <c r="I35" s="1560" t="s">
        <v>795</v>
      </c>
      <c r="J35" s="1570" t="s">
        <v>784</v>
      </c>
      <c r="K35" s="1570" t="s">
        <v>796</v>
      </c>
      <c r="L35" s="1571">
        <v>1751</v>
      </c>
      <c r="M35" s="1560"/>
      <c r="N35" s="1566" t="s">
        <v>751</v>
      </c>
      <c r="O35" s="1566" t="s">
        <v>618</v>
      </c>
      <c r="P35" s="1567" t="s">
        <v>762</v>
      </c>
      <c r="Q35" s="255"/>
      <c r="R35" s="255"/>
      <c r="S35" s="1575" t="s">
        <v>4875</v>
      </c>
      <c r="T35" s="1747"/>
      <c r="U35" s="1747"/>
      <c r="V35" s="1142">
        <v>1</v>
      </c>
    </row>
    <row r="36" spans="1:22" hidden="1">
      <c r="A36" s="1550">
        <v>21</v>
      </c>
      <c r="B36" s="1568">
        <f t="shared" si="0"/>
        <v>19</v>
      </c>
      <c r="C36" s="1569" t="s">
        <v>797</v>
      </c>
      <c r="D36" s="1696"/>
      <c r="E36" s="1696"/>
      <c r="F36" s="1696"/>
      <c r="G36" s="1462" t="s">
        <v>454</v>
      </c>
      <c r="H36" s="255"/>
      <c r="I36" s="1560" t="s">
        <v>795</v>
      </c>
      <c r="J36" s="1570" t="s">
        <v>784</v>
      </c>
      <c r="K36" s="1570" t="s">
        <v>798</v>
      </c>
      <c r="L36" s="1571">
        <v>3956</v>
      </c>
      <c r="M36" s="1560"/>
      <c r="N36" s="1567" t="s">
        <v>767</v>
      </c>
      <c r="O36" s="1566" t="s">
        <v>768</v>
      </c>
      <c r="P36" s="1567" t="s">
        <v>769</v>
      </c>
      <c r="Q36" s="255"/>
      <c r="R36" s="255"/>
      <c r="S36" s="1560"/>
      <c r="T36" s="1745"/>
      <c r="U36" s="1745"/>
      <c r="V36" s="1142">
        <v>1</v>
      </c>
    </row>
    <row r="37" spans="1:22" ht="31.5" hidden="1">
      <c r="A37" s="1555">
        <v>22</v>
      </c>
      <c r="B37" s="1568">
        <f t="shared" si="0"/>
        <v>20</v>
      </c>
      <c r="C37" s="1574" t="s">
        <v>759</v>
      </c>
      <c r="D37" s="1697"/>
      <c r="E37" s="1697"/>
      <c r="F37" s="1697"/>
      <c r="G37" s="1462" t="s">
        <v>454</v>
      </c>
      <c r="H37" s="255"/>
      <c r="I37" s="1560" t="s">
        <v>799</v>
      </c>
      <c r="J37" s="1570" t="s">
        <v>800</v>
      </c>
      <c r="K37" s="1570" t="s">
        <v>801</v>
      </c>
      <c r="L37" s="1571">
        <v>1250</v>
      </c>
      <c r="M37" s="1560"/>
      <c r="N37" s="1566" t="s">
        <v>751</v>
      </c>
      <c r="O37" s="1566" t="s">
        <v>618</v>
      </c>
      <c r="P37" s="1567" t="s">
        <v>762</v>
      </c>
      <c r="Q37" s="255"/>
      <c r="R37" s="255"/>
      <c r="S37" s="1575" t="s">
        <v>4876</v>
      </c>
      <c r="T37" s="1747"/>
      <c r="U37" s="1747"/>
      <c r="V37" s="1142">
        <v>1</v>
      </c>
    </row>
    <row r="38" spans="1:22" ht="31.5" hidden="1">
      <c r="A38" s="1550">
        <v>23</v>
      </c>
      <c r="B38" s="1568">
        <f t="shared" si="0"/>
        <v>21</v>
      </c>
      <c r="C38" s="1574" t="s">
        <v>792</v>
      </c>
      <c r="D38" s="1697"/>
      <c r="E38" s="1697"/>
      <c r="F38" s="1697"/>
      <c r="G38" s="1462" t="s">
        <v>454</v>
      </c>
      <c r="H38" s="255"/>
      <c r="I38" s="1560" t="s">
        <v>802</v>
      </c>
      <c r="J38" s="1570" t="s">
        <v>481</v>
      </c>
      <c r="K38" s="1570" t="s">
        <v>803</v>
      </c>
      <c r="L38" s="1571">
        <v>907</v>
      </c>
      <c r="M38" s="1577"/>
      <c r="N38" s="1567" t="s">
        <v>775</v>
      </c>
      <c r="O38" s="1567" t="s">
        <v>618</v>
      </c>
      <c r="P38" s="1567" t="s">
        <v>776</v>
      </c>
      <c r="Q38" s="255"/>
      <c r="R38" s="255"/>
      <c r="S38" s="1577" t="s">
        <v>4877</v>
      </c>
      <c r="T38" s="1748"/>
      <c r="U38" s="1748"/>
      <c r="V38" s="1142">
        <v>1</v>
      </c>
    </row>
    <row r="39" spans="1:22" hidden="1">
      <c r="A39" s="1555">
        <v>24</v>
      </c>
      <c r="B39" s="1568">
        <f t="shared" si="0"/>
        <v>22</v>
      </c>
      <c r="C39" s="4078" t="s">
        <v>804</v>
      </c>
      <c r="D39" s="1699"/>
      <c r="E39" s="1699"/>
      <c r="F39" s="1699"/>
      <c r="G39" s="1462" t="s">
        <v>454</v>
      </c>
      <c r="H39" s="255"/>
      <c r="I39" s="4074" t="s">
        <v>805</v>
      </c>
      <c r="J39" s="4074" t="s">
        <v>800</v>
      </c>
      <c r="K39" s="4074" t="s">
        <v>806</v>
      </c>
      <c r="L39" s="4095">
        <v>1824</v>
      </c>
      <c r="M39" s="4086"/>
      <c r="N39" s="4096" t="s">
        <v>807</v>
      </c>
      <c r="O39" s="4085" t="s">
        <v>808</v>
      </c>
      <c r="P39" s="4096" t="s">
        <v>809</v>
      </c>
      <c r="Q39" s="255"/>
      <c r="R39" s="255"/>
      <c r="S39" s="4101" t="s">
        <v>4878</v>
      </c>
      <c r="T39" s="1748"/>
      <c r="U39" s="1748"/>
      <c r="V39" s="1142">
        <v>1</v>
      </c>
    </row>
    <row r="40" spans="1:22" hidden="1">
      <c r="A40" s="1550">
        <v>25</v>
      </c>
      <c r="B40" s="1568">
        <f t="shared" si="0"/>
        <v>23</v>
      </c>
      <c r="C40" s="4080"/>
      <c r="D40" s="1637"/>
      <c r="E40" s="1637"/>
      <c r="F40" s="1637"/>
      <c r="G40" s="1462" t="s">
        <v>454</v>
      </c>
      <c r="H40" s="255"/>
      <c r="I40" s="4084"/>
      <c r="J40" s="4075"/>
      <c r="K40" s="4075"/>
      <c r="L40" s="4091"/>
      <c r="M40" s="4075"/>
      <c r="N40" s="4075"/>
      <c r="O40" s="4075"/>
      <c r="P40" s="4075"/>
      <c r="Q40" s="255"/>
      <c r="R40" s="255"/>
      <c r="S40" s="4100"/>
      <c r="T40" s="1749"/>
      <c r="U40" s="1749"/>
      <c r="V40" s="1142">
        <v>1</v>
      </c>
    </row>
    <row r="41" spans="1:22" ht="31.5" hidden="1">
      <c r="A41" s="1555">
        <v>26</v>
      </c>
      <c r="B41" s="1568">
        <f t="shared" si="0"/>
        <v>24</v>
      </c>
      <c r="C41" s="1569" t="s">
        <v>759</v>
      </c>
      <c r="D41" s="1696"/>
      <c r="E41" s="1696"/>
      <c r="F41" s="1696"/>
      <c r="G41" s="1462" t="s">
        <v>454</v>
      </c>
      <c r="H41" s="255"/>
      <c r="I41" s="1560" t="s">
        <v>811</v>
      </c>
      <c r="J41" s="1570" t="s">
        <v>812</v>
      </c>
      <c r="K41" s="1570" t="s">
        <v>813</v>
      </c>
      <c r="L41" s="1571">
        <v>323</v>
      </c>
      <c r="M41" s="1560"/>
      <c r="N41" s="1566" t="s">
        <v>751</v>
      </c>
      <c r="O41" s="1566" t="s">
        <v>618</v>
      </c>
      <c r="P41" s="1567" t="s">
        <v>762</v>
      </c>
      <c r="Q41" s="255"/>
      <c r="R41" s="255"/>
      <c r="S41" s="1560"/>
      <c r="T41" s="1745"/>
      <c r="U41" s="1745"/>
      <c r="V41" s="1142">
        <v>1</v>
      </c>
    </row>
    <row r="42" spans="1:22" ht="31.5" hidden="1">
      <c r="A42" s="1550">
        <v>27</v>
      </c>
      <c r="B42" s="1568">
        <f t="shared" si="0"/>
        <v>25</v>
      </c>
      <c r="C42" s="1569" t="s">
        <v>759</v>
      </c>
      <c r="D42" s="1696"/>
      <c r="E42" s="1696"/>
      <c r="F42" s="1696"/>
      <c r="G42" s="1462" t="s">
        <v>454</v>
      </c>
      <c r="H42" s="255"/>
      <c r="I42" s="1560" t="s">
        <v>815</v>
      </c>
      <c r="J42" s="1570" t="s">
        <v>514</v>
      </c>
      <c r="K42" s="1570" t="s">
        <v>787</v>
      </c>
      <c r="L42" s="1571">
        <v>1448</v>
      </c>
      <c r="M42" s="1575"/>
      <c r="N42" s="1566" t="s">
        <v>751</v>
      </c>
      <c r="O42" s="1566" t="s">
        <v>618</v>
      </c>
      <c r="P42" s="1567" t="s">
        <v>762</v>
      </c>
      <c r="Q42" s="255"/>
      <c r="R42" s="255"/>
      <c r="S42" s="1560"/>
      <c r="T42" s="1745"/>
      <c r="U42" s="1745"/>
      <c r="V42" s="1142">
        <v>1</v>
      </c>
    </row>
    <row r="43" spans="1:22" ht="31.5" hidden="1">
      <c r="A43" s="1555">
        <v>28</v>
      </c>
      <c r="B43" s="1568">
        <f t="shared" si="0"/>
        <v>26</v>
      </c>
      <c r="C43" s="1569" t="s">
        <v>816</v>
      </c>
      <c r="D43" s="1696"/>
      <c r="E43" s="1696"/>
      <c r="F43" s="1696"/>
      <c r="G43" s="1462" t="s">
        <v>454</v>
      </c>
      <c r="H43" s="255"/>
      <c r="I43" s="1560" t="s">
        <v>815</v>
      </c>
      <c r="J43" s="1570" t="s">
        <v>514</v>
      </c>
      <c r="K43" s="1570" t="s">
        <v>748</v>
      </c>
      <c r="L43" s="1571">
        <v>10286</v>
      </c>
      <c r="M43" s="1575"/>
      <c r="N43" s="1567" t="s">
        <v>817</v>
      </c>
      <c r="O43" s="1566" t="s">
        <v>618</v>
      </c>
      <c r="P43" s="1567" t="s">
        <v>818</v>
      </c>
      <c r="Q43" s="255"/>
      <c r="R43" s="255"/>
      <c r="S43" s="1575" t="s">
        <v>4885</v>
      </c>
      <c r="T43" s="1747"/>
      <c r="U43" s="1747"/>
      <c r="V43" s="1142">
        <v>1</v>
      </c>
    </row>
    <row r="44" spans="1:22" hidden="1">
      <c r="A44" s="1550">
        <v>29</v>
      </c>
      <c r="B44" s="1568">
        <f t="shared" si="0"/>
        <v>27</v>
      </c>
      <c r="C44" s="1569" t="s">
        <v>819</v>
      </c>
      <c r="D44" s="1696"/>
      <c r="E44" s="1696"/>
      <c r="F44" s="1696"/>
      <c r="G44" s="1462" t="s">
        <v>454</v>
      </c>
      <c r="H44" s="255"/>
      <c r="I44" s="1560" t="s">
        <v>815</v>
      </c>
      <c r="J44" s="1570" t="s">
        <v>513</v>
      </c>
      <c r="K44" s="1570" t="s">
        <v>820</v>
      </c>
      <c r="L44" s="1571">
        <v>24981</v>
      </c>
      <c r="M44" s="1560"/>
      <c r="N44" s="1567" t="s">
        <v>767</v>
      </c>
      <c r="O44" s="1566" t="s">
        <v>768</v>
      </c>
      <c r="P44" s="1567" t="s">
        <v>769</v>
      </c>
      <c r="Q44" s="255"/>
      <c r="R44" s="255"/>
      <c r="S44" s="1560"/>
      <c r="T44" s="1745"/>
      <c r="U44" s="1745"/>
      <c r="V44" s="1142">
        <v>1</v>
      </c>
    </row>
    <row r="45" spans="1:22" ht="31.5" hidden="1">
      <c r="A45" s="1555">
        <v>30</v>
      </c>
      <c r="B45" s="1568">
        <f t="shared" si="0"/>
        <v>28</v>
      </c>
      <c r="C45" s="1569" t="s">
        <v>821</v>
      </c>
      <c r="D45" s="1696"/>
      <c r="E45" s="1696"/>
      <c r="F45" s="1696"/>
      <c r="G45" s="1462" t="s">
        <v>454</v>
      </c>
      <c r="H45" s="255"/>
      <c r="I45" s="1560" t="s">
        <v>815</v>
      </c>
      <c r="J45" s="1560" t="s">
        <v>822</v>
      </c>
      <c r="K45" s="1560" t="s">
        <v>823</v>
      </c>
      <c r="L45" s="1571">
        <v>9000</v>
      </c>
      <c r="M45" s="1560"/>
      <c r="N45" s="1572" t="s">
        <v>775</v>
      </c>
      <c r="O45" s="1560" t="s">
        <v>618</v>
      </c>
      <c r="P45" s="1567" t="s">
        <v>776</v>
      </c>
      <c r="Q45" s="255"/>
      <c r="R45" s="255"/>
      <c r="S45" s="1572"/>
      <c r="T45" s="1749"/>
      <c r="U45" s="1749"/>
      <c r="V45" s="1142">
        <v>1</v>
      </c>
    </row>
    <row r="46" spans="1:22" ht="31.5" hidden="1">
      <c r="A46" s="1550">
        <v>31</v>
      </c>
      <c r="B46" s="1568">
        <f t="shared" si="0"/>
        <v>29</v>
      </c>
      <c r="C46" s="1574" t="s">
        <v>824</v>
      </c>
      <c r="D46" s="1697"/>
      <c r="E46" s="1697"/>
      <c r="F46" s="1697"/>
      <c r="G46" s="1462" t="s">
        <v>454</v>
      </c>
      <c r="H46" s="255"/>
      <c r="I46" s="1560" t="s">
        <v>815</v>
      </c>
      <c r="J46" s="1570" t="s">
        <v>514</v>
      </c>
      <c r="K46" s="1570" t="s">
        <v>786</v>
      </c>
      <c r="L46" s="1571">
        <v>5696</v>
      </c>
      <c r="M46" s="1560"/>
      <c r="N46" s="1572" t="s">
        <v>754</v>
      </c>
      <c r="O46" s="1560" t="s">
        <v>826</v>
      </c>
      <c r="P46" s="1567" t="s">
        <v>827</v>
      </c>
      <c r="Q46" s="255"/>
      <c r="R46" s="255"/>
      <c r="S46" s="1575" t="s">
        <v>4885</v>
      </c>
      <c r="T46" s="1747"/>
      <c r="U46" s="1747"/>
      <c r="V46" s="1142">
        <v>1</v>
      </c>
    </row>
    <row r="47" spans="1:22" ht="31.5" hidden="1">
      <c r="A47" s="1555">
        <v>32</v>
      </c>
      <c r="B47" s="1568">
        <f t="shared" si="0"/>
        <v>30</v>
      </c>
      <c r="C47" s="4081" t="s">
        <v>828</v>
      </c>
      <c r="D47" s="1700"/>
      <c r="E47" s="1700"/>
      <c r="F47" s="1700"/>
      <c r="G47" s="1462" t="s">
        <v>454</v>
      </c>
      <c r="H47" s="255"/>
      <c r="I47" s="1570" t="s">
        <v>815</v>
      </c>
      <c r="J47" s="4074" t="s">
        <v>506</v>
      </c>
      <c r="K47" s="1570" t="s">
        <v>829</v>
      </c>
      <c r="L47" s="1571">
        <v>846</v>
      </c>
      <c r="M47" s="1560"/>
      <c r="N47" s="1572" t="s">
        <v>830</v>
      </c>
      <c r="O47" s="1560" t="s">
        <v>618</v>
      </c>
      <c r="P47" s="1567" t="s">
        <v>831</v>
      </c>
      <c r="Q47" s="255"/>
      <c r="R47" s="255"/>
      <c r="S47" s="1567" t="s">
        <v>832</v>
      </c>
      <c r="T47" s="1750"/>
      <c r="U47" s="1750"/>
      <c r="V47" s="1142">
        <v>1</v>
      </c>
    </row>
    <row r="48" spans="1:22" ht="31.5" hidden="1">
      <c r="A48" s="1550">
        <v>33</v>
      </c>
      <c r="B48" s="1568">
        <f t="shared" si="0"/>
        <v>31</v>
      </c>
      <c r="C48" s="4082"/>
      <c r="D48" s="1701"/>
      <c r="E48" s="1701"/>
      <c r="F48" s="1701"/>
      <c r="G48" s="1462" t="s">
        <v>454</v>
      </c>
      <c r="H48" s="255"/>
      <c r="I48" s="1570" t="s">
        <v>815</v>
      </c>
      <c r="J48" s="4075"/>
      <c r="K48" s="1570" t="s">
        <v>833</v>
      </c>
      <c r="L48" s="1571">
        <v>2905</v>
      </c>
      <c r="M48" s="1560"/>
      <c r="N48" s="1572" t="s">
        <v>830</v>
      </c>
      <c r="O48" s="1560" t="s">
        <v>834</v>
      </c>
      <c r="P48" s="1567" t="s">
        <v>769</v>
      </c>
      <c r="Q48" s="255"/>
      <c r="R48" s="255"/>
      <c r="S48" s="1567" t="s">
        <v>835</v>
      </c>
      <c r="T48" s="1750"/>
      <c r="U48" s="1750"/>
      <c r="V48" s="1142">
        <v>1</v>
      </c>
    </row>
    <row r="49" spans="1:22" ht="12.75" hidden="1" customHeight="1">
      <c r="A49" s="1555">
        <v>34</v>
      </c>
      <c r="B49" s="1568">
        <f t="shared" si="0"/>
        <v>32</v>
      </c>
      <c r="C49" s="4082"/>
      <c r="D49" s="1701"/>
      <c r="E49" s="1701"/>
      <c r="F49" s="1701"/>
      <c r="G49" s="1462" t="s">
        <v>454</v>
      </c>
      <c r="H49" s="255"/>
      <c r="I49" s="1570" t="s">
        <v>815</v>
      </c>
      <c r="J49" s="1560"/>
      <c r="K49" s="1570" t="s">
        <v>786</v>
      </c>
      <c r="L49" s="1571">
        <v>636</v>
      </c>
      <c r="M49" s="1560"/>
      <c r="N49" s="1572" t="s">
        <v>836</v>
      </c>
      <c r="O49" s="1560" t="s">
        <v>834</v>
      </c>
      <c r="P49" s="1567" t="s">
        <v>769</v>
      </c>
      <c r="Q49" s="255"/>
      <c r="R49" s="255"/>
      <c r="S49" s="1566"/>
      <c r="T49" s="1746"/>
      <c r="U49" s="1746"/>
      <c r="V49" s="1142">
        <v>1</v>
      </c>
    </row>
    <row r="50" spans="1:22" ht="31.5" hidden="1">
      <c r="A50" s="1550">
        <v>35</v>
      </c>
      <c r="B50" s="1568">
        <f t="shared" si="0"/>
        <v>33</v>
      </c>
      <c r="C50" s="1569" t="s">
        <v>837</v>
      </c>
      <c r="D50" s="1696"/>
      <c r="E50" s="1696"/>
      <c r="F50" s="1696"/>
      <c r="G50" s="1462" t="s">
        <v>454</v>
      </c>
      <c r="H50" s="255"/>
      <c r="I50" s="1560" t="s">
        <v>815</v>
      </c>
      <c r="J50" s="1570" t="s">
        <v>514</v>
      </c>
      <c r="K50" s="1570" t="s">
        <v>838</v>
      </c>
      <c r="L50" s="1571">
        <v>584</v>
      </c>
      <c r="M50" s="1560"/>
      <c r="N50" s="1572" t="s">
        <v>840</v>
      </c>
      <c r="O50" s="1560" t="s">
        <v>618</v>
      </c>
      <c r="P50" s="1567" t="s">
        <v>841</v>
      </c>
      <c r="Q50" s="255"/>
      <c r="R50" s="255"/>
      <c r="S50" s="1575" t="s">
        <v>4886</v>
      </c>
      <c r="T50" s="1747"/>
      <c r="U50" s="1747"/>
      <c r="V50" s="1142">
        <v>1</v>
      </c>
    </row>
    <row r="51" spans="1:22" ht="31.5" hidden="1">
      <c r="A51" s="1555">
        <v>36</v>
      </c>
      <c r="B51" s="1568">
        <f t="shared" si="0"/>
        <v>34</v>
      </c>
      <c r="C51" s="1569" t="s">
        <v>759</v>
      </c>
      <c r="D51" s="1696"/>
      <c r="E51" s="1696"/>
      <c r="F51" s="1696"/>
      <c r="G51" s="1462" t="s">
        <v>454</v>
      </c>
      <c r="H51" s="255"/>
      <c r="I51" s="1560" t="s">
        <v>843</v>
      </c>
      <c r="J51" s="1570" t="s">
        <v>844</v>
      </c>
      <c r="K51" s="1570" t="s">
        <v>845</v>
      </c>
      <c r="L51" s="1571">
        <v>1004.8</v>
      </c>
      <c r="M51" s="1575"/>
      <c r="N51" s="1575" t="s">
        <v>751</v>
      </c>
      <c r="O51" s="1575" t="s">
        <v>618</v>
      </c>
      <c r="P51" s="1567" t="s">
        <v>762</v>
      </c>
      <c r="Q51" s="255"/>
      <c r="R51" s="255"/>
      <c r="S51" s="1560"/>
      <c r="T51" s="1745"/>
      <c r="U51" s="1745"/>
      <c r="V51" s="1142">
        <v>1</v>
      </c>
    </row>
    <row r="52" spans="1:22" ht="31.5" hidden="1">
      <c r="A52" s="1550">
        <v>37</v>
      </c>
      <c r="B52" s="1568">
        <f t="shared" si="0"/>
        <v>35</v>
      </c>
      <c r="C52" s="1569" t="s">
        <v>847</v>
      </c>
      <c r="D52" s="1696"/>
      <c r="E52" s="1696"/>
      <c r="F52" s="1696"/>
      <c r="G52" s="1462" t="s">
        <v>454</v>
      </c>
      <c r="H52" s="255"/>
      <c r="I52" s="1560" t="s">
        <v>843</v>
      </c>
      <c r="J52" s="1570" t="s">
        <v>844</v>
      </c>
      <c r="K52" s="1570" t="s">
        <v>812</v>
      </c>
      <c r="L52" s="1571">
        <v>1000</v>
      </c>
      <c r="M52" s="1560"/>
      <c r="N52" s="1572" t="s">
        <v>848</v>
      </c>
      <c r="O52" s="1560" t="s">
        <v>618</v>
      </c>
      <c r="P52" s="1567" t="s">
        <v>849</v>
      </c>
      <c r="Q52" s="255"/>
      <c r="R52" s="255"/>
      <c r="S52" s="1560"/>
      <c r="T52" s="1745"/>
      <c r="U52" s="1745"/>
      <c r="V52" s="1142">
        <v>1</v>
      </c>
    </row>
    <row r="53" spans="1:22" hidden="1">
      <c r="A53" s="1555">
        <v>38</v>
      </c>
      <c r="B53" s="1568">
        <f t="shared" si="0"/>
        <v>36</v>
      </c>
      <c r="C53" s="4078" t="s">
        <v>850</v>
      </c>
      <c r="D53" s="1699"/>
      <c r="E53" s="1699"/>
      <c r="F53" s="1699"/>
      <c r="G53" s="1462" t="s">
        <v>454</v>
      </c>
      <c r="H53" s="255"/>
      <c r="I53" s="4074" t="s">
        <v>843</v>
      </c>
      <c r="J53" s="4074" t="s">
        <v>844</v>
      </c>
      <c r="K53" s="1578">
        <v>1</v>
      </c>
      <c r="L53" s="1571">
        <v>1981</v>
      </c>
      <c r="M53" s="1560"/>
      <c r="N53" s="1578" t="s">
        <v>852</v>
      </c>
      <c r="O53" s="1560" t="s">
        <v>808</v>
      </c>
      <c r="P53" s="4100" t="s">
        <v>853</v>
      </c>
      <c r="Q53" s="255"/>
      <c r="R53" s="255"/>
      <c r="S53" s="4100" t="s">
        <v>854</v>
      </c>
      <c r="T53" s="1749"/>
      <c r="U53" s="1749"/>
      <c r="V53" s="1142">
        <v>1</v>
      </c>
    </row>
    <row r="54" spans="1:22" ht="12.75" hidden="1" customHeight="1">
      <c r="A54" s="1550">
        <v>39</v>
      </c>
      <c r="B54" s="1568">
        <f t="shared" si="0"/>
        <v>37</v>
      </c>
      <c r="C54" s="4070"/>
      <c r="D54" s="1695"/>
      <c r="E54" s="1695"/>
      <c r="F54" s="1695"/>
      <c r="G54" s="1462" t="s">
        <v>454</v>
      </c>
      <c r="H54" s="255"/>
      <c r="I54" s="4084"/>
      <c r="J54" s="4075"/>
      <c r="K54" s="1578">
        <v>2</v>
      </c>
      <c r="L54" s="1571">
        <v>7116</v>
      </c>
      <c r="M54" s="1560"/>
      <c r="N54" s="1578" t="s">
        <v>852</v>
      </c>
      <c r="O54" s="1560" t="s">
        <v>808</v>
      </c>
      <c r="P54" s="4075"/>
      <c r="Q54" s="255"/>
      <c r="R54" s="255"/>
      <c r="S54" s="4100"/>
      <c r="T54" s="1749"/>
      <c r="U54" s="1749"/>
      <c r="V54" s="1142">
        <v>1</v>
      </c>
    </row>
    <row r="55" spans="1:22" ht="12.75" hidden="1" customHeight="1">
      <c r="A55" s="1555">
        <v>40</v>
      </c>
      <c r="B55" s="1568">
        <f t="shared" si="0"/>
        <v>38</v>
      </c>
      <c r="C55" s="4070"/>
      <c r="D55" s="1695"/>
      <c r="E55" s="1695"/>
      <c r="F55" s="1695"/>
      <c r="G55" s="1462" t="s">
        <v>454</v>
      </c>
      <c r="H55" s="255"/>
      <c r="I55" s="4084"/>
      <c r="J55" s="4075"/>
      <c r="K55" s="1578">
        <v>4</v>
      </c>
      <c r="L55" s="1571">
        <v>23841</v>
      </c>
      <c r="M55" s="1560"/>
      <c r="N55" s="1578" t="s">
        <v>855</v>
      </c>
      <c r="O55" s="1560" t="s">
        <v>808</v>
      </c>
      <c r="P55" s="4075"/>
      <c r="Q55" s="255"/>
      <c r="R55" s="255"/>
      <c r="S55" s="4100"/>
      <c r="T55" s="1749"/>
      <c r="U55" s="1749"/>
      <c r="V55" s="1142">
        <v>1</v>
      </c>
    </row>
    <row r="56" spans="1:22" ht="31.5" hidden="1">
      <c r="A56" s="1550">
        <v>41</v>
      </c>
      <c r="B56" s="1568">
        <f t="shared" si="0"/>
        <v>39</v>
      </c>
      <c r="C56" s="1574" t="s">
        <v>856</v>
      </c>
      <c r="D56" s="1697"/>
      <c r="E56" s="1697"/>
      <c r="F56" s="1697"/>
      <c r="G56" s="1462" t="s">
        <v>454</v>
      </c>
      <c r="H56" s="255"/>
      <c r="I56" s="1575"/>
      <c r="J56" s="1575">
        <v>34</v>
      </c>
      <c r="K56" s="1579" t="s">
        <v>857</v>
      </c>
      <c r="L56" s="1580">
        <v>7200</v>
      </c>
      <c r="M56" s="1575"/>
      <c r="N56" s="1579" t="s">
        <v>858</v>
      </c>
      <c r="O56" s="1581" t="s">
        <v>618</v>
      </c>
      <c r="P56" s="1579"/>
      <c r="Q56" s="255"/>
      <c r="R56" s="255"/>
      <c r="S56" s="1575" t="s">
        <v>4887</v>
      </c>
      <c r="T56" s="1747"/>
      <c r="U56" s="1747"/>
      <c r="V56" s="1142">
        <v>1</v>
      </c>
    </row>
    <row r="57" spans="1:22" ht="31.5" hidden="1">
      <c r="A57" s="1555">
        <v>42</v>
      </c>
      <c r="B57" s="1568">
        <f t="shared" si="0"/>
        <v>40</v>
      </c>
      <c r="C57" s="1569" t="s">
        <v>859</v>
      </c>
      <c r="D57" s="1696"/>
      <c r="E57" s="1696"/>
      <c r="F57" s="1696"/>
      <c r="G57" s="1462" t="s">
        <v>454</v>
      </c>
      <c r="H57" s="255"/>
      <c r="I57" s="1560" t="s">
        <v>770</v>
      </c>
      <c r="J57" s="1570" t="s">
        <v>490</v>
      </c>
      <c r="K57" s="1570" t="s">
        <v>860</v>
      </c>
      <c r="L57" s="1571">
        <v>1200</v>
      </c>
      <c r="M57" s="1560"/>
      <c r="N57" s="1560" t="s">
        <v>861</v>
      </c>
      <c r="O57" s="1560" t="s">
        <v>862</v>
      </c>
      <c r="P57" s="1577" t="s">
        <v>863</v>
      </c>
      <c r="Q57" s="255"/>
      <c r="R57" s="255"/>
      <c r="S57" s="1572" t="s">
        <v>864</v>
      </c>
      <c r="T57" s="1749"/>
      <c r="U57" s="1749"/>
      <c r="V57" s="1142">
        <v>1</v>
      </c>
    </row>
    <row r="58" spans="1:22" ht="47.25" hidden="1">
      <c r="A58" s="1550">
        <v>43</v>
      </c>
      <c r="B58" s="1568">
        <f t="shared" si="0"/>
        <v>41</v>
      </c>
      <c r="C58" s="1569" t="s">
        <v>865</v>
      </c>
      <c r="D58" s="1696"/>
      <c r="E58" s="1696"/>
      <c r="F58" s="1696"/>
      <c r="G58" s="1462" t="s">
        <v>454</v>
      </c>
      <c r="H58" s="255"/>
      <c r="I58" s="1560" t="s">
        <v>795</v>
      </c>
      <c r="J58" s="1570" t="s">
        <v>784</v>
      </c>
      <c r="K58" s="1570" t="s">
        <v>866</v>
      </c>
      <c r="L58" s="1571">
        <v>7186</v>
      </c>
      <c r="M58" s="1560"/>
      <c r="N58" s="1577" t="s">
        <v>775</v>
      </c>
      <c r="O58" s="1560" t="s">
        <v>618</v>
      </c>
      <c r="P58" s="1577" t="s">
        <v>867</v>
      </c>
      <c r="Q58" s="255"/>
      <c r="R58" s="255"/>
      <c r="S58" s="1572" t="s">
        <v>868</v>
      </c>
      <c r="T58" s="1749"/>
      <c r="U58" s="1749"/>
      <c r="V58" s="1142">
        <v>1</v>
      </c>
    </row>
    <row r="59" spans="1:22" ht="25.5" hidden="1" customHeight="1">
      <c r="A59" s="1555">
        <v>44</v>
      </c>
      <c r="B59" s="1568">
        <f t="shared" si="0"/>
        <v>42</v>
      </c>
      <c r="C59" s="1569" t="s">
        <v>869</v>
      </c>
      <c r="D59" s="1696"/>
      <c r="E59" s="1696"/>
      <c r="F59" s="1696"/>
      <c r="G59" s="1462" t="s">
        <v>454</v>
      </c>
      <c r="H59" s="255"/>
      <c r="I59" s="1560" t="s">
        <v>811</v>
      </c>
      <c r="J59" s="1570" t="s">
        <v>493</v>
      </c>
      <c r="K59" s="1570" t="s">
        <v>870</v>
      </c>
      <c r="L59" s="1571">
        <v>12357</v>
      </c>
      <c r="M59" s="1560"/>
      <c r="N59" s="1560" t="s">
        <v>871</v>
      </c>
      <c r="O59" s="1560" t="s">
        <v>757</v>
      </c>
      <c r="P59" s="1577" t="s">
        <v>867</v>
      </c>
      <c r="Q59" s="255"/>
      <c r="R59" s="255"/>
      <c r="S59" s="1575" t="s">
        <v>4888</v>
      </c>
      <c r="T59" s="1747"/>
      <c r="U59" s="1747"/>
      <c r="V59" s="1142">
        <v>1</v>
      </c>
    </row>
    <row r="60" spans="1:22" ht="31.5" hidden="1">
      <c r="A60" s="1550">
        <v>45</v>
      </c>
      <c r="B60" s="1568">
        <f t="shared" si="0"/>
        <v>43</v>
      </c>
      <c r="C60" s="4078" t="s">
        <v>828</v>
      </c>
      <c r="D60" s="1699"/>
      <c r="E60" s="1699"/>
      <c r="F60" s="1699"/>
      <c r="G60" s="1462" t="s">
        <v>454</v>
      </c>
      <c r="H60" s="255"/>
      <c r="I60" s="1570" t="s">
        <v>815</v>
      </c>
      <c r="J60" s="1582" t="s">
        <v>506</v>
      </c>
      <c r="K60" s="1570" t="s">
        <v>872</v>
      </c>
      <c r="L60" s="1571">
        <v>1237</v>
      </c>
      <c r="M60" s="1560"/>
      <c r="N60" s="1572" t="s">
        <v>873</v>
      </c>
      <c r="O60" s="1577" t="s">
        <v>851</v>
      </c>
      <c r="P60" s="1577" t="s">
        <v>874</v>
      </c>
      <c r="Q60" s="255"/>
      <c r="R60" s="255"/>
      <c r="S60" s="1572" t="s">
        <v>864</v>
      </c>
      <c r="T60" s="1749"/>
      <c r="U60" s="1749"/>
      <c r="V60" s="1142">
        <v>1</v>
      </c>
    </row>
    <row r="61" spans="1:22" ht="31.5" hidden="1">
      <c r="A61" s="1555">
        <v>46</v>
      </c>
      <c r="B61" s="1568">
        <f t="shared" si="0"/>
        <v>44</v>
      </c>
      <c r="C61" s="4070"/>
      <c r="D61" s="1695"/>
      <c r="E61" s="1695"/>
      <c r="F61" s="1695"/>
      <c r="G61" s="1462" t="s">
        <v>454</v>
      </c>
      <c r="H61" s="255"/>
      <c r="I61" s="1570" t="s">
        <v>815</v>
      </c>
      <c r="J61" s="4074" t="s">
        <v>513</v>
      </c>
      <c r="K61" s="1570" t="s">
        <v>810</v>
      </c>
      <c r="L61" s="1571">
        <v>403</v>
      </c>
      <c r="M61" s="1560"/>
      <c r="N61" s="1572" t="s">
        <v>873</v>
      </c>
      <c r="O61" s="1560" t="s">
        <v>192</v>
      </c>
      <c r="P61" s="1577" t="s">
        <v>874</v>
      </c>
      <c r="Q61" s="255"/>
      <c r="R61" s="255"/>
      <c r="S61" s="1572" t="s">
        <v>864</v>
      </c>
      <c r="T61" s="1749"/>
      <c r="U61" s="1749"/>
      <c r="V61" s="1142">
        <v>1</v>
      </c>
    </row>
    <row r="62" spans="1:22" ht="31.5" hidden="1">
      <c r="A62" s="1550">
        <v>47</v>
      </c>
      <c r="B62" s="1568">
        <f t="shared" si="0"/>
        <v>45</v>
      </c>
      <c r="C62" s="4070"/>
      <c r="D62" s="1695"/>
      <c r="E62" s="1695"/>
      <c r="F62" s="1695"/>
      <c r="G62" s="1462" t="s">
        <v>454</v>
      </c>
      <c r="H62" s="255"/>
      <c r="I62" s="1570" t="s">
        <v>815</v>
      </c>
      <c r="J62" s="4075"/>
      <c r="K62" s="1570" t="s">
        <v>814</v>
      </c>
      <c r="L62" s="1571">
        <v>806</v>
      </c>
      <c r="M62" s="1560"/>
      <c r="N62" s="1572" t="s">
        <v>873</v>
      </c>
      <c r="O62" s="1577" t="s">
        <v>851</v>
      </c>
      <c r="P62" s="1577" t="s">
        <v>874</v>
      </c>
      <c r="Q62" s="255"/>
      <c r="R62" s="255"/>
      <c r="S62" s="1572" t="s">
        <v>864</v>
      </c>
      <c r="T62" s="1749"/>
      <c r="U62" s="1749"/>
      <c r="V62" s="1142">
        <v>1</v>
      </c>
    </row>
    <row r="63" spans="1:22" hidden="1">
      <c r="A63" s="1555">
        <v>48</v>
      </c>
      <c r="B63" s="1568">
        <f t="shared" si="0"/>
        <v>46</v>
      </c>
      <c r="C63" s="1569" t="s">
        <v>875</v>
      </c>
      <c r="D63" s="1696"/>
      <c r="E63" s="1696"/>
      <c r="F63" s="1696"/>
      <c r="G63" s="1462" t="s">
        <v>454</v>
      </c>
      <c r="H63" s="255"/>
      <c r="I63" s="1560" t="s">
        <v>815</v>
      </c>
      <c r="J63" s="4074" t="s">
        <v>513</v>
      </c>
      <c r="K63" s="1570" t="s">
        <v>876</v>
      </c>
      <c r="L63" s="1571">
        <v>1170</v>
      </c>
      <c r="M63" s="1560"/>
      <c r="N63" s="1560" t="s">
        <v>861</v>
      </c>
      <c r="O63" s="1560" t="s">
        <v>862</v>
      </c>
      <c r="P63" s="4101" t="s">
        <v>867</v>
      </c>
      <c r="Q63" s="255"/>
      <c r="R63" s="255"/>
      <c r="S63" s="4101" t="s">
        <v>864</v>
      </c>
      <c r="T63" s="1748"/>
      <c r="U63" s="1748"/>
      <c r="V63" s="1142">
        <v>1</v>
      </c>
    </row>
    <row r="64" spans="1:22" hidden="1">
      <c r="A64" s="1550">
        <v>49</v>
      </c>
      <c r="B64" s="1568">
        <f t="shared" si="0"/>
        <v>47</v>
      </c>
      <c r="C64" s="1569" t="s">
        <v>875</v>
      </c>
      <c r="D64" s="1696"/>
      <c r="E64" s="1696"/>
      <c r="F64" s="1696"/>
      <c r="G64" s="1462" t="s">
        <v>454</v>
      </c>
      <c r="H64" s="255"/>
      <c r="I64" s="1560" t="s">
        <v>815</v>
      </c>
      <c r="J64" s="4075"/>
      <c r="K64" s="1570" t="s">
        <v>877</v>
      </c>
      <c r="L64" s="1571">
        <v>670</v>
      </c>
      <c r="M64" s="1560"/>
      <c r="N64" s="1560" t="s">
        <v>861</v>
      </c>
      <c r="O64" s="1560" t="s">
        <v>862</v>
      </c>
      <c r="P64" s="4075"/>
      <c r="Q64" s="255"/>
      <c r="R64" s="255"/>
      <c r="S64" s="4101"/>
      <c r="T64" s="1748"/>
      <c r="U64" s="1748"/>
      <c r="V64" s="1142">
        <v>1</v>
      </c>
    </row>
    <row r="65" spans="1:22" hidden="1">
      <c r="A65" s="1555">
        <v>50</v>
      </c>
      <c r="B65" s="1568">
        <f t="shared" si="0"/>
        <v>48</v>
      </c>
      <c r="C65" s="1569" t="s">
        <v>875</v>
      </c>
      <c r="D65" s="1696"/>
      <c r="E65" s="1696"/>
      <c r="F65" s="1696"/>
      <c r="G65" s="1462" t="s">
        <v>454</v>
      </c>
      <c r="H65" s="255"/>
      <c r="I65" s="1560" t="s">
        <v>815</v>
      </c>
      <c r="J65" s="4075"/>
      <c r="K65" s="1570" t="s">
        <v>878</v>
      </c>
      <c r="L65" s="1571">
        <v>1282</v>
      </c>
      <c r="M65" s="1560"/>
      <c r="N65" s="1560" t="s">
        <v>861</v>
      </c>
      <c r="O65" s="1560" t="s">
        <v>862</v>
      </c>
      <c r="P65" s="4075"/>
      <c r="Q65" s="255"/>
      <c r="R65" s="255"/>
      <c r="S65" s="4101"/>
      <c r="T65" s="1748"/>
      <c r="U65" s="1748"/>
      <c r="V65" s="1142">
        <v>1</v>
      </c>
    </row>
    <row r="66" spans="1:22" hidden="1">
      <c r="A66" s="1550">
        <v>51</v>
      </c>
      <c r="B66" s="1568">
        <f t="shared" si="0"/>
        <v>49</v>
      </c>
      <c r="C66" s="1569" t="s">
        <v>875</v>
      </c>
      <c r="D66" s="1696"/>
      <c r="E66" s="1696"/>
      <c r="F66" s="1696"/>
      <c r="G66" s="1462" t="s">
        <v>454</v>
      </c>
      <c r="H66" s="255"/>
      <c r="I66" s="1560" t="s">
        <v>815</v>
      </c>
      <c r="J66" s="4075"/>
      <c r="K66" s="1570" t="s">
        <v>879</v>
      </c>
      <c r="L66" s="1571">
        <v>1130</v>
      </c>
      <c r="M66" s="1560"/>
      <c r="N66" s="1560" t="s">
        <v>861</v>
      </c>
      <c r="O66" s="1560" t="s">
        <v>862</v>
      </c>
      <c r="P66" s="4075"/>
      <c r="Q66" s="255"/>
      <c r="R66" s="255"/>
      <c r="S66" s="4101"/>
      <c r="T66" s="1748"/>
      <c r="U66" s="1748"/>
      <c r="V66" s="1142">
        <v>1</v>
      </c>
    </row>
    <row r="67" spans="1:22" ht="12" hidden="1" customHeight="1">
      <c r="A67" s="1555">
        <v>52</v>
      </c>
      <c r="B67" s="1568">
        <f t="shared" si="0"/>
        <v>50</v>
      </c>
      <c r="C67" s="1569" t="s">
        <v>875</v>
      </c>
      <c r="D67" s="1696"/>
      <c r="E67" s="1696"/>
      <c r="F67" s="1696"/>
      <c r="G67" s="1462" t="s">
        <v>454</v>
      </c>
      <c r="H67" s="255"/>
      <c r="I67" s="1560" t="s">
        <v>815</v>
      </c>
      <c r="J67" s="4075"/>
      <c r="K67" s="1570" t="s">
        <v>880</v>
      </c>
      <c r="L67" s="1571">
        <v>659</v>
      </c>
      <c r="M67" s="1560"/>
      <c r="N67" s="1560" t="s">
        <v>861</v>
      </c>
      <c r="O67" s="1560" t="s">
        <v>862</v>
      </c>
      <c r="P67" s="4075"/>
      <c r="Q67" s="255"/>
      <c r="R67" s="255"/>
      <c r="S67" s="4101"/>
      <c r="T67" s="1748"/>
      <c r="U67" s="1748"/>
      <c r="V67" s="1142">
        <v>1</v>
      </c>
    </row>
    <row r="68" spans="1:22" hidden="1">
      <c r="A68" s="1550">
        <v>53</v>
      </c>
      <c r="B68" s="1568">
        <f t="shared" si="0"/>
        <v>51</v>
      </c>
      <c r="C68" s="1569" t="s">
        <v>875</v>
      </c>
      <c r="D68" s="1696"/>
      <c r="E68" s="1696"/>
      <c r="F68" s="1696"/>
      <c r="G68" s="1462" t="s">
        <v>454</v>
      </c>
      <c r="H68" s="255"/>
      <c r="I68" s="1560" t="s">
        <v>815</v>
      </c>
      <c r="J68" s="1570"/>
      <c r="K68" s="1570" t="s">
        <v>881</v>
      </c>
      <c r="L68" s="1571">
        <v>1289</v>
      </c>
      <c r="M68" s="1560"/>
      <c r="N68" s="1560"/>
      <c r="O68" s="1560"/>
      <c r="P68" s="4075"/>
      <c r="Q68" s="255"/>
      <c r="R68" s="255"/>
      <c r="S68" s="4101"/>
      <c r="T68" s="1748"/>
      <c r="U68" s="1748"/>
      <c r="V68" s="1142">
        <v>1</v>
      </c>
    </row>
    <row r="69" spans="1:22" hidden="1">
      <c r="A69" s="1555">
        <v>54</v>
      </c>
      <c r="B69" s="1568">
        <f t="shared" si="0"/>
        <v>52</v>
      </c>
      <c r="C69" s="1569" t="s">
        <v>875</v>
      </c>
      <c r="D69" s="1696"/>
      <c r="E69" s="1696"/>
      <c r="F69" s="1696"/>
      <c r="G69" s="1462" t="s">
        <v>454</v>
      </c>
      <c r="H69" s="255"/>
      <c r="I69" s="1560" t="s">
        <v>815</v>
      </c>
      <c r="J69" s="4074" t="s">
        <v>334</v>
      </c>
      <c r="K69" s="1570" t="s">
        <v>882</v>
      </c>
      <c r="L69" s="1571">
        <v>1006</v>
      </c>
      <c r="M69" s="1560"/>
      <c r="N69" s="1560" t="s">
        <v>861</v>
      </c>
      <c r="O69" s="1560" t="s">
        <v>862</v>
      </c>
      <c r="P69" s="4075"/>
      <c r="Q69" s="255"/>
      <c r="R69" s="255"/>
      <c r="S69" s="4101"/>
      <c r="T69" s="1748"/>
      <c r="U69" s="1748"/>
      <c r="V69" s="1142">
        <v>1</v>
      </c>
    </row>
    <row r="70" spans="1:22" hidden="1">
      <c r="A70" s="1550">
        <v>55</v>
      </c>
      <c r="B70" s="1568">
        <f t="shared" si="0"/>
        <v>53</v>
      </c>
      <c r="C70" s="1569" t="s">
        <v>875</v>
      </c>
      <c r="D70" s="1696"/>
      <c r="E70" s="1696"/>
      <c r="F70" s="1696"/>
      <c r="G70" s="1462" t="s">
        <v>454</v>
      </c>
      <c r="H70" s="255"/>
      <c r="I70" s="1560" t="s">
        <v>815</v>
      </c>
      <c r="J70" s="4075"/>
      <c r="K70" s="1570" t="s">
        <v>883</v>
      </c>
      <c r="L70" s="1571">
        <v>1116</v>
      </c>
      <c r="M70" s="1560"/>
      <c r="N70" s="1560" t="s">
        <v>861</v>
      </c>
      <c r="O70" s="1560" t="s">
        <v>862</v>
      </c>
      <c r="P70" s="4075"/>
      <c r="Q70" s="255"/>
      <c r="R70" s="255"/>
      <c r="S70" s="4101"/>
      <c r="T70" s="1748"/>
      <c r="U70" s="1748"/>
      <c r="V70" s="1142">
        <v>1</v>
      </c>
    </row>
    <row r="71" spans="1:22" hidden="1">
      <c r="A71" s="1555">
        <v>56</v>
      </c>
      <c r="B71" s="1568">
        <f t="shared" si="0"/>
        <v>54</v>
      </c>
      <c r="C71" s="1569" t="s">
        <v>875</v>
      </c>
      <c r="D71" s="1696"/>
      <c r="E71" s="1696"/>
      <c r="F71" s="1696"/>
      <c r="G71" s="1462" t="s">
        <v>454</v>
      </c>
      <c r="H71" s="255"/>
      <c r="I71" s="1560" t="s">
        <v>815</v>
      </c>
      <c r="J71" s="4075"/>
      <c r="K71" s="1570" t="s">
        <v>884</v>
      </c>
      <c r="L71" s="1571">
        <v>2290</v>
      </c>
      <c r="M71" s="1560"/>
      <c r="N71" s="1560" t="s">
        <v>861</v>
      </c>
      <c r="O71" s="1560" t="s">
        <v>862</v>
      </c>
      <c r="P71" s="4075"/>
      <c r="Q71" s="255"/>
      <c r="R71" s="255"/>
      <c r="S71" s="4101"/>
      <c r="T71" s="1748"/>
      <c r="U71" s="1748"/>
      <c r="V71" s="1142">
        <v>1</v>
      </c>
    </row>
    <row r="72" spans="1:22" hidden="1">
      <c r="A72" s="1550">
        <v>57</v>
      </c>
      <c r="B72" s="1568">
        <f t="shared" si="0"/>
        <v>55</v>
      </c>
      <c r="C72" s="1569" t="s">
        <v>875</v>
      </c>
      <c r="D72" s="1696"/>
      <c r="E72" s="1696"/>
      <c r="F72" s="1696"/>
      <c r="G72" s="1462" t="s">
        <v>454</v>
      </c>
      <c r="H72" s="255"/>
      <c r="I72" s="1560" t="s">
        <v>815</v>
      </c>
      <c r="J72" s="4075"/>
      <c r="K72" s="1570" t="s">
        <v>885</v>
      </c>
      <c r="L72" s="1571">
        <v>672</v>
      </c>
      <c r="M72" s="1560"/>
      <c r="N72" s="1560" t="s">
        <v>861</v>
      </c>
      <c r="O72" s="1560" t="s">
        <v>862</v>
      </c>
      <c r="P72" s="4075"/>
      <c r="Q72" s="255"/>
      <c r="R72" s="255"/>
      <c r="S72" s="4101"/>
      <c r="T72" s="1748"/>
      <c r="U72" s="1748"/>
      <c r="V72" s="1142">
        <v>1</v>
      </c>
    </row>
    <row r="73" spans="1:22" hidden="1">
      <c r="A73" s="1555">
        <v>58</v>
      </c>
      <c r="B73" s="1568">
        <f t="shared" si="0"/>
        <v>56</v>
      </c>
      <c r="C73" s="1569" t="s">
        <v>875</v>
      </c>
      <c r="D73" s="1696"/>
      <c r="E73" s="1696"/>
      <c r="F73" s="1696"/>
      <c r="G73" s="1462" t="s">
        <v>454</v>
      </c>
      <c r="H73" s="255"/>
      <c r="I73" s="1560" t="s">
        <v>815</v>
      </c>
      <c r="J73" s="4075"/>
      <c r="K73" s="1570" t="s">
        <v>886</v>
      </c>
      <c r="L73" s="1571">
        <v>6720</v>
      </c>
      <c r="M73" s="1560"/>
      <c r="N73" s="1560" t="s">
        <v>861</v>
      </c>
      <c r="O73" s="1560" t="s">
        <v>862</v>
      </c>
      <c r="P73" s="4075"/>
      <c r="Q73" s="255"/>
      <c r="R73" s="255"/>
      <c r="S73" s="4101"/>
      <c r="T73" s="1748"/>
      <c r="U73" s="1748"/>
      <c r="V73" s="1142">
        <v>1</v>
      </c>
    </row>
    <row r="74" spans="1:22" hidden="1">
      <c r="A74" s="1550">
        <v>59</v>
      </c>
      <c r="B74" s="1568">
        <f t="shared" si="0"/>
        <v>57</v>
      </c>
      <c r="C74" s="1569" t="s">
        <v>875</v>
      </c>
      <c r="D74" s="1696"/>
      <c r="E74" s="1696"/>
      <c r="F74" s="1696"/>
      <c r="G74" s="1462" t="s">
        <v>454</v>
      </c>
      <c r="H74" s="255"/>
      <c r="I74" s="1560" t="s">
        <v>815</v>
      </c>
      <c r="J74" s="4075"/>
      <c r="K74" s="1570" t="s">
        <v>887</v>
      </c>
      <c r="L74" s="1571">
        <v>15960</v>
      </c>
      <c r="M74" s="1560"/>
      <c r="N74" s="1560" t="s">
        <v>861</v>
      </c>
      <c r="O74" s="1560" t="s">
        <v>862</v>
      </c>
      <c r="P74" s="4075"/>
      <c r="Q74" s="255"/>
      <c r="R74" s="255"/>
      <c r="S74" s="4101"/>
      <c r="T74" s="1748"/>
      <c r="U74" s="1748"/>
      <c r="V74" s="1142">
        <v>1</v>
      </c>
    </row>
    <row r="75" spans="1:22" hidden="1">
      <c r="A75" s="1555">
        <v>60</v>
      </c>
      <c r="B75" s="1568">
        <f t="shared" si="0"/>
        <v>58</v>
      </c>
      <c r="C75" s="1569" t="s">
        <v>875</v>
      </c>
      <c r="D75" s="1696"/>
      <c r="E75" s="1696"/>
      <c r="F75" s="1696"/>
      <c r="G75" s="1462" t="s">
        <v>454</v>
      </c>
      <c r="H75" s="255"/>
      <c r="I75" s="1560" t="s">
        <v>815</v>
      </c>
      <c r="J75" s="4075"/>
      <c r="K75" s="1570" t="s">
        <v>888</v>
      </c>
      <c r="L75" s="1571">
        <v>2086</v>
      </c>
      <c r="M75" s="1560"/>
      <c r="N75" s="1560" t="s">
        <v>861</v>
      </c>
      <c r="O75" s="1560" t="s">
        <v>862</v>
      </c>
      <c r="P75" s="4075"/>
      <c r="Q75" s="255"/>
      <c r="R75" s="255"/>
      <c r="S75" s="4101"/>
      <c r="T75" s="1748"/>
      <c r="U75" s="1748"/>
      <c r="V75" s="1142">
        <v>1</v>
      </c>
    </row>
    <row r="76" spans="1:22" hidden="1">
      <c r="A76" s="1550">
        <v>61</v>
      </c>
      <c r="B76" s="1568">
        <f t="shared" si="0"/>
        <v>59</v>
      </c>
      <c r="C76" s="1569" t="s">
        <v>875</v>
      </c>
      <c r="D76" s="1696"/>
      <c r="E76" s="1696"/>
      <c r="F76" s="1696"/>
      <c r="G76" s="1462" t="s">
        <v>454</v>
      </c>
      <c r="H76" s="255"/>
      <c r="I76" s="1560" t="s">
        <v>815</v>
      </c>
      <c r="J76" s="4075"/>
      <c r="K76" s="1570" t="s">
        <v>889</v>
      </c>
      <c r="L76" s="1571">
        <v>2066</v>
      </c>
      <c r="M76" s="1560"/>
      <c r="N76" s="1560" t="s">
        <v>861</v>
      </c>
      <c r="O76" s="1560" t="s">
        <v>862</v>
      </c>
      <c r="P76" s="4075"/>
      <c r="Q76" s="255"/>
      <c r="R76" s="255"/>
      <c r="S76" s="4101"/>
      <c r="T76" s="1748"/>
      <c r="U76" s="1748"/>
      <c r="V76" s="1142">
        <v>1</v>
      </c>
    </row>
    <row r="77" spans="1:22" hidden="1">
      <c r="A77" s="1555">
        <v>62</v>
      </c>
      <c r="B77" s="1568">
        <f t="shared" si="0"/>
        <v>60</v>
      </c>
      <c r="C77" s="1569" t="s">
        <v>875</v>
      </c>
      <c r="D77" s="1696"/>
      <c r="E77" s="1696"/>
      <c r="F77" s="1696"/>
      <c r="G77" s="1462" t="s">
        <v>454</v>
      </c>
      <c r="H77" s="255"/>
      <c r="I77" s="1560" t="s">
        <v>815</v>
      </c>
      <c r="J77" s="4075"/>
      <c r="K77" s="1570" t="s">
        <v>749</v>
      </c>
      <c r="L77" s="1571">
        <v>882</v>
      </c>
      <c r="M77" s="1560"/>
      <c r="N77" s="1560" t="s">
        <v>861</v>
      </c>
      <c r="O77" s="1560" t="s">
        <v>862</v>
      </c>
      <c r="P77" s="4075"/>
      <c r="Q77" s="255"/>
      <c r="R77" s="255"/>
      <c r="S77" s="4101"/>
      <c r="T77" s="1748"/>
      <c r="U77" s="1748"/>
      <c r="V77" s="1142">
        <v>1</v>
      </c>
    </row>
    <row r="78" spans="1:22" hidden="1">
      <c r="A78" s="1550">
        <v>63</v>
      </c>
      <c r="B78" s="1568">
        <f t="shared" si="0"/>
        <v>61</v>
      </c>
      <c r="C78" s="1569" t="s">
        <v>875</v>
      </c>
      <c r="D78" s="1696"/>
      <c r="E78" s="1696"/>
      <c r="F78" s="1696"/>
      <c r="G78" s="1462" t="s">
        <v>454</v>
      </c>
      <c r="H78" s="255"/>
      <c r="I78" s="1560" t="s">
        <v>815</v>
      </c>
      <c r="J78" s="4075"/>
      <c r="K78" s="1570" t="s">
        <v>890</v>
      </c>
      <c r="L78" s="1571">
        <v>1433</v>
      </c>
      <c r="M78" s="1560"/>
      <c r="N78" s="1560" t="s">
        <v>861</v>
      </c>
      <c r="O78" s="1560" t="s">
        <v>862</v>
      </c>
      <c r="P78" s="4075"/>
      <c r="Q78" s="255"/>
      <c r="R78" s="255"/>
      <c r="S78" s="4101"/>
      <c r="T78" s="1748"/>
      <c r="U78" s="1748"/>
      <c r="V78" s="1142">
        <v>1</v>
      </c>
    </row>
    <row r="79" spans="1:22" hidden="1">
      <c r="A79" s="1555">
        <v>64</v>
      </c>
      <c r="B79" s="1568">
        <f t="shared" si="0"/>
        <v>62</v>
      </c>
      <c r="C79" s="1569" t="s">
        <v>875</v>
      </c>
      <c r="D79" s="1696"/>
      <c r="E79" s="1696"/>
      <c r="F79" s="1696"/>
      <c r="G79" s="1462" t="s">
        <v>454</v>
      </c>
      <c r="H79" s="255"/>
      <c r="I79" s="1560" t="s">
        <v>815</v>
      </c>
      <c r="J79" s="4075"/>
      <c r="K79" s="1570" t="s">
        <v>891</v>
      </c>
      <c r="L79" s="1571">
        <v>882</v>
      </c>
      <c r="M79" s="1560"/>
      <c r="N79" s="1560" t="s">
        <v>861</v>
      </c>
      <c r="O79" s="1560" t="s">
        <v>862</v>
      </c>
      <c r="P79" s="4075"/>
      <c r="Q79" s="255"/>
      <c r="R79" s="255"/>
      <c r="S79" s="4101"/>
      <c r="T79" s="1748"/>
      <c r="U79" s="1748"/>
      <c r="V79" s="1142">
        <v>1</v>
      </c>
    </row>
    <row r="80" spans="1:22" hidden="1">
      <c r="A80" s="1550">
        <v>65</v>
      </c>
      <c r="B80" s="1568">
        <f t="shared" si="0"/>
        <v>63</v>
      </c>
      <c r="C80" s="1569" t="s">
        <v>875</v>
      </c>
      <c r="D80" s="1696"/>
      <c r="E80" s="1696"/>
      <c r="F80" s="1696"/>
      <c r="G80" s="1462" t="s">
        <v>454</v>
      </c>
      <c r="H80" s="255"/>
      <c r="I80" s="1560" t="s">
        <v>815</v>
      </c>
      <c r="J80" s="4075"/>
      <c r="K80" s="1570" t="s">
        <v>892</v>
      </c>
      <c r="L80" s="1571">
        <v>1458</v>
      </c>
      <c r="M80" s="1560"/>
      <c r="N80" s="1560" t="s">
        <v>861</v>
      </c>
      <c r="O80" s="1560" t="s">
        <v>862</v>
      </c>
      <c r="P80" s="4075"/>
      <c r="Q80" s="255"/>
      <c r="R80" s="255"/>
      <c r="S80" s="4101"/>
      <c r="T80" s="1748"/>
      <c r="U80" s="1748"/>
      <c r="V80" s="1142">
        <v>1</v>
      </c>
    </row>
    <row r="81" spans="1:22" hidden="1">
      <c r="A81" s="1555">
        <v>66</v>
      </c>
      <c r="B81" s="1568">
        <f t="shared" si="0"/>
        <v>64</v>
      </c>
      <c r="C81" s="1569" t="s">
        <v>875</v>
      </c>
      <c r="D81" s="1696"/>
      <c r="E81" s="1696"/>
      <c r="F81" s="1696"/>
      <c r="G81" s="1462" t="s">
        <v>454</v>
      </c>
      <c r="H81" s="255"/>
      <c r="I81" s="1560" t="s">
        <v>815</v>
      </c>
      <c r="J81" s="4075"/>
      <c r="K81" s="1570" t="s">
        <v>893</v>
      </c>
      <c r="L81" s="1571">
        <v>3917</v>
      </c>
      <c r="M81" s="1560"/>
      <c r="N81" s="1560" t="s">
        <v>861</v>
      </c>
      <c r="O81" s="1560" t="s">
        <v>862</v>
      </c>
      <c r="P81" s="4075"/>
      <c r="Q81" s="255"/>
      <c r="R81" s="255"/>
      <c r="S81" s="4101"/>
      <c r="T81" s="1748"/>
      <c r="U81" s="1748"/>
      <c r="V81" s="1142">
        <v>1</v>
      </c>
    </row>
    <row r="82" spans="1:22" hidden="1">
      <c r="A82" s="1550">
        <v>67</v>
      </c>
      <c r="B82" s="1568">
        <f t="shared" si="0"/>
        <v>65</v>
      </c>
      <c r="C82" s="1569" t="s">
        <v>875</v>
      </c>
      <c r="D82" s="1696"/>
      <c r="E82" s="1696"/>
      <c r="F82" s="1696"/>
      <c r="G82" s="1462" t="s">
        <v>454</v>
      </c>
      <c r="H82" s="255"/>
      <c r="I82" s="1560" t="s">
        <v>815</v>
      </c>
      <c r="J82" s="4075"/>
      <c r="K82" s="1570" t="s">
        <v>894</v>
      </c>
      <c r="L82" s="1571">
        <v>4612</v>
      </c>
      <c r="M82" s="1560"/>
      <c r="N82" s="1560" t="s">
        <v>861</v>
      </c>
      <c r="O82" s="1560" t="s">
        <v>862</v>
      </c>
      <c r="P82" s="4075"/>
      <c r="Q82" s="255"/>
      <c r="R82" s="255"/>
      <c r="S82" s="4101"/>
      <c r="T82" s="1748"/>
      <c r="U82" s="1748"/>
      <c r="V82" s="1142">
        <v>1</v>
      </c>
    </row>
    <row r="83" spans="1:22" hidden="1">
      <c r="A83" s="1555">
        <v>68</v>
      </c>
      <c r="B83" s="1568">
        <f t="shared" si="0"/>
        <v>66</v>
      </c>
      <c r="C83" s="1569" t="s">
        <v>875</v>
      </c>
      <c r="D83" s="1696"/>
      <c r="E83" s="1696"/>
      <c r="F83" s="1696"/>
      <c r="G83" s="1462" t="s">
        <v>454</v>
      </c>
      <c r="H83" s="255"/>
      <c r="I83" s="1560" t="s">
        <v>815</v>
      </c>
      <c r="J83" s="4075"/>
      <c r="K83" s="1570" t="s">
        <v>895</v>
      </c>
      <c r="L83" s="1571">
        <v>1746</v>
      </c>
      <c r="M83" s="1560"/>
      <c r="N83" s="1560" t="s">
        <v>861</v>
      </c>
      <c r="O83" s="1560" t="s">
        <v>862</v>
      </c>
      <c r="P83" s="4075"/>
      <c r="Q83" s="255"/>
      <c r="R83" s="255"/>
      <c r="S83" s="4101"/>
      <c r="T83" s="1748"/>
      <c r="U83" s="1748"/>
      <c r="V83" s="1142">
        <v>1</v>
      </c>
    </row>
    <row r="84" spans="1:22" hidden="1">
      <c r="A84" s="1550">
        <v>69</v>
      </c>
      <c r="B84" s="1568">
        <f t="shared" ref="B84:B146" si="1">B83+1</f>
        <v>67</v>
      </c>
      <c r="C84" s="1569" t="s">
        <v>875</v>
      </c>
      <c r="D84" s="1696"/>
      <c r="E84" s="1696"/>
      <c r="F84" s="1696"/>
      <c r="G84" s="1462" t="s">
        <v>454</v>
      </c>
      <c r="H84" s="255"/>
      <c r="I84" s="1560" t="s">
        <v>815</v>
      </c>
      <c r="J84" s="4075"/>
      <c r="K84" s="1570" t="s">
        <v>896</v>
      </c>
      <c r="L84" s="1571">
        <v>9854</v>
      </c>
      <c r="M84" s="1560"/>
      <c r="N84" s="1560" t="s">
        <v>861</v>
      </c>
      <c r="O84" s="1560" t="s">
        <v>862</v>
      </c>
      <c r="P84" s="4075"/>
      <c r="Q84" s="255"/>
      <c r="R84" s="255"/>
      <c r="S84" s="4101"/>
      <c r="T84" s="1748"/>
      <c r="U84" s="1748"/>
      <c r="V84" s="1142">
        <v>1</v>
      </c>
    </row>
    <row r="85" spans="1:22" hidden="1">
      <c r="A85" s="1555">
        <v>70</v>
      </c>
      <c r="B85" s="1568">
        <f t="shared" si="1"/>
        <v>68</v>
      </c>
      <c r="C85" s="1569" t="s">
        <v>875</v>
      </c>
      <c r="D85" s="1696"/>
      <c r="E85" s="1696"/>
      <c r="F85" s="1696"/>
      <c r="G85" s="1462" t="s">
        <v>454</v>
      </c>
      <c r="H85" s="255"/>
      <c r="I85" s="1560" t="s">
        <v>815</v>
      </c>
      <c r="J85" s="4075"/>
      <c r="K85" s="1570" t="s">
        <v>897</v>
      </c>
      <c r="L85" s="1571">
        <v>5912</v>
      </c>
      <c r="M85" s="1560"/>
      <c r="N85" s="1560" t="s">
        <v>861</v>
      </c>
      <c r="O85" s="1560" t="s">
        <v>862</v>
      </c>
      <c r="P85" s="4075"/>
      <c r="Q85" s="255"/>
      <c r="R85" s="255"/>
      <c r="S85" s="4101"/>
      <c r="T85" s="1748"/>
      <c r="U85" s="1748"/>
      <c r="V85" s="1142">
        <v>1</v>
      </c>
    </row>
    <row r="86" spans="1:22" hidden="1">
      <c r="A86" s="1550">
        <v>71</v>
      </c>
      <c r="B86" s="1568">
        <f t="shared" si="1"/>
        <v>69</v>
      </c>
      <c r="C86" s="1569" t="s">
        <v>875</v>
      </c>
      <c r="D86" s="1696"/>
      <c r="E86" s="1696"/>
      <c r="F86" s="1696"/>
      <c r="G86" s="1462" t="s">
        <v>454</v>
      </c>
      <c r="H86" s="255"/>
      <c r="I86" s="1560" t="s">
        <v>815</v>
      </c>
      <c r="J86" s="4075"/>
      <c r="K86" s="1570" t="s">
        <v>898</v>
      </c>
      <c r="L86" s="1571">
        <v>997</v>
      </c>
      <c r="M86" s="1560"/>
      <c r="N86" s="1560" t="s">
        <v>861</v>
      </c>
      <c r="O86" s="1560" t="s">
        <v>862</v>
      </c>
      <c r="P86" s="4075"/>
      <c r="Q86" s="255"/>
      <c r="R86" s="255"/>
      <c r="S86" s="4101"/>
      <c r="T86" s="1748"/>
      <c r="U86" s="1748"/>
      <c r="V86" s="1142">
        <v>1</v>
      </c>
    </row>
    <row r="87" spans="1:22" hidden="1">
      <c r="A87" s="1555">
        <v>72</v>
      </c>
      <c r="B87" s="1568">
        <f t="shared" si="1"/>
        <v>70</v>
      </c>
      <c r="C87" s="1569" t="s">
        <v>875</v>
      </c>
      <c r="D87" s="1696"/>
      <c r="E87" s="1696"/>
      <c r="F87" s="1696"/>
      <c r="G87" s="1462" t="s">
        <v>454</v>
      </c>
      <c r="H87" s="255"/>
      <c r="I87" s="1560" t="s">
        <v>815</v>
      </c>
      <c r="J87" s="4075"/>
      <c r="K87" s="1570" t="s">
        <v>899</v>
      </c>
      <c r="L87" s="1571">
        <v>1441</v>
      </c>
      <c r="M87" s="1560"/>
      <c r="N87" s="1560" t="s">
        <v>861</v>
      </c>
      <c r="O87" s="1560" t="s">
        <v>862</v>
      </c>
      <c r="P87" s="4075"/>
      <c r="Q87" s="255"/>
      <c r="R87" s="255"/>
      <c r="S87" s="4101"/>
      <c r="T87" s="1748"/>
      <c r="U87" s="1748"/>
      <c r="V87" s="1142">
        <v>1</v>
      </c>
    </row>
    <row r="88" spans="1:22" hidden="1">
      <c r="A88" s="1550">
        <v>73</v>
      </c>
      <c r="B88" s="1568">
        <f t="shared" si="1"/>
        <v>71</v>
      </c>
      <c r="C88" s="1569" t="s">
        <v>875</v>
      </c>
      <c r="D88" s="1696"/>
      <c r="E88" s="1696"/>
      <c r="F88" s="1696"/>
      <c r="G88" s="1462" t="s">
        <v>454</v>
      </c>
      <c r="H88" s="255"/>
      <c r="I88" s="1560" t="s">
        <v>815</v>
      </c>
      <c r="J88" s="4075"/>
      <c r="K88" s="1570" t="s">
        <v>900</v>
      </c>
      <c r="L88" s="1571">
        <v>1632</v>
      </c>
      <c r="M88" s="1560"/>
      <c r="N88" s="1560" t="s">
        <v>861</v>
      </c>
      <c r="O88" s="1560" t="s">
        <v>862</v>
      </c>
      <c r="P88" s="4075"/>
      <c r="Q88" s="255"/>
      <c r="R88" s="255"/>
      <c r="S88" s="4101"/>
      <c r="T88" s="1748"/>
      <c r="U88" s="1748"/>
      <c r="V88" s="1142">
        <v>1</v>
      </c>
    </row>
    <row r="89" spans="1:22" hidden="1">
      <c r="A89" s="1555">
        <v>74</v>
      </c>
      <c r="B89" s="1568">
        <f t="shared" si="1"/>
        <v>72</v>
      </c>
      <c r="C89" s="1569" t="s">
        <v>875</v>
      </c>
      <c r="D89" s="1696"/>
      <c r="E89" s="1696"/>
      <c r="F89" s="1696"/>
      <c r="G89" s="1462" t="s">
        <v>454</v>
      </c>
      <c r="H89" s="255"/>
      <c r="I89" s="1560" t="s">
        <v>815</v>
      </c>
      <c r="J89" s="4075"/>
      <c r="K89" s="1570" t="s">
        <v>901</v>
      </c>
      <c r="L89" s="1571">
        <v>1176</v>
      </c>
      <c r="M89" s="1560"/>
      <c r="N89" s="1560" t="s">
        <v>861</v>
      </c>
      <c r="O89" s="1560" t="s">
        <v>862</v>
      </c>
      <c r="P89" s="4075"/>
      <c r="Q89" s="255"/>
      <c r="R89" s="255"/>
      <c r="S89" s="4101"/>
      <c r="T89" s="1748"/>
      <c r="U89" s="1748"/>
      <c r="V89" s="1142">
        <v>1</v>
      </c>
    </row>
    <row r="90" spans="1:22" hidden="1">
      <c r="A90" s="1550">
        <v>75</v>
      </c>
      <c r="B90" s="1568">
        <f t="shared" si="1"/>
        <v>73</v>
      </c>
      <c r="C90" s="1569" t="s">
        <v>875</v>
      </c>
      <c r="D90" s="1696"/>
      <c r="E90" s="1696"/>
      <c r="F90" s="1696"/>
      <c r="G90" s="1462" t="s">
        <v>454</v>
      </c>
      <c r="H90" s="255"/>
      <c r="I90" s="1560" t="s">
        <v>815</v>
      </c>
      <c r="J90" s="4075"/>
      <c r="K90" s="1570" t="s">
        <v>902</v>
      </c>
      <c r="L90" s="1571">
        <v>3712</v>
      </c>
      <c r="M90" s="1560"/>
      <c r="N90" s="1560" t="s">
        <v>861</v>
      </c>
      <c r="O90" s="1560" t="s">
        <v>862</v>
      </c>
      <c r="P90" s="4075"/>
      <c r="Q90" s="255"/>
      <c r="R90" s="255"/>
      <c r="S90" s="4101"/>
      <c r="T90" s="1748"/>
      <c r="U90" s="1748"/>
      <c r="V90" s="1142">
        <v>1</v>
      </c>
    </row>
    <row r="91" spans="1:22" hidden="1">
      <c r="A91" s="1555">
        <v>76</v>
      </c>
      <c r="B91" s="1568">
        <f t="shared" si="1"/>
        <v>74</v>
      </c>
      <c r="C91" s="1569" t="s">
        <v>875</v>
      </c>
      <c r="D91" s="1696"/>
      <c r="E91" s="1696"/>
      <c r="F91" s="1696"/>
      <c r="G91" s="1462" t="s">
        <v>454</v>
      </c>
      <c r="H91" s="255"/>
      <c r="I91" s="1560" t="s">
        <v>815</v>
      </c>
      <c r="J91" s="4075"/>
      <c r="K91" s="1570" t="s">
        <v>903</v>
      </c>
      <c r="L91" s="1571">
        <v>2242</v>
      </c>
      <c r="M91" s="1560"/>
      <c r="N91" s="1560" t="s">
        <v>861</v>
      </c>
      <c r="O91" s="1560" t="s">
        <v>862</v>
      </c>
      <c r="P91" s="4075"/>
      <c r="Q91" s="255"/>
      <c r="R91" s="255"/>
      <c r="S91" s="4101"/>
      <c r="T91" s="1748"/>
      <c r="U91" s="1748"/>
      <c r="V91" s="1142">
        <v>1</v>
      </c>
    </row>
    <row r="92" spans="1:22" hidden="1">
      <c r="A92" s="1550">
        <v>77</v>
      </c>
      <c r="B92" s="1568">
        <f t="shared" si="1"/>
        <v>75</v>
      </c>
      <c r="C92" s="1569" t="s">
        <v>875</v>
      </c>
      <c r="D92" s="1696"/>
      <c r="E92" s="1696"/>
      <c r="F92" s="1696"/>
      <c r="G92" s="1462" t="s">
        <v>454</v>
      </c>
      <c r="H92" s="255"/>
      <c r="I92" s="1560" t="s">
        <v>815</v>
      </c>
      <c r="J92" s="4075"/>
      <c r="K92" s="1570" t="s">
        <v>904</v>
      </c>
      <c r="L92" s="1571">
        <v>4096</v>
      </c>
      <c r="M92" s="1560"/>
      <c r="N92" s="1560" t="s">
        <v>861</v>
      </c>
      <c r="O92" s="1560" t="s">
        <v>862</v>
      </c>
      <c r="P92" s="4075"/>
      <c r="Q92" s="255"/>
      <c r="R92" s="255"/>
      <c r="S92" s="4101"/>
      <c r="T92" s="1748"/>
      <c r="U92" s="1748"/>
      <c r="V92" s="1142">
        <v>1</v>
      </c>
    </row>
    <row r="93" spans="1:22" hidden="1">
      <c r="A93" s="1555">
        <v>78</v>
      </c>
      <c r="B93" s="1568">
        <f t="shared" si="1"/>
        <v>76</v>
      </c>
      <c r="C93" s="1569" t="s">
        <v>875</v>
      </c>
      <c r="D93" s="1696"/>
      <c r="E93" s="1696"/>
      <c r="F93" s="1696"/>
      <c r="G93" s="1462" t="s">
        <v>454</v>
      </c>
      <c r="H93" s="255"/>
      <c r="I93" s="1560" t="s">
        <v>815</v>
      </c>
      <c r="J93" s="4075"/>
      <c r="K93" s="1570" t="s">
        <v>905</v>
      </c>
      <c r="L93" s="1571">
        <v>880</v>
      </c>
      <c r="M93" s="1560"/>
      <c r="N93" s="1560" t="s">
        <v>861</v>
      </c>
      <c r="O93" s="1560" t="s">
        <v>862</v>
      </c>
      <c r="P93" s="4075"/>
      <c r="Q93" s="255"/>
      <c r="R93" s="255"/>
      <c r="S93" s="4101"/>
      <c r="T93" s="1748"/>
      <c r="U93" s="1748"/>
      <c r="V93" s="1142">
        <v>1</v>
      </c>
    </row>
    <row r="94" spans="1:22" hidden="1">
      <c r="A94" s="1550">
        <v>79</v>
      </c>
      <c r="B94" s="1568">
        <f t="shared" si="1"/>
        <v>77</v>
      </c>
      <c r="C94" s="1569" t="s">
        <v>875</v>
      </c>
      <c r="D94" s="1696"/>
      <c r="E94" s="1696"/>
      <c r="F94" s="1696"/>
      <c r="G94" s="1462" t="s">
        <v>454</v>
      </c>
      <c r="H94" s="255"/>
      <c r="I94" s="1560" t="s">
        <v>815</v>
      </c>
      <c r="J94" s="4075"/>
      <c r="K94" s="1570" t="s">
        <v>906</v>
      </c>
      <c r="L94" s="1571">
        <v>1086</v>
      </c>
      <c r="M94" s="1560"/>
      <c r="N94" s="1560" t="s">
        <v>861</v>
      </c>
      <c r="O94" s="1560" t="s">
        <v>862</v>
      </c>
      <c r="P94" s="4075"/>
      <c r="Q94" s="255"/>
      <c r="R94" s="255"/>
      <c r="S94" s="4101"/>
      <c r="T94" s="1748"/>
      <c r="U94" s="1748"/>
      <c r="V94" s="1142">
        <v>1</v>
      </c>
    </row>
    <row r="95" spans="1:22" hidden="1">
      <c r="A95" s="1555">
        <v>80</v>
      </c>
      <c r="B95" s="1568">
        <f t="shared" si="1"/>
        <v>78</v>
      </c>
      <c r="C95" s="1569" t="s">
        <v>875</v>
      </c>
      <c r="D95" s="1696"/>
      <c r="E95" s="1696"/>
      <c r="F95" s="1696"/>
      <c r="G95" s="1462" t="s">
        <v>454</v>
      </c>
      <c r="H95" s="255"/>
      <c r="I95" s="1560" t="s">
        <v>815</v>
      </c>
      <c r="J95" s="4075"/>
      <c r="K95" s="1570" t="s">
        <v>907</v>
      </c>
      <c r="L95" s="1571">
        <v>891</v>
      </c>
      <c r="M95" s="1560"/>
      <c r="N95" s="1560" t="s">
        <v>861</v>
      </c>
      <c r="O95" s="1560" t="s">
        <v>862</v>
      </c>
      <c r="P95" s="4075"/>
      <c r="Q95" s="255"/>
      <c r="R95" s="255"/>
      <c r="S95" s="4101"/>
      <c r="T95" s="1748"/>
      <c r="U95" s="1748"/>
      <c r="V95" s="1142">
        <v>1</v>
      </c>
    </row>
    <row r="96" spans="1:22" hidden="1">
      <c r="A96" s="1550">
        <v>81</v>
      </c>
      <c r="B96" s="1568">
        <f t="shared" si="1"/>
        <v>79</v>
      </c>
      <c r="C96" s="1569" t="s">
        <v>875</v>
      </c>
      <c r="D96" s="1696"/>
      <c r="E96" s="1696"/>
      <c r="F96" s="1696"/>
      <c r="G96" s="1462" t="s">
        <v>454</v>
      </c>
      <c r="H96" s="255"/>
      <c r="I96" s="1560" t="s">
        <v>815</v>
      </c>
      <c r="J96" s="4075"/>
      <c r="K96" s="1570" t="s">
        <v>908</v>
      </c>
      <c r="L96" s="1571">
        <v>3452</v>
      </c>
      <c r="M96" s="1560"/>
      <c r="N96" s="1560" t="s">
        <v>861</v>
      </c>
      <c r="O96" s="1560" t="s">
        <v>862</v>
      </c>
      <c r="P96" s="4075"/>
      <c r="Q96" s="255"/>
      <c r="R96" s="255"/>
      <c r="S96" s="4101"/>
      <c r="T96" s="1748"/>
      <c r="U96" s="1748"/>
      <c r="V96" s="1142">
        <v>1</v>
      </c>
    </row>
    <row r="97" spans="1:22" hidden="1">
      <c r="A97" s="1555">
        <v>82</v>
      </c>
      <c r="B97" s="1568">
        <f t="shared" si="1"/>
        <v>80</v>
      </c>
      <c r="C97" s="1569" t="s">
        <v>875</v>
      </c>
      <c r="D97" s="1696"/>
      <c r="E97" s="1696"/>
      <c r="F97" s="1696"/>
      <c r="G97" s="1462" t="s">
        <v>454</v>
      </c>
      <c r="H97" s="255"/>
      <c r="I97" s="1560" t="s">
        <v>815</v>
      </c>
      <c r="J97" s="4075"/>
      <c r="K97" s="1570" t="s">
        <v>909</v>
      </c>
      <c r="L97" s="1571">
        <v>575</v>
      </c>
      <c r="M97" s="1560"/>
      <c r="N97" s="1560" t="s">
        <v>861</v>
      </c>
      <c r="O97" s="1560" t="s">
        <v>862</v>
      </c>
      <c r="P97" s="4075"/>
      <c r="Q97" s="255"/>
      <c r="R97" s="255"/>
      <c r="S97" s="4101"/>
      <c r="T97" s="1748"/>
      <c r="U97" s="1748"/>
      <c r="V97" s="1142">
        <v>1</v>
      </c>
    </row>
    <row r="98" spans="1:22" hidden="1">
      <c r="A98" s="1550">
        <v>83</v>
      </c>
      <c r="B98" s="1568">
        <f t="shared" si="1"/>
        <v>81</v>
      </c>
      <c r="C98" s="1569" t="s">
        <v>875</v>
      </c>
      <c r="D98" s="1696"/>
      <c r="E98" s="1696"/>
      <c r="F98" s="1696"/>
      <c r="G98" s="1462" t="s">
        <v>454</v>
      </c>
      <c r="H98" s="255"/>
      <c r="I98" s="1560" t="s">
        <v>815</v>
      </c>
      <c r="J98" s="4075"/>
      <c r="K98" s="1570" t="s">
        <v>910</v>
      </c>
      <c r="L98" s="1571">
        <v>270</v>
      </c>
      <c r="M98" s="1560"/>
      <c r="N98" s="1560" t="s">
        <v>861</v>
      </c>
      <c r="O98" s="1560" t="s">
        <v>862</v>
      </c>
      <c r="P98" s="4075"/>
      <c r="Q98" s="255"/>
      <c r="R98" s="255"/>
      <c r="S98" s="4101"/>
      <c r="T98" s="1748"/>
      <c r="U98" s="1748"/>
      <c r="V98" s="1142">
        <v>1</v>
      </c>
    </row>
    <row r="99" spans="1:22" hidden="1">
      <c r="A99" s="1555">
        <v>84</v>
      </c>
      <c r="B99" s="1568">
        <f t="shared" si="1"/>
        <v>82</v>
      </c>
      <c r="C99" s="1569" t="s">
        <v>875</v>
      </c>
      <c r="D99" s="1696"/>
      <c r="E99" s="1696"/>
      <c r="F99" s="1696"/>
      <c r="G99" s="1462" t="s">
        <v>454</v>
      </c>
      <c r="H99" s="255"/>
      <c r="I99" s="1560" t="s">
        <v>815</v>
      </c>
      <c r="J99" s="4075"/>
      <c r="K99" s="1570" t="s">
        <v>911</v>
      </c>
      <c r="L99" s="1571">
        <v>19</v>
      </c>
      <c r="M99" s="1560"/>
      <c r="N99" s="1560" t="s">
        <v>861</v>
      </c>
      <c r="O99" s="1560" t="s">
        <v>862</v>
      </c>
      <c r="P99" s="4075"/>
      <c r="Q99" s="255"/>
      <c r="R99" s="255"/>
      <c r="S99" s="4101"/>
      <c r="T99" s="1748"/>
      <c r="U99" s="1748"/>
      <c r="V99" s="1142">
        <v>1</v>
      </c>
    </row>
    <row r="100" spans="1:22" hidden="1">
      <c r="A100" s="1550">
        <v>85</v>
      </c>
      <c r="B100" s="1568">
        <f t="shared" si="1"/>
        <v>83</v>
      </c>
      <c r="C100" s="1569" t="s">
        <v>875</v>
      </c>
      <c r="D100" s="1696"/>
      <c r="E100" s="1696"/>
      <c r="F100" s="1696"/>
      <c r="G100" s="1462" t="s">
        <v>454</v>
      </c>
      <c r="H100" s="255"/>
      <c r="I100" s="1560" t="s">
        <v>815</v>
      </c>
      <c r="J100" s="1570"/>
      <c r="K100" s="1570" t="s">
        <v>912</v>
      </c>
      <c r="L100" s="1571">
        <v>1657</v>
      </c>
      <c r="M100" s="1560"/>
      <c r="N100" s="1560"/>
      <c r="O100" s="1560"/>
      <c r="P100" s="4075"/>
      <c r="Q100" s="255"/>
      <c r="R100" s="255"/>
      <c r="S100" s="4101"/>
      <c r="T100" s="1748"/>
      <c r="U100" s="1748"/>
      <c r="V100" s="1142">
        <v>1</v>
      </c>
    </row>
    <row r="101" spans="1:22" hidden="1">
      <c r="A101" s="1555">
        <v>86</v>
      </c>
      <c r="B101" s="1568">
        <f t="shared" si="1"/>
        <v>84</v>
      </c>
      <c r="C101" s="1569" t="s">
        <v>875</v>
      </c>
      <c r="D101" s="1696"/>
      <c r="E101" s="1696"/>
      <c r="F101" s="1696"/>
      <c r="G101" s="1462" t="s">
        <v>454</v>
      </c>
      <c r="H101" s="255"/>
      <c r="I101" s="1560" t="s">
        <v>815</v>
      </c>
      <c r="J101" s="1570"/>
      <c r="K101" s="1570" t="s">
        <v>913</v>
      </c>
      <c r="L101" s="1571">
        <v>809</v>
      </c>
      <c r="M101" s="1560"/>
      <c r="N101" s="1560"/>
      <c r="O101" s="1560"/>
      <c r="P101" s="4075"/>
      <c r="Q101" s="255"/>
      <c r="R101" s="255"/>
      <c r="S101" s="4101"/>
      <c r="T101" s="1748"/>
      <c r="U101" s="1748"/>
      <c r="V101" s="1142">
        <v>1</v>
      </c>
    </row>
    <row r="102" spans="1:22" hidden="1">
      <c r="A102" s="1550">
        <v>87</v>
      </c>
      <c r="B102" s="1568">
        <f t="shared" si="1"/>
        <v>85</v>
      </c>
      <c r="C102" s="1569" t="s">
        <v>875</v>
      </c>
      <c r="D102" s="1696"/>
      <c r="E102" s="1696"/>
      <c r="F102" s="1696"/>
      <c r="G102" s="1462" t="s">
        <v>454</v>
      </c>
      <c r="H102" s="255"/>
      <c r="I102" s="1560" t="s">
        <v>815</v>
      </c>
      <c r="J102" s="1570" t="s">
        <v>764</v>
      </c>
      <c r="K102" s="1570" t="s">
        <v>914</v>
      </c>
      <c r="L102" s="1571">
        <v>1311</v>
      </c>
      <c r="M102" s="1560"/>
      <c r="N102" s="1560" t="s">
        <v>861</v>
      </c>
      <c r="O102" s="1560" t="s">
        <v>862</v>
      </c>
      <c r="P102" s="4075"/>
      <c r="Q102" s="255"/>
      <c r="R102" s="255"/>
      <c r="S102" s="4101"/>
      <c r="T102" s="1748"/>
      <c r="U102" s="1748"/>
      <c r="V102" s="1142">
        <v>1</v>
      </c>
    </row>
    <row r="103" spans="1:22" hidden="1">
      <c r="A103" s="1555">
        <v>88</v>
      </c>
      <c r="B103" s="1568">
        <f t="shared" si="1"/>
        <v>86</v>
      </c>
      <c r="C103" s="1569" t="s">
        <v>875</v>
      </c>
      <c r="D103" s="1696"/>
      <c r="E103" s="1696"/>
      <c r="F103" s="1696"/>
      <c r="G103" s="1462" t="s">
        <v>454</v>
      </c>
      <c r="H103" s="255"/>
      <c r="I103" s="1560" t="s">
        <v>815</v>
      </c>
      <c r="J103" s="1570" t="s">
        <v>764</v>
      </c>
      <c r="K103" s="1570" t="s">
        <v>882</v>
      </c>
      <c r="L103" s="1571">
        <v>740</v>
      </c>
      <c r="M103" s="1560"/>
      <c r="N103" s="1560" t="s">
        <v>861</v>
      </c>
      <c r="O103" s="1560" t="s">
        <v>862</v>
      </c>
      <c r="P103" s="4075"/>
      <c r="Q103" s="255"/>
      <c r="R103" s="255"/>
      <c r="S103" s="4101"/>
      <c r="T103" s="1748"/>
      <c r="U103" s="1748"/>
      <c r="V103" s="1142">
        <v>1</v>
      </c>
    </row>
    <row r="104" spans="1:22" hidden="1">
      <c r="A104" s="1550">
        <v>89</v>
      </c>
      <c r="B104" s="1568">
        <f t="shared" si="1"/>
        <v>87</v>
      </c>
      <c r="C104" s="1583" t="s">
        <v>865</v>
      </c>
      <c r="D104" s="1699"/>
      <c r="E104" s="1699"/>
      <c r="F104" s="1699"/>
      <c r="G104" s="1462" t="s">
        <v>454</v>
      </c>
      <c r="H104" s="255"/>
      <c r="I104" s="1570" t="s">
        <v>747</v>
      </c>
      <c r="J104" s="1582" t="s">
        <v>915</v>
      </c>
      <c r="K104" s="1570" t="s">
        <v>916</v>
      </c>
      <c r="L104" s="1571">
        <v>990</v>
      </c>
      <c r="M104" s="1560"/>
      <c r="N104" s="1577" t="s">
        <v>775</v>
      </c>
      <c r="O104" s="1560" t="s">
        <v>192</v>
      </c>
      <c r="P104" s="1577" t="s">
        <v>917</v>
      </c>
      <c r="Q104" s="255"/>
      <c r="R104" s="255"/>
      <c r="S104" s="1560"/>
      <c r="T104" s="1745"/>
      <c r="U104" s="1745"/>
      <c r="V104" s="1142">
        <v>1</v>
      </c>
    </row>
    <row r="105" spans="1:22" ht="31.5" hidden="1">
      <c r="A105" s="1555">
        <v>90</v>
      </c>
      <c r="B105" s="1568">
        <f t="shared" si="1"/>
        <v>88</v>
      </c>
      <c r="C105" s="1574" t="s">
        <v>865</v>
      </c>
      <c r="D105" s="1697"/>
      <c r="E105" s="1697"/>
      <c r="F105" s="1697"/>
      <c r="G105" s="1462" t="s">
        <v>454</v>
      </c>
      <c r="H105" s="255"/>
      <c r="I105" s="1560" t="s">
        <v>815</v>
      </c>
      <c r="J105" s="1570" t="s">
        <v>514</v>
      </c>
      <c r="K105" s="1570" t="s">
        <v>918</v>
      </c>
      <c r="L105" s="1571">
        <v>709</v>
      </c>
      <c r="M105" s="1560"/>
      <c r="N105" s="1572" t="s">
        <v>775</v>
      </c>
      <c r="O105" s="1560" t="s">
        <v>192</v>
      </c>
      <c r="P105" s="1577" t="s">
        <v>919</v>
      </c>
      <c r="Q105" s="255"/>
      <c r="R105" s="255"/>
      <c r="S105" s="1575" t="s">
        <v>4889</v>
      </c>
      <c r="T105" s="1747"/>
      <c r="U105" s="1747"/>
      <c r="V105" s="1142">
        <v>1</v>
      </c>
    </row>
    <row r="106" spans="1:22" hidden="1">
      <c r="A106" s="1550">
        <v>91</v>
      </c>
      <c r="B106" s="1568">
        <f t="shared" si="1"/>
        <v>89</v>
      </c>
      <c r="C106" s="1569" t="s">
        <v>850</v>
      </c>
      <c r="D106" s="1696"/>
      <c r="E106" s="1696"/>
      <c r="F106" s="1696"/>
      <c r="G106" s="1462" t="s">
        <v>454</v>
      </c>
      <c r="H106" s="255"/>
      <c r="I106" s="1560" t="s">
        <v>843</v>
      </c>
      <c r="J106" s="4086">
        <v>31</v>
      </c>
      <c r="K106" s="1578">
        <v>3</v>
      </c>
      <c r="L106" s="1571">
        <v>5395</v>
      </c>
      <c r="M106" s="1560"/>
      <c r="N106" s="1578" t="s">
        <v>852</v>
      </c>
      <c r="O106" s="1560" t="s">
        <v>808</v>
      </c>
      <c r="P106" s="4101" t="s">
        <v>920</v>
      </c>
      <c r="Q106" s="255"/>
      <c r="R106" s="255"/>
      <c r="S106" s="4101"/>
      <c r="T106" s="1748"/>
      <c r="U106" s="1748"/>
      <c r="V106" s="1142">
        <v>1</v>
      </c>
    </row>
    <row r="107" spans="1:22" hidden="1">
      <c r="A107" s="1555">
        <v>92</v>
      </c>
      <c r="B107" s="1568">
        <f t="shared" si="1"/>
        <v>90</v>
      </c>
      <c r="C107" s="1569" t="s">
        <v>850</v>
      </c>
      <c r="D107" s="1696"/>
      <c r="E107" s="1696"/>
      <c r="F107" s="1696"/>
      <c r="G107" s="1462" t="s">
        <v>454</v>
      </c>
      <c r="H107" s="255"/>
      <c r="I107" s="1560" t="s">
        <v>843</v>
      </c>
      <c r="J107" s="4075"/>
      <c r="K107" s="1578">
        <v>5</v>
      </c>
      <c r="L107" s="1571">
        <v>561</v>
      </c>
      <c r="M107" s="1560"/>
      <c r="N107" s="1578" t="s">
        <v>921</v>
      </c>
      <c r="O107" s="1560" t="s">
        <v>808</v>
      </c>
      <c r="P107" s="4075"/>
      <c r="Q107" s="255"/>
      <c r="R107" s="255"/>
      <c r="S107" s="4101"/>
      <c r="T107" s="1748"/>
      <c r="U107" s="1748"/>
      <c r="V107" s="1142">
        <v>1</v>
      </c>
    </row>
    <row r="108" spans="1:22" hidden="1">
      <c r="A108" s="1550">
        <v>93</v>
      </c>
      <c r="B108" s="1568">
        <f t="shared" si="1"/>
        <v>91</v>
      </c>
      <c r="C108" s="1569" t="s">
        <v>850</v>
      </c>
      <c r="D108" s="1696"/>
      <c r="E108" s="1696"/>
      <c r="F108" s="1696"/>
      <c r="G108" s="1462" t="s">
        <v>454</v>
      </c>
      <c r="H108" s="255"/>
      <c r="I108" s="1560" t="s">
        <v>843</v>
      </c>
      <c r="J108" s="4075"/>
      <c r="K108" s="1578">
        <v>6</v>
      </c>
      <c r="L108" s="1571">
        <v>4</v>
      </c>
      <c r="M108" s="1560"/>
      <c r="N108" s="1578" t="s">
        <v>921</v>
      </c>
      <c r="O108" s="1560" t="s">
        <v>808</v>
      </c>
      <c r="P108" s="4075"/>
      <c r="Q108" s="255"/>
      <c r="R108" s="255"/>
      <c r="S108" s="4101"/>
      <c r="T108" s="1748"/>
      <c r="U108" s="1748"/>
      <c r="V108" s="1142">
        <v>1</v>
      </c>
    </row>
    <row r="109" spans="1:22" hidden="1">
      <c r="A109" s="1555">
        <v>94</v>
      </c>
      <c r="B109" s="1568">
        <f t="shared" si="1"/>
        <v>92</v>
      </c>
      <c r="C109" s="1569" t="s">
        <v>850</v>
      </c>
      <c r="D109" s="1696"/>
      <c r="E109" s="1696"/>
      <c r="F109" s="1696"/>
      <c r="G109" s="1462" t="s">
        <v>454</v>
      </c>
      <c r="H109" s="255"/>
      <c r="I109" s="1560" t="s">
        <v>843</v>
      </c>
      <c r="J109" s="4075"/>
      <c r="K109" s="1578">
        <v>11</v>
      </c>
      <c r="L109" s="1571">
        <v>1067</v>
      </c>
      <c r="M109" s="1560"/>
      <c r="N109" s="1578" t="s">
        <v>921</v>
      </c>
      <c r="O109" s="1560" t="s">
        <v>808</v>
      </c>
      <c r="P109" s="4075"/>
      <c r="Q109" s="255"/>
      <c r="R109" s="255"/>
      <c r="S109" s="4101"/>
      <c r="T109" s="1748"/>
      <c r="U109" s="1748"/>
      <c r="V109" s="1142">
        <v>1</v>
      </c>
    </row>
    <row r="110" spans="1:22" hidden="1">
      <c r="A110" s="1550">
        <v>95</v>
      </c>
      <c r="B110" s="1568">
        <f t="shared" si="1"/>
        <v>93</v>
      </c>
      <c r="C110" s="1569" t="s">
        <v>850</v>
      </c>
      <c r="D110" s="1696"/>
      <c r="E110" s="1696"/>
      <c r="F110" s="1696"/>
      <c r="G110" s="1462" t="s">
        <v>454</v>
      </c>
      <c r="H110" s="255"/>
      <c r="I110" s="1560" t="s">
        <v>843</v>
      </c>
      <c r="J110" s="4075"/>
      <c r="K110" s="1578">
        <v>12</v>
      </c>
      <c r="L110" s="1571">
        <v>4141</v>
      </c>
      <c r="M110" s="1560"/>
      <c r="N110" s="1578" t="s">
        <v>852</v>
      </c>
      <c r="O110" s="1560" t="s">
        <v>618</v>
      </c>
      <c r="P110" s="4075"/>
      <c r="Q110" s="255"/>
      <c r="R110" s="255"/>
      <c r="S110" s="4101"/>
      <c r="T110" s="1748"/>
      <c r="U110" s="1748"/>
      <c r="V110" s="1142">
        <v>1</v>
      </c>
    </row>
    <row r="111" spans="1:22" hidden="1">
      <c r="A111" s="1555">
        <v>96</v>
      </c>
      <c r="B111" s="1568">
        <f t="shared" si="1"/>
        <v>94</v>
      </c>
      <c r="C111" s="1569" t="s">
        <v>850</v>
      </c>
      <c r="D111" s="1696"/>
      <c r="E111" s="1696"/>
      <c r="F111" s="1696"/>
      <c r="G111" s="1462" t="s">
        <v>454</v>
      </c>
      <c r="H111" s="255"/>
      <c r="I111" s="1560" t="s">
        <v>843</v>
      </c>
      <c r="J111" s="4075"/>
      <c r="K111" s="1578">
        <v>13</v>
      </c>
      <c r="L111" s="1571">
        <v>13004</v>
      </c>
      <c r="M111" s="1560"/>
      <c r="N111" s="1578" t="s">
        <v>852</v>
      </c>
      <c r="O111" s="1560" t="s">
        <v>618</v>
      </c>
      <c r="P111" s="4075"/>
      <c r="Q111" s="255"/>
      <c r="R111" s="255"/>
      <c r="S111" s="4101"/>
      <c r="T111" s="1748"/>
      <c r="U111" s="1748"/>
      <c r="V111" s="1142">
        <v>1</v>
      </c>
    </row>
    <row r="112" spans="1:22" hidden="1">
      <c r="A112" s="1550">
        <v>97</v>
      </c>
      <c r="B112" s="1568">
        <f t="shared" si="1"/>
        <v>95</v>
      </c>
      <c r="C112" s="1569" t="s">
        <v>850</v>
      </c>
      <c r="D112" s="1696"/>
      <c r="E112" s="1696"/>
      <c r="F112" s="1696"/>
      <c r="G112" s="1462" t="s">
        <v>454</v>
      </c>
      <c r="H112" s="255"/>
      <c r="I112" s="1560" t="s">
        <v>843</v>
      </c>
      <c r="J112" s="4075"/>
      <c r="K112" s="1578">
        <v>14</v>
      </c>
      <c r="L112" s="1571">
        <v>6513.2</v>
      </c>
      <c r="M112" s="1560"/>
      <c r="N112" s="1578" t="s">
        <v>852</v>
      </c>
      <c r="O112" s="1560" t="s">
        <v>623</v>
      </c>
      <c r="P112" s="4075"/>
      <c r="Q112" s="255"/>
      <c r="R112" s="255"/>
      <c r="S112" s="4101"/>
      <c r="T112" s="1748"/>
      <c r="U112" s="1748"/>
      <c r="V112" s="1142">
        <v>1</v>
      </c>
    </row>
    <row r="113" spans="1:22" hidden="1">
      <c r="A113" s="1555">
        <v>98</v>
      </c>
      <c r="B113" s="1568">
        <f t="shared" si="1"/>
        <v>96</v>
      </c>
      <c r="C113" s="1569" t="s">
        <v>850</v>
      </c>
      <c r="D113" s="1696"/>
      <c r="E113" s="1696"/>
      <c r="F113" s="1696"/>
      <c r="G113" s="1462" t="s">
        <v>454</v>
      </c>
      <c r="H113" s="255"/>
      <c r="I113" s="1560" t="s">
        <v>843</v>
      </c>
      <c r="J113" s="4075"/>
      <c r="K113" s="1578">
        <v>15</v>
      </c>
      <c r="L113" s="1571">
        <v>9123</v>
      </c>
      <c r="M113" s="1560"/>
      <c r="N113" s="1578" t="s">
        <v>852</v>
      </c>
      <c r="O113" s="1560" t="s">
        <v>623</v>
      </c>
      <c r="P113" s="4075"/>
      <c r="Q113" s="255"/>
      <c r="R113" s="255"/>
      <c r="S113" s="4101"/>
      <c r="T113" s="1748"/>
      <c r="U113" s="1748"/>
      <c r="V113" s="1142">
        <v>1</v>
      </c>
    </row>
    <row r="114" spans="1:22" hidden="1">
      <c r="A114" s="1550">
        <v>99</v>
      </c>
      <c r="B114" s="1568">
        <f t="shared" si="1"/>
        <v>97</v>
      </c>
      <c r="C114" s="1569" t="s">
        <v>850</v>
      </c>
      <c r="D114" s="1696"/>
      <c r="E114" s="1696"/>
      <c r="F114" s="1696"/>
      <c r="G114" s="1462" t="s">
        <v>454</v>
      </c>
      <c r="H114" s="255"/>
      <c r="I114" s="1560" t="s">
        <v>843</v>
      </c>
      <c r="J114" s="4075"/>
      <c r="K114" s="1578">
        <v>16</v>
      </c>
      <c r="L114" s="1571">
        <v>12297</v>
      </c>
      <c r="M114" s="1560"/>
      <c r="N114" s="1578" t="s">
        <v>852</v>
      </c>
      <c r="O114" s="1560" t="s">
        <v>623</v>
      </c>
      <c r="P114" s="4075"/>
      <c r="Q114" s="255"/>
      <c r="R114" s="255"/>
      <c r="S114" s="4101"/>
      <c r="T114" s="1748"/>
      <c r="U114" s="1748"/>
      <c r="V114" s="1142">
        <v>1</v>
      </c>
    </row>
    <row r="115" spans="1:22" hidden="1">
      <c r="A115" s="1555">
        <v>100</v>
      </c>
      <c r="B115" s="1568">
        <f t="shared" si="1"/>
        <v>98</v>
      </c>
      <c r="C115" s="1569" t="s">
        <v>850</v>
      </c>
      <c r="D115" s="1696"/>
      <c r="E115" s="1696"/>
      <c r="F115" s="1696"/>
      <c r="G115" s="1462" t="s">
        <v>454</v>
      </c>
      <c r="H115" s="255"/>
      <c r="I115" s="1560" t="s">
        <v>843</v>
      </c>
      <c r="J115" s="4075"/>
      <c r="K115" s="1578">
        <v>17</v>
      </c>
      <c r="L115" s="1571">
        <v>10295</v>
      </c>
      <c r="M115" s="1560"/>
      <c r="N115" s="1578" t="s">
        <v>855</v>
      </c>
      <c r="O115" s="1560" t="s">
        <v>623</v>
      </c>
      <c r="P115" s="4075"/>
      <c r="Q115" s="255"/>
      <c r="R115" s="255"/>
      <c r="S115" s="4101"/>
      <c r="T115" s="1748"/>
      <c r="U115" s="1748"/>
      <c r="V115" s="1142">
        <v>1</v>
      </c>
    </row>
    <row r="116" spans="1:22" hidden="1">
      <c r="A116" s="1550">
        <v>101</v>
      </c>
      <c r="B116" s="1568">
        <f t="shared" si="1"/>
        <v>99</v>
      </c>
      <c r="C116" s="1569" t="s">
        <v>850</v>
      </c>
      <c r="D116" s="1696"/>
      <c r="E116" s="1696"/>
      <c r="F116" s="1696"/>
      <c r="G116" s="1462" t="s">
        <v>454</v>
      </c>
      <c r="H116" s="255"/>
      <c r="I116" s="1560" t="s">
        <v>843</v>
      </c>
      <c r="J116" s="4075"/>
      <c r="K116" s="1578">
        <v>19</v>
      </c>
      <c r="L116" s="1571">
        <v>9935</v>
      </c>
      <c r="M116" s="1560"/>
      <c r="N116" s="1578" t="s">
        <v>852</v>
      </c>
      <c r="O116" s="1560" t="s">
        <v>623</v>
      </c>
      <c r="P116" s="4075"/>
      <c r="Q116" s="255"/>
      <c r="R116" s="255"/>
      <c r="S116" s="4101"/>
      <c r="T116" s="1748"/>
      <c r="U116" s="1748"/>
      <c r="V116" s="1142">
        <v>1</v>
      </c>
    </row>
    <row r="117" spans="1:22" hidden="1">
      <c r="A117" s="1555">
        <v>102</v>
      </c>
      <c r="B117" s="1568">
        <f t="shared" si="1"/>
        <v>100</v>
      </c>
      <c r="C117" s="1569" t="s">
        <v>850</v>
      </c>
      <c r="D117" s="1696"/>
      <c r="E117" s="1696"/>
      <c r="F117" s="1696"/>
      <c r="G117" s="1462" t="s">
        <v>454</v>
      </c>
      <c r="H117" s="255"/>
      <c r="I117" s="1560" t="s">
        <v>843</v>
      </c>
      <c r="J117" s="4075"/>
      <c r="K117" s="1578">
        <v>40</v>
      </c>
      <c r="L117" s="1571">
        <v>1552</v>
      </c>
      <c r="M117" s="1560"/>
      <c r="N117" s="1578" t="s">
        <v>873</v>
      </c>
      <c r="O117" s="1560" t="s">
        <v>623</v>
      </c>
      <c r="P117" s="4075"/>
      <c r="Q117" s="255"/>
      <c r="R117" s="255"/>
      <c r="S117" s="4101"/>
      <c r="T117" s="1748"/>
      <c r="U117" s="1748"/>
      <c r="V117" s="1142">
        <v>1</v>
      </c>
    </row>
    <row r="118" spans="1:22" hidden="1">
      <c r="A118" s="1550">
        <v>103</v>
      </c>
      <c r="B118" s="1568">
        <f t="shared" si="1"/>
        <v>101</v>
      </c>
      <c r="C118" s="1569" t="s">
        <v>850</v>
      </c>
      <c r="D118" s="1696"/>
      <c r="E118" s="1696"/>
      <c r="F118" s="1696"/>
      <c r="G118" s="1462" t="s">
        <v>454</v>
      </c>
      <c r="H118" s="255"/>
      <c r="I118" s="1560" t="s">
        <v>843</v>
      </c>
      <c r="J118" s="4075"/>
      <c r="K118" s="1578">
        <v>41</v>
      </c>
      <c r="L118" s="1571">
        <v>646</v>
      </c>
      <c r="M118" s="1560"/>
      <c r="N118" s="1578" t="s">
        <v>873</v>
      </c>
      <c r="O118" s="1560" t="s">
        <v>623</v>
      </c>
      <c r="P118" s="4075"/>
      <c r="Q118" s="255"/>
      <c r="R118" s="255"/>
      <c r="S118" s="4101"/>
      <c r="T118" s="1748"/>
      <c r="U118" s="1748"/>
      <c r="V118" s="1142">
        <v>1</v>
      </c>
    </row>
    <row r="119" spans="1:22" hidden="1">
      <c r="A119" s="1555">
        <v>104</v>
      </c>
      <c r="B119" s="1568">
        <f t="shared" si="1"/>
        <v>102</v>
      </c>
      <c r="C119" s="1569" t="s">
        <v>850</v>
      </c>
      <c r="D119" s="1696"/>
      <c r="E119" s="1696"/>
      <c r="F119" s="1696"/>
      <c r="G119" s="1462" t="s">
        <v>454</v>
      </c>
      <c r="H119" s="255"/>
      <c r="I119" s="1560" t="s">
        <v>843</v>
      </c>
      <c r="J119" s="4075"/>
      <c r="K119" s="1578">
        <v>42</v>
      </c>
      <c r="L119" s="1571">
        <v>227</v>
      </c>
      <c r="M119" s="1560"/>
      <c r="N119" s="1578" t="s">
        <v>873</v>
      </c>
      <c r="O119" s="1560" t="s">
        <v>623</v>
      </c>
      <c r="P119" s="4075"/>
      <c r="Q119" s="255"/>
      <c r="R119" s="255"/>
      <c r="S119" s="4101"/>
      <c r="T119" s="1748"/>
      <c r="U119" s="1748"/>
      <c r="V119" s="1142">
        <v>1</v>
      </c>
    </row>
    <row r="120" spans="1:22" hidden="1">
      <c r="A120" s="1550">
        <v>105</v>
      </c>
      <c r="B120" s="1568">
        <f t="shared" si="1"/>
        <v>103</v>
      </c>
      <c r="C120" s="1569" t="s">
        <v>850</v>
      </c>
      <c r="D120" s="1696"/>
      <c r="E120" s="1696"/>
      <c r="F120" s="1696"/>
      <c r="G120" s="1462" t="s">
        <v>454</v>
      </c>
      <c r="H120" s="255"/>
      <c r="I120" s="1560" t="s">
        <v>843</v>
      </c>
      <c r="J120" s="4075"/>
      <c r="K120" s="1578">
        <v>43</v>
      </c>
      <c r="L120" s="1571">
        <v>209</v>
      </c>
      <c r="M120" s="1560"/>
      <c r="N120" s="1578" t="s">
        <v>873</v>
      </c>
      <c r="O120" s="1560" t="s">
        <v>623</v>
      </c>
      <c r="P120" s="4075"/>
      <c r="Q120" s="255"/>
      <c r="R120" s="255"/>
      <c r="S120" s="4101"/>
      <c r="T120" s="1748"/>
      <c r="U120" s="1748"/>
      <c r="V120" s="1142">
        <v>1</v>
      </c>
    </row>
    <row r="121" spans="1:22" hidden="1">
      <c r="A121" s="1555">
        <v>106</v>
      </c>
      <c r="B121" s="1568">
        <f t="shared" si="1"/>
        <v>104</v>
      </c>
      <c r="C121" s="1569" t="s">
        <v>850</v>
      </c>
      <c r="D121" s="1696"/>
      <c r="E121" s="1696"/>
      <c r="F121" s="1696"/>
      <c r="G121" s="1462" t="s">
        <v>454</v>
      </c>
      <c r="H121" s="255"/>
      <c r="I121" s="1560" t="s">
        <v>843</v>
      </c>
      <c r="J121" s="4075"/>
      <c r="K121" s="1578">
        <v>44</v>
      </c>
      <c r="L121" s="1571">
        <v>883</v>
      </c>
      <c r="M121" s="1560"/>
      <c r="N121" s="1578" t="s">
        <v>873</v>
      </c>
      <c r="O121" s="1560" t="s">
        <v>623</v>
      </c>
      <c r="P121" s="4075"/>
      <c r="Q121" s="255"/>
      <c r="R121" s="255"/>
      <c r="S121" s="4101"/>
      <c r="T121" s="1748"/>
      <c r="U121" s="1748"/>
      <c r="V121" s="1142">
        <v>1</v>
      </c>
    </row>
    <row r="122" spans="1:22" hidden="1">
      <c r="A122" s="1550">
        <v>107</v>
      </c>
      <c r="B122" s="1568">
        <f t="shared" si="1"/>
        <v>105</v>
      </c>
      <c r="C122" s="1569" t="s">
        <v>850</v>
      </c>
      <c r="D122" s="1696"/>
      <c r="E122" s="1696"/>
      <c r="F122" s="1696"/>
      <c r="G122" s="1462" t="s">
        <v>454</v>
      </c>
      <c r="H122" s="255"/>
      <c r="I122" s="1560" t="s">
        <v>843</v>
      </c>
      <c r="J122" s="4075"/>
      <c r="K122" s="1578">
        <v>45</v>
      </c>
      <c r="L122" s="1571">
        <v>260</v>
      </c>
      <c r="M122" s="1560"/>
      <c r="N122" s="1578" t="s">
        <v>873</v>
      </c>
      <c r="O122" s="1560" t="s">
        <v>623</v>
      </c>
      <c r="P122" s="4075"/>
      <c r="Q122" s="255"/>
      <c r="R122" s="255"/>
      <c r="S122" s="4101"/>
      <c r="T122" s="1748"/>
      <c r="U122" s="1748"/>
      <c r="V122" s="1142">
        <v>1</v>
      </c>
    </row>
    <row r="123" spans="1:22" hidden="1">
      <c r="A123" s="1555">
        <v>108</v>
      </c>
      <c r="B123" s="1568">
        <f t="shared" si="1"/>
        <v>106</v>
      </c>
      <c r="C123" s="1569" t="s">
        <v>850</v>
      </c>
      <c r="D123" s="1696"/>
      <c r="E123" s="1696"/>
      <c r="F123" s="1696"/>
      <c r="G123" s="1462" t="s">
        <v>454</v>
      </c>
      <c r="H123" s="255"/>
      <c r="I123" s="1560" t="s">
        <v>843</v>
      </c>
      <c r="J123" s="4075"/>
      <c r="K123" s="1578">
        <v>46</v>
      </c>
      <c r="L123" s="1571">
        <v>462</v>
      </c>
      <c r="M123" s="1560"/>
      <c r="N123" s="1578" t="s">
        <v>873</v>
      </c>
      <c r="O123" s="1560" t="s">
        <v>623</v>
      </c>
      <c r="P123" s="4075"/>
      <c r="Q123" s="255"/>
      <c r="R123" s="255"/>
      <c r="S123" s="4101"/>
      <c r="T123" s="1748"/>
      <c r="U123" s="1748"/>
      <c r="V123" s="1142">
        <v>1</v>
      </c>
    </row>
    <row r="124" spans="1:22" hidden="1">
      <c r="A124" s="1550">
        <v>109</v>
      </c>
      <c r="B124" s="1568">
        <f t="shared" si="1"/>
        <v>107</v>
      </c>
      <c r="C124" s="1569" t="s">
        <v>850</v>
      </c>
      <c r="D124" s="1696"/>
      <c r="E124" s="1696"/>
      <c r="F124" s="1696"/>
      <c r="G124" s="1462" t="s">
        <v>454</v>
      </c>
      <c r="H124" s="255"/>
      <c r="I124" s="1560" t="s">
        <v>843</v>
      </c>
      <c r="J124" s="4075"/>
      <c r="K124" s="1578">
        <v>47</v>
      </c>
      <c r="L124" s="1571">
        <v>222</v>
      </c>
      <c r="M124" s="1560"/>
      <c r="N124" s="1578" t="s">
        <v>873</v>
      </c>
      <c r="O124" s="1560" t="s">
        <v>623</v>
      </c>
      <c r="P124" s="4075"/>
      <c r="Q124" s="255"/>
      <c r="R124" s="255"/>
      <c r="S124" s="4101"/>
      <c r="T124" s="1748"/>
      <c r="U124" s="1748"/>
      <c r="V124" s="1142">
        <v>1</v>
      </c>
    </row>
    <row r="125" spans="1:22" hidden="1">
      <c r="A125" s="1555">
        <v>110</v>
      </c>
      <c r="B125" s="1568">
        <f t="shared" si="1"/>
        <v>108</v>
      </c>
      <c r="C125" s="1569" t="s">
        <v>850</v>
      </c>
      <c r="D125" s="1696"/>
      <c r="E125" s="1696"/>
      <c r="F125" s="1696"/>
      <c r="G125" s="1462" t="s">
        <v>454</v>
      </c>
      <c r="H125" s="255"/>
      <c r="I125" s="1560" t="s">
        <v>843</v>
      </c>
      <c r="J125" s="1570" t="s">
        <v>922</v>
      </c>
      <c r="K125" s="1578">
        <v>1</v>
      </c>
      <c r="L125" s="1571">
        <v>2881</v>
      </c>
      <c r="M125" s="1560"/>
      <c r="N125" s="1578" t="s">
        <v>873</v>
      </c>
      <c r="O125" s="1560" t="s">
        <v>623</v>
      </c>
      <c r="P125" s="4075"/>
      <c r="Q125" s="255"/>
      <c r="R125" s="255"/>
      <c r="S125" s="4101"/>
      <c r="T125" s="1748"/>
      <c r="U125" s="1748"/>
      <c r="V125" s="1142">
        <v>1</v>
      </c>
    </row>
    <row r="126" spans="1:22" hidden="1">
      <c r="A126" s="1550">
        <v>111</v>
      </c>
      <c r="B126" s="1568">
        <f t="shared" si="1"/>
        <v>109</v>
      </c>
      <c r="C126" s="1569" t="s">
        <v>850</v>
      </c>
      <c r="D126" s="1696"/>
      <c r="E126" s="1696"/>
      <c r="F126" s="1696"/>
      <c r="G126" s="1462" t="s">
        <v>454</v>
      </c>
      <c r="H126" s="255"/>
      <c r="I126" s="1560" t="s">
        <v>843</v>
      </c>
      <c r="J126" s="4074" t="s">
        <v>922</v>
      </c>
      <c r="K126" s="4088">
        <v>3</v>
      </c>
      <c r="L126" s="4090">
        <v>10371</v>
      </c>
      <c r="M126" s="4086"/>
      <c r="N126" s="4088" t="s">
        <v>873</v>
      </c>
      <c r="O126" s="4086" t="s">
        <v>923</v>
      </c>
      <c r="P126" s="4100" t="s">
        <v>920</v>
      </c>
      <c r="Q126" s="255"/>
      <c r="R126" s="255"/>
      <c r="S126" s="4086"/>
      <c r="T126" s="1745"/>
      <c r="U126" s="1745"/>
      <c r="V126" s="1142">
        <v>1</v>
      </c>
    </row>
    <row r="127" spans="1:22" hidden="1">
      <c r="A127" s="1555">
        <v>112</v>
      </c>
      <c r="B127" s="1568">
        <f t="shared" si="1"/>
        <v>110</v>
      </c>
      <c r="C127" s="1569" t="s">
        <v>850</v>
      </c>
      <c r="D127" s="1696"/>
      <c r="E127" s="1696"/>
      <c r="F127" s="1696"/>
      <c r="G127" s="1462" t="s">
        <v>454</v>
      </c>
      <c r="H127" s="255"/>
      <c r="I127" s="1560" t="s">
        <v>843</v>
      </c>
      <c r="J127" s="4075"/>
      <c r="K127" s="4075"/>
      <c r="L127" s="4091"/>
      <c r="M127" s="4075"/>
      <c r="N127" s="4075"/>
      <c r="O127" s="4075"/>
      <c r="P127" s="4075"/>
      <c r="Q127" s="255"/>
      <c r="R127" s="255"/>
      <c r="S127" s="4086"/>
      <c r="T127" s="1745"/>
      <c r="U127" s="1745"/>
      <c r="V127" s="1142">
        <v>1</v>
      </c>
    </row>
    <row r="128" spans="1:22" hidden="1">
      <c r="A128" s="1550">
        <v>113</v>
      </c>
      <c r="B128" s="1568">
        <f t="shared" si="1"/>
        <v>111</v>
      </c>
      <c r="C128" s="1569" t="s">
        <v>850</v>
      </c>
      <c r="D128" s="1696"/>
      <c r="E128" s="1696"/>
      <c r="F128" s="1696"/>
      <c r="G128" s="1462" t="s">
        <v>454</v>
      </c>
      <c r="H128" s="255"/>
      <c r="I128" s="1560" t="s">
        <v>843</v>
      </c>
      <c r="J128" s="4074" t="s">
        <v>844</v>
      </c>
      <c r="K128" s="1578">
        <v>80</v>
      </c>
      <c r="L128" s="1571">
        <v>303</v>
      </c>
      <c r="M128" s="4075"/>
      <c r="N128" s="1578" t="s">
        <v>873</v>
      </c>
      <c r="O128" s="4075"/>
      <c r="P128" s="4075"/>
      <c r="Q128" s="255"/>
      <c r="R128" s="255"/>
      <c r="S128" s="4086"/>
      <c r="T128" s="1745"/>
      <c r="U128" s="1745"/>
      <c r="V128" s="1142">
        <v>1</v>
      </c>
    </row>
    <row r="129" spans="1:22" hidden="1">
      <c r="A129" s="1555">
        <v>114</v>
      </c>
      <c r="B129" s="1568">
        <f t="shared" si="1"/>
        <v>112</v>
      </c>
      <c r="C129" s="1569" t="s">
        <v>850</v>
      </c>
      <c r="D129" s="1696"/>
      <c r="E129" s="1696"/>
      <c r="F129" s="1696"/>
      <c r="G129" s="1462" t="s">
        <v>454</v>
      </c>
      <c r="H129" s="255"/>
      <c r="I129" s="1560" t="s">
        <v>843</v>
      </c>
      <c r="J129" s="4075"/>
      <c r="K129" s="1578">
        <v>25</v>
      </c>
      <c r="L129" s="1571">
        <v>29</v>
      </c>
      <c r="M129" s="4075"/>
      <c r="N129" s="1578" t="s">
        <v>873</v>
      </c>
      <c r="O129" s="4075"/>
      <c r="P129" s="4075"/>
      <c r="Q129" s="255"/>
      <c r="R129" s="255"/>
      <c r="S129" s="4086"/>
      <c r="T129" s="1745"/>
      <c r="U129" s="1745"/>
      <c r="V129" s="1142">
        <v>1</v>
      </c>
    </row>
    <row r="130" spans="1:22" hidden="1">
      <c r="A130" s="1550">
        <v>115</v>
      </c>
      <c r="B130" s="1568">
        <f t="shared" si="1"/>
        <v>113</v>
      </c>
      <c r="C130" s="1569" t="s">
        <v>850</v>
      </c>
      <c r="D130" s="1696"/>
      <c r="E130" s="1696"/>
      <c r="F130" s="1696"/>
      <c r="G130" s="1462" t="s">
        <v>454</v>
      </c>
      <c r="H130" s="255"/>
      <c r="I130" s="1560" t="s">
        <v>843</v>
      </c>
      <c r="J130" s="4075"/>
      <c r="K130" s="1578">
        <v>29</v>
      </c>
      <c r="L130" s="1571">
        <v>69</v>
      </c>
      <c r="M130" s="4075"/>
      <c r="N130" s="1578" t="s">
        <v>873</v>
      </c>
      <c r="O130" s="4075"/>
      <c r="P130" s="4075"/>
      <c r="Q130" s="255"/>
      <c r="R130" s="255"/>
      <c r="S130" s="4086"/>
      <c r="T130" s="1745"/>
      <c r="U130" s="1745"/>
      <c r="V130" s="1142">
        <v>1</v>
      </c>
    </row>
    <row r="131" spans="1:22" hidden="1">
      <c r="A131" s="1555">
        <v>116</v>
      </c>
      <c r="B131" s="1568">
        <f t="shared" si="1"/>
        <v>114</v>
      </c>
      <c r="C131" s="1569" t="s">
        <v>850</v>
      </c>
      <c r="D131" s="1696"/>
      <c r="E131" s="1696"/>
      <c r="F131" s="1696"/>
      <c r="G131" s="1462" t="s">
        <v>454</v>
      </c>
      <c r="H131" s="255"/>
      <c r="I131" s="1560" t="s">
        <v>843</v>
      </c>
      <c r="J131" s="4075"/>
      <c r="K131" s="1578">
        <v>34</v>
      </c>
      <c r="L131" s="1571">
        <v>39</v>
      </c>
      <c r="M131" s="4075"/>
      <c r="N131" s="1578" t="s">
        <v>873</v>
      </c>
      <c r="O131" s="4075"/>
      <c r="P131" s="4075"/>
      <c r="Q131" s="255"/>
      <c r="R131" s="255"/>
      <c r="S131" s="4086"/>
      <c r="T131" s="1745"/>
      <c r="U131" s="1745"/>
      <c r="V131" s="1142">
        <v>1</v>
      </c>
    </row>
    <row r="132" spans="1:22" hidden="1">
      <c r="A132" s="1550">
        <v>117</v>
      </c>
      <c r="B132" s="1568">
        <f t="shared" si="1"/>
        <v>115</v>
      </c>
      <c r="C132" s="1569" t="s">
        <v>850</v>
      </c>
      <c r="D132" s="1696"/>
      <c r="E132" s="1696"/>
      <c r="F132" s="1696"/>
      <c r="G132" s="1462" t="s">
        <v>454</v>
      </c>
      <c r="H132" s="255"/>
      <c r="I132" s="1560" t="s">
        <v>843</v>
      </c>
      <c r="J132" s="4075"/>
      <c r="K132" s="1578">
        <v>35</v>
      </c>
      <c r="L132" s="1571">
        <v>87</v>
      </c>
      <c r="M132" s="4075"/>
      <c r="N132" s="1578" t="s">
        <v>873</v>
      </c>
      <c r="O132" s="4075"/>
      <c r="P132" s="4075"/>
      <c r="Q132" s="255"/>
      <c r="R132" s="255"/>
      <c r="S132" s="4086"/>
      <c r="T132" s="1745"/>
      <c r="U132" s="1745"/>
      <c r="V132" s="1142">
        <v>1</v>
      </c>
    </row>
    <row r="133" spans="1:22" hidden="1">
      <c r="A133" s="1555">
        <v>118</v>
      </c>
      <c r="B133" s="1568">
        <f t="shared" si="1"/>
        <v>116</v>
      </c>
      <c r="C133" s="1569" t="s">
        <v>850</v>
      </c>
      <c r="D133" s="1696"/>
      <c r="E133" s="1696"/>
      <c r="F133" s="1696"/>
      <c r="G133" s="1462" t="s">
        <v>454</v>
      </c>
      <c r="H133" s="255"/>
      <c r="I133" s="1560" t="s">
        <v>843</v>
      </c>
      <c r="J133" s="4075"/>
      <c r="K133" s="1578">
        <v>36</v>
      </c>
      <c r="L133" s="1571">
        <v>83</v>
      </c>
      <c r="M133" s="4075"/>
      <c r="N133" s="1578" t="s">
        <v>873</v>
      </c>
      <c r="O133" s="4075"/>
      <c r="P133" s="4075"/>
      <c r="Q133" s="255"/>
      <c r="R133" s="255"/>
      <c r="S133" s="4086"/>
      <c r="T133" s="1745"/>
      <c r="U133" s="1745"/>
      <c r="V133" s="1142">
        <v>1</v>
      </c>
    </row>
    <row r="134" spans="1:22" hidden="1">
      <c r="A134" s="1550">
        <v>119</v>
      </c>
      <c r="B134" s="1568">
        <f t="shared" si="1"/>
        <v>117</v>
      </c>
      <c r="C134" s="1569" t="s">
        <v>850</v>
      </c>
      <c r="D134" s="1696"/>
      <c r="E134" s="1696"/>
      <c r="F134" s="1696"/>
      <c r="G134" s="1462" t="s">
        <v>454</v>
      </c>
      <c r="H134" s="255"/>
      <c r="I134" s="1560" t="s">
        <v>843</v>
      </c>
      <c r="J134" s="4075"/>
      <c r="K134" s="1578">
        <v>37</v>
      </c>
      <c r="L134" s="1571">
        <v>70</v>
      </c>
      <c r="M134" s="4075"/>
      <c r="N134" s="1578" t="s">
        <v>873</v>
      </c>
      <c r="O134" s="4075"/>
      <c r="P134" s="4075"/>
      <c r="Q134" s="255"/>
      <c r="R134" s="255"/>
      <c r="S134" s="4086"/>
      <c r="T134" s="1745"/>
      <c r="U134" s="1745"/>
      <c r="V134" s="1142">
        <v>1</v>
      </c>
    </row>
    <row r="135" spans="1:22" hidden="1">
      <c r="A135" s="1555">
        <v>120</v>
      </c>
      <c r="B135" s="1568">
        <f t="shared" si="1"/>
        <v>118</v>
      </c>
      <c r="C135" s="1569" t="s">
        <v>850</v>
      </c>
      <c r="D135" s="1696"/>
      <c r="E135" s="1696"/>
      <c r="F135" s="1696"/>
      <c r="G135" s="1462" t="s">
        <v>454</v>
      </c>
      <c r="H135" s="255"/>
      <c r="I135" s="1560" t="s">
        <v>843</v>
      </c>
      <c r="J135" s="4075"/>
      <c r="K135" s="1578">
        <v>39</v>
      </c>
      <c r="L135" s="1571">
        <v>38</v>
      </c>
      <c r="M135" s="4075"/>
      <c r="N135" s="1578" t="s">
        <v>873</v>
      </c>
      <c r="O135" s="4075"/>
      <c r="P135" s="4075"/>
      <c r="Q135" s="255"/>
      <c r="R135" s="255"/>
      <c r="S135" s="4086"/>
      <c r="T135" s="1745"/>
      <c r="U135" s="1745"/>
      <c r="V135" s="1142">
        <v>1</v>
      </c>
    </row>
    <row r="136" spans="1:22" hidden="1">
      <c r="A136" s="1550">
        <v>121</v>
      </c>
      <c r="B136" s="1568">
        <f t="shared" si="1"/>
        <v>119</v>
      </c>
      <c r="C136" s="1569" t="s">
        <v>850</v>
      </c>
      <c r="D136" s="1696"/>
      <c r="E136" s="1696"/>
      <c r="F136" s="1696"/>
      <c r="G136" s="1462" t="s">
        <v>454</v>
      </c>
      <c r="H136" s="255"/>
      <c r="I136" s="1560" t="s">
        <v>843</v>
      </c>
      <c r="J136" s="4075"/>
      <c r="K136" s="1578" t="s">
        <v>924</v>
      </c>
      <c r="L136" s="1571">
        <v>286</v>
      </c>
      <c r="M136" s="4075"/>
      <c r="N136" s="1578" t="s">
        <v>873</v>
      </c>
      <c r="O136" s="4075"/>
      <c r="P136" s="4075"/>
      <c r="Q136" s="255"/>
      <c r="R136" s="255"/>
      <c r="S136" s="4086"/>
      <c r="T136" s="1745"/>
      <c r="U136" s="1745"/>
      <c r="V136" s="1142">
        <v>1</v>
      </c>
    </row>
    <row r="137" spans="1:22" hidden="1">
      <c r="A137" s="1555">
        <v>122</v>
      </c>
      <c r="B137" s="1568">
        <f t="shared" si="1"/>
        <v>120</v>
      </c>
      <c r="C137" s="1569" t="s">
        <v>850</v>
      </c>
      <c r="D137" s="1696"/>
      <c r="E137" s="1696"/>
      <c r="F137" s="1696"/>
      <c r="G137" s="1462" t="s">
        <v>454</v>
      </c>
      <c r="H137" s="255"/>
      <c r="I137" s="1560" t="s">
        <v>843</v>
      </c>
      <c r="J137" s="4075"/>
      <c r="K137" s="1578" t="s">
        <v>925</v>
      </c>
      <c r="L137" s="1571">
        <v>244</v>
      </c>
      <c r="M137" s="4075"/>
      <c r="N137" s="1578" t="s">
        <v>873</v>
      </c>
      <c r="O137" s="4075"/>
      <c r="P137" s="4075"/>
      <c r="Q137" s="255"/>
      <c r="R137" s="255"/>
      <c r="S137" s="4086"/>
      <c r="T137" s="1745"/>
      <c r="U137" s="1745"/>
      <c r="V137" s="1142">
        <v>1</v>
      </c>
    </row>
    <row r="138" spans="1:22" hidden="1">
      <c r="A138" s="1550">
        <v>123</v>
      </c>
      <c r="B138" s="1568">
        <f t="shared" si="1"/>
        <v>121</v>
      </c>
      <c r="C138" s="1569" t="s">
        <v>850</v>
      </c>
      <c r="D138" s="1696"/>
      <c r="E138" s="1696"/>
      <c r="F138" s="1696"/>
      <c r="G138" s="1462" t="s">
        <v>454</v>
      </c>
      <c r="H138" s="255"/>
      <c r="I138" s="1560" t="s">
        <v>843</v>
      </c>
      <c r="J138" s="4075"/>
      <c r="K138" s="1578" t="s">
        <v>926</v>
      </c>
      <c r="L138" s="1571">
        <v>1032</v>
      </c>
      <c r="M138" s="4075"/>
      <c r="N138" s="1578" t="s">
        <v>873</v>
      </c>
      <c r="O138" s="4075"/>
      <c r="P138" s="4075"/>
      <c r="Q138" s="255"/>
      <c r="R138" s="255"/>
      <c r="S138" s="4086"/>
      <c r="T138" s="1745"/>
      <c r="U138" s="1745"/>
      <c r="V138" s="1142">
        <v>1</v>
      </c>
    </row>
    <row r="139" spans="1:22" hidden="1">
      <c r="A139" s="1555">
        <v>124</v>
      </c>
      <c r="B139" s="1568">
        <f t="shared" si="1"/>
        <v>122</v>
      </c>
      <c r="C139" s="1569" t="s">
        <v>850</v>
      </c>
      <c r="D139" s="1696"/>
      <c r="E139" s="1696"/>
      <c r="F139" s="1696"/>
      <c r="G139" s="1462" t="s">
        <v>454</v>
      </c>
      <c r="H139" s="255"/>
      <c r="I139" s="1560" t="s">
        <v>843</v>
      </c>
      <c r="J139" s="4075"/>
      <c r="K139" s="1578">
        <v>69</v>
      </c>
      <c r="L139" s="1571">
        <v>214</v>
      </c>
      <c r="M139" s="4075"/>
      <c r="N139" s="1578" t="s">
        <v>873</v>
      </c>
      <c r="O139" s="4075"/>
      <c r="P139" s="4075"/>
      <c r="Q139" s="255"/>
      <c r="R139" s="255"/>
      <c r="S139" s="4086"/>
      <c r="T139" s="1745"/>
      <c r="U139" s="1745"/>
      <c r="V139" s="1142">
        <v>1</v>
      </c>
    </row>
    <row r="140" spans="1:22" hidden="1">
      <c r="A140" s="1550">
        <v>125</v>
      </c>
      <c r="B140" s="1568">
        <f t="shared" si="1"/>
        <v>123</v>
      </c>
      <c r="C140" s="1569" t="s">
        <v>850</v>
      </c>
      <c r="D140" s="1696"/>
      <c r="E140" s="1696"/>
      <c r="F140" s="1696"/>
      <c r="G140" s="1462" t="s">
        <v>454</v>
      </c>
      <c r="H140" s="255"/>
      <c r="I140" s="1560" t="s">
        <v>843</v>
      </c>
      <c r="J140" s="4075"/>
      <c r="K140" s="1578">
        <v>52</v>
      </c>
      <c r="L140" s="1571">
        <v>137</v>
      </c>
      <c r="M140" s="4075"/>
      <c r="N140" s="1578" t="s">
        <v>873</v>
      </c>
      <c r="O140" s="4075"/>
      <c r="P140" s="4075"/>
      <c r="Q140" s="255"/>
      <c r="R140" s="255"/>
      <c r="S140" s="4086"/>
      <c r="T140" s="1745"/>
      <c r="U140" s="1745"/>
      <c r="V140" s="1142">
        <v>1</v>
      </c>
    </row>
    <row r="141" spans="1:22" hidden="1">
      <c r="A141" s="1555">
        <v>126</v>
      </c>
      <c r="B141" s="1568">
        <f t="shared" si="1"/>
        <v>124</v>
      </c>
      <c r="C141" s="1569" t="s">
        <v>850</v>
      </c>
      <c r="D141" s="1696"/>
      <c r="E141" s="1696"/>
      <c r="F141" s="1696"/>
      <c r="G141" s="1462" t="s">
        <v>454</v>
      </c>
      <c r="H141" s="255"/>
      <c r="I141" s="1560" t="s">
        <v>843</v>
      </c>
      <c r="J141" s="4075"/>
      <c r="K141" s="1578">
        <v>71</v>
      </c>
      <c r="L141" s="1571">
        <v>172</v>
      </c>
      <c r="M141" s="4075"/>
      <c r="N141" s="1578" t="s">
        <v>873</v>
      </c>
      <c r="O141" s="4075"/>
      <c r="P141" s="4075"/>
      <c r="Q141" s="255"/>
      <c r="R141" s="255"/>
      <c r="S141" s="4086"/>
      <c r="T141" s="1745"/>
      <c r="U141" s="1745"/>
      <c r="V141" s="1142">
        <v>1</v>
      </c>
    </row>
    <row r="142" spans="1:22" hidden="1">
      <c r="A142" s="1550">
        <v>127</v>
      </c>
      <c r="B142" s="1568">
        <f t="shared" si="1"/>
        <v>125</v>
      </c>
      <c r="C142" s="1569" t="s">
        <v>850</v>
      </c>
      <c r="D142" s="1696"/>
      <c r="E142" s="1696"/>
      <c r="F142" s="1696"/>
      <c r="G142" s="1462" t="s">
        <v>454</v>
      </c>
      <c r="H142" s="255"/>
      <c r="I142" s="1560" t="s">
        <v>843</v>
      </c>
      <c r="J142" s="4075"/>
      <c r="K142" s="1578">
        <v>77</v>
      </c>
      <c r="L142" s="1571">
        <v>67</v>
      </c>
      <c r="M142" s="4075"/>
      <c r="N142" s="1578" t="s">
        <v>873</v>
      </c>
      <c r="O142" s="4075"/>
      <c r="P142" s="4075"/>
      <c r="Q142" s="255"/>
      <c r="R142" s="255"/>
      <c r="S142" s="4086"/>
      <c r="T142" s="1745"/>
      <c r="U142" s="1745"/>
      <c r="V142" s="1142">
        <v>1</v>
      </c>
    </row>
    <row r="143" spans="1:22" hidden="1">
      <c r="A143" s="1555">
        <v>128</v>
      </c>
      <c r="B143" s="1568">
        <f t="shared" si="1"/>
        <v>126</v>
      </c>
      <c r="C143" s="1569" t="s">
        <v>850</v>
      </c>
      <c r="D143" s="1696"/>
      <c r="E143" s="1696"/>
      <c r="F143" s="1696"/>
      <c r="G143" s="1462" t="s">
        <v>454</v>
      </c>
      <c r="H143" s="255"/>
      <c r="I143" s="1560" t="s">
        <v>843</v>
      </c>
      <c r="J143" s="4075"/>
      <c r="K143" s="1578" t="s">
        <v>927</v>
      </c>
      <c r="L143" s="1571">
        <v>573</v>
      </c>
      <c r="M143" s="4075"/>
      <c r="N143" s="1578" t="s">
        <v>873</v>
      </c>
      <c r="O143" s="4075"/>
      <c r="P143" s="4075"/>
      <c r="Q143" s="255"/>
      <c r="R143" s="255"/>
      <c r="S143" s="4086"/>
      <c r="T143" s="1745"/>
      <c r="U143" s="1745"/>
      <c r="V143" s="1142">
        <v>1</v>
      </c>
    </row>
    <row r="144" spans="1:22" ht="31.5" hidden="1">
      <c r="A144" s="1550">
        <v>129</v>
      </c>
      <c r="B144" s="1568">
        <f t="shared" si="1"/>
        <v>127</v>
      </c>
      <c r="C144" s="1569" t="s">
        <v>928</v>
      </c>
      <c r="D144" s="1696"/>
      <c r="E144" s="1696"/>
      <c r="F144" s="1696"/>
      <c r="G144" s="1462" t="s">
        <v>454</v>
      </c>
      <c r="H144" s="255"/>
      <c r="I144" s="1560" t="s">
        <v>747</v>
      </c>
      <c r="J144" s="1570" t="s">
        <v>764</v>
      </c>
      <c r="K144" s="1570" t="s">
        <v>929</v>
      </c>
      <c r="L144" s="1571">
        <v>4564</v>
      </c>
      <c r="M144" s="1560"/>
      <c r="N144" s="1577" t="s">
        <v>871</v>
      </c>
      <c r="O144" s="1560" t="s">
        <v>930</v>
      </c>
      <c r="P144" s="1577" t="s">
        <v>931</v>
      </c>
      <c r="Q144" s="255"/>
      <c r="R144" s="255"/>
      <c r="S144" s="1575"/>
      <c r="T144" s="1747"/>
      <c r="U144" s="1747"/>
      <c r="V144" s="1142">
        <v>1</v>
      </c>
    </row>
    <row r="145" spans="1:22" ht="47.25">
      <c r="A145" s="1555">
        <v>130</v>
      </c>
      <c r="B145" s="1568">
        <f t="shared" si="1"/>
        <v>128</v>
      </c>
      <c r="C145" s="1569" t="s">
        <v>932</v>
      </c>
      <c r="D145" s="1696"/>
      <c r="E145" s="1696"/>
      <c r="F145" s="1696"/>
      <c r="G145" s="1462" t="s">
        <v>454</v>
      </c>
      <c r="H145" s="255"/>
      <c r="I145" s="1560" t="s">
        <v>781</v>
      </c>
      <c r="J145" s="1570" t="s">
        <v>933</v>
      </c>
      <c r="K145" s="1570" t="s">
        <v>934</v>
      </c>
      <c r="L145" s="1571">
        <v>1560000</v>
      </c>
      <c r="M145" s="1560"/>
      <c r="N145" s="1577" t="s">
        <v>935</v>
      </c>
      <c r="O145" s="1575" t="s">
        <v>936</v>
      </c>
      <c r="P145" s="1575" t="s">
        <v>937</v>
      </c>
      <c r="Q145" s="255"/>
      <c r="R145" s="255"/>
      <c r="S145" s="1575"/>
      <c r="T145" s="2980">
        <f>L145</f>
        <v>1560000</v>
      </c>
      <c r="U145" s="1747"/>
      <c r="V145" s="1142">
        <v>1</v>
      </c>
    </row>
    <row r="146" spans="1:22" hidden="1">
      <c r="A146" s="1550">
        <v>131</v>
      </c>
      <c r="B146" s="1568">
        <f t="shared" si="1"/>
        <v>129</v>
      </c>
      <c r="C146" s="1569" t="s">
        <v>938</v>
      </c>
      <c r="D146" s="1696"/>
      <c r="E146" s="1696"/>
      <c r="F146" s="1696"/>
      <c r="G146" s="1462" t="s">
        <v>454</v>
      </c>
      <c r="H146" s="255"/>
      <c r="I146" s="1560" t="s">
        <v>815</v>
      </c>
      <c r="J146" s="1570" t="s">
        <v>506</v>
      </c>
      <c r="K146" s="1570" t="s">
        <v>939</v>
      </c>
      <c r="L146" s="1571">
        <v>168664</v>
      </c>
      <c r="M146" s="1560"/>
      <c r="N146" s="1572" t="s">
        <v>940</v>
      </c>
      <c r="O146" s="1560" t="s">
        <v>851</v>
      </c>
      <c r="P146" s="1577" t="s">
        <v>867</v>
      </c>
      <c r="Q146" s="255"/>
      <c r="R146" s="255"/>
      <c r="S146" s="1577" t="s">
        <v>941</v>
      </c>
      <c r="T146" s="1748"/>
      <c r="U146" s="1748"/>
      <c r="V146" s="1142">
        <v>1</v>
      </c>
    </row>
    <row r="147" spans="1:22" hidden="1">
      <c r="A147" s="1555">
        <v>132</v>
      </c>
      <c r="B147" s="1568"/>
      <c r="C147" s="1584" t="s">
        <v>942</v>
      </c>
      <c r="D147" s="1702"/>
      <c r="E147" s="1702"/>
      <c r="F147" s="1702"/>
      <c r="G147" s="1462" t="s">
        <v>454</v>
      </c>
      <c r="H147" s="255"/>
      <c r="I147" s="1560"/>
      <c r="J147" s="1585"/>
      <c r="K147" s="1570"/>
      <c r="L147" s="1559"/>
      <c r="M147" s="1570"/>
      <c r="N147" s="1570"/>
      <c r="O147" s="1570"/>
      <c r="P147" s="1570"/>
      <c r="Q147" s="255"/>
      <c r="R147" s="255"/>
      <c r="S147" s="1570"/>
      <c r="T147" s="1751"/>
      <c r="U147" s="1751"/>
      <c r="V147" s="1142">
        <v>1</v>
      </c>
    </row>
    <row r="148" spans="1:22" ht="31.5" hidden="1">
      <c r="A148" s="1550">
        <v>133</v>
      </c>
      <c r="B148" s="1568">
        <f>B146+1</f>
        <v>130</v>
      </c>
      <c r="C148" s="1583" t="s">
        <v>943</v>
      </c>
      <c r="D148" s="1699"/>
      <c r="E148" s="1699"/>
      <c r="F148" s="1699"/>
      <c r="G148" s="1462" t="s">
        <v>454</v>
      </c>
      <c r="H148" s="255"/>
      <c r="I148" s="1570" t="s">
        <v>944</v>
      </c>
      <c r="J148" s="1570">
        <v>108</v>
      </c>
      <c r="K148" s="1570">
        <v>473</v>
      </c>
      <c r="L148" s="1586">
        <v>2949</v>
      </c>
      <c r="M148" s="1570"/>
      <c r="N148" s="1570" t="s">
        <v>751</v>
      </c>
      <c r="O148" s="1570" t="s">
        <v>946</v>
      </c>
      <c r="P148" s="1581" t="s">
        <v>947</v>
      </c>
      <c r="Q148" s="255"/>
      <c r="R148" s="255"/>
      <c r="S148" s="1581"/>
      <c r="T148" s="1752"/>
      <c r="U148" s="1752"/>
      <c r="V148" s="1142">
        <v>1</v>
      </c>
    </row>
    <row r="149" spans="1:22" ht="31.5" hidden="1">
      <c r="A149" s="1555">
        <v>134</v>
      </c>
      <c r="B149" s="1568">
        <f t="shared" ref="B149:B211" si="2">B148+1</f>
        <v>131</v>
      </c>
      <c r="C149" s="1583" t="s">
        <v>948</v>
      </c>
      <c r="D149" s="1699"/>
      <c r="E149" s="1699"/>
      <c r="F149" s="1699"/>
      <c r="G149" s="1462" t="s">
        <v>454</v>
      </c>
      <c r="H149" s="255"/>
      <c r="I149" s="1570" t="s">
        <v>949</v>
      </c>
      <c r="J149" s="1570">
        <v>107</v>
      </c>
      <c r="K149" s="1570">
        <v>255</v>
      </c>
      <c r="L149" s="1586">
        <v>4480.8</v>
      </c>
      <c r="M149" s="1570"/>
      <c r="N149" s="1570" t="s">
        <v>754</v>
      </c>
      <c r="O149" s="1570" t="s">
        <v>946</v>
      </c>
      <c r="P149" s="1581" t="s">
        <v>951</v>
      </c>
      <c r="Q149" s="255"/>
      <c r="R149" s="255"/>
      <c r="S149" s="1581"/>
      <c r="T149" s="1752"/>
      <c r="U149" s="1752"/>
      <c r="V149" s="1142">
        <v>1</v>
      </c>
    </row>
    <row r="150" spans="1:22" ht="31.5" hidden="1">
      <c r="A150" s="1550">
        <v>135</v>
      </c>
      <c r="B150" s="1568">
        <f t="shared" si="2"/>
        <v>132</v>
      </c>
      <c r="C150" s="1583" t="s">
        <v>952</v>
      </c>
      <c r="D150" s="1699"/>
      <c r="E150" s="1699"/>
      <c r="F150" s="1699"/>
      <c r="G150" s="1462" t="s">
        <v>454</v>
      </c>
      <c r="H150" s="255"/>
      <c r="I150" s="1570" t="s">
        <v>953</v>
      </c>
      <c r="J150" s="1570">
        <v>38</v>
      </c>
      <c r="K150" s="1570">
        <v>39</v>
      </c>
      <c r="L150" s="1586">
        <v>400</v>
      </c>
      <c r="M150" s="1570"/>
      <c r="N150" s="1570" t="s">
        <v>751</v>
      </c>
      <c r="O150" s="1570" t="s">
        <v>946</v>
      </c>
      <c r="P150" s="1581" t="s">
        <v>954</v>
      </c>
      <c r="Q150" s="255"/>
      <c r="R150" s="255"/>
      <c r="S150" s="1581"/>
      <c r="T150" s="1752"/>
      <c r="U150" s="1752"/>
      <c r="V150" s="1142">
        <v>1</v>
      </c>
    </row>
    <row r="151" spans="1:22" ht="31.5" hidden="1">
      <c r="A151" s="1555">
        <v>136</v>
      </c>
      <c r="B151" s="1568">
        <f t="shared" si="2"/>
        <v>133</v>
      </c>
      <c r="C151" s="1583" t="s">
        <v>955</v>
      </c>
      <c r="D151" s="1699"/>
      <c r="E151" s="1699"/>
      <c r="F151" s="1699"/>
      <c r="G151" s="1462" t="s">
        <v>454</v>
      </c>
      <c r="H151" s="255"/>
      <c r="I151" s="1570" t="s">
        <v>956</v>
      </c>
      <c r="J151" s="1570">
        <v>159</v>
      </c>
      <c r="K151" s="1570">
        <v>131</v>
      </c>
      <c r="L151" s="1586">
        <v>1547.7</v>
      </c>
      <c r="M151" s="1570"/>
      <c r="N151" s="1570" t="s">
        <v>751</v>
      </c>
      <c r="O151" s="1570" t="s">
        <v>946</v>
      </c>
      <c r="P151" s="1581" t="s">
        <v>954</v>
      </c>
      <c r="Q151" s="255"/>
      <c r="R151" s="255"/>
      <c r="S151" s="1581"/>
      <c r="T151" s="1752"/>
      <c r="U151" s="1752"/>
      <c r="V151" s="1142">
        <v>1</v>
      </c>
    </row>
    <row r="152" spans="1:22" ht="31.5" hidden="1">
      <c r="A152" s="1550">
        <v>137</v>
      </c>
      <c r="B152" s="1568">
        <f t="shared" si="2"/>
        <v>134</v>
      </c>
      <c r="C152" s="1583" t="s">
        <v>957</v>
      </c>
      <c r="D152" s="1699"/>
      <c r="E152" s="1699"/>
      <c r="F152" s="1699"/>
      <c r="G152" s="1462" t="s">
        <v>454</v>
      </c>
      <c r="H152" s="255"/>
      <c r="I152" s="1570" t="s">
        <v>958</v>
      </c>
      <c r="J152" s="1570">
        <v>112</v>
      </c>
      <c r="K152" s="1570">
        <v>191</v>
      </c>
      <c r="L152" s="1586">
        <v>827</v>
      </c>
      <c r="M152" s="1570"/>
      <c r="N152" s="1570" t="s">
        <v>751</v>
      </c>
      <c r="O152" s="1570" t="s">
        <v>946</v>
      </c>
      <c r="P152" s="1581" t="s">
        <v>954</v>
      </c>
      <c r="Q152" s="255"/>
      <c r="R152" s="255"/>
      <c r="S152" s="1581"/>
      <c r="T152" s="1752"/>
      <c r="U152" s="1752"/>
      <c r="V152" s="1142">
        <v>1</v>
      </c>
    </row>
    <row r="153" spans="1:22" ht="31.5" hidden="1">
      <c r="A153" s="1555">
        <v>138</v>
      </c>
      <c r="B153" s="1568">
        <f t="shared" si="2"/>
        <v>135</v>
      </c>
      <c r="C153" s="1583" t="s">
        <v>959</v>
      </c>
      <c r="D153" s="1699"/>
      <c r="E153" s="1699"/>
      <c r="F153" s="1699"/>
      <c r="G153" s="1462" t="s">
        <v>454</v>
      </c>
      <c r="H153" s="255"/>
      <c r="I153" s="1570" t="s">
        <v>960</v>
      </c>
      <c r="J153" s="1570">
        <v>112</v>
      </c>
      <c r="K153" s="1570">
        <v>110</v>
      </c>
      <c r="L153" s="1586">
        <v>500</v>
      </c>
      <c r="M153" s="1570"/>
      <c r="N153" s="1570" t="s">
        <v>751</v>
      </c>
      <c r="O153" s="1570" t="s">
        <v>946</v>
      </c>
      <c r="P153" s="1581" t="s">
        <v>954</v>
      </c>
      <c r="Q153" s="255"/>
      <c r="R153" s="255"/>
      <c r="S153" s="1581" t="s">
        <v>4890</v>
      </c>
      <c r="T153" s="1752"/>
      <c r="U153" s="1752"/>
      <c r="V153" s="1142">
        <v>1</v>
      </c>
    </row>
    <row r="154" spans="1:22" ht="31.5" hidden="1">
      <c r="A154" s="1550">
        <v>139</v>
      </c>
      <c r="B154" s="1568">
        <f t="shared" si="2"/>
        <v>136</v>
      </c>
      <c r="C154" s="1583" t="s">
        <v>961</v>
      </c>
      <c r="D154" s="1699"/>
      <c r="E154" s="1699"/>
      <c r="F154" s="1699"/>
      <c r="G154" s="1462" t="s">
        <v>454</v>
      </c>
      <c r="H154" s="255"/>
      <c r="I154" s="1570" t="s">
        <v>949</v>
      </c>
      <c r="J154" s="1570">
        <v>114</v>
      </c>
      <c r="K154" s="1570">
        <v>92</v>
      </c>
      <c r="L154" s="1586">
        <v>205.8</v>
      </c>
      <c r="M154" s="1570"/>
      <c r="N154" s="1570" t="s">
        <v>751</v>
      </c>
      <c r="O154" s="1570" t="s">
        <v>946</v>
      </c>
      <c r="P154" s="1581" t="s">
        <v>954</v>
      </c>
      <c r="Q154" s="255"/>
      <c r="R154" s="255"/>
      <c r="S154" s="1581"/>
      <c r="T154" s="1752"/>
      <c r="U154" s="1752"/>
      <c r="V154" s="1142">
        <v>1</v>
      </c>
    </row>
    <row r="155" spans="1:22" ht="31.5" hidden="1">
      <c r="A155" s="1555">
        <v>140</v>
      </c>
      <c r="B155" s="1568">
        <f t="shared" si="2"/>
        <v>137</v>
      </c>
      <c r="C155" s="1583" t="s">
        <v>962</v>
      </c>
      <c r="D155" s="1699"/>
      <c r="E155" s="1699"/>
      <c r="F155" s="1699"/>
      <c r="G155" s="1462" t="s">
        <v>454</v>
      </c>
      <c r="H155" s="255"/>
      <c r="I155" s="1570" t="s">
        <v>944</v>
      </c>
      <c r="J155" s="1570">
        <v>108</v>
      </c>
      <c r="K155" s="1570">
        <v>139</v>
      </c>
      <c r="L155" s="1586">
        <v>237.9</v>
      </c>
      <c r="M155" s="1570"/>
      <c r="N155" s="1570" t="s">
        <v>751</v>
      </c>
      <c r="O155" s="1570" t="s">
        <v>946</v>
      </c>
      <c r="P155" s="1581" t="s">
        <v>954</v>
      </c>
      <c r="Q155" s="255"/>
      <c r="R155" s="255"/>
      <c r="S155" s="1581"/>
      <c r="T155" s="1752"/>
      <c r="U155" s="1752"/>
      <c r="V155" s="1142">
        <v>1</v>
      </c>
    </row>
    <row r="156" spans="1:22" ht="47.25" hidden="1">
      <c r="A156" s="1550">
        <v>141</v>
      </c>
      <c r="B156" s="1568">
        <f t="shared" si="2"/>
        <v>138</v>
      </c>
      <c r="C156" s="1583" t="s">
        <v>963</v>
      </c>
      <c r="D156" s="1699"/>
      <c r="E156" s="1699"/>
      <c r="F156" s="1699"/>
      <c r="G156" s="1462" t="s">
        <v>454</v>
      </c>
      <c r="H156" s="255"/>
      <c r="I156" s="1570" t="s">
        <v>964</v>
      </c>
      <c r="J156" s="1570">
        <v>108</v>
      </c>
      <c r="K156" s="1570">
        <v>208</v>
      </c>
      <c r="L156" s="1586">
        <v>400</v>
      </c>
      <c r="M156" s="1570"/>
      <c r="N156" s="1570" t="s">
        <v>858</v>
      </c>
      <c r="O156" s="1570" t="s">
        <v>946</v>
      </c>
      <c r="P156" s="1581" t="s">
        <v>954</v>
      </c>
      <c r="Q156" s="255"/>
      <c r="R156" s="255"/>
      <c r="S156" s="1581" t="s">
        <v>4891</v>
      </c>
      <c r="T156" s="1752"/>
      <c r="U156" s="1752"/>
      <c r="V156" s="1142">
        <v>1</v>
      </c>
    </row>
    <row r="157" spans="1:22" ht="31.5" hidden="1">
      <c r="A157" s="1555">
        <v>142</v>
      </c>
      <c r="B157" s="1568">
        <f t="shared" si="2"/>
        <v>139</v>
      </c>
      <c r="C157" s="1583" t="s">
        <v>966</v>
      </c>
      <c r="D157" s="1699"/>
      <c r="E157" s="1699"/>
      <c r="F157" s="1699"/>
      <c r="G157" s="1462" t="s">
        <v>454</v>
      </c>
      <c r="H157" s="255"/>
      <c r="I157" s="1570" t="s">
        <v>967</v>
      </c>
      <c r="J157" s="1570">
        <v>103</v>
      </c>
      <c r="K157" s="1570">
        <v>148</v>
      </c>
      <c r="L157" s="1586">
        <v>768.3</v>
      </c>
      <c r="M157" s="1570"/>
      <c r="N157" s="1570" t="s">
        <v>751</v>
      </c>
      <c r="O157" s="1570" t="s">
        <v>946</v>
      </c>
      <c r="P157" s="1581" t="s">
        <v>954</v>
      </c>
      <c r="Q157" s="255"/>
      <c r="R157" s="255"/>
      <c r="S157" s="1581"/>
      <c r="T157" s="1752"/>
      <c r="U157" s="1752"/>
      <c r="V157" s="1142">
        <v>1</v>
      </c>
    </row>
    <row r="158" spans="1:22" ht="31.5" hidden="1">
      <c r="A158" s="1550">
        <v>143</v>
      </c>
      <c r="B158" s="1568">
        <f t="shared" si="2"/>
        <v>140</v>
      </c>
      <c r="C158" s="1583" t="s">
        <v>968</v>
      </c>
      <c r="D158" s="1699"/>
      <c r="E158" s="1699"/>
      <c r="F158" s="1699"/>
      <c r="G158" s="1462" t="s">
        <v>454</v>
      </c>
      <c r="H158" s="255"/>
      <c r="I158" s="1570" t="s">
        <v>969</v>
      </c>
      <c r="J158" s="1570">
        <v>144</v>
      </c>
      <c r="K158" s="1570">
        <v>59</v>
      </c>
      <c r="L158" s="1586">
        <v>2489</v>
      </c>
      <c r="M158" s="1570"/>
      <c r="N158" s="1570" t="s">
        <v>751</v>
      </c>
      <c r="O158" s="1570" t="s">
        <v>946</v>
      </c>
      <c r="P158" s="1581" t="s">
        <v>954</v>
      </c>
      <c r="Q158" s="255"/>
      <c r="R158" s="255"/>
      <c r="S158" s="1581"/>
      <c r="T158" s="1752"/>
      <c r="U158" s="1752"/>
      <c r="V158" s="1142">
        <v>1</v>
      </c>
    </row>
    <row r="159" spans="1:22" ht="31.5" hidden="1">
      <c r="A159" s="1555">
        <v>144</v>
      </c>
      <c r="B159" s="1568">
        <f t="shared" si="2"/>
        <v>141</v>
      </c>
      <c r="C159" s="1583" t="s">
        <v>970</v>
      </c>
      <c r="D159" s="1699"/>
      <c r="E159" s="1699"/>
      <c r="F159" s="1699"/>
      <c r="G159" s="1462" t="s">
        <v>454</v>
      </c>
      <c r="H159" s="255"/>
      <c r="I159" s="1570" t="s">
        <v>971</v>
      </c>
      <c r="J159" s="1570">
        <v>164</v>
      </c>
      <c r="K159" s="1570">
        <v>289</v>
      </c>
      <c r="L159" s="1586">
        <v>262</v>
      </c>
      <c r="M159" s="1570"/>
      <c r="N159" s="1570" t="s">
        <v>751</v>
      </c>
      <c r="O159" s="1570" t="s">
        <v>946</v>
      </c>
      <c r="P159" s="1581" t="s">
        <v>954</v>
      </c>
      <c r="Q159" s="255"/>
      <c r="R159" s="255"/>
      <c r="S159" s="1581"/>
      <c r="T159" s="1752"/>
      <c r="U159" s="1752"/>
      <c r="V159" s="1142">
        <v>1</v>
      </c>
    </row>
    <row r="160" spans="1:22" ht="31.5" hidden="1">
      <c r="A160" s="1550">
        <v>145</v>
      </c>
      <c r="B160" s="1568">
        <f t="shared" si="2"/>
        <v>142</v>
      </c>
      <c r="C160" s="1583" t="s">
        <v>972</v>
      </c>
      <c r="D160" s="1699"/>
      <c r="E160" s="1699"/>
      <c r="F160" s="1699"/>
      <c r="G160" s="1462" t="s">
        <v>454</v>
      </c>
      <c r="H160" s="255"/>
      <c r="I160" s="1570" t="s">
        <v>973</v>
      </c>
      <c r="J160" s="1570">
        <v>171</v>
      </c>
      <c r="K160" s="1570">
        <v>44</v>
      </c>
      <c r="L160" s="1586">
        <v>800</v>
      </c>
      <c r="M160" s="1570"/>
      <c r="N160" s="1570" t="s">
        <v>751</v>
      </c>
      <c r="O160" s="1570" t="s">
        <v>946</v>
      </c>
      <c r="P160" s="1581" t="s">
        <v>954</v>
      </c>
      <c r="Q160" s="255"/>
      <c r="R160" s="255"/>
      <c r="S160" s="1581"/>
      <c r="T160" s="1752"/>
      <c r="U160" s="1752"/>
      <c r="V160" s="1142">
        <v>1</v>
      </c>
    </row>
    <row r="161" spans="1:22" ht="31.5" hidden="1">
      <c r="A161" s="1555">
        <v>146</v>
      </c>
      <c r="B161" s="1568">
        <f t="shared" si="2"/>
        <v>143</v>
      </c>
      <c r="C161" s="1583" t="s">
        <v>974</v>
      </c>
      <c r="D161" s="1699"/>
      <c r="E161" s="1699"/>
      <c r="F161" s="1699"/>
      <c r="G161" s="1462" t="s">
        <v>454</v>
      </c>
      <c r="H161" s="255"/>
      <c r="I161" s="1570" t="s">
        <v>973</v>
      </c>
      <c r="J161" s="1570">
        <v>171</v>
      </c>
      <c r="K161" s="1570">
        <v>44</v>
      </c>
      <c r="L161" s="1586">
        <v>3482</v>
      </c>
      <c r="M161" s="1570"/>
      <c r="N161" s="1570" t="s">
        <v>756</v>
      </c>
      <c r="O161" s="1570" t="s">
        <v>192</v>
      </c>
      <c r="P161" s="1581" t="s">
        <v>975</v>
      </c>
      <c r="Q161" s="255"/>
      <c r="R161" s="255"/>
      <c r="S161" s="1581"/>
      <c r="T161" s="1752"/>
      <c r="U161" s="1752"/>
      <c r="V161" s="1142">
        <v>1</v>
      </c>
    </row>
    <row r="162" spans="1:22" ht="31.5" hidden="1">
      <c r="A162" s="1550">
        <v>147</v>
      </c>
      <c r="B162" s="1568">
        <f t="shared" si="2"/>
        <v>144</v>
      </c>
      <c r="C162" s="1583" t="s">
        <v>974</v>
      </c>
      <c r="D162" s="1699"/>
      <c r="E162" s="1699"/>
      <c r="F162" s="1699"/>
      <c r="G162" s="1462" t="s">
        <v>454</v>
      </c>
      <c r="H162" s="255"/>
      <c r="I162" s="1570" t="s">
        <v>949</v>
      </c>
      <c r="J162" s="1570">
        <v>114</v>
      </c>
      <c r="K162" s="1570">
        <v>39</v>
      </c>
      <c r="L162" s="1586">
        <v>14669.5</v>
      </c>
      <c r="M162" s="1570"/>
      <c r="N162" s="1570" t="s">
        <v>756</v>
      </c>
      <c r="O162" s="1570" t="s">
        <v>976</v>
      </c>
      <c r="P162" s="1581" t="s">
        <v>975</v>
      </c>
      <c r="Q162" s="255"/>
      <c r="R162" s="255"/>
      <c r="S162" s="1575"/>
      <c r="T162" s="1747"/>
      <c r="U162" s="1747"/>
      <c r="V162" s="1142">
        <v>1</v>
      </c>
    </row>
    <row r="163" spans="1:22" ht="31.5" hidden="1">
      <c r="A163" s="1555">
        <v>148</v>
      </c>
      <c r="B163" s="1568">
        <f t="shared" si="2"/>
        <v>145</v>
      </c>
      <c r="C163" s="1583" t="s">
        <v>977</v>
      </c>
      <c r="D163" s="1699"/>
      <c r="E163" s="1699"/>
      <c r="F163" s="1699"/>
      <c r="G163" s="1462" t="s">
        <v>454</v>
      </c>
      <c r="H163" s="255"/>
      <c r="I163" s="1570" t="s">
        <v>944</v>
      </c>
      <c r="J163" s="1570">
        <v>108</v>
      </c>
      <c r="K163" s="1570">
        <v>395</v>
      </c>
      <c r="L163" s="1586">
        <v>7161.3</v>
      </c>
      <c r="M163" s="1570"/>
      <c r="N163" s="1570" t="s">
        <v>979</v>
      </c>
      <c r="O163" s="1570" t="s">
        <v>946</v>
      </c>
      <c r="P163" s="1581" t="s">
        <v>980</v>
      </c>
      <c r="Q163" s="255"/>
      <c r="R163" s="255"/>
      <c r="S163" s="1575"/>
      <c r="T163" s="1747"/>
      <c r="U163" s="1747"/>
      <c r="V163" s="1142">
        <v>1</v>
      </c>
    </row>
    <row r="164" spans="1:22" ht="31.5" hidden="1">
      <c r="A164" s="1550">
        <v>149</v>
      </c>
      <c r="B164" s="1568">
        <f t="shared" si="2"/>
        <v>146</v>
      </c>
      <c r="C164" s="1583" t="s">
        <v>981</v>
      </c>
      <c r="D164" s="1699"/>
      <c r="E164" s="1699"/>
      <c r="F164" s="1699"/>
      <c r="G164" s="1462" t="s">
        <v>454</v>
      </c>
      <c r="H164" s="255"/>
      <c r="I164" s="1570" t="s">
        <v>949</v>
      </c>
      <c r="J164" s="1570">
        <v>107</v>
      </c>
      <c r="K164" s="1570">
        <v>240</v>
      </c>
      <c r="L164" s="1586">
        <v>1807.2</v>
      </c>
      <c r="M164" s="1570"/>
      <c r="N164" s="1570" t="s">
        <v>840</v>
      </c>
      <c r="O164" s="1570" t="s">
        <v>946</v>
      </c>
      <c r="P164" s="1581" t="s">
        <v>982</v>
      </c>
      <c r="Q164" s="255"/>
      <c r="R164" s="255"/>
      <c r="S164" s="1581"/>
      <c r="T164" s="1752"/>
      <c r="U164" s="1752"/>
      <c r="V164" s="1142">
        <v>1</v>
      </c>
    </row>
    <row r="165" spans="1:22" ht="31.5" hidden="1">
      <c r="A165" s="1555">
        <v>150</v>
      </c>
      <c r="B165" s="1568">
        <f t="shared" si="2"/>
        <v>147</v>
      </c>
      <c r="C165" s="1583" t="s">
        <v>983</v>
      </c>
      <c r="D165" s="1699"/>
      <c r="E165" s="1699"/>
      <c r="F165" s="1699"/>
      <c r="G165" s="1462" t="s">
        <v>454</v>
      </c>
      <c r="H165" s="255"/>
      <c r="I165" s="1570" t="s">
        <v>971</v>
      </c>
      <c r="J165" s="1570">
        <v>164</v>
      </c>
      <c r="K165" s="1570">
        <v>289</v>
      </c>
      <c r="L165" s="1586">
        <v>1290</v>
      </c>
      <c r="M165" s="1570"/>
      <c r="N165" s="1570" t="s">
        <v>751</v>
      </c>
      <c r="O165" s="1570" t="s">
        <v>946</v>
      </c>
      <c r="P165" s="1581" t="s">
        <v>984</v>
      </c>
      <c r="Q165" s="255"/>
      <c r="R165" s="255"/>
      <c r="S165" s="1570" t="s">
        <v>985</v>
      </c>
      <c r="T165" s="1751"/>
      <c r="U165" s="1751"/>
      <c r="V165" s="1142">
        <v>1</v>
      </c>
    </row>
    <row r="166" spans="1:22" ht="47.25" hidden="1">
      <c r="A166" s="1550">
        <v>151</v>
      </c>
      <c r="B166" s="1568">
        <f t="shared" si="2"/>
        <v>148</v>
      </c>
      <c r="C166" s="1583" t="s">
        <v>766</v>
      </c>
      <c r="D166" s="1699"/>
      <c r="E166" s="1699"/>
      <c r="F166" s="1699"/>
      <c r="G166" s="1462" t="s">
        <v>454</v>
      </c>
      <c r="H166" s="255"/>
      <c r="I166" s="1570" t="s">
        <v>949</v>
      </c>
      <c r="J166" s="1570">
        <v>161</v>
      </c>
      <c r="K166" s="1570" t="s">
        <v>986</v>
      </c>
      <c r="L166" s="1586">
        <v>58604</v>
      </c>
      <c r="M166" s="1570"/>
      <c r="N166" s="1570" t="s">
        <v>767</v>
      </c>
      <c r="O166" s="1570" t="s">
        <v>946</v>
      </c>
      <c r="P166" s="1581" t="s">
        <v>769</v>
      </c>
      <c r="Q166" s="255"/>
      <c r="R166" s="255"/>
      <c r="S166" s="1581"/>
      <c r="T166" s="1752"/>
      <c r="U166" s="1752"/>
      <c r="V166" s="1142">
        <v>1</v>
      </c>
    </row>
    <row r="167" spans="1:22" ht="31.5" hidden="1">
      <c r="A167" s="1555">
        <v>152</v>
      </c>
      <c r="B167" s="1568">
        <f t="shared" si="2"/>
        <v>149</v>
      </c>
      <c r="C167" s="1583" t="s">
        <v>987</v>
      </c>
      <c r="D167" s="1699"/>
      <c r="E167" s="1699"/>
      <c r="F167" s="1699"/>
      <c r="G167" s="1462" t="s">
        <v>454</v>
      </c>
      <c r="H167" s="255"/>
      <c r="I167" s="1570" t="s">
        <v>949</v>
      </c>
      <c r="J167" s="1570">
        <v>107</v>
      </c>
      <c r="K167" s="1570">
        <v>256</v>
      </c>
      <c r="L167" s="1586">
        <v>492.9</v>
      </c>
      <c r="M167" s="1570"/>
      <c r="N167" s="1570" t="s">
        <v>988</v>
      </c>
      <c r="O167" s="1570" t="s">
        <v>946</v>
      </c>
      <c r="P167" s="1581" t="s">
        <v>989</v>
      </c>
      <c r="Q167" s="255"/>
      <c r="R167" s="255"/>
      <c r="S167" s="1581"/>
      <c r="T167" s="1752"/>
      <c r="U167" s="1752"/>
      <c r="V167" s="1142">
        <v>1</v>
      </c>
    </row>
    <row r="168" spans="1:22" ht="31.5" hidden="1">
      <c r="A168" s="1550">
        <v>153</v>
      </c>
      <c r="B168" s="1568">
        <f t="shared" si="2"/>
        <v>150</v>
      </c>
      <c r="C168" s="1583" t="s">
        <v>990</v>
      </c>
      <c r="D168" s="1699"/>
      <c r="E168" s="1699"/>
      <c r="F168" s="1699"/>
      <c r="G168" s="1462" t="s">
        <v>454</v>
      </c>
      <c r="H168" s="255"/>
      <c r="I168" s="1570" t="s">
        <v>944</v>
      </c>
      <c r="J168" s="1570">
        <v>108</v>
      </c>
      <c r="K168" s="1570">
        <v>110</v>
      </c>
      <c r="L168" s="1586">
        <v>3047.1</v>
      </c>
      <c r="M168" s="1570"/>
      <c r="N168" s="1570" t="s">
        <v>775</v>
      </c>
      <c r="O168" s="1570" t="s">
        <v>946</v>
      </c>
      <c r="P168" s="1577" t="s">
        <v>992</v>
      </c>
      <c r="Q168" s="255"/>
      <c r="R168" s="255"/>
      <c r="S168" s="1581"/>
      <c r="T168" s="1752"/>
      <c r="U168" s="1752"/>
      <c r="V168" s="1142">
        <v>1</v>
      </c>
    </row>
    <row r="169" spans="1:22" ht="31.5" hidden="1">
      <c r="A169" s="1555">
        <v>154</v>
      </c>
      <c r="B169" s="1568">
        <f t="shared" si="2"/>
        <v>151</v>
      </c>
      <c r="C169" s="1583" t="s">
        <v>993</v>
      </c>
      <c r="D169" s="1699"/>
      <c r="E169" s="1699"/>
      <c r="F169" s="1699"/>
      <c r="G169" s="1462" t="s">
        <v>454</v>
      </c>
      <c r="H169" s="255"/>
      <c r="I169" s="1570" t="s">
        <v>949</v>
      </c>
      <c r="J169" s="1570">
        <v>113</v>
      </c>
      <c r="K169" s="1570">
        <v>58</v>
      </c>
      <c r="L169" s="1586">
        <v>8618.4</v>
      </c>
      <c r="M169" s="1570"/>
      <c r="N169" s="1570" t="s">
        <v>775</v>
      </c>
      <c r="O169" s="1570" t="s">
        <v>946</v>
      </c>
      <c r="P169" s="1581" t="s">
        <v>995</v>
      </c>
      <c r="Q169" s="255"/>
      <c r="R169" s="255"/>
      <c r="S169" s="1581"/>
      <c r="T169" s="1752"/>
      <c r="U169" s="1752"/>
      <c r="V169" s="1142">
        <v>1</v>
      </c>
    </row>
    <row r="170" spans="1:22" ht="31.5" hidden="1">
      <c r="A170" s="1550">
        <v>155</v>
      </c>
      <c r="B170" s="1568">
        <f t="shared" si="2"/>
        <v>152</v>
      </c>
      <c r="C170" s="1583" t="s">
        <v>996</v>
      </c>
      <c r="D170" s="1699"/>
      <c r="E170" s="1699"/>
      <c r="F170" s="1699"/>
      <c r="G170" s="1462" t="s">
        <v>454</v>
      </c>
      <c r="H170" s="255"/>
      <c r="I170" s="1570" t="s">
        <v>949</v>
      </c>
      <c r="J170" s="1570">
        <v>113</v>
      </c>
      <c r="K170" s="1570">
        <v>111</v>
      </c>
      <c r="L170" s="1586">
        <v>2388.9</v>
      </c>
      <c r="M170" s="1570"/>
      <c r="N170" s="1570" t="s">
        <v>775</v>
      </c>
      <c r="O170" s="1570" t="s">
        <v>946</v>
      </c>
      <c r="P170" s="1581" t="s">
        <v>997</v>
      </c>
      <c r="Q170" s="255"/>
      <c r="R170" s="255"/>
      <c r="S170" s="1581"/>
      <c r="T170" s="1752"/>
      <c r="U170" s="1752"/>
      <c r="V170" s="1142">
        <v>1</v>
      </c>
    </row>
    <row r="171" spans="1:22" ht="31.5" hidden="1">
      <c r="A171" s="1555">
        <v>156</v>
      </c>
      <c r="B171" s="1568">
        <f t="shared" si="2"/>
        <v>153</v>
      </c>
      <c r="C171" s="1583" t="s">
        <v>998</v>
      </c>
      <c r="D171" s="1699"/>
      <c r="E171" s="1699"/>
      <c r="F171" s="1699"/>
      <c r="G171" s="1462" t="s">
        <v>454</v>
      </c>
      <c r="H171" s="255"/>
      <c r="I171" s="1570" t="s">
        <v>964</v>
      </c>
      <c r="J171" s="1570">
        <v>108</v>
      </c>
      <c r="K171" s="1570">
        <v>69</v>
      </c>
      <c r="L171" s="1586">
        <v>10999.5</v>
      </c>
      <c r="M171" s="1570"/>
      <c r="N171" s="1570" t="s">
        <v>775</v>
      </c>
      <c r="O171" s="1570" t="s">
        <v>946</v>
      </c>
      <c r="P171" s="1577" t="s">
        <v>992</v>
      </c>
      <c r="Q171" s="255"/>
      <c r="R171" s="255"/>
      <c r="S171" s="1581"/>
      <c r="T171" s="1752"/>
      <c r="U171" s="1752"/>
      <c r="V171" s="1142">
        <v>1</v>
      </c>
    </row>
    <row r="172" spans="1:22" ht="47.25" hidden="1">
      <c r="A172" s="1550">
        <v>157</v>
      </c>
      <c r="B172" s="1568">
        <f t="shared" si="2"/>
        <v>154</v>
      </c>
      <c r="C172" s="1583" t="s">
        <v>999</v>
      </c>
      <c r="D172" s="1699"/>
      <c r="E172" s="1699"/>
      <c r="F172" s="1699"/>
      <c r="G172" s="1462" t="s">
        <v>454</v>
      </c>
      <c r="H172" s="255"/>
      <c r="I172" s="1570" t="s">
        <v>944</v>
      </c>
      <c r="J172" s="1570">
        <v>108</v>
      </c>
      <c r="K172" s="1570">
        <v>48</v>
      </c>
      <c r="L172" s="1586">
        <v>696.4</v>
      </c>
      <c r="M172" s="1570"/>
      <c r="N172" s="1570" t="s">
        <v>775</v>
      </c>
      <c r="O172" s="1570" t="s">
        <v>946</v>
      </c>
      <c r="P172" s="1581" t="s">
        <v>1000</v>
      </c>
      <c r="Q172" s="255"/>
      <c r="R172" s="255"/>
      <c r="S172" s="1581"/>
      <c r="T172" s="1752"/>
      <c r="U172" s="1752"/>
      <c r="V172" s="1142">
        <v>1</v>
      </c>
    </row>
    <row r="173" spans="1:22" ht="31.5" hidden="1">
      <c r="A173" s="1555">
        <v>158</v>
      </c>
      <c r="B173" s="1568">
        <f t="shared" si="2"/>
        <v>155</v>
      </c>
      <c r="C173" s="1583" t="s">
        <v>1001</v>
      </c>
      <c r="D173" s="1699"/>
      <c r="E173" s="1699"/>
      <c r="F173" s="1699"/>
      <c r="G173" s="1462" t="s">
        <v>454</v>
      </c>
      <c r="H173" s="255"/>
      <c r="I173" s="1570" t="s">
        <v>969</v>
      </c>
      <c r="J173" s="1570">
        <v>154</v>
      </c>
      <c r="K173" s="1570">
        <v>144</v>
      </c>
      <c r="L173" s="1586">
        <v>12320</v>
      </c>
      <c r="M173" s="1570"/>
      <c r="N173" s="1570" t="s">
        <v>775</v>
      </c>
      <c r="O173" s="1570" t="s">
        <v>946</v>
      </c>
      <c r="P173" s="1577" t="s">
        <v>992</v>
      </c>
      <c r="Q173" s="255"/>
      <c r="R173" s="255"/>
      <c r="S173" s="1570"/>
      <c r="T173" s="1751"/>
      <c r="U173" s="1751"/>
      <c r="V173" s="1142">
        <v>1</v>
      </c>
    </row>
    <row r="174" spans="1:22" ht="31.5" hidden="1">
      <c r="A174" s="1550">
        <v>159</v>
      </c>
      <c r="B174" s="1568">
        <f t="shared" si="2"/>
        <v>156</v>
      </c>
      <c r="C174" s="1583" t="s">
        <v>1002</v>
      </c>
      <c r="D174" s="1699"/>
      <c r="E174" s="1699"/>
      <c r="F174" s="1699"/>
      <c r="G174" s="1462" t="s">
        <v>454</v>
      </c>
      <c r="H174" s="255"/>
      <c r="I174" s="1570" t="s">
        <v>949</v>
      </c>
      <c r="J174" s="1570">
        <v>114</v>
      </c>
      <c r="K174" s="1570">
        <v>64</v>
      </c>
      <c r="L174" s="1586">
        <v>9048.7999999999993</v>
      </c>
      <c r="M174" s="1570"/>
      <c r="N174" s="1570" t="s">
        <v>775</v>
      </c>
      <c r="O174" s="1570" t="s">
        <v>946</v>
      </c>
      <c r="P174" s="1577" t="s">
        <v>992</v>
      </c>
      <c r="Q174" s="255"/>
      <c r="R174" s="255"/>
      <c r="S174" s="1570"/>
      <c r="T174" s="1751"/>
      <c r="U174" s="1751"/>
      <c r="V174" s="1142">
        <v>1</v>
      </c>
    </row>
    <row r="175" spans="1:22" ht="47.25" hidden="1">
      <c r="A175" s="1555">
        <v>160</v>
      </c>
      <c r="B175" s="1568">
        <f t="shared" si="2"/>
        <v>157</v>
      </c>
      <c r="C175" s="1583" t="s">
        <v>1004</v>
      </c>
      <c r="D175" s="1699"/>
      <c r="E175" s="1699"/>
      <c r="F175" s="1699"/>
      <c r="G175" s="1462" t="s">
        <v>454</v>
      </c>
      <c r="H175" s="255"/>
      <c r="I175" s="1570" t="s">
        <v>949</v>
      </c>
      <c r="J175" s="1570">
        <v>114</v>
      </c>
      <c r="K175" s="1570">
        <v>89</v>
      </c>
      <c r="L175" s="1586">
        <v>1025.5999999999999</v>
      </c>
      <c r="M175" s="1570"/>
      <c r="N175" s="1570" t="s">
        <v>775</v>
      </c>
      <c r="O175" s="1570" t="s">
        <v>946</v>
      </c>
      <c r="P175" s="1581" t="s">
        <v>1005</v>
      </c>
      <c r="Q175" s="255"/>
      <c r="R175" s="255"/>
      <c r="S175" s="1570"/>
      <c r="T175" s="1751"/>
      <c r="U175" s="1751"/>
      <c r="V175" s="1142">
        <v>1</v>
      </c>
    </row>
    <row r="176" spans="1:22" ht="31.5" hidden="1">
      <c r="A176" s="1550">
        <v>161</v>
      </c>
      <c r="B176" s="1568">
        <f t="shared" si="2"/>
        <v>158</v>
      </c>
      <c r="C176" s="1583" t="s">
        <v>1006</v>
      </c>
      <c r="D176" s="1699"/>
      <c r="E176" s="1699"/>
      <c r="F176" s="1699"/>
      <c r="G176" s="1462" t="s">
        <v>454</v>
      </c>
      <c r="H176" s="255"/>
      <c r="I176" s="1570" t="s">
        <v>969</v>
      </c>
      <c r="J176" s="1570">
        <v>144</v>
      </c>
      <c r="K176" s="1570">
        <v>54</v>
      </c>
      <c r="L176" s="1586">
        <v>6324</v>
      </c>
      <c r="M176" s="1570"/>
      <c r="N176" s="1570" t="s">
        <v>871</v>
      </c>
      <c r="O176" s="1570" t="s">
        <v>946</v>
      </c>
      <c r="P176" s="1581" t="s">
        <v>1007</v>
      </c>
      <c r="Q176" s="255"/>
      <c r="R176" s="255"/>
      <c r="S176" s="1570" t="s">
        <v>1008</v>
      </c>
      <c r="T176" s="1751"/>
      <c r="U176" s="1751"/>
      <c r="V176" s="1142">
        <v>1</v>
      </c>
    </row>
    <row r="177" spans="1:22" ht="31.5" hidden="1">
      <c r="A177" s="1555">
        <v>162</v>
      </c>
      <c r="B177" s="1568">
        <f t="shared" si="2"/>
        <v>159</v>
      </c>
      <c r="C177" s="1583" t="s">
        <v>1009</v>
      </c>
      <c r="D177" s="1699"/>
      <c r="E177" s="1699"/>
      <c r="F177" s="1699"/>
      <c r="G177" s="1462" t="s">
        <v>454</v>
      </c>
      <c r="H177" s="255"/>
      <c r="I177" s="1570" t="s">
        <v>953</v>
      </c>
      <c r="J177" s="1570">
        <v>39</v>
      </c>
      <c r="K177" s="1570">
        <v>35</v>
      </c>
      <c r="L177" s="1586">
        <v>408</v>
      </c>
      <c r="M177" s="1570"/>
      <c r="N177" s="1570" t="s">
        <v>830</v>
      </c>
      <c r="O177" s="1570" t="s">
        <v>623</v>
      </c>
      <c r="P177" s="1581" t="s">
        <v>1010</v>
      </c>
      <c r="Q177" s="255"/>
      <c r="R177" s="255"/>
      <c r="S177" s="1570" t="s">
        <v>1011</v>
      </c>
      <c r="T177" s="1751"/>
      <c r="U177" s="1751"/>
      <c r="V177" s="1142">
        <v>1</v>
      </c>
    </row>
    <row r="178" spans="1:22" ht="31.5" hidden="1">
      <c r="A178" s="1550">
        <v>163</v>
      </c>
      <c r="B178" s="1568">
        <f t="shared" si="2"/>
        <v>160</v>
      </c>
      <c r="C178" s="1583" t="s">
        <v>1012</v>
      </c>
      <c r="D178" s="1699"/>
      <c r="E178" s="1699"/>
      <c r="F178" s="1699"/>
      <c r="G178" s="1462" t="s">
        <v>454</v>
      </c>
      <c r="H178" s="255"/>
      <c r="I178" s="1570" t="s">
        <v>969</v>
      </c>
      <c r="J178" s="1570">
        <v>104</v>
      </c>
      <c r="K178" s="1570">
        <v>31</v>
      </c>
      <c r="L178" s="1586">
        <v>1213</v>
      </c>
      <c r="M178" s="1570"/>
      <c r="N178" s="1570" t="s">
        <v>830</v>
      </c>
      <c r="O178" s="1570" t="s">
        <v>946</v>
      </c>
      <c r="P178" s="1570" t="s">
        <v>1013</v>
      </c>
      <c r="Q178" s="255"/>
      <c r="R178" s="255"/>
      <c r="S178" s="1581" t="s">
        <v>4892</v>
      </c>
      <c r="T178" s="1752"/>
      <c r="U178" s="1752"/>
      <c r="V178" s="1142">
        <v>1</v>
      </c>
    </row>
    <row r="179" spans="1:22" ht="31.5" hidden="1">
      <c r="A179" s="1555">
        <v>164</v>
      </c>
      <c r="B179" s="1568">
        <f t="shared" si="2"/>
        <v>161</v>
      </c>
      <c r="C179" s="1587" t="s">
        <v>1014</v>
      </c>
      <c r="D179" s="1703"/>
      <c r="E179" s="1703"/>
      <c r="F179" s="1703"/>
      <c r="G179" s="1462" t="s">
        <v>454</v>
      </c>
      <c r="H179" s="255"/>
      <c r="I179" s="1570" t="s">
        <v>944</v>
      </c>
      <c r="J179" s="1570">
        <v>115</v>
      </c>
      <c r="K179" s="1570">
        <v>47</v>
      </c>
      <c r="L179" s="1586">
        <v>216.6</v>
      </c>
      <c r="M179" s="1570"/>
      <c r="N179" s="1570" t="s">
        <v>873</v>
      </c>
      <c r="O179" s="1570" t="s">
        <v>623</v>
      </c>
      <c r="P179" s="1581" t="s">
        <v>1015</v>
      </c>
      <c r="Q179" s="255"/>
      <c r="R179" s="255"/>
      <c r="S179" s="1570" t="s">
        <v>1016</v>
      </c>
      <c r="T179" s="1751"/>
      <c r="U179" s="1751"/>
      <c r="V179" s="1142">
        <v>1</v>
      </c>
    </row>
    <row r="180" spans="1:22" ht="31.5" hidden="1">
      <c r="A180" s="1550">
        <v>165</v>
      </c>
      <c r="B180" s="1568">
        <f t="shared" si="2"/>
        <v>162</v>
      </c>
      <c r="C180" s="1588" t="s">
        <v>974</v>
      </c>
      <c r="D180" s="1704"/>
      <c r="E180" s="1704"/>
      <c r="F180" s="1704"/>
      <c r="G180" s="1462" t="s">
        <v>454</v>
      </c>
      <c r="H180" s="255"/>
      <c r="I180" s="1589" t="s">
        <v>956</v>
      </c>
      <c r="J180" s="1589">
        <v>130</v>
      </c>
      <c r="K180" s="1589">
        <v>35</v>
      </c>
      <c r="L180" s="1590">
        <v>6845</v>
      </c>
      <c r="M180" s="1588"/>
      <c r="N180" s="1589" t="s">
        <v>756</v>
      </c>
      <c r="O180" s="1589" t="s">
        <v>946</v>
      </c>
      <c r="P180" s="1589" t="s">
        <v>1017</v>
      </c>
      <c r="Q180" s="255"/>
      <c r="R180" s="255"/>
      <c r="S180" s="1570" t="s">
        <v>1018</v>
      </c>
      <c r="T180" s="1751"/>
      <c r="U180" s="1751"/>
      <c r="V180" s="1142">
        <v>1</v>
      </c>
    </row>
    <row r="181" spans="1:22" ht="63" hidden="1">
      <c r="A181" s="1555">
        <v>166</v>
      </c>
      <c r="B181" s="1568">
        <f t="shared" si="2"/>
        <v>163</v>
      </c>
      <c r="C181" s="1588" t="s">
        <v>1019</v>
      </c>
      <c r="D181" s="1704"/>
      <c r="E181" s="1704"/>
      <c r="F181" s="1704"/>
      <c r="G181" s="1462" t="s">
        <v>454</v>
      </c>
      <c r="H181" s="255"/>
      <c r="I181" s="1589" t="s">
        <v>956</v>
      </c>
      <c r="J181" s="1589" t="s">
        <v>1020</v>
      </c>
      <c r="K181" s="1589" t="s">
        <v>1021</v>
      </c>
      <c r="L181" s="1590">
        <v>2000</v>
      </c>
      <c r="M181" s="1570"/>
      <c r="N181" s="1570" t="s">
        <v>871</v>
      </c>
      <c r="O181" s="1570" t="s">
        <v>946</v>
      </c>
      <c r="P181" s="1581" t="s">
        <v>1022</v>
      </c>
      <c r="Q181" s="255"/>
      <c r="R181" s="255"/>
      <c r="S181" s="1581" t="s">
        <v>4893</v>
      </c>
      <c r="T181" s="1752"/>
      <c r="U181" s="1752"/>
      <c r="V181" s="1142">
        <v>1</v>
      </c>
    </row>
    <row r="182" spans="1:22" ht="63" hidden="1">
      <c r="A182" s="1550">
        <v>167</v>
      </c>
      <c r="B182" s="1568">
        <f t="shared" si="2"/>
        <v>164</v>
      </c>
      <c r="C182" s="1588" t="s">
        <v>1023</v>
      </c>
      <c r="D182" s="1704"/>
      <c r="E182" s="1704"/>
      <c r="F182" s="1704"/>
      <c r="G182" s="1462" t="s">
        <v>454</v>
      </c>
      <c r="H182" s="255"/>
      <c r="I182" s="1589" t="s">
        <v>944</v>
      </c>
      <c r="J182" s="1589">
        <v>108</v>
      </c>
      <c r="K182" s="1589">
        <v>396</v>
      </c>
      <c r="L182" s="1590">
        <v>2391</v>
      </c>
      <c r="M182" s="1570" t="s">
        <v>1024</v>
      </c>
      <c r="N182" s="1581" t="s">
        <v>852</v>
      </c>
      <c r="O182" s="1570" t="s">
        <v>946</v>
      </c>
      <c r="P182" s="1581" t="s">
        <v>1025</v>
      </c>
      <c r="Q182" s="255"/>
      <c r="R182" s="255"/>
      <c r="S182" s="1570" t="s">
        <v>1026</v>
      </c>
      <c r="T182" s="1751"/>
      <c r="U182" s="1751"/>
      <c r="V182" s="1142">
        <v>1</v>
      </c>
    </row>
    <row r="183" spans="1:22" hidden="1">
      <c r="A183" s="1555">
        <v>168</v>
      </c>
      <c r="B183" s="1568"/>
      <c r="C183" s="1591" t="s">
        <v>1027</v>
      </c>
      <c r="D183" s="1705"/>
      <c r="E183" s="1705"/>
      <c r="F183" s="1705"/>
      <c r="G183" s="1462" t="s">
        <v>454</v>
      </c>
      <c r="H183" s="255"/>
      <c r="I183" s="1560"/>
      <c r="J183" s="1585"/>
      <c r="K183" s="1570"/>
      <c r="L183" s="1559"/>
      <c r="M183" s="1570"/>
      <c r="N183" s="1570"/>
      <c r="O183" s="1570"/>
      <c r="P183" s="1570"/>
      <c r="Q183" s="255"/>
      <c r="R183" s="255"/>
      <c r="S183" s="1570"/>
      <c r="T183" s="1751"/>
      <c r="U183" s="1751"/>
      <c r="V183" s="1142">
        <v>1</v>
      </c>
    </row>
    <row r="184" spans="1:22" ht="31.5" hidden="1">
      <c r="A184" s="1550">
        <v>169</v>
      </c>
      <c r="B184" s="1568">
        <f>B182+1</f>
        <v>165</v>
      </c>
      <c r="C184" s="1592" t="s">
        <v>1028</v>
      </c>
      <c r="D184" s="1706"/>
      <c r="E184" s="1706"/>
      <c r="F184" s="1706"/>
      <c r="G184" s="1462" t="s">
        <v>454</v>
      </c>
      <c r="H184" s="255"/>
      <c r="I184" s="1570" t="s">
        <v>1029</v>
      </c>
      <c r="J184" s="1570">
        <v>12</v>
      </c>
      <c r="K184" s="1570">
        <v>91</v>
      </c>
      <c r="L184" s="1586">
        <v>7927.9</v>
      </c>
      <c r="M184" s="1570"/>
      <c r="N184" s="1570" t="s">
        <v>775</v>
      </c>
      <c r="O184" s="1570" t="s">
        <v>618</v>
      </c>
      <c r="P184" s="1581" t="s">
        <v>776</v>
      </c>
      <c r="Q184" s="255"/>
      <c r="R184" s="255"/>
      <c r="S184" s="1570"/>
      <c r="T184" s="1751"/>
      <c r="U184" s="1751"/>
      <c r="V184" s="1142">
        <v>1</v>
      </c>
    </row>
    <row r="185" spans="1:22" ht="31.5" hidden="1">
      <c r="A185" s="1555">
        <v>170</v>
      </c>
      <c r="B185" s="1568">
        <f t="shared" si="2"/>
        <v>166</v>
      </c>
      <c r="C185" s="1592" t="s">
        <v>1030</v>
      </c>
      <c r="D185" s="1706"/>
      <c r="E185" s="1706"/>
      <c r="F185" s="1706"/>
      <c r="G185" s="1462" t="s">
        <v>454</v>
      </c>
      <c r="H185" s="255"/>
      <c r="I185" s="1570" t="s">
        <v>1031</v>
      </c>
      <c r="J185" s="1570">
        <v>2</v>
      </c>
      <c r="K185" s="1570">
        <v>142</v>
      </c>
      <c r="L185" s="1586">
        <v>7944</v>
      </c>
      <c r="M185" s="1570"/>
      <c r="N185" s="1570" t="s">
        <v>775</v>
      </c>
      <c r="O185" s="1570" t="s">
        <v>618</v>
      </c>
      <c r="P185" s="1581" t="s">
        <v>776</v>
      </c>
      <c r="Q185" s="255"/>
      <c r="R185" s="255"/>
      <c r="S185" s="1570"/>
      <c r="T185" s="1751"/>
      <c r="U185" s="1751"/>
      <c r="V185" s="1142">
        <v>1</v>
      </c>
    </row>
    <row r="186" spans="1:22" ht="31.5" hidden="1">
      <c r="A186" s="1550">
        <v>171</v>
      </c>
      <c r="B186" s="1568">
        <f t="shared" si="2"/>
        <v>167</v>
      </c>
      <c r="C186" s="4078" t="s">
        <v>1032</v>
      </c>
      <c r="D186" s="1699"/>
      <c r="E186" s="1699"/>
      <c r="F186" s="1699"/>
      <c r="G186" s="1462" t="s">
        <v>454</v>
      </c>
      <c r="H186" s="255"/>
      <c r="I186" s="4074" t="s">
        <v>1033</v>
      </c>
      <c r="J186" s="1570">
        <v>11</v>
      </c>
      <c r="K186" s="1570">
        <v>194</v>
      </c>
      <c r="L186" s="1586">
        <v>7300.2</v>
      </c>
      <c r="M186" s="1570"/>
      <c r="N186" s="1570" t="s">
        <v>775</v>
      </c>
      <c r="O186" s="1570" t="s">
        <v>618</v>
      </c>
      <c r="P186" s="1581" t="s">
        <v>776</v>
      </c>
      <c r="Q186" s="255"/>
      <c r="R186" s="255"/>
      <c r="S186" s="1570"/>
      <c r="T186" s="1751"/>
      <c r="U186" s="1751"/>
      <c r="V186" s="1142">
        <v>1</v>
      </c>
    </row>
    <row r="187" spans="1:22" ht="31.5" hidden="1">
      <c r="A187" s="1555">
        <v>172</v>
      </c>
      <c r="B187" s="1568">
        <f t="shared" si="2"/>
        <v>168</v>
      </c>
      <c r="C187" s="4070"/>
      <c r="D187" s="1695"/>
      <c r="E187" s="1695"/>
      <c r="F187" s="1695"/>
      <c r="G187" s="1462" t="s">
        <v>454</v>
      </c>
      <c r="H187" s="255"/>
      <c r="I187" s="4084"/>
      <c r="J187" s="1570" t="s">
        <v>784</v>
      </c>
      <c r="K187" s="1570" t="s">
        <v>1034</v>
      </c>
      <c r="L187" s="1586">
        <v>2536.6999999999998</v>
      </c>
      <c r="M187" s="1570"/>
      <c r="N187" s="1570" t="s">
        <v>775</v>
      </c>
      <c r="O187" s="1570" t="s">
        <v>618</v>
      </c>
      <c r="P187" s="1581" t="s">
        <v>776</v>
      </c>
      <c r="Q187" s="255"/>
      <c r="R187" s="255"/>
      <c r="S187" s="1570"/>
      <c r="T187" s="1751"/>
      <c r="U187" s="1751"/>
      <c r="V187" s="1142">
        <v>1</v>
      </c>
    </row>
    <row r="188" spans="1:22" ht="31.5" hidden="1">
      <c r="A188" s="1550">
        <v>173</v>
      </c>
      <c r="B188" s="1568">
        <f t="shared" si="2"/>
        <v>169</v>
      </c>
      <c r="C188" s="1583" t="s">
        <v>1035</v>
      </c>
      <c r="D188" s="1699"/>
      <c r="E188" s="1699"/>
      <c r="F188" s="1699"/>
      <c r="G188" s="1462" t="s">
        <v>454</v>
      </c>
      <c r="H188" s="255"/>
      <c r="I188" s="1570" t="s">
        <v>1031</v>
      </c>
      <c r="J188" s="1570">
        <v>2</v>
      </c>
      <c r="K188" s="1570">
        <v>141</v>
      </c>
      <c r="L188" s="1586">
        <v>8025.3</v>
      </c>
      <c r="M188" s="1570"/>
      <c r="N188" s="1570" t="s">
        <v>775</v>
      </c>
      <c r="O188" s="1570" t="s">
        <v>618</v>
      </c>
      <c r="P188" s="1581" t="s">
        <v>776</v>
      </c>
      <c r="Q188" s="255"/>
      <c r="R188" s="255"/>
      <c r="S188" s="1570"/>
      <c r="T188" s="1751"/>
      <c r="U188" s="1751"/>
      <c r="V188" s="1142">
        <v>1</v>
      </c>
    </row>
    <row r="189" spans="1:22" ht="31.5" hidden="1">
      <c r="A189" s="1555">
        <v>174</v>
      </c>
      <c r="B189" s="1568">
        <f t="shared" si="2"/>
        <v>170</v>
      </c>
      <c r="C189" s="1587" t="s">
        <v>1036</v>
      </c>
      <c r="D189" s="1703"/>
      <c r="E189" s="1703"/>
      <c r="F189" s="1703"/>
      <c r="G189" s="1462" t="s">
        <v>454</v>
      </c>
      <c r="H189" s="255"/>
      <c r="I189" s="1570" t="s">
        <v>1031</v>
      </c>
      <c r="J189" s="1570">
        <v>2</v>
      </c>
      <c r="K189" s="1570">
        <v>211</v>
      </c>
      <c r="L189" s="1586">
        <v>2174.6999999999998</v>
      </c>
      <c r="M189" s="1570"/>
      <c r="N189" s="1570" t="s">
        <v>775</v>
      </c>
      <c r="O189" s="1570" t="s">
        <v>618</v>
      </c>
      <c r="P189" s="1581" t="s">
        <v>776</v>
      </c>
      <c r="Q189" s="255"/>
      <c r="R189" s="255"/>
      <c r="S189" s="1581" t="s">
        <v>4894</v>
      </c>
      <c r="T189" s="1752"/>
      <c r="U189" s="1752"/>
      <c r="V189" s="1142">
        <v>1</v>
      </c>
    </row>
    <row r="190" spans="1:22" ht="31.5" hidden="1">
      <c r="A190" s="1550">
        <v>175</v>
      </c>
      <c r="B190" s="1568">
        <f t="shared" si="2"/>
        <v>171</v>
      </c>
      <c r="C190" s="1583" t="s">
        <v>1037</v>
      </c>
      <c r="D190" s="1699"/>
      <c r="E190" s="1699"/>
      <c r="F190" s="1699"/>
      <c r="G190" s="1462" t="s">
        <v>454</v>
      </c>
      <c r="H190" s="255"/>
      <c r="I190" s="1570" t="s">
        <v>1038</v>
      </c>
      <c r="J190" s="1570">
        <v>12</v>
      </c>
      <c r="K190" s="1570">
        <v>100</v>
      </c>
      <c r="L190" s="1586">
        <v>2148.4</v>
      </c>
      <c r="M190" s="1570"/>
      <c r="N190" s="1570" t="s">
        <v>1039</v>
      </c>
      <c r="O190" s="1570" t="s">
        <v>618</v>
      </c>
      <c r="P190" s="1581" t="s">
        <v>1040</v>
      </c>
      <c r="Q190" s="255"/>
      <c r="R190" s="255"/>
      <c r="S190" s="1570"/>
      <c r="T190" s="1751"/>
      <c r="U190" s="1751"/>
      <c r="V190" s="1142">
        <v>1</v>
      </c>
    </row>
    <row r="191" spans="1:22" ht="31.5" hidden="1">
      <c r="A191" s="1555">
        <v>176</v>
      </c>
      <c r="B191" s="1568">
        <f t="shared" si="2"/>
        <v>172</v>
      </c>
      <c r="C191" s="1587" t="s">
        <v>1041</v>
      </c>
      <c r="D191" s="1703"/>
      <c r="E191" s="1703"/>
      <c r="F191" s="1703"/>
      <c r="G191" s="1462" t="s">
        <v>454</v>
      </c>
      <c r="H191" s="255"/>
      <c r="I191" s="1570" t="s">
        <v>1033</v>
      </c>
      <c r="J191" s="1570">
        <v>15</v>
      </c>
      <c r="K191" s="1570" t="s">
        <v>1042</v>
      </c>
      <c r="L191" s="1586">
        <v>4312.1000000000004</v>
      </c>
      <c r="M191" s="1570"/>
      <c r="N191" s="1570" t="s">
        <v>775</v>
      </c>
      <c r="O191" s="1570" t="s">
        <v>618</v>
      </c>
      <c r="P191" s="1581" t="s">
        <v>776</v>
      </c>
      <c r="Q191" s="255"/>
      <c r="R191" s="255"/>
      <c r="S191" s="1581" t="s">
        <v>4895</v>
      </c>
      <c r="T191" s="1752"/>
      <c r="U191" s="1752"/>
      <c r="V191" s="1142">
        <v>1</v>
      </c>
    </row>
    <row r="192" spans="1:22" ht="31.5" hidden="1">
      <c r="A192" s="1550">
        <v>177</v>
      </c>
      <c r="B192" s="1568">
        <f t="shared" si="2"/>
        <v>173</v>
      </c>
      <c r="C192" s="1583" t="s">
        <v>1043</v>
      </c>
      <c r="D192" s="1699"/>
      <c r="E192" s="1699"/>
      <c r="F192" s="1699"/>
      <c r="G192" s="1462" t="s">
        <v>454</v>
      </c>
      <c r="H192" s="255"/>
      <c r="I192" s="1570" t="s">
        <v>1044</v>
      </c>
      <c r="J192" s="1570">
        <v>5</v>
      </c>
      <c r="K192" s="1570">
        <v>146</v>
      </c>
      <c r="L192" s="1586">
        <v>5477.5</v>
      </c>
      <c r="M192" s="1570"/>
      <c r="N192" s="1570" t="s">
        <v>754</v>
      </c>
      <c r="O192" s="1570" t="s">
        <v>618</v>
      </c>
      <c r="P192" s="1581" t="s">
        <v>827</v>
      </c>
      <c r="Q192" s="255"/>
      <c r="R192" s="255"/>
      <c r="S192" s="1570"/>
      <c r="T192" s="1751"/>
      <c r="U192" s="1751"/>
      <c r="V192" s="1142">
        <v>1</v>
      </c>
    </row>
    <row r="193" spans="1:22" ht="31.5" hidden="1">
      <c r="A193" s="1555">
        <v>178</v>
      </c>
      <c r="B193" s="1568">
        <f t="shared" si="2"/>
        <v>174</v>
      </c>
      <c r="C193" s="1583" t="s">
        <v>1045</v>
      </c>
      <c r="D193" s="1699"/>
      <c r="E193" s="1699"/>
      <c r="F193" s="1699"/>
      <c r="G193" s="1462" t="s">
        <v>454</v>
      </c>
      <c r="H193" s="255"/>
      <c r="I193" s="1570" t="s">
        <v>1038</v>
      </c>
      <c r="J193" s="1570">
        <v>12</v>
      </c>
      <c r="K193" s="1570">
        <v>117</v>
      </c>
      <c r="L193" s="1586">
        <v>1410.8</v>
      </c>
      <c r="M193" s="1570"/>
      <c r="N193" s="1570" t="s">
        <v>840</v>
      </c>
      <c r="O193" s="1570" t="s">
        <v>618</v>
      </c>
      <c r="P193" s="1581" t="s">
        <v>1046</v>
      </c>
      <c r="Q193" s="255"/>
      <c r="R193" s="255"/>
      <c r="S193" s="1570"/>
      <c r="T193" s="1751"/>
      <c r="U193" s="1751"/>
      <c r="V193" s="1142">
        <v>1</v>
      </c>
    </row>
    <row r="194" spans="1:22" ht="31.5" hidden="1">
      <c r="A194" s="1550">
        <v>179</v>
      </c>
      <c r="B194" s="1568">
        <f t="shared" si="2"/>
        <v>175</v>
      </c>
      <c r="C194" s="1583" t="s">
        <v>1047</v>
      </c>
      <c r="D194" s="1699"/>
      <c r="E194" s="1699"/>
      <c r="F194" s="1699"/>
      <c r="G194" s="1462" t="s">
        <v>454</v>
      </c>
      <c r="H194" s="255"/>
      <c r="I194" s="1570" t="s">
        <v>1048</v>
      </c>
      <c r="J194" s="1570">
        <v>2</v>
      </c>
      <c r="K194" s="1570">
        <v>140</v>
      </c>
      <c r="L194" s="1586">
        <v>8363.2999999999993</v>
      </c>
      <c r="M194" s="1570"/>
      <c r="N194" s="1570" t="s">
        <v>756</v>
      </c>
      <c r="O194" s="1570" t="s">
        <v>623</v>
      </c>
      <c r="P194" s="1581" t="s">
        <v>975</v>
      </c>
      <c r="Q194" s="255"/>
      <c r="R194" s="255"/>
      <c r="S194" s="1570"/>
      <c r="T194" s="1751"/>
      <c r="U194" s="1751"/>
      <c r="V194" s="1142">
        <v>1</v>
      </c>
    </row>
    <row r="195" spans="1:22" ht="31.5" hidden="1">
      <c r="A195" s="1555">
        <v>180</v>
      </c>
      <c r="B195" s="1568">
        <f t="shared" si="2"/>
        <v>176</v>
      </c>
      <c r="C195" s="1583" t="s">
        <v>788</v>
      </c>
      <c r="D195" s="1699"/>
      <c r="E195" s="1699"/>
      <c r="F195" s="1699"/>
      <c r="G195" s="1462" t="s">
        <v>454</v>
      </c>
      <c r="H195" s="255"/>
      <c r="I195" s="1570" t="s">
        <v>1044</v>
      </c>
      <c r="J195" s="1570">
        <v>60</v>
      </c>
      <c r="K195" s="1570" t="s">
        <v>1049</v>
      </c>
      <c r="L195" s="1586">
        <f>42121+265</f>
        <v>42386</v>
      </c>
      <c r="M195" s="1570"/>
      <c r="N195" s="1570" t="s">
        <v>767</v>
      </c>
      <c r="O195" s="1570" t="s">
        <v>618</v>
      </c>
      <c r="P195" s="1581" t="s">
        <v>1050</v>
      </c>
      <c r="Q195" s="255"/>
      <c r="R195" s="255"/>
      <c r="S195" s="1570"/>
      <c r="T195" s="1751"/>
      <c r="U195" s="1751"/>
      <c r="V195" s="1142">
        <v>1</v>
      </c>
    </row>
    <row r="196" spans="1:22" hidden="1">
      <c r="A196" s="1550">
        <v>181</v>
      </c>
      <c r="B196" s="1568">
        <f t="shared" si="2"/>
        <v>177</v>
      </c>
      <c r="C196" s="1583" t="s">
        <v>1051</v>
      </c>
      <c r="D196" s="1699"/>
      <c r="E196" s="1699"/>
      <c r="F196" s="1699"/>
      <c r="G196" s="1462" t="s">
        <v>454</v>
      </c>
      <c r="H196" s="255"/>
      <c r="I196" s="1570" t="s">
        <v>1052</v>
      </c>
      <c r="J196" s="1570">
        <v>45</v>
      </c>
      <c r="K196" s="1570">
        <v>343</v>
      </c>
      <c r="L196" s="1586">
        <v>1910</v>
      </c>
      <c r="M196" s="1570"/>
      <c r="N196" s="1570" t="s">
        <v>1039</v>
      </c>
      <c r="O196" s="1570" t="s">
        <v>618</v>
      </c>
      <c r="P196" s="1581" t="s">
        <v>1053</v>
      </c>
      <c r="Q196" s="255"/>
      <c r="R196" s="255"/>
      <c r="S196" s="1570"/>
      <c r="T196" s="1751"/>
      <c r="U196" s="1751"/>
      <c r="V196" s="1142">
        <v>1</v>
      </c>
    </row>
    <row r="197" spans="1:22" ht="31.5" hidden="1">
      <c r="A197" s="1555">
        <v>182</v>
      </c>
      <c r="B197" s="1568">
        <f t="shared" si="2"/>
        <v>178</v>
      </c>
      <c r="C197" s="1583" t="s">
        <v>1054</v>
      </c>
      <c r="D197" s="1699"/>
      <c r="E197" s="1699"/>
      <c r="F197" s="1699"/>
      <c r="G197" s="1462" t="s">
        <v>454</v>
      </c>
      <c r="H197" s="255"/>
      <c r="I197" s="1570" t="s">
        <v>1055</v>
      </c>
      <c r="J197" s="1570">
        <v>1</v>
      </c>
      <c r="K197" s="1570">
        <v>45</v>
      </c>
      <c r="L197" s="1586">
        <v>866.3</v>
      </c>
      <c r="M197" s="1570"/>
      <c r="N197" s="1570" t="s">
        <v>1039</v>
      </c>
      <c r="O197" s="1570" t="s">
        <v>618</v>
      </c>
      <c r="P197" s="1581" t="s">
        <v>1053</v>
      </c>
      <c r="Q197" s="255"/>
      <c r="R197" s="255"/>
      <c r="S197" s="1570"/>
      <c r="T197" s="1751"/>
      <c r="U197" s="1751"/>
      <c r="V197" s="1142">
        <v>1</v>
      </c>
    </row>
    <row r="198" spans="1:22" ht="31.5" hidden="1">
      <c r="A198" s="1550">
        <v>183</v>
      </c>
      <c r="B198" s="1568">
        <f t="shared" si="2"/>
        <v>179</v>
      </c>
      <c r="C198" s="1583" t="s">
        <v>1056</v>
      </c>
      <c r="D198" s="1699"/>
      <c r="E198" s="1699"/>
      <c r="F198" s="1699"/>
      <c r="G198" s="1462" t="s">
        <v>454</v>
      </c>
      <c r="H198" s="255"/>
      <c r="I198" s="1570" t="s">
        <v>1044</v>
      </c>
      <c r="J198" s="1570">
        <v>5</v>
      </c>
      <c r="K198" s="1570">
        <v>144</v>
      </c>
      <c r="L198" s="1586">
        <v>4444.6000000000004</v>
      </c>
      <c r="M198" s="1570"/>
      <c r="N198" s="1570" t="s">
        <v>1039</v>
      </c>
      <c r="O198" s="1570" t="s">
        <v>618</v>
      </c>
      <c r="P198" s="1581" t="s">
        <v>1053</v>
      </c>
      <c r="Q198" s="255"/>
      <c r="R198" s="255"/>
      <c r="S198" s="1570"/>
      <c r="T198" s="1751"/>
      <c r="U198" s="1751"/>
      <c r="V198" s="1142">
        <v>1</v>
      </c>
    </row>
    <row r="199" spans="1:22" ht="31.5" hidden="1">
      <c r="A199" s="1555">
        <v>184</v>
      </c>
      <c r="B199" s="1568">
        <f t="shared" si="2"/>
        <v>180</v>
      </c>
      <c r="C199" s="1583" t="s">
        <v>1058</v>
      </c>
      <c r="D199" s="1699"/>
      <c r="E199" s="1699"/>
      <c r="F199" s="1699"/>
      <c r="G199" s="1462" t="s">
        <v>454</v>
      </c>
      <c r="H199" s="255"/>
      <c r="I199" s="1570" t="s">
        <v>1029</v>
      </c>
      <c r="J199" s="1570">
        <v>10</v>
      </c>
      <c r="K199" s="1570">
        <v>74</v>
      </c>
      <c r="L199" s="1586">
        <v>957.5</v>
      </c>
      <c r="M199" s="1570"/>
      <c r="N199" s="1570" t="s">
        <v>1039</v>
      </c>
      <c r="O199" s="1570" t="s">
        <v>618</v>
      </c>
      <c r="P199" s="1581" t="s">
        <v>1053</v>
      </c>
      <c r="Q199" s="255"/>
      <c r="R199" s="255"/>
      <c r="S199" s="1570"/>
      <c r="T199" s="1751"/>
      <c r="U199" s="1751"/>
      <c r="V199" s="1142">
        <v>1</v>
      </c>
    </row>
    <row r="200" spans="1:22" ht="31.5" hidden="1">
      <c r="A200" s="1550">
        <v>185</v>
      </c>
      <c r="B200" s="1568">
        <f t="shared" si="2"/>
        <v>181</v>
      </c>
      <c r="C200" s="1583" t="s">
        <v>1059</v>
      </c>
      <c r="D200" s="1699"/>
      <c r="E200" s="1699"/>
      <c r="F200" s="1699"/>
      <c r="G200" s="1462" t="s">
        <v>454</v>
      </c>
      <c r="H200" s="255"/>
      <c r="I200" s="1570" t="s">
        <v>1060</v>
      </c>
      <c r="J200" s="1570" t="s">
        <v>334</v>
      </c>
      <c r="K200" s="1570" t="s">
        <v>1061</v>
      </c>
      <c r="L200" s="1586">
        <v>287.39999999999998</v>
      </c>
      <c r="M200" s="1570"/>
      <c r="N200" s="1570" t="s">
        <v>1039</v>
      </c>
      <c r="O200" s="1570" t="s">
        <v>618</v>
      </c>
      <c r="P200" s="1581" t="s">
        <v>1053</v>
      </c>
      <c r="Q200" s="255"/>
      <c r="R200" s="255"/>
      <c r="S200" s="1570"/>
      <c r="T200" s="1751"/>
      <c r="U200" s="1751"/>
      <c r="V200" s="1142">
        <v>1</v>
      </c>
    </row>
    <row r="201" spans="1:22" hidden="1">
      <c r="A201" s="1555">
        <v>186</v>
      </c>
      <c r="B201" s="1568">
        <f t="shared" si="2"/>
        <v>182</v>
      </c>
      <c r="C201" s="1583" t="s">
        <v>1062</v>
      </c>
      <c r="D201" s="1699"/>
      <c r="E201" s="1699"/>
      <c r="F201" s="1699"/>
      <c r="G201" s="1462" t="s">
        <v>454</v>
      </c>
      <c r="H201" s="255"/>
      <c r="I201" s="1570" t="s">
        <v>1063</v>
      </c>
      <c r="J201" s="1570">
        <v>11</v>
      </c>
      <c r="K201" s="1570">
        <v>187</v>
      </c>
      <c r="L201" s="1586">
        <v>415</v>
      </c>
      <c r="M201" s="1570"/>
      <c r="N201" s="1570" t="s">
        <v>1039</v>
      </c>
      <c r="O201" s="1570" t="s">
        <v>618</v>
      </c>
      <c r="P201" s="1581" t="s">
        <v>1053</v>
      </c>
      <c r="Q201" s="255"/>
      <c r="R201" s="255"/>
      <c r="S201" s="1570"/>
      <c r="T201" s="1751"/>
      <c r="U201" s="1751"/>
      <c r="V201" s="1142">
        <v>1</v>
      </c>
    </row>
    <row r="202" spans="1:22" hidden="1">
      <c r="A202" s="1550">
        <v>187</v>
      </c>
      <c r="B202" s="1568">
        <f t="shared" si="2"/>
        <v>183</v>
      </c>
      <c r="C202" s="1583" t="s">
        <v>1064</v>
      </c>
      <c r="D202" s="1699"/>
      <c r="E202" s="1699"/>
      <c r="F202" s="1699"/>
      <c r="G202" s="1462" t="s">
        <v>454</v>
      </c>
      <c r="H202" s="255"/>
      <c r="I202" s="1570" t="s">
        <v>1065</v>
      </c>
      <c r="J202" s="1570">
        <v>23</v>
      </c>
      <c r="K202" s="1570">
        <v>71</v>
      </c>
      <c r="L202" s="1586">
        <v>1153</v>
      </c>
      <c r="M202" s="1570"/>
      <c r="N202" s="1570" t="s">
        <v>1039</v>
      </c>
      <c r="O202" s="1570" t="s">
        <v>618</v>
      </c>
      <c r="P202" s="1581" t="s">
        <v>1053</v>
      </c>
      <c r="Q202" s="255"/>
      <c r="R202" s="255"/>
      <c r="S202" s="1570"/>
      <c r="T202" s="1751"/>
      <c r="U202" s="1751"/>
      <c r="V202" s="1142">
        <v>1</v>
      </c>
    </row>
    <row r="203" spans="1:22" ht="31.5" hidden="1">
      <c r="A203" s="1555">
        <v>188</v>
      </c>
      <c r="B203" s="1568">
        <f t="shared" si="2"/>
        <v>184</v>
      </c>
      <c r="C203" s="1583" t="s">
        <v>1067</v>
      </c>
      <c r="D203" s="1699"/>
      <c r="E203" s="1699"/>
      <c r="F203" s="1699"/>
      <c r="G203" s="1462" t="s">
        <v>454</v>
      </c>
      <c r="H203" s="255"/>
      <c r="I203" s="1570" t="s">
        <v>1068</v>
      </c>
      <c r="J203" s="1570">
        <v>29</v>
      </c>
      <c r="K203" s="1570">
        <v>135</v>
      </c>
      <c r="L203" s="1586">
        <v>452.2</v>
      </c>
      <c r="M203" s="1570"/>
      <c r="N203" s="1570" t="s">
        <v>1039</v>
      </c>
      <c r="O203" s="1570" t="s">
        <v>618</v>
      </c>
      <c r="P203" s="1581" t="s">
        <v>1053</v>
      </c>
      <c r="Q203" s="255"/>
      <c r="R203" s="255"/>
      <c r="S203" s="1570"/>
      <c r="T203" s="1751"/>
      <c r="U203" s="1751"/>
      <c r="V203" s="1142">
        <v>1</v>
      </c>
    </row>
    <row r="204" spans="1:22" ht="31.5" hidden="1">
      <c r="A204" s="1550">
        <v>189</v>
      </c>
      <c r="B204" s="1568">
        <f t="shared" si="2"/>
        <v>185</v>
      </c>
      <c r="C204" s="1583" t="s">
        <v>1069</v>
      </c>
      <c r="D204" s="1699"/>
      <c r="E204" s="1699"/>
      <c r="F204" s="1699"/>
      <c r="G204" s="1462" t="s">
        <v>454</v>
      </c>
      <c r="H204" s="255"/>
      <c r="I204" s="1570" t="s">
        <v>1038</v>
      </c>
      <c r="J204" s="1570">
        <v>12</v>
      </c>
      <c r="K204" s="1570">
        <v>102</v>
      </c>
      <c r="L204" s="1586">
        <v>319</v>
      </c>
      <c r="M204" s="1570"/>
      <c r="N204" s="1570" t="s">
        <v>1070</v>
      </c>
      <c r="O204" s="1570" t="s">
        <v>618</v>
      </c>
      <c r="P204" s="1581" t="s">
        <v>1071</v>
      </c>
      <c r="Q204" s="255"/>
      <c r="R204" s="255"/>
      <c r="S204" s="1570"/>
      <c r="T204" s="1751"/>
      <c r="U204" s="1751"/>
      <c r="V204" s="1142">
        <v>1</v>
      </c>
    </row>
    <row r="205" spans="1:22" ht="31.5" hidden="1">
      <c r="A205" s="1555">
        <v>190</v>
      </c>
      <c r="B205" s="1568">
        <f t="shared" si="2"/>
        <v>186</v>
      </c>
      <c r="C205" s="1583" t="s">
        <v>1072</v>
      </c>
      <c r="D205" s="1699"/>
      <c r="E205" s="1699"/>
      <c r="F205" s="1699"/>
      <c r="G205" s="1462" t="s">
        <v>454</v>
      </c>
      <c r="H205" s="255"/>
      <c r="I205" s="1570" t="s">
        <v>1038</v>
      </c>
      <c r="J205" s="1570" t="s">
        <v>512</v>
      </c>
      <c r="K205" s="1570" t="s">
        <v>1073</v>
      </c>
      <c r="L205" s="1586">
        <v>618</v>
      </c>
      <c r="M205" s="1570"/>
      <c r="N205" s="1570" t="s">
        <v>1039</v>
      </c>
      <c r="O205" s="1570" t="s">
        <v>618</v>
      </c>
      <c r="P205" s="1581" t="s">
        <v>1074</v>
      </c>
      <c r="Q205" s="255"/>
      <c r="R205" s="255"/>
      <c r="S205" s="1581" t="s">
        <v>4896</v>
      </c>
      <c r="T205" s="1752"/>
      <c r="U205" s="1752"/>
      <c r="V205" s="1142">
        <v>1</v>
      </c>
    </row>
    <row r="206" spans="1:22" hidden="1">
      <c r="A206" s="1550">
        <v>191</v>
      </c>
      <c r="B206" s="1568">
        <f t="shared" si="2"/>
        <v>187</v>
      </c>
      <c r="C206" s="1583" t="s">
        <v>1075</v>
      </c>
      <c r="D206" s="1699"/>
      <c r="E206" s="1699"/>
      <c r="F206" s="1699"/>
      <c r="G206" s="1462" t="s">
        <v>454</v>
      </c>
      <c r="H206" s="255"/>
      <c r="I206" s="1570" t="s">
        <v>1076</v>
      </c>
      <c r="J206" s="1570">
        <v>2</v>
      </c>
      <c r="K206" s="1570">
        <v>144</v>
      </c>
      <c r="L206" s="1586">
        <v>186</v>
      </c>
      <c r="M206" s="1570"/>
      <c r="N206" s="1570" t="s">
        <v>1039</v>
      </c>
      <c r="O206" s="1570" t="s">
        <v>618</v>
      </c>
      <c r="P206" s="1581" t="s">
        <v>1053</v>
      </c>
      <c r="Q206" s="255"/>
      <c r="R206" s="255"/>
      <c r="S206" s="1570"/>
      <c r="T206" s="1751"/>
      <c r="U206" s="1751"/>
      <c r="V206" s="1142">
        <v>1</v>
      </c>
    </row>
    <row r="207" spans="1:22" ht="31.5" hidden="1">
      <c r="A207" s="1555">
        <v>192</v>
      </c>
      <c r="B207" s="1568">
        <f t="shared" si="2"/>
        <v>188</v>
      </c>
      <c r="C207" s="1583" t="s">
        <v>1077</v>
      </c>
      <c r="D207" s="1699"/>
      <c r="E207" s="1699"/>
      <c r="F207" s="1699"/>
      <c r="G207" s="1462" t="s">
        <v>454</v>
      </c>
      <c r="H207" s="255"/>
      <c r="I207" s="1570" t="s">
        <v>1033</v>
      </c>
      <c r="J207" s="1570">
        <v>65</v>
      </c>
      <c r="K207" s="1570" t="s">
        <v>1078</v>
      </c>
      <c r="L207" s="1586">
        <f>1222+1583+1207+1405</f>
        <v>5417</v>
      </c>
      <c r="M207" s="1570"/>
      <c r="N207" s="1570" t="s">
        <v>861</v>
      </c>
      <c r="O207" s="1570" t="s">
        <v>618</v>
      </c>
      <c r="P207" s="1581" t="s">
        <v>1007</v>
      </c>
      <c r="Q207" s="255"/>
      <c r="R207" s="255"/>
      <c r="S207" s="1570" t="s">
        <v>1008</v>
      </c>
      <c r="T207" s="1751"/>
      <c r="U207" s="1751"/>
      <c r="V207" s="1142">
        <v>1</v>
      </c>
    </row>
    <row r="208" spans="1:22" ht="31.5" hidden="1">
      <c r="A208" s="1550">
        <v>193</v>
      </c>
      <c r="B208" s="1568">
        <f t="shared" si="2"/>
        <v>189</v>
      </c>
      <c r="C208" s="1583" t="s">
        <v>1079</v>
      </c>
      <c r="D208" s="1699"/>
      <c r="E208" s="1699"/>
      <c r="F208" s="1699"/>
      <c r="G208" s="1462" t="s">
        <v>454</v>
      </c>
      <c r="H208" s="255"/>
      <c r="I208" s="1570" t="s">
        <v>1055</v>
      </c>
      <c r="J208" s="1570">
        <v>48</v>
      </c>
      <c r="K208" s="1570">
        <v>127</v>
      </c>
      <c r="L208" s="1586">
        <v>25428</v>
      </c>
      <c r="M208" s="1570"/>
      <c r="N208" s="1570" t="s">
        <v>873</v>
      </c>
      <c r="O208" s="1570" t="s">
        <v>623</v>
      </c>
      <c r="P208" s="1581" t="s">
        <v>1007</v>
      </c>
      <c r="Q208" s="255"/>
      <c r="R208" s="255"/>
      <c r="S208" s="1570" t="s">
        <v>1008</v>
      </c>
      <c r="T208" s="1751"/>
      <c r="U208" s="1751"/>
      <c r="V208" s="1142">
        <v>1</v>
      </c>
    </row>
    <row r="209" spans="1:22" ht="31.5" hidden="1">
      <c r="A209" s="1555">
        <v>194</v>
      </c>
      <c r="B209" s="1568">
        <f t="shared" si="2"/>
        <v>190</v>
      </c>
      <c r="C209" s="1583" t="s">
        <v>1080</v>
      </c>
      <c r="D209" s="1699"/>
      <c r="E209" s="1699"/>
      <c r="F209" s="1699"/>
      <c r="G209" s="1462" t="s">
        <v>454</v>
      </c>
      <c r="H209" s="255"/>
      <c r="I209" s="1570" t="s">
        <v>1044</v>
      </c>
      <c r="J209" s="1570">
        <v>5</v>
      </c>
      <c r="K209" s="1570">
        <v>143</v>
      </c>
      <c r="L209" s="1586">
        <v>4307.8999999999996</v>
      </c>
      <c r="M209" s="1570"/>
      <c r="N209" s="1570" t="s">
        <v>775</v>
      </c>
      <c r="O209" s="1570" t="s">
        <v>618</v>
      </c>
      <c r="P209" s="1581" t="s">
        <v>1081</v>
      </c>
      <c r="Q209" s="255"/>
      <c r="R209" s="255"/>
      <c r="S209" s="1570" t="s">
        <v>1082</v>
      </c>
      <c r="T209" s="1751"/>
      <c r="U209" s="1751"/>
      <c r="V209" s="1142">
        <v>1</v>
      </c>
    </row>
    <row r="210" spans="1:22" ht="31.5" hidden="1">
      <c r="A210" s="1550">
        <v>195</v>
      </c>
      <c r="B210" s="1568">
        <f t="shared" si="2"/>
        <v>191</v>
      </c>
      <c r="C210" s="1583" t="s">
        <v>1083</v>
      </c>
      <c r="D210" s="1699"/>
      <c r="E210" s="1699"/>
      <c r="F210" s="1699"/>
      <c r="G210" s="1462" t="s">
        <v>454</v>
      </c>
      <c r="H210" s="255"/>
      <c r="I210" s="1570" t="s">
        <v>1084</v>
      </c>
      <c r="J210" s="1570">
        <v>12</v>
      </c>
      <c r="K210" s="1570" t="s">
        <v>1085</v>
      </c>
      <c r="L210" s="1586">
        <v>9071</v>
      </c>
      <c r="M210" s="1570"/>
      <c r="N210" s="1581" t="s">
        <v>756</v>
      </c>
      <c r="O210" s="1570" t="s">
        <v>623</v>
      </c>
      <c r="P210" s="1581" t="s">
        <v>975</v>
      </c>
      <c r="Q210" s="255"/>
      <c r="R210" s="255"/>
      <c r="S210" s="1570"/>
      <c r="T210" s="1751"/>
      <c r="U210" s="1751"/>
      <c r="V210" s="1142">
        <v>1</v>
      </c>
    </row>
    <row r="211" spans="1:22" ht="31.5" hidden="1">
      <c r="A211" s="1555">
        <v>196</v>
      </c>
      <c r="B211" s="1568">
        <f t="shared" si="2"/>
        <v>192</v>
      </c>
      <c r="C211" s="1583" t="s">
        <v>1087</v>
      </c>
      <c r="D211" s="1699"/>
      <c r="E211" s="1699"/>
      <c r="F211" s="1699"/>
      <c r="G211" s="1462" t="s">
        <v>454</v>
      </c>
      <c r="H211" s="255"/>
      <c r="I211" s="1570" t="s">
        <v>1065</v>
      </c>
      <c r="J211" s="1570">
        <v>17</v>
      </c>
      <c r="K211" s="1570">
        <v>84</v>
      </c>
      <c r="L211" s="1586">
        <v>190.5</v>
      </c>
      <c r="M211" s="1570"/>
      <c r="N211" s="1581" t="s">
        <v>775</v>
      </c>
      <c r="O211" s="1570" t="s">
        <v>623</v>
      </c>
      <c r="P211" s="1581" t="s">
        <v>1088</v>
      </c>
      <c r="Q211" s="255"/>
      <c r="R211" s="255"/>
      <c r="S211" s="1570" t="s">
        <v>965</v>
      </c>
      <c r="T211" s="1751"/>
      <c r="U211" s="1751"/>
      <c r="V211" s="1142">
        <v>1</v>
      </c>
    </row>
    <row r="212" spans="1:22" ht="31.5">
      <c r="A212" s="1550">
        <v>197</v>
      </c>
      <c r="B212" s="1568">
        <f t="shared" ref="B212:B275" si="3">B211+1</f>
        <v>193</v>
      </c>
      <c r="C212" s="1583" t="s">
        <v>1089</v>
      </c>
      <c r="D212" s="1699"/>
      <c r="E212" s="1699"/>
      <c r="F212" s="1699"/>
      <c r="G212" s="1462" t="s">
        <v>454</v>
      </c>
      <c r="H212" s="255"/>
      <c r="I212" s="1570" t="s">
        <v>1055</v>
      </c>
      <c r="J212" s="1570">
        <v>48</v>
      </c>
      <c r="K212" s="1570">
        <v>114</v>
      </c>
      <c r="L212" s="1593">
        <v>7078</v>
      </c>
      <c r="M212" s="1570"/>
      <c r="N212" s="1570" t="s">
        <v>873</v>
      </c>
      <c r="O212" s="1570" t="s">
        <v>618</v>
      </c>
      <c r="P212" s="1581" t="s">
        <v>1090</v>
      </c>
      <c r="Q212" s="255"/>
      <c r="R212" s="255"/>
      <c r="S212" s="1570"/>
      <c r="T212" s="2980">
        <f>L212</f>
        <v>7078</v>
      </c>
      <c r="U212" s="1751"/>
      <c r="V212" s="1142">
        <v>1</v>
      </c>
    </row>
    <row r="213" spans="1:22" hidden="1">
      <c r="A213" s="1555">
        <v>198</v>
      </c>
      <c r="B213" s="1568"/>
      <c r="C213" s="1591" t="s">
        <v>1091</v>
      </c>
      <c r="D213" s="1705"/>
      <c r="E213" s="1705"/>
      <c r="F213" s="1705"/>
      <c r="G213" s="1462" t="s">
        <v>454</v>
      </c>
      <c r="H213" s="255"/>
      <c r="I213" s="1560"/>
      <c r="J213" s="1585"/>
      <c r="K213" s="1570"/>
      <c r="L213" s="1559"/>
      <c r="M213" s="1570"/>
      <c r="N213" s="1570"/>
      <c r="O213" s="1570"/>
      <c r="P213" s="1570"/>
      <c r="Q213" s="255"/>
      <c r="R213" s="255"/>
      <c r="S213" s="1570"/>
      <c r="T213" s="1751"/>
      <c r="U213" s="1751"/>
      <c r="V213" s="1142">
        <v>1</v>
      </c>
    </row>
    <row r="214" spans="1:22" hidden="1">
      <c r="A214" s="1550">
        <v>199</v>
      </c>
      <c r="B214" s="1568">
        <f>B212+1</f>
        <v>194</v>
      </c>
      <c r="C214" s="1583" t="s">
        <v>1092</v>
      </c>
      <c r="D214" s="1699"/>
      <c r="E214" s="1699"/>
      <c r="F214" s="1699"/>
      <c r="G214" s="1462" t="s">
        <v>454</v>
      </c>
      <c r="H214" s="255"/>
      <c r="I214" s="1570" t="s">
        <v>1093</v>
      </c>
      <c r="J214" s="1570">
        <v>37</v>
      </c>
      <c r="K214" s="1570">
        <v>144</v>
      </c>
      <c r="L214" s="1586">
        <v>497</v>
      </c>
      <c r="M214" s="1570"/>
      <c r="N214" s="1570" t="s">
        <v>751</v>
      </c>
      <c r="O214" s="1570" t="s">
        <v>647</v>
      </c>
      <c r="P214" s="1581" t="s">
        <v>1015</v>
      </c>
      <c r="Q214" s="255"/>
      <c r="R214" s="255"/>
      <c r="S214" s="1570"/>
      <c r="T214" s="1751"/>
      <c r="U214" s="1751"/>
      <c r="V214" s="1142">
        <v>1</v>
      </c>
    </row>
    <row r="215" spans="1:22" hidden="1">
      <c r="A215" s="1555">
        <v>200</v>
      </c>
      <c r="B215" s="1568">
        <f t="shared" si="3"/>
        <v>195</v>
      </c>
      <c r="C215" s="4079" t="s">
        <v>1094</v>
      </c>
      <c r="D215" s="1707"/>
      <c r="E215" s="1707"/>
      <c r="F215" s="1707"/>
      <c r="G215" s="1462" t="s">
        <v>454</v>
      </c>
      <c r="H215" s="255"/>
      <c r="I215" s="4083" t="s">
        <v>1093</v>
      </c>
      <c r="J215" s="1570">
        <v>37</v>
      </c>
      <c r="K215" s="1570">
        <v>427</v>
      </c>
      <c r="L215" s="1586">
        <v>3921</v>
      </c>
      <c r="M215" s="1570"/>
      <c r="N215" s="1570" t="s">
        <v>767</v>
      </c>
      <c r="O215" s="1570" t="s">
        <v>1095</v>
      </c>
      <c r="P215" s="1581" t="s">
        <v>769</v>
      </c>
      <c r="Q215" s="255"/>
      <c r="R215" s="255"/>
      <c r="S215" s="1560"/>
      <c r="T215" s="1745"/>
      <c r="U215" s="1745"/>
      <c r="V215" s="1142">
        <v>1</v>
      </c>
    </row>
    <row r="216" spans="1:22" ht="12.75" hidden="1" customHeight="1">
      <c r="A216" s="1550">
        <v>201</v>
      </c>
      <c r="B216" s="1568">
        <f t="shared" si="3"/>
        <v>196</v>
      </c>
      <c r="C216" s="4070"/>
      <c r="D216" s="1695"/>
      <c r="E216" s="1695"/>
      <c r="F216" s="1695"/>
      <c r="G216" s="1462" t="s">
        <v>454</v>
      </c>
      <c r="H216" s="255"/>
      <c r="I216" s="4084"/>
      <c r="J216" s="1570" t="s">
        <v>846</v>
      </c>
      <c r="K216" s="1570" t="s">
        <v>1096</v>
      </c>
      <c r="L216" s="1586">
        <v>3735</v>
      </c>
      <c r="M216" s="1570"/>
      <c r="N216" s="1570" t="s">
        <v>767</v>
      </c>
      <c r="O216" s="1570" t="s">
        <v>1095</v>
      </c>
      <c r="P216" s="1581" t="s">
        <v>769</v>
      </c>
      <c r="Q216" s="255"/>
      <c r="R216" s="255"/>
      <c r="S216" s="1560"/>
      <c r="T216" s="1745"/>
      <c r="U216" s="1745"/>
      <c r="V216" s="1142">
        <v>1</v>
      </c>
    </row>
    <row r="217" spans="1:22" ht="31.5" hidden="1">
      <c r="A217" s="1555">
        <v>202</v>
      </c>
      <c r="B217" s="1568">
        <f t="shared" si="3"/>
        <v>197</v>
      </c>
      <c r="C217" s="1594" t="s">
        <v>1097</v>
      </c>
      <c r="D217" s="1708"/>
      <c r="E217" s="1708"/>
      <c r="F217" s="1708"/>
      <c r="G217" s="1462" t="s">
        <v>454</v>
      </c>
      <c r="H217" s="255"/>
      <c r="I217" s="1595" t="s">
        <v>1093</v>
      </c>
      <c r="J217" s="1596" t="s">
        <v>786</v>
      </c>
      <c r="K217" s="1570" t="s">
        <v>1098</v>
      </c>
      <c r="L217" s="1586">
        <v>1743</v>
      </c>
      <c r="M217" s="1570"/>
      <c r="N217" s="1581" t="s">
        <v>775</v>
      </c>
      <c r="O217" s="1570" t="s">
        <v>647</v>
      </c>
      <c r="P217" s="1581" t="s">
        <v>1099</v>
      </c>
      <c r="Q217" s="255"/>
      <c r="R217" s="255"/>
      <c r="S217" s="1570"/>
      <c r="T217" s="1751"/>
      <c r="U217" s="1751"/>
      <c r="V217" s="1142">
        <v>1</v>
      </c>
    </row>
    <row r="218" spans="1:22" hidden="1">
      <c r="A218" s="1550">
        <v>203</v>
      </c>
      <c r="B218" s="1568">
        <f t="shared" si="3"/>
        <v>198</v>
      </c>
      <c r="C218" s="1583" t="s">
        <v>1100</v>
      </c>
      <c r="D218" s="1699"/>
      <c r="E218" s="1699"/>
      <c r="F218" s="1699"/>
      <c r="G218" s="1462" t="s">
        <v>454</v>
      </c>
      <c r="H218" s="255"/>
      <c r="I218" s="1570" t="s">
        <v>1101</v>
      </c>
      <c r="J218" s="1570">
        <v>9</v>
      </c>
      <c r="K218" s="1570">
        <v>12</v>
      </c>
      <c r="L218" s="1586">
        <v>422.3</v>
      </c>
      <c r="M218" s="1570"/>
      <c r="N218" s="1570" t="s">
        <v>751</v>
      </c>
      <c r="O218" s="1570" t="s">
        <v>647</v>
      </c>
      <c r="P218" s="1581" t="s">
        <v>1015</v>
      </c>
      <c r="Q218" s="255"/>
      <c r="R218" s="255"/>
      <c r="S218" s="1570"/>
      <c r="T218" s="1751"/>
      <c r="U218" s="1751"/>
      <c r="V218" s="1142">
        <v>1</v>
      </c>
    </row>
    <row r="219" spans="1:22" ht="31.5" hidden="1">
      <c r="A219" s="1555">
        <v>204</v>
      </c>
      <c r="B219" s="1568">
        <f t="shared" si="3"/>
        <v>199</v>
      </c>
      <c r="C219" s="1583" t="s">
        <v>1102</v>
      </c>
      <c r="D219" s="1699"/>
      <c r="E219" s="1699"/>
      <c r="F219" s="1699"/>
      <c r="G219" s="1462" t="s">
        <v>454</v>
      </c>
      <c r="H219" s="255"/>
      <c r="I219" s="1570" t="s">
        <v>1101</v>
      </c>
      <c r="J219" s="1570">
        <v>28</v>
      </c>
      <c r="K219" s="1570">
        <v>28</v>
      </c>
      <c r="L219" s="1586">
        <v>17053</v>
      </c>
      <c r="M219" s="1570"/>
      <c r="N219" s="1570" t="s">
        <v>767</v>
      </c>
      <c r="O219" s="1570" t="s">
        <v>1095</v>
      </c>
      <c r="P219" s="1581" t="s">
        <v>769</v>
      </c>
      <c r="Q219" s="255"/>
      <c r="R219" s="255"/>
      <c r="S219" s="1570"/>
      <c r="T219" s="1751"/>
      <c r="U219" s="1751"/>
      <c r="V219" s="1142">
        <v>1</v>
      </c>
    </row>
    <row r="220" spans="1:22" ht="31.5" hidden="1">
      <c r="A220" s="1550">
        <v>205</v>
      </c>
      <c r="B220" s="1568">
        <f t="shared" si="3"/>
        <v>200</v>
      </c>
      <c r="C220" s="1583" t="s">
        <v>1103</v>
      </c>
      <c r="D220" s="1699"/>
      <c r="E220" s="1699"/>
      <c r="F220" s="1699"/>
      <c r="G220" s="1462" t="s">
        <v>454</v>
      </c>
      <c r="H220" s="255"/>
      <c r="I220" s="1570" t="s">
        <v>1101</v>
      </c>
      <c r="J220" s="1570">
        <v>29</v>
      </c>
      <c r="K220" s="1570">
        <v>29</v>
      </c>
      <c r="L220" s="1586">
        <v>10395</v>
      </c>
      <c r="M220" s="1570"/>
      <c r="N220" s="1570" t="s">
        <v>756</v>
      </c>
      <c r="O220" s="1581" t="s">
        <v>1104</v>
      </c>
      <c r="P220" s="1581" t="s">
        <v>975</v>
      </c>
      <c r="Q220" s="255"/>
      <c r="R220" s="255"/>
      <c r="S220" s="1570"/>
      <c r="T220" s="1751"/>
      <c r="U220" s="1751"/>
      <c r="V220" s="1142">
        <v>1</v>
      </c>
    </row>
    <row r="221" spans="1:22" ht="31.5" hidden="1">
      <c r="A221" s="1555">
        <v>206</v>
      </c>
      <c r="B221" s="1568">
        <f t="shared" si="3"/>
        <v>201</v>
      </c>
      <c r="C221" s="1583" t="s">
        <v>1105</v>
      </c>
      <c r="D221" s="1699"/>
      <c r="E221" s="1699"/>
      <c r="F221" s="1699"/>
      <c r="G221" s="1462" t="s">
        <v>454</v>
      </c>
      <c r="H221" s="255"/>
      <c r="I221" s="1570" t="s">
        <v>1106</v>
      </c>
      <c r="J221" s="1570">
        <v>30</v>
      </c>
      <c r="K221" s="1570">
        <v>172</v>
      </c>
      <c r="L221" s="1586">
        <v>682</v>
      </c>
      <c r="M221" s="1570"/>
      <c r="N221" s="1570" t="s">
        <v>751</v>
      </c>
      <c r="O221" s="1570" t="s">
        <v>647</v>
      </c>
      <c r="P221" s="1581" t="s">
        <v>1015</v>
      </c>
      <c r="Q221" s="255"/>
      <c r="R221" s="255"/>
      <c r="S221" s="1570"/>
      <c r="T221" s="1751"/>
      <c r="U221" s="1751"/>
      <c r="V221" s="1142">
        <v>1</v>
      </c>
    </row>
    <row r="222" spans="1:22" ht="31.5" hidden="1">
      <c r="A222" s="1550">
        <v>207</v>
      </c>
      <c r="B222" s="1568">
        <f t="shared" si="3"/>
        <v>202</v>
      </c>
      <c r="C222" s="1583" t="s">
        <v>1107</v>
      </c>
      <c r="D222" s="1699"/>
      <c r="E222" s="1699"/>
      <c r="F222" s="1699"/>
      <c r="G222" s="1462" t="s">
        <v>454</v>
      </c>
      <c r="H222" s="255"/>
      <c r="I222" s="1570" t="s">
        <v>1106</v>
      </c>
      <c r="J222" s="1570">
        <v>30</v>
      </c>
      <c r="K222" s="1570">
        <v>171</v>
      </c>
      <c r="L222" s="1586">
        <v>187</v>
      </c>
      <c r="M222" s="1570"/>
      <c r="N222" s="1570" t="s">
        <v>751</v>
      </c>
      <c r="O222" s="1570" t="s">
        <v>544</v>
      </c>
      <c r="P222" s="1581" t="s">
        <v>1108</v>
      </c>
      <c r="Q222" s="255"/>
      <c r="R222" s="255"/>
      <c r="S222" s="1570"/>
      <c r="T222" s="1751"/>
      <c r="U222" s="1751"/>
      <c r="V222" s="1142">
        <v>1</v>
      </c>
    </row>
    <row r="223" spans="1:22" ht="31.5" hidden="1">
      <c r="A223" s="1555">
        <v>208</v>
      </c>
      <c r="B223" s="1568">
        <f t="shared" si="3"/>
        <v>203</v>
      </c>
      <c r="C223" s="1583" t="s">
        <v>1109</v>
      </c>
      <c r="D223" s="1699"/>
      <c r="E223" s="1699"/>
      <c r="F223" s="1699"/>
      <c r="G223" s="1462" t="s">
        <v>454</v>
      </c>
      <c r="H223" s="255"/>
      <c r="I223" s="1570" t="s">
        <v>1106</v>
      </c>
      <c r="J223" s="1570">
        <v>30</v>
      </c>
      <c r="K223" s="1570">
        <v>216</v>
      </c>
      <c r="L223" s="1586">
        <v>2429</v>
      </c>
      <c r="M223" s="1570"/>
      <c r="N223" s="1570" t="s">
        <v>756</v>
      </c>
      <c r="O223" s="1570" t="s">
        <v>542</v>
      </c>
      <c r="P223" s="1581" t="s">
        <v>975</v>
      </c>
      <c r="Q223" s="255"/>
      <c r="R223" s="255"/>
      <c r="S223" s="1560"/>
      <c r="T223" s="1745"/>
      <c r="U223" s="1745"/>
      <c r="V223" s="1142">
        <v>1</v>
      </c>
    </row>
    <row r="224" spans="1:22" ht="31.5" hidden="1">
      <c r="A224" s="1550">
        <v>209</v>
      </c>
      <c r="B224" s="1568">
        <f t="shared" si="3"/>
        <v>204</v>
      </c>
      <c r="C224" s="1583" t="s">
        <v>1110</v>
      </c>
      <c r="D224" s="1699"/>
      <c r="E224" s="1699"/>
      <c r="F224" s="1699"/>
      <c r="G224" s="1462" t="s">
        <v>454</v>
      </c>
      <c r="H224" s="255"/>
      <c r="I224" s="1570" t="s">
        <v>1111</v>
      </c>
      <c r="J224" s="1570">
        <v>5</v>
      </c>
      <c r="K224" s="1570">
        <v>99</v>
      </c>
      <c r="L224" s="1586">
        <v>200</v>
      </c>
      <c r="M224" s="1570"/>
      <c r="N224" s="1570" t="s">
        <v>751</v>
      </c>
      <c r="O224" s="1570" t="s">
        <v>647</v>
      </c>
      <c r="P224" s="1581" t="s">
        <v>1015</v>
      </c>
      <c r="Q224" s="255"/>
      <c r="R224" s="255"/>
      <c r="S224" s="1570"/>
      <c r="T224" s="1751"/>
      <c r="U224" s="1751"/>
      <c r="V224" s="1142">
        <v>1</v>
      </c>
    </row>
    <row r="225" spans="1:22" ht="31.5" hidden="1">
      <c r="A225" s="1555">
        <v>210</v>
      </c>
      <c r="B225" s="1568">
        <f t="shared" si="3"/>
        <v>205</v>
      </c>
      <c r="C225" s="1583" t="s">
        <v>1112</v>
      </c>
      <c r="D225" s="1699"/>
      <c r="E225" s="1699"/>
      <c r="F225" s="1699"/>
      <c r="G225" s="1462" t="s">
        <v>454</v>
      </c>
      <c r="H225" s="255"/>
      <c r="I225" s="1570" t="s">
        <v>1111</v>
      </c>
      <c r="J225" s="1570">
        <v>5</v>
      </c>
      <c r="K225" s="1570">
        <v>110</v>
      </c>
      <c r="L225" s="1586">
        <v>4020.3</v>
      </c>
      <c r="M225" s="1570"/>
      <c r="N225" s="1570" t="s">
        <v>871</v>
      </c>
      <c r="O225" s="1570" t="s">
        <v>647</v>
      </c>
      <c r="P225" s="1581" t="s">
        <v>1113</v>
      </c>
      <c r="Q225" s="255"/>
      <c r="R225" s="255"/>
      <c r="S225" s="1570"/>
      <c r="T225" s="1751"/>
      <c r="U225" s="1751"/>
      <c r="V225" s="1142">
        <v>1</v>
      </c>
    </row>
    <row r="226" spans="1:22" ht="31.5" hidden="1">
      <c r="A226" s="1550">
        <v>211</v>
      </c>
      <c r="B226" s="1568">
        <f t="shared" si="3"/>
        <v>206</v>
      </c>
      <c r="C226" s="1583" t="s">
        <v>1114</v>
      </c>
      <c r="D226" s="1699"/>
      <c r="E226" s="1699"/>
      <c r="F226" s="1699"/>
      <c r="G226" s="1462" t="s">
        <v>454</v>
      </c>
      <c r="H226" s="255"/>
      <c r="I226" s="1570" t="s">
        <v>1111</v>
      </c>
      <c r="J226" s="1570">
        <v>8</v>
      </c>
      <c r="K226" s="1570">
        <v>337</v>
      </c>
      <c r="L226" s="1586">
        <v>4522.6000000000004</v>
      </c>
      <c r="M226" s="1570"/>
      <c r="N226" s="1570" t="s">
        <v>871</v>
      </c>
      <c r="O226" s="1570" t="s">
        <v>647</v>
      </c>
      <c r="P226" s="1581" t="s">
        <v>1113</v>
      </c>
      <c r="Q226" s="255"/>
      <c r="R226" s="255"/>
      <c r="S226" s="1570"/>
      <c r="T226" s="1751"/>
      <c r="U226" s="1751"/>
      <c r="V226" s="1142">
        <v>1</v>
      </c>
    </row>
    <row r="227" spans="1:22" ht="31.5" hidden="1">
      <c r="A227" s="1555">
        <v>212</v>
      </c>
      <c r="B227" s="1568">
        <f t="shared" si="3"/>
        <v>207</v>
      </c>
      <c r="C227" s="1583" t="s">
        <v>1115</v>
      </c>
      <c r="D227" s="1699"/>
      <c r="E227" s="1699"/>
      <c r="F227" s="1699"/>
      <c r="G227" s="1462" t="s">
        <v>454</v>
      </c>
      <c r="H227" s="255"/>
      <c r="I227" s="1570" t="s">
        <v>1116</v>
      </c>
      <c r="J227" s="1570">
        <v>1</v>
      </c>
      <c r="K227" s="1570">
        <v>50</v>
      </c>
      <c r="L227" s="1586">
        <v>585.9</v>
      </c>
      <c r="M227" s="1570"/>
      <c r="N227" s="1581" t="s">
        <v>852</v>
      </c>
      <c r="O227" s="1570" t="s">
        <v>647</v>
      </c>
      <c r="P227" s="1581" t="s">
        <v>1015</v>
      </c>
      <c r="Q227" s="255"/>
      <c r="R227" s="255"/>
      <c r="S227" s="1581" t="s">
        <v>965</v>
      </c>
      <c r="T227" s="1752"/>
      <c r="U227" s="1752"/>
      <c r="V227" s="1142">
        <v>1</v>
      </c>
    </row>
    <row r="228" spans="1:22" ht="31.5" hidden="1">
      <c r="A228" s="1550">
        <v>213</v>
      </c>
      <c r="B228" s="1568">
        <f t="shared" si="3"/>
        <v>208</v>
      </c>
      <c r="C228" s="1583" t="s">
        <v>1117</v>
      </c>
      <c r="D228" s="1699"/>
      <c r="E228" s="1699"/>
      <c r="F228" s="1699"/>
      <c r="G228" s="1462" t="s">
        <v>454</v>
      </c>
      <c r="H228" s="255"/>
      <c r="I228" s="1570" t="s">
        <v>1116</v>
      </c>
      <c r="J228" s="1570" t="s">
        <v>784</v>
      </c>
      <c r="K228" s="1570" t="s">
        <v>1118</v>
      </c>
      <c r="L228" s="1586">
        <v>309</v>
      </c>
      <c r="M228" s="1570"/>
      <c r="N228" s="1570" t="s">
        <v>775</v>
      </c>
      <c r="O228" s="1570" t="s">
        <v>647</v>
      </c>
      <c r="P228" s="1581" t="s">
        <v>1113</v>
      </c>
      <c r="Q228" s="255"/>
      <c r="R228" s="255"/>
      <c r="S228" s="1570"/>
      <c r="T228" s="1751"/>
      <c r="U228" s="1751"/>
      <c r="V228" s="1142">
        <v>1</v>
      </c>
    </row>
    <row r="229" spans="1:22" ht="47.25" hidden="1">
      <c r="A229" s="1555">
        <v>214</v>
      </c>
      <c r="B229" s="1568">
        <f t="shared" si="3"/>
        <v>209</v>
      </c>
      <c r="C229" s="1594" t="s">
        <v>1119</v>
      </c>
      <c r="D229" s="1708"/>
      <c r="E229" s="1708"/>
      <c r="F229" s="1708"/>
      <c r="G229" s="1462" t="s">
        <v>454</v>
      </c>
      <c r="H229" s="255"/>
      <c r="I229" s="1595" t="s">
        <v>1116</v>
      </c>
      <c r="J229" s="1595">
        <v>2</v>
      </c>
      <c r="K229" s="1570">
        <v>32</v>
      </c>
      <c r="L229" s="1586">
        <v>832</v>
      </c>
      <c r="M229" s="1570"/>
      <c r="N229" s="1570" t="s">
        <v>1039</v>
      </c>
      <c r="O229" s="1570" t="s">
        <v>647</v>
      </c>
      <c r="P229" s="1581" t="s">
        <v>1120</v>
      </c>
      <c r="Q229" s="255"/>
      <c r="R229" s="255"/>
      <c r="S229" s="1581" t="s">
        <v>1121</v>
      </c>
      <c r="T229" s="1752"/>
      <c r="U229" s="1752"/>
      <c r="V229" s="1142">
        <v>1</v>
      </c>
    </row>
    <row r="230" spans="1:22" ht="31.5" hidden="1">
      <c r="A230" s="1550">
        <v>215</v>
      </c>
      <c r="B230" s="1568">
        <f t="shared" si="3"/>
        <v>210</v>
      </c>
      <c r="C230" s="1583" t="s">
        <v>1122</v>
      </c>
      <c r="D230" s="1699"/>
      <c r="E230" s="1699"/>
      <c r="F230" s="1699"/>
      <c r="G230" s="1462" t="s">
        <v>454</v>
      </c>
      <c r="H230" s="255"/>
      <c r="I230" s="1570" t="s">
        <v>1123</v>
      </c>
      <c r="J230" s="1570">
        <v>45</v>
      </c>
      <c r="K230" s="1570">
        <v>74</v>
      </c>
      <c r="L230" s="1586">
        <v>3016</v>
      </c>
      <c r="M230" s="1570"/>
      <c r="N230" s="1570" t="s">
        <v>775</v>
      </c>
      <c r="O230" s="1570" t="s">
        <v>647</v>
      </c>
      <c r="P230" s="1581" t="s">
        <v>776</v>
      </c>
      <c r="Q230" s="255"/>
      <c r="R230" s="255"/>
      <c r="S230" s="1560"/>
      <c r="T230" s="1745"/>
      <c r="U230" s="1745"/>
      <c r="V230" s="1142">
        <v>1</v>
      </c>
    </row>
    <row r="231" spans="1:22" ht="31.5" hidden="1">
      <c r="A231" s="1555">
        <v>216</v>
      </c>
      <c r="B231" s="1568">
        <f t="shared" si="3"/>
        <v>211</v>
      </c>
      <c r="C231" s="1583" t="s">
        <v>1124</v>
      </c>
      <c r="D231" s="1699"/>
      <c r="E231" s="1699"/>
      <c r="F231" s="1699"/>
      <c r="G231" s="1462" t="s">
        <v>454</v>
      </c>
      <c r="H231" s="255"/>
      <c r="I231" s="1570" t="s">
        <v>1123</v>
      </c>
      <c r="J231" s="1570">
        <v>51</v>
      </c>
      <c r="K231" s="1570">
        <v>10</v>
      </c>
      <c r="L231" s="1586">
        <v>7744</v>
      </c>
      <c r="M231" s="1570"/>
      <c r="N231" s="1570" t="s">
        <v>756</v>
      </c>
      <c r="O231" s="1570" t="s">
        <v>1125</v>
      </c>
      <c r="P231" s="1581" t="s">
        <v>975</v>
      </c>
      <c r="Q231" s="255"/>
      <c r="R231" s="255"/>
      <c r="S231" s="1570"/>
      <c r="T231" s="1751"/>
      <c r="U231" s="1751"/>
      <c r="V231" s="1142">
        <v>1</v>
      </c>
    </row>
    <row r="232" spans="1:22" ht="31.5" hidden="1">
      <c r="A232" s="1550">
        <v>217</v>
      </c>
      <c r="B232" s="1568">
        <f t="shared" si="3"/>
        <v>212</v>
      </c>
      <c r="C232" s="1583" t="s">
        <v>1126</v>
      </c>
      <c r="D232" s="1699"/>
      <c r="E232" s="1699"/>
      <c r="F232" s="1699"/>
      <c r="G232" s="1462" t="s">
        <v>454</v>
      </c>
      <c r="H232" s="255"/>
      <c r="I232" s="1570" t="s">
        <v>1127</v>
      </c>
      <c r="J232" s="1570">
        <v>22</v>
      </c>
      <c r="K232" s="1570">
        <v>482</v>
      </c>
      <c r="L232" s="1586">
        <v>99</v>
      </c>
      <c r="M232" s="1570"/>
      <c r="N232" s="1570" t="s">
        <v>751</v>
      </c>
      <c r="O232" s="1570" t="s">
        <v>647</v>
      </c>
      <c r="P232" s="1581" t="s">
        <v>1128</v>
      </c>
      <c r="Q232" s="255"/>
      <c r="R232" s="255"/>
      <c r="S232" s="1570"/>
      <c r="T232" s="1751"/>
      <c r="U232" s="1751"/>
      <c r="V232" s="1142">
        <v>1</v>
      </c>
    </row>
    <row r="233" spans="1:22" ht="31.5" hidden="1">
      <c r="A233" s="1555">
        <v>218</v>
      </c>
      <c r="B233" s="1568">
        <f t="shared" si="3"/>
        <v>213</v>
      </c>
      <c r="C233" s="1583" t="s">
        <v>1129</v>
      </c>
      <c r="D233" s="1699"/>
      <c r="E233" s="1699"/>
      <c r="F233" s="1699"/>
      <c r="G233" s="1462" t="s">
        <v>454</v>
      </c>
      <c r="H233" s="255"/>
      <c r="I233" s="1570" t="s">
        <v>1127</v>
      </c>
      <c r="J233" s="1570">
        <v>23</v>
      </c>
      <c r="K233" s="1570">
        <v>26</v>
      </c>
      <c r="L233" s="1586">
        <v>10481</v>
      </c>
      <c r="M233" s="1570"/>
      <c r="N233" s="1570" t="s">
        <v>767</v>
      </c>
      <c r="O233" s="1570" t="s">
        <v>1095</v>
      </c>
      <c r="P233" s="1581" t="s">
        <v>1130</v>
      </c>
      <c r="Q233" s="255"/>
      <c r="R233" s="255"/>
      <c r="S233" s="1570"/>
      <c r="T233" s="1751"/>
      <c r="U233" s="1751"/>
      <c r="V233" s="1142">
        <v>1</v>
      </c>
    </row>
    <row r="234" spans="1:22" ht="31.5" hidden="1">
      <c r="A234" s="1550">
        <v>219</v>
      </c>
      <c r="B234" s="1568">
        <f t="shared" si="3"/>
        <v>214</v>
      </c>
      <c r="C234" s="1583" t="s">
        <v>1131</v>
      </c>
      <c r="D234" s="1699"/>
      <c r="E234" s="1699"/>
      <c r="F234" s="1699"/>
      <c r="G234" s="1462" t="s">
        <v>454</v>
      </c>
      <c r="H234" s="255"/>
      <c r="I234" s="1570" t="s">
        <v>1127</v>
      </c>
      <c r="J234" s="1570">
        <v>22</v>
      </c>
      <c r="K234" s="1570">
        <v>508</v>
      </c>
      <c r="L234" s="1586">
        <v>6035</v>
      </c>
      <c r="M234" s="1570"/>
      <c r="N234" s="1570" t="s">
        <v>775</v>
      </c>
      <c r="O234" s="1570" t="s">
        <v>647</v>
      </c>
      <c r="P234" s="1581" t="s">
        <v>776</v>
      </c>
      <c r="Q234" s="255"/>
      <c r="R234" s="255"/>
      <c r="S234" s="1570"/>
      <c r="T234" s="1751"/>
      <c r="U234" s="1751"/>
      <c r="V234" s="1142">
        <v>1</v>
      </c>
    </row>
    <row r="235" spans="1:22" ht="31.5" hidden="1">
      <c r="A235" s="1555">
        <v>220</v>
      </c>
      <c r="B235" s="1568">
        <f t="shared" si="3"/>
        <v>215</v>
      </c>
      <c r="C235" s="1583" t="s">
        <v>1132</v>
      </c>
      <c r="D235" s="1699"/>
      <c r="E235" s="1699"/>
      <c r="F235" s="1699"/>
      <c r="G235" s="1462" t="s">
        <v>454</v>
      </c>
      <c r="H235" s="255"/>
      <c r="I235" s="1570" t="s">
        <v>1127</v>
      </c>
      <c r="J235" s="1570">
        <v>22</v>
      </c>
      <c r="K235" s="1570">
        <v>505</v>
      </c>
      <c r="L235" s="1586">
        <v>9741</v>
      </c>
      <c r="M235" s="1570"/>
      <c r="N235" s="1570" t="s">
        <v>775</v>
      </c>
      <c r="O235" s="1570" t="s">
        <v>647</v>
      </c>
      <c r="P235" s="1581" t="s">
        <v>776</v>
      </c>
      <c r="Q235" s="255"/>
      <c r="R235" s="255"/>
      <c r="S235" s="1570"/>
      <c r="T235" s="1751"/>
      <c r="U235" s="1751"/>
      <c r="V235" s="1142">
        <v>1</v>
      </c>
    </row>
    <row r="236" spans="1:22" ht="31.5" hidden="1">
      <c r="A236" s="1550">
        <v>221</v>
      </c>
      <c r="B236" s="1568">
        <f t="shared" si="3"/>
        <v>216</v>
      </c>
      <c r="C236" s="1583" t="s">
        <v>1133</v>
      </c>
      <c r="D236" s="1699"/>
      <c r="E236" s="1699"/>
      <c r="F236" s="1699"/>
      <c r="G236" s="1462" t="s">
        <v>454</v>
      </c>
      <c r="H236" s="255"/>
      <c r="I236" s="1570" t="s">
        <v>1127</v>
      </c>
      <c r="J236" s="1570">
        <v>22</v>
      </c>
      <c r="K236" s="1570">
        <v>255</v>
      </c>
      <c r="L236" s="1586">
        <v>9230</v>
      </c>
      <c r="M236" s="1570"/>
      <c r="N236" s="1570" t="s">
        <v>775</v>
      </c>
      <c r="O236" s="1570" t="s">
        <v>647</v>
      </c>
      <c r="P236" s="1581" t="s">
        <v>776</v>
      </c>
      <c r="Q236" s="255"/>
      <c r="R236" s="255"/>
      <c r="S236" s="1560"/>
      <c r="T236" s="1745"/>
      <c r="U236" s="1745"/>
      <c r="V236" s="1142">
        <v>1</v>
      </c>
    </row>
    <row r="237" spans="1:22" ht="31.5" hidden="1">
      <c r="A237" s="1555">
        <v>222</v>
      </c>
      <c r="B237" s="1568">
        <f t="shared" si="3"/>
        <v>217</v>
      </c>
      <c r="C237" s="1583" t="s">
        <v>1134</v>
      </c>
      <c r="D237" s="1699"/>
      <c r="E237" s="1699"/>
      <c r="F237" s="1699"/>
      <c r="G237" s="1462" t="s">
        <v>454</v>
      </c>
      <c r="H237" s="255"/>
      <c r="I237" s="1570" t="s">
        <v>1135</v>
      </c>
      <c r="J237" s="1570">
        <v>21</v>
      </c>
      <c r="K237" s="1570">
        <v>67</v>
      </c>
      <c r="L237" s="1586">
        <v>240</v>
      </c>
      <c r="M237" s="1570"/>
      <c r="N237" s="1581" t="s">
        <v>852</v>
      </c>
      <c r="O237" s="1570" t="s">
        <v>647</v>
      </c>
      <c r="P237" s="1581" t="s">
        <v>1136</v>
      </c>
      <c r="Q237" s="255"/>
      <c r="R237" s="255"/>
      <c r="S237" s="1581" t="s">
        <v>965</v>
      </c>
      <c r="T237" s="1752"/>
      <c r="U237" s="1752"/>
      <c r="V237" s="1142">
        <v>1</v>
      </c>
    </row>
    <row r="238" spans="1:22" ht="31.5" hidden="1">
      <c r="A238" s="1550">
        <v>223</v>
      </c>
      <c r="B238" s="1568">
        <f t="shared" si="3"/>
        <v>218</v>
      </c>
      <c r="C238" s="1583" t="s">
        <v>750</v>
      </c>
      <c r="D238" s="1699"/>
      <c r="E238" s="1699"/>
      <c r="F238" s="1699"/>
      <c r="G238" s="1462" t="s">
        <v>454</v>
      </c>
      <c r="H238" s="255"/>
      <c r="I238" s="1570" t="s">
        <v>1111</v>
      </c>
      <c r="J238" s="1570">
        <v>5</v>
      </c>
      <c r="K238" s="1570">
        <v>105</v>
      </c>
      <c r="L238" s="1586">
        <v>1667.5</v>
      </c>
      <c r="M238" s="1570"/>
      <c r="N238" s="1570" t="s">
        <v>751</v>
      </c>
      <c r="O238" s="1570" t="s">
        <v>647</v>
      </c>
      <c r="P238" s="1581" t="s">
        <v>1137</v>
      </c>
      <c r="Q238" s="255"/>
      <c r="R238" s="255"/>
      <c r="S238" s="1570"/>
      <c r="T238" s="1751"/>
      <c r="U238" s="1751"/>
      <c r="V238" s="1142">
        <v>1</v>
      </c>
    </row>
    <row r="239" spans="1:22" ht="31.5" hidden="1">
      <c r="A239" s="1555">
        <v>224</v>
      </c>
      <c r="B239" s="1568">
        <f t="shared" si="3"/>
        <v>219</v>
      </c>
      <c r="C239" s="1583" t="s">
        <v>1138</v>
      </c>
      <c r="D239" s="1699"/>
      <c r="E239" s="1699"/>
      <c r="F239" s="1699"/>
      <c r="G239" s="1462" t="s">
        <v>454</v>
      </c>
      <c r="H239" s="255"/>
      <c r="I239" s="1570" t="s">
        <v>1111</v>
      </c>
      <c r="J239" s="1570" t="s">
        <v>490</v>
      </c>
      <c r="K239" s="1570" t="s">
        <v>1139</v>
      </c>
      <c r="L239" s="1586">
        <v>650</v>
      </c>
      <c r="M239" s="1570"/>
      <c r="N239" s="1570" t="s">
        <v>751</v>
      </c>
      <c r="O239" s="1570" t="s">
        <v>647</v>
      </c>
      <c r="P239" s="1581" t="s">
        <v>1140</v>
      </c>
      <c r="Q239" s="255"/>
      <c r="R239" s="255"/>
      <c r="S239" s="1570"/>
      <c r="T239" s="1751"/>
      <c r="U239" s="1751"/>
      <c r="V239" s="1142">
        <v>1</v>
      </c>
    </row>
    <row r="240" spans="1:22" ht="31.5" hidden="1">
      <c r="A240" s="1550">
        <v>225</v>
      </c>
      <c r="B240" s="1568">
        <f t="shared" si="3"/>
        <v>220</v>
      </c>
      <c r="C240" s="1583" t="s">
        <v>1141</v>
      </c>
      <c r="D240" s="1699"/>
      <c r="E240" s="1699"/>
      <c r="F240" s="1699"/>
      <c r="G240" s="1462" t="s">
        <v>454</v>
      </c>
      <c r="H240" s="255"/>
      <c r="I240" s="1570" t="s">
        <v>1111</v>
      </c>
      <c r="J240" s="1570" t="s">
        <v>490</v>
      </c>
      <c r="K240" s="1570" t="s">
        <v>1139</v>
      </c>
      <c r="L240" s="1586">
        <v>200</v>
      </c>
      <c r="M240" s="1570"/>
      <c r="N240" s="1570" t="s">
        <v>751</v>
      </c>
      <c r="O240" s="1570" t="s">
        <v>647</v>
      </c>
      <c r="P240" s="1581" t="s">
        <v>1142</v>
      </c>
      <c r="Q240" s="255"/>
      <c r="R240" s="255"/>
      <c r="S240" s="1570"/>
      <c r="T240" s="1751"/>
      <c r="U240" s="1751"/>
      <c r="V240" s="1142">
        <v>1</v>
      </c>
    </row>
    <row r="241" spans="1:22" ht="31.5" hidden="1">
      <c r="A241" s="1555">
        <v>226</v>
      </c>
      <c r="B241" s="1568">
        <f t="shared" si="3"/>
        <v>221</v>
      </c>
      <c r="C241" s="1587" t="s">
        <v>1143</v>
      </c>
      <c r="D241" s="1703"/>
      <c r="E241" s="1703"/>
      <c r="F241" s="1703"/>
      <c r="G241" s="1462" t="s">
        <v>454</v>
      </c>
      <c r="H241" s="255"/>
      <c r="I241" s="1570" t="s">
        <v>1111</v>
      </c>
      <c r="J241" s="1570">
        <v>5</v>
      </c>
      <c r="K241" s="1570">
        <v>101</v>
      </c>
      <c r="L241" s="1586">
        <v>97</v>
      </c>
      <c r="M241" s="1570"/>
      <c r="N241" s="1570" t="s">
        <v>751</v>
      </c>
      <c r="O241" s="1570" t="s">
        <v>647</v>
      </c>
      <c r="P241" s="1581" t="s">
        <v>1144</v>
      </c>
      <c r="Q241" s="255"/>
      <c r="R241" s="255"/>
      <c r="S241" s="1581" t="s">
        <v>1082</v>
      </c>
      <c r="T241" s="1752"/>
      <c r="U241" s="1752"/>
      <c r="V241" s="1142">
        <v>1</v>
      </c>
    </row>
    <row r="242" spans="1:22" ht="31.5" hidden="1">
      <c r="A242" s="1550">
        <v>227</v>
      </c>
      <c r="B242" s="1568">
        <f t="shared" si="3"/>
        <v>222</v>
      </c>
      <c r="C242" s="1583" t="s">
        <v>1145</v>
      </c>
      <c r="D242" s="1699"/>
      <c r="E242" s="1699"/>
      <c r="F242" s="1699"/>
      <c r="G242" s="1462" t="s">
        <v>454</v>
      </c>
      <c r="H242" s="255"/>
      <c r="I242" s="1570" t="s">
        <v>1111</v>
      </c>
      <c r="J242" s="1570">
        <v>5</v>
      </c>
      <c r="K242" s="1570">
        <v>106</v>
      </c>
      <c r="L242" s="1586">
        <v>489</v>
      </c>
      <c r="M242" s="1570"/>
      <c r="N242" s="1581" t="s">
        <v>988</v>
      </c>
      <c r="O242" s="1570" t="s">
        <v>647</v>
      </c>
      <c r="P242" s="1581" t="s">
        <v>1146</v>
      </c>
      <c r="Q242" s="255"/>
      <c r="R242" s="255"/>
      <c r="S242" s="1560"/>
      <c r="T242" s="1745"/>
      <c r="U242" s="1745"/>
      <c r="V242" s="1142">
        <v>1</v>
      </c>
    </row>
    <row r="243" spans="1:22" ht="31.5" hidden="1">
      <c r="A243" s="1555">
        <v>228</v>
      </c>
      <c r="B243" s="1568">
        <f t="shared" si="3"/>
        <v>223</v>
      </c>
      <c r="C243" s="1583" t="s">
        <v>1147</v>
      </c>
      <c r="D243" s="1699"/>
      <c r="E243" s="1699"/>
      <c r="F243" s="1699"/>
      <c r="G243" s="1462" t="s">
        <v>454</v>
      </c>
      <c r="H243" s="255"/>
      <c r="I243" s="1570" t="s">
        <v>1111</v>
      </c>
      <c r="J243" s="1570">
        <v>5</v>
      </c>
      <c r="K243" s="1570">
        <v>100</v>
      </c>
      <c r="L243" s="1586">
        <v>685.9</v>
      </c>
      <c r="M243" s="1570"/>
      <c r="N243" s="1581" t="s">
        <v>1039</v>
      </c>
      <c r="O243" s="1570" t="s">
        <v>647</v>
      </c>
      <c r="P243" s="1581" t="s">
        <v>1144</v>
      </c>
      <c r="Q243" s="255"/>
      <c r="R243" s="255"/>
      <c r="S243" s="1581" t="s">
        <v>1082</v>
      </c>
      <c r="T243" s="1752"/>
      <c r="U243" s="1752"/>
      <c r="V243" s="1142">
        <v>1</v>
      </c>
    </row>
    <row r="244" spans="1:22" ht="31.5" hidden="1">
      <c r="A244" s="1550">
        <v>229</v>
      </c>
      <c r="B244" s="1568">
        <f t="shared" si="3"/>
        <v>224</v>
      </c>
      <c r="C244" s="1583" t="s">
        <v>1148</v>
      </c>
      <c r="D244" s="1699"/>
      <c r="E244" s="1699"/>
      <c r="F244" s="1699"/>
      <c r="G244" s="1462" t="s">
        <v>454</v>
      </c>
      <c r="H244" s="255"/>
      <c r="I244" s="1570" t="s">
        <v>1106</v>
      </c>
      <c r="J244" s="1570">
        <v>22</v>
      </c>
      <c r="K244" s="1570">
        <v>485</v>
      </c>
      <c r="L244" s="1586">
        <v>7852</v>
      </c>
      <c r="M244" s="1570"/>
      <c r="N244" s="1570" t="s">
        <v>840</v>
      </c>
      <c r="O244" s="1570" t="s">
        <v>647</v>
      </c>
      <c r="P244" s="1581" t="s">
        <v>1149</v>
      </c>
      <c r="Q244" s="255"/>
      <c r="R244" s="255"/>
      <c r="S244" s="1560"/>
      <c r="T244" s="1745"/>
      <c r="U244" s="1745"/>
      <c r="V244" s="1142">
        <v>1</v>
      </c>
    </row>
    <row r="245" spans="1:22" ht="31.5" hidden="1">
      <c r="A245" s="1555">
        <v>230</v>
      </c>
      <c r="B245" s="1568">
        <f t="shared" si="3"/>
        <v>225</v>
      </c>
      <c r="C245" s="1583" t="s">
        <v>1150</v>
      </c>
      <c r="D245" s="1699"/>
      <c r="E245" s="1699"/>
      <c r="F245" s="1699"/>
      <c r="G245" s="1462" t="s">
        <v>454</v>
      </c>
      <c r="H245" s="255"/>
      <c r="I245" s="1570" t="s">
        <v>1111</v>
      </c>
      <c r="J245" s="1570">
        <v>5</v>
      </c>
      <c r="K245" s="1570">
        <v>99</v>
      </c>
      <c r="L245" s="1586">
        <v>5744</v>
      </c>
      <c r="M245" s="1570"/>
      <c r="N245" s="1570" t="s">
        <v>754</v>
      </c>
      <c r="O245" s="1570" t="s">
        <v>647</v>
      </c>
      <c r="P245" s="1581" t="s">
        <v>1151</v>
      </c>
      <c r="Q245" s="255"/>
      <c r="R245" s="255"/>
      <c r="S245" s="1570"/>
      <c r="T245" s="1751"/>
      <c r="U245" s="1751"/>
      <c r="V245" s="1142">
        <v>1</v>
      </c>
    </row>
    <row r="246" spans="1:22" ht="31.5" hidden="1">
      <c r="A246" s="1550">
        <v>231</v>
      </c>
      <c r="B246" s="1568">
        <f t="shared" si="3"/>
        <v>226</v>
      </c>
      <c r="C246" s="1583" t="s">
        <v>1152</v>
      </c>
      <c r="D246" s="1699"/>
      <c r="E246" s="1699"/>
      <c r="F246" s="1699"/>
      <c r="G246" s="1462" t="s">
        <v>454</v>
      </c>
      <c r="H246" s="255"/>
      <c r="I246" s="1570" t="s">
        <v>1111</v>
      </c>
      <c r="J246" s="1570">
        <v>6</v>
      </c>
      <c r="K246" s="1570">
        <v>172</v>
      </c>
      <c r="L246" s="1586">
        <v>5803.4</v>
      </c>
      <c r="M246" s="1570"/>
      <c r="N246" s="1570" t="s">
        <v>979</v>
      </c>
      <c r="O246" s="1570" t="s">
        <v>647</v>
      </c>
      <c r="P246" s="1581" t="s">
        <v>1153</v>
      </c>
      <c r="Q246" s="255"/>
      <c r="R246" s="255"/>
      <c r="S246" s="1570"/>
      <c r="T246" s="1751"/>
      <c r="U246" s="1751"/>
      <c r="V246" s="1142">
        <v>1</v>
      </c>
    </row>
    <row r="247" spans="1:22" ht="31.5" hidden="1">
      <c r="A247" s="1555">
        <v>232</v>
      </c>
      <c r="B247" s="1568">
        <f t="shared" si="3"/>
        <v>227</v>
      </c>
      <c r="C247" s="4069" t="s">
        <v>1154</v>
      </c>
      <c r="D247" s="1708"/>
      <c r="E247" s="1708"/>
      <c r="F247" s="1708"/>
      <c r="G247" s="1462" t="s">
        <v>454</v>
      </c>
      <c r="H247" s="255"/>
      <c r="I247" s="1595" t="s">
        <v>1106</v>
      </c>
      <c r="J247" s="4074">
        <v>8</v>
      </c>
      <c r="K247" s="1570">
        <v>155</v>
      </c>
      <c r="L247" s="1586">
        <v>2323.9</v>
      </c>
      <c r="M247" s="4097"/>
      <c r="N247" s="4097" t="s">
        <v>1155</v>
      </c>
      <c r="O247" s="4097" t="s">
        <v>1156</v>
      </c>
      <c r="P247" s="4097" t="s">
        <v>1154</v>
      </c>
      <c r="Q247" s="255"/>
      <c r="R247" s="255"/>
      <c r="S247" s="4097"/>
      <c r="T247" s="1753"/>
      <c r="U247" s="1753"/>
      <c r="V247" s="1142">
        <v>1</v>
      </c>
    </row>
    <row r="248" spans="1:22" ht="31.5" hidden="1">
      <c r="A248" s="1550">
        <v>233</v>
      </c>
      <c r="B248" s="1568">
        <f t="shared" si="3"/>
        <v>228</v>
      </c>
      <c r="C248" s="4070"/>
      <c r="D248" s="1695"/>
      <c r="E248" s="1695"/>
      <c r="F248" s="1695"/>
      <c r="G248" s="1462" t="s">
        <v>454</v>
      </c>
      <c r="H248" s="255"/>
      <c r="I248" s="1595" t="s">
        <v>1106</v>
      </c>
      <c r="J248" s="4075"/>
      <c r="K248" s="1570">
        <v>178</v>
      </c>
      <c r="L248" s="1586">
        <v>355.6</v>
      </c>
      <c r="M248" s="4075"/>
      <c r="N248" s="4075"/>
      <c r="O248" s="4075"/>
      <c r="P248" s="4075"/>
      <c r="Q248" s="255"/>
      <c r="R248" s="255"/>
      <c r="S248" s="4097"/>
      <c r="T248" s="1753"/>
      <c r="U248" s="1753"/>
      <c r="V248" s="1142">
        <v>1</v>
      </c>
    </row>
    <row r="249" spans="1:22" ht="31.5" hidden="1">
      <c r="A249" s="1555">
        <v>234</v>
      </c>
      <c r="B249" s="1568">
        <f t="shared" si="3"/>
        <v>229</v>
      </c>
      <c r="C249" s="4070"/>
      <c r="D249" s="1695"/>
      <c r="E249" s="1695"/>
      <c r="F249" s="1695"/>
      <c r="G249" s="1462" t="s">
        <v>454</v>
      </c>
      <c r="H249" s="255"/>
      <c r="I249" s="1595" t="s">
        <v>1106</v>
      </c>
      <c r="J249" s="4074">
        <v>30</v>
      </c>
      <c r="K249" s="1570">
        <v>78</v>
      </c>
      <c r="L249" s="1586">
        <v>216</v>
      </c>
      <c r="M249" s="4075"/>
      <c r="N249" s="4075"/>
      <c r="O249" s="4075"/>
      <c r="P249" s="4075"/>
      <c r="Q249" s="255"/>
      <c r="R249" s="255"/>
      <c r="S249" s="4097"/>
      <c r="T249" s="1753"/>
      <c r="U249" s="1753"/>
      <c r="V249" s="1142">
        <v>1</v>
      </c>
    </row>
    <row r="250" spans="1:22" ht="31.5" hidden="1">
      <c r="A250" s="1550">
        <v>235</v>
      </c>
      <c r="B250" s="1568">
        <f t="shared" si="3"/>
        <v>230</v>
      </c>
      <c r="C250" s="4070"/>
      <c r="D250" s="1695"/>
      <c r="E250" s="1695"/>
      <c r="F250" s="1695"/>
      <c r="G250" s="1462" t="s">
        <v>454</v>
      </c>
      <c r="H250" s="255"/>
      <c r="I250" s="1595" t="s">
        <v>1106</v>
      </c>
      <c r="J250" s="4075"/>
      <c r="K250" s="1570">
        <v>90</v>
      </c>
      <c r="L250" s="1586">
        <v>1376</v>
      </c>
      <c r="M250" s="4075"/>
      <c r="N250" s="4075"/>
      <c r="O250" s="4075"/>
      <c r="P250" s="4075"/>
      <c r="Q250" s="255"/>
      <c r="R250" s="255"/>
      <c r="S250" s="4097"/>
      <c r="T250" s="1753"/>
      <c r="U250" s="1753"/>
      <c r="V250" s="1142">
        <v>1</v>
      </c>
    </row>
    <row r="251" spans="1:22" ht="31.5" hidden="1">
      <c r="A251" s="1555">
        <v>236</v>
      </c>
      <c r="B251" s="1568">
        <f t="shared" si="3"/>
        <v>231</v>
      </c>
      <c r="C251" s="4070"/>
      <c r="D251" s="1695"/>
      <c r="E251" s="1695"/>
      <c r="F251" s="1695"/>
      <c r="G251" s="1462" t="s">
        <v>454</v>
      </c>
      <c r="H251" s="255"/>
      <c r="I251" s="1595" t="s">
        <v>1106</v>
      </c>
      <c r="J251" s="4075"/>
      <c r="K251" s="1570">
        <v>91</v>
      </c>
      <c r="L251" s="1586">
        <v>3412</v>
      </c>
      <c r="M251" s="4075"/>
      <c r="N251" s="4075"/>
      <c r="O251" s="4075"/>
      <c r="P251" s="4075"/>
      <c r="Q251" s="255"/>
      <c r="R251" s="255"/>
      <c r="S251" s="4097"/>
      <c r="T251" s="1753"/>
      <c r="U251" s="1753"/>
      <c r="V251" s="1142">
        <v>1</v>
      </c>
    </row>
    <row r="252" spans="1:22" hidden="1">
      <c r="A252" s="1550">
        <v>237</v>
      </c>
      <c r="B252" s="1568">
        <f t="shared" si="3"/>
        <v>232</v>
      </c>
      <c r="C252" s="4069" t="s">
        <v>1097</v>
      </c>
      <c r="D252" s="1708"/>
      <c r="E252" s="1708"/>
      <c r="F252" s="1708"/>
      <c r="G252" s="1462" t="s">
        <v>454</v>
      </c>
      <c r="H252" s="255"/>
      <c r="I252" s="4083" t="s">
        <v>1093</v>
      </c>
      <c r="J252" s="4083" t="s">
        <v>786</v>
      </c>
      <c r="K252" s="1570" t="s">
        <v>1157</v>
      </c>
      <c r="L252" s="1586">
        <v>124</v>
      </c>
      <c r="M252" s="1570"/>
      <c r="N252" s="1581" t="s">
        <v>775</v>
      </c>
      <c r="O252" s="1570" t="s">
        <v>544</v>
      </c>
      <c r="P252" s="1581" t="s">
        <v>1113</v>
      </c>
      <c r="Q252" s="255"/>
      <c r="R252" s="255"/>
      <c r="S252" s="4074"/>
      <c r="T252" s="1751"/>
      <c r="U252" s="1751"/>
      <c r="V252" s="1142">
        <v>1</v>
      </c>
    </row>
    <row r="253" spans="1:22" ht="12.75" hidden="1" customHeight="1">
      <c r="A253" s="1555">
        <v>238</v>
      </c>
      <c r="B253" s="1568">
        <f t="shared" si="3"/>
        <v>233</v>
      </c>
      <c r="C253" s="4070"/>
      <c r="D253" s="1695"/>
      <c r="E253" s="1695"/>
      <c r="F253" s="1695"/>
      <c r="G253" s="1462" t="s">
        <v>454</v>
      </c>
      <c r="H253" s="255"/>
      <c r="I253" s="4084"/>
      <c r="J253" s="4075"/>
      <c r="K253" s="1570" t="s">
        <v>1158</v>
      </c>
      <c r="L253" s="1586">
        <v>208</v>
      </c>
      <c r="M253" s="1570"/>
      <c r="N253" s="1581" t="s">
        <v>775</v>
      </c>
      <c r="O253" s="1570" t="s">
        <v>544</v>
      </c>
      <c r="P253" s="1581" t="s">
        <v>1113</v>
      </c>
      <c r="Q253" s="255"/>
      <c r="R253" s="255"/>
      <c r="S253" s="4074"/>
      <c r="T253" s="1751"/>
      <c r="U253" s="1751"/>
      <c r="V253" s="1142">
        <v>1</v>
      </c>
    </row>
    <row r="254" spans="1:22" hidden="1">
      <c r="A254" s="1550">
        <v>239</v>
      </c>
      <c r="B254" s="1568"/>
      <c r="C254" s="1591" t="s">
        <v>1159</v>
      </c>
      <c r="D254" s="1705"/>
      <c r="E254" s="1705"/>
      <c r="F254" s="1705"/>
      <c r="G254" s="1462" t="s">
        <v>454</v>
      </c>
      <c r="H254" s="255"/>
      <c r="I254" s="1560"/>
      <c r="J254" s="1585"/>
      <c r="K254" s="1585"/>
      <c r="L254" s="1559"/>
      <c r="M254" s="1570"/>
      <c r="N254" s="1570"/>
      <c r="O254" s="1570"/>
      <c r="P254" s="1570"/>
      <c r="Q254" s="255"/>
      <c r="R254" s="255"/>
      <c r="S254" s="1570"/>
      <c r="T254" s="1751"/>
      <c r="U254" s="1751"/>
      <c r="V254" s="1142">
        <v>1</v>
      </c>
    </row>
    <row r="255" spans="1:22" ht="94.5" hidden="1">
      <c r="A255" s="1555">
        <v>240</v>
      </c>
      <c r="B255" s="1568">
        <f>B253+1</f>
        <v>234</v>
      </c>
      <c r="C255" s="1583" t="s">
        <v>1160</v>
      </c>
      <c r="D255" s="1699"/>
      <c r="E255" s="1699"/>
      <c r="F255" s="1699"/>
      <c r="G255" s="1462" t="s">
        <v>454</v>
      </c>
      <c r="H255" s="255"/>
      <c r="I255" s="1570" t="s">
        <v>1161</v>
      </c>
      <c r="J255" s="1570">
        <v>10</v>
      </c>
      <c r="K255" s="1570" t="s">
        <v>1162</v>
      </c>
      <c r="L255" s="1597">
        <v>13848.5</v>
      </c>
      <c r="M255" s="1570" t="s">
        <v>1163</v>
      </c>
      <c r="N255" s="1570" t="s">
        <v>979</v>
      </c>
      <c r="O255" s="1570" t="s">
        <v>618</v>
      </c>
      <c r="P255" s="1581" t="s">
        <v>980</v>
      </c>
      <c r="Q255" s="255"/>
      <c r="R255" s="255"/>
      <c r="S255" s="1570"/>
      <c r="T255" s="1751"/>
      <c r="U255" s="1751"/>
      <c r="V255" s="1142">
        <v>1</v>
      </c>
    </row>
    <row r="256" spans="1:22" ht="31.5" hidden="1">
      <c r="A256" s="1550">
        <v>241</v>
      </c>
      <c r="B256" s="1568">
        <f t="shared" si="3"/>
        <v>235</v>
      </c>
      <c r="C256" s="1583" t="s">
        <v>1164</v>
      </c>
      <c r="D256" s="1699"/>
      <c r="E256" s="1699"/>
      <c r="F256" s="1699"/>
      <c r="G256" s="1462" t="s">
        <v>454</v>
      </c>
      <c r="H256" s="255"/>
      <c r="I256" s="1570" t="s">
        <v>1101</v>
      </c>
      <c r="J256" s="1570">
        <v>10</v>
      </c>
      <c r="K256" s="1570" t="s">
        <v>1165</v>
      </c>
      <c r="L256" s="1598">
        <v>4052.5</v>
      </c>
      <c r="M256" s="1570"/>
      <c r="N256" s="1570" t="s">
        <v>775</v>
      </c>
      <c r="O256" s="1570" t="s">
        <v>618</v>
      </c>
      <c r="P256" s="1581" t="s">
        <v>776</v>
      </c>
      <c r="Q256" s="255"/>
      <c r="R256" s="255"/>
      <c r="S256" s="1570"/>
      <c r="T256" s="1751"/>
      <c r="U256" s="1751"/>
      <c r="V256" s="1142">
        <v>1</v>
      </c>
    </row>
    <row r="257" spans="1:22" ht="31.5" hidden="1">
      <c r="A257" s="1555">
        <v>242</v>
      </c>
      <c r="B257" s="1568">
        <f t="shared" si="3"/>
        <v>236</v>
      </c>
      <c r="C257" s="1583" t="s">
        <v>1166</v>
      </c>
      <c r="D257" s="1699"/>
      <c r="E257" s="1699"/>
      <c r="F257" s="1699"/>
      <c r="G257" s="1462" t="s">
        <v>454</v>
      </c>
      <c r="H257" s="255"/>
      <c r="I257" s="1570" t="s">
        <v>1101</v>
      </c>
      <c r="J257" s="1570">
        <v>4</v>
      </c>
      <c r="K257" s="1570">
        <v>213</v>
      </c>
      <c r="L257" s="1597">
        <v>2003</v>
      </c>
      <c r="M257" s="1570"/>
      <c r="N257" s="1570" t="s">
        <v>767</v>
      </c>
      <c r="O257" s="1581" t="s">
        <v>1095</v>
      </c>
      <c r="P257" s="1581" t="s">
        <v>1167</v>
      </c>
      <c r="Q257" s="255"/>
      <c r="R257" s="255"/>
      <c r="S257" s="1570"/>
      <c r="T257" s="1751"/>
      <c r="U257" s="1751"/>
      <c r="V257" s="1142">
        <v>1</v>
      </c>
    </row>
    <row r="258" spans="1:22" ht="31.5" hidden="1">
      <c r="A258" s="1550">
        <v>243</v>
      </c>
      <c r="B258" s="1568">
        <f t="shared" si="3"/>
        <v>237</v>
      </c>
      <c r="C258" s="1583" t="s">
        <v>1168</v>
      </c>
      <c r="D258" s="1699"/>
      <c r="E258" s="1699"/>
      <c r="F258" s="1699"/>
      <c r="G258" s="1462" t="s">
        <v>454</v>
      </c>
      <c r="H258" s="255"/>
      <c r="I258" s="1570" t="s">
        <v>1169</v>
      </c>
      <c r="J258" s="1570">
        <v>19</v>
      </c>
      <c r="K258" s="1570" t="s">
        <v>1170</v>
      </c>
      <c r="L258" s="1597">
        <v>10315</v>
      </c>
      <c r="M258" s="1570"/>
      <c r="N258" s="1570" t="s">
        <v>767</v>
      </c>
      <c r="O258" s="1581" t="s">
        <v>1095</v>
      </c>
      <c r="P258" s="1581" t="s">
        <v>1171</v>
      </c>
      <c r="Q258" s="255"/>
      <c r="R258" s="255"/>
      <c r="S258" s="1570"/>
      <c r="T258" s="1751"/>
      <c r="U258" s="1751"/>
      <c r="V258" s="1142">
        <v>1</v>
      </c>
    </row>
    <row r="259" spans="1:22" ht="31.5" hidden="1">
      <c r="A259" s="1555">
        <v>244</v>
      </c>
      <c r="B259" s="1568">
        <f t="shared" si="3"/>
        <v>238</v>
      </c>
      <c r="C259" s="1583" t="s">
        <v>1172</v>
      </c>
      <c r="D259" s="1699"/>
      <c r="E259" s="1699"/>
      <c r="F259" s="1699"/>
      <c r="G259" s="1462" t="s">
        <v>454</v>
      </c>
      <c r="H259" s="255"/>
      <c r="I259" s="1570" t="s">
        <v>1173</v>
      </c>
      <c r="J259" s="1570">
        <v>14</v>
      </c>
      <c r="K259" s="1570" t="s">
        <v>1174</v>
      </c>
      <c r="L259" s="1597">
        <v>10353</v>
      </c>
      <c r="M259" s="1570"/>
      <c r="N259" s="1570" t="s">
        <v>767</v>
      </c>
      <c r="O259" s="1581" t="s">
        <v>1095</v>
      </c>
      <c r="P259" s="1581" t="s">
        <v>1175</v>
      </c>
      <c r="Q259" s="255"/>
      <c r="R259" s="255"/>
      <c r="S259" s="1570"/>
      <c r="T259" s="1751"/>
      <c r="U259" s="1751"/>
      <c r="V259" s="1142">
        <v>1</v>
      </c>
    </row>
    <row r="260" spans="1:22" ht="31.5" hidden="1">
      <c r="A260" s="1550">
        <v>245</v>
      </c>
      <c r="B260" s="1568">
        <f t="shared" si="3"/>
        <v>239</v>
      </c>
      <c r="C260" s="1583" t="s">
        <v>1176</v>
      </c>
      <c r="D260" s="1699"/>
      <c r="E260" s="1699"/>
      <c r="F260" s="1699"/>
      <c r="G260" s="1462" t="s">
        <v>454</v>
      </c>
      <c r="H260" s="255"/>
      <c r="I260" s="1570" t="s">
        <v>1177</v>
      </c>
      <c r="J260" s="1570">
        <v>19</v>
      </c>
      <c r="K260" s="1570" t="s">
        <v>1178</v>
      </c>
      <c r="L260" s="1597">
        <v>1135</v>
      </c>
      <c r="M260" s="1570"/>
      <c r="N260" s="1570" t="s">
        <v>767</v>
      </c>
      <c r="O260" s="1581" t="s">
        <v>1095</v>
      </c>
      <c r="P260" s="1581" t="s">
        <v>1179</v>
      </c>
      <c r="Q260" s="255"/>
      <c r="R260" s="255"/>
      <c r="S260" s="1560"/>
      <c r="T260" s="1745"/>
      <c r="U260" s="1745"/>
      <c r="V260" s="1142">
        <v>1</v>
      </c>
    </row>
    <row r="261" spans="1:22" hidden="1">
      <c r="A261" s="1555">
        <v>246</v>
      </c>
      <c r="B261" s="1568">
        <f t="shared" si="3"/>
        <v>240</v>
      </c>
      <c r="C261" s="1583" t="s">
        <v>1180</v>
      </c>
      <c r="D261" s="1699"/>
      <c r="E261" s="1699"/>
      <c r="F261" s="1699"/>
      <c r="G261" s="1462" t="s">
        <v>454</v>
      </c>
      <c r="H261" s="255"/>
      <c r="I261" s="1570" t="s">
        <v>1177</v>
      </c>
      <c r="J261" s="1570">
        <v>19</v>
      </c>
      <c r="K261" s="1570" t="s">
        <v>1181</v>
      </c>
      <c r="L261" s="1597">
        <v>1192</v>
      </c>
      <c r="M261" s="1570"/>
      <c r="N261" s="1570" t="s">
        <v>1039</v>
      </c>
      <c r="O261" s="1570" t="s">
        <v>618</v>
      </c>
      <c r="P261" s="1581" t="s">
        <v>954</v>
      </c>
      <c r="Q261" s="255"/>
      <c r="R261" s="255"/>
      <c r="S261" s="1570"/>
      <c r="T261" s="1751"/>
      <c r="U261" s="1751"/>
      <c r="V261" s="1142">
        <v>1</v>
      </c>
    </row>
    <row r="262" spans="1:22" hidden="1">
      <c r="A262" s="1550">
        <v>247</v>
      </c>
      <c r="B262" s="1568">
        <f t="shared" si="3"/>
        <v>241</v>
      </c>
      <c r="C262" s="1583" t="s">
        <v>1182</v>
      </c>
      <c r="D262" s="1699"/>
      <c r="E262" s="1699"/>
      <c r="F262" s="1699"/>
      <c r="G262" s="1462" t="s">
        <v>454</v>
      </c>
      <c r="H262" s="255"/>
      <c r="I262" s="1570" t="s">
        <v>1169</v>
      </c>
      <c r="J262" s="1570">
        <v>12</v>
      </c>
      <c r="K262" s="1570" t="s">
        <v>1183</v>
      </c>
      <c r="L262" s="1597">
        <v>562</v>
      </c>
      <c r="M262" s="1570"/>
      <c r="N262" s="1570" t="s">
        <v>1039</v>
      </c>
      <c r="O262" s="1570" t="s">
        <v>618</v>
      </c>
      <c r="P262" s="1581" t="s">
        <v>954</v>
      </c>
      <c r="Q262" s="255"/>
      <c r="R262" s="255"/>
      <c r="S262" s="1560"/>
      <c r="T262" s="1745"/>
      <c r="U262" s="1745"/>
      <c r="V262" s="1142">
        <v>1</v>
      </c>
    </row>
    <row r="263" spans="1:22" hidden="1">
      <c r="A263" s="1555">
        <v>248</v>
      </c>
      <c r="B263" s="1568">
        <f t="shared" si="3"/>
        <v>242</v>
      </c>
      <c r="C263" s="1583" t="s">
        <v>1184</v>
      </c>
      <c r="D263" s="1699"/>
      <c r="E263" s="1699"/>
      <c r="F263" s="1699"/>
      <c r="G263" s="1462" t="s">
        <v>454</v>
      </c>
      <c r="H263" s="255"/>
      <c r="I263" s="1570" t="s">
        <v>1101</v>
      </c>
      <c r="J263" s="1570">
        <v>10</v>
      </c>
      <c r="K263" s="1570">
        <v>436</v>
      </c>
      <c r="L263" s="1597">
        <v>1001</v>
      </c>
      <c r="M263" s="1570"/>
      <c r="N263" s="1570" t="s">
        <v>1039</v>
      </c>
      <c r="O263" s="1570" t="s">
        <v>618</v>
      </c>
      <c r="P263" s="1581" t="s">
        <v>954</v>
      </c>
      <c r="Q263" s="255"/>
      <c r="R263" s="255"/>
      <c r="S263" s="1570"/>
      <c r="T263" s="1751"/>
      <c r="U263" s="1751"/>
      <c r="V263" s="1142">
        <v>1</v>
      </c>
    </row>
    <row r="264" spans="1:22" hidden="1">
      <c r="A264" s="1550">
        <v>249</v>
      </c>
      <c r="B264" s="1568">
        <f t="shared" si="3"/>
        <v>243</v>
      </c>
      <c r="C264" s="1583" t="s">
        <v>1185</v>
      </c>
      <c r="D264" s="1699"/>
      <c r="E264" s="1699"/>
      <c r="F264" s="1699"/>
      <c r="G264" s="1462" t="s">
        <v>454</v>
      </c>
      <c r="H264" s="255"/>
      <c r="I264" s="1570" t="s">
        <v>1093</v>
      </c>
      <c r="J264" s="1570">
        <v>10</v>
      </c>
      <c r="K264" s="1570" t="s">
        <v>1186</v>
      </c>
      <c r="L264" s="1597">
        <v>1532</v>
      </c>
      <c r="M264" s="1570"/>
      <c r="N264" s="1570" t="s">
        <v>1039</v>
      </c>
      <c r="O264" s="1570" t="s">
        <v>618</v>
      </c>
      <c r="P264" s="1581" t="s">
        <v>954</v>
      </c>
      <c r="Q264" s="255"/>
      <c r="R264" s="255"/>
      <c r="S264" s="1560"/>
      <c r="T264" s="1745"/>
      <c r="U264" s="1745"/>
      <c r="V264" s="1142">
        <v>1</v>
      </c>
    </row>
    <row r="265" spans="1:22" ht="47.25" hidden="1">
      <c r="A265" s="1555">
        <v>250</v>
      </c>
      <c r="B265" s="1568">
        <f t="shared" si="3"/>
        <v>244</v>
      </c>
      <c r="C265" s="1583" t="s">
        <v>1187</v>
      </c>
      <c r="D265" s="1699"/>
      <c r="E265" s="1699"/>
      <c r="F265" s="1699"/>
      <c r="G265" s="1462" t="s">
        <v>454</v>
      </c>
      <c r="H265" s="255"/>
      <c r="I265" s="1570" t="s">
        <v>1173</v>
      </c>
      <c r="J265" s="1570">
        <v>9</v>
      </c>
      <c r="K265" s="1570">
        <v>91</v>
      </c>
      <c r="L265" s="1586">
        <v>7509</v>
      </c>
      <c r="M265" s="1570"/>
      <c r="N265" s="1570" t="s">
        <v>1039</v>
      </c>
      <c r="O265" s="1570" t="s">
        <v>618</v>
      </c>
      <c r="P265" s="1581" t="s">
        <v>1188</v>
      </c>
      <c r="Q265" s="255"/>
      <c r="R265" s="255"/>
      <c r="S265" s="1570"/>
      <c r="T265" s="1751"/>
      <c r="U265" s="1751"/>
      <c r="V265" s="1142">
        <v>1</v>
      </c>
    </row>
    <row r="266" spans="1:22" hidden="1">
      <c r="A266" s="1550">
        <v>251</v>
      </c>
      <c r="B266" s="1568">
        <f t="shared" si="3"/>
        <v>245</v>
      </c>
      <c r="C266" s="1583" t="s">
        <v>1189</v>
      </c>
      <c r="D266" s="1699"/>
      <c r="E266" s="1699"/>
      <c r="F266" s="1699"/>
      <c r="G266" s="1462" t="s">
        <v>454</v>
      </c>
      <c r="H266" s="255"/>
      <c r="I266" s="1570" t="s">
        <v>1093</v>
      </c>
      <c r="J266" s="1570">
        <v>10</v>
      </c>
      <c r="K266" s="1570">
        <v>953</v>
      </c>
      <c r="L266" s="1586">
        <v>791</v>
      </c>
      <c r="M266" s="1570"/>
      <c r="N266" s="1570" t="s">
        <v>988</v>
      </c>
      <c r="O266" s="1570" t="s">
        <v>618</v>
      </c>
      <c r="P266" s="1581" t="s">
        <v>989</v>
      </c>
      <c r="Q266" s="255"/>
      <c r="R266" s="255"/>
      <c r="S266" s="1570"/>
      <c r="T266" s="1751"/>
      <c r="U266" s="1751"/>
      <c r="V266" s="1142">
        <v>1</v>
      </c>
    </row>
    <row r="267" spans="1:22" ht="31.5" hidden="1">
      <c r="A267" s="1555">
        <v>252</v>
      </c>
      <c r="B267" s="1568">
        <f t="shared" si="3"/>
        <v>246</v>
      </c>
      <c r="C267" s="1583" t="s">
        <v>1190</v>
      </c>
      <c r="D267" s="1699"/>
      <c r="E267" s="1699"/>
      <c r="F267" s="1699"/>
      <c r="G267" s="1462" t="s">
        <v>454</v>
      </c>
      <c r="H267" s="255"/>
      <c r="I267" s="1570" t="s">
        <v>1173</v>
      </c>
      <c r="J267" s="1570">
        <v>9</v>
      </c>
      <c r="K267" s="1570">
        <v>92</v>
      </c>
      <c r="L267" s="1586">
        <v>6514</v>
      </c>
      <c r="M267" s="1570"/>
      <c r="N267" s="1570" t="s">
        <v>775</v>
      </c>
      <c r="O267" s="1570" t="s">
        <v>618</v>
      </c>
      <c r="P267" s="1581" t="s">
        <v>776</v>
      </c>
      <c r="Q267" s="255"/>
      <c r="R267" s="255"/>
      <c r="S267" s="1570"/>
      <c r="T267" s="1751"/>
      <c r="U267" s="1751"/>
      <c r="V267" s="1142">
        <v>1</v>
      </c>
    </row>
    <row r="268" spans="1:22" ht="31.5" hidden="1">
      <c r="A268" s="1550">
        <v>253</v>
      </c>
      <c r="B268" s="1568">
        <f t="shared" si="3"/>
        <v>247</v>
      </c>
      <c r="C268" s="1583" t="s">
        <v>1191</v>
      </c>
      <c r="D268" s="1699"/>
      <c r="E268" s="1699"/>
      <c r="F268" s="1699"/>
      <c r="G268" s="1462" t="s">
        <v>454</v>
      </c>
      <c r="H268" s="255"/>
      <c r="I268" s="1570" t="s">
        <v>1173</v>
      </c>
      <c r="J268" s="1570">
        <v>9</v>
      </c>
      <c r="K268" s="1570">
        <v>133</v>
      </c>
      <c r="L268" s="1586">
        <v>9570</v>
      </c>
      <c r="M268" s="1570"/>
      <c r="N268" s="1570" t="s">
        <v>756</v>
      </c>
      <c r="O268" s="1570" t="s">
        <v>618</v>
      </c>
      <c r="P268" s="1581" t="s">
        <v>1192</v>
      </c>
      <c r="Q268" s="255"/>
      <c r="R268" s="255"/>
      <c r="S268" s="1570"/>
      <c r="T268" s="1751"/>
      <c r="U268" s="1751"/>
      <c r="V268" s="1142">
        <v>1</v>
      </c>
    </row>
    <row r="269" spans="1:22" ht="31.5" hidden="1">
      <c r="A269" s="1555">
        <v>254</v>
      </c>
      <c r="B269" s="1568">
        <f t="shared" si="3"/>
        <v>248</v>
      </c>
      <c r="C269" s="1583" t="s">
        <v>1193</v>
      </c>
      <c r="D269" s="1699"/>
      <c r="E269" s="1699"/>
      <c r="F269" s="1699"/>
      <c r="G269" s="1462" t="s">
        <v>454</v>
      </c>
      <c r="H269" s="255"/>
      <c r="I269" s="1570" t="s">
        <v>1101</v>
      </c>
      <c r="J269" s="1570">
        <v>10</v>
      </c>
      <c r="K269" s="1570" t="s">
        <v>1194</v>
      </c>
      <c r="L269" s="1586">
        <v>7149</v>
      </c>
      <c r="M269" s="1570"/>
      <c r="N269" s="1570" t="s">
        <v>1039</v>
      </c>
      <c r="O269" s="1570" t="s">
        <v>618</v>
      </c>
      <c r="P269" s="1581" t="s">
        <v>1137</v>
      </c>
      <c r="Q269" s="255"/>
      <c r="R269" s="255"/>
      <c r="S269" s="1570"/>
      <c r="T269" s="1751"/>
      <c r="U269" s="1751"/>
      <c r="V269" s="1142">
        <v>1</v>
      </c>
    </row>
    <row r="270" spans="1:22" ht="31.5" hidden="1">
      <c r="A270" s="1550">
        <v>255</v>
      </c>
      <c r="B270" s="1568">
        <f t="shared" si="3"/>
        <v>249</v>
      </c>
      <c r="C270" s="1583" t="s">
        <v>983</v>
      </c>
      <c r="D270" s="1699"/>
      <c r="E270" s="1699"/>
      <c r="F270" s="1699"/>
      <c r="G270" s="1462" t="s">
        <v>454</v>
      </c>
      <c r="H270" s="255"/>
      <c r="I270" s="1570" t="s">
        <v>1101</v>
      </c>
      <c r="J270" s="1570">
        <v>10</v>
      </c>
      <c r="K270" s="1570" t="s">
        <v>1195</v>
      </c>
      <c r="L270" s="1586">
        <v>1817</v>
      </c>
      <c r="M270" s="1570"/>
      <c r="N270" s="1570" t="s">
        <v>840</v>
      </c>
      <c r="O270" s="1570" t="s">
        <v>618</v>
      </c>
      <c r="P270" s="1581" t="s">
        <v>841</v>
      </c>
      <c r="Q270" s="255"/>
      <c r="R270" s="255"/>
      <c r="S270" s="1570"/>
      <c r="T270" s="1751"/>
      <c r="U270" s="1751"/>
      <c r="V270" s="1142">
        <v>1</v>
      </c>
    </row>
    <row r="271" spans="1:22" ht="31.5" hidden="1">
      <c r="A271" s="1555">
        <v>256</v>
      </c>
      <c r="B271" s="1568">
        <f t="shared" si="3"/>
        <v>250</v>
      </c>
      <c r="C271" s="1583" t="s">
        <v>1196</v>
      </c>
      <c r="D271" s="1699"/>
      <c r="E271" s="1699"/>
      <c r="F271" s="1699"/>
      <c r="G271" s="1462" t="s">
        <v>454</v>
      </c>
      <c r="H271" s="255"/>
      <c r="I271" s="1570" t="s">
        <v>1101</v>
      </c>
      <c r="J271" s="1570">
        <v>10</v>
      </c>
      <c r="K271" s="1570">
        <v>572</v>
      </c>
      <c r="L271" s="1586">
        <v>6165</v>
      </c>
      <c r="M271" s="1570"/>
      <c r="N271" s="1570" t="s">
        <v>754</v>
      </c>
      <c r="O271" s="1570" t="s">
        <v>618</v>
      </c>
      <c r="P271" s="1581" t="s">
        <v>1197</v>
      </c>
      <c r="Q271" s="255"/>
      <c r="R271" s="255"/>
      <c r="S271" s="1560"/>
      <c r="T271" s="1745"/>
      <c r="U271" s="1745"/>
      <c r="V271" s="1142">
        <v>1</v>
      </c>
    </row>
    <row r="272" spans="1:22" ht="31.5" hidden="1">
      <c r="A272" s="1550">
        <v>257</v>
      </c>
      <c r="B272" s="1568">
        <f t="shared" si="3"/>
        <v>251</v>
      </c>
      <c r="C272" s="1583" t="s">
        <v>1198</v>
      </c>
      <c r="D272" s="1699"/>
      <c r="E272" s="1699"/>
      <c r="F272" s="1699"/>
      <c r="G272" s="1462" t="s">
        <v>454</v>
      </c>
      <c r="H272" s="255"/>
      <c r="I272" s="1570" t="s">
        <v>1169</v>
      </c>
      <c r="J272" s="1570">
        <v>10</v>
      </c>
      <c r="K272" s="1570">
        <v>562</v>
      </c>
      <c r="L272" s="1586">
        <v>185</v>
      </c>
      <c r="M272" s="1570"/>
      <c r="N272" s="1570" t="s">
        <v>754</v>
      </c>
      <c r="O272" s="1570"/>
      <c r="P272" s="1581" t="s">
        <v>1199</v>
      </c>
      <c r="Q272" s="255"/>
      <c r="R272" s="255"/>
      <c r="S272" s="1570"/>
      <c r="T272" s="1751"/>
      <c r="U272" s="1751"/>
      <c r="V272" s="1142">
        <v>1</v>
      </c>
    </row>
    <row r="273" spans="1:22" ht="78.75" hidden="1">
      <c r="A273" s="1555">
        <v>258</v>
      </c>
      <c r="B273" s="1568">
        <f t="shared" si="3"/>
        <v>252</v>
      </c>
      <c r="C273" s="1583" t="s">
        <v>1200</v>
      </c>
      <c r="D273" s="1699"/>
      <c r="E273" s="1699"/>
      <c r="F273" s="1699"/>
      <c r="G273" s="1462" t="s">
        <v>454</v>
      </c>
      <c r="H273" s="255"/>
      <c r="I273" s="1570" t="s">
        <v>1169</v>
      </c>
      <c r="J273" s="1570">
        <v>12</v>
      </c>
      <c r="K273" s="1570" t="s">
        <v>1201</v>
      </c>
      <c r="L273" s="1598">
        <v>11501</v>
      </c>
      <c r="M273" s="1570" t="s">
        <v>1202</v>
      </c>
      <c r="N273" s="1570" t="s">
        <v>775</v>
      </c>
      <c r="O273" s="1570" t="s">
        <v>618</v>
      </c>
      <c r="P273" s="1581" t="s">
        <v>776</v>
      </c>
      <c r="Q273" s="255"/>
      <c r="R273" s="255"/>
      <c r="S273" s="1570"/>
      <c r="T273" s="1751"/>
      <c r="U273" s="1751"/>
      <c r="V273" s="1142">
        <v>1</v>
      </c>
    </row>
    <row r="274" spans="1:22" ht="31.5" hidden="1">
      <c r="A274" s="1550">
        <v>259</v>
      </c>
      <c r="B274" s="1568">
        <f t="shared" si="3"/>
        <v>253</v>
      </c>
      <c r="C274" s="1583" t="s">
        <v>1203</v>
      </c>
      <c r="D274" s="1699"/>
      <c r="E274" s="1699"/>
      <c r="F274" s="1699"/>
      <c r="G274" s="1462" t="s">
        <v>454</v>
      </c>
      <c r="H274" s="255"/>
      <c r="I274" s="1570" t="s">
        <v>1204</v>
      </c>
      <c r="J274" s="1570" t="s">
        <v>481</v>
      </c>
      <c r="K274" s="1570" t="s">
        <v>842</v>
      </c>
      <c r="L274" s="1597">
        <v>533</v>
      </c>
      <c r="M274" s="1570"/>
      <c r="N274" s="1581" t="s">
        <v>852</v>
      </c>
      <c r="O274" s="1570" t="s">
        <v>618</v>
      </c>
      <c r="P274" s="1581" t="s">
        <v>1205</v>
      </c>
      <c r="Q274" s="255"/>
      <c r="R274" s="255"/>
      <c r="S274" s="1581" t="s">
        <v>1082</v>
      </c>
      <c r="T274" s="1752"/>
      <c r="U274" s="1752"/>
      <c r="V274" s="1142">
        <v>1</v>
      </c>
    </row>
    <row r="275" spans="1:22" ht="31.5" hidden="1">
      <c r="A275" s="1555">
        <v>260</v>
      </c>
      <c r="B275" s="1568">
        <f t="shared" si="3"/>
        <v>254</v>
      </c>
      <c r="C275" s="1583" t="s">
        <v>1003</v>
      </c>
      <c r="D275" s="1699"/>
      <c r="E275" s="1699"/>
      <c r="F275" s="1699"/>
      <c r="G275" s="1462" t="s">
        <v>454</v>
      </c>
      <c r="H275" s="255"/>
      <c r="I275" s="1570" t="s">
        <v>1169</v>
      </c>
      <c r="J275" s="1570">
        <v>12</v>
      </c>
      <c r="K275" s="1570" t="s">
        <v>1206</v>
      </c>
      <c r="L275" s="1597">
        <v>8261</v>
      </c>
      <c r="M275" s="1570"/>
      <c r="N275" s="1570" t="s">
        <v>775</v>
      </c>
      <c r="O275" s="1570" t="s">
        <v>618</v>
      </c>
      <c r="P275" s="1581" t="s">
        <v>776</v>
      </c>
      <c r="Q275" s="255"/>
      <c r="R275" s="255"/>
      <c r="S275" s="1570"/>
      <c r="T275" s="1751"/>
      <c r="U275" s="1751"/>
      <c r="V275" s="1142">
        <v>1</v>
      </c>
    </row>
    <row r="276" spans="1:22" hidden="1">
      <c r="A276" s="1550">
        <v>261</v>
      </c>
      <c r="B276" s="1568">
        <f t="shared" ref="B276:B339" si="4">B275+1</f>
        <v>255</v>
      </c>
      <c r="C276" s="1583" t="s">
        <v>1207</v>
      </c>
      <c r="D276" s="1699"/>
      <c r="E276" s="1699"/>
      <c r="F276" s="1699"/>
      <c r="G276" s="1462" t="s">
        <v>454</v>
      </c>
      <c r="H276" s="255"/>
      <c r="I276" s="1570"/>
      <c r="J276" s="1570" t="s">
        <v>511</v>
      </c>
      <c r="K276" s="1570" t="s">
        <v>1208</v>
      </c>
      <c r="L276" s="1597">
        <v>417</v>
      </c>
      <c r="M276" s="1570"/>
      <c r="N276" s="1570" t="s">
        <v>775</v>
      </c>
      <c r="O276" s="1570" t="s">
        <v>618</v>
      </c>
      <c r="P276" s="1570" t="s">
        <v>1017</v>
      </c>
      <c r="Q276" s="255"/>
      <c r="R276" s="255"/>
      <c r="S276" s="1570"/>
      <c r="T276" s="1751"/>
      <c r="U276" s="1751"/>
      <c r="V276" s="1142">
        <v>1</v>
      </c>
    </row>
    <row r="277" spans="1:22" ht="47.25" hidden="1">
      <c r="A277" s="1555">
        <v>262</v>
      </c>
      <c r="B277" s="1568">
        <f t="shared" si="4"/>
        <v>256</v>
      </c>
      <c r="C277" s="1583" t="s">
        <v>1209</v>
      </c>
      <c r="D277" s="1699"/>
      <c r="E277" s="1699"/>
      <c r="F277" s="1699"/>
      <c r="G277" s="1462" t="s">
        <v>454</v>
      </c>
      <c r="H277" s="255"/>
      <c r="I277" s="1570" t="s">
        <v>1169</v>
      </c>
      <c r="J277" s="1570">
        <v>13</v>
      </c>
      <c r="K277" s="1570">
        <v>133</v>
      </c>
      <c r="L277" s="1597">
        <v>16715</v>
      </c>
      <c r="M277" s="1570" t="s">
        <v>1210</v>
      </c>
      <c r="N277" s="1570" t="s">
        <v>921</v>
      </c>
      <c r="O277" s="1570" t="s">
        <v>618</v>
      </c>
      <c r="P277" s="1581" t="s">
        <v>1007</v>
      </c>
      <c r="Q277" s="255"/>
      <c r="R277" s="255"/>
      <c r="S277" s="1581" t="s">
        <v>1008</v>
      </c>
      <c r="T277" s="1752"/>
      <c r="U277" s="1752"/>
      <c r="V277" s="1142">
        <v>1</v>
      </c>
    </row>
    <row r="278" spans="1:22" hidden="1">
      <c r="A278" s="1550">
        <v>263</v>
      </c>
      <c r="B278" s="1568"/>
      <c r="C278" s="1591" t="s">
        <v>1211</v>
      </c>
      <c r="D278" s="1705"/>
      <c r="E278" s="1705"/>
      <c r="F278" s="1705"/>
      <c r="G278" s="1462" t="s">
        <v>454</v>
      </c>
      <c r="H278" s="255"/>
      <c r="I278" s="1560"/>
      <c r="J278" s="1585"/>
      <c r="K278" s="1570"/>
      <c r="L278" s="1559"/>
      <c r="M278" s="1570"/>
      <c r="N278" s="1570"/>
      <c r="O278" s="1570"/>
      <c r="P278" s="1570"/>
      <c r="Q278" s="255"/>
      <c r="R278" s="255"/>
      <c r="S278" s="1570"/>
      <c r="T278" s="1751"/>
      <c r="U278" s="1751"/>
      <c r="V278" s="1142">
        <v>1</v>
      </c>
    </row>
    <row r="279" spans="1:22" ht="31.5" hidden="1">
      <c r="A279" s="1555">
        <v>264</v>
      </c>
      <c r="B279" s="1568">
        <f>B277+1</f>
        <v>257</v>
      </c>
      <c r="C279" s="1583" t="s">
        <v>750</v>
      </c>
      <c r="D279" s="1699"/>
      <c r="E279" s="1699"/>
      <c r="F279" s="1699"/>
      <c r="G279" s="1462" t="s">
        <v>454</v>
      </c>
      <c r="H279" s="255"/>
      <c r="I279" s="1570" t="s">
        <v>1212</v>
      </c>
      <c r="J279" s="1570">
        <v>51</v>
      </c>
      <c r="K279" s="1570" t="s">
        <v>1213</v>
      </c>
      <c r="L279" s="1586">
        <v>9552</v>
      </c>
      <c r="M279" s="1570"/>
      <c r="N279" s="1570" t="s">
        <v>1039</v>
      </c>
      <c r="O279" s="1570" t="s">
        <v>618</v>
      </c>
      <c r="P279" s="1581" t="s">
        <v>1214</v>
      </c>
      <c r="Q279" s="255"/>
      <c r="R279" s="255"/>
      <c r="S279" s="1560"/>
      <c r="T279" s="1745"/>
      <c r="U279" s="1745"/>
      <c r="V279" s="1142">
        <v>1</v>
      </c>
    </row>
    <row r="280" spans="1:22" ht="47.25" hidden="1">
      <c r="A280" s="1550">
        <v>265</v>
      </c>
      <c r="B280" s="1568">
        <f t="shared" si="4"/>
        <v>258</v>
      </c>
      <c r="C280" s="1583" t="s">
        <v>1215</v>
      </c>
      <c r="D280" s="1699"/>
      <c r="E280" s="1699"/>
      <c r="F280" s="1699"/>
      <c r="G280" s="1462" t="s">
        <v>454</v>
      </c>
      <c r="H280" s="255"/>
      <c r="I280" s="1570" t="s">
        <v>1212</v>
      </c>
      <c r="J280" s="1570">
        <v>51</v>
      </c>
      <c r="K280" s="1570" t="s">
        <v>1216</v>
      </c>
      <c r="L280" s="1586">
        <v>38347</v>
      </c>
      <c r="M280" s="1570"/>
      <c r="N280" s="1570" t="s">
        <v>754</v>
      </c>
      <c r="O280" s="1570" t="s">
        <v>618</v>
      </c>
      <c r="P280" s="1581" t="s">
        <v>1217</v>
      </c>
      <c r="Q280" s="255"/>
      <c r="R280" s="255"/>
      <c r="S280" s="1570"/>
      <c r="T280" s="1751"/>
      <c r="U280" s="1751"/>
      <c r="V280" s="1142">
        <v>1</v>
      </c>
    </row>
    <row r="281" spans="1:22" ht="31.5" hidden="1">
      <c r="A281" s="1555">
        <v>266</v>
      </c>
      <c r="B281" s="1568">
        <f t="shared" si="4"/>
        <v>259</v>
      </c>
      <c r="C281" s="1583" t="s">
        <v>1218</v>
      </c>
      <c r="D281" s="1699"/>
      <c r="E281" s="1699"/>
      <c r="F281" s="1699"/>
      <c r="G281" s="1462" t="s">
        <v>454</v>
      </c>
      <c r="H281" s="255"/>
      <c r="I281" s="1570" t="s">
        <v>1212</v>
      </c>
      <c r="J281" s="1570">
        <v>51</v>
      </c>
      <c r="K281" s="1570">
        <v>41</v>
      </c>
      <c r="L281" s="1586">
        <v>9287</v>
      </c>
      <c r="M281" s="1570"/>
      <c r="N281" s="1570" t="s">
        <v>775</v>
      </c>
      <c r="O281" s="1570" t="s">
        <v>618</v>
      </c>
      <c r="P281" s="1581" t="s">
        <v>776</v>
      </c>
      <c r="Q281" s="255"/>
      <c r="R281" s="255"/>
      <c r="S281" s="1570"/>
      <c r="T281" s="1751"/>
      <c r="U281" s="1751"/>
      <c r="V281" s="1142">
        <v>1</v>
      </c>
    </row>
    <row r="282" spans="1:22" ht="31.5" hidden="1">
      <c r="A282" s="1550">
        <v>267</v>
      </c>
      <c r="B282" s="1568">
        <f t="shared" si="4"/>
        <v>260</v>
      </c>
      <c r="C282" s="1583" t="s">
        <v>1219</v>
      </c>
      <c r="D282" s="1699"/>
      <c r="E282" s="1699"/>
      <c r="F282" s="1699"/>
      <c r="G282" s="1462" t="s">
        <v>454</v>
      </c>
      <c r="H282" s="255"/>
      <c r="I282" s="1570" t="s">
        <v>1212</v>
      </c>
      <c r="J282" s="1570">
        <v>51</v>
      </c>
      <c r="K282" s="1570">
        <v>41</v>
      </c>
      <c r="L282" s="1586">
        <v>15592</v>
      </c>
      <c r="M282" s="1570"/>
      <c r="N282" s="1570" t="s">
        <v>775</v>
      </c>
      <c r="O282" s="1570" t="s">
        <v>618</v>
      </c>
      <c r="P282" s="1581" t="s">
        <v>776</v>
      </c>
      <c r="Q282" s="255"/>
      <c r="R282" s="255"/>
      <c r="S282" s="1570"/>
      <c r="T282" s="1751"/>
      <c r="U282" s="1751"/>
      <c r="V282" s="1142">
        <v>1</v>
      </c>
    </row>
    <row r="283" spans="1:22" ht="31.5" hidden="1">
      <c r="A283" s="1555">
        <v>268</v>
      </c>
      <c r="B283" s="1568">
        <f t="shared" si="4"/>
        <v>261</v>
      </c>
      <c r="C283" s="1583" t="s">
        <v>1220</v>
      </c>
      <c r="D283" s="1699"/>
      <c r="E283" s="1699"/>
      <c r="F283" s="1699"/>
      <c r="G283" s="1462" t="s">
        <v>454</v>
      </c>
      <c r="H283" s="255"/>
      <c r="I283" s="1570" t="s">
        <v>1212</v>
      </c>
      <c r="J283" s="1570">
        <v>51</v>
      </c>
      <c r="K283" s="1570" t="s">
        <v>1213</v>
      </c>
      <c r="L283" s="1586">
        <v>7561</v>
      </c>
      <c r="M283" s="1570"/>
      <c r="N283" s="1570" t="s">
        <v>840</v>
      </c>
      <c r="O283" s="1570" t="s">
        <v>618</v>
      </c>
      <c r="P283" s="1581" t="s">
        <v>1221</v>
      </c>
      <c r="Q283" s="255"/>
      <c r="R283" s="255"/>
      <c r="S283" s="1560"/>
      <c r="T283" s="1745"/>
      <c r="U283" s="1745"/>
      <c r="V283" s="1142">
        <v>1</v>
      </c>
    </row>
    <row r="284" spans="1:22" hidden="1">
      <c r="A284" s="1550">
        <v>269</v>
      </c>
      <c r="B284" s="1568">
        <f t="shared" si="4"/>
        <v>262</v>
      </c>
      <c r="C284" s="1583" t="s">
        <v>664</v>
      </c>
      <c r="D284" s="1699"/>
      <c r="E284" s="1699"/>
      <c r="F284" s="1699"/>
      <c r="G284" s="1462" t="s">
        <v>454</v>
      </c>
      <c r="H284" s="255"/>
      <c r="I284" s="1570" t="s">
        <v>1212</v>
      </c>
      <c r="J284" s="1570">
        <v>51</v>
      </c>
      <c r="K284" s="1570" t="s">
        <v>1213</v>
      </c>
      <c r="L284" s="1586">
        <v>16068</v>
      </c>
      <c r="M284" s="1570"/>
      <c r="N284" s="1570" t="s">
        <v>979</v>
      </c>
      <c r="O284" s="1570" t="s">
        <v>618</v>
      </c>
      <c r="P284" s="1581" t="s">
        <v>980</v>
      </c>
      <c r="Q284" s="255"/>
      <c r="R284" s="255"/>
      <c r="S284" s="1570"/>
      <c r="T284" s="1751"/>
      <c r="U284" s="1751"/>
      <c r="V284" s="1142">
        <v>1</v>
      </c>
    </row>
    <row r="285" spans="1:22" ht="31.5" hidden="1">
      <c r="A285" s="1555">
        <v>270</v>
      </c>
      <c r="B285" s="1568">
        <f t="shared" si="4"/>
        <v>263</v>
      </c>
      <c r="C285" s="1583" t="s">
        <v>1222</v>
      </c>
      <c r="D285" s="1699"/>
      <c r="E285" s="1699"/>
      <c r="F285" s="1699"/>
      <c r="G285" s="1462" t="s">
        <v>454</v>
      </c>
      <c r="H285" s="255"/>
      <c r="I285" s="1570" t="s">
        <v>1212</v>
      </c>
      <c r="J285" s="1570">
        <v>42</v>
      </c>
      <c r="K285" s="1570" t="s">
        <v>1223</v>
      </c>
      <c r="L285" s="1586">
        <v>9287</v>
      </c>
      <c r="M285" s="1570"/>
      <c r="N285" s="1570" t="s">
        <v>775</v>
      </c>
      <c r="O285" s="1570" t="s">
        <v>618</v>
      </c>
      <c r="P285" s="1581" t="s">
        <v>776</v>
      </c>
      <c r="Q285" s="255"/>
      <c r="R285" s="255"/>
      <c r="S285" s="1560"/>
      <c r="T285" s="1745"/>
      <c r="U285" s="1745"/>
      <c r="V285" s="1142">
        <v>1</v>
      </c>
    </row>
    <row r="286" spans="1:22" hidden="1">
      <c r="A286" s="1550">
        <v>271</v>
      </c>
      <c r="B286" s="1568">
        <f t="shared" si="4"/>
        <v>264</v>
      </c>
      <c r="C286" s="1583" t="s">
        <v>1224</v>
      </c>
      <c r="D286" s="1699"/>
      <c r="E286" s="1699"/>
      <c r="F286" s="1699"/>
      <c r="G286" s="1462" t="s">
        <v>454</v>
      </c>
      <c r="H286" s="255"/>
      <c r="I286" s="1570" t="s">
        <v>1225</v>
      </c>
      <c r="J286" s="1570">
        <v>50</v>
      </c>
      <c r="K286" s="1570">
        <v>115</v>
      </c>
      <c r="L286" s="1586">
        <v>250</v>
      </c>
      <c r="M286" s="1570"/>
      <c r="N286" s="1570" t="s">
        <v>1039</v>
      </c>
      <c r="O286" s="1570" t="s">
        <v>618</v>
      </c>
      <c r="P286" s="1581" t="s">
        <v>954</v>
      </c>
      <c r="Q286" s="255"/>
      <c r="R286" s="255"/>
      <c r="S286" s="1570"/>
      <c r="T286" s="1751"/>
      <c r="U286" s="1751"/>
      <c r="V286" s="1142">
        <v>1</v>
      </c>
    </row>
    <row r="287" spans="1:22" hidden="1">
      <c r="A287" s="1555">
        <v>272</v>
      </c>
      <c r="B287" s="1568">
        <f t="shared" si="4"/>
        <v>265</v>
      </c>
      <c r="C287" s="1583" t="s">
        <v>1226</v>
      </c>
      <c r="D287" s="1699"/>
      <c r="E287" s="1699"/>
      <c r="F287" s="1699"/>
      <c r="G287" s="1462" t="s">
        <v>454</v>
      </c>
      <c r="H287" s="255"/>
      <c r="I287" s="1570" t="s">
        <v>1227</v>
      </c>
      <c r="J287" s="1570">
        <v>34</v>
      </c>
      <c r="K287" s="1570">
        <v>16</v>
      </c>
      <c r="L287" s="1586">
        <v>499</v>
      </c>
      <c r="M287" s="1570"/>
      <c r="N287" s="1570" t="s">
        <v>1039</v>
      </c>
      <c r="O287" s="1570" t="s">
        <v>618</v>
      </c>
      <c r="P287" s="1581" t="s">
        <v>954</v>
      </c>
      <c r="Q287" s="255"/>
      <c r="R287" s="255"/>
      <c r="S287" s="1570"/>
      <c r="T287" s="1751"/>
      <c r="U287" s="1751"/>
      <c r="V287" s="1142">
        <v>1</v>
      </c>
    </row>
    <row r="288" spans="1:22" hidden="1">
      <c r="A288" s="1550">
        <v>273</v>
      </c>
      <c r="B288" s="1568">
        <f t="shared" si="4"/>
        <v>266</v>
      </c>
      <c r="C288" s="1583" t="s">
        <v>1228</v>
      </c>
      <c r="D288" s="1699"/>
      <c r="E288" s="1699"/>
      <c r="F288" s="1699"/>
      <c r="G288" s="1462" t="s">
        <v>454</v>
      </c>
      <c r="H288" s="255"/>
      <c r="I288" s="1570" t="s">
        <v>1212</v>
      </c>
      <c r="J288" s="1570">
        <v>42</v>
      </c>
      <c r="K288" s="1570">
        <v>765</v>
      </c>
      <c r="L288" s="1586">
        <v>3800</v>
      </c>
      <c r="M288" s="1570"/>
      <c r="N288" s="1570" t="s">
        <v>1039</v>
      </c>
      <c r="O288" s="1570" t="s">
        <v>618</v>
      </c>
      <c r="P288" s="1581" t="s">
        <v>954</v>
      </c>
      <c r="Q288" s="255"/>
      <c r="R288" s="255"/>
      <c r="S288" s="1570"/>
      <c r="T288" s="1751"/>
      <c r="U288" s="1751"/>
      <c r="V288" s="1142">
        <v>1</v>
      </c>
    </row>
    <row r="289" spans="1:22" ht="31.5" hidden="1">
      <c r="A289" s="1555">
        <v>274</v>
      </c>
      <c r="B289" s="1568">
        <f t="shared" si="4"/>
        <v>267</v>
      </c>
      <c r="C289" s="1583" t="s">
        <v>1229</v>
      </c>
      <c r="D289" s="1699"/>
      <c r="E289" s="1699"/>
      <c r="F289" s="1699"/>
      <c r="G289" s="1462" t="s">
        <v>454</v>
      </c>
      <c r="H289" s="255"/>
      <c r="I289" s="1570" t="s">
        <v>1230</v>
      </c>
      <c r="J289" s="1570">
        <v>79</v>
      </c>
      <c r="K289" s="1570">
        <v>118</v>
      </c>
      <c r="L289" s="1586">
        <v>512</v>
      </c>
      <c r="M289" s="1570"/>
      <c r="N289" s="1570" t="s">
        <v>1039</v>
      </c>
      <c r="O289" s="1570" t="s">
        <v>618</v>
      </c>
      <c r="P289" s="1581" t="s">
        <v>954</v>
      </c>
      <c r="Q289" s="255"/>
      <c r="R289" s="255"/>
      <c r="S289" s="1570"/>
      <c r="T289" s="1751"/>
      <c r="U289" s="1751"/>
      <c r="V289" s="1142">
        <v>1</v>
      </c>
    </row>
    <row r="290" spans="1:22" hidden="1">
      <c r="A290" s="1550">
        <v>275</v>
      </c>
      <c r="B290" s="1568">
        <f t="shared" si="4"/>
        <v>268</v>
      </c>
      <c r="C290" s="1583" t="s">
        <v>1231</v>
      </c>
      <c r="D290" s="1699"/>
      <c r="E290" s="1699"/>
      <c r="F290" s="1699"/>
      <c r="G290" s="1462" t="s">
        <v>454</v>
      </c>
      <c r="H290" s="255"/>
      <c r="I290" s="1570" t="s">
        <v>1232</v>
      </c>
      <c r="J290" s="1570" t="s">
        <v>1233</v>
      </c>
      <c r="K290" s="1570" t="s">
        <v>1234</v>
      </c>
      <c r="L290" s="1586">
        <v>321</v>
      </c>
      <c r="M290" s="1570"/>
      <c r="N290" s="1570" t="s">
        <v>754</v>
      </c>
      <c r="O290" s="1570" t="s">
        <v>618</v>
      </c>
      <c r="P290" s="1581" t="s">
        <v>954</v>
      </c>
      <c r="Q290" s="255"/>
      <c r="R290" s="255"/>
      <c r="S290" s="1570"/>
      <c r="T290" s="1751"/>
      <c r="U290" s="1751"/>
      <c r="V290" s="1142">
        <v>1</v>
      </c>
    </row>
    <row r="291" spans="1:22" ht="31.5" hidden="1">
      <c r="A291" s="1555">
        <v>276</v>
      </c>
      <c r="B291" s="1568">
        <f t="shared" si="4"/>
        <v>269</v>
      </c>
      <c r="C291" s="1583" t="s">
        <v>1235</v>
      </c>
      <c r="D291" s="1699"/>
      <c r="E291" s="1699"/>
      <c r="F291" s="1699"/>
      <c r="G291" s="1462" t="s">
        <v>454</v>
      </c>
      <c r="H291" s="255"/>
      <c r="I291" s="1570" t="s">
        <v>1236</v>
      </c>
      <c r="J291" s="1570">
        <v>35</v>
      </c>
      <c r="K291" s="1570">
        <v>36</v>
      </c>
      <c r="L291" s="1586">
        <v>716</v>
      </c>
      <c r="M291" s="1570"/>
      <c r="N291" s="1570" t="s">
        <v>1039</v>
      </c>
      <c r="O291" s="1570" t="s">
        <v>618</v>
      </c>
      <c r="P291" s="1581" t="s">
        <v>954</v>
      </c>
      <c r="Q291" s="255"/>
      <c r="R291" s="255"/>
      <c r="S291" s="1570"/>
      <c r="T291" s="1751"/>
      <c r="U291" s="1751"/>
      <c r="V291" s="1142">
        <v>1</v>
      </c>
    </row>
    <row r="292" spans="1:22" ht="31.5" hidden="1">
      <c r="A292" s="1550">
        <v>277</v>
      </c>
      <c r="B292" s="1568">
        <f t="shared" si="4"/>
        <v>270</v>
      </c>
      <c r="C292" s="1583" t="s">
        <v>1237</v>
      </c>
      <c r="D292" s="1699"/>
      <c r="E292" s="1699"/>
      <c r="F292" s="1699"/>
      <c r="G292" s="1462" t="s">
        <v>454</v>
      </c>
      <c r="H292" s="255"/>
      <c r="I292" s="1570" t="s">
        <v>1232</v>
      </c>
      <c r="J292" s="1570" t="s">
        <v>1233</v>
      </c>
      <c r="K292" s="1570" t="s">
        <v>1238</v>
      </c>
      <c r="L292" s="1586">
        <v>807</v>
      </c>
      <c r="M292" s="1570"/>
      <c r="N292" s="1570" t="s">
        <v>754</v>
      </c>
      <c r="O292" s="1570" t="s">
        <v>618</v>
      </c>
      <c r="P292" s="1581" t="s">
        <v>1239</v>
      </c>
      <c r="Q292" s="255"/>
      <c r="R292" s="255"/>
      <c r="S292" s="1560"/>
      <c r="T292" s="1745"/>
      <c r="U292" s="1745"/>
      <c r="V292" s="1142">
        <v>1</v>
      </c>
    </row>
    <row r="293" spans="1:22" ht="31.5" hidden="1">
      <c r="A293" s="1555">
        <v>278</v>
      </c>
      <c r="B293" s="1568">
        <f t="shared" si="4"/>
        <v>271</v>
      </c>
      <c r="C293" s="1583" t="s">
        <v>1240</v>
      </c>
      <c r="D293" s="1699"/>
      <c r="E293" s="1699"/>
      <c r="F293" s="1699"/>
      <c r="G293" s="1462" t="s">
        <v>454</v>
      </c>
      <c r="H293" s="255"/>
      <c r="I293" s="1570" t="s">
        <v>1227</v>
      </c>
      <c r="J293" s="1570">
        <v>34</v>
      </c>
      <c r="K293" s="1570">
        <v>17</v>
      </c>
      <c r="L293" s="1586">
        <v>792</v>
      </c>
      <c r="M293" s="1570"/>
      <c r="N293" s="1570" t="s">
        <v>775</v>
      </c>
      <c r="O293" s="1570" t="s">
        <v>618</v>
      </c>
      <c r="P293" s="1581" t="s">
        <v>1241</v>
      </c>
      <c r="Q293" s="255"/>
      <c r="R293" s="255"/>
      <c r="S293" s="1581" t="s">
        <v>965</v>
      </c>
      <c r="T293" s="1752"/>
      <c r="U293" s="1752"/>
      <c r="V293" s="1142">
        <v>1</v>
      </c>
    </row>
    <row r="294" spans="1:22" ht="31.5" hidden="1">
      <c r="A294" s="1550">
        <v>279</v>
      </c>
      <c r="B294" s="1568">
        <f t="shared" si="4"/>
        <v>272</v>
      </c>
      <c r="C294" s="1583" t="s">
        <v>1242</v>
      </c>
      <c r="D294" s="1699"/>
      <c r="E294" s="1699"/>
      <c r="F294" s="1699"/>
      <c r="G294" s="1462" t="s">
        <v>454</v>
      </c>
      <c r="H294" s="255"/>
      <c r="I294" s="1570" t="s">
        <v>1212</v>
      </c>
      <c r="J294" s="1570">
        <v>42</v>
      </c>
      <c r="K294" s="1570">
        <v>175</v>
      </c>
      <c r="L294" s="1586">
        <v>414</v>
      </c>
      <c r="M294" s="1570"/>
      <c r="N294" s="1581" t="s">
        <v>775</v>
      </c>
      <c r="O294" s="1570" t="s">
        <v>618</v>
      </c>
      <c r="P294" s="1581" t="s">
        <v>1243</v>
      </c>
      <c r="Q294" s="255"/>
      <c r="R294" s="255"/>
      <c r="S294" s="1570"/>
      <c r="T294" s="1751"/>
      <c r="U294" s="1751"/>
      <c r="V294" s="1142">
        <v>1</v>
      </c>
    </row>
    <row r="295" spans="1:22" ht="31.5" hidden="1">
      <c r="A295" s="1555">
        <v>280</v>
      </c>
      <c r="B295" s="1568">
        <f t="shared" si="4"/>
        <v>273</v>
      </c>
      <c r="C295" s="1583" t="s">
        <v>1244</v>
      </c>
      <c r="D295" s="1699"/>
      <c r="E295" s="1699"/>
      <c r="F295" s="1699"/>
      <c r="G295" s="1462" t="s">
        <v>454</v>
      </c>
      <c r="H295" s="255"/>
      <c r="I295" s="1570" t="s">
        <v>1245</v>
      </c>
      <c r="J295" s="1570">
        <v>79</v>
      </c>
      <c r="K295" s="1570">
        <v>141</v>
      </c>
      <c r="L295" s="1586">
        <v>732</v>
      </c>
      <c r="M295" s="1570"/>
      <c r="N295" s="1570" t="s">
        <v>775</v>
      </c>
      <c r="O295" s="1570" t="s">
        <v>618</v>
      </c>
      <c r="P295" s="1581" t="s">
        <v>776</v>
      </c>
      <c r="Q295" s="255"/>
      <c r="R295" s="255"/>
      <c r="S295" s="1570"/>
      <c r="T295" s="1751"/>
      <c r="U295" s="1751"/>
      <c r="V295" s="1142">
        <v>1</v>
      </c>
    </row>
    <row r="296" spans="1:22" hidden="1">
      <c r="A296" s="1550">
        <v>281</v>
      </c>
      <c r="B296" s="1568"/>
      <c r="C296" s="1591" t="s">
        <v>1246</v>
      </c>
      <c r="D296" s="1705"/>
      <c r="E296" s="1705"/>
      <c r="F296" s="1705"/>
      <c r="G296" s="1462" t="s">
        <v>454</v>
      </c>
      <c r="H296" s="255"/>
      <c r="I296" s="1560"/>
      <c r="J296" s="1585"/>
      <c r="K296" s="1570"/>
      <c r="L296" s="1559"/>
      <c r="M296" s="1570"/>
      <c r="N296" s="1570"/>
      <c r="O296" s="1570"/>
      <c r="P296" s="1570"/>
      <c r="Q296" s="255"/>
      <c r="R296" s="255"/>
      <c r="S296" s="1570"/>
      <c r="T296" s="1751"/>
      <c r="U296" s="1751"/>
      <c r="V296" s="1142">
        <v>1</v>
      </c>
    </row>
    <row r="297" spans="1:22" ht="31.5" hidden="1">
      <c r="A297" s="1555">
        <v>282</v>
      </c>
      <c r="B297" s="1568">
        <f>B295+1</f>
        <v>274</v>
      </c>
      <c r="C297" s="1583" t="s">
        <v>950</v>
      </c>
      <c r="D297" s="1699"/>
      <c r="E297" s="1699"/>
      <c r="F297" s="1699"/>
      <c r="G297" s="1462" t="s">
        <v>454</v>
      </c>
      <c r="H297" s="255"/>
      <c r="I297" s="1570" t="s">
        <v>1247</v>
      </c>
      <c r="J297" s="1570">
        <v>15</v>
      </c>
      <c r="K297" s="1570">
        <v>71</v>
      </c>
      <c r="L297" s="1586">
        <v>11523</v>
      </c>
      <c r="M297" s="1570"/>
      <c r="N297" s="1570" t="s">
        <v>754</v>
      </c>
      <c r="O297" s="1570" t="s">
        <v>618</v>
      </c>
      <c r="P297" s="1581" t="s">
        <v>1248</v>
      </c>
      <c r="Q297" s="255"/>
      <c r="R297" s="255"/>
      <c r="S297" s="1570"/>
      <c r="T297" s="1751"/>
      <c r="U297" s="1751"/>
      <c r="V297" s="1142">
        <v>1</v>
      </c>
    </row>
    <row r="298" spans="1:22" ht="31.5" hidden="1">
      <c r="A298" s="1550">
        <v>283</v>
      </c>
      <c r="B298" s="1568">
        <f t="shared" si="4"/>
        <v>275</v>
      </c>
      <c r="C298" s="1583" t="s">
        <v>1249</v>
      </c>
      <c r="D298" s="1699"/>
      <c r="E298" s="1699"/>
      <c r="F298" s="1699"/>
      <c r="G298" s="1462" t="s">
        <v>454</v>
      </c>
      <c r="H298" s="255"/>
      <c r="I298" s="1570" t="s">
        <v>1250</v>
      </c>
      <c r="J298" s="1570">
        <v>16</v>
      </c>
      <c r="K298" s="1570" t="s">
        <v>1251</v>
      </c>
      <c r="L298" s="1586">
        <v>1684.4</v>
      </c>
      <c r="M298" s="1570"/>
      <c r="N298" s="1581" t="s">
        <v>979</v>
      </c>
      <c r="O298" s="1570" t="s">
        <v>618</v>
      </c>
      <c r="P298" s="1581" t="s">
        <v>790</v>
      </c>
      <c r="Q298" s="255"/>
      <c r="R298" s="255"/>
      <c r="S298" s="1570"/>
      <c r="T298" s="1751"/>
      <c r="U298" s="1751"/>
      <c r="V298" s="1142">
        <v>1</v>
      </c>
    </row>
    <row r="299" spans="1:22" ht="31.5" hidden="1">
      <c r="A299" s="1555">
        <v>284</v>
      </c>
      <c r="B299" s="1568">
        <f t="shared" si="4"/>
        <v>276</v>
      </c>
      <c r="C299" s="1583" t="s">
        <v>1252</v>
      </c>
      <c r="D299" s="1699"/>
      <c r="E299" s="1699"/>
      <c r="F299" s="1699"/>
      <c r="G299" s="1462" t="s">
        <v>454</v>
      </c>
      <c r="H299" s="255"/>
      <c r="I299" s="1570" t="s">
        <v>1247</v>
      </c>
      <c r="J299" s="1570">
        <v>15</v>
      </c>
      <c r="K299" s="1570">
        <v>83</v>
      </c>
      <c r="L299" s="1586">
        <v>5698</v>
      </c>
      <c r="M299" s="1570"/>
      <c r="N299" s="1570" t="s">
        <v>1039</v>
      </c>
      <c r="O299" s="1570" t="s">
        <v>618</v>
      </c>
      <c r="P299" s="1581" t="s">
        <v>1253</v>
      </c>
      <c r="Q299" s="255"/>
      <c r="R299" s="255"/>
      <c r="S299" s="1570"/>
      <c r="T299" s="1751"/>
      <c r="U299" s="1751"/>
      <c r="V299" s="1142">
        <v>1</v>
      </c>
    </row>
    <row r="300" spans="1:22" ht="47.25" hidden="1">
      <c r="A300" s="1550">
        <v>285</v>
      </c>
      <c r="B300" s="1568">
        <f t="shared" si="4"/>
        <v>277</v>
      </c>
      <c r="C300" s="1583" t="s">
        <v>1254</v>
      </c>
      <c r="D300" s="1699"/>
      <c r="E300" s="1699"/>
      <c r="F300" s="1699"/>
      <c r="G300" s="1462" t="s">
        <v>454</v>
      </c>
      <c r="H300" s="255"/>
      <c r="I300" s="1570" t="s">
        <v>1255</v>
      </c>
      <c r="J300" s="1570">
        <v>16</v>
      </c>
      <c r="K300" s="1570" t="s">
        <v>1256</v>
      </c>
      <c r="L300" s="1586">
        <v>3660.9</v>
      </c>
      <c r="M300" s="1570"/>
      <c r="N300" s="1570" t="s">
        <v>979</v>
      </c>
      <c r="O300" s="1570" t="s">
        <v>618</v>
      </c>
      <c r="P300" s="1581" t="s">
        <v>980</v>
      </c>
      <c r="Q300" s="255"/>
      <c r="R300" s="255"/>
      <c r="S300" s="1570"/>
      <c r="T300" s="1751"/>
      <c r="U300" s="1751"/>
      <c r="V300" s="1142">
        <v>1</v>
      </c>
    </row>
    <row r="301" spans="1:22" ht="31.5" hidden="1">
      <c r="A301" s="1555">
        <v>286</v>
      </c>
      <c r="B301" s="1568">
        <f t="shared" si="4"/>
        <v>278</v>
      </c>
      <c r="C301" s="1583" t="s">
        <v>1257</v>
      </c>
      <c r="D301" s="1699"/>
      <c r="E301" s="1699"/>
      <c r="F301" s="1699"/>
      <c r="G301" s="1462" t="s">
        <v>454</v>
      </c>
      <c r="H301" s="255"/>
      <c r="I301" s="1570" t="s">
        <v>1250</v>
      </c>
      <c r="J301" s="1570">
        <v>7</v>
      </c>
      <c r="K301" s="1570">
        <v>1064</v>
      </c>
      <c r="L301" s="1586">
        <v>241</v>
      </c>
      <c r="M301" s="1570"/>
      <c r="N301" s="1570" t="s">
        <v>1039</v>
      </c>
      <c r="O301" s="1570" t="s">
        <v>618</v>
      </c>
      <c r="P301" s="1581" t="s">
        <v>954</v>
      </c>
      <c r="Q301" s="255"/>
      <c r="R301" s="255"/>
      <c r="S301" s="1570"/>
      <c r="T301" s="1751"/>
      <c r="U301" s="1751"/>
      <c r="V301" s="1142">
        <v>1</v>
      </c>
    </row>
    <row r="302" spans="1:22" ht="31.5" hidden="1">
      <c r="A302" s="1550">
        <v>287</v>
      </c>
      <c r="B302" s="1568">
        <f t="shared" si="4"/>
        <v>279</v>
      </c>
      <c r="C302" s="1583" t="s">
        <v>1258</v>
      </c>
      <c r="D302" s="1699"/>
      <c r="E302" s="1699"/>
      <c r="F302" s="1699"/>
      <c r="G302" s="1462" t="s">
        <v>454</v>
      </c>
      <c r="H302" s="255"/>
      <c r="I302" s="1570" t="s">
        <v>1259</v>
      </c>
      <c r="J302" s="1570">
        <v>7</v>
      </c>
      <c r="K302" s="1570">
        <v>1295</v>
      </c>
      <c r="L302" s="1586">
        <v>119.5</v>
      </c>
      <c r="M302" s="1570"/>
      <c r="N302" s="1570" t="s">
        <v>1039</v>
      </c>
      <c r="O302" s="1570" t="s">
        <v>618</v>
      </c>
      <c r="P302" s="1581" t="s">
        <v>954</v>
      </c>
      <c r="Q302" s="255"/>
      <c r="R302" s="255"/>
      <c r="S302" s="1570"/>
      <c r="T302" s="1751"/>
      <c r="U302" s="1751"/>
      <c r="V302" s="1142">
        <v>1</v>
      </c>
    </row>
    <row r="303" spans="1:22" ht="31.5" hidden="1">
      <c r="A303" s="1555">
        <v>288</v>
      </c>
      <c r="B303" s="1568">
        <f t="shared" si="4"/>
        <v>280</v>
      </c>
      <c r="C303" s="1583" t="s">
        <v>1260</v>
      </c>
      <c r="D303" s="1699"/>
      <c r="E303" s="1699"/>
      <c r="F303" s="1699"/>
      <c r="G303" s="1462" t="s">
        <v>454</v>
      </c>
      <c r="H303" s="255"/>
      <c r="I303" s="1570" t="s">
        <v>1261</v>
      </c>
      <c r="J303" s="1570">
        <v>4</v>
      </c>
      <c r="K303" s="1570" t="s">
        <v>1262</v>
      </c>
      <c r="L303" s="1586">
        <v>303.89999999999998</v>
      </c>
      <c r="M303" s="1570"/>
      <c r="N303" s="1570" t="s">
        <v>1039</v>
      </c>
      <c r="O303" s="1570" t="s">
        <v>618</v>
      </c>
      <c r="P303" s="1581" t="s">
        <v>954</v>
      </c>
      <c r="Q303" s="255"/>
      <c r="R303" s="255"/>
      <c r="S303" s="1570"/>
      <c r="T303" s="1751"/>
      <c r="U303" s="1751"/>
      <c r="V303" s="1142">
        <v>1</v>
      </c>
    </row>
    <row r="304" spans="1:22" ht="31.5" hidden="1">
      <c r="A304" s="1550">
        <v>289</v>
      </c>
      <c r="B304" s="1568">
        <f t="shared" si="4"/>
        <v>281</v>
      </c>
      <c r="C304" s="1583" t="s">
        <v>1263</v>
      </c>
      <c r="D304" s="1699"/>
      <c r="E304" s="1699"/>
      <c r="F304" s="1699"/>
      <c r="G304" s="1462" t="s">
        <v>454</v>
      </c>
      <c r="H304" s="255"/>
      <c r="I304" s="1570" t="s">
        <v>1264</v>
      </c>
      <c r="J304" s="1570">
        <v>4</v>
      </c>
      <c r="K304" s="1570">
        <v>1020</v>
      </c>
      <c r="L304" s="1586">
        <v>232.4</v>
      </c>
      <c r="M304" s="1570"/>
      <c r="N304" s="1570" t="s">
        <v>1039</v>
      </c>
      <c r="O304" s="1570" t="s">
        <v>618</v>
      </c>
      <c r="P304" s="1581" t="s">
        <v>954</v>
      </c>
      <c r="Q304" s="255"/>
      <c r="R304" s="255"/>
      <c r="S304" s="1570"/>
      <c r="T304" s="1751"/>
      <c r="U304" s="1751"/>
      <c r="V304" s="1142">
        <v>1</v>
      </c>
    </row>
    <row r="305" spans="1:22" ht="31.5" hidden="1">
      <c r="A305" s="1555">
        <v>290</v>
      </c>
      <c r="B305" s="1568">
        <f t="shared" si="4"/>
        <v>282</v>
      </c>
      <c r="C305" s="1583" t="s">
        <v>1265</v>
      </c>
      <c r="D305" s="1699"/>
      <c r="E305" s="1699"/>
      <c r="F305" s="1699"/>
      <c r="G305" s="1462" t="s">
        <v>454</v>
      </c>
      <c r="H305" s="255"/>
      <c r="I305" s="1570" t="s">
        <v>1247</v>
      </c>
      <c r="J305" s="1570">
        <v>7</v>
      </c>
      <c r="K305" s="1570"/>
      <c r="L305" s="1586">
        <v>187</v>
      </c>
      <c r="M305" s="1570"/>
      <c r="N305" s="1570" t="s">
        <v>1039</v>
      </c>
      <c r="O305" s="1570" t="s">
        <v>618</v>
      </c>
      <c r="P305" s="1581" t="s">
        <v>954</v>
      </c>
      <c r="Q305" s="255"/>
      <c r="R305" s="255"/>
      <c r="S305" s="1570"/>
      <c r="T305" s="1751"/>
      <c r="U305" s="1751"/>
      <c r="V305" s="1142">
        <v>1</v>
      </c>
    </row>
    <row r="306" spans="1:22" hidden="1">
      <c r="A306" s="1550">
        <v>291</v>
      </c>
      <c r="B306" s="1568">
        <f t="shared" si="4"/>
        <v>283</v>
      </c>
      <c r="C306" s="1583" t="s">
        <v>1266</v>
      </c>
      <c r="D306" s="1699"/>
      <c r="E306" s="1699"/>
      <c r="F306" s="1699"/>
      <c r="G306" s="1462" t="s">
        <v>454</v>
      </c>
      <c r="H306" s="255"/>
      <c r="I306" s="1570" t="s">
        <v>1267</v>
      </c>
      <c r="J306" s="1570">
        <v>7</v>
      </c>
      <c r="K306" s="1570">
        <v>767</v>
      </c>
      <c r="L306" s="1586">
        <v>1081</v>
      </c>
      <c r="M306" s="1570"/>
      <c r="N306" s="1570" t="s">
        <v>1039</v>
      </c>
      <c r="O306" s="1570" t="s">
        <v>618</v>
      </c>
      <c r="P306" s="1581" t="s">
        <v>954</v>
      </c>
      <c r="Q306" s="255"/>
      <c r="R306" s="255"/>
      <c r="S306" s="1570"/>
      <c r="T306" s="1751"/>
      <c r="U306" s="1751"/>
      <c r="V306" s="1142">
        <v>1</v>
      </c>
    </row>
    <row r="307" spans="1:22" ht="31.5" hidden="1">
      <c r="A307" s="1555">
        <v>292</v>
      </c>
      <c r="B307" s="1568">
        <f t="shared" si="4"/>
        <v>284</v>
      </c>
      <c r="C307" s="1583" t="s">
        <v>1268</v>
      </c>
      <c r="D307" s="1699"/>
      <c r="E307" s="1699"/>
      <c r="F307" s="1699"/>
      <c r="G307" s="1462" t="s">
        <v>454</v>
      </c>
      <c r="H307" s="255"/>
      <c r="I307" s="1570" t="s">
        <v>1269</v>
      </c>
      <c r="J307" s="1570">
        <v>11</v>
      </c>
      <c r="K307" s="1570">
        <v>653</v>
      </c>
      <c r="L307" s="1586">
        <v>1494.7</v>
      </c>
      <c r="M307" s="1570"/>
      <c r="N307" s="1570" t="s">
        <v>1039</v>
      </c>
      <c r="O307" s="1570" t="s">
        <v>618</v>
      </c>
      <c r="P307" s="1581" t="s">
        <v>954</v>
      </c>
      <c r="Q307" s="255"/>
      <c r="R307" s="255"/>
      <c r="S307" s="1570"/>
      <c r="T307" s="1751"/>
      <c r="U307" s="1751"/>
      <c r="V307" s="1142">
        <v>1</v>
      </c>
    </row>
    <row r="308" spans="1:22" ht="31.5" hidden="1">
      <c r="A308" s="1550">
        <v>293</v>
      </c>
      <c r="B308" s="1568">
        <f t="shared" si="4"/>
        <v>285</v>
      </c>
      <c r="C308" s="1583" t="s">
        <v>1270</v>
      </c>
      <c r="D308" s="1699"/>
      <c r="E308" s="1699"/>
      <c r="F308" s="1699"/>
      <c r="G308" s="1462" t="s">
        <v>454</v>
      </c>
      <c r="H308" s="255"/>
      <c r="I308" s="1570" t="s">
        <v>1271</v>
      </c>
      <c r="J308" s="1570">
        <v>4</v>
      </c>
      <c r="K308" s="1570">
        <v>534</v>
      </c>
      <c r="L308" s="1586">
        <v>113</v>
      </c>
      <c r="M308" s="1570"/>
      <c r="N308" s="1570" t="s">
        <v>1039</v>
      </c>
      <c r="O308" s="1570" t="s">
        <v>618</v>
      </c>
      <c r="P308" s="1581" t="s">
        <v>954</v>
      </c>
      <c r="Q308" s="255"/>
      <c r="R308" s="255"/>
      <c r="S308" s="1570"/>
      <c r="T308" s="1751"/>
      <c r="U308" s="1751"/>
      <c r="V308" s="1142">
        <v>1</v>
      </c>
    </row>
    <row r="309" spans="1:22" ht="31.5" hidden="1">
      <c r="A309" s="1555">
        <v>294</v>
      </c>
      <c r="B309" s="1568">
        <f t="shared" si="4"/>
        <v>286</v>
      </c>
      <c r="C309" s="1583" t="s">
        <v>1272</v>
      </c>
      <c r="D309" s="1699"/>
      <c r="E309" s="1699"/>
      <c r="F309" s="1699"/>
      <c r="G309" s="1462" t="s">
        <v>454</v>
      </c>
      <c r="H309" s="255"/>
      <c r="I309" s="1570" t="s">
        <v>1273</v>
      </c>
      <c r="J309" s="1570">
        <v>10</v>
      </c>
      <c r="K309" s="1570"/>
      <c r="L309" s="1586">
        <v>48.3</v>
      </c>
      <c r="M309" s="1570"/>
      <c r="N309" s="1570" t="s">
        <v>1039</v>
      </c>
      <c r="O309" s="1570" t="s">
        <v>618</v>
      </c>
      <c r="P309" s="1581" t="s">
        <v>954</v>
      </c>
      <c r="Q309" s="255"/>
      <c r="R309" s="255"/>
      <c r="S309" s="1570"/>
      <c r="T309" s="1751"/>
      <c r="U309" s="1751"/>
      <c r="V309" s="1142">
        <v>1</v>
      </c>
    </row>
    <row r="310" spans="1:22" ht="31.5" hidden="1">
      <c r="A310" s="1550">
        <v>295</v>
      </c>
      <c r="B310" s="1568">
        <f t="shared" si="4"/>
        <v>287</v>
      </c>
      <c r="C310" s="1583" t="s">
        <v>1274</v>
      </c>
      <c r="D310" s="1699"/>
      <c r="E310" s="1699"/>
      <c r="F310" s="1699"/>
      <c r="G310" s="1462" t="s">
        <v>454</v>
      </c>
      <c r="H310" s="255"/>
      <c r="I310" s="1570" t="s">
        <v>1271</v>
      </c>
      <c r="J310" s="1570">
        <v>1</v>
      </c>
      <c r="K310" s="1570"/>
      <c r="L310" s="1586">
        <v>100148.7</v>
      </c>
      <c r="M310" s="1570"/>
      <c r="N310" s="1570" t="s">
        <v>767</v>
      </c>
      <c r="O310" s="1570" t="s">
        <v>618</v>
      </c>
      <c r="P310" s="1581" t="s">
        <v>769</v>
      </c>
      <c r="Q310" s="255"/>
      <c r="R310" s="255"/>
      <c r="S310" s="1570"/>
      <c r="T310" s="1751"/>
      <c r="U310" s="1751"/>
      <c r="V310" s="1142">
        <v>1</v>
      </c>
    </row>
    <row r="311" spans="1:22" ht="31.5" hidden="1">
      <c r="A311" s="1555">
        <v>296</v>
      </c>
      <c r="B311" s="1568">
        <f t="shared" si="4"/>
        <v>288</v>
      </c>
      <c r="C311" s="1583" t="s">
        <v>1275</v>
      </c>
      <c r="D311" s="1699"/>
      <c r="E311" s="1699"/>
      <c r="F311" s="1699"/>
      <c r="G311" s="1462" t="s">
        <v>454</v>
      </c>
      <c r="H311" s="255"/>
      <c r="I311" s="1570" t="s">
        <v>1273</v>
      </c>
      <c r="J311" s="1570">
        <v>12</v>
      </c>
      <c r="K311" s="1570">
        <v>1154</v>
      </c>
      <c r="L311" s="1586">
        <v>28216</v>
      </c>
      <c r="M311" s="1570"/>
      <c r="N311" s="1570" t="s">
        <v>767</v>
      </c>
      <c r="O311" s="1570" t="s">
        <v>618</v>
      </c>
      <c r="P311" s="1581" t="s">
        <v>769</v>
      </c>
      <c r="Q311" s="255"/>
      <c r="R311" s="255"/>
      <c r="S311" s="1570"/>
      <c r="T311" s="1751"/>
      <c r="U311" s="1751"/>
      <c r="V311" s="1142">
        <v>1</v>
      </c>
    </row>
    <row r="312" spans="1:22" ht="31.5" hidden="1">
      <c r="A312" s="1550">
        <v>297</v>
      </c>
      <c r="B312" s="1568">
        <f t="shared" si="4"/>
        <v>289</v>
      </c>
      <c r="C312" s="1583" t="s">
        <v>1276</v>
      </c>
      <c r="D312" s="1699"/>
      <c r="E312" s="1699"/>
      <c r="F312" s="1699"/>
      <c r="G312" s="1462" t="s">
        <v>454</v>
      </c>
      <c r="H312" s="255"/>
      <c r="I312" s="1570" t="s">
        <v>1264</v>
      </c>
      <c r="J312" s="1570">
        <v>4</v>
      </c>
      <c r="K312" s="1570">
        <v>653</v>
      </c>
      <c r="L312" s="1586">
        <v>11511</v>
      </c>
      <c r="M312" s="1570"/>
      <c r="N312" s="1581" t="s">
        <v>767</v>
      </c>
      <c r="O312" s="1570" t="s">
        <v>618</v>
      </c>
      <c r="P312" s="1581" t="s">
        <v>1277</v>
      </c>
      <c r="Q312" s="255"/>
      <c r="R312" s="255"/>
      <c r="S312" s="1581" t="s">
        <v>1278</v>
      </c>
      <c r="T312" s="1752"/>
      <c r="U312" s="1752"/>
      <c r="V312" s="1142">
        <v>1</v>
      </c>
    </row>
    <row r="313" spans="1:22" ht="31.5" hidden="1">
      <c r="A313" s="1555">
        <v>298</v>
      </c>
      <c r="B313" s="1568">
        <f t="shared" si="4"/>
        <v>290</v>
      </c>
      <c r="C313" s="1583" t="s">
        <v>1279</v>
      </c>
      <c r="D313" s="1699"/>
      <c r="E313" s="1699"/>
      <c r="F313" s="1699"/>
      <c r="G313" s="1462" t="s">
        <v>454</v>
      </c>
      <c r="H313" s="255"/>
      <c r="I313" s="1570" t="s">
        <v>1259</v>
      </c>
      <c r="J313" s="1570">
        <v>16</v>
      </c>
      <c r="K313" s="1570">
        <v>48</v>
      </c>
      <c r="L313" s="1586">
        <v>2116.3000000000002</v>
      </c>
      <c r="M313" s="1570"/>
      <c r="N313" s="1570" t="s">
        <v>754</v>
      </c>
      <c r="O313" s="1570" t="s">
        <v>618</v>
      </c>
      <c r="P313" s="1581" t="s">
        <v>1280</v>
      </c>
      <c r="Q313" s="255"/>
      <c r="R313" s="255"/>
      <c r="S313" s="1570"/>
      <c r="T313" s="1751"/>
      <c r="U313" s="1751"/>
      <c r="V313" s="1142">
        <v>1</v>
      </c>
    </row>
    <row r="314" spans="1:22" ht="31.5" hidden="1">
      <c r="A314" s="1550">
        <v>299</v>
      </c>
      <c r="B314" s="1568">
        <f t="shared" si="4"/>
        <v>291</v>
      </c>
      <c r="C314" s="1583" t="s">
        <v>839</v>
      </c>
      <c r="D314" s="1699"/>
      <c r="E314" s="1699"/>
      <c r="F314" s="1699"/>
      <c r="G314" s="1462" t="s">
        <v>454</v>
      </c>
      <c r="H314" s="255"/>
      <c r="I314" s="1570" t="s">
        <v>1250</v>
      </c>
      <c r="J314" s="1570">
        <v>15</v>
      </c>
      <c r="K314" s="1570">
        <v>110</v>
      </c>
      <c r="L314" s="1586">
        <v>1061.2</v>
      </c>
      <c r="M314" s="1570"/>
      <c r="N314" s="1570" t="s">
        <v>840</v>
      </c>
      <c r="O314" s="1570" t="s">
        <v>618</v>
      </c>
      <c r="P314" s="1581" t="s">
        <v>841</v>
      </c>
      <c r="Q314" s="255"/>
      <c r="R314" s="255"/>
      <c r="S314" s="1570"/>
      <c r="T314" s="1751"/>
      <c r="U314" s="1751"/>
      <c r="V314" s="1142">
        <v>1</v>
      </c>
    </row>
    <row r="315" spans="1:22" ht="31.5" hidden="1">
      <c r="A315" s="1555">
        <v>300</v>
      </c>
      <c r="B315" s="1568">
        <f t="shared" si="4"/>
        <v>292</v>
      </c>
      <c r="C315" s="1583" t="s">
        <v>994</v>
      </c>
      <c r="D315" s="1699"/>
      <c r="E315" s="1699"/>
      <c r="F315" s="1699"/>
      <c r="G315" s="1462" t="s">
        <v>454</v>
      </c>
      <c r="H315" s="255"/>
      <c r="I315" s="1570" t="s">
        <v>1250</v>
      </c>
      <c r="J315" s="1570" t="s">
        <v>1281</v>
      </c>
      <c r="K315" s="1570">
        <v>95163</v>
      </c>
      <c r="L315" s="1586">
        <v>11763</v>
      </c>
      <c r="M315" s="1570"/>
      <c r="N315" s="1570" t="s">
        <v>775</v>
      </c>
      <c r="O315" s="1570" t="s">
        <v>618</v>
      </c>
      <c r="P315" s="1581" t="s">
        <v>776</v>
      </c>
      <c r="Q315" s="255"/>
      <c r="R315" s="255"/>
      <c r="S315" s="1570"/>
      <c r="T315" s="1751"/>
      <c r="U315" s="1751"/>
      <c r="V315" s="1142">
        <v>1</v>
      </c>
    </row>
    <row r="316" spans="1:22" ht="31.5" hidden="1">
      <c r="A316" s="1550">
        <v>301</v>
      </c>
      <c r="B316" s="1568">
        <f t="shared" si="4"/>
        <v>293</v>
      </c>
      <c r="C316" s="1583" t="s">
        <v>1282</v>
      </c>
      <c r="D316" s="1699"/>
      <c r="E316" s="1699"/>
      <c r="F316" s="1699"/>
      <c r="G316" s="1462" t="s">
        <v>454</v>
      </c>
      <c r="H316" s="255"/>
      <c r="I316" s="1570" t="s">
        <v>1283</v>
      </c>
      <c r="J316" s="1570">
        <v>15</v>
      </c>
      <c r="K316" s="1570">
        <v>65</v>
      </c>
      <c r="L316" s="1586">
        <v>8141.9</v>
      </c>
      <c r="M316" s="1570"/>
      <c r="N316" s="1570" t="s">
        <v>775</v>
      </c>
      <c r="O316" s="1570" t="s">
        <v>618</v>
      </c>
      <c r="P316" s="1581" t="s">
        <v>776</v>
      </c>
      <c r="Q316" s="255"/>
      <c r="R316" s="255"/>
      <c r="S316" s="1570"/>
      <c r="T316" s="1751"/>
      <c r="U316" s="1751"/>
      <c r="V316" s="1142">
        <v>1</v>
      </c>
    </row>
    <row r="317" spans="1:22" ht="31.5" hidden="1">
      <c r="A317" s="1555">
        <v>302</v>
      </c>
      <c r="B317" s="1568">
        <f t="shared" si="4"/>
        <v>294</v>
      </c>
      <c r="C317" s="1583" t="s">
        <v>1189</v>
      </c>
      <c r="D317" s="1699"/>
      <c r="E317" s="1699"/>
      <c r="F317" s="1699"/>
      <c r="G317" s="1462" t="s">
        <v>454</v>
      </c>
      <c r="H317" s="255"/>
      <c r="I317" s="1570" t="s">
        <v>1283</v>
      </c>
      <c r="J317" s="1570">
        <v>15</v>
      </c>
      <c r="K317" s="1570">
        <v>57</v>
      </c>
      <c r="L317" s="1586">
        <v>388.8</v>
      </c>
      <c r="M317" s="1570"/>
      <c r="N317" s="1570" t="s">
        <v>1039</v>
      </c>
      <c r="O317" s="1570" t="s">
        <v>618</v>
      </c>
      <c r="P317" s="1581" t="s">
        <v>989</v>
      </c>
      <c r="Q317" s="255"/>
      <c r="R317" s="255"/>
      <c r="S317" s="1570"/>
      <c r="T317" s="1751"/>
      <c r="U317" s="1751"/>
      <c r="V317" s="1142">
        <v>1</v>
      </c>
    </row>
    <row r="318" spans="1:22" ht="31.5" hidden="1">
      <c r="A318" s="1550">
        <v>303</v>
      </c>
      <c r="B318" s="1568">
        <f t="shared" si="4"/>
        <v>295</v>
      </c>
      <c r="C318" s="1583" t="s">
        <v>1284</v>
      </c>
      <c r="D318" s="1699"/>
      <c r="E318" s="1699"/>
      <c r="F318" s="1699"/>
      <c r="G318" s="1462" t="s">
        <v>454</v>
      </c>
      <c r="H318" s="255"/>
      <c r="I318" s="1570" t="s">
        <v>1250</v>
      </c>
      <c r="J318" s="1570">
        <v>16</v>
      </c>
      <c r="K318" s="1570">
        <v>180</v>
      </c>
      <c r="L318" s="1586">
        <v>4320.2</v>
      </c>
      <c r="M318" s="1570"/>
      <c r="N318" s="1570" t="s">
        <v>775</v>
      </c>
      <c r="O318" s="1570" t="s">
        <v>618</v>
      </c>
      <c r="P318" s="1581" t="s">
        <v>776</v>
      </c>
      <c r="Q318" s="255"/>
      <c r="R318" s="255"/>
      <c r="S318" s="1570"/>
      <c r="T318" s="1751"/>
      <c r="U318" s="1751"/>
      <c r="V318" s="1142">
        <v>1</v>
      </c>
    </row>
    <row r="319" spans="1:22" ht="31.5" hidden="1">
      <c r="A319" s="1555">
        <v>304</v>
      </c>
      <c r="B319" s="1568">
        <f t="shared" si="4"/>
        <v>296</v>
      </c>
      <c r="C319" s="1599" t="s">
        <v>1285</v>
      </c>
      <c r="D319" s="1709"/>
      <c r="E319" s="1709"/>
      <c r="F319" s="1709"/>
      <c r="G319" s="1462" t="s">
        <v>454</v>
      </c>
      <c r="H319" s="255"/>
      <c r="I319" s="1600" t="s">
        <v>1286</v>
      </c>
      <c r="J319" s="1600">
        <v>15</v>
      </c>
      <c r="K319" s="1600">
        <v>58</v>
      </c>
      <c r="L319" s="1586">
        <v>100.9</v>
      </c>
      <c r="M319" s="1600"/>
      <c r="N319" s="1600" t="s">
        <v>1039</v>
      </c>
      <c r="O319" s="1600" t="s">
        <v>618</v>
      </c>
      <c r="P319" s="1581" t="s">
        <v>1287</v>
      </c>
      <c r="Q319" s="255"/>
      <c r="R319" s="255"/>
      <c r="S319" s="1600"/>
      <c r="T319" s="1754"/>
      <c r="U319" s="1754"/>
      <c r="V319" s="1142">
        <v>1</v>
      </c>
    </row>
    <row r="320" spans="1:22" ht="63" hidden="1">
      <c r="A320" s="1550">
        <v>305</v>
      </c>
      <c r="B320" s="1568">
        <f t="shared" si="4"/>
        <v>297</v>
      </c>
      <c r="C320" s="1583" t="s">
        <v>1288</v>
      </c>
      <c r="D320" s="1699"/>
      <c r="E320" s="1699"/>
      <c r="F320" s="1699"/>
      <c r="G320" s="1462" t="s">
        <v>454</v>
      </c>
      <c r="H320" s="255"/>
      <c r="I320" s="1570" t="s">
        <v>1273</v>
      </c>
      <c r="J320" s="1570">
        <v>12</v>
      </c>
      <c r="K320" s="1570">
        <v>564</v>
      </c>
      <c r="L320" s="1593">
        <v>13729</v>
      </c>
      <c r="M320" s="1570"/>
      <c r="N320" s="1581" t="s">
        <v>852</v>
      </c>
      <c r="O320" s="1570" t="s">
        <v>618</v>
      </c>
      <c r="P320" s="1581" t="s">
        <v>1007</v>
      </c>
      <c r="Q320" s="255"/>
      <c r="R320" s="255"/>
      <c r="S320" s="1581" t="s">
        <v>1290</v>
      </c>
      <c r="T320" s="1752"/>
      <c r="U320" s="1752"/>
      <c r="V320" s="1142">
        <v>1</v>
      </c>
    </row>
    <row r="321" spans="1:22" ht="63" hidden="1">
      <c r="A321" s="1555">
        <v>306</v>
      </c>
      <c r="B321" s="1568">
        <f t="shared" si="4"/>
        <v>298</v>
      </c>
      <c r="C321" s="1583" t="s">
        <v>1291</v>
      </c>
      <c r="D321" s="1699"/>
      <c r="E321" s="1699"/>
      <c r="F321" s="1699"/>
      <c r="G321" s="1462" t="s">
        <v>454</v>
      </c>
      <c r="H321" s="255"/>
      <c r="I321" s="1570" t="s">
        <v>1250</v>
      </c>
      <c r="J321" s="1570">
        <v>7</v>
      </c>
      <c r="K321" s="1570">
        <v>524</v>
      </c>
      <c r="L321" s="1593">
        <v>15055</v>
      </c>
      <c r="M321" s="1570"/>
      <c r="N321" s="1581" t="s">
        <v>852</v>
      </c>
      <c r="O321" s="1570" t="s">
        <v>618</v>
      </c>
      <c r="P321" s="1581" t="s">
        <v>1007</v>
      </c>
      <c r="Q321" s="255"/>
      <c r="R321" s="255"/>
      <c r="S321" s="1581" t="s">
        <v>1290</v>
      </c>
      <c r="T321" s="1752"/>
      <c r="U321" s="1752"/>
      <c r="V321" s="1142">
        <v>1</v>
      </c>
    </row>
    <row r="322" spans="1:22" ht="31.5" hidden="1">
      <c r="A322" s="1550">
        <v>307</v>
      </c>
      <c r="B322" s="1568">
        <f t="shared" si="4"/>
        <v>299</v>
      </c>
      <c r="C322" s="1583" t="s">
        <v>1292</v>
      </c>
      <c r="D322" s="1699"/>
      <c r="E322" s="1699"/>
      <c r="F322" s="1699"/>
      <c r="G322" s="1462" t="s">
        <v>454</v>
      </c>
      <c r="H322" s="255"/>
      <c r="I322" s="1570" t="s">
        <v>1250</v>
      </c>
      <c r="J322" s="1570" t="s">
        <v>1293</v>
      </c>
      <c r="K322" s="1570"/>
      <c r="L322" s="1601">
        <v>10656</v>
      </c>
      <c r="M322" s="1570"/>
      <c r="N322" s="1570" t="s">
        <v>871</v>
      </c>
      <c r="O322" s="1570" t="s">
        <v>618</v>
      </c>
      <c r="P322" s="1581" t="s">
        <v>1007</v>
      </c>
      <c r="Q322" s="255"/>
      <c r="R322" s="255"/>
      <c r="S322" s="1581" t="s">
        <v>1008</v>
      </c>
      <c r="T322" s="1752"/>
      <c r="U322" s="1752"/>
      <c r="V322" s="1142">
        <v>1</v>
      </c>
    </row>
    <row r="323" spans="1:22" ht="31.5" hidden="1">
      <c r="A323" s="1555">
        <v>308</v>
      </c>
      <c r="B323" s="1568">
        <f t="shared" si="4"/>
        <v>300</v>
      </c>
      <c r="C323" s="1583" t="s">
        <v>1294</v>
      </c>
      <c r="D323" s="1699"/>
      <c r="E323" s="1699"/>
      <c r="F323" s="1699"/>
      <c r="G323" s="1462" t="s">
        <v>454</v>
      </c>
      <c r="H323" s="255"/>
      <c r="I323" s="1570" t="s">
        <v>1261</v>
      </c>
      <c r="J323" s="1570">
        <v>4</v>
      </c>
      <c r="K323" s="1570">
        <v>692</v>
      </c>
      <c r="L323" s="1593">
        <v>51221</v>
      </c>
      <c r="M323" s="1570"/>
      <c r="N323" s="1570" t="s">
        <v>871</v>
      </c>
      <c r="O323" s="1570" t="s">
        <v>618</v>
      </c>
      <c r="P323" s="1581" t="s">
        <v>1007</v>
      </c>
      <c r="Q323" s="255"/>
      <c r="R323" s="255"/>
      <c r="S323" s="1581" t="s">
        <v>1008</v>
      </c>
      <c r="T323" s="1752"/>
      <c r="U323" s="1752"/>
      <c r="V323" s="1142">
        <v>1</v>
      </c>
    </row>
    <row r="324" spans="1:22" ht="63" hidden="1">
      <c r="A324" s="1550">
        <v>309</v>
      </c>
      <c r="B324" s="1568">
        <f t="shared" si="4"/>
        <v>301</v>
      </c>
      <c r="C324" s="1583" t="s">
        <v>1295</v>
      </c>
      <c r="D324" s="1699"/>
      <c r="E324" s="1699"/>
      <c r="F324" s="1699"/>
      <c r="G324" s="1462" t="s">
        <v>454</v>
      </c>
      <c r="H324" s="255"/>
      <c r="I324" s="1570" t="s">
        <v>1259</v>
      </c>
      <c r="J324" s="1570">
        <v>8</v>
      </c>
      <c r="K324" s="1570" t="s">
        <v>1296</v>
      </c>
      <c r="L324" s="1586">
        <v>28640</v>
      </c>
      <c r="M324" s="1570"/>
      <c r="N324" s="1570" t="s">
        <v>1297</v>
      </c>
      <c r="O324" s="1570" t="s">
        <v>623</v>
      </c>
      <c r="P324" s="1581" t="s">
        <v>1007</v>
      </c>
      <c r="Q324" s="255"/>
      <c r="R324" s="255"/>
      <c r="S324" s="1581" t="s">
        <v>1290</v>
      </c>
      <c r="T324" s="1752"/>
      <c r="U324" s="1752"/>
      <c r="V324" s="1142">
        <v>1</v>
      </c>
    </row>
    <row r="325" spans="1:22" ht="63" hidden="1">
      <c r="A325" s="1555">
        <v>310</v>
      </c>
      <c r="B325" s="1568">
        <f t="shared" si="4"/>
        <v>302</v>
      </c>
      <c r="C325" s="1583" t="s">
        <v>1298</v>
      </c>
      <c r="D325" s="1699"/>
      <c r="E325" s="1699"/>
      <c r="F325" s="1699"/>
      <c r="G325" s="1462" t="s">
        <v>454</v>
      </c>
      <c r="H325" s="255"/>
      <c r="I325" s="1570" t="s">
        <v>1259</v>
      </c>
      <c r="J325" s="1570">
        <v>9</v>
      </c>
      <c r="K325" s="1570" t="s">
        <v>1299</v>
      </c>
      <c r="L325" s="1586">
        <v>4499</v>
      </c>
      <c r="M325" s="1570"/>
      <c r="N325" s="1570" t="s">
        <v>873</v>
      </c>
      <c r="O325" s="1570" t="s">
        <v>623</v>
      </c>
      <c r="P325" s="1581" t="s">
        <v>1007</v>
      </c>
      <c r="Q325" s="255"/>
      <c r="R325" s="255"/>
      <c r="S325" s="1581" t="s">
        <v>1290</v>
      </c>
      <c r="T325" s="1752"/>
      <c r="U325" s="1752"/>
      <c r="V325" s="1142">
        <v>1</v>
      </c>
    </row>
    <row r="326" spans="1:22" ht="31.5" hidden="1">
      <c r="A326" s="1550">
        <v>311</v>
      </c>
      <c r="B326" s="1568">
        <f t="shared" si="4"/>
        <v>303</v>
      </c>
      <c r="C326" s="1599" t="s">
        <v>1249</v>
      </c>
      <c r="D326" s="1709"/>
      <c r="E326" s="1709"/>
      <c r="F326" s="1709"/>
      <c r="G326" s="1462" t="s">
        <v>454</v>
      </c>
      <c r="H326" s="255"/>
      <c r="I326" s="1600" t="s">
        <v>1250</v>
      </c>
      <c r="J326" s="1600">
        <v>16</v>
      </c>
      <c r="K326" s="1600" t="s">
        <v>1300</v>
      </c>
      <c r="L326" s="1586">
        <v>896.9</v>
      </c>
      <c r="M326" s="1600"/>
      <c r="N326" s="1600" t="s">
        <v>775</v>
      </c>
      <c r="O326" s="1600" t="s">
        <v>623</v>
      </c>
      <c r="P326" s="1581" t="s">
        <v>1301</v>
      </c>
      <c r="Q326" s="255"/>
      <c r="R326" s="255"/>
      <c r="S326" s="1581" t="s">
        <v>684</v>
      </c>
      <c r="T326" s="1752"/>
      <c r="U326" s="1752"/>
      <c r="V326" s="1142">
        <v>1</v>
      </c>
    </row>
    <row r="327" spans="1:22" ht="31.5" hidden="1">
      <c r="A327" s="1555">
        <v>312</v>
      </c>
      <c r="B327" s="1568">
        <f t="shared" si="4"/>
        <v>304</v>
      </c>
      <c r="C327" s="1583" t="s">
        <v>1302</v>
      </c>
      <c r="D327" s="1699"/>
      <c r="E327" s="1699"/>
      <c r="F327" s="1699"/>
      <c r="G327" s="1462" t="s">
        <v>454</v>
      </c>
      <c r="H327" s="255"/>
      <c r="I327" s="1570" t="s">
        <v>1303</v>
      </c>
      <c r="J327" s="1570">
        <v>8</v>
      </c>
      <c r="K327" s="1570">
        <v>978</v>
      </c>
      <c r="L327" s="1593">
        <v>131</v>
      </c>
      <c r="M327" s="1570"/>
      <c r="N327" s="1570" t="s">
        <v>775</v>
      </c>
      <c r="O327" s="1570" t="s">
        <v>623</v>
      </c>
      <c r="P327" s="1581" t="s">
        <v>1113</v>
      </c>
      <c r="Q327" s="255"/>
      <c r="R327" s="255"/>
      <c r="S327" s="1581" t="s">
        <v>1304</v>
      </c>
      <c r="T327" s="1752"/>
      <c r="U327" s="1752"/>
      <c r="V327" s="1142">
        <v>1</v>
      </c>
    </row>
    <row r="328" spans="1:22" ht="47.25" hidden="1">
      <c r="A328" s="1550">
        <v>313</v>
      </c>
      <c r="B328" s="1568">
        <f t="shared" si="4"/>
        <v>305</v>
      </c>
      <c r="C328" s="1583" t="s">
        <v>1254</v>
      </c>
      <c r="D328" s="1699"/>
      <c r="E328" s="1699"/>
      <c r="F328" s="1699"/>
      <c r="G328" s="1462" t="s">
        <v>454</v>
      </c>
      <c r="H328" s="255"/>
      <c r="I328" s="1570" t="s">
        <v>1255</v>
      </c>
      <c r="J328" s="1570">
        <v>16</v>
      </c>
      <c r="K328" s="1570" t="s">
        <v>1118</v>
      </c>
      <c r="L328" s="1586">
        <v>1962.1</v>
      </c>
      <c r="M328" s="1570"/>
      <c r="N328" s="1570" t="s">
        <v>979</v>
      </c>
      <c r="O328" s="1570" t="s">
        <v>618</v>
      </c>
      <c r="P328" s="1581" t="s">
        <v>1301</v>
      </c>
      <c r="Q328" s="255"/>
      <c r="R328" s="255"/>
      <c r="S328" s="1581" t="s">
        <v>684</v>
      </c>
      <c r="T328" s="1752"/>
      <c r="U328" s="1752"/>
      <c r="V328" s="1142">
        <v>1</v>
      </c>
    </row>
    <row r="329" spans="1:22" hidden="1">
      <c r="A329" s="1555">
        <v>314</v>
      </c>
      <c r="B329" s="1568">
        <f t="shared" si="4"/>
        <v>306</v>
      </c>
      <c r="C329" s="1599" t="s">
        <v>1305</v>
      </c>
      <c r="D329" s="1709"/>
      <c r="E329" s="1709"/>
      <c r="F329" s="1709"/>
      <c r="G329" s="1462" t="s">
        <v>454</v>
      </c>
      <c r="H329" s="255"/>
      <c r="I329" s="1600" t="s">
        <v>1306</v>
      </c>
      <c r="J329" s="1600">
        <v>3</v>
      </c>
      <c r="K329" s="1600">
        <v>120</v>
      </c>
      <c r="L329" s="1586">
        <v>1921</v>
      </c>
      <c r="M329" s="1600"/>
      <c r="N329" s="1600" t="s">
        <v>921</v>
      </c>
      <c r="O329" s="1600" t="s">
        <v>623</v>
      </c>
      <c r="P329" s="1600" t="s">
        <v>1113</v>
      </c>
      <c r="Q329" s="255"/>
      <c r="R329" s="255"/>
      <c r="S329" s="1600"/>
      <c r="T329" s="1754"/>
      <c r="U329" s="1754"/>
      <c r="V329" s="1142">
        <v>1</v>
      </c>
    </row>
    <row r="330" spans="1:22" hidden="1">
      <c r="A330" s="1550">
        <v>315</v>
      </c>
      <c r="B330" s="1568"/>
      <c r="C330" s="1591" t="s">
        <v>1307</v>
      </c>
      <c r="D330" s="1705"/>
      <c r="E330" s="1705"/>
      <c r="F330" s="1705"/>
      <c r="G330" s="1462" t="s">
        <v>454</v>
      </c>
      <c r="H330" s="255"/>
      <c r="I330" s="1560"/>
      <c r="J330" s="1585"/>
      <c r="K330" s="1570"/>
      <c r="L330" s="1559"/>
      <c r="M330" s="1570"/>
      <c r="N330" s="1570"/>
      <c r="O330" s="1570"/>
      <c r="P330" s="1570"/>
      <c r="Q330" s="255"/>
      <c r="R330" s="255"/>
      <c r="S330" s="1570"/>
      <c r="T330" s="1751"/>
      <c r="U330" s="1751"/>
      <c r="V330" s="1142">
        <v>1</v>
      </c>
    </row>
    <row r="331" spans="1:22" hidden="1">
      <c r="A331" s="1555">
        <v>316</v>
      </c>
      <c r="B331" s="1568">
        <f>B329+1</f>
        <v>307</v>
      </c>
      <c r="C331" s="4078" t="s">
        <v>750</v>
      </c>
      <c r="D331" s="1699"/>
      <c r="E331" s="1699"/>
      <c r="F331" s="1699"/>
      <c r="G331" s="1462" t="s">
        <v>454</v>
      </c>
      <c r="H331" s="255"/>
      <c r="I331" s="4074" t="s">
        <v>1308</v>
      </c>
      <c r="J331" s="1570" t="s">
        <v>1309</v>
      </c>
      <c r="K331" s="1570" t="s">
        <v>1310</v>
      </c>
      <c r="L331" s="1586">
        <v>4978.8</v>
      </c>
      <c r="M331" s="4089"/>
      <c r="N331" s="1570" t="s">
        <v>1039</v>
      </c>
      <c r="O331" s="1581" t="s">
        <v>618</v>
      </c>
      <c r="P331" s="4089" t="s">
        <v>1137</v>
      </c>
      <c r="Q331" s="255"/>
      <c r="R331" s="255"/>
      <c r="S331" s="4089"/>
      <c r="T331" s="1752"/>
      <c r="U331" s="1752"/>
      <c r="V331" s="1142">
        <v>1</v>
      </c>
    </row>
    <row r="332" spans="1:22" ht="12.75" hidden="1" customHeight="1">
      <c r="A332" s="1550">
        <v>317</v>
      </c>
      <c r="B332" s="1568">
        <f t="shared" si="4"/>
        <v>308</v>
      </c>
      <c r="C332" s="4070"/>
      <c r="D332" s="1695"/>
      <c r="E332" s="1695"/>
      <c r="F332" s="1695"/>
      <c r="G332" s="1462" t="s">
        <v>454</v>
      </c>
      <c r="H332" s="255"/>
      <c r="I332" s="4084"/>
      <c r="J332" s="1570" t="s">
        <v>1311</v>
      </c>
      <c r="K332" s="1570" t="s">
        <v>1312</v>
      </c>
      <c r="L332" s="1586">
        <v>1793</v>
      </c>
      <c r="M332" s="4075"/>
      <c r="N332" s="1581" t="s">
        <v>1313</v>
      </c>
      <c r="O332" s="1581" t="s">
        <v>618</v>
      </c>
      <c r="P332" s="4075"/>
      <c r="Q332" s="255"/>
      <c r="R332" s="255"/>
      <c r="S332" s="4089"/>
      <c r="T332" s="1752"/>
      <c r="U332" s="1752"/>
      <c r="V332" s="1142">
        <v>1</v>
      </c>
    </row>
    <row r="333" spans="1:22" ht="31.5" hidden="1">
      <c r="A333" s="1555">
        <v>318</v>
      </c>
      <c r="B333" s="1568">
        <f t="shared" si="4"/>
        <v>309</v>
      </c>
      <c r="C333" s="1583" t="s">
        <v>1314</v>
      </c>
      <c r="D333" s="1699"/>
      <c r="E333" s="1699"/>
      <c r="F333" s="1699"/>
      <c r="G333" s="1462" t="s">
        <v>454</v>
      </c>
      <c r="H333" s="255"/>
      <c r="I333" s="1570" t="s">
        <v>1308</v>
      </c>
      <c r="J333" s="1570" t="s">
        <v>1311</v>
      </c>
      <c r="K333" s="1570" t="s">
        <v>1315</v>
      </c>
      <c r="L333" s="1586">
        <v>5001.8</v>
      </c>
      <c r="M333" s="1570"/>
      <c r="N333" s="1570" t="s">
        <v>754</v>
      </c>
      <c r="O333" s="1570" t="s">
        <v>618</v>
      </c>
      <c r="P333" s="1581" t="s">
        <v>1248</v>
      </c>
      <c r="Q333" s="255"/>
      <c r="R333" s="255"/>
      <c r="S333" s="1570"/>
      <c r="T333" s="1751"/>
      <c r="U333" s="1751"/>
      <c r="V333" s="1142">
        <v>1</v>
      </c>
    </row>
    <row r="334" spans="1:22" hidden="1">
      <c r="A334" s="1550">
        <v>319</v>
      </c>
      <c r="B334" s="1568">
        <f t="shared" si="4"/>
        <v>310</v>
      </c>
      <c r="C334" s="4078" t="s">
        <v>978</v>
      </c>
      <c r="D334" s="1699"/>
      <c r="E334" s="1699"/>
      <c r="F334" s="1699"/>
      <c r="G334" s="1462" t="s">
        <v>454</v>
      </c>
      <c r="H334" s="255"/>
      <c r="I334" s="4074" t="s">
        <v>1308</v>
      </c>
      <c r="J334" s="4074">
        <v>24</v>
      </c>
      <c r="K334" s="1570">
        <v>48</v>
      </c>
      <c r="L334" s="1586">
        <v>2569</v>
      </c>
      <c r="M334" s="4089"/>
      <c r="N334" s="1570" t="s">
        <v>979</v>
      </c>
      <c r="O334" s="1581" t="s">
        <v>618</v>
      </c>
      <c r="P334" s="4089" t="s">
        <v>1316</v>
      </c>
      <c r="Q334" s="255"/>
      <c r="R334" s="255"/>
      <c r="S334" s="4089"/>
      <c r="T334" s="1752"/>
      <c r="U334" s="1752"/>
      <c r="V334" s="1142">
        <v>1</v>
      </c>
    </row>
    <row r="335" spans="1:22" ht="12.75" hidden="1" customHeight="1">
      <c r="A335" s="1555">
        <v>320</v>
      </c>
      <c r="B335" s="1568">
        <f t="shared" si="4"/>
        <v>311</v>
      </c>
      <c r="C335" s="4070"/>
      <c r="D335" s="1695"/>
      <c r="E335" s="1695"/>
      <c r="F335" s="1695"/>
      <c r="G335" s="1462" t="s">
        <v>454</v>
      </c>
      <c r="H335" s="255"/>
      <c r="I335" s="4084"/>
      <c r="J335" s="4075"/>
      <c r="K335" s="1570">
        <v>670</v>
      </c>
      <c r="L335" s="1586">
        <v>592</v>
      </c>
      <c r="M335" s="4075"/>
      <c r="N335" s="1581" t="s">
        <v>1313</v>
      </c>
      <c r="O335" s="1581" t="s">
        <v>623</v>
      </c>
      <c r="P335" s="4075"/>
      <c r="Q335" s="255"/>
      <c r="R335" s="255"/>
      <c r="S335" s="4089"/>
      <c r="T335" s="1752"/>
      <c r="U335" s="1752"/>
      <c r="V335" s="1142">
        <v>1</v>
      </c>
    </row>
    <row r="336" spans="1:22" ht="31.5" hidden="1">
      <c r="A336" s="1550">
        <v>321</v>
      </c>
      <c r="B336" s="1568">
        <f t="shared" si="4"/>
        <v>312</v>
      </c>
      <c r="C336" s="1583" t="s">
        <v>1185</v>
      </c>
      <c r="D336" s="1699"/>
      <c r="E336" s="1699"/>
      <c r="F336" s="1699"/>
      <c r="G336" s="1462" t="s">
        <v>454</v>
      </c>
      <c r="H336" s="255"/>
      <c r="I336" s="1570" t="s">
        <v>1308</v>
      </c>
      <c r="J336" s="1570">
        <v>24</v>
      </c>
      <c r="K336" s="1570">
        <v>456</v>
      </c>
      <c r="L336" s="1586">
        <v>53.8</v>
      </c>
      <c r="M336" s="1570"/>
      <c r="N336" s="1570" t="s">
        <v>1039</v>
      </c>
      <c r="O336" s="1570" t="s">
        <v>618</v>
      </c>
      <c r="P336" s="1581" t="s">
        <v>954</v>
      </c>
      <c r="Q336" s="255"/>
      <c r="R336" s="255"/>
      <c r="S336" s="1560"/>
      <c r="T336" s="1745"/>
      <c r="U336" s="1745"/>
      <c r="V336" s="1142">
        <v>1</v>
      </c>
    </row>
    <row r="337" spans="1:22" ht="126" hidden="1">
      <c r="A337" s="1555">
        <v>322</v>
      </c>
      <c r="B337" s="1568">
        <f t="shared" si="4"/>
        <v>313</v>
      </c>
      <c r="C337" s="1583" t="s">
        <v>1184</v>
      </c>
      <c r="D337" s="1699"/>
      <c r="E337" s="1699"/>
      <c r="F337" s="1699"/>
      <c r="G337" s="1462" t="s">
        <v>454</v>
      </c>
      <c r="H337" s="255"/>
      <c r="I337" s="1570" t="s">
        <v>1317</v>
      </c>
      <c r="J337" s="1570">
        <v>21</v>
      </c>
      <c r="K337" s="1570">
        <v>904</v>
      </c>
      <c r="L337" s="1593">
        <v>1221</v>
      </c>
      <c r="M337" s="1570"/>
      <c r="N337" s="1581" t="s">
        <v>1039</v>
      </c>
      <c r="O337" s="1570" t="s">
        <v>618</v>
      </c>
      <c r="P337" s="1581" t="s">
        <v>1318</v>
      </c>
      <c r="Q337" s="255"/>
      <c r="R337" s="255"/>
      <c r="S337" s="1570" t="s">
        <v>1319</v>
      </c>
      <c r="T337" s="1751"/>
      <c r="U337" s="1751"/>
      <c r="V337" s="1142">
        <v>1</v>
      </c>
    </row>
    <row r="338" spans="1:22" ht="31.5" hidden="1">
      <c r="A338" s="1550">
        <v>323</v>
      </c>
      <c r="B338" s="1568">
        <f t="shared" si="4"/>
        <v>314</v>
      </c>
      <c r="C338" s="1583" t="s">
        <v>1182</v>
      </c>
      <c r="D338" s="1699"/>
      <c r="E338" s="1699"/>
      <c r="F338" s="1699"/>
      <c r="G338" s="1462" t="s">
        <v>454</v>
      </c>
      <c r="H338" s="255"/>
      <c r="I338" s="1570" t="s">
        <v>1320</v>
      </c>
      <c r="J338" s="1570">
        <v>25</v>
      </c>
      <c r="K338" s="1570">
        <v>213</v>
      </c>
      <c r="L338" s="1586">
        <v>58</v>
      </c>
      <c r="M338" s="1570"/>
      <c r="N338" s="1570" t="s">
        <v>1039</v>
      </c>
      <c r="O338" s="1570" t="s">
        <v>618</v>
      </c>
      <c r="P338" s="1581" t="s">
        <v>954</v>
      </c>
      <c r="Q338" s="255"/>
      <c r="R338" s="255"/>
      <c r="S338" s="1560"/>
      <c r="T338" s="1745"/>
      <c r="U338" s="1745"/>
      <c r="V338" s="1142">
        <v>1</v>
      </c>
    </row>
    <row r="339" spans="1:22" ht="31.5" hidden="1">
      <c r="A339" s="1555">
        <v>324</v>
      </c>
      <c r="B339" s="1568">
        <f t="shared" si="4"/>
        <v>315</v>
      </c>
      <c r="C339" s="1583" t="s">
        <v>1321</v>
      </c>
      <c r="D339" s="1699"/>
      <c r="E339" s="1699"/>
      <c r="F339" s="1699"/>
      <c r="G339" s="1462" t="s">
        <v>454</v>
      </c>
      <c r="H339" s="255"/>
      <c r="I339" s="1570" t="s">
        <v>1322</v>
      </c>
      <c r="J339" s="1570" t="s">
        <v>1323</v>
      </c>
      <c r="K339" s="1570" t="s">
        <v>1324</v>
      </c>
      <c r="L339" s="1593">
        <v>450</v>
      </c>
      <c r="M339" s="1570"/>
      <c r="N339" s="1570" t="s">
        <v>1039</v>
      </c>
      <c r="O339" s="1570" t="s">
        <v>618</v>
      </c>
      <c r="P339" s="1581" t="s">
        <v>954</v>
      </c>
      <c r="Q339" s="255"/>
      <c r="R339" s="255"/>
      <c r="S339" s="1570"/>
      <c r="T339" s="1751"/>
      <c r="U339" s="1751"/>
      <c r="V339" s="1142">
        <v>1</v>
      </c>
    </row>
    <row r="340" spans="1:22" ht="31.5" hidden="1">
      <c r="A340" s="1550">
        <v>325</v>
      </c>
      <c r="B340" s="1568">
        <f t="shared" ref="B340:B403" si="5">B339+1</f>
        <v>316</v>
      </c>
      <c r="C340" s="1583" t="s">
        <v>1325</v>
      </c>
      <c r="D340" s="1699"/>
      <c r="E340" s="1699"/>
      <c r="F340" s="1699"/>
      <c r="G340" s="1462" t="s">
        <v>454</v>
      </c>
      <c r="H340" s="255"/>
      <c r="I340" s="1570" t="s">
        <v>1317</v>
      </c>
      <c r="J340" s="1570">
        <v>21</v>
      </c>
      <c r="K340" s="1570" t="s">
        <v>1326</v>
      </c>
      <c r="L340" s="1586">
        <v>41051</v>
      </c>
      <c r="M340" s="1570"/>
      <c r="N340" s="1570" t="s">
        <v>767</v>
      </c>
      <c r="O340" s="1570" t="s">
        <v>768</v>
      </c>
      <c r="P340" s="1581" t="s">
        <v>1327</v>
      </c>
      <c r="Q340" s="255"/>
      <c r="R340" s="255"/>
      <c r="S340" s="1570"/>
      <c r="T340" s="1751"/>
      <c r="U340" s="1751"/>
      <c r="V340" s="1142">
        <v>1</v>
      </c>
    </row>
    <row r="341" spans="1:22" ht="31.5" hidden="1">
      <c r="A341" s="1555">
        <v>326</v>
      </c>
      <c r="B341" s="1568">
        <f t="shared" si="5"/>
        <v>317</v>
      </c>
      <c r="C341" s="1583" t="s">
        <v>974</v>
      </c>
      <c r="D341" s="1699"/>
      <c r="E341" s="1699"/>
      <c r="F341" s="1699"/>
      <c r="G341" s="1462" t="s">
        <v>454</v>
      </c>
      <c r="H341" s="255"/>
      <c r="I341" s="1570" t="s">
        <v>1322</v>
      </c>
      <c r="J341" s="1570" t="s">
        <v>1323</v>
      </c>
      <c r="K341" s="1570" t="s">
        <v>1328</v>
      </c>
      <c r="L341" s="1586">
        <v>24325</v>
      </c>
      <c r="M341" s="1570"/>
      <c r="N341" s="1570" t="s">
        <v>756</v>
      </c>
      <c r="O341" s="1570" t="s">
        <v>618</v>
      </c>
      <c r="P341" s="1581" t="s">
        <v>975</v>
      </c>
      <c r="Q341" s="255"/>
      <c r="R341" s="255"/>
      <c r="S341" s="1570"/>
      <c r="T341" s="1751"/>
      <c r="U341" s="1751"/>
      <c r="V341" s="1142">
        <v>1</v>
      </c>
    </row>
    <row r="342" spans="1:22" ht="31.5" hidden="1">
      <c r="A342" s="1550">
        <v>327</v>
      </c>
      <c r="B342" s="1568">
        <f t="shared" si="5"/>
        <v>318</v>
      </c>
      <c r="C342" s="1583" t="s">
        <v>1329</v>
      </c>
      <c r="D342" s="1699"/>
      <c r="E342" s="1699"/>
      <c r="F342" s="1699"/>
      <c r="G342" s="1462" t="s">
        <v>454</v>
      </c>
      <c r="H342" s="255"/>
      <c r="I342" s="1570" t="s">
        <v>1308</v>
      </c>
      <c r="J342" s="1570">
        <v>24</v>
      </c>
      <c r="K342" s="1570">
        <v>681</v>
      </c>
      <c r="L342" s="1586">
        <v>679</v>
      </c>
      <c r="M342" s="1570"/>
      <c r="N342" s="1581" t="s">
        <v>1039</v>
      </c>
      <c r="O342" s="1570" t="s">
        <v>618</v>
      </c>
      <c r="P342" s="1581" t="s">
        <v>1330</v>
      </c>
      <c r="Q342" s="255"/>
      <c r="R342" s="255"/>
      <c r="S342" s="1570"/>
      <c r="T342" s="1751"/>
      <c r="U342" s="1751"/>
      <c r="V342" s="1142">
        <v>1</v>
      </c>
    </row>
    <row r="343" spans="1:22" ht="31.5" hidden="1">
      <c r="A343" s="1555">
        <v>328</v>
      </c>
      <c r="B343" s="1568">
        <f t="shared" si="5"/>
        <v>319</v>
      </c>
      <c r="C343" s="1583" t="s">
        <v>1331</v>
      </c>
      <c r="D343" s="1699"/>
      <c r="E343" s="1699"/>
      <c r="F343" s="1699"/>
      <c r="G343" s="1462" t="s">
        <v>454</v>
      </c>
      <c r="H343" s="255"/>
      <c r="I343" s="1570" t="s">
        <v>1320</v>
      </c>
      <c r="J343" s="1570">
        <v>25</v>
      </c>
      <c r="K343" s="1570">
        <v>322</v>
      </c>
      <c r="L343" s="1586">
        <v>100</v>
      </c>
      <c r="M343" s="1570"/>
      <c r="N343" s="1581" t="s">
        <v>775</v>
      </c>
      <c r="O343" s="1570" t="s">
        <v>618</v>
      </c>
      <c r="P343" s="1581" t="s">
        <v>954</v>
      </c>
      <c r="Q343" s="255"/>
      <c r="R343" s="255"/>
      <c r="S343" s="1570"/>
      <c r="T343" s="1751"/>
      <c r="U343" s="1751"/>
      <c r="V343" s="1142">
        <v>1</v>
      </c>
    </row>
    <row r="344" spans="1:22" ht="31.5" hidden="1">
      <c r="A344" s="1550">
        <v>329</v>
      </c>
      <c r="B344" s="1568">
        <f t="shared" si="5"/>
        <v>320</v>
      </c>
      <c r="C344" s="1583" t="s">
        <v>1331</v>
      </c>
      <c r="D344" s="1699"/>
      <c r="E344" s="1699"/>
      <c r="F344" s="1699"/>
      <c r="G344" s="1462" t="s">
        <v>454</v>
      </c>
      <c r="H344" s="255"/>
      <c r="I344" s="1570" t="s">
        <v>1308</v>
      </c>
      <c r="J344" s="1570">
        <v>22</v>
      </c>
      <c r="K344" s="1570">
        <v>436</v>
      </c>
      <c r="L344" s="1586">
        <v>58</v>
      </c>
      <c r="M344" s="1570"/>
      <c r="N344" s="1581" t="s">
        <v>1039</v>
      </c>
      <c r="O344" s="1570" t="s">
        <v>618</v>
      </c>
      <c r="P344" s="1581" t="s">
        <v>954</v>
      </c>
      <c r="Q344" s="255"/>
      <c r="R344" s="255"/>
      <c r="S344" s="1570"/>
      <c r="T344" s="1751"/>
      <c r="U344" s="1751"/>
      <c r="V344" s="1142">
        <v>1</v>
      </c>
    </row>
    <row r="345" spans="1:22" ht="31.5" hidden="1">
      <c r="A345" s="1555">
        <v>330</v>
      </c>
      <c r="B345" s="1568">
        <f t="shared" si="5"/>
        <v>321</v>
      </c>
      <c r="C345" s="1583" t="s">
        <v>1189</v>
      </c>
      <c r="D345" s="1699"/>
      <c r="E345" s="1699"/>
      <c r="F345" s="1699"/>
      <c r="G345" s="1462" t="s">
        <v>454</v>
      </c>
      <c r="H345" s="255"/>
      <c r="I345" s="1570" t="s">
        <v>1320</v>
      </c>
      <c r="J345" s="1570">
        <v>21</v>
      </c>
      <c r="K345" s="1570">
        <v>500</v>
      </c>
      <c r="L345" s="1586">
        <v>316</v>
      </c>
      <c r="M345" s="1570"/>
      <c r="N345" s="1570" t="s">
        <v>1332</v>
      </c>
      <c r="O345" s="1570" t="s">
        <v>618</v>
      </c>
      <c r="P345" s="1581" t="s">
        <v>989</v>
      </c>
      <c r="Q345" s="255"/>
      <c r="R345" s="255"/>
      <c r="S345" s="1570"/>
      <c r="T345" s="1751"/>
      <c r="U345" s="1751"/>
      <c r="V345" s="1142">
        <v>1</v>
      </c>
    </row>
    <row r="346" spans="1:22" ht="31.5" hidden="1">
      <c r="A346" s="1550">
        <v>331</v>
      </c>
      <c r="B346" s="1568">
        <f t="shared" si="5"/>
        <v>322</v>
      </c>
      <c r="C346" s="1583" t="s">
        <v>839</v>
      </c>
      <c r="D346" s="1699"/>
      <c r="E346" s="1699"/>
      <c r="F346" s="1699"/>
      <c r="G346" s="1462" t="s">
        <v>454</v>
      </c>
      <c r="H346" s="255"/>
      <c r="I346" s="1570" t="s">
        <v>1308</v>
      </c>
      <c r="J346" s="1570">
        <v>24</v>
      </c>
      <c r="K346" s="1570" t="s">
        <v>1333</v>
      </c>
      <c r="L346" s="1586">
        <v>2459</v>
      </c>
      <c r="M346" s="1570"/>
      <c r="N346" s="1570" t="s">
        <v>840</v>
      </c>
      <c r="O346" s="1570" t="s">
        <v>618</v>
      </c>
      <c r="P346" s="1581" t="s">
        <v>841</v>
      </c>
      <c r="Q346" s="255"/>
      <c r="R346" s="255"/>
      <c r="S346" s="1570"/>
      <c r="T346" s="1751"/>
      <c r="U346" s="1751"/>
      <c r="V346" s="1142">
        <v>1</v>
      </c>
    </row>
    <row r="347" spans="1:22" ht="47.25" hidden="1">
      <c r="A347" s="1555">
        <v>332</v>
      </c>
      <c r="B347" s="1568">
        <f t="shared" si="5"/>
        <v>323</v>
      </c>
      <c r="C347" s="1583" t="s">
        <v>991</v>
      </c>
      <c r="D347" s="1699"/>
      <c r="E347" s="1699"/>
      <c r="F347" s="1699"/>
      <c r="G347" s="1462" t="s">
        <v>454</v>
      </c>
      <c r="H347" s="255"/>
      <c r="I347" s="1570" t="s">
        <v>1308</v>
      </c>
      <c r="J347" s="1570">
        <v>24</v>
      </c>
      <c r="K347" s="1570" t="s">
        <v>1334</v>
      </c>
      <c r="L347" s="1586">
        <v>9977.1</v>
      </c>
      <c r="M347" s="1570"/>
      <c r="N347" s="1570" t="s">
        <v>775</v>
      </c>
      <c r="O347" s="1570" t="s">
        <v>618</v>
      </c>
      <c r="P347" s="1581" t="s">
        <v>776</v>
      </c>
      <c r="Q347" s="255"/>
      <c r="R347" s="255"/>
      <c r="S347" s="1570"/>
      <c r="T347" s="1751"/>
      <c r="U347" s="1751"/>
      <c r="V347" s="1142">
        <v>1</v>
      </c>
    </row>
    <row r="348" spans="1:22" ht="31.5" hidden="1">
      <c r="A348" s="1550">
        <v>333</v>
      </c>
      <c r="B348" s="1568">
        <f t="shared" si="5"/>
        <v>324</v>
      </c>
      <c r="C348" s="1583" t="s">
        <v>1335</v>
      </c>
      <c r="D348" s="1699"/>
      <c r="E348" s="1699"/>
      <c r="F348" s="1699"/>
      <c r="G348" s="1462" t="s">
        <v>454</v>
      </c>
      <c r="H348" s="255"/>
      <c r="I348" s="1570" t="s">
        <v>1320</v>
      </c>
      <c r="J348" s="1570">
        <v>25</v>
      </c>
      <c r="K348" s="1570" t="s">
        <v>1336</v>
      </c>
      <c r="L348" s="1586">
        <v>8566</v>
      </c>
      <c r="M348" s="1570"/>
      <c r="N348" s="1570" t="s">
        <v>775</v>
      </c>
      <c r="O348" s="1570" t="s">
        <v>618</v>
      </c>
      <c r="P348" s="1581" t="s">
        <v>776</v>
      </c>
      <c r="Q348" s="255"/>
      <c r="R348" s="255"/>
      <c r="S348" s="1560"/>
      <c r="T348" s="1745"/>
      <c r="U348" s="1745"/>
      <c r="V348" s="1142">
        <v>1</v>
      </c>
    </row>
    <row r="349" spans="1:22" ht="31.5" hidden="1">
      <c r="A349" s="1555">
        <v>334</v>
      </c>
      <c r="B349" s="1568">
        <f t="shared" si="5"/>
        <v>325</v>
      </c>
      <c r="C349" s="1583" t="s">
        <v>1337</v>
      </c>
      <c r="D349" s="1699"/>
      <c r="E349" s="1699"/>
      <c r="F349" s="1699"/>
      <c r="G349" s="1462" t="s">
        <v>454</v>
      </c>
      <c r="H349" s="255"/>
      <c r="I349" s="1570" t="s">
        <v>1338</v>
      </c>
      <c r="J349" s="1570" t="s">
        <v>1323</v>
      </c>
      <c r="K349" s="1570" t="s">
        <v>1339</v>
      </c>
      <c r="L349" s="1586">
        <v>15137</v>
      </c>
      <c r="M349" s="1570"/>
      <c r="N349" s="1570" t="s">
        <v>775</v>
      </c>
      <c r="O349" s="1570" t="s">
        <v>618</v>
      </c>
      <c r="P349" s="1581" t="s">
        <v>776</v>
      </c>
      <c r="Q349" s="255"/>
      <c r="R349" s="255"/>
      <c r="S349" s="1570"/>
      <c r="T349" s="1751"/>
      <c r="U349" s="1751"/>
      <c r="V349" s="1142">
        <v>1</v>
      </c>
    </row>
    <row r="350" spans="1:22" ht="31.5" hidden="1">
      <c r="A350" s="1550">
        <v>335</v>
      </c>
      <c r="B350" s="1568">
        <f t="shared" si="5"/>
        <v>326</v>
      </c>
      <c r="C350" s="1583" t="s">
        <v>1340</v>
      </c>
      <c r="D350" s="1699"/>
      <c r="E350" s="1699"/>
      <c r="F350" s="1699"/>
      <c r="G350" s="1462" t="s">
        <v>454</v>
      </c>
      <c r="H350" s="255"/>
      <c r="I350" s="1570" t="s">
        <v>1338</v>
      </c>
      <c r="J350" s="1570" t="s">
        <v>1323</v>
      </c>
      <c r="K350" s="1570" t="s">
        <v>1339</v>
      </c>
      <c r="L350" s="1586">
        <v>2500</v>
      </c>
      <c r="M350" s="1570"/>
      <c r="N350" s="1570" t="s">
        <v>775</v>
      </c>
      <c r="O350" s="1570" t="s">
        <v>544</v>
      </c>
      <c r="P350" s="1581" t="s">
        <v>1341</v>
      </c>
      <c r="Q350" s="255"/>
      <c r="R350" s="255"/>
      <c r="S350" s="1570"/>
      <c r="T350" s="1751"/>
      <c r="U350" s="1751"/>
      <c r="V350" s="1142">
        <v>1</v>
      </c>
    </row>
    <row r="351" spans="1:22" ht="63" hidden="1">
      <c r="A351" s="1555">
        <v>336</v>
      </c>
      <c r="B351" s="1568">
        <f t="shared" si="5"/>
        <v>327</v>
      </c>
      <c r="C351" s="1583" t="s">
        <v>1342</v>
      </c>
      <c r="D351" s="1699"/>
      <c r="E351" s="1699"/>
      <c r="F351" s="1699"/>
      <c r="G351" s="1462" t="s">
        <v>454</v>
      </c>
      <c r="H351" s="255"/>
      <c r="I351" s="1570" t="s">
        <v>1308</v>
      </c>
      <c r="J351" s="1570">
        <v>22</v>
      </c>
      <c r="K351" s="1570">
        <v>126</v>
      </c>
      <c r="L351" s="1593">
        <v>6899</v>
      </c>
      <c r="M351" s="1570"/>
      <c r="N351" s="1581" t="s">
        <v>852</v>
      </c>
      <c r="O351" s="1570" t="s">
        <v>618</v>
      </c>
      <c r="P351" s="1581" t="s">
        <v>1007</v>
      </c>
      <c r="Q351" s="255"/>
      <c r="R351" s="255"/>
      <c r="S351" s="1581" t="s">
        <v>1343</v>
      </c>
      <c r="T351" s="1752"/>
      <c r="U351" s="1752"/>
      <c r="V351" s="1142">
        <v>1</v>
      </c>
    </row>
    <row r="352" spans="1:22" ht="47.25" hidden="1">
      <c r="A352" s="1550">
        <v>337</v>
      </c>
      <c r="B352" s="1568">
        <f t="shared" si="5"/>
        <v>328</v>
      </c>
      <c r="C352" s="1583" t="s">
        <v>1344</v>
      </c>
      <c r="D352" s="1699"/>
      <c r="E352" s="1699"/>
      <c r="F352" s="1699"/>
      <c r="G352" s="1462" t="s">
        <v>454</v>
      </c>
      <c r="H352" s="255"/>
      <c r="I352" s="1570" t="s">
        <v>1322</v>
      </c>
      <c r="J352" s="1570">
        <v>20</v>
      </c>
      <c r="K352" s="1570">
        <v>448</v>
      </c>
      <c r="L352" s="1593">
        <v>2504</v>
      </c>
      <c r="M352" s="1570"/>
      <c r="N352" s="1581" t="s">
        <v>871</v>
      </c>
      <c r="O352" s="1570" t="s">
        <v>623</v>
      </c>
      <c r="P352" s="1581" t="s">
        <v>1345</v>
      </c>
      <c r="Q352" s="255"/>
      <c r="R352" s="255"/>
      <c r="S352" s="1581" t="s">
        <v>1346</v>
      </c>
      <c r="T352" s="1752"/>
      <c r="U352" s="1752"/>
      <c r="V352" s="1142">
        <v>1</v>
      </c>
    </row>
    <row r="353" spans="1:22" hidden="1">
      <c r="A353" s="1555">
        <v>338</v>
      </c>
      <c r="B353" s="1568"/>
      <c r="C353" s="1591" t="s">
        <v>1347</v>
      </c>
      <c r="D353" s="1705"/>
      <c r="E353" s="1705"/>
      <c r="F353" s="1705"/>
      <c r="G353" s="1462" t="s">
        <v>454</v>
      </c>
      <c r="H353" s="255"/>
      <c r="I353" s="1560"/>
      <c r="J353" s="1585"/>
      <c r="K353" s="1570"/>
      <c r="L353" s="1559"/>
      <c r="M353" s="1570"/>
      <c r="N353" s="1570"/>
      <c r="O353" s="1570"/>
      <c r="P353" s="1570"/>
      <c r="Q353" s="255"/>
      <c r="R353" s="255"/>
      <c r="S353" s="1570"/>
      <c r="T353" s="1751"/>
      <c r="U353" s="1751"/>
      <c r="V353" s="1142">
        <v>1</v>
      </c>
    </row>
    <row r="354" spans="1:22" ht="31.5" hidden="1">
      <c r="A354" s="1550">
        <v>339</v>
      </c>
      <c r="B354" s="1568">
        <f>B352+1</f>
        <v>329</v>
      </c>
      <c r="C354" s="4078" t="s">
        <v>945</v>
      </c>
      <c r="D354" s="1699"/>
      <c r="E354" s="1699"/>
      <c r="F354" s="1699"/>
      <c r="G354" s="1462" t="s">
        <v>454</v>
      </c>
      <c r="H354" s="255"/>
      <c r="I354" s="1570" t="s">
        <v>1348</v>
      </c>
      <c r="J354" s="4074">
        <v>8</v>
      </c>
      <c r="K354" s="1581">
        <v>907</v>
      </c>
      <c r="L354" s="1602">
        <v>1192</v>
      </c>
      <c r="M354" s="4074"/>
      <c r="N354" s="4074" t="s">
        <v>1039</v>
      </c>
      <c r="O354" s="4074" t="s">
        <v>618</v>
      </c>
      <c r="P354" s="1581" t="s">
        <v>1214</v>
      </c>
      <c r="Q354" s="255"/>
      <c r="R354" s="255"/>
      <c r="S354" s="4074"/>
      <c r="T354" s="1751"/>
      <c r="U354" s="1751"/>
      <c r="V354" s="1142">
        <v>1</v>
      </c>
    </row>
    <row r="355" spans="1:22" ht="12.75" hidden="1" customHeight="1">
      <c r="A355" s="1555">
        <v>340</v>
      </c>
      <c r="B355" s="1568">
        <f t="shared" si="5"/>
        <v>330</v>
      </c>
      <c r="C355" s="4070"/>
      <c r="D355" s="1695"/>
      <c r="E355" s="1695"/>
      <c r="F355" s="1695"/>
      <c r="G355" s="1462" t="s">
        <v>454</v>
      </c>
      <c r="H355" s="255"/>
      <c r="I355" s="1560" t="s">
        <v>1348</v>
      </c>
      <c r="J355" s="4075"/>
      <c r="K355" s="1581">
        <v>459</v>
      </c>
      <c r="L355" s="1602">
        <v>1236</v>
      </c>
      <c r="M355" s="4075"/>
      <c r="N355" s="4075"/>
      <c r="O355" s="4075"/>
      <c r="P355" s="1575" t="s">
        <v>1017</v>
      </c>
      <c r="Q355" s="255"/>
      <c r="R355" s="255"/>
      <c r="S355" s="4086"/>
      <c r="T355" s="1745"/>
      <c r="U355" s="1745"/>
      <c r="V355" s="1142">
        <v>1</v>
      </c>
    </row>
    <row r="356" spans="1:22" ht="12.75" hidden="1" customHeight="1">
      <c r="A356" s="1550">
        <v>341</v>
      </c>
      <c r="B356" s="1568">
        <f t="shared" si="5"/>
        <v>331</v>
      </c>
      <c r="C356" s="4070"/>
      <c r="D356" s="1695"/>
      <c r="E356" s="1695"/>
      <c r="F356" s="1695"/>
      <c r="G356" s="1462" t="s">
        <v>454</v>
      </c>
      <c r="H356" s="255"/>
      <c r="I356" s="1560" t="s">
        <v>1348</v>
      </c>
      <c r="J356" s="4075"/>
      <c r="K356" s="1581">
        <v>1135</v>
      </c>
      <c r="L356" s="1602">
        <v>549</v>
      </c>
      <c r="M356" s="4075"/>
      <c r="N356" s="4075"/>
      <c r="O356" s="4075"/>
      <c r="P356" s="1575" t="s">
        <v>1017</v>
      </c>
      <c r="Q356" s="255"/>
      <c r="R356" s="255"/>
      <c r="S356" s="4086"/>
      <c r="T356" s="1745"/>
      <c r="U356" s="1745"/>
      <c r="V356" s="1142">
        <v>1</v>
      </c>
    </row>
    <row r="357" spans="1:22" ht="31.5" hidden="1">
      <c r="A357" s="1555">
        <v>342</v>
      </c>
      <c r="B357" s="1568">
        <f t="shared" si="5"/>
        <v>332</v>
      </c>
      <c r="C357" s="1583" t="s">
        <v>675</v>
      </c>
      <c r="D357" s="1699"/>
      <c r="E357" s="1699"/>
      <c r="F357" s="1699"/>
      <c r="G357" s="1462" t="s">
        <v>454</v>
      </c>
      <c r="H357" s="255"/>
      <c r="I357" s="1570" t="s">
        <v>1349</v>
      </c>
      <c r="J357" s="1570">
        <v>8</v>
      </c>
      <c r="K357" s="1581">
        <v>915</v>
      </c>
      <c r="L357" s="1602">
        <v>224</v>
      </c>
      <c r="M357" s="1570"/>
      <c r="N357" s="1570" t="s">
        <v>1039</v>
      </c>
      <c r="O357" s="1570" t="s">
        <v>618</v>
      </c>
      <c r="P357" s="1581" t="s">
        <v>1350</v>
      </c>
      <c r="Q357" s="255"/>
      <c r="R357" s="255"/>
      <c r="S357" s="1570"/>
      <c r="T357" s="1751"/>
      <c r="U357" s="1751"/>
      <c r="V357" s="1142">
        <v>1</v>
      </c>
    </row>
    <row r="358" spans="1:22" ht="31.5" hidden="1">
      <c r="A358" s="1550">
        <v>343</v>
      </c>
      <c r="B358" s="1568">
        <f t="shared" si="5"/>
        <v>333</v>
      </c>
      <c r="C358" s="1583" t="s">
        <v>675</v>
      </c>
      <c r="D358" s="1699"/>
      <c r="E358" s="1699"/>
      <c r="F358" s="1699"/>
      <c r="G358" s="1462" t="s">
        <v>454</v>
      </c>
      <c r="H358" s="255"/>
      <c r="I358" s="1570" t="s">
        <v>1348</v>
      </c>
      <c r="J358" s="1570">
        <v>8</v>
      </c>
      <c r="K358" s="1570">
        <v>911</v>
      </c>
      <c r="L358" s="1586">
        <v>778</v>
      </c>
      <c r="M358" s="1570"/>
      <c r="N358" s="1570" t="s">
        <v>1039</v>
      </c>
      <c r="O358" s="1570" t="s">
        <v>618</v>
      </c>
      <c r="P358" s="1581" t="s">
        <v>1350</v>
      </c>
      <c r="Q358" s="255"/>
      <c r="R358" s="255"/>
      <c r="S358" s="1570"/>
      <c r="T358" s="1751"/>
      <c r="U358" s="1751"/>
      <c r="V358" s="1142">
        <v>1</v>
      </c>
    </row>
    <row r="359" spans="1:22" hidden="1">
      <c r="A359" s="1555">
        <v>344</v>
      </c>
      <c r="B359" s="1568">
        <f t="shared" si="5"/>
        <v>334</v>
      </c>
      <c r="C359" s="1583" t="s">
        <v>675</v>
      </c>
      <c r="D359" s="1699"/>
      <c r="E359" s="1699"/>
      <c r="F359" s="1699"/>
      <c r="G359" s="1462" t="s">
        <v>454</v>
      </c>
      <c r="H359" s="255"/>
      <c r="I359" s="1570" t="s">
        <v>1351</v>
      </c>
      <c r="J359" s="1570">
        <v>8</v>
      </c>
      <c r="K359" s="1570">
        <v>728</v>
      </c>
      <c r="L359" s="1586">
        <v>755</v>
      </c>
      <c r="M359" s="1570"/>
      <c r="N359" s="1570" t="s">
        <v>1039</v>
      </c>
      <c r="O359" s="1570" t="s">
        <v>618</v>
      </c>
      <c r="P359" s="1581" t="s">
        <v>1350</v>
      </c>
      <c r="Q359" s="255"/>
      <c r="R359" s="255"/>
      <c r="S359" s="1570"/>
      <c r="T359" s="1751"/>
      <c r="U359" s="1751"/>
      <c r="V359" s="1142">
        <v>1</v>
      </c>
    </row>
    <row r="360" spans="1:22" ht="31.5" hidden="1">
      <c r="A360" s="1550">
        <v>345</v>
      </c>
      <c r="B360" s="1568">
        <f t="shared" si="5"/>
        <v>335</v>
      </c>
      <c r="C360" s="1583" t="s">
        <v>675</v>
      </c>
      <c r="D360" s="1699"/>
      <c r="E360" s="1699"/>
      <c r="F360" s="1699"/>
      <c r="G360" s="1462" t="s">
        <v>454</v>
      </c>
      <c r="H360" s="255"/>
      <c r="I360" s="1570" t="s">
        <v>1352</v>
      </c>
      <c r="J360" s="1570" t="s">
        <v>504</v>
      </c>
      <c r="K360" s="1570" t="s">
        <v>1353</v>
      </c>
      <c r="L360" s="1586">
        <v>594</v>
      </c>
      <c r="M360" s="1570"/>
      <c r="N360" s="1570" t="s">
        <v>1039</v>
      </c>
      <c r="O360" s="1570" t="s">
        <v>618</v>
      </c>
      <c r="P360" s="1581" t="s">
        <v>1350</v>
      </c>
      <c r="Q360" s="255"/>
      <c r="R360" s="255"/>
      <c r="S360" s="1570"/>
      <c r="T360" s="1751"/>
      <c r="U360" s="1751"/>
      <c r="V360" s="1142">
        <v>1</v>
      </c>
    </row>
    <row r="361" spans="1:22" ht="31.5" hidden="1">
      <c r="A361" s="1555">
        <v>346</v>
      </c>
      <c r="B361" s="1568">
        <f t="shared" si="5"/>
        <v>336</v>
      </c>
      <c r="C361" s="1583" t="s">
        <v>675</v>
      </c>
      <c r="D361" s="1699"/>
      <c r="E361" s="1699"/>
      <c r="F361" s="1699"/>
      <c r="G361" s="1462" t="s">
        <v>454</v>
      </c>
      <c r="H361" s="255"/>
      <c r="I361" s="1570" t="s">
        <v>1354</v>
      </c>
      <c r="J361" s="1570" t="s">
        <v>506</v>
      </c>
      <c r="K361" s="1570" t="s">
        <v>1355</v>
      </c>
      <c r="L361" s="1586">
        <v>545</v>
      </c>
      <c r="M361" s="1570"/>
      <c r="N361" s="1570" t="s">
        <v>1039</v>
      </c>
      <c r="O361" s="1570" t="s">
        <v>618</v>
      </c>
      <c r="P361" s="1581" t="s">
        <v>1350</v>
      </c>
      <c r="Q361" s="255"/>
      <c r="R361" s="255"/>
      <c r="S361" s="1570"/>
      <c r="T361" s="1751"/>
      <c r="U361" s="1751"/>
      <c r="V361" s="1142">
        <v>1</v>
      </c>
    </row>
    <row r="362" spans="1:22" ht="31.5" hidden="1">
      <c r="A362" s="1550">
        <v>347</v>
      </c>
      <c r="B362" s="1568">
        <f t="shared" si="5"/>
        <v>337</v>
      </c>
      <c r="C362" s="1583" t="s">
        <v>1356</v>
      </c>
      <c r="D362" s="1699"/>
      <c r="E362" s="1699"/>
      <c r="F362" s="1699"/>
      <c r="G362" s="1462" t="s">
        <v>454</v>
      </c>
      <c r="H362" s="255"/>
      <c r="I362" s="1570" t="s">
        <v>1357</v>
      </c>
      <c r="J362" s="1570" t="s">
        <v>506</v>
      </c>
      <c r="K362" s="1570" t="s">
        <v>1358</v>
      </c>
      <c r="L362" s="1586">
        <v>591</v>
      </c>
      <c r="M362" s="1570"/>
      <c r="N362" s="1570" t="s">
        <v>1039</v>
      </c>
      <c r="O362" s="1570" t="s">
        <v>618</v>
      </c>
      <c r="P362" s="1581" t="s">
        <v>1359</v>
      </c>
      <c r="Q362" s="255"/>
      <c r="R362" s="255"/>
      <c r="S362" s="1570"/>
      <c r="T362" s="1751"/>
      <c r="U362" s="1751"/>
      <c r="V362" s="1142">
        <v>1</v>
      </c>
    </row>
    <row r="363" spans="1:22" hidden="1">
      <c r="A363" s="1555">
        <v>348</v>
      </c>
      <c r="B363" s="1568">
        <f t="shared" si="5"/>
        <v>338</v>
      </c>
      <c r="C363" s="4078" t="s">
        <v>1360</v>
      </c>
      <c r="D363" s="1699"/>
      <c r="E363" s="1699"/>
      <c r="F363" s="1699"/>
      <c r="G363" s="1462" t="s">
        <v>454</v>
      </c>
      <c r="H363" s="255"/>
      <c r="I363" s="1570" t="s">
        <v>1351</v>
      </c>
      <c r="J363" s="1570">
        <v>8</v>
      </c>
      <c r="K363" s="1570">
        <v>1251</v>
      </c>
      <c r="L363" s="1586">
        <v>620</v>
      </c>
      <c r="M363" s="4089"/>
      <c r="N363" s="4089" t="s">
        <v>754</v>
      </c>
      <c r="O363" s="1581" t="s">
        <v>618</v>
      </c>
      <c r="P363" s="4089" t="s">
        <v>1361</v>
      </c>
      <c r="Q363" s="255"/>
      <c r="R363" s="255"/>
      <c r="S363" s="4089"/>
      <c r="T363" s="1752"/>
      <c r="U363" s="1752"/>
      <c r="V363" s="1142">
        <v>1</v>
      </c>
    </row>
    <row r="364" spans="1:22" hidden="1">
      <c r="A364" s="1550">
        <v>349</v>
      </c>
      <c r="B364" s="1568">
        <f t="shared" si="5"/>
        <v>339</v>
      </c>
      <c r="C364" s="4070"/>
      <c r="D364" s="1695"/>
      <c r="E364" s="1695"/>
      <c r="F364" s="1695"/>
      <c r="G364" s="1462" t="s">
        <v>454</v>
      </c>
      <c r="H364" s="255"/>
      <c r="I364" s="1570" t="s">
        <v>1351</v>
      </c>
      <c r="J364" s="1570">
        <v>8</v>
      </c>
      <c r="K364" s="1570">
        <v>562</v>
      </c>
      <c r="L364" s="1586">
        <v>1314</v>
      </c>
      <c r="M364" s="4075"/>
      <c r="N364" s="4075"/>
      <c r="O364" s="1581" t="s">
        <v>618</v>
      </c>
      <c r="P364" s="4075"/>
      <c r="Q364" s="255"/>
      <c r="R364" s="255"/>
      <c r="S364" s="4089"/>
      <c r="T364" s="1752"/>
      <c r="U364" s="1752"/>
      <c r="V364" s="1142">
        <v>1</v>
      </c>
    </row>
    <row r="365" spans="1:22" hidden="1">
      <c r="A365" s="1555">
        <v>350</v>
      </c>
      <c r="B365" s="1568">
        <f t="shared" si="5"/>
        <v>340</v>
      </c>
      <c r="C365" s="1583" t="s">
        <v>974</v>
      </c>
      <c r="D365" s="1699"/>
      <c r="E365" s="1699"/>
      <c r="F365" s="1699"/>
      <c r="G365" s="1462" t="s">
        <v>454</v>
      </c>
      <c r="H365" s="255"/>
      <c r="I365" s="1570" t="s">
        <v>1351</v>
      </c>
      <c r="J365" s="1570">
        <v>8</v>
      </c>
      <c r="K365" s="1570" t="s">
        <v>1362</v>
      </c>
      <c r="L365" s="1586">
        <v>3800</v>
      </c>
      <c r="M365" s="1570"/>
      <c r="N365" s="1570" t="s">
        <v>754</v>
      </c>
      <c r="O365" s="1570" t="s">
        <v>618</v>
      </c>
      <c r="P365" s="1581" t="s">
        <v>1363</v>
      </c>
      <c r="Q365" s="255"/>
      <c r="R365" s="255"/>
      <c r="S365" s="1570"/>
      <c r="T365" s="1751"/>
      <c r="U365" s="1751"/>
      <c r="V365" s="1142">
        <v>1</v>
      </c>
    </row>
    <row r="366" spans="1:22" hidden="1">
      <c r="A366" s="1550">
        <v>351</v>
      </c>
      <c r="B366" s="1568">
        <f t="shared" si="5"/>
        <v>341</v>
      </c>
      <c r="C366" s="1583" t="s">
        <v>978</v>
      </c>
      <c r="D366" s="1699"/>
      <c r="E366" s="1699"/>
      <c r="F366" s="1699"/>
      <c r="G366" s="1462" t="s">
        <v>454</v>
      </c>
      <c r="H366" s="255"/>
      <c r="I366" s="1570" t="s">
        <v>1351</v>
      </c>
      <c r="J366" s="1570">
        <v>8</v>
      </c>
      <c r="K366" s="1570" t="s">
        <v>1364</v>
      </c>
      <c r="L366" s="1586">
        <v>2200</v>
      </c>
      <c r="M366" s="1570"/>
      <c r="N366" s="1570" t="s">
        <v>979</v>
      </c>
      <c r="O366" s="1570" t="s">
        <v>618</v>
      </c>
      <c r="P366" s="1581" t="s">
        <v>1316</v>
      </c>
      <c r="Q366" s="255"/>
      <c r="R366" s="255"/>
      <c r="S366" s="1570"/>
      <c r="T366" s="1751"/>
      <c r="U366" s="1751"/>
      <c r="V366" s="1142">
        <v>1</v>
      </c>
    </row>
    <row r="367" spans="1:22" hidden="1">
      <c r="A367" s="1555">
        <v>352</v>
      </c>
      <c r="B367" s="1568">
        <f t="shared" si="5"/>
        <v>342</v>
      </c>
      <c r="C367" s="4078" t="s">
        <v>983</v>
      </c>
      <c r="D367" s="1699"/>
      <c r="E367" s="1699"/>
      <c r="F367" s="1699"/>
      <c r="G367" s="1462" t="s">
        <v>454</v>
      </c>
      <c r="H367" s="255"/>
      <c r="I367" s="4074" t="s">
        <v>1349</v>
      </c>
      <c r="J367" s="4074">
        <v>8</v>
      </c>
      <c r="K367" s="1570">
        <v>561</v>
      </c>
      <c r="L367" s="1586">
        <v>1060</v>
      </c>
      <c r="M367" s="4089"/>
      <c r="N367" s="1581" t="s">
        <v>840</v>
      </c>
      <c r="O367" s="1581" t="s">
        <v>618</v>
      </c>
      <c r="P367" s="4089" t="s">
        <v>1365</v>
      </c>
      <c r="Q367" s="255"/>
      <c r="R367" s="255"/>
      <c r="S367" s="4089"/>
      <c r="T367" s="1752"/>
      <c r="U367" s="1752"/>
      <c r="V367" s="1142">
        <v>1</v>
      </c>
    </row>
    <row r="368" spans="1:22" ht="12.75" hidden="1" customHeight="1">
      <c r="A368" s="1550">
        <v>353</v>
      </c>
      <c r="B368" s="1568">
        <f t="shared" si="5"/>
        <v>343</v>
      </c>
      <c r="C368" s="4070"/>
      <c r="D368" s="1695"/>
      <c r="E368" s="1695"/>
      <c r="F368" s="1695"/>
      <c r="G368" s="1462" t="s">
        <v>454</v>
      </c>
      <c r="H368" s="255"/>
      <c r="I368" s="4084"/>
      <c r="J368" s="4075"/>
      <c r="K368" s="1570" t="s">
        <v>1366</v>
      </c>
      <c r="L368" s="1586">
        <v>395</v>
      </c>
      <c r="M368" s="4075"/>
      <c r="N368" s="1581" t="s">
        <v>840</v>
      </c>
      <c r="O368" s="1581" t="s">
        <v>618</v>
      </c>
      <c r="P368" s="4075"/>
      <c r="Q368" s="255"/>
      <c r="R368" s="255"/>
      <c r="S368" s="4089"/>
      <c r="T368" s="1752"/>
      <c r="U368" s="1752"/>
      <c r="V368" s="1142">
        <v>1</v>
      </c>
    </row>
    <row r="369" spans="1:22" hidden="1">
      <c r="A369" s="1555">
        <v>354</v>
      </c>
      <c r="B369" s="1568">
        <f t="shared" si="5"/>
        <v>344</v>
      </c>
      <c r="C369" s="4078" t="s">
        <v>1367</v>
      </c>
      <c r="D369" s="1699"/>
      <c r="E369" s="1699"/>
      <c r="F369" s="1699"/>
      <c r="G369" s="1462" t="s">
        <v>454</v>
      </c>
      <c r="H369" s="255"/>
      <c r="I369" s="4074" t="s">
        <v>1349</v>
      </c>
      <c r="J369" s="4074">
        <v>8</v>
      </c>
      <c r="K369" s="1570">
        <v>561</v>
      </c>
      <c r="L369" s="1586">
        <v>446</v>
      </c>
      <c r="M369" s="4089"/>
      <c r="N369" s="1581" t="s">
        <v>1332</v>
      </c>
      <c r="O369" s="1581" t="s">
        <v>618</v>
      </c>
      <c r="P369" s="4089" t="s">
        <v>1368</v>
      </c>
      <c r="Q369" s="255"/>
      <c r="R369" s="255"/>
      <c r="S369" s="4089"/>
      <c r="T369" s="1752"/>
      <c r="U369" s="1752"/>
      <c r="V369" s="1142">
        <v>1</v>
      </c>
    </row>
    <row r="370" spans="1:22" ht="12.75" hidden="1" customHeight="1">
      <c r="A370" s="1550">
        <v>355</v>
      </c>
      <c r="B370" s="1568">
        <f t="shared" si="5"/>
        <v>345</v>
      </c>
      <c r="C370" s="4070"/>
      <c r="D370" s="1695"/>
      <c r="E370" s="1695"/>
      <c r="F370" s="1695"/>
      <c r="G370" s="1462" t="s">
        <v>454</v>
      </c>
      <c r="H370" s="255"/>
      <c r="I370" s="4084"/>
      <c r="J370" s="4075"/>
      <c r="K370" s="1570" t="s">
        <v>1366</v>
      </c>
      <c r="L370" s="1586">
        <v>259</v>
      </c>
      <c r="M370" s="4075"/>
      <c r="N370" s="1581" t="s">
        <v>1332</v>
      </c>
      <c r="O370" s="1581" t="s">
        <v>618</v>
      </c>
      <c r="P370" s="4075"/>
      <c r="Q370" s="255"/>
      <c r="R370" s="255"/>
      <c r="S370" s="4089"/>
      <c r="T370" s="1752"/>
      <c r="U370" s="1752"/>
      <c r="V370" s="1142">
        <v>1</v>
      </c>
    </row>
    <row r="371" spans="1:22" hidden="1">
      <c r="A371" s="1555">
        <v>356</v>
      </c>
      <c r="B371" s="1568">
        <f t="shared" si="5"/>
        <v>346</v>
      </c>
      <c r="C371" s="4078" t="s">
        <v>1369</v>
      </c>
      <c r="D371" s="1699"/>
      <c r="E371" s="1699"/>
      <c r="F371" s="1699"/>
      <c r="G371" s="1462" t="s">
        <v>454</v>
      </c>
      <c r="H371" s="255"/>
      <c r="I371" s="4074" t="s">
        <v>1354</v>
      </c>
      <c r="J371" s="4074">
        <v>8</v>
      </c>
      <c r="K371" s="1570">
        <v>458</v>
      </c>
      <c r="L371" s="1586">
        <v>1704</v>
      </c>
      <c r="M371" s="4089"/>
      <c r="N371" s="4089" t="s">
        <v>775</v>
      </c>
      <c r="O371" s="4089" t="s">
        <v>618</v>
      </c>
      <c r="P371" s="4089" t="s">
        <v>776</v>
      </c>
      <c r="Q371" s="255"/>
      <c r="R371" s="255"/>
      <c r="S371" s="4089"/>
      <c r="T371" s="1752"/>
      <c r="U371" s="1752"/>
      <c r="V371" s="1142">
        <v>1</v>
      </c>
    </row>
    <row r="372" spans="1:22" ht="12.75" hidden="1" customHeight="1">
      <c r="A372" s="1550">
        <v>357</v>
      </c>
      <c r="B372" s="1568">
        <f t="shared" si="5"/>
        <v>347</v>
      </c>
      <c r="C372" s="4070"/>
      <c r="D372" s="1695"/>
      <c r="E372" s="1695"/>
      <c r="F372" s="1695"/>
      <c r="G372" s="1462" t="s">
        <v>454</v>
      </c>
      <c r="H372" s="255"/>
      <c r="I372" s="4084"/>
      <c r="J372" s="4075"/>
      <c r="K372" s="1570">
        <v>1133</v>
      </c>
      <c r="L372" s="1586">
        <v>755</v>
      </c>
      <c r="M372" s="4075"/>
      <c r="N372" s="4075"/>
      <c r="O372" s="4075"/>
      <c r="P372" s="4075"/>
      <c r="Q372" s="255"/>
      <c r="R372" s="255"/>
      <c r="S372" s="4089"/>
      <c r="T372" s="1752"/>
      <c r="U372" s="1752"/>
      <c r="V372" s="1142">
        <v>1</v>
      </c>
    </row>
    <row r="373" spans="1:22" hidden="1">
      <c r="A373" s="1555">
        <v>358</v>
      </c>
      <c r="B373" s="1568">
        <f t="shared" si="5"/>
        <v>348</v>
      </c>
      <c r="C373" s="4078" t="s">
        <v>994</v>
      </c>
      <c r="D373" s="1699"/>
      <c r="E373" s="1699"/>
      <c r="F373" s="1699"/>
      <c r="G373" s="1462" t="s">
        <v>454</v>
      </c>
      <c r="H373" s="255"/>
      <c r="I373" s="4074" t="s">
        <v>1354</v>
      </c>
      <c r="J373" s="4074">
        <v>8</v>
      </c>
      <c r="K373" s="1570">
        <v>432</v>
      </c>
      <c r="L373" s="1586">
        <v>14807</v>
      </c>
      <c r="M373" s="4089"/>
      <c r="N373" s="4089" t="s">
        <v>775</v>
      </c>
      <c r="O373" s="1581" t="s">
        <v>618</v>
      </c>
      <c r="P373" s="4089" t="s">
        <v>776</v>
      </c>
      <c r="Q373" s="255"/>
      <c r="R373" s="255"/>
      <c r="S373" s="4089"/>
      <c r="T373" s="1752"/>
      <c r="U373" s="1752"/>
      <c r="V373" s="1142">
        <v>1</v>
      </c>
    </row>
    <row r="374" spans="1:22" ht="12.75" hidden="1" customHeight="1">
      <c r="A374" s="1550">
        <v>359</v>
      </c>
      <c r="B374" s="1568">
        <f t="shared" si="5"/>
        <v>349</v>
      </c>
      <c r="C374" s="4070"/>
      <c r="D374" s="1695"/>
      <c r="E374" s="1695"/>
      <c r="F374" s="1695"/>
      <c r="G374" s="1462" t="s">
        <v>454</v>
      </c>
      <c r="H374" s="255"/>
      <c r="I374" s="4084"/>
      <c r="J374" s="4075"/>
      <c r="K374" s="1570">
        <v>1134</v>
      </c>
      <c r="L374" s="1586">
        <v>1372</v>
      </c>
      <c r="M374" s="4075"/>
      <c r="N374" s="4075"/>
      <c r="O374" s="1581" t="s">
        <v>618</v>
      </c>
      <c r="P374" s="4075"/>
      <c r="Q374" s="255"/>
      <c r="R374" s="255"/>
      <c r="S374" s="4089"/>
      <c r="T374" s="1752"/>
      <c r="U374" s="1752"/>
      <c r="V374" s="1142">
        <v>1</v>
      </c>
    </row>
    <row r="375" spans="1:22" ht="31.5" hidden="1">
      <c r="A375" s="1555">
        <v>360</v>
      </c>
      <c r="B375" s="1568">
        <f t="shared" si="5"/>
        <v>350</v>
      </c>
      <c r="C375" s="1583" t="s">
        <v>1003</v>
      </c>
      <c r="D375" s="1699"/>
      <c r="E375" s="1699"/>
      <c r="F375" s="1699"/>
      <c r="G375" s="1462" t="s">
        <v>454</v>
      </c>
      <c r="H375" s="255"/>
      <c r="I375" s="1570" t="s">
        <v>1349</v>
      </c>
      <c r="J375" s="1570">
        <v>11</v>
      </c>
      <c r="K375" s="1570">
        <v>1173</v>
      </c>
      <c r="L375" s="1586">
        <v>9519</v>
      </c>
      <c r="M375" s="1570"/>
      <c r="N375" s="1570" t="s">
        <v>775</v>
      </c>
      <c r="O375" s="1570" t="s">
        <v>618</v>
      </c>
      <c r="P375" s="1581" t="s">
        <v>776</v>
      </c>
      <c r="Q375" s="255"/>
      <c r="R375" s="255"/>
      <c r="S375" s="1570"/>
      <c r="T375" s="1751"/>
      <c r="U375" s="1751"/>
      <c r="V375" s="1142">
        <v>1</v>
      </c>
    </row>
    <row r="376" spans="1:22" hidden="1">
      <c r="A376" s="1550">
        <v>361</v>
      </c>
      <c r="B376" s="1568">
        <f t="shared" si="5"/>
        <v>351</v>
      </c>
      <c r="C376" s="4078" t="s">
        <v>1370</v>
      </c>
      <c r="D376" s="1699"/>
      <c r="E376" s="1699"/>
      <c r="F376" s="1699"/>
      <c r="G376" s="1462" t="s">
        <v>454</v>
      </c>
      <c r="H376" s="255"/>
      <c r="I376" s="4074" t="s">
        <v>1354</v>
      </c>
      <c r="J376" s="4074">
        <v>10</v>
      </c>
      <c r="K376" s="1570">
        <v>40</v>
      </c>
      <c r="L376" s="1586">
        <v>3669</v>
      </c>
      <c r="M376" s="4074"/>
      <c r="N376" s="4074" t="s">
        <v>1039</v>
      </c>
      <c r="O376" s="1570" t="s">
        <v>618</v>
      </c>
      <c r="P376" s="4089" t="s">
        <v>1371</v>
      </c>
      <c r="Q376" s="255"/>
      <c r="R376" s="255"/>
      <c r="S376" s="4074"/>
      <c r="T376" s="1751"/>
      <c r="U376" s="1751"/>
      <c r="V376" s="1142">
        <v>1</v>
      </c>
    </row>
    <row r="377" spans="1:22" ht="12.75" hidden="1" customHeight="1">
      <c r="A377" s="1555">
        <v>362</v>
      </c>
      <c r="B377" s="1568">
        <f t="shared" si="5"/>
        <v>352</v>
      </c>
      <c r="C377" s="4070"/>
      <c r="D377" s="1695"/>
      <c r="E377" s="1695"/>
      <c r="F377" s="1695"/>
      <c r="G377" s="1462" t="s">
        <v>454</v>
      </c>
      <c r="H377" s="255"/>
      <c r="I377" s="4084"/>
      <c r="J377" s="4075"/>
      <c r="K377" s="1570" t="s">
        <v>1372</v>
      </c>
      <c r="L377" s="1586">
        <v>1235</v>
      </c>
      <c r="M377" s="4075"/>
      <c r="N377" s="4075"/>
      <c r="O377" s="1560" t="s">
        <v>618</v>
      </c>
      <c r="P377" s="4075"/>
      <c r="Q377" s="255"/>
      <c r="R377" s="255"/>
      <c r="S377" s="4074"/>
      <c r="T377" s="1751"/>
      <c r="U377" s="1751"/>
      <c r="V377" s="1142">
        <v>1</v>
      </c>
    </row>
    <row r="378" spans="1:22">
      <c r="A378" s="1550">
        <v>363</v>
      </c>
      <c r="B378" s="1568">
        <f t="shared" si="5"/>
        <v>353</v>
      </c>
      <c r="C378" s="4078" t="s">
        <v>766</v>
      </c>
      <c r="D378" s="1699"/>
      <c r="E378" s="1699"/>
      <c r="F378" s="1699"/>
      <c r="G378" s="1462" t="s">
        <v>454</v>
      </c>
      <c r="H378" s="255"/>
      <c r="I378" s="4074" t="s">
        <v>1354</v>
      </c>
      <c r="J378" s="1570">
        <v>10</v>
      </c>
      <c r="K378" s="1570">
        <v>54</v>
      </c>
      <c r="L378" s="1586">
        <v>9197</v>
      </c>
      <c r="M378" s="4089"/>
      <c r="N378" s="4089" t="s">
        <v>767</v>
      </c>
      <c r="O378" s="4089" t="s">
        <v>1844</v>
      </c>
      <c r="P378" s="4089" t="s">
        <v>1050</v>
      </c>
      <c r="Q378" s="255"/>
      <c r="R378" s="255"/>
      <c r="S378" s="4089" t="s">
        <v>1373</v>
      </c>
      <c r="T378" s="2980">
        <f>L378</f>
        <v>9197</v>
      </c>
      <c r="U378" s="1752"/>
      <c r="V378" s="1142">
        <v>1</v>
      </c>
    </row>
    <row r="379" spans="1:22" ht="12.75" customHeight="1">
      <c r="A379" s="1555">
        <v>364</v>
      </c>
      <c r="B379" s="1568">
        <f t="shared" si="5"/>
        <v>354</v>
      </c>
      <c r="C379" s="4070"/>
      <c r="D379" s="1695"/>
      <c r="E379" s="1695"/>
      <c r="F379" s="1695"/>
      <c r="G379" s="1462" t="s">
        <v>454</v>
      </c>
      <c r="H379" s="255"/>
      <c r="I379" s="4084"/>
      <c r="J379" s="1570">
        <v>10</v>
      </c>
      <c r="K379" s="1570">
        <v>385</v>
      </c>
      <c r="L379" s="1586">
        <v>1718</v>
      </c>
      <c r="M379" s="4075"/>
      <c r="N379" s="4075"/>
      <c r="O379" s="4075"/>
      <c r="P379" s="4075"/>
      <c r="Q379" s="255"/>
      <c r="R379" s="255"/>
      <c r="S379" s="4089"/>
      <c r="T379" s="2980">
        <f>L379</f>
        <v>1718</v>
      </c>
      <c r="U379" s="1752"/>
      <c r="V379" s="1142">
        <v>1</v>
      </c>
    </row>
    <row r="380" spans="1:22" ht="31.5" hidden="1">
      <c r="A380" s="1550">
        <v>365</v>
      </c>
      <c r="B380" s="1568">
        <f t="shared" si="5"/>
        <v>355</v>
      </c>
      <c r="C380" s="1583" t="s">
        <v>766</v>
      </c>
      <c r="D380" s="1699"/>
      <c r="E380" s="1699"/>
      <c r="F380" s="1699"/>
      <c r="G380" s="1462" t="s">
        <v>454</v>
      </c>
      <c r="H380" s="255"/>
      <c r="I380" s="1570" t="s">
        <v>1374</v>
      </c>
      <c r="J380" s="1570">
        <v>12</v>
      </c>
      <c r="K380" s="1570">
        <v>132</v>
      </c>
      <c r="L380" s="1586">
        <v>22755</v>
      </c>
      <c r="M380" s="1570"/>
      <c r="N380" s="1570" t="s">
        <v>767</v>
      </c>
      <c r="O380" s="1570" t="s">
        <v>1844</v>
      </c>
      <c r="P380" s="1581" t="s">
        <v>1050</v>
      </c>
      <c r="Q380" s="255"/>
      <c r="R380" s="255"/>
      <c r="S380" s="1570"/>
      <c r="T380" s="1751"/>
      <c r="U380" s="1751"/>
      <c r="V380" s="1142">
        <v>1</v>
      </c>
    </row>
    <row r="381" spans="1:22" ht="31.5" hidden="1">
      <c r="A381" s="1555">
        <v>366</v>
      </c>
      <c r="B381" s="1568">
        <f t="shared" si="5"/>
        <v>356</v>
      </c>
      <c r="C381" s="1583" t="s">
        <v>1289</v>
      </c>
      <c r="D381" s="1699"/>
      <c r="E381" s="1699"/>
      <c r="F381" s="1699"/>
      <c r="G381" s="1462" t="s">
        <v>454</v>
      </c>
      <c r="H381" s="255"/>
      <c r="I381" s="1570" t="s">
        <v>1348</v>
      </c>
      <c r="J381" s="1570">
        <v>8</v>
      </c>
      <c r="K381" s="1570">
        <v>68</v>
      </c>
      <c r="L381" s="1586">
        <v>9381</v>
      </c>
      <c r="M381" s="1570"/>
      <c r="N381" s="1570" t="s">
        <v>871</v>
      </c>
      <c r="O381" s="1570" t="s">
        <v>618</v>
      </c>
      <c r="P381" s="1581" t="s">
        <v>1007</v>
      </c>
      <c r="Q381" s="255"/>
      <c r="R381" s="255"/>
      <c r="S381" s="1581" t="s">
        <v>1375</v>
      </c>
      <c r="T381" s="1752"/>
      <c r="U381" s="1752"/>
      <c r="V381" s="1142">
        <v>1</v>
      </c>
    </row>
    <row r="382" spans="1:22" hidden="1">
      <c r="A382" s="1550">
        <v>367</v>
      </c>
      <c r="B382" s="1568">
        <f t="shared" si="5"/>
        <v>357</v>
      </c>
      <c r="C382" s="4078" t="s">
        <v>1376</v>
      </c>
      <c r="D382" s="1699"/>
      <c r="E382" s="1699"/>
      <c r="F382" s="1699"/>
      <c r="G382" s="1462" t="s">
        <v>454</v>
      </c>
      <c r="H382" s="255"/>
      <c r="I382" s="4074" t="s">
        <v>1351</v>
      </c>
      <c r="J382" s="4074">
        <v>10</v>
      </c>
      <c r="K382" s="1570">
        <v>381</v>
      </c>
      <c r="L382" s="1586">
        <v>825</v>
      </c>
      <c r="M382" s="4089"/>
      <c r="N382" s="4089" t="s">
        <v>871</v>
      </c>
      <c r="O382" s="1581" t="s">
        <v>618</v>
      </c>
      <c r="P382" s="4089" t="s">
        <v>1007</v>
      </c>
      <c r="Q382" s="255"/>
      <c r="R382" s="255"/>
      <c r="S382" s="4089" t="s">
        <v>1375</v>
      </c>
      <c r="T382" s="1752"/>
      <c r="U382" s="1752"/>
      <c r="V382" s="1142">
        <v>1</v>
      </c>
    </row>
    <row r="383" spans="1:22" hidden="1">
      <c r="A383" s="1555">
        <v>368</v>
      </c>
      <c r="B383" s="1568">
        <f t="shared" si="5"/>
        <v>358</v>
      </c>
      <c r="C383" s="4070"/>
      <c r="D383" s="1695"/>
      <c r="E383" s="1695"/>
      <c r="F383" s="1695"/>
      <c r="G383" s="1462" t="s">
        <v>454</v>
      </c>
      <c r="H383" s="255"/>
      <c r="I383" s="4084"/>
      <c r="J383" s="4075"/>
      <c r="K383" s="1570">
        <v>36</v>
      </c>
      <c r="L383" s="1586">
        <v>2020</v>
      </c>
      <c r="M383" s="4075"/>
      <c r="N383" s="4075"/>
      <c r="O383" s="1581" t="s">
        <v>618</v>
      </c>
      <c r="P383" s="4075"/>
      <c r="Q383" s="255"/>
      <c r="R383" s="255"/>
      <c r="S383" s="4089" t="s">
        <v>875</v>
      </c>
      <c r="T383" s="1752"/>
      <c r="U383" s="1752"/>
      <c r="V383" s="1142">
        <v>1</v>
      </c>
    </row>
    <row r="384" spans="1:22" hidden="1">
      <c r="A384" s="1550">
        <v>369</v>
      </c>
      <c r="B384" s="1568">
        <f t="shared" si="5"/>
        <v>359</v>
      </c>
      <c r="C384" s="4070"/>
      <c r="D384" s="1695"/>
      <c r="E384" s="1695"/>
      <c r="F384" s="1695"/>
      <c r="G384" s="1462" t="s">
        <v>454</v>
      </c>
      <c r="H384" s="255"/>
      <c r="I384" s="4084"/>
      <c r="J384" s="4075"/>
      <c r="K384" s="1570">
        <v>57</v>
      </c>
      <c r="L384" s="1586">
        <v>2057</v>
      </c>
      <c r="M384" s="4075"/>
      <c r="N384" s="4075"/>
      <c r="O384" s="1581" t="s">
        <v>618</v>
      </c>
      <c r="P384" s="4075"/>
      <c r="Q384" s="255"/>
      <c r="R384" s="255"/>
      <c r="S384" s="4089" t="s">
        <v>875</v>
      </c>
      <c r="T384" s="1752"/>
      <c r="U384" s="1752"/>
      <c r="V384" s="1142">
        <v>1</v>
      </c>
    </row>
    <row r="385" spans="1:22" ht="47.25">
      <c r="A385" s="1555">
        <v>370</v>
      </c>
      <c r="B385" s="1568">
        <f t="shared" si="5"/>
        <v>360</v>
      </c>
      <c r="C385" s="1583" t="s">
        <v>1377</v>
      </c>
      <c r="D385" s="1699"/>
      <c r="E385" s="1699"/>
      <c r="F385" s="1699"/>
      <c r="G385" s="1462" t="s">
        <v>454</v>
      </c>
      <c r="H385" s="255"/>
      <c r="I385" s="1570" t="s">
        <v>1349</v>
      </c>
      <c r="J385" s="1570">
        <v>11</v>
      </c>
      <c r="K385" s="1570">
        <v>691</v>
      </c>
      <c r="L385" s="1586">
        <v>70935</v>
      </c>
      <c r="M385" s="1570"/>
      <c r="N385" s="1570" t="s">
        <v>756</v>
      </c>
      <c r="O385" s="1570" t="s">
        <v>618</v>
      </c>
      <c r="P385" s="1581" t="s">
        <v>1007</v>
      </c>
      <c r="Q385" s="255"/>
      <c r="R385" s="255"/>
      <c r="S385" s="1581" t="s">
        <v>1378</v>
      </c>
      <c r="T385" s="2980">
        <f>L385</f>
        <v>70935</v>
      </c>
      <c r="U385" s="1752"/>
      <c r="V385" s="1142">
        <v>1</v>
      </c>
    </row>
    <row r="386" spans="1:22" hidden="1">
      <c r="A386" s="1550">
        <v>371</v>
      </c>
      <c r="B386" s="1568"/>
      <c r="C386" s="1591" t="s">
        <v>1379</v>
      </c>
      <c r="D386" s="1705"/>
      <c r="E386" s="1705"/>
      <c r="F386" s="1705"/>
      <c r="G386" s="1462" t="s">
        <v>454</v>
      </c>
      <c r="H386" s="255"/>
      <c r="I386" s="1560"/>
      <c r="J386" s="1585"/>
      <c r="K386" s="1570"/>
      <c r="L386" s="1559"/>
      <c r="M386" s="1570"/>
      <c r="N386" s="1570"/>
      <c r="O386" s="1570"/>
      <c r="P386" s="1570"/>
      <c r="Q386" s="255"/>
      <c r="R386" s="255"/>
      <c r="S386" s="1570"/>
      <c r="T386" s="1751"/>
      <c r="U386" s="1751"/>
      <c r="V386" s="1142">
        <v>1</v>
      </c>
    </row>
    <row r="387" spans="1:22" hidden="1">
      <c r="A387" s="1555">
        <v>372</v>
      </c>
      <c r="B387" s="1568">
        <f>B385+1</f>
        <v>361</v>
      </c>
      <c r="C387" s="1583" t="s">
        <v>665</v>
      </c>
      <c r="D387" s="1699"/>
      <c r="E387" s="1699"/>
      <c r="F387" s="1699"/>
      <c r="G387" s="1462" t="s">
        <v>454</v>
      </c>
      <c r="H387" s="255"/>
      <c r="I387" s="1570" t="s">
        <v>1380</v>
      </c>
      <c r="J387" s="1570">
        <v>71</v>
      </c>
      <c r="K387" s="1570" t="s">
        <v>1381</v>
      </c>
      <c r="L387" s="1602">
        <v>4081</v>
      </c>
      <c r="M387" s="1570"/>
      <c r="N387" s="1570" t="s">
        <v>979</v>
      </c>
      <c r="O387" s="1570" t="s">
        <v>618</v>
      </c>
      <c r="P387" s="1581" t="s">
        <v>1316</v>
      </c>
      <c r="Q387" s="255"/>
      <c r="R387" s="255"/>
      <c r="S387" s="1560"/>
      <c r="T387" s="1745"/>
      <c r="U387" s="1745"/>
      <c r="V387" s="1142">
        <v>1</v>
      </c>
    </row>
    <row r="388" spans="1:22" hidden="1">
      <c r="A388" s="1550">
        <v>373</v>
      </c>
      <c r="B388" s="1568">
        <f t="shared" si="5"/>
        <v>362</v>
      </c>
      <c r="C388" s="4078" t="s">
        <v>1382</v>
      </c>
      <c r="D388" s="1699"/>
      <c r="E388" s="1699"/>
      <c r="F388" s="1699"/>
      <c r="G388" s="1462" t="s">
        <v>454</v>
      </c>
      <c r="H388" s="255"/>
      <c r="I388" s="4074"/>
      <c r="J388" s="4074">
        <v>72</v>
      </c>
      <c r="K388" s="1570">
        <v>666</v>
      </c>
      <c r="L388" s="1586">
        <v>6894</v>
      </c>
      <c r="M388" s="4074"/>
      <c r="N388" s="4089" t="s">
        <v>775</v>
      </c>
      <c r="O388" s="4074" t="s">
        <v>647</v>
      </c>
      <c r="P388" s="4089" t="s">
        <v>776</v>
      </c>
      <c r="Q388" s="255"/>
      <c r="R388" s="255"/>
      <c r="S388" s="4074"/>
      <c r="T388" s="1751"/>
      <c r="U388" s="1751"/>
      <c r="V388" s="1142">
        <v>1</v>
      </c>
    </row>
    <row r="389" spans="1:22" hidden="1">
      <c r="A389" s="1555">
        <v>374</v>
      </c>
      <c r="B389" s="1568">
        <f t="shared" si="5"/>
        <v>363</v>
      </c>
      <c r="C389" s="4070"/>
      <c r="D389" s="1695"/>
      <c r="E389" s="1695"/>
      <c r="F389" s="1695"/>
      <c r="G389" s="1462" t="s">
        <v>454</v>
      </c>
      <c r="H389" s="255"/>
      <c r="I389" s="4084"/>
      <c r="J389" s="4075"/>
      <c r="K389" s="1570">
        <v>546</v>
      </c>
      <c r="L389" s="1586">
        <v>12566</v>
      </c>
      <c r="M389" s="4075"/>
      <c r="N389" s="4075"/>
      <c r="O389" s="4075"/>
      <c r="P389" s="4075"/>
      <c r="Q389" s="255"/>
      <c r="R389" s="255"/>
      <c r="S389" s="4074"/>
      <c r="T389" s="1751"/>
      <c r="U389" s="1751"/>
      <c r="V389" s="1142">
        <v>1</v>
      </c>
    </row>
    <row r="390" spans="1:22" hidden="1">
      <c r="A390" s="1550">
        <v>375</v>
      </c>
      <c r="B390" s="1568">
        <f t="shared" si="5"/>
        <v>364</v>
      </c>
      <c r="C390" s="1583" t="s">
        <v>1383</v>
      </c>
      <c r="D390" s="1699"/>
      <c r="E390" s="1699"/>
      <c r="F390" s="1699"/>
      <c r="G390" s="1462" t="s">
        <v>454</v>
      </c>
      <c r="H390" s="255"/>
      <c r="I390" s="1570" t="s">
        <v>1384</v>
      </c>
      <c r="J390" s="1570">
        <v>72</v>
      </c>
      <c r="K390" s="1570">
        <v>800</v>
      </c>
      <c r="L390" s="1602">
        <v>1072</v>
      </c>
      <c r="M390" s="1570"/>
      <c r="N390" s="1570" t="s">
        <v>1039</v>
      </c>
      <c r="O390" s="1570" t="s">
        <v>618</v>
      </c>
      <c r="P390" s="1581" t="s">
        <v>954</v>
      </c>
      <c r="Q390" s="255"/>
      <c r="R390" s="255"/>
      <c r="S390" s="1570"/>
      <c r="T390" s="1751"/>
      <c r="U390" s="1751"/>
      <c r="V390" s="1142">
        <v>1</v>
      </c>
    </row>
    <row r="391" spans="1:22" hidden="1">
      <c r="A391" s="1555">
        <v>376</v>
      </c>
      <c r="B391" s="1568">
        <f t="shared" si="5"/>
        <v>365</v>
      </c>
      <c r="C391" s="1583" t="s">
        <v>1385</v>
      </c>
      <c r="D391" s="1699"/>
      <c r="E391" s="1699"/>
      <c r="F391" s="1699"/>
      <c r="G391" s="1462" t="s">
        <v>454</v>
      </c>
      <c r="H391" s="255"/>
      <c r="I391" s="1570" t="s">
        <v>1386</v>
      </c>
      <c r="J391" s="1570">
        <v>78</v>
      </c>
      <c r="K391" s="1570" t="s">
        <v>1387</v>
      </c>
      <c r="L391" s="1602">
        <v>1732</v>
      </c>
      <c r="M391" s="1570"/>
      <c r="N391" s="1570" t="s">
        <v>1039</v>
      </c>
      <c r="O391" s="1570" t="s">
        <v>618</v>
      </c>
      <c r="P391" s="1581" t="s">
        <v>954</v>
      </c>
      <c r="Q391" s="255"/>
      <c r="R391" s="255"/>
      <c r="S391" s="1570"/>
      <c r="T391" s="1751"/>
      <c r="U391" s="1751"/>
      <c r="V391" s="1142">
        <v>1</v>
      </c>
    </row>
    <row r="392" spans="1:22" hidden="1">
      <c r="A392" s="1550">
        <v>377</v>
      </c>
      <c r="B392" s="1568">
        <f t="shared" si="5"/>
        <v>366</v>
      </c>
      <c r="C392" s="1583" t="s">
        <v>1321</v>
      </c>
      <c r="D392" s="1699"/>
      <c r="E392" s="1699"/>
      <c r="F392" s="1699"/>
      <c r="G392" s="1462" t="s">
        <v>454</v>
      </c>
      <c r="H392" s="255"/>
      <c r="I392" s="1570" t="s">
        <v>1338</v>
      </c>
      <c r="J392" s="1570">
        <v>57</v>
      </c>
      <c r="K392" s="1570">
        <v>204</v>
      </c>
      <c r="L392" s="1586">
        <v>310</v>
      </c>
      <c r="M392" s="1570"/>
      <c r="N392" s="1570" t="s">
        <v>1039</v>
      </c>
      <c r="O392" s="1570" t="s">
        <v>618</v>
      </c>
      <c r="P392" s="1581" t="s">
        <v>954</v>
      </c>
      <c r="Q392" s="255"/>
      <c r="R392" s="255"/>
      <c r="S392" s="1570"/>
      <c r="T392" s="1751"/>
      <c r="U392" s="1751"/>
      <c r="V392" s="1142">
        <v>1</v>
      </c>
    </row>
    <row r="393" spans="1:22" hidden="1">
      <c r="A393" s="1555">
        <v>378</v>
      </c>
      <c r="B393" s="1568">
        <f t="shared" si="5"/>
        <v>367</v>
      </c>
      <c r="C393" s="1583" t="s">
        <v>1185</v>
      </c>
      <c r="D393" s="1699"/>
      <c r="E393" s="1699"/>
      <c r="F393" s="1699"/>
      <c r="G393" s="1462" t="s">
        <v>454</v>
      </c>
      <c r="H393" s="255"/>
      <c r="I393" s="1570" t="s">
        <v>1388</v>
      </c>
      <c r="J393" s="1570">
        <v>63</v>
      </c>
      <c r="K393" s="1570" t="s">
        <v>1389</v>
      </c>
      <c r="L393" s="1586">
        <v>368</v>
      </c>
      <c r="M393" s="1570"/>
      <c r="N393" s="1581" t="s">
        <v>775</v>
      </c>
      <c r="O393" s="1570" t="s">
        <v>618</v>
      </c>
      <c r="P393" s="1581" t="s">
        <v>954</v>
      </c>
      <c r="Q393" s="255"/>
      <c r="R393" s="255"/>
      <c r="S393" s="1581" t="s">
        <v>1390</v>
      </c>
      <c r="T393" s="1752"/>
      <c r="U393" s="1752"/>
      <c r="V393" s="1142">
        <v>1</v>
      </c>
    </row>
    <row r="394" spans="1:22" hidden="1">
      <c r="A394" s="1550">
        <v>379</v>
      </c>
      <c r="B394" s="1568">
        <f t="shared" si="5"/>
        <v>368</v>
      </c>
      <c r="C394" s="1583" t="s">
        <v>1391</v>
      </c>
      <c r="D394" s="1699"/>
      <c r="E394" s="1699"/>
      <c r="F394" s="1699"/>
      <c r="G394" s="1462" t="s">
        <v>454</v>
      </c>
      <c r="H394" s="255"/>
      <c r="I394" s="1570" t="s">
        <v>1392</v>
      </c>
      <c r="J394" s="1570">
        <v>71</v>
      </c>
      <c r="K394" s="1570">
        <v>416</v>
      </c>
      <c r="L394" s="1586">
        <v>683</v>
      </c>
      <c r="M394" s="1570"/>
      <c r="N394" s="1570" t="s">
        <v>1039</v>
      </c>
      <c r="O394" s="1570" t="s">
        <v>618</v>
      </c>
      <c r="P394" s="1581" t="s">
        <v>954</v>
      </c>
      <c r="Q394" s="255"/>
      <c r="R394" s="255"/>
      <c r="S394" s="1560"/>
      <c r="T394" s="1745"/>
      <c r="U394" s="1745"/>
      <c r="V394" s="1142">
        <v>1</v>
      </c>
    </row>
    <row r="395" spans="1:22" hidden="1">
      <c r="A395" s="1555">
        <v>380</v>
      </c>
      <c r="B395" s="1568">
        <f t="shared" si="5"/>
        <v>369</v>
      </c>
      <c r="C395" s="1583" t="s">
        <v>1393</v>
      </c>
      <c r="D395" s="1699"/>
      <c r="E395" s="1699"/>
      <c r="F395" s="1699"/>
      <c r="G395" s="1462" t="s">
        <v>454</v>
      </c>
      <c r="H395" s="255"/>
      <c r="I395" s="1570" t="s">
        <v>1394</v>
      </c>
      <c r="J395" s="1570">
        <v>71</v>
      </c>
      <c r="K395" s="1570" t="s">
        <v>1395</v>
      </c>
      <c r="L395" s="1586">
        <v>1080</v>
      </c>
      <c r="M395" s="1570"/>
      <c r="N395" s="1570" t="s">
        <v>1039</v>
      </c>
      <c r="O395" s="1570" t="s">
        <v>618</v>
      </c>
      <c r="P395" s="1581" t="s">
        <v>954</v>
      </c>
      <c r="Q395" s="255"/>
      <c r="R395" s="255"/>
      <c r="S395" s="1570"/>
      <c r="T395" s="1751"/>
      <c r="U395" s="1751"/>
      <c r="V395" s="1142">
        <v>1</v>
      </c>
    </row>
    <row r="396" spans="1:22" ht="31.5" hidden="1">
      <c r="A396" s="1550">
        <v>381</v>
      </c>
      <c r="B396" s="1568">
        <f t="shared" si="5"/>
        <v>370</v>
      </c>
      <c r="C396" s="1583" t="s">
        <v>1396</v>
      </c>
      <c r="D396" s="1699"/>
      <c r="E396" s="1699"/>
      <c r="F396" s="1699"/>
      <c r="G396" s="1462" t="s">
        <v>454</v>
      </c>
      <c r="H396" s="255"/>
      <c r="I396" s="1570" t="s">
        <v>1388</v>
      </c>
      <c r="J396" s="1570" t="s">
        <v>1397</v>
      </c>
      <c r="K396" s="1570" t="s">
        <v>1398</v>
      </c>
      <c r="L396" s="1586">
        <v>450</v>
      </c>
      <c r="M396" s="1570"/>
      <c r="N396" s="1581" t="s">
        <v>775</v>
      </c>
      <c r="O396" s="1570" t="s">
        <v>618</v>
      </c>
      <c r="P396" s="1581" t="s">
        <v>1399</v>
      </c>
      <c r="Q396" s="255"/>
      <c r="R396" s="255"/>
      <c r="S396" s="1581" t="s">
        <v>1400</v>
      </c>
      <c r="T396" s="1752"/>
      <c r="U396" s="1752"/>
      <c r="V396" s="1142">
        <v>1</v>
      </c>
    </row>
    <row r="397" spans="1:22" ht="31.5" hidden="1">
      <c r="A397" s="1555">
        <v>382</v>
      </c>
      <c r="B397" s="1568">
        <f t="shared" si="5"/>
        <v>371</v>
      </c>
      <c r="C397" s="1583" t="s">
        <v>1401</v>
      </c>
      <c r="D397" s="1699"/>
      <c r="E397" s="1699"/>
      <c r="F397" s="1699"/>
      <c r="G397" s="1462" t="s">
        <v>454</v>
      </c>
      <c r="H397" s="255"/>
      <c r="I397" s="1570" t="s">
        <v>1394</v>
      </c>
      <c r="J397" s="1570">
        <v>71</v>
      </c>
      <c r="K397" s="1570" t="s">
        <v>1402</v>
      </c>
      <c r="L397" s="1586">
        <v>460</v>
      </c>
      <c r="M397" s="1570"/>
      <c r="N397" s="1570" t="s">
        <v>852</v>
      </c>
      <c r="O397" s="1570" t="s">
        <v>618</v>
      </c>
      <c r="P397" s="1581" t="s">
        <v>1403</v>
      </c>
      <c r="Q397" s="255"/>
      <c r="R397" s="255"/>
      <c r="S397" s="1570"/>
      <c r="T397" s="1751"/>
      <c r="U397" s="1751"/>
      <c r="V397" s="1142">
        <v>1</v>
      </c>
    </row>
    <row r="398" spans="1:22" hidden="1">
      <c r="A398" s="1550">
        <v>383</v>
      </c>
      <c r="B398" s="1568">
        <f t="shared" si="5"/>
        <v>372</v>
      </c>
      <c r="C398" s="4078" t="s">
        <v>1168</v>
      </c>
      <c r="D398" s="1699"/>
      <c r="E398" s="1699"/>
      <c r="F398" s="1699"/>
      <c r="G398" s="1462" t="s">
        <v>454</v>
      </c>
      <c r="H398" s="255"/>
      <c r="I398" s="4074" t="s">
        <v>1404</v>
      </c>
      <c r="J398" s="4074">
        <v>72</v>
      </c>
      <c r="K398" s="1570">
        <v>484</v>
      </c>
      <c r="L398" s="1586">
        <v>19253</v>
      </c>
      <c r="M398" s="4074"/>
      <c r="N398" s="4074" t="s">
        <v>767</v>
      </c>
      <c r="O398" s="4074" t="s">
        <v>768</v>
      </c>
      <c r="P398" s="1570" t="s">
        <v>1405</v>
      </c>
      <c r="Q398" s="255"/>
      <c r="R398" s="255"/>
      <c r="S398" s="4074"/>
      <c r="T398" s="1751"/>
      <c r="U398" s="1751"/>
      <c r="V398" s="1142">
        <v>1</v>
      </c>
    </row>
    <row r="399" spans="1:22" hidden="1">
      <c r="A399" s="1555">
        <v>384</v>
      </c>
      <c r="B399" s="1568">
        <f t="shared" si="5"/>
        <v>373</v>
      </c>
      <c r="C399" s="4070"/>
      <c r="D399" s="1695"/>
      <c r="E399" s="1695"/>
      <c r="F399" s="1695"/>
      <c r="G399" s="1462" t="s">
        <v>454</v>
      </c>
      <c r="H399" s="255"/>
      <c r="I399" s="4084"/>
      <c r="J399" s="4075"/>
      <c r="K399" s="1570">
        <v>483</v>
      </c>
      <c r="L399" s="1586">
        <v>9085</v>
      </c>
      <c r="M399" s="4075"/>
      <c r="N399" s="4075"/>
      <c r="O399" s="4075"/>
      <c r="P399" s="1560" t="s">
        <v>1405</v>
      </c>
      <c r="Q399" s="255"/>
      <c r="R399" s="255"/>
      <c r="S399" s="4086"/>
      <c r="T399" s="1745"/>
      <c r="U399" s="1745"/>
      <c r="V399" s="1142">
        <v>1</v>
      </c>
    </row>
    <row r="400" spans="1:22" hidden="1">
      <c r="A400" s="1550">
        <v>385</v>
      </c>
      <c r="B400" s="1568">
        <f t="shared" si="5"/>
        <v>374</v>
      </c>
      <c r="C400" s="1583" t="s">
        <v>1094</v>
      </c>
      <c r="D400" s="1699"/>
      <c r="E400" s="1699"/>
      <c r="F400" s="1699"/>
      <c r="G400" s="1462" t="s">
        <v>454</v>
      </c>
      <c r="H400" s="255"/>
      <c r="I400" s="1570" t="s">
        <v>1388</v>
      </c>
      <c r="J400" s="1570" t="s">
        <v>1397</v>
      </c>
      <c r="K400" s="1570" t="s">
        <v>1406</v>
      </c>
      <c r="L400" s="1586">
        <v>1918</v>
      </c>
      <c r="M400" s="1570"/>
      <c r="N400" s="1570"/>
      <c r="O400" s="1570" t="s">
        <v>768</v>
      </c>
      <c r="P400" s="1581" t="s">
        <v>769</v>
      </c>
      <c r="Q400" s="255"/>
      <c r="R400" s="255"/>
      <c r="S400" s="1570"/>
      <c r="T400" s="1751"/>
      <c r="U400" s="1751"/>
      <c r="V400" s="1142">
        <v>1</v>
      </c>
    </row>
    <row r="401" spans="1:22" hidden="1">
      <c r="A401" s="1555">
        <v>386</v>
      </c>
      <c r="B401" s="1568">
        <f t="shared" si="5"/>
        <v>375</v>
      </c>
      <c r="C401" s="4078" t="s">
        <v>1407</v>
      </c>
      <c r="D401" s="1699"/>
      <c r="E401" s="1699"/>
      <c r="F401" s="1699"/>
      <c r="G401" s="1462" t="s">
        <v>454</v>
      </c>
      <c r="H401" s="255"/>
      <c r="I401" s="4074" t="s">
        <v>1394</v>
      </c>
      <c r="J401" s="1570">
        <v>71</v>
      </c>
      <c r="K401" s="1570" t="s">
        <v>1408</v>
      </c>
      <c r="L401" s="1586">
        <v>1507</v>
      </c>
      <c r="M401" s="4074"/>
      <c r="N401" s="4074" t="s">
        <v>1039</v>
      </c>
      <c r="O401" s="4074" t="s">
        <v>618</v>
      </c>
      <c r="P401" s="4089" t="s">
        <v>1137</v>
      </c>
      <c r="Q401" s="255"/>
      <c r="R401" s="255"/>
      <c r="S401" s="4074"/>
      <c r="T401" s="1751"/>
      <c r="U401" s="1751"/>
      <c r="V401" s="1142">
        <v>1</v>
      </c>
    </row>
    <row r="402" spans="1:22" hidden="1">
      <c r="A402" s="1550">
        <v>387</v>
      </c>
      <c r="B402" s="1568">
        <f t="shared" si="5"/>
        <v>376</v>
      </c>
      <c r="C402" s="4070"/>
      <c r="D402" s="1695"/>
      <c r="E402" s="1695"/>
      <c r="F402" s="1695"/>
      <c r="G402" s="1462" t="s">
        <v>454</v>
      </c>
      <c r="H402" s="255"/>
      <c r="I402" s="4084"/>
      <c r="J402" s="1570" t="s">
        <v>1409</v>
      </c>
      <c r="K402" s="1570" t="s">
        <v>1410</v>
      </c>
      <c r="L402" s="1602">
        <v>1500</v>
      </c>
      <c r="M402" s="4075"/>
      <c r="N402" s="4075"/>
      <c r="O402" s="4075"/>
      <c r="P402" s="4075"/>
      <c r="Q402" s="255"/>
      <c r="R402" s="255"/>
      <c r="S402" s="4086"/>
      <c r="T402" s="1745"/>
      <c r="U402" s="1745"/>
      <c r="V402" s="1142">
        <v>1</v>
      </c>
    </row>
    <row r="403" spans="1:22" hidden="1">
      <c r="A403" s="1555">
        <v>388</v>
      </c>
      <c r="B403" s="1568">
        <f t="shared" si="5"/>
        <v>377</v>
      </c>
      <c r="C403" s="1583" t="s">
        <v>1360</v>
      </c>
      <c r="D403" s="1699"/>
      <c r="E403" s="1699"/>
      <c r="F403" s="1699"/>
      <c r="G403" s="1462" t="s">
        <v>454</v>
      </c>
      <c r="H403" s="255"/>
      <c r="I403" s="1570" t="s">
        <v>1394</v>
      </c>
      <c r="J403" s="1570">
        <v>71</v>
      </c>
      <c r="K403" s="1570">
        <v>257</v>
      </c>
      <c r="L403" s="1586">
        <v>6098</v>
      </c>
      <c r="M403" s="1570"/>
      <c r="N403" s="1570" t="s">
        <v>754</v>
      </c>
      <c r="O403" s="1570" t="s">
        <v>618</v>
      </c>
      <c r="P403" s="1581" t="s">
        <v>1411</v>
      </c>
      <c r="Q403" s="255"/>
      <c r="R403" s="255"/>
      <c r="S403" s="1560"/>
      <c r="T403" s="1745"/>
      <c r="U403" s="1745"/>
      <c r="V403" s="1142">
        <v>1</v>
      </c>
    </row>
    <row r="404" spans="1:22" ht="78.75" hidden="1">
      <c r="A404" s="1550">
        <v>389</v>
      </c>
      <c r="B404" s="1568">
        <f t="shared" ref="B404:B467" si="6">B403+1</f>
        <v>378</v>
      </c>
      <c r="C404" s="1583" t="s">
        <v>974</v>
      </c>
      <c r="D404" s="1699"/>
      <c r="E404" s="1699"/>
      <c r="F404" s="1699"/>
      <c r="G404" s="1462" t="s">
        <v>454</v>
      </c>
      <c r="H404" s="255"/>
      <c r="I404" s="1570" t="s">
        <v>1394</v>
      </c>
      <c r="J404" s="1570">
        <v>71</v>
      </c>
      <c r="K404" s="1570">
        <v>372</v>
      </c>
      <c r="L404" s="1586">
        <v>18084</v>
      </c>
      <c r="M404" s="1570"/>
      <c r="N404" s="1570" t="s">
        <v>756</v>
      </c>
      <c r="O404" s="1570" t="s">
        <v>618</v>
      </c>
      <c r="P404" s="1581" t="s">
        <v>1412</v>
      </c>
      <c r="Q404" s="255"/>
      <c r="R404" s="255"/>
      <c r="S404" s="1581" t="s">
        <v>1413</v>
      </c>
      <c r="T404" s="1752"/>
      <c r="U404" s="1752"/>
      <c r="V404" s="1142">
        <v>1</v>
      </c>
    </row>
    <row r="405" spans="1:22" ht="31.5" hidden="1">
      <c r="A405" s="1555">
        <v>390</v>
      </c>
      <c r="B405" s="1568">
        <f t="shared" si="6"/>
        <v>379</v>
      </c>
      <c r="C405" s="1583" t="s">
        <v>839</v>
      </c>
      <c r="D405" s="1699"/>
      <c r="E405" s="1699"/>
      <c r="F405" s="1699"/>
      <c r="G405" s="1462" t="s">
        <v>454</v>
      </c>
      <c r="H405" s="255"/>
      <c r="I405" s="1570" t="s">
        <v>1394</v>
      </c>
      <c r="J405" s="1570">
        <v>71</v>
      </c>
      <c r="K405" s="1570">
        <v>193</v>
      </c>
      <c r="L405" s="1586">
        <v>2774</v>
      </c>
      <c r="M405" s="1570"/>
      <c r="N405" s="1570" t="s">
        <v>840</v>
      </c>
      <c r="O405" s="1570" t="s">
        <v>618</v>
      </c>
      <c r="P405" s="1581" t="s">
        <v>841</v>
      </c>
      <c r="Q405" s="255"/>
      <c r="R405" s="255"/>
      <c r="S405" s="1570"/>
      <c r="T405" s="1751"/>
      <c r="U405" s="1751"/>
      <c r="V405" s="1142">
        <v>1</v>
      </c>
    </row>
    <row r="406" spans="1:22" ht="31.5" hidden="1">
      <c r="A406" s="1550">
        <v>391</v>
      </c>
      <c r="B406" s="1568">
        <f t="shared" si="6"/>
        <v>380</v>
      </c>
      <c r="C406" s="1587" t="s">
        <v>1414</v>
      </c>
      <c r="D406" s="1703"/>
      <c r="E406" s="1703"/>
      <c r="F406" s="1703"/>
      <c r="G406" s="1462" t="s">
        <v>454</v>
      </c>
      <c r="H406" s="255"/>
      <c r="I406" s="1570" t="s">
        <v>1388</v>
      </c>
      <c r="J406" s="1570">
        <v>71</v>
      </c>
      <c r="K406" s="1570">
        <v>13</v>
      </c>
      <c r="L406" s="1586">
        <v>8412</v>
      </c>
      <c r="M406" s="1570"/>
      <c r="N406" s="1570" t="s">
        <v>775</v>
      </c>
      <c r="O406" s="1570" t="s">
        <v>618</v>
      </c>
      <c r="P406" s="1581" t="s">
        <v>776</v>
      </c>
      <c r="Q406" s="255"/>
      <c r="R406" s="255"/>
      <c r="S406" s="1570"/>
      <c r="T406" s="1751"/>
      <c r="U406" s="1751"/>
      <c r="V406" s="1142">
        <v>1</v>
      </c>
    </row>
    <row r="407" spans="1:22" ht="31.5" hidden="1">
      <c r="A407" s="1555">
        <v>392</v>
      </c>
      <c r="B407" s="1568">
        <f t="shared" si="6"/>
        <v>381</v>
      </c>
      <c r="C407" s="1583" t="s">
        <v>1415</v>
      </c>
      <c r="D407" s="1699"/>
      <c r="E407" s="1699"/>
      <c r="F407" s="1699"/>
      <c r="G407" s="1462" t="s">
        <v>454</v>
      </c>
      <c r="H407" s="255"/>
      <c r="I407" s="1570" t="s">
        <v>1338</v>
      </c>
      <c r="J407" s="1570">
        <v>57</v>
      </c>
      <c r="K407" s="1570">
        <v>197</v>
      </c>
      <c r="L407" s="1586">
        <v>8213</v>
      </c>
      <c r="M407" s="1570"/>
      <c r="N407" s="1570" t="s">
        <v>775</v>
      </c>
      <c r="O407" s="1570" t="s">
        <v>618</v>
      </c>
      <c r="P407" s="1581" t="s">
        <v>776</v>
      </c>
      <c r="Q407" s="255"/>
      <c r="R407" s="255"/>
      <c r="S407" s="1570"/>
      <c r="T407" s="1751"/>
      <c r="U407" s="1751"/>
      <c r="V407" s="1142">
        <v>1</v>
      </c>
    </row>
    <row r="408" spans="1:22" ht="31.5" hidden="1">
      <c r="A408" s="1550">
        <v>393</v>
      </c>
      <c r="B408" s="1568">
        <f t="shared" si="6"/>
        <v>382</v>
      </c>
      <c r="C408" s="1583" t="s">
        <v>1416</v>
      </c>
      <c r="D408" s="1699"/>
      <c r="E408" s="1699"/>
      <c r="F408" s="1699"/>
      <c r="G408" s="1462" t="s">
        <v>454</v>
      </c>
      <c r="H408" s="255"/>
      <c r="I408" s="1570" t="s">
        <v>1392</v>
      </c>
      <c r="J408" s="1570">
        <v>78</v>
      </c>
      <c r="K408" s="1570" t="s">
        <v>1417</v>
      </c>
      <c r="L408" s="1586">
        <v>11119</v>
      </c>
      <c r="M408" s="1570"/>
      <c r="N408" s="1570" t="s">
        <v>775</v>
      </c>
      <c r="O408" s="1570" t="s">
        <v>618</v>
      </c>
      <c r="P408" s="1581" t="s">
        <v>776</v>
      </c>
      <c r="Q408" s="255"/>
      <c r="R408" s="255"/>
      <c r="S408" s="1570"/>
      <c r="T408" s="1751"/>
      <c r="U408" s="1751"/>
      <c r="V408" s="1142">
        <v>1</v>
      </c>
    </row>
    <row r="409" spans="1:22" ht="31.5" hidden="1">
      <c r="A409" s="1555">
        <v>394</v>
      </c>
      <c r="B409" s="1568">
        <f t="shared" si="6"/>
        <v>383</v>
      </c>
      <c r="C409" s="1583" t="s">
        <v>1003</v>
      </c>
      <c r="D409" s="1699"/>
      <c r="E409" s="1699"/>
      <c r="F409" s="1699"/>
      <c r="G409" s="1462" t="s">
        <v>454</v>
      </c>
      <c r="H409" s="255"/>
      <c r="I409" s="1570" t="s">
        <v>1394</v>
      </c>
      <c r="J409" s="1570">
        <v>71</v>
      </c>
      <c r="K409" s="1570">
        <v>397</v>
      </c>
      <c r="L409" s="1586">
        <v>4866</v>
      </c>
      <c r="M409" s="1570"/>
      <c r="N409" s="1570" t="s">
        <v>775</v>
      </c>
      <c r="O409" s="1570" t="s">
        <v>618</v>
      </c>
      <c r="P409" s="1581" t="s">
        <v>776</v>
      </c>
      <c r="Q409" s="255"/>
      <c r="R409" s="255"/>
      <c r="S409" s="1570"/>
      <c r="T409" s="1751"/>
      <c r="U409" s="1751"/>
      <c r="V409" s="1142">
        <v>1</v>
      </c>
    </row>
    <row r="410" spans="1:22" ht="31.5" hidden="1">
      <c r="A410" s="1550">
        <v>395</v>
      </c>
      <c r="B410" s="1568">
        <f t="shared" si="6"/>
        <v>384</v>
      </c>
      <c r="C410" s="1583" t="s">
        <v>1418</v>
      </c>
      <c r="D410" s="1699"/>
      <c r="E410" s="1699"/>
      <c r="F410" s="1699"/>
      <c r="G410" s="1462" t="s">
        <v>454</v>
      </c>
      <c r="H410" s="255"/>
      <c r="I410" s="1570" t="s">
        <v>1419</v>
      </c>
      <c r="J410" s="1570" t="s">
        <v>1420</v>
      </c>
      <c r="K410" s="1570" t="s">
        <v>1086</v>
      </c>
      <c r="L410" s="1586">
        <v>16254</v>
      </c>
      <c r="M410" s="1570"/>
      <c r="N410" s="1570" t="s">
        <v>775</v>
      </c>
      <c r="O410" s="1570" t="s">
        <v>618</v>
      </c>
      <c r="P410" s="1581" t="s">
        <v>776</v>
      </c>
      <c r="Q410" s="255"/>
      <c r="R410" s="255"/>
      <c r="S410" s="1570"/>
      <c r="T410" s="1751"/>
      <c r="U410" s="1751"/>
      <c r="V410" s="1142">
        <v>1</v>
      </c>
    </row>
    <row r="411" spans="1:22" ht="31.5" hidden="1">
      <c r="A411" s="1555">
        <v>396</v>
      </c>
      <c r="B411" s="1568">
        <f t="shared" si="6"/>
        <v>385</v>
      </c>
      <c r="C411" s="1583" t="s">
        <v>1421</v>
      </c>
      <c r="D411" s="1699"/>
      <c r="E411" s="1699"/>
      <c r="F411" s="1699"/>
      <c r="G411" s="1462" t="s">
        <v>454</v>
      </c>
      <c r="H411" s="255"/>
      <c r="I411" s="1570" t="s">
        <v>1419</v>
      </c>
      <c r="J411" s="1570" t="s">
        <v>1422</v>
      </c>
      <c r="K411" s="1570" t="s">
        <v>1423</v>
      </c>
      <c r="L411" s="1586">
        <v>272</v>
      </c>
      <c r="M411" s="1570"/>
      <c r="N411" s="1570" t="s">
        <v>754</v>
      </c>
      <c r="O411" s="1570" t="s">
        <v>618</v>
      </c>
      <c r="P411" s="1581" t="s">
        <v>1424</v>
      </c>
      <c r="Q411" s="255"/>
      <c r="R411" s="255"/>
      <c r="S411" s="1570"/>
      <c r="T411" s="1751"/>
      <c r="U411" s="1751"/>
      <c r="V411" s="1142">
        <v>1</v>
      </c>
    </row>
    <row r="412" spans="1:22" ht="31.5" hidden="1">
      <c r="A412" s="1550">
        <v>397</v>
      </c>
      <c r="B412" s="1568">
        <f t="shared" si="6"/>
        <v>386</v>
      </c>
      <c r="C412" s="1583" t="s">
        <v>1425</v>
      </c>
      <c r="D412" s="1699"/>
      <c r="E412" s="1699"/>
      <c r="F412" s="1699"/>
      <c r="G412" s="1462" t="s">
        <v>454</v>
      </c>
      <c r="H412" s="255"/>
      <c r="I412" s="1570" t="s">
        <v>1426</v>
      </c>
      <c r="J412" s="1570" t="s">
        <v>1427</v>
      </c>
      <c r="K412" s="1570" t="s">
        <v>1428</v>
      </c>
      <c r="L412" s="1602">
        <v>16940</v>
      </c>
      <c r="M412" s="1570"/>
      <c r="N412" s="1581" t="s">
        <v>1429</v>
      </c>
      <c r="O412" s="1570" t="s">
        <v>623</v>
      </c>
      <c r="P412" s="1581" t="s">
        <v>1007</v>
      </c>
      <c r="Q412" s="255"/>
      <c r="R412" s="255"/>
      <c r="S412" s="1581" t="s">
        <v>1008</v>
      </c>
      <c r="T412" s="1752"/>
      <c r="U412" s="1752"/>
      <c r="V412" s="1142">
        <v>1</v>
      </c>
    </row>
    <row r="413" spans="1:22" ht="31.5" hidden="1">
      <c r="A413" s="1555">
        <v>398</v>
      </c>
      <c r="B413" s="1568">
        <f t="shared" si="6"/>
        <v>387</v>
      </c>
      <c r="C413" s="4078" t="s">
        <v>1430</v>
      </c>
      <c r="D413" s="1699"/>
      <c r="E413" s="1699"/>
      <c r="F413" s="1699"/>
      <c r="G413" s="1462" t="s">
        <v>454</v>
      </c>
      <c r="H413" s="255"/>
      <c r="I413" s="4074" t="s">
        <v>1380</v>
      </c>
      <c r="J413" s="4074">
        <v>71</v>
      </c>
      <c r="K413" s="1570">
        <v>379</v>
      </c>
      <c r="L413" s="1586">
        <v>233</v>
      </c>
      <c r="M413" s="1570"/>
      <c r="N413" s="1570" t="s">
        <v>852</v>
      </c>
      <c r="O413" s="1570" t="s">
        <v>623</v>
      </c>
      <c r="P413" s="1581" t="s">
        <v>1431</v>
      </c>
      <c r="Q413" s="255"/>
      <c r="R413" s="255"/>
      <c r="S413" s="4089" t="s">
        <v>1432</v>
      </c>
      <c r="T413" s="1752"/>
      <c r="U413" s="1752"/>
      <c r="V413" s="1142">
        <v>1</v>
      </c>
    </row>
    <row r="414" spans="1:22" ht="31.5" hidden="1">
      <c r="A414" s="1550">
        <v>399</v>
      </c>
      <c r="B414" s="1568">
        <f t="shared" si="6"/>
        <v>388</v>
      </c>
      <c r="C414" s="4070"/>
      <c r="D414" s="1695"/>
      <c r="E414" s="1695"/>
      <c r="F414" s="1695"/>
      <c r="G414" s="1462" t="s">
        <v>454</v>
      </c>
      <c r="H414" s="255"/>
      <c r="I414" s="4084"/>
      <c r="J414" s="4075"/>
      <c r="K414" s="1570">
        <v>1220</v>
      </c>
      <c r="L414" s="1586">
        <v>1615</v>
      </c>
      <c r="M414" s="1570"/>
      <c r="N414" s="1570" t="s">
        <v>852</v>
      </c>
      <c r="O414" s="1570" t="s">
        <v>623</v>
      </c>
      <c r="P414" s="1581" t="s">
        <v>1431</v>
      </c>
      <c r="Q414" s="255"/>
      <c r="R414" s="255"/>
      <c r="S414" s="4089"/>
      <c r="T414" s="1752"/>
      <c r="U414" s="1752"/>
      <c r="V414" s="1142">
        <v>1</v>
      </c>
    </row>
    <row r="415" spans="1:22" ht="31.5" hidden="1">
      <c r="A415" s="1555">
        <v>400</v>
      </c>
      <c r="B415" s="1568">
        <f t="shared" si="6"/>
        <v>389</v>
      </c>
      <c r="C415" s="4070"/>
      <c r="D415" s="1695"/>
      <c r="E415" s="1695"/>
      <c r="F415" s="1695"/>
      <c r="G415" s="1462" t="s">
        <v>454</v>
      </c>
      <c r="H415" s="255"/>
      <c r="I415" s="4084"/>
      <c r="J415" s="4075"/>
      <c r="K415" s="1570" t="s">
        <v>1433</v>
      </c>
      <c r="L415" s="1586">
        <v>189</v>
      </c>
      <c r="M415" s="1570"/>
      <c r="N415" s="1581" t="s">
        <v>852</v>
      </c>
      <c r="O415" s="1570" t="s">
        <v>623</v>
      </c>
      <c r="P415" s="1581" t="s">
        <v>1434</v>
      </c>
      <c r="Q415" s="255"/>
      <c r="R415" s="255"/>
      <c r="S415" s="1581" t="s">
        <v>1435</v>
      </c>
      <c r="T415" s="1752"/>
      <c r="U415" s="1752"/>
      <c r="V415" s="1142">
        <v>1</v>
      </c>
    </row>
    <row r="416" spans="1:22" hidden="1">
      <c r="A416" s="1550">
        <v>401</v>
      </c>
      <c r="B416" s="1568">
        <f t="shared" si="6"/>
        <v>390</v>
      </c>
      <c r="C416" s="4070"/>
      <c r="D416" s="1695"/>
      <c r="E416" s="1695"/>
      <c r="F416" s="1695"/>
      <c r="G416" s="1462" t="s">
        <v>454</v>
      </c>
      <c r="H416" s="255"/>
      <c r="I416" s="4084"/>
      <c r="J416" s="4075"/>
      <c r="K416" s="1570" t="s">
        <v>1436</v>
      </c>
      <c r="L416" s="1586">
        <v>79.7</v>
      </c>
      <c r="M416" s="4098"/>
      <c r="N416" s="4098" t="s">
        <v>852</v>
      </c>
      <c r="O416" s="4098" t="s">
        <v>623</v>
      </c>
      <c r="P416" s="4098" t="s">
        <v>1437</v>
      </c>
      <c r="Q416" s="255"/>
      <c r="R416" s="255"/>
      <c r="S416" s="4098" t="s">
        <v>1438</v>
      </c>
      <c r="T416" s="1755"/>
      <c r="U416" s="1755"/>
      <c r="V416" s="1142">
        <v>1</v>
      </c>
    </row>
    <row r="417" spans="1:22" hidden="1">
      <c r="A417" s="1555">
        <v>402</v>
      </c>
      <c r="B417" s="1568">
        <f t="shared" si="6"/>
        <v>391</v>
      </c>
      <c r="C417" s="4070"/>
      <c r="D417" s="1695"/>
      <c r="E417" s="1695"/>
      <c r="F417" s="1695"/>
      <c r="G417" s="1462" t="s">
        <v>454</v>
      </c>
      <c r="H417" s="255"/>
      <c r="I417" s="4084"/>
      <c r="J417" s="4075"/>
      <c r="K417" s="1570" t="s">
        <v>1439</v>
      </c>
      <c r="L417" s="1586">
        <v>506.7</v>
      </c>
      <c r="M417" s="4075"/>
      <c r="N417" s="4075"/>
      <c r="O417" s="4075"/>
      <c r="P417" s="4075"/>
      <c r="Q417" s="255"/>
      <c r="R417" s="255"/>
      <c r="S417" s="4098" t="s">
        <v>1438</v>
      </c>
      <c r="T417" s="1755"/>
      <c r="U417" s="1755"/>
      <c r="V417" s="1142">
        <v>1</v>
      </c>
    </row>
    <row r="418" spans="1:22" hidden="1">
      <c r="A418" s="1550">
        <v>403</v>
      </c>
      <c r="B418" s="1568"/>
      <c r="C418" s="1591" t="s">
        <v>1440</v>
      </c>
      <c r="D418" s="1705"/>
      <c r="E418" s="1705"/>
      <c r="F418" s="1705"/>
      <c r="G418" s="1462" t="s">
        <v>454</v>
      </c>
      <c r="H418" s="255"/>
      <c r="I418" s="1560"/>
      <c r="J418" s="1585"/>
      <c r="K418" s="1585"/>
      <c r="L418" s="1559"/>
      <c r="M418" s="1570"/>
      <c r="N418" s="1570"/>
      <c r="O418" s="1570"/>
      <c r="P418" s="1570"/>
      <c r="Q418" s="255"/>
      <c r="R418" s="255"/>
      <c r="S418" s="1570"/>
      <c r="T418" s="1751"/>
      <c r="U418" s="1751"/>
      <c r="V418" s="1142">
        <v>1</v>
      </c>
    </row>
    <row r="419" spans="1:22" hidden="1">
      <c r="A419" s="1555">
        <v>404</v>
      </c>
      <c r="B419" s="1568">
        <f>B417+1</f>
        <v>392</v>
      </c>
      <c r="C419" s="4078" t="s">
        <v>750</v>
      </c>
      <c r="D419" s="1699"/>
      <c r="E419" s="1699"/>
      <c r="F419" s="1699"/>
      <c r="G419" s="1462" t="s">
        <v>454</v>
      </c>
      <c r="H419" s="255"/>
      <c r="I419" s="4074" t="s">
        <v>1204</v>
      </c>
      <c r="J419" s="1570">
        <v>27</v>
      </c>
      <c r="K419" s="1570" t="s">
        <v>1441</v>
      </c>
      <c r="L419" s="1586">
        <v>4970</v>
      </c>
      <c r="M419" s="4089"/>
      <c r="N419" s="4089" t="s">
        <v>1039</v>
      </c>
      <c r="O419" s="4089" t="s">
        <v>618</v>
      </c>
      <c r="P419" s="4089" t="s">
        <v>1137</v>
      </c>
      <c r="Q419" s="255"/>
      <c r="R419" s="255"/>
      <c r="S419" s="4074"/>
      <c r="T419" s="1751"/>
      <c r="U419" s="1751"/>
      <c r="V419" s="1142">
        <v>1</v>
      </c>
    </row>
    <row r="420" spans="1:22" hidden="1">
      <c r="A420" s="1550">
        <v>405</v>
      </c>
      <c r="B420" s="1568">
        <f t="shared" si="6"/>
        <v>393</v>
      </c>
      <c r="C420" s="4070"/>
      <c r="D420" s="1695"/>
      <c r="E420" s="1695"/>
      <c r="F420" s="1695"/>
      <c r="G420" s="1462" t="s">
        <v>454</v>
      </c>
      <c r="H420" s="255"/>
      <c r="I420" s="4084"/>
      <c r="J420" s="1570">
        <v>27</v>
      </c>
      <c r="K420" s="1570" t="s">
        <v>1442</v>
      </c>
      <c r="L420" s="1586">
        <v>440</v>
      </c>
      <c r="M420" s="4075"/>
      <c r="N420" s="4075"/>
      <c r="O420" s="4075"/>
      <c r="P420" s="4075"/>
      <c r="Q420" s="255"/>
      <c r="R420" s="255"/>
      <c r="S420" s="4074"/>
      <c r="T420" s="1751"/>
      <c r="U420" s="1751"/>
      <c r="V420" s="1142">
        <v>1</v>
      </c>
    </row>
    <row r="421" spans="1:22" ht="31.5" hidden="1">
      <c r="A421" s="1555">
        <v>406</v>
      </c>
      <c r="B421" s="1568">
        <f t="shared" si="6"/>
        <v>394</v>
      </c>
      <c r="C421" s="1583" t="s">
        <v>825</v>
      </c>
      <c r="D421" s="1699"/>
      <c r="E421" s="1699"/>
      <c r="F421" s="1699"/>
      <c r="G421" s="1462" t="s">
        <v>454</v>
      </c>
      <c r="H421" s="255"/>
      <c r="I421" s="1570" t="s">
        <v>1388</v>
      </c>
      <c r="J421" s="1570">
        <v>1</v>
      </c>
      <c r="K421" s="1570">
        <v>814</v>
      </c>
      <c r="L421" s="1586">
        <v>4628</v>
      </c>
      <c r="M421" s="1570"/>
      <c r="N421" s="1570" t="s">
        <v>1039</v>
      </c>
      <c r="O421" s="1570" t="s">
        <v>618</v>
      </c>
      <c r="P421" s="1581" t="s">
        <v>827</v>
      </c>
      <c r="Q421" s="255"/>
      <c r="R421" s="255"/>
      <c r="S421" s="1570"/>
      <c r="T421" s="1751"/>
      <c r="U421" s="1751"/>
      <c r="V421" s="1142">
        <v>1</v>
      </c>
    </row>
    <row r="422" spans="1:22" ht="31.5" hidden="1">
      <c r="A422" s="1550">
        <v>407</v>
      </c>
      <c r="B422" s="1568">
        <f t="shared" si="6"/>
        <v>395</v>
      </c>
      <c r="C422" s="1583" t="s">
        <v>1443</v>
      </c>
      <c r="D422" s="1699"/>
      <c r="E422" s="1699"/>
      <c r="F422" s="1699"/>
      <c r="G422" s="1462" t="s">
        <v>454</v>
      </c>
      <c r="H422" s="255"/>
      <c r="I422" s="1570" t="s">
        <v>1388</v>
      </c>
      <c r="J422" s="1570">
        <v>26</v>
      </c>
      <c r="K422" s="1570">
        <v>210</v>
      </c>
      <c r="L422" s="1586">
        <v>1886</v>
      </c>
      <c r="M422" s="1570"/>
      <c r="N422" s="1570" t="s">
        <v>840</v>
      </c>
      <c r="O422" s="1570" t="s">
        <v>618</v>
      </c>
      <c r="P422" s="1581" t="s">
        <v>1365</v>
      </c>
      <c r="Q422" s="255"/>
      <c r="R422" s="255"/>
      <c r="S422" s="1570"/>
      <c r="T422" s="1751"/>
      <c r="U422" s="1751"/>
      <c r="V422" s="1142">
        <v>1</v>
      </c>
    </row>
    <row r="423" spans="1:22" hidden="1">
      <c r="A423" s="1555">
        <v>408</v>
      </c>
      <c r="B423" s="1568">
        <f t="shared" si="6"/>
        <v>396</v>
      </c>
      <c r="C423" s="1583" t="s">
        <v>1185</v>
      </c>
      <c r="D423" s="1699"/>
      <c r="E423" s="1699"/>
      <c r="F423" s="1699"/>
      <c r="G423" s="1462" t="s">
        <v>454</v>
      </c>
      <c r="H423" s="255"/>
      <c r="I423" s="1570" t="s">
        <v>1388</v>
      </c>
      <c r="J423" s="1570">
        <v>31</v>
      </c>
      <c r="K423" s="1570">
        <v>899</v>
      </c>
      <c r="L423" s="1586">
        <v>434</v>
      </c>
      <c r="M423" s="1570"/>
      <c r="N423" s="1570" t="s">
        <v>1039</v>
      </c>
      <c r="O423" s="1570" t="s">
        <v>618</v>
      </c>
      <c r="P423" s="1581" t="s">
        <v>954</v>
      </c>
      <c r="Q423" s="255"/>
      <c r="R423" s="255"/>
      <c r="S423" s="1570"/>
      <c r="T423" s="1751"/>
      <c r="U423" s="1751"/>
      <c r="V423" s="1142">
        <v>1</v>
      </c>
    </row>
    <row r="424" spans="1:22" hidden="1">
      <c r="A424" s="1550">
        <v>409</v>
      </c>
      <c r="B424" s="1568">
        <f t="shared" si="6"/>
        <v>397</v>
      </c>
      <c r="C424" s="1583" t="s">
        <v>1184</v>
      </c>
      <c r="D424" s="1699"/>
      <c r="E424" s="1699"/>
      <c r="F424" s="1699"/>
      <c r="G424" s="1462" t="s">
        <v>454</v>
      </c>
      <c r="H424" s="255"/>
      <c r="I424" s="1570" t="s">
        <v>1204</v>
      </c>
      <c r="J424" s="1570">
        <v>26</v>
      </c>
      <c r="K424" s="1570">
        <v>112</v>
      </c>
      <c r="L424" s="1586">
        <v>1229</v>
      </c>
      <c r="M424" s="1570"/>
      <c r="N424" s="1570" t="s">
        <v>1039</v>
      </c>
      <c r="O424" s="1570" t="s">
        <v>618</v>
      </c>
      <c r="P424" s="1581" t="s">
        <v>954</v>
      </c>
      <c r="Q424" s="255"/>
      <c r="R424" s="255"/>
      <c r="S424" s="1570"/>
      <c r="T424" s="1751"/>
      <c r="U424" s="1751"/>
      <c r="V424" s="1142">
        <v>1</v>
      </c>
    </row>
    <row r="425" spans="1:22" hidden="1">
      <c r="A425" s="1555">
        <v>410</v>
      </c>
      <c r="B425" s="1568">
        <f t="shared" si="6"/>
        <v>398</v>
      </c>
      <c r="C425" s="1583" t="s">
        <v>1182</v>
      </c>
      <c r="D425" s="1699"/>
      <c r="E425" s="1699"/>
      <c r="F425" s="1699"/>
      <c r="G425" s="1462" t="s">
        <v>454</v>
      </c>
      <c r="H425" s="255"/>
      <c r="I425" s="1570" t="s">
        <v>1404</v>
      </c>
      <c r="J425" s="1570">
        <v>21</v>
      </c>
      <c r="K425" s="1570">
        <v>119</v>
      </c>
      <c r="L425" s="1586">
        <v>513</v>
      </c>
      <c r="M425" s="1570"/>
      <c r="N425" s="1570" t="s">
        <v>1039</v>
      </c>
      <c r="O425" s="1570" t="s">
        <v>618</v>
      </c>
      <c r="P425" s="1581" t="s">
        <v>954</v>
      </c>
      <c r="Q425" s="255"/>
      <c r="R425" s="255"/>
      <c r="S425" s="1570"/>
      <c r="T425" s="1751"/>
      <c r="U425" s="1751"/>
      <c r="V425" s="1142">
        <v>1</v>
      </c>
    </row>
    <row r="426" spans="1:22" hidden="1">
      <c r="A426" s="1550">
        <v>411</v>
      </c>
      <c r="B426" s="1568">
        <f t="shared" si="6"/>
        <v>399</v>
      </c>
      <c r="C426" s="1583" t="s">
        <v>1321</v>
      </c>
      <c r="D426" s="1699"/>
      <c r="E426" s="1699"/>
      <c r="F426" s="1699"/>
      <c r="G426" s="1462" t="s">
        <v>454</v>
      </c>
      <c r="H426" s="255"/>
      <c r="I426" s="1570" t="s">
        <v>1338</v>
      </c>
      <c r="J426" s="1570">
        <v>14</v>
      </c>
      <c r="K426" s="1570">
        <v>144</v>
      </c>
      <c r="L426" s="1586">
        <v>340</v>
      </c>
      <c r="M426" s="1570"/>
      <c r="N426" s="1570" t="s">
        <v>1039</v>
      </c>
      <c r="O426" s="1570" t="s">
        <v>618</v>
      </c>
      <c r="P426" s="1581" t="s">
        <v>954</v>
      </c>
      <c r="Q426" s="255"/>
      <c r="R426" s="255"/>
      <c r="S426" s="1570"/>
      <c r="T426" s="1751"/>
      <c r="U426" s="1751"/>
      <c r="V426" s="1142">
        <v>1</v>
      </c>
    </row>
    <row r="427" spans="1:22" ht="31.5" hidden="1">
      <c r="A427" s="1555">
        <v>412</v>
      </c>
      <c r="B427" s="1568">
        <f t="shared" si="6"/>
        <v>400</v>
      </c>
      <c r="C427" s="1583" t="s">
        <v>1444</v>
      </c>
      <c r="D427" s="1699"/>
      <c r="E427" s="1699"/>
      <c r="F427" s="1699"/>
      <c r="G427" s="1462" t="s">
        <v>454</v>
      </c>
      <c r="H427" s="255"/>
      <c r="I427" s="1570" t="s">
        <v>1445</v>
      </c>
      <c r="J427" s="1570" t="s">
        <v>1446</v>
      </c>
      <c r="K427" s="1570" t="s">
        <v>1447</v>
      </c>
      <c r="L427" s="1586">
        <v>800</v>
      </c>
      <c r="M427" s="1570"/>
      <c r="N427" s="1570" t="s">
        <v>1039</v>
      </c>
      <c r="O427" s="1570" t="s">
        <v>618</v>
      </c>
      <c r="P427" s="1581" t="s">
        <v>954</v>
      </c>
      <c r="Q427" s="255"/>
      <c r="R427" s="255"/>
      <c r="S427" s="1570"/>
      <c r="T427" s="1751"/>
      <c r="U427" s="1751"/>
      <c r="V427" s="1142">
        <v>1</v>
      </c>
    </row>
    <row r="428" spans="1:22" hidden="1">
      <c r="A428" s="1550">
        <v>413</v>
      </c>
      <c r="B428" s="1568">
        <f t="shared" si="6"/>
        <v>401</v>
      </c>
      <c r="C428" s="1583" t="s">
        <v>1448</v>
      </c>
      <c r="D428" s="1699"/>
      <c r="E428" s="1699"/>
      <c r="F428" s="1699"/>
      <c r="G428" s="1462" t="s">
        <v>454</v>
      </c>
      <c r="H428" s="255"/>
      <c r="I428" s="1570" t="s">
        <v>1449</v>
      </c>
      <c r="J428" s="1570">
        <v>13</v>
      </c>
      <c r="K428" s="1570" t="s">
        <v>1450</v>
      </c>
      <c r="L428" s="1586">
        <v>679</v>
      </c>
      <c r="M428" s="1570"/>
      <c r="N428" s="1570" t="s">
        <v>1039</v>
      </c>
      <c r="O428" s="1570" t="s">
        <v>618</v>
      </c>
      <c r="P428" s="1581" t="s">
        <v>954</v>
      </c>
      <c r="Q428" s="255"/>
      <c r="R428" s="255"/>
      <c r="S428" s="1570"/>
      <c r="T428" s="1751"/>
      <c r="U428" s="1751"/>
      <c r="V428" s="1142">
        <v>1</v>
      </c>
    </row>
    <row r="429" spans="1:22" ht="31.5" hidden="1">
      <c r="A429" s="1555">
        <v>414</v>
      </c>
      <c r="B429" s="1568">
        <f t="shared" si="6"/>
        <v>402</v>
      </c>
      <c r="C429" s="1583" t="s">
        <v>1451</v>
      </c>
      <c r="D429" s="1699"/>
      <c r="E429" s="1699"/>
      <c r="F429" s="1699"/>
      <c r="G429" s="1462" t="s">
        <v>454</v>
      </c>
      <c r="H429" s="255"/>
      <c r="I429" s="1570" t="s">
        <v>1452</v>
      </c>
      <c r="J429" s="1570" t="s">
        <v>1453</v>
      </c>
      <c r="K429" s="1570" t="s">
        <v>1454</v>
      </c>
      <c r="L429" s="1586">
        <v>243</v>
      </c>
      <c r="M429" s="1570"/>
      <c r="N429" s="1570" t="s">
        <v>1039</v>
      </c>
      <c r="O429" s="1570" t="s">
        <v>618</v>
      </c>
      <c r="P429" s="1581" t="s">
        <v>954</v>
      </c>
      <c r="Q429" s="255"/>
      <c r="R429" s="255"/>
      <c r="S429" s="1570"/>
      <c r="T429" s="1751"/>
      <c r="U429" s="1751"/>
      <c r="V429" s="1142">
        <v>1</v>
      </c>
    </row>
    <row r="430" spans="1:22" ht="31.5" hidden="1">
      <c r="A430" s="1550">
        <v>415</v>
      </c>
      <c r="B430" s="1568">
        <f t="shared" si="6"/>
        <v>403</v>
      </c>
      <c r="C430" s="1583" t="s">
        <v>1455</v>
      </c>
      <c r="D430" s="1699"/>
      <c r="E430" s="1699"/>
      <c r="F430" s="1699"/>
      <c r="G430" s="1462" t="s">
        <v>454</v>
      </c>
      <c r="H430" s="255"/>
      <c r="I430" s="1570" t="s">
        <v>1449</v>
      </c>
      <c r="J430" s="1570">
        <v>13</v>
      </c>
      <c r="K430" s="1570" t="s">
        <v>1450</v>
      </c>
      <c r="L430" s="1586">
        <v>6675</v>
      </c>
      <c r="M430" s="1570"/>
      <c r="N430" s="1581" t="s">
        <v>756</v>
      </c>
      <c r="O430" s="1570" t="s">
        <v>618</v>
      </c>
      <c r="P430" s="1581" t="s">
        <v>975</v>
      </c>
      <c r="Q430" s="255"/>
      <c r="R430" s="255"/>
      <c r="S430" s="1570"/>
      <c r="T430" s="1751"/>
      <c r="U430" s="1751"/>
      <c r="V430" s="1142">
        <v>1</v>
      </c>
    </row>
    <row r="431" spans="1:22" ht="31.5" hidden="1">
      <c r="A431" s="1555">
        <v>416</v>
      </c>
      <c r="B431" s="1568">
        <f t="shared" si="6"/>
        <v>404</v>
      </c>
      <c r="C431" s="1583" t="s">
        <v>1456</v>
      </c>
      <c r="D431" s="1699"/>
      <c r="E431" s="1699"/>
      <c r="F431" s="1699"/>
      <c r="G431" s="1462" t="s">
        <v>454</v>
      </c>
      <c r="H431" s="255"/>
      <c r="I431" s="1570" t="s">
        <v>1449</v>
      </c>
      <c r="J431" s="1570">
        <v>13</v>
      </c>
      <c r="K431" s="1570" t="s">
        <v>1450</v>
      </c>
      <c r="L431" s="1586">
        <v>3028</v>
      </c>
      <c r="M431" s="1570"/>
      <c r="N431" s="1570" t="s">
        <v>775</v>
      </c>
      <c r="O431" s="1570" t="s">
        <v>618</v>
      </c>
      <c r="P431" s="1581" t="s">
        <v>776</v>
      </c>
      <c r="Q431" s="255"/>
      <c r="R431" s="255"/>
      <c r="S431" s="1570"/>
      <c r="T431" s="1751"/>
      <c r="U431" s="1751"/>
      <c r="V431" s="1142">
        <v>1</v>
      </c>
    </row>
    <row r="432" spans="1:22" ht="31.5" hidden="1">
      <c r="A432" s="1550">
        <v>417</v>
      </c>
      <c r="B432" s="1568">
        <f t="shared" si="6"/>
        <v>405</v>
      </c>
      <c r="C432" s="1583" t="s">
        <v>1457</v>
      </c>
      <c r="D432" s="1699"/>
      <c r="E432" s="1699"/>
      <c r="F432" s="1699"/>
      <c r="G432" s="1462" t="s">
        <v>454</v>
      </c>
      <c r="H432" s="255"/>
      <c r="I432" s="1570" t="s">
        <v>1449</v>
      </c>
      <c r="J432" s="1570" t="s">
        <v>514</v>
      </c>
      <c r="K432" s="1570" t="s">
        <v>1450</v>
      </c>
      <c r="L432" s="1586">
        <v>3341</v>
      </c>
      <c r="M432" s="1570"/>
      <c r="N432" s="1570" t="s">
        <v>775</v>
      </c>
      <c r="O432" s="1570" t="s">
        <v>618</v>
      </c>
      <c r="P432" s="1581" t="s">
        <v>776</v>
      </c>
      <c r="Q432" s="255"/>
      <c r="R432" s="255"/>
      <c r="S432" s="1570"/>
      <c r="T432" s="1751"/>
      <c r="U432" s="1751"/>
      <c r="V432" s="1142">
        <v>1</v>
      </c>
    </row>
    <row r="433" spans="1:22" ht="31.5" hidden="1">
      <c r="A433" s="1555">
        <v>418</v>
      </c>
      <c r="B433" s="1568">
        <f t="shared" si="6"/>
        <v>406</v>
      </c>
      <c r="C433" s="1583" t="s">
        <v>1456</v>
      </c>
      <c r="D433" s="1699"/>
      <c r="E433" s="1699"/>
      <c r="F433" s="1699"/>
      <c r="G433" s="1462" t="s">
        <v>454</v>
      </c>
      <c r="H433" s="255"/>
      <c r="I433" s="1570" t="s">
        <v>1452</v>
      </c>
      <c r="J433" s="1570"/>
      <c r="K433" s="1570" t="s">
        <v>1458</v>
      </c>
      <c r="L433" s="1586">
        <v>6929</v>
      </c>
      <c r="M433" s="1570"/>
      <c r="N433" s="1570" t="s">
        <v>775</v>
      </c>
      <c r="O433" s="1570" t="s">
        <v>618</v>
      </c>
      <c r="P433" s="1581" t="s">
        <v>776</v>
      </c>
      <c r="Q433" s="255"/>
      <c r="R433" s="255"/>
      <c r="S433" s="1570"/>
      <c r="T433" s="1751"/>
      <c r="U433" s="1751"/>
      <c r="V433" s="1142">
        <v>1</v>
      </c>
    </row>
    <row r="434" spans="1:22" ht="31.5" hidden="1">
      <c r="A434" s="1550">
        <v>419</v>
      </c>
      <c r="B434" s="1568">
        <f t="shared" si="6"/>
        <v>407</v>
      </c>
      <c r="C434" s="1583" t="s">
        <v>1457</v>
      </c>
      <c r="D434" s="1699"/>
      <c r="E434" s="1699"/>
      <c r="F434" s="1699"/>
      <c r="G434" s="1462" t="s">
        <v>454</v>
      </c>
      <c r="H434" s="255"/>
      <c r="I434" s="1570" t="s">
        <v>1452</v>
      </c>
      <c r="J434" s="1570"/>
      <c r="K434" s="1570" t="s">
        <v>1458</v>
      </c>
      <c r="L434" s="1586">
        <v>2173</v>
      </c>
      <c r="M434" s="1570"/>
      <c r="N434" s="1570" t="s">
        <v>775</v>
      </c>
      <c r="O434" s="1570" t="s">
        <v>618</v>
      </c>
      <c r="P434" s="1581" t="s">
        <v>776</v>
      </c>
      <c r="Q434" s="255"/>
      <c r="R434" s="255"/>
      <c r="S434" s="1570"/>
      <c r="T434" s="1751"/>
      <c r="U434" s="1751"/>
      <c r="V434" s="1142">
        <v>1</v>
      </c>
    </row>
    <row r="435" spans="1:22" ht="47.25" hidden="1">
      <c r="A435" s="1555">
        <v>420</v>
      </c>
      <c r="B435" s="1568">
        <f t="shared" si="6"/>
        <v>408</v>
      </c>
      <c r="C435" s="1583" t="s">
        <v>1459</v>
      </c>
      <c r="D435" s="1699"/>
      <c r="E435" s="1699"/>
      <c r="F435" s="1699"/>
      <c r="G435" s="1462" t="s">
        <v>454</v>
      </c>
      <c r="H435" s="255"/>
      <c r="I435" s="1570" t="s">
        <v>1452</v>
      </c>
      <c r="J435" s="1570" t="s">
        <v>1460</v>
      </c>
      <c r="K435" s="1570">
        <v>163</v>
      </c>
      <c r="L435" s="1586">
        <v>8466</v>
      </c>
      <c r="M435" s="1570"/>
      <c r="N435" s="1581" t="s">
        <v>756</v>
      </c>
      <c r="O435" s="1570" t="s">
        <v>618</v>
      </c>
      <c r="P435" s="1581" t="s">
        <v>975</v>
      </c>
      <c r="Q435" s="255"/>
      <c r="R435" s="255"/>
      <c r="S435" s="1570"/>
      <c r="T435" s="1751"/>
      <c r="U435" s="1751"/>
      <c r="V435" s="1142">
        <v>1</v>
      </c>
    </row>
    <row r="436" spans="1:22" hidden="1">
      <c r="A436" s="1550">
        <v>421</v>
      </c>
      <c r="B436" s="1568">
        <f t="shared" si="6"/>
        <v>409</v>
      </c>
      <c r="C436" s="4078" t="s">
        <v>1461</v>
      </c>
      <c r="D436" s="1699"/>
      <c r="E436" s="1699"/>
      <c r="F436" s="1699"/>
      <c r="G436" s="1462" t="s">
        <v>454</v>
      </c>
      <c r="H436" s="255"/>
      <c r="I436" s="4074" t="s">
        <v>1204</v>
      </c>
      <c r="J436" s="1570">
        <v>20</v>
      </c>
      <c r="K436" s="1570">
        <v>677</v>
      </c>
      <c r="L436" s="1586">
        <v>4542</v>
      </c>
      <c r="M436" s="4089"/>
      <c r="N436" s="4089" t="s">
        <v>767</v>
      </c>
      <c r="O436" s="4089" t="s">
        <v>618</v>
      </c>
      <c r="P436" s="4089" t="s">
        <v>769</v>
      </c>
      <c r="Q436" s="255"/>
      <c r="R436" s="255"/>
      <c r="S436" s="4089"/>
      <c r="T436" s="1752"/>
      <c r="U436" s="1752"/>
      <c r="V436" s="1142">
        <v>1</v>
      </c>
    </row>
    <row r="437" spans="1:22" ht="12.75" hidden="1" customHeight="1">
      <c r="A437" s="1555">
        <v>422</v>
      </c>
      <c r="B437" s="1568">
        <f t="shared" si="6"/>
        <v>410</v>
      </c>
      <c r="C437" s="4070"/>
      <c r="D437" s="1695"/>
      <c r="E437" s="1695"/>
      <c r="F437" s="1695"/>
      <c r="G437" s="1462" t="s">
        <v>454</v>
      </c>
      <c r="H437" s="255"/>
      <c r="I437" s="4084"/>
      <c r="J437" s="1570">
        <v>26</v>
      </c>
      <c r="K437" s="1570">
        <v>67</v>
      </c>
      <c r="L437" s="1586">
        <v>11752</v>
      </c>
      <c r="M437" s="4075"/>
      <c r="N437" s="4075"/>
      <c r="O437" s="4075"/>
      <c r="P437" s="4075"/>
      <c r="Q437" s="255"/>
      <c r="R437" s="255"/>
      <c r="S437" s="4099"/>
      <c r="T437" s="1747"/>
      <c r="U437" s="1747"/>
      <c r="V437" s="1142">
        <v>1</v>
      </c>
    </row>
    <row r="438" spans="1:22" ht="12.75" hidden="1" customHeight="1">
      <c r="A438" s="1550">
        <v>423</v>
      </c>
      <c r="B438" s="1568">
        <f t="shared" si="6"/>
        <v>411</v>
      </c>
      <c r="C438" s="4070"/>
      <c r="D438" s="1695"/>
      <c r="E438" s="1695"/>
      <c r="F438" s="1695"/>
      <c r="G438" s="1462" t="s">
        <v>454</v>
      </c>
      <c r="H438" s="255"/>
      <c r="I438" s="4084"/>
      <c r="J438" s="1570">
        <v>25</v>
      </c>
      <c r="K438" s="1570" t="s">
        <v>1462</v>
      </c>
      <c r="L438" s="1586">
        <v>19204</v>
      </c>
      <c r="M438" s="4075"/>
      <c r="N438" s="4075"/>
      <c r="O438" s="4075"/>
      <c r="P438" s="4075"/>
      <c r="Q438" s="255"/>
      <c r="R438" s="255"/>
      <c r="S438" s="4099"/>
      <c r="T438" s="1747"/>
      <c r="U438" s="1747"/>
      <c r="V438" s="1142">
        <v>1</v>
      </c>
    </row>
    <row r="439" spans="1:22" ht="31.5" hidden="1">
      <c r="A439" s="1555">
        <v>424</v>
      </c>
      <c r="B439" s="1568">
        <f t="shared" si="6"/>
        <v>412</v>
      </c>
      <c r="C439" s="4078" t="s">
        <v>1463</v>
      </c>
      <c r="D439" s="1699"/>
      <c r="E439" s="1699"/>
      <c r="F439" s="1699"/>
      <c r="G439" s="1462" t="s">
        <v>454</v>
      </c>
      <c r="H439" s="255"/>
      <c r="I439" s="4074" t="s">
        <v>1338</v>
      </c>
      <c r="J439" s="1570">
        <v>10</v>
      </c>
      <c r="K439" s="1570" t="s">
        <v>1464</v>
      </c>
      <c r="L439" s="1586">
        <v>12323</v>
      </c>
      <c r="M439" s="4074"/>
      <c r="N439" s="4074" t="s">
        <v>767</v>
      </c>
      <c r="O439" s="4074" t="s">
        <v>618</v>
      </c>
      <c r="P439" s="4089" t="s">
        <v>769</v>
      </c>
      <c r="Q439" s="255"/>
      <c r="R439" s="255"/>
      <c r="S439" s="4089"/>
      <c r="T439" s="1752"/>
      <c r="U439" s="1752"/>
      <c r="V439" s="1142">
        <v>1</v>
      </c>
    </row>
    <row r="440" spans="1:22" ht="12.75" hidden="1" customHeight="1">
      <c r="A440" s="1550">
        <v>425</v>
      </c>
      <c r="B440" s="1568">
        <f t="shared" si="6"/>
        <v>413</v>
      </c>
      <c r="C440" s="4070"/>
      <c r="D440" s="1695"/>
      <c r="E440" s="1695"/>
      <c r="F440" s="1695"/>
      <c r="G440" s="1462" t="s">
        <v>454</v>
      </c>
      <c r="H440" s="255"/>
      <c r="I440" s="4084"/>
      <c r="J440" s="1570">
        <v>14</v>
      </c>
      <c r="K440" s="1570">
        <v>2</v>
      </c>
      <c r="L440" s="1586">
        <v>2177</v>
      </c>
      <c r="M440" s="4075"/>
      <c r="N440" s="4075"/>
      <c r="O440" s="4075"/>
      <c r="P440" s="4075"/>
      <c r="Q440" s="255"/>
      <c r="R440" s="255"/>
      <c r="S440" s="4089"/>
      <c r="T440" s="1752"/>
      <c r="U440" s="1752"/>
      <c r="V440" s="1142">
        <v>1</v>
      </c>
    </row>
    <row r="441" spans="1:22" hidden="1">
      <c r="A441" s="1555">
        <v>426</v>
      </c>
      <c r="B441" s="1568">
        <f t="shared" si="6"/>
        <v>414</v>
      </c>
      <c r="C441" s="1583" t="s">
        <v>1465</v>
      </c>
      <c r="D441" s="1699"/>
      <c r="E441" s="1699"/>
      <c r="F441" s="1699"/>
      <c r="G441" s="1462" t="s">
        <v>454</v>
      </c>
      <c r="H441" s="255"/>
      <c r="I441" s="1570" t="s">
        <v>1449</v>
      </c>
      <c r="J441" s="1570">
        <v>12</v>
      </c>
      <c r="K441" s="1570">
        <v>27</v>
      </c>
      <c r="L441" s="1586">
        <v>15516</v>
      </c>
      <c r="M441" s="1570"/>
      <c r="N441" s="1570" t="s">
        <v>767</v>
      </c>
      <c r="O441" s="1570" t="s">
        <v>618</v>
      </c>
      <c r="P441" s="1581" t="s">
        <v>769</v>
      </c>
      <c r="Q441" s="255"/>
      <c r="R441" s="255"/>
      <c r="S441" s="1570"/>
      <c r="T441" s="1751"/>
      <c r="U441" s="1751"/>
      <c r="V441" s="1142">
        <v>1</v>
      </c>
    </row>
    <row r="442" spans="1:22" hidden="1">
      <c r="A442" s="1550">
        <v>427</v>
      </c>
      <c r="B442" s="1568">
        <f t="shared" si="6"/>
        <v>415</v>
      </c>
      <c r="C442" s="1583" t="s">
        <v>1466</v>
      </c>
      <c r="D442" s="1699"/>
      <c r="E442" s="1699"/>
      <c r="F442" s="1699"/>
      <c r="G442" s="1462" t="s">
        <v>454</v>
      </c>
      <c r="H442" s="255"/>
      <c r="I442" s="1570" t="s">
        <v>1452</v>
      </c>
      <c r="J442" s="1570">
        <v>5</v>
      </c>
      <c r="K442" s="1570" t="s">
        <v>1467</v>
      </c>
      <c r="L442" s="1586">
        <v>8744</v>
      </c>
      <c r="M442" s="1570"/>
      <c r="N442" s="1570" t="s">
        <v>767</v>
      </c>
      <c r="O442" s="1570" t="s">
        <v>618</v>
      </c>
      <c r="P442" s="1581" t="s">
        <v>769</v>
      </c>
      <c r="Q442" s="255"/>
      <c r="R442" s="255"/>
      <c r="S442" s="1570"/>
      <c r="T442" s="1751"/>
      <c r="U442" s="1751"/>
      <c r="V442" s="1142">
        <v>1</v>
      </c>
    </row>
    <row r="443" spans="1:22" hidden="1">
      <c r="A443" s="1555">
        <v>428</v>
      </c>
      <c r="B443" s="1568">
        <f t="shared" si="6"/>
        <v>416</v>
      </c>
      <c r="C443" s="1583" t="s">
        <v>1468</v>
      </c>
      <c r="D443" s="1699"/>
      <c r="E443" s="1699"/>
      <c r="F443" s="1699"/>
      <c r="G443" s="1462" t="s">
        <v>454</v>
      </c>
      <c r="H443" s="255"/>
      <c r="I443" s="1570" t="s">
        <v>1404</v>
      </c>
      <c r="J443" s="1570">
        <v>21</v>
      </c>
      <c r="K443" s="1570" t="s">
        <v>1469</v>
      </c>
      <c r="L443" s="1586">
        <v>2349</v>
      </c>
      <c r="M443" s="1570"/>
      <c r="N443" s="1570" t="s">
        <v>979</v>
      </c>
      <c r="O443" s="1570" t="s">
        <v>618</v>
      </c>
      <c r="P443" s="1581" t="s">
        <v>980</v>
      </c>
      <c r="Q443" s="255"/>
      <c r="R443" s="255"/>
      <c r="S443" s="1570"/>
      <c r="T443" s="1751"/>
      <c r="U443" s="1751"/>
      <c r="V443" s="1142">
        <v>1</v>
      </c>
    </row>
    <row r="444" spans="1:22" ht="31.5" hidden="1">
      <c r="A444" s="1550">
        <v>429</v>
      </c>
      <c r="B444" s="1568">
        <f t="shared" si="6"/>
        <v>417</v>
      </c>
      <c r="C444" s="1583" t="s">
        <v>1470</v>
      </c>
      <c r="D444" s="1699"/>
      <c r="E444" s="1699"/>
      <c r="F444" s="1699"/>
      <c r="G444" s="1462" t="s">
        <v>454</v>
      </c>
      <c r="H444" s="255"/>
      <c r="I444" s="1570" t="s">
        <v>1404</v>
      </c>
      <c r="J444" s="1570">
        <v>21</v>
      </c>
      <c r="K444" s="1570">
        <v>167</v>
      </c>
      <c r="L444" s="1586">
        <v>1176</v>
      </c>
      <c r="M444" s="1570"/>
      <c r="N444" s="1581" t="s">
        <v>1039</v>
      </c>
      <c r="O444" s="1570" t="s">
        <v>618</v>
      </c>
      <c r="P444" s="1581" t="s">
        <v>1471</v>
      </c>
      <c r="Q444" s="255"/>
      <c r="R444" s="255"/>
      <c r="S444" s="1570"/>
      <c r="T444" s="1751"/>
      <c r="U444" s="1751"/>
      <c r="V444" s="1142">
        <v>1</v>
      </c>
    </row>
    <row r="445" spans="1:22" ht="31.5" hidden="1">
      <c r="A445" s="1555">
        <v>430</v>
      </c>
      <c r="B445" s="1568">
        <f t="shared" si="6"/>
        <v>418</v>
      </c>
      <c r="C445" s="1583" t="s">
        <v>1472</v>
      </c>
      <c r="D445" s="1699"/>
      <c r="E445" s="1699"/>
      <c r="F445" s="1699"/>
      <c r="G445" s="1462" t="s">
        <v>454</v>
      </c>
      <c r="H445" s="255"/>
      <c r="I445" s="1570" t="s">
        <v>1204</v>
      </c>
      <c r="J445" s="1570" t="s">
        <v>1066</v>
      </c>
      <c r="K445" s="1570" t="s">
        <v>1473</v>
      </c>
      <c r="L445" s="1586">
        <v>10436</v>
      </c>
      <c r="M445" s="1570"/>
      <c r="N445" s="1570" t="s">
        <v>775</v>
      </c>
      <c r="O445" s="1570" t="s">
        <v>618</v>
      </c>
      <c r="P445" s="1581" t="s">
        <v>776</v>
      </c>
      <c r="Q445" s="255"/>
      <c r="R445" s="255"/>
      <c r="S445" s="1570"/>
      <c r="T445" s="1751"/>
      <c r="U445" s="1751"/>
      <c r="V445" s="1142">
        <v>1</v>
      </c>
    </row>
    <row r="446" spans="1:22" ht="31.5" hidden="1">
      <c r="A446" s="1550">
        <v>431</v>
      </c>
      <c r="B446" s="1568">
        <f t="shared" si="6"/>
        <v>419</v>
      </c>
      <c r="C446" s="1583" t="s">
        <v>1474</v>
      </c>
      <c r="D446" s="1699"/>
      <c r="E446" s="1699"/>
      <c r="F446" s="1699"/>
      <c r="G446" s="1462" t="s">
        <v>454</v>
      </c>
      <c r="H446" s="255"/>
      <c r="I446" s="1570" t="s">
        <v>1338</v>
      </c>
      <c r="J446" s="1570" t="s">
        <v>784</v>
      </c>
      <c r="K446" s="1570" t="s">
        <v>1475</v>
      </c>
      <c r="L446" s="1586">
        <v>5340</v>
      </c>
      <c r="M446" s="1570"/>
      <c r="N446" s="1570" t="s">
        <v>775</v>
      </c>
      <c r="O446" s="1570" t="s">
        <v>618</v>
      </c>
      <c r="P446" s="1581" t="s">
        <v>776</v>
      </c>
      <c r="Q446" s="255"/>
      <c r="R446" s="255"/>
      <c r="S446" s="1570"/>
      <c r="T446" s="1751"/>
      <c r="U446" s="1751"/>
      <c r="V446" s="1142">
        <v>1</v>
      </c>
    </row>
    <row r="447" spans="1:22" hidden="1">
      <c r="A447" s="1555">
        <v>432</v>
      </c>
      <c r="B447" s="1568">
        <f t="shared" si="6"/>
        <v>420</v>
      </c>
      <c r="C447" s="1599" t="s">
        <v>1476</v>
      </c>
      <c r="D447" s="1709"/>
      <c r="E447" s="1709"/>
      <c r="F447" s="1709"/>
      <c r="G447" s="1462" t="s">
        <v>454</v>
      </c>
      <c r="H447" s="255"/>
      <c r="I447" s="4102" t="s">
        <v>1404</v>
      </c>
      <c r="J447" s="4102">
        <v>18</v>
      </c>
      <c r="K447" s="1600">
        <v>70</v>
      </c>
      <c r="L447" s="1586">
        <v>9749</v>
      </c>
      <c r="M447" s="4102"/>
      <c r="N447" s="4098" t="s">
        <v>871</v>
      </c>
      <c r="O447" s="4098" t="s">
        <v>192</v>
      </c>
      <c r="P447" s="4098" t="s">
        <v>1007</v>
      </c>
      <c r="Q447" s="255"/>
      <c r="R447" s="255"/>
      <c r="S447" s="4098" t="s">
        <v>1008</v>
      </c>
      <c r="T447" s="1755"/>
      <c r="U447" s="1755"/>
      <c r="V447" s="1142">
        <v>1</v>
      </c>
    </row>
    <row r="448" spans="1:22" hidden="1">
      <c r="A448" s="1550">
        <v>433</v>
      </c>
      <c r="B448" s="1568">
        <f t="shared" si="6"/>
        <v>421</v>
      </c>
      <c r="C448" s="1599" t="s">
        <v>1476</v>
      </c>
      <c r="D448" s="1709"/>
      <c r="E448" s="1709"/>
      <c r="F448" s="1709"/>
      <c r="G448" s="1462" t="s">
        <v>454</v>
      </c>
      <c r="H448" s="255"/>
      <c r="I448" s="4084"/>
      <c r="J448" s="4075"/>
      <c r="K448" s="1600">
        <v>71</v>
      </c>
      <c r="L448" s="1586">
        <v>2565</v>
      </c>
      <c r="M448" s="4075"/>
      <c r="N448" s="4075"/>
      <c r="O448" s="4075"/>
      <c r="P448" s="4075"/>
      <c r="Q448" s="255"/>
      <c r="R448" s="255"/>
      <c r="S448" s="4098" t="s">
        <v>1008</v>
      </c>
      <c r="T448" s="1755"/>
      <c r="U448" s="1755"/>
      <c r="V448" s="1142">
        <v>1</v>
      </c>
    </row>
    <row r="449" spans="1:22" ht="31.5" hidden="1">
      <c r="A449" s="1555">
        <v>434</v>
      </c>
      <c r="B449" s="1568">
        <f t="shared" si="6"/>
        <v>422</v>
      </c>
      <c r="C449" s="1583" t="s">
        <v>1477</v>
      </c>
      <c r="D449" s="1699"/>
      <c r="E449" s="1699"/>
      <c r="F449" s="1699"/>
      <c r="G449" s="1462" t="s">
        <v>454</v>
      </c>
      <c r="H449" s="255"/>
      <c r="I449" s="1570" t="s">
        <v>1388</v>
      </c>
      <c r="J449" s="1570">
        <v>26</v>
      </c>
      <c r="K449" s="1570">
        <v>380</v>
      </c>
      <c r="L449" s="1586">
        <v>1400</v>
      </c>
      <c r="M449" s="1570"/>
      <c r="N449" s="1581" t="s">
        <v>852</v>
      </c>
      <c r="O449" s="1570" t="s">
        <v>192</v>
      </c>
      <c r="P449" s="1581" t="s">
        <v>1478</v>
      </c>
      <c r="Q449" s="255"/>
      <c r="R449" s="255"/>
      <c r="S449" s="1603"/>
      <c r="T449" s="1755"/>
      <c r="U449" s="1755"/>
      <c r="V449" s="1142">
        <v>1</v>
      </c>
    </row>
    <row r="450" spans="1:22" ht="94.5" hidden="1">
      <c r="A450" s="1550">
        <v>435</v>
      </c>
      <c r="B450" s="1568">
        <f t="shared" si="6"/>
        <v>423</v>
      </c>
      <c r="C450" s="4078" t="s">
        <v>1479</v>
      </c>
      <c r="D450" s="1699"/>
      <c r="E450" s="1699"/>
      <c r="F450" s="1699"/>
      <c r="G450" s="1462" t="s">
        <v>454</v>
      </c>
      <c r="H450" s="255"/>
      <c r="I450" s="1570" t="s">
        <v>1388</v>
      </c>
      <c r="J450" s="1570" t="s">
        <v>1480</v>
      </c>
      <c r="K450" s="1570" t="s">
        <v>1481</v>
      </c>
      <c r="L450" s="1586">
        <v>43209</v>
      </c>
      <c r="M450" s="1570"/>
      <c r="N450" s="1570" t="s">
        <v>871</v>
      </c>
      <c r="O450" s="1570" t="s">
        <v>618</v>
      </c>
      <c r="P450" s="4074" t="s">
        <v>1482</v>
      </c>
      <c r="Q450" s="255"/>
      <c r="R450" s="255"/>
      <c r="S450" s="4074"/>
      <c r="T450" s="1751"/>
      <c r="U450" s="1751"/>
      <c r="V450" s="1142">
        <v>1</v>
      </c>
    </row>
    <row r="451" spans="1:22" ht="94.5" hidden="1">
      <c r="A451" s="1555">
        <v>436</v>
      </c>
      <c r="B451" s="1568">
        <f t="shared" si="6"/>
        <v>424</v>
      </c>
      <c r="C451" s="4070"/>
      <c r="D451" s="1695"/>
      <c r="E451" s="1695"/>
      <c r="F451" s="1695"/>
      <c r="G451" s="1462" t="s">
        <v>454</v>
      </c>
      <c r="H451" s="255"/>
      <c r="I451" s="1570" t="s">
        <v>1388</v>
      </c>
      <c r="J451" s="1570" t="s">
        <v>1483</v>
      </c>
      <c r="K451" s="1570" t="s">
        <v>1484</v>
      </c>
      <c r="L451" s="1586">
        <v>84853</v>
      </c>
      <c r="M451" s="1570"/>
      <c r="N451" s="1570" t="s">
        <v>871</v>
      </c>
      <c r="O451" s="1570" t="s">
        <v>618</v>
      </c>
      <c r="P451" s="4075"/>
      <c r="Q451" s="255"/>
      <c r="R451" s="255"/>
      <c r="S451" s="4074"/>
      <c r="T451" s="1751"/>
      <c r="U451" s="1751"/>
      <c r="V451" s="1142">
        <v>1</v>
      </c>
    </row>
    <row r="452" spans="1:22" ht="31.5" hidden="1">
      <c r="A452" s="1550">
        <v>437</v>
      </c>
      <c r="B452" s="1568">
        <f t="shared" si="6"/>
        <v>425</v>
      </c>
      <c r="C452" s="1587" t="s">
        <v>1485</v>
      </c>
      <c r="D452" s="1703"/>
      <c r="E452" s="1703"/>
      <c r="F452" s="1703"/>
      <c r="G452" s="1462" t="s">
        <v>454</v>
      </c>
      <c r="H452" s="255"/>
      <c r="I452" s="1570" t="s">
        <v>1338</v>
      </c>
      <c r="J452" s="1570" t="s">
        <v>780</v>
      </c>
      <c r="K452" s="1570" t="s">
        <v>1486</v>
      </c>
      <c r="L452" s="1586">
        <v>2011</v>
      </c>
      <c r="M452" s="1570"/>
      <c r="N452" s="1581" t="s">
        <v>1039</v>
      </c>
      <c r="O452" s="1570" t="s">
        <v>618</v>
      </c>
      <c r="P452" s="1581" t="s">
        <v>1487</v>
      </c>
      <c r="Q452" s="255"/>
      <c r="R452" s="255"/>
      <c r="S452" s="1581" t="s">
        <v>1488</v>
      </c>
      <c r="T452" s="1752"/>
      <c r="U452" s="1752"/>
      <c r="V452" s="1142">
        <v>1</v>
      </c>
    </row>
    <row r="453" spans="1:22" hidden="1">
      <c r="A453" s="1555">
        <v>438</v>
      </c>
      <c r="B453" s="1568"/>
      <c r="C453" s="1591" t="s">
        <v>1489</v>
      </c>
      <c r="D453" s="1705"/>
      <c r="E453" s="1705"/>
      <c r="F453" s="1705"/>
      <c r="G453" s="1462" t="s">
        <v>454</v>
      </c>
      <c r="H453" s="255"/>
      <c r="I453" s="1560"/>
      <c r="J453" s="1585"/>
      <c r="K453" s="1570"/>
      <c r="L453" s="1559"/>
      <c r="M453" s="1570"/>
      <c r="N453" s="1570"/>
      <c r="O453" s="1570"/>
      <c r="P453" s="1570"/>
      <c r="Q453" s="255"/>
      <c r="R453" s="255"/>
      <c r="S453" s="1570"/>
      <c r="T453" s="1751"/>
      <c r="U453" s="1751"/>
      <c r="V453" s="1142">
        <v>1</v>
      </c>
    </row>
    <row r="454" spans="1:22" ht="63" hidden="1">
      <c r="A454" s="1550">
        <v>439</v>
      </c>
      <c r="B454" s="1568">
        <f>B452+1</f>
        <v>426</v>
      </c>
      <c r="C454" s="1583" t="s">
        <v>1490</v>
      </c>
      <c r="D454" s="1699"/>
      <c r="E454" s="1699"/>
      <c r="F454" s="1699"/>
      <c r="G454" s="1462" t="s">
        <v>454</v>
      </c>
      <c r="H454" s="255"/>
      <c r="I454" s="1570" t="s">
        <v>1491</v>
      </c>
      <c r="J454" s="1570">
        <v>59</v>
      </c>
      <c r="K454" s="1570">
        <v>106</v>
      </c>
      <c r="L454" s="1586">
        <v>966.7</v>
      </c>
      <c r="M454" s="1570" t="s">
        <v>1492</v>
      </c>
      <c r="N454" s="1570" t="s">
        <v>852</v>
      </c>
      <c r="O454" s="1570" t="s">
        <v>618</v>
      </c>
      <c r="P454" s="1581" t="s">
        <v>1493</v>
      </c>
      <c r="Q454" s="255"/>
      <c r="R454" s="255"/>
      <c r="S454" s="1581" t="s">
        <v>1494</v>
      </c>
      <c r="T454" s="1752"/>
      <c r="U454" s="1752"/>
      <c r="V454" s="1142">
        <v>1</v>
      </c>
    </row>
    <row r="455" spans="1:22" ht="47.25" hidden="1">
      <c r="A455" s="1555">
        <v>440</v>
      </c>
      <c r="B455" s="1568">
        <f t="shared" si="6"/>
        <v>427</v>
      </c>
      <c r="C455" s="1583" t="s">
        <v>1495</v>
      </c>
      <c r="D455" s="1699"/>
      <c r="E455" s="1699"/>
      <c r="F455" s="1699"/>
      <c r="G455" s="1462" t="s">
        <v>454</v>
      </c>
      <c r="H455" s="255"/>
      <c r="I455" s="1570" t="s">
        <v>1496</v>
      </c>
      <c r="J455" s="1570">
        <v>35</v>
      </c>
      <c r="K455" s="1570">
        <v>1152</v>
      </c>
      <c r="L455" s="1586">
        <v>208.1</v>
      </c>
      <c r="M455" s="1570"/>
      <c r="N455" s="1570" t="s">
        <v>852</v>
      </c>
      <c r="O455" s="1570" t="s">
        <v>618</v>
      </c>
      <c r="P455" s="1581" t="s">
        <v>1497</v>
      </c>
      <c r="Q455" s="255"/>
      <c r="R455" s="255"/>
      <c r="S455" s="1581" t="s">
        <v>965</v>
      </c>
      <c r="T455" s="1752"/>
      <c r="U455" s="1752"/>
      <c r="V455" s="1142">
        <v>1</v>
      </c>
    </row>
    <row r="456" spans="1:22" ht="31.5" hidden="1">
      <c r="A456" s="1550">
        <v>441</v>
      </c>
      <c r="B456" s="1568">
        <f t="shared" si="6"/>
        <v>428</v>
      </c>
      <c r="C456" s="1583" t="s">
        <v>1498</v>
      </c>
      <c r="D456" s="1699"/>
      <c r="E456" s="1699"/>
      <c r="F456" s="1699"/>
      <c r="G456" s="1462" t="s">
        <v>454</v>
      </c>
      <c r="H456" s="255"/>
      <c r="I456" s="1570" t="s">
        <v>1499</v>
      </c>
      <c r="J456" s="1570">
        <v>30</v>
      </c>
      <c r="K456" s="1570" t="s">
        <v>1500</v>
      </c>
      <c r="L456" s="1586">
        <v>300</v>
      </c>
      <c r="M456" s="1570"/>
      <c r="N456" s="1570" t="s">
        <v>852</v>
      </c>
      <c r="O456" s="1570" t="s">
        <v>618</v>
      </c>
      <c r="P456" s="1581" t="s">
        <v>1501</v>
      </c>
      <c r="Q456" s="255"/>
      <c r="R456" s="255"/>
      <c r="S456" s="1581" t="s">
        <v>965</v>
      </c>
      <c r="T456" s="1752"/>
      <c r="U456" s="1752"/>
      <c r="V456" s="1142">
        <v>1</v>
      </c>
    </row>
    <row r="457" spans="1:22" hidden="1">
      <c r="A457" s="1555">
        <v>442</v>
      </c>
      <c r="B457" s="1568">
        <f t="shared" si="6"/>
        <v>429</v>
      </c>
      <c r="C457" s="4078" t="s">
        <v>1502</v>
      </c>
      <c r="D457" s="1699"/>
      <c r="E457" s="1699"/>
      <c r="F457" s="1699"/>
      <c r="G457" s="1462" t="s">
        <v>454</v>
      </c>
      <c r="H457" s="255"/>
      <c r="I457" s="4074" t="s">
        <v>1503</v>
      </c>
      <c r="J457" s="4089" t="s">
        <v>1475</v>
      </c>
      <c r="K457" s="4074" t="s">
        <v>1504</v>
      </c>
      <c r="L457" s="1586">
        <v>117.9</v>
      </c>
      <c r="M457" s="1570"/>
      <c r="N457" s="1581" t="s">
        <v>979</v>
      </c>
      <c r="O457" s="1570" t="s">
        <v>1505</v>
      </c>
      <c r="P457" s="1581"/>
      <c r="Q457" s="255"/>
      <c r="R457" s="255"/>
      <c r="S457" s="1581"/>
      <c r="T457" s="1752"/>
      <c r="U457" s="1752"/>
      <c r="V457" s="1142">
        <v>1</v>
      </c>
    </row>
    <row r="458" spans="1:22" ht="31.5" hidden="1">
      <c r="A458" s="1550">
        <v>443</v>
      </c>
      <c r="B458" s="1568">
        <f t="shared" si="6"/>
        <v>430</v>
      </c>
      <c r="C458" s="4070"/>
      <c r="D458" s="1695"/>
      <c r="E458" s="1695"/>
      <c r="F458" s="1695"/>
      <c r="G458" s="1462" t="s">
        <v>454</v>
      </c>
      <c r="H458" s="255"/>
      <c r="I458" s="4084"/>
      <c r="J458" s="4075"/>
      <c r="K458" s="4075"/>
      <c r="L458" s="1586">
        <v>200</v>
      </c>
      <c r="M458" s="1570"/>
      <c r="N458" s="1581" t="s">
        <v>979</v>
      </c>
      <c r="O458" s="1570" t="s">
        <v>618</v>
      </c>
      <c r="P458" s="1581" t="s">
        <v>1506</v>
      </c>
      <c r="Q458" s="255"/>
      <c r="R458" s="255"/>
      <c r="S458" s="1581" t="s">
        <v>965</v>
      </c>
      <c r="T458" s="1752"/>
      <c r="U458" s="1752"/>
      <c r="V458" s="1142">
        <v>1</v>
      </c>
    </row>
    <row r="459" spans="1:22" hidden="1">
      <c r="A459" s="1555">
        <v>444</v>
      </c>
      <c r="B459" s="1568">
        <f t="shared" si="6"/>
        <v>431</v>
      </c>
      <c r="C459" s="1583" t="s">
        <v>1507</v>
      </c>
      <c r="D459" s="1699"/>
      <c r="E459" s="1699"/>
      <c r="F459" s="1699"/>
      <c r="G459" s="1462" t="s">
        <v>454</v>
      </c>
      <c r="H459" s="255"/>
      <c r="I459" s="1570" t="s">
        <v>1508</v>
      </c>
      <c r="J459" s="1570">
        <v>52</v>
      </c>
      <c r="K459" s="1570">
        <v>52</v>
      </c>
      <c r="L459" s="1586">
        <v>302.8</v>
      </c>
      <c r="M459" s="1570"/>
      <c r="N459" s="1570" t="s">
        <v>1039</v>
      </c>
      <c r="O459" s="1570" t="s">
        <v>618</v>
      </c>
      <c r="P459" s="1581" t="s">
        <v>1506</v>
      </c>
      <c r="Q459" s="255"/>
      <c r="R459" s="255"/>
      <c r="S459" s="1570"/>
      <c r="T459" s="1751"/>
      <c r="U459" s="1751"/>
      <c r="V459" s="1142">
        <v>1</v>
      </c>
    </row>
    <row r="460" spans="1:22" hidden="1">
      <c r="A460" s="1550">
        <v>445</v>
      </c>
      <c r="B460" s="1568">
        <f t="shared" si="6"/>
        <v>432</v>
      </c>
      <c r="C460" s="1583" t="s">
        <v>1509</v>
      </c>
      <c r="D460" s="1699"/>
      <c r="E460" s="1699"/>
      <c r="F460" s="1699"/>
      <c r="G460" s="1462" t="s">
        <v>454</v>
      </c>
      <c r="H460" s="255"/>
      <c r="I460" s="1570" t="s">
        <v>1510</v>
      </c>
      <c r="J460" s="1570">
        <v>45</v>
      </c>
      <c r="K460" s="1570">
        <v>25</v>
      </c>
      <c r="L460" s="1586">
        <v>184.6</v>
      </c>
      <c r="M460" s="1570"/>
      <c r="N460" s="1570" t="s">
        <v>1039</v>
      </c>
      <c r="O460" s="1570" t="s">
        <v>618</v>
      </c>
      <c r="P460" s="1581" t="s">
        <v>1506</v>
      </c>
      <c r="Q460" s="255"/>
      <c r="R460" s="255"/>
      <c r="S460" s="1570"/>
      <c r="T460" s="1751"/>
      <c r="U460" s="1751"/>
      <c r="V460" s="1142">
        <v>1</v>
      </c>
    </row>
    <row r="461" spans="1:22" hidden="1">
      <c r="A461" s="1555">
        <v>446</v>
      </c>
      <c r="B461" s="1568">
        <f t="shared" si="6"/>
        <v>433</v>
      </c>
      <c r="C461" s="1583" t="s">
        <v>1511</v>
      </c>
      <c r="D461" s="1699"/>
      <c r="E461" s="1699"/>
      <c r="F461" s="1699"/>
      <c r="G461" s="1462" t="s">
        <v>454</v>
      </c>
      <c r="H461" s="255"/>
      <c r="I461" s="1570" t="s">
        <v>1512</v>
      </c>
      <c r="J461" s="1570">
        <v>24</v>
      </c>
      <c r="K461" s="1570" t="s">
        <v>1513</v>
      </c>
      <c r="L461" s="1586">
        <v>518</v>
      </c>
      <c r="M461" s="1570"/>
      <c r="N461" s="1570" t="s">
        <v>1039</v>
      </c>
      <c r="O461" s="1570" t="s">
        <v>618</v>
      </c>
      <c r="P461" s="1581" t="s">
        <v>1506</v>
      </c>
      <c r="Q461" s="255"/>
      <c r="R461" s="255"/>
      <c r="S461" s="1560"/>
      <c r="T461" s="1745"/>
      <c r="U461" s="1745"/>
      <c r="V461" s="1142">
        <v>1</v>
      </c>
    </row>
    <row r="462" spans="1:22" ht="31.5" hidden="1">
      <c r="A462" s="1550">
        <v>447</v>
      </c>
      <c r="B462" s="1568">
        <f t="shared" si="6"/>
        <v>434</v>
      </c>
      <c r="C462" s="1583" t="s">
        <v>1514</v>
      </c>
      <c r="D462" s="1699"/>
      <c r="E462" s="1699"/>
      <c r="F462" s="1699"/>
      <c r="G462" s="1462" t="s">
        <v>454</v>
      </c>
      <c r="H462" s="255"/>
      <c r="I462" s="1570" t="s">
        <v>1515</v>
      </c>
      <c r="J462" s="1570">
        <v>25</v>
      </c>
      <c r="K462" s="1570">
        <v>22</v>
      </c>
      <c r="L462" s="1586">
        <v>200</v>
      </c>
      <c r="M462" s="1570"/>
      <c r="N462" s="1570" t="s">
        <v>852</v>
      </c>
      <c r="O462" s="1570" t="s">
        <v>618</v>
      </c>
      <c r="P462" s="1581" t="s">
        <v>1506</v>
      </c>
      <c r="Q462" s="255"/>
      <c r="R462" s="255"/>
      <c r="S462" s="1581" t="s">
        <v>965</v>
      </c>
      <c r="T462" s="1752"/>
      <c r="U462" s="1752"/>
      <c r="V462" s="1142">
        <v>1</v>
      </c>
    </row>
    <row r="463" spans="1:22" ht="31.5" hidden="1">
      <c r="A463" s="1555">
        <v>448</v>
      </c>
      <c r="B463" s="1568">
        <f t="shared" si="6"/>
        <v>435</v>
      </c>
      <c r="C463" s="1583" t="s">
        <v>1516</v>
      </c>
      <c r="D463" s="1699"/>
      <c r="E463" s="1699"/>
      <c r="F463" s="1699"/>
      <c r="G463" s="1462" t="s">
        <v>454</v>
      </c>
      <c r="H463" s="255"/>
      <c r="I463" s="1570" t="s">
        <v>1517</v>
      </c>
      <c r="J463" s="1570">
        <v>31</v>
      </c>
      <c r="K463" s="1570">
        <v>105</v>
      </c>
      <c r="L463" s="1586">
        <v>222.3</v>
      </c>
      <c r="M463" s="1570"/>
      <c r="N463" s="1570" t="s">
        <v>852</v>
      </c>
      <c r="O463" s="1570" t="s">
        <v>618</v>
      </c>
      <c r="P463" s="1581" t="s">
        <v>1506</v>
      </c>
      <c r="Q463" s="255"/>
      <c r="R463" s="255"/>
      <c r="S463" s="1581" t="s">
        <v>965</v>
      </c>
      <c r="T463" s="1752"/>
      <c r="U463" s="1752"/>
      <c r="V463" s="1142">
        <v>1</v>
      </c>
    </row>
    <row r="464" spans="1:22" hidden="1">
      <c r="A464" s="1550">
        <v>449</v>
      </c>
      <c r="B464" s="1568">
        <f t="shared" si="6"/>
        <v>436</v>
      </c>
      <c r="C464" s="1583" t="s">
        <v>1518</v>
      </c>
      <c r="D464" s="1699"/>
      <c r="E464" s="1699"/>
      <c r="F464" s="1699"/>
      <c r="G464" s="1462" t="s">
        <v>454</v>
      </c>
      <c r="H464" s="255"/>
      <c r="I464" s="1570" t="s">
        <v>1519</v>
      </c>
      <c r="J464" s="1570">
        <v>13</v>
      </c>
      <c r="K464" s="1570">
        <v>2</v>
      </c>
      <c r="L464" s="1586">
        <v>243</v>
      </c>
      <c r="M464" s="1570"/>
      <c r="N464" s="1581" t="s">
        <v>1313</v>
      </c>
      <c r="O464" s="1570" t="s">
        <v>618</v>
      </c>
      <c r="P464" s="1581" t="s">
        <v>1506</v>
      </c>
      <c r="Q464" s="255"/>
      <c r="R464" s="255"/>
      <c r="S464" s="1570"/>
      <c r="T464" s="1751"/>
      <c r="U464" s="1751"/>
      <c r="V464" s="1142">
        <v>1</v>
      </c>
    </row>
    <row r="465" spans="1:22" ht="31.5" hidden="1">
      <c r="A465" s="1555">
        <v>450</v>
      </c>
      <c r="B465" s="1568">
        <f t="shared" si="6"/>
        <v>437</v>
      </c>
      <c r="C465" s="1583" t="s">
        <v>1520</v>
      </c>
      <c r="D465" s="1699"/>
      <c r="E465" s="1699"/>
      <c r="F465" s="1699"/>
      <c r="G465" s="1462" t="s">
        <v>454</v>
      </c>
      <c r="H465" s="255"/>
      <c r="I465" s="1570" t="s">
        <v>1521</v>
      </c>
      <c r="J465" s="1570">
        <v>35</v>
      </c>
      <c r="K465" s="1570" t="s">
        <v>1522</v>
      </c>
      <c r="L465" s="1586">
        <v>279.8</v>
      </c>
      <c r="M465" s="1570"/>
      <c r="N465" s="1570" t="s">
        <v>852</v>
      </c>
      <c r="O465" s="1570" t="s">
        <v>618</v>
      </c>
      <c r="P465" s="1581" t="s">
        <v>1506</v>
      </c>
      <c r="Q465" s="255"/>
      <c r="R465" s="255"/>
      <c r="S465" s="1581" t="s">
        <v>965</v>
      </c>
      <c r="T465" s="1752"/>
      <c r="U465" s="1752"/>
      <c r="V465" s="1142">
        <v>1</v>
      </c>
    </row>
    <row r="466" spans="1:22" ht="47.25" hidden="1">
      <c r="A466" s="1550">
        <v>451</v>
      </c>
      <c r="B466" s="1568">
        <f t="shared" si="6"/>
        <v>438</v>
      </c>
      <c r="C466" s="1583" t="s">
        <v>1523</v>
      </c>
      <c r="D466" s="1699"/>
      <c r="E466" s="1699"/>
      <c r="F466" s="1699"/>
      <c r="G466" s="1462" t="s">
        <v>454</v>
      </c>
      <c r="H466" s="255"/>
      <c r="I466" s="1570" t="s">
        <v>1524</v>
      </c>
      <c r="J466" s="1570" t="s">
        <v>1525</v>
      </c>
      <c r="K466" s="1570" t="s">
        <v>1525</v>
      </c>
      <c r="L466" s="1586">
        <v>300</v>
      </c>
      <c r="M466" s="1570"/>
      <c r="N466" s="1570" t="s">
        <v>1526</v>
      </c>
      <c r="O466" s="1570" t="s">
        <v>618</v>
      </c>
      <c r="P466" s="1581" t="s">
        <v>1506</v>
      </c>
      <c r="Q466" s="255"/>
      <c r="R466" s="255"/>
      <c r="S466" s="1581" t="s">
        <v>965</v>
      </c>
      <c r="T466" s="1752"/>
      <c r="U466" s="1752"/>
      <c r="V466" s="1142">
        <v>1</v>
      </c>
    </row>
    <row r="467" spans="1:22" ht="31.5" hidden="1">
      <c r="A467" s="1555">
        <v>452</v>
      </c>
      <c r="B467" s="1568">
        <f t="shared" si="6"/>
        <v>439</v>
      </c>
      <c r="C467" s="1583" t="s">
        <v>1527</v>
      </c>
      <c r="D467" s="1699"/>
      <c r="E467" s="1699"/>
      <c r="F467" s="1699"/>
      <c r="G467" s="1462" t="s">
        <v>454</v>
      </c>
      <c r="H467" s="255"/>
      <c r="I467" s="1570" t="s">
        <v>1528</v>
      </c>
      <c r="J467" s="1570">
        <v>35</v>
      </c>
      <c r="K467" s="1570">
        <v>16</v>
      </c>
      <c r="L467" s="1586">
        <v>150.80000000000001</v>
      </c>
      <c r="M467" s="1570"/>
      <c r="N467" s="1570" t="s">
        <v>852</v>
      </c>
      <c r="O467" s="1570" t="s">
        <v>618</v>
      </c>
      <c r="P467" s="1581" t="s">
        <v>1506</v>
      </c>
      <c r="Q467" s="255"/>
      <c r="R467" s="255"/>
      <c r="S467" s="1581" t="s">
        <v>965</v>
      </c>
      <c r="T467" s="1752"/>
      <c r="U467" s="1752"/>
      <c r="V467" s="1142">
        <v>1</v>
      </c>
    </row>
    <row r="468" spans="1:22" hidden="1">
      <c r="A468" s="1550">
        <v>453</v>
      </c>
      <c r="B468" s="1568">
        <f t="shared" ref="B468:B531" si="7">B467+1</f>
        <v>440</v>
      </c>
      <c r="C468" s="1583" t="s">
        <v>1529</v>
      </c>
      <c r="D468" s="1699"/>
      <c r="E468" s="1699"/>
      <c r="F468" s="1699"/>
      <c r="G468" s="1462" t="s">
        <v>454</v>
      </c>
      <c r="H468" s="255"/>
      <c r="I468" s="1570" t="s">
        <v>1496</v>
      </c>
      <c r="J468" s="1570">
        <v>35</v>
      </c>
      <c r="K468" s="1570">
        <v>1679</v>
      </c>
      <c r="L468" s="1586">
        <v>291.3</v>
      </c>
      <c r="M468" s="1570"/>
      <c r="N468" s="1570" t="s">
        <v>1039</v>
      </c>
      <c r="O468" s="1570" t="s">
        <v>618</v>
      </c>
      <c r="P468" s="1581" t="s">
        <v>1530</v>
      </c>
      <c r="Q468" s="255"/>
      <c r="R468" s="255"/>
      <c r="S468" s="1570"/>
      <c r="T468" s="1751"/>
      <c r="U468" s="1751"/>
      <c r="V468" s="1142">
        <v>1</v>
      </c>
    </row>
    <row r="469" spans="1:22" hidden="1">
      <c r="A469" s="1555">
        <v>454</v>
      </c>
      <c r="B469" s="1568">
        <f t="shared" si="7"/>
        <v>441</v>
      </c>
      <c r="C469" s="1583" t="s">
        <v>1531</v>
      </c>
      <c r="D469" s="1699"/>
      <c r="E469" s="1699"/>
      <c r="F469" s="1699"/>
      <c r="G469" s="1462" t="s">
        <v>454</v>
      </c>
      <c r="H469" s="255"/>
      <c r="I469" s="1570" t="s">
        <v>1532</v>
      </c>
      <c r="J469" s="1570">
        <v>35</v>
      </c>
      <c r="K469" s="1570">
        <v>1553</v>
      </c>
      <c r="L469" s="1586">
        <v>417</v>
      </c>
      <c r="M469" s="1570"/>
      <c r="N469" s="1570" t="s">
        <v>1039</v>
      </c>
      <c r="O469" s="1570" t="s">
        <v>618</v>
      </c>
      <c r="P469" s="1581" t="s">
        <v>1530</v>
      </c>
      <c r="Q469" s="255"/>
      <c r="R469" s="255"/>
      <c r="S469" s="1560"/>
      <c r="T469" s="1745"/>
      <c r="U469" s="1745"/>
      <c r="V469" s="1142">
        <v>1</v>
      </c>
    </row>
    <row r="470" spans="1:22" ht="50.25" hidden="1">
      <c r="A470" s="1550">
        <v>455</v>
      </c>
      <c r="B470" s="1568">
        <f t="shared" si="7"/>
        <v>442</v>
      </c>
      <c r="C470" s="1583" t="s">
        <v>1533</v>
      </c>
      <c r="D470" s="1699"/>
      <c r="E470" s="1699"/>
      <c r="F470" s="1699"/>
      <c r="G470" s="1462" t="s">
        <v>454</v>
      </c>
      <c r="H470" s="255"/>
      <c r="I470" s="1570" t="s">
        <v>1534</v>
      </c>
      <c r="J470" s="1570">
        <v>69</v>
      </c>
      <c r="K470" s="1570">
        <v>9</v>
      </c>
      <c r="L470" s="1586">
        <v>421</v>
      </c>
      <c r="M470" s="1570"/>
      <c r="N470" s="1570" t="s">
        <v>775</v>
      </c>
      <c r="O470" s="1570" t="s">
        <v>618</v>
      </c>
      <c r="P470" s="1570" t="s">
        <v>1535</v>
      </c>
      <c r="Q470" s="255"/>
      <c r="R470" s="255"/>
      <c r="S470" s="1570" t="s">
        <v>7680</v>
      </c>
      <c r="T470" s="1751"/>
      <c r="U470" s="1751"/>
      <c r="V470" s="1142">
        <v>1</v>
      </c>
    </row>
    <row r="471" spans="1:22" hidden="1">
      <c r="A471" s="1555">
        <v>456</v>
      </c>
      <c r="B471" s="1568">
        <f t="shared" si="7"/>
        <v>443</v>
      </c>
      <c r="C471" s="1583" t="s">
        <v>1536</v>
      </c>
      <c r="D471" s="1699"/>
      <c r="E471" s="1699"/>
      <c r="F471" s="1699"/>
      <c r="G471" s="1462" t="s">
        <v>454</v>
      </c>
      <c r="H471" s="255"/>
      <c r="I471" s="1570" t="s">
        <v>1503</v>
      </c>
      <c r="J471" s="1570">
        <v>52</v>
      </c>
      <c r="K471" s="1570">
        <v>89</v>
      </c>
      <c r="L471" s="1586">
        <v>11445</v>
      </c>
      <c r="M471" s="1570"/>
      <c r="N471" s="1581" t="s">
        <v>979</v>
      </c>
      <c r="O471" s="1570" t="s">
        <v>618</v>
      </c>
      <c r="P471" s="1581" t="s">
        <v>1537</v>
      </c>
      <c r="Q471" s="255"/>
      <c r="R471" s="255"/>
      <c r="S471" s="1570"/>
      <c r="T471" s="1751"/>
      <c r="U471" s="1751"/>
      <c r="V471" s="1142">
        <v>1</v>
      </c>
    </row>
    <row r="472" spans="1:22" hidden="1">
      <c r="A472" s="1550">
        <v>457</v>
      </c>
      <c r="B472" s="1568">
        <f t="shared" si="7"/>
        <v>444</v>
      </c>
      <c r="C472" s="1583" t="s">
        <v>1538</v>
      </c>
      <c r="D472" s="1699"/>
      <c r="E472" s="1699"/>
      <c r="F472" s="1699"/>
      <c r="G472" s="1462" t="s">
        <v>454</v>
      </c>
      <c r="H472" s="255"/>
      <c r="I472" s="1570" t="s">
        <v>1508</v>
      </c>
      <c r="J472" s="1570">
        <v>51</v>
      </c>
      <c r="K472" s="1570">
        <v>87</v>
      </c>
      <c r="L472" s="1586">
        <v>3554</v>
      </c>
      <c r="M472" s="1570"/>
      <c r="N472" s="1581" t="s">
        <v>1313</v>
      </c>
      <c r="O472" s="1570" t="s">
        <v>618</v>
      </c>
      <c r="P472" s="1581" t="s">
        <v>1539</v>
      </c>
      <c r="Q472" s="255"/>
      <c r="R472" s="255"/>
      <c r="S472" s="1570"/>
      <c r="T472" s="1751"/>
      <c r="U472" s="1751"/>
      <c r="V472" s="1142">
        <v>1</v>
      </c>
    </row>
    <row r="473" spans="1:22" ht="31.5" hidden="1">
      <c r="A473" s="1555">
        <v>458</v>
      </c>
      <c r="B473" s="1568">
        <f t="shared" si="7"/>
        <v>445</v>
      </c>
      <c r="C473" s="1583" t="s">
        <v>1540</v>
      </c>
      <c r="D473" s="1699"/>
      <c r="E473" s="1699"/>
      <c r="F473" s="1699"/>
      <c r="G473" s="1462" t="s">
        <v>454</v>
      </c>
      <c r="H473" s="255"/>
      <c r="I473" s="1570" t="s">
        <v>1512</v>
      </c>
      <c r="J473" s="1570">
        <v>30</v>
      </c>
      <c r="K473" s="1570" t="s">
        <v>1541</v>
      </c>
      <c r="L473" s="1586">
        <v>2389.6</v>
      </c>
      <c r="M473" s="1570"/>
      <c r="N473" s="1570" t="s">
        <v>1039</v>
      </c>
      <c r="O473" s="1570" t="s">
        <v>618</v>
      </c>
      <c r="P473" s="1581" t="s">
        <v>1542</v>
      </c>
      <c r="Q473" s="255"/>
      <c r="R473" s="255"/>
      <c r="S473" s="1570"/>
      <c r="T473" s="1751"/>
      <c r="U473" s="1751"/>
      <c r="V473" s="1142">
        <v>1</v>
      </c>
    </row>
    <row r="474" spans="1:22" ht="31.5" hidden="1">
      <c r="A474" s="1550">
        <v>459</v>
      </c>
      <c r="B474" s="1568">
        <f t="shared" si="7"/>
        <v>446</v>
      </c>
      <c r="C474" s="1583" t="s">
        <v>1544</v>
      </c>
      <c r="D474" s="1699"/>
      <c r="E474" s="1699"/>
      <c r="F474" s="1699"/>
      <c r="G474" s="1462" t="s">
        <v>454</v>
      </c>
      <c r="H474" s="255"/>
      <c r="I474" s="1570" t="s">
        <v>1512</v>
      </c>
      <c r="J474" s="1570">
        <v>30</v>
      </c>
      <c r="K474" s="1570">
        <v>5</v>
      </c>
      <c r="L474" s="1586">
        <v>2568.9</v>
      </c>
      <c r="M474" s="1570"/>
      <c r="N474" s="1570" t="s">
        <v>1039</v>
      </c>
      <c r="O474" s="1570" t="s">
        <v>618</v>
      </c>
      <c r="P474" s="1581" t="s">
        <v>1545</v>
      </c>
      <c r="Q474" s="255"/>
      <c r="R474" s="255"/>
      <c r="S474" s="1570"/>
      <c r="T474" s="1751"/>
      <c r="U474" s="1751"/>
      <c r="V474" s="1142">
        <v>1</v>
      </c>
    </row>
    <row r="475" spans="1:22" ht="31.5" hidden="1">
      <c r="A475" s="1555">
        <v>460</v>
      </c>
      <c r="B475" s="1568">
        <f t="shared" si="7"/>
        <v>447</v>
      </c>
      <c r="C475" s="1583" t="s">
        <v>1045</v>
      </c>
      <c r="D475" s="1699"/>
      <c r="E475" s="1699"/>
      <c r="F475" s="1699"/>
      <c r="G475" s="1462" t="s">
        <v>454</v>
      </c>
      <c r="H475" s="255"/>
      <c r="I475" s="1570" t="s">
        <v>1512</v>
      </c>
      <c r="J475" s="1570">
        <v>30</v>
      </c>
      <c r="K475" s="1570">
        <v>5</v>
      </c>
      <c r="L475" s="1586">
        <v>1784</v>
      </c>
      <c r="M475" s="1570"/>
      <c r="N475" s="1570" t="s">
        <v>840</v>
      </c>
      <c r="O475" s="1570" t="s">
        <v>618</v>
      </c>
      <c r="P475" s="1581" t="s">
        <v>1365</v>
      </c>
      <c r="Q475" s="255"/>
      <c r="R475" s="255"/>
      <c r="S475" s="1570"/>
      <c r="T475" s="1751"/>
      <c r="U475" s="1751"/>
      <c r="V475" s="1142">
        <v>1</v>
      </c>
    </row>
    <row r="476" spans="1:22" hidden="1">
      <c r="A476" s="1550">
        <v>461</v>
      </c>
      <c r="B476" s="1568">
        <f t="shared" si="7"/>
        <v>448</v>
      </c>
      <c r="C476" s="1583" t="s">
        <v>1546</v>
      </c>
      <c r="D476" s="1699"/>
      <c r="E476" s="1699"/>
      <c r="F476" s="1699"/>
      <c r="G476" s="1462" t="s">
        <v>454</v>
      </c>
      <c r="H476" s="255"/>
      <c r="I476" s="1570" t="s">
        <v>1512</v>
      </c>
      <c r="J476" s="1570">
        <v>30</v>
      </c>
      <c r="K476" s="1570" t="s">
        <v>1547</v>
      </c>
      <c r="L476" s="1586">
        <v>124</v>
      </c>
      <c r="M476" s="1570"/>
      <c r="N476" s="1570" t="s">
        <v>1039</v>
      </c>
      <c r="O476" s="1570" t="s">
        <v>618</v>
      </c>
      <c r="P476" s="1581" t="s">
        <v>1548</v>
      </c>
      <c r="Q476" s="255"/>
      <c r="R476" s="255"/>
      <c r="S476" s="1570"/>
      <c r="T476" s="1751"/>
      <c r="U476" s="1751"/>
      <c r="V476" s="1142">
        <v>1</v>
      </c>
    </row>
    <row r="477" spans="1:22" hidden="1">
      <c r="A477" s="1555">
        <v>462</v>
      </c>
      <c r="B477" s="1568">
        <f t="shared" si="7"/>
        <v>449</v>
      </c>
      <c r="C477" s="1583" t="s">
        <v>1549</v>
      </c>
      <c r="D477" s="1699"/>
      <c r="E477" s="1699"/>
      <c r="F477" s="1699"/>
      <c r="G477" s="1462" t="s">
        <v>454</v>
      </c>
      <c r="H477" s="255"/>
      <c r="I477" s="1570" t="s">
        <v>1517</v>
      </c>
      <c r="J477" s="1570">
        <v>32</v>
      </c>
      <c r="K477" s="1570">
        <v>303107</v>
      </c>
      <c r="L477" s="1586">
        <v>500</v>
      </c>
      <c r="M477" s="1570"/>
      <c r="N477" s="1570" t="s">
        <v>817</v>
      </c>
      <c r="O477" s="1570" t="s">
        <v>618</v>
      </c>
      <c r="P477" s="1581" t="s">
        <v>1550</v>
      </c>
      <c r="Q477" s="255"/>
      <c r="R477" s="255"/>
      <c r="S477" s="1570"/>
      <c r="T477" s="1751"/>
      <c r="U477" s="1751"/>
      <c r="V477" s="1142">
        <v>1</v>
      </c>
    </row>
    <row r="478" spans="1:22" ht="31.5" hidden="1">
      <c r="A478" s="1550">
        <v>463</v>
      </c>
      <c r="B478" s="1568">
        <f t="shared" si="7"/>
        <v>450</v>
      </c>
      <c r="C478" s="1583" t="s">
        <v>1551</v>
      </c>
      <c r="D478" s="1699"/>
      <c r="E478" s="1699"/>
      <c r="F478" s="1699"/>
      <c r="G478" s="1462" t="s">
        <v>454</v>
      </c>
      <c r="H478" s="255"/>
      <c r="I478" s="1570" t="s">
        <v>1512</v>
      </c>
      <c r="J478" s="1570">
        <v>24</v>
      </c>
      <c r="K478" s="1570">
        <v>474958</v>
      </c>
      <c r="L478" s="1586">
        <v>5528</v>
      </c>
      <c r="M478" s="1570"/>
      <c r="N478" s="1570" t="s">
        <v>754</v>
      </c>
      <c r="O478" s="1570" t="s">
        <v>618</v>
      </c>
      <c r="P478" s="1581" t="s">
        <v>1552</v>
      </c>
      <c r="Q478" s="255"/>
      <c r="R478" s="255"/>
      <c r="S478" s="1570"/>
      <c r="T478" s="1751"/>
      <c r="U478" s="1751"/>
      <c r="V478" s="1142">
        <v>1</v>
      </c>
    </row>
    <row r="479" spans="1:22" ht="31.5" hidden="1">
      <c r="A479" s="1555">
        <v>464</v>
      </c>
      <c r="B479" s="1568">
        <f t="shared" si="7"/>
        <v>451</v>
      </c>
      <c r="C479" s="1583" t="s">
        <v>1553</v>
      </c>
      <c r="D479" s="1699"/>
      <c r="E479" s="1699"/>
      <c r="F479" s="1699"/>
      <c r="G479" s="1462" t="s">
        <v>454</v>
      </c>
      <c r="H479" s="255"/>
      <c r="I479" s="1570" t="s">
        <v>1524</v>
      </c>
      <c r="J479" s="1570" t="s">
        <v>1525</v>
      </c>
      <c r="K479" s="1570" t="s">
        <v>1525</v>
      </c>
      <c r="L479" s="1586">
        <v>500</v>
      </c>
      <c r="M479" s="1570"/>
      <c r="N479" s="1570" t="s">
        <v>754</v>
      </c>
      <c r="O479" s="1570" t="s">
        <v>618</v>
      </c>
      <c r="P479" s="1581" t="s">
        <v>1554</v>
      </c>
      <c r="Q479" s="255"/>
      <c r="R479" s="255"/>
      <c r="S479" s="1570"/>
      <c r="T479" s="1751"/>
      <c r="U479" s="1751"/>
      <c r="V479" s="1142">
        <v>1</v>
      </c>
    </row>
    <row r="480" spans="1:22" ht="31.5" hidden="1">
      <c r="A480" s="1550">
        <v>465</v>
      </c>
      <c r="B480" s="1568">
        <f t="shared" si="7"/>
        <v>452</v>
      </c>
      <c r="C480" s="1583" t="s">
        <v>1555</v>
      </c>
      <c r="D480" s="1699"/>
      <c r="E480" s="1699"/>
      <c r="F480" s="1699"/>
      <c r="G480" s="1462" t="s">
        <v>454</v>
      </c>
      <c r="H480" s="255"/>
      <c r="I480" s="1570" t="s">
        <v>1528</v>
      </c>
      <c r="J480" s="1570">
        <v>35</v>
      </c>
      <c r="K480" s="1570">
        <v>894</v>
      </c>
      <c r="L480" s="1586">
        <v>1029.4000000000001</v>
      </c>
      <c r="M480" s="1570"/>
      <c r="N480" s="1581" t="s">
        <v>858</v>
      </c>
      <c r="O480" s="1570" t="s">
        <v>618</v>
      </c>
      <c r="P480" s="1581" t="s">
        <v>1556</v>
      </c>
      <c r="Q480" s="255"/>
      <c r="R480" s="255"/>
      <c r="S480" s="1581" t="s">
        <v>1557</v>
      </c>
      <c r="T480" s="1752"/>
      <c r="U480" s="1752"/>
      <c r="V480" s="1142">
        <v>1</v>
      </c>
    </row>
    <row r="481" spans="1:22" ht="31.5" hidden="1">
      <c r="A481" s="1555">
        <v>466</v>
      </c>
      <c r="B481" s="1568">
        <f t="shared" si="7"/>
        <v>453</v>
      </c>
      <c r="C481" s="1583" t="s">
        <v>1558</v>
      </c>
      <c r="D481" s="1699"/>
      <c r="E481" s="1699"/>
      <c r="F481" s="1699"/>
      <c r="G481" s="1462" t="s">
        <v>454</v>
      </c>
      <c r="H481" s="255"/>
      <c r="I481" s="1570" t="s">
        <v>1517</v>
      </c>
      <c r="J481" s="1570">
        <v>32</v>
      </c>
      <c r="K481" s="1570">
        <v>248</v>
      </c>
      <c r="L481" s="1586">
        <v>3470.8</v>
      </c>
      <c r="M481" s="1570"/>
      <c r="N481" s="1581" t="s">
        <v>852</v>
      </c>
      <c r="O481" s="1570" t="s">
        <v>618</v>
      </c>
      <c r="P481" s="1581" t="s">
        <v>1559</v>
      </c>
      <c r="Q481" s="255"/>
      <c r="R481" s="255"/>
      <c r="S481" s="1581" t="s">
        <v>1557</v>
      </c>
      <c r="T481" s="1752"/>
      <c r="U481" s="1752"/>
      <c r="V481" s="1142">
        <v>1</v>
      </c>
    </row>
    <row r="482" spans="1:22" ht="31.5" hidden="1">
      <c r="A482" s="1550">
        <v>467</v>
      </c>
      <c r="B482" s="1568">
        <f t="shared" si="7"/>
        <v>454</v>
      </c>
      <c r="C482" s="1583" t="s">
        <v>1560</v>
      </c>
      <c r="D482" s="1699"/>
      <c r="E482" s="1699"/>
      <c r="F482" s="1699"/>
      <c r="G482" s="1462" t="s">
        <v>454</v>
      </c>
      <c r="H482" s="255"/>
      <c r="I482" s="1570" t="s">
        <v>1519</v>
      </c>
      <c r="J482" s="1570">
        <v>14</v>
      </c>
      <c r="K482" s="1570">
        <v>288</v>
      </c>
      <c r="L482" s="1586">
        <v>1843</v>
      </c>
      <c r="M482" s="1570"/>
      <c r="N482" s="1581" t="s">
        <v>852</v>
      </c>
      <c r="O482" s="1570" t="s">
        <v>618</v>
      </c>
      <c r="P482" s="1581" t="s">
        <v>1559</v>
      </c>
      <c r="Q482" s="255"/>
      <c r="R482" s="255"/>
      <c r="S482" s="1581" t="s">
        <v>1557</v>
      </c>
      <c r="T482" s="1752"/>
      <c r="U482" s="1752"/>
      <c r="V482" s="1142">
        <v>1</v>
      </c>
    </row>
    <row r="483" spans="1:22" ht="31.5" hidden="1">
      <c r="A483" s="1555">
        <v>468</v>
      </c>
      <c r="B483" s="1568">
        <f t="shared" si="7"/>
        <v>455</v>
      </c>
      <c r="C483" s="1583" t="s">
        <v>1561</v>
      </c>
      <c r="D483" s="1699"/>
      <c r="E483" s="1699"/>
      <c r="F483" s="1699"/>
      <c r="G483" s="1462" t="s">
        <v>454</v>
      </c>
      <c r="H483" s="255"/>
      <c r="I483" s="1570" t="s">
        <v>1512</v>
      </c>
      <c r="J483" s="1570">
        <v>30</v>
      </c>
      <c r="K483" s="1570" t="s">
        <v>1562</v>
      </c>
      <c r="L483" s="1586">
        <v>13646</v>
      </c>
      <c r="M483" s="1570"/>
      <c r="N483" s="1570" t="s">
        <v>775</v>
      </c>
      <c r="O483" s="1570" t="s">
        <v>618</v>
      </c>
      <c r="P483" s="1581" t="s">
        <v>776</v>
      </c>
      <c r="Q483" s="255"/>
      <c r="R483" s="255"/>
      <c r="S483" s="1570"/>
      <c r="T483" s="1751"/>
      <c r="U483" s="1751"/>
      <c r="V483" s="1142">
        <v>1</v>
      </c>
    </row>
    <row r="484" spans="1:22" ht="31.5" hidden="1">
      <c r="A484" s="1550">
        <v>469</v>
      </c>
      <c r="B484" s="1568">
        <f t="shared" si="7"/>
        <v>456</v>
      </c>
      <c r="C484" s="1583" t="s">
        <v>1563</v>
      </c>
      <c r="D484" s="1699"/>
      <c r="E484" s="1699"/>
      <c r="F484" s="1699"/>
      <c r="G484" s="1462" t="s">
        <v>454</v>
      </c>
      <c r="H484" s="255"/>
      <c r="I484" s="1570" t="s">
        <v>1499</v>
      </c>
      <c r="J484" s="1570">
        <v>30</v>
      </c>
      <c r="K484" s="1570" t="s">
        <v>1500</v>
      </c>
      <c r="L484" s="1586">
        <v>13799.4</v>
      </c>
      <c r="M484" s="1570"/>
      <c r="N484" s="1581" t="s">
        <v>1564</v>
      </c>
      <c r="O484" s="1570" t="s">
        <v>618</v>
      </c>
      <c r="P484" s="1581" t="s">
        <v>776</v>
      </c>
      <c r="Q484" s="255"/>
      <c r="R484" s="255"/>
      <c r="S484" s="1581" t="s">
        <v>1565</v>
      </c>
      <c r="T484" s="1752"/>
      <c r="U484" s="1752"/>
      <c r="V484" s="1142">
        <v>1</v>
      </c>
    </row>
    <row r="485" spans="1:22" ht="31.5" hidden="1">
      <c r="A485" s="1555">
        <v>470</v>
      </c>
      <c r="B485" s="1568">
        <f t="shared" si="7"/>
        <v>457</v>
      </c>
      <c r="C485" s="1583" t="s">
        <v>1566</v>
      </c>
      <c r="D485" s="1699"/>
      <c r="E485" s="1699"/>
      <c r="F485" s="1699"/>
      <c r="G485" s="1462" t="s">
        <v>454</v>
      </c>
      <c r="H485" s="255"/>
      <c r="I485" s="1570" t="s">
        <v>1508</v>
      </c>
      <c r="J485" s="1570">
        <v>47</v>
      </c>
      <c r="K485" s="1570">
        <v>100</v>
      </c>
      <c r="L485" s="1586">
        <v>8921.1</v>
      </c>
      <c r="M485" s="1570"/>
      <c r="N485" s="1570" t="s">
        <v>775</v>
      </c>
      <c r="O485" s="1570" t="s">
        <v>618</v>
      </c>
      <c r="P485" s="1581" t="s">
        <v>776</v>
      </c>
      <c r="Q485" s="255"/>
      <c r="R485" s="255"/>
      <c r="S485" s="1570"/>
      <c r="T485" s="1751"/>
      <c r="U485" s="1751"/>
      <c r="V485" s="1142">
        <v>1</v>
      </c>
    </row>
    <row r="486" spans="1:22" ht="31.5" hidden="1">
      <c r="A486" s="1550">
        <v>471</v>
      </c>
      <c r="B486" s="1568">
        <f t="shared" si="7"/>
        <v>458</v>
      </c>
      <c r="C486" s="1583" t="s">
        <v>1567</v>
      </c>
      <c r="D486" s="1699"/>
      <c r="E486" s="1699"/>
      <c r="F486" s="1699"/>
      <c r="G486" s="1462" t="s">
        <v>454</v>
      </c>
      <c r="H486" s="255"/>
      <c r="I486" s="1570" t="s">
        <v>1519</v>
      </c>
      <c r="J486" s="1570">
        <v>14</v>
      </c>
      <c r="K486" s="1570">
        <v>628150</v>
      </c>
      <c r="L486" s="1586">
        <v>4915</v>
      </c>
      <c r="M486" s="1570"/>
      <c r="N486" s="1570" t="s">
        <v>775</v>
      </c>
      <c r="O486" s="1570" t="s">
        <v>618</v>
      </c>
      <c r="P486" s="1581" t="s">
        <v>776</v>
      </c>
      <c r="Q486" s="255"/>
      <c r="R486" s="255"/>
      <c r="S486" s="1570"/>
      <c r="T486" s="1751"/>
      <c r="U486" s="1751"/>
      <c r="V486" s="1142">
        <v>1</v>
      </c>
    </row>
    <row r="487" spans="1:22" ht="31.5" hidden="1">
      <c r="A487" s="1555">
        <v>472</v>
      </c>
      <c r="B487" s="1568">
        <f t="shared" si="7"/>
        <v>459</v>
      </c>
      <c r="C487" s="1583" t="s">
        <v>1568</v>
      </c>
      <c r="D487" s="1699"/>
      <c r="E487" s="1699"/>
      <c r="F487" s="1699"/>
      <c r="G487" s="1462" t="s">
        <v>454</v>
      </c>
      <c r="H487" s="255"/>
      <c r="I487" s="1570" t="s">
        <v>1519</v>
      </c>
      <c r="J487" s="1570">
        <v>14</v>
      </c>
      <c r="K487" s="1570" t="s">
        <v>1569</v>
      </c>
      <c r="L487" s="1586">
        <v>1514.7</v>
      </c>
      <c r="M487" s="1570"/>
      <c r="N487" s="1570" t="s">
        <v>775</v>
      </c>
      <c r="O487" s="1570" t="s">
        <v>618</v>
      </c>
      <c r="P487" s="1581" t="s">
        <v>776</v>
      </c>
      <c r="Q487" s="255"/>
      <c r="R487" s="255"/>
      <c r="S487" s="1560"/>
      <c r="T487" s="1745"/>
      <c r="U487" s="1745"/>
      <c r="V487" s="1142">
        <v>1</v>
      </c>
    </row>
    <row r="488" spans="1:22" ht="31.5" hidden="1">
      <c r="A488" s="1550">
        <v>473</v>
      </c>
      <c r="B488" s="1568">
        <f t="shared" si="7"/>
        <v>460</v>
      </c>
      <c r="C488" s="1583" t="s">
        <v>1571</v>
      </c>
      <c r="D488" s="1699"/>
      <c r="E488" s="1699"/>
      <c r="F488" s="1699"/>
      <c r="G488" s="1462" t="s">
        <v>454</v>
      </c>
      <c r="H488" s="255"/>
      <c r="I488" s="1570" t="s">
        <v>1524</v>
      </c>
      <c r="J488" s="1570" t="s">
        <v>1525</v>
      </c>
      <c r="K488" s="1570" t="s">
        <v>1525</v>
      </c>
      <c r="L488" s="1586">
        <v>1200</v>
      </c>
      <c r="M488" s="1570"/>
      <c r="N488" s="1570" t="s">
        <v>775</v>
      </c>
      <c r="O488" s="1570" t="s">
        <v>618</v>
      </c>
      <c r="P488" s="1581" t="s">
        <v>776</v>
      </c>
      <c r="Q488" s="255"/>
      <c r="R488" s="255"/>
      <c r="S488" s="1570"/>
      <c r="T488" s="1751"/>
      <c r="U488" s="1751"/>
      <c r="V488" s="1142">
        <v>1</v>
      </c>
    </row>
    <row r="489" spans="1:22" ht="31.5" hidden="1">
      <c r="A489" s="1555">
        <v>474</v>
      </c>
      <c r="B489" s="1568">
        <f t="shared" si="7"/>
        <v>461</v>
      </c>
      <c r="C489" s="1583" t="s">
        <v>1572</v>
      </c>
      <c r="D489" s="1699"/>
      <c r="E489" s="1699"/>
      <c r="F489" s="1699"/>
      <c r="G489" s="1462" t="s">
        <v>454</v>
      </c>
      <c r="H489" s="255"/>
      <c r="I489" s="1570" t="s">
        <v>1508</v>
      </c>
      <c r="J489" s="1570">
        <v>24</v>
      </c>
      <c r="K489" s="1570" t="s">
        <v>1573</v>
      </c>
      <c r="L489" s="1586">
        <v>5000</v>
      </c>
      <c r="M489" s="1570"/>
      <c r="N489" s="1570" t="s">
        <v>775</v>
      </c>
      <c r="O489" s="1570" t="s">
        <v>618</v>
      </c>
      <c r="P489" s="1581" t="s">
        <v>776</v>
      </c>
      <c r="Q489" s="255"/>
      <c r="R489" s="255"/>
      <c r="S489" s="1570"/>
      <c r="T489" s="1751"/>
      <c r="U489" s="1751"/>
      <c r="V489" s="1142">
        <v>1</v>
      </c>
    </row>
    <row r="490" spans="1:22" ht="31.5" hidden="1">
      <c r="A490" s="1550">
        <v>475</v>
      </c>
      <c r="B490" s="1568">
        <f t="shared" si="7"/>
        <v>462</v>
      </c>
      <c r="C490" s="1583" t="s">
        <v>1574</v>
      </c>
      <c r="D490" s="1699"/>
      <c r="E490" s="1699"/>
      <c r="F490" s="1699"/>
      <c r="G490" s="1462" t="s">
        <v>454</v>
      </c>
      <c r="H490" s="255"/>
      <c r="I490" s="1570" t="s">
        <v>1499</v>
      </c>
      <c r="J490" s="1570">
        <v>30</v>
      </c>
      <c r="K490" s="1570" t="s">
        <v>1500</v>
      </c>
      <c r="L490" s="1586">
        <v>20000</v>
      </c>
      <c r="M490" s="1570"/>
      <c r="N490" s="1581" t="s">
        <v>1564</v>
      </c>
      <c r="O490" s="1570" t="s">
        <v>618</v>
      </c>
      <c r="P490" s="1581" t="s">
        <v>776</v>
      </c>
      <c r="Q490" s="255"/>
      <c r="R490" s="255"/>
      <c r="S490" s="1581" t="s">
        <v>1565</v>
      </c>
      <c r="T490" s="1752"/>
      <c r="U490" s="1752"/>
      <c r="V490" s="1142">
        <v>1</v>
      </c>
    </row>
    <row r="491" spans="1:22" ht="31.5" hidden="1">
      <c r="A491" s="1555">
        <v>476</v>
      </c>
      <c r="B491" s="1568">
        <f t="shared" si="7"/>
        <v>463</v>
      </c>
      <c r="C491" s="1583" t="s">
        <v>1576</v>
      </c>
      <c r="D491" s="1699"/>
      <c r="E491" s="1699"/>
      <c r="F491" s="1699"/>
      <c r="G491" s="1462" t="s">
        <v>454</v>
      </c>
      <c r="H491" s="255"/>
      <c r="I491" s="1570" t="s">
        <v>1508</v>
      </c>
      <c r="J491" s="1570">
        <v>24</v>
      </c>
      <c r="K491" s="1570" t="s">
        <v>1573</v>
      </c>
      <c r="L491" s="1586">
        <v>20000</v>
      </c>
      <c r="M491" s="1570"/>
      <c r="N491" s="1570" t="s">
        <v>775</v>
      </c>
      <c r="O491" s="1570" t="s">
        <v>618</v>
      </c>
      <c r="P491" s="1581" t="s">
        <v>776</v>
      </c>
      <c r="Q491" s="255"/>
      <c r="R491" s="255"/>
      <c r="S491" s="1570"/>
      <c r="T491" s="1751"/>
      <c r="U491" s="1751"/>
      <c r="V491" s="1142">
        <v>1</v>
      </c>
    </row>
    <row r="492" spans="1:22" ht="31.5" hidden="1">
      <c r="A492" s="1550">
        <v>477</v>
      </c>
      <c r="B492" s="1568">
        <f t="shared" si="7"/>
        <v>464</v>
      </c>
      <c r="C492" s="4078" t="s">
        <v>1577</v>
      </c>
      <c r="D492" s="1699"/>
      <c r="E492" s="1699"/>
      <c r="F492" s="1699"/>
      <c r="G492" s="1462" t="s">
        <v>454</v>
      </c>
      <c r="H492" s="255"/>
      <c r="I492" s="1570" t="s">
        <v>1517</v>
      </c>
      <c r="J492" s="1570">
        <v>31</v>
      </c>
      <c r="K492" s="1570">
        <v>352</v>
      </c>
      <c r="L492" s="1586">
        <v>23555</v>
      </c>
      <c r="M492" s="1570"/>
      <c r="N492" s="1581" t="s">
        <v>754</v>
      </c>
      <c r="O492" s="1581" t="s">
        <v>1095</v>
      </c>
      <c r="P492" s="1581" t="s">
        <v>1578</v>
      </c>
      <c r="Q492" s="255"/>
      <c r="R492" s="255"/>
      <c r="S492" s="1581" t="s">
        <v>1579</v>
      </c>
      <c r="T492" s="1752"/>
      <c r="U492" s="1752"/>
      <c r="V492" s="1142">
        <v>1</v>
      </c>
    </row>
    <row r="493" spans="1:22" ht="31.5" hidden="1">
      <c r="A493" s="1555">
        <v>478</v>
      </c>
      <c r="B493" s="1568">
        <f t="shared" si="7"/>
        <v>465</v>
      </c>
      <c r="C493" s="4070"/>
      <c r="D493" s="1695"/>
      <c r="E493" s="1695"/>
      <c r="F493" s="1695"/>
      <c r="G493" s="1462" t="s">
        <v>454</v>
      </c>
      <c r="H493" s="255"/>
      <c r="I493" s="1570" t="s">
        <v>1512</v>
      </c>
      <c r="J493" s="1570">
        <v>30</v>
      </c>
      <c r="K493" s="1570">
        <v>193</v>
      </c>
      <c r="L493" s="1586">
        <v>7000</v>
      </c>
      <c r="M493" s="1570"/>
      <c r="N493" s="1581" t="s">
        <v>852</v>
      </c>
      <c r="O493" s="1581" t="s">
        <v>1095</v>
      </c>
      <c r="P493" s="1581" t="s">
        <v>1578</v>
      </c>
      <c r="Q493" s="255"/>
      <c r="R493" s="255"/>
      <c r="S493" s="1581" t="s">
        <v>1579</v>
      </c>
      <c r="T493" s="1752"/>
      <c r="U493" s="1752"/>
      <c r="V493" s="1142">
        <v>1</v>
      </c>
    </row>
    <row r="494" spans="1:22" ht="47.25" hidden="1">
      <c r="A494" s="1550">
        <v>479</v>
      </c>
      <c r="B494" s="1568">
        <f t="shared" si="7"/>
        <v>466</v>
      </c>
      <c r="C494" s="1583" t="s">
        <v>1580</v>
      </c>
      <c r="D494" s="1699"/>
      <c r="E494" s="1699"/>
      <c r="F494" s="1699"/>
      <c r="G494" s="1462" t="s">
        <v>454</v>
      </c>
      <c r="H494" s="255"/>
      <c r="I494" s="1570" t="s">
        <v>1581</v>
      </c>
      <c r="J494" s="1570">
        <v>52</v>
      </c>
      <c r="K494" s="1570" t="s">
        <v>1582</v>
      </c>
      <c r="L494" s="1586">
        <v>794.1</v>
      </c>
      <c r="M494" s="1570"/>
      <c r="N494" s="1570" t="s">
        <v>852</v>
      </c>
      <c r="O494" s="1570" t="s">
        <v>623</v>
      </c>
      <c r="P494" s="1581" t="s">
        <v>1583</v>
      </c>
      <c r="Q494" s="255"/>
      <c r="R494" s="255"/>
      <c r="S494" s="1581" t="s">
        <v>1026</v>
      </c>
      <c r="T494" s="1752"/>
      <c r="U494" s="1752"/>
      <c r="V494" s="1142">
        <v>1</v>
      </c>
    </row>
    <row r="495" spans="1:22" hidden="1">
      <c r="A495" s="1555">
        <v>480</v>
      </c>
      <c r="B495" s="1568">
        <f t="shared" si="7"/>
        <v>467</v>
      </c>
      <c r="C495" s="4078" t="s">
        <v>1584</v>
      </c>
      <c r="D495" s="1699"/>
      <c r="E495" s="1699"/>
      <c r="F495" s="1699"/>
      <c r="G495" s="1462" t="s">
        <v>454</v>
      </c>
      <c r="H495" s="255"/>
      <c r="I495" s="4074" t="s">
        <v>1534</v>
      </c>
      <c r="J495" s="4074">
        <v>69</v>
      </c>
      <c r="K495" s="4074">
        <v>9</v>
      </c>
      <c r="L495" s="1586">
        <v>5530.7</v>
      </c>
      <c r="M495" s="1570"/>
      <c r="N495" s="1570" t="s">
        <v>775</v>
      </c>
      <c r="O495" s="1570" t="s">
        <v>618</v>
      </c>
      <c r="P495" s="4089" t="s">
        <v>1585</v>
      </c>
      <c r="Q495" s="255"/>
      <c r="R495" s="255"/>
      <c r="S495" s="4089" t="s">
        <v>1586</v>
      </c>
      <c r="T495" s="1752"/>
      <c r="U495" s="1752"/>
      <c r="V495" s="1142">
        <v>1</v>
      </c>
    </row>
    <row r="496" spans="1:22" hidden="1">
      <c r="A496" s="1550">
        <v>481</v>
      </c>
      <c r="B496" s="1568">
        <f t="shared" si="7"/>
        <v>468</v>
      </c>
      <c r="C496" s="4070"/>
      <c r="D496" s="1695"/>
      <c r="E496" s="1695"/>
      <c r="F496" s="1695"/>
      <c r="G496" s="1462" t="s">
        <v>454</v>
      </c>
      <c r="H496" s="255"/>
      <c r="I496" s="4084"/>
      <c r="J496" s="4075"/>
      <c r="K496" s="4075"/>
      <c r="L496" s="1586"/>
      <c r="M496" s="1570"/>
      <c r="N496" s="1570"/>
      <c r="O496" s="1570" t="s">
        <v>1587</v>
      </c>
      <c r="P496" s="4075"/>
      <c r="Q496" s="255"/>
      <c r="R496" s="255"/>
      <c r="S496" s="4089"/>
      <c r="T496" s="1752"/>
      <c r="U496" s="1752"/>
      <c r="V496" s="1142">
        <v>1</v>
      </c>
    </row>
    <row r="497" spans="1:22" ht="47.25" hidden="1">
      <c r="A497" s="1555">
        <v>482</v>
      </c>
      <c r="B497" s="1568">
        <f t="shared" si="7"/>
        <v>469</v>
      </c>
      <c r="C497" s="1583" t="s">
        <v>1588</v>
      </c>
      <c r="D497" s="1699"/>
      <c r="E497" s="1699"/>
      <c r="F497" s="1699"/>
      <c r="G497" s="1462" t="s">
        <v>454</v>
      </c>
      <c r="H497" s="255"/>
      <c r="I497" s="1570" t="s">
        <v>1589</v>
      </c>
      <c r="J497" s="1570">
        <v>14</v>
      </c>
      <c r="K497" s="1570" t="s">
        <v>1543</v>
      </c>
      <c r="L497" s="1586">
        <v>1476</v>
      </c>
      <c r="M497" s="1570"/>
      <c r="N497" s="1570" t="s">
        <v>852</v>
      </c>
      <c r="O497" s="1570" t="s">
        <v>623</v>
      </c>
      <c r="P497" s="1581" t="s">
        <v>1590</v>
      </c>
      <c r="Q497" s="255"/>
      <c r="R497" s="255"/>
      <c r="S497" s="1581" t="s">
        <v>1591</v>
      </c>
      <c r="T497" s="1752"/>
      <c r="U497" s="1752"/>
      <c r="V497" s="1142">
        <v>1</v>
      </c>
    </row>
    <row r="498" spans="1:22" hidden="1">
      <c r="A498" s="1550">
        <v>483</v>
      </c>
      <c r="B498" s="1568">
        <f t="shared" si="7"/>
        <v>470</v>
      </c>
      <c r="C498" s="4078" t="s">
        <v>1592</v>
      </c>
      <c r="D498" s="1699"/>
      <c r="E498" s="1699"/>
      <c r="F498" s="1699"/>
      <c r="G498" s="1462" t="s">
        <v>454</v>
      </c>
      <c r="H498" s="255"/>
      <c r="I498" s="4074" t="s">
        <v>1593</v>
      </c>
      <c r="J498" s="4074">
        <v>55</v>
      </c>
      <c r="K498" s="4074">
        <v>109</v>
      </c>
      <c r="L498" s="1586">
        <v>762.1</v>
      </c>
      <c r="M498" s="4074"/>
      <c r="N498" s="4074" t="s">
        <v>852</v>
      </c>
      <c r="O498" s="1570" t="s">
        <v>1505</v>
      </c>
      <c r="P498" s="4089" t="s">
        <v>1113</v>
      </c>
      <c r="Q498" s="255"/>
      <c r="R498" s="255"/>
      <c r="S498" s="4089" t="s">
        <v>1594</v>
      </c>
      <c r="T498" s="1752"/>
      <c r="U498" s="1752"/>
      <c r="V498" s="1142">
        <v>1</v>
      </c>
    </row>
    <row r="499" spans="1:22" hidden="1">
      <c r="A499" s="1555">
        <v>484</v>
      </c>
      <c r="B499" s="1568">
        <f t="shared" si="7"/>
        <v>471</v>
      </c>
      <c r="C499" s="4070"/>
      <c r="D499" s="1695"/>
      <c r="E499" s="1695"/>
      <c r="F499" s="1695"/>
      <c r="G499" s="1462" t="s">
        <v>454</v>
      </c>
      <c r="H499" s="255"/>
      <c r="I499" s="4084"/>
      <c r="J499" s="4075"/>
      <c r="K499" s="4075"/>
      <c r="L499" s="1586">
        <v>300</v>
      </c>
      <c r="M499" s="4075"/>
      <c r="N499" s="4075"/>
      <c r="O499" s="1570" t="s">
        <v>618</v>
      </c>
      <c r="P499" s="4075"/>
      <c r="Q499" s="255"/>
      <c r="R499" s="255"/>
      <c r="S499" s="4089"/>
      <c r="T499" s="1752"/>
      <c r="U499" s="1752"/>
      <c r="V499" s="1142">
        <v>1</v>
      </c>
    </row>
    <row r="500" spans="1:22" ht="31.5" hidden="1">
      <c r="A500" s="1550">
        <v>485</v>
      </c>
      <c r="B500" s="1568">
        <f t="shared" si="7"/>
        <v>472</v>
      </c>
      <c r="C500" s="1583" t="s">
        <v>1595</v>
      </c>
      <c r="D500" s="1699"/>
      <c r="E500" s="1699"/>
      <c r="F500" s="1699"/>
      <c r="G500" s="1462" t="s">
        <v>454</v>
      </c>
      <c r="H500" s="255"/>
      <c r="I500" s="1570" t="s">
        <v>1596</v>
      </c>
      <c r="J500" s="1570" t="s">
        <v>748</v>
      </c>
      <c r="K500" s="1570" t="s">
        <v>1597</v>
      </c>
      <c r="L500" s="1586">
        <v>651036</v>
      </c>
      <c r="M500" s="1570"/>
      <c r="N500" s="1570" t="s">
        <v>1598</v>
      </c>
      <c r="O500" s="1570" t="s">
        <v>623</v>
      </c>
      <c r="P500" s="1581" t="s">
        <v>1599</v>
      </c>
      <c r="Q500" s="255"/>
      <c r="R500" s="255"/>
      <c r="S500" s="1570"/>
      <c r="T500" s="1751"/>
      <c r="U500" s="1751"/>
      <c r="V500" s="1142">
        <v>1</v>
      </c>
    </row>
    <row r="501" spans="1:22" hidden="1">
      <c r="A501" s="1555">
        <v>486</v>
      </c>
      <c r="B501" s="1568">
        <f t="shared" si="7"/>
        <v>473</v>
      </c>
      <c r="C501" s="1583" t="s">
        <v>1600</v>
      </c>
      <c r="D501" s="1699"/>
      <c r="E501" s="1699"/>
      <c r="F501" s="1699"/>
      <c r="G501" s="1462" t="s">
        <v>454</v>
      </c>
      <c r="H501" s="255"/>
      <c r="I501" s="1570" t="s">
        <v>1601</v>
      </c>
      <c r="J501" s="1570">
        <v>19</v>
      </c>
      <c r="K501" s="1570">
        <v>326</v>
      </c>
      <c r="L501" s="1586">
        <v>121095</v>
      </c>
      <c r="M501" s="1570"/>
      <c r="N501" s="1570" t="s">
        <v>1598</v>
      </c>
      <c r="O501" s="1570" t="s">
        <v>623</v>
      </c>
      <c r="P501" s="1581" t="s">
        <v>1599</v>
      </c>
      <c r="Q501" s="255"/>
      <c r="R501" s="255"/>
      <c r="S501" s="1575"/>
      <c r="T501" s="1747"/>
      <c r="U501" s="1747"/>
      <c r="V501" s="1142">
        <v>1</v>
      </c>
    </row>
    <row r="502" spans="1:22" ht="63" hidden="1">
      <c r="A502" s="1550">
        <v>487</v>
      </c>
      <c r="B502" s="1568">
        <f t="shared" si="7"/>
        <v>474</v>
      </c>
      <c r="C502" s="1583" t="s">
        <v>1602</v>
      </c>
      <c r="D502" s="1699"/>
      <c r="E502" s="1699"/>
      <c r="F502" s="1699"/>
      <c r="G502" s="1462" t="s">
        <v>454</v>
      </c>
      <c r="H502" s="255"/>
      <c r="I502" s="1570" t="s">
        <v>1603</v>
      </c>
      <c r="J502" s="1570">
        <v>31</v>
      </c>
      <c r="K502" s="1570" t="s">
        <v>1604</v>
      </c>
      <c r="L502" s="1586">
        <v>64353</v>
      </c>
      <c r="M502" s="1570"/>
      <c r="N502" s="1570" t="s">
        <v>1605</v>
      </c>
      <c r="O502" s="1570" t="s">
        <v>623</v>
      </c>
      <c r="P502" s="1581" t="s">
        <v>1606</v>
      </c>
      <c r="Q502" s="255"/>
      <c r="R502" s="255"/>
      <c r="S502" s="1581" t="s">
        <v>1607</v>
      </c>
      <c r="T502" s="1752"/>
      <c r="U502" s="1752"/>
      <c r="V502" s="1142">
        <v>1</v>
      </c>
    </row>
    <row r="503" spans="1:22" ht="47.25" hidden="1">
      <c r="A503" s="1555">
        <v>488</v>
      </c>
      <c r="B503" s="1568">
        <f t="shared" si="7"/>
        <v>475</v>
      </c>
      <c r="C503" s="1583" t="s">
        <v>1608</v>
      </c>
      <c r="D503" s="1699"/>
      <c r="E503" s="1699"/>
      <c r="F503" s="1699"/>
      <c r="G503" s="1462" t="s">
        <v>454</v>
      </c>
      <c r="H503" s="255"/>
      <c r="I503" s="1570" t="s">
        <v>1519</v>
      </c>
      <c r="J503" s="1570">
        <v>14</v>
      </c>
      <c r="K503" s="1570">
        <v>394</v>
      </c>
      <c r="L503" s="1586">
        <v>12190</v>
      </c>
      <c r="M503" s="1570"/>
      <c r="N503" s="1570" t="s">
        <v>852</v>
      </c>
      <c r="O503" s="1570" t="s">
        <v>623</v>
      </c>
      <c r="P503" s="1581" t="s">
        <v>1609</v>
      </c>
      <c r="Q503" s="255"/>
      <c r="R503" s="255"/>
      <c r="S503" s="1581" t="s">
        <v>695</v>
      </c>
      <c r="T503" s="1752"/>
      <c r="U503" s="1752"/>
      <c r="V503" s="1142">
        <v>1</v>
      </c>
    </row>
    <row r="504" spans="1:22" ht="47.25" hidden="1">
      <c r="A504" s="1550">
        <v>489</v>
      </c>
      <c r="B504" s="1568">
        <f t="shared" si="7"/>
        <v>476</v>
      </c>
      <c r="C504" s="1583" t="s">
        <v>1610</v>
      </c>
      <c r="D504" s="1699"/>
      <c r="E504" s="1699"/>
      <c r="F504" s="1699"/>
      <c r="G504" s="1462" t="s">
        <v>454</v>
      </c>
      <c r="H504" s="255"/>
      <c r="I504" s="1570" t="s">
        <v>1512</v>
      </c>
      <c r="J504" s="1570" t="s">
        <v>844</v>
      </c>
      <c r="K504" s="1570" t="s">
        <v>1611</v>
      </c>
      <c r="L504" s="1586">
        <v>892</v>
      </c>
      <c r="M504" s="1570"/>
      <c r="N504" s="1581" t="s">
        <v>852</v>
      </c>
      <c r="O504" s="1570" t="s">
        <v>618</v>
      </c>
      <c r="P504" s="1581" t="s">
        <v>1612</v>
      </c>
      <c r="Q504" s="255"/>
      <c r="R504" s="255"/>
      <c r="S504" s="1570"/>
      <c r="T504" s="1751"/>
      <c r="U504" s="1751"/>
      <c r="V504" s="1142">
        <v>1</v>
      </c>
    </row>
    <row r="505" spans="1:22" hidden="1">
      <c r="A505" s="1555">
        <v>490</v>
      </c>
      <c r="B505" s="1568">
        <f t="shared" si="7"/>
        <v>477</v>
      </c>
      <c r="C505" s="1583" t="s">
        <v>1613</v>
      </c>
      <c r="D505" s="1699"/>
      <c r="E505" s="1699"/>
      <c r="F505" s="1699"/>
      <c r="G505" s="1462" t="s">
        <v>454</v>
      </c>
      <c r="H505" s="255"/>
      <c r="I505" s="1570" t="s">
        <v>1614</v>
      </c>
      <c r="J505" s="1570" t="s">
        <v>780</v>
      </c>
      <c r="K505" s="1570" t="s">
        <v>1086</v>
      </c>
      <c r="L505" s="1586">
        <v>4545</v>
      </c>
      <c r="M505" s="1570"/>
      <c r="N505" s="1581" t="s">
        <v>852</v>
      </c>
      <c r="O505" s="1570" t="s">
        <v>618</v>
      </c>
      <c r="P505" s="1581" t="s">
        <v>1612</v>
      </c>
      <c r="Q505" s="255"/>
      <c r="R505" s="255"/>
      <c r="S505" s="1570"/>
      <c r="T505" s="1751"/>
      <c r="U505" s="1751"/>
      <c r="V505" s="1142">
        <v>1</v>
      </c>
    </row>
    <row r="506" spans="1:22" ht="47.25" hidden="1">
      <c r="A506" s="1550">
        <v>491</v>
      </c>
      <c r="B506" s="1568">
        <f t="shared" si="7"/>
        <v>478</v>
      </c>
      <c r="C506" s="1583" t="s">
        <v>1615</v>
      </c>
      <c r="D506" s="1699"/>
      <c r="E506" s="1699"/>
      <c r="F506" s="1699"/>
      <c r="G506" s="1462" t="s">
        <v>454</v>
      </c>
      <c r="H506" s="255"/>
      <c r="I506" s="1570" t="s">
        <v>1616</v>
      </c>
      <c r="J506" s="1570" t="s">
        <v>509</v>
      </c>
      <c r="K506" s="1570" t="s">
        <v>464</v>
      </c>
      <c r="L506" s="1586">
        <v>19384</v>
      </c>
      <c r="M506" s="1570"/>
      <c r="N506" s="1581" t="s">
        <v>852</v>
      </c>
      <c r="O506" s="1570" t="s">
        <v>623</v>
      </c>
      <c r="P506" s="1570" t="s">
        <v>1617</v>
      </c>
      <c r="Q506" s="255"/>
      <c r="R506" s="255"/>
      <c r="S506" s="1570" t="s">
        <v>1618</v>
      </c>
      <c r="T506" s="1751"/>
      <c r="U506" s="1751"/>
      <c r="V506" s="1142">
        <v>1</v>
      </c>
    </row>
    <row r="507" spans="1:22" hidden="1">
      <c r="A507" s="1555">
        <v>492</v>
      </c>
      <c r="B507" s="1568">
        <f t="shared" si="7"/>
        <v>479</v>
      </c>
      <c r="C507" s="1583" t="s">
        <v>1619</v>
      </c>
      <c r="D507" s="1699"/>
      <c r="E507" s="1699"/>
      <c r="F507" s="1699"/>
      <c r="G507" s="1462" t="s">
        <v>454</v>
      </c>
      <c r="H507" s="255"/>
      <c r="I507" s="4074" t="s">
        <v>1620</v>
      </c>
      <c r="J507" s="1570" t="s">
        <v>1570</v>
      </c>
      <c r="K507" s="1570" t="s">
        <v>1621</v>
      </c>
      <c r="L507" s="1586">
        <v>10063</v>
      </c>
      <c r="M507" s="4074"/>
      <c r="N507" s="4074"/>
      <c r="O507" s="4074"/>
      <c r="P507" s="4074"/>
      <c r="Q507" s="255"/>
      <c r="R507" s="255"/>
      <c r="S507" s="4074"/>
      <c r="T507" s="1751"/>
      <c r="U507" s="1751"/>
      <c r="V507" s="1142">
        <v>1</v>
      </c>
    </row>
    <row r="508" spans="1:22" hidden="1">
      <c r="A508" s="1550">
        <v>493</v>
      </c>
      <c r="B508" s="1568">
        <f t="shared" si="7"/>
        <v>480</v>
      </c>
      <c r="C508" s="1583"/>
      <c r="D508" s="1699"/>
      <c r="E508" s="1699"/>
      <c r="F508" s="1699"/>
      <c r="G508" s="1462" t="s">
        <v>454</v>
      </c>
      <c r="H508" s="255"/>
      <c r="I508" s="4084"/>
      <c r="J508" s="1570" t="s">
        <v>1397</v>
      </c>
      <c r="K508" s="1570" t="s">
        <v>1622</v>
      </c>
      <c r="L508" s="1586">
        <v>10589</v>
      </c>
      <c r="M508" s="4075"/>
      <c r="N508" s="4075"/>
      <c r="O508" s="4075"/>
      <c r="P508" s="4075"/>
      <c r="Q508" s="255"/>
      <c r="R508" s="255"/>
      <c r="S508" s="4074"/>
      <c r="T508" s="1751"/>
      <c r="U508" s="1751"/>
      <c r="V508" s="1142">
        <v>1</v>
      </c>
    </row>
    <row r="509" spans="1:22" hidden="1">
      <c r="A509" s="1555">
        <v>494</v>
      </c>
      <c r="B509" s="1568">
        <f t="shared" si="7"/>
        <v>481</v>
      </c>
      <c r="C509" s="1583" t="s">
        <v>1623</v>
      </c>
      <c r="D509" s="1699"/>
      <c r="E509" s="1699"/>
      <c r="F509" s="1699"/>
      <c r="G509" s="1462" t="s">
        <v>454</v>
      </c>
      <c r="H509" s="255"/>
      <c r="I509" s="4084"/>
      <c r="J509" s="1570" t="s">
        <v>1575</v>
      </c>
      <c r="K509" s="1570" t="s">
        <v>1624</v>
      </c>
      <c r="L509" s="1586">
        <v>18657</v>
      </c>
      <c r="M509" s="4075"/>
      <c r="N509" s="4075"/>
      <c r="O509" s="4075"/>
      <c r="P509" s="4075"/>
      <c r="Q509" s="255"/>
      <c r="R509" s="255"/>
      <c r="S509" s="4074"/>
      <c r="T509" s="1751"/>
      <c r="U509" s="1751"/>
      <c r="V509" s="1142">
        <v>1</v>
      </c>
    </row>
    <row r="510" spans="1:22" hidden="1">
      <c r="A510" s="1550">
        <v>495</v>
      </c>
      <c r="B510" s="1568">
        <f t="shared" si="7"/>
        <v>482</v>
      </c>
      <c r="C510" s="4087" t="s">
        <v>1625</v>
      </c>
      <c r="D510" s="1696"/>
      <c r="E510" s="1696"/>
      <c r="F510" s="1696"/>
      <c r="G510" s="1462" t="s">
        <v>454</v>
      </c>
      <c r="H510" s="255"/>
      <c r="I510" s="4086" t="s">
        <v>1626</v>
      </c>
      <c r="J510" s="1560">
        <v>25</v>
      </c>
      <c r="K510" s="1560">
        <v>316</v>
      </c>
      <c r="L510" s="1601">
        <v>139</v>
      </c>
      <c r="M510" s="4086"/>
      <c r="N510" s="4086" t="s">
        <v>852</v>
      </c>
      <c r="O510" s="4086" t="s">
        <v>623</v>
      </c>
      <c r="P510" s="4086" t="s">
        <v>1017</v>
      </c>
      <c r="Q510" s="255"/>
      <c r="R510" s="255"/>
      <c r="S510" s="4086"/>
      <c r="T510" s="1745"/>
      <c r="U510" s="1745"/>
      <c r="V510" s="1142">
        <v>1</v>
      </c>
    </row>
    <row r="511" spans="1:22" hidden="1">
      <c r="A511" s="1555">
        <v>496</v>
      </c>
      <c r="B511" s="1568">
        <f t="shared" si="7"/>
        <v>483</v>
      </c>
      <c r="C511" s="4070"/>
      <c r="D511" s="1695"/>
      <c r="E511" s="1695"/>
      <c r="F511" s="1695"/>
      <c r="G511" s="1462" t="s">
        <v>454</v>
      </c>
      <c r="H511" s="255"/>
      <c r="I511" s="4084"/>
      <c r="J511" s="1560">
        <v>25</v>
      </c>
      <c r="K511" s="1560">
        <v>317</v>
      </c>
      <c r="L511" s="1601">
        <v>139</v>
      </c>
      <c r="M511" s="4075"/>
      <c r="N511" s="4075"/>
      <c r="O511" s="4075"/>
      <c r="P511" s="4075"/>
      <c r="Q511" s="255"/>
      <c r="R511" s="255"/>
      <c r="S511" s="4086"/>
      <c r="T511" s="1745"/>
      <c r="U511" s="1745"/>
      <c r="V511" s="1142">
        <v>1</v>
      </c>
    </row>
    <row r="512" spans="1:22" hidden="1">
      <c r="A512" s="1550">
        <v>497</v>
      </c>
      <c r="B512" s="1568">
        <f t="shared" si="7"/>
        <v>484</v>
      </c>
      <c r="C512" s="4070"/>
      <c r="D512" s="1695"/>
      <c r="E512" s="1695"/>
      <c r="F512" s="1695"/>
      <c r="G512" s="1462" t="s">
        <v>454</v>
      </c>
      <c r="H512" s="255"/>
      <c r="I512" s="4084"/>
      <c r="J512" s="1560">
        <v>25</v>
      </c>
      <c r="K512" s="1560">
        <v>318</v>
      </c>
      <c r="L512" s="1601">
        <v>139</v>
      </c>
      <c r="M512" s="4075"/>
      <c r="N512" s="4075"/>
      <c r="O512" s="4075"/>
      <c r="P512" s="4075"/>
      <c r="Q512" s="255"/>
      <c r="R512" s="255"/>
      <c r="S512" s="4086"/>
      <c r="T512" s="1745"/>
      <c r="U512" s="1745"/>
      <c r="V512" s="1142">
        <v>1</v>
      </c>
    </row>
    <row r="513" spans="1:22" hidden="1">
      <c r="A513" s="1555">
        <v>498</v>
      </c>
      <c r="B513" s="1568">
        <f t="shared" si="7"/>
        <v>485</v>
      </c>
      <c r="C513" s="4070"/>
      <c r="D513" s="1695"/>
      <c r="E513" s="1695"/>
      <c r="F513" s="1695"/>
      <c r="G513" s="1462" t="s">
        <v>454</v>
      </c>
      <c r="H513" s="255"/>
      <c r="I513" s="4084"/>
      <c r="J513" s="1560">
        <v>25</v>
      </c>
      <c r="K513" s="1560">
        <v>319</v>
      </c>
      <c r="L513" s="1601">
        <v>139</v>
      </c>
      <c r="M513" s="4075"/>
      <c r="N513" s="4075"/>
      <c r="O513" s="4075"/>
      <c r="P513" s="4075"/>
      <c r="Q513" s="255"/>
      <c r="R513" s="255"/>
      <c r="S513" s="4086"/>
      <c r="T513" s="1745"/>
      <c r="U513" s="1745"/>
      <c r="V513" s="1142">
        <v>1</v>
      </c>
    </row>
    <row r="514" spans="1:22" hidden="1">
      <c r="A514" s="1550">
        <v>499</v>
      </c>
      <c r="B514" s="1568">
        <f t="shared" si="7"/>
        <v>486</v>
      </c>
      <c r="C514" s="4070"/>
      <c r="D514" s="1695"/>
      <c r="E514" s="1695"/>
      <c r="F514" s="1695"/>
      <c r="G514" s="1462" t="s">
        <v>454</v>
      </c>
      <c r="H514" s="255"/>
      <c r="I514" s="4084"/>
      <c r="J514" s="1560">
        <v>25</v>
      </c>
      <c r="K514" s="1560">
        <v>320</v>
      </c>
      <c r="L514" s="1601">
        <v>139</v>
      </c>
      <c r="M514" s="4075"/>
      <c r="N514" s="4075"/>
      <c r="O514" s="4075"/>
      <c r="P514" s="4075"/>
      <c r="Q514" s="255"/>
      <c r="R514" s="255"/>
      <c r="S514" s="4086"/>
      <c r="T514" s="1745"/>
      <c r="U514" s="1745"/>
      <c r="V514" s="1142">
        <v>1</v>
      </c>
    </row>
    <row r="515" spans="1:22" hidden="1">
      <c r="A515" s="1555">
        <v>500</v>
      </c>
      <c r="B515" s="1568">
        <f t="shared" si="7"/>
        <v>487</v>
      </c>
      <c r="C515" s="4070"/>
      <c r="D515" s="1695"/>
      <c r="E515" s="1695"/>
      <c r="F515" s="1695"/>
      <c r="G515" s="1462" t="s">
        <v>454</v>
      </c>
      <c r="H515" s="255"/>
      <c r="I515" s="4084"/>
      <c r="J515" s="1560">
        <v>25</v>
      </c>
      <c r="K515" s="1560">
        <v>321</v>
      </c>
      <c r="L515" s="1601">
        <v>139</v>
      </c>
      <c r="M515" s="4075"/>
      <c r="N515" s="4075"/>
      <c r="O515" s="4075"/>
      <c r="P515" s="4075"/>
      <c r="Q515" s="255"/>
      <c r="R515" s="255"/>
      <c r="S515" s="4086"/>
      <c r="T515" s="1745"/>
      <c r="U515" s="1745"/>
      <c r="V515" s="1142">
        <v>1</v>
      </c>
    </row>
    <row r="516" spans="1:22" hidden="1">
      <c r="A516" s="1550">
        <v>501</v>
      </c>
      <c r="B516" s="1568">
        <f t="shared" si="7"/>
        <v>488</v>
      </c>
      <c r="C516" s="4070"/>
      <c r="D516" s="1695"/>
      <c r="E516" s="1695"/>
      <c r="F516" s="1695"/>
      <c r="G516" s="1462" t="s">
        <v>454</v>
      </c>
      <c r="H516" s="255"/>
      <c r="I516" s="4084"/>
      <c r="J516" s="1560">
        <v>25</v>
      </c>
      <c r="K516" s="1560">
        <v>322</v>
      </c>
      <c r="L516" s="1601">
        <v>139</v>
      </c>
      <c r="M516" s="4075"/>
      <c r="N516" s="4075"/>
      <c r="O516" s="4075"/>
      <c r="P516" s="4075"/>
      <c r="Q516" s="255"/>
      <c r="R516" s="255"/>
      <c r="S516" s="4086"/>
      <c r="T516" s="1745"/>
      <c r="U516" s="1745"/>
      <c r="V516" s="1142">
        <v>1</v>
      </c>
    </row>
    <row r="517" spans="1:22" hidden="1">
      <c r="A517" s="1555">
        <v>502</v>
      </c>
      <c r="B517" s="1568">
        <f t="shared" si="7"/>
        <v>489</v>
      </c>
      <c r="C517" s="4070"/>
      <c r="D517" s="1695"/>
      <c r="E517" s="1695"/>
      <c r="F517" s="1695"/>
      <c r="G517" s="1462" t="s">
        <v>454</v>
      </c>
      <c r="H517" s="255"/>
      <c r="I517" s="4084"/>
      <c r="J517" s="1560">
        <v>25</v>
      </c>
      <c r="K517" s="1560">
        <v>323</v>
      </c>
      <c r="L517" s="1601">
        <v>139</v>
      </c>
      <c r="M517" s="4075"/>
      <c r="N517" s="4075"/>
      <c r="O517" s="4075"/>
      <c r="P517" s="4075"/>
      <c r="Q517" s="255"/>
      <c r="R517" s="255"/>
      <c r="S517" s="4086"/>
      <c r="T517" s="1745"/>
      <c r="U517" s="1745"/>
      <c r="V517" s="1142">
        <v>1</v>
      </c>
    </row>
    <row r="518" spans="1:22" hidden="1">
      <c r="A518" s="1550">
        <v>503</v>
      </c>
      <c r="B518" s="1568">
        <f t="shared" si="7"/>
        <v>490</v>
      </c>
      <c r="C518" s="4070"/>
      <c r="D518" s="1695"/>
      <c r="E518" s="1695"/>
      <c r="F518" s="1695"/>
      <c r="G518" s="1462" t="s">
        <v>454</v>
      </c>
      <c r="H518" s="255"/>
      <c r="I518" s="4084"/>
      <c r="J518" s="1560">
        <v>25</v>
      </c>
      <c r="K518" s="1560">
        <v>324</v>
      </c>
      <c r="L518" s="1601">
        <v>139</v>
      </c>
      <c r="M518" s="4075"/>
      <c r="N518" s="4075"/>
      <c r="O518" s="4075"/>
      <c r="P518" s="4075"/>
      <c r="Q518" s="255"/>
      <c r="R518" s="255"/>
      <c r="S518" s="4086"/>
      <c r="T518" s="1745"/>
      <c r="U518" s="1745"/>
      <c r="V518" s="1142">
        <v>1</v>
      </c>
    </row>
    <row r="519" spans="1:22" hidden="1">
      <c r="A519" s="1555">
        <v>504</v>
      </c>
      <c r="B519" s="1568">
        <f t="shared" si="7"/>
        <v>491</v>
      </c>
      <c r="C519" s="4070"/>
      <c r="D519" s="1695"/>
      <c r="E519" s="1695"/>
      <c r="F519" s="1695"/>
      <c r="G519" s="1462" t="s">
        <v>454</v>
      </c>
      <c r="H519" s="255"/>
      <c r="I519" s="4084"/>
      <c r="J519" s="1560">
        <v>25</v>
      </c>
      <c r="K519" s="1560">
        <v>325</v>
      </c>
      <c r="L519" s="1601">
        <v>139</v>
      </c>
      <c r="M519" s="4075"/>
      <c r="N519" s="4075"/>
      <c r="O519" s="4075"/>
      <c r="P519" s="4075"/>
      <c r="Q519" s="255"/>
      <c r="R519" s="255"/>
      <c r="S519" s="4086"/>
      <c r="T519" s="1745"/>
      <c r="U519" s="1745"/>
      <c r="V519" s="1142">
        <v>1</v>
      </c>
    </row>
    <row r="520" spans="1:22" hidden="1">
      <c r="A520" s="1550">
        <v>505</v>
      </c>
      <c r="B520" s="1568">
        <f t="shared" si="7"/>
        <v>492</v>
      </c>
      <c r="C520" s="4070"/>
      <c r="D520" s="1695"/>
      <c r="E520" s="1695"/>
      <c r="F520" s="1695"/>
      <c r="G520" s="1462" t="s">
        <v>454</v>
      </c>
      <c r="H520" s="255"/>
      <c r="I520" s="4084"/>
      <c r="J520" s="1560">
        <v>25</v>
      </c>
      <c r="K520" s="1560">
        <v>344</v>
      </c>
      <c r="L520" s="1601">
        <v>138</v>
      </c>
      <c r="M520" s="4075"/>
      <c r="N520" s="4075"/>
      <c r="O520" s="4075"/>
      <c r="P520" s="4075"/>
      <c r="Q520" s="255"/>
      <c r="R520" s="255"/>
      <c r="S520" s="4086"/>
      <c r="T520" s="1745"/>
      <c r="U520" s="1745"/>
      <c r="V520" s="1142">
        <v>1</v>
      </c>
    </row>
    <row r="521" spans="1:22" hidden="1">
      <c r="A521" s="1555">
        <v>506</v>
      </c>
      <c r="B521" s="1568">
        <f t="shared" si="7"/>
        <v>493</v>
      </c>
      <c r="C521" s="4070"/>
      <c r="D521" s="1695"/>
      <c r="E521" s="1695"/>
      <c r="F521" s="1695"/>
      <c r="G521" s="1462" t="s">
        <v>454</v>
      </c>
      <c r="H521" s="255"/>
      <c r="I521" s="4084"/>
      <c r="J521" s="1560">
        <v>25</v>
      </c>
      <c r="K521" s="1560">
        <v>345</v>
      </c>
      <c r="L521" s="1601">
        <v>139</v>
      </c>
      <c r="M521" s="4075"/>
      <c r="N521" s="4075"/>
      <c r="O521" s="4075"/>
      <c r="P521" s="4075"/>
      <c r="Q521" s="255"/>
      <c r="R521" s="255"/>
      <c r="S521" s="4086"/>
      <c r="T521" s="1745"/>
      <c r="U521" s="1745"/>
      <c r="V521" s="1142">
        <v>1</v>
      </c>
    </row>
    <row r="522" spans="1:22" hidden="1">
      <c r="A522" s="1550">
        <v>507</v>
      </c>
      <c r="B522" s="1568">
        <f t="shared" si="7"/>
        <v>494</v>
      </c>
      <c r="C522" s="4070"/>
      <c r="D522" s="1695"/>
      <c r="E522" s="1695"/>
      <c r="F522" s="1695"/>
      <c r="G522" s="1462" t="s">
        <v>454</v>
      </c>
      <c r="H522" s="255"/>
      <c r="I522" s="4084"/>
      <c r="J522" s="1560">
        <v>25</v>
      </c>
      <c r="K522" s="1560">
        <v>346</v>
      </c>
      <c r="L522" s="1601">
        <v>138</v>
      </c>
      <c r="M522" s="4075"/>
      <c r="N522" s="4075"/>
      <c r="O522" s="4075"/>
      <c r="P522" s="4075"/>
      <c r="Q522" s="255"/>
      <c r="R522" s="255"/>
      <c r="S522" s="4086"/>
      <c r="T522" s="1745"/>
      <c r="U522" s="1745"/>
      <c r="V522" s="1142">
        <v>1</v>
      </c>
    </row>
    <row r="523" spans="1:22" hidden="1">
      <c r="A523" s="1555">
        <v>508</v>
      </c>
      <c r="B523" s="1568">
        <f t="shared" si="7"/>
        <v>495</v>
      </c>
      <c r="C523" s="4070"/>
      <c r="D523" s="1695"/>
      <c r="E523" s="1695"/>
      <c r="F523" s="1695"/>
      <c r="G523" s="1462" t="s">
        <v>454</v>
      </c>
      <c r="H523" s="255"/>
      <c r="I523" s="4084"/>
      <c r="J523" s="1560">
        <v>25</v>
      </c>
      <c r="K523" s="1560">
        <v>347</v>
      </c>
      <c r="L523" s="1601">
        <v>139</v>
      </c>
      <c r="M523" s="4075"/>
      <c r="N523" s="4075"/>
      <c r="O523" s="4075"/>
      <c r="P523" s="4075"/>
      <c r="Q523" s="255"/>
      <c r="R523" s="255"/>
      <c r="S523" s="4086"/>
      <c r="T523" s="1745"/>
      <c r="U523" s="1745"/>
      <c r="V523" s="1142">
        <v>1</v>
      </c>
    </row>
    <row r="524" spans="1:22" hidden="1">
      <c r="A524" s="1550">
        <v>509</v>
      </c>
      <c r="B524" s="1568">
        <f t="shared" si="7"/>
        <v>496</v>
      </c>
      <c r="C524" s="4070"/>
      <c r="D524" s="1695"/>
      <c r="E524" s="1695"/>
      <c r="F524" s="1695"/>
      <c r="G524" s="1462" t="s">
        <v>454</v>
      </c>
      <c r="H524" s="255"/>
      <c r="I524" s="4084"/>
      <c r="J524" s="1560">
        <v>25</v>
      </c>
      <c r="K524" s="1560">
        <v>348</v>
      </c>
      <c r="L524" s="1601">
        <v>138</v>
      </c>
      <c r="M524" s="4075"/>
      <c r="N524" s="4075"/>
      <c r="O524" s="4075"/>
      <c r="P524" s="4075"/>
      <c r="Q524" s="255"/>
      <c r="R524" s="255"/>
      <c r="S524" s="4086"/>
      <c r="T524" s="1745"/>
      <c r="U524" s="1745"/>
      <c r="V524" s="1142">
        <v>1</v>
      </c>
    </row>
    <row r="525" spans="1:22" hidden="1">
      <c r="A525" s="1555">
        <v>510</v>
      </c>
      <c r="B525" s="1568">
        <f t="shared" si="7"/>
        <v>497</v>
      </c>
      <c r="C525" s="4070"/>
      <c r="D525" s="1695"/>
      <c r="E525" s="1695"/>
      <c r="F525" s="1695"/>
      <c r="G525" s="1462" t="s">
        <v>454</v>
      </c>
      <c r="H525" s="255"/>
      <c r="I525" s="4084"/>
      <c r="J525" s="1560">
        <v>25</v>
      </c>
      <c r="K525" s="1560">
        <v>349</v>
      </c>
      <c r="L525" s="1601">
        <v>138</v>
      </c>
      <c r="M525" s="4075"/>
      <c r="N525" s="4075"/>
      <c r="O525" s="4075"/>
      <c r="P525" s="4075"/>
      <c r="Q525" s="255"/>
      <c r="R525" s="255"/>
      <c r="S525" s="4086"/>
      <c r="T525" s="1745"/>
      <c r="U525" s="1745"/>
      <c r="V525" s="1142">
        <v>1</v>
      </c>
    </row>
    <row r="526" spans="1:22" hidden="1">
      <c r="A526" s="1550">
        <v>511</v>
      </c>
      <c r="B526" s="1568">
        <f t="shared" si="7"/>
        <v>498</v>
      </c>
      <c r="C526" s="4070"/>
      <c r="D526" s="1695"/>
      <c r="E526" s="1695"/>
      <c r="F526" s="1695"/>
      <c r="G526" s="1462" t="s">
        <v>454</v>
      </c>
      <c r="H526" s="255"/>
      <c r="I526" s="4084"/>
      <c r="J526" s="1560">
        <v>25</v>
      </c>
      <c r="K526" s="1560">
        <v>350</v>
      </c>
      <c r="L526" s="1601">
        <v>139</v>
      </c>
      <c r="M526" s="4075"/>
      <c r="N526" s="4075"/>
      <c r="O526" s="4075"/>
      <c r="P526" s="4075"/>
      <c r="Q526" s="255"/>
      <c r="R526" s="255"/>
      <c r="S526" s="4086"/>
      <c r="T526" s="1745"/>
      <c r="U526" s="1745"/>
      <c r="V526" s="1142">
        <v>1</v>
      </c>
    </row>
    <row r="527" spans="1:22" hidden="1">
      <c r="A527" s="1555">
        <v>512</v>
      </c>
      <c r="B527" s="1568">
        <f t="shared" si="7"/>
        <v>499</v>
      </c>
      <c r="C527" s="4070"/>
      <c r="D527" s="1695"/>
      <c r="E527" s="1695"/>
      <c r="F527" s="1695"/>
      <c r="G527" s="1462" t="s">
        <v>454</v>
      </c>
      <c r="H527" s="255"/>
      <c r="I527" s="4084"/>
      <c r="J527" s="1560">
        <v>25</v>
      </c>
      <c r="K527" s="1560">
        <v>351</v>
      </c>
      <c r="L527" s="1601">
        <v>138</v>
      </c>
      <c r="M527" s="4075"/>
      <c r="N527" s="4075"/>
      <c r="O527" s="4075"/>
      <c r="P527" s="4075"/>
      <c r="Q527" s="255"/>
      <c r="R527" s="255"/>
      <c r="S527" s="4086"/>
      <c r="T527" s="1745"/>
      <c r="U527" s="1745"/>
      <c r="V527" s="1142">
        <v>1</v>
      </c>
    </row>
    <row r="528" spans="1:22" hidden="1">
      <c r="A528" s="1550">
        <v>513</v>
      </c>
      <c r="B528" s="1568">
        <f t="shared" si="7"/>
        <v>500</v>
      </c>
      <c r="C528" s="4070"/>
      <c r="D528" s="1695"/>
      <c r="E528" s="1695"/>
      <c r="F528" s="1695"/>
      <c r="G528" s="1462" t="s">
        <v>454</v>
      </c>
      <c r="H528" s="255"/>
      <c r="I528" s="4084"/>
      <c r="J528" s="1560">
        <v>25</v>
      </c>
      <c r="K528" s="1560">
        <v>352</v>
      </c>
      <c r="L528" s="1601">
        <v>138</v>
      </c>
      <c r="M528" s="4075"/>
      <c r="N528" s="4075"/>
      <c r="O528" s="4075"/>
      <c r="P528" s="4075"/>
      <c r="Q528" s="255"/>
      <c r="R528" s="255"/>
      <c r="S528" s="4086"/>
      <c r="T528" s="1745"/>
      <c r="U528" s="1745"/>
      <c r="V528" s="1142">
        <v>1</v>
      </c>
    </row>
    <row r="529" spans="1:22" hidden="1">
      <c r="A529" s="1555">
        <v>514</v>
      </c>
      <c r="B529" s="1568">
        <f t="shared" si="7"/>
        <v>501</v>
      </c>
      <c r="C529" s="4070"/>
      <c r="D529" s="1695"/>
      <c r="E529" s="1695"/>
      <c r="F529" s="1695"/>
      <c r="G529" s="1462" t="s">
        <v>454</v>
      </c>
      <c r="H529" s="255"/>
      <c r="I529" s="4084"/>
      <c r="J529" s="1560">
        <v>25</v>
      </c>
      <c r="K529" s="1560">
        <v>353</v>
      </c>
      <c r="L529" s="1601">
        <v>138</v>
      </c>
      <c r="M529" s="4075"/>
      <c r="N529" s="4075"/>
      <c r="O529" s="4075"/>
      <c r="P529" s="4075"/>
      <c r="Q529" s="255"/>
      <c r="R529" s="255"/>
      <c r="S529" s="4086"/>
      <c r="T529" s="1745"/>
      <c r="U529" s="1745"/>
      <c r="V529" s="1142">
        <v>1</v>
      </c>
    </row>
    <row r="530" spans="1:22" hidden="1">
      <c r="A530" s="1550">
        <v>515</v>
      </c>
      <c r="B530" s="1568">
        <f t="shared" si="7"/>
        <v>502</v>
      </c>
      <c r="C530" s="4070"/>
      <c r="D530" s="1695"/>
      <c r="E530" s="1695"/>
      <c r="F530" s="1695"/>
      <c r="G530" s="1462" t="s">
        <v>454</v>
      </c>
      <c r="H530" s="255"/>
      <c r="I530" s="4084"/>
      <c r="J530" s="1560">
        <v>25</v>
      </c>
      <c r="K530" s="1560">
        <v>354</v>
      </c>
      <c r="L530" s="1601">
        <v>138</v>
      </c>
      <c r="M530" s="4075"/>
      <c r="N530" s="4075"/>
      <c r="O530" s="4075"/>
      <c r="P530" s="4075"/>
      <c r="Q530" s="255"/>
      <c r="R530" s="255"/>
      <c r="S530" s="4086"/>
      <c r="T530" s="1745"/>
      <c r="U530" s="1745"/>
      <c r="V530" s="1142">
        <v>1</v>
      </c>
    </row>
    <row r="531" spans="1:22" hidden="1">
      <c r="A531" s="1555">
        <v>516</v>
      </c>
      <c r="B531" s="1568">
        <f t="shared" si="7"/>
        <v>503</v>
      </c>
      <c r="C531" s="4070"/>
      <c r="D531" s="1695"/>
      <c r="E531" s="1695"/>
      <c r="F531" s="1695"/>
      <c r="G531" s="1462" t="s">
        <v>454</v>
      </c>
      <c r="H531" s="255"/>
      <c r="I531" s="4084"/>
      <c r="J531" s="1560">
        <v>25</v>
      </c>
      <c r="K531" s="1560">
        <v>355</v>
      </c>
      <c r="L531" s="1601">
        <v>138</v>
      </c>
      <c r="M531" s="4075"/>
      <c r="N531" s="4075"/>
      <c r="O531" s="4075"/>
      <c r="P531" s="4075"/>
      <c r="Q531" s="255"/>
      <c r="R531" s="255"/>
      <c r="S531" s="4086"/>
      <c r="T531" s="1745"/>
      <c r="U531" s="1745"/>
      <c r="V531" s="1142">
        <v>1</v>
      </c>
    </row>
    <row r="532" spans="1:22" ht="31.5" hidden="1">
      <c r="A532" s="1550">
        <v>517</v>
      </c>
      <c r="B532" s="1568">
        <f t="shared" ref="B532:B558" si="8">B531+1</f>
        <v>504</v>
      </c>
      <c r="C532" s="1583" t="s">
        <v>1627</v>
      </c>
      <c r="D532" s="1699"/>
      <c r="E532" s="1699"/>
      <c r="F532" s="1699"/>
      <c r="G532" s="1462" t="s">
        <v>454</v>
      </c>
      <c r="H532" s="255"/>
      <c r="I532" s="1570" t="s">
        <v>1628</v>
      </c>
      <c r="J532" s="1570">
        <v>30</v>
      </c>
      <c r="K532" s="1570" t="s">
        <v>1629</v>
      </c>
      <c r="L532" s="1586">
        <v>167</v>
      </c>
      <c r="M532" s="1570"/>
      <c r="N532" s="1581" t="s">
        <v>1313</v>
      </c>
      <c r="O532" s="1570" t="s">
        <v>618</v>
      </c>
      <c r="P532" s="1581" t="s">
        <v>1630</v>
      </c>
      <c r="Q532" s="255"/>
      <c r="R532" s="255"/>
      <c r="S532" s="1581"/>
      <c r="T532" s="1752"/>
      <c r="U532" s="1752"/>
      <c r="V532" s="1142">
        <v>1</v>
      </c>
    </row>
    <row r="533" spans="1:22" ht="31.5" hidden="1">
      <c r="A533" s="1555">
        <v>518</v>
      </c>
      <c r="B533" s="1568">
        <f t="shared" si="8"/>
        <v>505</v>
      </c>
      <c r="C533" s="1583" t="s">
        <v>1631</v>
      </c>
      <c r="D533" s="1699"/>
      <c r="E533" s="1699"/>
      <c r="F533" s="1699"/>
      <c r="G533" s="1462" t="s">
        <v>454</v>
      </c>
      <c r="H533" s="255"/>
      <c r="I533" s="1570" t="s">
        <v>1593</v>
      </c>
      <c r="J533" s="1570" t="s">
        <v>1233</v>
      </c>
      <c r="K533" s="1570">
        <v>116</v>
      </c>
      <c r="L533" s="1586">
        <v>67.400000000000006</v>
      </c>
      <c r="M533" s="1570"/>
      <c r="N533" s="1581" t="s">
        <v>1313</v>
      </c>
      <c r="O533" s="1570" t="s">
        <v>618</v>
      </c>
      <c r="P533" s="1581" t="s">
        <v>1630</v>
      </c>
      <c r="Q533" s="255"/>
      <c r="R533" s="255"/>
      <c r="S533" s="1581"/>
      <c r="T533" s="1752"/>
      <c r="U533" s="1752"/>
      <c r="V533" s="1142">
        <v>1</v>
      </c>
    </row>
    <row r="534" spans="1:22" ht="63">
      <c r="A534" s="1550">
        <v>519</v>
      </c>
      <c r="B534" s="1568">
        <f t="shared" si="8"/>
        <v>506</v>
      </c>
      <c r="C534" s="1583" t="s">
        <v>1632</v>
      </c>
      <c r="D534" s="1699"/>
      <c r="E534" s="1699"/>
      <c r="F534" s="1699"/>
      <c r="G534" s="1462" t="s">
        <v>454</v>
      </c>
      <c r="H534" s="255"/>
      <c r="I534" s="1570" t="s">
        <v>1633</v>
      </c>
      <c r="J534" s="1570">
        <v>30</v>
      </c>
      <c r="K534" s="1570" t="s">
        <v>1634</v>
      </c>
      <c r="L534" s="1586">
        <v>130000</v>
      </c>
      <c r="M534" s="1570"/>
      <c r="N534" s="1570" t="s">
        <v>1564</v>
      </c>
      <c r="O534" s="1570" t="s">
        <v>1635</v>
      </c>
      <c r="P534" s="1581" t="s">
        <v>1636</v>
      </c>
      <c r="Q534" s="255"/>
      <c r="R534" s="255"/>
      <c r="S534" s="1560"/>
      <c r="T534" s="2980">
        <f>L534</f>
        <v>130000</v>
      </c>
      <c r="U534" s="1745"/>
      <c r="V534" s="1142">
        <v>1</v>
      </c>
    </row>
    <row r="535" spans="1:22" ht="63">
      <c r="A535" s="1555">
        <v>520</v>
      </c>
      <c r="B535" s="1568">
        <f t="shared" si="8"/>
        <v>507</v>
      </c>
      <c r="C535" s="1583" t="s">
        <v>1637</v>
      </c>
      <c r="D535" s="1699"/>
      <c r="E535" s="1699"/>
      <c r="F535" s="1699"/>
      <c r="G535" s="1462" t="s">
        <v>454</v>
      </c>
      <c r="H535" s="255"/>
      <c r="I535" s="1570" t="s">
        <v>1596</v>
      </c>
      <c r="J535" s="1570">
        <v>24</v>
      </c>
      <c r="K535" s="1570" t="s">
        <v>1597</v>
      </c>
      <c r="L535" s="1586">
        <v>60000</v>
      </c>
      <c r="M535" s="1570"/>
      <c r="N535" s="1570" t="s">
        <v>1598</v>
      </c>
      <c r="O535" s="1570" t="s">
        <v>1638</v>
      </c>
      <c r="P535" s="1581" t="s">
        <v>1636</v>
      </c>
      <c r="Q535" s="255"/>
      <c r="R535" s="255"/>
      <c r="S535" s="1581"/>
      <c r="T535" s="2980">
        <f>L535</f>
        <v>60000</v>
      </c>
      <c r="U535" s="1752"/>
      <c r="V535" s="1142">
        <v>1</v>
      </c>
    </row>
    <row r="536" spans="1:22" ht="63" hidden="1">
      <c r="A536" s="1550">
        <v>521</v>
      </c>
      <c r="B536" s="1568">
        <f t="shared" si="8"/>
        <v>508</v>
      </c>
      <c r="C536" s="1583" t="s">
        <v>1639</v>
      </c>
      <c r="D536" s="1699"/>
      <c r="E536" s="1699"/>
      <c r="F536" s="1699"/>
      <c r="G536" s="1462" t="s">
        <v>454</v>
      </c>
      <c r="H536" s="255"/>
      <c r="I536" s="1570" t="s">
        <v>1519</v>
      </c>
      <c r="J536" s="1570">
        <v>19</v>
      </c>
      <c r="K536" s="1570">
        <v>113</v>
      </c>
      <c r="L536" s="1586">
        <v>111777</v>
      </c>
      <c r="M536" s="1570"/>
      <c r="N536" s="1570" t="s">
        <v>1598</v>
      </c>
      <c r="O536" s="1570" t="s">
        <v>1640</v>
      </c>
      <c r="P536" s="1581" t="s">
        <v>1636</v>
      </c>
      <c r="Q536" s="255"/>
      <c r="R536" s="255"/>
      <c r="S536" s="1570"/>
      <c r="T536" s="1751"/>
      <c r="U536" s="1751"/>
      <c r="V536" s="1142">
        <v>1</v>
      </c>
    </row>
    <row r="537" spans="1:22" ht="63" hidden="1">
      <c r="A537" s="1555">
        <v>522</v>
      </c>
      <c r="B537" s="1568">
        <f t="shared" si="8"/>
        <v>509</v>
      </c>
      <c r="C537" s="1583" t="s">
        <v>1641</v>
      </c>
      <c r="D537" s="1699"/>
      <c r="E537" s="1699"/>
      <c r="F537" s="1699"/>
      <c r="G537" s="1462" t="s">
        <v>454</v>
      </c>
      <c r="H537" s="255"/>
      <c r="I537" s="1570" t="s">
        <v>1601</v>
      </c>
      <c r="J537" s="1570">
        <v>19</v>
      </c>
      <c r="K537" s="1570">
        <v>200</v>
      </c>
      <c r="L537" s="1586">
        <v>65413</v>
      </c>
      <c r="M537" s="1570"/>
      <c r="N537" s="1570" t="s">
        <v>1598</v>
      </c>
      <c r="O537" s="1570" t="s">
        <v>618</v>
      </c>
      <c r="P537" s="1581" t="s">
        <v>1636</v>
      </c>
      <c r="Q537" s="255"/>
      <c r="R537" s="255"/>
      <c r="S537" s="1570"/>
      <c r="T537" s="1751"/>
      <c r="U537" s="1751"/>
      <c r="V537" s="1142">
        <v>1</v>
      </c>
    </row>
    <row r="538" spans="1:22" ht="63">
      <c r="A538" s="1550">
        <v>523</v>
      </c>
      <c r="B538" s="1568">
        <f t="shared" si="8"/>
        <v>510</v>
      </c>
      <c r="C538" s="1583" t="s">
        <v>1642</v>
      </c>
      <c r="D538" s="1699"/>
      <c r="E538" s="1699"/>
      <c r="F538" s="1699"/>
      <c r="G538" s="1462" t="s">
        <v>454</v>
      </c>
      <c r="H538" s="255"/>
      <c r="I538" s="1570" t="s">
        <v>1643</v>
      </c>
      <c r="J538" s="1570">
        <v>35</v>
      </c>
      <c r="K538" s="1570" t="s">
        <v>1644</v>
      </c>
      <c r="L538" s="1586">
        <v>100000</v>
      </c>
      <c r="M538" s="1570"/>
      <c r="N538" s="1581" t="s">
        <v>871</v>
      </c>
      <c r="O538" s="1570" t="s">
        <v>1638</v>
      </c>
      <c r="P538" s="1581" t="s">
        <v>1636</v>
      </c>
      <c r="Q538" s="255"/>
      <c r="R538" s="255"/>
      <c r="S538" s="1570"/>
      <c r="T538" s="2980">
        <f>L538</f>
        <v>100000</v>
      </c>
      <c r="U538" s="1751"/>
      <c r="V538" s="1142">
        <v>1</v>
      </c>
    </row>
    <row r="539" spans="1:22" ht="63">
      <c r="A539" s="1555">
        <v>524</v>
      </c>
      <c r="B539" s="1568">
        <f t="shared" si="8"/>
        <v>511</v>
      </c>
      <c r="C539" s="1583" t="s">
        <v>1645</v>
      </c>
      <c r="D539" s="1699"/>
      <c r="E539" s="1699"/>
      <c r="F539" s="1699"/>
      <c r="G539" s="1462" t="s">
        <v>454</v>
      </c>
      <c r="H539" s="255"/>
      <c r="I539" s="1570" t="s">
        <v>1603</v>
      </c>
      <c r="J539" s="1570">
        <v>31</v>
      </c>
      <c r="K539" s="1570" t="s">
        <v>1604</v>
      </c>
      <c r="L539" s="1586">
        <v>140000</v>
      </c>
      <c r="M539" s="1570"/>
      <c r="N539" s="1570" t="s">
        <v>1605</v>
      </c>
      <c r="O539" s="1570" t="s">
        <v>1638</v>
      </c>
      <c r="P539" s="1581" t="s">
        <v>1636</v>
      </c>
      <c r="Q539" s="255"/>
      <c r="R539" s="255"/>
      <c r="S539" s="1570"/>
      <c r="T539" s="2980">
        <f>L539</f>
        <v>140000</v>
      </c>
      <c r="U539" s="1751"/>
      <c r="V539" s="1142">
        <v>1</v>
      </c>
    </row>
    <row r="540" spans="1:22" hidden="1">
      <c r="A540" s="1550">
        <v>525</v>
      </c>
      <c r="B540" s="1568">
        <f t="shared" si="8"/>
        <v>512</v>
      </c>
      <c r="C540" s="1557" t="s">
        <v>1646</v>
      </c>
      <c r="D540" s="1693"/>
      <c r="E540" s="1693"/>
      <c r="F540" s="1693"/>
      <c r="G540" s="1462" t="s">
        <v>454</v>
      </c>
      <c r="H540" s="255"/>
      <c r="I540" s="1558"/>
      <c r="J540" s="1557"/>
      <c r="K540" s="1558"/>
      <c r="L540" s="1559"/>
      <c r="M540" s="1560"/>
      <c r="N540" s="1560"/>
      <c r="O540" s="1560"/>
      <c r="P540" s="1560"/>
      <c r="Q540" s="255"/>
      <c r="R540" s="255"/>
      <c r="S540" s="1570"/>
      <c r="T540" s="1751"/>
      <c r="U540" s="1751"/>
      <c r="V540" s="1142">
        <v>1</v>
      </c>
    </row>
    <row r="541" spans="1:22" ht="31.5" hidden="1">
      <c r="A541" s="1555">
        <v>526</v>
      </c>
      <c r="B541" s="1568">
        <f t="shared" si="8"/>
        <v>513</v>
      </c>
      <c r="C541" s="1569" t="s">
        <v>1647</v>
      </c>
      <c r="D541" s="1696"/>
      <c r="E541" s="1696"/>
      <c r="F541" s="1696"/>
      <c r="G541" s="1462" t="s">
        <v>454</v>
      </c>
      <c r="H541" s="255"/>
      <c r="I541" s="1560" t="s">
        <v>1648</v>
      </c>
      <c r="J541" s="1560">
        <v>65</v>
      </c>
      <c r="K541" s="1560">
        <v>12</v>
      </c>
      <c r="L541" s="1571">
        <v>275.7</v>
      </c>
      <c r="M541" s="1560"/>
      <c r="N541" s="1560" t="s">
        <v>1039</v>
      </c>
      <c r="O541" s="1560" t="s">
        <v>618</v>
      </c>
      <c r="P541" s="1581" t="s">
        <v>1649</v>
      </c>
      <c r="Q541" s="255"/>
      <c r="R541" s="255"/>
      <c r="S541" s="1560"/>
      <c r="T541" s="1745"/>
      <c r="U541" s="1745"/>
      <c r="V541" s="1142">
        <v>1</v>
      </c>
    </row>
    <row r="542" spans="1:22" ht="31.5" hidden="1">
      <c r="A542" s="1550">
        <v>527</v>
      </c>
      <c r="B542" s="1568">
        <f t="shared" si="8"/>
        <v>514</v>
      </c>
      <c r="C542" s="1569" t="s">
        <v>1650</v>
      </c>
      <c r="D542" s="1696"/>
      <c r="E542" s="1696"/>
      <c r="F542" s="1696"/>
      <c r="G542" s="1462" t="s">
        <v>454</v>
      </c>
      <c r="H542" s="255"/>
      <c r="I542" s="1560" t="s">
        <v>1651</v>
      </c>
      <c r="J542" s="1560">
        <v>20</v>
      </c>
      <c r="K542" s="1560">
        <v>75</v>
      </c>
      <c r="L542" s="1571">
        <v>554.29999999999995</v>
      </c>
      <c r="M542" s="1560"/>
      <c r="N542" s="1560" t="s">
        <v>1039</v>
      </c>
      <c r="O542" s="1560" t="s">
        <v>618</v>
      </c>
      <c r="P542" s="1581" t="s">
        <v>1649</v>
      </c>
      <c r="Q542" s="255"/>
      <c r="R542" s="255"/>
      <c r="S542" s="1560"/>
      <c r="T542" s="1745"/>
      <c r="U542" s="1745"/>
      <c r="V542" s="1142">
        <v>1</v>
      </c>
    </row>
    <row r="543" spans="1:22" ht="31.5" hidden="1">
      <c r="A543" s="1555">
        <v>528</v>
      </c>
      <c r="B543" s="1568">
        <f t="shared" si="8"/>
        <v>515</v>
      </c>
      <c r="C543" s="1569" t="s">
        <v>1652</v>
      </c>
      <c r="D543" s="1696"/>
      <c r="E543" s="1696"/>
      <c r="F543" s="1696"/>
      <c r="G543" s="1462" t="s">
        <v>454</v>
      </c>
      <c r="H543" s="255"/>
      <c r="I543" s="1560" t="s">
        <v>1653</v>
      </c>
      <c r="J543" s="1560">
        <v>29</v>
      </c>
      <c r="K543" s="1560" t="s">
        <v>1654</v>
      </c>
      <c r="L543" s="1571">
        <v>503.6</v>
      </c>
      <c r="M543" s="1560"/>
      <c r="N543" s="1560" t="s">
        <v>1039</v>
      </c>
      <c r="O543" s="1560" t="s">
        <v>618</v>
      </c>
      <c r="P543" s="1581" t="s">
        <v>1649</v>
      </c>
      <c r="Q543" s="255"/>
      <c r="R543" s="255"/>
      <c r="S543" s="1560"/>
      <c r="T543" s="1745"/>
      <c r="U543" s="1745"/>
      <c r="V543" s="1142">
        <v>1</v>
      </c>
    </row>
    <row r="544" spans="1:22" ht="31.5" hidden="1">
      <c r="A544" s="1550">
        <v>529</v>
      </c>
      <c r="B544" s="1568">
        <f t="shared" si="8"/>
        <v>516</v>
      </c>
      <c r="C544" s="1569" t="s">
        <v>1655</v>
      </c>
      <c r="D544" s="1696"/>
      <c r="E544" s="1696"/>
      <c r="F544" s="1696"/>
      <c r="G544" s="1462" t="s">
        <v>454</v>
      </c>
      <c r="H544" s="255"/>
      <c r="I544" s="1560" t="s">
        <v>1656</v>
      </c>
      <c r="J544" s="1560">
        <v>82</v>
      </c>
      <c r="K544" s="1560">
        <v>78</v>
      </c>
      <c r="L544" s="1571">
        <v>535</v>
      </c>
      <c r="M544" s="1560"/>
      <c r="N544" s="1560" t="s">
        <v>1039</v>
      </c>
      <c r="O544" s="1560" t="s">
        <v>618</v>
      </c>
      <c r="P544" s="1581" t="s">
        <v>1649</v>
      </c>
      <c r="Q544" s="255"/>
      <c r="R544" s="255"/>
      <c r="S544" s="1560"/>
      <c r="T544" s="1745"/>
      <c r="U544" s="1745"/>
      <c r="V544" s="1142">
        <v>1</v>
      </c>
    </row>
    <row r="545" spans="1:22" ht="31.5" hidden="1">
      <c r="A545" s="1555">
        <v>530</v>
      </c>
      <c r="B545" s="1568">
        <f t="shared" si="8"/>
        <v>517</v>
      </c>
      <c r="C545" s="1569" t="s">
        <v>1657</v>
      </c>
      <c r="D545" s="1696"/>
      <c r="E545" s="1696"/>
      <c r="F545" s="1696"/>
      <c r="G545" s="1462" t="s">
        <v>454</v>
      </c>
      <c r="H545" s="255"/>
      <c r="I545" s="1560" t="s">
        <v>1658</v>
      </c>
      <c r="J545" s="1560">
        <v>55</v>
      </c>
      <c r="K545" s="1560" t="s">
        <v>1659</v>
      </c>
      <c r="L545" s="1571">
        <v>384.2</v>
      </c>
      <c r="M545" s="1560"/>
      <c r="N545" s="1560" t="s">
        <v>1039</v>
      </c>
      <c r="O545" s="1560" t="s">
        <v>618</v>
      </c>
      <c r="P545" s="1581" t="s">
        <v>1649</v>
      </c>
      <c r="Q545" s="255"/>
      <c r="R545" s="255"/>
      <c r="S545" s="1585"/>
      <c r="T545" s="1756"/>
      <c r="U545" s="1756"/>
      <c r="V545" s="1142">
        <v>1</v>
      </c>
    </row>
    <row r="546" spans="1:22" ht="31.5" hidden="1">
      <c r="A546" s="1550">
        <v>531</v>
      </c>
      <c r="B546" s="1568">
        <f t="shared" si="8"/>
        <v>518</v>
      </c>
      <c r="C546" s="1569" t="s">
        <v>1660</v>
      </c>
      <c r="D546" s="1696"/>
      <c r="E546" s="1696"/>
      <c r="F546" s="1696"/>
      <c r="G546" s="1462" t="s">
        <v>454</v>
      </c>
      <c r="H546" s="255"/>
      <c r="I546" s="1560" t="s">
        <v>1661</v>
      </c>
      <c r="J546" s="1560">
        <v>5</v>
      </c>
      <c r="K546" s="1560">
        <v>8</v>
      </c>
      <c r="L546" s="1571">
        <v>385.6</v>
      </c>
      <c r="M546" s="1560"/>
      <c r="N546" s="1560" t="s">
        <v>1039</v>
      </c>
      <c r="O546" s="1560" t="s">
        <v>618</v>
      </c>
      <c r="P546" s="1581" t="s">
        <v>1649</v>
      </c>
      <c r="Q546" s="255"/>
      <c r="R546" s="255"/>
      <c r="S546" s="1560"/>
      <c r="T546" s="1745"/>
      <c r="U546" s="1745"/>
      <c r="V546" s="1142">
        <v>1</v>
      </c>
    </row>
    <row r="547" spans="1:22" ht="31.5" hidden="1">
      <c r="A547" s="1555">
        <v>532</v>
      </c>
      <c r="B547" s="1568">
        <f t="shared" si="8"/>
        <v>519</v>
      </c>
      <c r="C547" s="1569" t="s">
        <v>1662</v>
      </c>
      <c r="D547" s="1696"/>
      <c r="E547" s="1696"/>
      <c r="F547" s="1696"/>
      <c r="G547" s="1462" t="s">
        <v>454</v>
      </c>
      <c r="H547" s="255"/>
      <c r="I547" s="1560" t="s">
        <v>1661</v>
      </c>
      <c r="J547" s="1560">
        <v>15</v>
      </c>
      <c r="K547" s="1560">
        <v>10</v>
      </c>
      <c r="L547" s="1571">
        <v>1083.7</v>
      </c>
      <c r="M547" s="1560"/>
      <c r="N547" s="1560" t="s">
        <v>1039</v>
      </c>
      <c r="O547" s="1560" t="s">
        <v>618</v>
      </c>
      <c r="P547" s="1581" t="s">
        <v>1649</v>
      </c>
      <c r="Q547" s="255"/>
      <c r="R547" s="255"/>
      <c r="S547" s="1560"/>
      <c r="T547" s="1745"/>
      <c r="U547" s="1745"/>
      <c r="V547" s="1142">
        <v>1</v>
      </c>
    </row>
    <row r="548" spans="1:22" ht="31.5" hidden="1">
      <c r="A548" s="1550">
        <v>533</v>
      </c>
      <c r="B548" s="1568">
        <f t="shared" si="8"/>
        <v>520</v>
      </c>
      <c r="C548" s="1569" t="s">
        <v>1663</v>
      </c>
      <c r="D548" s="1696"/>
      <c r="E548" s="1696"/>
      <c r="F548" s="1696"/>
      <c r="G548" s="1462" t="s">
        <v>454</v>
      </c>
      <c r="H548" s="255"/>
      <c r="I548" s="1560"/>
      <c r="J548" s="1560">
        <v>30</v>
      </c>
      <c r="K548" s="1560">
        <v>115</v>
      </c>
      <c r="L548" s="1571">
        <v>4599.8999999999996</v>
      </c>
      <c r="M548" s="1560"/>
      <c r="N548" s="1560" t="s">
        <v>1039</v>
      </c>
      <c r="O548" s="1560" t="s">
        <v>618</v>
      </c>
      <c r="P548" s="1581" t="s">
        <v>1664</v>
      </c>
      <c r="Q548" s="255"/>
      <c r="R548" s="255"/>
      <c r="S548" s="1560"/>
      <c r="T548" s="1745"/>
      <c r="U548" s="1745"/>
      <c r="V548" s="1142">
        <v>1</v>
      </c>
    </row>
    <row r="549" spans="1:22" ht="31.5" hidden="1">
      <c r="A549" s="1555">
        <v>534</v>
      </c>
      <c r="B549" s="1568">
        <f t="shared" si="8"/>
        <v>521</v>
      </c>
      <c r="C549" s="1569" t="s">
        <v>1665</v>
      </c>
      <c r="D549" s="1696"/>
      <c r="E549" s="1696"/>
      <c r="F549" s="1696"/>
      <c r="G549" s="1462" t="s">
        <v>454</v>
      </c>
      <c r="H549" s="255"/>
      <c r="I549" s="1560"/>
      <c r="J549" s="1560">
        <v>68</v>
      </c>
      <c r="K549" s="1560" t="s">
        <v>1666</v>
      </c>
      <c r="L549" s="1571">
        <v>1111.5</v>
      </c>
      <c r="M549" s="1560"/>
      <c r="N549" s="1560" t="s">
        <v>840</v>
      </c>
      <c r="O549" s="1560" t="s">
        <v>618</v>
      </c>
      <c r="P549" s="1581" t="s">
        <v>841</v>
      </c>
      <c r="Q549" s="255"/>
      <c r="R549" s="255"/>
      <c r="S549" s="1560"/>
      <c r="T549" s="1745"/>
      <c r="U549" s="1745"/>
      <c r="V549" s="1142">
        <v>1</v>
      </c>
    </row>
    <row r="550" spans="1:22" ht="31.5" hidden="1">
      <c r="A550" s="1550">
        <v>535</v>
      </c>
      <c r="B550" s="1568">
        <f t="shared" si="8"/>
        <v>522</v>
      </c>
      <c r="C550" s="1569" t="s">
        <v>1667</v>
      </c>
      <c r="D550" s="1696"/>
      <c r="E550" s="1696"/>
      <c r="F550" s="1696"/>
      <c r="G550" s="1462" t="s">
        <v>454</v>
      </c>
      <c r="H550" s="255"/>
      <c r="I550" s="1560" t="s">
        <v>1668</v>
      </c>
      <c r="J550" s="1560">
        <v>3</v>
      </c>
      <c r="K550" s="1560">
        <v>4</v>
      </c>
      <c r="L550" s="1571">
        <v>1173.0999999999999</v>
      </c>
      <c r="M550" s="1560"/>
      <c r="N550" s="1560" t="s">
        <v>1669</v>
      </c>
      <c r="O550" s="1560" t="s">
        <v>618</v>
      </c>
      <c r="P550" s="1581" t="s">
        <v>1113</v>
      </c>
      <c r="Q550" s="255"/>
      <c r="R550" s="255"/>
      <c r="S550" s="1575"/>
      <c r="T550" s="1747"/>
      <c r="U550" s="1747"/>
      <c r="V550" s="1142">
        <v>1</v>
      </c>
    </row>
    <row r="551" spans="1:22" hidden="1">
      <c r="A551" s="1555">
        <v>536</v>
      </c>
      <c r="B551" s="1568">
        <f t="shared" si="8"/>
        <v>523</v>
      </c>
      <c r="C551" s="4087" t="s">
        <v>1670</v>
      </c>
      <c r="D551" s="1696"/>
      <c r="E551" s="1696"/>
      <c r="F551" s="1696"/>
      <c r="G551" s="1462" t="s">
        <v>454</v>
      </c>
      <c r="H551" s="255"/>
      <c r="I551" s="4086" t="s">
        <v>1671</v>
      </c>
      <c r="J551" s="4086">
        <v>54</v>
      </c>
      <c r="K551" s="4086">
        <v>213</v>
      </c>
      <c r="L551" s="4092">
        <v>3000</v>
      </c>
      <c r="M551" s="4086"/>
      <c r="N551" s="4086" t="s">
        <v>1598</v>
      </c>
      <c r="O551" s="4098" t="s">
        <v>192</v>
      </c>
      <c r="P551" s="4086" t="s">
        <v>1672</v>
      </c>
      <c r="Q551" s="255"/>
      <c r="R551" s="255"/>
      <c r="S551" s="4099" t="s">
        <v>1673</v>
      </c>
      <c r="T551" s="1747"/>
      <c r="U551" s="1747"/>
      <c r="V551" s="1142">
        <v>1</v>
      </c>
    </row>
    <row r="552" spans="1:22" hidden="1">
      <c r="A552" s="1550">
        <v>537</v>
      </c>
      <c r="B552" s="1568">
        <f t="shared" si="8"/>
        <v>524</v>
      </c>
      <c r="C552" s="4070"/>
      <c r="D552" s="1695"/>
      <c r="E552" s="1695"/>
      <c r="F552" s="1695"/>
      <c r="G552" s="1462" t="s">
        <v>454</v>
      </c>
      <c r="H552" s="255"/>
      <c r="I552" s="4084"/>
      <c r="J552" s="4075"/>
      <c r="K552" s="4075"/>
      <c r="L552" s="4093"/>
      <c r="M552" s="4075"/>
      <c r="N552" s="4075"/>
      <c r="O552" s="4075"/>
      <c r="P552" s="4075"/>
      <c r="Q552" s="255"/>
      <c r="R552" s="255"/>
      <c r="S552" s="4099"/>
      <c r="T552" s="1747"/>
      <c r="U552" s="1747"/>
      <c r="V552" s="1142">
        <v>1</v>
      </c>
    </row>
    <row r="553" spans="1:22" ht="31.5" hidden="1">
      <c r="A553" s="1555">
        <v>538</v>
      </c>
      <c r="B553" s="1568">
        <f t="shared" si="8"/>
        <v>525</v>
      </c>
      <c r="C553" s="1569" t="s">
        <v>1674</v>
      </c>
      <c r="D553" s="1696"/>
      <c r="E553" s="1696"/>
      <c r="F553" s="1696"/>
      <c r="G553" s="1462" t="s">
        <v>454</v>
      </c>
      <c r="H553" s="255"/>
      <c r="I553" s="1560" t="s">
        <v>1671</v>
      </c>
      <c r="J553" s="4086">
        <v>74</v>
      </c>
      <c r="K553" s="4086">
        <v>1</v>
      </c>
      <c r="L553" s="4092">
        <v>25272</v>
      </c>
      <c r="M553" s="4086"/>
      <c r="N553" s="4086" t="s">
        <v>1598</v>
      </c>
      <c r="O553" s="4086" t="s">
        <v>623</v>
      </c>
      <c r="P553" s="4086" t="s">
        <v>1675</v>
      </c>
      <c r="Q553" s="255"/>
      <c r="R553" s="255"/>
      <c r="S553" s="4099" t="s">
        <v>1676</v>
      </c>
      <c r="T553" s="1747"/>
      <c r="U553" s="1747"/>
      <c r="V553" s="1142">
        <v>1</v>
      </c>
    </row>
    <row r="554" spans="1:22" hidden="1">
      <c r="A554" s="1550">
        <v>539</v>
      </c>
      <c r="B554" s="1568">
        <f t="shared" si="8"/>
        <v>526</v>
      </c>
      <c r="C554" s="1569"/>
      <c r="D554" s="1696"/>
      <c r="E554" s="1696"/>
      <c r="F554" s="1696"/>
      <c r="G554" s="1462" t="s">
        <v>454</v>
      </c>
      <c r="H554" s="255"/>
      <c r="I554" s="1560"/>
      <c r="J554" s="4075"/>
      <c r="K554" s="4075"/>
      <c r="L554" s="4093"/>
      <c r="M554" s="4075"/>
      <c r="N554" s="4075"/>
      <c r="O554" s="4075"/>
      <c r="P554" s="4075"/>
      <c r="Q554" s="255"/>
      <c r="R554" s="255"/>
      <c r="S554" s="4099"/>
      <c r="T554" s="1747"/>
      <c r="U554" s="1747"/>
      <c r="V554" s="1142">
        <v>1</v>
      </c>
    </row>
    <row r="555" spans="1:22" ht="31.5" hidden="1">
      <c r="A555" s="1555">
        <v>540</v>
      </c>
      <c r="B555" s="1568">
        <f t="shared" si="8"/>
        <v>527</v>
      </c>
      <c r="C555" s="1569" t="s">
        <v>1670</v>
      </c>
      <c r="D555" s="1696"/>
      <c r="E555" s="1696"/>
      <c r="F555" s="1696"/>
      <c r="G555" s="1462" t="s">
        <v>454</v>
      </c>
      <c r="H555" s="255"/>
      <c r="I555" s="1560" t="s">
        <v>1671</v>
      </c>
      <c r="J555" s="4086">
        <v>78</v>
      </c>
      <c r="K555" s="1560" t="s">
        <v>1677</v>
      </c>
      <c r="L555" s="4092">
        <v>147036</v>
      </c>
      <c r="M555" s="4086"/>
      <c r="N555" s="4086" t="s">
        <v>1598</v>
      </c>
      <c r="O555" s="4086" t="s">
        <v>623</v>
      </c>
      <c r="P555" s="4086" t="s">
        <v>1675</v>
      </c>
      <c r="Q555" s="255"/>
      <c r="R555" s="255"/>
      <c r="S555" s="4099"/>
      <c r="T555" s="1747"/>
      <c r="U555" s="1747"/>
      <c r="V555" s="1142">
        <v>1</v>
      </c>
    </row>
    <row r="556" spans="1:22" hidden="1">
      <c r="A556" s="1550">
        <v>541</v>
      </c>
      <c r="B556" s="1568">
        <f t="shared" si="8"/>
        <v>528</v>
      </c>
      <c r="C556" s="1569"/>
      <c r="D556" s="1696"/>
      <c r="E556" s="1696"/>
      <c r="F556" s="1696"/>
      <c r="G556" s="1462" t="s">
        <v>454</v>
      </c>
      <c r="H556" s="255"/>
      <c r="I556" s="1560"/>
      <c r="J556" s="4075"/>
      <c r="K556" s="1560" t="s">
        <v>1678</v>
      </c>
      <c r="L556" s="4093"/>
      <c r="M556" s="4075"/>
      <c r="N556" s="4075"/>
      <c r="O556" s="4075"/>
      <c r="P556" s="4075"/>
      <c r="Q556" s="255"/>
      <c r="R556" s="255"/>
      <c r="S556" s="4099"/>
      <c r="T556" s="1747"/>
      <c r="U556" s="1747"/>
      <c r="V556" s="1142">
        <v>1</v>
      </c>
    </row>
    <row r="557" spans="1:22" ht="31.5" hidden="1">
      <c r="A557" s="1555">
        <v>542</v>
      </c>
      <c r="B557" s="1568">
        <f t="shared" si="8"/>
        <v>529</v>
      </c>
      <c r="C557" s="1569"/>
      <c r="D557" s="1696"/>
      <c r="E557" s="1696"/>
      <c r="F557" s="1696"/>
      <c r="G557" s="1462" t="s">
        <v>454</v>
      </c>
      <c r="H557" s="255"/>
      <c r="I557" s="1560"/>
      <c r="J557" s="4075"/>
      <c r="K557" s="1560" t="s">
        <v>1679</v>
      </c>
      <c r="L557" s="4093"/>
      <c r="M557" s="4075"/>
      <c r="N557" s="4075"/>
      <c r="O557" s="4075"/>
      <c r="P557" s="4075"/>
      <c r="Q557" s="255"/>
      <c r="R557" s="255"/>
      <c r="S557" s="4099"/>
      <c r="T557" s="1747"/>
      <c r="U557" s="1747"/>
      <c r="V557" s="1142">
        <v>1</v>
      </c>
    </row>
    <row r="558" spans="1:22" ht="47.25" hidden="1">
      <c r="A558" s="1550">
        <v>543</v>
      </c>
      <c r="B558" s="1568">
        <f t="shared" si="8"/>
        <v>530</v>
      </c>
      <c r="C558" s="1569" t="s">
        <v>1680</v>
      </c>
      <c r="D558" s="1696"/>
      <c r="E558" s="1696"/>
      <c r="F558" s="1696"/>
      <c r="G558" s="1462" t="s">
        <v>454</v>
      </c>
      <c r="H558" s="255"/>
      <c r="I558" s="1560" t="s">
        <v>1681</v>
      </c>
      <c r="J558" s="1560">
        <v>64</v>
      </c>
      <c r="K558" s="1560">
        <v>13</v>
      </c>
      <c r="L558" s="1571">
        <v>124.7</v>
      </c>
      <c r="M558" s="1560"/>
      <c r="N558" s="1560" t="s">
        <v>1039</v>
      </c>
      <c r="O558" s="1560" t="s">
        <v>618</v>
      </c>
      <c r="P558" s="1581" t="s">
        <v>1682</v>
      </c>
      <c r="Q558" s="255"/>
      <c r="R558" s="255"/>
      <c r="S558" s="1560" t="s">
        <v>721</v>
      </c>
      <c r="T558" s="1745"/>
      <c r="U558" s="1745"/>
      <c r="V558" s="1142">
        <v>1</v>
      </c>
    </row>
    <row r="559" spans="1:22" s="1605" customFormat="1" ht="27.75" hidden="1" customHeight="1">
      <c r="A559" s="1555">
        <v>544</v>
      </c>
      <c r="B559" s="4114" t="s">
        <v>1798</v>
      </c>
      <c r="C559" s="4115"/>
      <c r="D559" s="1710"/>
      <c r="E559" s="1710"/>
      <c r="F559" s="1710"/>
      <c r="G559" s="1462"/>
      <c r="H559" s="1527"/>
      <c r="I559" s="1528"/>
      <c r="J559" s="1527"/>
      <c r="K559" s="1527"/>
      <c r="L559" s="1604">
        <f>SUM(L560:L580)</f>
        <v>27380.100000000002</v>
      </c>
      <c r="M559" s="1527"/>
      <c r="N559" s="1527"/>
      <c r="O559" s="1527"/>
      <c r="P559" s="1527"/>
      <c r="Q559" s="1527"/>
      <c r="R559" s="1527"/>
      <c r="S559" s="1527"/>
      <c r="T559" s="641"/>
      <c r="U559" s="641"/>
    </row>
    <row r="560" spans="1:22" s="1609" customFormat="1" hidden="1">
      <c r="A560" s="1550">
        <v>545</v>
      </c>
      <c r="B560" s="1556"/>
      <c r="C560" s="1606" t="s">
        <v>745</v>
      </c>
      <c r="D560" s="1711"/>
      <c r="E560" s="1711"/>
      <c r="F560" s="1711"/>
      <c r="G560" s="1462"/>
      <c r="H560" s="1607"/>
      <c r="I560" s="1558"/>
      <c r="J560" s="1557"/>
      <c r="K560" s="1585"/>
      <c r="L560" s="1608"/>
      <c r="M560" s="1585"/>
      <c r="N560" s="1585"/>
      <c r="O560" s="1585"/>
      <c r="P560" s="1585"/>
      <c r="Q560" s="1607"/>
      <c r="R560" s="1607"/>
      <c r="S560" s="1585"/>
      <c r="T560" s="1756"/>
      <c r="U560" s="1756"/>
      <c r="V560" s="1609">
        <v>2</v>
      </c>
    </row>
    <row r="561" spans="1:22" s="1609" customFormat="1" ht="47.25">
      <c r="A561" s="1555">
        <v>546</v>
      </c>
      <c r="B561" s="1561">
        <v>1</v>
      </c>
      <c r="C561" s="1583" t="s">
        <v>865</v>
      </c>
      <c r="D561" s="1699"/>
      <c r="E561" s="1699"/>
      <c r="F561" s="1699"/>
      <c r="G561" s="1462" t="s">
        <v>454</v>
      </c>
      <c r="H561" s="1607"/>
      <c r="I561" s="1570" t="s">
        <v>747</v>
      </c>
      <c r="J561" s="1582">
        <v>18</v>
      </c>
      <c r="K561" s="1578">
        <v>285</v>
      </c>
      <c r="L561" s="1571">
        <v>430</v>
      </c>
      <c r="M561" s="1560"/>
      <c r="N561" s="1578" t="s">
        <v>775</v>
      </c>
      <c r="O561" s="1578" t="s">
        <v>1799</v>
      </c>
      <c r="P561" s="1572" t="s">
        <v>1855</v>
      </c>
      <c r="Q561" s="1607"/>
      <c r="R561" s="1607"/>
      <c r="S561" s="1560" t="s">
        <v>692</v>
      </c>
      <c r="T561" s="2980">
        <f>L561</f>
        <v>430</v>
      </c>
      <c r="U561" s="1745"/>
      <c r="V561" s="1609">
        <v>2</v>
      </c>
    </row>
    <row r="562" spans="1:22" s="1609" customFormat="1" ht="63" hidden="1">
      <c r="A562" s="1550">
        <v>547</v>
      </c>
      <c r="B562" s="1561">
        <f>B561+1</f>
        <v>2</v>
      </c>
      <c r="C562" s="1574" t="s">
        <v>1683</v>
      </c>
      <c r="D562" s="1697"/>
      <c r="E562" s="1697"/>
      <c r="F562" s="1697"/>
      <c r="G562" s="1462" t="s">
        <v>454</v>
      </c>
      <c r="H562" s="1607"/>
      <c r="I562" s="1560" t="s">
        <v>1684</v>
      </c>
      <c r="J562" s="1570" t="s">
        <v>504</v>
      </c>
      <c r="K562" s="1570" t="s">
        <v>464</v>
      </c>
      <c r="L562" s="1571">
        <v>3000</v>
      </c>
      <c r="M562" s="1560"/>
      <c r="N562" s="1572" t="s">
        <v>852</v>
      </c>
      <c r="O562" s="1572" t="s">
        <v>1800</v>
      </c>
      <c r="P562" s="1572" t="s">
        <v>1855</v>
      </c>
      <c r="Q562" s="1607"/>
      <c r="R562" s="1607"/>
      <c r="S562" s="1577" t="s">
        <v>4883</v>
      </c>
      <c r="T562" s="1748"/>
      <c r="U562" s="1748"/>
      <c r="V562" s="1609">
        <v>2</v>
      </c>
    </row>
    <row r="563" spans="1:22" s="1609" customFormat="1" ht="47.25" hidden="1">
      <c r="A563" s="1555">
        <v>548</v>
      </c>
      <c r="B563" s="1561">
        <f>B562+1</f>
        <v>3</v>
      </c>
      <c r="C563" s="1583" t="s">
        <v>1685</v>
      </c>
      <c r="D563" s="1699"/>
      <c r="E563" s="1699"/>
      <c r="F563" s="1699"/>
      <c r="G563" s="1462" t="s">
        <v>454</v>
      </c>
      <c r="H563" s="1607"/>
      <c r="I563" s="1570" t="s">
        <v>805</v>
      </c>
      <c r="J563" s="1570" t="s">
        <v>800</v>
      </c>
      <c r="K563" s="1570" t="s">
        <v>1686</v>
      </c>
      <c r="L563" s="1571">
        <v>654</v>
      </c>
      <c r="M563" s="1560"/>
      <c r="N563" s="1572" t="s">
        <v>775</v>
      </c>
      <c r="O563" s="1572" t="s">
        <v>1801</v>
      </c>
      <c r="P563" s="1572" t="s">
        <v>1855</v>
      </c>
      <c r="Q563" s="1607"/>
      <c r="R563" s="1607"/>
      <c r="S563" s="1560" t="s">
        <v>1687</v>
      </c>
      <c r="T563" s="1745"/>
      <c r="U563" s="1745"/>
      <c r="V563" s="1609">
        <v>2</v>
      </c>
    </row>
    <row r="564" spans="1:22" s="1609" customFormat="1" ht="47.25" hidden="1">
      <c r="A564" s="1550">
        <v>549</v>
      </c>
      <c r="B564" s="1561">
        <f>B563+1</f>
        <v>4</v>
      </c>
      <c r="C564" s="1583" t="s">
        <v>1685</v>
      </c>
      <c r="D564" s="1699"/>
      <c r="E564" s="1699"/>
      <c r="F564" s="1699"/>
      <c r="G564" s="1462" t="s">
        <v>454</v>
      </c>
      <c r="H564" s="1607"/>
      <c r="I564" s="1560"/>
      <c r="J564" s="1560"/>
      <c r="K564" s="1570" t="s">
        <v>1688</v>
      </c>
      <c r="L564" s="1571">
        <v>1339</v>
      </c>
      <c r="M564" s="1560"/>
      <c r="N564" s="1572" t="s">
        <v>852</v>
      </c>
      <c r="O564" s="1572" t="s">
        <v>1801</v>
      </c>
      <c r="P564" s="1572" t="s">
        <v>1855</v>
      </c>
      <c r="Q564" s="1607"/>
      <c r="R564" s="1607"/>
      <c r="S564" s="1575"/>
      <c r="T564" s="1747"/>
      <c r="U564" s="1747"/>
      <c r="V564" s="1609">
        <v>2</v>
      </c>
    </row>
    <row r="565" spans="1:22" s="1609" customFormat="1" ht="47.25" hidden="1">
      <c r="A565" s="1555">
        <v>550</v>
      </c>
      <c r="B565" s="1561">
        <f>B564+1</f>
        <v>5</v>
      </c>
      <c r="C565" s="1583" t="s">
        <v>1685</v>
      </c>
      <c r="D565" s="1699"/>
      <c r="E565" s="1699"/>
      <c r="F565" s="1699"/>
      <c r="G565" s="1462" t="s">
        <v>454</v>
      </c>
      <c r="H565" s="1607"/>
      <c r="I565" s="1560"/>
      <c r="J565" s="1560"/>
      <c r="K565" s="1570" t="s">
        <v>1689</v>
      </c>
      <c r="L565" s="1571">
        <v>2255</v>
      </c>
      <c r="M565" s="1560"/>
      <c r="N565" s="1572" t="s">
        <v>852</v>
      </c>
      <c r="O565" s="1572" t="s">
        <v>1801</v>
      </c>
      <c r="P565" s="1572" t="s">
        <v>1855</v>
      </c>
      <c r="Q565" s="1607"/>
      <c r="R565" s="1607"/>
      <c r="S565" s="1575"/>
      <c r="T565" s="1747"/>
      <c r="U565" s="1747"/>
      <c r="V565" s="1609">
        <v>2</v>
      </c>
    </row>
    <row r="566" spans="1:22" s="1609" customFormat="1" ht="63" hidden="1">
      <c r="A566" s="1550">
        <v>551</v>
      </c>
      <c r="B566" s="1561">
        <f>B565+1</f>
        <v>6</v>
      </c>
      <c r="C566" s="1569" t="s">
        <v>1690</v>
      </c>
      <c r="D566" s="1696"/>
      <c r="E566" s="1696"/>
      <c r="F566" s="1696"/>
      <c r="G566" s="1462" t="s">
        <v>454</v>
      </c>
      <c r="H566" s="1607"/>
      <c r="I566" s="1560" t="s">
        <v>811</v>
      </c>
      <c r="J566" s="1570" t="s">
        <v>493</v>
      </c>
      <c r="K566" s="1570" t="s">
        <v>1691</v>
      </c>
      <c r="L566" s="1571">
        <v>1000</v>
      </c>
      <c r="M566" s="1560"/>
      <c r="N566" s="1560" t="s">
        <v>871</v>
      </c>
      <c r="O566" s="1572" t="s">
        <v>1803</v>
      </c>
      <c r="P566" s="1572" t="s">
        <v>1855</v>
      </c>
      <c r="Q566" s="1607"/>
      <c r="R566" s="1607"/>
      <c r="S566" s="1577"/>
      <c r="T566" s="1748"/>
      <c r="U566" s="1748"/>
      <c r="V566" s="1609">
        <v>2</v>
      </c>
    </row>
    <row r="567" spans="1:22" s="1609" customFormat="1" hidden="1">
      <c r="A567" s="1555">
        <v>552</v>
      </c>
      <c r="B567" s="1561"/>
      <c r="C567" s="1606" t="s">
        <v>942</v>
      </c>
      <c r="D567" s="1711"/>
      <c r="E567" s="1711"/>
      <c r="F567" s="1711"/>
      <c r="G567" s="1462" t="s">
        <v>454</v>
      </c>
      <c r="H567" s="1607"/>
      <c r="I567" s="1610"/>
      <c r="J567" s="1591"/>
      <c r="K567" s="1585"/>
      <c r="L567" s="1608"/>
      <c r="M567" s="1585"/>
      <c r="N567" s="1585"/>
      <c r="O567" s="1585" t="s">
        <v>1802</v>
      </c>
      <c r="P567" s="1585"/>
      <c r="Q567" s="1607"/>
      <c r="R567" s="1607"/>
      <c r="S567" s="1585"/>
      <c r="T567" s="1756"/>
      <c r="U567" s="1756"/>
      <c r="V567" s="1609">
        <v>2</v>
      </c>
    </row>
    <row r="568" spans="1:22" s="1609" customFormat="1" ht="63" hidden="1">
      <c r="A568" s="1550">
        <v>553</v>
      </c>
      <c r="B568" s="1561">
        <f>B566+1</f>
        <v>7</v>
      </c>
      <c r="C568" s="1588" t="s">
        <v>1692</v>
      </c>
      <c r="D568" s="1704"/>
      <c r="E568" s="1704"/>
      <c r="F568" s="1704"/>
      <c r="G568" s="1462" t="s">
        <v>454</v>
      </c>
      <c r="H568" s="1607"/>
      <c r="I568" s="1589" t="s">
        <v>964</v>
      </c>
      <c r="J568" s="1589">
        <v>108</v>
      </c>
      <c r="K568" s="1589">
        <v>208</v>
      </c>
      <c r="L568" s="1590">
        <v>3912.6</v>
      </c>
      <c r="M568" s="1570"/>
      <c r="N568" s="1570" t="s">
        <v>858</v>
      </c>
      <c r="O568" s="1570" t="s">
        <v>1804</v>
      </c>
      <c r="P568" s="1572" t="s">
        <v>1855</v>
      </c>
      <c r="Q568" s="1607"/>
      <c r="R568" s="1607"/>
      <c r="S568" s="1581" t="s">
        <v>4884</v>
      </c>
      <c r="T568" s="1752"/>
      <c r="U568" s="1752"/>
      <c r="V568" s="1609">
        <v>2</v>
      </c>
    </row>
    <row r="569" spans="1:22" s="1609" customFormat="1" hidden="1">
      <c r="A569" s="1555">
        <v>554</v>
      </c>
      <c r="B569" s="1561"/>
      <c r="C569" s="1606" t="s">
        <v>1027</v>
      </c>
      <c r="D569" s="1711"/>
      <c r="E569" s="1711"/>
      <c r="F569" s="1711"/>
      <c r="G569" s="1462"/>
      <c r="H569" s="1607"/>
      <c r="I569" s="1610"/>
      <c r="J569" s="1591"/>
      <c r="K569" s="1582"/>
      <c r="L569" s="1608"/>
      <c r="M569" s="1582"/>
      <c r="N569" s="1570"/>
      <c r="O569" s="1570" t="s">
        <v>1802</v>
      </c>
      <c r="P569" s="1570"/>
      <c r="Q569" s="1607"/>
      <c r="R569" s="1607"/>
      <c r="S569" s="1570"/>
      <c r="T569" s="1751"/>
      <c r="U569" s="1751"/>
      <c r="V569" s="1609">
        <v>2</v>
      </c>
    </row>
    <row r="570" spans="1:22" s="1609" customFormat="1" ht="47.25" hidden="1">
      <c r="A570" s="1550">
        <v>555</v>
      </c>
      <c r="B570" s="1561">
        <f>B568+1</f>
        <v>8</v>
      </c>
      <c r="C570" s="1583" t="s">
        <v>1693</v>
      </c>
      <c r="D570" s="1699"/>
      <c r="E570" s="1699"/>
      <c r="F570" s="1699"/>
      <c r="G570" s="1462" t="s">
        <v>454</v>
      </c>
      <c r="H570" s="1607"/>
      <c r="I570" s="1570" t="s">
        <v>1044</v>
      </c>
      <c r="J570" s="1570">
        <v>5</v>
      </c>
      <c r="K570" s="1570">
        <v>147</v>
      </c>
      <c r="L570" s="1601">
        <v>1975</v>
      </c>
      <c r="M570" s="1570"/>
      <c r="N570" s="1570" t="s">
        <v>1694</v>
      </c>
      <c r="O570" s="1570" t="s">
        <v>1805</v>
      </c>
      <c r="P570" s="1577" t="s">
        <v>1855</v>
      </c>
      <c r="Q570" s="1607"/>
      <c r="R570" s="1607"/>
      <c r="S570" s="1570"/>
      <c r="T570" s="1751"/>
      <c r="U570" s="1751"/>
      <c r="V570" s="1609">
        <v>2</v>
      </c>
    </row>
    <row r="571" spans="1:22" s="1609" customFormat="1" hidden="1">
      <c r="A571" s="1555">
        <v>556</v>
      </c>
      <c r="B571" s="1561"/>
      <c r="C571" s="1606" t="s">
        <v>1091</v>
      </c>
      <c r="D571" s="1711"/>
      <c r="E571" s="1711"/>
      <c r="F571" s="1711"/>
      <c r="G571" s="1462" t="s">
        <v>454</v>
      </c>
      <c r="H571" s="1607"/>
      <c r="I571" s="1610"/>
      <c r="J571" s="1591"/>
      <c r="K571" s="1585"/>
      <c r="L571" s="1608"/>
      <c r="M571" s="1585"/>
      <c r="N571" s="1585"/>
      <c r="O571" s="1585" t="s">
        <v>1802</v>
      </c>
      <c r="P571" s="1585"/>
      <c r="Q571" s="1607"/>
      <c r="R571" s="1607"/>
      <c r="S571" s="1585"/>
      <c r="T571" s="1756"/>
      <c r="U571" s="1756"/>
      <c r="V571" s="1609">
        <v>2</v>
      </c>
    </row>
    <row r="572" spans="1:22" s="1609" customFormat="1" ht="47.25" hidden="1">
      <c r="A572" s="1550">
        <v>557</v>
      </c>
      <c r="B572" s="1561">
        <f>B570+1</f>
        <v>9</v>
      </c>
      <c r="C572" s="4118" t="s">
        <v>1695</v>
      </c>
      <c r="D572" s="1712"/>
      <c r="E572" s="1712"/>
      <c r="F572" s="1712"/>
      <c r="G572" s="1462" t="s">
        <v>454</v>
      </c>
      <c r="H572" s="1607"/>
      <c r="I572" s="1611" t="s">
        <v>1116</v>
      </c>
      <c r="J572" s="1611">
        <v>14</v>
      </c>
      <c r="K572" s="1589">
        <v>281</v>
      </c>
      <c r="L572" s="1590">
        <v>731</v>
      </c>
      <c r="M572" s="1611"/>
      <c r="N572" s="1611" t="s">
        <v>858</v>
      </c>
      <c r="O572" s="1611" t="s">
        <v>1806</v>
      </c>
      <c r="P572" s="1577" t="s">
        <v>1855</v>
      </c>
      <c r="Q572" s="1607"/>
      <c r="R572" s="1607"/>
      <c r="S572" s="1611" t="s">
        <v>1696</v>
      </c>
      <c r="T572" s="1757"/>
      <c r="U572" s="1757"/>
      <c r="V572" s="1609">
        <v>2</v>
      </c>
    </row>
    <row r="573" spans="1:22" s="1609" customFormat="1" ht="31.5" hidden="1">
      <c r="A573" s="1555">
        <v>558</v>
      </c>
      <c r="B573" s="1561">
        <f>B572+1</f>
        <v>10</v>
      </c>
      <c r="C573" s="4118"/>
      <c r="D573" s="1712"/>
      <c r="E573" s="1712"/>
      <c r="F573" s="1712"/>
      <c r="G573" s="1462" t="s">
        <v>454</v>
      </c>
      <c r="H573" s="1607"/>
      <c r="I573" s="1611"/>
      <c r="J573" s="1611"/>
      <c r="K573" s="1589">
        <v>280</v>
      </c>
      <c r="L573" s="1590">
        <v>1146</v>
      </c>
      <c r="M573" s="1611"/>
      <c r="N573" s="1611"/>
      <c r="O573" s="1611" t="s">
        <v>1807</v>
      </c>
      <c r="P573" s="1611"/>
      <c r="Q573" s="1607"/>
      <c r="R573" s="1607"/>
      <c r="S573" s="1611" t="s">
        <v>1697</v>
      </c>
      <c r="T573" s="1757"/>
      <c r="U573" s="1757"/>
      <c r="V573" s="1609">
        <v>2</v>
      </c>
    </row>
    <row r="574" spans="1:22" s="1609" customFormat="1" ht="47.25" hidden="1">
      <c r="A574" s="1550">
        <v>559</v>
      </c>
      <c r="B574" s="1561">
        <f>B573+1</f>
        <v>11</v>
      </c>
      <c r="C574" s="1583" t="s">
        <v>1698</v>
      </c>
      <c r="D574" s="1699"/>
      <c r="E574" s="1699"/>
      <c r="F574" s="1699"/>
      <c r="G574" s="1462" t="s">
        <v>454</v>
      </c>
      <c r="H574" s="1607"/>
      <c r="I574" s="1570" t="s">
        <v>1093</v>
      </c>
      <c r="J574" s="1570">
        <v>37</v>
      </c>
      <c r="K574" s="1570">
        <v>422</v>
      </c>
      <c r="L574" s="1586">
        <v>3864</v>
      </c>
      <c r="M574" s="1570"/>
      <c r="N574" s="1570" t="s">
        <v>871</v>
      </c>
      <c r="O574" s="1581" t="s">
        <v>1808</v>
      </c>
      <c r="P574" s="1577" t="s">
        <v>1855</v>
      </c>
      <c r="Q574" s="1607"/>
      <c r="R574" s="1607"/>
      <c r="S574" s="1581"/>
      <c r="T574" s="1752"/>
      <c r="U574" s="1752"/>
      <c r="V574" s="1609">
        <v>2</v>
      </c>
    </row>
    <row r="575" spans="1:22" s="1609" customFormat="1" hidden="1">
      <c r="A575" s="1555">
        <v>560</v>
      </c>
      <c r="B575" s="1561"/>
      <c r="C575" s="1606" t="s">
        <v>1846</v>
      </c>
      <c r="D575" s="1711"/>
      <c r="E575" s="1711"/>
      <c r="F575" s="1711"/>
      <c r="G575" s="1462" t="s">
        <v>454</v>
      </c>
      <c r="H575" s="1607"/>
      <c r="I575" s="1610"/>
      <c r="J575" s="1591"/>
      <c r="K575" s="1591"/>
      <c r="L575" s="1608"/>
      <c r="M575" s="1589"/>
      <c r="N575" s="1589"/>
      <c r="O575" s="1589" t="s">
        <v>1802</v>
      </c>
      <c r="P575" s="1611"/>
      <c r="Q575" s="1607"/>
      <c r="R575" s="1607"/>
      <c r="S575" s="1611"/>
      <c r="T575" s="1757"/>
      <c r="U575" s="1757"/>
      <c r="V575" s="1609">
        <v>2</v>
      </c>
    </row>
    <row r="576" spans="1:22" s="1609" customFormat="1" ht="47.25" hidden="1">
      <c r="A576" s="1550">
        <v>561</v>
      </c>
      <c r="B576" s="1561">
        <f>B574+1</f>
        <v>12</v>
      </c>
      <c r="C576" s="1583" t="s">
        <v>1699</v>
      </c>
      <c r="D576" s="1699"/>
      <c r="E576" s="1699"/>
      <c r="F576" s="1699"/>
      <c r="G576" s="1462" t="s">
        <v>454</v>
      </c>
      <c r="H576" s="1607"/>
      <c r="I576" s="1570" t="s">
        <v>1338</v>
      </c>
      <c r="J576" s="1570" t="s">
        <v>784</v>
      </c>
      <c r="K576" s="1570" t="s">
        <v>773</v>
      </c>
      <c r="L576" s="1586">
        <v>6617</v>
      </c>
      <c r="M576" s="1570"/>
      <c r="N576" s="1581" t="s">
        <v>871</v>
      </c>
      <c r="O576" s="1560" t="s">
        <v>1809</v>
      </c>
      <c r="P576" s="1577" t="s">
        <v>1855</v>
      </c>
      <c r="Q576" s="1607"/>
      <c r="R576" s="1607"/>
      <c r="S576" s="1603" t="s">
        <v>684</v>
      </c>
      <c r="T576" s="1755"/>
      <c r="U576" s="1755"/>
      <c r="V576" s="1609">
        <v>2</v>
      </c>
    </row>
    <row r="577" spans="1:22" s="1609" customFormat="1" hidden="1">
      <c r="A577" s="1555">
        <v>562</v>
      </c>
      <c r="B577" s="1561"/>
      <c r="C577" s="1606" t="s">
        <v>1845</v>
      </c>
      <c r="D577" s="1711"/>
      <c r="E577" s="1711"/>
      <c r="F577" s="1711"/>
      <c r="G577" s="1462" t="s">
        <v>454</v>
      </c>
      <c r="H577" s="1607"/>
      <c r="I577" s="1610"/>
      <c r="J577" s="1591"/>
      <c r="K577" s="1591"/>
      <c r="L577" s="1559"/>
      <c r="M577" s="1585"/>
      <c r="N577" s="1585"/>
      <c r="O577" s="1585" t="s">
        <v>1802</v>
      </c>
      <c r="P577" s="1585"/>
      <c r="Q577" s="1607"/>
      <c r="R577" s="1607"/>
      <c r="S577" s="1585"/>
      <c r="T577" s="1756"/>
      <c r="U577" s="1756"/>
      <c r="V577" s="1609">
        <v>2</v>
      </c>
    </row>
    <row r="578" spans="1:22" s="1609" customFormat="1" ht="47.25" hidden="1">
      <c r="A578" s="1550">
        <v>563</v>
      </c>
      <c r="B578" s="1561">
        <f>B576+1</f>
        <v>13</v>
      </c>
      <c r="C578" s="1583" t="s">
        <v>1701</v>
      </c>
      <c r="D578" s="1699"/>
      <c r="E578" s="1699"/>
      <c r="F578" s="1699"/>
      <c r="G578" s="1462" t="s">
        <v>454</v>
      </c>
      <c r="H578" s="1607"/>
      <c r="I578" s="1570" t="s">
        <v>1593</v>
      </c>
      <c r="J578" s="1570" t="s">
        <v>1233</v>
      </c>
      <c r="K578" s="1570">
        <v>117</v>
      </c>
      <c r="L578" s="1586">
        <v>36.700000000000003</v>
      </c>
      <c r="M578" s="1570"/>
      <c r="N578" s="1581" t="s">
        <v>1313</v>
      </c>
      <c r="O578" s="1581" t="s">
        <v>1810</v>
      </c>
      <c r="P578" s="1577" t="s">
        <v>1855</v>
      </c>
      <c r="Q578" s="1607"/>
      <c r="R578" s="1607"/>
      <c r="S578" s="1603" t="s">
        <v>684</v>
      </c>
      <c r="T578" s="1755"/>
      <c r="U578" s="1755"/>
      <c r="V578" s="1609">
        <v>2</v>
      </c>
    </row>
    <row r="579" spans="1:22" s="1609" customFormat="1" ht="47.25" hidden="1">
      <c r="A579" s="1555">
        <v>564</v>
      </c>
      <c r="B579" s="1561">
        <f>B578+1</f>
        <v>14</v>
      </c>
      <c r="C579" s="1583" t="s">
        <v>1701</v>
      </c>
      <c r="D579" s="1699"/>
      <c r="E579" s="1699"/>
      <c r="F579" s="1699"/>
      <c r="G579" s="1462" t="s">
        <v>454</v>
      </c>
      <c r="H579" s="1607"/>
      <c r="I579" s="1570"/>
      <c r="J579" s="1570"/>
      <c r="K579" s="1570">
        <v>144</v>
      </c>
      <c r="L579" s="1586">
        <v>36.4</v>
      </c>
      <c r="M579" s="1570"/>
      <c r="N579" s="1581" t="s">
        <v>1313</v>
      </c>
      <c r="O579" s="1581" t="s">
        <v>1811</v>
      </c>
      <c r="P579" s="1577" t="s">
        <v>1855</v>
      </c>
      <c r="Q579" s="1607"/>
      <c r="R579" s="1607"/>
      <c r="S579" s="1603" t="s">
        <v>684</v>
      </c>
      <c r="T579" s="1755"/>
      <c r="U579" s="1755"/>
      <c r="V579" s="1609">
        <v>2</v>
      </c>
    </row>
    <row r="580" spans="1:22" s="1609" customFormat="1" ht="110.25">
      <c r="A580" s="1550">
        <v>565</v>
      </c>
      <c r="B580" s="1561">
        <f>B579+1</f>
        <v>15</v>
      </c>
      <c r="C580" s="1583" t="s">
        <v>1702</v>
      </c>
      <c r="D580" s="1699"/>
      <c r="E580" s="1699"/>
      <c r="F580" s="1699"/>
      <c r="G580" s="1462" t="s">
        <v>454</v>
      </c>
      <c r="H580" s="1607"/>
      <c r="I580" s="1570" t="s">
        <v>1496</v>
      </c>
      <c r="J580" s="1570">
        <v>35</v>
      </c>
      <c r="K580" s="1570" t="s">
        <v>1703</v>
      </c>
      <c r="L580" s="1586">
        <v>383.4</v>
      </c>
      <c r="M580" s="1570" t="s">
        <v>1704</v>
      </c>
      <c r="N580" s="1570" t="s">
        <v>852</v>
      </c>
      <c r="O580" s="1570" t="s">
        <v>1812</v>
      </c>
      <c r="P580" s="1577" t="s">
        <v>1855</v>
      </c>
      <c r="Q580" s="1607"/>
      <c r="R580" s="1607"/>
      <c r="S580" s="1570"/>
      <c r="T580" s="2980">
        <f>L580</f>
        <v>383.4</v>
      </c>
      <c r="U580" s="1751"/>
      <c r="V580" s="1609">
        <v>2</v>
      </c>
    </row>
    <row r="581" spans="1:22" s="1605" customFormat="1" ht="24" hidden="1" customHeight="1">
      <c r="A581" s="1555">
        <v>566</v>
      </c>
      <c r="B581" s="4119" t="s">
        <v>1856</v>
      </c>
      <c r="C581" s="4119"/>
      <c r="D581" s="1713"/>
      <c r="E581" s="1713"/>
      <c r="F581" s="1713"/>
      <c r="G581" s="1462"/>
      <c r="H581" s="1527"/>
      <c r="I581" s="1528"/>
      <c r="J581" s="1527"/>
      <c r="K581" s="1527"/>
      <c r="L581" s="1604">
        <f>SUM(L582:L648)</f>
        <v>1421187.1</v>
      </c>
      <c r="M581" s="1527"/>
      <c r="N581" s="1527"/>
      <c r="O581" s="1527"/>
      <c r="P581" s="1527"/>
      <c r="Q581" s="1527"/>
      <c r="R581" s="1527"/>
      <c r="S581" s="1527"/>
      <c r="T581" s="641"/>
      <c r="U581" s="641"/>
    </row>
    <row r="582" spans="1:22" hidden="1">
      <c r="A582" s="1550">
        <v>567</v>
      </c>
      <c r="B582" s="1556"/>
      <c r="C582" s="1606" t="s">
        <v>745</v>
      </c>
      <c r="D582" s="1711"/>
      <c r="E582" s="1711"/>
      <c r="F582" s="1711"/>
      <c r="G582" s="1462" t="s">
        <v>454</v>
      </c>
      <c r="H582" s="255"/>
      <c r="I582" s="1558"/>
      <c r="J582" s="1558"/>
      <c r="K582" s="1558"/>
      <c r="L582" s="1559"/>
      <c r="M582" s="1558"/>
      <c r="N582" s="1558"/>
      <c r="O582" s="255"/>
      <c r="P582" s="1558"/>
      <c r="Q582" s="255"/>
      <c r="R582" s="255"/>
      <c r="S582" s="1560"/>
      <c r="T582" s="1745"/>
      <c r="U582" s="1745"/>
      <c r="V582" s="1142">
        <v>3</v>
      </c>
    </row>
    <row r="583" spans="1:22" ht="31.5" hidden="1">
      <c r="A583" s="1555">
        <v>568</v>
      </c>
      <c r="B583" s="1561">
        <v>1</v>
      </c>
      <c r="C583" s="1569" t="s">
        <v>1705</v>
      </c>
      <c r="D583" s="1696"/>
      <c r="E583" s="1696"/>
      <c r="F583" s="1696"/>
      <c r="G583" s="1462" t="s">
        <v>454</v>
      </c>
      <c r="H583" s="255"/>
      <c r="I583" s="1560" t="s">
        <v>770</v>
      </c>
      <c r="J583" s="1570" t="s">
        <v>511</v>
      </c>
      <c r="K583" s="1570" t="s">
        <v>1575</v>
      </c>
      <c r="L583" s="1571">
        <v>784</v>
      </c>
      <c r="M583" s="1560"/>
      <c r="N583" s="1577" t="s">
        <v>775</v>
      </c>
      <c r="O583" s="255" t="s">
        <v>1813</v>
      </c>
      <c r="P583" s="1567" t="s">
        <v>1706</v>
      </c>
      <c r="Q583" s="255"/>
      <c r="R583" s="255"/>
      <c r="S583" s="1566" t="s">
        <v>619</v>
      </c>
      <c r="T583" s="1746"/>
      <c r="U583" s="1746"/>
      <c r="V583" s="1142">
        <v>3</v>
      </c>
    </row>
    <row r="584" spans="1:22" ht="31.5" hidden="1">
      <c r="A584" s="1550">
        <v>569</v>
      </c>
      <c r="B584" s="1561">
        <f>B583+1</f>
        <v>2</v>
      </c>
      <c r="C584" s="1569" t="s">
        <v>1707</v>
      </c>
      <c r="D584" s="1696"/>
      <c r="E584" s="1696"/>
      <c r="F584" s="1696"/>
      <c r="G584" s="1462" t="s">
        <v>454</v>
      </c>
      <c r="H584" s="255"/>
      <c r="I584" s="1560" t="s">
        <v>770</v>
      </c>
      <c r="J584" s="1570" t="s">
        <v>511</v>
      </c>
      <c r="K584" s="1570" t="s">
        <v>1708</v>
      </c>
      <c r="L584" s="1571">
        <v>223</v>
      </c>
      <c r="M584" s="1560"/>
      <c r="N584" s="1577" t="s">
        <v>852</v>
      </c>
      <c r="O584" s="255" t="s">
        <v>1814</v>
      </c>
      <c r="P584" s="1567" t="s">
        <v>1706</v>
      </c>
      <c r="Q584" s="255"/>
      <c r="R584" s="255"/>
      <c r="S584" s="1567" t="s">
        <v>624</v>
      </c>
      <c r="T584" s="1750"/>
      <c r="U584" s="1750"/>
      <c r="V584" s="1142">
        <v>3</v>
      </c>
    </row>
    <row r="585" spans="1:22" ht="31.5" hidden="1">
      <c r="A585" s="1555">
        <v>570</v>
      </c>
      <c r="B585" s="1561">
        <f t="shared" ref="B585:B648" si="9">B584+1</f>
        <v>3</v>
      </c>
      <c r="C585" s="1569" t="s">
        <v>1709</v>
      </c>
      <c r="D585" s="1696"/>
      <c r="E585" s="1696"/>
      <c r="F585" s="1696"/>
      <c r="G585" s="1462" t="s">
        <v>454</v>
      </c>
      <c r="H585" s="255"/>
      <c r="I585" s="1560" t="s">
        <v>770</v>
      </c>
      <c r="J585" s="1570" t="s">
        <v>490</v>
      </c>
      <c r="K585" s="1570" t="s">
        <v>1710</v>
      </c>
      <c r="L585" s="1571">
        <v>1337</v>
      </c>
      <c r="M585" s="1560"/>
      <c r="N585" s="1577" t="s">
        <v>775</v>
      </c>
      <c r="O585" s="255" t="s">
        <v>1815</v>
      </c>
      <c r="P585" s="1567" t="s">
        <v>1711</v>
      </c>
      <c r="Q585" s="255"/>
      <c r="R585" s="255"/>
      <c r="S585" s="1566" t="s">
        <v>627</v>
      </c>
      <c r="T585" s="1746"/>
      <c r="U585" s="1746"/>
      <c r="V585" s="1142">
        <v>3</v>
      </c>
    </row>
    <row r="586" spans="1:22" ht="47.25" hidden="1">
      <c r="A586" s="1550">
        <v>571</v>
      </c>
      <c r="B586" s="1561">
        <f t="shared" si="9"/>
        <v>4</v>
      </c>
      <c r="C586" s="1569" t="s">
        <v>1712</v>
      </c>
      <c r="D586" s="1696"/>
      <c r="E586" s="1696"/>
      <c r="F586" s="1696"/>
      <c r="G586" s="1462" t="s">
        <v>454</v>
      </c>
      <c r="H586" s="255"/>
      <c r="I586" s="1560" t="s">
        <v>795</v>
      </c>
      <c r="J586" s="1570" t="s">
        <v>1057</v>
      </c>
      <c r="K586" s="1570" t="s">
        <v>1713</v>
      </c>
      <c r="L586" s="1571">
        <v>14237</v>
      </c>
      <c r="M586" s="1560"/>
      <c r="N586" s="1572" t="s">
        <v>1714</v>
      </c>
      <c r="O586" s="255" t="s">
        <v>1814</v>
      </c>
      <c r="P586" s="1567" t="s">
        <v>2535</v>
      </c>
      <c r="Q586" s="255">
        <v>2018</v>
      </c>
      <c r="R586" s="255"/>
      <c r="S586" s="1566"/>
      <c r="T586" s="1746"/>
      <c r="U586" s="1746"/>
      <c r="V586" s="1142">
        <v>3</v>
      </c>
    </row>
    <row r="587" spans="1:22" ht="31.5" hidden="1">
      <c r="A587" s="1555">
        <v>572</v>
      </c>
      <c r="B587" s="1561">
        <f t="shared" si="9"/>
        <v>5</v>
      </c>
      <c r="C587" s="1569" t="s">
        <v>1716</v>
      </c>
      <c r="D587" s="1696"/>
      <c r="E587" s="1696"/>
      <c r="F587" s="1696"/>
      <c r="G587" s="1462" t="s">
        <v>454</v>
      </c>
      <c r="H587" s="255"/>
      <c r="I587" s="1560" t="s">
        <v>799</v>
      </c>
      <c r="J587" s="1570" t="s">
        <v>800</v>
      </c>
      <c r="K587" s="1570" t="s">
        <v>1717</v>
      </c>
      <c r="L587" s="1571">
        <v>3091</v>
      </c>
      <c r="M587" s="1560"/>
      <c r="N587" s="1577" t="s">
        <v>858</v>
      </c>
      <c r="O587" s="255" t="s">
        <v>1816</v>
      </c>
      <c r="P587" s="1567" t="s">
        <v>1715</v>
      </c>
      <c r="Q587" s="255">
        <v>2018</v>
      </c>
      <c r="R587" s="255"/>
      <c r="S587" s="1567" t="s">
        <v>2536</v>
      </c>
      <c r="T587" s="1750"/>
      <c r="U587" s="1750"/>
      <c r="V587" s="1142">
        <v>3</v>
      </c>
    </row>
    <row r="588" spans="1:22" ht="47.25" hidden="1">
      <c r="A588" s="1550">
        <v>573</v>
      </c>
      <c r="B588" s="1561">
        <f t="shared" si="9"/>
        <v>6</v>
      </c>
      <c r="C588" s="1574" t="s">
        <v>1718</v>
      </c>
      <c r="D588" s="1697"/>
      <c r="E588" s="1697"/>
      <c r="F588" s="1697"/>
      <c r="G588" s="1462" t="s">
        <v>454</v>
      </c>
      <c r="H588" s="255"/>
      <c r="I588" s="1575"/>
      <c r="J588" s="1575" t="s">
        <v>1719</v>
      </c>
      <c r="K588" s="1579">
        <v>36</v>
      </c>
      <c r="L588" s="1580">
        <v>63000</v>
      </c>
      <c r="M588" s="1575"/>
      <c r="N588" s="1579" t="s">
        <v>858</v>
      </c>
      <c r="O588" s="255" t="s">
        <v>1817</v>
      </c>
      <c r="P588" s="1612" t="s">
        <v>1720</v>
      </c>
      <c r="Q588" s="255">
        <v>2018</v>
      </c>
      <c r="R588" s="255"/>
      <c r="S588" s="1575" t="s">
        <v>4879</v>
      </c>
      <c r="T588" s="1747"/>
      <c r="U588" s="1747"/>
      <c r="V588" s="1142">
        <v>3</v>
      </c>
    </row>
    <row r="589" spans="1:22" ht="78.75" hidden="1">
      <c r="A589" s="1555">
        <v>574</v>
      </c>
      <c r="B589" s="1561">
        <f t="shared" si="9"/>
        <v>7</v>
      </c>
      <c r="C589" s="1613" t="s">
        <v>1721</v>
      </c>
      <c r="D589" s="1694"/>
      <c r="E589" s="1694"/>
      <c r="F589" s="1694"/>
      <c r="G589" s="1562" t="s">
        <v>454</v>
      </c>
      <c r="H589" s="1563"/>
      <c r="I589" s="1566"/>
      <c r="J589" s="1566" t="s">
        <v>1722</v>
      </c>
      <c r="K589" s="1612" t="s">
        <v>1723</v>
      </c>
      <c r="L589" s="1565">
        <v>100000</v>
      </c>
      <c r="M589" s="1566"/>
      <c r="N589" s="1612" t="s">
        <v>1724</v>
      </c>
      <c r="O589" s="255" t="s">
        <v>2537</v>
      </c>
      <c r="P589" s="1612" t="s">
        <v>2538</v>
      </c>
      <c r="Q589" s="255">
        <v>2020</v>
      </c>
      <c r="R589" s="255"/>
      <c r="S589" s="1566" t="s">
        <v>629</v>
      </c>
      <c r="T589" s="1746"/>
      <c r="U589" s="1746"/>
      <c r="V589" s="1142">
        <v>3</v>
      </c>
    </row>
    <row r="590" spans="1:22" hidden="1">
      <c r="A590" s="1550">
        <v>575</v>
      </c>
      <c r="B590" s="1561"/>
      <c r="C590" s="1606" t="s">
        <v>1847</v>
      </c>
      <c r="D590" s="1711"/>
      <c r="E590" s="1711"/>
      <c r="F590" s="1711"/>
      <c r="G590" s="1462" t="s">
        <v>454</v>
      </c>
      <c r="H590" s="255"/>
      <c r="I590" s="1560"/>
      <c r="J590" s="1585"/>
      <c r="K590" s="1570"/>
      <c r="L590" s="1559"/>
      <c r="M590" s="1570"/>
      <c r="N590" s="1570"/>
      <c r="O590" s="255" t="s">
        <v>1802</v>
      </c>
      <c r="P590" s="1570"/>
      <c r="Q590" s="255"/>
      <c r="R590" s="255"/>
      <c r="S590" s="1570"/>
      <c r="T590" s="1751"/>
      <c r="U590" s="1751"/>
      <c r="V590" s="1142">
        <v>3</v>
      </c>
    </row>
    <row r="591" spans="1:22" ht="47.25" hidden="1">
      <c r="A591" s="1555">
        <v>576</v>
      </c>
      <c r="B591" s="1561">
        <f>B589+1</f>
        <v>8</v>
      </c>
      <c r="C591" s="1594" t="s">
        <v>1695</v>
      </c>
      <c r="D591" s="1708"/>
      <c r="E591" s="1708"/>
      <c r="F591" s="1708"/>
      <c r="G591" s="1462" t="s">
        <v>454</v>
      </c>
      <c r="H591" s="255"/>
      <c r="I591" s="1595" t="s">
        <v>1116</v>
      </c>
      <c r="J591" s="1595">
        <v>14</v>
      </c>
      <c r="K591" s="1570">
        <v>383</v>
      </c>
      <c r="L591" s="1586">
        <v>13908</v>
      </c>
      <c r="M591" s="1570"/>
      <c r="N591" s="1564" t="s">
        <v>858</v>
      </c>
      <c r="O591" s="255" t="s">
        <v>1814</v>
      </c>
      <c r="P591" s="1564" t="s">
        <v>1725</v>
      </c>
      <c r="Q591" s="255">
        <v>2018</v>
      </c>
      <c r="R591" s="255"/>
      <c r="S591" s="1564" t="s">
        <v>641</v>
      </c>
      <c r="T591" s="1758"/>
      <c r="U591" s="1758"/>
      <c r="V591" s="1142">
        <v>3</v>
      </c>
    </row>
    <row r="592" spans="1:22" ht="47.25" hidden="1">
      <c r="A592" s="1550">
        <v>577</v>
      </c>
      <c r="B592" s="1561">
        <f t="shared" si="9"/>
        <v>9</v>
      </c>
      <c r="C592" s="1594"/>
      <c r="D592" s="1708"/>
      <c r="E592" s="1708"/>
      <c r="F592" s="1708"/>
      <c r="G592" s="1462" t="s">
        <v>454</v>
      </c>
      <c r="H592" s="255"/>
      <c r="I592" s="1595"/>
      <c r="J592" s="1595"/>
      <c r="K592" s="1570">
        <v>273</v>
      </c>
      <c r="L592" s="1586">
        <v>2126</v>
      </c>
      <c r="M592" s="1570"/>
      <c r="N592" s="1564" t="s">
        <v>858</v>
      </c>
      <c r="O592" s="255" t="s">
        <v>1814</v>
      </c>
      <c r="P592" s="1564" t="s">
        <v>1725</v>
      </c>
      <c r="Q592" s="255">
        <v>2018</v>
      </c>
      <c r="R592" s="255"/>
      <c r="S592" s="1581"/>
      <c r="T592" s="1752"/>
      <c r="U592" s="1752"/>
      <c r="V592" s="1142">
        <v>3</v>
      </c>
    </row>
    <row r="593" spans="1:22" ht="47.25" hidden="1">
      <c r="A593" s="1555">
        <v>578</v>
      </c>
      <c r="B593" s="1561">
        <f t="shared" si="9"/>
        <v>10</v>
      </c>
      <c r="C593" s="1594"/>
      <c r="D593" s="1708"/>
      <c r="E593" s="1708"/>
      <c r="F593" s="1708"/>
      <c r="G593" s="1462" t="s">
        <v>454</v>
      </c>
      <c r="H593" s="255"/>
      <c r="I593" s="1595"/>
      <c r="J593" s="1595"/>
      <c r="K593" s="1570">
        <v>275</v>
      </c>
      <c r="L593" s="1586">
        <v>3323</v>
      </c>
      <c r="M593" s="1570"/>
      <c r="N593" s="1564" t="s">
        <v>858</v>
      </c>
      <c r="O593" s="255" t="s">
        <v>1814</v>
      </c>
      <c r="P593" s="1564" t="s">
        <v>1725</v>
      </c>
      <c r="Q593" s="255">
        <v>2018</v>
      </c>
      <c r="R593" s="255"/>
      <c r="S593" s="1581"/>
      <c r="T593" s="1752"/>
      <c r="U593" s="1752"/>
      <c r="V593" s="1142">
        <v>3</v>
      </c>
    </row>
    <row r="594" spans="1:22" ht="47.25" hidden="1">
      <c r="A594" s="1550">
        <v>579</v>
      </c>
      <c r="B594" s="1561">
        <f t="shared" si="9"/>
        <v>11</v>
      </c>
      <c r="C594" s="1594"/>
      <c r="D594" s="1708"/>
      <c r="E594" s="1708"/>
      <c r="F594" s="1708"/>
      <c r="G594" s="1462" t="s">
        <v>454</v>
      </c>
      <c r="H594" s="255"/>
      <c r="I594" s="1595"/>
      <c r="J594" s="1595"/>
      <c r="K594" s="1570">
        <v>282</v>
      </c>
      <c r="L594" s="1586">
        <v>2738</v>
      </c>
      <c r="M594" s="1570"/>
      <c r="N594" s="1564" t="s">
        <v>858</v>
      </c>
      <c r="O594" s="255" t="s">
        <v>1814</v>
      </c>
      <c r="P594" s="1564" t="s">
        <v>1725</v>
      </c>
      <c r="Q594" s="255">
        <v>2018</v>
      </c>
      <c r="R594" s="255"/>
      <c r="S594" s="1581"/>
      <c r="T594" s="1752"/>
      <c r="U594" s="1752"/>
      <c r="V594" s="1142">
        <v>3</v>
      </c>
    </row>
    <row r="595" spans="1:22" ht="47.25" hidden="1">
      <c r="A595" s="1555">
        <v>580</v>
      </c>
      <c r="B595" s="1561">
        <f t="shared" si="9"/>
        <v>12</v>
      </c>
      <c r="C595" s="4069" t="s">
        <v>1119</v>
      </c>
      <c r="D595" s="1708"/>
      <c r="E595" s="1708"/>
      <c r="F595" s="1708"/>
      <c r="G595" s="1462" t="s">
        <v>454</v>
      </c>
      <c r="H595" s="255"/>
      <c r="I595" s="1595" t="s">
        <v>1116</v>
      </c>
      <c r="J595" s="1595">
        <v>2</v>
      </c>
      <c r="K595" s="1570">
        <v>41</v>
      </c>
      <c r="L595" s="1586">
        <v>171.1</v>
      </c>
      <c r="M595" s="1570"/>
      <c r="N595" s="1564" t="s">
        <v>852</v>
      </c>
      <c r="O595" s="255" t="s">
        <v>1818</v>
      </c>
      <c r="P595" s="1564" t="s">
        <v>1726</v>
      </c>
      <c r="Q595" s="255">
        <v>2018</v>
      </c>
      <c r="R595" s="255"/>
      <c r="S595" s="1564" t="s">
        <v>643</v>
      </c>
      <c r="T595" s="1758"/>
      <c r="U595" s="1758"/>
      <c r="V595" s="1142">
        <v>3</v>
      </c>
    </row>
    <row r="596" spans="1:22" ht="47.25" hidden="1">
      <c r="A596" s="1550">
        <v>581</v>
      </c>
      <c r="B596" s="1561">
        <f t="shared" si="9"/>
        <v>13</v>
      </c>
      <c r="C596" s="4069"/>
      <c r="D596" s="1708"/>
      <c r="E596" s="1708"/>
      <c r="F596" s="1708"/>
      <c r="G596" s="1462" t="s">
        <v>454</v>
      </c>
      <c r="H596" s="255"/>
      <c r="I596" s="1595" t="s">
        <v>1116</v>
      </c>
      <c r="J596" s="1595">
        <v>2</v>
      </c>
      <c r="K596" s="1570">
        <v>95</v>
      </c>
      <c r="L596" s="1586">
        <v>390.6</v>
      </c>
      <c r="M596" s="1570"/>
      <c r="N596" s="1564" t="s">
        <v>852</v>
      </c>
      <c r="O596" s="255" t="s">
        <v>1818</v>
      </c>
      <c r="P596" s="1564" t="s">
        <v>1726</v>
      </c>
      <c r="Q596" s="255">
        <v>2018</v>
      </c>
      <c r="R596" s="255"/>
      <c r="S596" s="1581"/>
      <c r="T596" s="1752"/>
      <c r="U596" s="1752"/>
      <c r="V596" s="1142">
        <v>3</v>
      </c>
    </row>
    <row r="597" spans="1:22" ht="47.25" hidden="1">
      <c r="A597" s="1555">
        <v>582</v>
      </c>
      <c r="B597" s="1561">
        <f t="shared" si="9"/>
        <v>14</v>
      </c>
      <c r="C597" s="1587" t="s">
        <v>1727</v>
      </c>
      <c r="D597" s="1703"/>
      <c r="E597" s="1703"/>
      <c r="F597" s="1703"/>
      <c r="G597" s="1462" t="s">
        <v>454</v>
      </c>
      <c r="H597" s="255"/>
      <c r="I597" s="1570" t="s">
        <v>1123</v>
      </c>
      <c r="J597" s="1570">
        <v>45</v>
      </c>
      <c r="K597" s="1570">
        <v>73</v>
      </c>
      <c r="L597" s="1586">
        <v>1200</v>
      </c>
      <c r="M597" s="1570"/>
      <c r="N597" s="1564" t="s">
        <v>751</v>
      </c>
      <c r="O597" s="255" t="s">
        <v>1819</v>
      </c>
      <c r="P597" s="1564" t="s">
        <v>1726</v>
      </c>
      <c r="Q597" s="255">
        <v>2018</v>
      </c>
      <c r="R597" s="255"/>
      <c r="S597" s="1581" t="s">
        <v>4880</v>
      </c>
      <c r="T597" s="1752"/>
      <c r="U597" s="1752"/>
      <c r="V597" s="1142">
        <v>3</v>
      </c>
    </row>
    <row r="598" spans="1:22" ht="47.25" hidden="1">
      <c r="A598" s="1550">
        <v>583</v>
      </c>
      <c r="B598" s="1561">
        <f t="shared" si="9"/>
        <v>15</v>
      </c>
      <c r="C598" s="1583" t="s">
        <v>1728</v>
      </c>
      <c r="D598" s="1699"/>
      <c r="E598" s="1699"/>
      <c r="F598" s="1699"/>
      <c r="G598" s="1462" t="s">
        <v>454</v>
      </c>
      <c r="H598" s="255"/>
      <c r="I598" s="1570" t="s">
        <v>1123</v>
      </c>
      <c r="J598" s="1570">
        <v>45</v>
      </c>
      <c r="K598" s="1570">
        <v>121</v>
      </c>
      <c r="L598" s="1586">
        <v>1323</v>
      </c>
      <c r="M598" s="1570"/>
      <c r="N598" s="1564" t="s">
        <v>852</v>
      </c>
      <c r="O598" s="255" t="s">
        <v>1820</v>
      </c>
      <c r="P598" s="1564" t="s">
        <v>1726</v>
      </c>
      <c r="Q598" s="255"/>
      <c r="R598" s="255"/>
      <c r="S598" s="1564" t="s">
        <v>643</v>
      </c>
      <c r="T598" s="1758"/>
      <c r="U598" s="1758"/>
      <c r="V598" s="1142">
        <v>3</v>
      </c>
    </row>
    <row r="599" spans="1:22" s="1616" customFormat="1" hidden="1">
      <c r="A599" s="1555">
        <v>584</v>
      </c>
      <c r="B599" s="1556"/>
      <c r="C599" s="1557" t="s">
        <v>1848</v>
      </c>
      <c r="D599" s="1693"/>
      <c r="E599" s="1693"/>
      <c r="F599" s="1693"/>
      <c r="G599" s="472"/>
      <c r="H599" s="458"/>
      <c r="I599" s="1558"/>
      <c r="J599" s="1614"/>
      <c r="K599" s="1614"/>
      <c r="L599" s="1559"/>
      <c r="M599" s="1610"/>
      <c r="N599" s="1610"/>
      <c r="O599" s="458" t="s">
        <v>1802</v>
      </c>
      <c r="P599" s="1610"/>
      <c r="Q599" s="458"/>
      <c r="R599" s="458"/>
      <c r="S599" s="1615"/>
      <c r="T599" s="1759"/>
      <c r="U599" s="1759"/>
      <c r="V599" s="1142">
        <v>3</v>
      </c>
    </row>
    <row r="600" spans="1:22" ht="94.5">
      <c r="A600" s="1550">
        <v>585</v>
      </c>
      <c r="B600" s="1561">
        <f>B598+1</f>
        <v>16</v>
      </c>
      <c r="C600" s="1583" t="s">
        <v>1729</v>
      </c>
      <c r="D600" s="1699"/>
      <c r="E600" s="1699"/>
      <c r="F600" s="1699"/>
      <c r="G600" s="1462" t="s">
        <v>454</v>
      </c>
      <c r="H600" s="255"/>
      <c r="I600" s="1570" t="s">
        <v>1730</v>
      </c>
      <c r="J600" s="1570">
        <v>19</v>
      </c>
      <c r="K600" s="1570" t="s">
        <v>1731</v>
      </c>
      <c r="L600" s="1593">
        <v>9605</v>
      </c>
      <c r="M600" s="1570"/>
      <c r="N600" s="1570" t="s">
        <v>852</v>
      </c>
      <c r="O600" s="255" t="s">
        <v>2539</v>
      </c>
      <c r="P600" s="1564" t="s">
        <v>1732</v>
      </c>
      <c r="Q600" s="255"/>
      <c r="R600" s="255"/>
      <c r="S600" s="1564" t="s">
        <v>643</v>
      </c>
      <c r="T600" s="2980">
        <f>L600</f>
        <v>9605</v>
      </c>
      <c r="U600" s="1758"/>
      <c r="V600" s="1142">
        <v>3</v>
      </c>
    </row>
    <row r="601" spans="1:22" ht="157.5" hidden="1">
      <c r="A601" s="1555">
        <v>586</v>
      </c>
      <c r="B601" s="1561">
        <f t="shared" si="9"/>
        <v>17</v>
      </c>
      <c r="C601" s="1583" t="s">
        <v>1733</v>
      </c>
      <c r="D601" s="1699"/>
      <c r="E601" s="1699"/>
      <c r="F601" s="1699"/>
      <c r="G601" s="1462" t="s">
        <v>454</v>
      </c>
      <c r="H601" s="255"/>
      <c r="I601" s="1570" t="s">
        <v>1093</v>
      </c>
      <c r="J601" s="1570">
        <v>3</v>
      </c>
      <c r="K601" s="1570" t="s">
        <v>1734</v>
      </c>
      <c r="L601" s="1597">
        <v>11693</v>
      </c>
      <c r="M601" s="1570" t="s">
        <v>656</v>
      </c>
      <c r="N601" s="1570" t="s">
        <v>756</v>
      </c>
      <c r="O601" s="255" t="s">
        <v>1821</v>
      </c>
      <c r="P601" s="1564" t="s">
        <v>1735</v>
      </c>
      <c r="Q601" s="255"/>
      <c r="R601" s="255"/>
      <c r="S601" s="1564" t="s">
        <v>1736</v>
      </c>
      <c r="T601" s="1758"/>
      <c r="U601" s="1758"/>
      <c r="V601" s="1142">
        <v>3</v>
      </c>
    </row>
    <row r="602" spans="1:22" ht="47.25" hidden="1">
      <c r="A602" s="1550">
        <v>587</v>
      </c>
      <c r="B602" s="1561">
        <f t="shared" si="9"/>
        <v>18</v>
      </c>
      <c r="C602" s="1583" t="s">
        <v>1737</v>
      </c>
      <c r="D602" s="1699"/>
      <c r="E602" s="1699"/>
      <c r="F602" s="1699"/>
      <c r="G602" s="1462" t="s">
        <v>454</v>
      </c>
      <c r="H602" s="255"/>
      <c r="I602" s="1570" t="s">
        <v>1101</v>
      </c>
      <c r="J602" s="1570">
        <v>10</v>
      </c>
      <c r="K602" s="1570" t="s">
        <v>1738</v>
      </c>
      <c r="L602" s="1598">
        <v>4277.8</v>
      </c>
      <c r="M602" s="1570"/>
      <c r="N602" s="1570" t="s">
        <v>1039</v>
      </c>
      <c r="O602" s="255" t="s">
        <v>1822</v>
      </c>
      <c r="P602" s="1564" t="s">
        <v>1739</v>
      </c>
      <c r="Q602" s="255"/>
      <c r="R602" s="255"/>
      <c r="S602" s="1564" t="s">
        <v>684</v>
      </c>
      <c r="T602" s="1758"/>
      <c r="U602" s="1758"/>
      <c r="V602" s="1142">
        <v>3</v>
      </c>
    </row>
    <row r="603" spans="1:22" ht="94.5" hidden="1">
      <c r="A603" s="1555">
        <v>588</v>
      </c>
      <c r="B603" s="1561">
        <f t="shared" si="9"/>
        <v>19</v>
      </c>
      <c r="C603" s="1583" t="s">
        <v>1740</v>
      </c>
      <c r="D603" s="1699"/>
      <c r="E603" s="1699"/>
      <c r="F603" s="1699"/>
      <c r="G603" s="1462" t="s">
        <v>454</v>
      </c>
      <c r="H603" s="255"/>
      <c r="I603" s="1570" t="s">
        <v>1169</v>
      </c>
      <c r="J603" s="1570">
        <v>10</v>
      </c>
      <c r="K603" s="1570" t="s">
        <v>1741</v>
      </c>
      <c r="L603" s="1597">
        <v>2673</v>
      </c>
      <c r="M603" s="1570" t="s">
        <v>1742</v>
      </c>
      <c r="N603" s="1570" t="s">
        <v>1039</v>
      </c>
      <c r="O603" s="255" t="s">
        <v>192</v>
      </c>
      <c r="P603" s="1564" t="s">
        <v>1739</v>
      </c>
      <c r="Q603" s="255">
        <v>2018</v>
      </c>
      <c r="R603" s="255"/>
      <c r="S603" s="1564" t="s">
        <v>684</v>
      </c>
      <c r="T603" s="1758"/>
      <c r="U603" s="1758"/>
      <c r="V603" s="1142">
        <v>3</v>
      </c>
    </row>
    <row r="604" spans="1:22" ht="47.25" hidden="1">
      <c r="A604" s="1550">
        <v>589</v>
      </c>
      <c r="B604" s="1561">
        <f t="shared" si="9"/>
        <v>20</v>
      </c>
      <c r="C604" s="1583" t="s">
        <v>1743</v>
      </c>
      <c r="D604" s="1699"/>
      <c r="E604" s="1699"/>
      <c r="F604" s="1699"/>
      <c r="G604" s="1462" t="s">
        <v>454</v>
      </c>
      <c r="H604" s="255"/>
      <c r="I604" s="1570" t="s">
        <v>1169</v>
      </c>
      <c r="J604" s="1570">
        <v>12</v>
      </c>
      <c r="K604" s="1570">
        <v>158</v>
      </c>
      <c r="L604" s="1597">
        <v>1514</v>
      </c>
      <c r="M604" s="1570"/>
      <c r="N604" s="1570" t="s">
        <v>775</v>
      </c>
      <c r="O604" s="255" t="s">
        <v>1824</v>
      </c>
      <c r="P604" s="1564" t="s">
        <v>1744</v>
      </c>
      <c r="Q604" s="255"/>
      <c r="R604" s="255"/>
      <c r="S604" s="1564" t="s">
        <v>1745</v>
      </c>
      <c r="T604" s="1758"/>
      <c r="U604" s="1758"/>
      <c r="V604" s="1142">
        <v>3</v>
      </c>
    </row>
    <row r="605" spans="1:22" hidden="1">
      <c r="A605" s="1555">
        <v>590</v>
      </c>
      <c r="B605" s="1561"/>
      <c r="C605" s="1606" t="s">
        <v>1849</v>
      </c>
      <c r="D605" s="1711"/>
      <c r="E605" s="1711"/>
      <c r="F605" s="1711"/>
      <c r="G605" s="1462" t="s">
        <v>454</v>
      </c>
      <c r="H605" s="255"/>
      <c r="I605" s="1560"/>
      <c r="J605" s="1585"/>
      <c r="K605" s="1570"/>
      <c r="L605" s="1559"/>
      <c r="M605" s="1570"/>
      <c r="N605" s="1570"/>
      <c r="O605" s="255"/>
      <c r="P605" s="1564"/>
      <c r="Q605" s="255"/>
      <c r="R605" s="255"/>
      <c r="S605" s="1564"/>
      <c r="T605" s="1758"/>
      <c r="U605" s="1758"/>
      <c r="V605" s="1142">
        <v>3</v>
      </c>
    </row>
    <row r="606" spans="1:22" ht="31.5" hidden="1">
      <c r="A606" s="1550">
        <v>591</v>
      </c>
      <c r="B606" s="1561">
        <f>B604+1</f>
        <v>21</v>
      </c>
      <c r="C606" s="1583" t="s">
        <v>664</v>
      </c>
      <c r="D606" s="1699"/>
      <c r="E606" s="1699"/>
      <c r="F606" s="1699"/>
      <c r="G606" s="1462" t="s">
        <v>454</v>
      </c>
      <c r="H606" s="255"/>
      <c r="I606" s="1570" t="s">
        <v>1212</v>
      </c>
      <c r="J606" s="1570">
        <v>51</v>
      </c>
      <c r="K606" s="1570" t="s">
        <v>1746</v>
      </c>
      <c r="L606" s="1586">
        <v>1445</v>
      </c>
      <c r="M606" s="1570"/>
      <c r="N606" s="1570" t="s">
        <v>979</v>
      </c>
      <c r="O606" s="255" t="s">
        <v>1825</v>
      </c>
      <c r="P606" s="1564" t="s">
        <v>1301</v>
      </c>
      <c r="Q606" s="255"/>
      <c r="R606" s="255"/>
      <c r="S606" s="1564" t="s">
        <v>684</v>
      </c>
      <c r="T606" s="1758"/>
      <c r="U606" s="1758"/>
      <c r="V606" s="1142">
        <v>3</v>
      </c>
    </row>
    <row r="607" spans="1:22" hidden="1">
      <c r="A607" s="1555">
        <v>592</v>
      </c>
      <c r="B607" s="1561"/>
      <c r="C607" s="1606" t="s">
        <v>1850</v>
      </c>
      <c r="D607" s="1711"/>
      <c r="E607" s="1711"/>
      <c r="F607" s="1711"/>
      <c r="G607" s="1462" t="s">
        <v>454</v>
      </c>
      <c r="H607" s="255"/>
      <c r="I607" s="1560"/>
      <c r="J607" s="1585"/>
      <c r="K607" s="1570"/>
      <c r="L607" s="1559"/>
      <c r="M607" s="1570"/>
      <c r="N607" s="1570"/>
      <c r="O607" s="255"/>
      <c r="P607" s="1564"/>
      <c r="Q607" s="255"/>
      <c r="R607" s="255"/>
      <c r="S607" s="1570"/>
      <c r="T607" s="1751"/>
      <c r="U607" s="1751"/>
      <c r="V607" s="1142">
        <v>3</v>
      </c>
    </row>
    <row r="608" spans="1:22" ht="47.25" hidden="1">
      <c r="A608" s="1550">
        <v>593</v>
      </c>
      <c r="B608" s="1561">
        <f>B606+1</f>
        <v>22</v>
      </c>
      <c r="C608" s="1587" t="s">
        <v>1331</v>
      </c>
      <c r="D608" s="1703"/>
      <c r="E608" s="1703"/>
      <c r="F608" s="1703"/>
      <c r="G608" s="1462" t="s">
        <v>454</v>
      </c>
      <c r="H608" s="255"/>
      <c r="I608" s="1570" t="s">
        <v>1308</v>
      </c>
      <c r="J608" s="1570">
        <v>21</v>
      </c>
      <c r="K608" s="1570" t="s">
        <v>1747</v>
      </c>
      <c r="L608" s="1586">
        <v>199.4</v>
      </c>
      <c r="M608" s="1570"/>
      <c r="N608" s="1581" t="s">
        <v>852</v>
      </c>
      <c r="O608" s="255" t="s">
        <v>1814</v>
      </c>
      <c r="P608" s="1564" t="s">
        <v>1301</v>
      </c>
      <c r="Q608" s="255">
        <v>2018</v>
      </c>
      <c r="R608" s="255"/>
      <c r="S608" s="1581" t="s">
        <v>4881</v>
      </c>
      <c r="T608" s="1752"/>
      <c r="U608" s="1752"/>
      <c r="V608" s="1142">
        <v>3</v>
      </c>
    </row>
    <row r="609" spans="1:22" hidden="1">
      <c r="A609" s="1555">
        <v>594</v>
      </c>
      <c r="B609" s="1561"/>
      <c r="C609" s="1606" t="s">
        <v>1851</v>
      </c>
      <c r="D609" s="1711"/>
      <c r="E609" s="1711"/>
      <c r="F609" s="1711"/>
      <c r="G609" s="1462" t="s">
        <v>454</v>
      </c>
      <c r="H609" s="255"/>
      <c r="I609" s="1560"/>
      <c r="J609" s="1585"/>
      <c r="K609" s="1570"/>
      <c r="L609" s="1559"/>
      <c r="M609" s="1570"/>
      <c r="N609" s="1570"/>
      <c r="O609" s="255" t="s">
        <v>1802</v>
      </c>
      <c r="P609" s="1564"/>
      <c r="Q609" s="255"/>
      <c r="R609" s="255"/>
      <c r="S609" s="1570"/>
      <c r="T609" s="1751"/>
      <c r="U609" s="1751"/>
      <c r="V609" s="1142">
        <v>3</v>
      </c>
    </row>
    <row r="610" spans="1:22" ht="31.5" hidden="1">
      <c r="A610" s="1550">
        <v>595</v>
      </c>
      <c r="B610" s="1561">
        <f>B608+1</f>
        <v>23</v>
      </c>
      <c r="C610" s="4078" t="s">
        <v>1430</v>
      </c>
      <c r="D610" s="1699"/>
      <c r="E610" s="1699"/>
      <c r="F610" s="1699"/>
      <c r="G610" s="1462" t="s">
        <v>454</v>
      </c>
      <c r="H610" s="255"/>
      <c r="I610" s="1570" t="s">
        <v>1380</v>
      </c>
      <c r="J610" s="1582">
        <v>71</v>
      </c>
      <c r="K610" s="1570" t="s">
        <v>1748</v>
      </c>
      <c r="L610" s="1586">
        <v>1119</v>
      </c>
      <c r="M610" s="1600"/>
      <c r="N610" s="1600" t="s">
        <v>852</v>
      </c>
      <c r="O610" s="255" t="s">
        <v>1826</v>
      </c>
      <c r="P610" s="1617" t="s">
        <v>1749</v>
      </c>
      <c r="Q610" s="255">
        <v>2018</v>
      </c>
      <c r="R610" s="255"/>
      <c r="S610" s="1603" t="s">
        <v>671</v>
      </c>
      <c r="T610" s="1755"/>
      <c r="U610" s="1755"/>
      <c r="V610" s="1142">
        <v>3</v>
      </c>
    </row>
    <row r="611" spans="1:22" ht="31.5" hidden="1">
      <c r="A611" s="1555">
        <v>596</v>
      </c>
      <c r="B611" s="1561">
        <f t="shared" si="9"/>
        <v>24</v>
      </c>
      <c r="C611" s="4078"/>
      <c r="D611" s="1699"/>
      <c r="E611" s="1699"/>
      <c r="F611" s="1699"/>
      <c r="G611" s="1462" t="s">
        <v>454</v>
      </c>
      <c r="H611" s="255"/>
      <c r="I611" s="4074" t="s">
        <v>1380</v>
      </c>
      <c r="J611" s="1570">
        <v>71</v>
      </c>
      <c r="K611" s="1570">
        <v>1218</v>
      </c>
      <c r="L611" s="1586">
        <v>294</v>
      </c>
      <c r="M611" s="1570"/>
      <c r="N611" s="1570" t="s">
        <v>852</v>
      </c>
      <c r="O611" s="255" t="s">
        <v>1826</v>
      </c>
      <c r="P611" s="1564" t="s">
        <v>1749</v>
      </c>
      <c r="Q611" s="255">
        <v>2018</v>
      </c>
      <c r="R611" s="255"/>
      <c r="S611" s="1581" t="s">
        <v>673</v>
      </c>
      <c r="T611" s="1752"/>
      <c r="U611" s="1752"/>
      <c r="V611" s="1142">
        <v>3</v>
      </c>
    </row>
    <row r="612" spans="1:22" hidden="1">
      <c r="A612" s="1550">
        <v>597</v>
      </c>
      <c r="B612" s="1561">
        <f t="shared" si="9"/>
        <v>25</v>
      </c>
      <c r="C612" s="4078"/>
      <c r="D612" s="1699"/>
      <c r="E612" s="1699"/>
      <c r="F612" s="1699"/>
      <c r="G612" s="1462" t="s">
        <v>454</v>
      </c>
      <c r="H612" s="255"/>
      <c r="I612" s="4074"/>
      <c r="J612" s="1570"/>
      <c r="K612" s="1570">
        <v>1312</v>
      </c>
      <c r="L612" s="1586">
        <v>141</v>
      </c>
      <c r="M612" s="1570"/>
      <c r="N612" s="1570" t="s">
        <v>852</v>
      </c>
      <c r="O612" s="255" t="s">
        <v>1827</v>
      </c>
      <c r="P612" s="1575"/>
      <c r="Q612" s="255">
        <v>2018</v>
      </c>
      <c r="R612" s="255"/>
      <c r="S612" s="1575"/>
      <c r="T612" s="1747"/>
      <c r="U612" s="1747"/>
      <c r="V612" s="1142">
        <v>3</v>
      </c>
    </row>
    <row r="613" spans="1:22" hidden="1">
      <c r="A613" s="1555">
        <v>598</v>
      </c>
      <c r="B613" s="1561">
        <f t="shared" si="9"/>
        <v>26</v>
      </c>
      <c r="C613" s="4078"/>
      <c r="D613" s="1699"/>
      <c r="E613" s="1699"/>
      <c r="F613" s="1699"/>
      <c r="G613" s="1462" t="s">
        <v>454</v>
      </c>
      <c r="H613" s="255"/>
      <c r="I613" s="4074"/>
      <c r="J613" s="1570"/>
      <c r="K613" s="1570">
        <v>1366</v>
      </c>
      <c r="L613" s="1586">
        <v>477</v>
      </c>
      <c r="M613" s="1570"/>
      <c r="N613" s="1570" t="s">
        <v>852</v>
      </c>
      <c r="O613" s="255" t="s">
        <v>1827</v>
      </c>
      <c r="P613" s="1575"/>
      <c r="Q613" s="255">
        <v>2018</v>
      </c>
      <c r="R613" s="255"/>
      <c r="S613" s="1575"/>
      <c r="T613" s="1747"/>
      <c r="U613" s="1747"/>
      <c r="V613" s="1142">
        <v>3</v>
      </c>
    </row>
    <row r="614" spans="1:22" hidden="1">
      <c r="A614" s="1550">
        <v>599</v>
      </c>
      <c r="B614" s="1561">
        <f t="shared" si="9"/>
        <v>27</v>
      </c>
      <c r="C614" s="4078"/>
      <c r="D614" s="1699"/>
      <c r="E614" s="1699"/>
      <c r="F614" s="1699"/>
      <c r="G614" s="1462" t="s">
        <v>454</v>
      </c>
      <c r="H614" s="255"/>
      <c r="I614" s="4074"/>
      <c r="J614" s="1570"/>
      <c r="K614" s="1570">
        <v>1360</v>
      </c>
      <c r="L614" s="1586">
        <v>110</v>
      </c>
      <c r="M614" s="1570"/>
      <c r="N614" s="1570" t="s">
        <v>852</v>
      </c>
      <c r="O614" s="255" t="s">
        <v>1827</v>
      </c>
      <c r="P614" s="1575"/>
      <c r="Q614" s="255">
        <v>2018</v>
      </c>
      <c r="R614" s="255"/>
      <c r="S614" s="1575"/>
      <c r="T614" s="1747"/>
      <c r="U614" s="1747"/>
      <c r="V614" s="1142">
        <v>3</v>
      </c>
    </row>
    <row r="615" spans="1:22" hidden="1">
      <c r="A615" s="1555">
        <v>600</v>
      </c>
      <c r="B615" s="1561">
        <f t="shared" si="9"/>
        <v>28</v>
      </c>
      <c r="C615" s="4078"/>
      <c r="D615" s="1699"/>
      <c r="E615" s="1699"/>
      <c r="F615" s="1699"/>
      <c r="G615" s="1462" t="s">
        <v>454</v>
      </c>
      <c r="H615" s="255"/>
      <c r="I615" s="4074"/>
      <c r="J615" s="1570"/>
      <c r="K615" s="1570">
        <v>1310</v>
      </c>
      <c r="L615" s="1586">
        <v>684</v>
      </c>
      <c r="M615" s="1570"/>
      <c r="N615" s="1570" t="s">
        <v>852</v>
      </c>
      <c r="O615" s="255" t="s">
        <v>1827</v>
      </c>
      <c r="P615" s="1575"/>
      <c r="Q615" s="255">
        <v>2018</v>
      </c>
      <c r="R615" s="255"/>
      <c r="S615" s="1575"/>
      <c r="T615" s="1747"/>
      <c r="U615" s="1747"/>
      <c r="V615" s="1142">
        <v>3</v>
      </c>
    </row>
    <row r="616" spans="1:22" hidden="1">
      <c r="A616" s="1550">
        <v>601</v>
      </c>
      <c r="B616" s="1561">
        <f t="shared" si="9"/>
        <v>29</v>
      </c>
      <c r="C616" s="4078"/>
      <c r="D616" s="1699"/>
      <c r="E616" s="1699"/>
      <c r="F616" s="1699"/>
      <c r="G616" s="1462" t="s">
        <v>454</v>
      </c>
      <c r="H616" s="255"/>
      <c r="I616" s="4074"/>
      <c r="J616" s="1570"/>
      <c r="K616" s="1570">
        <v>1363</v>
      </c>
      <c r="L616" s="1586">
        <v>360</v>
      </c>
      <c r="M616" s="1570"/>
      <c r="N616" s="1570" t="s">
        <v>852</v>
      </c>
      <c r="O616" s="255" t="s">
        <v>1827</v>
      </c>
      <c r="P616" s="1575"/>
      <c r="Q616" s="255">
        <v>2018</v>
      </c>
      <c r="R616" s="255"/>
      <c r="S616" s="1575"/>
      <c r="T616" s="1747"/>
      <c r="U616" s="1747"/>
      <c r="V616" s="1142">
        <v>3</v>
      </c>
    </row>
    <row r="617" spans="1:22" hidden="1">
      <c r="A617" s="1555">
        <v>602</v>
      </c>
      <c r="B617" s="1561">
        <f t="shared" si="9"/>
        <v>30</v>
      </c>
      <c r="C617" s="4078"/>
      <c r="D617" s="1699"/>
      <c r="E617" s="1699"/>
      <c r="F617" s="1699"/>
      <c r="G617" s="1462" t="s">
        <v>454</v>
      </c>
      <c r="H617" s="255"/>
      <c r="I617" s="4074"/>
      <c r="J617" s="1570"/>
      <c r="K617" s="1570">
        <v>249</v>
      </c>
      <c r="L617" s="1586">
        <v>242</v>
      </c>
      <c r="M617" s="1570"/>
      <c r="N617" s="1570" t="s">
        <v>852</v>
      </c>
      <c r="O617" s="255" t="s">
        <v>1827</v>
      </c>
      <c r="P617" s="1575"/>
      <c r="Q617" s="255">
        <v>2018</v>
      </c>
      <c r="R617" s="255"/>
      <c r="S617" s="1575"/>
      <c r="T617" s="1747"/>
      <c r="U617" s="1747"/>
      <c r="V617" s="1142">
        <v>3</v>
      </c>
    </row>
    <row r="618" spans="1:22" hidden="1">
      <c r="A618" s="1550">
        <v>603</v>
      </c>
      <c r="B618" s="1561">
        <f t="shared" si="9"/>
        <v>31</v>
      </c>
      <c r="C618" s="1583" t="s">
        <v>1182</v>
      </c>
      <c r="D618" s="1699"/>
      <c r="E618" s="1699"/>
      <c r="F618" s="1699"/>
      <c r="G618" s="1462" t="s">
        <v>454</v>
      </c>
      <c r="H618" s="255"/>
      <c r="I618" s="1570" t="s">
        <v>1404</v>
      </c>
      <c r="J618" s="1570">
        <v>71</v>
      </c>
      <c r="K618" s="1570">
        <v>1588</v>
      </c>
      <c r="L618" s="1586">
        <v>266</v>
      </c>
      <c r="M618" s="1570"/>
      <c r="N618" s="1570" t="s">
        <v>1039</v>
      </c>
      <c r="O618" s="255" t="s">
        <v>1828</v>
      </c>
      <c r="P618" s="1564" t="s">
        <v>1750</v>
      </c>
      <c r="Q618" s="255"/>
      <c r="R618" s="255"/>
      <c r="S618" s="1581" t="s">
        <v>676</v>
      </c>
      <c r="T618" s="1752"/>
      <c r="U618" s="1752"/>
      <c r="V618" s="1142">
        <v>3</v>
      </c>
    </row>
    <row r="619" spans="1:22" ht="31.5" hidden="1">
      <c r="A619" s="1555">
        <v>604</v>
      </c>
      <c r="B619" s="1561">
        <f t="shared" si="9"/>
        <v>32</v>
      </c>
      <c r="C619" s="1583" t="s">
        <v>1751</v>
      </c>
      <c r="D619" s="1699"/>
      <c r="E619" s="1699"/>
      <c r="F619" s="1699"/>
      <c r="G619" s="1462" t="s">
        <v>454</v>
      </c>
      <c r="H619" s="255"/>
      <c r="I619" s="1570" t="s">
        <v>1394</v>
      </c>
      <c r="J619" s="1570">
        <v>72</v>
      </c>
      <c r="K619" s="1570">
        <v>154</v>
      </c>
      <c r="L619" s="1586">
        <v>250</v>
      </c>
      <c r="M619" s="1570"/>
      <c r="N619" s="1570" t="s">
        <v>852</v>
      </c>
      <c r="O619" s="255" t="s">
        <v>1829</v>
      </c>
      <c r="P619" s="1564" t="s">
        <v>1750</v>
      </c>
      <c r="Q619" s="255"/>
      <c r="R619" s="255"/>
      <c r="S619" s="1581" t="s">
        <v>643</v>
      </c>
      <c r="T619" s="1752"/>
      <c r="U619" s="1752"/>
      <c r="V619" s="1142">
        <v>3</v>
      </c>
    </row>
    <row r="620" spans="1:22" hidden="1">
      <c r="A620" s="1550">
        <v>605</v>
      </c>
      <c r="B620" s="1561"/>
      <c r="C620" s="1606" t="s">
        <v>1852</v>
      </c>
      <c r="D620" s="1711"/>
      <c r="E620" s="1711"/>
      <c r="F620" s="1711"/>
      <c r="G620" s="1462" t="s">
        <v>454</v>
      </c>
      <c r="H620" s="255"/>
      <c r="I620" s="1560"/>
      <c r="J620" s="1585"/>
      <c r="K620" s="1585"/>
      <c r="L620" s="1559"/>
      <c r="M620" s="1570"/>
      <c r="N620" s="1570"/>
      <c r="O620" s="255" t="s">
        <v>1802</v>
      </c>
      <c r="P620" s="1564"/>
      <c r="Q620" s="255"/>
      <c r="R620" s="255"/>
      <c r="S620" s="1570"/>
      <c r="T620" s="1751"/>
      <c r="U620" s="1751"/>
      <c r="V620" s="1142">
        <v>3</v>
      </c>
    </row>
    <row r="621" spans="1:22" ht="31.5" hidden="1">
      <c r="A621" s="1555">
        <v>606</v>
      </c>
      <c r="B621" s="1561">
        <f>B619+1</f>
        <v>33</v>
      </c>
      <c r="C621" s="1583" t="s">
        <v>1752</v>
      </c>
      <c r="D621" s="1699"/>
      <c r="E621" s="1699"/>
      <c r="F621" s="1699"/>
      <c r="G621" s="1462" t="s">
        <v>454</v>
      </c>
      <c r="H621" s="255"/>
      <c r="I621" s="1570" t="s">
        <v>1388</v>
      </c>
      <c r="J621" s="1570">
        <v>35</v>
      </c>
      <c r="K621" s="1570">
        <v>88</v>
      </c>
      <c r="L621" s="1586">
        <v>1617</v>
      </c>
      <c r="M621" s="1570"/>
      <c r="N621" s="1581" t="s">
        <v>1753</v>
      </c>
      <c r="O621" s="255" t="s">
        <v>1830</v>
      </c>
      <c r="P621" s="1617" t="s">
        <v>1301</v>
      </c>
      <c r="Q621" s="255"/>
      <c r="R621" s="255"/>
      <c r="S621" s="1617" t="s">
        <v>671</v>
      </c>
      <c r="T621" s="1760"/>
      <c r="U621" s="1760"/>
      <c r="V621" s="1142">
        <v>3</v>
      </c>
    </row>
    <row r="622" spans="1:22" ht="31.5" hidden="1">
      <c r="A622" s="1550">
        <v>607</v>
      </c>
      <c r="B622" s="1561">
        <f t="shared" si="9"/>
        <v>34</v>
      </c>
      <c r="C622" s="1583" t="s">
        <v>1754</v>
      </c>
      <c r="D622" s="1699"/>
      <c r="E622" s="1699"/>
      <c r="F622" s="1699"/>
      <c r="G622" s="1462" t="s">
        <v>454</v>
      </c>
      <c r="H622" s="255"/>
      <c r="I622" s="1570" t="s">
        <v>1445</v>
      </c>
      <c r="J622" s="1570">
        <v>11</v>
      </c>
      <c r="K622" s="1570" t="s">
        <v>1755</v>
      </c>
      <c r="L622" s="1586">
        <v>2616</v>
      </c>
      <c r="M622" s="1570"/>
      <c r="N622" s="1581" t="s">
        <v>1039</v>
      </c>
      <c r="O622" s="255" t="s">
        <v>1831</v>
      </c>
      <c r="P622" s="1617" t="s">
        <v>1301</v>
      </c>
      <c r="Q622" s="255"/>
      <c r="R622" s="255"/>
      <c r="S622" s="1617" t="s">
        <v>684</v>
      </c>
      <c r="T622" s="1760"/>
      <c r="U622" s="1760"/>
      <c r="V622" s="1142">
        <v>3</v>
      </c>
    </row>
    <row r="623" spans="1:22" ht="47.25" hidden="1">
      <c r="A623" s="1555">
        <v>608</v>
      </c>
      <c r="B623" s="1561">
        <f t="shared" si="9"/>
        <v>35</v>
      </c>
      <c r="C623" s="1583" t="s">
        <v>1756</v>
      </c>
      <c r="D623" s="1699"/>
      <c r="E623" s="1699"/>
      <c r="F623" s="1699"/>
      <c r="G623" s="1462" t="s">
        <v>454</v>
      </c>
      <c r="H623" s="255"/>
      <c r="I623" s="1570" t="s">
        <v>1388</v>
      </c>
      <c r="J623" s="1570">
        <v>35</v>
      </c>
      <c r="K623" s="1570" t="s">
        <v>1757</v>
      </c>
      <c r="L623" s="1586">
        <v>12034</v>
      </c>
      <c r="M623" s="1570"/>
      <c r="N623" s="1581" t="s">
        <v>1039</v>
      </c>
      <c r="O623" s="255" t="s">
        <v>1832</v>
      </c>
      <c r="P623" s="1617" t="s">
        <v>1758</v>
      </c>
      <c r="Q623" s="255">
        <v>2018</v>
      </c>
      <c r="R623" s="255"/>
      <c r="S623" s="1617" t="s">
        <v>687</v>
      </c>
      <c r="T623" s="1760"/>
      <c r="U623" s="1760"/>
      <c r="V623" s="1142">
        <v>3</v>
      </c>
    </row>
    <row r="624" spans="1:22" ht="31.5" hidden="1">
      <c r="A624" s="1550">
        <v>609</v>
      </c>
      <c r="B624" s="1561">
        <f t="shared" si="9"/>
        <v>36</v>
      </c>
      <c r="C624" s="1583" t="s">
        <v>1759</v>
      </c>
      <c r="D624" s="1699"/>
      <c r="E624" s="1699"/>
      <c r="F624" s="1699"/>
      <c r="G624" s="1462" t="s">
        <v>454</v>
      </c>
      <c r="H624" s="255"/>
      <c r="I624" s="1570" t="s">
        <v>1388</v>
      </c>
      <c r="J624" s="1570">
        <v>35</v>
      </c>
      <c r="K624" s="1570">
        <v>153</v>
      </c>
      <c r="L624" s="1586">
        <v>727</v>
      </c>
      <c r="M624" s="1570"/>
      <c r="N624" s="1570" t="s">
        <v>1039</v>
      </c>
      <c r="O624" s="255" t="s">
        <v>1823</v>
      </c>
      <c r="P624" s="1617" t="s">
        <v>1301</v>
      </c>
      <c r="Q624" s="255"/>
      <c r="R624" s="255"/>
      <c r="S624" s="1617" t="s">
        <v>684</v>
      </c>
      <c r="T624" s="1760"/>
      <c r="U624" s="1760"/>
      <c r="V624" s="1142">
        <v>3</v>
      </c>
    </row>
    <row r="625" spans="1:22" hidden="1">
      <c r="A625" s="1555">
        <v>610</v>
      </c>
      <c r="B625" s="1561"/>
      <c r="C625" s="1606" t="s">
        <v>1700</v>
      </c>
      <c r="D625" s="1711"/>
      <c r="E625" s="1711"/>
      <c r="F625" s="1711"/>
      <c r="G625" s="1462" t="s">
        <v>454</v>
      </c>
      <c r="H625" s="255"/>
      <c r="I625" s="1560"/>
      <c r="J625" s="1585"/>
      <c r="K625" s="1570"/>
      <c r="L625" s="1559"/>
      <c r="M625" s="1570"/>
      <c r="N625" s="1570"/>
      <c r="O625" s="255" t="s">
        <v>1802</v>
      </c>
      <c r="P625" s="1564"/>
      <c r="Q625" s="255"/>
      <c r="R625" s="255"/>
      <c r="S625" s="1570"/>
      <c r="T625" s="1751"/>
      <c r="U625" s="1751"/>
      <c r="V625" s="1142">
        <v>3</v>
      </c>
    </row>
    <row r="626" spans="1:22" ht="31.5" hidden="1">
      <c r="A626" s="1550">
        <v>611</v>
      </c>
      <c r="B626" s="1561">
        <f>B624+1</f>
        <v>37</v>
      </c>
      <c r="C626" s="1587" t="s">
        <v>1760</v>
      </c>
      <c r="D626" s="1703"/>
      <c r="E626" s="1703"/>
      <c r="F626" s="1703"/>
      <c r="G626" s="1462" t="s">
        <v>454</v>
      </c>
      <c r="H626" s="255"/>
      <c r="I626" s="1581" t="s">
        <v>1581</v>
      </c>
      <c r="J626" s="1581">
        <v>55</v>
      </c>
      <c r="K626" s="1581" t="s">
        <v>1761</v>
      </c>
      <c r="L626" s="1586">
        <v>462.3</v>
      </c>
      <c r="M626" s="1570"/>
      <c r="N626" s="1581" t="s">
        <v>979</v>
      </c>
      <c r="O626" s="255" t="s">
        <v>1814</v>
      </c>
      <c r="P626" s="1564" t="s">
        <v>1762</v>
      </c>
      <c r="Q626" s="255">
        <v>2018</v>
      </c>
      <c r="R626" s="255"/>
      <c r="S626" s="1581"/>
      <c r="T626" s="1752"/>
      <c r="U626" s="1752"/>
      <c r="V626" s="1142">
        <v>3</v>
      </c>
    </row>
    <row r="627" spans="1:22" ht="63" hidden="1">
      <c r="A627" s="1555">
        <v>612</v>
      </c>
      <c r="B627" s="1561">
        <f t="shared" si="9"/>
        <v>38</v>
      </c>
      <c r="C627" s="1583" t="s">
        <v>1763</v>
      </c>
      <c r="D627" s="1699"/>
      <c r="E627" s="1699"/>
      <c r="F627" s="1699"/>
      <c r="G627" s="1462" t="s">
        <v>454</v>
      </c>
      <c r="H627" s="255"/>
      <c r="I627" s="1570" t="s">
        <v>1581</v>
      </c>
      <c r="J627" s="1570">
        <v>55</v>
      </c>
      <c r="K627" s="1570">
        <v>47</v>
      </c>
      <c r="L627" s="1586">
        <v>2850.3</v>
      </c>
      <c r="M627" s="1570"/>
      <c r="N627" s="1570" t="s">
        <v>754</v>
      </c>
      <c r="O627" s="255" t="s">
        <v>1814</v>
      </c>
      <c r="P627" s="1564" t="s">
        <v>1764</v>
      </c>
      <c r="Q627" s="255">
        <v>2018</v>
      </c>
      <c r="R627" s="255"/>
      <c r="S627" s="1564" t="s">
        <v>695</v>
      </c>
      <c r="T627" s="1758"/>
      <c r="U627" s="1758"/>
      <c r="V627" s="1142">
        <v>3</v>
      </c>
    </row>
    <row r="628" spans="1:22" ht="25.5" hidden="1" customHeight="1">
      <c r="A628" s="1550">
        <v>613</v>
      </c>
      <c r="B628" s="1561">
        <f t="shared" si="9"/>
        <v>39</v>
      </c>
      <c r="C628" s="4062" t="s">
        <v>1765</v>
      </c>
      <c r="D628" s="1714"/>
      <c r="E628" s="1714"/>
      <c r="F628" s="1714"/>
      <c r="G628" s="4104" t="s">
        <v>454</v>
      </c>
      <c r="H628" s="4104"/>
      <c r="I628" s="4062" t="s">
        <v>1496</v>
      </c>
      <c r="J628" s="4062">
        <v>65</v>
      </c>
      <c r="K628" s="1570">
        <v>9</v>
      </c>
      <c r="L628" s="1586">
        <v>553.1</v>
      </c>
      <c r="M628" s="1570"/>
      <c r="N628" s="4062" t="s">
        <v>1766</v>
      </c>
      <c r="O628" s="255" t="s">
        <v>1833</v>
      </c>
      <c r="P628" s="4106" t="s">
        <v>1750</v>
      </c>
      <c r="Q628" s="255"/>
      <c r="R628" s="255"/>
      <c r="S628" s="1564" t="s">
        <v>698</v>
      </c>
      <c r="T628" s="1758"/>
      <c r="U628" s="1758"/>
      <c r="V628" s="1142">
        <v>3</v>
      </c>
    </row>
    <row r="629" spans="1:22" ht="31.5" hidden="1">
      <c r="A629" s="1555">
        <v>614</v>
      </c>
      <c r="B629" s="1561">
        <f t="shared" si="9"/>
        <v>40</v>
      </c>
      <c r="C629" s="4063"/>
      <c r="D629" s="1715"/>
      <c r="E629" s="1715"/>
      <c r="F629" s="1715"/>
      <c r="G629" s="4105"/>
      <c r="H629" s="4105"/>
      <c r="I629" s="4063"/>
      <c r="J629" s="4063"/>
      <c r="K629" s="1570">
        <v>19</v>
      </c>
      <c r="L629" s="1586">
        <v>814.3</v>
      </c>
      <c r="M629" s="1570"/>
      <c r="N629" s="4063"/>
      <c r="O629" s="255" t="s">
        <v>1834</v>
      </c>
      <c r="P629" s="4107"/>
      <c r="Q629" s="255"/>
      <c r="R629" s="255"/>
      <c r="S629" s="1581"/>
      <c r="T629" s="1752"/>
      <c r="U629" s="1752"/>
      <c r="V629" s="1142">
        <v>3</v>
      </c>
    </row>
    <row r="630" spans="1:22" ht="31.5" hidden="1">
      <c r="A630" s="1550">
        <v>615</v>
      </c>
      <c r="B630" s="1561">
        <f t="shared" si="9"/>
        <v>41</v>
      </c>
      <c r="C630" s="1583" t="s">
        <v>1767</v>
      </c>
      <c r="D630" s="1699"/>
      <c r="E630" s="1699"/>
      <c r="F630" s="1699"/>
      <c r="G630" s="1462" t="s">
        <v>454</v>
      </c>
      <c r="H630" s="255"/>
      <c r="I630" s="1570" t="s">
        <v>1581</v>
      </c>
      <c r="J630" s="1570">
        <v>55</v>
      </c>
      <c r="K630" s="1570">
        <v>55</v>
      </c>
      <c r="L630" s="1586">
        <v>61</v>
      </c>
      <c r="M630" s="1570"/>
      <c r="N630" s="1570" t="s">
        <v>852</v>
      </c>
      <c r="O630" s="255" t="s">
        <v>1835</v>
      </c>
      <c r="P630" s="1564" t="s">
        <v>1762</v>
      </c>
      <c r="Q630" s="255"/>
      <c r="R630" s="255"/>
      <c r="S630" s="1581"/>
      <c r="T630" s="1752"/>
      <c r="U630" s="1752"/>
      <c r="V630" s="1142">
        <v>3</v>
      </c>
    </row>
    <row r="631" spans="1:22" ht="31.5" hidden="1">
      <c r="A631" s="1555">
        <v>616</v>
      </c>
      <c r="B631" s="1561">
        <f t="shared" si="9"/>
        <v>42</v>
      </c>
      <c r="C631" s="1583" t="s">
        <v>1768</v>
      </c>
      <c r="D631" s="1699"/>
      <c r="E631" s="1699"/>
      <c r="F631" s="1699"/>
      <c r="G631" s="1462" t="s">
        <v>454</v>
      </c>
      <c r="H631" s="255"/>
      <c r="I631" s="1570" t="s">
        <v>1769</v>
      </c>
      <c r="J631" s="1570">
        <v>31</v>
      </c>
      <c r="K631" s="1570" t="s">
        <v>1770</v>
      </c>
      <c r="L631" s="1586">
        <v>1133</v>
      </c>
      <c r="M631" s="1570"/>
      <c r="N631" s="1570" t="s">
        <v>852</v>
      </c>
      <c r="O631" s="255" t="s">
        <v>1836</v>
      </c>
      <c r="P631" s="1564" t="s">
        <v>1762</v>
      </c>
      <c r="Q631" s="255"/>
      <c r="R631" s="255"/>
      <c r="S631" s="1581"/>
      <c r="T631" s="1752"/>
      <c r="U631" s="1752"/>
      <c r="V631" s="1142">
        <v>3</v>
      </c>
    </row>
    <row r="632" spans="1:22" ht="31.5" hidden="1">
      <c r="A632" s="1550">
        <v>617</v>
      </c>
      <c r="B632" s="1561">
        <f t="shared" si="9"/>
        <v>43</v>
      </c>
      <c r="C632" s="1583" t="s">
        <v>1771</v>
      </c>
      <c r="D632" s="1699"/>
      <c r="E632" s="1699"/>
      <c r="F632" s="1699"/>
      <c r="G632" s="1462" t="s">
        <v>454</v>
      </c>
      <c r="H632" s="255"/>
      <c r="I632" s="1570" t="s">
        <v>1772</v>
      </c>
      <c r="J632" s="1570">
        <v>35</v>
      </c>
      <c r="K632" s="1570" t="s">
        <v>1773</v>
      </c>
      <c r="L632" s="1586">
        <v>134.69999999999999</v>
      </c>
      <c r="M632" s="1570"/>
      <c r="N632" s="1581" t="s">
        <v>858</v>
      </c>
      <c r="O632" s="255" t="s">
        <v>1837</v>
      </c>
      <c r="P632" s="1564" t="s">
        <v>1762</v>
      </c>
      <c r="Q632" s="255"/>
      <c r="R632" s="255"/>
      <c r="S632" s="1581"/>
      <c r="T632" s="1752"/>
      <c r="U632" s="1752"/>
      <c r="V632" s="1142">
        <v>3</v>
      </c>
    </row>
    <row r="633" spans="1:22" ht="63" hidden="1">
      <c r="A633" s="1555">
        <v>618</v>
      </c>
      <c r="B633" s="1561">
        <f t="shared" si="9"/>
        <v>44</v>
      </c>
      <c r="C633" s="1587" t="s">
        <v>1774</v>
      </c>
      <c r="D633" s="1703"/>
      <c r="E633" s="1703"/>
      <c r="F633" s="1703"/>
      <c r="G633" s="1462" t="s">
        <v>454</v>
      </c>
      <c r="H633" s="255"/>
      <c r="I633" s="1570" t="s">
        <v>1633</v>
      </c>
      <c r="J633" s="1570" t="s">
        <v>786</v>
      </c>
      <c r="K633" s="1570" t="s">
        <v>1634</v>
      </c>
      <c r="L633" s="1586">
        <v>1009000</v>
      </c>
      <c r="M633" s="1570"/>
      <c r="N633" s="1570" t="s">
        <v>1564</v>
      </c>
      <c r="O633" s="255" t="s">
        <v>1838</v>
      </c>
      <c r="P633" s="1564" t="s">
        <v>1775</v>
      </c>
      <c r="Q633" s="255"/>
      <c r="R633" s="255"/>
      <c r="S633" s="1581" t="s">
        <v>4882</v>
      </c>
      <c r="T633" s="1752"/>
      <c r="U633" s="1752"/>
      <c r="V633" s="1142">
        <v>3</v>
      </c>
    </row>
    <row r="634" spans="1:22" ht="31.5" hidden="1">
      <c r="A634" s="1550">
        <v>619</v>
      </c>
      <c r="B634" s="1561">
        <f t="shared" si="9"/>
        <v>45</v>
      </c>
      <c r="C634" s="1587" t="s">
        <v>1776</v>
      </c>
      <c r="D634" s="1703"/>
      <c r="E634" s="1703"/>
      <c r="F634" s="1703"/>
      <c r="G634" s="1462" t="s">
        <v>454</v>
      </c>
      <c r="H634" s="255"/>
      <c r="I634" s="1570" t="s">
        <v>1643</v>
      </c>
      <c r="J634" s="1570">
        <v>35</v>
      </c>
      <c r="K634" s="1570" t="s">
        <v>1644</v>
      </c>
      <c r="L634" s="1586">
        <v>135008</v>
      </c>
      <c r="M634" s="1570"/>
      <c r="N634" s="1581" t="s">
        <v>871</v>
      </c>
      <c r="O634" s="255" t="s">
        <v>1814</v>
      </c>
      <c r="P634" s="1564" t="s">
        <v>1777</v>
      </c>
      <c r="Q634" s="255"/>
      <c r="R634" s="255"/>
      <c r="S634" s="1581" t="s">
        <v>4882</v>
      </c>
      <c r="T634" s="1752"/>
      <c r="U634" s="1752"/>
      <c r="V634" s="1142">
        <v>3</v>
      </c>
    </row>
    <row r="635" spans="1:22" ht="31.5" hidden="1">
      <c r="A635" s="1555">
        <v>620</v>
      </c>
      <c r="B635" s="1561">
        <f t="shared" si="9"/>
        <v>46</v>
      </c>
      <c r="C635" s="1583" t="s">
        <v>1778</v>
      </c>
      <c r="D635" s="1699"/>
      <c r="E635" s="1699"/>
      <c r="F635" s="1699"/>
      <c r="G635" s="1462" t="s">
        <v>454</v>
      </c>
      <c r="H635" s="255"/>
      <c r="I635" s="1570" t="s">
        <v>1769</v>
      </c>
      <c r="J635" s="1570">
        <v>30</v>
      </c>
      <c r="K635" s="1570" t="s">
        <v>1779</v>
      </c>
      <c r="L635" s="1586">
        <v>401</v>
      </c>
      <c r="M635" s="1570"/>
      <c r="N635" s="1570" t="s">
        <v>852</v>
      </c>
      <c r="O635" s="255" t="s">
        <v>1839</v>
      </c>
      <c r="P635" s="1564" t="s">
        <v>1780</v>
      </c>
      <c r="Q635" s="255"/>
      <c r="R635" s="255"/>
      <c r="S635" s="1564"/>
      <c r="T635" s="1758"/>
      <c r="U635" s="1758"/>
      <c r="V635" s="1142">
        <v>3</v>
      </c>
    </row>
    <row r="636" spans="1:22" hidden="1">
      <c r="A636" s="1550">
        <v>621</v>
      </c>
      <c r="B636" s="1561"/>
      <c r="C636" s="1606" t="s">
        <v>1853</v>
      </c>
      <c r="D636" s="1711"/>
      <c r="E636" s="1711"/>
      <c r="F636" s="1711"/>
      <c r="G636" s="1462" t="s">
        <v>454</v>
      </c>
      <c r="H636" s="255"/>
      <c r="I636" s="1558"/>
      <c r="J636" s="1557"/>
      <c r="K636" s="1558"/>
      <c r="L636" s="1559"/>
      <c r="M636" s="1560"/>
      <c r="N636" s="1560"/>
      <c r="O636" s="255"/>
      <c r="P636" s="1566"/>
      <c r="Q636" s="255"/>
      <c r="R636" s="255"/>
      <c r="S636" s="1564"/>
      <c r="T636" s="1758"/>
      <c r="U636" s="1758"/>
      <c r="V636" s="1142">
        <v>3</v>
      </c>
    </row>
    <row r="637" spans="1:22" ht="38.25" hidden="1" customHeight="1">
      <c r="A637" s="1555">
        <v>622</v>
      </c>
      <c r="B637" s="1561">
        <f>B635+1</f>
        <v>47</v>
      </c>
      <c r="C637" s="4087" t="s">
        <v>1781</v>
      </c>
      <c r="D637" s="1716"/>
      <c r="E637" s="1716"/>
      <c r="F637" s="1716"/>
      <c r="G637" s="4104" t="s">
        <v>454</v>
      </c>
      <c r="H637" s="4104">
        <v>1</v>
      </c>
      <c r="I637" s="4086" t="s">
        <v>1782</v>
      </c>
      <c r="J637" s="4086">
        <v>20</v>
      </c>
      <c r="K637" s="1560" t="s">
        <v>1783</v>
      </c>
      <c r="L637" s="4112">
        <v>701.2</v>
      </c>
      <c r="M637" s="4108"/>
      <c r="N637" s="4108" t="s">
        <v>1039</v>
      </c>
      <c r="O637" s="4104" t="s">
        <v>1840</v>
      </c>
      <c r="P637" s="4110" t="s">
        <v>1780</v>
      </c>
      <c r="Q637" s="255">
        <v>2018</v>
      </c>
      <c r="R637" s="255"/>
      <c r="S637" s="1566" t="s">
        <v>715</v>
      </c>
      <c r="T637" s="1746"/>
      <c r="U637" s="1746"/>
      <c r="V637" s="1142">
        <v>3</v>
      </c>
    </row>
    <row r="638" spans="1:22" ht="31.5" hidden="1">
      <c r="A638" s="1550">
        <v>623</v>
      </c>
      <c r="B638" s="1561">
        <f t="shared" si="9"/>
        <v>48</v>
      </c>
      <c r="C638" s="4087"/>
      <c r="D638" s="1717"/>
      <c r="E638" s="1717"/>
      <c r="F638" s="1717"/>
      <c r="G638" s="4105"/>
      <c r="H638" s="4105"/>
      <c r="I638" s="4086"/>
      <c r="J638" s="4086"/>
      <c r="K638" s="1560" t="s">
        <v>1784</v>
      </c>
      <c r="L638" s="4113"/>
      <c r="M638" s="4109"/>
      <c r="N638" s="4109"/>
      <c r="O638" s="4105"/>
      <c r="P638" s="4111"/>
      <c r="Q638" s="255">
        <v>2018</v>
      </c>
      <c r="R638" s="255"/>
      <c r="S638" s="1566" t="s">
        <v>715</v>
      </c>
      <c r="T638" s="1746"/>
      <c r="U638" s="1746"/>
      <c r="V638" s="1142">
        <v>3</v>
      </c>
    </row>
    <row r="639" spans="1:22" ht="47.25" hidden="1">
      <c r="A639" s="1555">
        <v>624</v>
      </c>
      <c r="B639" s="1561">
        <f t="shared" si="9"/>
        <v>49</v>
      </c>
      <c r="C639" s="1569" t="s">
        <v>1781</v>
      </c>
      <c r="D639" s="1696"/>
      <c r="E639" s="1696"/>
      <c r="F639" s="1696"/>
      <c r="G639" s="1462" t="s">
        <v>454</v>
      </c>
      <c r="H639" s="255">
        <v>1</v>
      </c>
      <c r="I639" s="1560" t="s">
        <v>1782</v>
      </c>
      <c r="J639" s="1560">
        <v>20</v>
      </c>
      <c r="K639" s="1560">
        <v>45</v>
      </c>
      <c r="L639" s="1586">
        <v>140.1</v>
      </c>
      <c r="M639" s="1560"/>
      <c r="N639" s="1560" t="s">
        <v>1039</v>
      </c>
      <c r="O639" s="255" t="s">
        <v>1840</v>
      </c>
      <c r="P639" s="1618" t="s">
        <v>1780</v>
      </c>
      <c r="Q639" s="255">
        <v>2018</v>
      </c>
      <c r="R639" s="255"/>
      <c r="S639" s="1566" t="s">
        <v>715</v>
      </c>
      <c r="T639" s="1746"/>
      <c r="U639" s="1746"/>
      <c r="V639" s="1142">
        <v>3</v>
      </c>
    </row>
    <row r="640" spans="1:22" ht="47.25" hidden="1">
      <c r="A640" s="1550">
        <v>625</v>
      </c>
      <c r="B640" s="1561">
        <f t="shared" si="9"/>
        <v>50</v>
      </c>
      <c r="C640" s="4087" t="s">
        <v>1785</v>
      </c>
      <c r="D640" s="1696"/>
      <c r="E640" s="1696"/>
      <c r="F640" s="1696"/>
      <c r="G640" s="1462" t="s">
        <v>454</v>
      </c>
      <c r="H640" s="255"/>
      <c r="I640" s="1560" t="s">
        <v>1786</v>
      </c>
      <c r="J640" s="1560">
        <v>31</v>
      </c>
      <c r="K640" s="1560">
        <v>69</v>
      </c>
      <c r="L640" s="1571">
        <v>1261.0999999999999</v>
      </c>
      <c r="M640" s="1560"/>
      <c r="N640" s="1560" t="s">
        <v>1787</v>
      </c>
      <c r="O640" s="255" t="s">
        <v>1841</v>
      </c>
      <c r="P640" s="1618" t="s">
        <v>1780</v>
      </c>
      <c r="Q640" s="255">
        <v>2018</v>
      </c>
      <c r="R640" s="255"/>
      <c r="S640" s="1566" t="s">
        <v>715</v>
      </c>
      <c r="T640" s="1746"/>
      <c r="U640" s="1746"/>
      <c r="V640" s="1142">
        <v>3</v>
      </c>
    </row>
    <row r="641" spans="1:22" ht="47.25" hidden="1">
      <c r="A641" s="1555">
        <v>626</v>
      </c>
      <c r="B641" s="1561">
        <f t="shared" si="9"/>
        <v>51</v>
      </c>
      <c r="C641" s="4087"/>
      <c r="D641" s="1696"/>
      <c r="E641" s="1696"/>
      <c r="F641" s="1696"/>
      <c r="G641" s="1462" t="s">
        <v>454</v>
      </c>
      <c r="H641" s="255"/>
      <c r="I641" s="1560" t="s">
        <v>1786</v>
      </c>
      <c r="J641" s="1560">
        <v>30</v>
      </c>
      <c r="K641" s="1560">
        <v>74</v>
      </c>
      <c r="L641" s="1571">
        <v>8.5</v>
      </c>
      <c r="M641" s="1560"/>
      <c r="N641" s="1560" t="s">
        <v>1787</v>
      </c>
      <c r="O641" s="255" t="s">
        <v>1841</v>
      </c>
      <c r="P641" s="1618" t="s">
        <v>1780</v>
      </c>
      <c r="Q641" s="255">
        <v>2018</v>
      </c>
      <c r="R641" s="255"/>
      <c r="S641" s="1566"/>
      <c r="T641" s="1746"/>
      <c r="U641" s="1746"/>
      <c r="V641" s="1142">
        <v>3</v>
      </c>
    </row>
    <row r="642" spans="1:22" ht="47.25" hidden="1">
      <c r="A642" s="1550">
        <v>627</v>
      </c>
      <c r="B642" s="1561">
        <f t="shared" si="9"/>
        <v>52</v>
      </c>
      <c r="C642" s="4087"/>
      <c r="D642" s="1696"/>
      <c r="E642" s="1696"/>
      <c r="F642" s="1696"/>
      <c r="G642" s="1462" t="s">
        <v>454</v>
      </c>
      <c r="H642" s="255"/>
      <c r="I642" s="1560" t="s">
        <v>1786</v>
      </c>
      <c r="J642" s="1560">
        <v>30</v>
      </c>
      <c r="K642" s="1560">
        <v>73</v>
      </c>
      <c r="L642" s="1571">
        <v>36.9</v>
      </c>
      <c r="M642" s="1560"/>
      <c r="N642" s="1560" t="s">
        <v>1787</v>
      </c>
      <c r="O642" s="255" t="s">
        <v>1841</v>
      </c>
      <c r="P642" s="1618" t="s">
        <v>1780</v>
      </c>
      <c r="Q642" s="255">
        <v>2018</v>
      </c>
      <c r="R642" s="255"/>
      <c r="S642" s="1566"/>
      <c r="T642" s="1746"/>
      <c r="U642" s="1746"/>
      <c r="V642" s="1142">
        <v>3</v>
      </c>
    </row>
    <row r="643" spans="1:22" ht="31.5" hidden="1">
      <c r="A643" s="1555">
        <v>628</v>
      </c>
      <c r="B643" s="1561">
        <f t="shared" si="9"/>
        <v>53</v>
      </c>
      <c r="C643" s="4108" t="s">
        <v>722</v>
      </c>
      <c r="D643" s="1718"/>
      <c r="E643" s="1718"/>
      <c r="F643" s="1718"/>
      <c r="G643" s="4104" t="s">
        <v>454</v>
      </c>
      <c r="H643" s="255"/>
      <c r="I643" s="4108" t="s">
        <v>1786</v>
      </c>
      <c r="J643" s="1560">
        <v>23</v>
      </c>
      <c r="K643" s="1560">
        <v>130</v>
      </c>
      <c r="L643" s="1571">
        <v>1228.7</v>
      </c>
      <c r="M643" s="1560"/>
      <c r="N643" s="4108" t="s">
        <v>1039</v>
      </c>
      <c r="O643" s="255" t="s">
        <v>1842</v>
      </c>
      <c r="P643" s="1566" t="s">
        <v>1780</v>
      </c>
      <c r="Q643" s="255">
        <v>2018</v>
      </c>
      <c r="R643" s="255"/>
      <c r="S643" s="4110" t="s">
        <v>721</v>
      </c>
      <c r="T643" s="1746"/>
      <c r="U643" s="1746"/>
      <c r="V643" s="1142">
        <v>3</v>
      </c>
    </row>
    <row r="644" spans="1:22" hidden="1">
      <c r="A644" s="1550">
        <v>629</v>
      </c>
      <c r="B644" s="1561">
        <f t="shared" si="9"/>
        <v>54</v>
      </c>
      <c r="C644" s="4109"/>
      <c r="D644" s="1719"/>
      <c r="E644" s="1719"/>
      <c r="F644" s="1719"/>
      <c r="G644" s="4105"/>
      <c r="H644" s="255"/>
      <c r="I644" s="4109"/>
      <c r="J644" s="1560">
        <v>23</v>
      </c>
      <c r="K644" s="1560">
        <v>31</v>
      </c>
      <c r="L644" s="1571">
        <v>304.8</v>
      </c>
      <c r="M644" s="1560"/>
      <c r="N644" s="4109"/>
      <c r="O644" s="255" t="s">
        <v>618</v>
      </c>
      <c r="P644" s="1566" t="s">
        <v>1017</v>
      </c>
      <c r="Q644" s="255">
        <v>2018</v>
      </c>
      <c r="R644" s="255"/>
      <c r="S644" s="4111"/>
      <c r="T644" s="1746"/>
      <c r="U644" s="1746"/>
      <c r="V644" s="1142">
        <v>3</v>
      </c>
    </row>
    <row r="645" spans="1:22" ht="47.25" hidden="1">
      <c r="A645" s="1555">
        <v>630</v>
      </c>
      <c r="B645" s="1561">
        <f t="shared" si="9"/>
        <v>55</v>
      </c>
      <c r="C645" s="1569" t="s">
        <v>1788</v>
      </c>
      <c r="D645" s="1696"/>
      <c r="E645" s="1696"/>
      <c r="F645" s="1696"/>
      <c r="G645" s="1462" t="s">
        <v>454</v>
      </c>
      <c r="H645" s="255"/>
      <c r="I645" s="1560"/>
      <c r="J645" s="1560" t="s">
        <v>1789</v>
      </c>
      <c r="K645" s="1560" t="s">
        <v>1790</v>
      </c>
      <c r="L645" s="1571">
        <v>300</v>
      </c>
      <c r="M645" s="1560"/>
      <c r="N645" s="1560" t="s">
        <v>1669</v>
      </c>
      <c r="O645" s="255" t="s">
        <v>1841</v>
      </c>
      <c r="P645" s="1564" t="s">
        <v>1780</v>
      </c>
      <c r="Q645" s="255">
        <v>2018</v>
      </c>
      <c r="R645" s="255"/>
      <c r="S645" s="1566" t="s">
        <v>671</v>
      </c>
      <c r="T645" s="1746"/>
      <c r="U645" s="1746"/>
      <c r="V645" s="1142">
        <v>3</v>
      </c>
    </row>
    <row r="646" spans="1:22" ht="47.25" hidden="1">
      <c r="A646" s="1550">
        <v>631</v>
      </c>
      <c r="B646" s="1561">
        <f t="shared" si="9"/>
        <v>56</v>
      </c>
      <c r="C646" s="1569" t="s">
        <v>1791</v>
      </c>
      <c r="D646" s="1696"/>
      <c r="E646" s="1696"/>
      <c r="F646" s="1696"/>
      <c r="G646" s="1462" t="s">
        <v>454</v>
      </c>
      <c r="H646" s="255"/>
      <c r="I646" s="1560"/>
      <c r="J646" s="1560">
        <v>82</v>
      </c>
      <c r="K646" s="1560">
        <v>84</v>
      </c>
      <c r="L646" s="1571">
        <v>6216</v>
      </c>
      <c r="M646" s="1560"/>
      <c r="N646" s="1560" t="s">
        <v>754</v>
      </c>
      <c r="O646" s="255" t="s">
        <v>1843</v>
      </c>
      <c r="P646" s="1564" t="s">
        <v>1792</v>
      </c>
      <c r="Q646" s="255"/>
      <c r="R646" s="255"/>
      <c r="S646" s="1566" t="s">
        <v>671</v>
      </c>
      <c r="T646" s="1746"/>
      <c r="U646" s="1746"/>
      <c r="V646" s="1142">
        <v>3</v>
      </c>
    </row>
    <row r="647" spans="1:22" ht="31.5" hidden="1">
      <c r="A647" s="1555">
        <v>632</v>
      </c>
      <c r="B647" s="1561">
        <f t="shared" si="9"/>
        <v>57</v>
      </c>
      <c r="C647" s="1569" t="s">
        <v>1793</v>
      </c>
      <c r="D647" s="1696"/>
      <c r="E647" s="1696"/>
      <c r="F647" s="1696"/>
      <c r="G647" s="1462" t="s">
        <v>454</v>
      </c>
      <c r="H647" s="255"/>
      <c r="I647" s="1560" t="s">
        <v>1782</v>
      </c>
      <c r="J647" s="1560">
        <v>15</v>
      </c>
      <c r="K647" s="1560" t="s">
        <v>1794</v>
      </c>
      <c r="L647" s="1571">
        <v>80</v>
      </c>
      <c r="M647" s="1560"/>
      <c r="N647" s="1560" t="s">
        <v>1313</v>
      </c>
      <c r="O647" s="255" t="s">
        <v>2541</v>
      </c>
      <c r="P647" s="1564" t="s">
        <v>1780</v>
      </c>
      <c r="Q647" s="255">
        <v>2018</v>
      </c>
      <c r="R647" s="255"/>
      <c r="S647" s="1566" t="s">
        <v>671</v>
      </c>
      <c r="T647" s="1746"/>
      <c r="U647" s="1746"/>
      <c r="V647" s="1142">
        <v>3</v>
      </c>
    </row>
    <row r="648" spans="1:22" ht="31.5" hidden="1">
      <c r="A648" s="1550">
        <v>633</v>
      </c>
      <c r="B648" s="1561">
        <f t="shared" si="9"/>
        <v>58</v>
      </c>
      <c r="C648" s="1569" t="s">
        <v>1795</v>
      </c>
      <c r="D648" s="1696"/>
      <c r="E648" s="1696"/>
      <c r="F648" s="1696"/>
      <c r="G648" s="1462" t="s">
        <v>454</v>
      </c>
      <c r="H648" s="255"/>
      <c r="I648" s="1560" t="s">
        <v>1796</v>
      </c>
      <c r="J648" s="1560">
        <v>14</v>
      </c>
      <c r="K648" s="1560">
        <v>46</v>
      </c>
      <c r="L648" s="1571">
        <v>296.2</v>
      </c>
      <c r="M648" s="1560"/>
      <c r="N648" s="1560" t="s">
        <v>1039</v>
      </c>
      <c r="O648" s="255" t="s">
        <v>2540</v>
      </c>
      <c r="P648" s="1564" t="s">
        <v>1797</v>
      </c>
      <c r="Q648" s="255"/>
      <c r="R648" s="255"/>
      <c r="S648" s="1566" t="s">
        <v>671</v>
      </c>
      <c r="T648" s="1746"/>
      <c r="U648" s="1746"/>
      <c r="V648" s="1142">
        <v>3</v>
      </c>
    </row>
    <row r="649" spans="1:22">
      <c r="S649" s="1440"/>
      <c r="T649" s="1667"/>
      <c r="U649" s="1667"/>
    </row>
    <row r="652" spans="1:22">
      <c r="L652" s="1516">
        <f>L581+L559+L16</f>
        <v>7248765.4999999981</v>
      </c>
    </row>
  </sheetData>
  <autoFilter ref="A10:V648">
    <filterColumn colId="19">
      <customFilters>
        <customFilter operator="notEqual" val=" "/>
      </customFilters>
    </filterColumn>
  </autoFilter>
  <mergeCells count="308">
    <mergeCell ref="A8:A9"/>
    <mergeCell ref="G628:G629"/>
    <mergeCell ref="H628:H629"/>
    <mergeCell ref="P628:P629"/>
    <mergeCell ref="C643:C644"/>
    <mergeCell ref="G643:G644"/>
    <mergeCell ref="I643:I644"/>
    <mergeCell ref="S643:S644"/>
    <mergeCell ref="N643:N644"/>
    <mergeCell ref="G637:G638"/>
    <mergeCell ref="O637:O638"/>
    <mergeCell ref="P637:P638"/>
    <mergeCell ref="L637:L638"/>
    <mergeCell ref="N637:N638"/>
    <mergeCell ref="M637:M638"/>
    <mergeCell ref="H637:H638"/>
    <mergeCell ref="B559:C559"/>
    <mergeCell ref="B16:C16"/>
    <mergeCell ref="C640:C642"/>
    <mergeCell ref="C637:C638"/>
    <mergeCell ref="I637:I638"/>
    <mergeCell ref="J637:J638"/>
    <mergeCell ref="C572:C573"/>
    <mergeCell ref="B581:C581"/>
    <mergeCell ref="C595:C596"/>
    <mergeCell ref="I611:I617"/>
    <mergeCell ref="C610:C617"/>
    <mergeCell ref="J551:J552"/>
    <mergeCell ref="J382:J384"/>
    <mergeCell ref="J388:J389"/>
    <mergeCell ref="J398:J399"/>
    <mergeCell ref="J413:J417"/>
    <mergeCell ref="J447:J448"/>
    <mergeCell ref="I498:I499"/>
    <mergeCell ref="I507:I509"/>
    <mergeCell ref="I510:I531"/>
    <mergeCell ref="I439:I440"/>
    <mergeCell ref="I447:I448"/>
    <mergeCell ref="I457:I458"/>
    <mergeCell ref="I495:I496"/>
    <mergeCell ref="I388:I389"/>
    <mergeCell ref="I398:I399"/>
    <mergeCell ref="I401:I402"/>
    <mergeCell ref="I413:I417"/>
    <mergeCell ref="I419:I420"/>
    <mergeCell ref="C551:C552"/>
    <mergeCell ref="C450:C451"/>
    <mergeCell ref="C457:C458"/>
    <mergeCell ref="J367:J368"/>
    <mergeCell ref="J369:J370"/>
    <mergeCell ref="J371:J372"/>
    <mergeCell ref="J373:J374"/>
    <mergeCell ref="J376:J377"/>
    <mergeCell ref="J247:J248"/>
    <mergeCell ref="J249:J251"/>
    <mergeCell ref="B8:B9"/>
    <mergeCell ref="S553:S557"/>
    <mergeCell ref="S495:S496"/>
    <mergeCell ref="S498:S499"/>
    <mergeCell ref="S507:S509"/>
    <mergeCell ref="S510:S531"/>
    <mergeCell ref="S551:S552"/>
    <mergeCell ref="S419:S420"/>
    <mergeCell ref="S436:S438"/>
    <mergeCell ref="S439:S440"/>
    <mergeCell ref="S447:S448"/>
    <mergeCell ref="S450:S451"/>
    <mergeCell ref="S388:S389"/>
    <mergeCell ref="S398:S399"/>
    <mergeCell ref="S401:S402"/>
    <mergeCell ref="S413:S414"/>
    <mergeCell ref="S416:S417"/>
    <mergeCell ref="S371:S372"/>
    <mergeCell ref="S373:S374"/>
    <mergeCell ref="S376:S377"/>
    <mergeCell ref="S378:S379"/>
    <mergeCell ref="S382:S384"/>
    <mergeCell ref="S334:S335"/>
    <mergeCell ref="S354:S356"/>
    <mergeCell ref="S363:S364"/>
    <mergeCell ref="S367:S368"/>
    <mergeCell ref="S369:S370"/>
    <mergeCell ref="P551:P552"/>
    <mergeCell ref="P553:P554"/>
    <mergeCell ref="P555:P557"/>
    <mergeCell ref="S20:S22"/>
    <mergeCell ref="S31:S33"/>
    <mergeCell ref="S39:S40"/>
    <mergeCell ref="S53:S55"/>
    <mergeCell ref="S63:S103"/>
    <mergeCell ref="S106:S125"/>
    <mergeCell ref="S126:S143"/>
    <mergeCell ref="S247:S251"/>
    <mergeCell ref="S252:S253"/>
    <mergeCell ref="S331:S332"/>
    <mergeCell ref="P450:P451"/>
    <mergeCell ref="P495:P496"/>
    <mergeCell ref="P498:P499"/>
    <mergeCell ref="P507:P509"/>
    <mergeCell ref="P510:P531"/>
    <mergeCell ref="P416:P417"/>
    <mergeCell ref="P419:P420"/>
    <mergeCell ref="P436:P438"/>
    <mergeCell ref="P439:P440"/>
    <mergeCell ref="P447:P448"/>
    <mergeCell ref="P378:P379"/>
    <mergeCell ref="P382:P384"/>
    <mergeCell ref="P388:P389"/>
    <mergeCell ref="P401:P402"/>
    <mergeCell ref="P367:P368"/>
    <mergeCell ref="P369:P370"/>
    <mergeCell ref="P371:P372"/>
    <mergeCell ref="P373:P374"/>
    <mergeCell ref="P376:P377"/>
    <mergeCell ref="P247:P251"/>
    <mergeCell ref="P331:P332"/>
    <mergeCell ref="P334:P335"/>
    <mergeCell ref="P363:P364"/>
    <mergeCell ref="P53:P55"/>
    <mergeCell ref="P63:P103"/>
    <mergeCell ref="P106:P125"/>
    <mergeCell ref="P126:P143"/>
    <mergeCell ref="P20:P22"/>
    <mergeCell ref="P39:P40"/>
    <mergeCell ref="M555:M557"/>
    <mergeCell ref="O126:O143"/>
    <mergeCell ref="O371:O372"/>
    <mergeCell ref="O447:O448"/>
    <mergeCell ref="M439:M440"/>
    <mergeCell ref="M447:M448"/>
    <mergeCell ref="M498:M499"/>
    <mergeCell ref="M507:M509"/>
    <mergeCell ref="M510:M531"/>
    <mergeCell ref="M398:M399"/>
    <mergeCell ref="M401:M402"/>
    <mergeCell ref="M416:M417"/>
    <mergeCell ref="M419:M420"/>
    <mergeCell ref="M436:M438"/>
    <mergeCell ref="M373:M374"/>
    <mergeCell ref="M376:M377"/>
    <mergeCell ref="M378:M379"/>
    <mergeCell ref="M382:M384"/>
    <mergeCell ref="M388:M389"/>
    <mergeCell ref="N555:N557"/>
    <mergeCell ref="M367:M368"/>
    <mergeCell ref="M369:M370"/>
    <mergeCell ref="M371:M372"/>
    <mergeCell ref="N498:N499"/>
    <mergeCell ref="M20:M22"/>
    <mergeCell ref="M31:M33"/>
    <mergeCell ref="M39:M40"/>
    <mergeCell ref="M126:M143"/>
    <mergeCell ref="M247:M251"/>
    <mergeCell ref="M331:M332"/>
    <mergeCell ref="M334:M335"/>
    <mergeCell ref="M354:M356"/>
    <mergeCell ref="M363:M364"/>
    <mergeCell ref="M551:M552"/>
    <mergeCell ref="M553:M554"/>
    <mergeCell ref="O551:O552"/>
    <mergeCell ref="O553:O554"/>
    <mergeCell ref="O416:O417"/>
    <mergeCell ref="O419:O420"/>
    <mergeCell ref="O436:O438"/>
    <mergeCell ref="O439:O440"/>
    <mergeCell ref="N507:N509"/>
    <mergeCell ref="N510:N531"/>
    <mergeCell ref="N551:N552"/>
    <mergeCell ref="N553:N554"/>
    <mergeCell ref="N416:N417"/>
    <mergeCell ref="N419:N420"/>
    <mergeCell ref="N436:N438"/>
    <mergeCell ref="N439:N440"/>
    <mergeCell ref="N447:N448"/>
    <mergeCell ref="O401:O402"/>
    <mergeCell ref="O247:O251"/>
    <mergeCell ref="O20:O22"/>
    <mergeCell ref="O31:O33"/>
    <mergeCell ref="O39:O40"/>
    <mergeCell ref="N378:N379"/>
    <mergeCell ref="N382:N384"/>
    <mergeCell ref="N388:N389"/>
    <mergeCell ref="N398:N399"/>
    <mergeCell ref="N401:N402"/>
    <mergeCell ref="L126:L127"/>
    <mergeCell ref="L551:L552"/>
    <mergeCell ref="L553:L554"/>
    <mergeCell ref="L555:L557"/>
    <mergeCell ref="L20:L22"/>
    <mergeCell ref="L31:L33"/>
    <mergeCell ref="L39:L40"/>
    <mergeCell ref="O555:O557"/>
    <mergeCell ref="N20:N22"/>
    <mergeCell ref="N31:N33"/>
    <mergeCell ref="N39:N40"/>
    <mergeCell ref="N126:N127"/>
    <mergeCell ref="N247:N251"/>
    <mergeCell ref="N354:N356"/>
    <mergeCell ref="N363:N364"/>
    <mergeCell ref="N371:N372"/>
    <mergeCell ref="N373:N374"/>
    <mergeCell ref="N376:N377"/>
    <mergeCell ref="O507:O509"/>
    <mergeCell ref="O510:O531"/>
    <mergeCell ref="O354:O356"/>
    <mergeCell ref="O378:O379"/>
    <mergeCell ref="O388:O389"/>
    <mergeCell ref="O398:O399"/>
    <mergeCell ref="K551:K552"/>
    <mergeCell ref="J553:J554"/>
    <mergeCell ref="K553:K554"/>
    <mergeCell ref="J555:J557"/>
    <mergeCell ref="J457:J458"/>
    <mergeCell ref="K457:K458"/>
    <mergeCell ref="J495:J496"/>
    <mergeCell ref="K495:K496"/>
    <mergeCell ref="J498:J499"/>
    <mergeCell ref="K498:K499"/>
    <mergeCell ref="J334:J335"/>
    <mergeCell ref="J354:J356"/>
    <mergeCell ref="J69:J99"/>
    <mergeCell ref="J106:J124"/>
    <mergeCell ref="J126:J127"/>
    <mergeCell ref="I186:I187"/>
    <mergeCell ref="K126:K127"/>
    <mergeCell ref="J128:J143"/>
    <mergeCell ref="J53:J55"/>
    <mergeCell ref="J61:J62"/>
    <mergeCell ref="J63:J67"/>
    <mergeCell ref="I371:I372"/>
    <mergeCell ref="I373:I374"/>
    <mergeCell ref="I376:I377"/>
    <mergeCell ref="I378:I379"/>
    <mergeCell ref="I382:I384"/>
    <mergeCell ref="I331:I332"/>
    <mergeCell ref="I334:I335"/>
    <mergeCell ref="I367:I368"/>
    <mergeCell ref="I369:I370"/>
    <mergeCell ref="C367:C368"/>
    <mergeCell ref="C369:C370"/>
    <mergeCell ref="C371:C372"/>
    <mergeCell ref="C373:C374"/>
    <mergeCell ref="C376:C377"/>
    <mergeCell ref="C510:C531"/>
    <mergeCell ref="I551:I552"/>
    <mergeCell ref="I436:I438"/>
    <mergeCell ref="I39:I40"/>
    <mergeCell ref="C334:C335"/>
    <mergeCell ref="C354:C356"/>
    <mergeCell ref="C363:C364"/>
    <mergeCell ref="C378:C379"/>
    <mergeCell ref="C382:C384"/>
    <mergeCell ref="C492:C493"/>
    <mergeCell ref="C495:C496"/>
    <mergeCell ref="C498:C499"/>
    <mergeCell ref="C413:C417"/>
    <mergeCell ref="C419:C420"/>
    <mergeCell ref="C436:C438"/>
    <mergeCell ref="C439:C440"/>
    <mergeCell ref="C388:C389"/>
    <mergeCell ref="C398:C399"/>
    <mergeCell ref="C401:C402"/>
    <mergeCell ref="C18:C22"/>
    <mergeCell ref="C31:C33"/>
    <mergeCell ref="J39:J40"/>
    <mergeCell ref="K39:K40"/>
    <mergeCell ref="J47:J48"/>
    <mergeCell ref="J20:J22"/>
    <mergeCell ref="K20:K22"/>
    <mergeCell ref="J31:J32"/>
    <mergeCell ref="C331:C332"/>
    <mergeCell ref="C186:C187"/>
    <mergeCell ref="C215:C216"/>
    <mergeCell ref="C247:C251"/>
    <mergeCell ref="C39:C40"/>
    <mergeCell ref="C47:C49"/>
    <mergeCell ref="C53:C55"/>
    <mergeCell ref="C60:C62"/>
    <mergeCell ref="I215:I216"/>
    <mergeCell ref="I252:I253"/>
    <mergeCell ref="I53:I55"/>
    <mergeCell ref="I18:I22"/>
    <mergeCell ref="I31:I33"/>
    <mergeCell ref="J252:J253"/>
    <mergeCell ref="Q8:Q9"/>
    <mergeCell ref="R8:R9"/>
    <mergeCell ref="S8:S9"/>
    <mergeCell ref="C628:C629"/>
    <mergeCell ref="J628:J629"/>
    <mergeCell ref="I628:I629"/>
    <mergeCell ref="N628:N629"/>
    <mergeCell ref="B6:P6"/>
    <mergeCell ref="C1:L1"/>
    <mergeCell ref="M1:O1"/>
    <mergeCell ref="C2:L2"/>
    <mergeCell ref="B4:P4"/>
    <mergeCell ref="I5:P5"/>
    <mergeCell ref="N8:N9"/>
    <mergeCell ref="C8:C9"/>
    <mergeCell ref="G8:G9"/>
    <mergeCell ref="H8:H9"/>
    <mergeCell ref="I8:I9"/>
    <mergeCell ref="J8:K8"/>
    <mergeCell ref="L8:L9"/>
    <mergeCell ref="M8:M9"/>
    <mergeCell ref="O8:O9"/>
    <mergeCell ref="P8:P9"/>
    <mergeCell ref="C252:C253"/>
  </mergeCells>
  <pageMargins left="0.36" right="0.03" top="0.25" bottom="0.15" header="0.3" footer="0.3"/>
  <pageSetup paperSize="9" scale="60" orientation="landscape" verticalDpi="300"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505"/>
  <sheetViews>
    <sheetView tabSelected="1" topLeftCell="B492" zoomScale="115" zoomScaleNormal="115" workbookViewId="0">
      <selection activeCell="B485" sqref="A485:XFD485"/>
    </sheetView>
  </sheetViews>
  <sheetFormatPr defaultRowHeight="15.75"/>
  <cols>
    <col min="1" max="1" width="12" style="2282" hidden="1" customWidth="1"/>
    <col min="2" max="2" width="7.28515625" style="3016" customWidth="1"/>
    <col min="3" max="3" width="27.42578125" style="2293" customWidth="1"/>
    <col min="4" max="4" width="24.42578125" style="2293" customWidth="1"/>
    <col min="5" max="5" width="9.7109375" style="3100" customWidth="1"/>
    <col min="6" max="6" width="17.7109375" style="3107" customWidth="1"/>
    <col min="7" max="7" width="9.7109375" style="2293" hidden="1" customWidth="1"/>
    <col min="8" max="8" width="13.42578125" style="2293" hidden="1" customWidth="1"/>
    <col min="9" max="9" width="12.5703125" style="3073" hidden="1" customWidth="1"/>
    <col min="10" max="10" width="15.28515625" style="2287" hidden="1" customWidth="1"/>
    <col min="11" max="11" width="17.42578125" style="2287" customWidth="1"/>
    <col min="12" max="12" width="11.85546875" style="2287" hidden="1" customWidth="1"/>
    <col min="13" max="13" width="10.5703125" style="2282" customWidth="1"/>
    <col min="14" max="14" width="20.140625" style="2282" customWidth="1"/>
    <col min="15" max="15" width="15.140625" style="2292" customWidth="1"/>
    <col min="16" max="17" width="18.42578125" style="2282" customWidth="1"/>
    <col min="18" max="18" width="18.85546875" style="2287" customWidth="1"/>
    <col min="19" max="19" width="11.42578125" style="2287" customWidth="1"/>
    <col min="20" max="20" width="21.5703125" style="2282" customWidth="1"/>
    <col min="21" max="21" width="22" style="2287" customWidth="1"/>
    <col min="22" max="23" width="9.140625" style="2282"/>
    <col min="24" max="24" width="24.42578125" style="2282" bestFit="1" customWidth="1"/>
    <col min="25" max="244" width="9.140625" style="2282"/>
    <col min="245" max="245" width="5" style="2282" customWidth="1"/>
    <col min="246" max="246" width="17.42578125" style="2282" customWidth="1"/>
    <col min="247" max="247" width="12.42578125" style="2282" customWidth="1"/>
    <col min="248" max="248" width="8.140625" style="2282" customWidth="1"/>
    <col min="249" max="249" width="9.140625" style="2282" customWidth="1"/>
    <col min="250" max="250" width="15.42578125" style="2282" customWidth="1"/>
    <col min="251" max="251" width="14.42578125" style="2282" customWidth="1"/>
    <col min="252" max="252" width="11.140625" style="2282" customWidth="1"/>
    <col min="253" max="253" width="23.85546875" style="2282" customWidth="1"/>
    <col min="254" max="254" width="23" style="2282" customWidth="1"/>
    <col min="255" max="256" width="9.140625" style="2282"/>
    <col min="257" max="257" width="14.85546875" style="2282" customWidth="1"/>
    <col min="258" max="500" width="9.140625" style="2282"/>
    <col min="501" max="501" width="5" style="2282" customWidth="1"/>
    <col min="502" max="502" width="17.42578125" style="2282" customWidth="1"/>
    <col min="503" max="503" width="12.42578125" style="2282" customWidth="1"/>
    <col min="504" max="504" width="8.140625" style="2282" customWidth="1"/>
    <col min="505" max="505" width="9.140625" style="2282" customWidth="1"/>
    <col min="506" max="506" width="15.42578125" style="2282" customWidth="1"/>
    <col min="507" max="507" width="14.42578125" style="2282" customWidth="1"/>
    <col min="508" max="508" width="11.140625" style="2282" customWidth="1"/>
    <col min="509" max="509" width="23.85546875" style="2282" customWidth="1"/>
    <col min="510" max="510" width="23" style="2282" customWidth="1"/>
    <col min="511" max="512" width="9.140625" style="2282"/>
    <col min="513" max="513" width="14.85546875" style="2282" customWidth="1"/>
    <col min="514" max="756" width="9.140625" style="2282"/>
    <col min="757" max="757" width="5" style="2282" customWidth="1"/>
    <col min="758" max="758" width="17.42578125" style="2282" customWidth="1"/>
    <col min="759" max="759" width="12.42578125" style="2282" customWidth="1"/>
    <col min="760" max="760" width="8.140625" style="2282" customWidth="1"/>
    <col min="761" max="761" width="9.140625" style="2282" customWidth="1"/>
    <col min="762" max="762" width="15.42578125" style="2282" customWidth="1"/>
    <col min="763" max="763" width="14.42578125" style="2282" customWidth="1"/>
    <col min="764" max="764" width="11.140625" style="2282" customWidth="1"/>
    <col min="765" max="765" width="23.85546875" style="2282" customWidth="1"/>
    <col min="766" max="766" width="23" style="2282" customWidth="1"/>
    <col min="767" max="768" width="9.140625" style="2282"/>
    <col min="769" max="769" width="14.85546875" style="2282" customWidth="1"/>
    <col min="770" max="1012" width="9.140625" style="2282"/>
    <col min="1013" max="1013" width="5" style="2282" customWidth="1"/>
    <col min="1014" max="1014" width="17.42578125" style="2282" customWidth="1"/>
    <col min="1015" max="1015" width="12.42578125" style="2282" customWidth="1"/>
    <col min="1016" max="1016" width="8.140625" style="2282" customWidth="1"/>
    <col min="1017" max="1017" width="9.140625" style="2282" customWidth="1"/>
    <col min="1018" max="1018" width="15.42578125" style="2282" customWidth="1"/>
    <col min="1019" max="1019" width="14.42578125" style="2282" customWidth="1"/>
    <col min="1020" max="1020" width="11.140625" style="2282" customWidth="1"/>
    <col min="1021" max="1021" width="23.85546875" style="2282" customWidth="1"/>
    <col min="1022" max="1022" width="23" style="2282" customWidth="1"/>
    <col min="1023" max="1024" width="9.140625" style="2282"/>
    <col min="1025" max="1025" width="14.85546875" style="2282" customWidth="1"/>
    <col min="1026" max="1268" width="9.140625" style="2282"/>
    <col min="1269" max="1269" width="5" style="2282" customWidth="1"/>
    <col min="1270" max="1270" width="17.42578125" style="2282" customWidth="1"/>
    <col min="1271" max="1271" width="12.42578125" style="2282" customWidth="1"/>
    <col min="1272" max="1272" width="8.140625" style="2282" customWidth="1"/>
    <col min="1273" max="1273" width="9.140625" style="2282" customWidth="1"/>
    <col min="1274" max="1274" width="15.42578125" style="2282" customWidth="1"/>
    <col min="1275" max="1275" width="14.42578125" style="2282" customWidth="1"/>
    <col min="1276" max="1276" width="11.140625" style="2282" customWidth="1"/>
    <col min="1277" max="1277" width="23.85546875" style="2282" customWidth="1"/>
    <col min="1278" max="1278" width="23" style="2282" customWidth="1"/>
    <col min="1279" max="1280" width="9.140625" style="2282"/>
    <col min="1281" max="1281" width="14.85546875" style="2282" customWidth="1"/>
    <col min="1282" max="1524" width="9.140625" style="2282"/>
    <col min="1525" max="1525" width="5" style="2282" customWidth="1"/>
    <col min="1526" max="1526" width="17.42578125" style="2282" customWidth="1"/>
    <col min="1527" max="1527" width="12.42578125" style="2282" customWidth="1"/>
    <col min="1528" max="1528" width="8.140625" style="2282" customWidth="1"/>
    <col min="1529" max="1529" width="9.140625" style="2282" customWidth="1"/>
    <col min="1530" max="1530" width="15.42578125" style="2282" customWidth="1"/>
    <col min="1531" max="1531" width="14.42578125" style="2282" customWidth="1"/>
    <col min="1532" max="1532" width="11.140625" style="2282" customWidth="1"/>
    <col min="1533" max="1533" width="23.85546875" style="2282" customWidth="1"/>
    <col min="1534" max="1534" width="23" style="2282" customWidth="1"/>
    <col min="1535" max="1536" width="9.140625" style="2282"/>
    <col min="1537" max="1537" width="14.85546875" style="2282" customWidth="1"/>
    <col min="1538" max="1780" width="9.140625" style="2282"/>
    <col min="1781" max="1781" width="5" style="2282" customWidth="1"/>
    <col min="1782" max="1782" width="17.42578125" style="2282" customWidth="1"/>
    <col min="1783" max="1783" width="12.42578125" style="2282" customWidth="1"/>
    <col min="1784" max="1784" width="8.140625" style="2282" customWidth="1"/>
    <col min="1785" max="1785" width="9.140625" style="2282" customWidth="1"/>
    <col min="1786" max="1786" width="15.42578125" style="2282" customWidth="1"/>
    <col min="1787" max="1787" width="14.42578125" style="2282" customWidth="1"/>
    <col min="1788" max="1788" width="11.140625" style="2282" customWidth="1"/>
    <col min="1789" max="1789" width="23.85546875" style="2282" customWidth="1"/>
    <col min="1790" max="1790" width="23" style="2282" customWidth="1"/>
    <col min="1791" max="1792" width="9.140625" style="2282"/>
    <col min="1793" max="1793" width="14.85546875" style="2282" customWidth="1"/>
    <col min="1794" max="2036" width="9.140625" style="2282"/>
    <col min="2037" max="2037" width="5" style="2282" customWidth="1"/>
    <col min="2038" max="2038" width="17.42578125" style="2282" customWidth="1"/>
    <col min="2039" max="2039" width="12.42578125" style="2282" customWidth="1"/>
    <col min="2040" max="2040" width="8.140625" style="2282" customWidth="1"/>
    <col min="2041" max="2041" width="9.140625" style="2282" customWidth="1"/>
    <col min="2042" max="2042" width="15.42578125" style="2282" customWidth="1"/>
    <col min="2043" max="2043" width="14.42578125" style="2282" customWidth="1"/>
    <col min="2044" max="2044" width="11.140625" style="2282" customWidth="1"/>
    <col min="2045" max="2045" width="23.85546875" style="2282" customWidth="1"/>
    <col min="2046" max="2046" width="23" style="2282" customWidth="1"/>
    <col min="2047" max="2048" width="9.140625" style="2282"/>
    <col min="2049" max="2049" width="14.85546875" style="2282" customWidth="1"/>
    <col min="2050" max="2292" width="9.140625" style="2282"/>
    <col min="2293" max="2293" width="5" style="2282" customWidth="1"/>
    <col min="2294" max="2294" width="17.42578125" style="2282" customWidth="1"/>
    <col min="2295" max="2295" width="12.42578125" style="2282" customWidth="1"/>
    <col min="2296" max="2296" width="8.140625" style="2282" customWidth="1"/>
    <col min="2297" max="2297" width="9.140625" style="2282" customWidth="1"/>
    <col min="2298" max="2298" width="15.42578125" style="2282" customWidth="1"/>
    <col min="2299" max="2299" width="14.42578125" style="2282" customWidth="1"/>
    <col min="2300" max="2300" width="11.140625" style="2282" customWidth="1"/>
    <col min="2301" max="2301" width="23.85546875" style="2282" customWidth="1"/>
    <col min="2302" max="2302" width="23" style="2282" customWidth="1"/>
    <col min="2303" max="2304" width="9.140625" style="2282"/>
    <col min="2305" max="2305" width="14.85546875" style="2282" customWidth="1"/>
    <col min="2306" max="2548" width="9.140625" style="2282"/>
    <col min="2549" max="2549" width="5" style="2282" customWidth="1"/>
    <col min="2550" max="2550" width="17.42578125" style="2282" customWidth="1"/>
    <col min="2551" max="2551" width="12.42578125" style="2282" customWidth="1"/>
    <col min="2552" max="2552" width="8.140625" style="2282" customWidth="1"/>
    <col min="2553" max="2553" width="9.140625" style="2282" customWidth="1"/>
    <col min="2554" max="2554" width="15.42578125" style="2282" customWidth="1"/>
    <col min="2555" max="2555" width="14.42578125" style="2282" customWidth="1"/>
    <col min="2556" max="2556" width="11.140625" style="2282" customWidth="1"/>
    <col min="2557" max="2557" width="23.85546875" style="2282" customWidth="1"/>
    <col min="2558" max="2558" width="23" style="2282" customWidth="1"/>
    <col min="2559" max="2560" width="9.140625" style="2282"/>
    <col min="2561" max="2561" width="14.85546875" style="2282" customWidth="1"/>
    <col min="2562" max="2804" width="9.140625" style="2282"/>
    <col min="2805" max="2805" width="5" style="2282" customWidth="1"/>
    <col min="2806" max="2806" width="17.42578125" style="2282" customWidth="1"/>
    <col min="2807" max="2807" width="12.42578125" style="2282" customWidth="1"/>
    <col min="2808" max="2808" width="8.140625" style="2282" customWidth="1"/>
    <col min="2809" max="2809" width="9.140625" style="2282" customWidth="1"/>
    <col min="2810" max="2810" width="15.42578125" style="2282" customWidth="1"/>
    <col min="2811" max="2811" width="14.42578125" style="2282" customWidth="1"/>
    <col min="2812" max="2812" width="11.140625" style="2282" customWidth="1"/>
    <col min="2813" max="2813" width="23.85546875" style="2282" customWidth="1"/>
    <col min="2814" max="2814" width="23" style="2282" customWidth="1"/>
    <col min="2815" max="2816" width="9.140625" style="2282"/>
    <col min="2817" max="2817" width="14.85546875" style="2282" customWidth="1"/>
    <col min="2818" max="3060" width="9.140625" style="2282"/>
    <col min="3061" max="3061" width="5" style="2282" customWidth="1"/>
    <col min="3062" max="3062" width="17.42578125" style="2282" customWidth="1"/>
    <col min="3063" max="3063" width="12.42578125" style="2282" customWidth="1"/>
    <col min="3064" max="3064" width="8.140625" style="2282" customWidth="1"/>
    <col min="3065" max="3065" width="9.140625" style="2282" customWidth="1"/>
    <col min="3066" max="3066" width="15.42578125" style="2282" customWidth="1"/>
    <col min="3067" max="3067" width="14.42578125" style="2282" customWidth="1"/>
    <col min="3068" max="3068" width="11.140625" style="2282" customWidth="1"/>
    <col min="3069" max="3069" width="23.85546875" style="2282" customWidth="1"/>
    <col min="3070" max="3070" width="23" style="2282" customWidth="1"/>
    <col min="3071" max="3072" width="9.140625" style="2282"/>
    <col min="3073" max="3073" width="14.85546875" style="2282" customWidth="1"/>
    <col min="3074" max="3316" width="9.140625" style="2282"/>
    <col min="3317" max="3317" width="5" style="2282" customWidth="1"/>
    <col min="3318" max="3318" width="17.42578125" style="2282" customWidth="1"/>
    <col min="3319" max="3319" width="12.42578125" style="2282" customWidth="1"/>
    <col min="3320" max="3320" width="8.140625" style="2282" customWidth="1"/>
    <col min="3321" max="3321" width="9.140625" style="2282" customWidth="1"/>
    <col min="3322" max="3322" width="15.42578125" style="2282" customWidth="1"/>
    <col min="3323" max="3323" width="14.42578125" style="2282" customWidth="1"/>
    <col min="3324" max="3324" width="11.140625" style="2282" customWidth="1"/>
    <col min="3325" max="3325" width="23.85546875" style="2282" customWidth="1"/>
    <col min="3326" max="3326" width="23" style="2282" customWidth="1"/>
    <col min="3327" max="3328" width="9.140625" style="2282"/>
    <col min="3329" max="3329" width="14.85546875" style="2282" customWidth="1"/>
    <col min="3330" max="3572" width="9.140625" style="2282"/>
    <col min="3573" max="3573" width="5" style="2282" customWidth="1"/>
    <col min="3574" max="3574" width="17.42578125" style="2282" customWidth="1"/>
    <col min="3575" max="3575" width="12.42578125" style="2282" customWidth="1"/>
    <col min="3576" max="3576" width="8.140625" style="2282" customWidth="1"/>
    <col min="3577" max="3577" width="9.140625" style="2282" customWidth="1"/>
    <col min="3578" max="3578" width="15.42578125" style="2282" customWidth="1"/>
    <col min="3579" max="3579" width="14.42578125" style="2282" customWidth="1"/>
    <col min="3580" max="3580" width="11.140625" style="2282" customWidth="1"/>
    <col min="3581" max="3581" width="23.85546875" style="2282" customWidth="1"/>
    <col min="3582" max="3582" width="23" style="2282" customWidth="1"/>
    <col min="3583" max="3584" width="9.140625" style="2282"/>
    <col min="3585" max="3585" width="14.85546875" style="2282" customWidth="1"/>
    <col min="3586" max="3828" width="9.140625" style="2282"/>
    <col min="3829" max="3829" width="5" style="2282" customWidth="1"/>
    <col min="3830" max="3830" width="17.42578125" style="2282" customWidth="1"/>
    <col min="3831" max="3831" width="12.42578125" style="2282" customWidth="1"/>
    <col min="3832" max="3832" width="8.140625" style="2282" customWidth="1"/>
    <col min="3833" max="3833" width="9.140625" style="2282" customWidth="1"/>
    <col min="3834" max="3834" width="15.42578125" style="2282" customWidth="1"/>
    <col min="3835" max="3835" width="14.42578125" style="2282" customWidth="1"/>
    <col min="3836" max="3836" width="11.140625" style="2282" customWidth="1"/>
    <col min="3837" max="3837" width="23.85546875" style="2282" customWidth="1"/>
    <col min="3838" max="3838" width="23" style="2282" customWidth="1"/>
    <col min="3839" max="3840" width="9.140625" style="2282"/>
    <col min="3841" max="3841" width="14.85546875" style="2282" customWidth="1"/>
    <col min="3842" max="4084" width="9.140625" style="2282"/>
    <col min="4085" max="4085" width="5" style="2282" customWidth="1"/>
    <col min="4086" max="4086" width="17.42578125" style="2282" customWidth="1"/>
    <col min="4087" max="4087" width="12.42578125" style="2282" customWidth="1"/>
    <col min="4088" max="4088" width="8.140625" style="2282" customWidth="1"/>
    <col min="4089" max="4089" width="9.140625" style="2282" customWidth="1"/>
    <col min="4090" max="4090" width="15.42578125" style="2282" customWidth="1"/>
    <col min="4091" max="4091" width="14.42578125" style="2282" customWidth="1"/>
    <col min="4092" max="4092" width="11.140625" style="2282" customWidth="1"/>
    <col min="4093" max="4093" width="23.85546875" style="2282" customWidth="1"/>
    <col min="4094" max="4094" width="23" style="2282" customWidth="1"/>
    <col min="4095" max="4096" width="9.140625" style="2282"/>
    <col min="4097" max="4097" width="14.85546875" style="2282" customWidth="1"/>
    <col min="4098" max="4340" width="9.140625" style="2282"/>
    <col min="4341" max="4341" width="5" style="2282" customWidth="1"/>
    <col min="4342" max="4342" width="17.42578125" style="2282" customWidth="1"/>
    <col min="4343" max="4343" width="12.42578125" style="2282" customWidth="1"/>
    <col min="4344" max="4344" width="8.140625" style="2282" customWidth="1"/>
    <col min="4345" max="4345" width="9.140625" style="2282" customWidth="1"/>
    <col min="4346" max="4346" width="15.42578125" style="2282" customWidth="1"/>
    <col min="4347" max="4347" width="14.42578125" style="2282" customWidth="1"/>
    <col min="4348" max="4348" width="11.140625" style="2282" customWidth="1"/>
    <col min="4349" max="4349" width="23.85546875" style="2282" customWidth="1"/>
    <col min="4350" max="4350" width="23" style="2282" customWidth="1"/>
    <col min="4351" max="4352" width="9.140625" style="2282"/>
    <col min="4353" max="4353" width="14.85546875" style="2282" customWidth="1"/>
    <col min="4354" max="4596" width="9.140625" style="2282"/>
    <col min="4597" max="4597" width="5" style="2282" customWidth="1"/>
    <col min="4598" max="4598" width="17.42578125" style="2282" customWidth="1"/>
    <col min="4599" max="4599" width="12.42578125" style="2282" customWidth="1"/>
    <col min="4600" max="4600" width="8.140625" style="2282" customWidth="1"/>
    <col min="4601" max="4601" width="9.140625" style="2282" customWidth="1"/>
    <col min="4602" max="4602" width="15.42578125" style="2282" customWidth="1"/>
    <col min="4603" max="4603" width="14.42578125" style="2282" customWidth="1"/>
    <col min="4604" max="4604" width="11.140625" style="2282" customWidth="1"/>
    <col min="4605" max="4605" width="23.85546875" style="2282" customWidth="1"/>
    <col min="4606" max="4606" width="23" style="2282" customWidth="1"/>
    <col min="4607" max="4608" width="9.140625" style="2282"/>
    <col min="4609" max="4609" width="14.85546875" style="2282" customWidth="1"/>
    <col min="4610" max="4852" width="9.140625" style="2282"/>
    <col min="4853" max="4853" width="5" style="2282" customWidth="1"/>
    <col min="4854" max="4854" width="17.42578125" style="2282" customWidth="1"/>
    <col min="4855" max="4855" width="12.42578125" style="2282" customWidth="1"/>
    <col min="4856" max="4856" width="8.140625" style="2282" customWidth="1"/>
    <col min="4857" max="4857" width="9.140625" style="2282" customWidth="1"/>
    <col min="4858" max="4858" width="15.42578125" style="2282" customWidth="1"/>
    <col min="4859" max="4859" width="14.42578125" style="2282" customWidth="1"/>
    <col min="4860" max="4860" width="11.140625" style="2282" customWidth="1"/>
    <col min="4861" max="4861" width="23.85546875" style="2282" customWidth="1"/>
    <col min="4862" max="4862" width="23" style="2282" customWidth="1"/>
    <col min="4863" max="4864" width="9.140625" style="2282"/>
    <col min="4865" max="4865" width="14.85546875" style="2282" customWidth="1"/>
    <col min="4866" max="5108" width="9.140625" style="2282"/>
    <col min="5109" max="5109" width="5" style="2282" customWidth="1"/>
    <col min="5110" max="5110" width="17.42578125" style="2282" customWidth="1"/>
    <col min="5111" max="5111" width="12.42578125" style="2282" customWidth="1"/>
    <col min="5112" max="5112" width="8.140625" style="2282" customWidth="1"/>
    <col min="5113" max="5113" width="9.140625" style="2282" customWidth="1"/>
    <col min="5114" max="5114" width="15.42578125" style="2282" customWidth="1"/>
    <col min="5115" max="5115" width="14.42578125" style="2282" customWidth="1"/>
    <col min="5116" max="5116" width="11.140625" style="2282" customWidth="1"/>
    <col min="5117" max="5117" width="23.85546875" style="2282" customWidth="1"/>
    <col min="5118" max="5118" width="23" style="2282" customWidth="1"/>
    <col min="5119" max="5120" width="9.140625" style="2282"/>
    <col min="5121" max="5121" width="14.85546875" style="2282" customWidth="1"/>
    <col min="5122" max="5364" width="9.140625" style="2282"/>
    <col min="5365" max="5365" width="5" style="2282" customWidth="1"/>
    <col min="5366" max="5366" width="17.42578125" style="2282" customWidth="1"/>
    <col min="5367" max="5367" width="12.42578125" style="2282" customWidth="1"/>
    <col min="5368" max="5368" width="8.140625" style="2282" customWidth="1"/>
    <col min="5369" max="5369" width="9.140625" style="2282" customWidth="1"/>
    <col min="5370" max="5370" width="15.42578125" style="2282" customWidth="1"/>
    <col min="5371" max="5371" width="14.42578125" style="2282" customWidth="1"/>
    <col min="5372" max="5372" width="11.140625" style="2282" customWidth="1"/>
    <col min="5373" max="5373" width="23.85546875" style="2282" customWidth="1"/>
    <col min="5374" max="5374" width="23" style="2282" customWidth="1"/>
    <col min="5375" max="5376" width="9.140625" style="2282"/>
    <col min="5377" max="5377" width="14.85546875" style="2282" customWidth="1"/>
    <col min="5378" max="5620" width="9.140625" style="2282"/>
    <col min="5621" max="5621" width="5" style="2282" customWidth="1"/>
    <col min="5622" max="5622" width="17.42578125" style="2282" customWidth="1"/>
    <col min="5623" max="5623" width="12.42578125" style="2282" customWidth="1"/>
    <col min="5624" max="5624" width="8.140625" style="2282" customWidth="1"/>
    <col min="5625" max="5625" width="9.140625" style="2282" customWidth="1"/>
    <col min="5626" max="5626" width="15.42578125" style="2282" customWidth="1"/>
    <col min="5627" max="5627" width="14.42578125" style="2282" customWidth="1"/>
    <col min="5628" max="5628" width="11.140625" style="2282" customWidth="1"/>
    <col min="5629" max="5629" width="23.85546875" style="2282" customWidth="1"/>
    <col min="5630" max="5630" width="23" style="2282" customWidth="1"/>
    <col min="5631" max="5632" width="9.140625" style="2282"/>
    <col min="5633" max="5633" width="14.85546875" style="2282" customWidth="1"/>
    <col min="5634" max="5876" width="9.140625" style="2282"/>
    <col min="5877" max="5877" width="5" style="2282" customWidth="1"/>
    <col min="5878" max="5878" width="17.42578125" style="2282" customWidth="1"/>
    <col min="5879" max="5879" width="12.42578125" style="2282" customWidth="1"/>
    <col min="5880" max="5880" width="8.140625" style="2282" customWidth="1"/>
    <col min="5881" max="5881" width="9.140625" style="2282" customWidth="1"/>
    <col min="5882" max="5882" width="15.42578125" style="2282" customWidth="1"/>
    <col min="5883" max="5883" width="14.42578125" style="2282" customWidth="1"/>
    <col min="5884" max="5884" width="11.140625" style="2282" customWidth="1"/>
    <col min="5885" max="5885" width="23.85546875" style="2282" customWidth="1"/>
    <col min="5886" max="5886" width="23" style="2282" customWidth="1"/>
    <col min="5887" max="5888" width="9.140625" style="2282"/>
    <col min="5889" max="5889" width="14.85546875" style="2282" customWidth="1"/>
    <col min="5890" max="6132" width="9.140625" style="2282"/>
    <col min="6133" max="6133" width="5" style="2282" customWidth="1"/>
    <col min="6134" max="6134" width="17.42578125" style="2282" customWidth="1"/>
    <col min="6135" max="6135" width="12.42578125" style="2282" customWidth="1"/>
    <col min="6136" max="6136" width="8.140625" style="2282" customWidth="1"/>
    <col min="6137" max="6137" width="9.140625" style="2282" customWidth="1"/>
    <col min="6138" max="6138" width="15.42578125" style="2282" customWidth="1"/>
    <col min="6139" max="6139" width="14.42578125" style="2282" customWidth="1"/>
    <col min="6140" max="6140" width="11.140625" style="2282" customWidth="1"/>
    <col min="6141" max="6141" width="23.85546875" style="2282" customWidth="1"/>
    <col min="6142" max="6142" width="23" style="2282" customWidth="1"/>
    <col min="6143" max="6144" width="9.140625" style="2282"/>
    <col min="6145" max="6145" width="14.85546875" style="2282" customWidth="1"/>
    <col min="6146" max="6388" width="9.140625" style="2282"/>
    <col min="6389" max="6389" width="5" style="2282" customWidth="1"/>
    <col min="6390" max="6390" width="17.42578125" style="2282" customWidth="1"/>
    <col min="6391" max="6391" width="12.42578125" style="2282" customWidth="1"/>
    <col min="6392" max="6392" width="8.140625" style="2282" customWidth="1"/>
    <col min="6393" max="6393" width="9.140625" style="2282" customWidth="1"/>
    <col min="6394" max="6394" width="15.42578125" style="2282" customWidth="1"/>
    <col min="6395" max="6395" width="14.42578125" style="2282" customWidth="1"/>
    <col min="6396" max="6396" width="11.140625" style="2282" customWidth="1"/>
    <col min="6397" max="6397" width="23.85546875" style="2282" customWidth="1"/>
    <col min="6398" max="6398" width="23" style="2282" customWidth="1"/>
    <col min="6399" max="6400" width="9.140625" style="2282"/>
    <col min="6401" max="6401" width="14.85546875" style="2282" customWidth="1"/>
    <col min="6402" max="6644" width="9.140625" style="2282"/>
    <col min="6645" max="6645" width="5" style="2282" customWidth="1"/>
    <col min="6646" max="6646" width="17.42578125" style="2282" customWidth="1"/>
    <col min="6647" max="6647" width="12.42578125" style="2282" customWidth="1"/>
    <col min="6648" max="6648" width="8.140625" style="2282" customWidth="1"/>
    <col min="6649" max="6649" width="9.140625" style="2282" customWidth="1"/>
    <col min="6650" max="6650" width="15.42578125" style="2282" customWidth="1"/>
    <col min="6651" max="6651" width="14.42578125" style="2282" customWidth="1"/>
    <col min="6652" max="6652" width="11.140625" style="2282" customWidth="1"/>
    <col min="6653" max="6653" width="23.85546875" style="2282" customWidth="1"/>
    <col min="6654" max="6654" width="23" style="2282" customWidth="1"/>
    <col min="6655" max="6656" width="9.140625" style="2282"/>
    <col min="6657" max="6657" width="14.85546875" style="2282" customWidth="1"/>
    <col min="6658" max="6900" width="9.140625" style="2282"/>
    <col min="6901" max="6901" width="5" style="2282" customWidth="1"/>
    <col min="6902" max="6902" width="17.42578125" style="2282" customWidth="1"/>
    <col min="6903" max="6903" width="12.42578125" style="2282" customWidth="1"/>
    <col min="6904" max="6904" width="8.140625" style="2282" customWidth="1"/>
    <col min="6905" max="6905" width="9.140625" style="2282" customWidth="1"/>
    <col min="6906" max="6906" width="15.42578125" style="2282" customWidth="1"/>
    <col min="6907" max="6907" width="14.42578125" style="2282" customWidth="1"/>
    <col min="6908" max="6908" width="11.140625" style="2282" customWidth="1"/>
    <col min="6909" max="6909" width="23.85546875" style="2282" customWidth="1"/>
    <col min="6910" max="6910" width="23" style="2282" customWidth="1"/>
    <col min="6911" max="6912" width="9.140625" style="2282"/>
    <col min="6913" max="6913" width="14.85546875" style="2282" customWidth="1"/>
    <col min="6914" max="7156" width="9.140625" style="2282"/>
    <col min="7157" max="7157" width="5" style="2282" customWidth="1"/>
    <col min="7158" max="7158" width="17.42578125" style="2282" customWidth="1"/>
    <col min="7159" max="7159" width="12.42578125" style="2282" customWidth="1"/>
    <col min="7160" max="7160" width="8.140625" style="2282" customWidth="1"/>
    <col min="7161" max="7161" width="9.140625" style="2282" customWidth="1"/>
    <col min="7162" max="7162" width="15.42578125" style="2282" customWidth="1"/>
    <col min="7163" max="7163" width="14.42578125" style="2282" customWidth="1"/>
    <col min="7164" max="7164" width="11.140625" style="2282" customWidth="1"/>
    <col min="7165" max="7165" width="23.85546875" style="2282" customWidth="1"/>
    <col min="7166" max="7166" width="23" style="2282" customWidth="1"/>
    <col min="7167" max="7168" width="9.140625" style="2282"/>
    <col min="7169" max="7169" width="14.85546875" style="2282" customWidth="1"/>
    <col min="7170" max="7412" width="9.140625" style="2282"/>
    <col min="7413" max="7413" width="5" style="2282" customWidth="1"/>
    <col min="7414" max="7414" width="17.42578125" style="2282" customWidth="1"/>
    <col min="7415" max="7415" width="12.42578125" style="2282" customWidth="1"/>
    <col min="7416" max="7416" width="8.140625" style="2282" customWidth="1"/>
    <col min="7417" max="7417" width="9.140625" style="2282" customWidth="1"/>
    <col min="7418" max="7418" width="15.42578125" style="2282" customWidth="1"/>
    <col min="7419" max="7419" width="14.42578125" style="2282" customWidth="1"/>
    <col min="7420" max="7420" width="11.140625" style="2282" customWidth="1"/>
    <col min="7421" max="7421" width="23.85546875" style="2282" customWidth="1"/>
    <col min="7422" max="7422" width="23" style="2282" customWidth="1"/>
    <col min="7423" max="7424" width="9.140625" style="2282"/>
    <col min="7425" max="7425" width="14.85546875" style="2282" customWidth="1"/>
    <col min="7426" max="7668" width="9.140625" style="2282"/>
    <col min="7669" max="7669" width="5" style="2282" customWidth="1"/>
    <col min="7670" max="7670" width="17.42578125" style="2282" customWidth="1"/>
    <col min="7671" max="7671" width="12.42578125" style="2282" customWidth="1"/>
    <col min="7672" max="7672" width="8.140625" style="2282" customWidth="1"/>
    <col min="7673" max="7673" width="9.140625" style="2282" customWidth="1"/>
    <col min="7674" max="7674" width="15.42578125" style="2282" customWidth="1"/>
    <col min="7675" max="7675" width="14.42578125" style="2282" customWidth="1"/>
    <col min="7676" max="7676" width="11.140625" style="2282" customWidth="1"/>
    <col min="7677" max="7677" width="23.85546875" style="2282" customWidth="1"/>
    <col min="7678" max="7678" width="23" style="2282" customWidth="1"/>
    <col min="7679" max="7680" width="9.140625" style="2282"/>
    <col min="7681" max="7681" width="14.85546875" style="2282" customWidth="1"/>
    <col min="7682" max="7924" width="9.140625" style="2282"/>
    <col min="7925" max="7925" width="5" style="2282" customWidth="1"/>
    <col min="7926" max="7926" width="17.42578125" style="2282" customWidth="1"/>
    <col min="7927" max="7927" width="12.42578125" style="2282" customWidth="1"/>
    <col min="7928" max="7928" width="8.140625" style="2282" customWidth="1"/>
    <col min="7929" max="7929" width="9.140625" style="2282" customWidth="1"/>
    <col min="7930" max="7930" width="15.42578125" style="2282" customWidth="1"/>
    <col min="7931" max="7931" width="14.42578125" style="2282" customWidth="1"/>
    <col min="7932" max="7932" width="11.140625" style="2282" customWidth="1"/>
    <col min="7933" max="7933" width="23.85546875" style="2282" customWidth="1"/>
    <col min="7934" max="7934" width="23" style="2282" customWidth="1"/>
    <col min="7935" max="7936" width="9.140625" style="2282"/>
    <col min="7937" max="7937" width="14.85546875" style="2282" customWidth="1"/>
    <col min="7938" max="8180" width="9.140625" style="2282"/>
    <col min="8181" max="8181" width="5" style="2282" customWidth="1"/>
    <col min="8182" max="8182" width="17.42578125" style="2282" customWidth="1"/>
    <col min="8183" max="8183" width="12.42578125" style="2282" customWidth="1"/>
    <col min="8184" max="8184" width="8.140625" style="2282" customWidth="1"/>
    <col min="8185" max="8185" width="9.140625" style="2282" customWidth="1"/>
    <col min="8186" max="8186" width="15.42578125" style="2282" customWidth="1"/>
    <col min="8187" max="8187" width="14.42578125" style="2282" customWidth="1"/>
    <col min="8188" max="8188" width="11.140625" style="2282" customWidth="1"/>
    <col min="8189" max="8189" width="23.85546875" style="2282" customWidth="1"/>
    <col min="8190" max="8190" width="23" style="2282" customWidth="1"/>
    <col min="8191" max="8192" width="9.140625" style="2282"/>
    <col min="8193" max="8193" width="14.85546875" style="2282" customWidth="1"/>
    <col min="8194" max="8436" width="9.140625" style="2282"/>
    <col min="8437" max="8437" width="5" style="2282" customWidth="1"/>
    <col min="8438" max="8438" width="17.42578125" style="2282" customWidth="1"/>
    <col min="8439" max="8439" width="12.42578125" style="2282" customWidth="1"/>
    <col min="8440" max="8440" width="8.140625" style="2282" customWidth="1"/>
    <col min="8441" max="8441" width="9.140625" style="2282" customWidth="1"/>
    <col min="8442" max="8442" width="15.42578125" style="2282" customWidth="1"/>
    <col min="8443" max="8443" width="14.42578125" style="2282" customWidth="1"/>
    <col min="8444" max="8444" width="11.140625" style="2282" customWidth="1"/>
    <col min="8445" max="8445" width="23.85546875" style="2282" customWidth="1"/>
    <col min="8446" max="8446" width="23" style="2282" customWidth="1"/>
    <col min="8447" max="8448" width="9.140625" style="2282"/>
    <col min="8449" max="8449" width="14.85546875" style="2282" customWidth="1"/>
    <col min="8450" max="8692" width="9.140625" style="2282"/>
    <col min="8693" max="8693" width="5" style="2282" customWidth="1"/>
    <col min="8694" max="8694" width="17.42578125" style="2282" customWidth="1"/>
    <col min="8695" max="8695" width="12.42578125" style="2282" customWidth="1"/>
    <col min="8696" max="8696" width="8.140625" style="2282" customWidth="1"/>
    <col min="8697" max="8697" width="9.140625" style="2282" customWidth="1"/>
    <col min="8698" max="8698" width="15.42578125" style="2282" customWidth="1"/>
    <col min="8699" max="8699" width="14.42578125" style="2282" customWidth="1"/>
    <col min="8700" max="8700" width="11.140625" style="2282" customWidth="1"/>
    <col min="8701" max="8701" width="23.85546875" style="2282" customWidth="1"/>
    <col min="8702" max="8702" width="23" style="2282" customWidth="1"/>
    <col min="8703" max="8704" width="9.140625" style="2282"/>
    <col min="8705" max="8705" width="14.85546875" style="2282" customWidth="1"/>
    <col min="8706" max="8948" width="9.140625" style="2282"/>
    <col min="8949" max="8949" width="5" style="2282" customWidth="1"/>
    <col min="8950" max="8950" width="17.42578125" style="2282" customWidth="1"/>
    <col min="8951" max="8951" width="12.42578125" style="2282" customWidth="1"/>
    <col min="8952" max="8952" width="8.140625" style="2282" customWidth="1"/>
    <col min="8953" max="8953" width="9.140625" style="2282" customWidth="1"/>
    <col min="8954" max="8954" width="15.42578125" style="2282" customWidth="1"/>
    <col min="8955" max="8955" width="14.42578125" style="2282" customWidth="1"/>
    <col min="8956" max="8956" width="11.140625" style="2282" customWidth="1"/>
    <col min="8957" max="8957" width="23.85546875" style="2282" customWidth="1"/>
    <col min="8958" max="8958" width="23" style="2282" customWidth="1"/>
    <col min="8959" max="8960" width="9.140625" style="2282"/>
    <col min="8961" max="8961" width="14.85546875" style="2282" customWidth="1"/>
    <col min="8962" max="9204" width="9.140625" style="2282"/>
    <col min="9205" max="9205" width="5" style="2282" customWidth="1"/>
    <col min="9206" max="9206" width="17.42578125" style="2282" customWidth="1"/>
    <col min="9207" max="9207" width="12.42578125" style="2282" customWidth="1"/>
    <col min="9208" max="9208" width="8.140625" style="2282" customWidth="1"/>
    <col min="9209" max="9209" width="9.140625" style="2282" customWidth="1"/>
    <col min="9210" max="9210" width="15.42578125" style="2282" customWidth="1"/>
    <col min="9211" max="9211" width="14.42578125" style="2282" customWidth="1"/>
    <col min="9212" max="9212" width="11.140625" style="2282" customWidth="1"/>
    <col min="9213" max="9213" width="23.85546875" style="2282" customWidth="1"/>
    <col min="9214" max="9214" width="23" style="2282" customWidth="1"/>
    <col min="9215" max="9216" width="9.140625" style="2282"/>
    <col min="9217" max="9217" width="14.85546875" style="2282" customWidth="1"/>
    <col min="9218" max="9460" width="9.140625" style="2282"/>
    <col min="9461" max="9461" width="5" style="2282" customWidth="1"/>
    <col min="9462" max="9462" width="17.42578125" style="2282" customWidth="1"/>
    <col min="9463" max="9463" width="12.42578125" style="2282" customWidth="1"/>
    <col min="9464" max="9464" width="8.140625" style="2282" customWidth="1"/>
    <col min="9465" max="9465" width="9.140625" style="2282" customWidth="1"/>
    <col min="9466" max="9466" width="15.42578125" style="2282" customWidth="1"/>
    <col min="9467" max="9467" width="14.42578125" style="2282" customWidth="1"/>
    <col min="9468" max="9468" width="11.140625" style="2282" customWidth="1"/>
    <col min="9469" max="9469" width="23.85546875" style="2282" customWidth="1"/>
    <col min="9470" max="9470" width="23" style="2282" customWidth="1"/>
    <col min="9471" max="9472" width="9.140625" style="2282"/>
    <col min="9473" max="9473" width="14.85546875" style="2282" customWidth="1"/>
    <col min="9474" max="9716" width="9.140625" style="2282"/>
    <col min="9717" max="9717" width="5" style="2282" customWidth="1"/>
    <col min="9718" max="9718" width="17.42578125" style="2282" customWidth="1"/>
    <col min="9719" max="9719" width="12.42578125" style="2282" customWidth="1"/>
    <col min="9720" max="9720" width="8.140625" style="2282" customWidth="1"/>
    <col min="9721" max="9721" width="9.140625" style="2282" customWidth="1"/>
    <col min="9722" max="9722" width="15.42578125" style="2282" customWidth="1"/>
    <col min="9723" max="9723" width="14.42578125" style="2282" customWidth="1"/>
    <col min="9724" max="9724" width="11.140625" style="2282" customWidth="1"/>
    <col min="9725" max="9725" width="23.85546875" style="2282" customWidth="1"/>
    <col min="9726" max="9726" width="23" style="2282" customWidth="1"/>
    <col min="9727" max="9728" width="9.140625" style="2282"/>
    <col min="9729" max="9729" width="14.85546875" style="2282" customWidth="1"/>
    <col min="9730" max="9972" width="9.140625" style="2282"/>
    <col min="9973" max="9973" width="5" style="2282" customWidth="1"/>
    <col min="9974" max="9974" width="17.42578125" style="2282" customWidth="1"/>
    <col min="9975" max="9975" width="12.42578125" style="2282" customWidth="1"/>
    <col min="9976" max="9976" width="8.140625" style="2282" customWidth="1"/>
    <col min="9977" max="9977" width="9.140625" style="2282" customWidth="1"/>
    <col min="9978" max="9978" width="15.42578125" style="2282" customWidth="1"/>
    <col min="9979" max="9979" width="14.42578125" style="2282" customWidth="1"/>
    <col min="9980" max="9980" width="11.140625" style="2282" customWidth="1"/>
    <col min="9981" max="9981" width="23.85546875" style="2282" customWidth="1"/>
    <col min="9982" max="9982" width="23" style="2282" customWidth="1"/>
    <col min="9983" max="9984" width="9.140625" style="2282"/>
    <col min="9985" max="9985" width="14.85546875" style="2282" customWidth="1"/>
    <col min="9986" max="10228" width="9.140625" style="2282"/>
    <col min="10229" max="10229" width="5" style="2282" customWidth="1"/>
    <col min="10230" max="10230" width="17.42578125" style="2282" customWidth="1"/>
    <col min="10231" max="10231" width="12.42578125" style="2282" customWidth="1"/>
    <col min="10232" max="10232" width="8.140625" style="2282" customWidth="1"/>
    <col min="10233" max="10233" width="9.140625" style="2282" customWidth="1"/>
    <col min="10234" max="10234" width="15.42578125" style="2282" customWidth="1"/>
    <col min="10235" max="10235" width="14.42578125" style="2282" customWidth="1"/>
    <col min="10236" max="10236" width="11.140625" style="2282" customWidth="1"/>
    <col min="10237" max="10237" width="23.85546875" style="2282" customWidth="1"/>
    <col min="10238" max="10238" width="23" style="2282" customWidth="1"/>
    <col min="10239" max="10240" width="9.140625" style="2282"/>
    <col min="10241" max="10241" width="14.85546875" style="2282" customWidth="1"/>
    <col min="10242" max="10484" width="9.140625" style="2282"/>
    <col min="10485" max="10485" width="5" style="2282" customWidth="1"/>
    <col min="10486" max="10486" width="17.42578125" style="2282" customWidth="1"/>
    <col min="10487" max="10487" width="12.42578125" style="2282" customWidth="1"/>
    <col min="10488" max="10488" width="8.140625" style="2282" customWidth="1"/>
    <col min="10489" max="10489" width="9.140625" style="2282" customWidth="1"/>
    <col min="10490" max="10490" width="15.42578125" style="2282" customWidth="1"/>
    <col min="10491" max="10491" width="14.42578125" style="2282" customWidth="1"/>
    <col min="10492" max="10492" width="11.140625" style="2282" customWidth="1"/>
    <col min="10493" max="10493" width="23.85546875" style="2282" customWidth="1"/>
    <col min="10494" max="10494" width="23" style="2282" customWidth="1"/>
    <col min="10495" max="10496" width="9.140625" style="2282"/>
    <col min="10497" max="10497" width="14.85546875" style="2282" customWidth="1"/>
    <col min="10498" max="10740" width="9.140625" style="2282"/>
    <col min="10741" max="10741" width="5" style="2282" customWidth="1"/>
    <col min="10742" max="10742" width="17.42578125" style="2282" customWidth="1"/>
    <col min="10743" max="10743" width="12.42578125" style="2282" customWidth="1"/>
    <col min="10744" max="10744" width="8.140625" style="2282" customWidth="1"/>
    <col min="10745" max="10745" width="9.140625" style="2282" customWidth="1"/>
    <col min="10746" max="10746" width="15.42578125" style="2282" customWidth="1"/>
    <col min="10747" max="10747" width="14.42578125" style="2282" customWidth="1"/>
    <col min="10748" max="10748" width="11.140625" style="2282" customWidth="1"/>
    <col min="10749" max="10749" width="23.85546875" style="2282" customWidth="1"/>
    <col min="10750" max="10750" width="23" style="2282" customWidth="1"/>
    <col min="10751" max="10752" width="9.140625" style="2282"/>
    <col min="10753" max="10753" width="14.85546875" style="2282" customWidth="1"/>
    <col min="10754" max="10996" width="9.140625" style="2282"/>
    <col min="10997" max="10997" width="5" style="2282" customWidth="1"/>
    <col min="10998" max="10998" width="17.42578125" style="2282" customWidth="1"/>
    <col min="10999" max="10999" width="12.42578125" style="2282" customWidth="1"/>
    <col min="11000" max="11000" width="8.140625" style="2282" customWidth="1"/>
    <col min="11001" max="11001" width="9.140625" style="2282" customWidth="1"/>
    <col min="11002" max="11002" width="15.42578125" style="2282" customWidth="1"/>
    <col min="11003" max="11003" width="14.42578125" style="2282" customWidth="1"/>
    <col min="11004" max="11004" width="11.140625" style="2282" customWidth="1"/>
    <col min="11005" max="11005" width="23.85546875" style="2282" customWidth="1"/>
    <col min="11006" max="11006" width="23" style="2282" customWidth="1"/>
    <col min="11007" max="11008" width="9.140625" style="2282"/>
    <col min="11009" max="11009" width="14.85546875" style="2282" customWidth="1"/>
    <col min="11010" max="11252" width="9.140625" style="2282"/>
    <col min="11253" max="11253" width="5" style="2282" customWidth="1"/>
    <col min="11254" max="11254" width="17.42578125" style="2282" customWidth="1"/>
    <col min="11255" max="11255" width="12.42578125" style="2282" customWidth="1"/>
    <col min="11256" max="11256" width="8.140625" style="2282" customWidth="1"/>
    <col min="11257" max="11257" width="9.140625" style="2282" customWidth="1"/>
    <col min="11258" max="11258" width="15.42578125" style="2282" customWidth="1"/>
    <col min="11259" max="11259" width="14.42578125" style="2282" customWidth="1"/>
    <col min="11260" max="11260" width="11.140625" style="2282" customWidth="1"/>
    <col min="11261" max="11261" width="23.85546875" style="2282" customWidth="1"/>
    <col min="11262" max="11262" width="23" style="2282" customWidth="1"/>
    <col min="11263" max="11264" width="9.140625" style="2282"/>
    <col min="11265" max="11265" width="14.85546875" style="2282" customWidth="1"/>
    <col min="11266" max="11508" width="9.140625" style="2282"/>
    <col min="11509" max="11509" width="5" style="2282" customWidth="1"/>
    <col min="11510" max="11510" width="17.42578125" style="2282" customWidth="1"/>
    <col min="11511" max="11511" width="12.42578125" style="2282" customWidth="1"/>
    <col min="11512" max="11512" width="8.140625" style="2282" customWidth="1"/>
    <col min="11513" max="11513" width="9.140625" style="2282" customWidth="1"/>
    <col min="11514" max="11514" width="15.42578125" style="2282" customWidth="1"/>
    <col min="11515" max="11515" width="14.42578125" style="2282" customWidth="1"/>
    <col min="11516" max="11516" width="11.140625" style="2282" customWidth="1"/>
    <col min="11517" max="11517" width="23.85546875" style="2282" customWidth="1"/>
    <col min="11518" max="11518" width="23" style="2282" customWidth="1"/>
    <col min="11519" max="11520" width="9.140625" style="2282"/>
    <col min="11521" max="11521" width="14.85546875" style="2282" customWidth="1"/>
    <col min="11522" max="11764" width="9.140625" style="2282"/>
    <col min="11765" max="11765" width="5" style="2282" customWidth="1"/>
    <col min="11766" max="11766" width="17.42578125" style="2282" customWidth="1"/>
    <col min="11767" max="11767" width="12.42578125" style="2282" customWidth="1"/>
    <col min="11768" max="11768" width="8.140625" style="2282" customWidth="1"/>
    <col min="11769" max="11769" width="9.140625" style="2282" customWidth="1"/>
    <col min="11770" max="11770" width="15.42578125" style="2282" customWidth="1"/>
    <col min="11771" max="11771" width="14.42578125" style="2282" customWidth="1"/>
    <col min="11772" max="11772" width="11.140625" style="2282" customWidth="1"/>
    <col min="11773" max="11773" width="23.85546875" style="2282" customWidth="1"/>
    <col min="11774" max="11774" width="23" style="2282" customWidth="1"/>
    <col min="11775" max="11776" width="9.140625" style="2282"/>
    <col min="11777" max="11777" width="14.85546875" style="2282" customWidth="1"/>
    <col min="11778" max="12020" width="9.140625" style="2282"/>
    <col min="12021" max="12021" width="5" style="2282" customWidth="1"/>
    <col min="12022" max="12022" width="17.42578125" style="2282" customWidth="1"/>
    <col min="12023" max="12023" width="12.42578125" style="2282" customWidth="1"/>
    <col min="12024" max="12024" width="8.140625" style="2282" customWidth="1"/>
    <col min="12025" max="12025" width="9.140625" style="2282" customWidth="1"/>
    <col min="12026" max="12026" width="15.42578125" style="2282" customWidth="1"/>
    <col min="12027" max="12027" width="14.42578125" style="2282" customWidth="1"/>
    <col min="12028" max="12028" width="11.140625" style="2282" customWidth="1"/>
    <col min="12029" max="12029" width="23.85546875" style="2282" customWidth="1"/>
    <col min="12030" max="12030" width="23" style="2282" customWidth="1"/>
    <col min="12031" max="12032" width="9.140625" style="2282"/>
    <col min="12033" max="12033" width="14.85546875" style="2282" customWidth="1"/>
    <col min="12034" max="12276" width="9.140625" style="2282"/>
    <col min="12277" max="12277" width="5" style="2282" customWidth="1"/>
    <col min="12278" max="12278" width="17.42578125" style="2282" customWidth="1"/>
    <col min="12279" max="12279" width="12.42578125" style="2282" customWidth="1"/>
    <col min="12280" max="12280" width="8.140625" style="2282" customWidth="1"/>
    <col min="12281" max="12281" width="9.140625" style="2282" customWidth="1"/>
    <col min="12282" max="12282" width="15.42578125" style="2282" customWidth="1"/>
    <col min="12283" max="12283" width="14.42578125" style="2282" customWidth="1"/>
    <col min="12284" max="12284" width="11.140625" style="2282" customWidth="1"/>
    <col min="12285" max="12285" width="23.85546875" style="2282" customWidth="1"/>
    <col min="12286" max="12286" width="23" style="2282" customWidth="1"/>
    <col min="12287" max="12288" width="9.140625" style="2282"/>
    <col min="12289" max="12289" width="14.85546875" style="2282" customWidth="1"/>
    <col min="12290" max="12532" width="9.140625" style="2282"/>
    <col min="12533" max="12533" width="5" style="2282" customWidth="1"/>
    <col min="12534" max="12534" width="17.42578125" style="2282" customWidth="1"/>
    <col min="12535" max="12535" width="12.42578125" style="2282" customWidth="1"/>
    <col min="12536" max="12536" width="8.140625" style="2282" customWidth="1"/>
    <col min="12537" max="12537" width="9.140625" style="2282" customWidth="1"/>
    <col min="12538" max="12538" width="15.42578125" style="2282" customWidth="1"/>
    <col min="12539" max="12539" width="14.42578125" style="2282" customWidth="1"/>
    <col min="12540" max="12540" width="11.140625" style="2282" customWidth="1"/>
    <col min="12541" max="12541" width="23.85546875" style="2282" customWidth="1"/>
    <col min="12542" max="12542" width="23" style="2282" customWidth="1"/>
    <col min="12543" max="12544" width="9.140625" style="2282"/>
    <col min="12545" max="12545" width="14.85546875" style="2282" customWidth="1"/>
    <col min="12546" max="12788" width="9.140625" style="2282"/>
    <col min="12789" max="12789" width="5" style="2282" customWidth="1"/>
    <col min="12790" max="12790" width="17.42578125" style="2282" customWidth="1"/>
    <col min="12791" max="12791" width="12.42578125" style="2282" customWidth="1"/>
    <col min="12792" max="12792" width="8.140625" style="2282" customWidth="1"/>
    <col min="12793" max="12793" width="9.140625" style="2282" customWidth="1"/>
    <col min="12794" max="12794" width="15.42578125" style="2282" customWidth="1"/>
    <col min="12795" max="12795" width="14.42578125" style="2282" customWidth="1"/>
    <col min="12796" max="12796" width="11.140625" style="2282" customWidth="1"/>
    <col min="12797" max="12797" width="23.85546875" style="2282" customWidth="1"/>
    <col min="12798" max="12798" width="23" style="2282" customWidth="1"/>
    <col min="12799" max="12800" width="9.140625" style="2282"/>
    <col min="12801" max="12801" width="14.85546875" style="2282" customWidth="1"/>
    <col min="12802" max="13044" width="9.140625" style="2282"/>
    <col min="13045" max="13045" width="5" style="2282" customWidth="1"/>
    <col min="13046" max="13046" width="17.42578125" style="2282" customWidth="1"/>
    <col min="13047" max="13047" width="12.42578125" style="2282" customWidth="1"/>
    <col min="13048" max="13048" width="8.140625" style="2282" customWidth="1"/>
    <col min="13049" max="13049" width="9.140625" style="2282" customWidth="1"/>
    <col min="13050" max="13050" width="15.42578125" style="2282" customWidth="1"/>
    <col min="13051" max="13051" width="14.42578125" style="2282" customWidth="1"/>
    <col min="13052" max="13052" width="11.140625" style="2282" customWidth="1"/>
    <col min="13053" max="13053" width="23.85546875" style="2282" customWidth="1"/>
    <col min="13054" max="13054" width="23" style="2282" customWidth="1"/>
    <col min="13055" max="13056" width="9.140625" style="2282"/>
    <col min="13057" max="13057" width="14.85546875" style="2282" customWidth="1"/>
    <col min="13058" max="13300" width="9.140625" style="2282"/>
    <col min="13301" max="13301" width="5" style="2282" customWidth="1"/>
    <col min="13302" max="13302" width="17.42578125" style="2282" customWidth="1"/>
    <col min="13303" max="13303" width="12.42578125" style="2282" customWidth="1"/>
    <col min="13304" max="13304" width="8.140625" style="2282" customWidth="1"/>
    <col min="13305" max="13305" width="9.140625" style="2282" customWidth="1"/>
    <col min="13306" max="13306" width="15.42578125" style="2282" customWidth="1"/>
    <col min="13307" max="13307" width="14.42578125" style="2282" customWidth="1"/>
    <col min="13308" max="13308" width="11.140625" style="2282" customWidth="1"/>
    <col min="13309" max="13309" width="23.85546875" style="2282" customWidth="1"/>
    <col min="13310" max="13310" width="23" style="2282" customWidth="1"/>
    <col min="13311" max="13312" width="9.140625" style="2282"/>
    <col min="13313" max="13313" width="14.85546875" style="2282" customWidth="1"/>
    <col min="13314" max="13556" width="9.140625" style="2282"/>
    <col min="13557" max="13557" width="5" style="2282" customWidth="1"/>
    <col min="13558" max="13558" width="17.42578125" style="2282" customWidth="1"/>
    <col min="13559" max="13559" width="12.42578125" style="2282" customWidth="1"/>
    <col min="13560" max="13560" width="8.140625" style="2282" customWidth="1"/>
    <col min="13561" max="13561" width="9.140625" style="2282" customWidth="1"/>
    <col min="13562" max="13562" width="15.42578125" style="2282" customWidth="1"/>
    <col min="13563" max="13563" width="14.42578125" style="2282" customWidth="1"/>
    <col min="13564" max="13564" width="11.140625" style="2282" customWidth="1"/>
    <col min="13565" max="13565" width="23.85546875" style="2282" customWidth="1"/>
    <col min="13566" max="13566" width="23" style="2282" customWidth="1"/>
    <col min="13567" max="13568" width="9.140625" style="2282"/>
    <col min="13569" max="13569" width="14.85546875" style="2282" customWidth="1"/>
    <col min="13570" max="13812" width="9.140625" style="2282"/>
    <col min="13813" max="13813" width="5" style="2282" customWidth="1"/>
    <col min="13814" max="13814" width="17.42578125" style="2282" customWidth="1"/>
    <col min="13815" max="13815" width="12.42578125" style="2282" customWidth="1"/>
    <col min="13816" max="13816" width="8.140625" style="2282" customWidth="1"/>
    <col min="13817" max="13817" width="9.140625" style="2282" customWidth="1"/>
    <col min="13818" max="13818" width="15.42578125" style="2282" customWidth="1"/>
    <col min="13819" max="13819" width="14.42578125" style="2282" customWidth="1"/>
    <col min="13820" max="13820" width="11.140625" style="2282" customWidth="1"/>
    <col min="13821" max="13821" width="23.85546875" style="2282" customWidth="1"/>
    <col min="13822" max="13822" width="23" style="2282" customWidth="1"/>
    <col min="13823" max="13824" width="9.140625" style="2282"/>
    <col min="13825" max="13825" width="14.85546875" style="2282" customWidth="1"/>
    <col min="13826" max="14068" width="9.140625" style="2282"/>
    <col min="14069" max="14069" width="5" style="2282" customWidth="1"/>
    <col min="14070" max="14070" width="17.42578125" style="2282" customWidth="1"/>
    <col min="14071" max="14071" width="12.42578125" style="2282" customWidth="1"/>
    <col min="14072" max="14072" width="8.140625" style="2282" customWidth="1"/>
    <col min="14073" max="14073" width="9.140625" style="2282" customWidth="1"/>
    <col min="14074" max="14074" width="15.42578125" style="2282" customWidth="1"/>
    <col min="14075" max="14075" width="14.42578125" style="2282" customWidth="1"/>
    <col min="14076" max="14076" width="11.140625" style="2282" customWidth="1"/>
    <col min="14077" max="14077" width="23.85546875" style="2282" customWidth="1"/>
    <col min="14078" max="14078" width="23" style="2282" customWidth="1"/>
    <col min="14079" max="14080" width="9.140625" style="2282"/>
    <col min="14081" max="14081" width="14.85546875" style="2282" customWidth="1"/>
    <col min="14082" max="14324" width="9.140625" style="2282"/>
    <col min="14325" max="14325" width="5" style="2282" customWidth="1"/>
    <col min="14326" max="14326" width="17.42578125" style="2282" customWidth="1"/>
    <col min="14327" max="14327" width="12.42578125" style="2282" customWidth="1"/>
    <col min="14328" max="14328" width="8.140625" style="2282" customWidth="1"/>
    <col min="14329" max="14329" width="9.140625" style="2282" customWidth="1"/>
    <col min="14330" max="14330" width="15.42578125" style="2282" customWidth="1"/>
    <col min="14331" max="14331" width="14.42578125" style="2282" customWidth="1"/>
    <col min="14332" max="14332" width="11.140625" style="2282" customWidth="1"/>
    <col min="14333" max="14333" width="23.85546875" style="2282" customWidth="1"/>
    <col min="14334" max="14334" width="23" style="2282" customWidth="1"/>
    <col min="14335" max="14336" width="9.140625" style="2282"/>
    <col min="14337" max="14337" width="14.85546875" style="2282" customWidth="1"/>
    <col min="14338" max="14580" width="9.140625" style="2282"/>
    <col min="14581" max="14581" width="5" style="2282" customWidth="1"/>
    <col min="14582" max="14582" width="17.42578125" style="2282" customWidth="1"/>
    <col min="14583" max="14583" width="12.42578125" style="2282" customWidth="1"/>
    <col min="14584" max="14584" width="8.140625" style="2282" customWidth="1"/>
    <col min="14585" max="14585" width="9.140625" style="2282" customWidth="1"/>
    <col min="14586" max="14586" width="15.42578125" style="2282" customWidth="1"/>
    <col min="14587" max="14587" width="14.42578125" style="2282" customWidth="1"/>
    <col min="14588" max="14588" width="11.140625" style="2282" customWidth="1"/>
    <col min="14589" max="14589" width="23.85546875" style="2282" customWidth="1"/>
    <col min="14590" max="14590" width="23" style="2282" customWidth="1"/>
    <col min="14591" max="14592" width="9.140625" style="2282"/>
    <col min="14593" max="14593" width="14.85546875" style="2282" customWidth="1"/>
    <col min="14594" max="14836" width="9.140625" style="2282"/>
    <col min="14837" max="14837" width="5" style="2282" customWidth="1"/>
    <col min="14838" max="14838" width="17.42578125" style="2282" customWidth="1"/>
    <col min="14839" max="14839" width="12.42578125" style="2282" customWidth="1"/>
    <col min="14840" max="14840" width="8.140625" style="2282" customWidth="1"/>
    <col min="14841" max="14841" width="9.140625" style="2282" customWidth="1"/>
    <col min="14842" max="14842" width="15.42578125" style="2282" customWidth="1"/>
    <col min="14843" max="14843" width="14.42578125" style="2282" customWidth="1"/>
    <col min="14844" max="14844" width="11.140625" style="2282" customWidth="1"/>
    <col min="14845" max="14845" width="23.85546875" style="2282" customWidth="1"/>
    <col min="14846" max="14846" width="23" style="2282" customWidth="1"/>
    <col min="14847" max="14848" width="9.140625" style="2282"/>
    <col min="14849" max="14849" width="14.85546875" style="2282" customWidth="1"/>
    <col min="14850" max="15092" width="9.140625" style="2282"/>
    <col min="15093" max="15093" width="5" style="2282" customWidth="1"/>
    <col min="15094" max="15094" width="17.42578125" style="2282" customWidth="1"/>
    <col min="15095" max="15095" width="12.42578125" style="2282" customWidth="1"/>
    <col min="15096" max="15096" width="8.140625" style="2282" customWidth="1"/>
    <col min="15097" max="15097" width="9.140625" style="2282" customWidth="1"/>
    <col min="15098" max="15098" width="15.42578125" style="2282" customWidth="1"/>
    <col min="15099" max="15099" width="14.42578125" style="2282" customWidth="1"/>
    <col min="15100" max="15100" width="11.140625" style="2282" customWidth="1"/>
    <col min="15101" max="15101" width="23.85546875" style="2282" customWidth="1"/>
    <col min="15102" max="15102" width="23" style="2282" customWidth="1"/>
    <col min="15103" max="15104" width="9.140625" style="2282"/>
    <col min="15105" max="15105" width="14.85546875" style="2282" customWidth="1"/>
    <col min="15106" max="15348" width="9.140625" style="2282"/>
    <col min="15349" max="15349" width="5" style="2282" customWidth="1"/>
    <col min="15350" max="15350" width="17.42578125" style="2282" customWidth="1"/>
    <col min="15351" max="15351" width="12.42578125" style="2282" customWidth="1"/>
    <col min="15352" max="15352" width="8.140625" style="2282" customWidth="1"/>
    <col min="15353" max="15353" width="9.140625" style="2282" customWidth="1"/>
    <col min="15354" max="15354" width="15.42578125" style="2282" customWidth="1"/>
    <col min="15355" max="15355" width="14.42578125" style="2282" customWidth="1"/>
    <col min="15356" max="15356" width="11.140625" style="2282" customWidth="1"/>
    <col min="15357" max="15357" width="23.85546875" style="2282" customWidth="1"/>
    <col min="15358" max="15358" width="23" style="2282" customWidth="1"/>
    <col min="15359" max="15360" width="9.140625" style="2282"/>
    <col min="15361" max="15361" width="14.85546875" style="2282" customWidth="1"/>
    <col min="15362" max="15604" width="9.140625" style="2282"/>
    <col min="15605" max="15605" width="5" style="2282" customWidth="1"/>
    <col min="15606" max="15606" width="17.42578125" style="2282" customWidth="1"/>
    <col min="15607" max="15607" width="12.42578125" style="2282" customWidth="1"/>
    <col min="15608" max="15608" width="8.140625" style="2282" customWidth="1"/>
    <col min="15609" max="15609" width="9.140625" style="2282" customWidth="1"/>
    <col min="15610" max="15610" width="15.42578125" style="2282" customWidth="1"/>
    <col min="15611" max="15611" width="14.42578125" style="2282" customWidth="1"/>
    <col min="15612" max="15612" width="11.140625" style="2282" customWidth="1"/>
    <col min="15613" max="15613" width="23.85546875" style="2282" customWidth="1"/>
    <col min="15614" max="15614" width="23" style="2282" customWidth="1"/>
    <col min="15615" max="15616" width="9.140625" style="2282"/>
    <col min="15617" max="15617" width="14.85546875" style="2282" customWidth="1"/>
    <col min="15618" max="15860" width="9.140625" style="2282"/>
    <col min="15861" max="15861" width="5" style="2282" customWidth="1"/>
    <col min="15862" max="15862" width="17.42578125" style="2282" customWidth="1"/>
    <col min="15863" max="15863" width="12.42578125" style="2282" customWidth="1"/>
    <col min="15864" max="15864" width="8.140625" style="2282" customWidth="1"/>
    <col min="15865" max="15865" width="9.140625" style="2282" customWidth="1"/>
    <col min="15866" max="15866" width="15.42578125" style="2282" customWidth="1"/>
    <col min="15867" max="15867" width="14.42578125" style="2282" customWidth="1"/>
    <col min="15868" max="15868" width="11.140625" style="2282" customWidth="1"/>
    <col min="15869" max="15869" width="23.85546875" style="2282" customWidth="1"/>
    <col min="15870" max="15870" width="23" style="2282" customWidth="1"/>
    <col min="15871" max="15872" width="9.140625" style="2282"/>
    <col min="15873" max="15873" width="14.85546875" style="2282" customWidth="1"/>
    <col min="15874" max="16116" width="9.140625" style="2282"/>
    <col min="16117" max="16117" width="5" style="2282" customWidth="1"/>
    <col min="16118" max="16118" width="17.42578125" style="2282" customWidth="1"/>
    <col min="16119" max="16119" width="12.42578125" style="2282" customWidth="1"/>
    <col min="16120" max="16120" width="8.140625" style="2282" customWidth="1"/>
    <col min="16121" max="16121" width="9.140625" style="2282" customWidth="1"/>
    <col min="16122" max="16122" width="15.42578125" style="2282" customWidth="1"/>
    <col min="16123" max="16123" width="14.42578125" style="2282" customWidth="1"/>
    <col min="16124" max="16124" width="11.140625" style="2282" customWidth="1"/>
    <col min="16125" max="16125" width="23.85546875" style="2282" customWidth="1"/>
    <col min="16126" max="16126" width="23" style="2282" customWidth="1"/>
    <col min="16127" max="16128" width="9.140625" style="2282"/>
    <col min="16129" max="16129" width="14.85546875" style="2282" customWidth="1"/>
    <col min="16130" max="16374" width="9.140625" style="2282"/>
    <col min="16375" max="16383" width="9.140625" style="2282" customWidth="1"/>
    <col min="16384" max="16384" width="9.140625" style="2282"/>
  </cols>
  <sheetData>
    <row r="1" spans="1:24" ht="10.5" customHeight="1">
      <c r="C1" s="2291"/>
      <c r="D1" s="2291"/>
      <c r="E1" s="3099"/>
      <c r="F1" s="3103"/>
      <c r="G1" s="2291"/>
      <c r="H1" s="2291"/>
      <c r="I1" s="3053"/>
      <c r="J1" s="3048"/>
      <c r="M1" s="3048"/>
      <c r="N1" s="3048"/>
    </row>
    <row r="2" spans="1:24" ht="42.75" customHeight="1">
      <c r="B2" s="4122" t="s">
        <v>10085</v>
      </c>
      <c r="C2" s="4123"/>
      <c r="D2" s="4123"/>
      <c r="E2" s="4123"/>
      <c r="F2" s="4123"/>
      <c r="G2" s="4123"/>
      <c r="H2" s="4123"/>
      <c r="I2" s="4123"/>
      <c r="J2" s="4123"/>
      <c r="K2" s="4123"/>
      <c r="L2" s="4123"/>
      <c r="M2" s="4123"/>
      <c r="N2" s="4123"/>
      <c r="O2" s="4123"/>
      <c r="P2" s="4123"/>
      <c r="Q2" s="4123"/>
      <c r="R2" s="4123"/>
      <c r="S2" s="4123"/>
      <c r="T2" s="4123"/>
      <c r="U2" s="4123"/>
    </row>
    <row r="3" spans="1:24" ht="21" customHeight="1">
      <c r="A3" s="4124" t="s">
        <v>7679</v>
      </c>
      <c r="B3" s="4125" t="s">
        <v>6</v>
      </c>
      <c r="C3" s="4121" t="s">
        <v>7</v>
      </c>
      <c r="D3" s="4130" t="s">
        <v>11008</v>
      </c>
      <c r="E3" s="3458"/>
      <c r="F3" s="3104"/>
      <c r="G3" s="3085"/>
      <c r="H3" s="3051"/>
      <c r="I3" s="4126"/>
      <c r="J3" s="4121" t="s">
        <v>10086</v>
      </c>
      <c r="K3" s="4128" t="s">
        <v>3848</v>
      </c>
      <c r="L3" s="4133" t="s">
        <v>11013</v>
      </c>
      <c r="M3" s="4128" t="s">
        <v>9</v>
      </c>
      <c r="N3" s="4128"/>
      <c r="O3" s="4129" t="s">
        <v>9129</v>
      </c>
      <c r="P3" s="4121" t="s">
        <v>11</v>
      </c>
      <c r="Q3" s="4121" t="s">
        <v>9112</v>
      </c>
      <c r="R3" s="4121" t="s">
        <v>12</v>
      </c>
      <c r="S3" s="4121" t="s">
        <v>8703</v>
      </c>
      <c r="T3" s="4121"/>
      <c r="U3" s="4121" t="s">
        <v>9013</v>
      </c>
    </row>
    <row r="4" spans="1:24" s="2287" customFormat="1" ht="28.5" customHeight="1">
      <c r="A4" s="4124"/>
      <c r="B4" s="4125"/>
      <c r="C4" s="4121"/>
      <c r="D4" s="4131"/>
      <c r="E4" s="3376"/>
      <c r="F4" s="3105"/>
      <c r="G4" s="3086"/>
      <c r="H4" s="3052"/>
      <c r="I4" s="4127"/>
      <c r="J4" s="4128"/>
      <c r="K4" s="4128"/>
      <c r="L4" s="4134"/>
      <c r="M4" s="3047" t="s">
        <v>15</v>
      </c>
      <c r="N4" s="3047" t="s">
        <v>16</v>
      </c>
      <c r="O4" s="4129"/>
      <c r="P4" s="4121"/>
      <c r="Q4" s="4121"/>
      <c r="R4" s="4121"/>
      <c r="S4" s="4121"/>
      <c r="T4" s="4121"/>
      <c r="U4" s="4121"/>
    </row>
    <row r="5" spans="1:24" s="3048" customFormat="1">
      <c r="B5" s="3017"/>
      <c r="C5" s="3205" t="s">
        <v>743</v>
      </c>
      <c r="D5" s="4132"/>
      <c r="E5" s="3377"/>
      <c r="F5" s="1447"/>
      <c r="G5" s="3083"/>
      <c r="H5" s="3050"/>
      <c r="I5" s="1449"/>
      <c r="J5" s="3047"/>
      <c r="K5" s="2968"/>
      <c r="L5" s="3556"/>
      <c r="M5" s="3047"/>
      <c r="N5" s="3047"/>
      <c r="O5" s="3054" t="e">
        <f>O7+O99+O100+#REF!+#REF!+#REF!+#REF!+O302</f>
        <v>#REF!</v>
      </c>
      <c r="P5" s="3046"/>
      <c r="Q5" s="3046"/>
      <c r="R5" s="3046"/>
      <c r="S5" s="3046"/>
      <c r="T5" s="3046"/>
      <c r="U5" s="3046"/>
    </row>
    <row r="6" spans="1:24" s="3235" customFormat="1">
      <c r="B6" s="3268"/>
      <c r="C6" s="3247"/>
      <c r="D6" s="3378"/>
      <c r="E6" s="3378"/>
      <c r="F6" s="3269"/>
      <c r="G6" s="3247"/>
      <c r="H6" s="3247"/>
      <c r="I6" s="3270"/>
      <c r="J6" s="3271"/>
      <c r="K6" s="3272"/>
      <c r="L6" s="3556"/>
      <c r="M6" s="3271"/>
      <c r="N6" s="3271"/>
      <c r="O6" s="3273"/>
      <c r="P6" s="3247"/>
      <c r="Q6" s="3247"/>
      <c r="R6" s="3247"/>
      <c r="S6" s="3247"/>
      <c r="T6" s="3247"/>
      <c r="U6" s="3247"/>
    </row>
    <row r="7" spans="1:24" s="2138" customFormat="1">
      <c r="B7" s="2343" t="s">
        <v>3224</v>
      </c>
      <c r="C7" s="3205" t="s">
        <v>7690</v>
      </c>
      <c r="D7" s="3374"/>
      <c r="E7" s="3434"/>
      <c r="F7" s="1447"/>
      <c r="G7" s="3083"/>
      <c r="H7" s="3050"/>
      <c r="I7" s="1449"/>
      <c r="J7" s="3047" t="s">
        <v>7686</v>
      </c>
      <c r="K7" s="2968"/>
      <c r="L7" s="3556"/>
      <c r="M7" s="3046"/>
      <c r="N7" s="3046"/>
      <c r="O7" s="3055">
        <f>SUM(O8:O97)</f>
        <v>567673.96000000008</v>
      </c>
      <c r="P7" s="3056"/>
      <c r="Q7" s="3056"/>
      <c r="R7" s="3047"/>
      <c r="S7" s="3047"/>
      <c r="T7" s="3046"/>
      <c r="U7" s="3047"/>
    </row>
    <row r="8" spans="1:24" s="2491" customFormat="1" ht="31.5">
      <c r="B8" s="3040" t="s">
        <v>464</v>
      </c>
      <c r="C8" s="3211" t="s">
        <v>3251</v>
      </c>
      <c r="D8" s="3368" t="s">
        <v>3930</v>
      </c>
      <c r="E8" s="3360"/>
      <c r="F8" s="3106" t="str">
        <f t="shared" ref="F8:F22" si="0">G8&amp;"_"&amp;H8</f>
        <v>3_11_44_174</v>
      </c>
      <c r="G8" s="3092" t="s">
        <v>10514</v>
      </c>
      <c r="H8" s="1004" t="str">
        <f t="shared" ref="H8:H24" si="1">M8&amp;"_"&amp;N8</f>
        <v>44_174</v>
      </c>
      <c r="I8" s="1374" t="s">
        <v>10087</v>
      </c>
      <c r="J8" s="3038" t="s">
        <v>7686</v>
      </c>
      <c r="K8" s="1352" t="s">
        <v>9157</v>
      </c>
      <c r="L8" s="3315">
        <f>VLOOKUP(X8,MaXa!$F$2:$G$83,2,0)</f>
        <v>26680</v>
      </c>
      <c r="M8" s="3038">
        <v>44</v>
      </c>
      <c r="N8" s="3038">
        <v>174</v>
      </c>
      <c r="O8" s="3057">
        <v>250.8</v>
      </c>
      <c r="P8" s="3038" t="s">
        <v>3229</v>
      </c>
      <c r="Q8" s="3038" t="s">
        <v>754</v>
      </c>
      <c r="R8" s="3038" t="s">
        <v>754</v>
      </c>
      <c r="S8" s="3038" t="s">
        <v>754</v>
      </c>
      <c r="T8" s="3038" t="s">
        <v>3252</v>
      </c>
      <c r="U8" s="3038" t="s">
        <v>9222</v>
      </c>
      <c r="X8" s="2491" t="s">
        <v>11085</v>
      </c>
    </row>
    <row r="9" spans="1:24" s="2491" customFormat="1" ht="31.5">
      <c r="B9" s="3040" t="s">
        <v>466</v>
      </c>
      <c r="C9" s="3211" t="s">
        <v>3259</v>
      </c>
      <c r="D9" s="3368" t="s">
        <v>3930</v>
      </c>
      <c r="E9" s="3360"/>
      <c r="F9" s="3106" t="str">
        <f t="shared" si="0"/>
        <v>3_15_108_49</v>
      </c>
      <c r="G9" s="3092" t="s">
        <v>10515</v>
      </c>
      <c r="H9" s="1004" t="str">
        <f t="shared" si="1"/>
        <v>108_49</v>
      </c>
      <c r="I9" s="1374" t="s">
        <v>10088</v>
      </c>
      <c r="J9" s="3038" t="s">
        <v>7686</v>
      </c>
      <c r="K9" s="1352" t="s">
        <v>9157</v>
      </c>
      <c r="L9" s="3315">
        <f>VLOOKUP(X9,MaXa!$F$2:$G$83,2,0)</f>
        <v>26680</v>
      </c>
      <c r="M9" s="3038">
        <v>108</v>
      </c>
      <c r="N9" s="3038">
        <v>49</v>
      </c>
      <c r="O9" s="3057">
        <v>100</v>
      </c>
      <c r="P9" s="3038" t="s">
        <v>3229</v>
      </c>
      <c r="Q9" s="3038" t="s">
        <v>754</v>
      </c>
      <c r="R9" s="3038" t="s">
        <v>754</v>
      </c>
      <c r="S9" s="3038" t="s">
        <v>754</v>
      </c>
      <c r="T9" s="3038" t="s">
        <v>3260</v>
      </c>
      <c r="U9" s="3038" t="s">
        <v>9222</v>
      </c>
      <c r="X9" s="2491" t="s">
        <v>11085</v>
      </c>
    </row>
    <row r="10" spans="1:24" s="3173" customFormat="1" ht="31.5">
      <c r="B10" s="3097" t="s">
        <v>481</v>
      </c>
      <c r="C10" s="3150" t="s">
        <v>3261</v>
      </c>
      <c r="D10" s="3234"/>
      <c r="E10" s="3459"/>
      <c r="F10" s="3098" t="str">
        <f t="shared" si="0"/>
        <v>3_16_106_65</v>
      </c>
      <c r="G10" s="3151" t="s">
        <v>10516</v>
      </c>
      <c r="H10" s="3098" t="str">
        <f t="shared" si="1"/>
        <v>106_65</v>
      </c>
      <c r="I10" s="3097" t="s">
        <v>10089</v>
      </c>
      <c r="J10" s="3170" t="s">
        <v>7686</v>
      </c>
      <c r="K10" s="3260" t="s">
        <v>9157</v>
      </c>
      <c r="L10" s="3315">
        <f>VLOOKUP(X10,MaXa!$F$2:$G$83,2,0)</f>
        <v>26680</v>
      </c>
      <c r="M10" s="3170">
        <v>106</v>
      </c>
      <c r="N10" s="3170">
        <v>65</v>
      </c>
      <c r="O10" s="3172">
        <v>1562.4</v>
      </c>
      <c r="P10" s="3170" t="s">
        <v>3229</v>
      </c>
      <c r="Q10" s="3170" t="s">
        <v>1605</v>
      </c>
      <c r="R10" s="3170" t="s">
        <v>1605</v>
      </c>
      <c r="S10" s="3170" t="s">
        <v>1605</v>
      </c>
      <c r="T10" s="3170" t="s">
        <v>3262</v>
      </c>
      <c r="U10" s="3170" t="s">
        <v>9222</v>
      </c>
      <c r="X10" s="3173" t="s">
        <v>11085</v>
      </c>
    </row>
    <row r="11" spans="1:24" s="2491" customFormat="1" ht="31.5">
      <c r="B11" s="3040" t="s">
        <v>356</v>
      </c>
      <c r="C11" s="3211" t="s">
        <v>3264</v>
      </c>
      <c r="D11" s="3368" t="s">
        <v>3930</v>
      </c>
      <c r="E11" s="3360"/>
      <c r="F11" s="3106" t="str">
        <f t="shared" si="0"/>
        <v>3_17_152_72</v>
      </c>
      <c r="G11" s="3092" t="s">
        <v>10517</v>
      </c>
      <c r="H11" s="1004" t="str">
        <f t="shared" si="1"/>
        <v>152_72</v>
      </c>
      <c r="I11" s="1374" t="s">
        <v>10090</v>
      </c>
      <c r="J11" s="3038" t="s">
        <v>7686</v>
      </c>
      <c r="K11" s="1352" t="s">
        <v>9157</v>
      </c>
      <c r="L11" s="3315">
        <f>VLOOKUP(X11,MaXa!$F$2:$G$83,2,0)</f>
        <v>26680</v>
      </c>
      <c r="M11" s="3038">
        <v>152</v>
      </c>
      <c r="N11" s="3038">
        <v>72</v>
      </c>
      <c r="O11" s="3057">
        <v>376.7</v>
      </c>
      <c r="P11" s="3038" t="s">
        <v>3229</v>
      </c>
      <c r="Q11" s="3038" t="s">
        <v>8705</v>
      </c>
      <c r="R11" s="3038" t="s">
        <v>8705</v>
      </c>
      <c r="S11" s="3038" t="s">
        <v>8705</v>
      </c>
      <c r="T11" s="3038" t="s">
        <v>3265</v>
      </c>
      <c r="U11" s="3038" t="s">
        <v>9222</v>
      </c>
      <c r="X11" s="2491" t="s">
        <v>11085</v>
      </c>
    </row>
    <row r="12" spans="1:24" s="2491" customFormat="1" ht="26.25" customHeight="1">
      <c r="B12" s="3634" t="s">
        <v>490</v>
      </c>
      <c r="C12" s="3211" t="s">
        <v>3274</v>
      </c>
      <c r="D12" s="3368" t="s">
        <v>3930</v>
      </c>
      <c r="E12" s="3360"/>
      <c r="F12" s="3106" t="str">
        <f t="shared" si="0"/>
        <v>3_21_100_59</v>
      </c>
      <c r="G12" s="3092" t="s">
        <v>10518</v>
      </c>
      <c r="H12" s="1004" t="str">
        <f t="shared" si="1"/>
        <v>100_59</v>
      </c>
      <c r="I12" s="1374" t="s">
        <v>10091</v>
      </c>
      <c r="J12" s="3038" t="s">
        <v>7686</v>
      </c>
      <c r="K12" s="1352" t="s">
        <v>9157</v>
      </c>
      <c r="L12" s="3315">
        <f>VLOOKUP(X12,MaXa!$F$2:$G$83,2,0)</f>
        <v>26680</v>
      </c>
      <c r="M12" s="3038">
        <v>100</v>
      </c>
      <c r="N12" s="3038">
        <v>59</v>
      </c>
      <c r="O12" s="3057">
        <v>732.1</v>
      </c>
      <c r="P12" s="3038" t="s">
        <v>3229</v>
      </c>
      <c r="Q12" s="3038" t="s">
        <v>848</v>
      </c>
      <c r="R12" s="3038" t="s">
        <v>848</v>
      </c>
      <c r="S12" s="3038" t="s">
        <v>848</v>
      </c>
      <c r="T12" s="3038" t="s">
        <v>3275</v>
      </c>
      <c r="U12" s="3038" t="s">
        <v>9222</v>
      </c>
      <c r="X12" s="2491" t="s">
        <v>11085</v>
      </c>
    </row>
    <row r="13" spans="1:24" s="2491" customFormat="1" ht="31.5">
      <c r="B13" s="3634" t="s">
        <v>493</v>
      </c>
      <c r="C13" s="3211" t="s">
        <v>3306</v>
      </c>
      <c r="D13" s="3368"/>
      <c r="E13" s="3360"/>
      <c r="F13" s="3106" t="str">
        <f t="shared" si="0"/>
        <v>3_33__</v>
      </c>
      <c r="G13" s="3092" t="s">
        <v>10519</v>
      </c>
      <c r="H13" s="1004" t="str">
        <f t="shared" si="1"/>
        <v>_</v>
      </c>
      <c r="I13" s="1374" t="s">
        <v>10092</v>
      </c>
      <c r="J13" s="3038" t="s">
        <v>7686</v>
      </c>
      <c r="K13" s="1352" t="s">
        <v>9157</v>
      </c>
      <c r="L13" s="3315">
        <f>VLOOKUP(X13,MaXa!$F$2:$G$83,2,0)</f>
        <v>26680</v>
      </c>
      <c r="M13" s="3038"/>
      <c r="N13" s="3038"/>
      <c r="O13" s="3057">
        <v>10000</v>
      </c>
      <c r="P13" s="3038" t="s">
        <v>3229</v>
      </c>
      <c r="Q13" s="3038" t="s">
        <v>775</v>
      </c>
      <c r="R13" s="3038" t="s">
        <v>775</v>
      </c>
      <c r="S13" s="3038" t="s">
        <v>775</v>
      </c>
      <c r="T13" s="3038" t="s">
        <v>3307</v>
      </c>
      <c r="U13" s="3038" t="s">
        <v>9222</v>
      </c>
      <c r="X13" s="2491" t="s">
        <v>11085</v>
      </c>
    </row>
    <row r="14" spans="1:24" s="2491" customFormat="1" ht="31.5">
      <c r="B14" s="3097" t="s">
        <v>504</v>
      </c>
      <c r="C14" s="3211" t="s">
        <v>3336</v>
      </c>
      <c r="D14" s="3368"/>
      <c r="E14" s="3360"/>
      <c r="F14" s="3106" t="str">
        <f t="shared" si="0"/>
        <v>3_43_56;62_</v>
      </c>
      <c r="G14" s="3092" t="s">
        <v>10520</v>
      </c>
      <c r="H14" s="1004" t="str">
        <f t="shared" si="1"/>
        <v>56;62_</v>
      </c>
      <c r="I14" s="1374" t="s">
        <v>10093</v>
      </c>
      <c r="J14" s="3038" t="s">
        <v>7686</v>
      </c>
      <c r="K14" s="1352" t="s">
        <v>9157</v>
      </c>
      <c r="L14" s="3315">
        <f>VLOOKUP(X14,MaXa!$F$2:$G$83,2,0)</f>
        <v>26680</v>
      </c>
      <c r="M14" s="3038" t="s">
        <v>3337</v>
      </c>
      <c r="N14" s="3038"/>
      <c r="O14" s="3057">
        <v>61485.7</v>
      </c>
      <c r="P14" s="3038" t="s">
        <v>3229</v>
      </c>
      <c r="Q14" s="3038" t="s">
        <v>754</v>
      </c>
      <c r="R14" s="3038" t="s">
        <v>754</v>
      </c>
      <c r="S14" s="3038" t="s">
        <v>754</v>
      </c>
      <c r="T14" s="3038" t="s">
        <v>3338</v>
      </c>
      <c r="U14" s="3038" t="s">
        <v>9222</v>
      </c>
      <c r="X14" s="2491" t="s">
        <v>11085</v>
      </c>
    </row>
    <row r="15" spans="1:24" s="2491" customFormat="1" ht="31.5">
      <c r="B15" s="3634" t="s">
        <v>506</v>
      </c>
      <c r="C15" s="3614" t="s">
        <v>3352</v>
      </c>
      <c r="D15" s="3614" t="s">
        <v>11261</v>
      </c>
      <c r="E15" s="3360"/>
      <c r="F15" s="3106" t="str">
        <f>G15&amp;"_"&amp;H15</f>
        <v>3_51_40_152_152</v>
      </c>
      <c r="G15" s="3638" t="s">
        <v>10521</v>
      </c>
      <c r="H15" s="1004" t="str">
        <f>M15&amp;"_"&amp;N15</f>
        <v>40_152_152</v>
      </c>
      <c r="I15" s="1374" t="s">
        <v>10094</v>
      </c>
      <c r="J15" s="3612" t="s">
        <v>7686</v>
      </c>
      <c r="K15" s="3606" t="s">
        <v>9158</v>
      </c>
      <c r="L15" s="3315">
        <f>VLOOKUP(X15,MaXa!$F$2:$G$83,2,0)</f>
        <v>26698</v>
      </c>
      <c r="M15" s="3612">
        <v>40</v>
      </c>
      <c r="N15" s="3612" t="s">
        <v>11014</v>
      </c>
      <c r="O15" s="3207">
        <v>3851</v>
      </c>
      <c r="P15" s="3612"/>
      <c r="Q15" s="3612"/>
      <c r="R15" s="3612"/>
      <c r="S15" s="3612"/>
      <c r="T15" s="3612"/>
      <c r="U15" s="3612"/>
      <c r="X15" s="2491" t="s">
        <v>9158</v>
      </c>
    </row>
    <row r="16" spans="1:24" s="2491" customFormat="1" ht="31.5">
      <c r="B16" s="3634" t="s">
        <v>509</v>
      </c>
      <c r="C16" s="3614" t="s">
        <v>3354</v>
      </c>
      <c r="D16" s="3614"/>
      <c r="E16" s="3360"/>
      <c r="F16" s="3106" t="str">
        <f t="shared" si="0"/>
        <v>3_53_24_83</v>
      </c>
      <c r="G16" s="3638" t="s">
        <v>10522</v>
      </c>
      <c r="H16" s="1004" t="str">
        <f t="shared" si="1"/>
        <v>24_83</v>
      </c>
      <c r="I16" s="1374" t="s">
        <v>10095</v>
      </c>
      <c r="J16" s="3612" t="s">
        <v>7686</v>
      </c>
      <c r="K16" s="3606" t="s">
        <v>9158</v>
      </c>
      <c r="L16" s="3315">
        <f>VLOOKUP(X16,MaXa!$F$2:$G$83,2,0)</f>
        <v>26698</v>
      </c>
      <c r="M16" s="3612">
        <v>24</v>
      </c>
      <c r="N16" s="3612">
        <v>83</v>
      </c>
      <c r="O16" s="3207">
        <v>492</v>
      </c>
      <c r="P16" s="3612" t="s">
        <v>3229</v>
      </c>
      <c r="Q16" s="3612" t="s">
        <v>754</v>
      </c>
      <c r="R16" s="3612" t="s">
        <v>754</v>
      </c>
      <c r="S16" s="3612" t="s">
        <v>754</v>
      </c>
      <c r="T16" s="3612" t="s">
        <v>675</v>
      </c>
      <c r="U16" s="3612" t="s">
        <v>9222</v>
      </c>
      <c r="X16" s="2491" t="s">
        <v>9158</v>
      </c>
    </row>
    <row r="17" spans="2:24" s="2491" customFormat="1" ht="31.5">
      <c r="B17" s="3634" t="s">
        <v>511</v>
      </c>
      <c r="C17" s="3614" t="s">
        <v>3362</v>
      </c>
      <c r="D17" s="3614" t="s">
        <v>11261</v>
      </c>
      <c r="E17" s="3360"/>
      <c r="F17" s="3106" t="str">
        <f t="shared" si="0"/>
        <v>3_57_34_158</v>
      </c>
      <c r="G17" s="3638" t="s">
        <v>10523</v>
      </c>
      <c r="H17" s="1004" t="str">
        <f t="shared" si="1"/>
        <v>34_158</v>
      </c>
      <c r="I17" s="1374" t="s">
        <v>10096</v>
      </c>
      <c r="J17" s="3612" t="s">
        <v>7686</v>
      </c>
      <c r="K17" s="3606" t="s">
        <v>9158</v>
      </c>
      <c r="L17" s="3315">
        <f>VLOOKUP(X17,MaXa!$F$2:$G$83,2,0)</f>
        <v>26698</v>
      </c>
      <c r="M17" s="3612">
        <v>34</v>
      </c>
      <c r="N17" s="3612">
        <v>158</v>
      </c>
      <c r="O17" s="3207">
        <v>2736</v>
      </c>
      <c r="P17" s="3612" t="s">
        <v>3229</v>
      </c>
      <c r="Q17" s="3612" t="s">
        <v>775</v>
      </c>
      <c r="R17" s="3612" t="s">
        <v>775</v>
      </c>
      <c r="S17" s="3612" t="s">
        <v>775</v>
      </c>
      <c r="T17" s="3612" t="s">
        <v>3363</v>
      </c>
      <c r="U17" s="3612" t="s">
        <v>9222</v>
      </c>
      <c r="X17" s="2491" t="s">
        <v>9158</v>
      </c>
    </row>
    <row r="18" spans="2:24" s="3058" customFormat="1" ht="30" customHeight="1">
      <c r="B18" s="3097" t="s">
        <v>512</v>
      </c>
      <c r="C18" s="3614" t="s">
        <v>3366</v>
      </c>
      <c r="D18" s="3614" t="s">
        <v>11346</v>
      </c>
      <c r="E18" s="3360"/>
      <c r="F18" s="892" t="str">
        <f t="shared" si="0"/>
        <v>3_59_33.34_84.157</v>
      </c>
      <c r="G18" s="3638" t="s">
        <v>10524</v>
      </c>
      <c r="H18" s="892" t="str">
        <f t="shared" si="1"/>
        <v>33.34_84.157</v>
      </c>
      <c r="I18" s="3634" t="s">
        <v>10097</v>
      </c>
      <c r="J18" s="3612" t="s">
        <v>7686</v>
      </c>
      <c r="K18" s="3606" t="s">
        <v>9158</v>
      </c>
      <c r="L18" s="3315">
        <f>VLOOKUP(X18,MaXa!$F$2:$G$83,2,0)</f>
        <v>26698</v>
      </c>
      <c r="M18" s="3612">
        <v>33.340000000000003</v>
      </c>
      <c r="N18" s="3612">
        <v>84.156999999999996</v>
      </c>
      <c r="O18" s="3207">
        <v>14361</v>
      </c>
      <c r="P18" s="2126" t="s">
        <v>3367</v>
      </c>
      <c r="Q18" s="3612" t="s">
        <v>775</v>
      </c>
      <c r="R18" s="3612" t="s">
        <v>775</v>
      </c>
      <c r="S18" s="3612" t="s">
        <v>775</v>
      </c>
      <c r="T18" s="3612" t="s">
        <v>3359</v>
      </c>
      <c r="U18" s="3612" t="s">
        <v>9222</v>
      </c>
      <c r="X18" s="3058" t="s">
        <v>9158</v>
      </c>
    </row>
    <row r="19" spans="2:24" s="2491" customFormat="1" ht="30" customHeight="1">
      <c r="B19" s="3634" t="s">
        <v>513</v>
      </c>
      <c r="C19" s="3211" t="s">
        <v>3369</v>
      </c>
      <c r="D19" s="3368" t="s">
        <v>3930</v>
      </c>
      <c r="E19" s="3360"/>
      <c r="F19" s="3106" t="str">
        <f t="shared" si="0"/>
        <v>3_61_1_9</v>
      </c>
      <c r="G19" s="3092" t="s">
        <v>10525</v>
      </c>
      <c r="H19" s="1004" t="str">
        <f t="shared" si="1"/>
        <v>1_9</v>
      </c>
      <c r="I19" s="1374" t="s">
        <v>10098</v>
      </c>
      <c r="J19" s="3038" t="s">
        <v>7686</v>
      </c>
      <c r="K19" s="1352" t="s">
        <v>9159</v>
      </c>
      <c r="L19" s="3315">
        <f>VLOOKUP(X19,MaXa!$F$2:$G$83,2,0)</f>
        <v>26701</v>
      </c>
      <c r="M19" s="3038">
        <v>1</v>
      </c>
      <c r="N19" s="3038">
        <v>9</v>
      </c>
      <c r="O19" s="3057">
        <v>1992</v>
      </c>
      <c r="P19" s="3038"/>
      <c r="Q19" s="3038"/>
      <c r="R19" s="3038"/>
      <c r="S19" s="3038"/>
      <c r="T19" s="3038" t="s">
        <v>3371</v>
      </c>
      <c r="U19" s="3038" t="s">
        <v>9222</v>
      </c>
      <c r="X19" s="2491" t="s">
        <v>9159</v>
      </c>
    </row>
    <row r="20" spans="2:24" s="2491" customFormat="1" ht="30" customHeight="1">
      <c r="B20" s="3634" t="s">
        <v>514</v>
      </c>
      <c r="C20" s="3614" t="s">
        <v>3372</v>
      </c>
      <c r="D20" s="3614" t="s">
        <v>11347</v>
      </c>
      <c r="E20" s="3360"/>
      <c r="F20" s="3664" t="str">
        <f t="shared" si="0"/>
        <v>3_62_21_151</v>
      </c>
      <c r="G20" s="3638" t="s">
        <v>10526</v>
      </c>
      <c r="H20" s="3664" t="str">
        <f t="shared" si="1"/>
        <v>21_151</v>
      </c>
      <c r="I20" s="3634" t="s">
        <v>10099</v>
      </c>
      <c r="J20" s="3612" t="s">
        <v>7686</v>
      </c>
      <c r="K20" s="3606" t="s">
        <v>9159</v>
      </c>
      <c r="L20" s="3315">
        <f>VLOOKUP(X20,MaXa!$F$2:$G$83,2,0)</f>
        <v>26701</v>
      </c>
      <c r="M20" s="3612">
        <v>21</v>
      </c>
      <c r="N20" s="3612">
        <v>151</v>
      </c>
      <c r="O20" s="3207">
        <v>3563</v>
      </c>
      <c r="P20" s="3612"/>
      <c r="Q20" s="3612"/>
      <c r="R20" s="3612"/>
      <c r="S20" s="3612"/>
      <c r="T20" s="3612" t="s">
        <v>3373</v>
      </c>
      <c r="U20" s="3612" t="s">
        <v>9222</v>
      </c>
      <c r="X20" s="2491" t="s">
        <v>9159</v>
      </c>
    </row>
    <row r="21" spans="2:24" s="2491" customFormat="1" ht="31.5">
      <c r="B21" s="3634" t="s">
        <v>780</v>
      </c>
      <c r="C21" s="3211" t="s">
        <v>3375</v>
      </c>
      <c r="D21" s="3368" t="s">
        <v>3930</v>
      </c>
      <c r="E21" s="3360"/>
      <c r="F21" s="3106" t="str">
        <f t="shared" si="0"/>
        <v>3_63_21_997</v>
      </c>
      <c r="G21" s="3092" t="s">
        <v>10527</v>
      </c>
      <c r="H21" s="1004" t="str">
        <f t="shared" si="1"/>
        <v>21_997</v>
      </c>
      <c r="I21" s="1374" t="s">
        <v>10100</v>
      </c>
      <c r="J21" s="3038" t="s">
        <v>7686</v>
      </c>
      <c r="K21" s="1352" t="s">
        <v>9159</v>
      </c>
      <c r="L21" s="3315">
        <f>VLOOKUP(X21,MaXa!$F$2:$G$83,2,0)</f>
        <v>26701</v>
      </c>
      <c r="M21" s="3038">
        <v>21</v>
      </c>
      <c r="N21" s="3038">
        <v>997</v>
      </c>
      <c r="O21" s="3057">
        <v>2848</v>
      </c>
      <c r="P21" s="3038"/>
      <c r="Q21" s="3038" t="s">
        <v>979</v>
      </c>
      <c r="R21" s="3038" t="s">
        <v>979</v>
      </c>
      <c r="S21" s="3038" t="s">
        <v>979</v>
      </c>
      <c r="T21" s="3038" t="s">
        <v>3376</v>
      </c>
      <c r="U21" s="3038" t="s">
        <v>9222</v>
      </c>
      <c r="X21" s="2491" t="s">
        <v>9159</v>
      </c>
    </row>
    <row r="22" spans="2:24" s="2491" customFormat="1" ht="31.5">
      <c r="B22" s="3634" t="s">
        <v>784</v>
      </c>
      <c r="C22" s="3211" t="s">
        <v>3375</v>
      </c>
      <c r="D22" s="3368" t="s">
        <v>3930</v>
      </c>
      <c r="E22" s="3360"/>
      <c r="F22" s="3106" t="str">
        <f t="shared" si="0"/>
        <v>3_63_26_23_23</v>
      </c>
      <c r="G22" s="3092" t="s">
        <v>10527</v>
      </c>
      <c r="H22" s="1004" t="str">
        <f t="shared" si="1"/>
        <v>26_23_23</v>
      </c>
      <c r="I22" s="1374" t="s">
        <v>10101</v>
      </c>
      <c r="J22" s="3038" t="s">
        <v>7686</v>
      </c>
      <c r="K22" s="1352" t="s">
        <v>9159</v>
      </c>
      <c r="L22" s="3315">
        <f>VLOOKUP(X22,MaXa!$F$2:$G$83,2,0)</f>
        <v>26701</v>
      </c>
      <c r="M22" s="3038">
        <v>26</v>
      </c>
      <c r="N22" s="3038" t="s">
        <v>11015</v>
      </c>
      <c r="O22" s="3057">
        <v>189</v>
      </c>
      <c r="P22" s="3038"/>
      <c r="Q22" s="3038" t="s">
        <v>751</v>
      </c>
      <c r="R22" s="3038" t="s">
        <v>751</v>
      </c>
      <c r="S22" s="3038" t="s">
        <v>751</v>
      </c>
      <c r="T22" s="3038" t="s">
        <v>3377</v>
      </c>
      <c r="U22" s="3038" t="s">
        <v>9222</v>
      </c>
      <c r="X22" s="2491" t="s">
        <v>9159</v>
      </c>
    </row>
    <row r="23" spans="2:24" s="2491" customFormat="1">
      <c r="B23" s="3634" t="s">
        <v>334</v>
      </c>
      <c r="C23" s="3211"/>
      <c r="D23" s="3368"/>
      <c r="E23" s="3360"/>
      <c r="F23" s="3106"/>
      <c r="G23" s="3075"/>
      <c r="H23" s="1004"/>
      <c r="I23" s="1374"/>
      <c r="J23" s="3074"/>
      <c r="K23" s="1352"/>
      <c r="L23" s="3315" t="e">
        <f>VLOOKUP(X23,MaXa!$F$2:$G$83,2,0)</f>
        <v>#N/A</v>
      </c>
      <c r="M23" s="3074"/>
      <c r="N23" s="3074"/>
      <c r="O23" s="3082"/>
      <c r="P23" s="3074"/>
      <c r="Q23" s="3074"/>
      <c r="R23" s="3074"/>
      <c r="S23" s="3074"/>
      <c r="T23" s="3074"/>
      <c r="U23" s="3074"/>
    </row>
    <row r="24" spans="2:24" s="2491" customFormat="1" ht="24.95" customHeight="1">
      <c r="B24" s="3634" t="s">
        <v>764</v>
      </c>
      <c r="C24" s="3335" t="s">
        <v>3378</v>
      </c>
      <c r="D24" s="3368" t="s">
        <v>3930</v>
      </c>
      <c r="E24" s="3360"/>
      <c r="F24" s="3338" t="str">
        <f t="shared" ref="F24:F43" si="2">G24&amp;"_"&amp;H24</f>
        <v>3_64_4d_28</v>
      </c>
      <c r="G24" s="3337" t="s">
        <v>10528</v>
      </c>
      <c r="H24" s="3339" t="str">
        <f t="shared" si="1"/>
        <v>4d_28</v>
      </c>
      <c r="I24" s="1374" t="s">
        <v>10102</v>
      </c>
      <c r="J24" s="3334" t="s">
        <v>7686</v>
      </c>
      <c r="K24" s="3336" t="s">
        <v>9159</v>
      </c>
      <c r="L24" s="3315">
        <f>VLOOKUP(X24,MaXa!$F$2:$G$83,2,0)</f>
        <v>26701</v>
      </c>
      <c r="M24" s="3334" t="s">
        <v>4975</v>
      </c>
      <c r="N24" s="3334">
        <v>28</v>
      </c>
      <c r="O24" s="3207">
        <v>3203.5</v>
      </c>
      <c r="P24" s="3334"/>
      <c r="Q24" s="3334" t="s">
        <v>751</v>
      </c>
      <c r="R24" s="3334" t="s">
        <v>751</v>
      </c>
      <c r="S24" s="3334" t="s">
        <v>751</v>
      </c>
      <c r="T24" s="3334" t="s">
        <v>3380</v>
      </c>
      <c r="U24" s="3334" t="s">
        <v>9222</v>
      </c>
      <c r="X24" s="2491" t="s">
        <v>9159</v>
      </c>
    </row>
    <row r="25" spans="2:24" s="2491" customFormat="1" ht="24.95" customHeight="1">
      <c r="B25" s="3634" t="s">
        <v>915</v>
      </c>
      <c r="C25" s="3335" t="s">
        <v>3378</v>
      </c>
      <c r="D25" s="3368" t="s">
        <v>3930</v>
      </c>
      <c r="E25" s="3360"/>
      <c r="F25" s="3338" t="str">
        <f t="shared" si="2"/>
        <v>3_64_4d_29</v>
      </c>
      <c r="G25" s="3337" t="s">
        <v>10528</v>
      </c>
      <c r="H25" s="3339" t="str">
        <f t="shared" ref="H25:H54" si="3">M25&amp;"_"&amp;N25</f>
        <v>4d_29</v>
      </c>
      <c r="I25" s="1374" t="s">
        <v>10103</v>
      </c>
      <c r="J25" s="3334" t="s">
        <v>7686</v>
      </c>
      <c r="K25" s="3336" t="s">
        <v>9159</v>
      </c>
      <c r="L25" s="3315">
        <f>VLOOKUP(X25,MaXa!$F$2:$G$83,2,0)</f>
        <v>26701</v>
      </c>
      <c r="M25" s="3334" t="s">
        <v>4975</v>
      </c>
      <c r="N25" s="3334">
        <v>29</v>
      </c>
      <c r="O25" s="3207">
        <v>697</v>
      </c>
      <c r="P25" s="3334"/>
      <c r="Q25" s="3334" t="s">
        <v>751</v>
      </c>
      <c r="R25" s="3334" t="s">
        <v>751</v>
      </c>
      <c r="S25" s="3334" t="s">
        <v>751</v>
      </c>
      <c r="T25" s="3334" t="s">
        <v>3381</v>
      </c>
      <c r="U25" s="3334" t="s">
        <v>9222</v>
      </c>
      <c r="X25" s="2491" t="s">
        <v>9159</v>
      </c>
    </row>
    <row r="26" spans="2:24" s="2491" customFormat="1" ht="24.95" customHeight="1">
      <c r="B26" s="3634" t="s">
        <v>9431</v>
      </c>
      <c r="C26" s="3211"/>
      <c r="D26" s="3368"/>
      <c r="E26" s="3360"/>
      <c r="F26" s="3106"/>
      <c r="G26" s="3075"/>
      <c r="H26" s="1004"/>
      <c r="I26" s="1374"/>
      <c r="J26" s="3074"/>
      <c r="K26" s="1352"/>
      <c r="L26" s="3315" t="e">
        <f>VLOOKUP(X26,MaXa!$F$2:$G$83,2,0)</f>
        <v>#N/A</v>
      </c>
      <c r="M26" s="3074"/>
      <c r="N26" s="3074"/>
      <c r="O26" s="3082"/>
      <c r="P26" s="3074"/>
      <c r="Q26" s="3074"/>
      <c r="R26" s="3074"/>
      <c r="S26" s="3074"/>
      <c r="T26" s="3074"/>
      <c r="U26" s="3074"/>
    </row>
    <row r="27" spans="2:24" s="2491" customFormat="1" ht="24.95" customHeight="1">
      <c r="B27" s="3634" t="s">
        <v>11364</v>
      </c>
      <c r="C27" s="3211" t="s">
        <v>3369</v>
      </c>
      <c r="D27" s="3368"/>
      <c r="E27" s="3360"/>
      <c r="F27" s="3106" t="str">
        <f t="shared" si="2"/>
        <v>3_65_2_71</v>
      </c>
      <c r="G27" s="3092" t="s">
        <v>10529</v>
      </c>
      <c r="H27" s="1004" t="str">
        <f t="shared" si="3"/>
        <v>2_71</v>
      </c>
      <c r="I27" s="1374" t="s">
        <v>10104</v>
      </c>
      <c r="J27" s="3038" t="s">
        <v>7686</v>
      </c>
      <c r="K27" s="1352" t="s">
        <v>9159</v>
      </c>
      <c r="L27" s="3315">
        <f>VLOOKUP(X27,MaXa!$F$2:$G$83,2,0)</f>
        <v>26701</v>
      </c>
      <c r="M27" s="3038">
        <v>2</v>
      </c>
      <c r="N27" s="3038">
        <v>71</v>
      </c>
      <c r="O27" s="3057">
        <v>150</v>
      </c>
      <c r="P27" s="3038"/>
      <c r="Q27" s="3038" t="s">
        <v>754</v>
      </c>
      <c r="R27" s="3038" t="s">
        <v>754</v>
      </c>
      <c r="S27" s="3038" t="s">
        <v>754</v>
      </c>
      <c r="T27" s="3038" t="s">
        <v>3382</v>
      </c>
      <c r="U27" s="3038" t="s">
        <v>9222</v>
      </c>
      <c r="X27" s="2491" t="s">
        <v>9159</v>
      </c>
    </row>
    <row r="28" spans="2:24" s="2491" customFormat="1" ht="24.95" customHeight="1">
      <c r="B28" s="3634" t="s">
        <v>1057</v>
      </c>
      <c r="C28" s="3211" t="s">
        <v>3369</v>
      </c>
      <c r="D28" s="3368"/>
      <c r="E28" s="3360"/>
      <c r="F28" s="3106" t="str">
        <f t="shared" si="2"/>
        <v>3_65_13_7</v>
      </c>
      <c r="G28" s="3092" t="s">
        <v>10529</v>
      </c>
      <c r="H28" s="1004" t="str">
        <f t="shared" si="3"/>
        <v>13_7</v>
      </c>
      <c r="I28" s="1374" t="s">
        <v>10105</v>
      </c>
      <c r="J28" s="3038" t="s">
        <v>7686</v>
      </c>
      <c r="K28" s="1352" t="s">
        <v>9159</v>
      </c>
      <c r="L28" s="3315">
        <f>VLOOKUP(X28,MaXa!$F$2:$G$83,2,0)</f>
        <v>26701</v>
      </c>
      <c r="M28" s="3038">
        <v>13</v>
      </c>
      <c r="N28" s="3038">
        <v>7</v>
      </c>
      <c r="O28" s="3057">
        <v>205</v>
      </c>
      <c r="P28" s="3038"/>
      <c r="Q28" s="3038" t="s">
        <v>2366</v>
      </c>
      <c r="R28" s="3038" t="s">
        <v>2366</v>
      </c>
      <c r="S28" s="3038" t="s">
        <v>2366</v>
      </c>
      <c r="T28" s="3038" t="s">
        <v>3383</v>
      </c>
      <c r="U28" s="3038" t="s">
        <v>9222</v>
      </c>
      <c r="X28" s="2491" t="s">
        <v>9159</v>
      </c>
    </row>
    <row r="29" spans="2:24" s="2491" customFormat="1" ht="24.95" customHeight="1">
      <c r="B29" s="3634" t="s">
        <v>787</v>
      </c>
      <c r="C29" s="3211" t="s">
        <v>3378</v>
      </c>
      <c r="D29" s="3368"/>
      <c r="E29" s="3360"/>
      <c r="F29" s="3106" t="str">
        <f t="shared" si="2"/>
        <v>3_67_21_998</v>
      </c>
      <c r="G29" s="3092" t="s">
        <v>10530</v>
      </c>
      <c r="H29" s="1004" t="str">
        <f t="shared" si="3"/>
        <v>21_998</v>
      </c>
      <c r="I29" s="1374" t="s">
        <v>10106</v>
      </c>
      <c r="J29" s="3038" t="s">
        <v>7686</v>
      </c>
      <c r="K29" s="1352" t="s">
        <v>9159</v>
      </c>
      <c r="L29" s="3315">
        <f>VLOOKUP(X29,MaXa!$F$2:$G$83,2,0)</f>
        <v>26701</v>
      </c>
      <c r="M29" s="3038">
        <v>21</v>
      </c>
      <c r="N29" s="3038">
        <v>998</v>
      </c>
      <c r="O29" s="3057">
        <v>1339</v>
      </c>
      <c r="P29" s="3038"/>
      <c r="Q29" s="3038" t="s">
        <v>754</v>
      </c>
      <c r="R29" s="3038" t="s">
        <v>754</v>
      </c>
      <c r="S29" s="3038" t="s">
        <v>754</v>
      </c>
      <c r="T29" s="3038" t="s">
        <v>3386</v>
      </c>
      <c r="U29" s="3038" t="s">
        <v>9222</v>
      </c>
      <c r="X29" s="2491" t="s">
        <v>9159</v>
      </c>
    </row>
    <row r="30" spans="2:24" s="3181" customFormat="1" ht="31.5">
      <c r="B30" s="3634" t="s">
        <v>760</v>
      </c>
      <c r="C30" s="3030" t="s">
        <v>3378</v>
      </c>
      <c r="D30" s="3030"/>
      <c r="E30" s="3460"/>
      <c r="F30" s="3032" t="str">
        <f t="shared" si="2"/>
        <v>3_69_4c_150</v>
      </c>
      <c r="G30" s="3142" t="s">
        <v>10531</v>
      </c>
      <c r="H30" s="3032" t="str">
        <f t="shared" si="3"/>
        <v>4c_150</v>
      </c>
      <c r="I30" s="3115" t="s">
        <v>10107</v>
      </c>
      <c r="J30" s="3178" t="s">
        <v>7686</v>
      </c>
      <c r="K30" s="3261" t="s">
        <v>9159</v>
      </c>
      <c r="L30" s="3315">
        <f>VLOOKUP(X30,MaXa!$F$2:$G$83,2,0)</f>
        <v>26701</v>
      </c>
      <c r="M30" s="3178" t="s">
        <v>4974</v>
      </c>
      <c r="N30" s="3178">
        <v>150</v>
      </c>
      <c r="O30" s="3176">
        <v>1233.4000000000001</v>
      </c>
      <c r="P30" s="3178"/>
      <c r="Q30" s="3178"/>
      <c r="R30" s="3178"/>
      <c r="S30" s="3178"/>
      <c r="T30" s="3178" t="s">
        <v>3391</v>
      </c>
      <c r="U30" s="3178" t="s">
        <v>9222</v>
      </c>
      <c r="X30" s="3181" t="s">
        <v>9159</v>
      </c>
    </row>
    <row r="31" spans="2:24" s="2491" customFormat="1" ht="30" customHeight="1">
      <c r="B31" s="3634" t="s">
        <v>748</v>
      </c>
      <c r="C31" s="3211" t="s">
        <v>3378</v>
      </c>
      <c r="D31" s="3368"/>
      <c r="E31" s="3360"/>
      <c r="F31" s="3106" t="str">
        <f t="shared" si="2"/>
        <v>3_69_21_855</v>
      </c>
      <c r="G31" s="3180" t="s">
        <v>10531</v>
      </c>
      <c r="H31" s="892" t="str">
        <f t="shared" si="3"/>
        <v>21_855</v>
      </c>
      <c r="I31" s="3179" t="s">
        <v>10108</v>
      </c>
      <c r="J31" s="3177" t="s">
        <v>7686</v>
      </c>
      <c r="K31" s="1352" t="s">
        <v>9159</v>
      </c>
      <c r="L31" s="3315">
        <f>VLOOKUP(X31,MaXa!$F$2:$G$83,2,0)</f>
        <v>26701</v>
      </c>
      <c r="M31" s="3177">
        <v>21</v>
      </c>
      <c r="N31" s="3177">
        <v>855</v>
      </c>
      <c r="O31" s="3184">
        <v>10139</v>
      </c>
      <c r="P31" s="3177"/>
      <c r="Q31" s="3177" t="s">
        <v>775</v>
      </c>
      <c r="R31" s="3177" t="s">
        <v>775</v>
      </c>
      <c r="S31" s="3177" t="s">
        <v>775</v>
      </c>
      <c r="T31" s="3177" t="s">
        <v>3394</v>
      </c>
      <c r="U31" s="3177" t="s">
        <v>9222</v>
      </c>
      <c r="X31" s="2491" t="s">
        <v>9159</v>
      </c>
    </row>
    <row r="32" spans="2:24" s="2491" customFormat="1" ht="30" customHeight="1">
      <c r="B32" s="3634" t="s">
        <v>1086</v>
      </c>
      <c r="C32" s="3211" t="s">
        <v>3378</v>
      </c>
      <c r="D32" s="3368"/>
      <c r="E32" s="3360"/>
      <c r="F32" s="3106" t="str">
        <f>G32&amp;"_"&amp;H32</f>
        <v>3_69_21_28</v>
      </c>
      <c r="G32" s="3180" t="s">
        <v>10531</v>
      </c>
      <c r="H32" s="892" t="str">
        <f>M32&amp;"_"&amp;N32</f>
        <v>21_28</v>
      </c>
      <c r="I32" s="3179" t="s">
        <v>10108</v>
      </c>
      <c r="J32" s="3177" t="s">
        <v>7686</v>
      </c>
      <c r="K32" s="1352" t="s">
        <v>9159</v>
      </c>
      <c r="L32" s="3315">
        <f>VLOOKUP(X32,MaXa!$F$2:$G$83,2,0)</f>
        <v>26701</v>
      </c>
      <c r="M32" s="3177">
        <v>21</v>
      </c>
      <c r="N32" s="3177">
        <v>28</v>
      </c>
      <c r="O32" s="3184"/>
      <c r="P32" s="3177"/>
      <c r="Q32" s="3177"/>
      <c r="R32" s="3177"/>
      <c r="S32" s="3177"/>
      <c r="T32" s="3177"/>
      <c r="U32" s="3177"/>
      <c r="X32" s="2491" t="s">
        <v>9159</v>
      </c>
    </row>
    <row r="33" spans="2:24" s="2491" customFormat="1" ht="31.5">
      <c r="B33" s="3634" t="s">
        <v>1066</v>
      </c>
      <c r="C33" s="3211" t="s">
        <v>3387</v>
      </c>
      <c r="D33" s="3368"/>
      <c r="E33" s="3360"/>
      <c r="F33" s="3106" t="str">
        <f t="shared" si="2"/>
        <v>3_70_22_22</v>
      </c>
      <c r="G33" s="3092" t="s">
        <v>10532</v>
      </c>
      <c r="H33" s="1004" t="str">
        <f t="shared" si="3"/>
        <v>22_22</v>
      </c>
      <c r="I33" s="1374" t="s">
        <v>10109</v>
      </c>
      <c r="J33" s="3038" t="s">
        <v>7686</v>
      </c>
      <c r="K33" s="1352" t="s">
        <v>9159</v>
      </c>
      <c r="L33" s="3315">
        <f>VLOOKUP(X33,MaXa!$F$2:$G$83,2,0)</f>
        <v>26701</v>
      </c>
      <c r="M33" s="3038">
        <v>22</v>
      </c>
      <c r="N33" s="3038">
        <v>22</v>
      </c>
      <c r="O33" s="3057">
        <v>10821</v>
      </c>
      <c r="P33" s="3038"/>
      <c r="Q33" s="3038" t="s">
        <v>775</v>
      </c>
      <c r="R33" s="3038" t="s">
        <v>775</v>
      </c>
      <c r="S33" s="3038" t="s">
        <v>775</v>
      </c>
      <c r="T33" s="3038" t="s">
        <v>3395</v>
      </c>
      <c r="U33" s="3038" t="s">
        <v>9222</v>
      </c>
      <c r="X33" s="2491" t="s">
        <v>9159</v>
      </c>
    </row>
    <row r="34" spans="2:24" s="1921" customFormat="1" ht="31.5">
      <c r="B34" s="3634" t="s">
        <v>11365</v>
      </c>
      <c r="C34" s="3204" t="s">
        <v>3387</v>
      </c>
      <c r="D34" s="3367" t="s">
        <v>3930</v>
      </c>
      <c r="E34" s="3461"/>
      <c r="F34" s="3188" t="str">
        <f t="shared" si="2"/>
        <v>3_72_21_83</v>
      </c>
      <c r="G34" s="3189" t="s">
        <v>10533</v>
      </c>
      <c r="H34" s="3190" t="str">
        <f t="shared" si="3"/>
        <v>21_83</v>
      </c>
      <c r="I34" s="3191" t="s">
        <v>10110</v>
      </c>
      <c r="J34" s="3182" t="s">
        <v>7686</v>
      </c>
      <c r="K34" s="3262" t="s">
        <v>9159</v>
      </c>
      <c r="L34" s="3315">
        <f>VLOOKUP(X34,MaXa!$F$2:$G$83,2,0)</f>
        <v>26701</v>
      </c>
      <c r="M34" s="3182">
        <v>21</v>
      </c>
      <c r="N34" s="3182">
        <v>83</v>
      </c>
      <c r="O34" s="3192">
        <v>1076.7</v>
      </c>
      <c r="P34" s="3182"/>
      <c r="Q34" s="3182" t="s">
        <v>756</v>
      </c>
      <c r="R34" s="3182" t="s">
        <v>756</v>
      </c>
      <c r="S34" s="3182" t="s">
        <v>756</v>
      </c>
      <c r="T34" s="3182" t="s">
        <v>3398</v>
      </c>
      <c r="U34" s="3182" t="s">
        <v>9222</v>
      </c>
      <c r="X34" s="1921" t="s">
        <v>9159</v>
      </c>
    </row>
    <row r="35" spans="2:24" s="3058" customFormat="1" ht="31.5">
      <c r="B35" s="3634" t="s">
        <v>11366</v>
      </c>
      <c r="C35" s="3214" t="s">
        <v>3420</v>
      </c>
      <c r="D35" s="3214" t="s">
        <v>3930</v>
      </c>
      <c r="E35" s="3463"/>
      <c r="F35" s="3106" t="str">
        <f t="shared" si="2"/>
        <v>3_76_6_136+GT</v>
      </c>
      <c r="G35" s="3092" t="s">
        <v>10534</v>
      </c>
      <c r="H35" s="1004" t="str">
        <f t="shared" si="3"/>
        <v>6_136+GT</v>
      </c>
      <c r="I35" s="1374" t="s">
        <v>10111</v>
      </c>
      <c r="J35" s="3038" t="s">
        <v>7686</v>
      </c>
      <c r="K35" s="3264" t="s">
        <v>8546</v>
      </c>
      <c r="L35" s="3315">
        <f>VLOOKUP(X35,MaXa!$F$2:$G$83,2,0)</f>
        <v>26689</v>
      </c>
      <c r="M35" s="3060">
        <v>6</v>
      </c>
      <c r="N35" s="3060" t="s">
        <v>3421</v>
      </c>
      <c r="O35" s="3059">
        <v>3083.6</v>
      </c>
      <c r="P35" s="363" t="s">
        <v>3229</v>
      </c>
      <c r="Q35" s="3038" t="s">
        <v>817</v>
      </c>
      <c r="R35" s="3038" t="s">
        <v>817</v>
      </c>
      <c r="S35" s="3038" t="s">
        <v>817</v>
      </c>
      <c r="T35" s="402" t="s">
        <v>3422</v>
      </c>
      <c r="U35" s="3038" t="s">
        <v>9222</v>
      </c>
      <c r="X35" s="3058" t="s">
        <v>8546</v>
      </c>
    </row>
    <row r="36" spans="2:24" s="3058" customFormat="1" ht="31.5">
      <c r="B36" s="3634" t="s">
        <v>810</v>
      </c>
      <c r="C36" s="3214" t="s">
        <v>3423</v>
      </c>
      <c r="D36" s="3214" t="s">
        <v>3930</v>
      </c>
      <c r="E36" s="3463"/>
      <c r="F36" s="3106" t="str">
        <f t="shared" si="2"/>
        <v>3_77_6_169</v>
      </c>
      <c r="G36" s="3092" t="s">
        <v>10535</v>
      </c>
      <c r="H36" s="1004" t="str">
        <f t="shared" si="3"/>
        <v>6_169</v>
      </c>
      <c r="I36" s="1374" t="s">
        <v>10112</v>
      </c>
      <c r="J36" s="3038" t="s">
        <v>7686</v>
      </c>
      <c r="K36" s="3264" t="s">
        <v>8546</v>
      </c>
      <c r="L36" s="3315">
        <f>VLOOKUP(X36,MaXa!$F$2:$G$83,2,0)</f>
        <v>26689</v>
      </c>
      <c r="M36" s="3060">
        <v>6</v>
      </c>
      <c r="N36" s="3060">
        <v>169</v>
      </c>
      <c r="O36" s="3059">
        <v>492</v>
      </c>
      <c r="P36" s="363" t="s">
        <v>3229</v>
      </c>
      <c r="Q36" s="3038" t="s">
        <v>754</v>
      </c>
      <c r="R36" s="3038" t="s">
        <v>754</v>
      </c>
      <c r="S36" s="3038" t="s">
        <v>754</v>
      </c>
      <c r="T36" s="402" t="s">
        <v>3422</v>
      </c>
      <c r="U36" s="3038" t="s">
        <v>9222</v>
      </c>
      <c r="X36" s="3058" t="s">
        <v>8546</v>
      </c>
    </row>
    <row r="37" spans="2:24" s="3058" customFormat="1" ht="31.5">
      <c r="B37" s="3634" t="s">
        <v>786</v>
      </c>
      <c r="C37" s="3214" t="s">
        <v>3423</v>
      </c>
      <c r="D37" s="3214" t="s">
        <v>3930</v>
      </c>
      <c r="E37" s="3463"/>
      <c r="F37" s="3106" t="str">
        <f t="shared" si="2"/>
        <v>3_77_6_170</v>
      </c>
      <c r="G37" s="3092" t="s">
        <v>10535</v>
      </c>
      <c r="H37" s="1004" t="str">
        <f t="shared" si="3"/>
        <v>6_170</v>
      </c>
      <c r="I37" s="1374" t="s">
        <v>10113</v>
      </c>
      <c r="J37" s="3038" t="s">
        <v>7686</v>
      </c>
      <c r="K37" s="3264" t="s">
        <v>8546</v>
      </c>
      <c r="L37" s="3315">
        <f>VLOOKUP(X37,MaXa!$F$2:$G$83,2,0)</f>
        <v>26689</v>
      </c>
      <c r="M37" s="3060">
        <v>6</v>
      </c>
      <c r="N37" s="3060">
        <v>170</v>
      </c>
      <c r="O37" s="3059">
        <v>58070.1</v>
      </c>
      <c r="P37" s="363" t="s">
        <v>3229</v>
      </c>
      <c r="Q37" s="3038" t="s">
        <v>817</v>
      </c>
      <c r="R37" s="3038" t="s">
        <v>817</v>
      </c>
      <c r="S37" s="3038" t="s">
        <v>817</v>
      </c>
      <c r="T37" s="402" t="s">
        <v>3422</v>
      </c>
      <c r="U37" s="3038" t="s">
        <v>9222</v>
      </c>
      <c r="X37" s="3058" t="s">
        <v>8546</v>
      </c>
    </row>
    <row r="38" spans="2:24" s="3199" customFormat="1" ht="31.5">
      <c r="B38" s="3634" t="s">
        <v>844</v>
      </c>
      <c r="C38" s="3215" t="s">
        <v>3426</v>
      </c>
      <c r="D38" s="3215"/>
      <c r="E38" s="3464"/>
      <c r="F38" s="3098" t="str">
        <f t="shared" si="2"/>
        <v>3_80_10_349</v>
      </c>
      <c r="G38" s="3151" t="s">
        <v>10536</v>
      </c>
      <c r="H38" s="3098" t="str">
        <f t="shared" si="3"/>
        <v>10_349</v>
      </c>
      <c r="I38" s="3097" t="s">
        <v>10114</v>
      </c>
      <c r="J38" s="3183" t="s">
        <v>7686</v>
      </c>
      <c r="K38" s="3265" t="s">
        <v>8546</v>
      </c>
      <c r="L38" s="3315">
        <f>VLOOKUP(X38,MaXa!$F$2:$G$83,2,0)</f>
        <v>26689</v>
      </c>
      <c r="M38" s="3197">
        <v>10</v>
      </c>
      <c r="N38" s="3197">
        <v>349</v>
      </c>
      <c r="O38" s="3198">
        <v>4800</v>
      </c>
      <c r="P38" s="3196" t="s">
        <v>3427</v>
      </c>
      <c r="Q38" s="3183" t="s">
        <v>754</v>
      </c>
      <c r="R38" s="3183" t="s">
        <v>754</v>
      </c>
      <c r="S38" s="3183" t="s">
        <v>754</v>
      </c>
      <c r="T38" s="3196" t="s">
        <v>3416</v>
      </c>
      <c r="U38" s="3183" t="s">
        <v>9222</v>
      </c>
      <c r="X38" s="3199" t="s">
        <v>8546</v>
      </c>
    </row>
    <row r="39" spans="2:24" s="3174" customFormat="1" ht="31.5">
      <c r="B39" s="3634" t="s">
        <v>814</v>
      </c>
      <c r="C39" s="3213" t="s">
        <v>3429</v>
      </c>
      <c r="D39" s="3213" t="s">
        <v>11367</v>
      </c>
      <c r="E39" s="3462"/>
      <c r="F39" s="3171" t="str">
        <f t="shared" si="2"/>
        <v>3_85_11_424</v>
      </c>
      <c r="G39" s="3185" t="s">
        <v>10537</v>
      </c>
      <c r="H39" s="1010" t="str">
        <f t="shared" si="3"/>
        <v>11_424</v>
      </c>
      <c r="I39" s="2098" t="s">
        <v>10115</v>
      </c>
      <c r="J39" s="3186" t="s">
        <v>7686</v>
      </c>
      <c r="K39" s="3263" t="s">
        <v>8546</v>
      </c>
      <c r="L39" s="3315">
        <f>VLOOKUP(X39,MaXa!$F$2:$G$83,2,0)</f>
        <v>26689</v>
      </c>
      <c r="M39" s="3195">
        <v>11</v>
      </c>
      <c r="N39" s="3195">
        <v>424</v>
      </c>
      <c r="O39" s="3194">
        <v>3091</v>
      </c>
      <c r="P39" s="3193" t="s">
        <v>3229</v>
      </c>
      <c r="Q39" s="3186" t="s">
        <v>775</v>
      </c>
      <c r="R39" s="3186" t="s">
        <v>775</v>
      </c>
      <c r="S39" s="3186" t="s">
        <v>775</v>
      </c>
      <c r="T39" s="3193" t="s">
        <v>3416</v>
      </c>
      <c r="U39" s="3186" t="s">
        <v>9222</v>
      </c>
      <c r="X39" s="3174" t="s">
        <v>8546</v>
      </c>
    </row>
    <row r="40" spans="2:24" s="3174" customFormat="1" ht="31.5">
      <c r="B40" s="3634" t="s">
        <v>11368</v>
      </c>
      <c r="C40" s="3113" t="s">
        <v>974</v>
      </c>
      <c r="D40" s="3113" t="s">
        <v>11348</v>
      </c>
      <c r="E40" s="3465"/>
      <c r="F40" s="3171" t="str">
        <f t="shared" si="2"/>
        <v>3_87_42_257</v>
      </c>
      <c r="G40" s="3185" t="s">
        <v>10538</v>
      </c>
      <c r="H40" s="1010" t="str">
        <f t="shared" si="3"/>
        <v>42_257</v>
      </c>
      <c r="I40" s="2098" t="s">
        <v>10116</v>
      </c>
      <c r="J40" s="3186" t="s">
        <v>7686</v>
      </c>
      <c r="K40" s="3257" t="s">
        <v>9160</v>
      </c>
      <c r="L40" s="3315">
        <f>VLOOKUP(X40,MaXa!$F$2:$G$83,2,0)</f>
        <v>26695</v>
      </c>
      <c r="M40" s="3114">
        <v>42</v>
      </c>
      <c r="N40" s="3114">
        <v>257</v>
      </c>
      <c r="O40" s="3200">
        <v>2130</v>
      </c>
      <c r="P40" s="3114"/>
      <c r="Q40" s="3186" t="s">
        <v>756</v>
      </c>
      <c r="R40" s="3186" t="s">
        <v>756</v>
      </c>
      <c r="S40" s="3186" t="s">
        <v>756</v>
      </c>
      <c r="T40" s="3114" t="s">
        <v>3432</v>
      </c>
      <c r="U40" s="3186" t="s">
        <v>9222</v>
      </c>
      <c r="X40" s="3174" t="s">
        <v>9160</v>
      </c>
    </row>
    <row r="41" spans="2:24" s="3058" customFormat="1" ht="30" customHeight="1">
      <c r="B41" s="3634" t="s">
        <v>782</v>
      </c>
      <c r="C41" s="3033" t="s">
        <v>3443</v>
      </c>
      <c r="D41" s="3080" t="s">
        <v>11349</v>
      </c>
      <c r="E41" s="3466"/>
      <c r="F41" s="3106" t="str">
        <f t="shared" si="2"/>
        <v>3_93_36_6</v>
      </c>
      <c r="G41" s="3092" t="s">
        <v>10539</v>
      </c>
      <c r="H41" s="1004" t="str">
        <f t="shared" si="3"/>
        <v>36_6</v>
      </c>
      <c r="I41" s="1374" t="s">
        <v>10117</v>
      </c>
      <c r="J41" s="3038" t="s">
        <v>7686</v>
      </c>
      <c r="K41" s="3256" t="s">
        <v>9160</v>
      </c>
      <c r="L41" s="3315">
        <f>VLOOKUP(X41,MaXa!$F$2:$G$83,2,0)</f>
        <v>26695</v>
      </c>
      <c r="M41" s="3043">
        <v>36</v>
      </c>
      <c r="N41" s="3043">
        <v>6</v>
      </c>
      <c r="O41" s="3061">
        <v>2611</v>
      </c>
      <c r="P41" s="3624" t="s">
        <v>3445</v>
      </c>
      <c r="Q41" s="3038" t="s">
        <v>754</v>
      </c>
      <c r="R41" s="3038" t="s">
        <v>754</v>
      </c>
      <c r="S41" s="3038" t="s">
        <v>754</v>
      </c>
      <c r="T41" s="3043" t="s">
        <v>3444</v>
      </c>
      <c r="U41" s="3038" t="s">
        <v>9222</v>
      </c>
      <c r="X41" s="3058" t="s">
        <v>9160</v>
      </c>
    </row>
    <row r="42" spans="2:24" s="3058" customFormat="1" ht="30" customHeight="1">
      <c r="B42" s="3634" t="s">
        <v>11369</v>
      </c>
      <c r="C42" s="3080" t="s">
        <v>3448</v>
      </c>
      <c r="D42" s="3080" t="s">
        <v>3930</v>
      </c>
      <c r="E42" s="3466"/>
      <c r="F42" s="3106" t="str">
        <f t="shared" si="2"/>
        <v>3_95_31_15</v>
      </c>
      <c r="G42" s="3092" t="s">
        <v>10540</v>
      </c>
      <c r="H42" s="1004" t="str">
        <f t="shared" si="3"/>
        <v>31_15</v>
      </c>
      <c r="I42" s="1374" t="s">
        <v>10118</v>
      </c>
      <c r="J42" s="3038" t="s">
        <v>7686</v>
      </c>
      <c r="K42" s="3256" t="s">
        <v>9160</v>
      </c>
      <c r="L42" s="3315">
        <f>VLOOKUP(X42,MaXa!$F$2:$G$83,2,0)</f>
        <v>26695</v>
      </c>
      <c r="M42" s="3043">
        <v>31</v>
      </c>
      <c r="N42" s="3043">
        <v>15</v>
      </c>
      <c r="O42" s="3061">
        <v>11364.3</v>
      </c>
      <c r="P42" s="3043"/>
      <c r="Q42" s="3038"/>
      <c r="R42" s="3038"/>
      <c r="S42" s="3038"/>
      <c r="T42" s="3043" t="s">
        <v>3449</v>
      </c>
      <c r="U42" s="3038" t="s">
        <v>9222</v>
      </c>
      <c r="X42" s="3058" t="s">
        <v>9160</v>
      </c>
    </row>
    <row r="43" spans="2:24" s="3174" customFormat="1" ht="30" customHeight="1">
      <c r="B43" s="3634" t="s">
        <v>11370</v>
      </c>
      <c r="C43" s="3113" t="s">
        <v>3450</v>
      </c>
      <c r="D43" s="3113" t="s">
        <v>11350</v>
      </c>
      <c r="E43" s="3465"/>
      <c r="F43" s="3171" t="str">
        <f t="shared" si="2"/>
        <v>3_96_36_2009</v>
      </c>
      <c r="G43" s="3185" t="s">
        <v>10541</v>
      </c>
      <c r="H43" s="1010" t="str">
        <f t="shared" si="3"/>
        <v>36_2009</v>
      </c>
      <c r="I43" s="2098" t="s">
        <v>10119</v>
      </c>
      <c r="J43" s="3186" t="s">
        <v>7686</v>
      </c>
      <c r="K43" s="3257" t="s">
        <v>9160</v>
      </c>
      <c r="L43" s="3315">
        <f>VLOOKUP(X43,MaXa!$F$2:$G$83,2,0)</f>
        <v>26695</v>
      </c>
      <c r="M43" s="3114">
        <v>36</v>
      </c>
      <c r="N43" s="3114">
        <v>2009</v>
      </c>
      <c r="O43" s="3200">
        <v>113</v>
      </c>
      <c r="P43" s="3114"/>
      <c r="Q43" s="3186" t="s">
        <v>775</v>
      </c>
      <c r="R43" s="3186" t="s">
        <v>775</v>
      </c>
      <c r="S43" s="3186" t="s">
        <v>775</v>
      </c>
      <c r="T43" s="3114" t="s">
        <v>3447</v>
      </c>
      <c r="U43" s="3186" t="s">
        <v>9222</v>
      </c>
      <c r="X43" s="3174" t="s">
        <v>9160</v>
      </c>
    </row>
    <row r="44" spans="2:24" s="3174" customFormat="1" ht="30" customHeight="1">
      <c r="B44" s="3634" t="s">
        <v>922</v>
      </c>
      <c r="C44" s="3113" t="s">
        <v>3451</v>
      </c>
      <c r="D44" s="3113" t="s">
        <v>11350</v>
      </c>
      <c r="E44" s="3465"/>
      <c r="F44" s="3171" t="str">
        <f t="shared" ref="F44:F74" si="4">G44&amp;"_"&amp;H44</f>
        <v>3_97_28_108</v>
      </c>
      <c r="G44" s="3185" t="s">
        <v>10542</v>
      </c>
      <c r="H44" s="1010" t="str">
        <f t="shared" si="3"/>
        <v>28_108</v>
      </c>
      <c r="I44" s="2098" t="s">
        <v>10120</v>
      </c>
      <c r="J44" s="3186" t="s">
        <v>7686</v>
      </c>
      <c r="K44" s="3257" t="s">
        <v>9160</v>
      </c>
      <c r="L44" s="3315">
        <f>VLOOKUP(X44,MaXa!$F$2:$G$83,2,0)</f>
        <v>26695</v>
      </c>
      <c r="M44" s="3114">
        <v>28</v>
      </c>
      <c r="N44" s="3114">
        <v>108</v>
      </c>
      <c r="O44" s="3200">
        <v>130</v>
      </c>
      <c r="P44" s="3114"/>
      <c r="Q44" s="3186" t="s">
        <v>775</v>
      </c>
      <c r="R44" s="3186" t="s">
        <v>775</v>
      </c>
      <c r="S44" s="3186" t="s">
        <v>775</v>
      </c>
      <c r="T44" s="3114" t="s">
        <v>3447</v>
      </c>
      <c r="U44" s="3186" t="s">
        <v>9222</v>
      </c>
      <c r="X44" s="3174" t="s">
        <v>9160</v>
      </c>
    </row>
    <row r="45" spans="2:24" s="3058" customFormat="1" ht="30" customHeight="1">
      <c r="B45" s="3634" t="s">
        <v>11371</v>
      </c>
      <c r="C45" s="3080" t="s">
        <v>3456</v>
      </c>
      <c r="D45" s="3080" t="s">
        <v>3930</v>
      </c>
      <c r="E45" s="3466"/>
      <c r="F45" s="3106" t="str">
        <f t="shared" si="4"/>
        <v>3_98_28_348</v>
      </c>
      <c r="G45" s="3092" t="s">
        <v>10543</v>
      </c>
      <c r="H45" s="1004" t="str">
        <f t="shared" si="3"/>
        <v>28_348</v>
      </c>
      <c r="I45" s="1374" t="s">
        <v>10121</v>
      </c>
      <c r="J45" s="3038" t="s">
        <v>7686</v>
      </c>
      <c r="K45" s="3256" t="s">
        <v>9160</v>
      </c>
      <c r="L45" s="3315">
        <f>VLOOKUP(X45,MaXa!$F$2:$G$83,2,0)</f>
        <v>26695</v>
      </c>
      <c r="M45" s="3043">
        <v>28</v>
      </c>
      <c r="N45" s="3043">
        <v>348</v>
      </c>
      <c r="O45" s="3061">
        <v>995</v>
      </c>
      <c r="P45" s="3043"/>
      <c r="Q45" s="3038"/>
      <c r="R45" s="3038"/>
      <c r="S45" s="3038"/>
      <c r="T45" s="3043" t="s">
        <v>3449</v>
      </c>
      <c r="U45" s="3038" t="s">
        <v>9222</v>
      </c>
      <c r="X45" s="3058" t="s">
        <v>9160</v>
      </c>
    </row>
    <row r="46" spans="2:24" s="3058" customFormat="1" ht="31.5">
      <c r="B46" s="3634" t="s">
        <v>11372</v>
      </c>
      <c r="C46" s="3080" t="s">
        <v>3457</v>
      </c>
      <c r="D46" s="3080" t="s">
        <v>3930</v>
      </c>
      <c r="E46" s="3466"/>
      <c r="F46" s="3106" t="str">
        <f t="shared" si="4"/>
        <v>3_99_31_156</v>
      </c>
      <c r="G46" s="3092" t="s">
        <v>10544</v>
      </c>
      <c r="H46" s="1004" t="str">
        <f t="shared" si="3"/>
        <v>31_156</v>
      </c>
      <c r="I46" s="1374" t="s">
        <v>10122</v>
      </c>
      <c r="J46" s="3038" t="s">
        <v>7686</v>
      </c>
      <c r="K46" s="3256" t="s">
        <v>9160</v>
      </c>
      <c r="L46" s="3315">
        <f>VLOOKUP(X46,MaXa!$F$2:$G$83,2,0)</f>
        <v>26695</v>
      </c>
      <c r="M46" s="3043">
        <v>31</v>
      </c>
      <c r="N46" s="3043">
        <v>156</v>
      </c>
      <c r="O46" s="3061">
        <v>3470</v>
      </c>
      <c r="P46" s="3043"/>
      <c r="Q46" s="3038"/>
      <c r="R46" s="3038"/>
      <c r="S46" s="3038"/>
      <c r="T46" s="3043" t="s">
        <v>3449</v>
      </c>
      <c r="U46" s="3038" t="s">
        <v>9222</v>
      </c>
      <c r="X46" s="3058" t="s">
        <v>9160</v>
      </c>
    </row>
    <row r="47" spans="2:24" s="3058" customFormat="1" ht="31.5">
      <c r="B47" s="3634" t="s">
        <v>11373</v>
      </c>
      <c r="C47" s="3080" t="s">
        <v>3457</v>
      </c>
      <c r="D47" s="3080" t="s">
        <v>3930</v>
      </c>
      <c r="E47" s="3466"/>
      <c r="F47" s="3106" t="str">
        <f t="shared" si="4"/>
        <v>3_99_31_131</v>
      </c>
      <c r="G47" s="3092" t="s">
        <v>10544</v>
      </c>
      <c r="H47" s="1004" t="str">
        <f t="shared" si="3"/>
        <v>31_131</v>
      </c>
      <c r="I47" s="1374" t="s">
        <v>10123</v>
      </c>
      <c r="J47" s="3038" t="s">
        <v>7686</v>
      </c>
      <c r="K47" s="3256" t="s">
        <v>9160</v>
      </c>
      <c r="L47" s="3315">
        <f>VLOOKUP(X47,MaXa!$F$2:$G$83,2,0)</f>
        <v>26695</v>
      </c>
      <c r="M47" s="3043">
        <v>31</v>
      </c>
      <c r="N47" s="3043">
        <v>131</v>
      </c>
      <c r="O47" s="3061">
        <v>2693</v>
      </c>
      <c r="P47" s="3043"/>
      <c r="Q47" s="3038"/>
      <c r="R47" s="3038"/>
      <c r="S47" s="3038"/>
      <c r="T47" s="3043" t="s">
        <v>3449</v>
      </c>
      <c r="U47" s="3038" t="s">
        <v>9222</v>
      </c>
      <c r="X47" s="3058" t="s">
        <v>9160</v>
      </c>
    </row>
    <row r="48" spans="2:24" s="3058" customFormat="1" ht="31.5">
      <c r="B48" s="3634" t="s">
        <v>820</v>
      </c>
      <c r="C48" s="3080" t="s">
        <v>3458</v>
      </c>
      <c r="D48" s="3080" t="s">
        <v>3930</v>
      </c>
      <c r="E48" s="3466"/>
      <c r="F48" s="3106" t="str">
        <f t="shared" si="4"/>
        <v>3_100_27_21</v>
      </c>
      <c r="G48" s="3092" t="s">
        <v>10545</v>
      </c>
      <c r="H48" s="1004" t="str">
        <f t="shared" si="3"/>
        <v>27_21</v>
      </c>
      <c r="I48" s="1374" t="s">
        <v>10124</v>
      </c>
      <c r="J48" s="3038" t="s">
        <v>7686</v>
      </c>
      <c r="K48" s="3256" t="s">
        <v>9160</v>
      </c>
      <c r="L48" s="3315">
        <f>VLOOKUP(X48,MaXa!$F$2:$G$83,2,0)</f>
        <v>26695</v>
      </c>
      <c r="M48" s="3043">
        <v>27</v>
      </c>
      <c r="N48" s="3043">
        <v>21</v>
      </c>
      <c r="O48" s="3061">
        <v>7204</v>
      </c>
      <c r="P48" s="3043"/>
      <c r="Q48" s="3038"/>
      <c r="R48" s="3038"/>
      <c r="S48" s="3038"/>
      <c r="T48" s="3043" t="s">
        <v>3449</v>
      </c>
      <c r="U48" s="3038" t="s">
        <v>9222</v>
      </c>
      <c r="X48" s="3058" t="s">
        <v>9160</v>
      </c>
    </row>
    <row r="49" spans="2:24" s="3058" customFormat="1" ht="31.5">
      <c r="B49" s="3634" t="s">
        <v>842</v>
      </c>
      <c r="C49" s="3080" t="s">
        <v>3459</v>
      </c>
      <c r="D49" s="3080" t="s">
        <v>3930</v>
      </c>
      <c r="E49" s="3466"/>
      <c r="F49" s="3106" t="str">
        <f t="shared" si="4"/>
        <v>3_101_37_35</v>
      </c>
      <c r="G49" s="3092" t="s">
        <v>10546</v>
      </c>
      <c r="H49" s="1004" t="str">
        <f t="shared" si="3"/>
        <v>37_35</v>
      </c>
      <c r="I49" s="1374" t="s">
        <v>10125</v>
      </c>
      <c r="J49" s="3038" t="s">
        <v>7686</v>
      </c>
      <c r="K49" s="3256" t="s">
        <v>9160</v>
      </c>
      <c r="L49" s="3315">
        <f>VLOOKUP(X49,MaXa!$F$2:$G$83,2,0)</f>
        <v>26695</v>
      </c>
      <c r="M49" s="3043">
        <v>37</v>
      </c>
      <c r="N49" s="3043">
        <v>35</v>
      </c>
      <c r="O49" s="3061">
        <v>7938</v>
      </c>
      <c r="P49" s="3043"/>
      <c r="Q49" s="3038"/>
      <c r="R49" s="3038"/>
      <c r="S49" s="3038"/>
      <c r="T49" s="3043" t="s">
        <v>3449</v>
      </c>
      <c r="U49" s="3038" t="s">
        <v>9222</v>
      </c>
      <c r="X49" s="3058" t="s">
        <v>9160</v>
      </c>
    </row>
    <row r="50" spans="2:24" s="3058" customFormat="1" ht="31.5">
      <c r="B50" s="3634" t="s">
        <v>846</v>
      </c>
      <c r="C50" s="3080" t="s">
        <v>3461</v>
      </c>
      <c r="D50" s="3080" t="s">
        <v>3930</v>
      </c>
      <c r="E50" s="3466"/>
      <c r="F50" s="3106" t="str">
        <f t="shared" si="4"/>
        <v>3_103_36_64</v>
      </c>
      <c r="G50" s="3092" t="s">
        <v>10547</v>
      </c>
      <c r="H50" s="1004" t="str">
        <f t="shared" si="3"/>
        <v>36_64</v>
      </c>
      <c r="I50" s="1374" t="s">
        <v>10126</v>
      </c>
      <c r="J50" s="3038" t="s">
        <v>7686</v>
      </c>
      <c r="K50" s="3256" t="s">
        <v>9160</v>
      </c>
      <c r="L50" s="3315">
        <f>VLOOKUP(X50,MaXa!$F$2:$G$83,2,0)</f>
        <v>26695</v>
      </c>
      <c r="M50" s="3043">
        <v>36</v>
      </c>
      <c r="N50" s="3043">
        <v>64</v>
      </c>
      <c r="O50" s="3061">
        <v>92</v>
      </c>
      <c r="P50" s="3043"/>
      <c r="Q50" s="3038" t="s">
        <v>754</v>
      </c>
      <c r="R50" s="3038" t="s">
        <v>754</v>
      </c>
      <c r="S50" s="3038" t="s">
        <v>754</v>
      </c>
      <c r="T50" s="3043" t="s">
        <v>3436</v>
      </c>
      <c r="U50" s="3038" t="s">
        <v>9222</v>
      </c>
      <c r="X50" s="3058" t="s">
        <v>9160</v>
      </c>
    </row>
    <row r="51" spans="2:24" s="3058" customFormat="1" ht="30" customHeight="1">
      <c r="B51" s="3634" t="s">
        <v>11374</v>
      </c>
      <c r="C51" s="3080" t="s">
        <v>991</v>
      </c>
      <c r="D51" s="3080"/>
      <c r="E51" s="3466"/>
      <c r="F51" s="3106" t="str">
        <f t="shared" si="4"/>
        <v>3_105_29, 36_</v>
      </c>
      <c r="G51" s="3092" t="s">
        <v>10548</v>
      </c>
      <c r="H51" s="1004" t="str">
        <f t="shared" si="3"/>
        <v>29, 36_</v>
      </c>
      <c r="I51" s="1374" t="s">
        <v>10127</v>
      </c>
      <c r="J51" s="3038" t="s">
        <v>7686</v>
      </c>
      <c r="K51" s="3256" t="s">
        <v>9160</v>
      </c>
      <c r="L51" s="3315">
        <f>VLOOKUP(X51,MaXa!$F$2:$G$83,2,0)</f>
        <v>26695</v>
      </c>
      <c r="M51" s="3043" t="s">
        <v>3463</v>
      </c>
      <c r="N51" s="3043"/>
      <c r="O51" s="3061">
        <v>10661.5</v>
      </c>
      <c r="P51" s="3043" t="s">
        <v>3465</v>
      </c>
      <c r="Q51" s="3038" t="s">
        <v>775</v>
      </c>
      <c r="R51" s="3038" t="s">
        <v>775</v>
      </c>
      <c r="S51" s="3038" t="s">
        <v>775</v>
      </c>
      <c r="T51" s="3043" t="s">
        <v>3464</v>
      </c>
      <c r="U51" s="3038" t="s">
        <v>9222</v>
      </c>
      <c r="X51" s="3058" t="s">
        <v>9160</v>
      </c>
    </row>
    <row r="52" spans="2:24" s="3058" customFormat="1" ht="30" customHeight="1">
      <c r="B52" s="3634" t="s">
        <v>773</v>
      </c>
      <c r="C52" s="3080" t="s">
        <v>3466</v>
      </c>
      <c r="D52" s="3080" t="s">
        <v>11351</v>
      </c>
      <c r="E52" s="3466"/>
      <c r="F52" s="3338" t="str">
        <f t="shared" si="4"/>
        <v>3_106_23_103</v>
      </c>
      <c r="G52" s="3638" t="s">
        <v>10549</v>
      </c>
      <c r="H52" s="3339" t="str">
        <f t="shared" si="3"/>
        <v>23_103</v>
      </c>
      <c r="I52" s="1374" t="s">
        <v>10128</v>
      </c>
      <c r="J52" s="3612" t="s">
        <v>7686</v>
      </c>
      <c r="K52" s="3256" t="s">
        <v>9160</v>
      </c>
      <c r="L52" s="3315">
        <f>VLOOKUP(X52,MaXa!$F$2:$G$83,2,0)</f>
        <v>26695</v>
      </c>
      <c r="M52" s="3624">
        <v>23</v>
      </c>
      <c r="N52" s="3624">
        <v>103</v>
      </c>
      <c r="O52" s="3061">
        <v>993</v>
      </c>
      <c r="P52" s="3624"/>
      <c r="Q52" s="3612" t="s">
        <v>848</v>
      </c>
      <c r="R52" s="3612" t="s">
        <v>848</v>
      </c>
      <c r="S52" s="3612" t="s">
        <v>848</v>
      </c>
      <c r="T52" s="3624" t="s">
        <v>3467</v>
      </c>
      <c r="U52" s="3612" t="s">
        <v>9222</v>
      </c>
      <c r="X52" s="3058" t="s">
        <v>9160</v>
      </c>
    </row>
    <row r="53" spans="2:24" s="3058" customFormat="1" ht="47.25">
      <c r="B53" s="3634" t="s">
        <v>11375</v>
      </c>
      <c r="C53" s="3080" t="s">
        <v>3471</v>
      </c>
      <c r="D53" s="3080"/>
      <c r="E53" s="3466"/>
      <c r="F53" s="3106" t="str">
        <f t="shared" si="4"/>
        <v>3_109_29_4 thửa</v>
      </c>
      <c r="G53" s="3092" t="s">
        <v>10550</v>
      </c>
      <c r="H53" s="1004" t="str">
        <f t="shared" si="3"/>
        <v>29_4 thửa</v>
      </c>
      <c r="I53" s="1374" t="s">
        <v>10129</v>
      </c>
      <c r="J53" s="3038" t="s">
        <v>7686</v>
      </c>
      <c r="K53" s="3256" t="s">
        <v>9160</v>
      </c>
      <c r="L53" s="3315">
        <f>VLOOKUP(X53,MaXa!$F$2:$G$83,2,0)</f>
        <v>26695</v>
      </c>
      <c r="M53" s="3043">
        <v>29</v>
      </c>
      <c r="N53" s="3043" t="s">
        <v>3472</v>
      </c>
      <c r="O53" s="3061">
        <v>8954.5</v>
      </c>
      <c r="P53" s="3043" t="s">
        <v>3465</v>
      </c>
      <c r="Q53" s="3038" t="s">
        <v>979</v>
      </c>
      <c r="R53" s="3038" t="s">
        <v>979</v>
      </c>
      <c r="S53" s="3038" t="s">
        <v>979</v>
      </c>
      <c r="T53" s="3043" t="s">
        <v>3473</v>
      </c>
      <c r="U53" s="3038" t="s">
        <v>9222</v>
      </c>
      <c r="X53" s="3058" t="s">
        <v>9160</v>
      </c>
    </row>
    <row r="54" spans="2:24" s="3058" customFormat="1" ht="31.5">
      <c r="B54" s="3634" t="s">
        <v>1543</v>
      </c>
      <c r="C54" s="3614" t="s">
        <v>3474</v>
      </c>
      <c r="D54" s="3614" t="s">
        <v>11352</v>
      </c>
      <c r="E54" s="3360"/>
      <c r="F54" s="3338" t="str">
        <f t="shared" si="4"/>
        <v>3_110_9_370</v>
      </c>
      <c r="G54" s="3638" t="s">
        <v>10551</v>
      </c>
      <c r="H54" s="3339" t="str">
        <f t="shared" si="3"/>
        <v>9_370</v>
      </c>
      <c r="I54" s="1374" t="s">
        <v>10130</v>
      </c>
      <c r="J54" s="3612" t="s">
        <v>7686</v>
      </c>
      <c r="K54" s="3606" t="s">
        <v>8492</v>
      </c>
      <c r="L54" s="3315" t="e">
        <f>VLOOKUP(X54,MaXa!$F$2:$G$83,2,0)</f>
        <v>#N/A</v>
      </c>
      <c r="M54" s="3612">
        <v>9</v>
      </c>
      <c r="N54" s="3612">
        <v>370</v>
      </c>
      <c r="O54" s="3617">
        <v>614</v>
      </c>
      <c r="P54" s="3612" t="s">
        <v>3476</v>
      </c>
      <c r="Q54" s="3612" t="s">
        <v>754</v>
      </c>
      <c r="R54" s="3612" t="s">
        <v>754</v>
      </c>
      <c r="S54" s="3612" t="s">
        <v>754</v>
      </c>
      <c r="T54" s="3612" t="s">
        <v>3474</v>
      </c>
      <c r="U54" s="3612" t="s">
        <v>9222</v>
      </c>
      <c r="X54" s="3058" t="s">
        <v>8492</v>
      </c>
    </row>
    <row r="55" spans="2:24" s="3058" customFormat="1" ht="31.5">
      <c r="B55" s="3634" t="s">
        <v>11376</v>
      </c>
      <c r="C55" s="3211" t="s">
        <v>3479</v>
      </c>
      <c r="D55" s="3368"/>
      <c r="E55" s="3360"/>
      <c r="F55" s="3106" t="str">
        <f t="shared" si="4"/>
        <v>3_113_25_84A</v>
      </c>
      <c r="G55" s="3092" t="s">
        <v>10552</v>
      </c>
      <c r="H55" s="1004" t="str">
        <f t="shared" ref="H55:H96" si="5">M55&amp;"_"&amp;N55</f>
        <v>25_84A</v>
      </c>
      <c r="I55" s="1374" t="s">
        <v>10131</v>
      </c>
      <c r="J55" s="3038" t="s">
        <v>7686</v>
      </c>
      <c r="K55" s="1352" t="s">
        <v>8492</v>
      </c>
      <c r="L55" s="3315" t="e">
        <f>VLOOKUP(X55,MaXa!$F$2:$G$83,2,0)</f>
        <v>#N/A</v>
      </c>
      <c r="M55" s="3038">
        <v>25</v>
      </c>
      <c r="N55" s="3038" t="s">
        <v>3480</v>
      </c>
      <c r="O55" s="3031">
        <v>3931.4</v>
      </c>
      <c r="P55" s="3038" t="s">
        <v>3476</v>
      </c>
      <c r="Q55" s="3038" t="s">
        <v>756</v>
      </c>
      <c r="R55" s="3038" t="s">
        <v>756</v>
      </c>
      <c r="S55" s="3038" t="s">
        <v>756</v>
      </c>
      <c r="T55" s="3038" t="s">
        <v>3481</v>
      </c>
      <c r="U55" s="3038" t="s">
        <v>9222</v>
      </c>
      <c r="X55" s="3058" t="s">
        <v>8492</v>
      </c>
    </row>
    <row r="56" spans="2:24" s="3058" customFormat="1" ht="31.5">
      <c r="B56" s="3634" t="s">
        <v>11377</v>
      </c>
      <c r="C56" s="3211" t="s">
        <v>3482</v>
      </c>
      <c r="D56" s="3614" t="s">
        <v>11353</v>
      </c>
      <c r="E56" s="3360"/>
      <c r="F56" s="3106" t="str">
        <f t="shared" si="4"/>
        <v>3_114_25_101</v>
      </c>
      <c r="G56" s="3092" t="s">
        <v>10553</v>
      </c>
      <c r="H56" s="1004" t="str">
        <f t="shared" si="5"/>
        <v>25_101</v>
      </c>
      <c r="I56" s="1374" t="s">
        <v>10132</v>
      </c>
      <c r="J56" s="3038" t="s">
        <v>7686</v>
      </c>
      <c r="K56" s="1352" t="s">
        <v>8492</v>
      </c>
      <c r="L56" s="3315" t="e">
        <f>VLOOKUP(X56,MaXa!$F$2:$G$83,2,0)</f>
        <v>#N/A</v>
      </c>
      <c r="M56" s="3038">
        <v>25</v>
      </c>
      <c r="N56" s="3038">
        <v>101</v>
      </c>
      <c r="O56" s="3031">
        <v>701.6</v>
      </c>
      <c r="P56" s="3038" t="s">
        <v>3476</v>
      </c>
      <c r="Q56" s="3038" t="s">
        <v>754</v>
      </c>
      <c r="R56" s="3038" t="s">
        <v>754</v>
      </c>
      <c r="S56" s="3038" t="s">
        <v>754</v>
      </c>
      <c r="T56" s="3038" t="s">
        <v>3483</v>
      </c>
      <c r="U56" s="3038" t="s">
        <v>9222</v>
      </c>
      <c r="X56" s="3058" t="s">
        <v>8492</v>
      </c>
    </row>
    <row r="57" spans="2:24" s="3058" customFormat="1" ht="31.5">
      <c r="B57" s="3634" t="s">
        <v>11378</v>
      </c>
      <c r="C57" s="3211" t="s">
        <v>3249</v>
      </c>
      <c r="D57" s="3368" t="s">
        <v>3930</v>
      </c>
      <c r="E57" s="3360"/>
      <c r="F57" s="3106" t="str">
        <f t="shared" si="4"/>
        <v>3_115_27_108</v>
      </c>
      <c r="G57" s="3092" t="s">
        <v>10554</v>
      </c>
      <c r="H57" s="1004" t="str">
        <f t="shared" si="5"/>
        <v>27_108</v>
      </c>
      <c r="I57" s="1374" t="s">
        <v>10133</v>
      </c>
      <c r="J57" s="3038" t="s">
        <v>7686</v>
      </c>
      <c r="K57" s="1352" t="s">
        <v>8492</v>
      </c>
      <c r="L57" s="3315" t="e">
        <f>VLOOKUP(X57,MaXa!$F$2:$G$83,2,0)</f>
        <v>#N/A</v>
      </c>
      <c r="M57" s="3038">
        <v>27</v>
      </c>
      <c r="N57" s="3038">
        <v>108</v>
      </c>
      <c r="O57" s="3031">
        <v>415</v>
      </c>
      <c r="P57" s="3038" t="s">
        <v>3476</v>
      </c>
      <c r="Q57" s="3038" t="s">
        <v>2366</v>
      </c>
      <c r="R57" s="3038" t="s">
        <v>2366</v>
      </c>
      <c r="S57" s="3038" t="s">
        <v>2366</v>
      </c>
      <c r="T57" s="3038" t="s">
        <v>3249</v>
      </c>
      <c r="U57" s="3038" t="s">
        <v>9222</v>
      </c>
      <c r="X57" s="3058" t="s">
        <v>8492</v>
      </c>
    </row>
    <row r="58" spans="2:24" s="3058" customFormat="1" ht="31.5">
      <c r="B58" s="3634" t="s">
        <v>11379</v>
      </c>
      <c r="C58" s="3211" t="s">
        <v>3485</v>
      </c>
      <c r="D58" s="3368"/>
      <c r="E58" s="3360"/>
      <c r="F58" s="3106" t="str">
        <f t="shared" si="4"/>
        <v>3_116_28_373</v>
      </c>
      <c r="G58" s="3092" t="s">
        <v>10555</v>
      </c>
      <c r="H58" s="1004" t="str">
        <f t="shared" si="5"/>
        <v>28_373</v>
      </c>
      <c r="I58" s="1374" t="s">
        <v>10134</v>
      </c>
      <c r="J58" s="3038" t="s">
        <v>7686</v>
      </c>
      <c r="K58" s="1352" t="s">
        <v>8492</v>
      </c>
      <c r="L58" s="3315" t="e">
        <f>VLOOKUP(X58,MaXa!$F$2:$G$83,2,0)</f>
        <v>#N/A</v>
      </c>
      <c r="M58" s="3038">
        <v>28</v>
      </c>
      <c r="N58" s="3038">
        <v>373</v>
      </c>
      <c r="O58" s="3031">
        <v>1564.6</v>
      </c>
      <c r="P58" s="3038" t="s">
        <v>3476</v>
      </c>
      <c r="Q58" s="3038" t="s">
        <v>754</v>
      </c>
      <c r="R58" s="3038" t="s">
        <v>754</v>
      </c>
      <c r="S58" s="3038" t="s">
        <v>754</v>
      </c>
      <c r="T58" s="3038" t="s">
        <v>3486</v>
      </c>
      <c r="U58" s="3038" t="s">
        <v>9222</v>
      </c>
      <c r="X58" s="3058" t="s">
        <v>8492</v>
      </c>
    </row>
    <row r="59" spans="2:24" s="3058" customFormat="1" ht="31.5">
      <c r="B59" s="3634" t="s">
        <v>11380</v>
      </c>
      <c r="C59" s="3614" t="s">
        <v>3493</v>
      </c>
      <c r="D59" s="3614" t="s">
        <v>11354</v>
      </c>
      <c r="E59" s="3360"/>
      <c r="F59" s="3106" t="str">
        <f t="shared" si="4"/>
        <v>3_121_14_44</v>
      </c>
      <c r="G59" s="3638" t="s">
        <v>10556</v>
      </c>
      <c r="H59" s="1004" t="str">
        <f t="shared" si="5"/>
        <v>14_44</v>
      </c>
      <c r="I59" s="1374" t="s">
        <v>10135</v>
      </c>
      <c r="J59" s="3612" t="s">
        <v>7686</v>
      </c>
      <c r="K59" s="3606" t="s">
        <v>8492</v>
      </c>
      <c r="L59" s="3315" t="e">
        <f>VLOOKUP(X59,MaXa!$F$2:$G$83,2,0)</f>
        <v>#N/A</v>
      </c>
      <c r="M59" s="3612">
        <v>14</v>
      </c>
      <c r="N59" s="3612">
        <v>44</v>
      </c>
      <c r="O59" s="3617">
        <v>200</v>
      </c>
      <c r="P59" s="3612" t="s">
        <v>3476</v>
      </c>
      <c r="Q59" s="3612" t="s">
        <v>754</v>
      </c>
      <c r="R59" s="3612" t="s">
        <v>754</v>
      </c>
      <c r="S59" s="3612" t="s">
        <v>754</v>
      </c>
      <c r="T59" s="3612" t="s">
        <v>3499</v>
      </c>
      <c r="U59" s="3612" t="s">
        <v>9222</v>
      </c>
      <c r="X59" s="3058" t="s">
        <v>8492</v>
      </c>
    </row>
    <row r="60" spans="2:24" s="3058" customFormat="1" ht="47.25">
      <c r="B60" s="3634" t="s">
        <v>1469</v>
      </c>
      <c r="C60" s="3614" t="s">
        <v>3502</v>
      </c>
      <c r="D60" s="3614"/>
      <c r="E60" s="3360"/>
      <c r="F60" s="3106" t="str">
        <f t="shared" si="4"/>
        <v>3_123_22_1A</v>
      </c>
      <c r="G60" s="3638" t="s">
        <v>10557</v>
      </c>
      <c r="H60" s="1004" t="str">
        <f t="shared" si="5"/>
        <v>22_1A</v>
      </c>
      <c r="I60" s="1374" t="s">
        <v>10136</v>
      </c>
      <c r="J60" s="3612" t="s">
        <v>7686</v>
      </c>
      <c r="K60" s="3606" t="s">
        <v>8492</v>
      </c>
      <c r="L60" s="3315" t="e">
        <f>VLOOKUP(X60,MaXa!$F$2:$G$83,2,0)</f>
        <v>#N/A</v>
      </c>
      <c r="M60" s="3612">
        <v>22</v>
      </c>
      <c r="N60" s="3612" t="s">
        <v>3503</v>
      </c>
      <c r="O60" s="3617">
        <v>256</v>
      </c>
      <c r="P60" s="3612" t="s">
        <v>3476</v>
      </c>
      <c r="Q60" s="3612" t="s">
        <v>754</v>
      </c>
      <c r="R60" s="3612" t="s">
        <v>754</v>
      </c>
      <c r="S60" s="3612" t="s">
        <v>754</v>
      </c>
      <c r="T60" s="3612" t="s">
        <v>3504</v>
      </c>
      <c r="U60" s="3612" t="s">
        <v>9222</v>
      </c>
      <c r="X60" s="3058" t="s">
        <v>8492</v>
      </c>
    </row>
    <row r="61" spans="2:24" s="3058" customFormat="1" ht="31.5">
      <c r="B61" s="3634" t="s">
        <v>11381</v>
      </c>
      <c r="C61" s="3614" t="s">
        <v>3505</v>
      </c>
      <c r="D61" s="3614"/>
      <c r="E61" s="3360"/>
      <c r="F61" s="3106" t="str">
        <f t="shared" si="4"/>
        <v>3_124_25_131</v>
      </c>
      <c r="G61" s="3638" t="s">
        <v>10558</v>
      </c>
      <c r="H61" s="1004" t="str">
        <f t="shared" si="5"/>
        <v>25_131</v>
      </c>
      <c r="I61" s="1374" t="s">
        <v>10137</v>
      </c>
      <c r="J61" s="3612" t="s">
        <v>7686</v>
      </c>
      <c r="K61" s="3606" t="s">
        <v>8492</v>
      </c>
      <c r="L61" s="3315" t="e">
        <f>VLOOKUP(X61,MaXa!$F$2:$G$83,2,0)</f>
        <v>#N/A</v>
      </c>
      <c r="M61" s="3612">
        <v>25</v>
      </c>
      <c r="N61" s="3612">
        <v>131</v>
      </c>
      <c r="O61" s="3617">
        <v>475.1</v>
      </c>
      <c r="P61" s="3612" t="s">
        <v>3476</v>
      </c>
      <c r="Q61" s="3612" t="s">
        <v>751</v>
      </c>
      <c r="R61" s="3612" t="s">
        <v>751</v>
      </c>
      <c r="S61" s="3612" t="s">
        <v>751</v>
      </c>
      <c r="T61" s="3612" t="s">
        <v>3507</v>
      </c>
      <c r="U61" s="3612" t="s">
        <v>9222</v>
      </c>
      <c r="X61" s="3058" t="s">
        <v>8492</v>
      </c>
    </row>
    <row r="62" spans="2:24" s="3058" customFormat="1">
      <c r="B62" s="3634" t="s">
        <v>1233</v>
      </c>
      <c r="C62" s="3614" t="s">
        <v>3505</v>
      </c>
      <c r="D62" s="3614"/>
      <c r="E62" s="3360"/>
      <c r="F62" s="3106" t="str">
        <f>G62&amp;"_"&amp;H62</f>
        <v>3_124_25_171</v>
      </c>
      <c r="G62" s="3638" t="s">
        <v>10558</v>
      </c>
      <c r="H62" s="1004" t="str">
        <f>M62&amp;"_"&amp;N62</f>
        <v>25_171</v>
      </c>
      <c r="I62" s="1374" t="s">
        <v>10137</v>
      </c>
      <c r="J62" s="3612" t="s">
        <v>7686</v>
      </c>
      <c r="K62" s="3606" t="s">
        <v>8492</v>
      </c>
      <c r="L62" s="3315" t="e">
        <f>VLOOKUP(X62,MaXa!$F$2:$G$83,2,0)</f>
        <v>#N/A</v>
      </c>
      <c r="M62" s="3612">
        <v>25</v>
      </c>
      <c r="N62" s="3612">
        <v>171</v>
      </c>
      <c r="O62" s="3617"/>
      <c r="P62" s="3612"/>
      <c r="Q62" s="3612"/>
      <c r="R62" s="3612"/>
      <c r="S62" s="3612"/>
      <c r="T62" s="3612"/>
      <c r="U62" s="3612"/>
      <c r="X62" s="3058" t="s">
        <v>8492</v>
      </c>
    </row>
    <row r="63" spans="2:24" s="3199" customFormat="1" ht="31.5">
      <c r="B63" s="3634" t="s">
        <v>1475</v>
      </c>
      <c r="C63" s="3150" t="s">
        <v>3512</v>
      </c>
      <c r="D63" s="3234"/>
      <c r="E63" s="3459"/>
      <c r="F63" s="3098" t="str">
        <f t="shared" si="4"/>
        <v>3_126_9_110</v>
      </c>
      <c r="G63" s="3151" t="s">
        <v>10559</v>
      </c>
      <c r="H63" s="3098" t="str">
        <f t="shared" si="5"/>
        <v>9_110</v>
      </c>
      <c r="I63" s="3097" t="s">
        <v>10138</v>
      </c>
      <c r="J63" s="3201" t="s">
        <v>7686</v>
      </c>
      <c r="K63" s="3260" t="s">
        <v>8492</v>
      </c>
      <c r="L63" s="3315" t="e">
        <f>VLOOKUP(X63,MaXa!$F$2:$G$83,2,0)</f>
        <v>#N/A</v>
      </c>
      <c r="M63" s="3201">
        <v>9</v>
      </c>
      <c r="N63" s="3201">
        <v>110</v>
      </c>
      <c r="O63" s="3203">
        <v>16195</v>
      </c>
      <c r="P63" s="3201" t="s">
        <v>3476</v>
      </c>
      <c r="Q63" s="3201" t="s">
        <v>754</v>
      </c>
      <c r="R63" s="3201" t="s">
        <v>754</v>
      </c>
      <c r="S63" s="3201" t="s">
        <v>754</v>
      </c>
      <c r="T63" s="3201" t="s">
        <v>3513</v>
      </c>
      <c r="U63" s="3201" t="s">
        <v>9222</v>
      </c>
      <c r="X63" s="3199" t="s">
        <v>8492</v>
      </c>
    </row>
    <row r="64" spans="2:24" s="3199" customFormat="1" ht="31.5">
      <c r="B64" s="3634" t="s">
        <v>11382</v>
      </c>
      <c r="C64" s="3150" t="s">
        <v>3493</v>
      </c>
      <c r="D64" s="3234" t="s">
        <v>11354</v>
      </c>
      <c r="E64" s="3459"/>
      <c r="F64" s="3098" t="str">
        <f t="shared" si="4"/>
        <v>3_127_14_44</v>
      </c>
      <c r="G64" s="3151" t="s">
        <v>10560</v>
      </c>
      <c r="H64" s="3098" t="str">
        <f t="shared" si="5"/>
        <v>14_44</v>
      </c>
      <c r="I64" s="3097" t="s">
        <v>10139</v>
      </c>
      <c r="J64" s="3187" t="s">
        <v>7686</v>
      </c>
      <c r="K64" s="3260" t="s">
        <v>8492</v>
      </c>
      <c r="L64" s="3315" t="e">
        <f>VLOOKUP(X64,MaXa!$F$2:$G$83,2,0)</f>
        <v>#N/A</v>
      </c>
      <c r="M64" s="3187">
        <v>14</v>
      </c>
      <c r="N64" s="3187">
        <v>44</v>
      </c>
      <c r="O64" s="3203">
        <v>15400</v>
      </c>
      <c r="P64" s="3187" t="s">
        <v>3476</v>
      </c>
      <c r="Q64" s="3187" t="s">
        <v>754</v>
      </c>
      <c r="R64" s="3187" t="s">
        <v>754</v>
      </c>
      <c r="S64" s="3187" t="s">
        <v>754</v>
      </c>
      <c r="T64" s="3187" t="s">
        <v>3514</v>
      </c>
      <c r="U64" s="3187" t="s">
        <v>9222</v>
      </c>
      <c r="X64" s="3199" t="s">
        <v>8492</v>
      </c>
    </row>
    <row r="65" spans="2:24" s="3058" customFormat="1" ht="31.5">
      <c r="B65" s="3634" t="s">
        <v>11383</v>
      </c>
      <c r="C65" s="3211" t="s">
        <v>3512</v>
      </c>
      <c r="D65" s="3368"/>
      <c r="E65" s="3360"/>
      <c r="F65" s="3106" t="str">
        <f t="shared" si="4"/>
        <v>3_129_38
14_69</v>
      </c>
      <c r="G65" s="3092" t="s">
        <v>10561</v>
      </c>
      <c r="H65" s="1004" t="str">
        <f t="shared" si="5"/>
        <v>38
14_69</v>
      </c>
      <c r="I65" s="1374" t="s">
        <v>10140</v>
      </c>
      <c r="J65" s="3038" t="s">
        <v>7686</v>
      </c>
      <c r="K65" s="1352" t="s">
        <v>8492</v>
      </c>
      <c r="L65" s="3315" t="e">
        <f>VLOOKUP(X65,MaXa!$F$2:$G$83,2,0)</f>
        <v>#N/A</v>
      </c>
      <c r="M65" s="3038" t="s">
        <v>3517</v>
      </c>
      <c r="N65" s="3038">
        <v>69</v>
      </c>
      <c r="O65" s="3031">
        <v>17750.22</v>
      </c>
      <c r="P65" s="3038" t="s">
        <v>3476</v>
      </c>
      <c r="Q65" s="3038" t="s">
        <v>754</v>
      </c>
      <c r="R65" s="3038" t="s">
        <v>754</v>
      </c>
      <c r="S65" s="3038" t="s">
        <v>754</v>
      </c>
      <c r="T65" s="3038" t="s">
        <v>3518</v>
      </c>
      <c r="U65" s="3038" t="s">
        <v>9222</v>
      </c>
      <c r="X65" s="3058" t="s">
        <v>8492</v>
      </c>
    </row>
    <row r="66" spans="2:24" s="3058" customFormat="1" ht="31.5">
      <c r="B66" s="3634" t="s">
        <v>11384</v>
      </c>
      <c r="C66" s="3211" t="s">
        <v>3519</v>
      </c>
      <c r="D66" s="3368"/>
      <c r="E66" s="3360"/>
      <c r="F66" s="3106" t="str">
        <f t="shared" si="4"/>
        <v>3_130_9_220A</v>
      </c>
      <c r="G66" s="3092" t="s">
        <v>10562</v>
      </c>
      <c r="H66" s="1004" t="str">
        <f t="shared" si="5"/>
        <v>9_220A</v>
      </c>
      <c r="I66" s="1374" t="s">
        <v>10141</v>
      </c>
      <c r="J66" s="3038" t="s">
        <v>7686</v>
      </c>
      <c r="K66" s="1352" t="s">
        <v>8492</v>
      </c>
      <c r="L66" s="3315" t="e">
        <f>VLOOKUP(X66,MaXa!$F$2:$G$83,2,0)</f>
        <v>#N/A</v>
      </c>
      <c r="M66" s="3038">
        <v>9</v>
      </c>
      <c r="N66" s="3038" t="s">
        <v>3520</v>
      </c>
      <c r="O66" s="3031">
        <v>16576.5</v>
      </c>
      <c r="P66" s="3038" t="s">
        <v>3476</v>
      </c>
      <c r="Q66" s="3038" t="s">
        <v>754</v>
      </c>
      <c r="R66" s="3038" t="s">
        <v>754</v>
      </c>
      <c r="S66" s="3038" t="s">
        <v>754</v>
      </c>
      <c r="T66" s="3038" t="s">
        <v>3521</v>
      </c>
      <c r="U66" s="3038" t="s">
        <v>9222</v>
      </c>
      <c r="X66" s="3058" t="s">
        <v>8492</v>
      </c>
    </row>
    <row r="67" spans="2:24" s="3175" customFormat="1" ht="31.5">
      <c r="B67" s="3634" t="s">
        <v>11385</v>
      </c>
      <c r="C67" s="3030" t="s">
        <v>3515</v>
      </c>
      <c r="D67" s="3030"/>
      <c r="E67" s="3460"/>
      <c r="F67" s="3032" t="str">
        <f t="shared" si="4"/>
        <v>3_131_25_102</v>
      </c>
      <c r="G67" s="3142" t="s">
        <v>10563</v>
      </c>
      <c r="H67" s="3032" t="str">
        <f t="shared" si="5"/>
        <v>25_102</v>
      </c>
      <c r="I67" s="3115" t="s">
        <v>10142</v>
      </c>
      <c r="J67" s="3202" t="s">
        <v>7686</v>
      </c>
      <c r="K67" s="3261" t="s">
        <v>8492</v>
      </c>
      <c r="L67" s="3315" t="e">
        <f>VLOOKUP(X67,MaXa!$F$2:$G$83,2,0)</f>
        <v>#N/A</v>
      </c>
      <c r="M67" s="3202">
        <v>25</v>
      </c>
      <c r="N67" s="3202">
        <v>102</v>
      </c>
      <c r="O67" s="3212">
        <v>1236.58</v>
      </c>
      <c r="P67" s="3202" t="s">
        <v>3476</v>
      </c>
      <c r="Q67" s="3202" t="s">
        <v>754</v>
      </c>
      <c r="R67" s="3202" t="s">
        <v>754</v>
      </c>
      <c r="S67" s="3202" t="s">
        <v>754</v>
      </c>
      <c r="T67" s="3202" t="s">
        <v>3522</v>
      </c>
      <c r="U67" s="3202" t="s">
        <v>9222</v>
      </c>
      <c r="X67" s="3175" t="s">
        <v>8492</v>
      </c>
    </row>
    <row r="68" spans="2:24" s="3199" customFormat="1" ht="31.5">
      <c r="B68" s="3634" t="s">
        <v>1570</v>
      </c>
      <c r="C68" s="3150" t="s">
        <v>3523</v>
      </c>
      <c r="D68" s="3234"/>
      <c r="E68" s="3459"/>
      <c r="F68" s="3098" t="str">
        <f t="shared" si="4"/>
        <v>3_132_9_110</v>
      </c>
      <c r="G68" s="3151" t="s">
        <v>10564</v>
      </c>
      <c r="H68" s="3098" t="str">
        <f t="shared" si="5"/>
        <v>9_110</v>
      </c>
      <c r="I68" s="3097" t="s">
        <v>10143</v>
      </c>
      <c r="J68" s="3201" t="s">
        <v>7686</v>
      </c>
      <c r="K68" s="3260" t="s">
        <v>8492</v>
      </c>
      <c r="L68" s="3315" t="e">
        <f>VLOOKUP(X68,MaXa!$F$2:$G$83,2,0)</f>
        <v>#N/A</v>
      </c>
      <c r="M68" s="3201">
        <v>9</v>
      </c>
      <c r="N68" s="3201">
        <v>110</v>
      </c>
      <c r="O68" s="3203">
        <v>9677.2999999999993</v>
      </c>
      <c r="P68" s="3201" t="s">
        <v>3476</v>
      </c>
      <c r="Q68" s="3201" t="s">
        <v>754</v>
      </c>
      <c r="R68" s="3201" t="s">
        <v>754</v>
      </c>
      <c r="S68" s="3201" t="s">
        <v>754</v>
      </c>
      <c r="T68" s="3201" t="s">
        <v>3524</v>
      </c>
      <c r="U68" s="3201" t="s">
        <v>9222</v>
      </c>
      <c r="X68" s="3199" t="s">
        <v>8492</v>
      </c>
    </row>
    <row r="69" spans="2:24" s="3199" customFormat="1" ht="31.5">
      <c r="B69" s="3634" t="s">
        <v>11386</v>
      </c>
      <c r="C69" s="3216" t="s">
        <v>3493</v>
      </c>
      <c r="D69" s="3152"/>
      <c r="E69" s="3467"/>
      <c r="F69" s="3098" t="str">
        <f t="shared" si="4"/>
        <v>3_133_14_44</v>
      </c>
      <c r="G69" s="3151" t="s">
        <v>10565</v>
      </c>
      <c r="H69" s="3098" t="str">
        <f t="shared" si="5"/>
        <v>14_44</v>
      </c>
      <c r="I69" s="3097" t="s">
        <v>10144</v>
      </c>
      <c r="J69" s="3208" t="s">
        <v>7686</v>
      </c>
      <c r="K69" s="3260" t="s">
        <v>8492</v>
      </c>
      <c r="L69" s="3315" t="e">
        <f>VLOOKUP(X69,MaXa!$F$2:$G$83,2,0)</f>
        <v>#N/A</v>
      </c>
      <c r="M69" s="3208">
        <v>14</v>
      </c>
      <c r="N69" s="3208">
        <v>44</v>
      </c>
      <c r="O69" s="3203">
        <v>10987.46</v>
      </c>
      <c r="P69" s="3208" t="s">
        <v>3476</v>
      </c>
      <c r="Q69" s="3208" t="s">
        <v>754</v>
      </c>
      <c r="R69" s="3208" t="s">
        <v>754</v>
      </c>
      <c r="S69" s="3208" t="s">
        <v>754</v>
      </c>
      <c r="T69" s="3208" t="s">
        <v>3525</v>
      </c>
      <c r="U69" s="3208" t="s">
        <v>9222</v>
      </c>
      <c r="X69" s="3199" t="s">
        <v>8492</v>
      </c>
    </row>
    <row r="70" spans="2:24" s="3058" customFormat="1" ht="31.5">
      <c r="B70" s="3634" t="s">
        <v>1397</v>
      </c>
      <c r="C70" s="3211" t="s">
        <v>3493</v>
      </c>
      <c r="D70" s="3368" t="s">
        <v>3930</v>
      </c>
      <c r="E70" s="3360"/>
      <c r="F70" s="3106" t="str">
        <f t="shared" si="4"/>
        <v>3_135_57_1</v>
      </c>
      <c r="G70" s="3092" t="s">
        <v>10566</v>
      </c>
      <c r="H70" s="1004" t="str">
        <f t="shared" si="5"/>
        <v>57_1</v>
      </c>
      <c r="I70" s="1374" t="s">
        <v>10145</v>
      </c>
      <c r="J70" s="3038" t="s">
        <v>7686</v>
      </c>
      <c r="K70" s="1352" t="s">
        <v>8492</v>
      </c>
      <c r="L70" s="3315" t="e">
        <f>VLOOKUP(X70,MaXa!$F$2:$G$83,2,0)</f>
        <v>#N/A</v>
      </c>
      <c r="M70" s="3038">
        <v>57</v>
      </c>
      <c r="N70" s="3038">
        <v>1</v>
      </c>
      <c r="O70" s="3031">
        <v>50000</v>
      </c>
      <c r="P70" s="3038" t="s">
        <v>3476</v>
      </c>
      <c r="Q70" s="3038" t="s">
        <v>754</v>
      </c>
      <c r="R70" s="3038" t="s">
        <v>754</v>
      </c>
      <c r="S70" s="3038" t="s">
        <v>754</v>
      </c>
      <c r="T70" s="3038" t="s">
        <v>3529</v>
      </c>
      <c r="U70" s="3038" t="s">
        <v>9222</v>
      </c>
      <c r="X70" s="3058" t="s">
        <v>8492</v>
      </c>
    </row>
    <row r="71" spans="2:24" s="3058" customFormat="1" ht="31.5">
      <c r="B71" s="3634" t="s">
        <v>1575</v>
      </c>
      <c r="C71" s="3614" t="s">
        <v>3487</v>
      </c>
      <c r="D71" s="3614" t="s">
        <v>11355</v>
      </c>
      <c r="E71" s="3360"/>
      <c r="F71" s="3338" t="str">
        <f t="shared" si="4"/>
        <v>3_136_22_2</v>
      </c>
      <c r="G71" s="3638" t="s">
        <v>10567</v>
      </c>
      <c r="H71" s="3339" t="str">
        <f t="shared" si="5"/>
        <v>22_2</v>
      </c>
      <c r="I71" s="1374" t="s">
        <v>10146</v>
      </c>
      <c r="J71" s="3612" t="s">
        <v>7686</v>
      </c>
      <c r="K71" s="3606" t="s">
        <v>8492</v>
      </c>
      <c r="L71" s="3315" t="e">
        <f>VLOOKUP(X71,MaXa!$F$2:$G$83,2,0)</f>
        <v>#N/A</v>
      </c>
      <c r="M71" s="3612">
        <v>22</v>
      </c>
      <c r="N71" s="3612">
        <v>2</v>
      </c>
      <c r="O71" s="3617">
        <v>198</v>
      </c>
      <c r="P71" s="3612" t="s">
        <v>3476</v>
      </c>
      <c r="Q71" s="3612" t="s">
        <v>754</v>
      </c>
      <c r="R71" s="3612" t="s">
        <v>754</v>
      </c>
      <c r="S71" s="3612" t="s">
        <v>754</v>
      </c>
      <c r="T71" s="3612" t="s">
        <v>2959</v>
      </c>
      <c r="U71" s="3612" t="s">
        <v>9222</v>
      </c>
      <c r="X71" s="3058" t="s">
        <v>8492</v>
      </c>
    </row>
    <row r="72" spans="2:24" s="3058" customFormat="1" ht="31.5">
      <c r="B72" s="3634" t="s">
        <v>11387</v>
      </c>
      <c r="C72" s="3036" t="s">
        <v>3357</v>
      </c>
      <c r="D72" s="3614" t="s">
        <v>11355</v>
      </c>
      <c r="E72" s="3468"/>
      <c r="F72" s="3338" t="str">
        <f t="shared" si="4"/>
        <v>3_137_22_403</v>
      </c>
      <c r="G72" s="3638" t="s">
        <v>10568</v>
      </c>
      <c r="H72" s="3339" t="str">
        <f t="shared" si="5"/>
        <v>22_403</v>
      </c>
      <c r="I72" s="1374" t="s">
        <v>10147</v>
      </c>
      <c r="J72" s="3612" t="s">
        <v>7686</v>
      </c>
      <c r="K72" s="3633" t="s">
        <v>8547</v>
      </c>
      <c r="L72" s="3315">
        <f>VLOOKUP(X72,MaXa!$F$2:$G$83,2,0)</f>
        <v>26686</v>
      </c>
      <c r="M72" s="3632">
        <v>22</v>
      </c>
      <c r="N72" s="3632">
        <v>403</v>
      </c>
      <c r="O72" s="4141">
        <v>4550</v>
      </c>
      <c r="P72" s="4120" t="s">
        <v>3532</v>
      </c>
      <c r="Q72" s="3612" t="s">
        <v>754</v>
      </c>
      <c r="R72" s="3612" t="s">
        <v>754</v>
      </c>
      <c r="S72" s="3612" t="s">
        <v>754</v>
      </c>
      <c r="T72" s="4120" t="s">
        <v>3531</v>
      </c>
      <c r="U72" s="3612" t="s">
        <v>9222</v>
      </c>
      <c r="X72" s="3058" t="s">
        <v>8547</v>
      </c>
    </row>
    <row r="73" spans="2:24" s="3058" customFormat="1" ht="31.5">
      <c r="B73" s="3634" t="s">
        <v>11388</v>
      </c>
      <c r="C73" s="3036" t="s">
        <v>3357</v>
      </c>
      <c r="D73" s="3614" t="s">
        <v>11355</v>
      </c>
      <c r="E73" s="3468"/>
      <c r="F73" s="3338" t="str">
        <f t="shared" si="4"/>
        <v>3_137_22_415</v>
      </c>
      <c r="G73" s="3638" t="s">
        <v>10568</v>
      </c>
      <c r="H73" s="3339" t="str">
        <f t="shared" si="5"/>
        <v>22_415</v>
      </c>
      <c r="I73" s="1374" t="s">
        <v>10148</v>
      </c>
      <c r="J73" s="3612" t="s">
        <v>7686</v>
      </c>
      <c r="K73" s="3633" t="s">
        <v>8547</v>
      </c>
      <c r="L73" s="3315">
        <f>VLOOKUP(X73,MaXa!$F$2:$G$83,2,0)</f>
        <v>26686</v>
      </c>
      <c r="M73" s="3632">
        <v>22</v>
      </c>
      <c r="N73" s="3632">
        <v>415</v>
      </c>
      <c r="O73" s="4141"/>
      <c r="P73" s="4120"/>
      <c r="Q73" s="3612" t="s">
        <v>754</v>
      </c>
      <c r="R73" s="3612" t="s">
        <v>754</v>
      </c>
      <c r="S73" s="3612" t="s">
        <v>754</v>
      </c>
      <c r="T73" s="4120"/>
      <c r="U73" s="3612" t="s">
        <v>9222</v>
      </c>
      <c r="X73" s="3058" t="s">
        <v>8547</v>
      </c>
    </row>
    <row r="74" spans="2:24" s="3058" customFormat="1" ht="31.5">
      <c r="B74" s="3634" t="s">
        <v>11389</v>
      </c>
      <c r="C74" s="3036" t="s">
        <v>3357</v>
      </c>
      <c r="D74" s="3614" t="s">
        <v>11355</v>
      </c>
      <c r="E74" s="3468"/>
      <c r="F74" s="3338" t="str">
        <f t="shared" si="4"/>
        <v>3_137_22_402</v>
      </c>
      <c r="G74" s="3638" t="s">
        <v>10568</v>
      </c>
      <c r="H74" s="3339" t="str">
        <f t="shared" si="5"/>
        <v>22_402</v>
      </c>
      <c r="I74" s="1374" t="s">
        <v>10149</v>
      </c>
      <c r="J74" s="3612" t="s">
        <v>7686</v>
      </c>
      <c r="K74" s="3633" t="s">
        <v>8547</v>
      </c>
      <c r="L74" s="3315">
        <f>VLOOKUP(X74,MaXa!$F$2:$G$83,2,0)</f>
        <v>26686</v>
      </c>
      <c r="M74" s="3632">
        <v>22</v>
      </c>
      <c r="N74" s="3632">
        <v>402</v>
      </c>
      <c r="O74" s="4141"/>
      <c r="P74" s="4120"/>
      <c r="Q74" s="3612" t="s">
        <v>754</v>
      </c>
      <c r="R74" s="3612" t="s">
        <v>754</v>
      </c>
      <c r="S74" s="3612" t="s">
        <v>754</v>
      </c>
      <c r="T74" s="4120"/>
      <c r="U74" s="3612" t="s">
        <v>9222</v>
      </c>
      <c r="X74" s="3058" t="s">
        <v>8547</v>
      </c>
    </row>
    <row r="75" spans="2:24" s="3058" customFormat="1" ht="31.5">
      <c r="B75" s="3634" t="s">
        <v>1422</v>
      </c>
      <c r="C75" s="3036" t="s">
        <v>3357</v>
      </c>
      <c r="D75" s="3614" t="s">
        <v>11355</v>
      </c>
      <c r="E75" s="3468"/>
      <c r="F75" s="3338" t="str">
        <f t="shared" ref="F75:F97" si="6">G75&amp;"_"&amp;H75</f>
        <v>3_137_22_401</v>
      </c>
      <c r="G75" s="3638" t="s">
        <v>10568</v>
      </c>
      <c r="H75" s="3339" t="str">
        <f t="shared" si="5"/>
        <v>22_401</v>
      </c>
      <c r="I75" s="1374" t="s">
        <v>10150</v>
      </c>
      <c r="J75" s="3612" t="s">
        <v>7686</v>
      </c>
      <c r="K75" s="3633" t="s">
        <v>8547</v>
      </c>
      <c r="L75" s="3315">
        <f>VLOOKUP(X75,MaXa!$F$2:$G$83,2,0)</f>
        <v>26686</v>
      </c>
      <c r="M75" s="3632">
        <v>22</v>
      </c>
      <c r="N75" s="3632">
        <v>401</v>
      </c>
      <c r="O75" s="4141"/>
      <c r="P75" s="4120"/>
      <c r="Q75" s="3612" t="s">
        <v>754</v>
      </c>
      <c r="R75" s="3612" t="s">
        <v>754</v>
      </c>
      <c r="S75" s="3612" t="s">
        <v>754</v>
      </c>
      <c r="T75" s="4120"/>
      <c r="U75" s="3612" t="s">
        <v>9222</v>
      </c>
      <c r="X75" s="3058" t="s">
        <v>8547</v>
      </c>
    </row>
    <row r="76" spans="2:24" s="3058" customFormat="1" ht="31.5">
      <c r="B76" s="3634" t="s">
        <v>11390</v>
      </c>
      <c r="C76" s="3036" t="s">
        <v>3357</v>
      </c>
      <c r="D76" s="3614" t="s">
        <v>11355</v>
      </c>
      <c r="E76" s="3468"/>
      <c r="F76" s="3338" t="str">
        <f t="shared" si="6"/>
        <v>3_137_22_404</v>
      </c>
      <c r="G76" s="3638" t="s">
        <v>10568</v>
      </c>
      <c r="H76" s="3339" t="str">
        <f t="shared" si="5"/>
        <v>22_404</v>
      </c>
      <c r="I76" s="1374" t="s">
        <v>10151</v>
      </c>
      <c r="J76" s="3612" t="s">
        <v>7686</v>
      </c>
      <c r="K76" s="3633" t="s">
        <v>8547</v>
      </c>
      <c r="L76" s="3315">
        <f>VLOOKUP(X76,MaXa!$F$2:$G$83,2,0)</f>
        <v>26686</v>
      </c>
      <c r="M76" s="3632">
        <v>22</v>
      </c>
      <c r="N76" s="3632">
        <v>404</v>
      </c>
      <c r="O76" s="4141"/>
      <c r="P76" s="4120"/>
      <c r="Q76" s="3612" t="s">
        <v>754</v>
      </c>
      <c r="R76" s="3612" t="s">
        <v>754</v>
      </c>
      <c r="S76" s="3612" t="s">
        <v>754</v>
      </c>
      <c r="T76" s="4120"/>
      <c r="U76" s="3612" t="s">
        <v>9222</v>
      </c>
      <c r="X76" s="3058" t="s">
        <v>8547</v>
      </c>
    </row>
    <row r="77" spans="2:24" s="3058" customFormat="1" ht="31.5">
      <c r="B77" s="3634" t="s">
        <v>11391</v>
      </c>
      <c r="C77" s="3036" t="s">
        <v>3357</v>
      </c>
      <c r="D77" s="3614" t="s">
        <v>11355</v>
      </c>
      <c r="E77" s="3468"/>
      <c r="F77" s="3338" t="str">
        <f t="shared" si="6"/>
        <v>3_137_22_341</v>
      </c>
      <c r="G77" s="3638" t="s">
        <v>10568</v>
      </c>
      <c r="H77" s="3339" t="str">
        <f t="shared" si="5"/>
        <v>22_341</v>
      </c>
      <c r="I77" s="1374" t="s">
        <v>10152</v>
      </c>
      <c r="J77" s="3612" t="s">
        <v>7686</v>
      </c>
      <c r="K77" s="3633" t="s">
        <v>8547</v>
      </c>
      <c r="L77" s="3315">
        <f>VLOOKUP(X77,MaXa!$F$2:$G$83,2,0)</f>
        <v>26686</v>
      </c>
      <c r="M77" s="3632">
        <v>22</v>
      </c>
      <c r="N77" s="3632">
        <v>341</v>
      </c>
      <c r="O77" s="4141"/>
      <c r="P77" s="4120"/>
      <c r="Q77" s="3612" t="s">
        <v>754</v>
      </c>
      <c r="R77" s="3612" t="s">
        <v>754</v>
      </c>
      <c r="S77" s="3612" t="s">
        <v>754</v>
      </c>
      <c r="T77" s="4120"/>
      <c r="U77" s="3612" t="s">
        <v>9222</v>
      </c>
      <c r="X77" s="3058" t="s">
        <v>8547</v>
      </c>
    </row>
    <row r="78" spans="2:24" s="3058" customFormat="1" ht="31.5">
      <c r="B78" s="3634" t="s">
        <v>1409</v>
      </c>
      <c r="C78" s="3036" t="s">
        <v>3357</v>
      </c>
      <c r="D78" s="3614" t="s">
        <v>11355</v>
      </c>
      <c r="E78" s="3468"/>
      <c r="F78" s="3338" t="str">
        <f t="shared" si="6"/>
        <v>3_137_22_412</v>
      </c>
      <c r="G78" s="3638" t="s">
        <v>10568</v>
      </c>
      <c r="H78" s="3339" t="str">
        <f t="shared" si="5"/>
        <v>22_412</v>
      </c>
      <c r="I78" s="1374" t="s">
        <v>10153</v>
      </c>
      <c r="J78" s="3612" t="s">
        <v>7686</v>
      </c>
      <c r="K78" s="3633" t="s">
        <v>8547</v>
      </c>
      <c r="L78" s="3315">
        <f>VLOOKUP(X78,MaXa!$F$2:$G$83,2,0)</f>
        <v>26686</v>
      </c>
      <c r="M78" s="3632">
        <v>22</v>
      </c>
      <c r="N78" s="3632">
        <v>412</v>
      </c>
      <c r="O78" s="4141"/>
      <c r="P78" s="4120"/>
      <c r="Q78" s="3612" t="s">
        <v>754</v>
      </c>
      <c r="R78" s="3612" t="s">
        <v>754</v>
      </c>
      <c r="S78" s="3612" t="s">
        <v>754</v>
      </c>
      <c r="T78" s="4120"/>
      <c r="U78" s="3612" t="s">
        <v>9222</v>
      </c>
      <c r="X78" s="3058" t="s">
        <v>8547</v>
      </c>
    </row>
    <row r="79" spans="2:24" s="3058" customFormat="1" ht="30" customHeight="1">
      <c r="B79" s="3634" t="s">
        <v>1621</v>
      </c>
      <c r="C79" s="3081" t="s">
        <v>11016</v>
      </c>
      <c r="D79" s="3614" t="s">
        <v>11355</v>
      </c>
      <c r="E79" s="3468"/>
      <c r="F79" s="3338" t="str">
        <f t="shared" si="6"/>
        <v>3_138_28_125</v>
      </c>
      <c r="G79" s="3638" t="s">
        <v>10569</v>
      </c>
      <c r="H79" s="3339" t="str">
        <f t="shared" si="5"/>
        <v>28_125</v>
      </c>
      <c r="I79" s="1374" t="s">
        <v>10154</v>
      </c>
      <c r="J79" s="3612" t="s">
        <v>7686</v>
      </c>
      <c r="K79" s="3633" t="s">
        <v>8547</v>
      </c>
      <c r="L79" s="3315">
        <f>VLOOKUP(X79,MaXa!$F$2:$G$83,2,0)</f>
        <v>26686</v>
      </c>
      <c r="M79" s="3632">
        <v>28</v>
      </c>
      <c r="N79" s="3632">
        <v>125</v>
      </c>
      <c r="O79" s="3207">
        <v>4153</v>
      </c>
      <c r="P79" s="328" t="s">
        <v>3532</v>
      </c>
      <c r="Q79" s="3612" t="s">
        <v>2366</v>
      </c>
      <c r="R79" s="3612" t="s">
        <v>2366</v>
      </c>
      <c r="S79" s="3612" t="s">
        <v>2366</v>
      </c>
      <c r="T79" s="3632" t="s">
        <v>3535</v>
      </c>
      <c r="U79" s="3612" t="s">
        <v>9222</v>
      </c>
      <c r="X79" s="3058" t="s">
        <v>8547</v>
      </c>
    </row>
    <row r="80" spans="2:24" s="3058" customFormat="1" ht="30" customHeight="1">
      <c r="B80" s="3634" t="s">
        <v>798</v>
      </c>
      <c r="C80" s="3081" t="s">
        <v>11016</v>
      </c>
      <c r="D80" s="3614" t="s">
        <v>11355</v>
      </c>
      <c r="E80" s="3468"/>
      <c r="F80" s="3338" t="str">
        <f>G80&amp;"_"&amp;H80</f>
        <v>3_138_28_126</v>
      </c>
      <c r="G80" s="3638" t="s">
        <v>10569</v>
      </c>
      <c r="H80" s="3339" t="str">
        <f>M80&amp;"_"&amp;N80</f>
        <v>28_126</v>
      </c>
      <c r="I80" s="1374" t="s">
        <v>10154</v>
      </c>
      <c r="J80" s="3612" t="s">
        <v>7686</v>
      </c>
      <c r="K80" s="3633" t="s">
        <v>8547</v>
      </c>
      <c r="L80" s="3315">
        <f>VLOOKUP(X80,MaXa!$F$2:$G$83,2,0)</f>
        <v>26686</v>
      </c>
      <c r="M80" s="3632">
        <v>28</v>
      </c>
      <c r="N80" s="3632">
        <v>126</v>
      </c>
      <c r="O80" s="3207"/>
      <c r="P80" s="328"/>
      <c r="Q80" s="3612"/>
      <c r="R80" s="3612"/>
      <c r="S80" s="3612"/>
      <c r="T80" s="3632"/>
      <c r="U80" s="3612"/>
      <c r="X80" s="3058" t="s">
        <v>8547</v>
      </c>
    </row>
    <row r="81" spans="2:24" s="3058" customFormat="1" ht="30" customHeight="1">
      <c r="B81" s="3634" t="s">
        <v>11392</v>
      </c>
      <c r="C81" s="3081" t="s">
        <v>11016</v>
      </c>
      <c r="D81" s="3614" t="s">
        <v>11355</v>
      </c>
      <c r="E81" s="3468"/>
      <c r="F81" s="3338" t="str">
        <f>G81&amp;"_"&amp;H81</f>
        <v>3_138_28_105</v>
      </c>
      <c r="G81" s="3638" t="s">
        <v>10569</v>
      </c>
      <c r="H81" s="3339" t="str">
        <f>M81&amp;"_"&amp;N81</f>
        <v>28_105</v>
      </c>
      <c r="I81" s="1374" t="s">
        <v>10154</v>
      </c>
      <c r="J81" s="3612" t="s">
        <v>7686</v>
      </c>
      <c r="K81" s="3633" t="s">
        <v>8547</v>
      </c>
      <c r="L81" s="3315">
        <f>VLOOKUP(X81,MaXa!$F$2:$G$83,2,0)</f>
        <v>26686</v>
      </c>
      <c r="M81" s="3632">
        <v>28</v>
      </c>
      <c r="N81" s="3632">
        <v>105</v>
      </c>
      <c r="O81" s="3207"/>
      <c r="P81" s="328"/>
      <c r="Q81" s="3612"/>
      <c r="R81" s="3612"/>
      <c r="S81" s="3612"/>
      <c r="T81" s="3632"/>
      <c r="U81" s="3612"/>
      <c r="X81" s="3058" t="s">
        <v>8547</v>
      </c>
    </row>
    <row r="82" spans="2:24" s="3058" customFormat="1" ht="30" customHeight="1">
      <c r="B82" s="3634" t="s">
        <v>11393</v>
      </c>
      <c r="C82" s="3081" t="s">
        <v>11016</v>
      </c>
      <c r="D82" s="3614" t="s">
        <v>11355</v>
      </c>
      <c r="E82" s="3468"/>
      <c r="F82" s="3338" t="str">
        <f>G82&amp;"_"&amp;H82</f>
        <v>3_138_28_106</v>
      </c>
      <c r="G82" s="3638" t="s">
        <v>10569</v>
      </c>
      <c r="H82" s="3339" t="str">
        <f>M82&amp;"_"&amp;N82</f>
        <v>28_106</v>
      </c>
      <c r="I82" s="1374" t="s">
        <v>10154</v>
      </c>
      <c r="J82" s="3612" t="s">
        <v>7686</v>
      </c>
      <c r="K82" s="3633" t="s">
        <v>8547</v>
      </c>
      <c r="L82" s="3315">
        <f>VLOOKUP(X82,MaXa!$F$2:$G$83,2,0)</f>
        <v>26686</v>
      </c>
      <c r="M82" s="3632">
        <v>28</v>
      </c>
      <c r="N82" s="3632">
        <v>106</v>
      </c>
      <c r="O82" s="3207"/>
      <c r="P82" s="328"/>
      <c r="Q82" s="3612"/>
      <c r="R82" s="3612"/>
      <c r="S82" s="3612"/>
      <c r="T82" s="3632"/>
      <c r="U82" s="3612"/>
      <c r="X82" s="3058" t="s">
        <v>8547</v>
      </c>
    </row>
    <row r="83" spans="2:24" s="3058" customFormat="1" ht="30" customHeight="1">
      <c r="B83" s="3634" t="s">
        <v>1118</v>
      </c>
      <c r="C83" s="3081" t="s">
        <v>11016</v>
      </c>
      <c r="D83" s="3614" t="s">
        <v>11355</v>
      </c>
      <c r="E83" s="3468"/>
      <c r="F83" s="3338" t="str">
        <f>G83&amp;"_"&amp;H83</f>
        <v>3_138_28_107</v>
      </c>
      <c r="G83" s="3638" t="s">
        <v>10569</v>
      </c>
      <c r="H83" s="3339" t="str">
        <f>M83&amp;"_"&amp;N83</f>
        <v>28_107</v>
      </c>
      <c r="I83" s="1374" t="s">
        <v>10154</v>
      </c>
      <c r="J83" s="3612" t="s">
        <v>7686</v>
      </c>
      <c r="K83" s="3633" t="s">
        <v>8547</v>
      </c>
      <c r="L83" s="3315">
        <f>VLOOKUP(X83,MaXa!$F$2:$G$83,2,0)</f>
        <v>26686</v>
      </c>
      <c r="M83" s="3632">
        <v>28</v>
      </c>
      <c r="N83" s="3632">
        <v>107</v>
      </c>
      <c r="O83" s="3207"/>
      <c r="P83" s="328"/>
      <c r="Q83" s="3612"/>
      <c r="R83" s="3612"/>
      <c r="S83" s="3612"/>
      <c r="T83" s="3632"/>
      <c r="U83" s="3612"/>
      <c r="X83" s="3058" t="s">
        <v>8547</v>
      </c>
    </row>
    <row r="84" spans="2:24" s="3058" customFormat="1" ht="30" customHeight="1">
      <c r="B84" s="3634" t="s">
        <v>1420</v>
      </c>
      <c r="C84" s="3081" t="s">
        <v>11016</v>
      </c>
      <c r="D84" s="3614" t="s">
        <v>11355</v>
      </c>
      <c r="E84" s="3468"/>
      <c r="F84" s="3338" t="str">
        <f>G84&amp;"_"&amp;H84</f>
        <v>3_138_28_294</v>
      </c>
      <c r="G84" s="3638" t="s">
        <v>10569</v>
      </c>
      <c r="H84" s="3339" t="str">
        <f>M84&amp;"_"&amp;N84</f>
        <v>28_294</v>
      </c>
      <c r="I84" s="1374" t="s">
        <v>10154</v>
      </c>
      <c r="J84" s="3612" t="s">
        <v>7686</v>
      </c>
      <c r="K84" s="3633" t="s">
        <v>8547</v>
      </c>
      <c r="L84" s="3315">
        <f>VLOOKUP(X84,MaXa!$F$2:$G$83,2,0)</f>
        <v>26686</v>
      </c>
      <c r="M84" s="3632">
        <v>28</v>
      </c>
      <c r="N84" s="3632">
        <v>294</v>
      </c>
      <c r="O84" s="3207"/>
      <c r="P84" s="328"/>
      <c r="Q84" s="3612"/>
      <c r="R84" s="3612"/>
      <c r="S84" s="3612"/>
      <c r="T84" s="3632"/>
      <c r="U84" s="3612"/>
      <c r="X84" s="3058" t="s">
        <v>8547</v>
      </c>
    </row>
    <row r="85" spans="2:24" s="3058" customFormat="1" ht="31.5">
      <c r="B85" s="3634" t="s">
        <v>11394</v>
      </c>
      <c r="C85" s="3081" t="s">
        <v>3541</v>
      </c>
      <c r="D85" s="3081" t="s">
        <v>3930</v>
      </c>
      <c r="E85" s="3468"/>
      <c r="F85" s="3338" t="str">
        <f t="shared" si="6"/>
        <v>3_143_13_749</v>
      </c>
      <c r="G85" s="3638" t="s">
        <v>10570</v>
      </c>
      <c r="H85" s="3339" t="str">
        <f t="shared" si="5"/>
        <v>13_749</v>
      </c>
      <c r="I85" s="1374" t="s">
        <v>10155</v>
      </c>
      <c r="J85" s="3612" t="s">
        <v>7686</v>
      </c>
      <c r="K85" s="3633" t="s">
        <v>8547</v>
      </c>
      <c r="L85" s="3315">
        <f>VLOOKUP(X85,MaXa!$F$2:$G$83,2,0)</f>
        <v>26686</v>
      </c>
      <c r="M85" s="3632">
        <v>13</v>
      </c>
      <c r="N85" s="3632">
        <v>749</v>
      </c>
      <c r="O85" s="3207">
        <v>100</v>
      </c>
      <c r="P85" s="327" t="s">
        <v>3532</v>
      </c>
      <c r="Q85" s="3612" t="s">
        <v>754</v>
      </c>
      <c r="R85" s="3612" t="s">
        <v>754</v>
      </c>
      <c r="S85" s="3612" t="s">
        <v>754</v>
      </c>
      <c r="T85" s="3632" t="s">
        <v>3540</v>
      </c>
      <c r="U85" s="3612" t="s">
        <v>9222</v>
      </c>
      <c r="X85" s="3058" t="s">
        <v>8547</v>
      </c>
    </row>
    <row r="86" spans="2:24" s="3058" customFormat="1" ht="31.5">
      <c r="B86" s="3634" t="s">
        <v>11395</v>
      </c>
      <c r="C86" s="3081" t="s">
        <v>3544</v>
      </c>
      <c r="D86" s="3081"/>
      <c r="E86" s="3468"/>
      <c r="F86" s="3338" t="str">
        <f t="shared" si="6"/>
        <v>3_146_21_939</v>
      </c>
      <c r="G86" s="3638" t="s">
        <v>10571</v>
      </c>
      <c r="H86" s="3339" t="str">
        <f t="shared" si="5"/>
        <v>21_939</v>
      </c>
      <c r="I86" s="1374" t="s">
        <v>10156</v>
      </c>
      <c r="J86" s="3612" t="s">
        <v>7686</v>
      </c>
      <c r="K86" s="3633" t="s">
        <v>8547</v>
      </c>
      <c r="L86" s="3315">
        <f>VLOOKUP(X86,MaXa!$F$2:$G$83,2,0)</f>
        <v>26686</v>
      </c>
      <c r="M86" s="3632">
        <v>21</v>
      </c>
      <c r="N86" s="3632">
        <v>939</v>
      </c>
      <c r="O86" s="3207">
        <v>791.8</v>
      </c>
      <c r="P86" s="327" t="s">
        <v>3532</v>
      </c>
      <c r="Q86" s="3612" t="s">
        <v>754</v>
      </c>
      <c r="R86" s="3612" t="s">
        <v>754</v>
      </c>
      <c r="S86" s="3612" t="s">
        <v>754</v>
      </c>
      <c r="T86" s="333" t="s">
        <v>542</v>
      </c>
      <c r="U86" s="3612" t="s">
        <v>9222</v>
      </c>
      <c r="X86" s="3058" t="s">
        <v>8547</v>
      </c>
    </row>
    <row r="87" spans="2:24" s="3058" customFormat="1" ht="31.5">
      <c r="B87" s="3634" t="s">
        <v>11396</v>
      </c>
      <c r="C87" s="3081" t="s">
        <v>3545</v>
      </c>
      <c r="D87" s="3081" t="s">
        <v>3930</v>
      </c>
      <c r="E87" s="3468"/>
      <c r="F87" s="3338" t="str">
        <f t="shared" si="6"/>
        <v>3_147_13_738,739,737</v>
      </c>
      <c r="G87" s="3638" t="s">
        <v>10572</v>
      </c>
      <c r="H87" s="3339" t="str">
        <f t="shared" si="5"/>
        <v>13_738,739,737</v>
      </c>
      <c r="I87" s="1374" t="s">
        <v>10157</v>
      </c>
      <c r="J87" s="3612" t="s">
        <v>7686</v>
      </c>
      <c r="K87" s="3633" t="s">
        <v>8547</v>
      </c>
      <c r="L87" s="3315">
        <f>VLOOKUP(X87,MaXa!$F$2:$G$83,2,0)</f>
        <v>26686</v>
      </c>
      <c r="M87" s="3632">
        <v>13</v>
      </c>
      <c r="N87" s="3632" t="s">
        <v>3546</v>
      </c>
      <c r="O87" s="3207">
        <v>3004</v>
      </c>
      <c r="P87" s="327" t="s">
        <v>3532</v>
      </c>
      <c r="Q87" s="3612" t="s">
        <v>754</v>
      </c>
      <c r="R87" s="3612" t="s">
        <v>754</v>
      </c>
      <c r="S87" s="3612" t="s">
        <v>754</v>
      </c>
      <c r="T87" s="3081" t="s">
        <v>3545</v>
      </c>
      <c r="U87" s="3612" t="s">
        <v>9222</v>
      </c>
      <c r="X87" s="3058" t="s">
        <v>8547</v>
      </c>
    </row>
    <row r="88" spans="2:24" s="3058" customFormat="1" ht="31.5">
      <c r="B88" s="3634" t="s">
        <v>11397</v>
      </c>
      <c r="C88" s="3081" t="s">
        <v>3548</v>
      </c>
      <c r="D88" s="3081" t="s">
        <v>11348</v>
      </c>
      <c r="E88" s="3468"/>
      <c r="F88" s="3338" t="str">
        <f t="shared" si="6"/>
        <v>3_149_33_23</v>
      </c>
      <c r="G88" s="3638" t="s">
        <v>10573</v>
      </c>
      <c r="H88" s="3339" t="str">
        <f t="shared" si="5"/>
        <v>33_23</v>
      </c>
      <c r="I88" s="1374" t="s">
        <v>10158</v>
      </c>
      <c r="J88" s="3612" t="s">
        <v>7686</v>
      </c>
      <c r="K88" s="3633" t="s">
        <v>8547</v>
      </c>
      <c r="L88" s="3315">
        <f>VLOOKUP(X88,MaXa!$F$2:$G$83,2,0)</f>
        <v>26686</v>
      </c>
      <c r="M88" s="3632">
        <v>33</v>
      </c>
      <c r="N88" s="3632">
        <v>23</v>
      </c>
      <c r="O88" s="3207">
        <v>372</v>
      </c>
      <c r="P88" s="327" t="s">
        <v>3532</v>
      </c>
      <c r="Q88" s="3612" t="s">
        <v>754</v>
      </c>
      <c r="R88" s="3612" t="s">
        <v>754</v>
      </c>
      <c r="S88" s="3612" t="s">
        <v>754</v>
      </c>
      <c r="T88" s="3632" t="s">
        <v>3548</v>
      </c>
      <c r="U88" s="3612" t="s">
        <v>9222</v>
      </c>
      <c r="X88" s="3058" t="s">
        <v>8547</v>
      </c>
    </row>
    <row r="89" spans="2:24" s="3058" customFormat="1" ht="31.5">
      <c r="B89" s="3634" t="s">
        <v>845</v>
      </c>
      <c r="C89" s="748" t="s">
        <v>3549</v>
      </c>
      <c r="D89" s="748" t="s">
        <v>3930</v>
      </c>
      <c r="E89" s="3469"/>
      <c r="F89" s="3106" t="str">
        <f t="shared" si="6"/>
        <v>3_150_12;13_52 thửa</v>
      </c>
      <c r="G89" s="3092" t="s">
        <v>10574</v>
      </c>
      <c r="H89" s="1004" t="str">
        <f t="shared" si="5"/>
        <v>12;13_52 thửa</v>
      </c>
      <c r="I89" s="1374" t="s">
        <v>10159</v>
      </c>
      <c r="J89" s="3038" t="s">
        <v>7686</v>
      </c>
      <c r="K89" s="3236" t="s">
        <v>8547</v>
      </c>
      <c r="L89" s="3315">
        <f>VLOOKUP(X89,MaXa!$F$2:$G$83,2,0)</f>
        <v>26686</v>
      </c>
      <c r="M89" s="332" t="s">
        <v>3551</v>
      </c>
      <c r="N89" s="332" t="s">
        <v>3550</v>
      </c>
      <c r="O89" s="3057">
        <v>35889.5</v>
      </c>
      <c r="P89" s="327" t="s">
        <v>3532</v>
      </c>
      <c r="Q89" s="3038" t="s">
        <v>840</v>
      </c>
      <c r="R89" s="3038" t="s">
        <v>840</v>
      </c>
      <c r="S89" s="3038" t="s">
        <v>840</v>
      </c>
      <c r="T89" s="332" t="s">
        <v>3552</v>
      </c>
      <c r="U89" s="3038" t="s">
        <v>9222</v>
      </c>
      <c r="X89" s="3058" t="s">
        <v>8547</v>
      </c>
    </row>
    <row r="90" spans="2:24" s="3058" customFormat="1" ht="31.5">
      <c r="B90" s="3634" t="s">
        <v>11398</v>
      </c>
      <c r="C90" s="3217" t="s">
        <v>3553</v>
      </c>
      <c r="D90" s="3217"/>
      <c r="E90" s="3470"/>
      <c r="F90" s="3106" t="str">
        <f t="shared" si="6"/>
        <v>3_151_33_905</v>
      </c>
      <c r="G90" s="3092" t="s">
        <v>10575</v>
      </c>
      <c r="H90" s="1004" t="str">
        <f t="shared" si="5"/>
        <v>33_905</v>
      </c>
      <c r="I90" s="1374" t="s">
        <v>10160</v>
      </c>
      <c r="J90" s="3038" t="s">
        <v>7686</v>
      </c>
      <c r="K90" s="3236" t="s">
        <v>8547</v>
      </c>
      <c r="L90" s="3315">
        <f>VLOOKUP(X90,MaXa!$F$2:$G$83,2,0)</f>
        <v>26686</v>
      </c>
      <c r="M90" s="3037">
        <v>33</v>
      </c>
      <c r="N90" s="328">
        <v>905</v>
      </c>
      <c r="O90" s="3057">
        <v>47550.2</v>
      </c>
      <c r="P90" s="327" t="s">
        <v>3532</v>
      </c>
      <c r="Q90" s="3038" t="s">
        <v>775</v>
      </c>
      <c r="R90" s="3038" t="s">
        <v>775</v>
      </c>
      <c r="S90" s="3038" t="s">
        <v>775</v>
      </c>
      <c r="T90" s="3038" t="s">
        <v>775</v>
      </c>
      <c r="U90" s="3038" t="s">
        <v>9222</v>
      </c>
      <c r="X90" s="3058" t="s">
        <v>8547</v>
      </c>
    </row>
    <row r="91" spans="2:24" s="3058" customFormat="1" ht="31.5">
      <c r="B91" s="3634" t="s">
        <v>11399</v>
      </c>
      <c r="C91" s="3217" t="s">
        <v>3557</v>
      </c>
      <c r="D91" s="3217"/>
      <c r="E91" s="3470"/>
      <c r="F91" s="3106" t="str">
        <f t="shared" si="6"/>
        <v>3_154_29_03 thửa</v>
      </c>
      <c r="G91" s="3092" t="s">
        <v>10576</v>
      </c>
      <c r="H91" s="1004" t="str">
        <f t="shared" si="5"/>
        <v>29_03 thửa</v>
      </c>
      <c r="I91" s="1374" t="s">
        <v>10161</v>
      </c>
      <c r="J91" s="3038" t="s">
        <v>7686</v>
      </c>
      <c r="K91" s="3236" t="s">
        <v>8547</v>
      </c>
      <c r="L91" s="3315">
        <f>VLOOKUP(X91,MaXa!$F$2:$G$83,2,0)</f>
        <v>26686</v>
      </c>
      <c r="M91" s="3037">
        <v>29</v>
      </c>
      <c r="N91" s="328" t="s">
        <v>3558</v>
      </c>
      <c r="O91" s="3057">
        <v>16126</v>
      </c>
      <c r="P91" s="327" t="s">
        <v>3532</v>
      </c>
      <c r="Q91" s="3038" t="s">
        <v>775</v>
      </c>
      <c r="R91" s="3038" t="s">
        <v>775</v>
      </c>
      <c r="S91" s="3038" t="s">
        <v>775</v>
      </c>
      <c r="T91" s="3038" t="s">
        <v>775</v>
      </c>
      <c r="U91" s="3038" t="s">
        <v>9222</v>
      </c>
      <c r="X91" s="3058" t="s">
        <v>8547</v>
      </c>
    </row>
    <row r="92" spans="2:24" s="3058" customFormat="1" ht="31.5">
      <c r="B92" s="3634" t="s">
        <v>11400</v>
      </c>
      <c r="C92" s="3217" t="s">
        <v>3560</v>
      </c>
      <c r="D92" s="3217"/>
      <c r="E92" s="3470"/>
      <c r="F92" s="3106" t="str">
        <f t="shared" si="6"/>
        <v>3_156_29_03 thửa</v>
      </c>
      <c r="G92" s="3092" t="s">
        <v>10577</v>
      </c>
      <c r="H92" s="1004" t="str">
        <f t="shared" si="5"/>
        <v>29_03 thửa</v>
      </c>
      <c r="I92" s="1374" t="s">
        <v>10162</v>
      </c>
      <c r="J92" s="3038" t="s">
        <v>7686</v>
      </c>
      <c r="K92" s="3236" t="s">
        <v>8547</v>
      </c>
      <c r="L92" s="3315">
        <f>VLOOKUP(X92,MaXa!$F$2:$G$83,2,0)</f>
        <v>26686</v>
      </c>
      <c r="M92" s="3037">
        <v>29</v>
      </c>
      <c r="N92" s="328" t="s">
        <v>3558</v>
      </c>
      <c r="O92" s="3057">
        <v>10384.6</v>
      </c>
      <c r="P92" s="327" t="s">
        <v>3532</v>
      </c>
      <c r="Q92" s="3038" t="s">
        <v>775</v>
      </c>
      <c r="R92" s="3038" t="s">
        <v>775</v>
      </c>
      <c r="S92" s="3038" t="s">
        <v>775</v>
      </c>
      <c r="T92" s="3038" t="s">
        <v>775</v>
      </c>
      <c r="U92" s="3038" t="s">
        <v>9222</v>
      </c>
      <c r="X92" s="3058" t="s">
        <v>8547</v>
      </c>
    </row>
    <row r="93" spans="2:24" s="3058" customFormat="1" ht="31.5">
      <c r="B93" s="3634" t="s">
        <v>11401</v>
      </c>
      <c r="C93" s="3217" t="s">
        <v>3561</v>
      </c>
      <c r="D93" s="3217"/>
      <c r="E93" s="3470"/>
      <c r="F93" s="3106" t="str">
        <f t="shared" si="6"/>
        <v>3_157_29_97</v>
      </c>
      <c r="G93" s="3210" t="s">
        <v>10578</v>
      </c>
      <c r="H93" s="892" t="str">
        <f t="shared" si="5"/>
        <v>29_97</v>
      </c>
      <c r="I93" s="3209" t="s">
        <v>10163</v>
      </c>
      <c r="J93" s="3206" t="s">
        <v>7686</v>
      </c>
      <c r="K93" s="3236" t="s">
        <v>8547</v>
      </c>
      <c r="L93" s="3315">
        <f>VLOOKUP(X93,MaXa!$F$2:$G$83,2,0)</f>
        <v>26686</v>
      </c>
      <c r="M93" s="328">
        <v>29</v>
      </c>
      <c r="N93" s="328">
        <v>97</v>
      </c>
      <c r="O93" s="3207">
        <v>9948</v>
      </c>
      <c r="P93" s="327" t="s">
        <v>3532</v>
      </c>
      <c r="Q93" s="3206" t="s">
        <v>775</v>
      </c>
      <c r="R93" s="3206" t="s">
        <v>775</v>
      </c>
      <c r="S93" s="3206" t="s">
        <v>775</v>
      </c>
      <c r="T93" s="3206" t="s">
        <v>775</v>
      </c>
      <c r="U93" s="3206" t="s">
        <v>9222</v>
      </c>
      <c r="X93" s="3058" t="s">
        <v>8547</v>
      </c>
    </row>
    <row r="94" spans="2:24" s="3058" customFormat="1" ht="31.5">
      <c r="B94" s="3634" t="s">
        <v>11402</v>
      </c>
      <c r="C94" s="3217" t="s">
        <v>1189</v>
      </c>
      <c r="D94" s="3217" t="s">
        <v>11356</v>
      </c>
      <c r="E94" s="3470"/>
      <c r="F94" s="3338" t="str">
        <f t="shared" si="6"/>
        <v>3_158_28_195_195_125_125</v>
      </c>
      <c r="G94" s="3638" t="s">
        <v>10579</v>
      </c>
      <c r="H94" s="3339" t="str">
        <f t="shared" si="5"/>
        <v>28_195_195_125_125</v>
      </c>
      <c r="I94" s="1374" t="s">
        <v>10164</v>
      </c>
      <c r="J94" s="3612" t="s">
        <v>7686</v>
      </c>
      <c r="K94" s="3633" t="s">
        <v>8547</v>
      </c>
      <c r="L94" s="3315">
        <f>VLOOKUP(X94,MaXa!$F$2:$G$83,2,0)</f>
        <v>26686</v>
      </c>
      <c r="M94" s="328">
        <v>28</v>
      </c>
      <c r="N94" s="328" t="s">
        <v>11017</v>
      </c>
      <c r="O94" s="3207">
        <v>400</v>
      </c>
      <c r="P94" s="327" t="s">
        <v>3532</v>
      </c>
      <c r="Q94" s="3612" t="s">
        <v>988</v>
      </c>
      <c r="R94" s="3612" t="s">
        <v>988</v>
      </c>
      <c r="S94" s="3612" t="s">
        <v>988</v>
      </c>
      <c r="T94" s="3612" t="s">
        <v>3562</v>
      </c>
      <c r="U94" s="3612" t="s">
        <v>9222</v>
      </c>
      <c r="X94" s="3058" t="s">
        <v>8547</v>
      </c>
    </row>
    <row r="95" spans="2:24" s="3058" customFormat="1" ht="31.5">
      <c r="B95" s="3634" t="s">
        <v>912</v>
      </c>
      <c r="C95" s="3081" t="s">
        <v>3563</v>
      </c>
      <c r="D95" s="3081"/>
      <c r="E95" s="3468"/>
      <c r="F95" s="3338" t="str">
        <f t="shared" si="6"/>
        <v>3_159_28_14 thửa</v>
      </c>
      <c r="G95" s="3638" t="s">
        <v>10580</v>
      </c>
      <c r="H95" s="3339" t="str">
        <f t="shared" si="5"/>
        <v>28_14 thửa</v>
      </c>
      <c r="I95" s="1374" t="s">
        <v>10165</v>
      </c>
      <c r="J95" s="3612" t="s">
        <v>7686</v>
      </c>
      <c r="K95" s="3633" t="s">
        <v>8547</v>
      </c>
      <c r="L95" s="3315">
        <f>VLOOKUP(X95,MaXa!$F$2:$G$83,2,0)</f>
        <v>26686</v>
      </c>
      <c r="M95" s="3632">
        <v>28</v>
      </c>
      <c r="N95" s="3632" t="s">
        <v>3564</v>
      </c>
      <c r="O95" s="3207">
        <v>9984</v>
      </c>
      <c r="P95" s="327" t="s">
        <v>3532</v>
      </c>
      <c r="Q95" s="3612" t="s">
        <v>979</v>
      </c>
      <c r="R95" s="3612" t="s">
        <v>979</v>
      </c>
      <c r="S95" s="3612" t="s">
        <v>979</v>
      </c>
      <c r="T95" s="3081" t="s">
        <v>3563</v>
      </c>
      <c r="U95" s="3612" t="s">
        <v>9222</v>
      </c>
      <c r="X95" s="3058" t="s">
        <v>8547</v>
      </c>
    </row>
    <row r="96" spans="2:24" s="3058" customFormat="1" ht="31.5">
      <c r="B96" s="3634" t="s">
        <v>913</v>
      </c>
      <c r="C96" s="3217" t="s">
        <v>3565</v>
      </c>
      <c r="D96" s="3217"/>
      <c r="E96" s="3470"/>
      <c r="F96" s="3338" t="str">
        <f t="shared" si="6"/>
        <v>3_160_29_18</v>
      </c>
      <c r="G96" s="3638" t="s">
        <v>10581</v>
      </c>
      <c r="H96" s="3339" t="str">
        <f t="shared" si="5"/>
        <v>29_18</v>
      </c>
      <c r="I96" s="1374" t="s">
        <v>10166</v>
      </c>
      <c r="J96" s="3612" t="s">
        <v>7686</v>
      </c>
      <c r="K96" s="3633" t="s">
        <v>8547</v>
      </c>
      <c r="L96" s="3315">
        <f>VLOOKUP(X96,MaXa!$F$2:$G$83,2,0)</f>
        <v>26686</v>
      </c>
      <c r="M96" s="328">
        <v>29</v>
      </c>
      <c r="N96" s="328">
        <v>18</v>
      </c>
      <c r="O96" s="3207">
        <v>5178</v>
      </c>
      <c r="P96" s="327" t="s">
        <v>3532</v>
      </c>
      <c r="Q96" s="3612" t="s">
        <v>4076</v>
      </c>
      <c r="R96" s="3612" t="s">
        <v>4076</v>
      </c>
      <c r="S96" s="3612" t="s">
        <v>4076</v>
      </c>
      <c r="T96" s="3665" t="s">
        <v>3565</v>
      </c>
      <c r="U96" s="3612" t="s">
        <v>9222</v>
      </c>
      <c r="X96" s="3058" t="s">
        <v>8547</v>
      </c>
    </row>
    <row r="97" spans="1:24" s="3058" customFormat="1" ht="31.5">
      <c r="B97" s="3634" t="s">
        <v>1238</v>
      </c>
      <c r="C97" s="3614" t="s">
        <v>750</v>
      </c>
      <c r="D97" s="3614" t="s">
        <v>11261</v>
      </c>
      <c r="E97" s="3360"/>
      <c r="F97" s="3338" t="str">
        <f t="shared" si="6"/>
        <v>3_161_41_675;650;704;649;766;705;648;748</v>
      </c>
      <c r="G97" s="3638" t="s">
        <v>10582</v>
      </c>
      <c r="H97" s="3339" t="str">
        <f t="shared" ref="H97" si="7">M97&amp;"_"&amp;N97</f>
        <v>41_675;650;704;649;766;705;648;748</v>
      </c>
      <c r="I97" s="1374" t="s">
        <v>10167</v>
      </c>
      <c r="J97" s="3612" t="s">
        <v>7686</v>
      </c>
      <c r="K97" s="3606" t="s">
        <v>9161</v>
      </c>
      <c r="L97" s="3315">
        <f>VLOOKUP(X97,MaXa!$F$2:$G$83,2,0)</f>
        <v>26683</v>
      </c>
      <c r="M97" s="3612">
        <v>41</v>
      </c>
      <c r="N97" s="3636" t="s">
        <v>11357</v>
      </c>
      <c r="O97" s="3238">
        <v>10773.8</v>
      </c>
      <c r="P97" s="3612" t="s">
        <v>3569</v>
      </c>
      <c r="Q97" s="3612" t="s">
        <v>754</v>
      </c>
      <c r="R97" s="3612" t="s">
        <v>754</v>
      </c>
      <c r="S97" s="3612" t="s">
        <v>754</v>
      </c>
      <c r="T97" s="3612" t="s">
        <v>3568</v>
      </c>
      <c r="U97" s="3612" t="s">
        <v>9222</v>
      </c>
      <c r="X97" s="3058" t="s">
        <v>9161</v>
      </c>
    </row>
    <row r="98" spans="1:24" s="3058" customFormat="1">
      <c r="B98" s="3087"/>
      <c r="C98" s="3211"/>
      <c r="D98" s="3368"/>
      <c r="E98" s="3360"/>
      <c r="F98" s="3106"/>
      <c r="G98" s="3081"/>
      <c r="H98" s="1004"/>
      <c r="I98" s="1374"/>
      <c r="J98" s="3074"/>
      <c r="K98" s="1352"/>
      <c r="L98" s="3315" t="e">
        <f>VLOOKUP(X98,MaXa!$F$2:$G$83,2,0)</f>
        <v>#N/A</v>
      </c>
      <c r="M98" s="3074"/>
      <c r="N98" s="3074"/>
      <c r="O98" s="3074"/>
      <c r="P98" s="3074"/>
      <c r="Q98" s="3074"/>
      <c r="R98" s="3074"/>
      <c r="S98" s="3074"/>
      <c r="T98" s="3074"/>
      <c r="U98" s="3074"/>
    </row>
    <row r="99" spans="1:24" s="2138" customFormat="1" ht="31.5">
      <c r="B99" s="3017" t="s">
        <v>3575</v>
      </c>
      <c r="C99" s="2043" t="s">
        <v>7691</v>
      </c>
      <c r="D99" s="2043"/>
      <c r="E99" s="3471"/>
      <c r="F99" s="3106"/>
      <c r="G99" s="3081"/>
      <c r="H99" s="1004"/>
      <c r="I99" s="1374"/>
      <c r="J99" s="3047"/>
      <c r="K99" s="3067"/>
      <c r="L99" s="3315" t="e">
        <f>VLOOKUP(X99,MaXa!$F$2:$G$83,2,0)</f>
        <v>#N/A</v>
      </c>
      <c r="M99" s="3056"/>
      <c r="N99" s="3062"/>
      <c r="O99" s="3063" t="e">
        <f>SUM(#REF!)</f>
        <v>#REF!</v>
      </c>
      <c r="P99" s="3056"/>
      <c r="Q99" s="3056"/>
      <c r="R99" s="3056"/>
      <c r="S99" s="3047"/>
      <c r="T99" s="3047"/>
      <c r="U99" s="3038" t="s">
        <v>9222</v>
      </c>
    </row>
    <row r="100" spans="1:24" s="2138" customFormat="1" ht="31.5">
      <c r="B100" s="3017" t="s">
        <v>3754</v>
      </c>
      <c r="C100" s="2043" t="s">
        <v>7692</v>
      </c>
      <c r="D100" s="2043"/>
      <c r="E100" s="3471"/>
      <c r="F100" s="3106"/>
      <c r="G100" s="3081"/>
      <c r="H100" s="1004"/>
      <c r="I100" s="1374"/>
      <c r="J100" s="3047"/>
      <c r="K100" s="3067"/>
      <c r="L100" s="3315" t="e">
        <f>VLOOKUP(X100,MaXa!$F$2:$G$83,2,0)</f>
        <v>#N/A</v>
      </c>
      <c r="M100" s="3062"/>
      <c r="N100" s="3062"/>
      <c r="O100" s="3063" t="e">
        <f>SUM(O101:O300)</f>
        <v>#REF!</v>
      </c>
      <c r="P100" s="3056"/>
      <c r="Q100" s="3056"/>
      <c r="R100" s="3047"/>
      <c r="S100" s="3047"/>
      <c r="T100" s="3047"/>
      <c r="U100" s="3038" t="s">
        <v>9222</v>
      </c>
    </row>
    <row r="101" spans="1:24" ht="30" customHeight="1">
      <c r="A101" s="2282">
        <v>4</v>
      </c>
      <c r="B101" s="3064" t="s">
        <v>464</v>
      </c>
      <c r="C101" s="3614" t="s">
        <v>3931</v>
      </c>
      <c r="D101" s="4146" t="s">
        <v>11095</v>
      </c>
      <c r="E101" s="3625"/>
      <c r="F101" s="3338" t="str">
        <f t="shared" ref="F101:F128" si="8">G101&amp;"_"&amp;H101</f>
        <v>3_401_6_\18</v>
      </c>
      <c r="G101" s="3638" t="s">
        <v>10583</v>
      </c>
      <c r="H101" s="3339" t="str">
        <f t="shared" ref="H101:H105" si="9">M101&amp;"_"&amp;N101</f>
        <v>6_\18</v>
      </c>
      <c r="I101" s="1374" t="s">
        <v>10168</v>
      </c>
      <c r="J101" s="3604" t="s">
        <v>7685</v>
      </c>
      <c r="K101" s="3606" t="s">
        <v>3927</v>
      </c>
      <c r="L101" s="3315" t="e">
        <f>VLOOKUP(X101,MaXa!$F$2:$G$83,2,0)</f>
        <v>#N/A</v>
      </c>
      <c r="M101" s="3612">
        <v>6</v>
      </c>
      <c r="N101" s="3612" t="s">
        <v>11007</v>
      </c>
      <c r="O101" s="3620">
        <v>6080.2809999999999</v>
      </c>
      <c r="P101" s="3604"/>
      <c r="Q101" s="3604" t="s">
        <v>754</v>
      </c>
      <c r="R101" s="3604" t="s">
        <v>754</v>
      </c>
      <c r="S101" s="3604" t="s">
        <v>754</v>
      </c>
      <c r="T101" s="3604" t="s">
        <v>754</v>
      </c>
      <c r="U101" s="3612" t="s">
        <v>9222</v>
      </c>
      <c r="X101" s="2282" t="s">
        <v>3927</v>
      </c>
    </row>
    <row r="102" spans="1:24" ht="30" customHeight="1">
      <c r="B102" s="3064" t="s">
        <v>466</v>
      </c>
      <c r="C102" s="3614" t="s">
        <v>3931</v>
      </c>
      <c r="D102" s="4147"/>
      <c r="E102" s="3626"/>
      <c r="F102" s="3338" t="str">
        <f>G102&amp;"_"&amp;H102</f>
        <v>3_401_6_\14</v>
      </c>
      <c r="G102" s="3638" t="s">
        <v>10583</v>
      </c>
      <c r="H102" s="3339" t="str">
        <f>M102&amp;"_"&amp;N102</f>
        <v>6_\14</v>
      </c>
      <c r="I102" s="1374" t="s">
        <v>10168</v>
      </c>
      <c r="J102" s="3604" t="s">
        <v>7685</v>
      </c>
      <c r="K102" s="3606" t="s">
        <v>3927</v>
      </c>
      <c r="L102" s="3315" t="e">
        <f>VLOOKUP(X102,MaXa!$F$2:$G$83,2,0)</f>
        <v>#N/A</v>
      </c>
      <c r="M102" s="3612">
        <v>6</v>
      </c>
      <c r="N102" s="3612" t="s">
        <v>11018</v>
      </c>
      <c r="O102" s="3620"/>
      <c r="P102" s="3604"/>
      <c r="Q102" s="3604"/>
      <c r="R102" s="3604"/>
      <c r="S102" s="3604"/>
      <c r="T102" s="3604"/>
      <c r="U102" s="3612"/>
      <c r="X102" s="2282" t="s">
        <v>3927</v>
      </c>
    </row>
    <row r="103" spans="1:24" ht="30" customHeight="1">
      <c r="B103" s="3064" t="s">
        <v>481</v>
      </c>
      <c r="C103" s="3614" t="s">
        <v>3931</v>
      </c>
      <c r="D103" s="4148"/>
      <c r="E103" s="3627"/>
      <c r="F103" s="3338" t="str">
        <f>G103&amp;"_"&amp;H103</f>
        <v>3_401_6_\563</v>
      </c>
      <c r="G103" s="3638" t="s">
        <v>10583</v>
      </c>
      <c r="H103" s="3339" t="str">
        <f>M103&amp;"_"&amp;N103</f>
        <v>6_\563</v>
      </c>
      <c r="I103" s="1374" t="s">
        <v>10168</v>
      </c>
      <c r="J103" s="3604" t="s">
        <v>7685</v>
      </c>
      <c r="K103" s="3606" t="s">
        <v>3927</v>
      </c>
      <c r="L103" s="3315" t="e">
        <f>VLOOKUP(X103,MaXa!$F$2:$G$83,2,0)</f>
        <v>#N/A</v>
      </c>
      <c r="M103" s="3612">
        <v>6</v>
      </c>
      <c r="N103" s="3612" t="s">
        <v>11019</v>
      </c>
      <c r="O103" s="3620"/>
      <c r="P103" s="3604"/>
      <c r="Q103" s="3604"/>
      <c r="R103" s="3604"/>
      <c r="S103" s="3604"/>
      <c r="T103" s="3604"/>
      <c r="U103" s="3612"/>
      <c r="X103" s="2282" t="s">
        <v>3927</v>
      </c>
    </row>
    <row r="104" spans="1:24" ht="31.5">
      <c r="A104" s="2282">
        <v>5</v>
      </c>
      <c r="B104" s="3064" t="s">
        <v>356</v>
      </c>
      <c r="C104" s="3614" t="s">
        <v>2126</v>
      </c>
      <c r="D104" s="3614" t="s">
        <v>11358</v>
      </c>
      <c r="E104" s="3360"/>
      <c r="F104" s="3338" t="str">
        <f t="shared" si="8"/>
        <v>3_402_6_14</v>
      </c>
      <c r="G104" s="3638" t="s">
        <v>10584</v>
      </c>
      <c r="H104" s="3339" t="str">
        <f t="shared" si="9"/>
        <v>6_14</v>
      </c>
      <c r="I104" s="2660">
        <v>3.4359999999999999</v>
      </c>
      <c r="J104" s="3604" t="s">
        <v>7685</v>
      </c>
      <c r="K104" s="3606" t="s">
        <v>3927</v>
      </c>
      <c r="L104" s="3315" t="e">
        <f>VLOOKUP(X104,MaXa!$F$2:$G$83,2,0)</f>
        <v>#N/A</v>
      </c>
      <c r="M104" s="3612">
        <v>6</v>
      </c>
      <c r="N104" s="3612">
        <v>14</v>
      </c>
      <c r="O104" s="3620">
        <v>1717.5329999999999</v>
      </c>
      <c r="P104" s="3604"/>
      <c r="Q104" s="3604" t="s">
        <v>775</v>
      </c>
      <c r="R104" s="3604" t="s">
        <v>775</v>
      </c>
      <c r="S104" s="3604" t="s">
        <v>775</v>
      </c>
      <c r="T104" s="3604" t="s">
        <v>775</v>
      </c>
      <c r="U104" s="3612" t="s">
        <v>9222</v>
      </c>
      <c r="X104" s="2282" t="s">
        <v>3927</v>
      </c>
    </row>
    <row r="105" spans="1:24" ht="31.5">
      <c r="A105" s="2282">
        <v>6</v>
      </c>
      <c r="B105" s="3064" t="s">
        <v>490</v>
      </c>
      <c r="C105" s="3211" t="s">
        <v>3933</v>
      </c>
      <c r="D105" s="3368"/>
      <c r="E105" s="3360"/>
      <c r="F105" s="3106" t="str">
        <f t="shared" si="8"/>
        <v>3_403_6_51, 57, 58…</v>
      </c>
      <c r="G105" s="3092" t="s">
        <v>10585</v>
      </c>
      <c r="H105" s="1004" t="str">
        <f t="shared" si="9"/>
        <v>6_51, 57, 58…</v>
      </c>
      <c r="I105" s="2660">
        <v>3.4369999999999998</v>
      </c>
      <c r="J105" s="2968" t="s">
        <v>7685</v>
      </c>
      <c r="K105" s="1352" t="s">
        <v>3927</v>
      </c>
      <c r="L105" s="3315" t="e">
        <f>VLOOKUP(X105,MaXa!$F$2:$G$83,2,0)</f>
        <v>#N/A</v>
      </c>
      <c r="M105" s="3038">
        <v>6</v>
      </c>
      <c r="N105" s="3038" t="s">
        <v>3934</v>
      </c>
      <c r="O105" s="3066">
        <v>9323.0550000000003</v>
      </c>
      <c r="P105" s="2968"/>
      <c r="Q105" s="2968" t="s">
        <v>775</v>
      </c>
      <c r="R105" s="2968" t="s">
        <v>775</v>
      </c>
      <c r="S105" s="2968" t="s">
        <v>775</v>
      </c>
      <c r="T105" s="2968" t="s">
        <v>775</v>
      </c>
      <c r="U105" s="3038" t="s">
        <v>9222</v>
      </c>
      <c r="X105" s="2282" t="s">
        <v>3927</v>
      </c>
    </row>
    <row r="106" spans="1:24" ht="31.5">
      <c r="A106" s="2282">
        <v>18</v>
      </c>
      <c r="B106" s="3064" t="s">
        <v>493</v>
      </c>
      <c r="C106" s="3211" t="s">
        <v>3948</v>
      </c>
      <c r="D106" s="3368" t="s">
        <v>3930</v>
      </c>
      <c r="E106" s="3360"/>
      <c r="F106" s="3106" t="str">
        <f t="shared" si="8"/>
        <v>3_415_40_339</v>
      </c>
      <c r="G106" s="3092" t="s">
        <v>10586</v>
      </c>
      <c r="H106" s="1004" t="str">
        <f t="shared" ref="H106:H145" si="10">M106&amp;"_"&amp;N106</f>
        <v>40_339</v>
      </c>
      <c r="I106" s="1374" t="s">
        <v>10169</v>
      </c>
      <c r="J106" s="2968" t="s">
        <v>7685</v>
      </c>
      <c r="K106" s="1352" t="s">
        <v>3927</v>
      </c>
      <c r="L106" s="3315" t="e">
        <f>VLOOKUP(X106,MaXa!$F$2:$G$83,2,0)</f>
        <v>#N/A</v>
      </c>
      <c r="M106" s="3038">
        <v>40</v>
      </c>
      <c r="N106" s="3222">
        <v>339</v>
      </c>
      <c r="O106" s="3066">
        <v>15230.37</v>
      </c>
      <c r="P106" s="2968"/>
      <c r="Q106" s="2968" t="s">
        <v>775</v>
      </c>
      <c r="R106" s="2968" t="s">
        <v>775</v>
      </c>
      <c r="S106" s="2968" t="s">
        <v>775</v>
      </c>
      <c r="T106" s="2968" t="s">
        <v>775</v>
      </c>
      <c r="U106" s="3038" t="s">
        <v>9222</v>
      </c>
      <c r="X106" s="2282" t="s">
        <v>3927</v>
      </c>
    </row>
    <row r="107" spans="1:24" s="3095" customFormat="1" ht="31.5">
      <c r="A107" s="3095">
        <v>20</v>
      </c>
      <c r="B107" s="3064" t="s">
        <v>504</v>
      </c>
      <c r="C107" s="2317" t="s">
        <v>3950</v>
      </c>
      <c r="D107" s="2317"/>
      <c r="E107" s="3340"/>
      <c r="F107" s="3171" t="str">
        <f t="shared" si="8"/>
        <v>3_417_30_\222</v>
      </c>
      <c r="G107" s="3227" t="s">
        <v>10587</v>
      </c>
      <c r="H107" s="1010" t="str">
        <f t="shared" si="10"/>
        <v>30_\222</v>
      </c>
      <c r="I107" s="2098" t="s">
        <v>10170</v>
      </c>
      <c r="J107" s="3096" t="s">
        <v>7685</v>
      </c>
      <c r="K107" s="3253" t="s">
        <v>3927</v>
      </c>
      <c r="L107" s="3315" t="e">
        <f>VLOOKUP(X107,MaXa!$F$2:$G$83,2,0)</f>
        <v>#N/A</v>
      </c>
      <c r="M107" s="3228">
        <v>30</v>
      </c>
      <c r="N107" s="3096" t="s">
        <v>11020</v>
      </c>
      <c r="O107" s="3233">
        <v>300</v>
      </c>
      <c r="P107" s="3096"/>
      <c r="Q107" s="3096" t="s">
        <v>3928</v>
      </c>
      <c r="R107" s="3096" t="s">
        <v>3928</v>
      </c>
      <c r="S107" s="3096" t="s">
        <v>3928</v>
      </c>
      <c r="T107" s="3096" t="s">
        <v>3928</v>
      </c>
      <c r="U107" s="3228" t="s">
        <v>9222</v>
      </c>
      <c r="X107" s="3095" t="s">
        <v>3927</v>
      </c>
    </row>
    <row r="108" spans="1:24" ht="31.5">
      <c r="A108" s="2282">
        <v>22</v>
      </c>
      <c r="B108" s="3064" t="s">
        <v>506</v>
      </c>
      <c r="C108" s="3211" t="s">
        <v>3944</v>
      </c>
      <c r="D108" s="3368" t="s">
        <v>11359</v>
      </c>
      <c r="E108" s="3360"/>
      <c r="F108" s="3106" t="str">
        <f t="shared" si="8"/>
        <v>3_419_13_</v>
      </c>
      <c r="G108" s="3092" t="s">
        <v>10588</v>
      </c>
      <c r="H108" s="1004" t="str">
        <f t="shared" si="10"/>
        <v>13_</v>
      </c>
      <c r="I108" s="1374" t="s">
        <v>10171</v>
      </c>
      <c r="J108" s="2968" t="s">
        <v>7685</v>
      </c>
      <c r="K108" s="1352" t="s">
        <v>3927</v>
      </c>
      <c r="L108" s="3315" t="e">
        <f>VLOOKUP(X108,MaXa!$F$2:$G$83,2,0)</f>
        <v>#N/A</v>
      </c>
      <c r="M108" s="3038">
        <v>13</v>
      </c>
      <c r="N108" s="2968"/>
      <c r="O108" s="3066">
        <v>700</v>
      </c>
      <c r="P108" s="2968"/>
      <c r="Q108" s="2968" t="s">
        <v>3945</v>
      </c>
      <c r="R108" s="2968" t="s">
        <v>3945</v>
      </c>
      <c r="S108" s="2968" t="s">
        <v>3945</v>
      </c>
      <c r="T108" s="2968" t="s">
        <v>3945</v>
      </c>
      <c r="U108" s="3038" t="s">
        <v>9222</v>
      </c>
      <c r="X108" s="2282" t="s">
        <v>3927</v>
      </c>
    </row>
    <row r="109" spans="1:24" ht="31.5">
      <c r="A109" s="2282">
        <v>23</v>
      </c>
      <c r="B109" s="3064" t="s">
        <v>509</v>
      </c>
      <c r="C109" s="3614" t="s">
        <v>3951</v>
      </c>
      <c r="D109" s="3614" t="s">
        <v>11261</v>
      </c>
      <c r="E109" s="3360"/>
      <c r="F109" s="3338" t="str">
        <f t="shared" si="8"/>
        <v>3_420_39_284, 285…</v>
      </c>
      <c r="G109" s="3638" t="s">
        <v>10589</v>
      </c>
      <c r="H109" s="3339" t="str">
        <f t="shared" si="10"/>
        <v>39_284, 285…</v>
      </c>
      <c r="I109" s="1374" t="s">
        <v>10172</v>
      </c>
      <c r="J109" s="3604" t="s">
        <v>7685</v>
      </c>
      <c r="K109" s="3606" t="s">
        <v>3927</v>
      </c>
      <c r="L109" s="3315" t="e">
        <f>VLOOKUP(X109,MaXa!$F$2:$G$83,2,0)</f>
        <v>#N/A</v>
      </c>
      <c r="M109" s="3612">
        <v>39</v>
      </c>
      <c r="N109" s="3612" t="s">
        <v>3952</v>
      </c>
      <c r="O109" s="3620">
        <v>10802.5</v>
      </c>
      <c r="P109" s="3604"/>
      <c r="Q109" s="3604" t="s">
        <v>840</v>
      </c>
      <c r="R109" s="3604" t="s">
        <v>840</v>
      </c>
      <c r="S109" s="3604" t="s">
        <v>840</v>
      </c>
      <c r="T109" s="3604" t="s">
        <v>840</v>
      </c>
      <c r="U109" s="3612" t="s">
        <v>9222</v>
      </c>
      <c r="X109" s="2282" t="s">
        <v>3927</v>
      </c>
    </row>
    <row r="110" spans="1:24" ht="31.5">
      <c r="A110" s="2282">
        <v>25</v>
      </c>
      <c r="B110" s="3064" t="s">
        <v>511</v>
      </c>
      <c r="C110" s="3211" t="s">
        <v>3955</v>
      </c>
      <c r="D110" s="3368" t="s">
        <v>3930</v>
      </c>
      <c r="E110" s="3360"/>
      <c r="F110" s="3106" t="str">
        <f t="shared" si="8"/>
        <v>3_422_44_79, 126…</v>
      </c>
      <c r="G110" s="3092" t="s">
        <v>10590</v>
      </c>
      <c r="H110" s="1004" t="str">
        <f t="shared" si="10"/>
        <v>44_79, 126…</v>
      </c>
      <c r="I110" s="1374" t="s">
        <v>10173</v>
      </c>
      <c r="J110" s="2968" t="s">
        <v>7685</v>
      </c>
      <c r="K110" s="1352" t="s">
        <v>3927</v>
      </c>
      <c r="L110" s="3315" t="e">
        <f>VLOOKUP(X110,MaXa!$F$2:$G$83,2,0)</f>
        <v>#N/A</v>
      </c>
      <c r="M110" s="3038">
        <v>44</v>
      </c>
      <c r="N110" s="2968" t="s">
        <v>3956</v>
      </c>
      <c r="O110" s="3066">
        <v>5371.442</v>
      </c>
      <c r="P110" s="2968"/>
      <c r="Q110" s="2968" t="s">
        <v>3945</v>
      </c>
      <c r="R110" s="2968" t="s">
        <v>3945</v>
      </c>
      <c r="S110" s="2968" t="s">
        <v>3945</v>
      </c>
      <c r="T110" s="2968" t="s">
        <v>3945</v>
      </c>
      <c r="U110" s="3038" t="s">
        <v>9222</v>
      </c>
      <c r="X110" s="2282" t="s">
        <v>3927</v>
      </c>
    </row>
    <row r="111" spans="1:24" ht="31.5">
      <c r="A111" s="2282">
        <v>26</v>
      </c>
      <c r="B111" s="3064" t="s">
        <v>512</v>
      </c>
      <c r="C111" s="3211" t="s">
        <v>3957</v>
      </c>
      <c r="D111" s="3614" t="s">
        <v>11261</v>
      </c>
      <c r="E111" s="3360"/>
      <c r="F111" s="3106" t="str">
        <f t="shared" si="8"/>
        <v>3_423_44_182, 192…</v>
      </c>
      <c r="G111" s="3092" t="s">
        <v>10591</v>
      </c>
      <c r="H111" s="1004" t="str">
        <f t="shared" si="10"/>
        <v>44_182, 192…</v>
      </c>
      <c r="I111" s="1374" t="s">
        <v>10174</v>
      </c>
      <c r="J111" s="2968" t="s">
        <v>7685</v>
      </c>
      <c r="K111" s="1352" t="s">
        <v>3927</v>
      </c>
      <c r="L111" s="3315" t="e">
        <f>VLOOKUP(X111,MaXa!$F$2:$G$83,2,0)</f>
        <v>#N/A</v>
      </c>
      <c r="M111" s="3038">
        <v>44</v>
      </c>
      <c r="N111" s="3038" t="s">
        <v>3958</v>
      </c>
      <c r="O111" s="3066">
        <v>19980.039000000001</v>
      </c>
      <c r="P111" s="2968"/>
      <c r="Q111" s="2968" t="s">
        <v>840</v>
      </c>
      <c r="R111" s="2968" t="s">
        <v>840</v>
      </c>
      <c r="S111" s="2968" t="s">
        <v>840</v>
      </c>
      <c r="T111" s="2968" t="s">
        <v>840</v>
      </c>
      <c r="U111" s="3038" t="s">
        <v>9222</v>
      </c>
      <c r="X111" s="2282" t="s">
        <v>3927</v>
      </c>
    </row>
    <row r="112" spans="1:24" ht="31.5">
      <c r="A112" s="2282">
        <v>27</v>
      </c>
      <c r="B112" s="3064" t="s">
        <v>513</v>
      </c>
      <c r="C112" s="3211" t="s">
        <v>3959</v>
      </c>
      <c r="D112" s="3614" t="s">
        <v>11261</v>
      </c>
      <c r="E112" s="3360"/>
      <c r="F112" s="3106" t="str">
        <f t="shared" si="8"/>
        <v>3_424_44_204, 205…</v>
      </c>
      <c r="G112" s="3092" t="s">
        <v>10592</v>
      </c>
      <c r="H112" s="1004" t="str">
        <f t="shared" si="10"/>
        <v>44_204, 205…</v>
      </c>
      <c r="I112" s="1374" t="s">
        <v>10175</v>
      </c>
      <c r="J112" s="2968" t="s">
        <v>7685</v>
      </c>
      <c r="K112" s="1352" t="s">
        <v>3927</v>
      </c>
      <c r="L112" s="3315" t="e">
        <f>VLOOKUP(X112,MaXa!$F$2:$G$83,2,0)</f>
        <v>#N/A</v>
      </c>
      <c r="M112" s="3038">
        <v>44</v>
      </c>
      <c r="N112" s="3038" t="s">
        <v>3960</v>
      </c>
      <c r="O112" s="3066">
        <v>26014.262999999999</v>
      </c>
      <c r="P112" s="2968"/>
      <c r="Q112" s="2968" t="s">
        <v>775</v>
      </c>
      <c r="R112" s="2968" t="s">
        <v>775</v>
      </c>
      <c r="S112" s="2968" t="s">
        <v>775</v>
      </c>
      <c r="T112" s="2968" t="s">
        <v>775</v>
      </c>
      <c r="U112" s="3038" t="s">
        <v>9222</v>
      </c>
      <c r="X112" s="2282" t="s">
        <v>3927</v>
      </c>
    </row>
    <row r="113" spans="1:24" ht="31.5">
      <c r="A113" s="2282">
        <v>28</v>
      </c>
      <c r="B113" s="3064" t="s">
        <v>514</v>
      </c>
      <c r="C113" s="3211" t="s">
        <v>3961</v>
      </c>
      <c r="D113" s="3614" t="s">
        <v>11261</v>
      </c>
      <c r="E113" s="3360"/>
      <c r="F113" s="3106" t="str">
        <f t="shared" si="8"/>
        <v>3_425_44_336, 379…</v>
      </c>
      <c r="G113" s="3092" t="s">
        <v>10593</v>
      </c>
      <c r="H113" s="1004" t="str">
        <f t="shared" si="10"/>
        <v>44_336, 379…</v>
      </c>
      <c r="I113" s="1374" t="s">
        <v>10176</v>
      </c>
      <c r="J113" s="2968" t="s">
        <v>7685</v>
      </c>
      <c r="K113" s="1352" t="s">
        <v>3927</v>
      </c>
      <c r="L113" s="3315" t="e">
        <f>VLOOKUP(X113,MaXa!$F$2:$G$83,2,0)</f>
        <v>#N/A</v>
      </c>
      <c r="M113" s="3038">
        <v>44</v>
      </c>
      <c r="N113" s="3038" t="s">
        <v>3962</v>
      </c>
      <c r="O113" s="3066">
        <v>4214.7160000000003</v>
      </c>
      <c r="P113" s="2968"/>
      <c r="Q113" s="2968" t="s">
        <v>840</v>
      </c>
      <c r="R113" s="2968" t="s">
        <v>840</v>
      </c>
      <c r="S113" s="2968" t="s">
        <v>840</v>
      </c>
      <c r="T113" s="2968" t="s">
        <v>840</v>
      </c>
      <c r="U113" s="3038" t="s">
        <v>9222</v>
      </c>
      <c r="X113" s="2282" t="s">
        <v>3927</v>
      </c>
    </row>
    <row r="114" spans="1:24" ht="31.5">
      <c r="A114" s="2282">
        <v>29</v>
      </c>
      <c r="B114" s="3064" t="s">
        <v>780</v>
      </c>
      <c r="C114" s="3211" t="s">
        <v>2126</v>
      </c>
      <c r="D114" s="3368"/>
      <c r="E114" s="3360"/>
      <c r="F114" s="3106" t="str">
        <f t="shared" si="8"/>
        <v>3_426_3_57</v>
      </c>
      <c r="G114" s="3092" t="s">
        <v>10594</v>
      </c>
      <c r="H114" s="1004" t="str">
        <f t="shared" si="10"/>
        <v>3_57</v>
      </c>
      <c r="I114" s="1374" t="s">
        <v>10177</v>
      </c>
      <c r="J114" s="2968" t="s">
        <v>7685</v>
      </c>
      <c r="K114" s="1352" t="s">
        <v>3927</v>
      </c>
      <c r="L114" s="3315" t="e">
        <f>VLOOKUP(X114,MaXa!$F$2:$G$83,2,0)</f>
        <v>#N/A</v>
      </c>
      <c r="M114" s="3038">
        <v>3</v>
      </c>
      <c r="N114" s="3038">
        <v>57</v>
      </c>
      <c r="O114" s="3066">
        <v>328</v>
      </c>
      <c r="P114" s="2968"/>
      <c r="Q114" s="2968" t="s">
        <v>775</v>
      </c>
      <c r="R114" s="2968" t="s">
        <v>775</v>
      </c>
      <c r="S114" s="2968" t="s">
        <v>775</v>
      </c>
      <c r="T114" s="2968" t="s">
        <v>775</v>
      </c>
      <c r="U114" s="3038" t="s">
        <v>9222</v>
      </c>
      <c r="X114" s="2282" t="s">
        <v>3927</v>
      </c>
    </row>
    <row r="115" spans="1:24" ht="31.5">
      <c r="A115" s="2282">
        <v>30</v>
      </c>
      <c r="B115" s="3064" t="s">
        <v>784</v>
      </c>
      <c r="C115" s="3211" t="s">
        <v>3963</v>
      </c>
      <c r="D115" s="3368"/>
      <c r="E115" s="3360"/>
      <c r="F115" s="3106" t="str">
        <f t="shared" si="8"/>
        <v>3_427_4_</v>
      </c>
      <c r="G115" s="3092" t="s">
        <v>10595</v>
      </c>
      <c r="H115" s="1004" t="str">
        <f t="shared" si="10"/>
        <v>4_</v>
      </c>
      <c r="I115" s="1374" t="s">
        <v>10178</v>
      </c>
      <c r="J115" s="2968" t="s">
        <v>7685</v>
      </c>
      <c r="K115" s="1352" t="s">
        <v>3927</v>
      </c>
      <c r="L115" s="3315" t="e">
        <f>VLOOKUP(X115,MaXa!$F$2:$G$83,2,0)</f>
        <v>#N/A</v>
      </c>
      <c r="M115" s="3038">
        <v>4</v>
      </c>
      <c r="N115" s="3038"/>
      <c r="O115" s="3066">
        <v>6000</v>
      </c>
      <c r="P115" s="2968"/>
      <c r="Q115" s="2968" t="s">
        <v>775</v>
      </c>
      <c r="R115" s="2968" t="s">
        <v>775</v>
      </c>
      <c r="S115" s="2968" t="s">
        <v>775</v>
      </c>
      <c r="T115" s="2968" t="s">
        <v>775</v>
      </c>
      <c r="U115" s="3038" t="s">
        <v>9222</v>
      </c>
      <c r="X115" s="2282" t="s">
        <v>3927</v>
      </c>
    </row>
    <row r="116" spans="1:24" ht="47.25">
      <c r="B116" s="3064" t="s">
        <v>334</v>
      </c>
      <c r="C116" s="3234" t="s">
        <v>4010</v>
      </c>
      <c r="D116" s="3030" t="s">
        <v>11094</v>
      </c>
      <c r="E116" s="3452"/>
      <c r="F116" s="3106" t="str">
        <f>G116&amp;"_"&amp;H116</f>
        <v>3_427_42_550</v>
      </c>
      <c r="G116" s="3350" t="s">
        <v>10595</v>
      </c>
      <c r="H116" s="1004" t="str">
        <f>M116&amp;"_"&amp;N116</f>
        <v>42_550</v>
      </c>
      <c r="I116" s="1374" t="s">
        <v>10178</v>
      </c>
      <c r="J116" s="3347" t="s">
        <v>7685</v>
      </c>
      <c r="K116" s="3349" t="s">
        <v>3927</v>
      </c>
      <c r="L116" s="3315" t="e">
        <f>VLOOKUP(X116,MaXa!$F$2:$G$83,2,0)</f>
        <v>#N/A</v>
      </c>
      <c r="M116" s="3362">
        <v>42</v>
      </c>
      <c r="N116" s="3362">
        <v>550</v>
      </c>
      <c r="O116" s="3363">
        <v>2652.14</v>
      </c>
      <c r="P116" s="3361"/>
      <c r="Q116" s="3361"/>
      <c r="R116" s="3361"/>
      <c r="S116" s="3361"/>
      <c r="T116" s="3361"/>
      <c r="U116" s="3362"/>
      <c r="X116" s="2282" t="s">
        <v>3927</v>
      </c>
    </row>
    <row r="117" spans="1:24" ht="31.5">
      <c r="A117" s="2282">
        <v>32</v>
      </c>
      <c r="B117" s="3064" t="s">
        <v>764</v>
      </c>
      <c r="C117" s="3211" t="s">
        <v>3966</v>
      </c>
      <c r="D117" s="3368"/>
      <c r="E117" s="3360"/>
      <c r="F117" s="3106" t="str">
        <f t="shared" si="8"/>
        <v>3_429_16_2004</v>
      </c>
      <c r="G117" s="3092" t="s">
        <v>10596</v>
      </c>
      <c r="H117" s="1004" t="str">
        <f t="shared" si="10"/>
        <v>16_2004</v>
      </c>
      <c r="I117" s="1374" t="s">
        <v>10179</v>
      </c>
      <c r="J117" s="2968" t="s">
        <v>7685</v>
      </c>
      <c r="K117" s="1352" t="s">
        <v>3965</v>
      </c>
      <c r="L117" s="3315" t="e">
        <f>VLOOKUP(X117,MaXa!$F$2:$G$83,2,0)</f>
        <v>#N/A</v>
      </c>
      <c r="M117" s="3038">
        <v>16</v>
      </c>
      <c r="N117" s="3038">
        <v>2004</v>
      </c>
      <c r="O117" s="3066">
        <v>17110.976999999999</v>
      </c>
      <c r="P117" s="2968"/>
      <c r="Q117" s="2968" t="s">
        <v>979</v>
      </c>
      <c r="R117" s="2968" t="s">
        <v>979</v>
      </c>
      <c r="S117" s="2968" t="s">
        <v>979</v>
      </c>
      <c r="T117" s="2968" t="s">
        <v>979</v>
      </c>
      <c r="U117" s="3038" t="s">
        <v>9222</v>
      </c>
      <c r="X117" s="2282" t="s">
        <v>3965</v>
      </c>
    </row>
    <row r="118" spans="1:24" ht="31.5">
      <c r="A118" s="2282">
        <v>35</v>
      </c>
      <c r="B118" s="3064" t="s">
        <v>915</v>
      </c>
      <c r="C118" s="3211" t="s">
        <v>3970</v>
      </c>
      <c r="D118" s="3368"/>
      <c r="E118" s="3360"/>
      <c r="F118" s="3106" t="str">
        <f t="shared" si="8"/>
        <v>3_432_5_ một phần thửa 4</v>
      </c>
      <c r="G118" s="3092" t="s">
        <v>10597</v>
      </c>
      <c r="H118" s="1004" t="str">
        <f t="shared" si="10"/>
        <v>5_ một phần thửa 4</v>
      </c>
      <c r="I118" s="1374" t="s">
        <v>10180</v>
      </c>
      <c r="J118" s="2968" t="s">
        <v>7685</v>
      </c>
      <c r="K118" s="1352" t="s">
        <v>3965</v>
      </c>
      <c r="L118" s="3315" t="e">
        <f>VLOOKUP(X118,MaXa!$F$2:$G$83,2,0)</f>
        <v>#N/A</v>
      </c>
      <c r="M118" s="3038">
        <v>5</v>
      </c>
      <c r="N118" s="3038" t="s">
        <v>3971</v>
      </c>
      <c r="O118" s="3066">
        <v>22674</v>
      </c>
      <c r="P118" s="2968"/>
      <c r="Q118" s="2968" t="s">
        <v>775</v>
      </c>
      <c r="R118" s="2968" t="s">
        <v>775</v>
      </c>
      <c r="S118" s="2968" t="s">
        <v>775</v>
      </c>
      <c r="T118" s="2968" t="s">
        <v>775</v>
      </c>
      <c r="U118" s="3038" t="s">
        <v>9222</v>
      </c>
      <c r="X118" s="2282" t="s">
        <v>3965</v>
      </c>
    </row>
    <row r="119" spans="1:24" ht="31.5">
      <c r="A119" s="2282">
        <v>40</v>
      </c>
      <c r="B119" s="3064" t="s">
        <v>9431</v>
      </c>
      <c r="C119" s="3211" t="s">
        <v>3976</v>
      </c>
      <c r="D119" s="3368" t="s">
        <v>3930</v>
      </c>
      <c r="E119" s="3360"/>
      <c r="F119" s="3106" t="str">
        <f t="shared" si="8"/>
        <v>3_437_11_51</v>
      </c>
      <c r="G119" s="3092" t="s">
        <v>10598</v>
      </c>
      <c r="H119" s="1004" t="str">
        <f t="shared" si="10"/>
        <v>11_51</v>
      </c>
      <c r="I119" s="1374" t="s">
        <v>10181</v>
      </c>
      <c r="J119" s="2968" t="s">
        <v>7685</v>
      </c>
      <c r="K119" s="1352" t="s">
        <v>3965</v>
      </c>
      <c r="L119" s="3315" t="e">
        <f>VLOOKUP(X119,MaXa!$F$2:$G$83,2,0)</f>
        <v>#N/A</v>
      </c>
      <c r="M119" s="3038">
        <v>11</v>
      </c>
      <c r="N119" s="2968">
        <v>51</v>
      </c>
      <c r="O119" s="3066">
        <v>359.1</v>
      </c>
      <c r="P119" s="2968"/>
      <c r="Q119" s="2968" t="s">
        <v>3928</v>
      </c>
      <c r="R119" s="2968" t="s">
        <v>3928</v>
      </c>
      <c r="S119" s="2968" t="s">
        <v>3928</v>
      </c>
      <c r="T119" s="2968" t="s">
        <v>3928</v>
      </c>
      <c r="U119" s="3038" t="s">
        <v>9222</v>
      </c>
      <c r="X119" s="2282" t="s">
        <v>3965</v>
      </c>
    </row>
    <row r="120" spans="1:24" ht="31.5">
      <c r="A120" s="2282">
        <v>41</v>
      </c>
      <c r="B120" s="3064" t="s">
        <v>11364</v>
      </c>
      <c r="C120" s="3211" t="s">
        <v>3977</v>
      </c>
      <c r="D120" s="3368"/>
      <c r="E120" s="3360"/>
      <c r="F120" s="3106" t="str">
        <f t="shared" si="8"/>
        <v>3_438_10_652, 115, 404, 113, 114, 101, 385, 100</v>
      </c>
      <c r="G120" s="3092" t="s">
        <v>10599</v>
      </c>
      <c r="H120" s="1004" t="str">
        <f t="shared" si="10"/>
        <v>10_652, 115, 404, 113, 114, 101, 385, 100</v>
      </c>
      <c r="I120" s="1374" t="s">
        <v>10182</v>
      </c>
      <c r="J120" s="2968" t="s">
        <v>7685</v>
      </c>
      <c r="K120" s="1352" t="s">
        <v>3965</v>
      </c>
      <c r="L120" s="3315" t="e">
        <f>VLOOKUP(X120,MaXa!$F$2:$G$83,2,0)</f>
        <v>#N/A</v>
      </c>
      <c r="M120" s="3038">
        <v>10</v>
      </c>
      <c r="N120" s="3038" t="s">
        <v>3978</v>
      </c>
      <c r="O120" s="3066">
        <v>14891</v>
      </c>
      <c r="P120" s="2968"/>
      <c r="Q120" s="2968" t="s">
        <v>775</v>
      </c>
      <c r="R120" s="2968" t="s">
        <v>775</v>
      </c>
      <c r="S120" s="2968" t="s">
        <v>775</v>
      </c>
      <c r="T120" s="2968" t="s">
        <v>775</v>
      </c>
      <c r="U120" s="3038" t="s">
        <v>9222</v>
      </c>
      <c r="X120" s="2282" t="s">
        <v>3965</v>
      </c>
    </row>
    <row r="121" spans="1:24" ht="50.25" customHeight="1">
      <c r="A121" s="2282">
        <v>42</v>
      </c>
      <c r="B121" s="3064" t="s">
        <v>1057</v>
      </c>
      <c r="C121" s="3211" t="s">
        <v>3979</v>
      </c>
      <c r="D121" s="3030" t="s">
        <v>11090</v>
      </c>
      <c r="E121" s="3452"/>
      <c r="F121" s="3106" t="str">
        <f t="shared" si="8"/>
        <v>3_439_19_24</v>
      </c>
      <c r="G121" s="3092" t="s">
        <v>10600</v>
      </c>
      <c r="H121" s="1004" t="str">
        <f t="shared" si="10"/>
        <v>19_24</v>
      </c>
      <c r="I121" s="1374" t="s">
        <v>10183</v>
      </c>
      <c r="J121" s="2968" t="s">
        <v>7685</v>
      </c>
      <c r="K121" s="1352" t="s">
        <v>3965</v>
      </c>
      <c r="L121" s="3315" t="e">
        <f>VLOOKUP(X121,MaXa!$F$2:$G$83,2,0)</f>
        <v>#N/A</v>
      </c>
      <c r="M121" s="3038">
        <v>19</v>
      </c>
      <c r="N121" s="2968">
        <v>24</v>
      </c>
      <c r="O121" s="3066">
        <v>280</v>
      </c>
      <c r="P121" s="2968"/>
      <c r="Q121" s="2968" t="s">
        <v>1039</v>
      </c>
      <c r="R121" s="2968" t="s">
        <v>1039</v>
      </c>
      <c r="S121" s="2968" t="s">
        <v>1039</v>
      </c>
      <c r="T121" s="2968" t="s">
        <v>1039</v>
      </c>
      <c r="U121" s="3038" t="s">
        <v>9222</v>
      </c>
      <c r="X121" s="2282" t="s">
        <v>3965</v>
      </c>
    </row>
    <row r="122" spans="1:24" ht="31.5">
      <c r="A122" s="2282">
        <v>43</v>
      </c>
      <c r="B122" s="3064" t="s">
        <v>787</v>
      </c>
      <c r="C122" s="3211" t="s">
        <v>3980</v>
      </c>
      <c r="D122" s="3368"/>
      <c r="E122" s="3360"/>
      <c r="F122" s="3106" t="str">
        <f t="shared" si="8"/>
        <v>3_440_10_83</v>
      </c>
      <c r="G122" s="3092" t="s">
        <v>10601</v>
      </c>
      <c r="H122" s="1004" t="str">
        <f t="shared" si="10"/>
        <v>10_83</v>
      </c>
      <c r="I122" s="1374" t="s">
        <v>10184</v>
      </c>
      <c r="J122" s="2968" t="s">
        <v>7685</v>
      </c>
      <c r="K122" s="1352" t="s">
        <v>3965</v>
      </c>
      <c r="L122" s="3315" t="e">
        <f>VLOOKUP(X122,MaXa!$F$2:$G$83,2,0)</f>
        <v>#N/A</v>
      </c>
      <c r="M122" s="3038">
        <v>10</v>
      </c>
      <c r="N122" s="2968">
        <v>83</v>
      </c>
      <c r="O122" s="3066">
        <v>299</v>
      </c>
      <c r="P122" s="2968"/>
      <c r="Q122" s="2968" t="s">
        <v>1039</v>
      </c>
      <c r="R122" s="2968" t="s">
        <v>1039</v>
      </c>
      <c r="S122" s="2968" t="s">
        <v>1039</v>
      </c>
      <c r="T122" s="2968" t="s">
        <v>1039</v>
      </c>
      <c r="U122" s="3038" t="s">
        <v>9222</v>
      </c>
      <c r="X122" s="2282" t="s">
        <v>3965</v>
      </c>
    </row>
    <row r="123" spans="1:24" ht="31.5">
      <c r="A123" s="2282">
        <v>44</v>
      </c>
      <c r="B123" s="3064" t="s">
        <v>760</v>
      </c>
      <c r="C123" s="3211" t="s">
        <v>3981</v>
      </c>
      <c r="D123" s="3030" t="s">
        <v>11091</v>
      </c>
      <c r="E123" s="3452"/>
      <c r="F123" s="3106" t="str">
        <f t="shared" si="8"/>
        <v>3_441_15_118</v>
      </c>
      <c r="G123" s="3092" t="s">
        <v>10602</v>
      </c>
      <c r="H123" s="1004" t="str">
        <f t="shared" si="10"/>
        <v>15_118</v>
      </c>
      <c r="I123" s="1374" t="s">
        <v>10185</v>
      </c>
      <c r="J123" s="2968" t="s">
        <v>7685</v>
      </c>
      <c r="K123" s="1352" t="s">
        <v>3965</v>
      </c>
      <c r="L123" s="3315" t="e">
        <f>VLOOKUP(X123,MaXa!$F$2:$G$83,2,0)</f>
        <v>#N/A</v>
      </c>
      <c r="M123" s="3038">
        <v>15</v>
      </c>
      <c r="N123" s="2968">
        <v>118</v>
      </c>
      <c r="O123" s="3066">
        <v>414</v>
      </c>
      <c r="P123" s="2968"/>
      <c r="Q123" s="2968" t="s">
        <v>1039</v>
      </c>
      <c r="R123" s="2968" t="s">
        <v>1039</v>
      </c>
      <c r="S123" s="2968" t="s">
        <v>1039</v>
      </c>
      <c r="T123" s="2968" t="s">
        <v>1039</v>
      </c>
      <c r="U123" s="3038" t="s">
        <v>9222</v>
      </c>
      <c r="X123" s="2282" t="s">
        <v>3965</v>
      </c>
    </row>
    <row r="124" spans="1:24" ht="31.5">
      <c r="A124" s="2282">
        <v>45</v>
      </c>
      <c r="B124" s="3064" t="s">
        <v>748</v>
      </c>
      <c r="C124" s="3211" t="s">
        <v>3982</v>
      </c>
      <c r="D124" s="3368" t="s">
        <v>3930</v>
      </c>
      <c r="E124" s="3360"/>
      <c r="F124" s="3106" t="str">
        <f t="shared" si="8"/>
        <v>3_442_11_một phần thửa 396</v>
      </c>
      <c r="G124" s="3092" t="s">
        <v>10603</v>
      </c>
      <c r="H124" s="1004" t="str">
        <f t="shared" si="10"/>
        <v>11_một phần thửa 396</v>
      </c>
      <c r="I124" s="1374" t="s">
        <v>10186</v>
      </c>
      <c r="J124" s="2968" t="s">
        <v>7685</v>
      </c>
      <c r="K124" s="1352" t="s">
        <v>3965</v>
      </c>
      <c r="L124" s="3315" t="e">
        <f>VLOOKUP(X124,MaXa!$F$2:$G$83,2,0)</f>
        <v>#N/A</v>
      </c>
      <c r="M124" s="3038">
        <v>11</v>
      </c>
      <c r="N124" s="3038" t="s">
        <v>3983</v>
      </c>
      <c r="O124" s="3066">
        <v>300</v>
      </c>
      <c r="P124" s="2968"/>
      <c r="Q124" s="2968" t="s">
        <v>1039</v>
      </c>
      <c r="R124" s="2968" t="s">
        <v>1039</v>
      </c>
      <c r="S124" s="2968" t="s">
        <v>1039</v>
      </c>
      <c r="T124" s="2968" t="s">
        <v>1039</v>
      </c>
      <c r="U124" s="3038" t="s">
        <v>9222</v>
      </c>
      <c r="X124" s="2282" t="s">
        <v>3965</v>
      </c>
    </row>
    <row r="125" spans="1:24" ht="31.5">
      <c r="A125" s="2282">
        <v>47</v>
      </c>
      <c r="B125" s="3064" t="s">
        <v>1086</v>
      </c>
      <c r="C125" s="3211" t="s">
        <v>607</v>
      </c>
      <c r="D125" s="3368" t="s">
        <v>3930</v>
      </c>
      <c r="E125" s="3360"/>
      <c r="F125" s="3106" t="str">
        <f t="shared" si="8"/>
        <v>3_444_23,17_7131</v>
      </c>
      <c r="G125" s="3092" t="s">
        <v>10604</v>
      </c>
      <c r="H125" s="1004" t="str">
        <f t="shared" si="10"/>
        <v>23,17_7131</v>
      </c>
      <c r="I125" s="1374" t="s">
        <v>10187</v>
      </c>
      <c r="J125" s="2968" t="s">
        <v>7685</v>
      </c>
      <c r="K125" s="1352" t="s">
        <v>3985</v>
      </c>
      <c r="L125" s="3315" t="e">
        <f>VLOOKUP(X125,MaXa!$F$2:$G$83,2,0)</f>
        <v>#N/A</v>
      </c>
      <c r="M125" s="2968" t="s">
        <v>3987</v>
      </c>
      <c r="N125" s="3039">
        <v>7131</v>
      </c>
      <c r="O125" s="3343">
        <v>1821.3510000000001</v>
      </c>
      <c r="P125" s="3038"/>
      <c r="Q125" s="2968" t="s">
        <v>751</v>
      </c>
      <c r="R125" s="2968" t="s">
        <v>751</v>
      </c>
      <c r="S125" s="2968" t="s">
        <v>751</v>
      </c>
      <c r="T125" s="2968" t="s">
        <v>751</v>
      </c>
      <c r="U125" s="3038" t="s">
        <v>9222</v>
      </c>
      <c r="X125" s="2282" t="s">
        <v>3985</v>
      </c>
    </row>
    <row r="126" spans="1:24" ht="31.5">
      <c r="A126" s="2282">
        <v>49</v>
      </c>
      <c r="B126" s="3064" t="s">
        <v>1066</v>
      </c>
      <c r="C126" s="3211" t="s">
        <v>3989</v>
      </c>
      <c r="D126" s="3368" t="s">
        <v>3930</v>
      </c>
      <c r="E126" s="3360"/>
      <c r="F126" s="3106" t="str">
        <f t="shared" si="8"/>
        <v>3_446_18_86, 50</v>
      </c>
      <c r="G126" s="3092" t="s">
        <v>10605</v>
      </c>
      <c r="H126" s="1004" t="str">
        <f t="shared" si="10"/>
        <v>18_86, 50</v>
      </c>
      <c r="I126" s="1374" t="s">
        <v>10188</v>
      </c>
      <c r="J126" s="2968" t="s">
        <v>7685</v>
      </c>
      <c r="K126" s="1352" t="s">
        <v>3985</v>
      </c>
      <c r="L126" s="3315" t="e">
        <f>VLOOKUP(X126,MaXa!$F$2:$G$83,2,0)</f>
        <v>#N/A</v>
      </c>
      <c r="M126" s="3221">
        <v>18</v>
      </c>
      <c r="N126" s="3038" t="s">
        <v>3991</v>
      </c>
      <c r="O126" s="3066">
        <v>6711.4989999999998</v>
      </c>
      <c r="P126" s="2968"/>
      <c r="Q126" s="2968" t="s">
        <v>754</v>
      </c>
      <c r="R126" s="2968" t="s">
        <v>754</v>
      </c>
      <c r="S126" s="2968" t="s">
        <v>754</v>
      </c>
      <c r="T126" s="2968" t="s">
        <v>754</v>
      </c>
      <c r="U126" s="3038" t="s">
        <v>9222</v>
      </c>
      <c r="X126" s="2282" t="s">
        <v>3985</v>
      </c>
    </row>
    <row r="127" spans="1:24" ht="31.5">
      <c r="A127" s="2282">
        <v>51</v>
      </c>
      <c r="B127" s="3064" t="s">
        <v>11365</v>
      </c>
      <c r="C127" s="3211" t="s">
        <v>2210</v>
      </c>
      <c r="D127" s="3368" t="s">
        <v>3930</v>
      </c>
      <c r="E127" s="3360"/>
      <c r="F127" s="3106" t="str">
        <f t="shared" si="8"/>
        <v>3_448_14_452</v>
      </c>
      <c r="G127" s="3092" t="s">
        <v>10606</v>
      </c>
      <c r="H127" s="1004" t="str">
        <f t="shared" si="10"/>
        <v>14_452</v>
      </c>
      <c r="I127" s="1374" t="s">
        <v>10189</v>
      </c>
      <c r="J127" s="2968" t="s">
        <v>7685</v>
      </c>
      <c r="K127" s="1352" t="s">
        <v>3985</v>
      </c>
      <c r="L127" s="3315" t="e">
        <f>VLOOKUP(X127,MaXa!$F$2:$G$83,2,0)</f>
        <v>#N/A</v>
      </c>
      <c r="M127" s="3038">
        <v>14</v>
      </c>
      <c r="N127" s="2968">
        <v>452</v>
      </c>
      <c r="O127" s="3066">
        <v>15532.905000000001</v>
      </c>
      <c r="P127" s="2968"/>
      <c r="Q127" s="2968" t="s">
        <v>775</v>
      </c>
      <c r="R127" s="2968" t="s">
        <v>775</v>
      </c>
      <c r="S127" s="2968" t="s">
        <v>775</v>
      </c>
      <c r="T127" s="2968" t="s">
        <v>775</v>
      </c>
      <c r="U127" s="3038" t="s">
        <v>9222</v>
      </c>
      <c r="X127" s="2282" t="s">
        <v>3985</v>
      </c>
    </row>
    <row r="128" spans="1:24" ht="31.5">
      <c r="A128" s="2282">
        <v>52</v>
      </c>
      <c r="B128" s="3064" t="s">
        <v>11366</v>
      </c>
      <c r="C128" s="3211" t="s">
        <v>3993</v>
      </c>
      <c r="D128" s="3368" t="s">
        <v>3930</v>
      </c>
      <c r="E128" s="3360"/>
      <c r="F128" s="3106" t="str">
        <f t="shared" si="8"/>
        <v>3_449_14_249</v>
      </c>
      <c r="G128" s="3092" t="s">
        <v>10607</v>
      </c>
      <c r="H128" s="1004" t="str">
        <f t="shared" si="10"/>
        <v>14_249</v>
      </c>
      <c r="I128" s="1374" t="s">
        <v>10190</v>
      </c>
      <c r="J128" s="2968" t="s">
        <v>7685</v>
      </c>
      <c r="K128" s="1352" t="s">
        <v>3985</v>
      </c>
      <c r="L128" s="3315" t="e">
        <f>VLOOKUP(X128,MaXa!$F$2:$G$83,2,0)</f>
        <v>#N/A</v>
      </c>
      <c r="M128" s="3038">
        <v>14</v>
      </c>
      <c r="N128" s="2968">
        <v>249</v>
      </c>
      <c r="O128" s="3066">
        <v>8160.8019999999997</v>
      </c>
      <c r="P128" s="2968"/>
      <c r="Q128" s="2968" t="s">
        <v>775</v>
      </c>
      <c r="R128" s="2968" t="s">
        <v>775</v>
      </c>
      <c r="S128" s="2968" t="s">
        <v>775</v>
      </c>
      <c r="T128" s="2968" t="s">
        <v>775</v>
      </c>
      <c r="U128" s="3038" t="s">
        <v>9222</v>
      </c>
      <c r="X128" s="2282" t="s">
        <v>3985</v>
      </c>
    </row>
    <row r="129" spans="1:24" ht="31.5">
      <c r="A129" s="2282">
        <v>53</v>
      </c>
      <c r="B129" s="3064" t="s">
        <v>810</v>
      </c>
      <c r="C129" s="3211" t="s">
        <v>3994</v>
      </c>
      <c r="D129" s="3368" t="s">
        <v>11092</v>
      </c>
      <c r="E129" s="3359"/>
      <c r="F129" s="3106" t="str">
        <f t="shared" ref="F129:F163" si="11">G129&amp;"_"&amp;H129</f>
        <v>3_450_23_56</v>
      </c>
      <c r="G129" s="3092" t="s">
        <v>10608</v>
      </c>
      <c r="H129" s="1004" t="str">
        <f t="shared" si="10"/>
        <v>23_56</v>
      </c>
      <c r="I129" s="1374" t="s">
        <v>10191</v>
      </c>
      <c r="J129" s="2968" t="s">
        <v>7685</v>
      </c>
      <c r="K129" s="1352" t="s">
        <v>3985</v>
      </c>
      <c r="L129" s="3315" t="e">
        <f>VLOOKUP(X129,MaXa!$F$2:$G$83,2,0)</f>
        <v>#N/A</v>
      </c>
      <c r="M129" s="3038">
        <v>23</v>
      </c>
      <c r="N129" s="2968">
        <v>56</v>
      </c>
      <c r="O129" s="3066">
        <v>362.14499999999998</v>
      </c>
      <c r="P129" s="2968"/>
      <c r="Q129" s="2968" t="s">
        <v>1039</v>
      </c>
      <c r="R129" s="2968" t="s">
        <v>1039</v>
      </c>
      <c r="S129" s="2968" t="s">
        <v>1039</v>
      </c>
      <c r="T129" s="2968" t="s">
        <v>1039</v>
      </c>
      <c r="U129" s="3038" t="s">
        <v>9222</v>
      </c>
      <c r="X129" s="2282" t="s">
        <v>3985</v>
      </c>
    </row>
    <row r="130" spans="1:24" ht="31.5">
      <c r="A130" s="2282">
        <v>54</v>
      </c>
      <c r="B130" s="3064" t="s">
        <v>786</v>
      </c>
      <c r="C130" s="3211" t="s">
        <v>3995</v>
      </c>
      <c r="D130" s="3368" t="s">
        <v>3930</v>
      </c>
      <c r="E130" s="3360"/>
      <c r="F130" s="3106" t="str">
        <f t="shared" si="11"/>
        <v>3_451_23_1 phần thửa 47</v>
      </c>
      <c r="G130" s="3092" t="s">
        <v>10609</v>
      </c>
      <c r="H130" s="1004" t="str">
        <f t="shared" si="10"/>
        <v>23_1 phần thửa 47</v>
      </c>
      <c r="I130" s="1374" t="s">
        <v>10192</v>
      </c>
      <c r="J130" s="2968" t="s">
        <v>7685</v>
      </c>
      <c r="K130" s="1352" t="s">
        <v>3985</v>
      </c>
      <c r="L130" s="3315" t="e">
        <f>VLOOKUP(X130,MaXa!$F$2:$G$83,2,0)</f>
        <v>#N/A</v>
      </c>
      <c r="M130" s="3038">
        <v>23</v>
      </c>
      <c r="N130" s="3038" t="s">
        <v>3996</v>
      </c>
      <c r="O130" s="3066">
        <v>117</v>
      </c>
      <c r="P130" s="2968"/>
      <c r="Q130" s="2968" t="s">
        <v>1039</v>
      </c>
      <c r="R130" s="2968" t="s">
        <v>1039</v>
      </c>
      <c r="S130" s="2968" t="s">
        <v>1039</v>
      </c>
      <c r="T130" s="2968" t="s">
        <v>1039</v>
      </c>
      <c r="U130" s="3038" t="s">
        <v>9222</v>
      </c>
      <c r="X130" s="2282" t="s">
        <v>3985</v>
      </c>
    </row>
    <row r="131" spans="1:24" ht="31.5">
      <c r="A131" s="2282">
        <v>56</v>
      </c>
      <c r="B131" s="3064" t="s">
        <v>844</v>
      </c>
      <c r="C131" s="3211" t="s">
        <v>3998</v>
      </c>
      <c r="D131" s="3368"/>
      <c r="E131" s="3360"/>
      <c r="F131" s="3106" t="str">
        <f t="shared" si="11"/>
        <v>3_453_15_1 phần thửa 15</v>
      </c>
      <c r="G131" s="3092" t="s">
        <v>10610</v>
      </c>
      <c r="H131" s="1004" t="str">
        <f t="shared" si="10"/>
        <v>15_1 phần thửa 15</v>
      </c>
      <c r="I131" s="1374" t="s">
        <v>10193</v>
      </c>
      <c r="J131" s="2968" t="s">
        <v>7685</v>
      </c>
      <c r="K131" s="1352" t="s">
        <v>3985</v>
      </c>
      <c r="L131" s="3315" t="e">
        <f>VLOOKUP(X131,MaXa!$F$2:$G$83,2,0)</f>
        <v>#N/A</v>
      </c>
      <c r="M131" s="3038">
        <v>15</v>
      </c>
      <c r="N131" s="3038" t="s">
        <v>3999</v>
      </c>
      <c r="O131" s="3066">
        <v>117</v>
      </c>
      <c r="P131" s="2968"/>
      <c r="Q131" s="2968" t="s">
        <v>1039</v>
      </c>
      <c r="R131" s="2968" t="s">
        <v>1039</v>
      </c>
      <c r="S131" s="2968" t="s">
        <v>1039</v>
      </c>
      <c r="T131" s="2968" t="s">
        <v>1039</v>
      </c>
      <c r="U131" s="3038" t="s">
        <v>9222</v>
      </c>
      <c r="X131" s="2282" t="s">
        <v>3985</v>
      </c>
    </row>
    <row r="132" spans="1:24" ht="47.25">
      <c r="A132" s="2282">
        <v>57</v>
      </c>
      <c r="B132" s="3064" t="s">
        <v>814</v>
      </c>
      <c r="C132" s="3211" t="s">
        <v>4000</v>
      </c>
      <c r="D132" s="3353" t="s">
        <v>11093</v>
      </c>
      <c r="E132" s="3472"/>
      <c r="F132" s="3106" t="str">
        <f t="shared" si="11"/>
        <v>3_454_23_36</v>
      </c>
      <c r="G132" s="3092" t="s">
        <v>10611</v>
      </c>
      <c r="H132" s="1004" t="str">
        <f t="shared" si="10"/>
        <v>23_36</v>
      </c>
      <c r="I132" s="1374" t="s">
        <v>10194</v>
      </c>
      <c r="J132" s="2968" t="s">
        <v>7685</v>
      </c>
      <c r="K132" s="1352" t="s">
        <v>3985</v>
      </c>
      <c r="L132" s="3315" t="e">
        <f>VLOOKUP(X132,MaXa!$F$2:$G$83,2,0)</f>
        <v>#N/A</v>
      </c>
      <c r="M132" s="3038">
        <v>23</v>
      </c>
      <c r="N132" s="2968">
        <v>36</v>
      </c>
      <c r="O132" s="3066">
        <v>731.08699999999999</v>
      </c>
      <c r="P132" s="2968"/>
      <c r="Q132" s="2968" t="s">
        <v>840</v>
      </c>
      <c r="R132" s="2968" t="s">
        <v>840</v>
      </c>
      <c r="S132" s="2968" t="s">
        <v>840</v>
      </c>
      <c r="T132" s="2968" t="s">
        <v>840</v>
      </c>
      <c r="U132" s="3038" t="s">
        <v>9222</v>
      </c>
      <c r="X132" s="2282" t="s">
        <v>3985</v>
      </c>
    </row>
    <row r="133" spans="1:24" ht="31.5">
      <c r="A133" s="2282">
        <v>61</v>
      </c>
      <c r="B133" s="3064" t="s">
        <v>11368</v>
      </c>
      <c r="C133" s="3211" t="s">
        <v>4006</v>
      </c>
      <c r="D133" s="3368" t="s">
        <v>3930</v>
      </c>
      <c r="E133" s="3360"/>
      <c r="F133" s="3106" t="str">
        <f t="shared" si="11"/>
        <v>3_458_7_88</v>
      </c>
      <c r="G133" s="3092" t="s">
        <v>10612</v>
      </c>
      <c r="H133" s="1004" t="str">
        <f t="shared" si="10"/>
        <v>7_88</v>
      </c>
      <c r="I133" s="1374" t="s">
        <v>10195</v>
      </c>
      <c r="J133" s="2968" t="s">
        <v>7685</v>
      </c>
      <c r="K133" s="1352" t="s">
        <v>4005</v>
      </c>
      <c r="L133" s="3315" t="e">
        <f>VLOOKUP(X133,MaXa!$F$2:$G$83,2,0)</f>
        <v>#N/A</v>
      </c>
      <c r="M133" s="2968">
        <v>7</v>
      </c>
      <c r="N133" s="3038">
        <v>88</v>
      </c>
      <c r="O133" s="3066">
        <v>704.52800000000002</v>
      </c>
      <c r="P133" s="3038"/>
      <c r="Q133" s="2968" t="s">
        <v>1039</v>
      </c>
      <c r="R133" s="2968" t="s">
        <v>1039</v>
      </c>
      <c r="S133" s="2968" t="s">
        <v>1039</v>
      </c>
      <c r="T133" s="2968" t="s">
        <v>1039</v>
      </c>
      <c r="U133" s="3038" t="s">
        <v>9222</v>
      </c>
      <c r="X133" s="2282" t="s">
        <v>4005</v>
      </c>
    </row>
    <row r="134" spans="1:24" ht="31.5">
      <c r="A134" s="2282">
        <v>63</v>
      </c>
      <c r="B134" s="3064" t="s">
        <v>782</v>
      </c>
      <c r="C134" s="3211" t="s">
        <v>1189</v>
      </c>
      <c r="D134" s="3368"/>
      <c r="E134" s="3360"/>
      <c r="F134" s="3106" t="str">
        <f t="shared" si="11"/>
        <v>3_460_7_132</v>
      </c>
      <c r="G134" s="3092" t="s">
        <v>10613</v>
      </c>
      <c r="H134" s="1004" t="str">
        <f t="shared" si="10"/>
        <v>7_132</v>
      </c>
      <c r="I134" s="1374" t="s">
        <v>10196</v>
      </c>
      <c r="J134" s="2968" t="s">
        <v>7685</v>
      </c>
      <c r="K134" s="1352" t="s">
        <v>4005</v>
      </c>
      <c r="L134" s="3315" t="e">
        <f>VLOOKUP(X134,MaXa!$F$2:$G$83,2,0)</f>
        <v>#N/A</v>
      </c>
      <c r="M134" s="3038">
        <v>7</v>
      </c>
      <c r="N134" s="3038">
        <v>132</v>
      </c>
      <c r="O134" s="3066">
        <v>150.119</v>
      </c>
      <c r="P134" s="2968"/>
      <c r="Q134" s="2968" t="s">
        <v>988</v>
      </c>
      <c r="R134" s="2968" t="s">
        <v>988</v>
      </c>
      <c r="S134" s="2968" t="s">
        <v>988</v>
      </c>
      <c r="T134" s="2968" t="s">
        <v>988</v>
      </c>
      <c r="U134" s="3038" t="s">
        <v>9222</v>
      </c>
      <c r="X134" s="2282" t="s">
        <v>4005</v>
      </c>
    </row>
    <row r="135" spans="1:24" s="3095" customFormat="1" ht="24.95" customHeight="1">
      <c r="A135" s="3095">
        <v>66</v>
      </c>
      <c r="B135" s="3064" t="s">
        <v>11369</v>
      </c>
      <c r="C135" s="2317" t="s">
        <v>3935</v>
      </c>
      <c r="D135" s="2317" t="s">
        <v>11355</v>
      </c>
      <c r="E135" s="3340"/>
      <c r="F135" s="3171" t="str">
        <f t="shared" si="11"/>
        <v>3_463_8_114</v>
      </c>
      <c r="G135" s="3344" t="s">
        <v>10614</v>
      </c>
      <c r="H135" s="1010" t="str">
        <f t="shared" si="10"/>
        <v>8_114</v>
      </c>
      <c r="I135" s="2098" t="s">
        <v>10197</v>
      </c>
      <c r="J135" s="3096" t="s">
        <v>7685</v>
      </c>
      <c r="K135" s="3253" t="s">
        <v>4005</v>
      </c>
      <c r="L135" s="3315" t="e">
        <f>VLOOKUP(X135,MaXa!$F$2:$G$83,2,0)</f>
        <v>#N/A</v>
      </c>
      <c r="M135" s="3345">
        <v>8</v>
      </c>
      <c r="N135" s="3096">
        <v>114</v>
      </c>
      <c r="O135" s="4143">
        <v>6256.2780000000002</v>
      </c>
      <c r="P135" s="3096"/>
      <c r="Q135" s="3096" t="s">
        <v>751</v>
      </c>
      <c r="R135" s="3096"/>
      <c r="S135" s="3096" t="s">
        <v>751</v>
      </c>
      <c r="T135" s="3096" t="s">
        <v>751</v>
      </c>
      <c r="U135" s="3345" t="s">
        <v>9222</v>
      </c>
      <c r="X135" s="3095" t="s">
        <v>4005</v>
      </c>
    </row>
    <row r="136" spans="1:24" s="3095" customFormat="1" ht="24.95" customHeight="1">
      <c r="B136" s="3064" t="s">
        <v>11370</v>
      </c>
      <c r="C136" s="2317" t="s">
        <v>3935</v>
      </c>
      <c r="D136" s="2317" t="s">
        <v>11355</v>
      </c>
      <c r="E136" s="3340"/>
      <c r="F136" s="3171" t="str">
        <f>G136&amp;"_"&amp;H136</f>
        <v>3_463_8_117</v>
      </c>
      <c r="G136" s="3344" t="s">
        <v>10614</v>
      </c>
      <c r="H136" s="1010" t="str">
        <f>M136&amp;"_"&amp;N136</f>
        <v>8_117</v>
      </c>
      <c r="I136" s="2098" t="s">
        <v>10197</v>
      </c>
      <c r="J136" s="3096" t="s">
        <v>7685</v>
      </c>
      <c r="K136" s="3253" t="s">
        <v>4005</v>
      </c>
      <c r="L136" s="3315" t="e">
        <f>VLOOKUP(X136,MaXa!$F$2:$G$83,2,0)</f>
        <v>#N/A</v>
      </c>
      <c r="M136" s="3345">
        <v>8</v>
      </c>
      <c r="N136" s="3342">
        <v>117</v>
      </c>
      <c r="O136" s="4144"/>
      <c r="P136" s="3342"/>
      <c r="Q136" s="3342"/>
      <c r="R136" s="3342"/>
      <c r="S136" s="3342"/>
      <c r="T136" s="3342"/>
      <c r="U136" s="3341"/>
      <c r="X136" s="3095" t="s">
        <v>4005</v>
      </c>
    </row>
    <row r="137" spans="1:24" s="3095" customFormat="1" ht="24.95" customHeight="1">
      <c r="B137" s="3064" t="s">
        <v>922</v>
      </c>
      <c r="C137" s="2317" t="s">
        <v>3935</v>
      </c>
      <c r="D137" s="2317" t="s">
        <v>11355</v>
      </c>
      <c r="E137" s="3340"/>
      <c r="F137" s="3171" t="str">
        <f>G137&amp;"_"&amp;H137</f>
        <v>3_463_8_122</v>
      </c>
      <c r="G137" s="3344" t="s">
        <v>10614</v>
      </c>
      <c r="H137" s="1010" t="str">
        <f>M137&amp;"_"&amp;N137</f>
        <v>8_122</v>
      </c>
      <c r="I137" s="2098" t="s">
        <v>10197</v>
      </c>
      <c r="J137" s="3096" t="s">
        <v>7685</v>
      </c>
      <c r="K137" s="3253" t="s">
        <v>4005</v>
      </c>
      <c r="L137" s="3315" t="e">
        <f>VLOOKUP(X137,MaXa!$F$2:$G$83,2,0)</f>
        <v>#N/A</v>
      </c>
      <c r="M137" s="3345">
        <v>8</v>
      </c>
      <c r="N137" s="3342">
        <v>122</v>
      </c>
      <c r="O137" s="4144"/>
      <c r="P137" s="3342"/>
      <c r="Q137" s="3342"/>
      <c r="R137" s="3342"/>
      <c r="S137" s="3342"/>
      <c r="T137" s="3342"/>
      <c r="U137" s="3341"/>
      <c r="X137" s="3095" t="s">
        <v>4005</v>
      </c>
    </row>
    <row r="138" spans="1:24" s="3095" customFormat="1" ht="24.95" customHeight="1">
      <c r="B138" s="3064" t="s">
        <v>11371</v>
      </c>
      <c r="C138" s="2317" t="s">
        <v>3935</v>
      </c>
      <c r="D138" s="2317" t="s">
        <v>11355</v>
      </c>
      <c r="E138" s="3340"/>
      <c r="F138" s="3171" t="str">
        <f>G138&amp;"_"&amp;H138</f>
        <v>3_463_8_123</v>
      </c>
      <c r="G138" s="3344" t="s">
        <v>10614</v>
      </c>
      <c r="H138" s="1010" t="str">
        <f>M138&amp;"_"&amp;N138</f>
        <v>8_123</v>
      </c>
      <c r="I138" s="2098" t="s">
        <v>10197</v>
      </c>
      <c r="J138" s="3096" t="s">
        <v>7685</v>
      </c>
      <c r="K138" s="3253" t="s">
        <v>4005</v>
      </c>
      <c r="L138" s="3315" t="e">
        <f>VLOOKUP(X138,MaXa!$F$2:$G$83,2,0)</f>
        <v>#N/A</v>
      </c>
      <c r="M138" s="3345">
        <v>8</v>
      </c>
      <c r="N138" s="3342">
        <v>123</v>
      </c>
      <c r="O138" s="4145"/>
      <c r="P138" s="3342"/>
      <c r="Q138" s="3342"/>
      <c r="R138" s="3342"/>
      <c r="S138" s="3342"/>
      <c r="T138" s="3342"/>
      <c r="U138" s="3341"/>
      <c r="X138" s="3095" t="s">
        <v>4005</v>
      </c>
    </row>
    <row r="139" spans="1:24" ht="31.5">
      <c r="A139" s="2282">
        <v>68</v>
      </c>
      <c r="B139" s="3064" t="s">
        <v>11372</v>
      </c>
      <c r="C139" s="3211" t="s">
        <v>4011</v>
      </c>
      <c r="D139" s="3666" t="s">
        <v>11096</v>
      </c>
      <c r="E139" s="3370"/>
      <c r="F139" s="3106" t="str">
        <f t="shared" si="11"/>
        <v>3_465_10_5</v>
      </c>
      <c r="G139" s="3092" t="s">
        <v>10615</v>
      </c>
      <c r="H139" s="1004" t="str">
        <f t="shared" si="10"/>
        <v>10_5</v>
      </c>
      <c r="I139" s="1374" t="s">
        <v>10198</v>
      </c>
      <c r="J139" s="2968" t="s">
        <v>7685</v>
      </c>
      <c r="K139" s="1352" t="s">
        <v>4005</v>
      </c>
      <c r="L139" s="3315" t="e">
        <f>VLOOKUP(X139,MaXa!$F$2:$G$83,2,0)</f>
        <v>#N/A</v>
      </c>
      <c r="M139" s="3038">
        <v>10</v>
      </c>
      <c r="N139" s="2968">
        <v>5</v>
      </c>
      <c r="O139" s="3066" t="e">
        <f>19465.526-#REF!</f>
        <v>#REF!</v>
      </c>
      <c r="P139" s="2968"/>
      <c r="Q139" s="2968" t="s">
        <v>775</v>
      </c>
      <c r="R139" s="2968" t="s">
        <v>775</v>
      </c>
      <c r="S139" s="2968" t="s">
        <v>775</v>
      </c>
      <c r="T139" s="2968" t="s">
        <v>775</v>
      </c>
      <c r="U139" s="3038" t="s">
        <v>9222</v>
      </c>
      <c r="X139" s="2282" t="s">
        <v>4005</v>
      </c>
    </row>
    <row r="140" spans="1:24" ht="31.5">
      <c r="B140" s="3064" t="s">
        <v>11373</v>
      </c>
      <c r="C140" s="3348" t="s">
        <v>4011</v>
      </c>
      <c r="D140" s="3666" t="s">
        <v>11096</v>
      </c>
      <c r="E140" s="3372"/>
      <c r="F140" s="3106" t="str">
        <f>G140&amp;"_"&amp;H140</f>
        <v>3_465_10_39</v>
      </c>
      <c r="G140" s="3350" t="s">
        <v>10615</v>
      </c>
      <c r="H140" s="1004" t="str">
        <f>M140&amp;"_"&amp;N140</f>
        <v>10_39</v>
      </c>
      <c r="I140" s="1374" t="s">
        <v>10198</v>
      </c>
      <c r="J140" s="3347" t="s">
        <v>7685</v>
      </c>
      <c r="K140" s="3349" t="s">
        <v>4005</v>
      </c>
      <c r="L140" s="3315" t="e">
        <f>VLOOKUP(X140,MaXa!$F$2:$G$83,2,0)</f>
        <v>#N/A</v>
      </c>
      <c r="M140" s="3362">
        <v>10</v>
      </c>
      <c r="N140" s="3361">
        <v>39</v>
      </c>
      <c r="O140" s="3363"/>
      <c r="P140" s="3361"/>
      <c r="Q140" s="3361"/>
      <c r="R140" s="3361"/>
      <c r="S140" s="3361"/>
      <c r="T140" s="3361"/>
      <c r="U140" s="3362"/>
      <c r="X140" s="2282" t="s">
        <v>4005</v>
      </c>
    </row>
    <row r="141" spans="1:24" ht="31.5">
      <c r="A141" s="2282">
        <v>70</v>
      </c>
      <c r="B141" s="3064" t="s">
        <v>820</v>
      </c>
      <c r="C141" s="3211" t="s">
        <v>4014</v>
      </c>
      <c r="D141" s="3368"/>
      <c r="E141" s="3360"/>
      <c r="F141" s="3106" t="str">
        <f t="shared" si="11"/>
        <v>3_467_10_1</v>
      </c>
      <c r="G141" s="3092" t="s">
        <v>10616</v>
      </c>
      <c r="H141" s="1004" t="str">
        <f t="shared" si="10"/>
        <v>10_1</v>
      </c>
      <c r="I141" s="1374" t="s">
        <v>10199</v>
      </c>
      <c r="J141" s="2968" t="s">
        <v>7685</v>
      </c>
      <c r="K141" s="1352" t="s">
        <v>4005</v>
      </c>
      <c r="L141" s="3315" t="e">
        <f>VLOOKUP(X141,MaXa!$F$2:$G$83,2,0)</f>
        <v>#N/A</v>
      </c>
      <c r="M141" s="3038">
        <v>10</v>
      </c>
      <c r="N141" s="2968">
        <v>1</v>
      </c>
      <c r="O141" s="3066">
        <v>3028.279</v>
      </c>
      <c r="P141" s="2968"/>
      <c r="Q141" s="2968" t="s">
        <v>775</v>
      </c>
      <c r="R141" s="2968" t="s">
        <v>775</v>
      </c>
      <c r="S141" s="2968" t="s">
        <v>775</v>
      </c>
      <c r="T141" s="2968" t="s">
        <v>775</v>
      </c>
      <c r="U141" s="3038" t="s">
        <v>9222</v>
      </c>
      <c r="X141" s="2282" t="s">
        <v>4005</v>
      </c>
    </row>
    <row r="142" spans="1:24" s="3095" customFormat="1" ht="31.5">
      <c r="A142" s="3095">
        <v>77</v>
      </c>
      <c r="B142" s="3064" t="s">
        <v>842</v>
      </c>
      <c r="C142" s="2317" t="s">
        <v>4022</v>
      </c>
      <c r="D142" s="3238" t="s">
        <v>11097</v>
      </c>
      <c r="E142" s="3238"/>
      <c r="F142" s="3171" t="str">
        <f t="shared" si="11"/>
        <v>3_474_33_59</v>
      </c>
      <c r="G142" s="3351" t="s">
        <v>10617</v>
      </c>
      <c r="H142" s="1010" t="str">
        <f t="shared" si="10"/>
        <v>33_59</v>
      </c>
      <c r="I142" s="2098" t="s">
        <v>10200</v>
      </c>
      <c r="J142" s="3096" t="s">
        <v>7685</v>
      </c>
      <c r="K142" s="3253" t="s">
        <v>4005</v>
      </c>
      <c r="L142" s="3315" t="e">
        <f>VLOOKUP(X142,MaXa!$F$2:$G$83,2,0)</f>
        <v>#N/A</v>
      </c>
      <c r="M142" s="3352">
        <v>33</v>
      </c>
      <c r="N142" s="3096">
        <v>59</v>
      </c>
      <c r="O142" s="4149">
        <v>2100</v>
      </c>
      <c r="P142" s="3096"/>
      <c r="Q142" s="3096" t="s">
        <v>1039</v>
      </c>
      <c r="R142" s="3096" t="s">
        <v>1039</v>
      </c>
      <c r="S142" s="3096" t="s">
        <v>1039</v>
      </c>
      <c r="T142" s="3096" t="s">
        <v>1039</v>
      </c>
      <c r="U142" s="3352" t="s">
        <v>9222</v>
      </c>
      <c r="X142" s="3095" t="s">
        <v>4005</v>
      </c>
    </row>
    <row r="143" spans="1:24">
      <c r="B143" s="3064" t="s">
        <v>846</v>
      </c>
      <c r="C143" s="3348" t="s">
        <v>4022</v>
      </c>
      <c r="D143" s="3381" t="s">
        <v>3930</v>
      </c>
      <c r="E143" s="3381"/>
      <c r="F143" s="3106" t="str">
        <f>G143&amp;"_"&amp;H143</f>
        <v>3_474_33_49</v>
      </c>
      <c r="G143" s="3350" t="s">
        <v>10617</v>
      </c>
      <c r="H143" s="1004" t="str">
        <f>M143&amp;"_"&amp;N143</f>
        <v>33_49</v>
      </c>
      <c r="I143" s="1374" t="s">
        <v>10200</v>
      </c>
      <c r="J143" s="3347" t="s">
        <v>7685</v>
      </c>
      <c r="K143" s="3349" t="s">
        <v>4005</v>
      </c>
      <c r="L143" s="3315" t="e">
        <f>VLOOKUP(X143,MaXa!$F$2:$G$83,2,0)</f>
        <v>#N/A</v>
      </c>
      <c r="M143" s="3346">
        <v>33</v>
      </c>
      <c r="N143" s="3361">
        <v>49</v>
      </c>
      <c r="O143" s="4150"/>
      <c r="P143" s="3361"/>
      <c r="Q143" s="3361"/>
      <c r="R143" s="3361"/>
      <c r="S143" s="3361"/>
      <c r="T143" s="3361"/>
      <c r="U143" s="3362"/>
      <c r="X143" s="2282" t="s">
        <v>4005</v>
      </c>
    </row>
    <row r="144" spans="1:24">
      <c r="B144" s="3064" t="s">
        <v>11374</v>
      </c>
      <c r="C144" s="3348" t="s">
        <v>4022</v>
      </c>
      <c r="D144" s="3382" t="s">
        <v>3930</v>
      </c>
      <c r="E144" s="3382"/>
      <c r="F144" s="3106" t="str">
        <f>G144&amp;"_"&amp;H144</f>
        <v>3_474_33_60</v>
      </c>
      <c r="G144" s="3350" t="s">
        <v>10617</v>
      </c>
      <c r="H144" s="1004" t="str">
        <f>M144&amp;"_"&amp;N144</f>
        <v>33_60</v>
      </c>
      <c r="I144" s="1374" t="s">
        <v>10200</v>
      </c>
      <c r="J144" s="3347" t="s">
        <v>7685</v>
      </c>
      <c r="K144" s="3349" t="s">
        <v>4005</v>
      </c>
      <c r="L144" s="3315" t="e">
        <f>VLOOKUP(X144,MaXa!$F$2:$G$83,2,0)</f>
        <v>#N/A</v>
      </c>
      <c r="M144" s="3346">
        <v>33</v>
      </c>
      <c r="N144" s="3361">
        <v>60</v>
      </c>
      <c r="O144" s="4151"/>
      <c r="P144" s="3361"/>
      <c r="Q144" s="3361"/>
      <c r="R144" s="3361"/>
      <c r="S144" s="3361"/>
      <c r="T144" s="3361"/>
      <c r="U144" s="3362"/>
      <c r="X144" s="2282" t="s">
        <v>4005</v>
      </c>
    </row>
    <row r="145" spans="1:24" ht="31.5">
      <c r="A145" s="2282">
        <v>79</v>
      </c>
      <c r="B145" s="3064" t="s">
        <v>773</v>
      </c>
      <c r="C145" s="3211" t="s">
        <v>4023</v>
      </c>
      <c r="D145" s="3368" t="s">
        <v>3930</v>
      </c>
      <c r="E145" s="3360"/>
      <c r="F145" s="3106" t="str">
        <f t="shared" si="11"/>
        <v>3_476_16_tách từ thửa 20</v>
      </c>
      <c r="G145" s="3092" t="s">
        <v>10618</v>
      </c>
      <c r="H145" s="1004" t="str">
        <f t="shared" si="10"/>
        <v>16_tách từ thửa 20</v>
      </c>
      <c r="I145" s="1374" t="s">
        <v>10201</v>
      </c>
      <c r="J145" s="2968" t="s">
        <v>7685</v>
      </c>
      <c r="K145" s="1352" t="s">
        <v>4005</v>
      </c>
      <c r="L145" s="3315" t="e">
        <f>VLOOKUP(X145,MaXa!$F$2:$G$83,2,0)</f>
        <v>#N/A</v>
      </c>
      <c r="M145" s="3038">
        <v>16</v>
      </c>
      <c r="N145" s="2968" t="s">
        <v>11098</v>
      </c>
      <c r="O145" s="3066">
        <v>391</v>
      </c>
      <c r="P145" s="2968"/>
      <c r="Q145" s="2968" t="s">
        <v>1039</v>
      </c>
      <c r="R145" s="2968" t="s">
        <v>1039</v>
      </c>
      <c r="S145" s="2968" t="s">
        <v>1039</v>
      </c>
      <c r="T145" s="2968" t="s">
        <v>1039</v>
      </c>
      <c r="U145" s="3038" t="s">
        <v>9222</v>
      </c>
      <c r="X145" s="2282" t="s">
        <v>4005</v>
      </c>
    </row>
    <row r="146" spans="1:24" s="3095" customFormat="1" ht="31.5">
      <c r="A146" s="3095">
        <v>82</v>
      </c>
      <c r="B146" s="3064" t="s">
        <v>11375</v>
      </c>
      <c r="C146" s="2317" t="s">
        <v>4027</v>
      </c>
      <c r="D146" s="2317" t="s">
        <v>11099</v>
      </c>
      <c r="E146" s="3340"/>
      <c r="F146" s="3171" t="str">
        <f t="shared" si="11"/>
        <v>3_479_4_417</v>
      </c>
      <c r="G146" s="3351" t="s">
        <v>10619</v>
      </c>
      <c r="H146" s="1010" t="str">
        <f t="shared" ref="H146:H179" si="12">M146&amp;"_"&amp;N146</f>
        <v>4_417</v>
      </c>
      <c r="I146" s="2098" t="s">
        <v>10202</v>
      </c>
      <c r="J146" s="3096" t="s">
        <v>7685</v>
      </c>
      <c r="K146" s="3253" t="s">
        <v>4026</v>
      </c>
      <c r="L146" s="3315" t="e">
        <f>VLOOKUP(X146,MaXa!$F$2:$G$83,2,0)</f>
        <v>#N/A</v>
      </c>
      <c r="M146" s="3352">
        <v>4</v>
      </c>
      <c r="N146" s="3352">
        <v>417</v>
      </c>
      <c r="O146" s="3233">
        <v>9987.0419999999995</v>
      </c>
      <c r="P146" s="3096"/>
      <c r="Q146" s="3096" t="s">
        <v>775</v>
      </c>
      <c r="R146" s="3096" t="s">
        <v>775</v>
      </c>
      <c r="S146" s="3096" t="s">
        <v>775</v>
      </c>
      <c r="T146" s="3096" t="s">
        <v>775</v>
      </c>
      <c r="U146" s="3352" t="s">
        <v>9222</v>
      </c>
      <c r="X146" s="3095" t="s">
        <v>4026</v>
      </c>
    </row>
    <row r="147" spans="1:24" ht="43.5" customHeight="1">
      <c r="A147" s="2282">
        <v>84</v>
      </c>
      <c r="B147" s="3064" t="s">
        <v>1543</v>
      </c>
      <c r="C147" s="3614" t="s">
        <v>4029</v>
      </c>
      <c r="D147" s="3381"/>
      <c r="E147" s="3381"/>
      <c r="F147" s="3106" t="str">
        <f t="shared" si="11"/>
        <v>3_481_4_167, 174</v>
      </c>
      <c r="G147" s="3638" t="s">
        <v>10620</v>
      </c>
      <c r="H147" s="1004" t="str">
        <f t="shared" si="12"/>
        <v>4_167, 174</v>
      </c>
      <c r="I147" s="1374" t="s">
        <v>10203</v>
      </c>
      <c r="J147" s="3604" t="s">
        <v>7685</v>
      </c>
      <c r="K147" s="3606" t="s">
        <v>4026</v>
      </c>
      <c r="L147" s="3315" t="e">
        <f>VLOOKUP(X147,MaXa!$F$2:$G$83,2,0)</f>
        <v>#N/A</v>
      </c>
      <c r="M147" s="3612">
        <v>4</v>
      </c>
      <c r="N147" s="3619" t="s">
        <v>4030</v>
      </c>
      <c r="O147" s="3066">
        <v>313.38799999999998</v>
      </c>
      <c r="P147" s="3619"/>
      <c r="Q147" s="3619" t="s">
        <v>1039</v>
      </c>
      <c r="R147" s="3619" t="s">
        <v>1039</v>
      </c>
      <c r="S147" s="3619" t="s">
        <v>1039</v>
      </c>
      <c r="T147" s="3619" t="s">
        <v>1039</v>
      </c>
      <c r="U147" s="3621" t="s">
        <v>9222</v>
      </c>
      <c r="X147" s="2282" t="s">
        <v>4026</v>
      </c>
    </row>
    <row r="148" spans="1:24" s="3095" customFormat="1" ht="31.5">
      <c r="A148" s="3095">
        <v>85</v>
      </c>
      <c r="B148" s="3064" t="s">
        <v>11376</v>
      </c>
      <c r="C148" s="2317" t="s">
        <v>4031</v>
      </c>
      <c r="D148" s="2317" t="s">
        <v>11100</v>
      </c>
      <c r="E148" s="3454"/>
      <c r="F148" s="3171" t="str">
        <f t="shared" si="11"/>
        <v>3_482_11_91</v>
      </c>
      <c r="G148" s="3351" t="s">
        <v>10621</v>
      </c>
      <c r="H148" s="1010" t="str">
        <f t="shared" si="12"/>
        <v>11_91</v>
      </c>
      <c r="I148" s="2098" t="s">
        <v>10204</v>
      </c>
      <c r="J148" s="3096" t="s">
        <v>7685</v>
      </c>
      <c r="K148" s="3253" t="s">
        <v>4026</v>
      </c>
      <c r="L148" s="3315" t="e">
        <f>VLOOKUP(X148,MaXa!$F$2:$G$83,2,0)</f>
        <v>#N/A</v>
      </c>
      <c r="M148" s="3352">
        <v>11</v>
      </c>
      <c r="N148" s="3352">
        <v>91</v>
      </c>
      <c r="O148" s="3233">
        <v>200</v>
      </c>
      <c r="P148" s="3096"/>
      <c r="Q148" s="3096" t="s">
        <v>1039</v>
      </c>
      <c r="R148" s="3096" t="s">
        <v>1039</v>
      </c>
      <c r="S148" s="3096" t="s">
        <v>1039</v>
      </c>
      <c r="T148" s="3096" t="s">
        <v>1039</v>
      </c>
      <c r="U148" s="3352" t="s">
        <v>9222</v>
      </c>
      <c r="X148" s="3095" t="s">
        <v>4026</v>
      </c>
    </row>
    <row r="149" spans="1:24" ht="31.5">
      <c r="A149" s="2282">
        <v>86</v>
      </c>
      <c r="B149" s="3064" t="s">
        <v>11377</v>
      </c>
      <c r="C149" s="3211" t="s">
        <v>4032</v>
      </c>
      <c r="D149" s="3368" t="s">
        <v>3930</v>
      </c>
      <c r="E149" s="3359"/>
      <c r="F149" s="3106" t="str">
        <f t="shared" si="11"/>
        <v>3_483_18_92</v>
      </c>
      <c r="G149" s="3092" t="s">
        <v>10622</v>
      </c>
      <c r="H149" s="1004" t="str">
        <f t="shared" si="12"/>
        <v>18_92</v>
      </c>
      <c r="I149" s="1374" t="s">
        <v>10205</v>
      </c>
      <c r="J149" s="2968" t="s">
        <v>7685</v>
      </c>
      <c r="K149" s="1352" t="s">
        <v>4026</v>
      </c>
      <c r="L149" s="3315" t="e">
        <f>VLOOKUP(X149,MaXa!$F$2:$G$83,2,0)</f>
        <v>#N/A</v>
      </c>
      <c r="M149" s="3038">
        <v>18</v>
      </c>
      <c r="N149" s="3038">
        <v>92</v>
      </c>
      <c r="O149" s="3066">
        <v>86</v>
      </c>
      <c r="P149" s="2968"/>
      <c r="Q149" s="2968" t="s">
        <v>1039</v>
      </c>
      <c r="R149" s="2968" t="s">
        <v>1039</v>
      </c>
      <c r="S149" s="2968" t="s">
        <v>1039</v>
      </c>
      <c r="T149" s="2968" t="s">
        <v>1039</v>
      </c>
      <c r="U149" s="3038" t="s">
        <v>9222</v>
      </c>
      <c r="X149" s="2282" t="s">
        <v>4026</v>
      </c>
    </row>
    <row r="150" spans="1:24" ht="31.5">
      <c r="A150" s="2282">
        <v>87</v>
      </c>
      <c r="B150" s="3064" t="s">
        <v>11378</v>
      </c>
      <c r="C150" s="3211" t="s">
        <v>4033</v>
      </c>
      <c r="D150" s="3368"/>
      <c r="E150" s="3360"/>
      <c r="F150" s="3106" t="str">
        <f t="shared" si="11"/>
        <v>3_484_5_138</v>
      </c>
      <c r="G150" s="3092" t="s">
        <v>10623</v>
      </c>
      <c r="H150" s="1004" t="str">
        <f t="shared" si="12"/>
        <v>5_138</v>
      </c>
      <c r="I150" s="1374" t="s">
        <v>10206</v>
      </c>
      <c r="J150" s="2968" t="s">
        <v>7685</v>
      </c>
      <c r="K150" s="1352" t="s">
        <v>4026</v>
      </c>
      <c r="L150" s="3315" t="e">
        <f>VLOOKUP(X150,MaXa!$F$2:$G$83,2,0)</f>
        <v>#N/A</v>
      </c>
      <c r="M150" s="3038">
        <v>5</v>
      </c>
      <c r="N150" s="3038">
        <v>138</v>
      </c>
      <c r="O150" s="3066">
        <v>260</v>
      </c>
      <c r="P150" s="2968"/>
      <c r="Q150" s="2968" t="s">
        <v>1039</v>
      </c>
      <c r="R150" s="2968" t="s">
        <v>1039</v>
      </c>
      <c r="S150" s="2968" t="s">
        <v>1039</v>
      </c>
      <c r="T150" s="2968" t="s">
        <v>1039</v>
      </c>
      <c r="U150" s="3038" t="s">
        <v>9222</v>
      </c>
      <c r="X150" s="2282" t="s">
        <v>4026</v>
      </c>
    </row>
    <row r="151" spans="1:24" ht="31.5">
      <c r="A151" s="2282">
        <v>88</v>
      </c>
      <c r="B151" s="3064" t="s">
        <v>11379</v>
      </c>
      <c r="C151" s="3211" t="s">
        <v>4034</v>
      </c>
      <c r="D151" s="3368"/>
      <c r="E151" s="3360"/>
      <c r="F151" s="3106" t="str">
        <f t="shared" si="11"/>
        <v>3_485_9_385</v>
      </c>
      <c r="G151" s="3092" t="s">
        <v>10624</v>
      </c>
      <c r="H151" s="1004" t="str">
        <f t="shared" si="12"/>
        <v>9_385</v>
      </c>
      <c r="I151" s="1374" t="s">
        <v>10207</v>
      </c>
      <c r="J151" s="2968" t="s">
        <v>7685</v>
      </c>
      <c r="K151" s="1352" t="s">
        <v>4026</v>
      </c>
      <c r="L151" s="3315" t="e">
        <f>VLOOKUP(X151,MaXa!$F$2:$G$83,2,0)</f>
        <v>#N/A</v>
      </c>
      <c r="M151" s="3038">
        <v>9</v>
      </c>
      <c r="N151" s="3038">
        <v>385</v>
      </c>
      <c r="O151" s="3066">
        <v>670</v>
      </c>
      <c r="P151" s="2968"/>
      <c r="Q151" s="2968" t="s">
        <v>1039</v>
      </c>
      <c r="R151" s="2968" t="s">
        <v>1039</v>
      </c>
      <c r="S151" s="2968" t="s">
        <v>1039</v>
      </c>
      <c r="T151" s="2968" t="s">
        <v>1039</v>
      </c>
      <c r="U151" s="3038" t="s">
        <v>9222</v>
      </c>
      <c r="X151" s="2282" t="s">
        <v>4026</v>
      </c>
    </row>
    <row r="152" spans="1:24" s="3095" customFormat="1" ht="31.5">
      <c r="A152" s="3095">
        <v>89</v>
      </c>
      <c r="B152" s="3064" t="s">
        <v>11380</v>
      </c>
      <c r="C152" s="2317" t="s">
        <v>4035</v>
      </c>
      <c r="D152" s="2317"/>
      <c r="E152" s="3340"/>
      <c r="F152" s="3171" t="str">
        <f t="shared" si="11"/>
        <v>3_486_5_2110</v>
      </c>
      <c r="G152" s="3351" t="s">
        <v>10625</v>
      </c>
      <c r="H152" s="1010" t="str">
        <f t="shared" si="12"/>
        <v>5_2110</v>
      </c>
      <c r="I152" s="2098" t="s">
        <v>10208</v>
      </c>
      <c r="J152" s="3096" t="s">
        <v>7685</v>
      </c>
      <c r="K152" s="3253" t="s">
        <v>4026</v>
      </c>
      <c r="L152" s="3315" t="e">
        <f>VLOOKUP(X152,MaXa!$F$2:$G$83,2,0)</f>
        <v>#N/A</v>
      </c>
      <c r="M152" s="3352">
        <v>5</v>
      </c>
      <c r="N152" s="3352">
        <v>2110</v>
      </c>
      <c r="O152" s="3233">
        <v>4872.9539999999997</v>
      </c>
      <c r="P152" s="3096"/>
      <c r="Q152" s="3096" t="s">
        <v>775</v>
      </c>
      <c r="R152" s="3096" t="s">
        <v>775</v>
      </c>
      <c r="S152" s="3096" t="s">
        <v>775</v>
      </c>
      <c r="T152" s="3096" t="s">
        <v>775</v>
      </c>
      <c r="U152" s="3352" t="s">
        <v>9222</v>
      </c>
      <c r="X152" s="3095" t="s">
        <v>4026</v>
      </c>
    </row>
    <row r="153" spans="1:24" ht="31.5">
      <c r="A153" s="2282">
        <v>90</v>
      </c>
      <c r="B153" s="3064" t="s">
        <v>1469</v>
      </c>
      <c r="C153" s="3614" t="s">
        <v>4036</v>
      </c>
      <c r="D153" s="3614" t="s">
        <v>11101</v>
      </c>
      <c r="E153" s="3360"/>
      <c r="F153" s="3106" t="str">
        <f t="shared" si="11"/>
        <v>3_487_6_126, 127, 128,…</v>
      </c>
      <c r="G153" s="3638" t="s">
        <v>10626</v>
      </c>
      <c r="H153" s="892" t="str">
        <f t="shared" si="12"/>
        <v>6_126, 127, 128,…</v>
      </c>
      <c r="I153" s="3634" t="s">
        <v>10209</v>
      </c>
      <c r="J153" s="3604" t="s">
        <v>7685</v>
      </c>
      <c r="K153" s="3606" t="s">
        <v>4026</v>
      </c>
      <c r="L153" s="3315" t="e">
        <f>VLOOKUP(X153,MaXa!$F$2:$G$83,2,0)</f>
        <v>#N/A</v>
      </c>
      <c r="M153" s="3612">
        <v>6</v>
      </c>
      <c r="N153" s="3612" t="s">
        <v>4038</v>
      </c>
      <c r="O153" s="4137">
        <v>17000</v>
      </c>
      <c r="P153" s="3604"/>
      <c r="Q153" s="3604" t="s">
        <v>4037</v>
      </c>
      <c r="R153" s="3604" t="s">
        <v>4037</v>
      </c>
      <c r="S153" s="3604" t="s">
        <v>4037</v>
      </c>
      <c r="T153" s="3604" t="s">
        <v>4037</v>
      </c>
      <c r="U153" s="3612" t="s">
        <v>9222</v>
      </c>
      <c r="X153" s="2282" t="s">
        <v>4026</v>
      </c>
    </row>
    <row r="154" spans="1:24" ht="31.5">
      <c r="A154" s="2282">
        <v>91</v>
      </c>
      <c r="B154" s="3064" t="s">
        <v>11381</v>
      </c>
      <c r="C154" s="3211" t="s">
        <v>4039</v>
      </c>
      <c r="D154" s="3368"/>
      <c r="E154" s="3360"/>
      <c r="F154" s="3106" t="str">
        <f t="shared" si="11"/>
        <v>3_488_11_237, 238, 239,…</v>
      </c>
      <c r="G154" s="3092" t="s">
        <v>10627</v>
      </c>
      <c r="H154" s="1004" t="str">
        <f t="shared" si="12"/>
        <v>11_237, 238, 239,…</v>
      </c>
      <c r="I154" s="1374" t="s">
        <v>10210</v>
      </c>
      <c r="J154" s="2968" t="s">
        <v>7685</v>
      </c>
      <c r="K154" s="1352" t="s">
        <v>4026</v>
      </c>
      <c r="L154" s="3315" t="e">
        <f>VLOOKUP(X154,MaXa!$F$2:$G$83,2,0)</f>
        <v>#N/A</v>
      </c>
      <c r="M154" s="3038">
        <v>11</v>
      </c>
      <c r="N154" s="3038" t="s">
        <v>4040</v>
      </c>
      <c r="O154" s="4137"/>
      <c r="P154" s="2968"/>
      <c r="Q154" s="2968" t="s">
        <v>4037</v>
      </c>
      <c r="R154" s="2968" t="s">
        <v>4037</v>
      </c>
      <c r="S154" s="2968" t="s">
        <v>4037</v>
      </c>
      <c r="T154" s="2968" t="s">
        <v>4037</v>
      </c>
      <c r="U154" s="3038" t="s">
        <v>9222</v>
      </c>
      <c r="X154" s="2282" t="s">
        <v>4026</v>
      </c>
    </row>
    <row r="155" spans="1:24" ht="31.5">
      <c r="A155" s="2282">
        <v>92</v>
      </c>
      <c r="B155" s="3064" t="s">
        <v>1233</v>
      </c>
      <c r="C155" s="3211" t="s">
        <v>4041</v>
      </c>
      <c r="D155" s="3368" t="s">
        <v>3930</v>
      </c>
      <c r="E155" s="3360"/>
      <c r="F155" s="3106" t="str">
        <f t="shared" si="11"/>
        <v>3_489_5_một phần thửa 2112</v>
      </c>
      <c r="G155" s="3092" t="s">
        <v>10628</v>
      </c>
      <c r="H155" s="1004" t="str">
        <f t="shared" si="12"/>
        <v>5_một phần thửa 2112</v>
      </c>
      <c r="I155" s="1374" t="s">
        <v>10211</v>
      </c>
      <c r="J155" s="2968" t="s">
        <v>7685</v>
      </c>
      <c r="K155" s="1352" t="s">
        <v>4026</v>
      </c>
      <c r="L155" s="3315" t="e">
        <f>VLOOKUP(X155,MaXa!$F$2:$G$83,2,0)</f>
        <v>#N/A</v>
      </c>
      <c r="M155" s="3038">
        <v>5</v>
      </c>
      <c r="N155" s="3038" t="s">
        <v>4042</v>
      </c>
      <c r="O155" s="3066">
        <v>5016.8500000000004</v>
      </c>
      <c r="P155" s="2968"/>
      <c r="Q155" s="2968" t="s">
        <v>840</v>
      </c>
      <c r="R155" s="2968" t="s">
        <v>840</v>
      </c>
      <c r="S155" s="2968" t="s">
        <v>840</v>
      </c>
      <c r="T155" s="2968" t="s">
        <v>840</v>
      </c>
      <c r="U155" s="3038" t="s">
        <v>9222</v>
      </c>
      <c r="X155" s="2282" t="s">
        <v>4026</v>
      </c>
    </row>
    <row r="156" spans="1:24" ht="31.5">
      <c r="A156" s="2282">
        <v>93</v>
      </c>
      <c r="B156" s="3064" t="s">
        <v>1475</v>
      </c>
      <c r="C156" s="3211" t="s">
        <v>4043</v>
      </c>
      <c r="D156" s="3368" t="s">
        <v>3930</v>
      </c>
      <c r="E156" s="3360"/>
      <c r="F156" s="3106" t="str">
        <f t="shared" si="11"/>
        <v>3_490_5_một phần thửa 2112</v>
      </c>
      <c r="G156" s="3092" t="s">
        <v>10629</v>
      </c>
      <c r="H156" s="1004" t="str">
        <f t="shared" si="12"/>
        <v>5_một phần thửa 2112</v>
      </c>
      <c r="I156" s="1374" t="s">
        <v>10212</v>
      </c>
      <c r="J156" s="2968" t="s">
        <v>7685</v>
      </c>
      <c r="K156" s="1352" t="s">
        <v>4026</v>
      </c>
      <c r="L156" s="3315" t="e">
        <f>VLOOKUP(X156,MaXa!$F$2:$G$83,2,0)</f>
        <v>#N/A</v>
      </c>
      <c r="M156" s="3038">
        <v>5</v>
      </c>
      <c r="N156" s="3038" t="s">
        <v>4042</v>
      </c>
      <c r="O156" s="3066"/>
      <c r="P156" s="2968"/>
      <c r="Q156" s="2968" t="s">
        <v>3941</v>
      </c>
      <c r="R156" s="2968" t="s">
        <v>3941</v>
      </c>
      <c r="S156" s="2968" t="s">
        <v>3941</v>
      </c>
      <c r="T156" s="2968" t="s">
        <v>3941</v>
      </c>
      <c r="U156" s="3038" t="s">
        <v>9222</v>
      </c>
      <c r="X156" s="2282" t="s">
        <v>4026</v>
      </c>
    </row>
    <row r="157" spans="1:24" ht="31.5">
      <c r="A157" s="2282">
        <v>100</v>
      </c>
      <c r="B157" s="3064" t="s">
        <v>11382</v>
      </c>
      <c r="C157" s="3238" t="s">
        <v>4051</v>
      </c>
      <c r="D157" s="4152" t="s">
        <v>11261</v>
      </c>
      <c r="E157" s="3370"/>
      <c r="F157" s="3106" t="str">
        <f t="shared" si="11"/>
        <v>3_497_10_85</v>
      </c>
      <c r="G157" s="3092" t="s">
        <v>10630</v>
      </c>
      <c r="H157" s="1004" t="str">
        <f t="shared" si="12"/>
        <v>10_85</v>
      </c>
      <c r="I157" s="1374" t="s">
        <v>10213</v>
      </c>
      <c r="J157" s="2968" t="s">
        <v>7685</v>
      </c>
      <c r="K157" s="1352" t="s">
        <v>4026</v>
      </c>
      <c r="L157" s="3315" t="e">
        <f>VLOOKUP(X157,MaXa!$F$2:$G$83,2,0)</f>
        <v>#N/A</v>
      </c>
      <c r="M157" s="3038">
        <v>10</v>
      </c>
      <c r="N157" s="3357">
        <v>85</v>
      </c>
      <c r="O157" s="4149">
        <v>4565.9660000000003</v>
      </c>
      <c r="P157" s="4138"/>
      <c r="Q157" s="4135" t="s">
        <v>751</v>
      </c>
      <c r="R157" s="4135" t="s">
        <v>751</v>
      </c>
      <c r="S157" s="4135" t="s">
        <v>751</v>
      </c>
      <c r="T157" s="4135" t="s">
        <v>751</v>
      </c>
      <c r="U157" s="3038" t="s">
        <v>9222</v>
      </c>
      <c r="X157" s="2282" t="s">
        <v>4026</v>
      </c>
    </row>
    <row r="158" spans="1:24">
      <c r="B158" s="3064" t="s">
        <v>11383</v>
      </c>
      <c r="C158" s="3238" t="s">
        <v>4051</v>
      </c>
      <c r="D158" s="4153"/>
      <c r="E158" s="3371"/>
      <c r="F158" s="3338" t="str">
        <f>G158&amp;"_"&amp;H158</f>
        <v>3_497_10_70</v>
      </c>
      <c r="G158" s="3358" t="s">
        <v>10630</v>
      </c>
      <c r="H158" s="3339" t="str">
        <f>M158&amp;"_"&amp;N158</f>
        <v>10_70</v>
      </c>
      <c r="I158" s="1374" t="s">
        <v>10213</v>
      </c>
      <c r="J158" s="3356" t="s">
        <v>7685</v>
      </c>
      <c r="K158" s="3354" t="s">
        <v>4026</v>
      </c>
      <c r="L158" s="3315" t="e">
        <f>VLOOKUP(X158,MaXa!$F$2:$G$83,2,0)</f>
        <v>#N/A</v>
      </c>
      <c r="M158" s="3355">
        <v>10</v>
      </c>
      <c r="N158" s="3362">
        <v>70</v>
      </c>
      <c r="O158" s="4150"/>
      <c r="P158" s="4139"/>
      <c r="Q158" s="4136"/>
      <c r="R158" s="4136"/>
      <c r="S158" s="4136"/>
      <c r="T158" s="4136"/>
      <c r="U158" s="3362"/>
      <c r="X158" s="2282" t="s">
        <v>4026</v>
      </c>
    </row>
    <row r="159" spans="1:24" ht="31.5">
      <c r="A159" s="2282">
        <v>101</v>
      </c>
      <c r="B159" s="3064" t="s">
        <v>11384</v>
      </c>
      <c r="C159" s="3238" t="s">
        <v>4051</v>
      </c>
      <c r="D159" s="4153"/>
      <c r="E159" s="3371"/>
      <c r="F159" s="3106" t="str">
        <f t="shared" si="11"/>
        <v>3_497_11_66</v>
      </c>
      <c r="G159" s="3092" t="s">
        <v>10630</v>
      </c>
      <c r="H159" s="1004" t="str">
        <f t="shared" si="12"/>
        <v>11_66</v>
      </c>
      <c r="I159" s="1374" t="s">
        <v>10214</v>
      </c>
      <c r="J159" s="2968" t="s">
        <v>7685</v>
      </c>
      <c r="K159" s="1352" t="s">
        <v>4026</v>
      </c>
      <c r="L159" s="3315" t="e">
        <f>VLOOKUP(X159,MaXa!$F$2:$G$83,2,0)</f>
        <v>#N/A</v>
      </c>
      <c r="M159" s="3038">
        <v>11</v>
      </c>
      <c r="N159" s="3038">
        <v>66</v>
      </c>
      <c r="O159" s="4150"/>
      <c r="P159" s="4138"/>
      <c r="Q159" s="4135"/>
      <c r="R159" s="4135"/>
      <c r="S159" s="4135"/>
      <c r="T159" s="4135"/>
      <c r="U159" s="3038" t="s">
        <v>9222</v>
      </c>
      <c r="X159" s="2282" t="s">
        <v>4026</v>
      </c>
    </row>
    <row r="160" spans="1:24">
      <c r="B160" s="3064" t="s">
        <v>11385</v>
      </c>
      <c r="C160" s="3238" t="s">
        <v>4051</v>
      </c>
      <c r="D160" s="4153"/>
      <c r="E160" s="3371"/>
      <c r="F160" s="3106" t="str">
        <f>G160&amp;"_"&amp;H160</f>
        <v>3_497_11_49</v>
      </c>
      <c r="G160" s="3358" t="s">
        <v>10630</v>
      </c>
      <c r="H160" s="1004" t="str">
        <f>M160&amp;"_"&amp;N160</f>
        <v>11_49</v>
      </c>
      <c r="I160" s="1374" t="s">
        <v>10214</v>
      </c>
      <c r="J160" s="3356" t="s">
        <v>7685</v>
      </c>
      <c r="K160" s="3354" t="s">
        <v>4026</v>
      </c>
      <c r="L160" s="3315" t="e">
        <f>VLOOKUP(X160,MaXa!$F$2:$G$83,2,0)</f>
        <v>#N/A</v>
      </c>
      <c r="M160" s="3355">
        <v>11</v>
      </c>
      <c r="N160" s="3362">
        <v>49</v>
      </c>
      <c r="O160" s="4150"/>
      <c r="P160" s="3362"/>
      <c r="Q160" s="3361"/>
      <c r="R160" s="3361"/>
      <c r="S160" s="3361"/>
      <c r="T160" s="3361"/>
      <c r="U160" s="3362"/>
      <c r="X160" s="2282" t="s">
        <v>4026</v>
      </c>
    </row>
    <row r="161" spans="1:24">
      <c r="B161" s="3064" t="s">
        <v>1570</v>
      </c>
      <c r="C161" s="3238" t="s">
        <v>4051</v>
      </c>
      <c r="D161" s="4154"/>
      <c r="E161" s="3372"/>
      <c r="F161" s="3106" t="str">
        <f>G161&amp;"_"&amp;H161</f>
        <v>3_497_11_59</v>
      </c>
      <c r="G161" s="3358" t="s">
        <v>10630</v>
      </c>
      <c r="H161" s="1004" t="str">
        <f>M161&amp;"_"&amp;N161</f>
        <v>11_59</v>
      </c>
      <c r="I161" s="1374" t="s">
        <v>10214</v>
      </c>
      <c r="J161" s="3356" t="s">
        <v>7685</v>
      </c>
      <c r="K161" s="3354" t="s">
        <v>4026</v>
      </c>
      <c r="L161" s="3315" t="e">
        <f>VLOOKUP(X161,MaXa!$F$2:$G$83,2,0)</f>
        <v>#N/A</v>
      </c>
      <c r="M161" s="3355">
        <v>11</v>
      </c>
      <c r="N161" s="3362">
        <v>59</v>
      </c>
      <c r="O161" s="4151"/>
      <c r="P161" s="3362"/>
      <c r="Q161" s="3361"/>
      <c r="R161" s="3361"/>
      <c r="S161" s="3361"/>
      <c r="T161" s="3361"/>
      <c r="U161" s="3362"/>
      <c r="X161" s="2282" t="s">
        <v>4026</v>
      </c>
    </row>
    <row r="162" spans="1:24" ht="31.5">
      <c r="A162" s="2282">
        <v>102</v>
      </c>
      <c r="B162" s="3064" t="s">
        <v>11386</v>
      </c>
      <c r="C162" s="3211" t="s">
        <v>4054</v>
      </c>
      <c r="D162" s="3368" t="s">
        <v>3930</v>
      </c>
      <c r="E162" s="3360"/>
      <c r="F162" s="3106" t="str">
        <f t="shared" si="11"/>
        <v>3_498_10_1026</v>
      </c>
      <c r="G162" s="3092" t="s">
        <v>10631</v>
      </c>
      <c r="H162" s="1004" t="str">
        <f t="shared" si="12"/>
        <v>10_1026</v>
      </c>
      <c r="I162" s="1374" t="s">
        <v>10215</v>
      </c>
      <c r="J162" s="2968" t="s">
        <v>7685</v>
      </c>
      <c r="K162" s="1352" t="s">
        <v>4026</v>
      </c>
      <c r="L162" s="3315" t="e">
        <f>VLOOKUP(X162,MaXa!$F$2:$G$83,2,0)</f>
        <v>#N/A</v>
      </c>
      <c r="M162" s="3038">
        <v>10</v>
      </c>
      <c r="N162" s="3038">
        <v>1026</v>
      </c>
      <c r="O162" s="3066">
        <v>28949.163</v>
      </c>
      <c r="P162" s="2968"/>
      <c r="Q162" s="2968" t="s">
        <v>756</v>
      </c>
      <c r="R162" s="2968" t="s">
        <v>756</v>
      </c>
      <c r="S162" s="2968" t="s">
        <v>756</v>
      </c>
      <c r="T162" s="2968" t="s">
        <v>756</v>
      </c>
      <c r="U162" s="3038" t="s">
        <v>9222</v>
      </c>
      <c r="X162" s="2282" t="s">
        <v>4026</v>
      </c>
    </row>
    <row r="163" spans="1:24" ht="31.5">
      <c r="A163" s="2282">
        <v>103</v>
      </c>
      <c r="B163" s="3064" t="s">
        <v>1397</v>
      </c>
      <c r="C163" s="3211"/>
      <c r="D163" s="3368" t="s">
        <v>11360</v>
      </c>
      <c r="E163" s="3360"/>
      <c r="F163" s="3106" t="str">
        <f t="shared" si="11"/>
        <v>3_499_43_153</v>
      </c>
      <c r="G163" s="3092" t="s">
        <v>10632</v>
      </c>
      <c r="H163" s="1004" t="str">
        <f t="shared" si="12"/>
        <v>43_153</v>
      </c>
      <c r="I163" s="1374" t="s">
        <v>10216</v>
      </c>
      <c r="J163" s="2968" t="s">
        <v>7685</v>
      </c>
      <c r="K163" s="1352" t="s">
        <v>4055</v>
      </c>
      <c r="L163" s="3315" t="e">
        <f>VLOOKUP(X163,MaXa!$F$2:$G$83,2,0)</f>
        <v>#N/A</v>
      </c>
      <c r="M163" s="2968">
        <v>43</v>
      </c>
      <c r="N163" s="3038">
        <v>153</v>
      </c>
      <c r="O163" s="3066">
        <v>248.78700000000001</v>
      </c>
      <c r="P163" s="3038"/>
      <c r="Q163" s="2968" t="s">
        <v>3928</v>
      </c>
      <c r="R163" s="2968" t="s">
        <v>3928</v>
      </c>
      <c r="S163" s="2968" t="s">
        <v>3928</v>
      </c>
      <c r="T163" s="2968" t="s">
        <v>3928</v>
      </c>
      <c r="U163" s="3038" t="s">
        <v>9222</v>
      </c>
      <c r="X163" s="2282" t="s">
        <v>4055</v>
      </c>
    </row>
    <row r="164" spans="1:24" ht="31.5">
      <c r="A164" s="2282">
        <v>119</v>
      </c>
      <c r="B164" s="3064" t="s">
        <v>1575</v>
      </c>
      <c r="C164" s="3614" t="s">
        <v>4072</v>
      </c>
      <c r="D164" s="3614" t="s">
        <v>11261</v>
      </c>
      <c r="E164" s="3360"/>
      <c r="F164" s="3106" t="str">
        <f t="shared" ref="F164:F208" si="13">G164&amp;"_"&amp;H164</f>
        <v>3_514_2_21</v>
      </c>
      <c r="G164" s="3638" t="s">
        <v>10633</v>
      </c>
      <c r="H164" s="1004" t="str">
        <f t="shared" si="12"/>
        <v>2_21</v>
      </c>
      <c r="I164" s="1374" t="s">
        <v>10217</v>
      </c>
      <c r="J164" s="3604" t="s">
        <v>7685</v>
      </c>
      <c r="K164" s="3606" t="s">
        <v>4067</v>
      </c>
      <c r="L164" s="3315" t="e">
        <f>VLOOKUP(X164,MaXa!$F$2:$G$83,2,0)</f>
        <v>#N/A</v>
      </c>
      <c r="M164" s="3612">
        <v>2</v>
      </c>
      <c r="N164" s="3612">
        <v>21</v>
      </c>
      <c r="O164" s="3620">
        <v>27789.034</v>
      </c>
      <c r="P164" s="3604"/>
      <c r="Q164" s="3604" t="s">
        <v>754</v>
      </c>
      <c r="R164" s="3604" t="s">
        <v>754</v>
      </c>
      <c r="S164" s="3604" t="s">
        <v>754</v>
      </c>
      <c r="T164" s="3604" t="s">
        <v>754</v>
      </c>
      <c r="U164" s="3612" t="s">
        <v>9222</v>
      </c>
      <c r="X164" s="2282" t="s">
        <v>4067</v>
      </c>
    </row>
    <row r="165" spans="1:24" ht="31.5">
      <c r="A165" s="2282">
        <v>121</v>
      </c>
      <c r="B165" s="3064" t="s">
        <v>11387</v>
      </c>
      <c r="C165" s="3614" t="s">
        <v>4074</v>
      </c>
      <c r="D165" s="3614"/>
      <c r="E165" s="3360"/>
      <c r="F165" s="3106" t="str">
        <f t="shared" si="13"/>
        <v>3_516_3_11</v>
      </c>
      <c r="G165" s="3638" t="s">
        <v>10634</v>
      </c>
      <c r="H165" s="1004" t="str">
        <f t="shared" si="12"/>
        <v>3_11</v>
      </c>
      <c r="I165" s="1374" t="s">
        <v>10218</v>
      </c>
      <c r="J165" s="3604" t="s">
        <v>7685</v>
      </c>
      <c r="K165" s="3606" t="s">
        <v>4067</v>
      </c>
      <c r="L165" s="3315" t="e">
        <f>VLOOKUP(X165,MaXa!$F$2:$G$83,2,0)</f>
        <v>#N/A</v>
      </c>
      <c r="M165" s="3612">
        <v>3</v>
      </c>
      <c r="N165" s="3612">
        <v>11</v>
      </c>
      <c r="O165" s="3620">
        <v>3207.1550000000002</v>
      </c>
      <c r="P165" s="3604"/>
      <c r="Q165" s="3604" t="s">
        <v>1039</v>
      </c>
      <c r="R165" s="3604" t="s">
        <v>1039</v>
      </c>
      <c r="S165" s="3604" t="s">
        <v>1039</v>
      </c>
      <c r="T165" s="3604" t="s">
        <v>1039</v>
      </c>
      <c r="U165" s="3612" t="s">
        <v>9222</v>
      </c>
      <c r="X165" s="2282" t="s">
        <v>4067</v>
      </c>
    </row>
    <row r="166" spans="1:24" ht="31.5">
      <c r="A166" s="2282">
        <v>122</v>
      </c>
      <c r="B166" s="3064" t="s">
        <v>11388</v>
      </c>
      <c r="C166" s="3614" t="s">
        <v>4075</v>
      </c>
      <c r="D166" s="3614"/>
      <c r="E166" s="3360"/>
      <c r="F166" s="3106" t="str">
        <f t="shared" si="13"/>
        <v>3_517_3_39</v>
      </c>
      <c r="G166" s="3638" t="s">
        <v>10635</v>
      </c>
      <c r="H166" s="1004" t="str">
        <f t="shared" si="12"/>
        <v>3_39</v>
      </c>
      <c r="I166" s="1374" t="s">
        <v>10219</v>
      </c>
      <c r="J166" s="3604" t="s">
        <v>7685</v>
      </c>
      <c r="K166" s="3606" t="s">
        <v>4067</v>
      </c>
      <c r="L166" s="3315" t="e">
        <f>VLOOKUP(X166,MaXa!$F$2:$G$83,2,0)</f>
        <v>#N/A</v>
      </c>
      <c r="M166" s="3612">
        <v>3</v>
      </c>
      <c r="N166" s="3612">
        <v>39</v>
      </c>
      <c r="O166" s="3620">
        <v>2877.7890000000002</v>
      </c>
      <c r="P166" s="3604"/>
      <c r="Q166" s="3604" t="s">
        <v>4076</v>
      </c>
      <c r="R166" s="3604" t="s">
        <v>4076</v>
      </c>
      <c r="S166" s="3604" t="s">
        <v>4076</v>
      </c>
      <c r="T166" s="3604" t="s">
        <v>4076</v>
      </c>
      <c r="U166" s="3612" t="s">
        <v>9222</v>
      </c>
      <c r="X166" s="2282" t="s">
        <v>4067</v>
      </c>
    </row>
    <row r="167" spans="1:24" s="3478" customFormat="1" ht="132.75" customHeight="1">
      <c r="B167" s="3064" t="s">
        <v>11389</v>
      </c>
      <c r="C167" s="3479"/>
      <c r="D167" s="3479"/>
      <c r="E167" s="3487" t="s">
        <v>11191</v>
      </c>
      <c r="F167" s="3480"/>
      <c r="G167" s="3481"/>
      <c r="H167" s="3480"/>
      <c r="I167" s="3482"/>
      <c r="J167" s="3483"/>
      <c r="K167" s="3484"/>
      <c r="L167" s="3315" t="e">
        <f>VLOOKUP(X167,MaXa!$F$2:$G$83,2,0)</f>
        <v>#N/A</v>
      </c>
      <c r="M167" s="3485"/>
      <c r="N167" s="3485"/>
      <c r="O167" s="3486"/>
      <c r="P167" s="3485"/>
      <c r="Q167" s="3483"/>
      <c r="R167" s="3483"/>
      <c r="S167" s="3483"/>
      <c r="T167" s="3483"/>
      <c r="U167" s="3485"/>
    </row>
    <row r="168" spans="1:24" ht="31.5">
      <c r="A168" s="2282">
        <v>129</v>
      </c>
      <c r="B168" s="3064" t="s">
        <v>1422</v>
      </c>
      <c r="C168" s="3211" t="s">
        <v>4087</v>
      </c>
      <c r="D168" s="3368" t="s">
        <v>11193</v>
      </c>
      <c r="E168" s="3360"/>
      <c r="F168" s="3106" t="str">
        <f t="shared" si="13"/>
        <v>3_524_8_27</v>
      </c>
      <c r="G168" s="3092" t="s">
        <v>10636</v>
      </c>
      <c r="H168" s="1004" t="str">
        <f t="shared" si="12"/>
        <v>8_27</v>
      </c>
      <c r="I168" s="1374" t="s">
        <v>10220</v>
      </c>
      <c r="J168" s="2968" t="s">
        <v>7685</v>
      </c>
      <c r="K168" s="1352" t="s">
        <v>4067</v>
      </c>
      <c r="L168" s="3315" t="e">
        <f>VLOOKUP(X168,MaXa!$F$2:$G$83,2,0)</f>
        <v>#N/A</v>
      </c>
      <c r="M168" s="3038">
        <v>8</v>
      </c>
      <c r="N168" s="3038">
        <v>27</v>
      </c>
      <c r="O168" s="3066">
        <v>13567.992</v>
      </c>
      <c r="P168" s="2968"/>
      <c r="Q168" s="2968" t="s">
        <v>775</v>
      </c>
      <c r="R168" s="2968" t="s">
        <v>775</v>
      </c>
      <c r="S168" s="2968" t="s">
        <v>775</v>
      </c>
      <c r="T168" s="2968" t="s">
        <v>775</v>
      </c>
      <c r="U168" s="3038" t="s">
        <v>9222</v>
      </c>
      <c r="X168" s="2282" t="s">
        <v>4067</v>
      </c>
    </row>
    <row r="169" spans="1:24" ht="31.5">
      <c r="A169" s="2282">
        <v>130</v>
      </c>
      <c r="B169" s="3064" t="s">
        <v>11390</v>
      </c>
      <c r="C169" s="3211" t="s">
        <v>4088</v>
      </c>
      <c r="D169" s="3368" t="s">
        <v>11193</v>
      </c>
      <c r="E169" s="3360"/>
      <c r="F169" s="3106" t="str">
        <f t="shared" si="13"/>
        <v>3_525_8_35</v>
      </c>
      <c r="G169" s="3092" t="s">
        <v>10637</v>
      </c>
      <c r="H169" s="1004" t="str">
        <f t="shared" si="12"/>
        <v>8_35</v>
      </c>
      <c r="I169" s="1374" t="s">
        <v>10221</v>
      </c>
      <c r="J169" s="2968" t="s">
        <v>7685</v>
      </c>
      <c r="K169" s="1352" t="s">
        <v>4067</v>
      </c>
      <c r="L169" s="3315" t="e">
        <f>VLOOKUP(X169,MaXa!$F$2:$G$83,2,0)</f>
        <v>#N/A</v>
      </c>
      <c r="M169" s="3038">
        <v>8</v>
      </c>
      <c r="N169" s="3038">
        <v>35</v>
      </c>
      <c r="O169" s="3066">
        <v>7655.2259999999997</v>
      </c>
      <c r="P169" s="2968"/>
      <c r="Q169" s="2968" t="s">
        <v>775</v>
      </c>
      <c r="R169" s="2968" t="s">
        <v>775</v>
      </c>
      <c r="S169" s="2968" t="s">
        <v>775</v>
      </c>
      <c r="T169" s="2968" t="s">
        <v>775</v>
      </c>
      <c r="U169" s="3038" t="s">
        <v>9222</v>
      </c>
      <c r="X169" s="2282" t="s">
        <v>4067</v>
      </c>
    </row>
    <row r="170" spans="1:24" ht="31.5">
      <c r="A170" s="2282">
        <v>131</v>
      </c>
      <c r="B170" s="3064" t="s">
        <v>11391</v>
      </c>
      <c r="C170" s="3211" t="s">
        <v>4089</v>
      </c>
      <c r="D170" s="3368" t="s">
        <v>11193</v>
      </c>
      <c r="E170" s="3360"/>
      <c r="F170" s="3106" t="str">
        <f t="shared" si="13"/>
        <v>3_526_8_28</v>
      </c>
      <c r="G170" s="3092" t="s">
        <v>10638</v>
      </c>
      <c r="H170" s="1004" t="str">
        <f t="shared" si="12"/>
        <v>8_28</v>
      </c>
      <c r="I170" s="1374" t="s">
        <v>10222</v>
      </c>
      <c r="J170" s="2968" t="s">
        <v>7685</v>
      </c>
      <c r="K170" s="1352" t="s">
        <v>4067</v>
      </c>
      <c r="L170" s="3315" t="e">
        <f>VLOOKUP(X170,MaXa!$F$2:$G$83,2,0)</f>
        <v>#N/A</v>
      </c>
      <c r="M170" s="3038">
        <v>8</v>
      </c>
      <c r="N170" s="3038">
        <v>28</v>
      </c>
      <c r="O170" s="3066">
        <v>3042.4780000000001</v>
      </c>
      <c r="P170" s="2968"/>
      <c r="Q170" s="2968" t="s">
        <v>848</v>
      </c>
      <c r="R170" s="2968" t="s">
        <v>848</v>
      </c>
      <c r="S170" s="2968" t="s">
        <v>848</v>
      </c>
      <c r="T170" s="2968" t="s">
        <v>848</v>
      </c>
      <c r="U170" s="3038" t="s">
        <v>9222</v>
      </c>
      <c r="X170" s="2282" t="s">
        <v>4067</v>
      </c>
    </row>
    <row r="171" spans="1:24" ht="31.5">
      <c r="A171" s="2282">
        <v>132</v>
      </c>
      <c r="B171" s="3064" t="s">
        <v>1409</v>
      </c>
      <c r="C171" s="3211" t="s">
        <v>3314</v>
      </c>
      <c r="D171" s="3368" t="s">
        <v>11193</v>
      </c>
      <c r="E171" s="3360"/>
      <c r="F171" s="3106" t="str">
        <f t="shared" si="13"/>
        <v>3_527_8_76</v>
      </c>
      <c r="G171" s="3092" t="s">
        <v>10639</v>
      </c>
      <c r="H171" s="1004" t="str">
        <f t="shared" si="12"/>
        <v>8_76</v>
      </c>
      <c r="I171" s="1374" t="s">
        <v>10223</v>
      </c>
      <c r="J171" s="2968" t="s">
        <v>7685</v>
      </c>
      <c r="K171" s="1352" t="s">
        <v>4067</v>
      </c>
      <c r="L171" s="3315" t="e">
        <f>VLOOKUP(X171,MaXa!$F$2:$G$83,2,0)</f>
        <v>#N/A</v>
      </c>
      <c r="M171" s="3038">
        <v>8</v>
      </c>
      <c r="N171" s="3038">
        <v>76</v>
      </c>
      <c r="O171" s="3066">
        <v>730.92100000000005</v>
      </c>
      <c r="P171" s="2968"/>
      <c r="Q171" s="2968" t="s">
        <v>3941</v>
      </c>
      <c r="R171" s="2968" t="s">
        <v>3941</v>
      </c>
      <c r="S171" s="2968" t="s">
        <v>3941</v>
      </c>
      <c r="T171" s="2968" t="s">
        <v>3941</v>
      </c>
      <c r="U171" s="3038" t="s">
        <v>9222</v>
      </c>
      <c r="X171" s="2282" t="s">
        <v>4067</v>
      </c>
    </row>
    <row r="172" spans="1:24" ht="31.5">
      <c r="A172" s="2282">
        <v>133</v>
      </c>
      <c r="B172" s="3064" t="s">
        <v>1621</v>
      </c>
      <c r="C172" s="3211" t="s">
        <v>4090</v>
      </c>
      <c r="D172" s="3368"/>
      <c r="E172" s="3360"/>
      <c r="F172" s="3106" t="str">
        <f t="shared" si="13"/>
        <v>3_528_8_53</v>
      </c>
      <c r="G172" s="3092" t="s">
        <v>10640</v>
      </c>
      <c r="H172" s="1004" t="str">
        <f t="shared" si="12"/>
        <v>8_53</v>
      </c>
      <c r="I172" s="1374" t="s">
        <v>10224</v>
      </c>
      <c r="J172" s="2968" t="s">
        <v>7685</v>
      </c>
      <c r="K172" s="1352" t="s">
        <v>4067</v>
      </c>
      <c r="L172" s="3315" t="e">
        <f>VLOOKUP(X172,MaXa!$F$2:$G$83,2,0)</f>
        <v>#N/A</v>
      </c>
      <c r="M172" s="3038">
        <v>8</v>
      </c>
      <c r="N172" s="3038">
        <v>53</v>
      </c>
      <c r="O172" s="3066">
        <v>236.26499999999999</v>
      </c>
      <c r="P172" s="2968"/>
      <c r="Q172" s="2968" t="s">
        <v>1039</v>
      </c>
      <c r="R172" s="2968" t="s">
        <v>1039</v>
      </c>
      <c r="S172" s="2968" t="s">
        <v>1039</v>
      </c>
      <c r="T172" s="2968" t="s">
        <v>1039</v>
      </c>
      <c r="U172" s="3038" t="s">
        <v>9222</v>
      </c>
      <c r="X172" s="2282" t="s">
        <v>4067</v>
      </c>
    </row>
    <row r="173" spans="1:24" ht="31.5">
      <c r="A173" s="2282">
        <v>134</v>
      </c>
      <c r="B173" s="3064" t="s">
        <v>798</v>
      </c>
      <c r="C173" s="3211"/>
      <c r="D173" s="3368" t="s">
        <v>11192</v>
      </c>
      <c r="E173" s="3360" t="s">
        <v>11190</v>
      </c>
      <c r="F173" s="3106" t="str">
        <f t="shared" si="13"/>
        <v>3_529_9_84</v>
      </c>
      <c r="G173" s="3092" t="s">
        <v>10641</v>
      </c>
      <c r="H173" s="1004" t="str">
        <f t="shared" si="12"/>
        <v>9_84</v>
      </c>
      <c r="I173" s="1374" t="s">
        <v>10225</v>
      </c>
      <c r="J173" s="2968" t="s">
        <v>7685</v>
      </c>
      <c r="K173" s="1352" t="s">
        <v>4067</v>
      </c>
      <c r="L173" s="3315" t="e">
        <f>VLOOKUP(X173,MaXa!$F$2:$G$83,2,0)</f>
        <v>#N/A</v>
      </c>
      <c r="M173" s="3038">
        <v>9</v>
      </c>
      <c r="N173" s="3038">
        <v>84</v>
      </c>
      <c r="O173" s="3066">
        <v>236.51599999999999</v>
      </c>
      <c r="P173" s="2968"/>
      <c r="Q173" s="2968" t="s">
        <v>3928</v>
      </c>
      <c r="R173" s="2968" t="s">
        <v>3928</v>
      </c>
      <c r="S173" s="2968" t="s">
        <v>3928</v>
      </c>
      <c r="T173" s="2968" t="s">
        <v>3928</v>
      </c>
      <c r="U173" s="3038" t="s">
        <v>9222</v>
      </c>
      <c r="X173" s="2282" t="s">
        <v>4067</v>
      </c>
    </row>
    <row r="174" spans="1:24" ht="31.5">
      <c r="A174" s="2282">
        <v>135</v>
      </c>
      <c r="B174" s="3064" t="s">
        <v>11392</v>
      </c>
      <c r="C174" s="3211" t="s">
        <v>4091</v>
      </c>
      <c r="D174" s="3368" t="s">
        <v>11192</v>
      </c>
      <c r="E174" s="3360" t="s">
        <v>11190</v>
      </c>
      <c r="F174" s="3106" t="str">
        <f t="shared" si="13"/>
        <v>3_530_9_199</v>
      </c>
      <c r="G174" s="3092" t="s">
        <v>10642</v>
      </c>
      <c r="H174" s="1004" t="str">
        <f t="shared" si="12"/>
        <v>9_199</v>
      </c>
      <c r="I174" s="1374" t="s">
        <v>10226</v>
      </c>
      <c r="J174" s="2968" t="s">
        <v>7685</v>
      </c>
      <c r="K174" s="1352" t="s">
        <v>4067</v>
      </c>
      <c r="L174" s="3315" t="e">
        <f>VLOOKUP(X174,MaXa!$F$2:$G$83,2,0)</f>
        <v>#N/A</v>
      </c>
      <c r="M174" s="3038">
        <v>9</v>
      </c>
      <c r="N174" s="3038">
        <v>199</v>
      </c>
      <c r="O174" s="3066">
        <v>9933.4709999999995</v>
      </c>
      <c r="P174" s="2968"/>
      <c r="Q174" s="2968" t="s">
        <v>754</v>
      </c>
      <c r="R174" s="2968" t="s">
        <v>754</v>
      </c>
      <c r="S174" s="2968" t="s">
        <v>754</v>
      </c>
      <c r="T174" s="2968" t="s">
        <v>754</v>
      </c>
      <c r="U174" s="3038" t="s">
        <v>9222</v>
      </c>
      <c r="X174" s="2282" t="s">
        <v>4067</v>
      </c>
    </row>
    <row r="175" spans="1:24" ht="31.5">
      <c r="A175" s="2282">
        <v>136</v>
      </c>
      <c r="B175" s="3064" t="s">
        <v>11393</v>
      </c>
      <c r="C175" s="3211" t="s">
        <v>4092</v>
      </c>
      <c r="D175" s="3368" t="s">
        <v>11192</v>
      </c>
      <c r="E175" s="3360" t="s">
        <v>11190</v>
      </c>
      <c r="F175" s="3106" t="str">
        <f t="shared" si="13"/>
        <v>3_531_9_202</v>
      </c>
      <c r="G175" s="3092" t="s">
        <v>10643</v>
      </c>
      <c r="H175" s="1004" t="str">
        <f t="shared" si="12"/>
        <v>9_202</v>
      </c>
      <c r="I175" s="1374" t="s">
        <v>10227</v>
      </c>
      <c r="J175" s="2968" t="s">
        <v>7685</v>
      </c>
      <c r="K175" s="1352" t="s">
        <v>4067</v>
      </c>
      <c r="L175" s="3315" t="e">
        <f>VLOOKUP(X175,MaXa!$F$2:$G$83,2,0)</f>
        <v>#N/A</v>
      </c>
      <c r="M175" s="3038">
        <v>9</v>
      </c>
      <c r="N175" s="3038">
        <v>202</v>
      </c>
      <c r="O175" s="3066">
        <v>2366.2469999999998</v>
      </c>
      <c r="P175" s="2968"/>
      <c r="Q175" s="2968" t="s">
        <v>1039</v>
      </c>
      <c r="R175" s="2968" t="s">
        <v>1039</v>
      </c>
      <c r="S175" s="2968" t="s">
        <v>1039</v>
      </c>
      <c r="T175" s="2968" t="s">
        <v>1039</v>
      </c>
      <c r="U175" s="3038" t="s">
        <v>9222</v>
      </c>
      <c r="X175" s="2282" t="s">
        <v>4067</v>
      </c>
    </row>
    <row r="176" spans="1:24" ht="47.25">
      <c r="A176" s="2282">
        <v>137</v>
      </c>
      <c r="B176" s="3064" t="s">
        <v>1118</v>
      </c>
      <c r="C176" s="3211" t="s">
        <v>4093</v>
      </c>
      <c r="D176" s="3368" t="s">
        <v>11192</v>
      </c>
      <c r="E176" s="3360" t="s">
        <v>11190</v>
      </c>
      <c r="F176" s="3106" t="str">
        <f t="shared" si="13"/>
        <v>3_532_9_203</v>
      </c>
      <c r="G176" s="3092" t="s">
        <v>10644</v>
      </c>
      <c r="H176" s="1004" t="str">
        <f t="shared" si="12"/>
        <v>9_203</v>
      </c>
      <c r="I176" s="1374" t="s">
        <v>10228</v>
      </c>
      <c r="J176" s="2968" t="s">
        <v>7685</v>
      </c>
      <c r="K176" s="1352" t="s">
        <v>4067</v>
      </c>
      <c r="L176" s="3315" t="e">
        <f>VLOOKUP(X176,MaXa!$F$2:$G$83,2,0)</f>
        <v>#N/A</v>
      </c>
      <c r="M176" s="3038">
        <v>9</v>
      </c>
      <c r="N176" s="3038">
        <v>203</v>
      </c>
      <c r="O176" s="3066">
        <v>1395.9639999999999</v>
      </c>
      <c r="P176" s="2968"/>
      <c r="Q176" s="2968" t="s">
        <v>1039</v>
      </c>
      <c r="R176" s="2968" t="s">
        <v>1039</v>
      </c>
      <c r="S176" s="2968" t="s">
        <v>1039</v>
      </c>
      <c r="T176" s="2968" t="s">
        <v>1039</v>
      </c>
      <c r="U176" s="3038" t="s">
        <v>9222</v>
      </c>
      <c r="X176" s="2282" t="s">
        <v>4067</v>
      </c>
    </row>
    <row r="177" spans="1:24" ht="30" customHeight="1">
      <c r="A177" s="2282">
        <v>141</v>
      </c>
      <c r="B177" s="3064" t="s">
        <v>1420</v>
      </c>
      <c r="C177" s="3211" t="s">
        <v>3314</v>
      </c>
      <c r="D177" s="3368" t="s">
        <v>11194</v>
      </c>
      <c r="E177" s="3360"/>
      <c r="F177" s="3106" t="str">
        <f t="shared" si="13"/>
        <v>3_536_11_28</v>
      </c>
      <c r="G177" s="3092" t="s">
        <v>10645</v>
      </c>
      <c r="H177" s="1004" t="str">
        <f t="shared" si="12"/>
        <v>11_28</v>
      </c>
      <c r="I177" s="1374" t="s">
        <v>10229</v>
      </c>
      <c r="J177" s="2968" t="s">
        <v>7685</v>
      </c>
      <c r="K177" s="1352" t="s">
        <v>4067</v>
      </c>
      <c r="L177" s="3315" t="e">
        <f>VLOOKUP(X177,MaXa!$F$2:$G$83,2,0)</f>
        <v>#N/A</v>
      </c>
      <c r="M177" s="3038">
        <v>11</v>
      </c>
      <c r="N177" s="3038">
        <v>28</v>
      </c>
      <c r="O177" s="3066">
        <v>2458.1559999999999</v>
      </c>
      <c r="P177" s="2968"/>
      <c r="Q177" s="2968" t="s">
        <v>3941</v>
      </c>
      <c r="R177" s="2968" t="s">
        <v>3941</v>
      </c>
      <c r="S177" s="2968" t="s">
        <v>3941</v>
      </c>
      <c r="T177" s="2968" t="s">
        <v>3941</v>
      </c>
      <c r="U177" s="3038" t="s">
        <v>9222</v>
      </c>
      <c r="X177" s="2282" t="s">
        <v>4067</v>
      </c>
    </row>
    <row r="178" spans="1:24" ht="31.5">
      <c r="A178" s="2282">
        <v>142</v>
      </c>
      <c r="B178" s="3064" t="s">
        <v>11394</v>
      </c>
      <c r="C178" s="3211" t="s">
        <v>4098</v>
      </c>
      <c r="D178" s="3368" t="s">
        <v>11287</v>
      </c>
      <c r="E178" s="3360"/>
      <c r="F178" s="3106" t="str">
        <f t="shared" si="13"/>
        <v>3_537_11_26, 34….</v>
      </c>
      <c r="G178" s="3092" t="s">
        <v>10646</v>
      </c>
      <c r="H178" s="1004" t="str">
        <f t="shared" si="12"/>
        <v>11_26, 34….</v>
      </c>
      <c r="I178" s="1374" t="s">
        <v>10230</v>
      </c>
      <c r="J178" s="2968" t="s">
        <v>7685</v>
      </c>
      <c r="K178" s="1352" t="s">
        <v>4067</v>
      </c>
      <c r="L178" s="3315" t="e">
        <f>VLOOKUP(X178,MaXa!$F$2:$G$83,2,0)</f>
        <v>#N/A</v>
      </c>
      <c r="M178" s="3038">
        <v>11</v>
      </c>
      <c r="N178" s="3038" t="s">
        <v>4099</v>
      </c>
      <c r="O178" s="3066">
        <v>11940.677</v>
      </c>
      <c r="P178" s="2968"/>
      <c r="Q178" s="2968" t="s">
        <v>775</v>
      </c>
      <c r="R178" s="2968" t="s">
        <v>775</v>
      </c>
      <c r="S178" s="2968" t="s">
        <v>775</v>
      </c>
      <c r="T178" s="2968" t="s">
        <v>775</v>
      </c>
      <c r="U178" s="3038" t="s">
        <v>9222</v>
      </c>
      <c r="X178" s="2282" t="s">
        <v>4067</v>
      </c>
    </row>
    <row r="179" spans="1:24" ht="63">
      <c r="A179" s="2282">
        <v>143</v>
      </c>
      <c r="B179" s="3064" t="s">
        <v>11395</v>
      </c>
      <c r="C179" s="3211" t="s">
        <v>3314</v>
      </c>
      <c r="D179" s="3353" t="s">
        <v>11195</v>
      </c>
      <c r="E179" s="3360"/>
      <c r="F179" s="3106" t="str">
        <f t="shared" si="13"/>
        <v>3_538_12_12</v>
      </c>
      <c r="G179" s="3092" t="s">
        <v>10647</v>
      </c>
      <c r="H179" s="1004" t="str">
        <f t="shared" si="12"/>
        <v>12_12</v>
      </c>
      <c r="I179" s="1374" t="s">
        <v>10231</v>
      </c>
      <c r="J179" s="2968" t="s">
        <v>7685</v>
      </c>
      <c r="K179" s="1352" t="s">
        <v>4067</v>
      </c>
      <c r="L179" s="3315" t="e">
        <f>VLOOKUP(X179,MaXa!$F$2:$G$83,2,0)</f>
        <v>#N/A</v>
      </c>
      <c r="M179" s="3038">
        <v>12</v>
      </c>
      <c r="N179" s="3038">
        <v>12</v>
      </c>
      <c r="O179" s="3066">
        <v>487.52100000000002</v>
      </c>
      <c r="P179" s="2968"/>
      <c r="Q179" s="2968" t="s">
        <v>3941</v>
      </c>
      <c r="R179" s="2968" t="s">
        <v>3941</v>
      </c>
      <c r="S179" s="2968" t="s">
        <v>3941</v>
      </c>
      <c r="T179" s="2968" t="s">
        <v>3941</v>
      </c>
      <c r="U179" s="3038" t="s">
        <v>9222</v>
      </c>
      <c r="X179" s="2282" t="s">
        <v>4067</v>
      </c>
    </row>
    <row r="180" spans="1:24" ht="31.5">
      <c r="A180" s="2282">
        <v>146</v>
      </c>
      <c r="B180" s="3064" t="s">
        <v>11396</v>
      </c>
      <c r="C180" s="3211" t="s">
        <v>4102</v>
      </c>
      <c r="D180" s="3368"/>
      <c r="E180" s="3360"/>
      <c r="F180" s="3106" t="str">
        <f t="shared" si="13"/>
        <v>3_541_14_26</v>
      </c>
      <c r="G180" s="3092" t="s">
        <v>10648</v>
      </c>
      <c r="H180" s="1004" t="str">
        <f t="shared" ref="H180:H233" si="14">M180&amp;"_"&amp;N180</f>
        <v>14_26</v>
      </c>
      <c r="I180" s="1374" t="s">
        <v>10232</v>
      </c>
      <c r="J180" s="2968" t="s">
        <v>7685</v>
      </c>
      <c r="K180" s="1352" t="s">
        <v>4067</v>
      </c>
      <c r="L180" s="3315" t="e">
        <f>VLOOKUP(X180,MaXa!$F$2:$G$83,2,0)</f>
        <v>#N/A</v>
      </c>
      <c r="M180" s="3038">
        <v>14</v>
      </c>
      <c r="N180" s="3038">
        <v>26</v>
      </c>
      <c r="O180" s="3066">
        <v>699.59900000000005</v>
      </c>
      <c r="P180" s="2968"/>
      <c r="Q180" s="2968" t="s">
        <v>988</v>
      </c>
      <c r="R180" s="2968" t="s">
        <v>988</v>
      </c>
      <c r="S180" s="2968" t="s">
        <v>988</v>
      </c>
      <c r="T180" s="2968" t="s">
        <v>988</v>
      </c>
      <c r="U180" s="3038" t="s">
        <v>9222</v>
      </c>
      <c r="X180" s="2282" t="s">
        <v>4067</v>
      </c>
    </row>
    <row r="181" spans="1:24" ht="31.5">
      <c r="A181" s="2282">
        <v>147</v>
      </c>
      <c r="B181" s="3064" t="s">
        <v>11397</v>
      </c>
      <c r="C181" s="3614" t="s">
        <v>4103</v>
      </c>
      <c r="D181" s="3614"/>
      <c r="E181" s="3360"/>
      <c r="F181" s="892" t="str">
        <f t="shared" si="13"/>
        <v>3_542_14_63</v>
      </c>
      <c r="G181" s="3638" t="s">
        <v>10649</v>
      </c>
      <c r="H181" s="892" t="str">
        <f t="shared" si="14"/>
        <v>14_63</v>
      </c>
      <c r="I181" s="3634" t="s">
        <v>10233</v>
      </c>
      <c r="J181" s="3604" t="s">
        <v>7685</v>
      </c>
      <c r="K181" s="3606" t="s">
        <v>4067</v>
      </c>
      <c r="L181" s="3315" t="e">
        <f>VLOOKUP(X181,MaXa!$F$2:$G$83,2,0)</f>
        <v>#N/A</v>
      </c>
      <c r="M181" s="3612">
        <v>14</v>
      </c>
      <c r="N181" s="3612">
        <v>63</v>
      </c>
      <c r="O181" s="3620">
        <v>1706.6959999999999</v>
      </c>
      <c r="P181" s="3604"/>
      <c r="Q181" s="3604" t="s">
        <v>2366</v>
      </c>
      <c r="R181" s="3604" t="s">
        <v>2366</v>
      </c>
      <c r="S181" s="3604" t="s">
        <v>2366</v>
      </c>
      <c r="T181" s="3604" t="s">
        <v>2366</v>
      </c>
      <c r="U181" s="3612" t="s">
        <v>9222</v>
      </c>
      <c r="X181" s="2282" t="s">
        <v>4067</v>
      </c>
    </row>
    <row r="182" spans="1:24" ht="31.5">
      <c r="B182" s="3064" t="s">
        <v>845</v>
      </c>
      <c r="C182" s="3449" t="s">
        <v>4104</v>
      </c>
      <c r="D182" s="3353" t="s">
        <v>11196</v>
      </c>
      <c r="E182" s="3360"/>
      <c r="F182" s="3106" t="str">
        <f>G182&amp;"_"&amp;H182</f>
        <v>3_543_14_71</v>
      </c>
      <c r="G182" s="3451" t="s">
        <v>10650</v>
      </c>
      <c r="H182" s="1004" t="str">
        <f>M182&amp;"_"&amp;N182</f>
        <v>14_71</v>
      </c>
      <c r="I182" s="1374" t="s">
        <v>10234</v>
      </c>
      <c r="J182" s="3446" t="s">
        <v>7685</v>
      </c>
      <c r="K182" s="3450" t="s">
        <v>4067</v>
      </c>
      <c r="L182" s="3315" t="e">
        <f>VLOOKUP(X182,MaXa!$F$2:$G$83,2,0)</f>
        <v>#N/A</v>
      </c>
      <c r="M182" s="3445">
        <v>14</v>
      </c>
      <c r="N182" s="3448">
        <v>71</v>
      </c>
      <c r="O182" s="3363"/>
      <c r="P182" s="3447"/>
      <c r="Q182" s="3447"/>
      <c r="R182" s="3447"/>
      <c r="S182" s="3447"/>
      <c r="T182" s="3447"/>
      <c r="U182" s="3448"/>
      <c r="X182" s="2282" t="s">
        <v>4067</v>
      </c>
    </row>
    <row r="183" spans="1:24" ht="74.25" customHeight="1">
      <c r="A183" s="2282">
        <v>149</v>
      </c>
      <c r="B183" s="3064" t="s">
        <v>11398</v>
      </c>
      <c r="C183" s="3211" t="s">
        <v>4106</v>
      </c>
      <c r="D183" s="3353" t="s">
        <v>11197</v>
      </c>
      <c r="E183" s="3360"/>
      <c r="F183" s="3106" t="str">
        <f t="shared" si="13"/>
        <v>3_544_14_64</v>
      </c>
      <c r="G183" s="3092" t="s">
        <v>10651</v>
      </c>
      <c r="H183" s="1004" t="str">
        <f t="shared" si="14"/>
        <v>14_64</v>
      </c>
      <c r="I183" s="1374" t="s">
        <v>10235</v>
      </c>
      <c r="J183" s="2968" t="s">
        <v>7685</v>
      </c>
      <c r="K183" s="1352" t="s">
        <v>4067</v>
      </c>
      <c r="L183" s="3315" t="e">
        <f>VLOOKUP(X183,MaXa!$F$2:$G$83,2,0)</f>
        <v>#N/A</v>
      </c>
      <c r="M183" s="3038">
        <v>14</v>
      </c>
      <c r="N183" s="3038">
        <v>64</v>
      </c>
      <c r="O183" s="3066">
        <v>16186.79</v>
      </c>
      <c r="P183" s="2968"/>
      <c r="Q183" s="2968" t="s">
        <v>3941</v>
      </c>
      <c r="R183" s="2968" t="s">
        <v>3941</v>
      </c>
      <c r="S183" s="2968" t="s">
        <v>3941</v>
      </c>
      <c r="T183" s="2968" t="s">
        <v>3941</v>
      </c>
      <c r="U183" s="3038" t="s">
        <v>9222</v>
      </c>
      <c r="X183" s="2282" t="s">
        <v>4067</v>
      </c>
    </row>
    <row r="184" spans="1:24" ht="63">
      <c r="A184" s="2282">
        <v>150</v>
      </c>
      <c r="B184" s="3064" t="s">
        <v>11399</v>
      </c>
      <c r="C184" s="3211" t="s">
        <v>4107</v>
      </c>
      <c r="D184" s="3353" t="s">
        <v>11198</v>
      </c>
      <c r="E184" s="3360"/>
      <c r="F184" s="3106" t="str">
        <f t="shared" si="13"/>
        <v>3_545_14_75</v>
      </c>
      <c r="G184" s="3092" t="s">
        <v>10652</v>
      </c>
      <c r="H184" s="1004" t="str">
        <f t="shared" si="14"/>
        <v>14_75</v>
      </c>
      <c r="I184" s="1374" t="s">
        <v>10236</v>
      </c>
      <c r="J184" s="2968" t="s">
        <v>7685</v>
      </c>
      <c r="K184" s="1352" t="s">
        <v>4067</v>
      </c>
      <c r="L184" s="3315" t="e">
        <f>VLOOKUP(X184,MaXa!$F$2:$G$83,2,0)</f>
        <v>#N/A</v>
      </c>
      <c r="M184" s="3038">
        <v>14</v>
      </c>
      <c r="N184" s="3038">
        <v>75</v>
      </c>
      <c r="O184" s="3066">
        <v>1315.6110000000001</v>
      </c>
      <c r="P184" s="2968"/>
      <c r="Q184" s="2968" t="s">
        <v>754</v>
      </c>
      <c r="R184" s="2968" t="s">
        <v>754</v>
      </c>
      <c r="S184" s="2968" t="s">
        <v>754</v>
      </c>
      <c r="T184" s="2968" t="s">
        <v>754</v>
      </c>
      <c r="U184" s="3038" t="s">
        <v>9222</v>
      </c>
      <c r="X184" s="2282" t="s">
        <v>4067</v>
      </c>
    </row>
    <row r="185" spans="1:24" ht="31.5">
      <c r="A185" s="2282">
        <v>151</v>
      </c>
      <c r="B185" s="3064" t="s">
        <v>11400</v>
      </c>
      <c r="C185" s="3614" t="s">
        <v>4108</v>
      </c>
      <c r="D185" s="3614"/>
      <c r="E185" s="3360"/>
      <c r="F185" s="892" t="str">
        <f t="shared" si="13"/>
        <v>3_546_14_78</v>
      </c>
      <c r="G185" s="3638" t="s">
        <v>10653</v>
      </c>
      <c r="H185" s="892" t="str">
        <f t="shared" si="14"/>
        <v>14_78</v>
      </c>
      <c r="I185" s="3634" t="s">
        <v>10237</v>
      </c>
      <c r="J185" s="3604" t="s">
        <v>7685</v>
      </c>
      <c r="K185" s="3606" t="s">
        <v>4067</v>
      </c>
      <c r="L185" s="3315" t="e">
        <f>VLOOKUP(X185,MaXa!$F$2:$G$83,2,0)</f>
        <v>#N/A</v>
      </c>
      <c r="M185" s="3612">
        <v>14</v>
      </c>
      <c r="N185" s="3612">
        <v>78</v>
      </c>
      <c r="O185" s="3620">
        <v>677.09</v>
      </c>
      <c r="P185" s="3604"/>
      <c r="Q185" s="3604" t="s">
        <v>751</v>
      </c>
      <c r="R185" s="3604" t="s">
        <v>751</v>
      </c>
      <c r="S185" s="3604" t="s">
        <v>751</v>
      </c>
      <c r="T185" s="3604" t="s">
        <v>751</v>
      </c>
      <c r="U185" s="3612" t="s">
        <v>9222</v>
      </c>
      <c r="X185" s="2282" t="s">
        <v>4067</v>
      </c>
    </row>
    <row r="186" spans="1:24" ht="63">
      <c r="A186" s="2282">
        <v>152</v>
      </c>
      <c r="B186" s="3064" t="s">
        <v>11401</v>
      </c>
      <c r="C186" s="3211" t="s">
        <v>4109</v>
      </c>
      <c r="D186" s="3353" t="s">
        <v>11199</v>
      </c>
      <c r="E186" s="3360"/>
      <c r="F186" s="3106" t="str">
        <f t="shared" si="13"/>
        <v>3_547_14_79</v>
      </c>
      <c r="G186" s="3092" t="s">
        <v>10654</v>
      </c>
      <c r="H186" s="1004" t="str">
        <f t="shared" si="14"/>
        <v>14_79</v>
      </c>
      <c r="I186" s="1374" t="s">
        <v>10238</v>
      </c>
      <c r="J186" s="2968" t="s">
        <v>7685</v>
      </c>
      <c r="K186" s="1352" t="s">
        <v>4067</v>
      </c>
      <c r="L186" s="3315" t="e">
        <f>VLOOKUP(X186,MaXa!$F$2:$G$83,2,0)</f>
        <v>#N/A</v>
      </c>
      <c r="M186" s="3038">
        <v>14</v>
      </c>
      <c r="N186" s="3038">
        <v>79</v>
      </c>
      <c r="O186" s="3066">
        <v>1061.9659999999999</v>
      </c>
      <c r="P186" s="2968"/>
      <c r="Q186" s="2968" t="s">
        <v>751</v>
      </c>
      <c r="R186" s="2968" t="s">
        <v>751</v>
      </c>
      <c r="S186" s="2968" t="s">
        <v>751</v>
      </c>
      <c r="T186" s="2968" t="s">
        <v>751</v>
      </c>
      <c r="U186" s="3038" t="s">
        <v>9222</v>
      </c>
      <c r="X186" s="2282" t="s">
        <v>4067</v>
      </c>
    </row>
    <row r="187" spans="1:24" ht="213.75" customHeight="1">
      <c r="A187" s="2282">
        <v>153</v>
      </c>
      <c r="B187" s="3064" t="s">
        <v>11402</v>
      </c>
      <c r="C187" s="3211"/>
      <c r="D187" s="3353" t="s">
        <v>11201</v>
      </c>
      <c r="E187" s="3360"/>
      <c r="F187" s="3106" t="str">
        <f t="shared" si="13"/>
        <v>3_548_15_122</v>
      </c>
      <c r="G187" s="3092" t="s">
        <v>10655</v>
      </c>
      <c r="H187" s="1004" t="str">
        <f t="shared" si="14"/>
        <v>15_122</v>
      </c>
      <c r="I187" s="1374" t="s">
        <v>10239</v>
      </c>
      <c r="J187" s="2968" t="s">
        <v>7685</v>
      </c>
      <c r="K187" s="1352" t="s">
        <v>4067</v>
      </c>
      <c r="L187" s="3315" t="e">
        <f>VLOOKUP(X187,MaXa!$F$2:$G$83,2,0)</f>
        <v>#N/A</v>
      </c>
      <c r="M187" s="3038">
        <v>15</v>
      </c>
      <c r="N187" s="3038">
        <v>122</v>
      </c>
      <c r="O187" s="3066">
        <v>93.424999999999997</v>
      </c>
      <c r="P187" s="2968"/>
      <c r="Q187" s="2968" t="s">
        <v>3928</v>
      </c>
      <c r="R187" s="2968" t="s">
        <v>3928</v>
      </c>
      <c r="S187" s="2968" t="s">
        <v>3928</v>
      </c>
      <c r="T187" s="2968" t="s">
        <v>3928</v>
      </c>
      <c r="U187" s="3038" t="s">
        <v>9222</v>
      </c>
      <c r="X187" s="2282" t="s">
        <v>4067</v>
      </c>
    </row>
    <row r="188" spans="1:24" ht="47.25">
      <c r="A188" s="2282">
        <v>156</v>
      </c>
      <c r="B188" s="3064" t="s">
        <v>912</v>
      </c>
      <c r="C188" s="3211" t="s">
        <v>4112</v>
      </c>
      <c r="D188" s="3368" t="s">
        <v>11200</v>
      </c>
      <c r="E188" s="3360"/>
      <c r="F188" s="3106" t="str">
        <f t="shared" si="13"/>
        <v>3_551_15_15</v>
      </c>
      <c r="G188" s="3092" t="s">
        <v>10656</v>
      </c>
      <c r="H188" s="1004" t="str">
        <f t="shared" si="14"/>
        <v>15_15</v>
      </c>
      <c r="I188" s="1374" t="s">
        <v>10240</v>
      </c>
      <c r="J188" s="2968" t="s">
        <v>7685</v>
      </c>
      <c r="K188" s="1352" t="s">
        <v>4067</v>
      </c>
      <c r="L188" s="3315" t="e">
        <f>VLOOKUP(X188,MaXa!$F$2:$G$83,2,0)</f>
        <v>#N/A</v>
      </c>
      <c r="M188" s="3038">
        <v>15</v>
      </c>
      <c r="N188" s="3038">
        <v>15</v>
      </c>
      <c r="O188" s="3066">
        <v>1808.8030000000001</v>
      </c>
      <c r="P188" s="2968"/>
      <c r="Q188" s="2968" t="s">
        <v>4113</v>
      </c>
      <c r="R188" s="2968" t="s">
        <v>4113</v>
      </c>
      <c r="S188" s="2968" t="s">
        <v>4113</v>
      </c>
      <c r="T188" s="2968" t="s">
        <v>4113</v>
      </c>
      <c r="U188" s="3038" t="s">
        <v>9222</v>
      </c>
      <c r="X188" s="2282" t="s">
        <v>4067</v>
      </c>
    </row>
    <row r="189" spans="1:24" ht="31.5">
      <c r="A189" s="2282">
        <v>157</v>
      </c>
      <c r="B189" s="3064" t="s">
        <v>913</v>
      </c>
      <c r="C189" s="3211" t="s">
        <v>4114</v>
      </c>
      <c r="D189" s="3368"/>
      <c r="E189" s="3360" t="s">
        <v>11190</v>
      </c>
      <c r="F189" s="3106" t="str">
        <f t="shared" si="13"/>
        <v>3_552_15_57</v>
      </c>
      <c r="G189" s="3092" t="s">
        <v>10657</v>
      </c>
      <c r="H189" s="1004" t="str">
        <f t="shared" si="14"/>
        <v>15_57</v>
      </c>
      <c r="I189" s="1374" t="s">
        <v>10241</v>
      </c>
      <c r="J189" s="2968" t="s">
        <v>7685</v>
      </c>
      <c r="K189" s="1352" t="s">
        <v>4067</v>
      </c>
      <c r="L189" s="3315" t="e">
        <f>VLOOKUP(X189,MaXa!$F$2:$G$83,2,0)</f>
        <v>#N/A</v>
      </c>
      <c r="M189" s="3038">
        <v>15</v>
      </c>
      <c r="N189" s="3038">
        <v>57</v>
      </c>
      <c r="O189" s="3066">
        <v>2781.0630000000001</v>
      </c>
      <c r="P189" s="2968"/>
      <c r="Q189" s="2968" t="s">
        <v>775</v>
      </c>
      <c r="R189" s="2968" t="s">
        <v>775</v>
      </c>
      <c r="S189" s="2968" t="s">
        <v>775</v>
      </c>
      <c r="T189" s="2968" t="s">
        <v>775</v>
      </c>
      <c r="U189" s="3038" t="s">
        <v>9222</v>
      </c>
      <c r="X189" s="2282" t="s">
        <v>4067</v>
      </c>
    </row>
    <row r="190" spans="1:24" ht="78.75">
      <c r="A190" s="2282">
        <v>158</v>
      </c>
      <c r="B190" s="3064" t="s">
        <v>1238</v>
      </c>
      <c r="C190" s="3211"/>
      <c r="D190" s="3353" t="s">
        <v>11202</v>
      </c>
      <c r="E190" s="3360"/>
      <c r="F190" s="3106" t="str">
        <f t="shared" si="13"/>
        <v>3_553_16_15</v>
      </c>
      <c r="G190" s="3092" t="s">
        <v>10658</v>
      </c>
      <c r="H190" s="1004" t="str">
        <f t="shared" si="14"/>
        <v>16_15</v>
      </c>
      <c r="I190" s="1374" t="s">
        <v>10242</v>
      </c>
      <c r="J190" s="2968" t="s">
        <v>7685</v>
      </c>
      <c r="K190" s="1352" t="s">
        <v>4067</v>
      </c>
      <c r="L190" s="3315" t="e">
        <f>VLOOKUP(X190,MaXa!$F$2:$G$83,2,0)</f>
        <v>#N/A</v>
      </c>
      <c r="M190" s="3038">
        <v>16</v>
      </c>
      <c r="N190" s="3038">
        <v>15</v>
      </c>
      <c r="O190" s="3066">
        <v>269.029</v>
      </c>
      <c r="P190" s="2968"/>
      <c r="Q190" s="2968" t="s">
        <v>1039</v>
      </c>
      <c r="R190" s="2968" t="s">
        <v>1039</v>
      </c>
      <c r="S190" s="2968" t="s">
        <v>1039</v>
      </c>
      <c r="T190" s="2968" t="s">
        <v>1039</v>
      </c>
      <c r="U190" s="3038" t="s">
        <v>9222</v>
      </c>
      <c r="X190" s="2282" t="s">
        <v>4067</v>
      </c>
    </row>
    <row r="191" spans="1:24" ht="31.5">
      <c r="A191" s="2282">
        <v>159</v>
      </c>
      <c r="B191" s="3064" t="s">
        <v>11403</v>
      </c>
      <c r="C191" s="3211" t="s">
        <v>3314</v>
      </c>
      <c r="D191" s="3368" t="s">
        <v>11203</v>
      </c>
      <c r="E191" s="3360"/>
      <c r="F191" s="3106" t="str">
        <f t="shared" si="13"/>
        <v>3_554_16_197</v>
      </c>
      <c r="G191" s="3092" t="s">
        <v>10659</v>
      </c>
      <c r="H191" s="1004" t="str">
        <f t="shared" si="14"/>
        <v>16_197</v>
      </c>
      <c r="I191" s="1374" t="s">
        <v>10243</v>
      </c>
      <c r="J191" s="2968" t="s">
        <v>7685</v>
      </c>
      <c r="K191" s="1352" t="s">
        <v>4067</v>
      </c>
      <c r="L191" s="3315" t="e">
        <f>VLOOKUP(X191,MaXa!$F$2:$G$83,2,0)</f>
        <v>#N/A</v>
      </c>
      <c r="M191" s="3038">
        <v>16</v>
      </c>
      <c r="N191" s="3038">
        <v>197</v>
      </c>
      <c r="O191" s="3066">
        <v>1449.096</v>
      </c>
      <c r="P191" s="2968"/>
      <c r="Q191" s="2968" t="s">
        <v>3941</v>
      </c>
      <c r="R191" s="2968" t="s">
        <v>3941</v>
      </c>
      <c r="S191" s="2968" t="s">
        <v>3941</v>
      </c>
      <c r="T191" s="2968" t="s">
        <v>3941</v>
      </c>
      <c r="U191" s="3038" t="s">
        <v>9222</v>
      </c>
      <c r="X191" s="2282" t="s">
        <v>4067</v>
      </c>
    </row>
    <row r="192" spans="1:24" ht="94.5">
      <c r="A192" s="2282">
        <v>161</v>
      </c>
      <c r="B192" s="3064" t="s">
        <v>753</v>
      </c>
      <c r="C192" s="3211" t="s">
        <v>3314</v>
      </c>
      <c r="D192" s="3353" t="s">
        <v>11204</v>
      </c>
      <c r="E192" s="3360"/>
      <c r="F192" s="3106" t="str">
        <f t="shared" si="13"/>
        <v>3_556_17_23, 34…</v>
      </c>
      <c r="G192" s="3092" t="s">
        <v>10660</v>
      </c>
      <c r="H192" s="1004" t="str">
        <f t="shared" si="14"/>
        <v>17_23, 34…</v>
      </c>
      <c r="I192" s="1374" t="s">
        <v>10244</v>
      </c>
      <c r="J192" s="2968" t="s">
        <v>7685</v>
      </c>
      <c r="K192" s="1352" t="s">
        <v>4067</v>
      </c>
      <c r="L192" s="3315" t="e">
        <f>VLOOKUP(X192,MaXa!$F$2:$G$83,2,0)</f>
        <v>#N/A</v>
      </c>
      <c r="M192" s="3038">
        <v>17</v>
      </c>
      <c r="N192" s="3038" t="s">
        <v>4116</v>
      </c>
      <c r="O192" s="3066">
        <v>4894.4570000000003</v>
      </c>
      <c r="P192" s="2968"/>
      <c r="Q192" s="2968" t="s">
        <v>3941</v>
      </c>
      <c r="R192" s="2968" t="s">
        <v>3941</v>
      </c>
      <c r="S192" s="2968" t="s">
        <v>3941</v>
      </c>
      <c r="T192" s="2968" t="s">
        <v>3941</v>
      </c>
      <c r="U192" s="3038" t="s">
        <v>9222</v>
      </c>
      <c r="X192" s="2282" t="s">
        <v>4067</v>
      </c>
    </row>
    <row r="193" spans="1:24" ht="63">
      <c r="A193" s="2282">
        <v>162</v>
      </c>
      <c r="B193" s="3064" t="s">
        <v>755</v>
      </c>
      <c r="C193" s="3211" t="s">
        <v>4117</v>
      </c>
      <c r="D193" s="3368" t="s">
        <v>11205</v>
      </c>
      <c r="E193" s="3360"/>
      <c r="F193" s="3106" t="str">
        <f t="shared" si="13"/>
        <v>3_557_17_102</v>
      </c>
      <c r="G193" s="3092" t="s">
        <v>10661</v>
      </c>
      <c r="H193" s="1004" t="str">
        <f t="shared" si="14"/>
        <v>17_102</v>
      </c>
      <c r="I193" s="1374" t="s">
        <v>10245</v>
      </c>
      <c r="J193" s="2968" t="s">
        <v>7685</v>
      </c>
      <c r="K193" s="1352" t="s">
        <v>4067</v>
      </c>
      <c r="L193" s="3315" t="e">
        <f>VLOOKUP(X193,MaXa!$F$2:$G$83,2,0)</f>
        <v>#N/A</v>
      </c>
      <c r="M193" s="3038">
        <v>17</v>
      </c>
      <c r="N193" s="3038">
        <v>102</v>
      </c>
      <c r="O193" s="3066">
        <v>1025.123</v>
      </c>
      <c r="P193" s="2968"/>
      <c r="Q193" s="2968" t="s">
        <v>1039</v>
      </c>
      <c r="R193" s="2968" t="s">
        <v>1039</v>
      </c>
      <c r="S193" s="2968" t="s">
        <v>1039</v>
      </c>
      <c r="T193" s="2968" t="s">
        <v>1039</v>
      </c>
      <c r="U193" s="3038" t="s">
        <v>9222</v>
      </c>
      <c r="X193" s="2282" t="s">
        <v>4067</v>
      </c>
    </row>
    <row r="194" spans="1:24" ht="31.5">
      <c r="A194" s="2282">
        <v>164</v>
      </c>
      <c r="B194" s="3064" t="s">
        <v>11404</v>
      </c>
      <c r="C194" s="3211" t="s">
        <v>3314</v>
      </c>
      <c r="D194" s="3368" t="s">
        <v>11206</v>
      </c>
      <c r="E194" s="3360"/>
      <c r="F194" s="3106" t="str">
        <f t="shared" si="13"/>
        <v>3_559_18_34, 35…</v>
      </c>
      <c r="G194" s="3092" t="s">
        <v>10662</v>
      </c>
      <c r="H194" s="1004" t="str">
        <f t="shared" si="14"/>
        <v>18_34, 35…</v>
      </c>
      <c r="I194" s="1374" t="s">
        <v>10246</v>
      </c>
      <c r="J194" s="2968" t="s">
        <v>7685</v>
      </c>
      <c r="K194" s="1352" t="s">
        <v>4067</v>
      </c>
      <c r="L194" s="3315" t="e">
        <f>VLOOKUP(X194,MaXa!$F$2:$G$83,2,0)</f>
        <v>#N/A</v>
      </c>
      <c r="M194" s="3038">
        <v>18</v>
      </c>
      <c r="N194" s="3038" t="s">
        <v>4119</v>
      </c>
      <c r="O194" s="3066">
        <v>8072.8440000000001</v>
      </c>
      <c r="P194" s="2968"/>
      <c r="Q194" s="2968" t="s">
        <v>3941</v>
      </c>
      <c r="R194" s="2968" t="s">
        <v>3941</v>
      </c>
      <c r="S194" s="2968" t="s">
        <v>3941</v>
      </c>
      <c r="T194" s="2968" t="s">
        <v>3941</v>
      </c>
      <c r="U194" s="3038" t="s">
        <v>9222</v>
      </c>
      <c r="X194" s="2282" t="s">
        <v>4067</v>
      </c>
    </row>
    <row r="195" spans="1:24" ht="31.5">
      <c r="A195" s="2282">
        <v>165</v>
      </c>
      <c r="B195" s="3064" t="s">
        <v>1406</v>
      </c>
      <c r="C195" s="3211" t="s">
        <v>3314</v>
      </c>
      <c r="D195" s="3492" t="s">
        <v>11206</v>
      </c>
      <c r="E195" s="3360"/>
      <c r="F195" s="3106" t="str">
        <f t="shared" si="13"/>
        <v>3_560_18_132, 133…</v>
      </c>
      <c r="G195" s="3092" t="s">
        <v>10663</v>
      </c>
      <c r="H195" s="1004" t="str">
        <f t="shared" si="14"/>
        <v>18_132, 133…</v>
      </c>
      <c r="I195" s="1374" t="s">
        <v>10247</v>
      </c>
      <c r="J195" s="2968" t="s">
        <v>7685</v>
      </c>
      <c r="K195" s="1352" t="s">
        <v>4067</v>
      </c>
      <c r="L195" s="3315" t="e">
        <f>VLOOKUP(X195,MaXa!$F$2:$G$83,2,0)</f>
        <v>#N/A</v>
      </c>
      <c r="M195" s="3038">
        <v>18</v>
      </c>
      <c r="N195" s="3038" t="s">
        <v>4120</v>
      </c>
      <c r="O195" s="3066">
        <v>249.93899999999999</v>
      </c>
      <c r="P195" s="2968"/>
      <c r="Q195" s="2968" t="s">
        <v>3941</v>
      </c>
      <c r="R195" s="2968" t="s">
        <v>3941</v>
      </c>
      <c r="S195" s="2968" t="s">
        <v>3941</v>
      </c>
      <c r="T195" s="2968" t="s">
        <v>3941</v>
      </c>
      <c r="U195" s="3038" t="s">
        <v>9222</v>
      </c>
      <c r="X195" s="2282" t="s">
        <v>4067</v>
      </c>
    </row>
    <row r="196" spans="1:24" ht="47.25">
      <c r="A196" s="2282">
        <v>166</v>
      </c>
      <c r="B196" s="3064" t="s">
        <v>11405</v>
      </c>
      <c r="C196" s="3211" t="s">
        <v>4121</v>
      </c>
      <c r="D196" s="3368" t="s">
        <v>11207</v>
      </c>
      <c r="E196" s="3360"/>
      <c r="F196" s="3106" t="str">
        <f t="shared" si="13"/>
        <v>3_561_18_170</v>
      </c>
      <c r="G196" s="3092" t="s">
        <v>10664</v>
      </c>
      <c r="H196" s="1004" t="str">
        <f t="shared" si="14"/>
        <v>18_170</v>
      </c>
      <c r="I196" s="1374" t="s">
        <v>10248</v>
      </c>
      <c r="J196" s="2968" t="s">
        <v>7685</v>
      </c>
      <c r="K196" s="1352" t="s">
        <v>4067</v>
      </c>
      <c r="L196" s="3315" t="e">
        <f>VLOOKUP(X196,MaXa!$F$2:$G$83,2,0)</f>
        <v>#N/A</v>
      </c>
      <c r="M196" s="3038">
        <v>18</v>
      </c>
      <c r="N196" s="3038">
        <v>170</v>
      </c>
      <c r="O196" s="3066">
        <v>311.14</v>
      </c>
      <c r="P196" s="2968"/>
      <c r="Q196" s="2968" t="s">
        <v>3928</v>
      </c>
      <c r="R196" s="2968" t="s">
        <v>3928</v>
      </c>
      <c r="S196" s="2968" t="s">
        <v>3928</v>
      </c>
      <c r="T196" s="2968" t="s">
        <v>3928</v>
      </c>
      <c r="U196" s="3038" t="s">
        <v>9222</v>
      </c>
      <c r="X196" s="2282" t="s">
        <v>4067</v>
      </c>
    </row>
    <row r="197" spans="1:24" ht="47.25">
      <c r="A197" s="2282">
        <v>167</v>
      </c>
      <c r="B197" s="3064" t="s">
        <v>11406</v>
      </c>
      <c r="C197" s="3211" t="s">
        <v>4122</v>
      </c>
      <c r="D197" s="3492" t="s">
        <v>11207</v>
      </c>
      <c r="E197" s="3360"/>
      <c r="F197" s="3106" t="str">
        <f t="shared" si="13"/>
        <v>3_562_18_170</v>
      </c>
      <c r="G197" s="3092" t="s">
        <v>10665</v>
      </c>
      <c r="H197" s="1004" t="str">
        <f t="shared" si="14"/>
        <v>18_170</v>
      </c>
      <c r="I197" s="1374" t="s">
        <v>10249</v>
      </c>
      <c r="J197" s="2968" t="s">
        <v>7685</v>
      </c>
      <c r="K197" s="1352" t="s">
        <v>4067</v>
      </c>
      <c r="L197" s="3315" t="e">
        <f>VLOOKUP(X197,MaXa!$F$2:$G$83,2,0)</f>
        <v>#N/A</v>
      </c>
      <c r="M197" s="3038">
        <v>18</v>
      </c>
      <c r="N197" s="3038">
        <v>170</v>
      </c>
      <c r="O197" s="3066">
        <v>1749.7670000000001</v>
      </c>
      <c r="P197" s="2968"/>
      <c r="Q197" s="2968" t="s">
        <v>754</v>
      </c>
      <c r="R197" s="2968" t="s">
        <v>754</v>
      </c>
      <c r="S197" s="2968" t="s">
        <v>754</v>
      </c>
      <c r="T197" s="2968" t="s">
        <v>754</v>
      </c>
      <c r="U197" s="3038" t="s">
        <v>9222</v>
      </c>
      <c r="X197" s="2282" t="s">
        <v>4067</v>
      </c>
    </row>
    <row r="198" spans="1:24" ht="63">
      <c r="A198" s="2282">
        <v>168</v>
      </c>
      <c r="B198" s="3064" t="s">
        <v>11407</v>
      </c>
      <c r="C198" s="3238" t="s">
        <v>4123</v>
      </c>
      <c r="D198" s="3492" t="s">
        <v>11208</v>
      </c>
      <c r="E198" s="3360"/>
      <c r="F198" s="3106" t="str">
        <f t="shared" si="13"/>
        <v>3_563_18_171, 172…</v>
      </c>
      <c r="G198" s="3092" t="s">
        <v>10666</v>
      </c>
      <c r="H198" s="1004" t="str">
        <f t="shared" si="14"/>
        <v>18_171, 172…</v>
      </c>
      <c r="I198" s="1374" t="s">
        <v>10250</v>
      </c>
      <c r="J198" s="2968" t="s">
        <v>7685</v>
      </c>
      <c r="K198" s="1352" t="s">
        <v>4067</v>
      </c>
      <c r="L198" s="3315" t="e">
        <f>VLOOKUP(X198,MaXa!$F$2:$G$83,2,0)</f>
        <v>#N/A</v>
      </c>
      <c r="M198" s="3038">
        <v>18</v>
      </c>
      <c r="N198" s="3038" t="s">
        <v>4124</v>
      </c>
      <c r="O198" s="4142">
        <v>11034.266</v>
      </c>
      <c r="P198" s="2968"/>
      <c r="Q198" s="4138" t="s">
        <v>3941</v>
      </c>
      <c r="R198" s="4138" t="s">
        <v>3941</v>
      </c>
      <c r="S198" s="4138" t="s">
        <v>3941</v>
      </c>
      <c r="T198" s="4138" t="s">
        <v>3941</v>
      </c>
      <c r="U198" s="3038" t="s">
        <v>9222</v>
      </c>
      <c r="X198" s="2282" t="s">
        <v>4067</v>
      </c>
    </row>
    <row r="199" spans="1:24" ht="63">
      <c r="A199" s="2282">
        <v>169</v>
      </c>
      <c r="B199" s="3064" t="s">
        <v>1139</v>
      </c>
      <c r="C199" s="3238" t="s">
        <v>4123</v>
      </c>
      <c r="D199" s="3492" t="s">
        <v>11208</v>
      </c>
      <c r="E199" s="3360"/>
      <c r="F199" s="3106" t="str">
        <f t="shared" si="13"/>
        <v xml:space="preserve">3_563_19_480, 481... </v>
      </c>
      <c r="G199" s="3092" t="s">
        <v>10666</v>
      </c>
      <c r="H199" s="1004" t="str">
        <f t="shared" si="14"/>
        <v xml:space="preserve">19_480, 481... </v>
      </c>
      <c r="I199" s="1374" t="s">
        <v>10251</v>
      </c>
      <c r="J199" s="2968" t="s">
        <v>7685</v>
      </c>
      <c r="K199" s="1352" t="s">
        <v>4067</v>
      </c>
      <c r="L199" s="3315" t="e">
        <f>VLOOKUP(X199,MaXa!$F$2:$G$83,2,0)</f>
        <v>#N/A</v>
      </c>
      <c r="M199" s="3038">
        <v>19</v>
      </c>
      <c r="N199" s="3038" t="s">
        <v>4125</v>
      </c>
      <c r="O199" s="4142"/>
      <c r="P199" s="2968"/>
      <c r="Q199" s="4138"/>
      <c r="R199" s="4138"/>
      <c r="S199" s="4138"/>
      <c r="T199" s="4138"/>
      <c r="U199" s="3038" t="s">
        <v>9222</v>
      </c>
      <c r="X199" s="2282" t="s">
        <v>4067</v>
      </c>
    </row>
    <row r="200" spans="1:24" ht="94.5">
      <c r="A200" s="2282">
        <v>170</v>
      </c>
      <c r="B200" s="3064" t="s">
        <v>11408</v>
      </c>
      <c r="C200" s="3238" t="s">
        <v>4123</v>
      </c>
      <c r="D200" s="3353" t="s">
        <v>11209</v>
      </c>
      <c r="E200" s="3360"/>
      <c r="F200" s="3106" t="str">
        <f t="shared" si="13"/>
        <v>3_563_23_1, 2, 3…</v>
      </c>
      <c r="G200" s="3092" t="s">
        <v>10666</v>
      </c>
      <c r="H200" s="1004" t="str">
        <f t="shared" si="14"/>
        <v>23_1, 2, 3…</v>
      </c>
      <c r="I200" s="1374" t="s">
        <v>10252</v>
      </c>
      <c r="J200" s="2968" t="s">
        <v>7685</v>
      </c>
      <c r="K200" s="1352" t="s">
        <v>4067</v>
      </c>
      <c r="L200" s="3315" t="e">
        <f>VLOOKUP(X200,MaXa!$F$2:$G$83,2,0)</f>
        <v>#N/A</v>
      </c>
      <c r="M200" s="3038">
        <v>23</v>
      </c>
      <c r="N200" s="3038" t="s">
        <v>4126</v>
      </c>
      <c r="O200" s="4142"/>
      <c r="P200" s="2968"/>
      <c r="Q200" s="4138"/>
      <c r="R200" s="4138"/>
      <c r="S200" s="4138"/>
      <c r="T200" s="4138"/>
      <c r="U200" s="3038" t="s">
        <v>9222</v>
      </c>
      <c r="X200" s="2282" t="s">
        <v>4067</v>
      </c>
    </row>
    <row r="201" spans="1:24" ht="94.5">
      <c r="A201" s="2282">
        <v>171</v>
      </c>
      <c r="B201" s="3064" t="s">
        <v>11409</v>
      </c>
      <c r="C201" s="3238" t="s">
        <v>4123</v>
      </c>
      <c r="D201" s="3353" t="s">
        <v>11209</v>
      </c>
      <c r="E201" s="3360"/>
      <c r="F201" s="3106" t="str">
        <f t="shared" si="13"/>
        <v>3_563_24_2, 3, 4…</v>
      </c>
      <c r="G201" s="3092" t="s">
        <v>10666</v>
      </c>
      <c r="H201" s="1004" t="str">
        <f t="shared" si="14"/>
        <v>24_2, 3, 4…</v>
      </c>
      <c r="I201" s="1374" t="s">
        <v>10253</v>
      </c>
      <c r="J201" s="2968" t="s">
        <v>7685</v>
      </c>
      <c r="K201" s="1352" t="s">
        <v>4067</v>
      </c>
      <c r="L201" s="3315" t="e">
        <f>VLOOKUP(X201,MaXa!$F$2:$G$83,2,0)</f>
        <v>#N/A</v>
      </c>
      <c r="M201" s="3038">
        <v>24</v>
      </c>
      <c r="N201" s="3038" t="s">
        <v>4127</v>
      </c>
      <c r="O201" s="4142"/>
      <c r="P201" s="2968"/>
      <c r="Q201" s="4138"/>
      <c r="R201" s="4138"/>
      <c r="S201" s="4138"/>
      <c r="T201" s="4138"/>
      <c r="U201" s="3038" t="s">
        <v>9222</v>
      </c>
      <c r="X201" s="2282" t="s">
        <v>4067</v>
      </c>
    </row>
    <row r="202" spans="1:24" ht="94.5">
      <c r="A202" s="2282">
        <v>172</v>
      </c>
      <c r="B202" s="3064" t="s">
        <v>11410</v>
      </c>
      <c r="C202" s="3238" t="s">
        <v>3314</v>
      </c>
      <c r="D202" s="3353" t="s">
        <v>11209</v>
      </c>
      <c r="E202" s="3473"/>
      <c r="F202" s="3106" t="str">
        <f t="shared" si="13"/>
        <v>3_564_20_139, 140…</v>
      </c>
      <c r="G202" s="3092" t="s">
        <v>10667</v>
      </c>
      <c r="H202" s="1004" t="str">
        <f t="shared" si="14"/>
        <v>20_139, 140…</v>
      </c>
      <c r="I202" s="1374" t="s">
        <v>10254</v>
      </c>
      <c r="J202" s="2968" t="s">
        <v>7685</v>
      </c>
      <c r="K202" s="1352" t="s">
        <v>4067</v>
      </c>
      <c r="L202" s="3315" t="e">
        <f>VLOOKUP(X202,MaXa!$F$2:$G$83,2,0)</f>
        <v>#N/A</v>
      </c>
      <c r="M202" s="3038">
        <v>20</v>
      </c>
      <c r="N202" s="3038" t="s">
        <v>4128</v>
      </c>
      <c r="O202" s="3066">
        <v>11034.266</v>
      </c>
      <c r="P202" s="2968"/>
      <c r="Q202" s="2968" t="s">
        <v>3941</v>
      </c>
      <c r="R202" s="2968" t="s">
        <v>3941</v>
      </c>
      <c r="S202" s="2968" t="s">
        <v>3941</v>
      </c>
      <c r="T202" s="2968" t="s">
        <v>3941</v>
      </c>
      <c r="U202" s="3038" t="s">
        <v>9222</v>
      </c>
      <c r="X202" s="2282" t="s">
        <v>4067</v>
      </c>
    </row>
    <row r="203" spans="1:24" ht="110.25">
      <c r="A203" s="2282">
        <v>173</v>
      </c>
      <c r="B203" s="3064" t="s">
        <v>11411</v>
      </c>
      <c r="C203" s="3238" t="s">
        <v>3314</v>
      </c>
      <c r="D203" s="2863" t="s">
        <v>11210</v>
      </c>
      <c r="E203" s="3169"/>
      <c r="F203" s="3106" t="str">
        <f t="shared" si="13"/>
        <v>3_564_21_41</v>
      </c>
      <c r="G203" s="3092" t="s">
        <v>10667</v>
      </c>
      <c r="H203" s="1004" t="str">
        <f t="shared" si="14"/>
        <v>21_41</v>
      </c>
      <c r="I203" s="1374" t="s">
        <v>10255</v>
      </c>
      <c r="J203" s="2968" t="s">
        <v>7685</v>
      </c>
      <c r="K203" s="1352" t="s">
        <v>4067</v>
      </c>
      <c r="L203" s="3315" t="e">
        <f>VLOOKUP(X203,MaXa!$F$2:$G$83,2,0)</f>
        <v>#N/A</v>
      </c>
      <c r="M203" s="3038">
        <v>21</v>
      </c>
      <c r="N203" s="3038">
        <v>41</v>
      </c>
      <c r="O203" s="3066">
        <v>726.65800000000002</v>
      </c>
      <c r="P203" s="2968"/>
      <c r="Q203" s="2968" t="s">
        <v>3941</v>
      </c>
      <c r="R203" s="2968" t="s">
        <v>3941</v>
      </c>
      <c r="S203" s="2968" t="s">
        <v>3941</v>
      </c>
      <c r="T203" s="2968" t="s">
        <v>3941</v>
      </c>
      <c r="U203" s="3038" t="s">
        <v>9222</v>
      </c>
      <c r="X203" s="2282" t="s">
        <v>4067</v>
      </c>
    </row>
    <row r="204" spans="1:24" ht="31.5">
      <c r="A204" s="2282">
        <v>174</v>
      </c>
      <c r="B204" s="3064" t="s">
        <v>11412</v>
      </c>
      <c r="C204" s="3211" t="s">
        <v>4129</v>
      </c>
      <c r="D204" s="3353" t="s">
        <v>11211</v>
      </c>
      <c r="E204" s="3360"/>
      <c r="F204" s="3106" t="str">
        <f t="shared" si="13"/>
        <v>3_565_21_43</v>
      </c>
      <c r="G204" s="3092" t="s">
        <v>10668</v>
      </c>
      <c r="H204" s="1004" t="str">
        <f t="shared" si="14"/>
        <v>21_43</v>
      </c>
      <c r="I204" s="1374" t="s">
        <v>10256</v>
      </c>
      <c r="J204" s="2968" t="s">
        <v>7685</v>
      </c>
      <c r="K204" s="1352" t="s">
        <v>4067</v>
      </c>
      <c r="L204" s="3315" t="e">
        <f>VLOOKUP(X204,MaXa!$F$2:$G$83,2,0)</f>
        <v>#N/A</v>
      </c>
      <c r="M204" s="3038">
        <v>21</v>
      </c>
      <c r="N204" s="3038">
        <v>43</v>
      </c>
      <c r="O204" s="3066">
        <v>1961.6110000000001</v>
      </c>
      <c r="P204" s="2968"/>
      <c r="Q204" s="2968" t="s">
        <v>775</v>
      </c>
      <c r="R204" s="2968" t="s">
        <v>775</v>
      </c>
      <c r="S204" s="2968" t="s">
        <v>775</v>
      </c>
      <c r="T204" s="2968" t="s">
        <v>775</v>
      </c>
      <c r="U204" s="3038" t="s">
        <v>9222</v>
      </c>
      <c r="X204" s="2282" t="s">
        <v>4067</v>
      </c>
    </row>
    <row r="205" spans="1:24" ht="63">
      <c r="A205" s="2282">
        <v>176</v>
      </c>
      <c r="B205" s="3064" t="s">
        <v>11413</v>
      </c>
      <c r="C205" s="4140" t="s">
        <v>4130</v>
      </c>
      <c r="D205" s="3353" t="s">
        <v>11212</v>
      </c>
      <c r="E205" s="3360"/>
      <c r="F205" s="3106" t="str">
        <f t="shared" si="13"/>
        <v>3_567_42_188</v>
      </c>
      <c r="G205" s="3092" t="s">
        <v>10669</v>
      </c>
      <c r="H205" s="1004" t="str">
        <f t="shared" si="14"/>
        <v>42_188</v>
      </c>
      <c r="I205" s="1374" t="s">
        <v>10257</v>
      </c>
      <c r="J205" s="2968" t="s">
        <v>7685</v>
      </c>
      <c r="K205" s="1352" t="s">
        <v>4131</v>
      </c>
      <c r="L205" s="3315" t="e">
        <f>VLOOKUP(X205,MaXa!$F$2:$G$83,2,0)</f>
        <v>#N/A</v>
      </c>
      <c r="M205" s="3038">
        <v>42</v>
      </c>
      <c r="N205" s="3038">
        <v>188</v>
      </c>
      <c r="O205" s="4142">
        <f>11656.711+4374.03</f>
        <v>16030.740999999998</v>
      </c>
      <c r="P205" s="3038"/>
      <c r="Q205" s="4138" t="s">
        <v>775</v>
      </c>
      <c r="R205" s="4138" t="s">
        <v>775</v>
      </c>
      <c r="S205" s="4138" t="s">
        <v>775</v>
      </c>
      <c r="T205" s="4138" t="s">
        <v>775</v>
      </c>
      <c r="U205" s="3038" t="s">
        <v>9222</v>
      </c>
      <c r="X205" s="2282" t="s">
        <v>4131</v>
      </c>
    </row>
    <row r="206" spans="1:24" ht="63">
      <c r="A206" s="2282">
        <v>177</v>
      </c>
      <c r="B206" s="3064" t="s">
        <v>1256</v>
      </c>
      <c r="C206" s="4140"/>
      <c r="D206" s="3353" t="s">
        <v>11212</v>
      </c>
      <c r="E206" s="3360"/>
      <c r="F206" s="3106" t="str">
        <f t="shared" si="13"/>
        <v>3_567_43_454</v>
      </c>
      <c r="G206" s="3092" t="s">
        <v>10669</v>
      </c>
      <c r="H206" s="1004" t="str">
        <f t="shared" si="14"/>
        <v>43_454</v>
      </c>
      <c r="I206" s="1374" t="s">
        <v>10258</v>
      </c>
      <c r="J206" s="2968" t="s">
        <v>7685</v>
      </c>
      <c r="K206" s="1352" t="s">
        <v>4131</v>
      </c>
      <c r="L206" s="3315" t="e">
        <f>VLOOKUP(X206,MaXa!$F$2:$G$83,2,0)</f>
        <v>#N/A</v>
      </c>
      <c r="M206" s="3038">
        <v>43</v>
      </c>
      <c r="N206" s="3038">
        <v>454</v>
      </c>
      <c r="O206" s="4142"/>
      <c r="P206" s="3038"/>
      <c r="Q206" s="4138"/>
      <c r="R206" s="4138"/>
      <c r="S206" s="4138"/>
      <c r="T206" s="4138"/>
      <c r="U206" s="3038" t="s">
        <v>9222</v>
      </c>
      <c r="X206" s="2282" t="s">
        <v>4131</v>
      </c>
    </row>
    <row r="207" spans="1:24" ht="78.75">
      <c r="A207" s="2282">
        <v>178</v>
      </c>
      <c r="B207" s="3064" t="s">
        <v>11414</v>
      </c>
      <c r="C207" s="3211" t="s">
        <v>4132</v>
      </c>
      <c r="D207" s="3353" t="s">
        <v>11213</v>
      </c>
      <c r="E207" s="3360"/>
      <c r="F207" s="3106" t="str">
        <f t="shared" si="13"/>
        <v>3_568_42_460</v>
      </c>
      <c r="G207" s="3092" t="s">
        <v>10670</v>
      </c>
      <c r="H207" s="1004" t="str">
        <f t="shared" si="14"/>
        <v>42_460</v>
      </c>
      <c r="I207" s="1374" t="s">
        <v>10259</v>
      </c>
      <c r="J207" s="2968" t="s">
        <v>7685</v>
      </c>
      <c r="K207" s="1352" t="s">
        <v>4131</v>
      </c>
      <c r="L207" s="3315" t="e">
        <f>VLOOKUP(X207,MaXa!$F$2:$G$83,2,0)</f>
        <v>#N/A</v>
      </c>
      <c r="M207" s="3038">
        <v>42</v>
      </c>
      <c r="N207" s="3038">
        <v>460</v>
      </c>
      <c r="O207" s="3031">
        <v>8439.5910000000003</v>
      </c>
      <c r="P207" s="3038"/>
      <c r="Q207" s="3038" t="s">
        <v>775</v>
      </c>
      <c r="R207" s="3038" t="s">
        <v>775</v>
      </c>
      <c r="S207" s="3038" t="s">
        <v>775</v>
      </c>
      <c r="T207" s="3038" t="s">
        <v>775</v>
      </c>
      <c r="U207" s="3038" t="s">
        <v>9222</v>
      </c>
      <c r="X207" s="2282" t="s">
        <v>4131</v>
      </c>
    </row>
    <row r="208" spans="1:24" ht="31.5">
      <c r="A208" s="2282">
        <v>179</v>
      </c>
      <c r="B208" s="3064" t="s">
        <v>11415</v>
      </c>
      <c r="C208" s="3211"/>
      <c r="D208" s="3353" t="s">
        <v>11214</v>
      </c>
      <c r="E208" s="3360"/>
      <c r="F208" s="3106" t="str">
        <f t="shared" si="13"/>
        <v>3_569_44_54</v>
      </c>
      <c r="G208" s="3092" t="s">
        <v>10671</v>
      </c>
      <c r="H208" s="1004" t="str">
        <f t="shared" si="14"/>
        <v>44_54</v>
      </c>
      <c r="I208" s="1374" t="s">
        <v>10260</v>
      </c>
      <c r="J208" s="2968" t="s">
        <v>7685</v>
      </c>
      <c r="K208" s="1352" t="s">
        <v>4131</v>
      </c>
      <c r="L208" s="3315" t="e">
        <f>VLOOKUP(X208,MaXa!$F$2:$G$83,2,0)</f>
        <v>#N/A</v>
      </c>
      <c r="M208" s="3038">
        <v>44</v>
      </c>
      <c r="N208" s="3038">
        <v>54</v>
      </c>
      <c r="O208" s="3031">
        <v>236.16900000000001</v>
      </c>
      <c r="P208" s="3038"/>
      <c r="Q208" s="2968" t="s">
        <v>3928</v>
      </c>
      <c r="R208" s="2968" t="s">
        <v>3928</v>
      </c>
      <c r="S208" s="2968" t="s">
        <v>3928</v>
      </c>
      <c r="T208" s="2968" t="s">
        <v>3928</v>
      </c>
      <c r="U208" s="3038" t="s">
        <v>9222</v>
      </c>
      <c r="X208" s="2282" t="s">
        <v>4131</v>
      </c>
    </row>
    <row r="209" spans="1:24" s="3488" customFormat="1" ht="31.5">
      <c r="A209" s="3488">
        <v>180</v>
      </c>
      <c r="B209" s="3064" t="s">
        <v>11416</v>
      </c>
      <c r="C209" s="3030" t="s">
        <v>4073</v>
      </c>
      <c r="D209" s="3030" t="s">
        <v>11215</v>
      </c>
      <c r="E209" s="3460"/>
      <c r="F209" s="3032"/>
      <c r="G209" s="3142" t="s">
        <v>10672</v>
      </c>
      <c r="H209" s="3032" t="str">
        <f t="shared" si="14"/>
        <v>44_131</v>
      </c>
      <c r="I209" s="3115" t="s">
        <v>10261</v>
      </c>
      <c r="J209" s="3222" t="s">
        <v>7685</v>
      </c>
      <c r="K209" s="3261" t="s">
        <v>4131</v>
      </c>
      <c r="L209" s="3315" t="e">
        <f>VLOOKUP(X209,MaXa!$F$2:$G$83,2,0)</f>
        <v>#N/A</v>
      </c>
      <c r="M209" s="3493">
        <v>44</v>
      </c>
      <c r="N209" s="3493">
        <v>131</v>
      </c>
      <c r="O209" s="3212">
        <v>4112.6909999999998</v>
      </c>
      <c r="P209" s="3493"/>
      <c r="Q209" s="3222" t="s">
        <v>2366</v>
      </c>
      <c r="R209" s="3222" t="s">
        <v>2366</v>
      </c>
      <c r="S209" s="3222" t="s">
        <v>2366</v>
      </c>
      <c r="T209" s="3222" t="s">
        <v>2366</v>
      </c>
      <c r="U209" s="3493" t="s">
        <v>9222</v>
      </c>
      <c r="X209" s="3488" t="s">
        <v>4131</v>
      </c>
    </row>
    <row r="210" spans="1:24" ht="63">
      <c r="A210" s="2282">
        <v>181</v>
      </c>
      <c r="B210" s="3064" t="s">
        <v>11417</v>
      </c>
      <c r="C210" s="3211" t="s">
        <v>4133</v>
      </c>
      <c r="D210" s="3353" t="s">
        <v>11216</v>
      </c>
      <c r="E210" s="3360"/>
      <c r="F210" s="3106" t="str">
        <f t="shared" ref="F210:F252" si="15">G210&amp;"_"&amp;H210</f>
        <v>3_571_15_9</v>
      </c>
      <c r="G210" s="3092" t="s">
        <v>10673</v>
      </c>
      <c r="H210" s="1004" t="str">
        <f t="shared" si="14"/>
        <v>15_9</v>
      </c>
      <c r="I210" s="1374" t="s">
        <v>10262</v>
      </c>
      <c r="J210" s="2968" t="s">
        <v>7685</v>
      </c>
      <c r="K210" s="1352" t="s">
        <v>4131</v>
      </c>
      <c r="L210" s="3315" t="e">
        <f>VLOOKUP(X210,MaXa!$F$2:$G$83,2,0)</f>
        <v>#N/A</v>
      </c>
      <c r="M210" s="3038">
        <v>15</v>
      </c>
      <c r="N210" s="3038">
        <v>9</v>
      </c>
      <c r="O210" s="3031">
        <v>2688.4380000000001</v>
      </c>
      <c r="P210" s="3038"/>
      <c r="Q210" s="2968" t="s">
        <v>3892</v>
      </c>
      <c r="R210" s="2968" t="s">
        <v>3892</v>
      </c>
      <c r="S210" s="2968" t="s">
        <v>3892</v>
      </c>
      <c r="T210" s="2968" t="s">
        <v>3892</v>
      </c>
      <c r="U210" s="3038" t="s">
        <v>9222</v>
      </c>
      <c r="X210" s="2282" t="s">
        <v>4131</v>
      </c>
    </row>
    <row r="211" spans="1:24" ht="47.25">
      <c r="A211" s="2282">
        <v>182</v>
      </c>
      <c r="B211" s="3064" t="s">
        <v>11418</v>
      </c>
      <c r="C211" s="3211" t="s">
        <v>4134</v>
      </c>
      <c r="D211" s="3353" t="s">
        <v>11217</v>
      </c>
      <c r="E211" s="3360"/>
      <c r="F211" s="3106" t="str">
        <f t="shared" si="15"/>
        <v>3_572_25_159</v>
      </c>
      <c r="G211" s="3092" t="s">
        <v>10674</v>
      </c>
      <c r="H211" s="1004" t="str">
        <f t="shared" si="14"/>
        <v>25_159</v>
      </c>
      <c r="I211" s="1374" t="s">
        <v>10263</v>
      </c>
      <c r="J211" s="2968" t="s">
        <v>7685</v>
      </c>
      <c r="K211" s="1352" t="s">
        <v>4131</v>
      </c>
      <c r="L211" s="3315" t="e">
        <f>VLOOKUP(X211,MaXa!$F$2:$G$83,2,0)</f>
        <v>#N/A</v>
      </c>
      <c r="M211" s="3038">
        <v>25</v>
      </c>
      <c r="N211" s="3038">
        <v>159</v>
      </c>
      <c r="O211" s="3031">
        <v>7532.3090000000002</v>
      </c>
      <c r="P211" s="3038"/>
      <c r="Q211" s="2968" t="s">
        <v>3892</v>
      </c>
      <c r="R211" s="2968" t="s">
        <v>3892</v>
      </c>
      <c r="S211" s="2968" t="s">
        <v>3892</v>
      </c>
      <c r="T211" s="2968" t="s">
        <v>3892</v>
      </c>
      <c r="U211" s="3038" t="s">
        <v>9222</v>
      </c>
      <c r="X211" s="2282" t="s">
        <v>4131</v>
      </c>
    </row>
    <row r="212" spans="1:24" ht="63">
      <c r="A212" s="2282">
        <v>184</v>
      </c>
      <c r="B212" s="3064" t="s">
        <v>11419</v>
      </c>
      <c r="C212" s="3211" t="s">
        <v>4136</v>
      </c>
      <c r="D212" s="3353" t="s">
        <v>11218</v>
      </c>
      <c r="E212" s="3360"/>
      <c r="F212" s="3106" t="str">
        <f t="shared" si="15"/>
        <v>3_574_26_136</v>
      </c>
      <c r="G212" s="3092" t="s">
        <v>10675</v>
      </c>
      <c r="H212" s="1004" t="str">
        <f t="shared" si="14"/>
        <v>26_136</v>
      </c>
      <c r="I212" s="1374" t="s">
        <v>10264</v>
      </c>
      <c r="J212" s="2968" t="s">
        <v>7685</v>
      </c>
      <c r="K212" s="1352" t="s">
        <v>4131</v>
      </c>
      <c r="L212" s="3315" t="e">
        <f>VLOOKUP(X212,MaXa!$F$2:$G$83,2,0)</f>
        <v>#N/A</v>
      </c>
      <c r="M212" s="3038">
        <v>26</v>
      </c>
      <c r="N212" s="3038">
        <v>136</v>
      </c>
      <c r="O212" s="3031">
        <v>78566.596999999994</v>
      </c>
      <c r="P212" s="3038"/>
      <c r="Q212" s="2968" t="s">
        <v>3892</v>
      </c>
      <c r="R212" s="2968" t="s">
        <v>3892</v>
      </c>
      <c r="S212" s="2968" t="s">
        <v>3892</v>
      </c>
      <c r="T212" s="2968" t="s">
        <v>3892</v>
      </c>
      <c r="U212" s="3038" t="s">
        <v>9222</v>
      </c>
      <c r="X212" s="2282" t="s">
        <v>4131</v>
      </c>
    </row>
    <row r="213" spans="1:24" ht="47.25">
      <c r="A213" s="2282">
        <v>185</v>
      </c>
      <c r="B213" s="3064" t="s">
        <v>11420</v>
      </c>
      <c r="C213" s="3211" t="s">
        <v>4137</v>
      </c>
      <c r="D213" s="3353" t="s">
        <v>11219</v>
      </c>
      <c r="E213" s="3360"/>
      <c r="F213" s="3106" t="str">
        <f t="shared" si="15"/>
        <v>3_575_26_462</v>
      </c>
      <c r="G213" s="3092" t="s">
        <v>10676</v>
      </c>
      <c r="H213" s="1004" t="str">
        <f t="shared" si="14"/>
        <v>26_462</v>
      </c>
      <c r="I213" s="1374" t="s">
        <v>10265</v>
      </c>
      <c r="J213" s="2968" t="s">
        <v>7685</v>
      </c>
      <c r="K213" s="1352" t="s">
        <v>4131</v>
      </c>
      <c r="L213" s="3315" t="e">
        <f>VLOOKUP(X213,MaXa!$F$2:$G$83,2,0)</f>
        <v>#N/A</v>
      </c>
      <c r="M213" s="3038">
        <v>26</v>
      </c>
      <c r="N213" s="3038">
        <v>462</v>
      </c>
      <c r="O213" s="3031">
        <v>436.46</v>
      </c>
      <c r="P213" s="3038"/>
      <c r="Q213" s="2968" t="s">
        <v>3892</v>
      </c>
      <c r="R213" s="2968" t="s">
        <v>3892</v>
      </c>
      <c r="S213" s="2968" t="s">
        <v>3892</v>
      </c>
      <c r="T213" s="2968" t="s">
        <v>3892</v>
      </c>
      <c r="U213" s="3038" t="s">
        <v>9222</v>
      </c>
      <c r="X213" s="2282" t="s">
        <v>4131</v>
      </c>
    </row>
    <row r="214" spans="1:24" ht="31.5">
      <c r="A214" s="2282">
        <v>186</v>
      </c>
      <c r="B214" s="3064" t="s">
        <v>11421</v>
      </c>
      <c r="C214" s="3211" t="s">
        <v>4138</v>
      </c>
      <c r="D214" s="3368" t="s">
        <v>11220</v>
      </c>
      <c r="E214" s="3360" t="s">
        <v>11190</v>
      </c>
      <c r="F214" s="3106" t="str">
        <f t="shared" si="15"/>
        <v>3_576_27_98</v>
      </c>
      <c r="G214" s="3092" t="s">
        <v>10677</v>
      </c>
      <c r="H214" s="1004" t="str">
        <f t="shared" si="14"/>
        <v>27_98</v>
      </c>
      <c r="I214" s="1374" t="s">
        <v>10266</v>
      </c>
      <c r="J214" s="2968" t="s">
        <v>7685</v>
      </c>
      <c r="K214" s="1352" t="s">
        <v>4131</v>
      </c>
      <c r="L214" s="3315" t="e">
        <f>VLOOKUP(X214,MaXa!$F$2:$G$83,2,0)</f>
        <v>#N/A</v>
      </c>
      <c r="M214" s="3038">
        <v>27</v>
      </c>
      <c r="N214" s="3038">
        <v>98</v>
      </c>
      <c r="O214" s="3031">
        <v>17494.511999999999</v>
      </c>
      <c r="P214" s="3038"/>
      <c r="Q214" s="2968" t="s">
        <v>858</v>
      </c>
      <c r="R214" s="2968" t="s">
        <v>858</v>
      </c>
      <c r="S214" s="2968" t="s">
        <v>858</v>
      </c>
      <c r="T214" s="2968" t="s">
        <v>858</v>
      </c>
      <c r="U214" s="3038" t="s">
        <v>9222</v>
      </c>
      <c r="X214" s="2282" t="s">
        <v>4131</v>
      </c>
    </row>
    <row r="215" spans="1:24" ht="94.5">
      <c r="A215" s="2282">
        <v>188</v>
      </c>
      <c r="B215" s="3064" t="s">
        <v>11422</v>
      </c>
      <c r="C215" s="3211" t="s">
        <v>4139</v>
      </c>
      <c r="D215" s="3353" t="s">
        <v>11221</v>
      </c>
      <c r="E215" s="3360"/>
      <c r="F215" s="3106" t="str">
        <f t="shared" si="15"/>
        <v>3_578_28_89, 122</v>
      </c>
      <c r="G215" s="3092" t="s">
        <v>10678</v>
      </c>
      <c r="H215" s="1004" t="str">
        <f t="shared" si="14"/>
        <v>28_89, 122</v>
      </c>
      <c r="I215" s="1374" t="s">
        <v>10267</v>
      </c>
      <c r="J215" s="2968" t="s">
        <v>7685</v>
      </c>
      <c r="K215" s="1352" t="s">
        <v>4131</v>
      </c>
      <c r="L215" s="3315" t="e">
        <f>VLOOKUP(X215,MaXa!$F$2:$G$83,2,0)</f>
        <v>#N/A</v>
      </c>
      <c r="M215" s="3038">
        <v>28</v>
      </c>
      <c r="N215" s="3038" t="s">
        <v>4140</v>
      </c>
      <c r="O215" s="3498">
        <v>24666.383999999998</v>
      </c>
      <c r="P215" s="3038"/>
      <c r="Q215" s="2968" t="s">
        <v>858</v>
      </c>
      <c r="R215" s="2968" t="s">
        <v>858</v>
      </c>
      <c r="S215" s="2968" t="s">
        <v>858</v>
      </c>
      <c r="T215" s="2968" t="s">
        <v>858</v>
      </c>
      <c r="U215" s="3038" t="s">
        <v>9222</v>
      </c>
      <c r="X215" s="2282" t="s">
        <v>4131</v>
      </c>
    </row>
    <row r="216" spans="1:24" ht="47.25">
      <c r="A216" s="2282">
        <v>189</v>
      </c>
      <c r="B216" s="3064" t="s">
        <v>11423</v>
      </c>
      <c r="C216" s="3211" t="s">
        <v>4141</v>
      </c>
      <c r="D216" s="3353" t="s">
        <v>11222</v>
      </c>
      <c r="E216" s="3360"/>
      <c r="F216" s="3106" t="str">
        <f t="shared" si="15"/>
        <v>3_579_28_123</v>
      </c>
      <c r="G216" s="3092" t="s">
        <v>10679</v>
      </c>
      <c r="H216" s="1004" t="str">
        <f t="shared" si="14"/>
        <v>28_123</v>
      </c>
      <c r="I216" s="1374" t="s">
        <v>10268</v>
      </c>
      <c r="J216" s="2968" t="s">
        <v>7685</v>
      </c>
      <c r="K216" s="1352" t="s">
        <v>4131</v>
      </c>
      <c r="L216" s="3315" t="e">
        <f>VLOOKUP(X216,MaXa!$F$2:$G$83,2,0)</f>
        <v>#N/A</v>
      </c>
      <c r="M216" s="3038">
        <v>28</v>
      </c>
      <c r="N216" s="3038">
        <v>123</v>
      </c>
      <c r="O216" s="3031">
        <v>39592.196000000004</v>
      </c>
      <c r="P216" s="3038"/>
      <c r="Q216" s="3038" t="s">
        <v>767</v>
      </c>
      <c r="R216" s="3038" t="s">
        <v>767</v>
      </c>
      <c r="S216" s="3038" t="s">
        <v>767</v>
      </c>
      <c r="T216" s="3038" t="s">
        <v>767</v>
      </c>
      <c r="U216" s="3038" t="s">
        <v>9222</v>
      </c>
      <c r="X216" s="2282" t="s">
        <v>4131</v>
      </c>
    </row>
    <row r="217" spans="1:24" ht="31.5">
      <c r="A217" s="2282">
        <v>190</v>
      </c>
      <c r="B217" s="3064" t="s">
        <v>11424</v>
      </c>
      <c r="C217" s="3211" t="s">
        <v>4142</v>
      </c>
      <c r="D217" s="3353"/>
      <c r="E217" s="3360"/>
      <c r="F217" s="3106" t="str">
        <f t="shared" si="15"/>
        <v>3_580_31_196</v>
      </c>
      <c r="G217" s="3092" t="s">
        <v>10680</v>
      </c>
      <c r="H217" s="1004" t="str">
        <f t="shared" si="14"/>
        <v>31_196</v>
      </c>
      <c r="I217" s="1374" t="s">
        <v>10269</v>
      </c>
      <c r="J217" s="2968" t="s">
        <v>7685</v>
      </c>
      <c r="K217" s="1352" t="s">
        <v>4131</v>
      </c>
      <c r="L217" s="3315" t="e">
        <f>VLOOKUP(X217,MaXa!$F$2:$G$83,2,0)</f>
        <v>#N/A</v>
      </c>
      <c r="M217" s="3038">
        <v>31</v>
      </c>
      <c r="N217" s="3038">
        <v>196</v>
      </c>
      <c r="O217" s="3031">
        <v>1738.835</v>
      </c>
      <c r="P217" s="3038"/>
      <c r="Q217" s="2968" t="s">
        <v>751</v>
      </c>
      <c r="R217" s="2968" t="s">
        <v>751</v>
      </c>
      <c r="S217" s="2968" t="s">
        <v>751</v>
      </c>
      <c r="T217" s="2968" t="s">
        <v>751</v>
      </c>
      <c r="U217" s="3038" t="s">
        <v>9222</v>
      </c>
      <c r="X217" s="2282" t="s">
        <v>4131</v>
      </c>
    </row>
    <row r="218" spans="1:24" ht="48.75" customHeight="1">
      <c r="A218" s="2282">
        <v>191</v>
      </c>
      <c r="B218" s="3064" t="s">
        <v>876</v>
      </c>
      <c r="C218" s="3211" t="s">
        <v>4143</v>
      </c>
      <c r="D218" s="3353" t="s">
        <v>11223</v>
      </c>
      <c r="E218" s="3360"/>
      <c r="F218" s="3106" t="str">
        <f t="shared" si="15"/>
        <v>3_581_32_136</v>
      </c>
      <c r="G218" s="3092" t="s">
        <v>10681</v>
      </c>
      <c r="H218" s="1004" t="str">
        <f t="shared" si="14"/>
        <v>32_136</v>
      </c>
      <c r="I218" s="1374" t="s">
        <v>10270</v>
      </c>
      <c r="J218" s="2968" t="s">
        <v>7685</v>
      </c>
      <c r="K218" s="1352" t="s">
        <v>4131</v>
      </c>
      <c r="L218" s="3315" t="e">
        <f>VLOOKUP(X218,MaXa!$F$2:$G$83,2,0)</f>
        <v>#N/A</v>
      </c>
      <c r="M218" s="3038">
        <v>32</v>
      </c>
      <c r="N218" s="3038">
        <v>136</v>
      </c>
      <c r="O218" s="3031">
        <v>30933.611000000001</v>
      </c>
      <c r="P218" s="3038"/>
      <c r="Q218" s="2968" t="s">
        <v>840</v>
      </c>
      <c r="R218" s="2968" t="s">
        <v>840</v>
      </c>
      <c r="S218" s="2968" t="s">
        <v>840</v>
      </c>
      <c r="T218" s="2968" t="s">
        <v>840</v>
      </c>
      <c r="U218" s="3038" t="s">
        <v>9222</v>
      </c>
      <c r="X218" s="2282" t="s">
        <v>4131</v>
      </c>
    </row>
    <row r="219" spans="1:24" ht="47.25">
      <c r="A219" s="2282">
        <v>192</v>
      </c>
      <c r="B219" s="3064" t="s">
        <v>877</v>
      </c>
      <c r="C219" s="3211" t="s">
        <v>974</v>
      </c>
      <c r="D219" s="3353" t="s">
        <v>11223</v>
      </c>
      <c r="E219" s="3360"/>
      <c r="F219" s="3106" t="str">
        <f t="shared" si="15"/>
        <v>3_582_32_194</v>
      </c>
      <c r="G219" s="3092" t="s">
        <v>10682</v>
      </c>
      <c r="H219" s="1004" t="str">
        <f t="shared" si="14"/>
        <v>32_194</v>
      </c>
      <c r="I219" s="1374" t="s">
        <v>10271</v>
      </c>
      <c r="J219" s="2968" t="s">
        <v>7685</v>
      </c>
      <c r="K219" s="1352" t="s">
        <v>4131</v>
      </c>
      <c r="L219" s="3315" t="e">
        <f>VLOOKUP(X219,MaXa!$F$2:$G$83,2,0)</f>
        <v>#N/A</v>
      </c>
      <c r="M219" s="3038">
        <v>32</v>
      </c>
      <c r="N219" s="3038">
        <v>194</v>
      </c>
      <c r="O219" s="3031">
        <v>29398.966</v>
      </c>
      <c r="P219" s="3038"/>
      <c r="Q219" s="2968" t="s">
        <v>756</v>
      </c>
      <c r="R219" s="2968" t="s">
        <v>756</v>
      </c>
      <c r="S219" s="2968" t="s">
        <v>756</v>
      </c>
      <c r="T219" s="2968" t="s">
        <v>756</v>
      </c>
      <c r="U219" s="3038" t="s">
        <v>9222</v>
      </c>
      <c r="X219" s="2282" t="s">
        <v>4131</v>
      </c>
    </row>
    <row r="220" spans="1:24" ht="31.5">
      <c r="A220" s="2282">
        <v>193</v>
      </c>
      <c r="B220" s="3064" t="s">
        <v>878</v>
      </c>
      <c r="C220" s="3614" t="s">
        <v>4145</v>
      </c>
      <c r="D220" s="3353"/>
      <c r="E220" s="3360"/>
      <c r="F220" s="3106" t="str">
        <f t="shared" si="15"/>
        <v>3_583_35_450</v>
      </c>
      <c r="G220" s="3638" t="s">
        <v>10683</v>
      </c>
      <c r="H220" s="1004" t="str">
        <f t="shared" si="14"/>
        <v>35_450</v>
      </c>
      <c r="I220" s="1374" t="s">
        <v>10272</v>
      </c>
      <c r="J220" s="3604" t="s">
        <v>7685</v>
      </c>
      <c r="K220" s="3606" t="s">
        <v>4131</v>
      </c>
      <c r="L220" s="3315" t="e">
        <f>VLOOKUP(X220,MaXa!$F$2:$G$83,2,0)</f>
        <v>#N/A</v>
      </c>
      <c r="M220" s="3612">
        <v>35</v>
      </c>
      <c r="N220" s="3612">
        <v>450</v>
      </c>
      <c r="O220" s="3617">
        <v>5620.0119999999997</v>
      </c>
      <c r="P220" s="3612"/>
      <c r="Q220" s="3604" t="s">
        <v>4037</v>
      </c>
      <c r="R220" s="3604" t="s">
        <v>4037</v>
      </c>
      <c r="S220" s="3604" t="s">
        <v>4037</v>
      </c>
      <c r="T220" s="3604" t="s">
        <v>4037</v>
      </c>
      <c r="U220" s="3612" t="s">
        <v>9222</v>
      </c>
      <c r="X220" s="2282" t="s">
        <v>4131</v>
      </c>
    </row>
    <row r="221" spans="1:24" ht="108.75" customHeight="1">
      <c r="A221" s="2282">
        <v>194</v>
      </c>
      <c r="B221" s="3064" t="s">
        <v>879</v>
      </c>
      <c r="C221" s="3211" t="s">
        <v>4146</v>
      </c>
      <c r="D221" s="3368" t="s">
        <v>11224</v>
      </c>
      <c r="E221" s="3360"/>
      <c r="F221" s="3106" t="str">
        <f t="shared" si="15"/>
        <v>3_584_35_16, 17</v>
      </c>
      <c r="G221" s="3092" t="s">
        <v>10684</v>
      </c>
      <c r="H221" s="1004" t="str">
        <f t="shared" si="14"/>
        <v>35_16, 17</v>
      </c>
      <c r="I221" s="1374" t="s">
        <v>10273</v>
      </c>
      <c r="J221" s="2968" t="s">
        <v>7685</v>
      </c>
      <c r="K221" s="1352" t="s">
        <v>4131</v>
      </c>
      <c r="L221" s="3315" t="e">
        <f>VLOOKUP(X221,MaXa!$F$2:$G$83,2,0)</f>
        <v>#N/A</v>
      </c>
      <c r="M221" s="3038">
        <v>35</v>
      </c>
      <c r="N221" s="3038" t="s">
        <v>1911</v>
      </c>
      <c r="O221" s="3066">
        <v>1830.6179999999999</v>
      </c>
      <c r="P221" s="2968"/>
      <c r="Q221" s="2968" t="s">
        <v>979</v>
      </c>
      <c r="R221" s="2968" t="s">
        <v>979</v>
      </c>
      <c r="S221" s="2968" t="s">
        <v>979</v>
      </c>
      <c r="T221" s="2968" t="s">
        <v>979</v>
      </c>
      <c r="U221" s="3038" t="s">
        <v>9222</v>
      </c>
      <c r="X221" s="2282" t="s">
        <v>4131</v>
      </c>
    </row>
    <row r="222" spans="1:24" ht="94.5">
      <c r="A222" s="2282">
        <v>195</v>
      </c>
      <c r="B222" s="3064" t="s">
        <v>880</v>
      </c>
      <c r="C222" s="3211" t="s">
        <v>4147</v>
      </c>
      <c r="D222" s="3353" t="s">
        <v>11361</v>
      </c>
      <c r="E222" s="3360"/>
      <c r="F222" s="3106" t="str">
        <f t="shared" si="15"/>
        <v>3_585_36_18, 19…</v>
      </c>
      <c r="G222" s="3092" t="s">
        <v>10685</v>
      </c>
      <c r="H222" s="1004" t="str">
        <f t="shared" si="14"/>
        <v>36_18, 19…</v>
      </c>
      <c r="I222" s="1374" t="s">
        <v>10274</v>
      </c>
      <c r="J222" s="2968" t="s">
        <v>7685</v>
      </c>
      <c r="K222" s="1352" t="s">
        <v>4131</v>
      </c>
      <c r="L222" s="3315" t="e">
        <f>VLOOKUP(X222,MaXa!$F$2:$G$83,2,0)</f>
        <v>#N/A</v>
      </c>
      <c r="M222" s="3038">
        <v>36</v>
      </c>
      <c r="N222" s="3038" t="s">
        <v>4148</v>
      </c>
      <c r="O222" s="3066">
        <v>9968.5169999999998</v>
      </c>
      <c r="P222" s="2968"/>
      <c r="Q222" s="2968" t="s">
        <v>756</v>
      </c>
      <c r="R222" s="2968" t="s">
        <v>756</v>
      </c>
      <c r="S222" s="2968" t="s">
        <v>756</v>
      </c>
      <c r="T222" s="2968" t="s">
        <v>756</v>
      </c>
      <c r="U222" s="3038" t="s">
        <v>9222</v>
      </c>
      <c r="X222" s="2282" t="s">
        <v>4131</v>
      </c>
    </row>
    <row r="223" spans="1:24" ht="31.5">
      <c r="A223" s="2282">
        <v>199</v>
      </c>
      <c r="B223" s="3064" t="s">
        <v>11425</v>
      </c>
      <c r="C223" s="3211" t="s">
        <v>4152</v>
      </c>
      <c r="D223" s="3497" t="s">
        <v>11225</v>
      </c>
      <c r="E223" s="3360"/>
      <c r="F223" s="3106" t="str">
        <f t="shared" si="15"/>
        <v>3_589_36_272</v>
      </c>
      <c r="G223" s="3092" t="s">
        <v>10686</v>
      </c>
      <c r="H223" s="1004" t="str">
        <f t="shared" si="14"/>
        <v>36_272</v>
      </c>
      <c r="I223" s="1374" t="s">
        <v>10275</v>
      </c>
      <c r="J223" s="2968" t="s">
        <v>7685</v>
      </c>
      <c r="K223" s="1352" t="s">
        <v>4131</v>
      </c>
      <c r="L223" s="3315" t="e">
        <f>VLOOKUP(X223,MaXa!$F$2:$G$83,2,0)</f>
        <v>#N/A</v>
      </c>
      <c r="M223" s="3038">
        <v>36</v>
      </c>
      <c r="N223" s="3038">
        <v>272</v>
      </c>
      <c r="O223" s="3066">
        <v>6246.0590000000002</v>
      </c>
      <c r="P223" s="2968"/>
      <c r="Q223" s="2968" t="s">
        <v>840</v>
      </c>
      <c r="R223" s="2968" t="s">
        <v>840</v>
      </c>
      <c r="S223" s="2968" t="s">
        <v>840</v>
      </c>
      <c r="T223" s="2968" t="s">
        <v>840</v>
      </c>
      <c r="U223" s="3038" t="s">
        <v>9222</v>
      </c>
      <c r="X223" s="2282" t="s">
        <v>4131</v>
      </c>
    </row>
    <row r="224" spans="1:24" ht="63">
      <c r="A224" s="2282">
        <v>200</v>
      </c>
      <c r="B224" s="3064" t="s">
        <v>11426</v>
      </c>
      <c r="C224" s="3211" t="s">
        <v>950</v>
      </c>
      <c r="D224" s="3353" t="s">
        <v>11237</v>
      </c>
      <c r="E224" s="3360"/>
      <c r="F224" s="3106" t="str">
        <f t="shared" si="15"/>
        <v>3_590_36_113</v>
      </c>
      <c r="G224" s="3092" t="s">
        <v>10687</v>
      </c>
      <c r="H224" s="1004" t="str">
        <f t="shared" si="14"/>
        <v>36_113</v>
      </c>
      <c r="I224" s="1374" t="s">
        <v>10276</v>
      </c>
      <c r="J224" s="2968" t="s">
        <v>7685</v>
      </c>
      <c r="K224" s="1352" t="s">
        <v>4131</v>
      </c>
      <c r="L224" s="3315" t="e">
        <f>VLOOKUP(X224,MaXa!$F$2:$G$83,2,0)</f>
        <v>#N/A</v>
      </c>
      <c r="M224" s="3038">
        <v>36</v>
      </c>
      <c r="N224" s="3038">
        <v>113</v>
      </c>
      <c r="O224" s="3066">
        <v>6407.527</v>
      </c>
      <c r="P224" s="2968"/>
      <c r="Q224" s="2968" t="s">
        <v>3928</v>
      </c>
      <c r="R224" s="2968" t="s">
        <v>3928</v>
      </c>
      <c r="S224" s="2968" t="s">
        <v>3928</v>
      </c>
      <c r="T224" s="2968" t="s">
        <v>3928</v>
      </c>
      <c r="U224" s="3038" t="s">
        <v>9222</v>
      </c>
      <c r="X224" s="2282" t="s">
        <v>4131</v>
      </c>
    </row>
    <row r="225" spans="1:24" ht="63">
      <c r="A225" s="2282">
        <v>201</v>
      </c>
      <c r="B225" s="3064" t="s">
        <v>11427</v>
      </c>
      <c r="C225" s="3211" t="s">
        <v>4153</v>
      </c>
      <c r="D225" s="3353" t="s">
        <v>11236</v>
      </c>
      <c r="E225" s="3360"/>
      <c r="F225" s="3106" t="str">
        <f t="shared" si="15"/>
        <v>3_591_36_113</v>
      </c>
      <c r="G225" s="3092" t="s">
        <v>10688</v>
      </c>
      <c r="H225" s="1004" t="str">
        <f t="shared" si="14"/>
        <v>36_113</v>
      </c>
      <c r="I225" s="1374" t="s">
        <v>10277</v>
      </c>
      <c r="J225" s="2968" t="s">
        <v>7685</v>
      </c>
      <c r="K225" s="1352" t="s">
        <v>4131</v>
      </c>
      <c r="L225" s="3315" t="e">
        <f>VLOOKUP(X225,MaXa!$F$2:$G$83,2,0)</f>
        <v>#N/A</v>
      </c>
      <c r="M225" s="3038">
        <v>36</v>
      </c>
      <c r="N225" s="3038">
        <v>113</v>
      </c>
      <c r="O225" s="3066">
        <v>9281.9920000000002</v>
      </c>
      <c r="P225" s="2968"/>
      <c r="Q225" s="2968" t="s">
        <v>775</v>
      </c>
      <c r="R225" s="2968" t="s">
        <v>775</v>
      </c>
      <c r="S225" s="2968" t="s">
        <v>775</v>
      </c>
      <c r="T225" s="2968" t="s">
        <v>775</v>
      </c>
      <c r="U225" s="3038" t="s">
        <v>9222</v>
      </c>
      <c r="X225" s="2282" t="s">
        <v>4131</v>
      </c>
    </row>
    <row r="226" spans="1:24" ht="47.25">
      <c r="A226" s="2282">
        <v>202</v>
      </c>
      <c r="B226" s="3064" t="s">
        <v>11428</v>
      </c>
      <c r="C226" s="3211" t="s">
        <v>4154</v>
      </c>
      <c r="D226" s="3353" t="s">
        <v>11226</v>
      </c>
      <c r="E226" s="3360"/>
      <c r="F226" s="3106" t="str">
        <f t="shared" si="15"/>
        <v>3_592_36_90</v>
      </c>
      <c r="G226" s="3092" t="s">
        <v>10689</v>
      </c>
      <c r="H226" s="1004" t="str">
        <f t="shared" si="14"/>
        <v>36_90</v>
      </c>
      <c r="I226" s="1374" t="s">
        <v>10278</v>
      </c>
      <c r="J226" s="2968" t="s">
        <v>7685</v>
      </c>
      <c r="K226" s="1352" t="s">
        <v>4131</v>
      </c>
      <c r="L226" s="3315" t="e">
        <f>VLOOKUP(X226,MaXa!$F$2:$G$83,2,0)</f>
        <v>#N/A</v>
      </c>
      <c r="M226" s="3038">
        <v>36</v>
      </c>
      <c r="N226" s="3038">
        <v>90</v>
      </c>
      <c r="O226" s="3066">
        <v>604.63</v>
      </c>
      <c r="P226" s="2968"/>
      <c r="Q226" s="2968" t="s">
        <v>3928</v>
      </c>
      <c r="R226" s="2968" t="s">
        <v>3928</v>
      </c>
      <c r="S226" s="2968" t="s">
        <v>3928</v>
      </c>
      <c r="T226" s="2968" t="s">
        <v>3928</v>
      </c>
      <c r="U226" s="3038" t="s">
        <v>9222</v>
      </c>
      <c r="X226" s="2282" t="s">
        <v>4131</v>
      </c>
    </row>
    <row r="227" spans="1:24" ht="78.75">
      <c r="A227" s="2282">
        <v>203</v>
      </c>
      <c r="B227" s="3064" t="s">
        <v>11429</v>
      </c>
      <c r="C227" s="3211" t="s">
        <v>4155</v>
      </c>
      <c r="D227" s="3353" t="s">
        <v>11235</v>
      </c>
      <c r="E227" s="3360"/>
      <c r="F227" s="3106" t="str">
        <f t="shared" si="15"/>
        <v>3_593_3_8, 9, 26…</v>
      </c>
      <c r="G227" s="3092" t="s">
        <v>10690</v>
      </c>
      <c r="H227" s="1004" t="str">
        <f t="shared" si="14"/>
        <v>3_8, 9, 26…</v>
      </c>
      <c r="I227" s="1374" t="s">
        <v>10279</v>
      </c>
      <c r="J227" s="2968" t="s">
        <v>7685</v>
      </c>
      <c r="K227" s="1352" t="s">
        <v>4156</v>
      </c>
      <c r="L227" s="3315" t="e">
        <f>VLOOKUP(X227,MaXa!$F$2:$G$83,2,0)</f>
        <v>#N/A</v>
      </c>
      <c r="M227" s="3038">
        <v>3</v>
      </c>
      <c r="N227" s="3038" t="s">
        <v>4157</v>
      </c>
      <c r="O227" s="3031">
        <v>5254.451</v>
      </c>
      <c r="P227" s="3038"/>
      <c r="Q227" s="3038" t="s">
        <v>3941</v>
      </c>
      <c r="R227" s="3038" t="s">
        <v>3941</v>
      </c>
      <c r="S227" s="3038" t="s">
        <v>3941</v>
      </c>
      <c r="T227" s="3038" t="s">
        <v>3941</v>
      </c>
      <c r="U227" s="3038" t="s">
        <v>9222</v>
      </c>
      <c r="X227" s="2282" t="s">
        <v>4156</v>
      </c>
    </row>
    <row r="228" spans="1:24" ht="47.25">
      <c r="A228" s="2282">
        <v>204</v>
      </c>
      <c r="B228" s="3064" t="s">
        <v>11430</v>
      </c>
      <c r="C228" s="3211" t="s">
        <v>4158</v>
      </c>
      <c r="D228" s="3353" t="s">
        <v>11234</v>
      </c>
      <c r="E228" s="3360"/>
      <c r="F228" s="3106" t="str">
        <f t="shared" si="15"/>
        <v>3_594_5_9, 12</v>
      </c>
      <c r="G228" s="3092" t="s">
        <v>10691</v>
      </c>
      <c r="H228" s="1004" t="str">
        <f t="shared" si="14"/>
        <v>5_9, 12</v>
      </c>
      <c r="I228" s="1374" t="s">
        <v>10280</v>
      </c>
      <c r="J228" s="2968" t="s">
        <v>7685</v>
      </c>
      <c r="K228" s="1352" t="s">
        <v>4156</v>
      </c>
      <c r="L228" s="3315" t="e">
        <f>VLOOKUP(X228,MaXa!$F$2:$G$83,2,0)</f>
        <v>#N/A</v>
      </c>
      <c r="M228" s="3038">
        <v>5</v>
      </c>
      <c r="N228" s="3038" t="s">
        <v>4159</v>
      </c>
      <c r="O228" s="3031">
        <v>3986.8939999999998</v>
      </c>
      <c r="P228" s="3038"/>
      <c r="Q228" s="2968" t="s">
        <v>3941</v>
      </c>
      <c r="R228" s="2968" t="s">
        <v>3941</v>
      </c>
      <c r="S228" s="2968" t="s">
        <v>3941</v>
      </c>
      <c r="T228" s="2968" t="s">
        <v>3941</v>
      </c>
      <c r="U228" s="3038" t="s">
        <v>9222</v>
      </c>
      <c r="X228" s="2282" t="s">
        <v>4156</v>
      </c>
    </row>
    <row r="229" spans="1:24" ht="31.5">
      <c r="A229" s="2282">
        <v>205</v>
      </c>
      <c r="B229" s="3064" t="s">
        <v>11431</v>
      </c>
      <c r="C229" s="3211" t="s">
        <v>3314</v>
      </c>
      <c r="D229" s="3353" t="s">
        <v>11227</v>
      </c>
      <c r="E229" s="3360"/>
      <c r="F229" s="3106" t="str">
        <f t="shared" si="15"/>
        <v>3_595_5_24</v>
      </c>
      <c r="G229" s="3092" t="s">
        <v>10692</v>
      </c>
      <c r="H229" s="1004" t="str">
        <f t="shared" si="14"/>
        <v>5_24</v>
      </c>
      <c r="I229" s="1374" t="s">
        <v>10281</v>
      </c>
      <c r="J229" s="2968" t="s">
        <v>7685</v>
      </c>
      <c r="K229" s="1352" t="s">
        <v>4156</v>
      </c>
      <c r="L229" s="3315" t="e">
        <f>VLOOKUP(X229,MaXa!$F$2:$G$83,2,0)</f>
        <v>#N/A</v>
      </c>
      <c r="M229" s="3038">
        <v>5</v>
      </c>
      <c r="N229" s="3038">
        <v>24</v>
      </c>
      <c r="O229" s="3031">
        <v>2589.7240000000002</v>
      </c>
      <c r="P229" s="3038"/>
      <c r="Q229" s="2968" t="s">
        <v>3941</v>
      </c>
      <c r="R229" s="2968" t="s">
        <v>3941</v>
      </c>
      <c r="S229" s="2968" t="s">
        <v>3941</v>
      </c>
      <c r="T229" s="2968" t="s">
        <v>3941</v>
      </c>
      <c r="U229" s="3038" t="s">
        <v>9222</v>
      </c>
      <c r="X229" s="2282" t="s">
        <v>4156</v>
      </c>
    </row>
    <row r="230" spans="1:24" ht="63">
      <c r="A230" s="2282">
        <v>206</v>
      </c>
      <c r="B230" s="3064" t="s">
        <v>11432</v>
      </c>
      <c r="C230" s="3211" t="s">
        <v>4160</v>
      </c>
      <c r="D230" s="3353" t="s">
        <v>11228</v>
      </c>
      <c r="E230" s="3360"/>
      <c r="F230" s="3106" t="str">
        <f t="shared" si="15"/>
        <v>3_596_5_11, 14</v>
      </c>
      <c r="G230" s="3092" t="s">
        <v>10693</v>
      </c>
      <c r="H230" s="1004" t="str">
        <f t="shared" si="14"/>
        <v>5_11, 14</v>
      </c>
      <c r="I230" s="1374" t="s">
        <v>10282</v>
      </c>
      <c r="J230" s="2968" t="s">
        <v>7685</v>
      </c>
      <c r="K230" s="1352" t="s">
        <v>4156</v>
      </c>
      <c r="L230" s="3315" t="e">
        <f>VLOOKUP(X230,MaXa!$F$2:$G$83,2,0)</f>
        <v>#N/A</v>
      </c>
      <c r="M230" s="3038">
        <v>5</v>
      </c>
      <c r="N230" s="3038" t="s">
        <v>4161</v>
      </c>
      <c r="O230" s="3031">
        <v>734.73800000000006</v>
      </c>
      <c r="P230" s="3038"/>
      <c r="Q230" s="2968" t="s">
        <v>1039</v>
      </c>
      <c r="R230" s="2968" t="s">
        <v>1039</v>
      </c>
      <c r="S230" s="2968" t="s">
        <v>1039</v>
      </c>
      <c r="T230" s="2968" t="s">
        <v>1039</v>
      </c>
      <c r="U230" s="3038" t="s">
        <v>9222</v>
      </c>
      <c r="X230" s="2282" t="s">
        <v>4156</v>
      </c>
    </row>
    <row r="231" spans="1:24" ht="47.25">
      <c r="A231" s="2282">
        <v>207</v>
      </c>
      <c r="B231" s="3064" t="s">
        <v>11433</v>
      </c>
      <c r="C231" s="3211" t="s">
        <v>4162</v>
      </c>
      <c r="D231" s="3353" t="s">
        <v>11229</v>
      </c>
      <c r="E231" s="3360"/>
      <c r="F231" s="3106" t="str">
        <f t="shared" si="15"/>
        <v>3_597_6_59, 75</v>
      </c>
      <c r="G231" s="3092" t="s">
        <v>10694</v>
      </c>
      <c r="H231" s="1004" t="str">
        <f t="shared" si="14"/>
        <v>6_59, 75</v>
      </c>
      <c r="I231" s="1374" t="s">
        <v>10283</v>
      </c>
      <c r="J231" s="2968" t="s">
        <v>7685</v>
      </c>
      <c r="K231" s="1352" t="s">
        <v>4156</v>
      </c>
      <c r="L231" s="3315" t="e">
        <f>VLOOKUP(X231,MaXa!$F$2:$G$83,2,0)</f>
        <v>#N/A</v>
      </c>
      <c r="M231" s="3038">
        <v>6</v>
      </c>
      <c r="N231" s="3038" t="s">
        <v>4163</v>
      </c>
      <c r="O231" s="3031">
        <v>9554.0750000000007</v>
      </c>
      <c r="P231" s="3038"/>
      <c r="Q231" s="2968" t="s">
        <v>3941</v>
      </c>
      <c r="R231" s="2968" t="s">
        <v>3941</v>
      </c>
      <c r="S231" s="2968" t="s">
        <v>3941</v>
      </c>
      <c r="T231" s="2968" t="s">
        <v>3941</v>
      </c>
      <c r="U231" s="3038" t="s">
        <v>9222</v>
      </c>
      <c r="X231" s="2282" t="s">
        <v>4156</v>
      </c>
    </row>
    <row r="232" spans="1:24" ht="47.25">
      <c r="A232" s="2282">
        <v>208</v>
      </c>
      <c r="B232" s="3064" t="s">
        <v>11434</v>
      </c>
      <c r="C232" s="3211" t="s">
        <v>4121</v>
      </c>
      <c r="D232" s="3353" t="s">
        <v>11230</v>
      </c>
      <c r="E232" s="3360"/>
      <c r="F232" s="3106" t="str">
        <f t="shared" si="15"/>
        <v>3_598_6_59</v>
      </c>
      <c r="G232" s="3092" t="s">
        <v>10695</v>
      </c>
      <c r="H232" s="1004" t="str">
        <f t="shared" si="14"/>
        <v>6_59</v>
      </c>
      <c r="I232" s="1374" t="s">
        <v>10284</v>
      </c>
      <c r="J232" s="2968" t="s">
        <v>7685</v>
      </c>
      <c r="K232" s="1352" t="s">
        <v>4156</v>
      </c>
      <c r="L232" s="3315" t="e">
        <f>VLOOKUP(X232,MaXa!$F$2:$G$83,2,0)</f>
        <v>#N/A</v>
      </c>
      <c r="M232" s="3038">
        <v>6</v>
      </c>
      <c r="N232" s="3038">
        <v>59</v>
      </c>
      <c r="O232" s="3031">
        <v>1634.1769999999999</v>
      </c>
      <c r="P232" s="3038"/>
      <c r="Q232" s="2968" t="s">
        <v>3928</v>
      </c>
      <c r="R232" s="2968" t="s">
        <v>3928</v>
      </c>
      <c r="S232" s="2968" t="s">
        <v>3928</v>
      </c>
      <c r="T232" s="2968" t="s">
        <v>3928</v>
      </c>
      <c r="U232" s="3038" t="s">
        <v>9222</v>
      </c>
      <c r="X232" s="2282" t="s">
        <v>4156</v>
      </c>
    </row>
    <row r="233" spans="1:24" ht="31.5">
      <c r="A233" s="2282">
        <v>209</v>
      </c>
      <c r="B233" s="3064" t="s">
        <v>11435</v>
      </c>
      <c r="C233" s="3211" t="s">
        <v>4164</v>
      </c>
      <c r="D233" s="3368" t="s">
        <v>11231</v>
      </c>
      <c r="E233" s="3360"/>
      <c r="F233" s="3106" t="str">
        <f t="shared" si="15"/>
        <v>3_599_7_1</v>
      </c>
      <c r="G233" s="3092" t="s">
        <v>10696</v>
      </c>
      <c r="H233" s="1004" t="str">
        <f t="shared" si="14"/>
        <v>7_1</v>
      </c>
      <c r="I233" s="1374" t="s">
        <v>10285</v>
      </c>
      <c r="J233" s="2968" t="s">
        <v>7685</v>
      </c>
      <c r="K233" s="1352" t="s">
        <v>4156</v>
      </c>
      <c r="L233" s="3315" t="e">
        <f>VLOOKUP(X233,MaXa!$F$2:$G$83,2,0)</f>
        <v>#N/A</v>
      </c>
      <c r="M233" s="3038">
        <v>7</v>
      </c>
      <c r="N233" s="3038">
        <v>1</v>
      </c>
      <c r="O233" s="3031">
        <v>8945.2559999999994</v>
      </c>
      <c r="P233" s="3038"/>
      <c r="Q233" s="2968" t="s">
        <v>979</v>
      </c>
      <c r="R233" s="2968" t="s">
        <v>979</v>
      </c>
      <c r="S233" s="2968" t="s">
        <v>979</v>
      </c>
      <c r="T233" s="2968" t="s">
        <v>979</v>
      </c>
      <c r="U233" s="3038" t="s">
        <v>9222</v>
      </c>
      <c r="X233" s="2282" t="s">
        <v>4156</v>
      </c>
    </row>
    <row r="234" spans="1:24" ht="47.25">
      <c r="A234" s="2282">
        <v>210</v>
      </c>
      <c r="B234" s="3064" t="s">
        <v>11436</v>
      </c>
      <c r="C234" s="3211" t="s">
        <v>4165</v>
      </c>
      <c r="D234" s="3353" t="s">
        <v>11232</v>
      </c>
      <c r="E234" s="3360"/>
      <c r="F234" s="3106" t="str">
        <f t="shared" si="15"/>
        <v>3_600_7_26, 34</v>
      </c>
      <c r="G234" s="3092" t="s">
        <v>10697</v>
      </c>
      <c r="H234" s="1004" t="str">
        <f t="shared" ref="H234:H272" si="16">M234&amp;"_"&amp;N234</f>
        <v>7_26, 34</v>
      </c>
      <c r="I234" s="1374" t="s">
        <v>10286</v>
      </c>
      <c r="J234" s="2968" t="s">
        <v>7685</v>
      </c>
      <c r="K234" s="1352" t="s">
        <v>4156</v>
      </c>
      <c r="L234" s="3315" t="e">
        <f>VLOOKUP(X234,MaXa!$F$2:$G$83,2,0)</f>
        <v>#N/A</v>
      </c>
      <c r="M234" s="3038">
        <v>7</v>
      </c>
      <c r="N234" s="3038" t="s">
        <v>4166</v>
      </c>
      <c r="O234" s="3031">
        <v>3186.44</v>
      </c>
      <c r="P234" s="3038"/>
      <c r="Q234" s="2968" t="s">
        <v>754</v>
      </c>
      <c r="R234" s="2968" t="s">
        <v>754</v>
      </c>
      <c r="S234" s="2968" t="s">
        <v>754</v>
      </c>
      <c r="T234" s="2968" t="s">
        <v>754</v>
      </c>
      <c r="U234" s="3038" t="s">
        <v>9222</v>
      </c>
      <c r="X234" s="2282" t="s">
        <v>4156</v>
      </c>
    </row>
    <row r="235" spans="1:24" ht="47.25">
      <c r="A235" s="2282">
        <v>211</v>
      </c>
      <c r="B235" s="3064" t="s">
        <v>11437</v>
      </c>
      <c r="C235" s="3211" t="s">
        <v>4167</v>
      </c>
      <c r="D235" s="3353" t="s">
        <v>11233</v>
      </c>
      <c r="E235" s="3360"/>
      <c r="F235" s="3106" t="str">
        <f t="shared" si="15"/>
        <v>3_601_7_34</v>
      </c>
      <c r="G235" s="3092" t="s">
        <v>10698</v>
      </c>
      <c r="H235" s="1004" t="str">
        <f t="shared" si="16"/>
        <v>7_34</v>
      </c>
      <c r="I235" s="1374" t="s">
        <v>10287</v>
      </c>
      <c r="J235" s="2968" t="s">
        <v>7685</v>
      </c>
      <c r="K235" s="1352" t="s">
        <v>4156</v>
      </c>
      <c r="L235" s="3315" t="e">
        <f>VLOOKUP(X235,MaXa!$F$2:$G$83,2,0)</f>
        <v>#N/A</v>
      </c>
      <c r="M235" s="3038">
        <v>7</v>
      </c>
      <c r="N235" s="3038">
        <v>34</v>
      </c>
      <c r="O235" s="3031">
        <v>5376.49</v>
      </c>
      <c r="P235" s="3038"/>
      <c r="Q235" s="2968" t="s">
        <v>775</v>
      </c>
      <c r="R235" s="2968" t="s">
        <v>775</v>
      </c>
      <c r="S235" s="2968" t="s">
        <v>775</v>
      </c>
      <c r="T235" s="2968" t="s">
        <v>775</v>
      </c>
      <c r="U235" s="3038" t="s">
        <v>9222</v>
      </c>
      <c r="X235" s="2282" t="s">
        <v>4156</v>
      </c>
    </row>
    <row r="236" spans="1:24" ht="31.5">
      <c r="A236" s="2282">
        <v>212</v>
      </c>
      <c r="B236" s="3064" t="s">
        <v>1096</v>
      </c>
      <c r="C236" s="3211" t="s">
        <v>4029</v>
      </c>
      <c r="D236" s="3353" t="s">
        <v>11238</v>
      </c>
      <c r="E236" s="3360"/>
      <c r="F236" s="3106" t="str">
        <f t="shared" si="15"/>
        <v>3_602_15_70</v>
      </c>
      <c r="G236" s="3092" t="s">
        <v>10699</v>
      </c>
      <c r="H236" s="1004" t="str">
        <f t="shared" si="16"/>
        <v>15_70</v>
      </c>
      <c r="I236" s="1374" t="s">
        <v>10288</v>
      </c>
      <c r="J236" s="2968" t="s">
        <v>7685</v>
      </c>
      <c r="K236" s="1352" t="s">
        <v>4156</v>
      </c>
      <c r="L236" s="3315" t="e">
        <f>VLOOKUP(X236,MaXa!$F$2:$G$83,2,0)</f>
        <v>#N/A</v>
      </c>
      <c r="M236" s="3038">
        <v>15</v>
      </c>
      <c r="N236" s="3038">
        <v>70</v>
      </c>
      <c r="O236" s="3031">
        <v>286.79399999999998</v>
      </c>
      <c r="P236" s="3038"/>
      <c r="Q236" s="2968" t="s">
        <v>1039</v>
      </c>
      <c r="R236" s="2968" t="s">
        <v>1039</v>
      </c>
      <c r="S236" s="2968" t="s">
        <v>1039</v>
      </c>
      <c r="T236" s="2968" t="s">
        <v>1039</v>
      </c>
      <c r="U236" s="3038" t="s">
        <v>9222</v>
      </c>
      <c r="X236" s="2282" t="s">
        <v>4156</v>
      </c>
    </row>
    <row r="237" spans="1:24" ht="94.5">
      <c r="A237" s="2282">
        <v>213</v>
      </c>
      <c r="B237" s="3064" t="s">
        <v>11438</v>
      </c>
      <c r="C237" s="3211" t="s">
        <v>4168</v>
      </c>
      <c r="D237" s="3353" t="s">
        <v>11239</v>
      </c>
      <c r="E237" s="3360"/>
      <c r="F237" s="3106" t="str">
        <f t="shared" si="15"/>
        <v>3_603_23_3, 9, 10…</v>
      </c>
      <c r="G237" s="3092" t="s">
        <v>10700</v>
      </c>
      <c r="H237" s="1004" t="str">
        <f t="shared" si="16"/>
        <v>23_3, 9, 10…</v>
      </c>
      <c r="I237" s="1374" t="s">
        <v>10289</v>
      </c>
      <c r="J237" s="2968" t="s">
        <v>7685</v>
      </c>
      <c r="K237" s="1352" t="s">
        <v>4156</v>
      </c>
      <c r="L237" s="3315" t="e">
        <f>VLOOKUP(X237,MaXa!$F$2:$G$83,2,0)</f>
        <v>#N/A</v>
      </c>
      <c r="M237" s="3038">
        <v>23</v>
      </c>
      <c r="N237" s="3038" t="s">
        <v>4169</v>
      </c>
      <c r="O237" s="3031">
        <v>18123.141</v>
      </c>
      <c r="P237" s="3038"/>
      <c r="Q237" s="2968" t="s">
        <v>775</v>
      </c>
      <c r="R237" s="2968" t="s">
        <v>775</v>
      </c>
      <c r="S237" s="2968" t="s">
        <v>775</v>
      </c>
      <c r="T237" s="2968" t="s">
        <v>775</v>
      </c>
      <c r="U237" s="3038" t="s">
        <v>9222</v>
      </c>
      <c r="X237" s="2282" t="s">
        <v>4156</v>
      </c>
    </row>
    <row r="238" spans="1:24" ht="31.5">
      <c r="A238" s="2282">
        <v>214</v>
      </c>
      <c r="B238" s="3064" t="s">
        <v>11439</v>
      </c>
      <c r="C238" s="3211" t="s">
        <v>4031</v>
      </c>
      <c r="D238" s="3353" t="s">
        <v>11238</v>
      </c>
      <c r="E238" s="3360"/>
      <c r="F238" s="3106" t="str">
        <f t="shared" si="15"/>
        <v>3_604_24_83</v>
      </c>
      <c r="G238" s="3092" t="s">
        <v>10701</v>
      </c>
      <c r="H238" s="1004" t="str">
        <f t="shared" si="16"/>
        <v>24_83</v>
      </c>
      <c r="I238" s="1374" t="s">
        <v>10290</v>
      </c>
      <c r="J238" s="2968" t="s">
        <v>7685</v>
      </c>
      <c r="K238" s="1352" t="s">
        <v>4156</v>
      </c>
      <c r="L238" s="3315" t="e">
        <f>VLOOKUP(X238,MaXa!$F$2:$G$83,2,0)</f>
        <v>#N/A</v>
      </c>
      <c r="M238" s="3038">
        <v>24</v>
      </c>
      <c r="N238" s="3038">
        <v>83</v>
      </c>
      <c r="O238" s="3066">
        <v>153.578</v>
      </c>
      <c r="P238" s="2968"/>
      <c r="Q238" s="2968" t="s">
        <v>3928</v>
      </c>
      <c r="R238" s="2968" t="s">
        <v>3928</v>
      </c>
      <c r="S238" s="2968" t="s">
        <v>3928</v>
      </c>
      <c r="T238" s="2968" t="s">
        <v>3928</v>
      </c>
      <c r="U238" s="3038" t="s">
        <v>9222</v>
      </c>
      <c r="X238" s="2282" t="s">
        <v>4156</v>
      </c>
    </row>
    <row r="239" spans="1:24" ht="63">
      <c r="A239" s="2282">
        <v>215</v>
      </c>
      <c r="B239" s="3064" t="s">
        <v>1234</v>
      </c>
      <c r="C239" s="3238" t="s">
        <v>4170</v>
      </c>
      <c r="D239" s="3353" t="s">
        <v>11240</v>
      </c>
      <c r="E239" s="3360"/>
      <c r="F239" s="3106" t="str">
        <f t="shared" si="15"/>
        <v>3_605_27_1, 2…</v>
      </c>
      <c r="G239" s="3092" t="s">
        <v>10702</v>
      </c>
      <c r="H239" s="1004" t="str">
        <f t="shared" si="16"/>
        <v>27_1, 2…</v>
      </c>
      <c r="I239" s="1374" t="s">
        <v>10291</v>
      </c>
      <c r="J239" s="2968" t="s">
        <v>7685</v>
      </c>
      <c r="K239" s="1352" t="s">
        <v>4156</v>
      </c>
      <c r="L239" s="3315" t="e">
        <f>VLOOKUP(X239,MaXa!$F$2:$G$83,2,0)</f>
        <v>#N/A</v>
      </c>
      <c r="M239" s="3038">
        <v>27</v>
      </c>
      <c r="N239" s="3038" t="s">
        <v>4171</v>
      </c>
      <c r="O239" s="4137">
        <v>7515.9930000000004</v>
      </c>
      <c r="P239" s="4135"/>
      <c r="Q239" s="4135" t="s">
        <v>3941</v>
      </c>
      <c r="R239" s="4135" t="s">
        <v>3941</v>
      </c>
      <c r="S239" s="4135" t="s">
        <v>3941</v>
      </c>
      <c r="T239" s="4135" t="s">
        <v>3941</v>
      </c>
      <c r="U239" s="3038" t="s">
        <v>9222</v>
      </c>
      <c r="X239" s="2282" t="s">
        <v>4156</v>
      </c>
    </row>
    <row r="240" spans="1:24" ht="63">
      <c r="A240" s="2282">
        <v>216</v>
      </c>
      <c r="B240" s="3064" t="s">
        <v>11440</v>
      </c>
      <c r="C240" s="3238" t="s">
        <v>4170</v>
      </c>
      <c r="D240" s="3353" t="s">
        <v>11240</v>
      </c>
      <c r="E240" s="3360"/>
      <c r="F240" s="3106" t="str">
        <f t="shared" si="15"/>
        <v>3_605_28_9, 10, 11…</v>
      </c>
      <c r="G240" s="3092" t="s">
        <v>10702</v>
      </c>
      <c r="H240" s="1004" t="str">
        <f t="shared" si="16"/>
        <v>28_9, 10, 11…</v>
      </c>
      <c r="I240" s="1374" t="s">
        <v>10292</v>
      </c>
      <c r="J240" s="2968" t="s">
        <v>7685</v>
      </c>
      <c r="K240" s="1352" t="s">
        <v>4156</v>
      </c>
      <c r="L240" s="3315" t="e">
        <f>VLOOKUP(X240,MaXa!$F$2:$G$83,2,0)</f>
        <v>#N/A</v>
      </c>
      <c r="M240" s="3038">
        <v>28</v>
      </c>
      <c r="N240" s="3038" t="s">
        <v>4173</v>
      </c>
      <c r="O240" s="4137"/>
      <c r="P240" s="4135"/>
      <c r="Q240" s="4135"/>
      <c r="R240" s="4135"/>
      <c r="S240" s="4135"/>
      <c r="T240" s="4135"/>
      <c r="U240" s="3038" t="s">
        <v>9222</v>
      </c>
      <c r="X240" s="2282" t="s">
        <v>4156</v>
      </c>
    </row>
    <row r="241" spans="1:24" ht="63">
      <c r="A241" s="2282">
        <v>217</v>
      </c>
      <c r="B241" s="3064" t="s">
        <v>11441</v>
      </c>
      <c r="C241" s="3211" t="s">
        <v>3314</v>
      </c>
      <c r="D241" s="3353" t="s">
        <v>11240</v>
      </c>
      <c r="E241" s="3360"/>
      <c r="F241" s="3106" t="str">
        <f t="shared" si="15"/>
        <v>3_606_28_1, 2, 3…</v>
      </c>
      <c r="G241" s="3092" t="s">
        <v>10703</v>
      </c>
      <c r="H241" s="1004" t="str">
        <f t="shared" si="16"/>
        <v>28_1, 2, 3…</v>
      </c>
      <c r="I241" s="1374" t="s">
        <v>10293</v>
      </c>
      <c r="J241" s="2968" t="s">
        <v>7685</v>
      </c>
      <c r="K241" s="1352" t="s">
        <v>4156</v>
      </c>
      <c r="L241" s="3315" t="e">
        <f>VLOOKUP(X241,MaXa!$F$2:$G$83,2,0)</f>
        <v>#N/A</v>
      </c>
      <c r="M241" s="3038">
        <v>28</v>
      </c>
      <c r="N241" s="3038" t="s">
        <v>4126</v>
      </c>
      <c r="O241" s="3066">
        <v>7744.174</v>
      </c>
      <c r="P241" s="2968"/>
      <c r="Q241" s="2968" t="s">
        <v>3941</v>
      </c>
      <c r="R241" s="2968" t="s">
        <v>3941</v>
      </c>
      <c r="S241" s="2968" t="s">
        <v>3941</v>
      </c>
      <c r="T241" s="2968" t="s">
        <v>3941</v>
      </c>
      <c r="U241" s="3038" t="s">
        <v>9222</v>
      </c>
      <c r="X241" s="2282" t="s">
        <v>4156</v>
      </c>
    </row>
    <row r="242" spans="1:24" ht="31.5">
      <c r="A242" s="2282">
        <v>218</v>
      </c>
      <c r="B242" s="3064" t="s">
        <v>11442</v>
      </c>
      <c r="C242" s="3211" t="s">
        <v>4174</v>
      </c>
      <c r="D242" s="3353" t="s">
        <v>11241</v>
      </c>
      <c r="E242" s="3360"/>
      <c r="F242" s="3106" t="str">
        <f t="shared" si="15"/>
        <v>3_607_30_37</v>
      </c>
      <c r="G242" s="3092" t="s">
        <v>10704</v>
      </c>
      <c r="H242" s="1004" t="str">
        <f t="shared" si="16"/>
        <v>30_37</v>
      </c>
      <c r="I242" s="1374" t="s">
        <v>10294</v>
      </c>
      <c r="J242" s="2968" t="s">
        <v>7685</v>
      </c>
      <c r="K242" s="1352" t="s">
        <v>4156</v>
      </c>
      <c r="L242" s="3315" t="e">
        <f>VLOOKUP(X242,MaXa!$F$2:$G$83,2,0)</f>
        <v>#N/A</v>
      </c>
      <c r="M242" s="3038">
        <v>30</v>
      </c>
      <c r="N242" s="3038">
        <v>37</v>
      </c>
      <c r="O242" s="3066">
        <v>28535.215</v>
      </c>
      <c r="P242" s="3038"/>
      <c r="Q242" s="2968" t="s">
        <v>756</v>
      </c>
      <c r="R242" s="2968" t="s">
        <v>756</v>
      </c>
      <c r="S242" s="2968" t="s">
        <v>756</v>
      </c>
      <c r="T242" s="2968" t="s">
        <v>756</v>
      </c>
      <c r="U242" s="3038" t="s">
        <v>9222</v>
      </c>
      <c r="X242" s="2282" t="s">
        <v>4156</v>
      </c>
    </row>
    <row r="243" spans="1:24" ht="47.25">
      <c r="A243" s="2282">
        <v>219</v>
      </c>
      <c r="B243" s="3064" t="s">
        <v>11443</v>
      </c>
      <c r="C243" s="3211" t="s">
        <v>4176</v>
      </c>
      <c r="D243" s="3353" t="s">
        <v>11242</v>
      </c>
      <c r="E243" s="3360"/>
      <c r="F243" s="3106" t="str">
        <f t="shared" si="15"/>
        <v>3_608_30_75, 90, 91…</v>
      </c>
      <c r="G243" s="3092" t="s">
        <v>10705</v>
      </c>
      <c r="H243" s="1004" t="str">
        <f t="shared" si="16"/>
        <v>30_75, 90, 91…</v>
      </c>
      <c r="I243" s="1374" t="s">
        <v>10295</v>
      </c>
      <c r="J243" s="2968" t="s">
        <v>7685</v>
      </c>
      <c r="K243" s="1352" t="s">
        <v>4156</v>
      </c>
      <c r="L243" s="3315" t="e">
        <f>VLOOKUP(X243,MaXa!$F$2:$G$83,2,0)</f>
        <v>#N/A</v>
      </c>
      <c r="M243" s="3038">
        <v>30</v>
      </c>
      <c r="N243" s="3038" t="s">
        <v>4177</v>
      </c>
      <c r="O243" s="3066">
        <v>9090.3289999999997</v>
      </c>
      <c r="P243" s="3038"/>
      <c r="Q243" s="2968" t="s">
        <v>775</v>
      </c>
      <c r="R243" s="2968" t="s">
        <v>775</v>
      </c>
      <c r="S243" s="2968" t="s">
        <v>775</v>
      </c>
      <c r="T243" s="2968" t="s">
        <v>775</v>
      </c>
      <c r="U243" s="3038" t="s">
        <v>9222</v>
      </c>
      <c r="X243" s="2282" t="s">
        <v>4156</v>
      </c>
    </row>
    <row r="244" spans="1:24" ht="63">
      <c r="A244" s="2282">
        <v>221</v>
      </c>
      <c r="B244" s="3064" t="s">
        <v>11444</v>
      </c>
      <c r="C244" s="3211" t="s">
        <v>4179</v>
      </c>
      <c r="D244" s="3353" t="s">
        <v>11243</v>
      </c>
      <c r="E244" s="3360"/>
      <c r="F244" s="3106" t="str">
        <f t="shared" si="15"/>
        <v>3_610_35_93</v>
      </c>
      <c r="G244" s="3092" t="s">
        <v>10706</v>
      </c>
      <c r="H244" s="1004" t="str">
        <f t="shared" si="16"/>
        <v>35_93</v>
      </c>
      <c r="I244" s="1374" t="s">
        <v>10296</v>
      </c>
      <c r="J244" s="2968" t="s">
        <v>7685</v>
      </c>
      <c r="K244" s="1352" t="s">
        <v>4156</v>
      </c>
      <c r="L244" s="3315" t="e">
        <f>VLOOKUP(X244,MaXa!$F$2:$G$83,2,0)</f>
        <v>#N/A</v>
      </c>
      <c r="M244" s="3038">
        <v>35</v>
      </c>
      <c r="N244" s="3038">
        <v>93</v>
      </c>
      <c r="O244" s="3066">
        <v>153.30000000000001</v>
      </c>
      <c r="P244" s="2968"/>
      <c r="Q244" s="2968" t="s">
        <v>1039</v>
      </c>
      <c r="R244" s="2968" t="s">
        <v>1039</v>
      </c>
      <c r="S244" s="2968" t="s">
        <v>1039</v>
      </c>
      <c r="T244" s="2968" t="s">
        <v>1039</v>
      </c>
      <c r="U244" s="3038" t="s">
        <v>9222</v>
      </c>
      <c r="X244" s="2282" t="s">
        <v>4156</v>
      </c>
    </row>
    <row r="245" spans="1:24" ht="110.25">
      <c r="A245" s="2282">
        <v>223</v>
      </c>
      <c r="B245" s="3064" t="s">
        <v>1708</v>
      </c>
      <c r="C245" s="3211" t="s">
        <v>839</v>
      </c>
      <c r="D245" s="3353" t="s">
        <v>11245</v>
      </c>
      <c r="E245" s="3360"/>
      <c r="F245" s="3106" t="str">
        <f t="shared" si="15"/>
        <v>3_612_36_44</v>
      </c>
      <c r="G245" s="3092" t="s">
        <v>10707</v>
      </c>
      <c r="H245" s="1004" t="str">
        <f t="shared" si="16"/>
        <v>36_44</v>
      </c>
      <c r="I245" s="1374" t="s">
        <v>10297</v>
      </c>
      <c r="J245" s="2968" t="s">
        <v>7685</v>
      </c>
      <c r="K245" s="1352" t="s">
        <v>4156</v>
      </c>
      <c r="L245" s="3315" t="e">
        <f>VLOOKUP(X245,MaXa!$F$2:$G$83,2,0)</f>
        <v>#N/A</v>
      </c>
      <c r="M245" s="3038">
        <v>36</v>
      </c>
      <c r="N245" s="3038">
        <v>44</v>
      </c>
      <c r="O245" s="3066">
        <v>1007.5069999999999</v>
      </c>
      <c r="P245" s="2968"/>
      <c r="Q245" s="2968" t="s">
        <v>840</v>
      </c>
      <c r="R245" s="2968" t="s">
        <v>840</v>
      </c>
      <c r="S245" s="2968" t="s">
        <v>840</v>
      </c>
      <c r="T245" s="2968" t="s">
        <v>840</v>
      </c>
      <c r="U245" s="3038" t="s">
        <v>9222</v>
      </c>
      <c r="X245" s="2282" t="s">
        <v>4156</v>
      </c>
    </row>
    <row r="246" spans="1:24" ht="110.25">
      <c r="A246" s="2282">
        <v>224</v>
      </c>
      <c r="B246" s="3064" t="s">
        <v>771</v>
      </c>
      <c r="C246" s="3211" t="s">
        <v>4033</v>
      </c>
      <c r="D246" s="3353" t="s">
        <v>11244</v>
      </c>
      <c r="E246" s="3360"/>
      <c r="F246" s="3106" t="str">
        <f t="shared" si="15"/>
        <v>3_613_36_45</v>
      </c>
      <c r="G246" s="3092" t="s">
        <v>10708</v>
      </c>
      <c r="H246" s="1004" t="str">
        <f t="shared" si="16"/>
        <v>36_45</v>
      </c>
      <c r="I246" s="1374" t="s">
        <v>10298</v>
      </c>
      <c r="J246" s="2968" t="s">
        <v>7685</v>
      </c>
      <c r="K246" s="1352" t="s">
        <v>4156</v>
      </c>
      <c r="L246" s="3315" t="e">
        <f>VLOOKUP(X246,MaXa!$F$2:$G$83,2,0)</f>
        <v>#N/A</v>
      </c>
      <c r="M246" s="3038">
        <v>36</v>
      </c>
      <c r="N246" s="3038">
        <v>45</v>
      </c>
      <c r="O246" s="3066">
        <v>1548.086</v>
      </c>
      <c r="P246" s="2968"/>
      <c r="Q246" s="2968" t="s">
        <v>3928</v>
      </c>
      <c r="R246" s="2968" t="s">
        <v>3928</v>
      </c>
      <c r="S246" s="2968" t="s">
        <v>3928</v>
      </c>
      <c r="T246" s="2968" t="s">
        <v>3928</v>
      </c>
      <c r="U246" s="3038" t="s">
        <v>9222</v>
      </c>
      <c r="X246" s="2282" t="s">
        <v>4156</v>
      </c>
    </row>
    <row r="247" spans="1:24" ht="31.5">
      <c r="A247" s="2282">
        <v>225</v>
      </c>
      <c r="B247" s="3064" t="s">
        <v>11445</v>
      </c>
      <c r="C247" s="3211" t="s">
        <v>4181</v>
      </c>
      <c r="D247" s="3353" t="s">
        <v>11246</v>
      </c>
      <c r="E247" s="3360"/>
      <c r="F247" s="3106" t="str">
        <f t="shared" si="15"/>
        <v>3_614_37_89</v>
      </c>
      <c r="G247" s="3092" t="s">
        <v>10709</v>
      </c>
      <c r="H247" s="1004" t="str">
        <f t="shared" si="16"/>
        <v>37_89</v>
      </c>
      <c r="I247" s="1374" t="s">
        <v>10299</v>
      </c>
      <c r="J247" s="2968" t="s">
        <v>7685</v>
      </c>
      <c r="K247" s="1352" t="s">
        <v>4156</v>
      </c>
      <c r="L247" s="3315" t="e">
        <f>VLOOKUP(X247,MaXa!$F$2:$G$83,2,0)</f>
        <v>#N/A</v>
      </c>
      <c r="M247" s="3038">
        <v>37</v>
      </c>
      <c r="N247" s="3038">
        <v>89</v>
      </c>
      <c r="O247" s="3066">
        <v>463.767</v>
      </c>
      <c r="P247" s="2968"/>
      <c r="Q247" s="2968" t="s">
        <v>3928</v>
      </c>
      <c r="R247" s="2968" t="s">
        <v>3928</v>
      </c>
      <c r="S247" s="2968" t="s">
        <v>3928</v>
      </c>
      <c r="T247" s="2968" t="s">
        <v>3928</v>
      </c>
      <c r="U247" s="3038" t="s">
        <v>9222</v>
      </c>
      <c r="X247" s="2282" t="s">
        <v>4156</v>
      </c>
    </row>
    <row r="248" spans="1:24" ht="63">
      <c r="A248" s="2282">
        <v>226</v>
      </c>
      <c r="B248" s="3064" t="s">
        <v>1486</v>
      </c>
      <c r="C248" s="3211" t="s">
        <v>4182</v>
      </c>
      <c r="D248" s="3353" t="s">
        <v>11247</v>
      </c>
      <c r="E248" s="3360" t="s">
        <v>11190</v>
      </c>
      <c r="F248" s="3106" t="str">
        <f t="shared" si="15"/>
        <v>3_615_12_7</v>
      </c>
      <c r="G248" s="3092" t="s">
        <v>10710</v>
      </c>
      <c r="H248" s="1004" t="str">
        <f t="shared" si="16"/>
        <v>12_7</v>
      </c>
      <c r="I248" s="1374" t="s">
        <v>10300</v>
      </c>
      <c r="J248" s="2968" t="s">
        <v>7685</v>
      </c>
      <c r="K248" s="1352" t="s">
        <v>4156</v>
      </c>
      <c r="L248" s="3315" t="e">
        <f>VLOOKUP(X248,MaXa!$F$2:$G$83,2,0)</f>
        <v>#N/A</v>
      </c>
      <c r="M248" s="3038">
        <v>12</v>
      </c>
      <c r="N248" s="3038">
        <v>7</v>
      </c>
      <c r="O248" s="3066" t="s">
        <v>4183</v>
      </c>
      <c r="P248" s="2968"/>
      <c r="Q248" s="2968" t="s">
        <v>1039</v>
      </c>
      <c r="R248" s="2968" t="s">
        <v>1039</v>
      </c>
      <c r="S248" s="2968" t="s">
        <v>1039</v>
      </c>
      <c r="T248" s="2968" t="s">
        <v>1039</v>
      </c>
      <c r="U248" s="3038" t="s">
        <v>9222</v>
      </c>
      <c r="X248" s="2282" t="s">
        <v>4156</v>
      </c>
    </row>
    <row r="249" spans="1:24" ht="31.5">
      <c r="A249" s="2282">
        <v>227</v>
      </c>
      <c r="B249" s="3064" t="s">
        <v>11446</v>
      </c>
      <c r="C249" s="3211" t="s">
        <v>4043</v>
      </c>
      <c r="D249" s="3368"/>
      <c r="E249" s="3360"/>
      <c r="F249" s="3106" t="str">
        <f t="shared" si="15"/>
        <v>3_616_20_không có</v>
      </c>
      <c r="G249" s="3092" t="s">
        <v>10711</v>
      </c>
      <c r="H249" s="1004" t="str">
        <f t="shared" si="16"/>
        <v>20_không có</v>
      </c>
      <c r="I249" s="1374" t="s">
        <v>10301</v>
      </c>
      <c r="J249" s="2968" t="s">
        <v>7685</v>
      </c>
      <c r="K249" s="1352" t="s">
        <v>4156</v>
      </c>
      <c r="L249" s="3315" t="e">
        <f>VLOOKUP(X249,MaXa!$F$2:$G$83,2,0)</f>
        <v>#N/A</v>
      </c>
      <c r="M249" s="3038">
        <v>20</v>
      </c>
      <c r="N249" s="3038" t="s">
        <v>4184</v>
      </c>
      <c r="O249" s="3066"/>
      <c r="P249" s="2968"/>
      <c r="Q249" s="2968" t="s">
        <v>3941</v>
      </c>
      <c r="R249" s="2968" t="s">
        <v>3941</v>
      </c>
      <c r="S249" s="2968" t="s">
        <v>3941</v>
      </c>
      <c r="T249" s="2968" t="s">
        <v>3941</v>
      </c>
      <c r="U249" s="3038" t="s">
        <v>9222</v>
      </c>
      <c r="X249" s="2282" t="s">
        <v>4156</v>
      </c>
    </row>
    <row r="250" spans="1:24" ht="31.5">
      <c r="A250" s="2282">
        <v>228</v>
      </c>
      <c r="B250" s="3064" t="s">
        <v>11447</v>
      </c>
      <c r="C250" s="3614" t="s">
        <v>1138</v>
      </c>
      <c r="D250" s="3614"/>
      <c r="E250" s="3360"/>
      <c r="F250" s="3106"/>
      <c r="G250" s="3638" t="s">
        <v>10712</v>
      </c>
      <c r="H250" s="1004" t="str">
        <f t="shared" si="16"/>
        <v>35_</v>
      </c>
      <c r="I250" s="1374" t="s">
        <v>10302</v>
      </c>
      <c r="J250" s="3604" t="s">
        <v>7685</v>
      </c>
      <c r="K250" s="3606" t="s">
        <v>4156</v>
      </c>
      <c r="L250" s="3315" t="e">
        <f>VLOOKUP(X250,MaXa!$F$2:$G$83,2,0)</f>
        <v>#N/A</v>
      </c>
      <c r="M250" s="3612">
        <v>35</v>
      </c>
      <c r="N250" s="3612"/>
      <c r="O250" s="3620">
        <v>1000</v>
      </c>
      <c r="P250" s="3604"/>
      <c r="Q250" s="3604" t="s">
        <v>1039</v>
      </c>
      <c r="R250" s="3604" t="s">
        <v>1039</v>
      </c>
      <c r="S250" s="3604" t="s">
        <v>1039</v>
      </c>
      <c r="T250" s="3604" t="s">
        <v>1039</v>
      </c>
      <c r="U250" s="3612" t="s">
        <v>9222</v>
      </c>
      <c r="X250" s="2282" t="s">
        <v>4156</v>
      </c>
    </row>
    <row r="251" spans="1:24" ht="31.5">
      <c r="A251" s="2282">
        <v>229</v>
      </c>
      <c r="B251" s="3064" t="s">
        <v>11448</v>
      </c>
      <c r="C251" s="3211" t="s">
        <v>4185</v>
      </c>
      <c r="D251" s="3368"/>
      <c r="E251" s="3360"/>
      <c r="F251" s="3106" t="str">
        <f t="shared" si="15"/>
        <v>3_618_24_không có</v>
      </c>
      <c r="G251" s="3092" t="s">
        <v>10713</v>
      </c>
      <c r="H251" s="1004" t="str">
        <f t="shared" si="16"/>
        <v>24_không có</v>
      </c>
      <c r="I251" s="1374" t="s">
        <v>10303</v>
      </c>
      <c r="J251" s="2968" t="s">
        <v>7685</v>
      </c>
      <c r="K251" s="1352" t="s">
        <v>4156</v>
      </c>
      <c r="L251" s="3315" t="e">
        <f>VLOOKUP(X251,MaXa!$F$2:$G$83,2,0)</f>
        <v>#N/A</v>
      </c>
      <c r="M251" s="3038">
        <v>24</v>
      </c>
      <c r="N251" s="3038" t="s">
        <v>4184</v>
      </c>
      <c r="O251" s="3066"/>
      <c r="P251" s="2968"/>
      <c r="Q251" s="2968" t="s">
        <v>1039</v>
      </c>
      <c r="R251" s="2968" t="s">
        <v>1039</v>
      </c>
      <c r="S251" s="2968" t="s">
        <v>1039</v>
      </c>
      <c r="T251" s="2968" t="s">
        <v>1039</v>
      </c>
      <c r="U251" s="3038" t="s">
        <v>9222</v>
      </c>
      <c r="X251" s="2282" t="s">
        <v>4156</v>
      </c>
    </row>
    <row r="252" spans="1:24" ht="31.5">
      <c r="A252" s="2282">
        <v>230</v>
      </c>
      <c r="B252" s="3064" t="s">
        <v>1251</v>
      </c>
      <c r="C252" s="3211" t="s">
        <v>4186</v>
      </c>
      <c r="D252" s="3368" t="s">
        <v>11248</v>
      </c>
      <c r="E252" s="3360"/>
      <c r="F252" s="3106" t="str">
        <f t="shared" si="15"/>
        <v>3_619_11_150</v>
      </c>
      <c r="G252" s="3092" t="s">
        <v>10714</v>
      </c>
      <c r="H252" s="1004" t="str">
        <f t="shared" si="16"/>
        <v>11_150</v>
      </c>
      <c r="I252" s="1374" t="s">
        <v>10304</v>
      </c>
      <c r="J252" s="2968" t="s">
        <v>7685</v>
      </c>
      <c r="K252" s="1352" t="s">
        <v>4156</v>
      </c>
      <c r="L252" s="3315" t="e">
        <f>VLOOKUP(X252,MaXa!$F$2:$G$83,2,0)</f>
        <v>#N/A</v>
      </c>
      <c r="M252" s="3038">
        <v>11</v>
      </c>
      <c r="N252" s="3038">
        <v>150</v>
      </c>
      <c r="O252" s="3066">
        <v>63.9</v>
      </c>
      <c r="P252" s="2968"/>
      <c r="Q252" s="2968" t="s">
        <v>1039</v>
      </c>
      <c r="R252" s="2968" t="s">
        <v>1039</v>
      </c>
      <c r="S252" s="2968" t="s">
        <v>1039</v>
      </c>
      <c r="T252" s="2968" t="s">
        <v>1039</v>
      </c>
      <c r="U252" s="3038" t="s">
        <v>9222</v>
      </c>
      <c r="X252" s="2282" t="s">
        <v>4156</v>
      </c>
    </row>
    <row r="253" spans="1:24">
      <c r="B253" s="3064" t="s">
        <v>11449</v>
      </c>
      <c r="C253" s="3211"/>
      <c r="D253" s="3368"/>
      <c r="E253" s="3360"/>
      <c r="F253" s="3106"/>
      <c r="G253" s="3081"/>
      <c r="H253" s="1004"/>
      <c r="I253" s="1374"/>
      <c r="J253" s="3077"/>
      <c r="K253" s="1352"/>
      <c r="L253" s="3315" t="e">
        <f>VLOOKUP(X253,MaXa!$F$2:$G$83,2,0)</f>
        <v>#N/A</v>
      </c>
      <c r="M253" s="3074"/>
      <c r="N253" s="3074"/>
      <c r="O253" s="3076"/>
      <c r="P253" s="3074"/>
      <c r="Q253" s="3077"/>
      <c r="R253" s="3077"/>
      <c r="S253" s="3077"/>
      <c r="T253" s="3077"/>
      <c r="U253" s="3074"/>
    </row>
    <row r="254" spans="1:24" ht="31.5">
      <c r="A254" s="2282">
        <v>244</v>
      </c>
      <c r="B254" s="3064" t="s">
        <v>11450</v>
      </c>
      <c r="C254" s="3497"/>
      <c r="D254" s="3497" t="s">
        <v>11249</v>
      </c>
      <c r="E254" s="3360"/>
      <c r="F254" s="3106" t="str">
        <f t="shared" ref="F254:F295" si="17">G254&amp;"_"&amp;H254</f>
        <v>3_628_6_746</v>
      </c>
      <c r="G254" s="3499" t="s">
        <v>10715</v>
      </c>
      <c r="H254" s="1004" t="str">
        <f t="shared" si="16"/>
        <v>6_746</v>
      </c>
      <c r="I254" s="1374" t="s">
        <v>10305</v>
      </c>
      <c r="J254" s="3494" t="s">
        <v>7685</v>
      </c>
      <c r="K254" s="3495" t="s">
        <v>4187</v>
      </c>
      <c r="L254" s="3315" t="e">
        <f>VLOOKUP(X254,MaXa!$F$2:$G$83,2,0)</f>
        <v>#N/A</v>
      </c>
      <c r="M254" s="3496">
        <v>6</v>
      </c>
      <c r="N254" s="3496">
        <v>746</v>
      </c>
      <c r="O254" s="3498">
        <v>558.13699999999994</v>
      </c>
      <c r="P254" s="3496"/>
      <c r="Q254" s="3494" t="s">
        <v>3928</v>
      </c>
      <c r="R254" s="3494" t="s">
        <v>3928</v>
      </c>
      <c r="S254" s="3494" t="s">
        <v>3928</v>
      </c>
      <c r="T254" s="3494" t="s">
        <v>3928</v>
      </c>
      <c r="U254" s="3496" t="s">
        <v>9222</v>
      </c>
      <c r="X254" s="2282" t="s">
        <v>4187</v>
      </c>
    </row>
    <row r="255" spans="1:24" ht="31.5">
      <c r="A255" s="2282">
        <v>246</v>
      </c>
      <c r="B255" s="3064" t="s">
        <v>11451</v>
      </c>
      <c r="C255" s="3211" t="s">
        <v>4192</v>
      </c>
      <c r="D255" s="3353"/>
      <c r="E255" s="3360"/>
      <c r="F255" s="3106"/>
      <c r="G255" s="3092" t="s">
        <v>10716</v>
      </c>
      <c r="H255" s="1004" t="str">
        <f t="shared" si="16"/>
        <v>7_51, 56</v>
      </c>
      <c r="I255" s="1374" t="s">
        <v>10306</v>
      </c>
      <c r="J255" s="2968" t="s">
        <v>7685</v>
      </c>
      <c r="K255" s="1352" t="s">
        <v>4187</v>
      </c>
      <c r="L255" s="3315" t="e">
        <f>VLOOKUP(X255,MaXa!$F$2:$G$83,2,0)</f>
        <v>#N/A</v>
      </c>
      <c r="M255" s="3038">
        <v>7</v>
      </c>
      <c r="N255" s="3038" t="s">
        <v>4193</v>
      </c>
      <c r="O255" s="3031">
        <v>926.68899999999996</v>
      </c>
      <c r="P255" s="3038"/>
      <c r="Q255" s="2968" t="s">
        <v>2366</v>
      </c>
      <c r="R255" s="2968" t="s">
        <v>2366</v>
      </c>
      <c r="S255" s="2968" t="s">
        <v>2366</v>
      </c>
      <c r="T255" s="2968" t="s">
        <v>2366</v>
      </c>
      <c r="U255" s="3038" t="s">
        <v>9222</v>
      </c>
      <c r="X255" s="2282" t="s">
        <v>4187</v>
      </c>
    </row>
    <row r="256" spans="1:24" ht="31.5">
      <c r="A256" s="2282">
        <v>251</v>
      </c>
      <c r="B256" s="3064" t="s">
        <v>11452</v>
      </c>
      <c r="C256" s="3211"/>
      <c r="D256" s="3353" t="s">
        <v>11257</v>
      </c>
      <c r="E256" s="3360"/>
      <c r="F256" s="3106" t="str">
        <f t="shared" si="17"/>
        <v>3_635_9_58, 59…</v>
      </c>
      <c r="G256" s="3092" t="s">
        <v>10717</v>
      </c>
      <c r="H256" s="1004" t="str">
        <f t="shared" si="16"/>
        <v>9_58, 59…</v>
      </c>
      <c r="I256" s="1374" t="s">
        <v>10307</v>
      </c>
      <c r="J256" s="2968" t="s">
        <v>7685</v>
      </c>
      <c r="K256" s="1352" t="s">
        <v>4187</v>
      </c>
      <c r="L256" s="3315" t="e">
        <f>VLOOKUP(X256,MaXa!$F$2:$G$83,2,0)</f>
        <v>#N/A</v>
      </c>
      <c r="M256" s="3038">
        <v>9</v>
      </c>
      <c r="N256" s="3038" t="s">
        <v>4196</v>
      </c>
      <c r="O256" s="3066">
        <v>2453.2449999999999</v>
      </c>
      <c r="P256" s="3038"/>
      <c r="Q256" s="2968" t="s">
        <v>1039</v>
      </c>
      <c r="R256" s="2968" t="s">
        <v>1039</v>
      </c>
      <c r="S256" s="2968" t="s">
        <v>1039</v>
      </c>
      <c r="T256" s="2968" t="s">
        <v>1039</v>
      </c>
      <c r="U256" s="3038" t="s">
        <v>9222</v>
      </c>
      <c r="X256" s="2282" t="s">
        <v>4187</v>
      </c>
    </row>
    <row r="257" spans="1:24" ht="94.5">
      <c r="A257" s="2282">
        <v>252</v>
      </c>
      <c r="B257" s="3064" t="s">
        <v>11453</v>
      </c>
      <c r="C257" s="3211" t="s">
        <v>4197</v>
      </c>
      <c r="D257" s="3353" t="s">
        <v>11253</v>
      </c>
      <c r="E257" s="3360"/>
      <c r="F257" s="3106" t="str">
        <f t="shared" si="17"/>
        <v>3_636_10_29, 30…</v>
      </c>
      <c r="G257" s="3092" t="s">
        <v>10718</v>
      </c>
      <c r="H257" s="1004" t="str">
        <f t="shared" si="16"/>
        <v>10_29, 30…</v>
      </c>
      <c r="I257" s="1374" t="s">
        <v>10308</v>
      </c>
      <c r="J257" s="2968" t="s">
        <v>7685</v>
      </c>
      <c r="K257" s="1352" t="s">
        <v>4187</v>
      </c>
      <c r="L257" s="3315" t="e">
        <f>VLOOKUP(X257,MaXa!$F$2:$G$83,2,0)</f>
        <v>#N/A</v>
      </c>
      <c r="M257" s="3038">
        <v>10</v>
      </c>
      <c r="N257" s="3038" t="s">
        <v>4198</v>
      </c>
      <c r="O257" s="3066">
        <v>6358.6880000000001</v>
      </c>
      <c r="P257" s="2968"/>
      <c r="Q257" s="2968" t="s">
        <v>751</v>
      </c>
      <c r="R257" s="2968" t="s">
        <v>751</v>
      </c>
      <c r="S257" s="2968" t="s">
        <v>751</v>
      </c>
      <c r="T257" s="2968" t="s">
        <v>751</v>
      </c>
      <c r="U257" s="3038" t="s">
        <v>9222</v>
      </c>
      <c r="X257" s="2282" t="s">
        <v>4187</v>
      </c>
    </row>
    <row r="258" spans="1:24" ht="116.25" customHeight="1">
      <c r="A258" s="2282">
        <v>254</v>
      </c>
      <c r="B258" s="3064" t="s">
        <v>11454</v>
      </c>
      <c r="C258" s="3211"/>
      <c r="D258" s="3353" t="s">
        <v>11256</v>
      </c>
      <c r="E258" s="3360"/>
      <c r="F258" s="3106" t="str">
        <f t="shared" si="17"/>
        <v>3_638_12_7</v>
      </c>
      <c r="G258" s="3092" t="s">
        <v>10719</v>
      </c>
      <c r="H258" s="1004" t="str">
        <f t="shared" si="16"/>
        <v>12_7</v>
      </c>
      <c r="I258" s="1374" t="s">
        <v>10309</v>
      </c>
      <c r="J258" s="2968" t="s">
        <v>7685</v>
      </c>
      <c r="K258" s="1352" t="s">
        <v>4187</v>
      </c>
      <c r="L258" s="3315" t="e">
        <f>VLOOKUP(X258,MaXa!$F$2:$G$83,2,0)</f>
        <v>#N/A</v>
      </c>
      <c r="M258" s="3038">
        <v>12</v>
      </c>
      <c r="N258" s="3038">
        <v>7</v>
      </c>
      <c r="O258" s="4149">
        <v>11371.442999999999</v>
      </c>
      <c r="P258" s="2968"/>
      <c r="Q258" s="2968" t="s">
        <v>1039</v>
      </c>
      <c r="R258" s="2968" t="s">
        <v>1039</v>
      </c>
      <c r="S258" s="2968" t="s">
        <v>1039</v>
      </c>
      <c r="T258" s="2968" t="s">
        <v>1039</v>
      </c>
      <c r="U258" s="3038" t="s">
        <v>9222</v>
      </c>
      <c r="X258" s="2282" t="s">
        <v>4187</v>
      </c>
    </row>
    <row r="259" spans="1:24" ht="116.25" customHeight="1">
      <c r="B259" s="3064" t="s">
        <v>11455</v>
      </c>
      <c r="C259" s="3501"/>
      <c r="D259" s="3353" t="s">
        <v>11250</v>
      </c>
      <c r="E259" s="3360"/>
      <c r="F259" s="3106" t="str">
        <f>G259&amp;"_"&amp;H259</f>
        <v>3_638_12_8</v>
      </c>
      <c r="G259" s="3506" t="s">
        <v>10719</v>
      </c>
      <c r="H259" s="1004" t="str">
        <f>M259&amp;"_"&amp;N259</f>
        <v>12_8</v>
      </c>
      <c r="I259" s="1374" t="s">
        <v>10309</v>
      </c>
      <c r="J259" s="3503" t="s">
        <v>7685</v>
      </c>
      <c r="K259" s="3500" t="s">
        <v>4187</v>
      </c>
      <c r="L259" s="3315" t="e">
        <f>VLOOKUP(X259,MaXa!$F$2:$G$83,2,0)</f>
        <v>#N/A</v>
      </c>
      <c r="M259" s="3502">
        <v>12</v>
      </c>
      <c r="N259" s="3505">
        <v>8</v>
      </c>
      <c r="O259" s="4151"/>
      <c r="P259" s="3504"/>
      <c r="Q259" s="3504"/>
      <c r="R259" s="3504"/>
      <c r="S259" s="3504"/>
      <c r="T259" s="3504"/>
      <c r="U259" s="3505"/>
      <c r="X259" s="2282" t="s">
        <v>4187</v>
      </c>
    </row>
    <row r="260" spans="1:24" ht="63">
      <c r="A260" s="2282">
        <v>257</v>
      </c>
      <c r="B260" s="3064" t="s">
        <v>11456</v>
      </c>
      <c r="C260" s="3211" t="s">
        <v>3314</v>
      </c>
      <c r="D260" s="3353" t="s">
        <v>11251</v>
      </c>
      <c r="E260" s="3360"/>
      <c r="F260" s="3106" t="str">
        <f t="shared" si="17"/>
        <v>3_641_14_51, 59, 53</v>
      </c>
      <c r="G260" s="3092" t="s">
        <v>10720</v>
      </c>
      <c r="H260" s="1004" t="str">
        <f t="shared" si="16"/>
        <v>14_51, 59, 53</v>
      </c>
      <c r="I260" s="1374" t="s">
        <v>10310</v>
      </c>
      <c r="J260" s="2968" t="s">
        <v>7685</v>
      </c>
      <c r="K260" s="1352" t="s">
        <v>4187</v>
      </c>
      <c r="L260" s="3315" t="e">
        <f>VLOOKUP(X260,MaXa!$F$2:$G$83,2,0)</f>
        <v>#N/A</v>
      </c>
      <c r="M260" s="3038">
        <v>14</v>
      </c>
      <c r="N260" s="3038" t="s">
        <v>4200</v>
      </c>
      <c r="O260" s="3066">
        <v>5570.16</v>
      </c>
      <c r="P260" s="2968"/>
      <c r="Q260" s="2968" t="s">
        <v>3941</v>
      </c>
      <c r="R260" s="2968" t="s">
        <v>3941</v>
      </c>
      <c r="S260" s="2968" t="s">
        <v>3941</v>
      </c>
      <c r="T260" s="2968" t="s">
        <v>3941</v>
      </c>
      <c r="U260" s="3038" t="s">
        <v>9222</v>
      </c>
      <c r="X260" s="2282" t="s">
        <v>4187</v>
      </c>
    </row>
    <row r="261" spans="1:24" ht="94.5">
      <c r="A261" s="2282">
        <v>260</v>
      </c>
      <c r="B261" s="3064" t="s">
        <v>860</v>
      </c>
      <c r="C261" s="3211" t="s">
        <v>4203</v>
      </c>
      <c r="D261" s="3353" t="s">
        <v>11253</v>
      </c>
      <c r="E261" s="3360"/>
      <c r="F261" s="3106" t="str">
        <f t="shared" si="17"/>
        <v>3_644_15_18, 19, 201…</v>
      </c>
      <c r="G261" s="3092" t="s">
        <v>10721</v>
      </c>
      <c r="H261" s="1004" t="str">
        <f t="shared" si="16"/>
        <v>15_18, 19, 201…</v>
      </c>
      <c r="I261" s="1374" t="s">
        <v>10311</v>
      </c>
      <c r="J261" s="2968" t="s">
        <v>7685</v>
      </c>
      <c r="K261" s="1352" t="s">
        <v>4187</v>
      </c>
      <c r="L261" s="3315" t="e">
        <f>VLOOKUP(X261,MaXa!$F$2:$G$83,2,0)</f>
        <v>#N/A</v>
      </c>
      <c r="M261" s="3038">
        <v>15</v>
      </c>
      <c r="N261" s="3038" t="s">
        <v>4204</v>
      </c>
      <c r="O261" s="3066">
        <v>5087.9470000000001</v>
      </c>
      <c r="P261" s="2968"/>
      <c r="Q261" s="2968" t="s">
        <v>775</v>
      </c>
      <c r="R261" s="2968" t="s">
        <v>775</v>
      </c>
      <c r="S261" s="2968" t="s">
        <v>775</v>
      </c>
      <c r="T261" s="2968" t="s">
        <v>775</v>
      </c>
      <c r="U261" s="3038" t="s">
        <v>9222</v>
      </c>
      <c r="X261" s="2282" t="s">
        <v>4187</v>
      </c>
    </row>
    <row r="262" spans="1:24" ht="94.5">
      <c r="A262" s="2282">
        <v>261</v>
      </c>
      <c r="B262" s="3064" t="s">
        <v>11457</v>
      </c>
      <c r="C262" s="3211" t="s">
        <v>4203</v>
      </c>
      <c r="D262" s="3353" t="s">
        <v>11253</v>
      </c>
      <c r="E262" s="3360"/>
      <c r="F262" s="3106" t="str">
        <f t="shared" si="17"/>
        <v>3_645_15_28</v>
      </c>
      <c r="G262" s="3092" t="s">
        <v>10722</v>
      </c>
      <c r="H262" s="1004" t="str">
        <f t="shared" si="16"/>
        <v>15_28</v>
      </c>
      <c r="I262" s="1374" t="s">
        <v>10312</v>
      </c>
      <c r="J262" s="2968" t="s">
        <v>7685</v>
      </c>
      <c r="K262" s="1352" t="s">
        <v>4187</v>
      </c>
      <c r="L262" s="3315" t="e">
        <f>VLOOKUP(X262,MaXa!$F$2:$G$83,2,0)</f>
        <v>#N/A</v>
      </c>
      <c r="M262" s="3038">
        <v>15</v>
      </c>
      <c r="N262" s="3038">
        <v>28</v>
      </c>
      <c r="O262" s="3066">
        <v>1144.9690000000001</v>
      </c>
      <c r="P262" s="2968"/>
      <c r="Q262" s="2968" t="s">
        <v>775</v>
      </c>
      <c r="R262" s="2968" t="s">
        <v>775</v>
      </c>
      <c r="S262" s="2968" t="s">
        <v>775</v>
      </c>
      <c r="T262" s="2968" t="s">
        <v>775</v>
      </c>
      <c r="U262" s="3038" t="s">
        <v>9222</v>
      </c>
      <c r="X262" s="2282" t="s">
        <v>4187</v>
      </c>
    </row>
    <row r="263" spans="1:24" ht="63">
      <c r="A263" s="2282">
        <v>262</v>
      </c>
      <c r="B263" s="3064" t="s">
        <v>11458</v>
      </c>
      <c r="C263" s="3211" t="s">
        <v>4205</v>
      </c>
      <c r="D263" s="3353" t="s">
        <v>11254</v>
      </c>
      <c r="E263" s="3360"/>
      <c r="F263" s="3106" t="str">
        <f t="shared" si="17"/>
        <v>3_646_15_255, 237…</v>
      </c>
      <c r="G263" s="3092" t="s">
        <v>10723</v>
      </c>
      <c r="H263" s="1004" t="str">
        <f t="shared" si="16"/>
        <v>15_255, 237…</v>
      </c>
      <c r="I263" s="1374" t="s">
        <v>10313</v>
      </c>
      <c r="J263" s="2968" t="s">
        <v>7685</v>
      </c>
      <c r="K263" s="1352" t="s">
        <v>4187</v>
      </c>
      <c r="L263" s="3315" t="e">
        <f>VLOOKUP(X263,MaXa!$F$2:$G$83,2,0)</f>
        <v>#N/A</v>
      </c>
      <c r="M263" s="3038">
        <v>15</v>
      </c>
      <c r="N263" s="3038" t="s">
        <v>4206</v>
      </c>
      <c r="O263" s="3066">
        <v>3038.4690000000001</v>
      </c>
      <c r="P263" s="2968"/>
      <c r="Q263" s="3038" t="s">
        <v>858</v>
      </c>
      <c r="R263" s="3038" t="s">
        <v>858</v>
      </c>
      <c r="S263" s="3038" t="s">
        <v>858</v>
      </c>
      <c r="T263" s="3038" t="s">
        <v>858</v>
      </c>
      <c r="U263" s="3038" t="s">
        <v>9222</v>
      </c>
      <c r="X263" s="2282" t="s">
        <v>4187</v>
      </c>
    </row>
    <row r="264" spans="1:24" ht="94.5">
      <c r="A264" s="2282">
        <v>263</v>
      </c>
      <c r="B264" s="3064" t="s">
        <v>11459</v>
      </c>
      <c r="C264" s="3211" t="s">
        <v>4207</v>
      </c>
      <c r="D264" s="3353" t="s">
        <v>11255</v>
      </c>
      <c r="E264" s="3360"/>
      <c r="F264" s="3106" t="str">
        <f t="shared" si="17"/>
        <v>3_647_16_56, 60, 62…</v>
      </c>
      <c r="G264" s="3092" t="s">
        <v>10724</v>
      </c>
      <c r="H264" s="1004" t="str">
        <f t="shared" si="16"/>
        <v>16_56, 60, 62…</v>
      </c>
      <c r="I264" s="1374" t="s">
        <v>10314</v>
      </c>
      <c r="J264" s="2968" t="s">
        <v>7685</v>
      </c>
      <c r="K264" s="1352" t="s">
        <v>4187</v>
      </c>
      <c r="L264" s="3315" t="e">
        <f>VLOOKUP(X264,MaXa!$F$2:$G$83,2,0)</f>
        <v>#N/A</v>
      </c>
      <c r="M264" s="3038">
        <v>16</v>
      </c>
      <c r="N264" s="3038" t="s">
        <v>4208</v>
      </c>
      <c r="O264" s="3066">
        <v>5876.9129999999996</v>
      </c>
      <c r="P264" s="2968"/>
      <c r="Q264" s="2968" t="s">
        <v>1039</v>
      </c>
      <c r="R264" s="2968" t="s">
        <v>1039</v>
      </c>
      <c r="S264" s="2968" t="s">
        <v>1039</v>
      </c>
      <c r="T264" s="2968" t="s">
        <v>1039</v>
      </c>
      <c r="U264" s="3038" t="s">
        <v>9222</v>
      </c>
      <c r="X264" s="2282" t="s">
        <v>4187</v>
      </c>
    </row>
    <row r="265" spans="1:24">
      <c r="B265" s="3064" t="s">
        <v>11460</v>
      </c>
      <c r="C265" s="3211"/>
      <c r="D265" s="3368"/>
      <c r="E265" s="3360"/>
      <c r="F265" s="3106" t="str">
        <f t="shared" si="17"/>
        <v>_</v>
      </c>
      <c r="G265" s="3092"/>
      <c r="H265" s="1004"/>
      <c r="I265" s="1374"/>
      <c r="J265" s="3077"/>
      <c r="K265" s="1352"/>
      <c r="L265" s="3315" t="e">
        <f>VLOOKUP(X265,MaXa!$F$2:$G$83,2,0)</f>
        <v>#N/A</v>
      </c>
      <c r="M265" s="3074"/>
      <c r="N265" s="3074"/>
      <c r="O265" s="3078"/>
      <c r="P265" s="3077"/>
      <c r="Q265" s="3077"/>
      <c r="R265" s="3077"/>
      <c r="S265" s="3077"/>
      <c r="T265" s="3077"/>
      <c r="U265" s="3074"/>
    </row>
    <row r="266" spans="1:24" ht="63">
      <c r="A266" s="2282">
        <v>267</v>
      </c>
      <c r="B266" s="3064" t="s">
        <v>11461</v>
      </c>
      <c r="C266" s="3238" t="s">
        <v>4210</v>
      </c>
      <c r="D266" s="3353" t="s">
        <v>11254</v>
      </c>
      <c r="E266" s="3360"/>
      <c r="F266" s="3106" t="str">
        <f t="shared" si="17"/>
        <v>3_651_16_42, 48, 50…</v>
      </c>
      <c r="G266" s="3092" t="s">
        <v>10725</v>
      </c>
      <c r="H266" s="1004" t="str">
        <f t="shared" si="16"/>
        <v>16_42, 48, 50…</v>
      </c>
      <c r="I266" s="1374" t="s">
        <v>10315</v>
      </c>
      <c r="J266" s="2968" t="s">
        <v>7685</v>
      </c>
      <c r="K266" s="1352" t="s">
        <v>4187</v>
      </c>
      <c r="L266" s="3315" t="e">
        <f>VLOOKUP(X266,MaXa!$F$2:$G$83,2,0)</f>
        <v>#N/A</v>
      </c>
      <c r="M266" s="3038">
        <v>16</v>
      </c>
      <c r="N266" s="3038" t="s">
        <v>4211</v>
      </c>
      <c r="O266" s="4137">
        <v>145258.37</v>
      </c>
      <c r="P266" s="4135"/>
      <c r="Q266" s="4135" t="s">
        <v>751</v>
      </c>
      <c r="R266" s="4135" t="s">
        <v>751</v>
      </c>
      <c r="S266" s="4135" t="s">
        <v>751</v>
      </c>
      <c r="T266" s="4135" t="s">
        <v>751</v>
      </c>
      <c r="U266" s="3038" t="s">
        <v>9222</v>
      </c>
      <c r="X266" s="2282" t="s">
        <v>4187</v>
      </c>
    </row>
    <row r="267" spans="1:24" ht="63">
      <c r="A267" s="2282">
        <v>268</v>
      </c>
      <c r="B267" s="3064" t="s">
        <v>11462</v>
      </c>
      <c r="C267" s="3238" t="s">
        <v>4210</v>
      </c>
      <c r="D267" s="3353" t="s">
        <v>11254</v>
      </c>
      <c r="E267" s="3360"/>
      <c r="F267" s="3106" t="str">
        <f t="shared" si="17"/>
        <v>3_651_17_44, 45, 50…</v>
      </c>
      <c r="G267" s="3092" t="s">
        <v>10725</v>
      </c>
      <c r="H267" s="1004" t="str">
        <f t="shared" si="16"/>
        <v>17_44, 45, 50…</v>
      </c>
      <c r="I267" s="1374" t="s">
        <v>10316</v>
      </c>
      <c r="J267" s="2968" t="s">
        <v>7685</v>
      </c>
      <c r="K267" s="1352" t="s">
        <v>4187</v>
      </c>
      <c r="L267" s="3315" t="e">
        <f>VLOOKUP(X267,MaXa!$F$2:$G$83,2,0)</f>
        <v>#N/A</v>
      </c>
      <c r="M267" s="3038">
        <v>17</v>
      </c>
      <c r="N267" s="3038" t="s">
        <v>4212</v>
      </c>
      <c r="O267" s="4137"/>
      <c r="P267" s="4135"/>
      <c r="Q267" s="4135"/>
      <c r="R267" s="4135"/>
      <c r="S267" s="4135"/>
      <c r="T267" s="4135"/>
      <c r="U267" s="3038" t="s">
        <v>9222</v>
      </c>
      <c r="X267" s="2282" t="s">
        <v>4187</v>
      </c>
    </row>
    <row r="268" spans="1:24" ht="63">
      <c r="A268" s="2282">
        <v>269</v>
      </c>
      <c r="B268" s="3064" t="s">
        <v>1300</v>
      </c>
      <c r="C268" s="3238" t="s">
        <v>4210</v>
      </c>
      <c r="D268" s="3353" t="s">
        <v>11254</v>
      </c>
      <c r="E268" s="3360"/>
      <c r="F268" s="3106" t="str">
        <f t="shared" si="17"/>
        <v>3_651_26_7, 8, 9…</v>
      </c>
      <c r="G268" s="3092" t="s">
        <v>10725</v>
      </c>
      <c r="H268" s="1004" t="str">
        <f t="shared" si="16"/>
        <v>26_7, 8, 9…</v>
      </c>
      <c r="I268" s="1374" t="s">
        <v>10317</v>
      </c>
      <c r="J268" s="2968" t="s">
        <v>7685</v>
      </c>
      <c r="K268" s="1352" t="s">
        <v>4187</v>
      </c>
      <c r="L268" s="3315" t="e">
        <f>VLOOKUP(X268,MaXa!$F$2:$G$83,2,0)</f>
        <v>#N/A</v>
      </c>
      <c r="M268" s="3038">
        <v>26</v>
      </c>
      <c r="N268" s="3038" t="s">
        <v>4213</v>
      </c>
      <c r="O268" s="4137"/>
      <c r="P268" s="4135"/>
      <c r="Q268" s="4135"/>
      <c r="R268" s="4135"/>
      <c r="S268" s="4135"/>
      <c r="T268" s="4135"/>
      <c r="U268" s="3038" t="s">
        <v>9222</v>
      </c>
      <c r="X268" s="2282" t="s">
        <v>4187</v>
      </c>
    </row>
    <row r="269" spans="1:24" ht="63">
      <c r="A269" s="2282">
        <v>270</v>
      </c>
      <c r="B269" s="3064" t="s">
        <v>11463</v>
      </c>
      <c r="C269" s="3238" t="s">
        <v>4210</v>
      </c>
      <c r="D269" s="3353" t="s">
        <v>11254</v>
      </c>
      <c r="E269" s="3360"/>
      <c r="F269" s="3106" t="str">
        <f t="shared" si="17"/>
        <v>3_651_28_1, 2</v>
      </c>
      <c r="G269" s="3092" t="s">
        <v>10725</v>
      </c>
      <c r="H269" s="1004" t="str">
        <f t="shared" si="16"/>
        <v>28_1, 2</v>
      </c>
      <c r="I269" s="1374" t="s">
        <v>10318</v>
      </c>
      <c r="J269" s="2968" t="s">
        <v>7685</v>
      </c>
      <c r="K269" s="1352" t="s">
        <v>4187</v>
      </c>
      <c r="L269" s="3315" t="e">
        <f>VLOOKUP(X269,MaXa!$F$2:$G$83,2,0)</f>
        <v>#N/A</v>
      </c>
      <c r="M269" s="3038">
        <v>28</v>
      </c>
      <c r="N269" s="3038" t="s">
        <v>4214</v>
      </c>
      <c r="O269" s="4137"/>
      <c r="P269" s="4135"/>
      <c r="Q269" s="4135"/>
      <c r="R269" s="4135"/>
      <c r="S269" s="4135"/>
      <c r="T269" s="4135"/>
      <c r="U269" s="3038" t="s">
        <v>9222</v>
      </c>
      <c r="X269" s="2282" t="s">
        <v>4187</v>
      </c>
    </row>
    <row r="270" spans="1:24" ht="63">
      <c r="A270" s="2282">
        <v>271</v>
      </c>
      <c r="B270" s="3064" t="s">
        <v>11464</v>
      </c>
      <c r="C270" s="3238" t="s">
        <v>4210</v>
      </c>
      <c r="D270" s="3353" t="s">
        <v>11254</v>
      </c>
      <c r="E270" s="3360"/>
      <c r="F270" s="3106" t="str">
        <f t="shared" si="17"/>
        <v>3_651_19_8, 64, 4</v>
      </c>
      <c r="G270" s="3092" t="s">
        <v>10725</v>
      </c>
      <c r="H270" s="1004" t="str">
        <f t="shared" si="16"/>
        <v>19_8, 64, 4</v>
      </c>
      <c r="I270" s="1374" t="s">
        <v>10319</v>
      </c>
      <c r="J270" s="2968" t="s">
        <v>7685</v>
      </c>
      <c r="K270" s="1352" t="s">
        <v>4187</v>
      </c>
      <c r="L270" s="3315" t="e">
        <f>VLOOKUP(X270,MaXa!$F$2:$G$83,2,0)</f>
        <v>#N/A</v>
      </c>
      <c r="M270" s="3038">
        <v>19</v>
      </c>
      <c r="N270" s="3038" t="s">
        <v>4215</v>
      </c>
      <c r="O270" s="4137"/>
      <c r="P270" s="4135"/>
      <c r="Q270" s="4135"/>
      <c r="R270" s="4135"/>
      <c r="S270" s="4135"/>
      <c r="T270" s="4135"/>
      <c r="U270" s="3038" t="s">
        <v>9222</v>
      </c>
      <c r="X270" s="2282" t="s">
        <v>4187</v>
      </c>
    </row>
    <row r="271" spans="1:24" ht="63">
      <c r="A271" s="2282">
        <v>272</v>
      </c>
      <c r="B271" s="3064" t="s">
        <v>11465</v>
      </c>
      <c r="C271" s="3238" t="s">
        <v>4210</v>
      </c>
      <c r="D271" s="3353" t="s">
        <v>11254</v>
      </c>
      <c r="E271" s="3360"/>
      <c r="F271" s="3106" t="str">
        <f t="shared" si="17"/>
        <v>3_651_27_39, 40, 24…</v>
      </c>
      <c r="G271" s="3092" t="s">
        <v>10725</v>
      </c>
      <c r="H271" s="1004" t="str">
        <f t="shared" si="16"/>
        <v>27_39, 40, 24…</v>
      </c>
      <c r="I271" s="1374" t="s">
        <v>10320</v>
      </c>
      <c r="J271" s="2968" t="s">
        <v>7685</v>
      </c>
      <c r="K271" s="1352" t="s">
        <v>4187</v>
      </c>
      <c r="L271" s="3315" t="e">
        <f>VLOOKUP(X271,MaXa!$F$2:$G$83,2,0)</f>
        <v>#N/A</v>
      </c>
      <c r="M271" s="3038">
        <v>27</v>
      </c>
      <c r="N271" s="3038" t="s">
        <v>4216</v>
      </c>
      <c r="O271" s="4137"/>
      <c r="P271" s="4135"/>
      <c r="Q271" s="4135"/>
      <c r="R271" s="4135"/>
      <c r="S271" s="4135"/>
      <c r="T271" s="4135"/>
      <c r="U271" s="3038" t="s">
        <v>9222</v>
      </c>
      <c r="X271" s="2282" t="s">
        <v>4187</v>
      </c>
    </row>
    <row r="272" spans="1:24" ht="63">
      <c r="A272" s="2282">
        <v>273</v>
      </c>
      <c r="B272" s="3064" t="s">
        <v>1713</v>
      </c>
      <c r="C272" s="3238" t="s">
        <v>4210</v>
      </c>
      <c r="D272" s="3353" t="s">
        <v>11254</v>
      </c>
      <c r="E272" s="3360"/>
      <c r="F272" s="3106" t="str">
        <f t="shared" si="17"/>
        <v>3_651_29_2008, 65, 63…</v>
      </c>
      <c r="G272" s="3092" t="s">
        <v>10725</v>
      </c>
      <c r="H272" s="1004" t="str">
        <f t="shared" si="16"/>
        <v>29_2008, 65, 63…</v>
      </c>
      <c r="I272" s="1374" t="s">
        <v>10321</v>
      </c>
      <c r="J272" s="2968" t="s">
        <v>7685</v>
      </c>
      <c r="K272" s="1352" t="s">
        <v>4187</v>
      </c>
      <c r="L272" s="3315" t="e">
        <f>VLOOKUP(X272,MaXa!$F$2:$G$83,2,0)</f>
        <v>#N/A</v>
      </c>
      <c r="M272" s="3038">
        <v>29</v>
      </c>
      <c r="N272" s="3038" t="s">
        <v>4217</v>
      </c>
      <c r="O272" s="4137"/>
      <c r="P272" s="2968"/>
      <c r="Q272" s="4135"/>
      <c r="R272" s="4135"/>
      <c r="S272" s="4135"/>
      <c r="T272" s="4135"/>
      <c r="U272" s="3038" t="s">
        <v>9222</v>
      </c>
      <c r="X272" s="2282" t="s">
        <v>4187</v>
      </c>
    </row>
    <row r="273" spans="1:24">
      <c r="B273" s="3064" t="s">
        <v>11466</v>
      </c>
      <c r="C273" s="3211"/>
      <c r="D273" s="3368"/>
      <c r="E273" s="3360"/>
      <c r="F273" s="3106" t="str">
        <f t="shared" si="17"/>
        <v>_</v>
      </c>
      <c r="G273" s="3092"/>
      <c r="H273" s="1004"/>
      <c r="I273" s="1374"/>
      <c r="J273" s="3077"/>
      <c r="K273" s="1352"/>
      <c r="L273" s="3315" t="e">
        <f>VLOOKUP(X273,MaXa!$F$2:$G$83,2,0)</f>
        <v>#N/A</v>
      </c>
      <c r="M273" s="3074"/>
      <c r="N273" s="3074"/>
      <c r="O273" s="3078"/>
      <c r="P273" s="3077"/>
      <c r="Q273" s="3077"/>
      <c r="R273" s="3077"/>
      <c r="S273" s="3077"/>
      <c r="T273" s="3077"/>
      <c r="U273" s="3074"/>
    </row>
    <row r="274" spans="1:24" ht="31.5">
      <c r="A274" s="2282">
        <v>275</v>
      </c>
      <c r="B274" s="3064" t="s">
        <v>11467</v>
      </c>
      <c r="C274" s="3211"/>
      <c r="D274" s="3368" t="s">
        <v>11206</v>
      </c>
      <c r="E274" s="3360"/>
      <c r="F274" s="3106" t="str">
        <f t="shared" si="17"/>
        <v>3_653_18_17</v>
      </c>
      <c r="G274" s="3092" t="s">
        <v>10726</v>
      </c>
      <c r="H274" s="1004" t="str">
        <f t="shared" ref="H274:H300" si="18">M274&amp;"_"&amp;N274</f>
        <v>18_17</v>
      </c>
      <c r="I274" s="1374" t="s">
        <v>10322</v>
      </c>
      <c r="J274" s="2968" t="s">
        <v>7685</v>
      </c>
      <c r="K274" s="1352" t="s">
        <v>4187</v>
      </c>
      <c r="L274" s="3315" t="e">
        <f>VLOOKUP(X274,MaXa!$F$2:$G$83,2,0)</f>
        <v>#N/A</v>
      </c>
      <c r="M274" s="3038">
        <v>18</v>
      </c>
      <c r="N274" s="3038">
        <v>17</v>
      </c>
      <c r="O274" s="3066">
        <v>646.52700000000004</v>
      </c>
      <c r="P274" s="2968"/>
      <c r="Q274" s="2968" t="s">
        <v>1039</v>
      </c>
      <c r="R274" s="2968" t="s">
        <v>1039</v>
      </c>
      <c r="S274" s="2968" t="s">
        <v>1039</v>
      </c>
      <c r="T274" s="2968" t="s">
        <v>1039</v>
      </c>
      <c r="U274" s="3038" t="s">
        <v>9222</v>
      </c>
      <c r="X274" s="2282" t="s">
        <v>4187</v>
      </c>
    </row>
    <row r="275" spans="1:24" ht="31.5">
      <c r="A275" s="2282">
        <v>276</v>
      </c>
      <c r="B275" s="3064" t="s">
        <v>11468</v>
      </c>
      <c r="C275" s="3211" t="s">
        <v>4219</v>
      </c>
      <c r="D275" s="3353" t="s">
        <v>11252</v>
      </c>
      <c r="E275" s="3360" t="s">
        <v>11190</v>
      </c>
      <c r="F275" s="3106" t="str">
        <f t="shared" si="17"/>
        <v>3_654_20_14</v>
      </c>
      <c r="G275" s="3092" t="s">
        <v>10727</v>
      </c>
      <c r="H275" s="1004" t="str">
        <f t="shared" si="18"/>
        <v>20_14</v>
      </c>
      <c r="I275" s="1374" t="s">
        <v>10323</v>
      </c>
      <c r="J275" s="2968" t="s">
        <v>7685</v>
      </c>
      <c r="K275" s="1352" t="s">
        <v>4187</v>
      </c>
      <c r="L275" s="3315" t="e">
        <f>VLOOKUP(X275,MaXa!$F$2:$G$83,2,0)</f>
        <v>#N/A</v>
      </c>
      <c r="M275" s="3038">
        <v>20</v>
      </c>
      <c r="N275" s="3038">
        <v>14</v>
      </c>
      <c r="O275" s="4149">
        <v>20787.060000000001</v>
      </c>
      <c r="P275" s="2968"/>
      <c r="Q275" s="2968" t="s">
        <v>988</v>
      </c>
      <c r="R275" s="2968" t="s">
        <v>988</v>
      </c>
      <c r="S275" s="2968" t="s">
        <v>988</v>
      </c>
      <c r="T275" s="2968" t="s">
        <v>988</v>
      </c>
      <c r="U275" s="3038" t="s">
        <v>9222</v>
      </c>
      <c r="X275" s="2282" t="s">
        <v>4187</v>
      </c>
    </row>
    <row r="276" spans="1:24" ht="31.5">
      <c r="B276" s="3064" t="s">
        <v>11469</v>
      </c>
      <c r="C276" s="3501" t="s">
        <v>4219</v>
      </c>
      <c r="D276" s="3501" t="s">
        <v>11206</v>
      </c>
      <c r="E276" s="3360"/>
      <c r="F276" s="3106" t="str">
        <f>G276&amp;"_"&amp;H276</f>
        <v>3_654_20_93</v>
      </c>
      <c r="G276" s="3506" t="s">
        <v>10727</v>
      </c>
      <c r="H276" s="1004" t="str">
        <f>M276&amp;"_"&amp;N276</f>
        <v>20_93</v>
      </c>
      <c r="I276" s="1374" t="s">
        <v>10323</v>
      </c>
      <c r="J276" s="3503" t="s">
        <v>7685</v>
      </c>
      <c r="K276" s="3500" t="s">
        <v>4187</v>
      </c>
      <c r="L276" s="3315" t="e">
        <f>VLOOKUP(X276,MaXa!$F$2:$G$83,2,0)</f>
        <v>#N/A</v>
      </c>
      <c r="M276" s="3502">
        <v>20</v>
      </c>
      <c r="N276" s="3505">
        <v>93</v>
      </c>
      <c r="O276" s="4151"/>
      <c r="P276" s="3504"/>
      <c r="Q276" s="3504"/>
      <c r="R276" s="3504"/>
      <c r="S276" s="3504"/>
      <c r="T276" s="3504"/>
      <c r="U276" s="3505"/>
      <c r="X276" s="2282" t="s">
        <v>4187</v>
      </c>
    </row>
    <row r="277" spans="1:24" ht="93" customHeight="1">
      <c r="A277" s="2282">
        <v>279</v>
      </c>
      <c r="B277" s="3064" t="s">
        <v>11470</v>
      </c>
      <c r="C277" s="3238" t="s">
        <v>4222</v>
      </c>
      <c r="D277" s="3510" t="s">
        <v>11258</v>
      </c>
      <c r="E277" s="3360"/>
      <c r="F277" s="3106" t="str">
        <f t="shared" si="17"/>
        <v>3_657_20_156, 55, 65…</v>
      </c>
      <c r="G277" s="3092" t="s">
        <v>10728</v>
      </c>
      <c r="H277" s="1004" t="str">
        <f t="shared" si="18"/>
        <v>20_156, 55, 65…</v>
      </c>
      <c r="I277" s="1374" t="s">
        <v>10324</v>
      </c>
      <c r="J277" s="2968" t="s">
        <v>7685</v>
      </c>
      <c r="K277" s="1352" t="s">
        <v>4187</v>
      </c>
      <c r="L277" s="3315" t="e">
        <f>VLOOKUP(X277,MaXa!$F$2:$G$83,2,0)</f>
        <v>#N/A</v>
      </c>
      <c r="M277" s="3038">
        <v>20</v>
      </c>
      <c r="N277" s="3038" t="s">
        <v>4223</v>
      </c>
      <c r="O277" s="3511">
        <f>25216.055-O278</f>
        <v>11143.755000000001</v>
      </c>
      <c r="P277" s="4135"/>
      <c r="Q277" s="4135" t="s">
        <v>775</v>
      </c>
      <c r="R277" s="4135" t="s">
        <v>775</v>
      </c>
      <c r="S277" s="4135" t="s">
        <v>775</v>
      </c>
      <c r="T277" s="4135" t="s">
        <v>775</v>
      </c>
      <c r="U277" s="3038" t="s">
        <v>9222</v>
      </c>
      <c r="X277" s="2282" t="s">
        <v>4187</v>
      </c>
    </row>
    <row r="278" spans="1:24" s="3490" customFormat="1" ht="31.5">
      <c r="A278" s="3490">
        <v>280</v>
      </c>
      <c r="B278" s="3064" t="s">
        <v>11471</v>
      </c>
      <c r="C278" s="3491" t="s">
        <v>11259</v>
      </c>
      <c r="D278" s="3512" t="s">
        <v>11260</v>
      </c>
      <c r="E278" s="3489"/>
      <c r="F278" s="3035" t="str">
        <f t="shared" si="17"/>
        <v>3_657_21_178</v>
      </c>
      <c r="G278" s="3168" t="s">
        <v>10728</v>
      </c>
      <c r="H278" s="3035" t="str">
        <f t="shared" si="18"/>
        <v>21_178</v>
      </c>
      <c r="I278" s="3102" t="s">
        <v>10325</v>
      </c>
      <c r="J278" s="3507" t="s">
        <v>7685</v>
      </c>
      <c r="K278" s="3258" t="s">
        <v>4187</v>
      </c>
      <c r="L278" s="3315" t="e">
        <f>VLOOKUP(X278,MaXa!$F$2:$G$83,2,0)</f>
        <v>#N/A</v>
      </c>
      <c r="M278" s="3034">
        <v>21</v>
      </c>
      <c r="N278" s="3034">
        <v>178</v>
      </c>
      <c r="O278" s="3513">
        <v>14072.3</v>
      </c>
      <c r="P278" s="4135"/>
      <c r="Q278" s="4135"/>
      <c r="R278" s="4135"/>
      <c r="S278" s="4135"/>
      <c r="T278" s="4135"/>
      <c r="U278" s="3034" t="s">
        <v>9222</v>
      </c>
      <c r="X278" s="3490" t="s">
        <v>4187</v>
      </c>
    </row>
    <row r="279" spans="1:24" ht="31.5">
      <c r="A279" s="2282">
        <v>283</v>
      </c>
      <c r="B279" s="3064" t="s">
        <v>11472</v>
      </c>
      <c r="C279" s="3211"/>
      <c r="D279" s="3368" t="s">
        <v>11261</v>
      </c>
      <c r="E279" s="3360"/>
      <c r="F279" s="3106" t="str">
        <f t="shared" si="17"/>
        <v>3_660_25_29, 59, 60</v>
      </c>
      <c r="G279" s="3092" t="s">
        <v>10729</v>
      </c>
      <c r="H279" s="1004" t="str">
        <f t="shared" si="18"/>
        <v>25_29, 59, 60</v>
      </c>
      <c r="I279" s="1374" t="s">
        <v>10326</v>
      </c>
      <c r="J279" s="2968" t="s">
        <v>7685</v>
      </c>
      <c r="K279" s="1352" t="s">
        <v>4187</v>
      </c>
      <c r="L279" s="3315" t="e">
        <f>VLOOKUP(X279,MaXa!$F$2:$G$83,2,0)</f>
        <v>#N/A</v>
      </c>
      <c r="M279" s="3038">
        <v>25</v>
      </c>
      <c r="N279" s="3038" t="s">
        <v>4226</v>
      </c>
      <c r="O279" s="3066">
        <v>1313.116</v>
      </c>
      <c r="P279" s="2968"/>
      <c r="Q279" s="2968" t="s">
        <v>751</v>
      </c>
      <c r="R279" s="2968" t="s">
        <v>751</v>
      </c>
      <c r="S279" s="2968" t="s">
        <v>751</v>
      </c>
      <c r="T279" s="2968" t="s">
        <v>751</v>
      </c>
      <c r="U279" s="3038" t="s">
        <v>9222</v>
      </c>
      <c r="X279" s="2282" t="s">
        <v>4187</v>
      </c>
    </row>
    <row r="280" spans="1:24" ht="31.5">
      <c r="A280" s="2282">
        <v>284</v>
      </c>
      <c r="B280" s="3064" t="s">
        <v>11473</v>
      </c>
      <c r="C280" s="3238" t="s">
        <v>3314</v>
      </c>
      <c r="D280" s="3509" t="s">
        <v>11261</v>
      </c>
      <c r="E280" s="3360"/>
      <c r="F280" s="3106" t="str">
        <f t="shared" si="17"/>
        <v>3_660_25_34, 40, 52…</v>
      </c>
      <c r="G280" s="3092" t="s">
        <v>10729</v>
      </c>
      <c r="H280" s="1004" t="str">
        <f t="shared" si="18"/>
        <v>25_34, 40, 52…</v>
      </c>
      <c r="I280" s="1374" t="s">
        <v>10327</v>
      </c>
      <c r="J280" s="2968" t="s">
        <v>7685</v>
      </c>
      <c r="K280" s="1352" t="s">
        <v>4187</v>
      </c>
      <c r="L280" s="3315" t="e">
        <f>VLOOKUP(X280,MaXa!$F$2:$G$83,2,0)</f>
        <v>#N/A</v>
      </c>
      <c r="M280" s="3038">
        <v>25</v>
      </c>
      <c r="N280" s="3038" t="s">
        <v>4227</v>
      </c>
      <c r="O280" s="4137">
        <v>29120.921999999999</v>
      </c>
      <c r="P280" s="2968"/>
      <c r="Q280" s="4135" t="s">
        <v>3941</v>
      </c>
      <c r="R280" s="4135" t="s">
        <v>3941</v>
      </c>
      <c r="S280" s="4135" t="s">
        <v>3941</v>
      </c>
      <c r="T280" s="4135" t="s">
        <v>3941</v>
      </c>
      <c r="U280" s="3038" t="s">
        <v>9222</v>
      </c>
      <c r="X280" s="2282" t="s">
        <v>4187</v>
      </c>
    </row>
    <row r="281" spans="1:24" ht="31.5">
      <c r="A281" s="2282">
        <v>285</v>
      </c>
      <c r="B281" s="3064" t="s">
        <v>11474</v>
      </c>
      <c r="C281" s="3238" t="s">
        <v>3314</v>
      </c>
      <c r="D281" s="3509" t="s">
        <v>11261</v>
      </c>
      <c r="E281" s="3360"/>
      <c r="F281" s="3106" t="str">
        <f t="shared" si="17"/>
        <v>3_660_27_51, 52, 53…</v>
      </c>
      <c r="G281" s="3092" t="s">
        <v>10729</v>
      </c>
      <c r="H281" s="1004" t="str">
        <f t="shared" si="18"/>
        <v>27_51, 52, 53…</v>
      </c>
      <c r="I281" s="1374" t="s">
        <v>10328</v>
      </c>
      <c r="J281" s="2968" t="s">
        <v>7685</v>
      </c>
      <c r="K281" s="1352" t="s">
        <v>4187</v>
      </c>
      <c r="L281" s="3315" t="e">
        <f>VLOOKUP(X281,MaXa!$F$2:$G$83,2,0)</f>
        <v>#N/A</v>
      </c>
      <c r="M281" s="3038">
        <v>27</v>
      </c>
      <c r="N281" s="3038" t="s">
        <v>4228</v>
      </c>
      <c r="O281" s="4137"/>
      <c r="P281" s="2968"/>
      <c r="Q281" s="4135"/>
      <c r="R281" s="4135"/>
      <c r="S281" s="4135"/>
      <c r="T281" s="4135"/>
      <c r="U281" s="3038" t="s">
        <v>9222</v>
      </c>
      <c r="X281" s="2282" t="s">
        <v>4187</v>
      </c>
    </row>
    <row r="282" spans="1:24" ht="31.5">
      <c r="A282" s="2282">
        <v>286</v>
      </c>
      <c r="B282" s="3064" t="s">
        <v>11475</v>
      </c>
      <c r="C282" s="3238" t="s">
        <v>4229</v>
      </c>
      <c r="D282" s="3509" t="s">
        <v>11215</v>
      </c>
      <c r="E282" s="3360"/>
      <c r="F282" s="3106"/>
      <c r="G282" s="3092" t="s">
        <v>10730</v>
      </c>
      <c r="H282" s="1004" t="str">
        <f t="shared" si="18"/>
        <v>30_3, 4, 5, 31…</v>
      </c>
      <c r="I282" s="1374" t="s">
        <v>10329</v>
      </c>
      <c r="J282" s="2968" t="s">
        <v>7685</v>
      </c>
      <c r="K282" s="1352" t="s">
        <v>4187</v>
      </c>
      <c r="L282" s="3315" t="e">
        <f>VLOOKUP(X282,MaXa!$F$2:$G$83,2,0)</f>
        <v>#N/A</v>
      </c>
      <c r="M282" s="3038">
        <v>30</v>
      </c>
      <c r="N282" s="3038" t="s">
        <v>4230</v>
      </c>
      <c r="O282" s="4137">
        <v>9896.3799999999992</v>
      </c>
      <c r="P282" s="4135"/>
      <c r="Q282" s="4135" t="s">
        <v>2366</v>
      </c>
      <c r="R282" s="4135" t="s">
        <v>2366</v>
      </c>
      <c r="S282" s="4135" t="s">
        <v>2366</v>
      </c>
      <c r="T282" s="4135" t="s">
        <v>2366</v>
      </c>
      <c r="U282" s="3038" t="s">
        <v>9222</v>
      </c>
      <c r="X282" s="2282" t="s">
        <v>4187</v>
      </c>
    </row>
    <row r="283" spans="1:24" ht="31.5">
      <c r="A283" s="2282">
        <v>287</v>
      </c>
      <c r="B283" s="3064" t="s">
        <v>11476</v>
      </c>
      <c r="C283" s="3238" t="s">
        <v>4229</v>
      </c>
      <c r="D283" s="3614" t="s">
        <v>11261</v>
      </c>
      <c r="E283" s="3360"/>
      <c r="F283" s="3106"/>
      <c r="G283" s="3092" t="s">
        <v>10730</v>
      </c>
      <c r="H283" s="1004" t="str">
        <f t="shared" si="18"/>
        <v>31_18, 84, 88…</v>
      </c>
      <c r="I283" s="1374" t="s">
        <v>10330</v>
      </c>
      <c r="J283" s="2968" t="s">
        <v>7685</v>
      </c>
      <c r="K283" s="3508" t="s">
        <v>4187</v>
      </c>
      <c r="L283" s="3315" t="e">
        <f>VLOOKUP(X283,MaXa!$F$2:$G$83,2,0)</f>
        <v>#N/A</v>
      </c>
      <c r="M283" s="3038">
        <v>31</v>
      </c>
      <c r="N283" s="3038" t="s">
        <v>4231</v>
      </c>
      <c r="O283" s="4137"/>
      <c r="P283" s="4135"/>
      <c r="Q283" s="4135"/>
      <c r="R283" s="4135"/>
      <c r="S283" s="4135"/>
      <c r="T283" s="4135"/>
      <c r="U283" s="3038" t="s">
        <v>9222</v>
      </c>
      <c r="X283" s="2282" t="s">
        <v>4187</v>
      </c>
    </row>
    <row r="284" spans="1:24" ht="94.5">
      <c r="A284" s="2282">
        <v>289</v>
      </c>
      <c r="B284" s="3064" t="s">
        <v>11477</v>
      </c>
      <c r="C284" s="3211"/>
      <c r="D284" s="3353" t="s">
        <v>11262</v>
      </c>
      <c r="E284" s="3360"/>
      <c r="F284" s="3106" t="str">
        <f t="shared" si="17"/>
        <v>3_663_44_54, 61</v>
      </c>
      <c r="G284" s="3092" t="s">
        <v>10731</v>
      </c>
      <c r="H284" s="1004" t="str">
        <f t="shared" si="18"/>
        <v>44_54, 61</v>
      </c>
      <c r="I284" s="1374" t="s">
        <v>10331</v>
      </c>
      <c r="J284" s="2968" t="s">
        <v>7685</v>
      </c>
      <c r="K284" s="1352" t="s">
        <v>4187</v>
      </c>
      <c r="L284" s="3315" t="e">
        <f>VLOOKUP(X284,MaXa!$F$2:$G$83,2,0)</f>
        <v>#N/A</v>
      </c>
      <c r="M284" s="3038">
        <v>44</v>
      </c>
      <c r="N284" s="3038" t="s">
        <v>4232</v>
      </c>
      <c r="O284" s="3066">
        <v>223.035</v>
      </c>
      <c r="P284" s="2968"/>
      <c r="Q284" s="2968" t="s">
        <v>775</v>
      </c>
      <c r="R284" s="2968" t="s">
        <v>775</v>
      </c>
      <c r="S284" s="2968" t="s">
        <v>775</v>
      </c>
      <c r="T284" s="2968" t="s">
        <v>775</v>
      </c>
      <c r="U284" s="3038" t="s">
        <v>9222</v>
      </c>
      <c r="X284" s="2282" t="s">
        <v>4187</v>
      </c>
    </row>
    <row r="285" spans="1:24" ht="126.75" customHeight="1">
      <c r="A285" s="2282">
        <v>290</v>
      </c>
      <c r="B285" s="3064" t="s">
        <v>11478</v>
      </c>
      <c r="C285" s="3211"/>
      <c r="D285" s="3353" t="s">
        <v>11362</v>
      </c>
      <c r="E285" s="3360"/>
      <c r="F285" s="3106" t="str">
        <f t="shared" si="17"/>
        <v>3_664_19_66</v>
      </c>
      <c r="G285" s="3092" t="s">
        <v>10732</v>
      </c>
      <c r="H285" s="1004" t="str">
        <f t="shared" si="18"/>
        <v>19_66</v>
      </c>
      <c r="I285" s="1374" t="s">
        <v>10332</v>
      </c>
      <c r="J285" s="2968" t="s">
        <v>7685</v>
      </c>
      <c r="K285" s="1352" t="s">
        <v>4187</v>
      </c>
      <c r="L285" s="3315" t="e">
        <f>VLOOKUP(X285,MaXa!$F$2:$G$83,2,0)</f>
        <v>#N/A</v>
      </c>
      <c r="M285" s="3038">
        <v>19</v>
      </c>
      <c r="N285" s="3038">
        <v>66</v>
      </c>
      <c r="O285" s="3066">
        <v>3585.9989999999998</v>
      </c>
      <c r="P285" s="2968"/>
      <c r="Q285" s="2968" t="s">
        <v>751</v>
      </c>
      <c r="R285" s="2968" t="s">
        <v>751</v>
      </c>
      <c r="S285" s="2968" t="s">
        <v>751</v>
      </c>
      <c r="T285" s="2968" t="s">
        <v>751</v>
      </c>
      <c r="U285" s="3038" t="s">
        <v>9222</v>
      </c>
      <c r="X285" s="2282" t="s">
        <v>4187</v>
      </c>
    </row>
    <row r="286" spans="1:24" ht="31.5">
      <c r="A286" s="2282">
        <v>293</v>
      </c>
      <c r="B286" s="3064" t="s">
        <v>11479</v>
      </c>
      <c r="C286" s="3211" t="s">
        <v>4235</v>
      </c>
      <c r="D286" s="3368" t="s">
        <v>11215</v>
      </c>
      <c r="E286" s="3360"/>
      <c r="F286" s="3106"/>
      <c r="G286" s="3092" t="s">
        <v>10733</v>
      </c>
      <c r="H286" s="1004" t="str">
        <f t="shared" si="18"/>
        <v>32_169</v>
      </c>
      <c r="I286" s="1374" t="s">
        <v>10333</v>
      </c>
      <c r="J286" s="2968" t="s">
        <v>7685</v>
      </c>
      <c r="K286" s="1352" t="s">
        <v>4187</v>
      </c>
      <c r="L286" s="3315" t="e">
        <f>VLOOKUP(X286,MaXa!$F$2:$G$83,2,0)</f>
        <v>#N/A</v>
      </c>
      <c r="M286" s="3038">
        <v>32</v>
      </c>
      <c r="N286" s="3038">
        <v>169</v>
      </c>
      <c r="O286" s="3066">
        <v>56787.881999999998</v>
      </c>
      <c r="P286" s="2968"/>
      <c r="Q286" s="2968" t="s">
        <v>2366</v>
      </c>
      <c r="R286" s="2968" t="s">
        <v>2366</v>
      </c>
      <c r="S286" s="2968" t="s">
        <v>2366</v>
      </c>
      <c r="T286" s="2968" t="s">
        <v>2366</v>
      </c>
      <c r="U286" s="3038" t="s">
        <v>9222</v>
      </c>
      <c r="X286" s="2282" t="s">
        <v>4187</v>
      </c>
    </row>
    <row r="287" spans="1:24">
      <c r="B287" s="3064" t="s">
        <v>1073</v>
      </c>
      <c r="C287" s="3211"/>
      <c r="D287" s="3368"/>
      <c r="E287" s="3360"/>
      <c r="F287" s="3106"/>
      <c r="G287" s="3092"/>
      <c r="H287" s="1004"/>
      <c r="I287" s="1374"/>
      <c r="J287" s="3077"/>
      <c r="K287" s="1352"/>
      <c r="L287" s="3315" t="e">
        <f>VLOOKUP(X287,MaXa!$F$2:$G$83,2,0)</f>
        <v>#N/A</v>
      </c>
      <c r="M287" s="3074"/>
      <c r="N287" s="3074"/>
      <c r="O287" s="3078"/>
      <c r="P287" s="3077"/>
      <c r="Q287" s="3077"/>
      <c r="R287" s="3077"/>
      <c r="S287" s="3077"/>
      <c r="T287" s="3077"/>
      <c r="U287" s="3074"/>
    </row>
    <row r="288" spans="1:24" ht="31.5">
      <c r="A288" s="2282">
        <v>295</v>
      </c>
      <c r="B288" s="3064" t="s">
        <v>11480</v>
      </c>
      <c r="C288" s="3211" t="s">
        <v>4237</v>
      </c>
      <c r="D288" s="3368" t="s">
        <v>11206</v>
      </c>
      <c r="E288" s="3360"/>
      <c r="F288" s="3106" t="str">
        <f t="shared" si="17"/>
        <v>3_668_13_87</v>
      </c>
      <c r="G288" s="3092" t="s">
        <v>10734</v>
      </c>
      <c r="H288" s="1004" t="str">
        <f t="shared" si="18"/>
        <v>13_87</v>
      </c>
      <c r="I288" s="1374" t="s">
        <v>10334</v>
      </c>
      <c r="J288" s="2968" t="s">
        <v>7685</v>
      </c>
      <c r="K288" s="1352" t="s">
        <v>4238</v>
      </c>
      <c r="L288" s="3315" t="e">
        <f>VLOOKUP(X288,MaXa!$F$2:$G$83,2,0)</f>
        <v>#N/A</v>
      </c>
      <c r="M288" s="3038">
        <v>13</v>
      </c>
      <c r="N288" s="3038">
        <v>87</v>
      </c>
      <c r="O288" s="3031">
        <v>857.50099999999998</v>
      </c>
      <c r="P288" s="3038"/>
      <c r="Q288" s="3038" t="s">
        <v>979</v>
      </c>
      <c r="R288" s="3038" t="s">
        <v>979</v>
      </c>
      <c r="S288" s="3038" t="s">
        <v>979</v>
      </c>
      <c r="T288" s="3038" t="s">
        <v>979</v>
      </c>
      <c r="U288" s="3038" t="s">
        <v>9222</v>
      </c>
      <c r="X288" s="2282" t="s">
        <v>4238</v>
      </c>
    </row>
    <row r="289" spans="1:24" ht="94.5">
      <c r="A289" s="2282">
        <v>296</v>
      </c>
      <c r="B289" s="3064" t="s">
        <v>11481</v>
      </c>
      <c r="C289" s="3211" t="s">
        <v>978</v>
      </c>
      <c r="D289" s="3353" t="s">
        <v>11263</v>
      </c>
      <c r="E289" s="3360"/>
      <c r="F289" s="3106" t="str">
        <f t="shared" si="17"/>
        <v>3_668_13_78,…</v>
      </c>
      <c r="G289" s="3092" t="s">
        <v>10734</v>
      </c>
      <c r="H289" s="1004" t="str">
        <f t="shared" si="18"/>
        <v>13_78,…</v>
      </c>
      <c r="I289" s="1374" t="s">
        <v>10335</v>
      </c>
      <c r="J289" s="2968" t="s">
        <v>7685</v>
      </c>
      <c r="K289" s="1352" t="s">
        <v>4238</v>
      </c>
      <c r="L289" s="3315" t="e">
        <f>VLOOKUP(X289,MaXa!$F$2:$G$83,2,0)</f>
        <v>#N/A</v>
      </c>
      <c r="M289" s="3038">
        <v>13</v>
      </c>
      <c r="N289" s="3038" t="s">
        <v>4240</v>
      </c>
      <c r="O289" s="3031">
        <v>4623.6790000000001</v>
      </c>
      <c r="P289" s="3038"/>
      <c r="Q289" s="3038" t="s">
        <v>3928</v>
      </c>
      <c r="R289" s="3038" t="s">
        <v>3928</v>
      </c>
      <c r="S289" s="3038" t="s">
        <v>3928</v>
      </c>
      <c r="T289" s="3038" t="s">
        <v>3928</v>
      </c>
      <c r="U289" s="3038" t="s">
        <v>9222</v>
      </c>
      <c r="X289" s="2282" t="s">
        <v>4238</v>
      </c>
    </row>
    <row r="290" spans="1:24" ht="31.5">
      <c r="A290" s="2282">
        <v>297</v>
      </c>
      <c r="B290" s="3064" t="s">
        <v>11482</v>
      </c>
      <c r="C290" s="3211" t="s">
        <v>4241</v>
      </c>
      <c r="D290" s="3353" t="s">
        <v>11264</v>
      </c>
      <c r="E290" s="3360"/>
      <c r="F290" s="3106" t="str">
        <f t="shared" si="17"/>
        <v>3_669_13_200</v>
      </c>
      <c r="G290" s="3092" t="s">
        <v>10735</v>
      </c>
      <c r="H290" s="1004" t="str">
        <f t="shared" si="18"/>
        <v>13_200</v>
      </c>
      <c r="I290" s="1374" t="s">
        <v>10336</v>
      </c>
      <c r="J290" s="2968" t="s">
        <v>7685</v>
      </c>
      <c r="K290" s="1352" t="s">
        <v>4238</v>
      </c>
      <c r="L290" s="3315" t="e">
        <f>VLOOKUP(X290,MaXa!$F$2:$G$83,2,0)</f>
        <v>#N/A</v>
      </c>
      <c r="M290" s="3038">
        <v>13</v>
      </c>
      <c r="N290" s="3038">
        <v>200</v>
      </c>
      <c r="O290" s="3031">
        <v>6778.3890000000001</v>
      </c>
      <c r="P290" s="3038"/>
      <c r="Q290" s="2968" t="s">
        <v>751</v>
      </c>
      <c r="R290" s="2968" t="s">
        <v>751</v>
      </c>
      <c r="S290" s="2968" t="s">
        <v>751</v>
      </c>
      <c r="T290" s="2968" t="s">
        <v>751</v>
      </c>
      <c r="U290" s="3038" t="s">
        <v>9222</v>
      </c>
      <c r="X290" s="2282" t="s">
        <v>4238</v>
      </c>
    </row>
    <row r="291" spans="1:24" ht="63">
      <c r="A291" s="2282">
        <v>298</v>
      </c>
      <c r="B291" s="3064" t="s">
        <v>11483</v>
      </c>
      <c r="C291" s="3211" t="s">
        <v>4242</v>
      </c>
      <c r="D291" s="3353" t="s">
        <v>11265</v>
      </c>
      <c r="E291" s="3360"/>
      <c r="F291" s="3106" t="str">
        <f t="shared" si="17"/>
        <v>3_670_13_159, 177</v>
      </c>
      <c r="G291" s="3092" t="s">
        <v>10736</v>
      </c>
      <c r="H291" s="1004" t="str">
        <f t="shared" si="18"/>
        <v>13_159, 177</v>
      </c>
      <c r="I291" s="1374" t="s">
        <v>10337</v>
      </c>
      <c r="J291" s="2968" t="s">
        <v>7685</v>
      </c>
      <c r="K291" s="1352" t="s">
        <v>4238</v>
      </c>
      <c r="L291" s="3315" t="e">
        <f>VLOOKUP(X291,MaXa!$F$2:$G$83,2,0)</f>
        <v>#N/A</v>
      </c>
      <c r="M291" s="3038">
        <v>13</v>
      </c>
      <c r="N291" s="3038" t="s">
        <v>4243</v>
      </c>
      <c r="O291" s="3031">
        <v>305.97300000000001</v>
      </c>
      <c r="P291" s="3038"/>
      <c r="Q291" s="2968" t="s">
        <v>3928</v>
      </c>
      <c r="R291" s="2968" t="s">
        <v>3928</v>
      </c>
      <c r="S291" s="2968" t="s">
        <v>3928</v>
      </c>
      <c r="T291" s="2968" t="s">
        <v>3928</v>
      </c>
      <c r="U291" s="3038" t="s">
        <v>9222</v>
      </c>
      <c r="X291" s="2282" t="s">
        <v>4238</v>
      </c>
    </row>
    <row r="292" spans="1:24" ht="94.5">
      <c r="A292" s="2282">
        <v>299</v>
      </c>
      <c r="B292" s="3064" t="s">
        <v>11484</v>
      </c>
      <c r="C292" s="3211" t="s">
        <v>4244</v>
      </c>
      <c r="D292" s="3353" t="s">
        <v>11266</v>
      </c>
      <c r="E292" s="3360" t="s">
        <v>11190</v>
      </c>
      <c r="F292" s="3106" t="str">
        <f t="shared" si="17"/>
        <v>3_671_14_123</v>
      </c>
      <c r="G292" s="3092" t="s">
        <v>10737</v>
      </c>
      <c r="H292" s="1004" t="str">
        <f t="shared" si="18"/>
        <v>14_123</v>
      </c>
      <c r="I292" s="1374" t="s">
        <v>10338</v>
      </c>
      <c r="J292" s="2968" t="s">
        <v>7685</v>
      </c>
      <c r="K292" s="1352" t="s">
        <v>4238</v>
      </c>
      <c r="L292" s="3315" t="e">
        <f>VLOOKUP(X292,MaXa!$F$2:$G$83,2,0)</f>
        <v>#N/A</v>
      </c>
      <c r="M292" s="3038">
        <v>14</v>
      </c>
      <c r="N292" s="3038">
        <v>123</v>
      </c>
      <c r="O292" s="3031">
        <v>14999.429</v>
      </c>
      <c r="P292" s="3038"/>
      <c r="Q292" s="2968" t="s">
        <v>775</v>
      </c>
      <c r="R292" s="2968" t="s">
        <v>775</v>
      </c>
      <c r="S292" s="2968" t="s">
        <v>775</v>
      </c>
      <c r="T292" s="2968" t="s">
        <v>775</v>
      </c>
      <c r="U292" s="3038" t="s">
        <v>9222</v>
      </c>
      <c r="X292" s="2282" t="s">
        <v>4238</v>
      </c>
    </row>
    <row r="293" spans="1:24" ht="47.25">
      <c r="A293" s="2282">
        <v>301</v>
      </c>
      <c r="B293" s="3064" t="s">
        <v>11485</v>
      </c>
      <c r="C293" s="3238" t="s">
        <v>4246</v>
      </c>
      <c r="D293" s="3353" t="s">
        <v>11267</v>
      </c>
      <c r="E293" s="3360"/>
      <c r="F293" s="3106" t="str">
        <f t="shared" si="17"/>
        <v>3_673_14_182, 188…</v>
      </c>
      <c r="G293" s="3092" t="s">
        <v>10738</v>
      </c>
      <c r="H293" s="1004" t="str">
        <f t="shared" si="18"/>
        <v>14_182, 188…</v>
      </c>
      <c r="I293" s="1374" t="s">
        <v>10339</v>
      </c>
      <c r="J293" s="2968" t="s">
        <v>7685</v>
      </c>
      <c r="K293" s="1352" t="s">
        <v>4238</v>
      </c>
      <c r="L293" s="3315" t="e">
        <f>VLOOKUP(X293,MaXa!$F$2:$G$83,2,0)</f>
        <v>#N/A</v>
      </c>
      <c r="M293" s="3038">
        <v>14</v>
      </c>
      <c r="N293" s="3038" t="s">
        <v>4247</v>
      </c>
      <c r="O293" s="4142">
        <v>20041.34</v>
      </c>
      <c r="P293" s="4138"/>
      <c r="Q293" s="4135" t="s">
        <v>775</v>
      </c>
      <c r="R293" s="4135" t="s">
        <v>775</v>
      </c>
      <c r="S293" s="4135" t="s">
        <v>775</v>
      </c>
      <c r="T293" s="4135" t="s">
        <v>775</v>
      </c>
      <c r="U293" s="3038" t="s">
        <v>9222</v>
      </c>
      <c r="X293" s="2282" t="s">
        <v>4238</v>
      </c>
    </row>
    <row r="294" spans="1:24" ht="47.25">
      <c r="A294" s="2282">
        <v>302</v>
      </c>
      <c r="B294" s="3064" t="s">
        <v>11486</v>
      </c>
      <c r="C294" s="3238" t="s">
        <v>4246</v>
      </c>
      <c r="D294" s="3353" t="s">
        <v>11267</v>
      </c>
      <c r="E294" s="3360"/>
      <c r="F294" s="3106" t="str">
        <f t="shared" si="17"/>
        <v>3_673_15_83</v>
      </c>
      <c r="G294" s="3092" t="s">
        <v>10738</v>
      </c>
      <c r="H294" s="1004" t="str">
        <f t="shared" si="18"/>
        <v>15_83</v>
      </c>
      <c r="I294" s="1374" t="s">
        <v>10340</v>
      </c>
      <c r="J294" s="2968" t="s">
        <v>7685</v>
      </c>
      <c r="K294" s="1352" t="s">
        <v>4238</v>
      </c>
      <c r="L294" s="3315" t="e">
        <f>VLOOKUP(X294,MaXa!$F$2:$G$83,2,0)</f>
        <v>#N/A</v>
      </c>
      <c r="M294" s="3038">
        <v>15</v>
      </c>
      <c r="N294" s="3038">
        <v>83</v>
      </c>
      <c r="O294" s="4142"/>
      <c r="P294" s="4138"/>
      <c r="Q294" s="4135"/>
      <c r="R294" s="4135"/>
      <c r="S294" s="4135"/>
      <c r="T294" s="4135"/>
      <c r="U294" s="3038" t="s">
        <v>9222</v>
      </c>
      <c r="X294" s="2282" t="s">
        <v>4238</v>
      </c>
    </row>
    <row r="295" spans="1:24" ht="31.5">
      <c r="A295" s="2282">
        <v>303</v>
      </c>
      <c r="B295" s="3064" t="s">
        <v>11487</v>
      </c>
      <c r="C295" s="3211" t="s">
        <v>4248</v>
      </c>
      <c r="D295" s="3353" t="s">
        <v>11268</v>
      </c>
      <c r="E295" s="3360"/>
      <c r="F295" s="3106" t="str">
        <f t="shared" si="17"/>
        <v>3_674_19_207</v>
      </c>
      <c r="G295" s="3092" t="s">
        <v>10739</v>
      </c>
      <c r="H295" s="1004" t="str">
        <f t="shared" si="18"/>
        <v>19_207</v>
      </c>
      <c r="I295" s="1374" t="s">
        <v>10341</v>
      </c>
      <c r="J295" s="2968" t="s">
        <v>7685</v>
      </c>
      <c r="K295" s="1352" t="s">
        <v>4238</v>
      </c>
      <c r="L295" s="3315" t="e">
        <f>VLOOKUP(X295,MaXa!$F$2:$G$83,2,0)</f>
        <v>#N/A</v>
      </c>
      <c r="M295" s="3038">
        <v>19</v>
      </c>
      <c r="N295" s="3038">
        <v>207</v>
      </c>
      <c r="O295" s="3031">
        <v>237.37700000000001</v>
      </c>
      <c r="P295" s="3038"/>
      <c r="Q295" s="2968" t="s">
        <v>1039</v>
      </c>
      <c r="R295" s="2968" t="s">
        <v>1039</v>
      </c>
      <c r="S295" s="2968" t="s">
        <v>1039</v>
      </c>
      <c r="T295" s="2968" t="s">
        <v>1039</v>
      </c>
      <c r="U295" s="3038" t="s">
        <v>9222</v>
      </c>
      <c r="X295" s="2282" t="s">
        <v>4238</v>
      </c>
    </row>
    <row r="296" spans="1:24" ht="31.5">
      <c r="A296" s="2282">
        <v>305</v>
      </c>
      <c r="B296" s="3064" t="s">
        <v>11488</v>
      </c>
      <c r="C296" s="3211" t="s">
        <v>974</v>
      </c>
      <c r="D296" s="3368" t="s">
        <v>11261</v>
      </c>
      <c r="E296" s="3360"/>
      <c r="F296" s="3106" t="str">
        <f t="shared" ref="F296:F300" si="19">G296&amp;"_"&amp;H296</f>
        <v>3_676_20_22, 31, 32…</v>
      </c>
      <c r="G296" s="3092" t="s">
        <v>10740</v>
      </c>
      <c r="H296" s="1004" t="str">
        <f t="shared" si="18"/>
        <v>20_22, 31, 32…</v>
      </c>
      <c r="I296" s="1374" t="s">
        <v>10342</v>
      </c>
      <c r="J296" s="2968" t="s">
        <v>7685</v>
      </c>
      <c r="K296" s="1352" t="s">
        <v>4238</v>
      </c>
      <c r="L296" s="3315" t="e">
        <f>VLOOKUP(X296,MaXa!$F$2:$G$83,2,0)</f>
        <v>#N/A</v>
      </c>
      <c r="M296" s="3038">
        <v>20</v>
      </c>
      <c r="N296" s="3038" t="s">
        <v>4249</v>
      </c>
      <c r="O296" s="3031">
        <v>13792.901</v>
      </c>
      <c r="P296" s="3038"/>
      <c r="Q296" s="2968" t="s">
        <v>756</v>
      </c>
      <c r="R296" s="2968" t="s">
        <v>756</v>
      </c>
      <c r="S296" s="2968" t="s">
        <v>756</v>
      </c>
      <c r="T296" s="2968" t="s">
        <v>756</v>
      </c>
      <c r="U296" s="3038" t="s">
        <v>9222</v>
      </c>
      <c r="X296" s="2282" t="s">
        <v>4238</v>
      </c>
    </row>
    <row r="297" spans="1:24" ht="31.5">
      <c r="A297" s="2282">
        <v>306</v>
      </c>
      <c r="B297" s="3064" t="s">
        <v>11489</v>
      </c>
      <c r="C297" s="3211" t="s">
        <v>2217</v>
      </c>
      <c r="D297" s="3368"/>
      <c r="E297" s="3360"/>
      <c r="F297" s="3106" t="str">
        <f t="shared" si="19"/>
        <v>3_677__</v>
      </c>
      <c r="G297" s="3092" t="s">
        <v>10741</v>
      </c>
      <c r="H297" s="1004" t="str">
        <f t="shared" si="18"/>
        <v>_</v>
      </c>
      <c r="I297" s="1374" t="s">
        <v>10343</v>
      </c>
      <c r="J297" s="2968" t="s">
        <v>7685</v>
      </c>
      <c r="K297" s="1352" t="s">
        <v>4238</v>
      </c>
      <c r="L297" s="3315" t="e">
        <f>VLOOKUP(X297,MaXa!$F$2:$G$83,2,0)</f>
        <v>#N/A</v>
      </c>
      <c r="M297" s="3038"/>
      <c r="N297" s="3038"/>
      <c r="O297" s="3031"/>
      <c r="P297" s="3038"/>
      <c r="Q297" s="2968"/>
      <c r="R297" s="2968"/>
      <c r="S297" s="2968"/>
      <c r="T297" s="2968"/>
      <c r="U297" s="3038" t="s">
        <v>9222</v>
      </c>
      <c r="X297" s="2282" t="s">
        <v>4238</v>
      </c>
    </row>
    <row r="298" spans="1:24" ht="63">
      <c r="A298" s="2282">
        <v>307</v>
      </c>
      <c r="B298" s="3064" t="s">
        <v>11490</v>
      </c>
      <c r="C298" s="3211" t="s">
        <v>4250</v>
      </c>
      <c r="D298" s="3353" t="s">
        <v>11269</v>
      </c>
      <c r="E298" s="3360"/>
      <c r="F298" s="3106" t="str">
        <f t="shared" si="19"/>
        <v>3_678_23_153, 137, 168</v>
      </c>
      <c r="G298" s="3092" t="s">
        <v>10742</v>
      </c>
      <c r="H298" s="1004" t="str">
        <f t="shared" si="18"/>
        <v>23_153, 137, 168</v>
      </c>
      <c r="I298" s="1374" t="s">
        <v>10344</v>
      </c>
      <c r="J298" s="2968" t="s">
        <v>7685</v>
      </c>
      <c r="K298" s="1352" t="s">
        <v>4238</v>
      </c>
      <c r="L298" s="3315" t="e">
        <f>VLOOKUP(X298,MaXa!$F$2:$G$83,2,0)</f>
        <v>#N/A</v>
      </c>
      <c r="M298" s="3038">
        <v>23</v>
      </c>
      <c r="N298" s="3038" t="s">
        <v>4251</v>
      </c>
      <c r="O298" s="3031">
        <v>324.911</v>
      </c>
      <c r="P298" s="3038"/>
      <c r="Q298" s="3038" t="s">
        <v>1039</v>
      </c>
      <c r="R298" s="3038" t="s">
        <v>1039</v>
      </c>
      <c r="S298" s="3038" t="s">
        <v>1039</v>
      </c>
      <c r="T298" s="3038" t="s">
        <v>1039</v>
      </c>
      <c r="U298" s="3038" t="s">
        <v>9222</v>
      </c>
      <c r="X298" s="2282" t="s">
        <v>4238</v>
      </c>
    </row>
    <row r="299" spans="1:24" ht="31.5">
      <c r="A299" s="2282">
        <v>309</v>
      </c>
      <c r="B299" s="3064" t="s">
        <v>11491</v>
      </c>
      <c r="C299" s="3211" t="s">
        <v>4253</v>
      </c>
      <c r="D299" s="3368"/>
      <c r="E299" s="3360"/>
      <c r="F299" s="3106" t="str">
        <f t="shared" si="19"/>
        <v>3_680__</v>
      </c>
      <c r="G299" s="3092" t="s">
        <v>10743</v>
      </c>
      <c r="H299" s="1004" t="str">
        <f t="shared" si="18"/>
        <v>_</v>
      </c>
      <c r="I299" s="1374" t="s">
        <v>10345</v>
      </c>
      <c r="J299" s="2968" t="s">
        <v>7685</v>
      </c>
      <c r="K299" s="1352" t="s">
        <v>4238</v>
      </c>
      <c r="L299" s="3315" t="e">
        <f>VLOOKUP(X299,MaXa!$F$2:$G$83,2,0)</f>
        <v>#N/A</v>
      </c>
      <c r="M299" s="3038"/>
      <c r="N299" s="3038"/>
      <c r="O299" s="3031"/>
      <c r="P299" s="3038"/>
      <c r="Q299" s="3038" t="s">
        <v>1039</v>
      </c>
      <c r="R299" s="3038" t="s">
        <v>1039</v>
      </c>
      <c r="S299" s="3038" t="s">
        <v>1039</v>
      </c>
      <c r="T299" s="3038" t="s">
        <v>1039</v>
      </c>
      <c r="U299" s="3038" t="s">
        <v>9222</v>
      </c>
      <c r="X299" s="2282" t="s">
        <v>4238</v>
      </c>
    </row>
    <row r="300" spans="1:24" ht="31.5">
      <c r="A300" s="2282">
        <v>310</v>
      </c>
      <c r="B300" s="3064" t="s">
        <v>1748</v>
      </c>
      <c r="C300" s="3211" t="s">
        <v>4254</v>
      </c>
      <c r="D300" s="3368"/>
      <c r="E300" s="3360"/>
      <c r="F300" s="3106" t="str">
        <f t="shared" si="19"/>
        <v>3_681__</v>
      </c>
      <c r="G300" s="3092" t="s">
        <v>10744</v>
      </c>
      <c r="H300" s="1004" t="str">
        <f t="shared" si="18"/>
        <v>_</v>
      </c>
      <c r="I300" s="1374" t="s">
        <v>10346</v>
      </c>
      <c r="J300" s="2968" t="s">
        <v>7685</v>
      </c>
      <c r="K300" s="1352" t="s">
        <v>4238</v>
      </c>
      <c r="L300" s="3315" t="e">
        <f>VLOOKUP(X300,MaXa!$F$2:$G$83,2,0)</f>
        <v>#N/A</v>
      </c>
      <c r="M300" s="3038"/>
      <c r="N300" s="3038"/>
      <c r="O300" s="3031"/>
      <c r="P300" s="3038"/>
      <c r="Q300" s="3038" t="s">
        <v>1039</v>
      </c>
      <c r="R300" s="3038" t="s">
        <v>1039</v>
      </c>
      <c r="S300" s="3038" t="s">
        <v>1039</v>
      </c>
      <c r="T300" s="3038" t="s">
        <v>1039</v>
      </c>
      <c r="U300" s="3038" t="s">
        <v>9222</v>
      </c>
      <c r="X300" s="2282" t="s">
        <v>4238</v>
      </c>
    </row>
    <row r="301" spans="1:24">
      <c r="B301" s="3064" t="s">
        <v>11492</v>
      </c>
      <c r="C301" s="3211"/>
      <c r="D301" s="3368"/>
      <c r="E301" s="3360"/>
      <c r="F301" s="3106"/>
      <c r="G301" s="3081"/>
      <c r="H301" s="1004"/>
      <c r="I301" s="1374"/>
      <c r="J301" s="3077"/>
      <c r="K301" s="1352"/>
      <c r="L301" s="3315" t="e">
        <f>VLOOKUP(X301,MaXa!$F$2:$G$83,2,0)</f>
        <v>#N/A</v>
      </c>
      <c r="M301" s="3074"/>
      <c r="N301" s="3074"/>
      <c r="O301" s="3076"/>
      <c r="P301" s="3074"/>
      <c r="Q301" s="3074"/>
      <c r="R301" s="3074"/>
      <c r="S301" s="3074"/>
      <c r="T301" s="3074"/>
      <c r="U301" s="3074"/>
    </row>
    <row r="302" spans="1:24" s="3563" customFormat="1" ht="31.5">
      <c r="B302" s="3064" t="s">
        <v>11493</v>
      </c>
      <c r="C302" s="3564" t="s">
        <v>7697</v>
      </c>
      <c r="D302" s="3564"/>
      <c r="E302" s="3565"/>
      <c r="F302" s="3566"/>
      <c r="G302" s="3567"/>
      <c r="H302" s="3566"/>
      <c r="I302" s="3568"/>
      <c r="J302" s="3569"/>
      <c r="K302" s="3570" t="s">
        <v>6410</v>
      </c>
      <c r="L302" s="3571">
        <f>VLOOKUP(X302,MaXa!$F$2:$G$83,2,0)</f>
        <v>26506</v>
      </c>
      <c r="M302" s="3572"/>
      <c r="N302" s="3572"/>
      <c r="O302" s="3573">
        <f>SUM(O303:O505)</f>
        <v>281992.32699999999</v>
      </c>
      <c r="P302" s="3574"/>
      <c r="Q302" s="3574"/>
      <c r="R302" s="3569"/>
      <c r="S302" s="3569"/>
      <c r="T302" s="3569"/>
      <c r="U302" s="3575" t="s">
        <v>9222</v>
      </c>
      <c r="X302" s="3563" t="s">
        <v>6410</v>
      </c>
    </row>
    <row r="303" spans="1:24" ht="31.5">
      <c r="B303" s="3064" t="s">
        <v>813</v>
      </c>
      <c r="C303" s="3211" t="s">
        <v>6428</v>
      </c>
      <c r="D303" s="3368"/>
      <c r="E303" s="3360" t="s">
        <v>11190</v>
      </c>
      <c r="F303" s="3106" t="str">
        <f t="shared" ref="F303:F318" si="20">G303&amp;"_"&amp;H303</f>
        <v>3_1579_19_9</v>
      </c>
      <c r="G303" s="3092" t="s">
        <v>10745</v>
      </c>
      <c r="H303" s="1004" t="str">
        <f t="shared" ref="H303:H306" si="21">M303&amp;"_"&amp;N303</f>
        <v>19_9</v>
      </c>
      <c r="I303" s="1374" t="s">
        <v>10347</v>
      </c>
      <c r="J303" s="3038" t="s">
        <v>7683</v>
      </c>
      <c r="K303" s="3285" t="s">
        <v>6410</v>
      </c>
      <c r="L303" s="3315">
        <f>VLOOKUP(X303,MaXa!$F$2:$G$83,2,0)</f>
        <v>26506</v>
      </c>
      <c r="M303" s="2968">
        <v>19</v>
      </c>
      <c r="N303" s="3038">
        <v>9</v>
      </c>
      <c r="O303" s="1932">
        <v>2128</v>
      </c>
      <c r="P303" s="1932"/>
      <c r="Q303" s="3068" t="s">
        <v>1070</v>
      </c>
      <c r="R303" s="3040" t="s">
        <v>1070</v>
      </c>
      <c r="S303" s="3044" t="s">
        <v>751</v>
      </c>
      <c r="T303" s="3038" t="s">
        <v>6421</v>
      </c>
      <c r="U303" s="3038" t="s">
        <v>9222</v>
      </c>
      <c r="X303" s="2282" t="s">
        <v>6410</v>
      </c>
    </row>
    <row r="304" spans="1:24" s="3548" customFormat="1" ht="31.5">
      <c r="B304" s="3064" t="s">
        <v>11494</v>
      </c>
      <c r="C304" s="3234" t="s">
        <v>6419</v>
      </c>
      <c r="D304" s="3234" t="s">
        <v>11288</v>
      </c>
      <c r="E304" s="3459"/>
      <c r="F304" s="3106" t="str">
        <f t="shared" si="20"/>
        <v>3_1580_8_51</v>
      </c>
      <c r="G304" s="3151" t="s">
        <v>10746</v>
      </c>
      <c r="H304" s="3098" t="str">
        <f t="shared" si="21"/>
        <v>8_51</v>
      </c>
      <c r="I304" s="3097" t="s">
        <v>10348</v>
      </c>
      <c r="J304" s="3221" t="s">
        <v>7683</v>
      </c>
      <c r="K304" s="3549" t="s">
        <v>6410</v>
      </c>
      <c r="L304" s="3315">
        <f>VLOOKUP(X304,MaXa!$F$2:$G$83,2,0)</f>
        <v>26506</v>
      </c>
      <c r="M304" s="3221">
        <v>8</v>
      </c>
      <c r="N304" s="3221">
        <v>51</v>
      </c>
      <c r="O304" s="3550">
        <v>252.1</v>
      </c>
      <c r="P304" s="3550"/>
      <c r="Q304" s="3551" t="s">
        <v>1070</v>
      </c>
      <c r="R304" s="3097" t="s">
        <v>1070</v>
      </c>
      <c r="S304" s="3552" t="s">
        <v>751</v>
      </c>
      <c r="T304" s="3221" t="s">
        <v>6421</v>
      </c>
      <c r="U304" s="3221" t="s">
        <v>9222</v>
      </c>
      <c r="X304" s="3548" t="s">
        <v>6410</v>
      </c>
    </row>
    <row r="305" spans="2:24" ht="63">
      <c r="B305" s="3064" t="s">
        <v>11495</v>
      </c>
      <c r="C305" s="3211" t="s">
        <v>6438</v>
      </c>
      <c r="D305" s="3353" t="s">
        <v>11289</v>
      </c>
      <c r="E305" s="3360"/>
      <c r="F305" s="3106" t="str">
        <f t="shared" si="20"/>
        <v>3_1584_32_55</v>
      </c>
      <c r="G305" s="3092" t="s">
        <v>10747</v>
      </c>
      <c r="H305" s="1004" t="str">
        <f t="shared" si="21"/>
        <v>32_55</v>
      </c>
      <c r="I305" s="1374" t="s">
        <v>10349</v>
      </c>
      <c r="J305" s="3038" t="s">
        <v>7683</v>
      </c>
      <c r="K305" s="3285" t="s">
        <v>6410</v>
      </c>
      <c r="L305" s="3315">
        <f>VLOOKUP(X305,MaXa!$F$2:$G$83,2,0)</f>
        <v>26506</v>
      </c>
      <c r="M305" s="3038">
        <v>32</v>
      </c>
      <c r="N305" s="3038">
        <v>55</v>
      </c>
      <c r="O305" s="3049">
        <v>218.6</v>
      </c>
      <c r="P305" s="3049"/>
      <c r="Q305" s="3068" t="s">
        <v>1070</v>
      </c>
      <c r="R305" s="3040" t="s">
        <v>1070</v>
      </c>
      <c r="S305" s="3044" t="s">
        <v>751</v>
      </c>
      <c r="T305" s="3038" t="s">
        <v>6439</v>
      </c>
      <c r="U305" s="3038" t="s">
        <v>9222</v>
      </c>
      <c r="X305" s="2282" t="s">
        <v>6410</v>
      </c>
    </row>
    <row r="306" spans="2:24" s="3548" customFormat="1" ht="31.5">
      <c r="B306" s="3064" t="s">
        <v>11496</v>
      </c>
      <c r="C306" s="3234" t="s">
        <v>6422</v>
      </c>
      <c r="D306" s="3234" t="s">
        <v>11288</v>
      </c>
      <c r="E306" s="3459" t="s">
        <v>11190</v>
      </c>
      <c r="F306" s="3098" t="str">
        <f t="shared" si="20"/>
        <v>3_1585_8_48</v>
      </c>
      <c r="G306" s="3151" t="s">
        <v>10748</v>
      </c>
      <c r="H306" s="3098" t="str">
        <f t="shared" si="21"/>
        <v>8_48</v>
      </c>
      <c r="I306" s="3097" t="s">
        <v>10350</v>
      </c>
      <c r="J306" s="3221" t="s">
        <v>7683</v>
      </c>
      <c r="K306" s="3549" t="s">
        <v>6410</v>
      </c>
      <c r="L306" s="3315">
        <f>VLOOKUP(X306,MaXa!$F$2:$G$83,2,0)</f>
        <v>26506</v>
      </c>
      <c r="M306" s="3221">
        <v>8</v>
      </c>
      <c r="N306" s="3553">
        <v>48</v>
      </c>
      <c r="O306" s="3554">
        <v>339</v>
      </c>
      <c r="P306" s="3554"/>
      <c r="Q306" s="3551" t="s">
        <v>1070</v>
      </c>
      <c r="R306" s="3097" t="s">
        <v>1070</v>
      </c>
      <c r="S306" s="3552" t="s">
        <v>751</v>
      </c>
      <c r="T306" s="3221" t="s">
        <v>6424</v>
      </c>
      <c r="U306" s="3221" t="s">
        <v>9222</v>
      </c>
      <c r="X306" s="3548" t="s">
        <v>6410</v>
      </c>
    </row>
    <row r="307" spans="2:24">
      <c r="B307" s="3064" t="s">
        <v>11497</v>
      </c>
      <c r="C307" s="3234" t="s">
        <v>6422</v>
      </c>
      <c r="D307" s="3540"/>
      <c r="E307" s="3541" t="s">
        <v>11190</v>
      </c>
      <c r="F307" s="3098" t="str">
        <f>G307&amp;"_"&amp;H307</f>
        <v>3_1585_8_51</v>
      </c>
      <c r="G307" s="3151" t="s">
        <v>10748</v>
      </c>
      <c r="H307" s="3098" t="str">
        <f>M307&amp;"_"&amp;N307</f>
        <v>8_51</v>
      </c>
      <c r="I307" s="3097" t="s">
        <v>10350</v>
      </c>
      <c r="J307" s="3221" t="s">
        <v>7683</v>
      </c>
      <c r="K307" s="3549" t="s">
        <v>6410</v>
      </c>
      <c r="L307" s="3315">
        <f>VLOOKUP(X307,MaXa!$F$2:$G$83,2,0)</f>
        <v>26506</v>
      </c>
      <c r="M307" s="3221">
        <v>8</v>
      </c>
      <c r="N307" s="3543">
        <v>51</v>
      </c>
      <c r="O307" s="3544"/>
      <c r="P307" s="3544"/>
      <c r="Q307" s="3545"/>
      <c r="R307" s="3546"/>
      <c r="S307" s="3547"/>
      <c r="T307" s="3542"/>
      <c r="U307" s="3542"/>
      <c r="X307" s="2282" t="s">
        <v>6410</v>
      </c>
    </row>
    <row r="308" spans="2:24" ht="110.25">
      <c r="B308" s="3064" t="s">
        <v>11498</v>
      </c>
      <c r="C308" s="3211" t="s">
        <v>6431</v>
      </c>
      <c r="D308" s="3353" t="s">
        <v>11290</v>
      </c>
      <c r="E308" s="3360"/>
      <c r="F308" s="3106" t="str">
        <f t="shared" si="20"/>
        <v>3_1587_25_281</v>
      </c>
      <c r="G308" s="3092" t="s">
        <v>10749</v>
      </c>
      <c r="H308" s="1004" t="str">
        <f>M308&amp;"_"&amp;N308</f>
        <v>25_281</v>
      </c>
      <c r="I308" s="1374" t="s">
        <v>10351</v>
      </c>
      <c r="J308" s="3038" t="s">
        <v>7683</v>
      </c>
      <c r="K308" s="3285" t="s">
        <v>6410</v>
      </c>
      <c r="L308" s="3315">
        <f>VLOOKUP(X308,MaXa!$F$2:$G$83,2,0)</f>
        <v>26506</v>
      </c>
      <c r="M308" s="3038">
        <v>25</v>
      </c>
      <c r="N308" s="3038">
        <v>281</v>
      </c>
      <c r="O308" s="1932">
        <v>72.7</v>
      </c>
      <c r="P308" s="1932"/>
      <c r="Q308" s="3068" t="s">
        <v>1070</v>
      </c>
      <c r="R308" s="3040" t="s">
        <v>1070</v>
      </c>
      <c r="S308" s="3044" t="s">
        <v>751</v>
      </c>
      <c r="T308" s="3038" t="s">
        <v>4515</v>
      </c>
      <c r="U308" s="3038" t="s">
        <v>9222</v>
      </c>
      <c r="X308" s="2282" t="s">
        <v>6410</v>
      </c>
    </row>
    <row r="309" spans="2:24" s="2139" customFormat="1" ht="31.5">
      <c r="B309" s="3064" t="s">
        <v>11499</v>
      </c>
      <c r="C309" s="3211" t="s">
        <v>6606</v>
      </c>
      <c r="D309" s="3368" t="s">
        <v>11291</v>
      </c>
      <c r="E309" s="3360"/>
      <c r="F309" s="3106" t="str">
        <f t="shared" si="20"/>
        <v>3_1588_62_31</v>
      </c>
      <c r="G309" s="3092" t="s">
        <v>10750</v>
      </c>
      <c r="H309" s="1004" t="str">
        <f t="shared" ref="H309:H314" si="22">M309&amp;"_"&amp;N309</f>
        <v>62_31</v>
      </c>
      <c r="I309" s="1374" t="s">
        <v>10352</v>
      </c>
      <c r="J309" s="3038" t="s">
        <v>7683</v>
      </c>
      <c r="K309" s="3285" t="s">
        <v>6567</v>
      </c>
      <c r="L309" s="3315">
        <f>VLOOKUP(X309,MaXa!$F$2:$G$83,2,0)</f>
        <v>26509</v>
      </c>
      <c r="M309" s="3038">
        <v>62</v>
      </c>
      <c r="N309" s="3038">
        <v>31</v>
      </c>
      <c r="O309" s="3049">
        <v>985</v>
      </c>
      <c r="P309" s="3049"/>
      <c r="Q309" s="3040" t="s">
        <v>6607</v>
      </c>
      <c r="R309" s="3040" t="s">
        <v>6607</v>
      </c>
      <c r="S309" s="3044" t="s">
        <v>6607</v>
      </c>
      <c r="T309" s="3038" t="s">
        <v>6608</v>
      </c>
      <c r="U309" s="3038" t="s">
        <v>9222</v>
      </c>
      <c r="X309" s="2139" t="s">
        <v>6567</v>
      </c>
    </row>
    <row r="310" spans="2:24" s="2139" customFormat="1" ht="47.25">
      <c r="B310" s="3064" t="s">
        <v>11500</v>
      </c>
      <c r="C310" s="3211" t="s">
        <v>6576</v>
      </c>
      <c r="D310" s="3537" t="s">
        <v>11291</v>
      </c>
      <c r="E310" s="3360"/>
      <c r="F310" s="3106" t="str">
        <f t="shared" si="20"/>
        <v>3_1589_12_32</v>
      </c>
      <c r="G310" s="3092" t="s">
        <v>10751</v>
      </c>
      <c r="H310" s="1004" t="str">
        <f t="shared" si="22"/>
        <v>12_32</v>
      </c>
      <c r="I310" s="1374" t="s">
        <v>10353</v>
      </c>
      <c r="J310" s="3038" t="s">
        <v>7683</v>
      </c>
      <c r="K310" s="3285" t="s">
        <v>6567</v>
      </c>
      <c r="L310" s="3315">
        <f>VLOOKUP(X310,MaXa!$F$2:$G$83,2,0)</f>
        <v>26509</v>
      </c>
      <c r="M310" s="3038">
        <v>12</v>
      </c>
      <c r="N310" s="3038">
        <v>32</v>
      </c>
      <c r="O310" s="3049">
        <v>926.9</v>
      </c>
      <c r="P310" s="3049"/>
      <c r="Q310" s="3040" t="s">
        <v>1039</v>
      </c>
      <c r="R310" s="3040" t="s">
        <v>1039</v>
      </c>
      <c r="S310" s="3044">
        <v>0</v>
      </c>
      <c r="T310" s="3038" t="s">
        <v>6577</v>
      </c>
      <c r="U310" s="3038" t="s">
        <v>9222</v>
      </c>
      <c r="X310" s="2139" t="s">
        <v>6567</v>
      </c>
    </row>
    <row r="311" spans="2:24" s="2139" customFormat="1" ht="31.5">
      <c r="B311" s="3064" t="s">
        <v>11501</v>
      </c>
      <c r="C311" s="3211" t="s">
        <v>6628</v>
      </c>
      <c r="D311" s="3537" t="s">
        <v>11291</v>
      </c>
      <c r="E311" s="3360"/>
      <c r="F311" s="3106" t="str">
        <f t="shared" si="20"/>
        <v>3_1590_/7_28</v>
      </c>
      <c r="G311" s="3092" t="s">
        <v>10752</v>
      </c>
      <c r="H311" s="1004" t="str">
        <f t="shared" si="22"/>
        <v>/7_28</v>
      </c>
      <c r="I311" s="1374" t="s">
        <v>10354</v>
      </c>
      <c r="J311" s="3038" t="s">
        <v>7683</v>
      </c>
      <c r="K311" s="3285" t="s">
        <v>6567</v>
      </c>
      <c r="L311" s="3315">
        <f>VLOOKUP(X311,MaXa!$F$2:$G$83,2,0)</f>
        <v>26509</v>
      </c>
      <c r="M311" s="1933" t="s">
        <v>6629</v>
      </c>
      <c r="N311" s="3038">
        <v>28</v>
      </c>
      <c r="O311" s="3049">
        <v>50</v>
      </c>
      <c r="P311" s="3049"/>
      <c r="Q311" s="3040" t="s">
        <v>1039</v>
      </c>
      <c r="R311" s="3040" t="s">
        <v>1039</v>
      </c>
      <c r="S311" s="3044" t="s">
        <v>1039</v>
      </c>
      <c r="T311" s="3038" t="s">
        <v>4492</v>
      </c>
      <c r="U311" s="3038" t="s">
        <v>9222</v>
      </c>
      <c r="X311" s="2139" t="s">
        <v>6567</v>
      </c>
    </row>
    <row r="312" spans="2:24" ht="31.5">
      <c r="B312" s="3064" t="s">
        <v>914</v>
      </c>
      <c r="C312" s="3211" t="s">
        <v>6575</v>
      </c>
      <c r="D312" s="3537" t="s">
        <v>11291</v>
      </c>
      <c r="E312" s="3360"/>
      <c r="F312" s="3106" t="str">
        <f t="shared" si="20"/>
        <v>3_1591_9_74</v>
      </c>
      <c r="G312" s="3092" t="s">
        <v>10753</v>
      </c>
      <c r="H312" s="1004" t="str">
        <f t="shared" si="22"/>
        <v>9_74</v>
      </c>
      <c r="I312" s="1374" t="s">
        <v>10355</v>
      </c>
      <c r="J312" s="3038" t="s">
        <v>7683</v>
      </c>
      <c r="K312" s="1352" t="s">
        <v>6567</v>
      </c>
      <c r="L312" s="3315">
        <f>VLOOKUP(X312,MaXa!$F$2:$G$83,2,0)</f>
        <v>26509</v>
      </c>
      <c r="M312" s="3038">
        <v>9</v>
      </c>
      <c r="N312" s="3038">
        <v>74</v>
      </c>
      <c r="O312" s="3049">
        <v>153.30000000000001</v>
      </c>
      <c r="P312" s="3049"/>
      <c r="Q312" s="3040" t="s">
        <v>1039</v>
      </c>
      <c r="R312" s="3040" t="s">
        <v>1039</v>
      </c>
      <c r="S312" s="3044">
        <v>0</v>
      </c>
      <c r="T312" s="3038" t="s">
        <v>4031</v>
      </c>
      <c r="U312" s="3038" t="s">
        <v>9222</v>
      </c>
      <c r="X312" s="2282" t="s">
        <v>6567</v>
      </c>
    </row>
    <row r="313" spans="2:24" ht="31.5">
      <c r="B313" s="3064" t="s">
        <v>882</v>
      </c>
      <c r="C313" s="3211" t="s">
        <v>6623</v>
      </c>
      <c r="D313" s="3537" t="s">
        <v>11291</v>
      </c>
      <c r="E313" s="3360"/>
      <c r="F313" s="3106" t="str">
        <f t="shared" si="20"/>
        <v>3_1592_/2_46</v>
      </c>
      <c r="G313" s="3092" t="s">
        <v>10754</v>
      </c>
      <c r="H313" s="1004" t="str">
        <f t="shared" si="22"/>
        <v>/2_46</v>
      </c>
      <c r="I313" s="1374" t="s">
        <v>10356</v>
      </c>
      <c r="J313" s="3038" t="s">
        <v>7683</v>
      </c>
      <c r="K313" s="1352" t="s">
        <v>6567</v>
      </c>
      <c r="L313" s="3315">
        <f>VLOOKUP(X313,MaXa!$F$2:$G$83,2,0)</f>
        <v>26509</v>
      </c>
      <c r="M313" s="1933" t="s">
        <v>6622</v>
      </c>
      <c r="N313" s="3038">
        <v>46</v>
      </c>
      <c r="O313" s="3049">
        <v>50</v>
      </c>
      <c r="P313" s="3049"/>
      <c r="Q313" s="3040" t="s">
        <v>1313</v>
      </c>
      <c r="R313" s="3040" t="s">
        <v>1313</v>
      </c>
      <c r="S313" s="3044" t="s">
        <v>1313</v>
      </c>
      <c r="T313" s="3038" t="s">
        <v>6624</v>
      </c>
      <c r="U313" s="3038" t="s">
        <v>9222</v>
      </c>
      <c r="X313" s="2282" t="s">
        <v>6567</v>
      </c>
    </row>
    <row r="314" spans="2:24" ht="31.5">
      <c r="B314" s="3064" t="s">
        <v>883</v>
      </c>
      <c r="C314" s="3211" t="s">
        <v>6572</v>
      </c>
      <c r="D314" s="3537" t="s">
        <v>11291</v>
      </c>
      <c r="E314" s="3360"/>
      <c r="F314" s="3106" t="str">
        <f t="shared" si="20"/>
        <v>3_1593_5_51</v>
      </c>
      <c r="G314" s="3092" t="s">
        <v>10755</v>
      </c>
      <c r="H314" s="1004" t="str">
        <f t="shared" si="22"/>
        <v>5_51</v>
      </c>
      <c r="I314" s="1374" t="s">
        <v>10357</v>
      </c>
      <c r="J314" s="3038" t="s">
        <v>7683</v>
      </c>
      <c r="K314" s="1352" t="s">
        <v>6567</v>
      </c>
      <c r="L314" s="3315">
        <f>VLOOKUP(X314,MaXa!$F$2:$G$83,2,0)</f>
        <v>26509</v>
      </c>
      <c r="M314" s="3038">
        <v>5</v>
      </c>
      <c r="N314" s="3038">
        <v>51</v>
      </c>
      <c r="O314" s="3049" t="s">
        <v>6573</v>
      </c>
      <c r="P314" s="3049"/>
      <c r="Q314" s="3040" t="s">
        <v>1039</v>
      </c>
      <c r="R314" s="3040" t="s">
        <v>1039</v>
      </c>
      <c r="S314" s="3044">
        <v>0</v>
      </c>
      <c r="T314" s="3038" t="s">
        <v>6574</v>
      </c>
      <c r="U314" s="3038" t="s">
        <v>9222</v>
      </c>
      <c r="X314" s="2282" t="s">
        <v>6567</v>
      </c>
    </row>
    <row r="315" spans="2:24">
      <c r="B315" s="3064" t="s">
        <v>11502</v>
      </c>
      <c r="C315" s="3275"/>
      <c r="D315" s="3275"/>
      <c r="E315" s="3360"/>
      <c r="F315" s="3276"/>
      <c r="G315" s="3277"/>
      <c r="H315" s="3278"/>
      <c r="I315" s="3279"/>
      <c r="J315" s="3246"/>
      <c r="K315" s="3288"/>
      <c r="L315" s="3315" t="e">
        <f>VLOOKUP(X315,MaXa!$F$2:$G$83,2,0)</f>
        <v>#N/A</v>
      </c>
      <c r="M315" s="3246"/>
      <c r="N315" s="3246"/>
      <c r="O315" s="3287"/>
      <c r="P315" s="3287"/>
      <c r="Q315" s="3283"/>
      <c r="R315" s="3283"/>
      <c r="S315" s="3286"/>
      <c r="T315" s="3246"/>
      <c r="U315" s="3246"/>
    </row>
    <row r="316" spans="2:24">
      <c r="B316" s="3064" t="s">
        <v>884</v>
      </c>
      <c r="C316" s="3275"/>
      <c r="D316" s="3275"/>
      <c r="E316" s="3360"/>
      <c r="F316" s="3276"/>
      <c r="G316" s="3277"/>
      <c r="H316" s="3278"/>
      <c r="I316" s="3279"/>
      <c r="J316" s="3246"/>
      <c r="K316" s="3284" t="s">
        <v>6631</v>
      </c>
      <c r="L316" s="3315">
        <f>VLOOKUP(X316,MaXa!$F$2:$G$83,2,0)</f>
        <v>26512</v>
      </c>
      <c r="M316" s="3246"/>
      <c r="N316" s="3246"/>
      <c r="O316" s="3287"/>
      <c r="P316" s="3287"/>
      <c r="Q316" s="3283"/>
      <c r="R316" s="3283"/>
      <c r="S316" s="3286"/>
      <c r="T316" s="3246"/>
      <c r="U316" s="3246"/>
      <c r="X316" s="2282" t="s">
        <v>6631</v>
      </c>
    </row>
    <row r="317" spans="2:24" ht="78.75">
      <c r="B317" s="3064" t="s">
        <v>1423</v>
      </c>
      <c r="C317" s="3211" t="s">
        <v>6643</v>
      </c>
      <c r="D317" s="3537" t="s">
        <v>11292</v>
      </c>
      <c r="E317" s="3360"/>
      <c r="F317" s="3106" t="str">
        <f t="shared" si="20"/>
        <v>3_1595_11_708+203</v>
      </c>
      <c r="G317" s="3092" t="s">
        <v>10756</v>
      </c>
      <c r="H317" s="1004" t="str">
        <f t="shared" ref="H317:H323" si="23">M317&amp;"_"&amp;N317</f>
        <v>11_708+203</v>
      </c>
      <c r="I317" s="1374" t="s">
        <v>10358</v>
      </c>
      <c r="J317" s="3038" t="s">
        <v>7683</v>
      </c>
      <c r="K317" s="3285" t="s">
        <v>6631</v>
      </c>
      <c r="L317" s="3315">
        <f>VLOOKUP(X317,MaXa!$F$2:$G$83,2,0)</f>
        <v>26512</v>
      </c>
      <c r="M317" s="3038">
        <v>11</v>
      </c>
      <c r="N317" s="3038" t="s">
        <v>6644</v>
      </c>
      <c r="O317" s="3049">
        <v>27</v>
      </c>
      <c r="P317" s="3049"/>
      <c r="Q317" s="3045" t="s">
        <v>751</v>
      </c>
      <c r="R317" s="3045" t="s">
        <v>751</v>
      </c>
      <c r="S317" s="3044" t="s">
        <v>751</v>
      </c>
      <c r="T317" s="3038" t="s">
        <v>6645</v>
      </c>
      <c r="U317" s="3038" t="s">
        <v>9222</v>
      </c>
      <c r="X317" s="2282" t="s">
        <v>6631</v>
      </c>
    </row>
    <row r="318" spans="2:24" ht="63">
      <c r="B318" s="3064" t="s">
        <v>11503</v>
      </c>
      <c r="C318" s="3211" t="s">
        <v>6650</v>
      </c>
      <c r="D318" s="3537" t="s">
        <v>11297</v>
      </c>
      <c r="E318" s="3360"/>
      <c r="F318" s="3106" t="str">
        <f t="shared" si="20"/>
        <v>3_1597_17_Không có  số thửa</v>
      </c>
      <c r="G318" s="3092" t="s">
        <v>10757</v>
      </c>
      <c r="H318" s="1004" t="str">
        <f t="shared" si="23"/>
        <v>17_Không có  số thửa</v>
      </c>
      <c r="I318" s="1374" t="s">
        <v>10359</v>
      </c>
      <c r="J318" s="3038" t="s">
        <v>7683</v>
      </c>
      <c r="K318" s="1352" t="s">
        <v>6631</v>
      </c>
      <c r="L318" s="3315">
        <f>VLOOKUP(X318,MaXa!$F$2:$G$83,2,0)</f>
        <v>26512</v>
      </c>
      <c r="M318" s="3038">
        <v>17</v>
      </c>
      <c r="N318" s="3038" t="s">
        <v>6638</v>
      </c>
      <c r="O318" s="3049">
        <v>69</v>
      </c>
      <c r="P318" s="3049"/>
      <c r="Q318" s="3045" t="s">
        <v>751</v>
      </c>
      <c r="R318" s="3045" t="s">
        <v>751</v>
      </c>
      <c r="S318" s="3044" t="s">
        <v>751</v>
      </c>
      <c r="T318" s="3038" t="s">
        <v>6651</v>
      </c>
      <c r="U318" s="3038" t="s">
        <v>9222</v>
      </c>
      <c r="X318" s="2282" t="s">
        <v>6631</v>
      </c>
    </row>
    <row r="319" spans="2:24" ht="94.5">
      <c r="B319" s="3064" t="s">
        <v>11504</v>
      </c>
      <c r="C319" s="3211" t="s">
        <v>6649</v>
      </c>
      <c r="D319" s="3537" t="s">
        <v>11293</v>
      </c>
      <c r="E319" s="3360" t="s">
        <v>11190</v>
      </c>
      <c r="F319" s="3106" t="str">
        <f t="shared" ref="F319:F382" si="24">G319&amp;"_"&amp;H319</f>
        <v>3_1599_16_139</v>
      </c>
      <c r="G319" s="3092" t="s">
        <v>10758</v>
      </c>
      <c r="H319" s="1004" t="str">
        <f t="shared" si="23"/>
        <v>16_139</v>
      </c>
      <c r="I319" s="1374" t="s">
        <v>10360</v>
      </c>
      <c r="J319" s="3038" t="s">
        <v>7683</v>
      </c>
      <c r="K319" s="1352" t="s">
        <v>6631</v>
      </c>
      <c r="L319" s="3315">
        <f>VLOOKUP(X319,MaXa!$F$2:$G$83,2,0)</f>
        <v>26512</v>
      </c>
      <c r="M319" s="3038">
        <v>16</v>
      </c>
      <c r="N319" s="3038">
        <v>139</v>
      </c>
      <c r="O319" s="3049">
        <v>1563</v>
      </c>
      <c r="P319" s="3049"/>
      <c r="Q319" s="3045" t="s">
        <v>751</v>
      </c>
      <c r="R319" s="3045" t="s">
        <v>751</v>
      </c>
      <c r="S319" s="3044" t="s">
        <v>751</v>
      </c>
      <c r="T319" s="3038" t="s">
        <v>3438</v>
      </c>
      <c r="U319" s="3038" t="s">
        <v>9222</v>
      </c>
      <c r="X319" s="2282" t="s">
        <v>6631</v>
      </c>
    </row>
    <row r="320" spans="2:24" s="3069" customFormat="1" ht="78.75">
      <c r="B320" s="3064" t="s">
        <v>11505</v>
      </c>
      <c r="C320" s="3211" t="s">
        <v>6634</v>
      </c>
      <c r="D320" s="3537" t="s">
        <v>11294</v>
      </c>
      <c r="E320" s="3360" t="s">
        <v>11190</v>
      </c>
      <c r="F320" s="3106" t="str">
        <f t="shared" si="24"/>
        <v>3_1600_2_13</v>
      </c>
      <c r="G320" s="3092" t="s">
        <v>10759</v>
      </c>
      <c r="H320" s="1004" t="str">
        <f t="shared" si="23"/>
        <v>2_13</v>
      </c>
      <c r="I320" s="1374" t="s">
        <v>10361</v>
      </c>
      <c r="J320" s="3038" t="s">
        <v>7683</v>
      </c>
      <c r="K320" s="1352" t="s">
        <v>6631</v>
      </c>
      <c r="L320" s="3315">
        <f>VLOOKUP(X320,MaXa!$F$2:$G$83,2,0)</f>
        <v>26512</v>
      </c>
      <c r="M320" s="3038">
        <v>2</v>
      </c>
      <c r="N320" s="3038">
        <v>13</v>
      </c>
      <c r="O320" s="3049">
        <v>263.8</v>
      </c>
      <c r="P320" s="3049"/>
      <c r="Q320" s="3045" t="s">
        <v>751</v>
      </c>
      <c r="R320" s="3045" t="s">
        <v>751</v>
      </c>
      <c r="S320" s="3044" t="s">
        <v>751</v>
      </c>
      <c r="T320" s="3038" t="s">
        <v>6636</v>
      </c>
      <c r="U320" s="3038" t="s">
        <v>9222</v>
      </c>
      <c r="X320" s="3069" t="s">
        <v>6631</v>
      </c>
    </row>
    <row r="321" spans="2:24" s="3069" customFormat="1" ht="78.75">
      <c r="B321" s="3064" t="s">
        <v>11506</v>
      </c>
      <c r="C321" s="3537" t="s">
        <v>6634</v>
      </c>
      <c r="D321" s="3537" t="s">
        <v>11295</v>
      </c>
      <c r="E321" s="3360" t="s">
        <v>11190</v>
      </c>
      <c r="F321" s="3106" t="str">
        <f>G321&amp;"_"&amp;H321</f>
        <v>3_1600_2_135</v>
      </c>
      <c r="G321" s="3539" t="s">
        <v>10759</v>
      </c>
      <c r="H321" s="1004" t="str">
        <f>M321&amp;"_"&amp;N321</f>
        <v>2_135</v>
      </c>
      <c r="I321" s="1374" t="s">
        <v>10361</v>
      </c>
      <c r="J321" s="3538" t="s">
        <v>7683</v>
      </c>
      <c r="K321" s="3535" t="s">
        <v>6631</v>
      </c>
      <c r="L321" s="3315">
        <f>VLOOKUP(X321,MaXa!$F$2:$G$83,2,0)</f>
        <v>26512</v>
      </c>
      <c r="M321" s="3538">
        <v>2</v>
      </c>
      <c r="N321" s="3542">
        <v>135</v>
      </c>
      <c r="O321" s="3555"/>
      <c r="P321" s="3555"/>
      <c r="Q321" s="3562"/>
      <c r="R321" s="3562"/>
      <c r="S321" s="3547"/>
      <c r="T321" s="3542"/>
      <c r="U321" s="3542"/>
      <c r="X321" s="3069" t="s">
        <v>6631</v>
      </c>
    </row>
    <row r="322" spans="2:24" s="2138" customFormat="1" ht="63">
      <c r="B322" s="3064" t="s">
        <v>11507</v>
      </c>
      <c r="C322" s="3211" t="s">
        <v>6630</v>
      </c>
      <c r="D322" s="3353" t="s">
        <v>11296</v>
      </c>
      <c r="E322" s="3360"/>
      <c r="F322" s="3106" t="str">
        <f t="shared" si="24"/>
        <v>3_1601_2_01+192</v>
      </c>
      <c r="G322" s="3092" t="s">
        <v>10760</v>
      </c>
      <c r="H322" s="1004" t="str">
        <f t="shared" si="23"/>
        <v>2_01+192</v>
      </c>
      <c r="I322" s="1374" t="s">
        <v>10362</v>
      </c>
      <c r="J322" s="3038" t="s">
        <v>7683</v>
      </c>
      <c r="K322" s="1352" t="s">
        <v>6631</v>
      </c>
      <c r="L322" s="3315">
        <f>VLOOKUP(X322,MaXa!$F$2:$G$83,2,0)</f>
        <v>26512</v>
      </c>
      <c r="M322" s="3038">
        <v>2</v>
      </c>
      <c r="N322" s="3038" t="s">
        <v>6632</v>
      </c>
      <c r="O322" s="3049">
        <v>43</v>
      </c>
      <c r="P322" s="3049"/>
      <c r="Q322" s="3045" t="s">
        <v>751</v>
      </c>
      <c r="R322" s="3045" t="s">
        <v>751</v>
      </c>
      <c r="S322" s="3044" t="s">
        <v>751</v>
      </c>
      <c r="T322" s="3038" t="s">
        <v>6633</v>
      </c>
      <c r="U322" s="3038" t="s">
        <v>9222</v>
      </c>
      <c r="X322" s="2138" t="s">
        <v>6631</v>
      </c>
    </row>
    <row r="323" spans="2:24" ht="31.5">
      <c r="B323" s="3064" t="s">
        <v>11508</v>
      </c>
      <c r="C323" s="3211" t="s">
        <v>6646</v>
      </c>
      <c r="D323" s="3368"/>
      <c r="E323" s="3360"/>
      <c r="F323" s="3106" t="str">
        <f t="shared" si="24"/>
        <v>3_1603_15_Không có số thửa</v>
      </c>
      <c r="G323" s="3092" t="s">
        <v>10761</v>
      </c>
      <c r="H323" s="1004" t="str">
        <f t="shared" si="23"/>
        <v>15_Không có số thửa</v>
      </c>
      <c r="I323" s="1374" t="s">
        <v>10363</v>
      </c>
      <c r="J323" s="3038" t="s">
        <v>7683</v>
      </c>
      <c r="K323" s="1352" t="s">
        <v>6631</v>
      </c>
      <c r="L323" s="3315">
        <f>VLOOKUP(X323,MaXa!$F$2:$G$83,2,0)</f>
        <v>26512</v>
      </c>
      <c r="M323" s="3038">
        <v>15</v>
      </c>
      <c r="N323" s="3038" t="s">
        <v>6647</v>
      </c>
      <c r="O323" s="3049">
        <v>300</v>
      </c>
      <c r="P323" s="3049"/>
      <c r="Q323" s="3045" t="s">
        <v>751</v>
      </c>
      <c r="R323" s="3045" t="s">
        <v>751</v>
      </c>
      <c r="S323" s="3044" t="s">
        <v>751</v>
      </c>
      <c r="T323" s="3038" t="s">
        <v>6648</v>
      </c>
      <c r="U323" s="3038" t="s">
        <v>9222</v>
      </c>
      <c r="X323" s="2282" t="s">
        <v>6631</v>
      </c>
    </row>
    <row r="324" spans="2:24" ht="47.25">
      <c r="B324" s="3064" t="s">
        <v>11509</v>
      </c>
      <c r="C324" s="3537" t="s">
        <v>6665</v>
      </c>
      <c r="D324" s="3353" t="s">
        <v>11298</v>
      </c>
      <c r="E324" s="3360" t="s">
        <v>11190</v>
      </c>
      <c r="F324" s="3106" t="str">
        <f>G324&amp;"_"&amp;H324</f>
        <v>3_1604_9_509</v>
      </c>
      <c r="G324" s="3539" t="s">
        <v>10762</v>
      </c>
      <c r="H324" s="1004" t="str">
        <f>M324&amp;"_"&amp;N324</f>
        <v>9_509</v>
      </c>
      <c r="I324" s="1374" t="s">
        <v>10364</v>
      </c>
      <c r="J324" s="3538" t="s">
        <v>7683</v>
      </c>
      <c r="K324" s="3536" t="s">
        <v>6659</v>
      </c>
      <c r="L324" s="3315">
        <f>VLOOKUP(X324,MaXa!$F$2:$G$83,2,0)</f>
        <v>26515</v>
      </c>
      <c r="M324" s="3538">
        <v>9</v>
      </c>
      <c r="N324" s="3542">
        <v>509</v>
      </c>
      <c r="O324" s="3555"/>
      <c r="P324" s="3555"/>
      <c r="Q324" s="3562"/>
      <c r="R324" s="3542"/>
      <c r="S324" s="3547"/>
      <c r="T324" s="3542"/>
      <c r="U324" s="3542"/>
      <c r="X324" s="2282" t="s">
        <v>6659</v>
      </c>
    </row>
    <row r="325" spans="2:24" ht="47.25">
      <c r="B325" s="3064" t="s">
        <v>11510</v>
      </c>
      <c r="C325" s="3211" t="s">
        <v>6668</v>
      </c>
      <c r="D325" s="3353" t="s">
        <v>11298</v>
      </c>
      <c r="E325" s="3360" t="s">
        <v>11190</v>
      </c>
      <c r="F325" s="3106" t="str">
        <f t="shared" si="24"/>
        <v>3_1605_15_182</v>
      </c>
      <c r="G325" s="3092" t="s">
        <v>10763</v>
      </c>
      <c r="H325" s="1004" t="str">
        <f t="shared" ref="H325:H327" si="25">M325&amp;"_"&amp;N325</f>
        <v>15_182</v>
      </c>
      <c r="I325" s="1374" t="s">
        <v>10365</v>
      </c>
      <c r="J325" s="3038" t="s">
        <v>7683</v>
      </c>
      <c r="K325" s="3285" t="s">
        <v>6659</v>
      </c>
      <c r="L325" s="3315">
        <f>VLOOKUP(X325,MaXa!$F$2:$G$83,2,0)</f>
        <v>26515</v>
      </c>
      <c r="M325" s="3038">
        <v>15</v>
      </c>
      <c r="N325" s="3038">
        <v>182</v>
      </c>
      <c r="O325" s="3049">
        <v>213.8</v>
      </c>
      <c r="P325" s="3049"/>
      <c r="Q325" s="3045" t="s">
        <v>751</v>
      </c>
      <c r="R325" s="3038" t="s">
        <v>6660</v>
      </c>
      <c r="S325" s="3044" t="s">
        <v>751</v>
      </c>
      <c r="T325" s="3038" t="s">
        <v>6670</v>
      </c>
      <c r="U325" s="3038" t="s">
        <v>9222</v>
      </c>
      <c r="X325" s="2282" t="s">
        <v>6659</v>
      </c>
    </row>
    <row r="326" spans="2:24" ht="47.25">
      <c r="B326" s="3064" t="s">
        <v>11511</v>
      </c>
      <c r="C326" s="3537" t="s">
        <v>6671</v>
      </c>
      <c r="D326" s="3353" t="s">
        <v>11298</v>
      </c>
      <c r="E326" s="3360" t="s">
        <v>11190</v>
      </c>
      <c r="F326" s="3106" t="str">
        <f>G326&amp;"_"&amp;H326</f>
        <v>3_1608_20_162</v>
      </c>
      <c r="G326" s="3539" t="s">
        <v>10764</v>
      </c>
      <c r="H326" s="1004" t="str">
        <f>M326&amp;"_"&amp;N326</f>
        <v>20_162</v>
      </c>
      <c r="I326" s="1374" t="s">
        <v>10366</v>
      </c>
      <c r="J326" s="3538" t="s">
        <v>7683</v>
      </c>
      <c r="K326" s="3535" t="s">
        <v>6659</v>
      </c>
      <c r="L326" s="3315">
        <f>VLOOKUP(X326,MaXa!$F$2:$G$83,2,0)</f>
        <v>26515</v>
      </c>
      <c r="M326" s="3538">
        <v>20</v>
      </c>
      <c r="N326" s="3542">
        <v>162</v>
      </c>
      <c r="O326" s="3555"/>
      <c r="P326" s="3555"/>
      <c r="Q326" s="3562"/>
      <c r="R326" s="3542"/>
      <c r="S326" s="3547"/>
      <c r="T326" s="3542"/>
      <c r="U326" s="3542"/>
      <c r="X326" s="2282" t="s">
        <v>6659</v>
      </c>
    </row>
    <row r="327" spans="2:24" ht="47.25">
      <c r="B327" s="3064" t="s">
        <v>11512</v>
      </c>
      <c r="C327" s="3211" t="s">
        <v>6662</v>
      </c>
      <c r="D327" s="3353" t="s">
        <v>11298</v>
      </c>
      <c r="E327" s="3360" t="s">
        <v>11190</v>
      </c>
      <c r="F327" s="3106" t="str">
        <f t="shared" si="24"/>
        <v>3_1609_9_233</v>
      </c>
      <c r="G327" s="3092" t="s">
        <v>10765</v>
      </c>
      <c r="H327" s="1004" t="str">
        <f t="shared" si="25"/>
        <v>9_233</v>
      </c>
      <c r="I327" s="1374" t="s">
        <v>10367</v>
      </c>
      <c r="J327" s="3038" t="s">
        <v>7683</v>
      </c>
      <c r="K327" s="1352" t="s">
        <v>6659</v>
      </c>
      <c r="L327" s="3315">
        <f>VLOOKUP(X327,MaXa!$F$2:$G$83,2,0)</f>
        <v>26515</v>
      </c>
      <c r="M327" s="3038">
        <v>9</v>
      </c>
      <c r="N327" s="3038">
        <v>233</v>
      </c>
      <c r="O327" s="3049">
        <v>284.3</v>
      </c>
      <c r="P327" s="3049"/>
      <c r="Q327" s="3045" t="s">
        <v>751</v>
      </c>
      <c r="R327" s="3038" t="s">
        <v>6660</v>
      </c>
      <c r="S327" s="3044" t="s">
        <v>751</v>
      </c>
      <c r="T327" s="3038" t="s">
        <v>6664</v>
      </c>
      <c r="U327" s="3038" t="s">
        <v>9222</v>
      </c>
      <c r="X327" s="2282" t="s">
        <v>6659</v>
      </c>
    </row>
    <row r="328" spans="2:24">
      <c r="B328" s="3064" t="s">
        <v>11513</v>
      </c>
      <c r="C328" s="3275"/>
      <c r="D328" s="3275"/>
      <c r="E328" s="3360"/>
      <c r="F328" s="3276"/>
      <c r="G328" s="3277"/>
      <c r="H328" s="3278"/>
      <c r="I328" s="3279"/>
      <c r="J328" s="3246"/>
      <c r="K328" s="3284" t="s">
        <v>6681</v>
      </c>
      <c r="L328" s="3315">
        <f>VLOOKUP(X328,MaXa!$F$2:$G$83,2,0)</f>
        <v>26518</v>
      </c>
      <c r="M328" s="3246"/>
      <c r="N328" s="3246"/>
      <c r="O328" s="3287"/>
      <c r="P328" s="3287"/>
      <c r="Q328" s="3289"/>
      <c r="R328" s="3246"/>
      <c r="S328" s="3286"/>
      <c r="T328" s="3246"/>
      <c r="U328" s="3246"/>
      <c r="X328" s="2282" t="s">
        <v>6681</v>
      </c>
    </row>
    <row r="329" spans="2:24" s="2139" customFormat="1" ht="47.25">
      <c r="B329" s="3064" t="s">
        <v>11514</v>
      </c>
      <c r="C329" s="3211" t="s">
        <v>4029</v>
      </c>
      <c r="D329" s="3353" t="s">
        <v>11298</v>
      </c>
      <c r="E329" s="3360" t="s">
        <v>11190</v>
      </c>
      <c r="F329" s="3106" t="str">
        <f t="shared" si="24"/>
        <v>3_1610_32_34</v>
      </c>
      <c r="G329" s="3092" t="s">
        <v>10766</v>
      </c>
      <c r="H329" s="1004" t="str">
        <f t="shared" ref="H329:H345" si="26">M329&amp;"_"&amp;N329</f>
        <v>32_34</v>
      </c>
      <c r="I329" s="1374" t="s">
        <v>10368</v>
      </c>
      <c r="J329" s="3038" t="s">
        <v>7683</v>
      </c>
      <c r="K329" s="3285" t="s">
        <v>6681</v>
      </c>
      <c r="L329" s="3315">
        <f>VLOOKUP(X329,MaXa!$F$2:$G$83,2,0)</f>
        <v>26518</v>
      </c>
      <c r="M329" s="3038">
        <v>32</v>
      </c>
      <c r="N329" s="3038">
        <v>34</v>
      </c>
      <c r="O329" s="3049">
        <v>39.799999999999997</v>
      </c>
      <c r="P329" s="3049"/>
      <c r="Q329" s="3045" t="s">
        <v>751</v>
      </c>
      <c r="R329" s="3040" t="s">
        <v>6682</v>
      </c>
      <c r="S329" s="3044" t="s">
        <v>751</v>
      </c>
      <c r="T329" s="3038" t="s">
        <v>4029</v>
      </c>
      <c r="U329" s="3038" t="s">
        <v>9222</v>
      </c>
      <c r="X329" s="2139" t="s">
        <v>6681</v>
      </c>
    </row>
    <row r="330" spans="2:24" s="2139" customFormat="1" ht="31.5">
      <c r="B330" s="3064" t="s">
        <v>11515</v>
      </c>
      <c r="C330" s="3211" t="s">
        <v>6680</v>
      </c>
      <c r="D330" s="3368"/>
      <c r="E330" s="3360" t="s">
        <v>11190</v>
      </c>
      <c r="F330" s="3106" t="str">
        <f t="shared" si="24"/>
        <v>3_1611_1_86</v>
      </c>
      <c r="G330" s="3092" t="s">
        <v>10767</v>
      </c>
      <c r="H330" s="1004" t="str">
        <f t="shared" si="26"/>
        <v>1_86</v>
      </c>
      <c r="I330" s="1374" t="s">
        <v>10369</v>
      </c>
      <c r="J330" s="3038" t="s">
        <v>7683</v>
      </c>
      <c r="K330" s="3285" t="s">
        <v>6681</v>
      </c>
      <c r="L330" s="3315">
        <f>VLOOKUP(X330,MaXa!$F$2:$G$83,2,0)</f>
        <v>26518</v>
      </c>
      <c r="M330" s="3038">
        <v>1</v>
      </c>
      <c r="N330" s="3038">
        <v>86</v>
      </c>
      <c r="O330" s="3049">
        <v>218.4</v>
      </c>
      <c r="P330" s="3049"/>
      <c r="Q330" s="3045" t="s">
        <v>751</v>
      </c>
      <c r="R330" s="3040" t="s">
        <v>6682</v>
      </c>
      <c r="S330" s="3044" t="s">
        <v>751</v>
      </c>
      <c r="T330" s="3038" t="s">
        <v>4031</v>
      </c>
      <c r="U330" s="3038" t="s">
        <v>9222</v>
      </c>
      <c r="X330" s="2139" t="s">
        <v>6681</v>
      </c>
    </row>
    <row r="331" spans="2:24" s="2139" customFormat="1" ht="47.25">
      <c r="B331" s="3064" t="s">
        <v>11516</v>
      </c>
      <c r="C331" s="3211" t="s">
        <v>6711</v>
      </c>
      <c r="D331" s="3353" t="s">
        <v>11298</v>
      </c>
      <c r="E331" s="3360" t="s">
        <v>11190</v>
      </c>
      <c r="F331" s="3106" t="str">
        <f t="shared" si="24"/>
        <v>3_1612_12_218</v>
      </c>
      <c r="G331" s="3092" t="s">
        <v>10768</v>
      </c>
      <c r="H331" s="1004" t="str">
        <f t="shared" si="26"/>
        <v>12_218</v>
      </c>
      <c r="I331" s="1374" t="s">
        <v>10370</v>
      </c>
      <c r="J331" s="3038" t="s">
        <v>7683</v>
      </c>
      <c r="K331" s="3285" t="s">
        <v>6681</v>
      </c>
      <c r="L331" s="3315">
        <f>VLOOKUP(X331,MaXa!$F$2:$G$83,2,0)</f>
        <v>26518</v>
      </c>
      <c r="M331" s="3038">
        <v>12</v>
      </c>
      <c r="N331" s="3038">
        <v>218</v>
      </c>
      <c r="O331" s="3049">
        <v>160.4</v>
      </c>
      <c r="P331" s="3049"/>
      <c r="Q331" s="3045" t="s">
        <v>751</v>
      </c>
      <c r="R331" s="3040" t="s">
        <v>6682</v>
      </c>
      <c r="S331" s="3044" t="s">
        <v>751</v>
      </c>
      <c r="T331" s="3038" t="s">
        <v>4033</v>
      </c>
      <c r="U331" s="3038" t="s">
        <v>9222</v>
      </c>
      <c r="X331" s="2139" t="s">
        <v>6681</v>
      </c>
    </row>
    <row r="332" spans="2:24" s="2139" customFormat="1" ht="31.5">
      <c r="B332" s="3064" t="s">
        <v>11517</v>
      </c>
      <c r="C332" s="3211" t="s">
        <v>6730</v>
      </c>
      <c r="D332" s="3353" t="s">
        <v>11299</v>
      </c>
      <c r="E332" s="3360" t="s">
        <v>11190</v>
      </c>
      <c r="F332" s="3106" t="str">
        <f t="shared" si="24"/>
        <v>3_1613_15_179</v>
      </c>
      <c r="G332" s="3092" t="s">
        <v>10769</v>
      </c>
      <c r="H332" s="1004" t="str">
        <f t="shared" si="26"/>
        <v>15_179</v>
      </c>
      <c r="I332" s="1374" t="s">
        <v>10371</v>
      </c>
      <c r="J332" s="3038" t="s">
        <v>7683</v>
      </c>
      <c r="K332" s="1352" t="s">
        <v>6681</v>
      </c>
      <c r="L332" s="3315">
        <f>VLOOKUP(X332,MaXa!$F$2:$G$83,2,0)</f>
        <v>26518</v>
      </c>
      <c r="M332" s="3038">
        <v>15</v>
      </c>
      <c r="N332" s="3038">
        <v>179</v>
      </c>
      <c r="O332" s="3049">
        <v>130</v>
      </c>
      <c r="P332" s="3049"/>
      <c r="Q332" s="3045" t="s">
        <v>751</v>
      </c>
      <c r="R332" s="3040" t="s">
        <v>6682</v>
      </c>
      <c r="S332" s="3044" t="s">
        <v>751</v>
      </c>
      <c r="T332" s="3038" t="s">
        <v>6731</v>
      </c>
      <c r="U332" s="3038" t="s">
        <v>9222</v>
      </c>
      <c r="X332" s="2139" t="s">
        <v>6681</v>
      </c>
    </row>
    <row r="333" spans="2:24" s="2139" customFormat="1" ht="31.5">
      <c r="B333" s="3064" t="s">
        <v>11518</v>
      </c>
      <c r="C333" s="3211" t="s">
        <v>4181</v>
      </c>
      <c r="D333" s="3368"/>
      <c r="E333" s="3360"/>
      <c r="F333" s="3106" t="str">
        <f t="shared" si="24"/>
        <v>3_1614__</v>
      </c>
      <c r="G333" s="3092" t="s">
        <v>10770</v>
      </c>
      <c r="H333" s="1004" t="str">
        <f t="shared" si="26"/>
        <v>_</v>
      </c>
      <c r="I333" s="1374" t="s">
        <v>10372</v>
      </c>
      <c r="J333" s="3038" t="s">
        <v>7683</v>
      </c>
      <c r="K333" s="1352" t="s">
        <v>6681</v>
      </c>
      <c r="L333" s="3315">
        <f>VLOOKUP(X333,MaXa!$F$2:$G$83,2,0)</f>
        <v>26518</v>
      </c>
      <c r="M333" s="3038"/>
      <c r="N333" s="3038"/>
      <c r="O333" s="3049">
        <v>60</v>
      </c>
      <c r="P333" s="3049"/>
      <c r="Q333" s="3045" t="s">
        <v>751</v>
      </c>
      <c r="R333" s="3040" t="s">
        <v>6682</v>
      </c>
      <c r="S333" s="3044">
        <v>0</v>
      </c>
      <c r="T333" s="3038" t="s">
        <v>4181</v>
      </c>
      <c r="U333" s="3038" t="s">
        <v>9222</v>
      </c>
      <c r="X333" s="2139" t="s">
        <v>6681</v>
      </c>
    </row>
    <row r="334" spans="2:24" s="2139" customFormat="1" ht="78.75">
      <c r="B334" s="3064" t="s">
        <v>11519</v>
      </c>
      <c r="C334" s="3211" t="s">
        <v>6781</v>
      </c>
      <c r="D334" s="3353" t="s">
        <v>11300</v>
      </c>
      <c r="E334" s="3360" t="s">
        <v>11190</v>
      </c>
      <c r="F334" s="3106" t="str">
        <f t="shared" si="24"/>
        <v>3_1615_20_100</v>
      </c>
      <c r="G334" s="3092" t="s">
        <v>10771</v>
      </c>
      <c r="H334" s="1004" t="str">
        <f t="shared" si="26"/>
        <v>20_100</v>
      </c>
      <c r="I334" s="1374" t="s">
        <v>10373</v>
      </c>
      <c r="J334" s="3038" t="s">
        <v>7683</v>
      </c>
      <c r="K334" s="1352" t="s">
        <v>6681</v>
      </c>
      <c r="L334" s="3315">
        <f>VLOOKUP(X334,MaXa!$F$2:$G$83,2,0)</f>
        <v>26518</v>
      </c>
      <c r="M334" s="3038">
        <v>20</v>
      </c>
      <c r="N334" s="3038">
        <v>100</v>
      </c>
      <c r="O334" s="3049">
        <v>34.299999999999997</v>
      </c>
      <c r="P334" s="3049"/>
      <c r="Q334" s="3045" t="s">
        <v>751</v>
      </c>
      <c r="R334" s="3040" t="s">
        <v>6682</v>
      </c>
      <c r="S334" s="3044" t="s">
        <v>751</v>
      </c>
      <c r="T334" s="3038" t="s">
        <v>6783</v>
      </c>
      <c r="U334" s="3038" t="s">
        <v>9222</v>
      </c>
      <c r="X334" s="2139" t="s">
        <v>6681</v>
      </c>
    </row>
    <row r="335" spans="2:24" s="2139" customFormat="1" ht="31.5">
      <c r="B335" s="3064" t="s">
        <v>929</v>
      </c>
      <c r="C335" s="3537" t="s">
        <v>6781</v>
      </c>
      <c r="D335" s="3353" t="s">
        <v>11299</v>
      </c>
      <c r="E335" s="3360" t="s">
        <v>11190</v>
      </c>
      <c r="F335" s="3106" t="str">
        <f>G335&amp;"_"&amp;H335</f>
        <v>3_1615_20_101</v>
      </c>
      <c r="G335" s="3539" t="s">
        <v>10771</v>
      </c>
      <c r="H335" s="1004" t="str">
        <f>M335&amp;"_"&amp;N335</f>
        <v>20_101</v>
      </c>
      <c r="I335" s="1374" t="s">
        <v>10373</v>
      </c>
      <c r="J335" s="3538" t="s">
        <v>7683</v>
      </c>
      <c r="K335" s="3535" t="s">
        <v>6681</v>
      </c>
      <c r="L335" s="3315">
        <f>VLOOKUP(X335,MaXa!$F$2:$G$83,2,0)</f>
        <v>26518</v>
      </c>
      <c r="M335" s="3538">
        <v>20</v>
      </c>
      <c r="N335" s="3542">
        <v>101</v>
      </c>
      <c r="O335" s="3555"/>
      <c r="P335" s="3555"/>
      <c r="Q335" s="3562"/>
      <c r="R335" s="3546"/>
      <c r="S335" s="3547"/>
      <c r="T335" s="3542"/>
      <c r="U335" s="3542"/>
      <c r="X335" s="2139" t="s">
        <v>6681</v>
      </c>
    </row>
    <row r="336" spans="2:24" s="2139" customFormat="1" ht="31.5">
      <c r="B336" s="3064" t="s">
        <v>11520</v>
      </c>
      <c r="C336" s="3211" t="s">
        <v>6794</v>
      </c>
      <c r="D336" s="3368"/>
      <c r="E336" s="3360"/>
      <c r="F336" s="3106" t="str">
        <f t="shared" si="24"/>
        <v>3_1616_24_1ph06</v>
      </c>
      <c r="G336" s="3092" t="s">
        <v>10772</v>
      </c>
      <c r="H336" s="1004" t="str">
        <f t="shared" si="26"/>
        <v>24_1ph06</v>
      </c>
      <c r="I336" s="1374" t="s">
        <v>10374</v>
      </c>
      <c r="J336" s="3038" t="s">
        <v>7683</v>
      </c>
      <c r="K336" s="1352" t="s">
        <v>6681</v>
      </c>
      <c r="L336" s="3315">
        <f>VLOOKUP(X336,MaXa!$F$2:$G$83,2,0)</f>
        <v>26518</v>
      </c>
      <c r="M336" s="3038">
        <v>24</v>
      </c>
      <c r="N336" s="3038" t="s">
        <v>6795</v>
      </c>
      <c r="O336" s="3049">
        <v>80</v>
      </c>
      <c r="P336" s="3049"/>
      <c r="Q336" s="3045" t="s">
        <v>751</v>
      </c>
      <c r="R336" s="3040" t="s">
        <v>6682</v>
      </c>
      <c r="S336" s="3044" t="s">
        <v>751</v>
      </c>
      <c r="T336" s="3038" t="s">
        <v>4154</v>
      </c>
      <c r="U336" s="3038" t="s">
        <v>9222</v>
      </c>
      <c r="X336" s="2139" t="s">
        <v>6681</v>
      </c>
    </row>
    <row r="337" spans="2:24" s="2139" customFormat="1" ht="31.5">
      <c r="B337" s="3064" t="s">
        <v>11521</v>
      </c>
      <c r="C337" s="3211" t="s">
        <v>6796</v>
      </c>
      <c r="D337" s="3368"/>
      <c r="E337" s="3360"/>
      <c r="F337" s="3106" t="str">
        <f t="shared" si="24"/>
        <v>3_1617_24_1ph06</v>
      </c>
      <c r="G337" s="3092" t="s">
        <v>10773</v>
      </c>
      <c r="H337" s="1004" t="str">
        <f t="shared" si="26"/>
        <v>24_1ph06</v>
      </c>
      <c r="I337" s="1374" t="s">
        <v>10375</v>
      </c>
      <c r="J337" s="3038" t="s">
        <v>7683</v>
      </c>
      <c r="K337" s="1352" t="s">
        <v>6681</v>
      </c>
      <c r="L337" s="3315">
        <f>VLOOKUP(X337,MaXa!$F$2:$G$83,2,0)</f>
        <v>26518</v>
      </c>
      <c r="M337" s="3038">
        <v>24</v>
      </c>
      <c r="N337" s="3038" t="s">
        <v>6795</v>
      </c>
      <c r="O337" s="3049">
        <v>24</v>
      </c>
      <c r="P337" s="3049"/>
      <c r="Q337" s="3045" t="s">
        <v>751</v>
      </c>
      <c r="R337" s="3040" t="s">
        <v>6682</v>
      </c>
      <c r="S337" s="3044" t="s">
        <v>751</v>
      </c>
      <c r="T337" s="3038" t="s">
        <v>6796</v>
      </c>
      <c r="U337" s="3038" t="s">
        <v>9222</v>
      </c>
      <c r="X337" s="2139" t="s">
        <v>6681</v>
      </c>
    </row>
    <row r="338" spans="2:24" s="2139" customFormat="1" ht="31.5">
      <c r="B338" s="3064" t="s">
        <v>11522</v>
      </c>
      <c r="C338" s="3211" t="s">
        <v>6777</v>
      </c>
      <c r="D338" s="3368"/>
      <c r="E338" s="3360"/>
      <c r="F338" s="3106" t="str">
        <f t="shared" si="24"/>
        <v>3_1618_19_không có thửa trên bản đồ</v>
      </c>
      <c r="G338" s="3092" t="s">
        <v>10774</v>
      </c>
      <c r="H338" s="1004" t="str">
        <f t="shared" si="26"/>
        <v>19_không có thửa trên bản đồ</v>
      </c>
      <c r="I338" s="1374" t="s">
        <v>10376</v>
      </c>
      <c r="J338" s="3038" t="s">
        <v>7683</v>
      </c>
      <c r="K338" s="1352" t="s">
        <v>6681</v>
      </c>
      <c r="L338" s="3315">
        <f>VLOOKUP(X338,MaXa!$F$2:$G$83,2,0)</f>
        <v>26518</v>
      </c>
      <c r="M338" s="3038">
        <v>19</v>
      </c>
      <c r="N338" s="3038" t="s">
        <v>6677</v>
      </c>
      <c r="O338" s="3049">
        <v>55</v>
      </c>
      <c r="P338" s="3049"/>
      <c r="Q338" s="3045" t="s">
        <v>751</v>
      </c>
      <c r="R338" s="3040" t="s">
        <v>6682</v>
      </c>
      <c r="S338" s="3044" t="s">
        <v>751</v>
      </c>
      <c r="T338" s="3038" t="s">
        <v>6777</v>
      </c>
      <c r="U338" s="3038" t="s">
        <v>9222</v>
      </c>
      <c r="X338" s="2139" t="s">
        <v>6681</v>
      </c>
    </row>
    <row r="339" spans="2:24" s="2139" customFormat="1" ht="31.5">
      <c r="B339" s="3064" t="s">
        <v>11523</v>
      </c>
      <c r="C339" s="3211" t="s">
        <v>6778</v>
      </c>
      <c r="D339" s="3368"/>
      <c r="E339" s="3360"/>
      <c r="F339" s="3106" t="str">
        <f t="shared" si="24"/>
        <v>3_1619_19_không có thửa trên bản đồ</v>
      </c>
      <c r="G339" s="3092" t="s">
        <v>10775</v>
      </c>
      <c r="H339" s="1004" t="str">
        <f t="shared" si="26"/>
        <v>19_không có thửa trên bản đồ</v>
      </c>
      <c r="I339" s="1374" t="s">
        <v>10377</v>
      </c>
      <c r="J339" s="3038" t="s">
        <v>7683</v>
      </c>
      <c r="K339" s="1352" t="s">
        <v>6681</v>
      </c>
      <c r="L339" s="3315">
        <f>VLOOKUP(X339,MaXa!$F$2:$G$83,2,0)</f>
        <v>26518</v>
      </c>
      <c r="M339" s="3038">
        <v>19</v>
      </c>
      <c r="N339" s="3038" t="s">
        <v>6677</v>
      </c>
      <c r="O339" s="3049">
        <v>12.6</v>
      </c>
      <c r="P339" s="3049"/>
      <c r="Q339" s="3045" t="s">
        <v>1313</v>
      </c>
      <c r="R339" s="3040" t="s">
        <v>2247</v>
      </c>
      <c r="S339" s="3044" t="s">
        <v>1313</v>
      </c>
      <c r="T339" s="3038" t="s">
        <v>6778</v>
      </c>
      <c r="U339" s="3038" t="s">
        <v>9222</v>
      </c>
      <c r="X339" s="2139" t="s">
        <v>6681</v>
      </c>
    </row>
    <row r="340" spans="2:24" s="2139" customFormat="1" ht="31.5">
      <c r="B340" s="3064" t="s">
        <v>885</v>
      </c>
      <c r="C340" s="3211" t="s">
        <v>6752</v>
      </c>
      <c r="D340" s="3353" t="s">
        <v>11299</v>
      </c>
      <c r="E340" s="3360" t="s">
        <v>11190</v>
      </c>
      <c r="F340" s="3106" t="str">
        <f t="shared" si="24"/>
        <v>3_1620_15_402</v>
      </c>
      <c r="G340" s="3092" t="s">
        <v>10776</v>
      </c>
      <c r="H340" s="1004" t="str">
        <f t="shared" si="26"/>
        <v>15_402</v>
      </c>
      <c r="I340" s="1374" t="s">
        <v>10378</v>
      </c>
      <c r="J340" s="3038" t="s">
        <v>7683</v>
      </c>
      <c r="K340" s="1352" t="s">
        <v>6681</v>
      </c>
      <c r="L340" s="3315">
        <f>VLOOKUP(X340,MaXa!$F$2:$G$83,2,0)</f>
        <v>26518</v>
      </c>
      <c r="M340" s="3038">
        <v>15</v>
      </c>
      <c r="N340" s="3038">
        <v>402</v>
      </c>
      <c r="O340" s="3049">
        <v>874.5</v>
      </c>
      <c r="P340" s="3049"/>
      <c r="Q340" s="3045" t="s">
        <v>751</v>
      </c>
      <c r="R340" s="3040" t="s">
        <v>6709</v>
      </c>
      <c r="S340" s="3044" t="s">
        <v>751</v>
      </c>
      <c r="T340" s="3038" t="s">
        <v>6754</v>
      </c>
      <c r="U340" s="3038" t="s">
        <v>9222</v>
      </c>
      <c r="X340" s="2139" t="s">
        <v>6681</v>
      </c>
    </row>
    <row r="341" spans="2:24" s="2139" customFormat="1">
      <c r="B341" s="3064" t="s">
        <v>11524</v>
      </c>
      <c r="C341" s="3537" t="s">
        <v>6752</v>
      </c>
      <c r="D341" s="3537"/>
      <c r="E341" s="3360" t="s">
        <v>11190</v>
      </c>
      <c r="F341" s="3106" t="str">
        <f>G341&amp;"_"&amp;H341</f>
        <v>3_1620_15_414</v>
      </c>
      <c r="G341" s="3539" t="s">
        <v>10776</v>
      </c>
      <c r="H341" s="1004" t="str">
        <f>M341&amp;"_"&amp;N341</f>
        <v>15_414</v>
      </c>
      <c r="I341" s="1374" t="s">
        <v>10378</v>
      </c>
      <c r="J341" s="3538" t="s">
        <v>7683</v>
      </c>
      <c r="K341" s="3535" t="s">
        <v>6681</v>
      </c>
      <c r="L341" s="3315">
        <f>VLOOKUP(X341,MaXa!$F$2:$G$83,2,0)</f>
        <v>26518</v>
      </c>
      <c r="M341" s="3538">
        <v>15</v>
      </c>
      <c r="N341" s="3542">
        <v>414</v>
      </c>
      <c r="O341" s="3555"/>
      <c r="P341" s="3555"/>
      <c r="Q341" s="3562"/>
      <c r="R341" s="3546"/>
      <c r="S341" s="3547"/>
      <c r="T341" s="3542"/>
      <c r="U341" s="3542"/>
      <c r="X341" s="2139" t="s">
        <v>6681</v>
      </c>
    </row>
    <row r="342" spans="2:24" s="2139" customFormat="1" ht="31.5">
      <c r="B342" s="3064" t="s">
        <v>11525</v>
      </c>
      <c r="C342" s="3211" t="s">
        <v>6707</v>
      </c>
      <c r="D342" s="3368" t="s">
        <v>11301</v>
      </c>
      <c r="E342" s="3360"/>
      <c r="F342" s="3106" t="str">
        <f t="shared" si="24"/>
        <v>3_1621_9_132</v>
      </c>
      <c r="G342" s="3092" t="s">
        <v>10777</v>
      </c>
      <c r="H342" s="1004" t="str">
        <f t="shared" si="26"/>
        <v>9_132</v>
      </c>
      <c r="I342" s="1374" t="s">
        <v>10379</v>
      </c>
      <c r="J342" s="3038" t="s">
        <v>7683</v>
      </c>
      <c r="K342" s="1352" t="s">
        <v>6681</v>
      </c>
      <c r="L342" s="3315">
        <f>VLOOKUP(X342,MaXa!$F$2:$G$83,2,0)</f>
        <v>26518</v>
      </c>
      <c r="M342" s="3038">
        <v>9</v>
      </c>
      <c r="N342" s="3038">
        <v>132</v>
      </c>
      <c r="O342" s="3049">
        <v>321.8</v>
      </c>
      <c r="P342" s="3049"/>
      <c r="Q342" s="3045" t="s">
        <v>751</v>
      </c>
      <c r="R342" s="3040" t="s">
        <v>6709</v>
      </c>
      <c r="S342" s="3044" t="s">
        <v>751</v>
      </c>
      <c r="T342" s="3038" t="s">
        <v>6710</v>
      </c>
      <c r="U342" s="3038" t="s">
        <v>9222</v>
      </c>
      <c r="X342" s="2139" t="s">
        <v>6681</v>
      </c>
    </row>
    <row r="343" spans="2:24" s="2139" customFormat="1" ht="31.5">
      <c r="B343" s="3064" t="s">
        <v>11526</v>
      </c>
      <c r="C343" s="3559" t="s">
        <v>6707</v>
      </c>
      <c r="D343" s="3353" t="s">
        <v>11299</v>
      </c>
      <c r="E343" s="3541" t="s">
        <v>11190</v>
      </c>
      <c r="F343" s="3106" t="str">
        <f>G343&amp;"_"&amp;H343</f>
        <v>3_1621_9_148</v>
      </c>
      <c r="G343" s="3560" t="s">
        <v>10777</v>
      </c>
      <c r="H343" s="1004" t="str">
        <f>M343&amp;"_"&amp;N343</f>
        <v>9_148</v>
      </c>
      <c r="I343" s="1374" t="s">
        <v>10379</v>
      </c>
      <c r="J343" s="3558" t="s">
        <v>7683</v>
      </c>
      <c r="K343" s="3557" t="s">
        <v>6681</v>
      </c>
      <c r="L343" s="3315">
        <f>VLOOKUP(X343,MaXa!$F$2:$G$83,2,0)</f>
        <v>26518</v>
      </c>
      <c r="M343" s="3558">
        <v>9</v>
      </c>
      <c r="N343" s="3542">
        <v>148</v>
      </c>
      <c r="O343" s="3555"/>
      <c r="P343" s="3555"/>
      <c r="Q343" s="3562"/>
      <c r="R343" s="3546"/>
      <c r="S343" s="3547"/>
      <c r="T343" s="3542"/>
      <c r="U343" s="3542"/>
      <c r="X343" s="2139" t="s">
        <v>6681</v>
      </c>
    </row>
    <row r="344" spans="2:24" s="2139" customFormat="1" ht="31.5">
      <c r="B344" s="3064" t="s">
        <v>11527</v>
      </c>
      <c r="C344" s="3559" t="s">
        <v>6707</v>
      </c>
      <c r="D344" s="3353" t="s">
        <v>11299</v>
      </c>
      <c r="E344" s="3541" t="s">
        <v>11190</v>
      </c>
      <c r="F344" s="3106" t="str">
        <f>G344&amp;"_"&amp;H344</f>
        <v>3_1621_9_163</v>
      </c>
      <c r="G344" s="3560" t="s">
        <v>10777</v>
      </c>
      <c r="H344" s="1004" t="str">
        <f>M344&amp;"_"&amp;N344</f>
        <v>9_163</v>
      </c>
      <c r="I344" s="1374" t="s">
        <v>10379</v>
      </c>
      <c r="J344" s="3558" t="s">
        <v>7683</v>
      </c>
      <c r="K344" s="3557" t="s">
        <v>6681</v>
      </c>
      <c r="L344" s="3315">
        <f>VLOOKUP(X344,MaXa!$F$2:$G$83,2,0)</f>
        <v>26518</v>
      </c>
      <c r="M344" s="3558">
        <v>9</v>
      </c>
      <c r="N344" s="3542">
        <v>163</v>
      </c>
      <c r="O344" s="3555"/>
      <c r="P344" s="3555"/>
      <c r="Q344" s="3562"/>
      <c r="R344" s="3546"/>
      <c r="S344" s="3547"/>
      <c r="T344" s="3542"/>
      <c r="U344" s="3542"/>
      <c r="X344" s="2139" t="s">
        <v>6681</v>
      </c>
    </row>
    <row r="345" spans="2:24" ht="47.25">
      <c r="B345" s="3064" t="s">
        <v>11528</v>
      </c>
      <c r="C345" s="3211" t="s">
        <v>6723</v>
      </c>
      <c r="D345" s="3368" t="s">
        <v>11302</v>
      </c>
      <c r="E345" s="3360"/>
      <c r="F345" s="3106" t="str">
        <f t="shared" si="24"/>
        <v>3_1624_15_146</v>
      </c>
      <c r="G345" s="3092" t="s">
        <v>10778</v>
      </c>
      <c r="H345" s="1004" t="str">
        <f t="shared" si="26"/>
        <v>15_146</v>
      </c>
      <c r="I345" s="1374" t="s">
        <v>10380</v>
      </c>
      <c r="J345" s="3038" t="s">
        <v>7683</v>
      </c>
      <c r="K345" s="1352" t="s">
        <v>6681</v>
      </c>
      <c r="L345" s="3315">
        <f>VLOOKUP(X345,MaXa!$F$2:$G$83,2,0)</f>
        <v>26518</v>
      </c>
      <c r="M345" s="3038">
        <v>15</v>
      </c>
      <c r="N345" s="3038">
        <v>146</v>
      </c>
      <c r="O345" s="3049">
        <v>1887.6</v>
      </c>
      <c r="P345" s="3049"/>
      <c r="Q345" s="3045" t="s">
        <v>979</v>
      </c>
      <c r="R345" s="3040" t="s">
        <v>6724</v>
      </c>
      <c r="S345" s="3044" t="s">
        <v>979</v>
      </c>
      <c r="T345" s="3038" t="s">
        <v>6651</v>
      </c>
      <c r="U345" s="3038" t="s">
        <v>9222</v>
      </c>
      <c r="X345" s="2282" t="s">
        <v>6681</v>
      </c>
    </row>
    <row r="346" spans="2:24">
      <c r="B346" s="3064" t="s">
        <v>11529</v>
      </c>
      <c r="C346" s="3275"/>
      <c r="D346" s="3275"/>
      <c r="E346" s="3360"/>
      <c r="F346" s="3276"/>
      <c r="G346" s="3277"/>
      <c r="H346" s="3278"/>
      <c r="I346" s="3279"/>
      <c r="J346" s="3246"/>
      <c r="K346" s="3284" t="s">
        <v>6896</v>
      </c>
      <c r="L346" s="3315">
        <f>VLOOKUP(X346,MaXa!$F$2:$G$83,2,0)</f>
        <v>26524</v>
      </c>
      <c r="M346" s="3246"/>
      <c r="N346" s="3246"/>
      <c r="O346" s="3287"/>
      <c r="P346" s="3287"/>
      <c r="Q346" s="3289"/>
      <c r="R346" s="3283"/>
      <c r="S346" s="3286"/>
      <c r="T346" s="3246"/>
      <c r="U346" s="3246"/>
      <c r="X346" s="2282" t="s">
        <v>6896</v>
      </c>
    </row>
    <row r="347" spans="2:24" ht="31.5">
      <c r="B347" s="3064" t="s">
        <v>11530</v>
      </c>
      <c r="C347" s="3211" t="s">
        <v>6924</v>
      </c>
      <c r="D347" s="3559" t="s">
        <v>11304</v>
      </c>
      <c r="E347" s="3360"/>
      <c r="F347" s="3106" t="str">
        <f t="shared" si="24"/>
        <v>3_1625_1 + 2_11</v>
      </c>
      <c r="G347" s="3092" t="s">
        <v>10779</v>
      </c>
      <c r="H347" s="1004" t="str">
        <f t="shared" ref="H347:H412" si="27">M347&amp;"_"&amp;N347</f>
        <v>1 + 2_11</v>
      </c>
      <c r="I347" s="1374" t="s">
        <v>10381</v>
      </c>
      <c r="J347" s="3038" t="s">
        <v>7683</v>
      </c>
      <c r="K347" s="3285" t="s">
        <v>6896</v>
      </c>
      <c r="L347" s="3315">
        <f>VLOOKUP(X347,MaXa!$F$2:$G$83,2,0)</f>
        <v>26524</v>
      </c>
      <c r="M347" s="3038" t="s">
        <v>6925</v>
      </c>
      <c r="N347" s="3038">
        <v>11</v>
      </c>
      <c r="O347" s="3049">
        <v>23.8</v>
      </c>
      <c r="P347" s="3049"/>
      <c r="Q347" s="3045" t="s">
        <v>4037</v>
      </c>
      <c r="R347" s="3040" t="s">
        <v>4037</v>
      </c>
      <c r="S347" s="3044" t="s">
        <v>9100</v>
      </c>
      <c r="T347" s="3038" t="s">
        <v>6926</v>
      </c>
      <c r="U347" s="3038" t="s">
        <v>9222</v>
      </c>
      <c r="X347" s="2282" t="s">
        <v>6896</v>
      </c>
    </row>
    <row r="348" spans="2:24" ht="63">
      <c r="B348" s="3064" t="s">
        <v>11531</v>
      </c>
      <c r="C348" s="3211" t="s">
        <v>6904</v>
      </c>
      <c r="D348" s="3353" t="s">
        <v>11303</v>
      </c>
      <c r="E348" s="3360"/>
      <c r="F348" s="3106" t="str">
        <f t="shared" si="24"/>
        <v>3_1626_30_7</v>
      </c>
      <c r="G348" s="3092" t="s">
        <v>10780</v>
      </c>
      <c r="H348" s="1004" t="str">
        <f t="shared" si="27"/>
        <v>30_7</v>
      </c>
      <c r="I348" s="1374" t="s">
        <v>10382</v>
      </c>
      <c r="J348" s="3038" t="s">
        <v>7683</v>
      </c>
      <c r="K348" s="3285" t="s">
        <v>6896</v>
      </c>
      <c r="L348" s="3315">
        <f>VLOOKUP(X348,MaXa!$F$2:$G$83,2,0)</f>
        <v>26524</v>
      </c>
      <c r="M348" s="3038">
        <v>30</v>
      </c>
      <c r="N348" s="3038">
        <v>7</v>
      </c>
      <c r="O348" s="3049">
        <v>207.6</v>
      </c>
      <c r="P348" s="3049"/>
      <c r="Q348" s="3045" t="s">
        <v>2366</v>
      </c>
      <c r="R348" s="3040" t="s">
        <v>2366</v>
      </c>
      <c r="S348" s="3044" t="s">
        <v>1669</v>
      </c>
      <c r="T348" s="3038" t="s">
        <v>6905</v>
      </c>
      <c r="U348" s="3038" t="s">
        <v>9222</v>
      </c>
      <c r="X348" s="2282" t="s">
        <v>6896</v>
      </c>
    </row>
    <row r="349" spans="2:24" ht="31.5">
      <c r="B349" s="3064" t="s">
        <v>11532</v>
      </c>
      <c r="C349" s="3211" t="s">
        <v>6935</v>
      </c>
      <c r="D349" s="3559" t="s">
        <v>11304</v>
      </c>
      <c r="E349" s="3360"/>
      <c r="F349" s="3106" t="str">
        <f t="shared" si="24"/>
        <v>3_1627_1 phần 174_6</v>
      </c>
      <c r="G349" s="3092" t="s">
        <v>10781</v>
      </c>
      <c r="H349" s="1004" t="str">
        <f t="shared" si="27"/>
        <v>1 phần 174_6</v>
      </c>
      <c r="I349" s="1374" t="s">
        <v>10383</v>
      </c>
      <c r="J349" s="3038" t="s">
        <v>7683</v>
      </c>
      <c r="K349" s="3285" t="s">
        <v>6896</v>
      </c>
      <c r="L349" s="3315">
        <f>VLOOKUP(X349,MaXa!$F$2:$G$83,2,0)</f>
        <v>26524</v>
      </c>
      <c r="M349" s="3038" t="s">
        <v>6936</v>
      </c>
      <c r="N349" s="3038">
        <v>6</v>
      </c>
      <c r="O349" s="3049">
        <v>32.700000000000003</v>
      </c>
      <c r="P349" s="3049"/>
      <c r="Q349" s="3045" t="s">
        <v>1669</v>
      </c>
      <c r="R349" s="3040" t="s">
        <v>1669</v>
      </c>
      <c r="S349" s="3044" t="s">
        <v>1669</v>
      </c>
      <c r="T349" s="4138" t="s">
        <v>6918</v>
      </c>
      <c r="U349" s="3038" t="s">
        <v>9222</v>
      </c>
      <c r="X349" s="2282" t="s">
        <v>6896</v>
      </c>
    </row>
    <row r="350" spans="2:24" ht="63">
      <c r="B350" s="3064" t="s">
        <v>11533</v>
      </c>
      <c r="C350" s="3211" t="s">
        <v>6917</v>
      </c>
      <c r="D350" s="3353" t="s">
        <v>11303</v>
      </c>
      <c r="E350" s="3360"/>
      <c r="F350" s="3106" t="str">
        <f t="shared" si="24"/>
        <v>3_1628_148_10</v>
      </c>
      <c r="G350" s="3092" t="s">
        <v>10782</v>
      </c>
      <c r="H350" s="1004" t="str">
        <f t="shared" si="27"/>
        <v>148_10</v>
      </c>
      <c r="I350" s="1374" t="s">
        <v>10384</v>
      </c>
      <c r="J350" s="3038" t="s">
        <v>7683</v>
      </c>
      <c r="K350" s="1352" t="s">
        <v>6896</v>
      </c>
      <c r="L350" s="3315">
        <f>VLOOKUP(X350,MaXa!$F$2:$G$83,2,0)</f>
        <v>26524</v>
      </c>
      <c r="M350" s="3038">
        <v>148</v>
      </c>
      <c r="N350" s="3038">
        <v>10</v>
      </c>
      <c r="O350" s="3049">
        <v>33.9</v>
      </c>
      <c r="P350" s="3049"/>
      <c r="Q350" s="3045" t="s">
        <v>1669</v>
      </c>
      <c r="R350" s="3040" t="s">
        <v>1669</v>
      </c>
      <c r="S350" s="3044">
        <v>0</v>
      </c>
      <c r="T350" s="4138"/>
      <c r="U350" s="3038" t="s">
        <v>9222</v>
      </c>
      <c r="X350" s="2282" t="s">
        <v>6896</v>
      </c>
    </row>
    <row r="351" spans="2:24" ht="63">
      <c r="B351" s="3064" t="s">
        <v>11534</v>
      </c>
      <c r="C351" s="3211" t="s">
        <v>6919</v>
      </c>
      <c r="D351" s="3353" t="s">
        <v>11303</v>
      </c>
      <c r="E351" s="3360"/>
      <c r="F351" s="3106" t="str">
        <f t="shared" si="24"/>
        <v>3_1629_150_10</v>
      </c>
      <c r="G351" s="3092" t="s">
        <v>10783</v>
      </c>
      <c r="H351" s="1004" t="str">
        <f t="shared" si="27"/>
        <v>150_10</v>
      </c>
      <c r="I351" s="1374" t="s">
        <v>10385</v>
      </c>
      <c r="J351" s="3038" t="s">
        <v>7683</v>
      </c>
      <c r="K351" s="1352" t="s">
        <v>6896</v>
      </c>
      <c r="L351" s="3315">
        <f>VLOOKUP(X351,MaXa!$F$2:$G$83,2,0)</f>
        <v>26524</v>
      </c>
      <c r="M351" s="3038">
        <v>150</v>
      </c>
      <c r="N351" s="3038">
        <v>10</v>
      </c>
      <c r="O351" s="3049">
        <v>35.9</v>
      </c>
      <c r="P351" s="3049"/>
      <c r="Q351" s="3045" t="s">
        <v>1669</v>
      </c>
      <c r="R351" s="3040" t="s">
        <v>1669</v>
      </c>
      <c r="S351" s="3044">
        <v>0</v>
      </c>
      <c r="T351" s="4138"/>
      <c r="U351" s="3038" t="s">
        <v>9222</v>
      </c>
      <c r="X351" s="2282" t="s">
        <v>6896</v>
      </c>
    </row>
    <row r="352" spans="2:24" ht="63">
      <c r="B352" s="3064" t="s">
        <v>11535</v>
      </c>
      <c r="C352" s="3211" t="s">
        <v>6906</v>
      </c>
      <c r="D352" s="3353" t="s">
        <v>11303</v>
      </c>
      <c r="E352" s="3360"/>
      <c r="F352" s="3106" t="str">
        <f t="shared" si="24"/>
        <v>3_1630_31_1</v>
      </c>
      <c r="G352" s="3092" t="s">
        <v>10784</v>
      </c>
      <c r="H352" s="1004" t="str">
        <f t="shared" si="27"/>
        <v>31_1</v>
      </c>
      <c r="I352" s="1374" t="s">
        <v>10386</v>
      </c>
      <c r="J352" s="3038" t="s">
        <v>7683</v>
      </c>
      <c r="K352" s="1352" t="s">
        <v>6896</v>
      </c>
      <c r="L352" s="3315">
        <f>VLOOKUP(X352,MaXa!$F$2:$G$83,2,0)</f>
        <v>26524</v>
      </c>
      <c r="M352" s="3038">
        <v>31</v>
      </c>
      <c r="N352" s="3038">
        <v>1</v>
      </c>
      <c r="O352" s="3049">
        <v>32</v>
      </c>
      <c r="P352" s="3049"/>
      <c r="Q352" s="3045" t="s">
        <v>1669</v>
      </c>
      <c r="R352" s="3040" t="s">
        <v>1669</v>
      </c>
      <c r="S352" s="3044" t="s">
        <v>1669</v>
      </c>
      <c r="T352" s="3038" t="s">
        <v>6907</v>
      </c>
      <c r="U352" s="3038" t="s">
        <v>9222</v>
      </c>
      <c r="X352" s="2282" t="s">
        <v>6896</v>
      </c>
    </row>
    <row r="353" spans="2:24" ht="31.5">
      <c r="B353" s="3064" t="s">
        <v>11536</v>
      </c>
      <c r="C353" s="3211" t="s">
        <v>6946</v>
      </c>
      <c r="D353" s="3559" t="s">
        <v>11304</v>
      </c>
      <c r="E353" s="3360"/>
      <c r="F353" s="3106" t="str">
        <f t="shared" si="24"/>
        <v>3_1631_1 phần 75_26</v>
      </c>
      <c r="G353" s="3092" t="s">
        <v>10785</v>
      </c>
      <c r="H353" s="1004" t="str">
        <f t="shared" si="27"/>
        <v>1 phần 75_26</v>
      </c>
      <c r="I353" s="1374" t="s">
        <v>10387</v>
      </c>
      <c r="J353" s="3038" t="s">
        <v>7683</v>
      </c>
      <c r="K353" s="1352" t="s">
        <v>6896</v>
      </c>
      <c r="L353" s="3315">
        <f>VLOOKUP(X353,MaXa!$F$2:$G$83,2,0)</f>
        <v>26524</v>
      </c>
      <c r="M353" s="3038" t="s">
        <v>6947</v>
      </c>
      <c r="N353" s="3038">
        <v>26</v>
      </c>
      <c r="O353" s="3049">
        <v>82.1</v>
      </c>
      <c r="P353" s="3049"/>
      <c r="Q353" s="3045" t="s">
        <v>1039</v>
      </c>
      <c r="R353" s="3040" t="s">
        <v>1039</v>
      </c>
      <c r="S353" s="3044" t="s">
        <v>858</v>
      </c>
      <c r="T353" s="3038" t="s">
        <v>6948</v>
      </c>
      <c r="U353" s="3038" t="s">
        <v>9222</v>
      </c>
      <c r="X353" s="2282" t="s">
        <v>6896</v>
      </c>
    </row>
    <row r="354" spans="2:24" ht="47.25">
      <c r="B354" s="3064" t="s">
        <v>1061</v>
      </c>
      <c r="C354" s="3211" t="s">
        <v>6920</v>
      </c>
      <c r="D354" s="3353" t="s">
        <v>11305</v>
      </c>
      <c r="E354" s="3360"/>
      <c r="F354" s="3106" t="str">
        <f t="shared" si="24"/>
        <v>3_1632_172_2</v>
      </c>
      <c r="G354" s="3092" t="s">
        <v>10786</v>
      </c>
      <c r="H354" s="1004" t="str">
        <f t="shared" si="27"/>
        <v>172_2</v>
      </c>
      <c r="I354" s="1374" t="s">
        <v>10388</v>
      </c>
      <c r="J354" s="3038" t="s">
        <v>7683</v>
      </c>
      <c r="K354" s="1352" t="s">
        <v>6896</v>
      </c>
      <c r="L354" s="3315">
        <f>VLOOKUP(X354,MaXa!$F$2:$G$83,2,0)</f>
        <v>26524</v>
      </c>
      <c r="M354" s="3038">
        <v>172</v>
      </c>
      <c r="N354" s="3038">
        <v>2</v>
      </c>
      <c r="O354" s="3049">
        <v>418.6</v>
      </c>
      <c r="P354" s="3049"/>
      <c r="Q354" s="3045" t="s">
        <v>751</v>
      </c>
      <c r="R354" s="3040" t="s">
        <v>751</v>
      </c>
      <c r="S354" s="3044">
        <v>0</v>
      </c>
      <c r="T354" s="3038" t="s">
        <v>6921</v>
      </c>
      <c r="U354" s="3038" t="s">
        <v>9222</v>
      </c>
      <c r="X354" s="2282" t="s">
        <v>6896</v>
      </c>
    </row>
    <row r="355" spans="2:24" ht="47.25">
      <c r="B355" s="3064" t="s">
        <v>11537</v>
      </c>
      <c r="C355" s="3211" t="s">
        <v>6908</v>
      </c>
      <c r="D355" s="3353" t="s">
        <v>11305</v>
      </c>
      <c r="E355" s="3360"/>
      <c r="F355" s="3106" t="str">
        <f t="shared" si="24"/>
        <v>3_1633_58_2</v>
      </c>
      <c r="G355" s="3092" t="s">
        <v>10787</v>
      </c>
      <c r="H355" s="1004" t="str">
        <f t="shared" si="27"/>
        <v>58_2</v>
      </c>
      <c r="I355" s="1374" t="s">
        <v>10389</v>
      </c>
      <c r="J355" s="3038" t="s">
        <v>7683</v>
      </c>
      <c r="K355" s="1352" t="s">
        <v>6896</v>
      </c>
      <c r="L355" s="3315">
        <f>VLOOKUP(X355,MaXa!$F$2:$G$83,2,0)</f>
        <v>26524</v>
      </c>
      <c r="M355" s="3038">
        <v>58</v>
      </c>
      <c r="N355" s="3038">
        <v>2</v>
      </c>
      <c r="O355" s="3049">
        <v>711</v>
      </c>
      <c r="P355" s="3049"/>
      <c r="Q355" s="3045" t="s">
        <v>751</v>
      </c>
      <c r="R355" s="3040" t="s">
        <v>751</v>
      </c>
      <c r="S355" s="3044">
        <v>0</v>
      </c>
      <c r="T355" s="3038" t="s">
        <v>6909</v>
      </c>
      <c r="U355" s="3038" t="s">
        <v>9222</v>
      </c>
      <c r="X355" s="2282" t="s">
        <v>6896</v>
      </c>
    </row>
    <row r="356" spans="2:24">
      <c r="B356" s="3064" t="s">
        <v>11538</v>
      </c>
      <c r="C356" s="3211"/>
      <c r="D356" s="3368"/>
      <c r="E356" s="3360"/>
      <c r="F356" s="3106"/>
      <c r="G356" s="3075"/>
      <c r="H356" s="1004"/>
      <c r="I356" s="1374"/>
      <c r="J356" s="3074"/>
      <c r="K356" s="1352"/>
      <c r="L356" s="3315" t="e">
        <f>VLOOKUP(X356,MaXa!$F$2:$G$83,2,0)</f>
        <v>#N/A</v>
      </c>
      <c r="M356" s="3074"/>
      <c r="N356" s="3074"/>
      <c r="O356" s="3094"/>
      <c r="P356" s="3094"/>
      <c r="Q356" s="3090"/>
      <c r="R356" s="3087"/>
      <c r="S356" s="3089"/>
      <c r="T356" s="3074"/>
      <c r="U356" s="3074"/>
    </row>
    <row r="357" spans="2:24" ht="47.25">
      <c r="B357" s="3064" t="s">
        <v>11539</v>
      </c>
      <c r="C357" s="3211" t="s">
        <v>6937</v>
      </c>
      <c r="D357" s="3353" t="s">
        <v>11305</v>
      </c>
      <c r="E357" s="3360"/>
      <c r="F357" s="3106" t="str">
        <f t="shared" si="24"/>
        <v>3_1634_1 phần 42_2</v>
      </c>
      <c r="G357" s="3092" t="s">
        <v>10788</v>
      </c>
      <c r="H357" s="1004" t="str">
        <f t="shared" si="27"/>
        <v>1 phần 42_2</v>
      </c>
      <c r="I357" s="1374" t="s">
        <v>10390</v>
      </c>
      <c r="J357" s="3038" t="s">
        <v>7683</v>
      </c>
      <c r="K357" s="1352" t="s">
        <v>6896</v>
      </c>
      <c r="L357" s="3315">
        <f>VLOOKUP(X357,MaXa!$F$2:$G$83,2,0)</f>
        <v>26524</v>
      </c>
      <c r="M357" s="3038" t="s">
        <v>6938</v>
      </c>
      <c r="N357" s="3038">
        <v>2</v>
      </c>
      <c r="O357" s="3049">
        <v>68.2</v>
      </c>
      <c r="P357" s="3049"/>
      <c r="Q357" s="3045" t="s">
        <v>751</v>
      </c>
      <c r="R357" s="3040" t="s">
        <v>751</v>
      </c>
      <c r="S357" s="3044" t="s">
        <v>751</v>
      </c>
      <c r="T357" s="3038" t="s">
        <v>6939</v>
      </c>
      <c r="U357" s="3038" t="s">
        <v>9222</v>
      </c>
      <c r="X357" s="2282" t="s">
        <v>6896</v>
      </c>
    </row>
    <row r="358" spans="2:24" ht="47.25">
      <c r="B358" s="3064" t="s">
        <v>11540</v>
      </c>
      <c r="C358" s="3211" t="s">
        <v>6937</v>
      </c>
      <c r="D358" s="3353" t="s">
        <v>11305</v>
      </c>
      <c r="E358" s="3360"/>
      <c r="F358" s="3106" t="str">
        <f t="shared" si="24"/>
        <v>3_1634_1 phần 42_2</v>
      </c>
      <c r="G358" s="3092" t="s">
        <v>10788</v>
      </c>
      <c r="H358" s="1004" t="str">
        <f t="shared" si="27"/>
        <v>1 phần 42_2</v>
      </c>
      <c r="I358" s="1374" t="s">
        <v>10391</v>
      </c>
      <c r="J358" s="3038" t="s">
        <v>7683</v>
      </c>
      <c r="K358" s="1352" t="s">
        <v>6896</v>
      </c>
      <c r="L358" s="3315">
        <f>VLOOKUP(X358,MaXa!$F$2:$G$83,2,0)</f>
        <v>26524</v>
      </c>
      <c r="M358" s="3038" t="s">
        <v>6938</v>
      </c>
      <c r="N358" s="3038">
        <v>2</v>
      </c>
      <c r="O358" s="3049">
        <v>22.9</v>
      </c>
      <c r="P358" s="3049"/>
      <c r="Q358" s="3045" t="s">
        <v>751</v>
      </c>
      <c r="R358" s="3040" t="s">
        <v>751</v>
      </c>
      <c r="S358" s="3044" t="s">
        <v>751</v>
      </c>
      <c r="T358" s="3038" t="s">
        <v>6940</v>
      </c>
      <c r="U358" s="3038" t="s">
        <v>9222</v>
      </c>
      <c r="X358" s="2282" t="s">
        <v>6896</v>
      </c>
    </row>
    <row r="359" spans="2:24">
      <c r="B359" s="3064" t="s">
        <v>11541</v>
      </c>
      <c r="C359" s="3211"/>
      <c r="D359" s="3368"/>
      <c r="E359" s="3360"/>
      <c r="F359" s="3106" t="str">
        <f t="shared" si="24"/>
        <v>_</v>
      </c>
      <c r="G359" s="3075"/>
      <c r="H359" s="1004"/>
      <c r="I359" s="1374"/>
      <c r="J359" s="3074"/>
      <c r="K359" s="1352"/>
      <c r="L359" s="3315" t="e">
        <f>VLOOKUP(X359,MaXa!$F$2:$G$83,2,0)</f>
        <v>#N/A</v>
      </c>
      <c r="M359" s="3074"/>
      <c r="N359" s="3074"/>
      <c r="O359" s="3094"/>
      <c r="P359" s="3094"/>
      <c r="Q359" s="3090"/>
      <c r="R359" s="3087"/>
      <c r="S359" s="3089"/>
      <c r="T359" s="3074"/>
      <c r="U359" s="3074"/>
    </row>
    <row r="360" spans="2:24" ht="47.25">
      <c r="B360" s="3064" t="s">
        <v>11542</v>
      </c>
      <c r="C360" s="3211" t="s">
        <v>6927</v>
      </c>
      <c r="D360" s="3353" t="s">
        <v>11305</v>
      </c>
      <c r="E360" s="3360"/>
      <c r="F360" s="3106" t="str">
        <f t="shared" si="24"/>
        <v>3_1635_1 phần 01_33</v>
      </c>
      <c r="G360" s="3092" t="s">
        <v>10789</v>
      </c>
      <c r="H360" s="1004" t="str">
        <f t="shared" si="27"/>
        <v>1 phần 01_33</v>
      </c>
      <c r="I360" s="1374" t="s">
        <v>10392</v>
      </c>
      <c r="J360" s="3038" t="s">
        <v>7683</v>
      </c>
      <c r="K360" s="1352" t="s">
        <v>6896</v>
      </c>
      <c r="L360" s="3315">
        <f>VLOOKUP(X360,MaXa!$F$2:$G$83,2,0)</f>
        <v>26524</v>
      </c>
      <c r="M360" s="3038" t="s">
        <v>6928</v>
      </c>
      <c r="N360" s="3038">
        <v>33</v>
      </c>
      <c r="O360" s="3049">
        <v>48</v>
      </c>
      <c r="P360" s="3049"/>
      <c r="Q360" s="3045" t="s">
        <v>1669</v>
      </c>
      <c r="R360" s="3040" t="s">
        <v>1669</v>
      </c>
      <c r="S360" s="3044" t="s">
        <v>858</v>
      </c>
      <c r="T360" s="4138" t="s">
        <v>6929</v>
      </c>
      <c r="U360" s="3038" t="s">
        <v>9222</v>
      </c>
      <c r="X360" s="2282" t="s">
        <v>6896</v>
      </c>
    </row>
    <row r="361" spans="2:24" ht="47.25">
      <c r="B361" s="3064" t="s">
        <v>11543</v>
      </c>
      <c r="C361" s="3211" t="s">
        <v>6930</v>
      </c>
      <c r="D361" s="3353" t="s">
        <v>11305</v>
      </c>
      <c r="E361" s="3360"/>
      <c r="F361" s="3106" t="str">
        <f t="shared" si="24"/>
        <v>3_1636_1 phần 01_33</v>
      </c>
      <c r="G361" s="3092" t="s">
        <v>10790</v>
      </c>
      <c r="H361" s="1004" t="str">
        <f t="shared" si="27"/>
        <v>1 phần 01_33</v>
      </c>
      <c r="I361" s="1374" t="s">
        <v>10393</v>
      </c>
      <c r="J361" s="3038" t="s">
        <v>7683</v>
      </c>
      <c r="K361" s="1352" t="s">
        <v>6896</v>
      </c>
      <c r="L361" s="3315">
        <f>VLOOKUP(X361,MaXa!$F$2:$G$83,2,0)</f>
        <v>26524</v>
      </c>
      <c r="M361" s="3038" t="s">
        <v>6928</v>
      </c>
      <c r="N361" s="3038">
        <v>33</v>
      </c>
      <c r="O361" s="3049">
        <v>39.200000000000003</v>
      </c>
      <c r="P361" s="3049"/>
      <c r="Q361" s="3045" t="s">
        <v>1669</v>
      </c>
      <c r="R361" s="3040" t="s">
        <v>1669</v>
      </c>
      <c r="S361" s="3044">
        <v>0</v>
      </c>
      <c r="T361" s="4138"/>
      <c r="U361" s="3038" t="s">
        <v>9222</v>
      </c>
      <c r="X361" s="2282" t="s">
        <v>6896</v>
      </c>
    </row>
    <row r="362" spans="2:24" ht="47.25">
      <c r="B362" s="3064" t="s">
        <v>11544</v>
      </c>
      <c r="C362" s="3211" t="s">
        <v>6931</v>
      </c>
      <c r="D362" s="3353" t="s">
        <v>11305</v>
      </c>
      <c r="E362" s="3360"/>
      <c r="F362" s="3106" t="str">
        <f t="shared" si="24"/>
        <v>3_1637_1 phần 01_33</v>
      </c>
      <c r="G362" s="3092" t="s">
        <v>10791</v>
      </c>
      <c r="H362" s="1004" t="str">
        <f t="shared" si="27"/>
        <v>1 phần 01_33</v>
      </c>
      <c r="I362" s="1374" t="s">
        <v>10394</v>
      </c>
      <c r="J362" s="3038" t="s">
        <v>7683</v>
      </c>
      <c r="K362" s="1352" t="s">
        <v>6896</v>
      </c>
      <c r="L362" s="3315">
        <f>VLOOKUP(X362,MaXa!$F$2:$G$83,2,0)</f>
        <v>26524</v>
      </c>
      <c r="M362" s="3038" t="s">
        <v>6928</v>
      </c>
      <c r="N362" s="3038">
        <v>33</v>
      </c>
      <c r="O362" s="3049">
        <v>60</v>
      </c>
      <c r="P362" s="3049"/>
      <c r="Q362" s="3045" t="s">
        <v>1669</v>
      </c>
      <c r="R362" s="3040" t="s">
        <v>1669</v>
      </c>
      <c r="S362" s="3044">
        <v>0</v>
      </c>
      <c r="T362" s="4138"/>
      <c r="U362" s="3038" t="s">
        <v>9222</v>
      </c>
      <c r="X362" s="2282" t="s">
        <v>6896</v>
      </c>
    </row>
    <row r="363" spans="2:24" ht="31.5">
      <c r="B363" s="3064" t="s">
        <v>11545</v>
      </c>
      <c r="C363" s="3211" t="s">
        <v>6902</v>
      </c>
      <c r="D363" s="3559" t="s">
        <v>11304</v>
      </c>
      <c r="E363" s="3360"/>
      <c r="F363" s="3106" t="str">
        <f t="shared" si="24"/>
        <v>3_1638_29_35</v>
      </c>
      <c r="G363" s="3092" t="s">
        <v>10792</v>
      </c>
      <c r="H363" s="1004" t="str">
        <f t="shared" si="27"/>
        <v>29_35</v>
      </c>
      <c r="I363" s="1374" t="s">
        <v>10395</v>
      </c>
      <c r="J363" s="3038" t="s">
        <v>7683</v>
      </c>
      <c r="K363" s="1352" t="s">
        <v>6896</v>
      </c>
      <c r="L363" s="3315">
        <f>VLOOKUP(X363,MaXa!$F$2:$G$83,2,0)</f>
        <v>26524</v>
      </c>
      <c r="M363" s="3038">
        <v>29</v>
      </c>
      <c r="N363" s="3038">
        <v>35</v>
      </c>
      <c r="O363" s="3049">
        <v>95.8</v>
      </c>
      <c r="P363" s="3049"/>
      <c r="Q363" s="3045" t="s">
        <v>751</v>
      </c>
      <c r="R363" s="3040" t="s">
        <v>751</v>
      </c>
      <c r="S363" s="3044">
        <v>0</v>
      </c>
      <c r="T363" s="3038" t="s">
        <v>6903</v>
      </c>
      <c r="U363" s="3038" t="s">
        <v>9222</v>
      </c>
      <c r="X363" s="2282" t="s">
        <v>6896</v>
      </c>
    </row>
    <row r="364" spans="2:24" ht="63">
      <c r="B364" s="3064" t="s">
        <v>889</v>
      </c>
      <c r="C364" s="3211" t="s">
        <v>6949</v>
      </c>
      <c r="D364" s="3353" t="s">
        <v>11306</v>
      </c>
      <c r="E364" s="3360"/>
      <c r="F364" s="3106" t="str">
        <f t="shared" si="24"/>
        <v>3_1639_1p163_36</v>
      </c>
      <c r="G364" s="3092" t="s">
        <v>10793</v>
      </c>
      <c r="H364" s="1004" t="str">
        <f t="shared" si="27"/>
        <v>1p163_36</v>
      </c>
      <c r="I364" s="1374" t="s">
        <v>10396</v>
      </c>
      <c r="J364" s="3038" t="s">
        <v>7683</v>
      </c>
      <c r="K364" s="1352" t="s">
        <v>6896</v>
      </c>
      <c r="L364" s="3315">
        <f>VLOOKUP(X364,MaXa!$F$2:$G$83,2,0)</f>
        <v>26524</v>
      </c>
      <c r="M364" s="3038" t="s">
        <v>6950</v>
      </c>
      <c r="N364" s="3038">
        <v>36</v>
      </c>
      <c r="O364" s="3049">
        <v>600</v>
      </c>
      <c r="P364" s="3049"/>
      <c r="Q364" s="3045" t="s">
        <v>1313</v>
      </c>
      <c r="R364" s="3040" t="s">
        <v>1313</v>
      </c>
      <c r="S364" s="3044" t="s">
        <v>1313</v>
      </c>
      <c r="T364" s="3038" t="s">
        <v>6951</v>
      </c>
      <c r="U364" s="3038" t="s">
        <v>9222</v>
      </c>
      <c r="X364" s="2282" t="s">
        <v>6896</v>
      </c>
    </row>
    <row r="365" spans="2:24" ht="63">
      <c r="B365" s="3064" t="s">
        <v>749</v>
      </c>
      <c r="C365" s="3211" t="s">
        <v>6912</v>
      </c>
      <c r="D365" s="3353" t="s">
        <v>11307</v>
      </c>
      <c r="E365" s="3360"/>
      <c r="F365" s="3106" t="str">
        <f t="shared" si="24"/>
        <v>3_1640_118_30</v>
      </c>
      <c r="G365" s="3092" t="s">
        <v>10794</v>
      </c>
      <c r="H365" s="1004" t="str">
        <f t="shared" si="27"/>
        <v>118_30</v>
      </c>
      <c r="I365" s="1374" t="s">
        <v>10397</v>
      </c>
      <c r="J365" s="3038" t="s">
        <v>7683</v>
      </c>
      <c r="K365" s="1352" t="s">
        <v>6896</v>
      </c>
      <c r="L365" s="3315">
        <f>VLOOKUP(X365,MaXa!$F$2:$G$83,2,0)</f>
        <v>26524</v>
      </c>
      <c r="M365" s="3038">
        <v>118</v>
      </c>
      <c r="N365" s="3038">
        <v>30</v>
      </c>
      <c r="O365" s="3049">
        <v>384.7</v>
      </c>
      <c r="P365" s="3049"/>
      <c r="Q365" s="3045" t="s">
        <v>751</v>
      </c>
      <c r="R365" s="3040" t="s">
        <v>751</v>
      </c>
      <c r="S365" s="3044">
        <v>0</v>
      </c>
      <c r="T365" s="3038" t="s">
        <v>6913</v>
      </c>
      <c r="U365" s="3038" t="s">
        <v>9222</v>
      </c>
      <c r="X365" s="2282" t="s">
        <v>6896</v>
      </c>
    </row>
    <row r="366" spans="2:24" ht="94.5">
      <c r="B366" s="3064" t="s">
        <v>11546</v>
      </c>
      <c r="C366" s="3211" t="s">
        <v>6943</v>
      </c>
      <c r="D366" s="3559" t="s">
        <v>11304</v>
      </c>
      <c r="E366" s="3360"/>
      <c r="F366" s="3106" t="str">
        <f t="shared" si="24"/>
        <v>3_1641_1 phần 7 _16</v>
      </c>
      <c r="G366" s="3092" t="s">
        <v>10795</v>
      </c>
      <c r="H366" s="1004" t="str">
        <f t="shared" si="27"/>
        <v>1 phần 7 _16</v>
      </c>
      <c r="I366" s="1374" t="s">
        <v>10398</v>
      </c>
      <c r="J366" s="3038" t="s">
        <v>7683</v>
      </c>
      <c r="K366" s="1352" t="s">
        <v>6896</v>
      </c>
      <c r="L366" s="3315">
        <f>VLOOKUP(X366,MaXa!$F$2:$G$83,2,0)</f>
        <v>26524</v>
      </c>
      <c r="M366" s="3038" t="s">
        <v>6944</v>
      </c>
      <c r="N366" s="3038">
        <v>16</v>
      </c>
      <c r="O366" s="3049">
        <v>20</v>
      </c>
      <c r="P366" s="3049"/>
      <c r="Q366" s="3045" t="s">
        <v>1669</v>
      </c>
      <c r="R366" s="3040" t="s">
        <v>1669</v>
      </c>
      <c r="S366" s="3044">
        <v>0</v>
      </c>
      <c r="T366" s="3038" t="s">
        <v>6945</v>
      </c>
      <c r="U366" s="3038" t="s">
        <v>9222</v>
      </c>
      <c r="X366" s="2282" t="s">
        <v>6896</v>
      </c>
    </row>
    <row r="367" spans="2:24" ht="94.5">
      <c r="B367" s="3064" t="s">
        <v>890</v>
      </c>
      <c r="C367" s="3211" t="s">
        <v>6922</v>
      </c>
      <c r="D367" s="3353" t="s">
        <v>11308</v>
      </c>
      <c r="E367" s="3360"/>
      <c r="F367" s="3106" t="str">
        <f t="shared" si="24"/>
        <v>3_1642_221_14</v>
      </c>
      <c r="G367" s="3092" t="s">
        <v>10796</v>
      </c>
      <c r="H367" s="1004" t="str">
        <f t="shared" si="27"/>
        <v>221_14</v>
      </c>
      <c r="I367" s="1374" t="s">
        <v>10399</v>
      </c>
      <c r="J367" s="3038" t="s">
        <v>7683</v>
      </c>
      <c r="K367" s="1352" t="s">
        <v>6896</v>
      </c>
      <c r="L367" s="3315">
        <f>VLOOKUP(X367,MaXa!$F$2:$G$83,2,0)</f>
        <v>26524</v>
      </c>
      <c r="M367" s="3038">
        <v>221</v>
      </c>
      <c r="N367" s="3038">
        <v>14</v>
      </c>
      <c r="O367" s="3049">
        <v>100</v>
      </c>
      <c r="P367" s="3049"/>
      <c r="Q367" s="3045" t="s">
        <v>775</v>
      </c>
      <c r="R367" s="3040" t="s">
        <v>775</v>
      </c>
      <c r="S367" s="3044">
        <v>0</v>
      </c>
      <c r="T367" s="3038" t="s">
        <v>6923</v>
      </c>
      <c r="U367" s="3038" t="s">
        <v>9222</v>
      </c>
      <c r="X367" s="2282" t="s">
        <v>6896</v>
      </c>
    </row>
    <row r="368" spans="2:24" ht="63">
      <c r="B368" s="3064" t="s">
        <v>11547</v>
      </c>
      <c r="C368" s="3211" t="s">
        <v>6952</v>
      </c>
      <c r="D368" s="3353" t="s">
        <v>11309</v>
      </c>
      <c r="E368" s="3360"/>
      <c r="F368" s="3106" t="str">
        <f t="shared" si="24"/>
        <v>3_1643_390_22</v>
      </c>
      <c r="G368" s="3092" t="s">
        <v>10797</v>
      </c>
      <c r="H368" s="1004" t="str">
        <f t="shared" si="27"/>
        <v>390_22</v>
      </c>
      <c r="I368" s="1374" t="s">
        <v>10400</v>
      </c>
      <c r="J368" s="3038" t="s">
        <v>7683</v>
      </c>
      <c r="K368" s="1352" t="s">
        <v>6896</v>
      </c>
      <c r="L368" s="3315">
        <f>VLOOKUP(X368,MaXa!$F$2:$G$83,2,0)</f>
        <v>26524</v>
      </c>
      <c r="M368" s="3038">
        <v>390</v>
      </c>
      <c r="N368" s="3038">
        <v>22</v>
      </c>
      <c r="O368" s="3049">
        <v>118</v>
      </c>
      <c r="P368" s="3049"/>
      <c r="Q368" s="3045" t="s">
        <v>751</v>
      </c>
      <c r="R368" s="3040" t="s">
        <v>751</v>
      </c>
      <c r="S368" s="3044" t="s">
        <v>1669</v>
      </c>
      <c r="T368" s="3038" t="s">
        <v>6954</v>
      </c>
      <c r="U368" s="3038" t="s">
        <v>9222</v>
      </c>
      <c r="X368" s="2282" t="s">
        <v>6896</v>
      </c>
    </row>
    <row r="369" spans="2:24">
      <c r="B369" s="3064" t="s">
        <v>11548</v>
      </c>
      <c r="C369" s="3559" t="s">
        <v>6952</v>
      </c>
      <c r="D369" s="3353"/>
      <c r="E369" s="3360"/>
      <c r="F369" s="3106" t="str">
        <f>G369&amp;"_"&amp;H369</f>
        <v>3_1643_415_</v>
      </c>
      <c r="G369" s="3560" t="s">
        <v>10797</v>
      </c>
      <c r="H369" s="1004" t="str">
        <f>M369&amp;"_"&amp;N369</f>
        <v>415_</v>
      </c>
      <c r="I369" s="1374" t="s">
        <v>10400</v>
      </c>
      <c r="J369" s="3558" t="s">
        <v>7683</v>
      </c>
      <c r="K369" s="3557" t="s">
        <v>6896</v>
      </c>
      <c r="L369" s="3561"/>
      <c r="M369" s="3542">
        <v>415</v>
      </c>
      <c r="N369" s="3542"/>
      <c r="O369" s="3555"/>
      <c r="P369" s="3555"/>
      <c r="Q369" s="3562"/>
      <c r="R369" s="3546"/>
      <c r="S369" s="3547"/>
      <c r="T369" s="3542"/>
      <c r="U369" s="3542"/>
    </row>
    <row r="370" spans="2:24" ht="63">
      <c r="B370" s="3064" t="s">
        <v>11549</v>
      </c>
      <c r="C370" s="3211" t="s">
        <v>6910</v>
      </c>
      <c r="D370" s="3353" t="s">
        <v>11307</v>
      </c>
      <c r="E370" s="3360"/>
      <c r="F370" s="3106" t="str">
        <f t="shared" si="24"/>
        <v>3_1644_115_21</v>
      </c>
      <c r="G370" s="3092" t="s">
        <v>10798</v>
      </c>
      <c r="H370" s="1004" t="str">
        <f t="shared" si="27"/>
        <v>115_21</v>
      </c>
      <c r="I370" s="1374" t="s">
        <v>10401</v>
      </c>
      <c r="J370" s="3038" t="s">
        <v>7683</v>
      </c>
      <c r="K370" s="1352" t="s">
        <v>6896</v>
      </c>
      <c r="L370" s="3315">
        <f>VLOOKUP(X370,MaXa!$F$2:$G$83,2,0)</f>
        <v>26524</v>
      </c>
      <c r="M370" s="3038">
        <v>115</v>
      </c>
      <c r="N370" s="3038">
        <v>21</v>
      </c>
      <c r="O370" s="3049">
        <v>1725.8</v>
      </c>
      <c r="P370" s="3049"/>
      <c r="Q370" s="3045" t="s">
        <v>751</v>
      </c>
      <c r="R370" s="3040" t="s">
        <v>751</v>
      </c>
      <c r="S370" s="3044">
        <v>0</v>
      </c>
      <c r="T370" s="3038" t="s">
        <v>6911</v>
      </c>
      <c r="U370" s="3038" t="s">
        <v>9222</v>
      </c>
      <c r="X370" s="2282" t="s">
        <v>6896</v>
      </c>
    </row>
    <row r="371" spans="2:24">
      <c r="B371" s="3064" t="s">
        <v>11550</v>
      </c>
      <c r="C371" s="3275"/>
      <c r="D371" s="3275"/>
      <c r="E371" s="3360"/>
      <c r="F371" s="3276"/>
      <c r="G371" s="3277"/>
      <c r="H371" s="3278"/>
      <c r="I371" s="3279"/>
      <c r="J371" s="3246"/>
      <c r="K371" s="3284" t="s">
        <v>6956</v>
      </c>
      <c r="L371" s="3315">
        <f>VLOOKUP(X371,MaXa!$F$2:$G$83,2,0)</f>
        <v>26527</v>
      </c>
      <c r="M371" s="3246"/>
      <c r="N371" s="3246"/>
      <c r="O371" s="3287"/>
      <c r="P371" s="3287"/>
      <c r="Q371" s="3289"/>
      <c r="R371" s="3283"/>
      <c r="S371" s="3286"/>
      <c r="T371" s="3246"/>
      <c r="U371" s="3246"/>
      <c r="X371" s="2282" t="s">
        <v>6956</v>
      </c>
    </row>
    <row r="372" spans="2:24" s="3548" customFormat="1" ht="31.5">
      <c r="B372" s="3064" t="s">
        <v>11551</v>
      </c>
      <c r="C372" s="3577" t="s">
        <v>6966</v>
      </c>
      <c r="D372" s="3577" t="s">
        <v>11311</v>
      </c>
      <c r="E372" s="3578"/>
      <c r="F372" s="3098" t="str">
        <f t="shared" si="24"/>
        <v>3_1649_19_1p37</v>
      </c>
      <c r="G372" s="3151" t="s">
        <v>10799</v>
      </c>
      <c r="H372" s="3098" t="str">
        <f t="shared" si="27"/>
        <v>19_1p37</v>
      </c>
      <c r="I372" s="3097" t="s">
        <v>10402</v>
      </c>
      <c r="J372" s="3221" t="s">
        <v>7683</v>
      </c>
      <c r="K372" s="3579" t="s">
        <v>6956</v>
      </c>
      <c r="L372" s="3580">
        <f>VLOOKUP(X372,MaXa!$F$2:$G$83,2,0)</f>
        <v>26527</v>
      </c>
      <c r="M372" s="3581">
        <v>19</v>
      </c>
      <c r="N372" s="3553" t="s">
        <v>6968</v>
      </c>
      <c r="O372" s="3554">
        <v>451.5</v>
      </c>
      <c r="P372" s="3554"/>
      <c r="Q372" s="3582" t="s">
        <v>751</v>
      </c>
      <c r="R372" s="3582" t="s">
        <v>751</v>
      </c>
      <c r="S372" s="3552" t="s">
        <v>1669</v>
      </c>
      <c r="T372" s="3553" t="s">
        <v>6948</v>
      </c>
      <c r="U372" s="3221" t="s">
        <v>9222</v>
      </c>
      <c r="X372" s="3548" t="s">
        <v>6956</v>
      </c>
    </row>
    <row r="373" spans="2:24" ht="31.5">
      <c r="B373" s="3064" t="s">
        <v>11552</v>
      </c>
      <c r="C373" s="3218" t="s">
        <v>6978</v>
      </c>
      <c r="D373" s="3218" t="s">
        <v>11310</v>
      </c>
      <c r="E373" s="3474"/>
      <c r="F373" s="3106" t="str">
        <f t="shared" si="24"/>
        <v>3_1650_23_230A</v>
      </c>
      <c r="G373" s="3092" t="s">
        <v>10800</v>
      </c>
      <c r="H373" s="1004" t="str">
        <f t="shared" si="27"/>
        <v>23_230A</v>
      </c>
      <c r="I373" s="1374" t="s">
        <v>10403</v>
      </c>
      <c r="J373" s="3038" t="s">
        <v>7683</v>
      </c>
      <c r="K373" s="3266" t="s">
        <v>6956</v>
      </c>
      <c r="L373" s="3315">
        <f>VLOOKUP(X373,MaXa!$F$2:$G$83,2,0)</f>
        <v>26527</v>
      </c>
      <c r="M373" s="1934">
        <v>23</v>
      </c>
      <c r="N373" s="643" t="s">
        <v>6979</v>
      </c>
      <c r="O373" s="1931">
        <v>145</v>
      </c>
      <c r="P373" s="1931"/>
      <c r="Q373" s="1935" t="s">
        <v>751</v>
      </c>
      <c r="R373" s="1935" t="s">
        <v>751</v>
      </c>
      <c r="S373" s="3044" t="s">
        <v>775</v>
      </c>
      <c r="T373" s="643" t="s">
        <v>6926</v>
      </c>
      <c r="U373" s="3038" t="s">
        <v>9222</v>
      </c>
      <c r="X373" s="2282" t="s">
        <v>6956</v>
      </c>
    </row>
    <row r="374" spans="2:24" ht="31.5">
      <c r="B374" s="3064" t="s">
        <v>11553</v>
      </c>
      <c r="C374" s="3218" t="s">
        <v>6984</v>
      </c>
      <c r="D374" s="3576" t="s">
        <v>11313</v>
      </c>
      <c r="E374" s="3474"/>
      <c r="F374" s="3106" t="str">
        <f t="shared" si="24"/>
        <v>3_1651_36_374</v>
      </c>
      <c r="G374" s="3092" t="s">
        <v>10801</v>
      </c>
      <c r="H374" s="1004" t="str">
        <f t="shared" si="27"/>
        <v>36_374</v>
      </c>
      <c r="I374" s="1374" t="s">
        <v>10404</v>
      </c>
      <c r="J374" s="3038" t="s">
        <v>7683</v>
      </c>
      <c r="K374" s="3266" t="s">
        <v>6956</v>
      </c>
      <c r="L374" s="3315">
        <f>VLOOKUP(X374,MaXa!$F$2:$G$83,2,0)</f>
        <v>26527</v>
      </c>
      <c r="M374" s="1934">
        <v>36</v>
      </c>
      <c r="N374" s="643">
        <v>374</v>
      </c>
      <c r="O374" s="1931">
        <v>100</v>
      </c>
      <c r="P374" s="1931"/>
      <c r="Q374" s="1935" t="s">
        <v>751</v>
      </c>
      <c r="R374" s="1935" t="s">
        <v>751</v>
      </c>
      <c r="S374" s="3044" t="s">
        <v>1669</v>
      </c>
      <c r="T374" s="643" t="s">
        <v>6985</v>
      </c>
      <c r="U374" s="3038" t="s">
        <v>9222</v>
      </c>
      <c r="X374" s="2282" t="s">
        <v>6956</v>
      </c>
    </row>
    <row r="375" spans="2:24" ht="31.5">
      <c r="B375" s="3064" t="s">
        <v>11554</v>
      </c>
      <c r="C375" s="3218" t="s">
        <v>6980</v>
      </c>
      <c r="D375" s="3218"/>
      <c r="E375" s="3474"/>
      <c r="F375" s="3106" t="str">
        <f t="shared" si="24"/>
        <v>3_1652_27_98</v>
      </c>
      <c r="G375" s="3092" t="s">
        <v>10802</v>
      </c>
      <c r="H375" s="1004" t="str">
        <f t="shared" si="27"/>
        <v>27_98</v>
      </c>
      <c r="I375" s="1374" t="s">
        <v>10405</v>
      </c>
      <c r="J375" s="3038" t="s">
        <v>7683</v>
      </c>
      <c r="K375" s="3266" t="s">
        <v>6956</v>
      </c>
      <c r="L375" s="3315">
        <f>VLOOKUP(X375,MaXa!$F$2:$G$83,2,0)</f>
        <v>26527</v>
      </c>
      <c r="M375" s="1934">
        <v>27</v>
      </c>
      <c r="N375" s="643">
        <v>98</v>
      </c>
      <c r="O375" s="1931">
        <v>89</v>
      </c>
      <c r="P375" s="1931"/>
      <c r="Q375" s="1935" t="s">
        <v>751</v>
      </c>
      <c r="R375" s="1935" t="s">
        <v>751</v>
      </c>
      <c r="S375" s="3044" t="s">
        <v>9101</v>
      </c>
      <c r="T375" s="643" t="s">
        <v>6903</v>
      </c>
      <c r="U375" s="3038" t="s">
        <v>9222</v>
      </c>
      <c r="X375" s="2282" t="s">
        <v>6956</v>
      </c>
    </row>
    <row r="376" spans="2:24" ht="31.5">
      <c r="B376" s="3064" t="s">
        <v>11555</v>
      </c>
      <c r="C376" s="3218" t="s">
        <v>6969</v>
      </c>
      <c r="D376" s="3218"/>
      <c r="E376" s="3474" t="s">
        <v>11190</v>
      </c>
      <c r="F376" s="3106" t="str">
        <f t="shared" si="24"/>
        <v>3_1653_20_147</v>
      </c>
      <c r="G376" s="3092" t="s">
        <v>10803</v>
      </c>
      <c r="H376" s="1004" t="str">
        <f t="shared" si="27"/>
        <v>20_147</v>
      </c>
      <c r="I376" s="1374" t="s">
        <v>10406</v>
      </c>
      <c r="J376" s="3038" t="s">
        <v>7683</v>
      </c>
      <c r="K376" s="3266" t="s">
        <v>6956</v>
      </c>
      <c r="L376" s="3315">
        <f>VLOOKUP(X376,MaXa!$F$2:$G$83,2,0)</f>
        <v>26527</v>
      </c>
      <c r="M376" s="1934">
        <v>20</v>
      </c>
      <c r="N376" s="643">
        <v>147</v>
      </c>
      <c r="O376" s="1931">
        <v>127.4</v>
      </c>
      <c r="P376" s="1931"/>
      <c r="Q376" s="1935" t="s">
        <v>751</v>
      </c>
      <c r="R376" s="1935" t="s">
        <v>751</v>
      </c>
      <c r="S376" s="3044" t="s">
        <v>751</v>
      </c>
      <c r="T376" s="643" t="s">
        <v>6913</v>
      </c>
      <c r="U376" s="3038" t="s">
        <v>9222</v>
      </c>
      <c r="X376" s="2282" t="s">
        <v>6956</v>
      </c>
    </row>
    <row r="377" spans="2:24" ht="31.5">
      <c r="B377" s="3064" t="s">
        <v>11556</v>
      </c>
      <c r="C377" s="3218" t="s">
        <v>6988</v>
      </c>
      <c r="D377" s="3218" t="s">
        <v>11310</v>
      </c>
      <c r="E377" s="3474"/>
      <c r="F377" s="3106" t="str">
        <f t="shared" si="24"/>
        <v>3_1654_37_141A</v>
      </c>
      <c r="G377" s="3092" t="s">
        <v>10804</v>
      </c>
      <c r="H377" s="1004" t="str">
        <f t="shared" si="27"/>
        <v>37_141A</v>
      </c>
      <c r="I377" s="1374" t="s">
        <v>10407</v>
      </c>
      <c r="J377" s="3038" t="s">
        <v>7683</v>
      </c>
      <c r="K377" s="3266" t="s">
        <v>6956</v>
      </c>
      <c r="L377" s="3315">
        <f>VLOOKUP(X377,MaXa!$F$2:$G$83,2,0)</f>
        <v>26527</v>
      </c>
      <c r="M377" s="1934">
        <v>37</v>
      </c>
      <c r="N377" s="643" t="s">
        <v>6989</v>
      </c>
      <c r="O377" s="1931">
        <v>245</v>
      </c>
      <c r="P377" s="1931"/>
      <c r="Q377" s="1935" t="s">
        <v>751</v>
      </c>
      <c r="R377" s="1935" t="s">
        <v>751</v>
      </c>
      <c r="S377" s="3044">
        <v>0</v>
      </c>
      <c r="T377" s="643" t="s">
        <v>6990</v>
      </c>
      <c r="U377" s="3038" t="s">
        <v>9222</v>
      </c>
      <c r="X377" s="2282" t="s">
        <v>6956</v>
      </c>
    </row>
    <row r="378" spans="2:24" ht="31.5">
      <c r="B378" s="3064" t="s">
        <v>11557</v>
      </c>
      <c r="C378" s="3218" t="s">
        <v>6981</v>
      </c>
      <c r="D378" s="3576" t="s">
        <v>11312</v>
      </c>
      <c r="E378" s="3474" t="s">
        <v>11190</v>
      </c>
      <c r="F378" s="3106" t="str">
        <f t="shared" si="24"/>
        <v>3_1655_27_208</v>
      </c>
      <c r="G378" s="3092" t="s">
        <v>10805</v>
      </c>
      <c r="H378" s="1004" t="str">
        <f t="shared" si="27"/>
        <v>27_208</v>
      </c>
      <c r="I378" s="1374" t="s">
        <v>10408</v>
      </c>
      <c r="J378" s="3038" t="s">
        <v>7683</v>
      </c>
      <c r="K378" s="3266" t="s">
        <v>6956</v>
      </c>
      <c r="L378" s="3315">
        <f>VLOOKUP(X378,MaXa!$F$2:$G$83,2,0)</f>
        <v>26527</v>
      </c>
      <c r="M378" s="1934">
        <v>27</v>
      </c>
      <c r="N378" s="643">
        <v>208</v>
      </c>
      <c r="O378" s="1931">
        <v>1682.3</v>
      </c>
      <c r="P378" s="1931"/>
      <c r="Q378" s="1935" t="s">
        <v>756</v>
      </c>
      <c r="R378" s="1935" t="s">
        <v>756</v>
      </c>
      <c r="S378" s="3044" t="s">
        <v>8074</v>
      </c>
      <c r="T378" s="643" t="s">
        <v>6982</v>
      </c>
      <c r="U378" s="3038" t="s">
        <v>9222</v>
      </c>
      <c r="X378" s="2282" t="s">
        <v>6956</v>
      </c>
    </row>
    <row r="379" spans="2:24" s="3548" customFormat="1" ht="31.5">
      <c r="B379" s="3064" t="s">
        <v>11558</v>
      </c>
      <c r="C379" s="3577" t="s">
        <v>6964</v>
      </c>
      <c r="D379" s="3577" t="s">
        <v>11311</v>
      </c>
      <c r="E379" s="3578"/>
      <c r="F379" s="3098" t="str">
        <f t="shared" si="24"/>
        <v>3_1656_19_37</v>
      </c>
      <c r="G379" s="3151" t="s">
        <v>10806</v>
      </c>
      <c r="H379" s="3098" t="str">
        <f t="shared" si="27"/>
        <v>19_37</v>
      </c>
      <c r="I379" s="3097" t="s">
        <v>10409</v>
      </c>
      <c r="J379" s="3221" t="s">
        <v>7683</v>
      </c>
      <c r="K379" s="3579" t="s">
        <v>6956</v>
      </c>
      <c r="L379" s="3580">
        <f>VLOOKUP(X379,MaXa!$F$2:$G$83,2,0)</f>
        <v>26527</v>
      </c>
      <c r="M379" s="3581">
        <v>19</v>
      </c>
      <c r="N379" s="3553">
        <v>37</v>
      </c>
      <c r="O379" s="3554">
        <v>55.6</v>
      </c>
      <c r="P379" s="3554"/>
      <c r="Q379" s="3583" t="s">
        <v>1669</v>
      </c>
      <c r="R379" s="3582" t="s">
        <v>6962</v>
      </c>
      <c r="S379" s="3552" t="s">
        <v>1669</v>
      </c>
      <c r="T379" s="3553" t="s">
        <v>6965</v>
      </c>
      <c r="U379" s="3221" t="s">
        <v>9222</v>
      </c>
      <c r="X379" s="3548" t="s">
        <v>6956</v>
      </c>
    </row>
    <row r="380" spans="2:24">
      <c r="B380" s="3064" t="s">
        <v>11559</v>
      </c>
      <c r="C380" s="3290"/>
      <c r="D380" s="3290"/>
      <c r="E380" s="3474"/>
      <c r="F380" s="3276"/>
      <c r="G380" s="3277"/>
      <c r="H380" s="3278"/>
      <c r="I380" s="3279"/>
      <c r="J380" s="3246"/>
      <c r="K380" s="3284" t="s">
        <v>7003</v>
      </c>
      <c r="L380" s="3315">
        <f>VLOOKUP(X380,MaXa!$F$2:$G$83,2,0)</f>
        <v>26530</v>
      </c>
      <c r="M380" s="3291"/>
      <c r="N380" s="3292"/>
      <c r="O380" s="3293"/>
      <c r="P380" s="3293"/>
      <c r="Q380" s="3294"/>
      <c r="R380" s="3295"/>
      <c r="S380" s="3286"/>
      <c r="T380" s="3292"/>
      <c r="U380" s="3246"/>
      <c r="X380" s="2282" t="s">
        <v>7003</v>
      </c>
    </row>
    <row r="381" spans="2:24" s="2287" customFormat="1" ht="31.5">
      <c r="B381" s="3064" t="s">
        <v>11560</v>
      </c>
      <c r="C381" s="3211" t="s">
        <v>7021</v>
      </c>
      <c r="D381" s="3218" t="s">
        <v>11310</v>
      </c>
      <c r="E381" s="3360"/>
      <c r="F381" s="3106" t="str">
        <f t="shared" si="24"/>
        <v>3_1657_Một phần thửa 25_68</v>
      </c>
      <c r="G381" s="3092" t="s">
        <v>10807</v>
      </c>
      <c r="H381" s="1004" t="str">
        <f t="shared" si="27"/>
        <v>Một phần thửa 25_68</v>
      </c>
      <c r="I381" s="1374" t="s">
        <v>10410</v>
      </c>
      <c r="J381" s="3038" t="s">
        <v>7683</v>
      </c>
      <c r="K381" s="3285" t="s">
        <v>7003</v>
      </c>
      <c r="L381" s="3315">
        <f>VLOOKUP(X381,MaXa!$F$2:$G$83,2,0)</f>
        <v>26530</v>
      </c>
      <c r="M381" s="3038" t="s">
        <v>7022</v>
      </c>
      <c r="N381" s="3038">
        <v>68</v>
      </c>
      <c r="O381" s="3049">
        <v>1974.7</v>
      </c>
      <c r="P381" s="3049"/>
      <c r="Q381" s="3045" t="s">
        <v>751</v>
      </c>
      <c r="R381" s="3045" t="s">
        <v>751</v>
      </c>
      <c r="S381" s="3044">
        <v>0</v>
      </c>
      <c r="T381" s="3038" t="s">
        <v>7023</v>
      </c>
      <c r="U381" s="3038" t="s">
        <v>9222</v>
      </c>
      <c r="X381" s="2287" t="s">
        <v>7003</v>
      </c>
    </row>
    <row r="382" spans="2:24" s="2287" customFormat="1" ht="47.25">
      <c r="B382" s="3064" t="s">
        <v>11561</v>
      </c>
      <c r="C382" s="3211" t="s">
        <v>7015</v>
      </c>
      <c r="D382" s="3368"/>
      <c r="E382" s="3360"/>
      <c r="F382" s="3106" t="str">
        <f t="shared" si="24"/>
        <v>3_1658_Một phần thửa 17+30_62</v>
      </c>
      <c r="G382" s="3092" t="s">
        <v>10808</v>
      </c>
      <c r="H382" s="1004" t="str">
        <f t="shared" si="27"/>
        <v>Một phần thửa 17+30_62</v>
      </c>
      <c r="I382" s="1374" t="s">
        <v>10411</v>
      </c>
      <c r="J382" s="3038" t="s">
        <v>7683</v>
      </c>
      <c r="K382" s="3285" t="s">
        <v>7003</v>
      </c>
      <c r="L382" s="3315">
        <f>VLOOKUP(X382,MaXa!$F$2:$G$83,2,0)</f>
        <v>26530</v>
      </c>
      <c r="M382" s="3038" t="s">
        <v>7016</v>
      </c>
      <c r="N382" s="3038">
        <v>62</v>
      </c>
      <c r="O382" s="3049">
        <v>68</v>
      </c>
      <c r="P382" s="3049"/>
      <c r="Q382" s="3045" t="s">
        <v>751</v>
      </c>
      <c r="R382" s="3045" t="s">
        <v>751</v>
      </c>
      <c r="S382" s="3044" t="s">
        <v>9102</v>
      </c>
      <c r="T382" s="3038" t="s">
        <v>4029</v>
      </c>
      <c r="U382" s="3038" t="s">
        <v>9222</v>
      </c>
      <c r="X382" s="2287" t="s">
        <v>7003</v>
      </c>
    </row>
    <row r="383" spans="2:24" s="2287" customFormat="1" ht="47.25">
      <c r="B383" s="3064" t="s">
        <v>11562</v>
      </c>
      <c r="C383" s="3211" t="s">
        <v>7011</v>
      </c>
      <c r="D383" s="3368"/>
      <c r="E383" s="3360"/>
      <c r="F383" s="3106" t="str">
        <f t="shared" ref="F383:F444" si="28">G383&amp;"_"&amp;H383</f>
        <v>3_1659_Một phần thửa 115_67</v>
      </c>
      <c r="G383" s="3092" t="s">
        <v>10809</v>
      </c>
      <c r="H383" s="1004" t="str">
        <f t="shared" si="27"/>
        <v>Một phần thửa 115_67</v>
      </c>
      <c r="I383" s="1374" t="s">
        <v>10412</v>
      </c>
      <c r="J383" s="3038" t="s">
        <v>7683</v>
      </c>
      <c r="K383" s="1352" t="s">
        <v>7003</v>
      </c>
      <c r="L383" s="3315">
        <f>VLOOKUP(X383,MaXa!$F$2:$G$83,2,0)</f>
        <v>26530</v>
      </c>
      <c r="M383" s="3038" t="s">
        <v>7012</v>
      </c>
      <c r="N383" s="3038">
        <v>67</v>
      </c>
      <c r="O383" s="3049">
        <v>80</v>
      </c>
      <c r="P383" s="3049"/>
      <c r="Q383" s="3045" t="s">
        <v>751</v>
      </c>
      <c r="R383" s="3045" t="s">
        <v>751</v>
      </c>
      <c r="S383" s="3044" t="s">
        <v>1313</v>
      </c>
      <c r="T383" s="3038" t="s">
        <v>4031</v>
      </c>
      <c r="U383" s="3038" t="s">
        <v>9222</v>
      </c>
      <c r="X383" s="2287" t="s">
        <v>7003</v>
      </c>
    </row>
    <row r="384" spans="2:24" s="2287" customFormat="1" ht="47.25">
      <c r="B384" s="3064" t="s">
        <v>888</v>
      </c>
      <c r="C384" s="3211" t="s">
        <v>7017</v>
      </c>
      <c r="D384" s="3368"/>
      <c r="E384" s="3360"/>
      <c r="F384" s="3106" t="str">
        <f t="shared" si="28"/>
        <v>3_1660_Một phần thửa 236_67</v>
      </c>
      <c r="G384" s="3092" t="s">
        <v>10810</v>
      </c>
      <c r="H384" s="1004" t="str">
        <f t="shared" si="27"/>
        <v>Một phần thửa 236_67</v>
      </c>
      <c r="I384" s="1374" t="s">
        <v>10413</v>
      </c>
      <c r="J384" s="3038" t="s">
        <v>7683</v>
      </c>
      <c r="K384" s="1352" t="s">
        <v>7003</v>
      </c>
      <c r="L384" s="3315">
        <f>VLOOKUP(X384,MaXa!$F$2:$G$83,2,0)</f>
        <v>26530</v>
      </c>
      <c r="M384" s="3038" t="s">
        <v>7018</v>
      </c>
      <c r="N384" s="3038">
        <v>67</v>
      </c>
      <c r="O384" s="3049">
        <v>80</v>
      </c>
      <c r="P384" s="3049"/>
      <c r="Q384" s="3045" t="s">
        <v>751</v>
      </c>
      <c r="R384" s="3045" t="s">
        <v>751</v>
      </c>
      <c r="S384" s="3044" t="s">
        <v>1669</v>
      </c>
      <c r="T384" s="3038" t="s">
        <v>4032</v>
      </c>
      <c r="U384" s="3038" t="s">
        <v>9222</v>
      </c>
      <c r="X384" s="2287" t="s">
        <v>7003</v>
      </c>
    </row>
    <row r="385" spans="2:24" s="2287" customFormat="1" ht="63">
      <c r="B385" s="3064" t="s">
        <v>891</v>
      </c>
      <c r="C385" s="3211" t="s">
        <v>7013</v>
      </c>
      <c r="D385" s="3368"/>
      <c r="E385" s="3360"/>
      <c r="F385" s="3106" t="str">
        <f t="shared" si="28"/>
        <v>3_1662_Một phần thửa 17_73</v>
      </c>
      <c r="G385" s="3092" t="s">
        <v>10811</v>
      </c>
      <c r="H385" s="1004" t="str">
        <f t="shared" si="27"/>
        <v>Một phần thửa 17_73</v>
      </c>
      <c r="I385" s="1374" t="s">
        <v>10414</v>
      </c>
      <c r="J385" s="3038" t="s">
        <v>7683</v>
      </c>
      <c r="K385" s="1352" t="s">
        <v>7003</v>
      </c>
      <c r="L385" s="3315">
        <f>VLOOKUP(X385,MaXa!$F$2:$G$83,2,0)</f>
        <v>26530</v>
      </c>
      <c r="M385" s="3038" t="s">
        <v>7014</v>
      </c>
      <c r="N385" s="3038">
        <v>73</v>
      </c>
      <c r="O385" s="3049">
        <v>80</v>
      </c>
      <c r="P385" s="3049"/>
      <c r="Q385" s="3045" t="s">
        <v>751</v>
      </c>
      <c r="R385" s="3045" t="s">
        <v>751</v>
      </c>
      <c r="S385" s="3044" t="s">
        <v>1313</v>
      </c>
      <c r="T385" s="3038" t="s">
        <v>4034</v>
      </c>
      <c r="U385" s="3038" t="s">
        <v>9222</v>
      </c>
      <c r="X385" s="2287" t="s">
        <v>7003</v>
      </c>
    </row>
    <row r="386" spans="2:24" s="2287" customFormat="1" ht="63">
      <c r="B386" s="3064" t="s">
        <v>892</v>
      </c>
      <c r="C386" s="3211" t="s">
        <v>7029</v>
      </c>
      <c r="D386" s="3353" t="s">
        <v>11314</v>
      </c>
      <c r="E386" s="3360" t="s">
        <v>11190</v>
      </c>
      <c r="F386" s="3106" t="str">
        <f t="shared" si="28"/>
        <v>3_1663_76_216</v>
      </c>
      <c r="G386" s="3092" t="s">
        <v>10812</v>
      </c>
      <c r="H386" s="1004" t="str">
        <f t="shared" si="27"/>
        <v>76_216</v>
      </c>
      <c r="I386" s="1374" t="s">
        <v>10415</v>
      </c>
      <c r="J386" s="3038" t="s">
        <v>7683</v>
      </c>
      <c r="K386" s="1352" t="s">
        <v>7003</v>
      </c>
      <c r="L386" s="3315">
        <f>VLOOKUP(X386,MaXa!$F$2:$G$83,2,0)</f>
        <v>26530</v>
      </c>
      <c r="M386" s="3038">
        <v>76</v>
      </c>
      <c r="N386" s="3038">
        <v>216</v>
      </c>
      <c r="O386" s="3049">
        <v>44.4</v>
      </c>
      <c r="P386" s="3049"/>
      <c r="Q386" s="3045" t="s">
        <v>1669</v>
      </c>
      <c r="R386" s="3040" t="s">
        <v>1669</v>
      </c>
      <c r="S386" s="3044" t="s">
        <v>1669</v>
      </c>
      <c r="T386" s="3038" t="s">
        <v>7031</v>
      </c>
      <c r="U386" s="3038" t="s">
        <v>9222</v>
      </c>
      <c r="X386" s="2287" t="s">
        <v>7003</v>
      </c>
    </row>
    <row r="387" spans="2:24" s="2287" customFormat="1" ht="47.25">
      <c r="B387" s="3064" t="s">
        <v>11563</v>
      </c>
      <c r="C387" s="3211" t="s">
        <v>7019</v>
      </c>
      <c r="D387" s="3368"/>
      <c r="E387" s="3360"/>
      <c r="F387" s="3106" t="str">
        <f t="shared" si="28"/>
        <v>3_1664_Một phần thửa 236_72</v>
      </c>
      <c r="G387" s="3092" t="s">
        <v>10813</v>
      </c>
      <c r="H387" s="1004" t="str">
        <f t="shared" si="27"/>
        <v>Một phần thửa 236_72</v>
      </c>
      <c r="I387" s="1374" t="s">
        <v>10416</v>
      </c>
      <c r="J387" s="3038" t="s">
        <v>7683</v>
      </c>
      <c r="K387" s="1352" t="s">
        <v>7003</v>
      </c>
      <c r="L387" s="3315">
        <f>VLOOKUP(X387,MaXa!$F$2:$G$83,2,0)</f>
        <v>26530</v>
      </c>
      <c r="M387" s="3038" t="s">
        <v>7018</v>
      </c>
      <c r="N387" s="3038">
        <v>72</v>
      </c>
      <c r="O387" s="3049">
        <v>50.9</v>
      </c>
      <c r="P387" s="3049"/>
      <c r="Q387" s="3045" t="s">
        <v>1669</v>
      </c>
      <c r="R387" s="3040" t="s">
        <v>1669</v>
      </c>
      <c r="S387" s="3044">
        <v>0</v>
      </c>
      <c r="T387" s="3038" t="s">
        <v>7020</v>
      </c>
      <c r="U387" s="3038" t="s">
        <v>9222</v>
      </c>
      <c r="X387" s="2287" t="s">
        <v>7003</v>
      </c>
    </row>
    <row r="388" spans="2:24" s="2287" customFormat="1">
      <c r="B388" s="3064" t="s">
        <v>893</v>
      </c>
      <c r="C388" s="3275"/>
      <c r="D388" s="3275"/>
      <c r="E388" s="3360"/>
      <c r="F388" s="3276"/>
      <c r="G388" s="3277"/>
      <c r="H388" s="3278"/>
      <c r="I388" s="3279"/>
      <c r="J388" s="3246"/>
      <c r="K388" s="3284" t="s">
        <v>6444</v>
      </c>
      <c r="L388" s="3315">
        <f>VLOOKUP(X388,MaXa!$F$2:$G$83,2,0)</f>
        <v>26536</v>
      </c>
      <c r="M388" s="3246"/>
      <c r="N388" s="3246"/>
      <c r="O388" s="3287"/>
      <c r="P388" s="3287"/>
      <c r="Q388" s="3289"/>
      <c r="R388" s="3283"/>
      <c r="S388" s="3286"/>
      <c r="T388" s="3246"/>
      <c r="U388" s="3246"/>
      <c r="X388" s="2287" t="s">
        <v>6444</v>
      </c>
    </row>
    <row r="389" spans="2:24" ht="47.25">
      <c r="B389" s="3064" t="s">
        <v>11564</v>
      </c>
      <c r="C389" s="3211" t="s">
        <v>6459</v>
      </c>
      <c r="D389" s="3368"/>
      <c r="E389" s="3360"/>
      <c r="F389" s="3106" t="str">
        <f t="shared" si="28"/>
        <v>3_1665_84_</v>
      </c>
      <c r="G389" s="3092" t="s">
        <v>10814</v>
      </c>
      <c r="H389" s="1004" t="str">
        <f t="shared" si="27"/>
        <v>84_</v>
      </c>
      <c r="I389" s="1374" t="s">
        <v>10417</v>
      </c>
      <c r="J389" s="3038" t="s">
        <v>7683</v>
      </c>
      <c r="K389" s="3285" t="s">
        <v>6444</v>
      </c>
      <c r="L389" s="3315">
        <f>VLOOKUP(X389,MaXa!$F$2:$G$83,2,0)</f>
        <v>26536</v>
      </c>
      <c r="M389" s="3038">
        <v>84</v>
      </c>
      <c r="N389" s="3038"/>
      <c r="O389" s="3049">
        <v>2712.6</v>
      </c>
      <c r="P389" s="3049"/>
      <c r="Q389" s="3045" t="s">
        <v>751</v>
      </c>
      <c r="R389" s="3045" t="s">
        <v>751</v>
      </c>
      <c r="S389" s="3044" t="s">
        <v>6607</v>
      </c>
      <c r="T389" s="3038" t="s">
        <v>6460</v>
      </c>
      <c r="U389" s="3038" t="s">
        <v>9222</v>
      </c>
      <c r="X389" s="2282" t="s">
        <v>6444</v>
      </c>
    </row>
    <row r="390" spans="2:24" ht="31.5">
      <c r="B390" s="3064" t="s">
        <v>11565</v>
      </c>
      <c r="C390" s="3211" t="s">
        <v>6450</v>
      </c>
      <c r="D390" s="3368"/>
      <c r="E390" s="3360"/>
      <c r="F390" s="3106" t="str">
        <f t="shared" si="28"/>
        <v>3_1666_41_Một phần thửa 168 </v>
      </c>
      <c r="G390" s="3092" t="s">
        <v>10815</v>
      </c>
      <c r="H390" s="1004" t="str">
        <f t="shared" si="27"/>
        <v>41_Một phần thửa 168 </v>
      </c>
      <c r="I390" s="1374" t="s">
        <v>10418</v>
      </c>
      <c r="J390" s="3038" t="s">
        <v>7683</v>
      </c>
      <c r="K390" s="3285" t="s">
        <v>6444</v>
      </c>
      <c r="L390" s="3315">
        <f>VLOOKUP(X390,MaXa!$F$2:$G$83,2,0)</f>
        <v>26536</v>
      </c>
      <c r="M390" s="3038">
        <v>41</v>
      </c>
      <c r="N390" s="3038" t="s">
        <v>6451</v>
      </c>
      <c r="O390" s="3049">
        <v>255</v>
      </c>
      <c r="P390" s="3049"/>
      <c r="Q390" s="3045" t="s">
        <v>751</v>
      </c>
      <c r="R390" s="3045" t="s">
        <v>751</v>
      </c>
      <c r="S390" s="3044" t="s">
        <v>6607</v>
      </c>
      <c r="T390" s="3038" t="s">
        <v>6452</v>
      </c>
      <c r="U390" s="3038" t="s">
        <v>9222</v>
      </c>
      <c r="X390" s="2282" t="s">
        <v>6444</v>
      </c>
    </row>
    <row r="391" spans="2:24" ht="31.5">
      <c r="B391" s="3064" t="s">
        <v>783</v>
      </c>
      <c r="C391" s="3211" t="s">
        <v>6456</v>
      </c>
      <c r="D391" s="3368"/>
      <c r="E391" s="3360"/>
      <c r="F391" s="3106" t="str">
        <f t="shared" si="28"/>
        <v>3_1667_50_ F16</v>
      </c>
      <c r="G391" s="3092" t="s">
        <v>10816</v>
      </c>
      <c r="H391" s="1004" t="str">
        <f t="shared" si="27"/>
        <v>50_ F16</v>
      </c>
      <c r="I391" s="1374" t="s">
        <v>10419</v>
      </c>
      <c r="J391" s="3038" t="s">
        <v>7683</v>
      </c>
      <c r="K391" s="3285" t="s">
        <v>6444</v>
      </c>
      <c r="L391" s="3315">
        <f>VLOOKUP(X391,MaXa!$F$2:$G$83,2,0)</f>
        <v>26536</v>
      </c>
      <c r="M391" s="3038">
        <v>50</v>
      </c>
      <c r="N391" s="3038" t="s">
        <v>6457</v>
      </c>
      <c r="O391" s="3049">
        <v>94</v>
      </c>
      <c r="P391" s="3049"/>
      <c r="Q391" s="3045" t="s">
        <v>751</v>
      </c>
      <c r="R391" s="3045" t="s">
        <v>751</v>
      </c>
      <c r="S391" s="3044" t="s">
        <v>6607</v>
      </c>
      <c r="T391" s="3038" t="s">
        <v>6458</v>
      </c>
      <c r="U391" s="3038" t="s">
        <v>9222</v>
      </c>
      <c r="X391" s="2282" t="s">
        <v>6444</v>
      </c>
    </row>
    <row r="392" spans="2:24" ht="31.5">
      <c r="B392" s="3064" t="s">
        <v>11566</v>
      </c>
      <c r="C392" s="3211" t="s">
        <v>6461</v>
      </c>
      <c r="D392" s="3368" t="s">
        <v>11315</v>
      </c>
      <c r="E392" s="3360" t="s">
        <v>11190</v>
      </c>
      <c r="F392" s="3106" t="str">
        <f t="shared" si="28"/>
        <v>3_1668_93_4</v>
      </c>
      <c r="G392" s="3092" t="s">
        <v>10817</v>
      </c>
      <c r="H392" s="1004" t="str">
        <f t="shared" si="27"/>
        <v>93_4</v>
      </c>
      <c r="I392" s="1374" t="s">
        <v>10420</v>
      </c>
      <c r="J392" s="3038" t="s">
        <v>7683</v>
      </c>
      <c r="K392" s="1352" t="s">
        <v>6444</v>
      </c>
      <c r="L392" s="3315">
        <f>VLOOKUP(X392,MaXa!$F$2:$G$83,2,0)</f>
        <v>26536</v>
      </c>
      <c r="M392" s="3038">
        <v>93</v>
      </c>
      <c r="N392" s="3038">
        <v>4</v>
      </c>
      <c r="O392" s="3049">
        <v>239</v>
      </c>
      <c r="P392" s="3049"/>
      <c r="Q392" s="3045" t="s">
        <v>751</v>
      </c>
      <c r="R392" s="3045" t="s">
        <v>751</v>
      </c>
      <c r="S392" s="3044" t="s">
        <v>921</v>
      </c>
      <c r="T392" s="3038" t="s">
        <v>6462</v>
      </c>
      <c r="U392" s="3038" t="s">
        <v>9222</v>
      </c>
      <c r="X392" s="2282" t="s">
        <v>6444</v>
      </c>
    </row>
    <row r="393" spans="2:24" ht="173.25">
      <c r="B393" s="3064" t="s">
        <v>11567</v>
      </c>
      <c r="C393" s="3211" t="s">
        <v>6467</v>
      </c>
      <c r="D393" s="3353" t="s">
        <v>11316</v>
      </c>
      <c r="E393" s="3360" t="s">
        <v>11190</v>
      </c>
      <c r="F393" s="3106" t="str">
        <f t="shared" si="28"/>
        <v>3_1669_94 _ 95</v>
      </c>
      <c r="G393" s="3092" t="s">
        <v>10818</v>
      </c>
      <c r="H393" s="1004" t="str">
        <f t="shared" si="27"/>
        <v>94 _ 95</v>
      </c>
      <c r="I393" s="1374" t="s">
        <v>10421</v>
      </c>
      <c r="J393" s="3038" t="s">
        <v>7683</v>
      </c>
      <c r="K393" s="1352" t="s">
        <v>6444</v>
      </c>
      <c r="L393" s="3315">
        <f>VLOOKUP(X393,MaXa!$F$2:$G$83,2,0)</f>
        <v>26536</v>
      </c>
      <c r="M393" s="3038" t="s">
        <v>6468</v>
      </c>
      <c r="N393" s="3038" t="s">
        <v>6469</v>
      </c>
      <c r="O393" s="3049">
        <v>92.6</v>
      </c>
      <c r="P393" s="3049"/>
      <c r="Q393" s="3045" t="s">
        <v>751</v>
      </c>
      <c r="R393" s="3045" t="s">
        <v>751</v>
      </c>
      <c r="S393" s="3044" t="s">
        <v>1669</v>
      </c>
      <c r="T393" s="3038" t="s">
        <v>6470</v>
      </c>
      <c r="U393" s="3038" t="s">
        <v>9222</v>
      </c>
      <c r="X393" s="2282" t="s">
        <v>6444</v>
      </c>
    </row>
    <row r="394" spans="2:24" ht="31.5">
      <c r="B394" s="3064" t="s">
        <v>11568</v>
      </c>
      <c r="C394" s="3211" t="s">
        <v>6453</v>
      </c>
      <c r="D394" s="3368" t="s">
        <v>11310</v>
      </c>
      <c r="E394" s="3360"/>
      <c r="F394" s="3106" t="str">
        <f t="shared" si="28"/>
        <v>3_1670_43_47B</v>
      </c>
      <c r="G394" s="3092" t="s">
        <v>10819</v>
      </c>
      <c r="H394" s="1004" t="str">
        <f t="shared" si="27"/>
        <v>43_47B</v>
      </c>
      <c r="I394" s="1374" t="s">
        <v>10422</v>
      </c>
      <c r="J394" s="3038" t="s">
        <v>7683</v>
      </c>
      <c r="K394" s="1352" t="s">
        <v>6444</v>
      </c>
      <c r="L394" s="3315">
        <f>VLOOKUP(X394,MaXa!$F$2:$G$83,2,0)</f>
        <v>26536</v>
      </c>
      <c r="M394" s="3038">
        <v>43</v>
      </c>
      <c r="N394" s="3038" t="s">
        <v>6454</v>
      </c>
      <c r="O394" s="3049">
        <v>135.6</v>
      </c>
      <c r="P394" s="3049"/>
      <c r="Q394" s="3045" t="s">
        <v>751</v>
      </c>
      <c r="R394" s="3045" t="s">
        <v>751</v>
      </c>
      <c r="S394" s="3044" t="s">
        <v>6607</v>
      </c>
      <c r="T394" s="3038" t="s">
        <v>6455</v>
      </c>
      <c r="U394" s="3038" t="s">
        <v>9222</v>
      </c>
      <c r="X394" s="2282" t="s">
        <v>6444</v>
      </c>
    </row>
    <row r="395" spans="2:24" ht="78.75">
      <c r="B395" s="3064" t="s">
        <v>11569</v>
      </c>
      <c r="C395" s="3211" t="s">
        <v>6448</v>
      </c>
      <c r="D395" s="3368" t="s">
        <v>11317</v>
      </c>
      <c r="E395" s="3360" t="s">
        <v>11190</v>
      </c>
      <c r="F395" s="3106" t="str">
        <f t="shared" si="28"/>
        <v>3_1672_41_168</v>
      </c>
      <c r="G395" s="3092" t="s">
        <v>10820</v>
      </c>
      <c r="H395" s="1004" t="str">
        <f t="shared" si="27"/>
        <v>41_168</v>
      </c>
      <c r="I395" s="1374" t="s">
        <v>10423</v>
      </c>
      <c r="J395" s="3038" t="s">
        <v>7683</v>
      </c>
      <c r="K395" s="1352" t="s">
        <v>6444</v>
      </c>
      <c r="L395" s="3315">
        <f>VLOOKUP(X395,MaXa!$F$2:$G$83,2,0)</f>
        <v>26536</v>
      </c>
      <c r="M395" s="3038">
        <v>41</v>
      </c>
      <c r="N395" s="3038">
        <v>168</v>
      </c>
      <c r="O395" s="3049">
        <v>2249.6999999999998</v>
      </c>
      <c r="P395" s="3049"/>
      <c r="Q395" s="3045" t="s">
        <v>756</v>
      </c>
      <c r="R395" s="3045" t="s">
        <v>756</v>
      </c>
      <c r="S395" s="3044" t="s">
        <v>6607</v>
      </c>
      <c r="T395" s="3038" t="s">
        <v>6449</v>
      </c>
      <c r="U395" s="3038" t="s">
        <v>9222</v>
      </c>
      <c r="X395" s="2282" t="s">
        <v>6444</v>
      </c>
    </row>
    <row r="396" spans="2:24">
      <c r="B396" s="3064" t="s">
        <v>895</v>
      </c>
      <c r="C396" s="3275"/>
      <c r="D396" s="3275"/>
      <c r="E396" s="3360"/>
      <c r="F396" s="3276"/>
      <c r="G396" s="3277"/>
      <c r="H396" s="3278"/>
      <c r="I396" s="3279"/>
      <c r="J396" s="3246"/>
      <c r="K396" s="3284" t="s">
        <v>6472</v>
      </c>
      <c r="L396" s="3315">
        <f>VLOOKUP(X396,MaXa!$F$2:$G$83,2,0)</f>
        <v>26539</v>
      </c>
      <c r="M396" s="3246"/>
      <c r="N396" s="3246"/>
      <c r="O396" s="3287"/>
      <c r="P396" s="3287"/>
      <c r="Q396" s="3289"/>
      <c r="R396" s="3289"/>
      <c r="S396" s="3286"/>
      <c r="T396" s="3246"/>
      <c r="U396" s="3246"/>
      <c r="X396" s="2282" t="s">
        <v>6472</v>
      </c>
    </row>
    <row r="397" spans="2:24" ht="31.5">
      <c r="B397" s="3064" t="s">
        <v>11570</v>
      </c>
      <c r="C397" s="3211" t="s">
        <v>6471</v>
      </c>
      <c r="D397" s="3368" t="s">
        <v>11318</v>
      </c>
      <c r="E397" s="3360"/>
      <c r="F397" s="3106" t="str">
        <f t="shared" si="28"/>
        <v>3_1673_34_46</v>
      </c>
      <c r="G397" s="3092" t="s">
        <v>10821</v>
      </c>
      <c r="H397" s="1004" t="str">
        <f t="shared" si="27"/>
        <v>34_46</v>
      </c>
      <c r="I397" s="1374" t="s">
        <v>10424</v>
      </c>
      <c r="J397" s="3038" t="s">
        <v>7683</v>
      </c>
      <c r="K397" s="3285" t="s">
        <v>6472</v>
      </c>
      <c r="L397" s="3315">
        <f>VLOOKUP(X397,MaXa!$F$2:$G$83,2,0)</f>
        <v>26539</v>
      </c>
      <c r="M397" s="3038">
        <v>34</v>
      </c>
      <c r="N397" s="3038">
        <v>46</v>
      </c>
      <c r="O397" s="3049">
        <v>3564</v>
      </c>
      <c r="P397" s="3049"/>
      <c r="Q397" s="3045" t="s">
        <v>751</v>
      </c>
      <c r="R397" s="3045" t="s">
        <v>751</v>
      </c>
      <c r="S397" s="3044" t="s">
        <v>6607</v>
      </c>
      <c r="T397" s="3038" t="s">
        <v>6473</v>
      </c>
      <c r="U397" s="3038" t="s">
        <v>9222</v>
      </c>
      <c r="X397" s="2282" t="s">
        <v>6472</v>
      </c>
    </row>
    <row r="398" spans="2:24" ht="47.25">
      <c r="B398" s="3064" t="s">
        <v>11571</v>
      </c>
      <c r="C398" s="3211" t="s">
        <v>6477</v>
      </c>
      <c r="D398" s="3584" t="s">
        <v>11318</v>
      </c>
      <c r="E398" s="3360"/>
      <c r="F398" s="3106" t="str">
        <f t="shared" si="28"/>
        <v>3_1674_34_460</v>
      </c>
      <c r="G398" s="3092" t="s">
        <v>10822</v>
      </c>
      <c r="H398" s="1004" t="str">
        <f t="shared" si="27"/>
        <v>34_460</v>
      </c>
      <c r="I398" s="1374" t="s">
        <v>10425</v>
      </c>
      <c r="J398" s="3038" t="s">
        <v>7683</v>
      </c>
      <c r="K398" s="3285" t="s">
        <v>6472</v>
      </c>
      <c r="L398" s="3315">
        <f>VLOOKUP(X398,MaXa!$F$2:$G$83,2,0)</f>
        <v>26539</v>
      </c>
      <c r="M398" s="3038">
        <v>34</v>
      </c>
      <c r="N398" s="3038">
        <v>460</v>
      </c>
      <c r="O398" s="3049">
        <v>1618</v>
      </c>
      <c r="P398" s="3049"/>
      <c r="Q398" s="3045" t="s">
        <v>3928</v>
      </c>
      <c r="R398" s="3045" t="s">
        <v>3928</v>
      </c>
      <c r="S398" s="3044" t="s">
        <v>6607</v>
      </c>
      <c r="T398" s="3038" t="s">
        <v>6478</v>
      </c>
      <c r="U398" s="3038" t="s">
        <v>9222</v>
      </c>
      <c r="X398" s="2282" t="s">
        <v>6472</v>
      </c>
    </row>
    <row r="399" spans="2:24" ht="31.5">
      <c r="B399" s="3064" t="s">
        <v>11572</v>
      </c>
      <c r="C399" s="3211" t="s">
        <v>6490</v>
      </c>
      <c r="D399" s="3584" t="s">
        <v>11318</v>
      </c>
      <c r="E399" s="3360"/>
      <c r="F399" s="3106" t="str">
        <f t="shared" si="28"/>
        <v>3_1675_36_17</v>
      </c>
      <c r="G399" s="3092" t="s">
        <v>10823</v>
      </c>
      <c r="H399" s="1004" t="str">
        <f t="shared" si="27"/>
        <v>36_17</v>
      </c>
      <c r="I399" s="1374" t="s">
        <v>10426</v>
      </c>
      <c r="J399" s="3038" t="s">
        <v>7683</v>
      </c>
      <c r="K399" s="3285" t="s">
        <v>6472</v>
      </c>
      <c r="L399" s="3315">
        <f>VLOOKUP(X399,MaXa!$F$2:$G$83,2,0)</f>
        <v>26539</v>
      </c>
      <c r="M399" s="3038">
        <v>36</v>
      </c>
      <c r="N399" s="3038">
        <v>17</v>
      </c>
      <c r="O399" s="3049">
        <v>100</v>
      </c>
      <c r="P399" s="3049"/>
      <c r="Q399" s="3045" t="s">
        <v>751</v>
      </c>
      <c r="R399" s="3045" t="s">
        <v>751</v>
      </c>
      <c r="S399" s="3044" t="s">
        <v>6607</v>
      </c>
      <c r="T399" s="3038" t="s">
        <v>4029</v>
      </c>
      <c r="U399" s="3038" t="s">
        <v>9222</v>
      </c>
      <c r="X399" s="2282" t="s">
        <v>6472</v>
      </c>
    </row>
    <row r="400" spans="2:24" ht="31.5">
      <c r="B400" s="3064" t="s">
        <v>11573</v>
      </c>
      <c r="C400" s="3211" t="s">
        <v>6487</v>
      </c>
      <c r="D400" s="3584" t="s">
        <v>11318</v>
      </c>
      <c r="E400" s="3360"/>
      <c r="F400" s="3106" t="str">
        <f t="shared" si="28"/>
        <v>3_1676_35_109</v>
      </c>
      <c r="G400" s="3092" t="s">
        <v>10824</v>
      </c>
      <c r="H400" s="1004" t="str">
        <f t="shared" si="27"/>
        <v>35_109</v>
      </c>
      <c r="I400" s="1374" t="s">
        <v>10427</v>
      </c>
      <c r="J400" s="3038" t="s">
        <v>7683</v>
      </c>
      <c r="K400" s="1352" t="s">
        <v>6472</v>
      </c>
      <c r="L400" s="3315">
        <f>VLOOKUP(X400,MaXa!$F$2:$G$83,2,0)</f>
        <v>26539</v>
      </c>
      <c r="M400" s="3038">
        <v>35</v>
      </c>
      <c r="N400" s="3038">
        <v>109</v>
      </c>
      <c r="O400" s="3049">
        <v>97.5</v>
      </c>
      <c r="P400" s="3049"/>
      <c r="Q400" s="3045" t="s">
        <v>751</v>
      </c>
      <c r="R400" s="3045" t="s">
        <v>751</v>
      </c>
      <c r="S400" s="3044" t="s">
        <v>6607</v>
      </c>
      <c r="T400" s="3038" t="s">
        <v>4031</v>
      </c>
      <c r="U400" s="3038" t="s">
        <v>9222</v>
      </c>
      <c r="X400" s="2282" t="s">
        <v>6472</v>
      </c>
    </row>
    <row r="401" spans="2:24" ht="31.5">
      <c r="B401" s="3064" t="s">
        <v>11574</v>
      </c>
      <c r="C401" s="3211" t="s">
        <v>6474</v>
      </c>
      <c r="D401" s="3584" t="s">
        <v>11318</v>
      </c>
      <c r="E401" s="3360"/>
      <c r="F401" s="3106" t="str">
        <f t="shared" si="28"/>
        <v>3_1677_34_46</v>
      </c>
      <c r="G401" s="3092" t="s">
        <v>10825</v>
      </c>
      <c r="H401" s="1004" t="str">
        <f t="shared" si="27"/>
        <v>34_46</v>
      </c>
      <c r="I401" s="1374" t="s">
        <v>10428</v>
      </c>
      <c r="J401" s="3038" t="s">
        <v>7683</v>
      </c>
      <c r="K401" s="1352" t="s">
        <v>6472</v>
      </c>
      <c r="L401" s="3315">
        <f>VLOOKUP(X401,MaXa!$F$2:$G$83,2,0)</f>
        <v>26539</v>
      </c>
      <c r="M401" s="3038">
        <v>34</v>
      </c>
      <c r="N401" s="3038">
        <v>46</v>
      </c>
      <c r="O401" s="3049">
        <v>100</v>
      </c>
      <c r="P401" s="3049"/>
      <c r="Q401" s="3045" t="s">
        <v>751</v>
      </c>
      <c r="R401" s="3045" t="s">
        <v>751</v>
      </c>
      <c r="S401" s="3044" t="s">
        <v>6607</v>
      </c>
      <c r="T401" s="3038" t="s">
        <v>4032</v>
      </c>
      <c r="U401" s="3038" t="s">
        <v>9222</v>
      </c>
      <c r="X401" s="2282" t="s">
        <v>6472</v>
      </c>
    </row>
    <row r="402" spans="2:24" ht="31.5">
      <c r="B402" s="3064" t="s">
        <v>11575</v>
      </c>
      <c r="C402" s="3211" t="s">
        <v>6483</v>
      </c>
      <c r="D402" s="3584" t="s">
        <v>11318</v>
      </c>
      <c r="E402" s="3360"/>
      <c r="F402" s="3106" t="str">
        <f t="shared" si="28"/>
        <v>3_1678_34_988</v>
      </c>
      <c r="G402" s="3092" t="s">
        <v>10826</v>
      </c>
      <c r="H402" s="1004" t="str">
        <f t="shared" si="27"/>
        <v>34_988</v>
      </c>
      <c r="I402" s="1374" t="s">
        <v>10429</v>
      </c>
      <c r="J402" s="3038" t="s">
        <v>7683</v>
      </c>
      <c r="K402" s="1352" t="s">
        <v>6472</v>
      </c>
      <c r="L402" s="3315">
        <f>VLOOKUP(X402,MaXa!$F$2:$G$83,2,0)</f>
        <v>26539</v>
      </c>
      <c r="M402" s="3038">
        <v>34</v>
      </c>
      <c r="N402" s="3038">
        <v>988</v>
      </c>
      <c r="O402" s="3049">
        <v>560</v>
      </c>
      <c r="P402" s="3049"/>
      <c r="Q402" s="3045" t="s">
        <v>751</v>
      </c>
      <c r="R402" s="3045" t="s">
        <v>751</v>
      </c>
      <c r="S402" s="3044" t="s">
        <v>6607</v>
      </c>
      <c r="T402" s="3038" t="s">
        <v>4033</v>
      </c>
      <c r="U402" s="3038" t="s">
        <v>9222</v>
      </c>
      <c r="X402" s="2282" t="s">
        <v>6472</v>
      </c>
    </row>
    <row r="403" spans="2:24" ht="31.5">
      <c r="B403" s="3064" t="s">
        <v>11576</v>
      </c>
      <c r="C403" s="3211" t="s">
        <v>6484</v>
      </c>
      <c r="D403" s="3584" t="s">
        <v>11318</v>
      </c>
      <c r="E403" s="3360"/>
      <c r="F403" s="3106" t="str">
        <f t="shared" si="28"/>
        <v>3_1679_34_932, 933</v>
      </c>
      <c r="G403" s="3092" t="s">
        <v>10827</v>
      </c>
      <c r="H403" s="1004" t="str">
        <f t="shared" si="27"/>
        <v>34_932, 933</v>
      </c>
      <c r="I403" s="1374" t="s">
        <v>10430</v>
      </c>
      <c r="J403" s="3038" t="s">
        <v>7683</v>
      </c>
      <c r="K403" s="1352" t="s">
        <v>6472</v>
      </c>
      <c r="L403" s="3315">
        <f>VLOOKUP(X403,MaXa!$F$2:$G$83,2,0)</f>
        <v>26539</v>
      </c>
      <c r="M403" s="3038">
        <v>34</v>
      </c>
      <c r="N403" s="3038" t="s">
        <v>6485</v>
      </c>
      <c r="O403" s="3049">
        <v>1608</v>
      </c>
      <c r="P403" s="3049"/>
      <c r="Q403" s="3045" t="s">
        <v>979</v>
      </c>
      <c r="R403" s="3045" t="s">
        <v>979</v>
      </c>
      <c r="S403" s="3044" t="s">
        <v>6607</v>
      </c>
      <c r="T403" s="3038" t="s">
        <v>6486</v>
      </c>
      <c r="U403" s="3038" t="s">
        <v>9222</v>
      </c>
      <c r="X403" s="2282" t="s">
        <v>6472</v>
      </c>
    </row>
    <row r="404" spans="2:24" ht="31.5">
      <c r="B404" s="3064" t="s">
        <v>907</v>
      </c>
      <c r="C404" s="3211" t="s">
        <v>6481</v>
      </c>
      <c r="D404" s="3584" t="s">
        <v>11318</v>
      </c>
      <c r="E404" s="3360"/>
      <c r="F404" s="3106" t="str">
        <f t="shared" si="28"/>
        <v>3_1680_34_987</v>
      </c>
      <c r="G404" s="3092" t="s">
        <v>10828</v>
      </c>
      <c r="H404" s="1004" t="str">
        <f t="shared" si="27"/>
        <v>34_987</v>
      </c>
      <c r="I404" s="1374" t="s">
        <v>10431</v>
      </c>
      <c r="J404" s="3038" t="s">
        <v>7683</v>
      </c>
      <c r="K404" s="1352" t="s">
        <v>6472</v>
      </c>
      <c r="L404" s="3315">
        <f>VLOOKUP(X404,MaXa!$F$2:$G$83,2,0)</f>
        <v>26539</v>
      </c>
      <c r="M404" s="3038">
        <v>34</v>
      </c>
      <c r="N404" s="3038">
        <v>987</v>
      </c>
      <c r="O404" s="3049">
        <v>162</v>
      </c>
      <c r="P404" s="3049"/>
      <c r="Q404" s="3045" t="s">
        <v>751</v>
      </c>
      <c r="R404" s="3045" t="s">
        <v>751</v>
      </c>
      <c r="S404" s="3044" t="s">
        <v>6607</v>
      </c>
      <c r="T404" s="3038" t="s">
        <v>6482</v>
      </c>
      <c r="U404" s="3038" t="s">
        <v>9222</v>
      </c>
      <c r="X404" s="2282" t="s">
        <v>6472</v>
      </c>
    </row>
    <row r="405" spans="2:24" ht="63">
      <c r="B405" s="3064" t="s">
        <v>908</v>
      </c>
      <c r="C405" s="3211" t="s">
        <v>7545</v>
      </c>
      <c r="D405" s="3584" t="s">
        <v>11318</v>
      </c>
      <c r="E405" s="3360"/>
      <c r="F405" s="3106" t="str">
        <f t="shared" si="28"/>
        <v>3_1681_37_507</v>
      </c>
      <c r="G405" s="3092" t="s">
        <v>10829</v>
      </c>
      <c r="H405" s="1004" t="str">
        <f t="shared" si="27"/>
        <v>37_507</v>
      </c>
      <c r="I405" s="1374" t="s">
        <v>10432</v>
      </c>
      <c r="J405" s="3038" t="s">
        <v>7683</v>
      </c>
      <c r="K405" s="1352" t="s">
        <v>6472</v>
      </c>
      <c r="L405" s="3315">
        <f>VLOOKUP(X405,MaXa!$F$2:$G$83,2,0)</f>
        <v>26539</v>
      </c>
      <c r="M405" s="3038">
        <v>37</v>
      </c>
      <c r="N405" s="3038">
        <v>507</v>
      </c>
      <c r="O405" s="3049">
        <v>520</v>
      </c>
      <c r="P405" s="3049"/>
      <c r="Q405" s="3045" t="s">
        <v>751</v>
      </c>
      <c r="R405" s="3045" t="s">
        <v>751</v>
      </c>
      <c r="S405" s="3044">
        <v>0</v>
      </c>
      <c r="T405" s="3038" t="s">
        <v>7546</v>
      </c>
      <c r="U405" s="3038" t="s">
        <v>9222</v>
      </c>
      <c r="X405" s="2282" t="s">
        <v>6472</v>
      </c>
    </row>
    <row r="406" spans="2:24" ht="31.5">
      <c r="B406" s="3064" t="s">
        <v>897</v>
      </c>
      <c r="C406" s="3211" t="s">
        <v>6475</v>
      </c>
      <c r="D406" s="3584" t="s">
        <v>11318</v>
      </c>
      <c r="E406" s="3360"/>
      <c r="F406" s="3106" t="str">
        <f t="shared" si="28"/>
        <v>3_1682_34_48</v>
      </c>
      <c r="G406" s="3092" t="s">
        <v>10830</v>
      </c>
      <c r="H406" s="1004" t="str">
        <f t="shared" si="27"/>
        <v>34_48</v>
      </c>
      <c r="I406" s="1374" t="s">
        <v>10433</v>
      </c>
      <c r="J406" s="3038" t="s">
        <v>7683</v>
      </c>
      <c r="K406" s="1352" t="s">
        <v>6472</v>
      </c>
      <c r="L406" s="3315">
        <f>VLOOKUP(X406,MaXa!$F$2:$G$83,2,0)</f>
        <v>26539</v>
      </c>
      <c r="M406" s="3038">
        <v>34</v>
      </c>
      <c r="N406" s="3038">
        <v>48</v>
      </c>
      <c r="O406" s="3049">
        <v>530</v>
      </c>
      <c r="P406" s="3049"/>
      <c r="Q406" s="3045" t="s">
        <v>6607</v>
      </c>
      <c r="R406" s="3045" t="s">
        <v>6607</v>
      </c>
      <c r="S406" s="3044" t="s">
        <v>6607</v>
      </c>
      <c r="T406" s="3038" t="s">
        <v>6476</v>
      </c>
      <c r="U406" s="3038" t="s">
        <v>9222</v>
      </c>
      <c r="X406" s="2282" t="s">
        <v>6472</v>
      </c>
    </row>
    <row r="407" spans="2:24" ht="47.25">
      <c r="B407" s="3064" t="s">
        <v>11577</v>
      </c>
      <c r="C407" s="3211" t="s">
        <v>6496</v>
      </c>
      <c r="D407" s="3584" t="s">
        <v>11318</v>
      </c>
      <c r="E407" s="3360"/>
      <c r="F407" s="3106" t="str">
        <f t="shared" si="28"/>
        <v>3_1683_46_146 + 149</v>
      </c>
      <c r="G407" s="3092" t="s">
        <v>10831</v>
      </c>
      <c r="H407" s="1004" t="str">
        <f t="shared" si="27"/>
        <v>46_146 + 149</v>
      </c>
      <c r="I407" s="1374" t="s">
        <v>10434</v>
      </c>
      <c r="J407" s="3038" t="s">
        <v>7683</v>
      </c>
      <c r="K407" s="1352" t="s">
        <v>6472</v>
      </c>
      <c r="L407" s="3315">
        <f>VLOOKUP(X407,MaXa!$F$2:$G$83,2,0)</f>
        <v>26539</v>
      </c>
      <c r="M407" s="3038">
        <v>46</v>
      </c>
      <c r="N407" s="3038" t="s">
        <v>6497</v>
      </c>
      <c r="O407" s="3049">
        <v>24060</v>
      </c>
      <c r="P407" s="3049"/>
      <c r="Q407" s="3045" t="s">
        <v>751</v>
      </c>
      <c r="R407" s="3045" t="s">
        <v>751</v>
      </c>
      <c r="S407" s="3044" t="s">
        <v>751</v>
      </c>
      <c r="T407" s="3038" t="s">
        <v>9099</v>
      </c>
      <c r="U407" s="3038" t="s">
        <v>9222</v>
      </c>
      <c r="X407" s="2282" t="s">
        <v>6472</v>
      </c>
    </row>
    <row r="408" spans="2:24">
      <c r="B408" s="3064" t="s">
        <v>11578</v>
      </c>
      <c r="C408" s="3275"/>
      <c r="D408" s="3275"/>
      <c r="E408" s="3360"/>
      <c r="F408" s="3276"/>
      <c r="G408" s="3277"/>
      <c r="H408" s="3278"/>
      <c r="I408" s="3279"/>
      <c r="J408" s="3246"/>
      <c r="K408" s="3281"/>
      <c r="L408" s="3315" t="e">
        <f>VLOOKUP(X408,MaXa!$F$2:$G$83,2,0)</f>
        <v>#N/A</v>
      </c>
      <c r="M408" s="3246"/>
      <c r="N408" s="3246"/>
      <c r="O408" s="3287"/>
      <c r="P408" s="3287"/>
      <c r="Q408" s="3289"/>
      <c r="R408" s="3289"/>
      <c r="S408" s="3286"/>
      <c r="T408" s="3246"/>
      <c r="U408" s="3246"/>
    </row>
    <row r="409" spans="2:24">
      <c r="B409" s="3064" t="s">
        <v>11579</v>
      </c>
      <c r="C409" s="3211"/>
      <c r="D409" s="3368"/>
      <c r="E409" s="3360"/>
      <c r="F409" s="3106" t="str">
        <f t="shared" si="28"/>
        <v>_</v>
      </c>
      <c r="G409" s="3075"/>
      <c r="H409" s="1004"/>
      <c r="I409" s="1374"/>
      <c r="J409" s="3074"/>
      <c r="K409" s="3284" t="s">
        <v>6501</v>
      </c>
      <c r="L409" s="3315">
        <f>VLOOKUP(X409,MaXa!$F$2:$G$83,2,0)</f>
        <v>26542</v>
      </c>
      <c r="M409" s="3074"/>
      <c r="N409" s="3074"/>
      <c r="O409" s="3094"/>
      <c r="P409" s="3094"/>
      <c r="Q409" s="3090"/>
      <c r="R409" s="3090"/>
      <c r="S409" s="3089"/>
      <c r="T409" s="3074"/>
      <c r="U409" s="3074"/>
      <c r="X409" s="2282" t="s">
        <v>6501</v>
      </c>
    </row>
    <row r="410" spans="2:24" ht="94.5">
      <c r="B410" s="3064" t="s">
        <v>11580</v>
      </c>
      <c r="C410" s="3211" t="s">
        <v>6502</v>
      </c>
      <c r="D410" s="3353" t="s">
        <v>11319</v>
      </c>
      <c r="E410" s="3360"/>
      <c r="F410" s="3106" t="str">
        <f t="shared" si="28"/>
        <v>3_1684_19_175; 176</v>
      </c>
      <c r="G410" s="3092" t="s">
        <v>10832</v>
      </c>
      <c r="H410" s="1004" t="str">
        <f t="shared" si="27"/>
        <v>19_175; 176</v>
      </c>
      <c r="I410" s="1374" t="s">
        <v>10435</v>
      </c>
      <c r="J410" s="3038" t="s">
        <v>7683</v>
      </c>
      <c r="K410" s="3285" t="s">
        <v>6501</v>
      </c>
      <c r="L410" s="3315">
        <f>VLOOKUP(X410,MaXa!$F$2:$G$83,2,0)</f>
        <v>26542</v>
      </c>
      <c r="M410" s="3038">
        <v>19</v>
      </c>
      <c r="N410" s="3038" t="s">
        <v>6510</v>
      </c>
      <c r="O410" s="3049">
        <v>72.5</v>
      </c>
      <c r="P410" s="3049"/>
      <c r="Q410" s="3045" t="s">
        <v>751</v>
      </c>
      <c r="R410" s="3045" t="s">
        <v>751</v>
      </c>
      <c r="S410" s="3044" t="s">
        <v>751</v>
      </c>
      <c r="T410" s="3038" t="s">
        <v>6511</v>
      </c>
      <c r="U410" s="3038" t="s">
        <v>9222</v>
      </c>
      <c r="X410" s="2282" t="s">
        <v>6501</v>
      </c>
    </row>
    <row r="411" spans="2:24" ht="63">
      <c r="B411" s="3064" t="s">
        <v>11581</v>
      </c>
      <c r="C411" s="3211" t="s">
        <v>6502</v>
      </c>
      <c r="D411" s="3353" t="s">
        <v>11320</v>
      </c>
      <c r="E411" s="3360"/>
      <c r="F411" s="3106" t="str">
        <f t="shared" si="28"/>
        <v>3_1684_19_143; 180</v>
      </c>
      <c r="G411" s="3092" t="s">
        <v>10832</v>
      </c>
      <c r="H411" s="1004" t="str">
        <f t="shared" si="27"/>
        <v>19_143; 180</v>
      </c>
      <c r="I411" s="1374" t="s">
        <v>10436</v>
      </c>
      <c r="J411" s="3038" t="s">
        <v>7683</v>
      </c>
      <c r="K411" s="3285" t="s">
        <v>6501</v>
      </c>
      <c r="L411" s="3315">
        <f>VLOOKUP(X411,MaXa!$F$2:$G$83,2,0)</f>
        <v>26542</v>
      </c>
      <c r="M411" s="3038">
        <v>19</v>
      </c>
      <c r="N411" s="3038" t="s">
        <v>6508</v>
      </c>
      <c r="O411" s="3049">
        <v>34.1</v>
      </c>
      <c r="P411" s="3049"/>
      <c r="Q411" s="3045" t="s">
        <v>751</v>
      </c>
      <c r="R411" s="3045" t="s">
        <v>751</v>
      </c>
      <c r="S411" s="3044" t="s">
        <v>751</v>
      </c>
      <c r="T411" s="3038" t="s">
        <v>6509</v>
      </c>
      <c r="U411" s="3038" t="s">
        <v>9222</v>
      </c>
      <c r="X411" s="2282" t="s">
        <v>6501</v>
      </c>
    </row>
    <row r="412" spans="2:24" ht="47.25">
      <c r="B412" s="3064" t="s">
        <v>11582</v>
      </c>
      <c r="C412" s="3211" t="s">
        <v>6502</v>
      </c>
      <c r="D412" s="3584" t="s">
        <v>11321</v>
      </c>
      <c r="E412" s="3360"/>
      <c r="F412" s="3106" t="str">
        <f t="shared" si="28"/>
        <v>3_1684_19_35</v>
      </c>
      <c r="G412" s="3092" t="s">
        <v>10832</v>
      </c>
      <c r="H412" s="1004" t="str">
        <f t="shared" si="27"/>
        <v>19_35</v>
      </c>
      <c r="I412" s="1374" t="s">
        <v>10437</v>
      </c>
      <c r="J412" s="3038" t="s">
        <v>7683</v>
      </c>
      <c r="K412" s="1352" t="s">
        <v>6501</v>
      </c>
      <c r="L412" s="3315">
        <f>VLOOKUP(X412,MaXa!$F$2:$G$83,2,0)</f>
        <v>26542</v>
      </c>
      <c r="M412" s="3038">
        <v>19</v>
      </c>
      <c r="N412" s="3038">
        <v>35</v>
      </c>
      <c r="O412" s="3049">
        <v>89.7</v>
      </c>
      <c r="P412" s="3049"/>
      <c r="Q412" s="3045" t="s">
        <v>751</v>
      </c>
      <c r="R412" s="3045" t="s">
        <v>751</v>
      </c>
      <c r="S412" s="3044" t="s">
        <v>751</v>
      </c>
      <c r="T412" s="3038" t="s">
        <v>6507</v>
      </c>
      <c r="U412" s="3038" t="s">
        <v>9222</v>
      </c>
      <c r="X412" s="2282" t="s">
        <v>6501</v>
      </c>
    </row>
    <row r="413" spans="2:24" ht="47.25">
      <c r="B413" s="3064" t="s">
        <v>11583</v>
      </c>
      <c r="C413" s="3211" t="s">
        <v>6502</v>
      </c>
      <c r="D413" s="3584" t="s">
        <v>11321</v>
      </c>
      <c r="E413" s="3360"/>
      <c r="F413" s="3106" t="str">
        <f t="shared" si="28"/>
        <v>3_1684_5_91; 92</v>
      </c>
      <c r="G413" s="3092" t="s">
        <v>10832</v>
      </c>
      <c r="H413" s="1004" t="str">
        <f t="shared" ref="H413:H463" si="29">M413&amp;"_"&amp;N413</f>
        <v>5_91; 92</v>
      </c>
      <c r="I413" s="1374" t="s">
        <v>10438</v>
      </c>
      <c r="J413" s="3038" t="s">
        <v>7683</v>
      </c>
      <c r="K413" s="1352" t="s">
        <v>6501</v>
      </c>
      <c r="L413" s="3315">
        <f>VLOOKUP(X413,MaXa!$F$2:$G$83,2,0)</f>
        <v>26542</v>
      </c>
      <c r="M413" s="3038">
        <v>5</v>
      </c>
      <c r="N413" s="3038" t="s">
        <v>6503</v>
      </c>
      <c r="O413" s="3049">
        <v>147</v>
      </c>
      <c r="P413" s="3049"/>
      <c r="Q413" s="3045" t="s">
        <v>751</v>
      </c>
      <c r="R413" s="3045" t="s">
        <v>751</v>
      </c>
      <c r="S413" s="3044" t="s">
        <v>751</v>
      </c>
      <c r="T413" s="3038" t="s">
        <v>5480</v>
      </c>
      <c r="U413" s="3038" t="s">
        <v>9222</v>
      </c>
      <c r="X413" s="2282" t="s">
        <v>6501</v>
      </c>
    </row>
    <row r="414" spans="2:24">
      <c r="B414" s="3064" t="s">
        <v>11584</v>
      </c>
      <c r="C414" s="3211"/>
      <c r="D414" s="3368"/>
      <c r="E414" s="3360"/>
      <c r="F414" s="3106"/>
      <c r="G414" s="3075"/>
      <c r="H414" s="1004"/>
      <c r="I414" s="1374"/>
      <c r="J414" s="3074"/>
      <c r="K414" s="1352"/>
      <c r="L414" s="3315" t="e">
        <f>VLOOKUP(X414,MaXa!$F$2:$G$83,2,0)</f>
        <v>#N/A</v>
      </c>
      <c r="M414" s="3074"/>
      <c r="N414" s="3074"/>
      <c r="O414" s="3094"/>
      <c r="P414" s="3094"/>
      <c r="Q414" s="3090"/>
      <c r="R414" s="3090"/>
      <c r="S414" s="3089"/>
      <c r="T414" s="3074"/>
      <c r="U414" s="3074"/>
    </row>
    <row r="415" spans="2:24" ht="47.25">
      <c r="B415" s="3064" t="s">
        <v>11585</v>
      </c>
      <c r="C415" s="3211" t="s">
        <v>6525</v>
      </c>
      <c r="D415" s="3368" t="s">
        <v>11206</v>
      </c>
      <c r="E415" s="3360"/>
      <c r="F415" s="3106" t="str">
        <f t="shared" si="28"/>
        <v>3_1685_42_46</v>
      </c>
      <c r="G415" s="3092" t="s">
        <v>10833</v>
      </c>
      <c r="H415" s="1004" t="str">
        <f t="shared" si="29"/>
        <v>42_46</v>
      </c>
      <c r="I415" s="1374" t="s">
        <v>10439</v>
      </c>
      <c r="J415" s="3038" t="s">
        <v>7683</v>
      </c>
      <c r="K415" s="1352" t="s">
        <v>6501</v>
      </c>
      <c r="L415" s="3315">
        <f>VLOOKUP(X415,MaXa!$F$2:$G$83,2,0)</f>
        <v>26542</v>
      </c>
      <c r="M415" s="3038">
        <v>42</v>
      </c>
      <c r="N415" s="3038">
        <v>46</v>
      </c>
      <c r="O415" s="3049">
        <v>137</v>
      </c>
      <c r="P415" s="3049"/>
      <c r="Q415" s="3045" t="s">
        <v>751</v>
      </c>
      <c r="R415" s="3045" t="s">
        <v>751</v>
      </c>
      <c r="S415" s="3044" t="s">
        <v>751</v>
      </c>
      <c r="T415" s="3038" t="s">
        <v>9098</v>
      </c>
      <c r="U415" s="3038" t="s">
        <v>9222</v>
      </c>
      <c r="X415" s="2282" t="s">
        <v>6501</v>
      </c>
    </row>
    <row r="416" spans="2:24" ht="31.5">
      <c r="B416" s="3064" t="s">
        <v>11586</v>
      </c>
      <c r="C416" s="3211" t="s">
        <v>6525</v>
      </c>
      <c r="D416" s="3584" t="s">
        <v>11206</v>
      </c>
      <c r="E416" s="3360"/>
      <c r="F416" s="3106" t="str">
        <f t="shared" si="28"/>
        <v>3_1685_42_46</v>
      </c>
      <c r="G416" s="3092" t="s">
        <v>10833</v>
      </c>
      <c r="H416" s="1004" t="str">
        <f t="shared" si="29"/>
        <v>42_46</v>
      </c>
      <c r="I416" s="1374" t="s">
        <v>10440</v>
      </c>
      <c r="J416" s="3038" t="s">
        <v>7683</v>
      </c>
      <c r="K416" s="1352" t="s">
        <v>6501</v>
      </c>
      <c r="L416" s="3315">
        <f>VLOOKUP(X416,MaXa!$F$2:$G$83,2,0)</f>
        <v>26542</v>
      </c>
      <c r="M416" s="3038">
        <v>42</v>
      </c>
      <c r="N416" s="3038">
        <v>46</v>
      </c>
      <c r="O416" s="3049">
        <v>137</v>
      </c>
      <c r="P416" s="3049"/>
      <c r="Q416" s="3045" t="s">
        <v>751</v>
      </c>
      <c r="R416" s="3045" t="s">
        <v>751</v>
      </c>
      <c r="S416" s="3044" t="s">
        <v>751</v>
      </c>
      <c r="T416" s="3038" t="s">
        <v>5480</v>
      </c>
      <c r="U416" s="3038" t="s">
        <v>9222</v>
      </c>
      <c r="X416" s="2282" t="s">
        <v>6501</v>
      </c>
    </row>
    <row r="417" spans="2:24" ht="31.5">
      <c r="B417" s="3064" t="s">
        <v>11587</v>
      </c>
      <c r="C417" s="3211" t="s">
        <v>6525</v>
      </c>
      <c r="D417" s="3368"/>
      <c r="E417" s="3360"/>
      <c r="F417" s="3106" t="str">
        <f t="shared" si="28"/>
        <v>3_1685__</v>
      </c>
      <c r="G417" s="3092" t="s">
        <v>10833</v>
      </c>
      <c r="H417" s="1004" t="str">
        <f t="shared" si="29"/>
        <v>_</v>
      </c>
      <c r="I417" s="1374" t="s">
        <v>10441</v>
      </c>
      <c r="J417" s="3038" t="s">
        <v>7683</v>
      </c>
      <c r="K417" s="1352" t="s">
        <v>6501</v>
      </c>
      <c r="L417" s="3315">
        <f>VLOOKUP(X417,MaXa!$F$2:$G$83,2,0)</f>
        <v>26542</v>
      </c>
      <c r="M417" s="3038"/>
      <c r="N417" s="3038"/>
      <c r="O417" s="3049">
        <v>100</v>
      </c>
      <c r="P417" s="3049"/>
      <c r="Q417" s="3045" t="s">
        <v>751</v>
      </c>
      <c r="R417" s="3045" t="s">
        <v>751</v>
      </c>
      <c r="S417" s="3044" t="s">
        <v>751</v>
      </c>
      <c r="T417" s="3038" t="s">
        <v>5480</v>
      </c>
      <c r="U417" s="3038" t="s">
        <v>9222</v>
      </c>
      <c r="X417" s="2282" t="s">
        <v>6501</v>
      </c>
    </row>
    <row r="418" spans="2:24">
      <c r="B418" s="3064" t="s">
        <v>11588</v>
      </c>
      <c r="C418" s="3211"/>
      <c r="D418" s="3368"/>
      <c r="E418" s="3360"/>
      <c r="F418" s="3106"/>
      <c r="G418" s="3075"/>
      <c r="H418" s="1004"/>
      <c r="I418" s="1374"/>
      <c r="J418" s="3074"/>
      <c r="K418" s="1352"/>
      <c r="L418" s="3315" t="e">
        <f>VLOOKUP(X418,MaXa!$F$2:$G$83,2,0)</f>
        <v>#N/A</v>
      </c>
      <c r="M418" s="3074"/>
      <c r="N418" s="3074"/>
      <c r="O418" s="3094"/>
      <c r="P418" s="3094"/>
      <c r="Q418" s="3090"/>
      <c r="R418" s="3090"/>
      <c r="S418" s="3089"/>
      <c r="T418" s="3074"/>
      <c r="U418" s="3074"/>
    </row>
    <row r="419" spans="2:24" ht="63">
      <c r="B419" s="3064" t="s">
        <v>11589</v>
      </c>
      <c r="C419" s="3211" t="s">
        <v>6513</v>
      </c>
      <c r="D419" s="3353" t="s">
        <v>11322</v>
      </c>
      <c r="E419" s="3360"/>
      <c r="F419" s="3106" t="str">
        <f t="shared" si="28"/>
        <v>3_1686_24_49</v>
      </c>
      <c r="G419" s="3092" t="s">
        <v>10834</v>
      </c>
      <c r="H419" s="1004" t="str">
        <f t="shared" si="29"/>
        <v>24_49</v>
      </c>
      <c r="I419" s="1374" t="s">
        <v>10442</v>
      </c>
      <c r="J419" s="3038" t="s">
        <v>7683</v>
      </c>
      <c r="K419" s="1352" t="s">
        <v>6501</v>
      </c>
      <c r="L419" s="3315">
        <f>VLOOKUP(X419,MaXa!$F$2:$G$83,2,0)</f>
        <v>26542</v>
      </c>
      <c r="M419" s="3038">
        <v>24</v>
      </c>
      <c r="N419" s="3038">
        <v>49</v>
      </c>
      <c r="O419" s="3049">
        <v>3207.8</v>
      </c>
      <c r="P419" s="3049"/>
      <c r="Q419" s="3045" t="s">
        <v>751</v>
      </c>
      <c r="R419" s="3045" t="s">
        <v>751</v>
      </c>
      <c r="S419" s="3044" t="s">
        <v>751</v>
      </c>
      <c r="T419" s="3038" t="s">
        <v>6517</v>
      </c>
      <c r="U419" s="3038" t="s">
        <v>9222</v>
      </c>
      <c r="X419" s="2282" t="s">
        <v>6501</v>
      </c>
    </row>
    <row r="420" spans="2:24" ht="30">
      <c r="B420" s="3064" t="s">
        <v>898</v>
      </c>
      <c r="C420" s="3275"/>
      <c r="D420" s="3275"/>
      <c r="E420" s="3360"/>
      <c r="F420" s="3276"/>
      <c r="G420" s="3277"/>
      <c r="H420" s="3278"/>
      <c r="I420" s="3279"/>
      <c r="J420" s="3246"/>
      <c r="K420" s="3284" t="s">
        <v>7310</v>
      </c>
      <c r="L420" s="3315">
        <f>VLOOKUP(X420,MaXa!$F$2:$G$83,2,0)</f>
        <v>26533</v>
      </c>
      <c r="M420" s="3246"/>
      <c r="N420" s="3246"/>
      <c r="O420" s="3287"/>
      <c r="P420" s="3287"/>
      <c r="Q420" s="3289"/>
      <c r="R420" s="3289"/>
      <c r="S420" s="3286"/>
      <c r="T420" s="3246"/>
      <c r="U420" s="3246"/>
      <c r="X420" s="2282" t="s">
        <v>7310</v>
      </c>
    </row>
    <row r="421" spans="2:24" ht="63">
      <c r="B421" s="3064" t="s">
        <v>899</v>
      </c>
      <c r="C421" s="3211" t="s">
        <v>7323</v>
      </c>
      <c r="D421" s="3368" t="s">
        <v>11324</v>
      </c>
      <c r="E421" s="3360"/>
      <c r="F421" s="3106" t="str">
        <f t="shared" si="28"/>
        <v>3_1689_11_100</v>
      </c>
      <c r="G421" s="3092" t="s">
        <v>10835</v>
      </c>
      <c r="H421" s="1004" t="str">
        <f t="shared" si="29"/>
        <v>11_100</v>
      </c>
      <c r="I421" s="1374" t="s">
        <v>10443</v>
      </c>
      <c r="J421" s="3038" t="s">
        <v>7683</v>
      </c>
      <c r="K421" s="3296" t="s">
        <v>7310</v>
      </c>
      <c r="L421" s="3315">
        <f>VLOOKUP(X421,MaXa!$F$2:$G$83,2,0)</f>
        <v>26533</v>
      </c>
      <c r="M421" s="3038">
        <v>11</v>
      </c>
      <c r="N421" s="3038">
        <v>100</v>
      </c>
      <c r="O421" s="3049">
        <v>792</v>
      </c>
      <c r="P421" s="3049"/>
      <c r="Q421" s="3045" t="s">
        <v>1669</v>
      </c>
      <c r="R421" s="3045" t="s">
        <v>8074</v>
      </c>
      <c r="S421" s="3044" t="s">
        <v>8074</v>
      </c>
      <c r="T421" s="3042" t="s">
        <v>7324</v>
      </c>
      <c r="U421" s="3038" t="s">
        <v>9222</v>
      </c>
      <c r="X421" s="2282" t="s">
        <v>7310</v>
      </c>
    </row>
    <row r="422" spans="2:24" ht="31.5">
      <c r="B422" s="3064" t="s">
        <v>11590</v>
      </c>
      <c r="C422" s="3070" t="s">
        <v>7319</v>
      </c>
      <c r="D422" s="3070" t="s">
        <v>11323</v>
      </c>
      <c r="E422" s="3475" t="s">
        <v>11190</v>
      </c>
      <c r="F422" s="3106" t="str">
        <f t="shared" si="28"/>
        <v>3_1691_11_92</v>
      </c>
      <c r="G422" s="3092" t="s">
        <v>10836</v>
      </c>
      <c r="H422" s="1004" t="str">
        <f t="shared" si="29"/>
        <v>11_92</v>
      </c>
      <c r="I422" s="1374" t="s">
        <v>10444</v>
      </c>
      <c r="J422" s="3038" t="s">
        <v>7683</v>
      </c>
      <c r="K422" s="3267" t="s">
        <v>7310</v>
      </c>
      <c r="L422" s="3315">
        <f>VLOOKUP(X422,MaXa!$F$2:$G$83,2,0)</f>
        <v>26533</v>
      </c>
      <c r="M422" s="3042">
        <v>11</v>
      </c>
      <c r="N422" s="3042">
        <v>92</v>
      </c>
      <c r="O422" s="1940">
        <v>88.4</v>
      </c>
      <c r="P422" s="1940"/>
      <c r="Q422" s="3045" t="s">
        <v>858</v>
      </c>
      <c r="R422" s="3045" t="s">
        <v>858</v>
      </c>
      <c r="S422" s="3044" t="s">
        <v>858</v>
      </c>
      <c r="T422" s="3042" t="s">
        <v>7320</v>
      </c>
      <c r="U422" s="3038" t="s">
        <v>9222</v>
      </c>
      <c r="X422" s="2282" t="s">
        <v>7310</v>
      </c>
    </row>
    <row r="423" spans="2:24" ht="31.5">
      <c r="B423" s="3064" t="s">
        <v>900</v>
      </c>
      <c r="C423" s="3070" t="s">
        <v>7312</v>
      </c>
      <c r="D423" s="3070" t="s">
        <v>11325</v>
      </c>
      <c r="E423" s="3475"/>
      <c r="F423" s="3106" t="str">
        <f t="shared" si="28"/>
        <v>3_1692_6_51</v>
      </c>
      <c r="G423" s="3092" t="s">
        <v>10837</v>
      </c>
      <c r="H423" s="1004" t="str">
        <f t="shared" si="29"/>
        <v>6_51</v>
      </c>
      <c r="I423" s="1374" t="s">
        <v>10445</v>
      </c>
      <c r="J423" s="3038" t="s">
        <v>7683</v>
      </c>
      <c r="K423" s="3267" t="s">
        <v>7310</v>
      </c>
      <c r="L423" s="3315">
        <f>VLOOKUP(X423,MaXa!$F$2:$G$83,2,0)</f>
        <v>26533</v>
      </c>
      <c r="M423" s="3042">
        <v>6</v>
      </c>
      <c r="N423" s="3042">
        <v>51</v>
      </c>
      <c r="O423" s="1940">
        <v>85</v>
      </c>
      <c r="P423" s="1940"/>
      <c r="Q423" s="3045" t="s">
        <v>751</v>
      </c>
      <c r="R423" s="3045" t="s">
        <v>751</v>
      </c>
      <c r="S423" s="3044" t="s">
        <v>751</v>
      </c>
      <c r="T423" s="3042" t="s">
        <v>7313</v>
      </c>
      <c r="U423" s="3038" t="s">
        <v>9222</v>
      </c>
      <c r="X423" s="2282" t="s">
        <v>7310</v>
      </c>
    </row>
    <row r="424" spans="2:24" ht="31.5">
      <c r="B424" s="3064" t="s">
        <v>11591</v>
      </c>
      <c r="C424" s="3070" t="s">
        <v>7357</v>
      </c>
      <c r="D424" s="3070" t="s">
        <v>11310</v>
      </c>
      <c r="E424" s="3475"/>
      <c r="F424" s="3106" t="str">
        <f t="shared" si="28"/>
        <v>3_1693_28_150/1</v>
      </c>
      <c r="G424" s="3092" t="s">
        <v>10838</v>
      </c>
      <c r="H424" s="1004" t="str">
        <f t="shared" si="29"/>
        <v>28_150/1</v>
      </c>
      <c r="I424" s="1374" t="s">
        <v>10446</v>
      </c>
      <c r="J424" s="3038" t="s">
        <v>7683</v>
      </c>
      <c r="K424" s="3267" t="s">
        <v>7310</v>
      </c>
      <c r="L424" s="3315">
        <f>VLOOKUP(X424,MaXa!$F$2:$G$83,2,0)</f>
        <v>26533</v>
      </c>
      <c r="M424" s="3042">
        <v>28</v>
      </c>
      <c r="N424" s="3042" t="s">
        <v>7358</v>
      </c>
      <c r="O424" s="1940">
        <v>83</v>
      </c>
      <c r="P424" s="1940"/>
      <c r="Q424" s="3045" t="s">
        <v>751</v>
      </c>
      <c r="R424" s="3045" t="s">
        <v>751</v>
      </c>
      <c r="S424" s="3044" t="s">
        <v>751</v>
      </c>
      <c r="T424" s="3042" t="s">
        <v>7282</v>
      </c>
      <c r="U424" s="3038" t="s">
        <v>9222</v>
      </c>
      <c r="X424" s="2282" t="s">
        <v>7310</v>
      </c>
    </row>
    <row r="425" spans="2:24" ht="31.5">
      <c r="B425" s="3064" t="s">
        <v>901</v>
      </c>
      <c r="C425" s="3070" t="s">
        <v>7376</v>
      </c>
      <c r="D425" s="3070" t="s">
        <v>11310</v>
      </c>
      <c r="E425" s="3475"/>
      <c r="F425" s="3106" t="str">
        <f t="shared" si="28"/>
        <v>3_1694_50_99A</v>
      </c>
      <c r="G425" s="3092" t="s">
        <v>10839</v>
      </c>
      <c r="H425" s="1004" t="str">
        <f t="shared" si="29"/>
        <v>50_99A</v>
      </c>
      <c r="I425" s="1374" t="s">
        <v>10447</v>
      </c>
      <c r="J425" s="3038" t="s">
        <v>7683</v>
      </c>
      <c r="K425" s="3267" t="s">
        <v>7310</v>
      </c>
      <c r="L425" s="3315">
        <f>VLOOKUP(X425,MaXa!$F$2:$G$83,2,0)</f>
        <v>26533</v>
      </c>
      <c r="M425" s="3042">
        <v>50</v>
      </c>
      <c r="N425" s="3042" t="s">
        <v>7377</v>
      </c>
      <c r="O425" s="1940">
        <v>72</v>
      </c>
      <c r="P425" s="1940"/>
      <c r="Q425" s="3045" t="s">
        <v>751</v>
      </c>
      <c r="R425" s="3045" t="s">
        <v>751</v>
      </c>
      <c r="S425" s="3044" t="s">
        <v>751</v>
      </c>
      <c r="T425" s="3042" t="s">
        <v>7229</v>
      </c>
      <c r="U425" s="3038" t="s">
        <v>9222</v>
      </c>
      <c r="X425" s="2282" t="s">
        <v>7310</v>
      </c>
    </row>
    <row r="426" spans="2:24" ht="31.5">
      <c r="B426" s="3064" t="s">
        <v>11592</v>
      </c>
      <c r="C426" s="3070" t="s">
        <v>7351</v>
      </c>
      <c r="D426" s="3070"/>
      <c r="E426" s="3475"/>
      <c r="F426" s="3106" t="str">
        <f t="shared" si="28"/>
        <v>3_1695_27_</v>
      </c>
      <c r="G426" s="3092" t="s">
        <v>10840</v>
      </c>
      <c r="H426" s="1004" t="str">
        <f t="shared" si="29"/>
        <v>27_</v>
      </c>
      <c r="I426" s="1374" t="s">
        <v>10448</v>
      </c>
      <c r="J426" s="3038" t="s">
        <v>7683</v>
      </c>
      <c r="K426" s="3267" t="s">
        <v>7310</v>
      </c>
      <c r="L426" s="3315">
        <f>VLOOKUP(X426,MaXa!$F$2:$G$83,2,0)</f>
        <v>26533</v>
      </c>
      <c r="M426" s="3042">
        <v>27</v>
      </c>
      <c r="N426" s="3042"/>
      <c r="O426" s="1940">
        <v>100.2</v>
      </c>
      <c r="P426" s="1940"/>
      <c r="Q426" s="3071" t="str">
        <f>R426</f>
        <v>TSC</v>
      </c>
      <c r="R426" s="3044" t="str">
        <f>S426</f>
        <v>TSC</v>
      </c>
      <c r="S426" s="3044" t="s">
        <v>751</v>
      </c>
      <c r="T426" s="3042" t="s">
        <v>7288</v>
      </c>
      <c r="U426" s="3038" t="s">
        <v>9222</v>
      </c>
      <c r="X426" s="2282" t="s">
        <v>7310</v>
      </c>
    </row>
    <row r="427" spans="2:24" ht="31.5">
      <c r="B427" s="3064" t="s">
        <v>11593</v>
      </c>
      <c r="C427" s="3070" t="s">
        <v>7362</v>
      </c>
      <c r="D427" s="3070" t="s">
        <v>11310</v>
      </c>
      <c r="E427" s="3475"/>
      <c r="F427" s="3106" t="str">
        <f t="shared" si="28"/>
        <v>3_1697_32_4a</v>
      </c>
      <c r="G427" s="3092" t="s">
        <v>10841</v>
      </c>
      <c r="H427" s="1004" t="str">
        <f t="shared" si="29"/>
        <v>32_4a</v>
      </c>
      <c r="I427" s="1374" t="s">
        <v>10449</v>
      </c>
      <c r="J427" s="3038" t="s">
        <v>7683</v>
      </c>
      <c r="K427" s="3267" t="s">
        <v>7310</v>
      </c>
      <c r="L427" s="3315">
        <f>VLOOKUP(X427,MaXa!$F$2:$G$83,2,0)</f>
        <v>26533</v>
      </c>
      <c r="M427" s="3042">
        <v>32</v>
      </c>
      <c r="N427" s="3042" t="s">
        <v>3021</v>
      </c>
      <c r="O427" s="1940">
        <v>76</v>
      </c>
      <c r="P427" s="1940"/>
      <c r="Q427" s="3071" t="str">
        <f t="shared" ref="Q427:R435" si="30">R427</f>
        <v>TSC</v>
      </c>
      <c r="R427" s="3044" t="str">
        <f t="shared" si="30"/>
        <v>TSC</v>
      </c>
      <c r="S427" s="3044" t="s">
        <v>751</v>
      </c>
      <c r="T427" s="3042" t="s">
        <v>4154</v>
      </c>
      <c r="U427" s="3038" t="s">
        <v>9222</v>
      </c>
      <c r="X427" s="2282" t="s">
        <v>7310</v>
      </c>
    </row>
    <row r="428" spans="2:24" ht="47.25">
      <c r="B428" s="3064" t="s">
        <v>11594</v>
      </c>
      <c r="C428" s="3219" t="s">
        <v>7359</v>
      </c>
      <c r="D428" s="3219" t="s">
        <v>11326</v>
      </c>
      <c r="E428" s="3476" t="s">
        <v>11190</v>
      </c>
      <c r="F428" s="3106" t="str">
        <f t="shared" ref="F428" si="31">G428&amp;"_"&amp;H428</f>
        <v>3_1698_31_82</v>
      </c>
      <c r="G428" s="3586" t="s">
        <v>10842</v>
      </c>
      <c r="H428" s="1004" t="str">
        <f t="shared" ref="H428" si="32">M428&amp;"_"&amp;N428</f>
        <v>31_82</v>
      </c>
      <c r="I428" s="1374" t="s">
        <v>10450</v>
      </c>
      <c r="J428" s="3585" t="s">
        <v>7683</v>
      </c>
      <c r="K428" s="3267" t="s">
        <v>7310</v>
      </c>
      <c r="L428" s="3315" t="e">
        <f>VLOOKUP(X428,MaXa!$F$2:$G$83,2,0)</f>
        <v>#N/A</v>
      </c>
      <c r="M428" s="1944">
        <v>31</v>
      </c>
      <c r="N428" s="3587">
        <v>82</v>
      </c>
      <c r="O428" s="3588"/>
      <c r="P428" s="3588"/>
      <c r="Q428" s="3589"/>
      <c r="R428" s="3547"/>
      <c r="S428" s="3547"/>
      <c r="T428" s="3590"/>
      <c r="U428" s="3542"/>
    </row>
    <row r="429" spans="2:24" ht="31.5">
      <c r="B429" s="3064" t="s">
        <v>11595</v>
      </c>
      <c r="C429" s="3219" t="s">
        <v>7323</v>
      </c>
      <c r="D429" s="3219" t="s">
        <v>11327</v>
      </c>
      <c r="E429" s="3476"/>
      <c r="F429" s="3106" t="str">
        <f t="shared" si="28"/>
        <v>3_1699_11_100</v>
      </c>
      <c r="G429" s="3092" t="s">
        <v>10843</v>
      </c>
      <c r="H429" s="1004" t="str">
        <f t="shared" si="29"/>
        <v>11_100</v>
      </c>
      <c r="I429" s="1374" t="s">
        <v>10451</v>
      </c>
      <c r="J429" s="3038" t="s">
        <v>7683</v>
      </c>
      <c r="K429" s="3267" t="s">
        <v>7310</v>
      </c>
      <c r="L429" s="3315">
        <f>VLOOKUP(X429,MaXa!$F$2:$G$83,2,0)</f>
        <v>26533</v>
      </c>
      <c r="M429" s="1944">
        <v>11</v>
      </c>
      <c r="N429" s="1944">
        <v>100</v>
      </c>
      <c r="O429" s="1946">
        <v>63</v>
      </c>
      <c r="P429" s="1946"/>
      <c r="Q429" s="3071" t="str">
        <f t="shared" si="30"/>
        <v>TSC</v>
      </c>
      <c r="R429" s="3044" t="str">
        <f t="shared" si="30"/>
        <v>TSC</v>
      </c>
      <c r="S429" s="3044" t="s">
        <v>751</v>
      </c>
      <c r="T429" s="3042" t="s">
        <v>7325</v>
      </c>
      <c r="U429" s="3038" t="s">
        <v>9222</v>
      </c>
      <c r="X429" s="2282" t="s">
        <v>7310</v>
      </c>
    </row>
    <row r="430" spans="2:24" ht="31.5">
      <c r="B430" s="3064" t="s">
        <v>11596</v>
      </c>
      <c r="C430" s="3219" t="s">
        <v>7345</v>
      </c>
      <c r="D430" s="3219" t="s">
        <v>11328</v>
      </c>
      <c r="E430" s="3476"/>
      <c r="F430" s="3106" t="str">
        <f t="shared" si="28"/>
        <v>3_1700_21_42</v>
      </c>
      <c r="G430" s="3092" t="s">
        <v>10844</v>
      </c>
      <c r="H430" s="1004" t="str">
        <f t="shared" si="29"/>
        <v>21_42</v>
      </c>
      <c r="I430" s="1374" t="s">
        <v>10452</v>
      </c>
      <c r="J430" s="3038" t="s">
        <v>7683</v>
      </c>
      <c r="K430" s="3267" t="s">
        <v>7310</v>
      </c>
      <c r="L430" s="3315">
        <f>VLOOKUP(X430,MaXa!$F$2:$G$83,2,0)</f>
        <v>26533</v>
      </c>
      <c r="M430" s="1944">
        <v>21</v>
      </c>
      <c r="N430" s="1944">
        <v>42</v>
      </c>
      <c r="O430" s="1946">
        <v>173</v>
      </c>
      <c r="P430" s="1946"/>
      <c r="Q430" s="3071" t="str">
        <f t="shared" si="30"/>
        <v>TSC</v>
      </c>
      <c r="R430" s="3044" t="str">
        <f t="shared" si="30"/>
        <v>TSC</v>
      </c>
      <c r="S430" s="3044" t="s">
        <v>751</v>
      </c>
      <c r="T430" s="3042" t="s">
        <v>7346</v>
      </c>
      <c r="U430" s="3038" t="s">
        <v>9222</v>
      </c>
      <c r="X430" s="2282" t="s">
        <v>7310</v>
      </c>
    </row>
    <row r="431" spans="2:24" ht="31.5">
      <c r="B431" s="3064" t="s">
        <v>11597</v>
      </c>
      <c r="C431" s="3219" t="s">
        <v>7351</v>
      </c>
      <c r="D431" s="3219"/>
      <c r="E431" s="3476"/>
      <c r="F431" s="3106" t="str">
        <f t="shared" si="28"/>
        <v>3_1701_27_một phần thửa 24</v>
      </c>
      <c r="G431" s="3092" t="s">
        <v>10845</v>
      </c>
      <c r="H431" s="1004" t="str">
        <f t="shared" si="29"/>
        <v>27_một phần thửa 24</v>
      </c>
      <c r="I431" s="1374" t="s">
        <v>10453</v>
      </c>
      <c r="J431" s="3038" t="s">
        <v>7683</v>
      </c>
      <c r="K431" s="3267" t="s">
        <v>7310</v>
      </c>
      <c r="L431" s="3315">
        <f>VLOOKUP(X431,MaXa!$F$2:$G$83,2,0)</f>
        <v>26533</v>
      </c>
      <c r="M431" s="3038">
        <v>27</v>
      </c>
      <c r="N431" s="3038" t="s">
        <v>7352</v>
      </c>
      <c r="O431" s="3049">
        <v>18</v>
      </c>
      <c r="P431" s="3049"/>
      <c r="Q431" s="3071" t="str">
        <f t="shared" si="30"/>
        <v>TSC</v>
      </c>
      <c r="R431" s="3044" t="str">
        <f t="shared" si="30"/>
        <v>TSC</v>
      </c>
      <c r="S431" s="3044" t="s">
        <v>751</v>
      </c>
      <c r="T431" s="3042" t="s">
        <v>7353</v>
      </c>
      <c r="U431" s="3038" t="s">
        <v>9222</v>
      </c>
      <c r="X431" s="2282" t="s">
        <v>7310</v>
      </c>
    </row>
    <row r="432" spans="2:24" ht="31.5">
      <c r="B432" s="3064" t="s">
        <v>11598</v>
      </c>
      <c r="C432" s="3219" t="s">
        <v>7378</v>
      </c>
      <c r="D432" s="3219"/>
      <c r="E432" s="3476"/>
      <c r="F432" s="3106" t="str">
        <f t="shared" si="28"/>
        <v>3_1702_50_một phần thửa 78</v>
      </c>
      <c r="G432" s="3092" t="s">
        <v>10846</v>
      </c>
      <c r="H432" s="1004" t="str">
        <f t="shared" si="29"/>
        <v>50_một phần thửa 78</v>
      </c>
      <c r="I432" s="1374" t="s">
        <v>10454</v>
      </c>
      <c r="J432" s="3038" t="s">
        <v>7683</v>
      </c>
      <c r="K432" s="3267" t="s">
        <v>7310</v>
      </c>
      <c r="L432" s="3315">
        <f>VLOOKUP(X432,MaXa!$F$2:$G$83,2,0)</f>
        <v>26533</v>
      </c>
      <c r="M432" s="1944">
        <v>50</v>
      </c>
      <c r="N432" s="1944" t="s">
        <v>7379</v>
      </c>
      <c r="O432" s="1946">
        <v>78.900000000000006</v>
      </c>
      <c r="P432" s="1946"/>
      <c r="Q432" s="3071" t="str">
        <f t="shared" si="30"/>
        <v>TSC</v>
      </c>
      <c r="R432" s="3044" t="str">
        <f t="shared" si="30"/>
        <v>TSC</v>
      </c>
      <c r="S432" s="3044" t="s">
        <v>751</v>
      </c>
      <c r="T432" s="3042" t="s">
        <v>7380</v>
      </c>
      <c r="U432" s="3038" t="s">
        <v>9222</v>
      </c>
      <c r="X432" s="2282" t="s">
        <v>7310</v>
      </c>
    </row>
    <row r="433" spans="2:24" ht="31.5">
      <c r="B433" s="3064" t="s">
        <v>11599</v>
      </c>
      <c r="C433" s="3219" t="s">
        <v>7328</v>
      </c>
      <c r="D433" s="3070" t="s">
        <v>11310</v>
      </c>
      <c r="E433" s="3476"/>
      <c r="F433" s="3106" t="str">
        <f t="shared" si="28"/>
        <v>3_1703_12_310A</v>
      </c>
      <c r="G433" s="3092" t="s">
        <v>10847</v>
      </c>
      <c r="H433" s="1004" t="str">
        <f t="shared" si="29"/>
        <v>12_310A</v>
      </c>
      <c r="I433" s="1374" t="s">
        <v>10455</v>
      </c>
      <c r="J433" s="3038" t="s">
        <v>7683</v>
      </c>
      <c r="K433" s="3267" t="s">
        <v>7310</v>
      </c>
      <c r="L433" s="3315">
        <f>VLOOKUP(X433,MaXa!$F$2:$G$83,2,0)</f>
        <v>26533</v>
      </c>
      <c r="M433" s="1944">
        <v>12</v>
      </c>
      <c r="N433" s="1944" t="s">
        <v>7329</v>
      </c>
      <c r="O433" s="1946">
        <v>80</v>
      </c>
      <c r="P433" s="1946"/>
      <c r="Q433" s="3071" t="str">
        <f t="shared" si="30"/>
        <v>TSC</v>
      </c>
      <c r="R433" s="3044" t="str">
        <f t="shared" si="30"/>
        <v>TSC</v>
      </c>
      <c r="S433" s="3044" t="s">
        <v>751</v>
      </c>
      <c r="T433" s="3042" t="s">
        <v>7330</v>
      </c>
      <c r="U433" s="3038" t="s">
        <v>9222</v>
      </c>
      <c r="X433" s="2282" t="s">
        <v>7310</v>
      </c>
    </row>
    <row r="434" spans="2:24" ht="47.25">
      <c r="B434" s="3064" t="s">
        <v>11600</v>
      </c>
      <c r="C434" s="3211" t="s">
        <v>7342</v>
      </c>
      <c r="D434" s="3368"/>
      <c r="E434" s="3360"/>
      <c r="F434" s="3106" t="str">
        <f t="shared" si="28"/>
        <v>3_1705_20_một phần thửa 110</v>
      </c>
      <c r="G434" s="3092" t="s">
        <v>10848</v>
      </c>
      <c r="H434" s="1004" t="str">
        <f t="shared" si="29"/>
        <v>20_một phần thửa 110</v>
      </c>
      <c r="I434" s="1374" t="s">
        <v>10456</v>
      </c>
      <c r="J434" s="3038" t="s">
        <v>7683</v>
      </c>
      <c r="K434" s="3267" t="s">
        <v>7310</v>
      </c>
      <c r="L434" s="3315">
        <f>VLOOKUP(X434,MaXa!$F$2:$G$83,2,0)</f>
        <v>26533</v>
      </c>
      <c r="M434" s="3038">
        <v>20</v>
      </c>
      <c r="N434" s="3038" t="s">
        <v>7343</v>
      </c>
      <c r="O434" s="3049">
        <v>1210.9000000000001</v>
      </c>
      <c r="P434" s="3049"/>
      <c r="Q434" s="3071" t="str">
        <f t="shared" si="30"/>
        <v>DKV</v>
      </c>
      <c r="R434" s="3044" t="str">
        <f t="shared" si="30"/>
        <v>DKV</v>
      </c>
      <c r="S434" s="3044" t="s">
        <v>3941</v>
      </c>
      <c r="T434" s="3038" t="s">
        <v>7344</v>
      </c>
      <c r="U434" s="3038" t="s">
        <v>9222</v>
      </c>
      <c r="X434" s="2282" t="s">
        <v>7310</v>
      </c>
    </row>
    <row r="435" spans="2:24" ht="31.5">
      <c r="B435" s="3064" t="s">
        <v>11601</v>
      </c>
      <c r="C435" s="3219" t="s">
        <v>7369</v>
      </c>
      <c r="D435" s="3219"/>
      <c r="E435" s="3476"/>
      <c r="F435" s="3106" t="str">
        <f t="shared" si="28"/>
        <v>3_1706_41_122, 136, 153</v>
      </c>
      <c r="G435" s="3092" t="s">
        <v>10849</v>
      </c>
      <c r="H435" s="1004" t="str">
        <f t="shared" si="29"/>
        <v>41_122, 136, 153</v>
      </c>
      <c r="I435" s="1374" t="s">
        <v>10457</v>
      </c>
      <c r="J435" s="3038" t="s">
        <v>7683</v>
      </c>
      <c r="K435" s="3267" t="s">
        <v>7310</v>
      </c>
      <c r="L435" s="3315">
        <f>VLOOKUP(X435,MaXa!$F$2:$G$83,2,0)</f>
        <v>26533</v>
      </c>
      <c r="M435" s="1944">
        <v>41</v>
      </c>
      <c r="N435" s="1944" t="s">
        <v>7370</v>
      </c>
      <c r="O435" s="1946">
        <v>2107</v>
      </c>
      <c r="P435" s="1946"/>
      <c r="Q435" s="3071" t="str">
        <f t="shared" si="30"/>
        <v>DKV</v>
      </c>
      <c r="R435" s="3044" t="str">
        <f t="shared" si="30"/>
        <v>DKV</v>
      </c>
      <c r="S435" s="3044" t="s">
        <v>3941</v>
      </c>
      <c r="T435" s="3038" t="s">
        <v>7371</v>
      </c>
      <c r="U435" s="3038" t="s">
        <v>9222</v>
      </c>
      <c r="X435" s="2282" t="s">
        <v>7310</v>
      </c>
    </row>
    <row r="436" spans="2:24" ht="31.5">
      <c r="B436" s="3064" t="s">
        <v>11602</v>
      </c>
      <c r="C436" s="3220" t="s">
        <v>7381</v>
      </c>
      <c r="D436" s="3220"/>
      <c r="E436" s="3477"/>
      <c r="F436" s="3106" t="str">
        <f t="shared" si="28"/>
        <v>3_1707_57_55</v>
      </c>
      <c r="G436" s="3092" t="s">
        <v>10850</v>
      </c>
      <c r="H436" s="1004" t="str">
        <f t="shared" si="29"/>
        <v>57_55</v>
      </c>
      <c r="I436" s="1374" t="s">
        <v>10458</v>
      </c>
      <c r="J436" s="3038" t="s">
        <v>7683</v>
      </c>
      <c r="K436" s="3267" t="s">
        <v>7310</v>
      </c>
      <c r="L436" s="3315">
        <f>VLOOKUP(X436,MaXa!$F$2:$G$83,2,0)</f>
        <v>26533</v>
      </c>
      <c r="M436" s="3041">
        <v>57</v>
      </c>
      <c r="N436" s="3041">
        <v>55</v>
      </c>
      <c r="O436" s="1949">
        <v>38.200000000000003</v>
      </c>
      <c r="P436" s="1949"/>
      <c r="Q436" s="3044" t="s">
        <v>1669</v>
      </c>
      <c r="R436" s="3044" t="s">
        <v>1669</v>
      </c>
      <c r="S436" s="3044" t="s">
        <v>1669</v>
      </c>
      <c r="T436" s="3038" t="s">
        <v>5173</v>
      </c>
      <c r="U436" s="3038" t="s">
        <v>9222</v>
      </c>
      <c r="X436" s="2282" t="s">
        <v>7310</v>
      </c>
    </row>
    <row r="437" spans="2:24" ht="47.25">
      <c r="B437" s="3064" t="s">
        <v>11603</v>
      </c>
      <c r="C437" s="3220" t="s">
        <v>7337</v>
      </c>
      <c r="D437" s="3220"/>
      <c r="E437" s="3477"/>
      <c r="F437" s="3106" t="str">
        <f t="shared" si="28"/>
        <v>3_1708_17_18 + 19 + 20</v>
      </c>
      <c r="G437" s="3092" t="s">
        <v>10851</v>
      </c>
      <c r="H437" s="1004" t="str">
        <f t="shared" si="29"/>
        <v>17_18 + 19 + 20</v>
      </c>
      <c r="I437" s="1374" t="s">
        <v>10459</v>
      </c>
      <c r="J437" s="3038" t="s">
        <v>7683</v>
      </c>
      <c r="K437" s="3267" t="s">
        <v>7310</v>
      </c>
      <c r="L437" s="3315">
        <f>VLOOKUP(X437,MaXa!$F$2:$G$83,2,0)</f>
        <v>26533</v>
      </c>
      <c r="M437" s="3041">
        <v>17</v>
      </c>
      <c r="N437" s="3041" t="s">
        <v>7340</v>
      </c>
      <c r="O437" s="1949">
        <v>1900</v>
      </c>
      <c r="P437" s="1949"/>
      <c r="Q437" s="3044" t="s">
        <v>1669</v>
      </c>
      <c r="R437" s="3044" t="s">
        <v>1669</v>
      </c>
      <c r="S437" s="3044" t="s">
        <v>1297</v>
      </c>
      <c r="T437" s="3038" t="s">
        <v>7341</v>
      </c>
      <c r="U437" s="3038" t="s">
        <v>9222</v>
      </c>
      <c r="X437" s="2282" t="s">
        <v>7310</v>
      </c>
    </row>
    <row r="438" spans="2:24">
      <c r="B438" s="3064" t="s">
        <v>11604</v>
      </c>
      <c r="C438" s="3297"/>
      <c r="D438" s="3297"/>
      <c r="E438" s="3477"/>
      <c r="F438" s="3276"/>
      <c r="G438" s="3277"/>
      <c r="H438" s="3278"/>
      <c r="I438" s="3279"/>
      <c r="J438" s="3246"/>
      <c r="K438" s="3298"/>
      <c r="L438" s="3315" t="e">
        <f>VLOOKUP(X438,MaXa!$F$2:$G$83,2,0)</f>
        <v>#N/A</v>
      </c>
      <c r="M438" s="3299"/>
      <c r="N438" s="3299"/>
      <c r="O438" s="3300"/>
      <c r="P438" s="3300"/>
      <c r="Q438" s="3286"/>
      <c r="R438" s="3286"/>
      <c r="S438" s="3286"/>
      <c r="T438" s="3246"/>
      <c r="U438" s="3246"/>
    </row>
    <row r="439" spans="2:24">
      <c r="B439" s="3064" t="s">
        <v>11605</v>
      </c>
      <c r="C439" s="3297"/>
      <c r="D439" s="3297"/>
      <c r="E439" s="3477"/>
      <c r="F439" s="3276"/>
      <c r="G439" s="3277"/>
      <c r="H439" s="3278"/>
      <c r="I439" s="3279"/>
      <c r="J439" s="3246"/>
      <c r="K439" s="3284" t="s">
        <v>7387</v>
      </c>
      <c r="L439" s="3315">
        <f>VLOOKUP(X439,MaXa!$F$2:$G$83,2,0)</f>
        <v>26521</v>
      </c>
      <c r="M439" s="3299"/>
      <c r="N439" s="3299"/>
      <c r="O439" s="3300"/>
      <c r="P439" s="3300"/>
      <c r="Q439" s="3286"/>
      <c r="R439" s="3286"/>
      <c r="S439" s="3286"/>
      <c r="T439" s="3246"/>
      <c r="U439" s="3246"/>
      <c r="X439" s="2282" t="s">
        <v>7387</v>
      </c>
    </row>
    <row r="440" spans="2:24" ht="78.75">
      <c r="B440" s="3064" t="s">
        <v>11606</v>
      </c>
      <c r="C440" s="3211" t="s">
        <v>7396</v>
      </c>
      <c r="D440" s="3353" t="s">
        <v>11331</v>
      </c>
      <c r="E440" s="3360" t="s">
        <v>11190</v>
      </c>
      <c r="F440" s="3106" t="str">
        <f t="shared" si="28"/>
        <v>3_1709_12_37</v>
      </c>
      <c r="G440" s="3092" t="s">
        <v>10852</v>
      </c>
      <c r="H440" s="1004" t="str">
        <f t="shared" si="29"/>
        <v>12_37</v>
      </c>
      <c r="I440" s="1374" t="s">
        <v>10460</v>
      </c>
      <c r="J440" s="3038" t="s">
        <v>7683</v>
      </c>
      <c r="K440" s="3285" t="s">
        <v>7387</v>
      </c>
      <c r="L440" s="3315">
        <f>VLOOKUP(X440,MaXa!$F$2:$G$83,2,0)</f>
        <v>26521</v>
      </c>
      <c r="M440" s="3038">
        <v>12</v>
      </c>
      <c r="N440" s="3038">
        <v>37</v>
      </c>
      <c r="O440" s="3049">
        <v>740.5</v>
      </c>
      <c r="P440" s="3049"/>
      <c r="Q440" s="3071" t="str">
        <f t="shared" ref="Q440:R449" si="33">R440</f>
        <v>TSC</v>
      </c>
      <c r="R440" s="3044" t="str">
        <f t="shared" si="33"/>
        <v>TSC</v>
      </c>
      <c r="S440" s="3044" t="s">
        <v>751</v>
      </c>
      <c r="T440" s="3038" t="s">
        <v>7055</v>
      </c>
      <c r="U440" s="3038" t="s">
        <v>9222</v>
      </c>
      <c r="X440" s="2282" t="s">
        <v>7387</v>
      </c>
    </row>
    <row r="441" spans="2:24" ht="47.25">
      <c r="B441" s="3064" t="s">
        <v>11607</v>
      </c>
      <c r="C441" s="3211" t="s">
        <v>7403</v>
      </c>
      <c r="D441" s="3353" t="s">
        <v>11329</v>
      </c>
      <c r="E441" s="3360" t="s">
        <v>11190</v>
      </c>
      <c r="F441" s="3106" t="str">
        <f t="shared" si="28"/>
        <v>3_1711_12_317</v>
      </c>
      <c r="G441" s="3092" t="s">
        <v>10853</v>
      </c>
      <c r="H441" s="1004" t="str">
        <f t="shared" si="29"/>
        <v>12_317</v>
      </c>
      <c r="I441" s="1374" t="s">
        <v>10461</v>
      </c>
      <c r="J441" s="3038" t="s">
        <v>7683</v>
      </c>
      <c r="K441" s="1352" t="s">
        <v>7387</v>
      </c>
      <c r="L441" s="3315">
        <f>VLOOKUP(X441,MaXa!$F$2:$G$83,2,0)</f>
        <v>26521</v>
      </c>
      <c r="M441" s="3038">
        <v>12</v>
      </c>
      <c r="N441" s="3038">
        <v>317</v>
      </c>
      <c r="O441" s="3049">
        <v>23.3</v>
      </c>
      <c r="P441" s="3049"/>
      <c r="Q441" s="3071" t="str">
        <f t="shared" si="33"/>
        <v>TSC</v>
      </c>
      <c r="R441" s="3044" t="str">
        <f t="shared" si="33"/>
        <v>TSC</v>
      </c>
      <c r="S441" s="3044" t="s">
        <v>751</v>
      </c>
      <c r="T441" s="3038" t="s">
        <v>7404</v>
      </c>
      <c r="U441" s="3038" t="s">
        <v>9222</v>
      </c>
      <c r="X441" s="2282" t="s">
        <v>7387</v>
      </c>
    </row>
    <row r="442" spans="2:24" ht="47.25">
      <c r="B442" s="3064" t="s">
        <v>1398</v>
      </c>
      <c r="C442" s="3211" t="s">
        <v>7391</v>
      </c>
      <c r="D442" s="3353" t="s">
        <v>11329</v>
      </c>
      <c r="E442" s="3360" t="s">
        <v>11190</v>
      </c>
      <c r="F442" s="3106" t="str">
        <f t="shared" si="28"/>
        <v>3_1712_10_141</v>
      </c>
      <c r="G442" s="3092" t="s">
        <v>10854</v>
      </c>
      <c r="H442" s="1004" t="str">
        <f t="shared" si="29"/>
        <v>10_141</v>
      </c>
      <c r="I442" s="1374" t="s">
        <v>10462</v>
      </c>
      <c r="J442" s="3038" t="s">
        <v>7683</v>
      </c>
      <c r="K442" s="1352" t="s">
        <v>7387</v>
      </c>
      <c r="L442" s="3315">
        <f>VLOOKUP(X442,MaXa!$F$2:$G$83,2,0)</f>
        <v>26521</v>
      </c>
      <c r="M442" s="3038">
        <v>10</v>
      </c>
      <c r="N442" s="3038">
        <v>141</v>
      </c>
      <c r="O442" s="3049">
        <v>90</v>
      </c>
      <c r="P442" s="3049"/>
      <c r="Q442" s="3071" t="str">
        <f t="shared" si="33"/>
        <v>TSC</v>
      </c>
      <c r="R442" s="3044" t="str">
        <f t="shared" si="33"/>
        <v>TSC</v>
      </c>
      <c r="S442" s="3044" t="s">
        <v>751</v>
      </c>
      <c r="T442" s="3038" t="s">
        <v>7393</v>
      </c>
      <c r="U442" s="3038" t="s">
        <v>9222</v>
      </c>
      <c r="X442" s="2282" t="s">
        <v>7387</v>
      </c>
    </row>
    <row r="443" spans="2:24" ht="47.25">
      <c r="B443" s="3064" t="s">
        <v>11608</v>
      </c>
      <c r="C443" s="3593" t="s">
        <v>7391</v>
      </c>
      <c r="D443" s="3353" t="s">
        <v>11329</v>
      </c>
      <c r="E443" s="3360" t="s">
        <v>11190</v>
      </c>
      <c r="F443" s="3106" t="str">
        <f t="shared" ref="F443" si="34">G443&amp;"_"&amp;H443</f>
        <v>3_1712_10_261</v>
      </c>
      <c r="G443" s="3595" t="s">
        <v>10854</v>
      </c>
      <c r="H443" s="1004" t="str">
        <f t="shared" ref="H443" si="35">M443&amp;"_"&amp;N443</f>
        <v>10_261</v>
      </c>
      <c r="I443" s="1374" t="s">
        <v>10462</v>
      </c>
      <c r="J443" s="3594" t="s">
        <v>7683</v>
      </c>
      <c r="K443" s="3591" t="s">
        <v>7387</v>
      </c>
      <c r="L443" s="3315" t="e">
        <f>VLOOKUP(X443,MaXa!$F$2:$G$83,2,0)</f>
        <v>#N/A</v>
      </c>
      <c r="M443" s="3594">
        <v>10</v>
      </c>
      <c r="N443" s="3542">
        <v>261</v>
      </c>
      <c r="O443" s="3555"/>
      <c r="P443" s="3555"/>
      <c r="Q443" s="3589"/>
      <c r="R443" s="3547"/>
      <c r="S443" s="3547"/>
      <c r="T443" s="3542"/>
      <c r="U443" s="3542"/>
    </row>
    <row r="444" spans="2:24" ht="31.5">
      <c r="B444" s="3064" t="s">
        <v>11609</v>
      </c>
      <c r="C444" s="3211" t="s">
        <v>7424</v>
      </c>
      <c r="D444" s="3353" t="s">
        <v>11330</v>
      </c>
      <c r="E444" s="3360"/>
      <c r="F444" s="3106" t="str">
        <f t="shared" si="28"/>
        <v>3_1713_04_209</v>
      </c>
      <c r="G444" s="3092" t="s">
        <v>10855</v>
      </c>
      <c r="H444" s="1004" t="str">
        <f t="shared" si="29"/>
        <v>04_209</v>
      </c>
      <c r="I444" s="1374" t="s">
        <v>10463</v>
      </c>
      <c r="J444" s="3038" t="s">
        <v>7683</v>
      </c>
      <c r="K444" s="1352" t="s">
        <v>7387</v>
      </c>
      <c r="L444" s="3315">
        <f>VLOOKUP(X444,MaXa!$F$2:$G$83,2,0)</f>
        <v>26521</v>
      </c>
      <c r="M444" s="1933" t="s">
        <v>812</v>
      </c>
      <c r="N444" s="3038">
        <v>209</v>
      </c>
      <c r="O444" s="3049">
        <v>366</v>
      </c>
      <c r="P444" s="3049"/>
      <c r="Q444" s="3071" t="str">
        <f t="shared" si="33"/>
        <v>TSC</v>
      </c>
      <c r="R444" s="3044" t="str">
        <f t="shared" si="33"/>
        <v>TSC</v>
      </c>
      <c r="S444" s="3044" t="s">
        <v>751</v>
      </c>
      <c r="T444" s="3038" t="s">
        <v>7425</v>
      </c>
      <c r="U444" s="3038" t="s">
        <v>9222</v>
      </c>
      <c r="X444" s="2282" t="s">
        <v>7387</v>
      </c>
    </row>
    <row r="445" spans="2:24" ht="47.25">
      <c r="B445" s="3064" t="s">
        <v>11610</v>
      </c>
      <c r="C445" s="3211" t="s">
        <v>7430</v>
      </c>
      <c r="D445" s="3353" t="s">
        <v>11332</v>
      </c>
      <c r="E445" s="3360" t="s">
        <v>11190</v>
      </c>
      <c r="F445" s="3106" t="str">
        <f t="shared" ref="F445:F488" si="36">G445&amp;"_"&amp;H445</f>
        <v>3_1714_05_232</v>
      </c>
      <c r="G445" s="3092" t="s">
        <v>10856</v>
      </c>
      <c r="H445" s="1004" t="str">
        <f t="shared" si="29"/>
        <v>05_232</v>
      </c>
      <c r="I445" s="1374" t="s">
        <v>10464</v>
      </c>
      <c r="J445" s="3038" t="s">
        <v>7683</v>
      </c>
      <c r="K445" s="1352" t="s">
        <v>7387</v>
      </c>
      <c r="L445" s="3315">
        <f>VLOOKUP(X445,MaXa!$F$2:$G$83,2,0)</f>
        <v>26521</v>
      </c>
      <c r="M445" s="1933" t="s">
        <v>7429</v>
      </c>
      <c r="N445" s="3038">
        <v>232</v>
      </c>
      <c r="O445" s="3049">
        <v>301.89999999999998</v>
      </c>
      <c r="P445" s="3049"/>
      <c r="Q445" s="3071" t="str">
        <f t="shared" si="33"/>
        <v>TSC</v>
      </c>
      <c r="R445" s="3044" t="str">
        <f t="shared" si="33"/>
        <v>TSC</v>
      </c>
      <c r="S445" s="3044" t="s">
        <v>751</v>
      </c>
      <c r="T445" s="3038" t="s">
        <v>7431</v>
      </c>
      <c r="U445" s="3038" t="s">
        <v>9222</v>
      </c>
      <c r="X445" s="2282" t="s">
        <v>7387</v>
      </c>
    </row>
    <row r="446" spans="2:24" ht="31.5">
      <c r="B446" s="3064" t="s">
        <v>11611</v>
      </c>
      <c r="C446" s="3211" t="s">
        <v>7437</v>
      </c>
      <c r="D446" s="3368"/>
      <c r="E446" s="3360"/>
      <c r="F446" s="3106" t="str">
        <f t="shared" si="36"/>
        <v>3_1716_06_293</v>
      </c>
      <c r="G446" s="3092" t="s">
        <v>10857</v>
      </c>
      <c r="H446" s="1004" t="str">
        <f t="shared" si="29"/>
        <v>06_293</v>
      </c>
      <c r="I446" s="1374" t="s">
        <v>10465</v>
      </c>
      <c r="J446" s="3038" t="s">
        <v>7683</v>
      </c>
      <c r="K446" s="1352" t="s">
        <v>7387</v>
      </c>
      <c r="L446" s="3315">
        <f>VLOOKUP(X446,MaXa!$F$2:$G$83,2,0)</f>
        <v>26521</v>
      </c>
      <c r="M446" s="1933" t="s">
        <v>289</v>
      </c>
      <c r="N446" s="3038">
        <v>293</v>
      </c>
      <c r="O446" s="3049">
        <v>90</v>
      </c>
      <c r="P446" s="3049"/>
      <c r="Q446" s="3071" t="str">
        <f t="shared" si="33"/>
        <v>TSC</v>
      </c>
      <c r="R446" s="3044" t="str">
        <f t="shared" si="33"/>
        <v>TSC</v>
      </c>
      <c r="S446" s="3044" t="s">
        <v>751</v>
      </c>
      <c r="T446" s="3038" t="s">
        <v>7438</v>
      </c>
      <c r="U446" s="3038" t="s">
        <v>9222</v>
      </c>
      <c r="X446" s="2282" t="s">
        <v>7387</v>
      </c>
    </row>
    <row r="447" spans="2:24" ht="31.5">
      <c r="B447" s="3064" t="s">
        <v>11612</v>
      </c>
      <c r="C447" s="3211" t="s">
        <v>7407</v>
      </c>
      <c r="D447" s="3368" t="s">
        <v>11318</v>
      </c>
      <c r="E447" s="3360"/>
      <c r="F447" s="3106" t="str">
        <f t="shared" si="36"/>
        <v>3_1717_14_07</v>
      </c>
      <c r="G447" s="3092" t="s">
        <v>10858</v>
      </c>
      <c r="H447" s="1004" t="str">
        <f t="shared" si="29"/>
        <v>14_07</v>
      </c>
      <c r="I447" s="1374" t="s">
        <v>10466</v>
      </c>
      <c r="J447" s="3038" t="s">
        <v>7683</v>
      </c>
      <c r="K447" s="1352" t="s">
        <v>7387</v>
      </c>
      <c r="L447" s="3315">
        <f>VLOOKUP(X447,MaXa!$F$2:$G$83,2,0)</f>
        <v>26521</v>
      </c>
      <c r="M447" s="3038">
        <v>14</v>
      </c>
      <c r="N447" s="1933" t="s">
        <v>7408</v>
      </c>
      <c r="O447" s="3049">
        <v>108</v>
      </c>
      <c r="P447" s="3049"/>
      <c r="Q447" s="3071" t="str">
        <f t="shared" si="33"/>
        <v>TSC</v>
      </c>
      <c r="R447" s="3044" t="str">
        <f t="shared" si="33"/>
        <v>TSC</v>
      </c>
      <c r="S447" s="3044" t="s">
        <v>751</v>
      </c>
      <c r="T447" s="3038" t="s">
        <v>7409</v>
      </c>
      <c r="U447" s="3038" t="s">
        <v>9222</v>
      </c>
      <c r="X447" s="2282" t="s">
        <v>7387</v>
      </c>
    </row>
    <row r="448" spans="2:24" ht="31.5">
      <c r="B448" s="3064" t="s">
        <v>902</v>
      </c>
      <c r="C448" s="3211" t="s">
        <v>7397</v>
      </c>
      <c r="D448" s="3368" t="s">
        <v>11299</v>
      </c>
      <c r="E448" s="3360"/>
      <c r="F448" s="3106" t="str">
        <f t="shared" si="36"/>
        <v>3_1719_12_65</v>
      </c>
      <c r="G448" s="3092" t="s">
        <v>10859</v>
      </c>
      <c r="H448" s="1004" t="str">
        <f t="shared" si="29"/>
        <v>12_65</v>
      </c>
      <c r="I448" s="1374" t="s">
        <v>10467</v>
      </c>
      <c r="J448" s="3038" t="s">
        <v>7683</v>
      </c>
      <c r="K448" s="1352" t="s">
        <v>7387</v>
      </c>
      <c r="L448" s="3315">
        <f>VLOOKUP(X448,MaXa!$F$2:$G$83,2,0)</f>
        <v>26521</v>
      </c>
      <c r="M448" s="3038">
        <v>12</v>
      </c>
      <c r="N448" s="3038">
        <v>65</v>
      </c>
      <c r="O448" s="3049">
        <v>62.2</v>
      </c>
      <c r="P448" s="3049"/>
      <c r="Q448" s="3071" t="str">
        <f t="shared" si="33"/>
        <v>TSC</v>
      </c>
      <c r="R448" s="3044" t="str">
        <f t="shared" si="33"/>
        <v>TSC</v>
      </c>
      <c r="S448" s="3044" t="s">
        <v>751</v>
      </c>
      <c r="T448" s="3038" t="s">
        <v>7398</v>
      </c>
      <c r="U448" s="3038" t="s">
        <v>9222</v>
      </c>
      <c r="X448" s="2282" t="s">
        <v>7387</v>
      </c>
    </row>
    <row r="449" spans="2:24" ht="47.25">
      <c r="B449" s="3064" t="s">
        <v>903</v>
      </c>
      <c r="C449" s="3211" t="s">
        <v>7428</v>
      </c>
      <c r="D449" s="3353" t="s">
        <v>11333</v>
      </c>
      <c r="E449" s="3360" t="s">
        <v>11190</v>
      </c>
      <c r="F449" s="3106" t="str">
        <f t="shared" si="36"/>
        <v>3_1722_05_203</v>
      </c>
      <c r="G449" s="3092" t="s">
        <v>10860</v>
      </c>
      <c r="H449" s="1004" t="str">
        <f t="shared" si="29"/>
        <v>05_203</v>
      </c>
      <c r="I449" s="1374" t="s">
        <v>10468</v>
      </c>
      <c r="J449" s="3038" t="s">
        <v>7683</v>
      </c>
      <c r="K449" s="1352" t="s">
        <v>7387</v>
      </c>
      <c r="L449" s="3315">
        <f>VLOOKUP(X449,MaXa!$F$2:$G$83,2,0)</f>
        <v>26521</v>
      </c>
      <c r="M449" s="1933" t="s">
        <v>7429</v>
      </c>
      <c r="N449" s="3038">
        <v>203</v>
      </c>
      <c r="O449" s="3049">
        <v>78.3</v>
      </c>
      <c r="P449" s="3049"/>
      <c r="Q449" s="3071" t="str">
        <f t="shared" si="33"/>
        <v>TSC</v>
      </c>
      <c r="R449" s="3044" t="str">
        <f t="shared" si="33"/>
        <v>TSC</v>
      </c>
      <c r="S449" s="3044" t="s">
        <v>751</v>
      </c>
      <c r="T449" s="3038" t="s">
        <v>7406</v>
      </c>
      <c r="U449" s="3038" t="s">
        <v>9222</v>
      </c>
      <c r="X449" s="2282" t="s">
        <v>7387</v>
      </c>
    </row>
    <row r="450" spans="2:24" ht="47.25">
      <c r="B450" s="3064" t="s">
        <v>11613</v>
      </c>
      <c r="C450" s="3211" t="s">
        <v>7399</v>
      </c>
      <c r="D450" s="3368" t="s">
        <v>11334</v>
      </c>
      <c r="E450" s="3360"/>
      <c r="F450" s="3106" t="str">
        <f t="shared" si="36"/>
        <v>3_1725_12_90</v>
      </c>
      <c r="G450" s="3092" t="s">
        <v>10861</v>
      </c>
      <c r="H450" s="1004" t="str">
        <f t="shared" si="29"/>
        <v>12_90</v>
      </c>
      <c r="I450" s="1374" t="s">
        <v>10469</v>
      </c>
      <c r="J450" s="3038" t="s">
        <v>7683</v>
      </c>
      <c r="K450" s="1352" t="s">
        <v>7387</v>
      </c>
      <c r="L450" s="3315">
        <f>VLOOKUP(X450,MaXa!$F$2:$G$83,2,0)</f>
        <v>26521</v>
      </c>
      <c r="M450" s="3038">
        <v>12</v>
      </c>
      <c r="N450" s="3038">
        <v>90</v>
      </c>
      <c r="O450" s="3049">
        <v>50.6</v>
      </c>
      <c r="P450" s="3049"/>
      <c r="Q450" s="3071" t="str">
        <f t="shared" ref="Q450:R459" si="37">R450</f>
        <v>TSC</v>
      </c>
      <c r="R450" s="3044" t="str">
        <f t="shared" si="37"/>
        <v>TSC</v>
      </c>
      <c r="S450" s="3044" t="s">
        <v>751</v>
      </c>
      <c r="T450" s="3038" t="s">
        <v>7400</v>
      </c>
      <c r="U450" s="3038" t="s">
        <v>9222</v>
      </c>
      <c r="X450" s="2282" t="s">
        <v>7387</v>
      </c>
    </row>
    <row r="451" spans="2:24" ht="47.25">
      <c r="B451" s="3064" t="s">
        <v>904</v>
      </c>
      <c r="C451" s="3211" t="s">
        <v>7386</v>
      </c>
      <c r="D451" s="3368" t="s">
        <v>11335</v>
      </c>
      <c r="E451" s="3360"/>
      <c r="F451" s="3106" t="str">
        <f t="shared" si="36"/>
        <v>3_1729_7_36</v>
      </c>
      <c r="G451" s="3092" t="s">
        <v>10862</v>
      </c>
      <c r="H451" s="1004" t="str">
        <f t="shared" si="29"/>
        <v>7_36</v>
      </c>
      <c r="I451" s="1374" t="s">
        <v>10470</v>
      </c>
      <c r="J451" s="3038" t="s">
        <v>7683</v>
      </c>
      <c r="K451" s="1352" t="s">
        <v>7387</v>
      </c>
      <c r="L451" s="3315">
        <f>VLOOKUP(X451,MaXa!$F$2:$G$83,2,0)</f>
        <v>26521</v>
      </c>
      <c r="M451" s="3038">
        <v>7</v>
      </c>
      <c r="N451" s="3038">
        <v>36</v>
      </c>
      <c r="O451" s="3049">
        <v>165</v>
      </c>
      <c r="P451" s="3049"/>
      <c r="Q451" s="3071" t="str">
        <f t="shared" si="37"/>
        <v>TSC</v>
      </c>
      <c r="R451" s="3044" t="str">
        <f t="shared" si="37"/>
        <v>TSC</v>
      </c>
      <c r="S451" s="3044" t="s">
        <v>751</v>
      </c>
      <c r="T451" s="3038" t="s">
        <v>7388</v>
      </c>
      <c r="U451" s="3038" t="s">
        <v>9222</v>
      </c>
      <c r="X451" s="2282" t="s">
        <v>7387</v>
      </c>
    </row>
    <row r="452" spans="2:24">
      <c r="B452" s="3064" t="s">
        <v>11614</v>
      </c>
      <c r="C452" s="3275"/>
      <c r="D452" s="3275"/>
      <c r="E452" s="3360"/>
      <c r="F452" s="3276"/>
      <c r="G452" s="3277"/>
      <c r="H452" s="3278"/>
      <c r="I452" s="3279"/>
      <c r="J452" s="3246"/>
      <c r="K452" s="3288"/>
      <c r="L452" s="3315" t="e">
        <f>VLOOKUP(X452,MaXa!$F$2:$G$83,2,0)</f>
        <v>#N/A</v>
      </c>
      <c r="M452" s="3246"/>
      <c r="N452" s="3246"/>
      <c r="O452" s="3287"/>
      <c r="P452" s="3287"/>
      <c r="Q452" s="3301"/>
      <c r="R452" s="3286"/>
      <c r="S452" s="3286"/>
      <c r="T452" s="3246"/>
      <c r="U452" s="3246"/>
    </row>
    <row r="453" spans="2:24" ht="30">
      <c r="B453" s="3064" t="s">
        <v>11615</v>
      </c>
      <c r="C453" s="3275"/>
      <c r="D453" s="3275"/>
      <c r="E453" s="3360"/>
      <c r="F453" s="3276"/>
      <c r="G453" s="3277"/>
      <c r="H453" s="3278"/>
      <c r="I453" s="3279"/>
      <c r="J453" s="3246"/>
      <c r="K453" s="3302" t="s">
        <v>7440</v>
      </c>
      <c r="L453" s="3315">
        <f>VLOOKUP(X453,MaXa!$F$2:$G$83,2,0)</f>
        <v>26508</v>
      </c>
      <c r="M453" s="3246"/>
      <c r="N453" s="3246"/>
      <c r="O453" s="3287"/>
      <c r="P453" s="3287"/>
      <c r="Q453" s="3301"/>
      <c r="R453" s="3286"/>
      <c r="S453" s="3286"/>
      <c r="T453" s="3246"/>
      <c r="U453" s="3246"/>
      <c r="X453" s="2282" t="s">
        <v>7440</v>
      </c>
    </row>
    <row r="454" spans="2:24" ht="57.75" customHeight="1">
      <c r="B454" s="3064" t="s">
        <v>905</v>
      </c>
      <c r="C454" s="3211" t="s">
        <v>7453</v>
      </c>
      <c r="D454" s="3368" t="s">
        <v>11336</v>
      </c>
      <c r="E454" s="3360" t="s">
        <v>11190</v>
      </c>
      <c r="F454" s="3106" t="str">
        <f t="shared" si="36"/>
        <v>3_1734_34_61</v>
      </c>
      <c r="G454" s="3092" t="s">
        <v>10863</v>
      </c>
      <c r="H454" s="1004" t="str">
        <f t="shared" si="29"/>
        <v>34_61</v>
      </c>
      <c r="I454" s="1374" t="s">
        <v>10471</v>
      </c>
      <c r="J454" s="3038" t="s">
        <v>7683</v>
      </c>
      <c r="K454" s="1352" t="s">
        <v>7440</v>
      </c>
      <c r="L454" s="3315">
        <f>VLOOKUP(X454,MaXa!$F$2:$G$83,2,0)</f>
        <v>26508</v>
      </c>
      <c r="M454" s="3038">
        <v>34</v>
      </c>
      <c r="N454" s="3038">
        <v>61</v>
      </c>
      <c r="O454" s="3049">
        <v>50</v>
      </c>
      <c r="P454" s="3049"/>
      <c r="Q454" s="3071" t="str">
        <f t="shared" si="37"/>
        <v>TSC</v>
      </c>
      <c r="R454" s="3044" t="str">
        <f t="shared" si="37"/>
        <v>TSC</v>
      </c>
      <c r="S454" s="3044" t="s">
        <v>751</v>
      </c>
      <c r="T454" s="3038" t="s">
        <v>7454</v>
      </c>
      <c r="U454" s="3038" t="s">
        <v>9222</v>
      </c>
      <c r="X454" s="2282" t="s">
        <v>7440</v>
      </c>
    </row>
    <row r="455" spans="2:24" ht="30">
      <c r="B455" s="3064" t="s">
        <v>906</v>
      </c>
      <c r="C455" s="3275"/>
      <c r="D455" s="3275"/>
      <c r="E455" s="3360"/>
      <c r="F455" s="3276"/>
      <c r="G455" s="3277"/>
      <c r="H455" s="3278"/>
      <c r="I455" s="3279"/>
      <c r="J455" s="3246"/>
      <c r="K455" s="3284" t="s">
        <v>11054</v>
      </c>
      <c r="L455" s="3315">
        <f>VLOOKUP(X455,MaXa!$F$2:$G$83,2,0)</f>
        <v>26526</v>
      </c>
      <c r="M455" s="3246"/>
      <c r="N455" s="3246"/>
      <c r="O455" s="3287"/>
      <c r="P455" s="3287"/>
      <c r="Q455" s="3301"/>
      <c r="R455" s="3286"/>
      <c r="S455" s="3286"/>
      <c r="T455" s="3246"/>
      <c r="U455" s="3246"/>
      <c r="X455" s="2282" t="s">
        <v>11054</v>
      </c>
    </row>
    <row r="456" spans="2:24" ht="47.25">
      <c r="B456" s="3064" t="s">
        <v>11616</v>
      </c>
      <c r="C456" s="3593" t="s">
        <v>7051</v>
      </c>
      <c r="D456" s="3593" t="s">
        <v>11337</v>
      </c>
      <c r="E456" s="3360" t="s">
        <v>11190</v>
      </c>
      <c r="F456" s="3106" t="str">
        <f t="shared" ref="F456" si="38">G456&amp;"_"&amp;H456</f>
        <v>3_1736_17_23</v>
      </c>
      <c r="G456" s="3595" t="s">
        <v>10864</v>
      </c>
      <c r="H456" s="1004" t="str">
        <f t="shared" ref="H456" si="39">M456&amp;"_"&amp;N456</f>
        <v>17_23</v>
      </c>
      <c r="I456" s="1374" t="s">
        <v>10472</v>
      </c>
      <c r="J456" s="3594" t="s">
        <v>7683</v>
      </c>
      <c r="K456" s="3592" t="s">
        <v>7037</v>
      </c>
      <c r="L456" s="3315" t="e">
        <f>VLOOKUP(X456,MaXa!$F$2:$G$83,2,0)</f>
        <v>#N/A</v>
      </c>
      <c r="M456" s="3594">
        <v>17</v>
      </c>
      <c r="N456" s="3542">
        <v>23</v>
      </c>
      <c r="O456" s="3555"/>
      <c r="P456" s="3555"/>
      <c r="Q456" s="3589"/>
      <c r="R456" s="3547"/>
      <c r="S456" s="3547"/>
      <c r="T456" s="3542"/>
      <c r="U456" s="3542"/>
    </row>
    <row r="457" spans="2:24" ht="31.5">
      <c r="B457" s="3064" t="s">
        <v>11617</v>
      </c>
      <c r="C457" s="3211" t="s">
        <v>7109</v>
      </c>
      <c r="D457" s="3368" t="s">
        <v>11338</v>
      </c>
      <c r="E457" s="3360"/>
      <c r="F457" s="3106" t="str">
        <f t="shared" si="36"/>
        <v>3_1738_66_1phần 48</v>
      </c>
      <c r="G457" s="3092" t="s">
        <v>10865</v>
      </c>
      <c r="H457" s="1004" t="str">
        <f t="shared" si="29"/>
        <v>66_1phần 48</v>
      </c>
      <c r="I457" s="1374" t="s">
        <v>10473</v>
      </c>
      <c r="J457" s="3038" t="s">
        <v>7683</v>
      </c>
      <c r="K457" s="1352" t="s">
        <v>7037</v>
      </c>
      <c r="L457" s="3315" t="e">
        <f>VLOOKUP(X457,MaXa!$F$2:$G$83,2,0)</f>
        <v>#N/A</v>
      </c>
      <c r="M457" s="3038">
        <v>66</v>
      </c>
      <c r="N457" s="3038" t="s">
        <v>7110</v>
      </c>
      <c r="O457" s="3049">
        <v>175.6</v>
      </c>
      <c r="P457" s="3049"/>
      <c r="Q457" s="3071" t="str">
        <f t="shared" si="37"/>
        <v>TSC</v>
      </c>
      <c r="R457" s="3044" t="str">
        <f t="shared" si="37"/>
        <v>TSC</v>
      </c>
      <c r="S457" s="3044" t="s">
        <v>751</v>
      </c>
      <c r="T457" s="3038" t="s">
        <v>7111</v>
      </c>
      <c r="U457" s="3038" t="s">
        <v>9222</v>
      </c>
      <c r="X457" s="2282" t="s">
        <v>7037</v>
      </c>
    </row>
    <row r="458" spans="2:24" ht="31.5">
      <c r="B458" s="3064" t="s">
        <v>11618</v>
      </c>
      <c r="C458" s="3211" t="s">
        <v>7092</v>
      </c>
      <c r="D458" s="3593" t="s">
        <v>11338</v>
      </c>
      <c r="E458" s="3360"/>
      <c r="F458" s="3106" t="str">
        <f t="shared" si="36"/>
        <v>3_1739_57_1phần156</v>
      </c>
      <c r="G458" s="3092" t="s">
        <v>10866</v>
      </c>
      <c r="H458" s="1004" t="str">
        <f t="shared" si="29"/>
        <v>57_1phần156</v>
      </c>
      <c r="I458" s="1374" t="s">
        <v>10474</v>
      </c>
      <c r="J458" s="3038" t="s">
        <v>7683</v>
      </c>
      <c r="K458" s="1352" t="s">
        <v>7037</v>
      </c>
      <c r="L458" s="3315" t="e">
        <f>VLOOKUP(X458,MaXa!$F$2:$G$83,2,0)</f>
        <v>#N/A</v>
      </c>
      <c r="M458" s="3038">
        <v>57</v>
      </c>
      <c r="N458" s="3038" t="s">
        <v>7093</v>
      </c>
      <c r="O458" s="3049">
        <v>91</v>
      </c>
      <c r="P458" s="3049"/>
      <c r="Q458" s="3071" t="str">
        <f t="shared" si="37"/>
        <v>TSC</v>
      </c>
      <c r="R458" s="3044" t="str">
        <f t="shared" si="37"/>
        <v>TSC</v>
      </c>
      <c r="S458" s="3044" t="s">
        <v>751</v>
      </c>
      <c r="T458" s="3038" t="s">
        <v>7094</v>
      </c>
      <c r="U458" s="3038" t="s">
        <v>9222</v>
      </c>
      <c r="X458" s="2282" t="s">
        <v>7037</v>
      </c>
    </row>
    <row r="459" spans="2:24" ht="31.5">
      <c r="B459" s="3064" t="s">
        <v>11619</v>
      </c>
      <c r="C459" s="3211" t="s">
        <v>7062</v>
      </c>
      <c r="D459" s="3368" t="s">
        <v>11310</v>
      </c>
      <c r="E459" s="3360"/>
      <c r="F459" s="3106" t="str">
        <f t="shared" si="36"/>
        <v>3_1740_23_1phần 275</v>
      </c>
      <c r="G459" s="3092" t="s">
        <v>10867</v>
      </c>
      <c r="H459" s="1004" t="str">
        <f t="shared" si="29"/>
        <v>23_1phần 275</v>
      </c>
      <c r="I459" s="1374" t="s">
        <v>10475</v>
      </c>
      <c r="J459" s="3038" t="s">
        <v>7683</v>
      </c>
      <c r="K459" s="1352" t="s">
        <v>7037</v>
      </c>
      <c r="L459" s="3315" t="e">
        <f>VLOOKUP(X459,MaXa!$F$2:$G$83,2,0)</f>
        <v>#N/A</v>
      </c>
      <c r="M459" s="3038">
        <v>23</v>
      </c>
      <c r="N459" s="3038" t="s">
        <v>7063</v>
      </c>
      <c r="O459" s="3049">
        <v>124</v>
      </c>
      <c r="P459" s="3049"/>
      <c r="Q459" s="3071" t="str">
        <f t="shared" si="37"/>
        <v>TSC</v>
      </c>
      <c r="R459" s="3044" t="str">
        <f t="shared" si="37"/>
        <v>TSC</v>
      </c>
      <c r="S459" s="3044" t="s">
        <v>751</v>
      </c>
      <c r="T459" s="3038" t="s">
        <v>7064</v>
      </c>
      <c r="U459" s="3038" t="s">
        <v>9222</v>
      </c>
      <c r="X459" s="2282" t="s">
        <v>7037</v>
      </c>
    </row>
    <row r="460" spans="2:24">
      <c r="B460" s="3064" t="s">
        <v>909</v>
      </c>
      <c r="C460" s="3275"/>
      <c r="D460" s="3275"/>
      <c r="E460" s="3360"/>
      <c r="F460" s="3276"/>
      <c r="G460" s="3277"/>
      <c r="H460" s="3278"/>
      <c r="I460" s="3279"/>
      <c r="J460" s="3246"/>
      <c r="K460" s="3281"/>
      <c r="L460" s="3315" t="e">
        <f>VLOOKUP(X460,MaXa!$F$2:$G$83,2,0)</f>
        <v>#N/A</v>
      </c>
      <c r="M460" s="3246"/>
      <c r="N460" s="3246"/>
      <c r="O460" s="3287"/>
      <c r="P460" s="3287"/>
      <c r="Q460" s="3301"/>
      <c r="R460" s="3286"/>
      <c r="S460" s="3286"/>
      <c r="T460" s="3246"/>
      <c r="U460" s="3246"/>
    </row>
    <row r="461" spans="2:24">
      <c r="B461" s="3064" t="s">
        <v>806</v>
      </c>
      <c r="C461" s="3275"/>
      <c r="D461" s="3275"/>
      <c r="E461" s="3360"/>
      <c r="F461" s="3276"/>
      <c r="G461" s="3277"/>
      <c r="H461" s="3278"/>
      <c r="I461" s="3279"/>
      <c r="J461" s="3246"/>
      <c r="K461" s="3284" t="s">
        <v>7114</v>
      </c>
      <c r="L461" s="3315">
        <f>VLOOKUP(X461,MaXa!$F$2:$G$83,2,0)</f>
        <v>26535</v>
      </c>
      <c r="M461" s="3246"/>
      <c r="N461" s="3246"/>
      <c r="O461" s="3287"/>
      <c r="P461" s="3287"/>
      <c r="Q461" s="3301"/>
      <c r="R461" s="3286"/>
      <c r="S461" s="3286"/>
      <c r="T461" s="3246"/>
      <c r="U461" s="3246"/>
      <c r="X461" s="2282" t="s">
        <v>7114</v>
      </c>
    </row>
    <row r="462" spans="2:24" ht="47.25">
      <c r="B462" s="3064" t="s">
        <v>910</v>
      </c>
      <c r="C462" s="3070" t="s">
        <v>7184</v>
      </c>
      <c r="D462" s="3597" t="s">
        <v>11339</v>
      </c>
      <c r="E462" s="3475" t="s">
        <v>11190</v>
      </c>
      <c r="F462" s="3106" t="str">
        <f t="shared" si="36"/>
        <v>3_1742_15_211</v>
      </c>
      <c r="G462" s="3092" t="s">
        <v>10868</v>
      </c>
      <c r="H462" s="1004" t="str">
        <f t="shared" si="29"/>
        <v>15_211</v>
      </c>
      <c r="I462" s="1374" t="s">
        <v>10476</v>
      </c>
      <c r="J462" s="3038" t="s">
        <v>7683</v>
      </c>
      <c r="K462" s="3296" t="s">
        <v>7114</v>
      </c>
      <c r="L462" s="3315">
        <f>VLOOKUP(X462,MaXa!$F$2:$G$83,2,0)</f>
        <v>26535</v>
      </c>
      <c r="M462" s="3042">
        <v>15</v>
      </c>
      <c r="N462" s="3042">
        <v>211</v>
      </c>
      <c r="O462" s="1938">
        <v>2590</v>
      </c>
      <c r="P462" s="1938"/>
      <c r="Q462" s="2289" t="s">
        <v>751</v>
      </c>
      <c r="R462" s="3040" t="s">
        <v>7126</v>
      </c>
      <c r="S462" s="3044" t="s">
        <v>751</v>
      </c>
      <c r="T462" s="3042" t="s">
        <v>7185</v>
      </c>
      <c r="U462" s="3038" t="s">
        <v>9222</v>
      </c>
      <c r="X462" s="2282" t="s">
        <v>7114</v>
      </c>
    </row>
    <row r="463" spans="2:24" ht="63">
      <c r="B463" s="3064" t="s">
        <v>911</v>
      </c>
      <c r="C463" s="3070" t="s">
        <v>7232</v>
      </c>
      <c r="D463" s="3070" t="s">
        <v>11363</v>
      </c>
      <c r="E463" s="3475"/>
      <c r="F463" s="3106" t="str">
        <f t="shared" si="36"/>
        <v>3_1745_22_137</v>
      </c>
      <c r="G463" s="3092" t="s">
        <v>10869</v>
      </c>
      <c r="H463" s="1004" t="str">
        <f t="shared" si="29"/>
        <v>22_137</v>
      </c>
      <c r="I463" s="1374" t="s">
        <v>10477</v>
      </c>
      <c r="J463" s="3038" t="s">
        <v>7683</v>
      </c>
      <c r="K463" s="3267" t="s">
        <v>7114</v>
      </c>
      <c r="L463" s="3315">
        <f>VLOOKUP(X463,MaXa!$F$2:$G$83,2,0)</f>
        <v>26535</v>
      </c>
      <c r="M463" s="3042">
        <v>22</v>
      </c>
      <c r="N463" s="3042">
        <v>137</v>
      </c>
      <c r="O463" s="1938">
        <v>22.9</v>
      </c>
      <c r="P463" s="1938"/>
      <c r="Q463" s="3071" t="str">
        <f>R463</f>
        <v>TSC</v>
      </c>
      <c r="R463" s="3044" t="str">
        <f>S463</f>
        <v>TSC</v>
      </c>
      <c r="S463" s="3044" t="s">
        <v>751</v>
      </c>
      <c r="T463" s="3042" t="s">
        <v>7234</v>
      </c>
      <c r="U463" s="3038" t="s">
        <v>9222</v>
      </c>
      <c r="X463" s="2282" t="s">
        <v>7114</v>
      </c>
    </row>
    <row r="464" spans="2:24" ht="63">
      <c r="B464" s="3064" t="s">
        <v>11620</v>
      </c>
      <c r="C464" s="3070" t="s">
        <v>7123</v>
      </c>
      <c r="D464" s="3597" t="s">
        <v>11340</v>
      </c>
      <c r="E464" s="3475"/>
      <c r="F464" s="3106" t="str">
        <f t="shared" si="36"/>
        <v>3_1752_2_31</v>
      </c>
      <c r="G464" s="3092" t="s">
        <v>10870</v>
      </c>
      <c r="H464" s="1004" t="str">
        <f t="shared" ref="H464:H505" si="40">M464&amp;"_"&amp;N464</f>
        <v>2_31</v>
      </c>
      <c r="I464" s="1374" t="s">
        <v>10478</v>
      </c>
      <c r="J464" s="3038" t="s">
        <v>7683</v>
      </c>
      <c r="K464" s="3267" t="s">
        <v>7114</v>
      </c>
      <c r="L464" s="3315">
        <f>VLOOKUP(X464,MaXa!$F$2:$G$83,2,0)</f>
        <v>26535</v>
      </c>
      <c r="M464" s="3042">
        <v>2</v>
      </c>
      <c r="N464" s="3042">
        <v>31</v>
      </c>
      <c r="O464" s="1938">
        <v>1700.4</v>
      </c>
      <c r="P464" s="1938"/>
      <c r="Q464" s="2289" t="s">
        <v>1313</v>
      </c>
      <c r="R464" s="3040" t="s">
        <v>7124</v>
      </c>
      <c r="S464" s="3044" t="s">
        <v>3941</v>
      </c>
      <c r="T464" s="3038" t="s">
        <v>7125</v>
      </c>
      <c r="U464" s="3038" t="s">
        <v>9222</v>
      </c>
      <c r="X464" s="2282" t="s">
        <v>7114</v>
      </c>
    </row>
    <row r="465" spans="2:24" ht="63">
      <c r="B465" s="3064" t="s">
        <v>11621</v>
      </c>
      <c r="C465" s="3070" t="s">
        <v>7123</v>
      </c>
      <c r="D465" s="3597" t="s">
        <v>11340</v>
      </c>
      <c r="E465" s="3475"/>
      <c r="F465" s="3106" t="str">
        <f t="shared" si="36"/>
        <v>3_1752_2_31</v>
      </c>
      <c r="G465" s="3092" t="s">
        <v>10870</v>
      </c>
      <c r="H465" s="1004" t="str">
        <f t="shared" si="40"/>
        <v>2_31</v>
      </c>
      <c r="I465" s="1374" t="s">
        <v>10479</v>
      </c>
      <c r="J465" s="3038" t="s">
        <v>7683</v>
      </c>
      <c r="K465" s="3267" t="s">
        <v>7114</v>
      </c>
      <c r="L465" s="3315">
        <f>VLOOKUP(X465,MaXa!$F$2:$G$83,2,0)</f>
        <v>26535</v>
      </c>
      <c r="M465" s="3042">
        <v>2</v>
      </c>
      <c r="N465" s="3042">
        <v>31</v>
      </c>
      <c r="O465" s="1940">
        <v>140.5</v>
      </c>
      <c r="P465" s="1940"/>
      <c r="Q465" s="2289" t="s">
        <v>751</v>
      </c>
      <c r="R465" s="3040" t="s">
        <v>7126</v>
      </c>
      <c r="S465" s="3044" t="s">
        <v>751</v>
      </c>
      <c r="T465" s="3038" t="s">
        <v>7127</v>
      </c>
      <c r="U465" s="3038" t="s">
        <v>9222</v>
      </c>
      <c r="X465" s="2282" t="s">
        <v>7114</v>
      </c>
    </row>
    <row r="466" spans="2:24">
      <c r="B466" s="3064" t="s">
        <v>11622</v>
      </c>
      <c r="C466" s="3303"/>
      <c r="D466" s="3303"/>
      <c r="E466" s="3475"/>
      <c r="F466" s="3276"/>
      <c r="G466" s="3277"/>
      <c r="H466" s="3278"/>
      <c r="I466" s="3279"/>
      <c r="J466" s="3246"/>
      <c r="K466" s="3304"/>
      <c r="L466" s="3315" t="e">
        <f>VLOOKUP(X466,MaXa!$F$2:$G$83,2,0)</f>
        <v>#N/A</v>
      </c>
      <c r="M466" s="3305"/>
      <c r="N466" s="3305"/>
      <c r="O466" s="3306"/>
      <c r="P466" s="3306"/>
      <c r="Q466" s="3307"/>
      <c r="R466" s="3283"/>
      <c r="S466" s="3286"/>
      <c r="T466" s="3246"/>
      <c r="U466" s="3246"/>
    </row>
    <row r="467" spans="2:24">
      <c r="B467" s="3064" t="s">
        <v>11623</v>
      </c>
      <c r="C467" s="3070"/>
      <c r="D467" s="3070"/>
      <c r="E467" s="3475"/>
      <c r="F467" s="3106" t="str">
        <f t="shared" si="36"/>
        <v>_</v>
      </c>
      <c r="G467" s="3070"/>
      <c r="H467" s="1004"/>
      <c r="I467" s="1374"/>
      <c r="J467" s="3074"/>
      <c r="K467" s="3284" t="s">
        <v>7461</v>
      </c>
      <c r="L467" s="3315">
        <f>VLOOKUP(X467,MaXa!$F$2:$G$83,2,0)</f>
        <v>26545</v>
      </c>
      <c r="M467" s="3088"/>
      <c r="N467" s="3088"/>
      <c r="O467" s="1940"/>
      <c r="P467" s="1940"/>
      <c r="Q467" s="2289"/>
      <c r="R467" s="3087"/>
      <c r="S467" s="3089"/>
      <c r="T467" s="3074"/>
      <c r="U467" s="3074"/>
      <c r="X467" s="2282" t="s">
        <v>7461</v>
      </c>
    </row>
    <row r="468" spans="2:24" ht="31.5">
      <c r="B468" s="3064" t="s">
        <v>11624</v>
      </c>
      <c r="C468" s="3211" t="s">
        <v>7472</v>
      </c>
      <c r="D468" s="3368" t="s">
        <v>11206</v>
      </c>
      <c r="E468" s="3360"/>
      <c r="F468" s="3106" t="str">
        <f t="shared" si="36"/>
        <v>3_1753_9_963</v>
      </c>
      <c r="G468" s="3092" t="s">
        <v>10871</v>
      </c>
      <c r="H468" s="1004" t="str">
        <f t="shared" si="40"/>
        <v>9_963</v>
      </c>
      <c r="I468" s="1374" t="s">
        <v>10480</v>
      </c>
      <c r="J468" s="3038" t="s">
        <v>7683</v>
      </c>
      <c r="K468" s="3285" t="s">
        <v>7519</v>
      </c>
      <c r="L468" s="3315" t="e">
        <f>VLOOKUP(X468,MaXa!$F$2:$G$83,2,0)</f>
        <v>#N/A</v>
      </c>
      <c r="M468" s="2968">
        <v>9</v>
      </c>
      <c r="N468" s="3038">
        <v>963</v>
      </c>
      <c r="O468" s="1932">
        <v>5432</v>
      </c>
      <c r="P468" s="1932"/>
      <c r="Q468" s="3071" t="str">
        <f>R468</f>
        <v>TSC</v>
      </c>
      <c r="R468" s="3044" t="str">
        <f>S468</f>
        <v>TSC</v>
      </c>
      <c r="S468" s="3044" t="s">
        <v>751</v>
      </c>
      <c r="T468" s="2968" t="s">
        <v>7524</v>
      </c>
      <c r="U468" s="3038" t="s">
        <v>9222</v>
      </c>
      <c r="X468" s="2282" t="s">
        <v>7519</v>
      </c>
    </row>
    <row r="469" spans="2:24" ht="31.5">
      <c r="B469" s="3064" t="s">
        <v>11625</v>
      </c>
      <c r="C469" s="3211" t="s">
        <v>7472</v>
      </c>
      <c r="D469" s="3368"/>
      <c r="E469" s="3360"/>
      <c r="F469" s="3106" t="str">
        <f t="shared" si="36"/>
        <v>3_1753_9_Không có</v>
      </c>
      <c r="G469" s="3092" t="s">
        <v>10871</v>
      </c>
      <c r="H469" s="1004" t="str">
        <f t="shared" si="40"/>
        <v>9_Không có</v>
      </c>
      <c r="I469" s="1374" t="s">
        <v>10481</v>
      </c>
      <c r="J469" s="3038" t="s">
        <v>7683</v>
      </c>
      <c r="K469" s="3285" t="s">
        <v>7519</v>
      </c>
      <c r="L469" s="3315" t="e">
        <f>VLOOKUP(X469,MaXa!$F$2:$G$83,2,0)</f>
        <v>#N/A</v>
      </c>
      <c r="M469" s="2968">
        <v>9</v>
      </c>
      <c r="N469" s="3038" t="s">
        <v>7520</v>
      </c>
      <c r="O469" s="1932">
        <v>225</v>
      </c>
      <c r="P469" s="1932"/>
      <c r="Q469" s="3071" t="str">
        <f>R469</f>
        <v>TSC</v>
      </c>
      <c r="R469" s="3044" t="str">
        <f>S469</f>
        <v>TSC</v>
      </c>
      <c r="S469" s="3044" t="s">
        <v>751</v>
      </c>
      <c r="T469" s="2968" t="s">
        <v>7526</v>
      </c>
      <c r="U469" s="3038" t="s">
        <v>9222</v>
      </c>
      <c r="X469" s="2282" t="s">
        <v>7519</v>
      </c>
    </row>
    <row r="470" spans="2:24" ht="31.5">
      <c r="B470" s="3064" t="s">
        <v>11626</v>
      </c>
      <c r="C470" s="3211" t="s">
        <v>7472</v>
      </c>
      <c r="D470" s="3593" t="s">
        <v>11206</v>
      </c>
      <c r="E470" s="3360"/>
      <c r="F470" s="3106" t="str">
        <f t="shared" si="36"/>
        <v>3_1753_9_750</v>
      </c>
      <c r="G470" s="3092" t="s">
        <v>10871</v>
      </c>
      <c r="H470" s="1004" t="str">
        <f>M470&amp;"_"&amp;N470</f>
        <v>9_750</v>
      </c>
      <c r="I470" s="1374" t="s">
        <v>10488</v>
      </c>
      <c r="J470" s="3038" t="s">
        <v>7683</v>
      </c>
      <c r="K470" s="3285" t="s">
        <v>7519</v>
      </c>
      <c r="L470" s="3315" t="e">
        <f>VLOOKUP(X470,MaXa!$F$2:$G$83,2,0)</f>
        <v>#N/A</v>
      </c>
      <c r="M470" s="2968">
        <v>9</v>
      </c>
      <c r="N470" s="3038">
        <v>750</v>
      </c>
      <c r="O470" s="1932">
        <v>2049</v>
      </c>
      <c r="P470" s="1932"/>
      <c r="Q470" s="3071" t="str">
        <f t="shared" ref="Q470:R472" si="41">R470</f>
        <v>DYT</v>
      </c>
      <c r="R470" s="3044" t="str">
        <f t="shared" si="41"/>
        <v>DYT</v>
      </c>
      <c r="S470" s="3044" t="s">
        <v>840</v>
      </c>
      <c r="T470" s="3038" t="s">
        <v>7523</v>
      </c>
      <c r="U470" s="3038" t="s">
        <v>9222</v>
      </c>
      <c r="X470" s="2282" t="s">
        <v>7519</v>
      </c>
    </row>
    <row r="471" spans="2:24" ht="63">
      <c r="B471" s="3064" t="s">
        <v>916</v>
      </c>
      <c r="C471" s="3211" t="s">
        <v>7472</v>
      </c>
      <c r="D471" s="3593" t="s">
        <v>11341</v>
      </c>
      <c r="E471" s="3360"/>
      <c r="F471" s="3106" t="str">
        <f t="shared" si="36"/>
        <v>3_1753_9_966</v>
      </c>
      <c r="G471" s="3092" t="s">
        <v>10871</v>
      </c>
      <c r="H471" s="1004" t="str">
        <f>M471&amp;"_"&amp;N471</f>
        <v>9_966</v>
      </c>
      <c r="I471" s="1374" t="s">
        <v>10491</v>
      </c>
      <c r="J471" s="3038" t="s">
        <v>7683</v>
      </c>
      <c r="K471" s="1352" t="s">
        <v>7519</v>
      </c>
      <c r="L471" s="3315" t="e">
        <f>VLOOKUP(X471,MaXa!$F$2:$G$83,2,0)</f>
        <v>#N/A</v>
      </c>
      <c r="M471" s="2968">
        <v>9</v>
      </c>
      <c r="N471" s="3038">
        <v>966</v>
      </c>
      <c r="O471" s="1932">
        <v>5941</v>
      </c>
      <c r="P471" s="1932"/>
      <c r="Q471" s="3071" t="str">
        <f t="shared" si="41"/>
        <v>NTD</v>
      </c>
      <c r="R471" s="3044" t="str">
        <f t="shared" si="41"/>
        <v>NTD</v>
      </c>
      <c r="S471" s="3044" t="s">
        <v>767</v>
      </c>
      <c r="T471" s="3038" t="s">
        <v>7525</v>
      </c>
      <c r="U471" s="3038" t="s">
        <v>9222</v>
      </c>
      <c r="X471" s="2282" t="s">
        <v>7519</v>
      </c>
    </row>
    <row r="472" spans="2:24" ht="31.5">
      <c r="B472" s="3064" t="s">
        <v>11627</v>
      </c>
      <c r="C472" s="3211" t="s">
        <v>7472</v>
      </c>
      <c r="D472" s="3368"/>
      <c r="E472" s="3360"/>
      <c r="F472" s="3106" t="str">
        <f t="shared" si="36"/>
        <v>3_1753_9_Không có</v>
      </c>
      <c r="G472" s="3092" t="s">
        <v>10871</v>
      </c>
      <c r="H472" s="1004" t="str">
        <f>M472&amp;"_"&amp;N472</f>
        <v>9_Không có</v>
      </c>
      <c r="I472" s="1374" t="s">
        <v>10493</v>
      </c>
      <c r="J472" s="3038" t="s">
        <v>7683</v>
      </c>
      <c r="K472" s="1352" t="s">
        <v>7519</v>
      </c>
      <c r="L472" s="3315" t="e">
        <f>VLOOKUP(X472,MaXa!$F$2:$G$83,2,0)</f>
        <v>#N/A</v>
      </c>
      <c r="M472" s="2968">
        <v>9</v>
      </c>
      <c r="N472" s="3038" t="s">
        <v>7520</v>
      </c>
      <c r="O472" s="1932">
        <v>6212</v>
      </c>
      <c r="P472" s="1932"/>
      <c r="Q472" s="3071" t="str">
        <f t="shared" si="41"/>
        <v>DRA</v>
      </c>
      <c r="R472" s="3044" t="str">
        <f t="shared" si="41"/>
        <v>DRA</v>
      </c>
      <c r="S472" s="3044" t="s">
        <v>1297</v>
      </c>
      <c r="T472" s="2968" t="s">
        <v>7527</v>
      </c>
      <c r="U472" s="3038" t="s">
        <v>9222</v>
      </c>
      <c r="X472" s="2282" t="s">
        <v>7519</v>
      </c>
    </row>
    <row r="473" spans="2:24">
      <c r="B473" s="3064" t="s">
        <v>11628</v>
      </c>
      <c r="C473" s="3211"/>
      <c r="D473" s="3368"/>
      <c r="E473" s="3360"/>
      <c r="F473" s="3106"/>
      <c r="G473" s="3079"/>
      <c r="H473" s="1004"/>
      <c r="I473" s="1374"/>
      <c r="J473" s="3074"/>
      <c r="K473" s="1352"/>
      <c r="L473" s="3315" t="e">
        <f>VLOOKUP(X473,MaXa!$F$2:$G$83,2,0)</f>
        <v>#N/A</v>
      </c>
      <c r="M473" s="3077"/>
      <c r="N473" s="3074"/>
      <c r="O473" s="1932"/>
      <c r="P473" s="1932"/>
      <c r="Q473" s="3071"/>
      <c r="R473" s="3089"/>
      <c r="S473" s="3089"/>
      <c r="T473" s="3077"/>
      <c r="U473" s="3074"/>
    </row>
    <row r="474" spans="2:24" ht="31.5">
      <c r="B474" s="3064" t="s">
        <v>11629</v>
      </c>
      <c r="C474" s="3211" t="s">
        <v>7460</v>
      </c>
      <c r="D474" s="3368"/>
      <c r="E474" s="3360"/>
      <c r="F474" s="3106" t="str">
        <f t="shared" si="36"/>
        <v>3_1754_1_Không có</v>
      </c>
      <c r="G474" s="3092" t="s">
        <v>10872</v>
      </c>
      <c r="H474" s="1004" t="str">
        <f t="shared" si="40"/>
        <v>1_Không có</v>
      </c>
      <c r="I474" s="1374" t="s">
        <v>10482</v>
      </c>
      <c r="J474" s="3038" t="s">
        <v>7683</v>
      </c>
      <c r="K474" s="1352" t="s">
        <v>7519</v>
      </c>
      <c r="L474" s="3315" t="e">
        <f>VLOOKUP(X474,MaXa!$F$2:$G$83,2,0)</f>
        <v>#N/A</v>
      </c>
      <c r="M474" s="2968">
        <v>1</v>
      </c>
      <c r="N474" s="3038" t="s">
        <v>7520</v>
      </c>
      <c r="O474" s="1932">
        <v>206</v>
      </c>
      <c r="P474" s="1932"/>
      <c r="Q474" s="3071" t="str">
        <f>R474</f>
        <v>TSC</v>
      </c>
      <c r="R474" s="3044" t="str">
        <f>S474</f>
        <v>TSC</v>
      </c>
      <c r="S474" s="3044" t="s">
        <v>751</v>
      </c>
      <c r="T474" s="2968" t="s">
        <v>7521</v>
      </c>
      <c r="U474" s="3038" t="s">
        <v>9222</v>
      </c>
      <c r="X474" s="2282" t="s">
        <v>7519</v>
      </c>
    </row>
    <row r="475" spans="2:24" ht="31.5">
      <c r="B475" s="3064" t="s">
        <v>11630</v>
      </c>
      <c r="C475" s="3211" t="s">
        <v>7460</v>
      </c>
      <c r="D475" s="3368"/>
      <c r="E475" s="3360"/>
      <c r="F475" s="3106" t="str">
        <f t="shared" si="36"/>
        <v>3_1754_1_Không có</v>
      </c>
      <c r="G475" s="3092" t="s">
        <v>10872</v>
      </c>
      <c r="H475" s="1004" t="str">
        <f>M475&amp;"_"&amp;N475</f>
        <v>1_Không có</v>
      </c>
      <c r="I475" s="1374" t="s">
        <v>10492</v>
      </c>
      <c r="J475" s="3038" t="s">
        <v>7683</v>
      </c>
      <c r="K475" s="1352" t="s">
        <v>7519</v>
      </c>
      <c r="L475" s="3315" t="e">
        <f>VLOOKUP(X475,MaXa!$F$2:$G$83,2,0)</f>
        <v>#N/A</v>
      </c>
      <c r="M475" s="2968">
        <v>1</v>
      </c>
      <c r="N475" s="3038" t="s">
        <v>7520</v>
      </c>
      <c r="O475" s="1932">
        <v>11000</v>
      </c>
      <c r="P475" s="1932"/>
      <c r="Q475" s="3071" t="str">
        <f>R475</f>
        <v>NTD</v>
      </c>
      <c r="R475" s="3044" t="str">
        <f>S475</f>
        <v>NTD</v>
      </c>
      <c r="S475" s="3044" t="s">
        <v>767</v>
      </c>
      <c r="T475" s="2968" t="s">
        <v>7522</v>
      </c>
      <c r="U475" s="3038" t="s">
        <v>9222</v>
      </c>
      <c r="X475" s="2282" t="s">
        <v>7519</v>
      </c>
    </row>
    <row r="476" spans="2:24">
      <c r="B476" s="3064" t="s">
        <v>11631</v>
      </c>
      <c r="C476" s="3211"/>
      <c r="D476" s="3368"/>
      <c r="E476" s="3360"/>
      <c r="F476" s="3106" t="str">
        <f t="shared" si="36"/>
        <v>_</v>
      </c>
      <c r="G476" s="3079"/>
      <c r="H476" s="1004"/>
      <c r="I476" s="1374"/>
      <c r="J476" s="3074"/>
      <c r="K476" s="1352"/>
      <c r="L476" s="3315" t="e">
        <f>VLOOKUP(X476,MaXa!$F$2:$G$83,2,0)</f>
        <v>#N/A</v>
      </c>
      <c r="M476" s="3077"/>
      <c r="N476" s="3074"/>
      <c r="O476" s="1932"/>
      <c r="P476" s="1932"/>
      <c r="Q476" s="3071"/>
      <c r="R476" s="3089"/>
      <c r="S476" s="3089"/>
      <c r="T476" s="3077"/>
      <c r="U476" s="3074"/>
    </row>
    <row r="477" spans="2:24" ht="31.5">
      <c r="B477" s="3064" t="s">
        <v>11632</v>
      </c>
      <c r="C477" s="3211" t="s">
        <v>7504</v>
      </c>
      <c r="D477" s="3593" t="s">
        <v>11206</v>
      </c>
      <c r="E477" s="3360"/>
      <c r="F477" s="3106" t="str">
        <f t="shared" si="36"/>
        <v>3_1755_49_11</v>
      </c>
      <c r="G477" s="3092" t="s">
        <v>10873</v>
      </c>
      <c r="H477" s="1004" t="str">
        <f t="shared" si="40"/>
        <v>49_11</v>
      </c>
      <c r="I477" s="1374" t="s">
        <v>10483</v>
      </c>
      <c r="J477" s="3038" t="s">
        <v>7683</v>
      </c>
      <c r="K477" s="1352" t="s">
        <v>7519</v>
      </c>
      <c r="L477" s="3315" t="e">
        <f>VLOOKUP(X477,MaXa!$F$2:$G$83,2,0)</f>
        <v>#N/A</v>
      </c>
      <c r="M477" s="2968">
        <v>49</v>
      </c>
      <c r="N477" s="3038">
        <v>11</v>
      </c>
      <c r="O477" s="1932">
        <v>255.6</v>
      </c>
      <c r="P477" s="1932"/>
      <c r="Q477" s="3071" t="str">
        <f>R477</f>
        <v>TSC</v>
      </c>
      <c r="R477" s="3044" t="str">
        <f>S477</f>
        <v>TSC</v>
      </c>
      <c r="S477" s="3044" t="s">
        <v>751</v>
      </c>
      <c r="T477" s="2968" t="s">
        <v>7536</v>
      </c>
      <c r="U477" s="3038" t="s">
        <v>9222</v>
      </c>
      <c r="X477" s="2282" t="s">
        <v>7519</v>
      </c>
    </row>
    <row r="478" spans="2:24" ht="31.5">
      <c r="B478" s="3064" t="s">
        <v>11633</v>
      </c>
      <c r="C478" s="3211" t="s">
        <v>7504</v>
      </c>
      <c r="D478" s="3593" t="s">
        <v>11206</v>
      </c>
      <c r="E478" s="3360"/>
      <c r="F478" s="3106" t="str">
        <f t="shared" si="36"/>
        <v>3_1755_46_89</v>
      </c>
      <c r="G478" s="3092" t="s">
        <v>10873</v>
      </c>
      <c r="H478" s="1004" t="str">
        <f>M478&amp;"_"&amp;N478</f>
        <v>46_89</v>
      </c>
      <c r="I478" s="1374" t="s">
        <v>10490</v>
      </c>
      <c r="J478" s="3038" t="s">
        <v>7683</v>
      </c>
      <c r="K478" s="1352" t="s">
        <v>7519</v>
      </c>
      <c r="L478" s="3315" t="e">
        <f>VLOOKUP(X478,MaXa!$F$2:$G$83,2,0)</f>
        <v>#N/A</v>
      </c>
      <c r="M478" s="2968">
        <v>46</v>
      </c>
      <c r="N478" s="3038">
        <v>89</v>
      </c>
      <c r="O478" s="1932">
        <v>1040.7</v>
      </c>
      <c r="P478" s="1932"/>
      <c r="Q478" s="3071" t="str">
        <f>R478</f>
        <v>DSH</v>
      </c>
      <c r="R478" s="3044" t="str">
        <f>S478</f>
        <v>DSH</v>
      </c>
      <c r="S478" s="3044" t="s">
        <v>3928</v>
      </c>
      <c r="T478" s="3038" t="s">
        <v>7535</v>
      </c>
      <c r="U478" s="3038" t="s">
        <v>9222</v>
      </c>
      <c r="X478" s="2282" t="s">
        <v>7519</v>
      </c>
    </row>
    <row r="479" spans="2:24">
      <c r="B479" s="3064" t="s">
        <v>11634</v>
      </c>
      <c r="C479" s="3211"/>
      <c r="D479" s="3368"/>
      <c r="E479" s="3360"/>
      <c r="F479" s="3106" t="str">
        <f t="shared" si="36"/>
        <v>_</v>
      </c>
      <c r="G479" s="3079"/>
      <c r="H479" s="1004"/>
      <c r="I479" s="1374"/>
      <c r="J479" s="3074"/>
      <c r="K479" s="1352"/>
      <c r="L479" s="3315" t="e">
        <f>VLOOKUP(X479,MaXa!$F$2:$G$83,2,0)</f>
        <v>#N/A</v>
      </c>
      <c r="M479" s="3077"/>
      <c r="N479" s="3074"/>
      <c r="O479" s="1932"/>
      <c r="P479" s="1932"/>
      <c r="Q479" s="3071"/>
      <c r="R479" s="3089"/>
      <c r="S479" s="3089"/>
      <c r="T479" s="3074"/>
      <c r="U479" s="3074"/>
    </row>
    <row r="480" spans="2:24" ht="31.5">
      <c r="B480" s="3064">
        <f>B477+1</f>
        <v>378</v>
      </c>
      <c r="C480" s="3211" t="s">
        <v>7490</v>
      </c>
      <c r="D480" s="3593" t="s">
        <v>11206</v>
      </c>
      <c r="E480" s="3360"/>
      <c r="F480" s="3106" t="str">
        <f t="shared" si="36"/>
        <v>3_1756_43_46</v>
      </c>
      <c r="G480" s="3092" t="s">
        <v>10874</v>
      </c>
      <c r="H480" s="1004" t="str">
        <f t="shared" si="40"/>
        <v>43_46</v>
      </c>
      <c r="I480" s="1374" t="s">
        <v>10484</v>
      </c>
      <c r="J480" s="3038" t="s">
        <v>7683</v>
      </c>
      <c r="K480" s="1352" t="s">
        <v>7519</v>
      </c>
      <c r="L480" s="3315" t="e">
        <f>VLOOKUP(X480,MaXa!$F$2:$G$83,2,0)</f>
        <v>#N/A</v>
      </c>
      <c r="M480" s="2968">
        <v>43</v>
      </c>
      <c r="N480" s="3038">
        <v>46</v>
      </c>
      <c r="O480" s="1932">
        <v>1154.8</v>
      </c>
      <c r="P480" s="1932"/>
      <c r="Q480" s="3071" t="str">
        <f t="shared" ref="Q480:R482" si="42">R480</f>
        <v>TSC</v>
      </c>
      <c r="R480" s="3044" t="str">
        <f t="shared" si="42"/>
        <v>TSC</v>
      </c>
      <c r="S480" s="3044" t="s">
        <v>751</v>
      </c>
      <c r="T480" s="2968" t="s">
        <v>7534</v>
      </c>
      <c r="U480" s="3038" t="s">
        <v>9222</v>
      </c>
      <c r="X480" s="2282" t="s">
        <v>7519</v>
      </c>
    </row>
    <row r="481" spans="2:24" ht="31.5">
      <c r="B481" s="3064">
        <f t="shared" ref="B481:B482" si="43">B480+1</f>
        <v>379</v>
      </c>
      <c r="C481" s="3211" t="s">
        <v>7532</v>
      </c>
      <c r="D481" s="3368"/>
      <c r="E481" s="3360"/>
      <c r="F481" s="3106" t="str">
        <f t="shared" si="36"/>
        <v>3_1757_40_Không có</v>
      </c>
      <c r="G481" s="3092" t="s">
        <v>10875</v>
      </c>
      <c r="H481" s="1004" t="str">
        <f t="shared" si="40"/>
        <v>40_Không có</v>
      </c>
      <c r="I481" s="1374" t="s">
        <v>10485</v>
      </c>
      <c r="J481" s="3038" t="s">
        <v>7683</v>
      </c>
      <c r="K481" s="1352" t="s">
        <v>7519</v>
      </c>
      <c r="L481" s="3315" t="e">
        <f>VLOOKUP(X481,MaXa!$F$2:$G$83,2,0)</f>
        <v>#N/A</v>
      </c>
      <c r="M481" s="2968">
        <v>40</v>
      </c>
      <c r="N481" s="3038" t="s">
        <v>7520</v>
      </c>
      <c r="O481" s="1932">
        <v>315</v>
      </c>
      <c r="P481" s="1932"/>
      <c r="Q481" s="3071" t="str">
        <f t="shared" si="42"/>
        <v>TSC</v>
      </c>
      <c r="R481" s="3044" t="str">
        <f t="shared" si="42"/>
        <v>TSC</v>
      </c>
      <c r="S481" s="3044" t="s">
        <v>751</v>
      </c>
      <c r="T481" s="2968" t="s">
        <v>7533</v>
      </c>
      <c r="U481" s="3038" t="s">
        <v>9222</v>
      </c>
      <c r="X481" s="2282" t="s">
        <v>7519</v>
      </c>
    </row>
    <row r="482" spans="2:24" ht="31.5">
      <c r="B482" s="3064">
        <f t="shared" si="43"/>
        <v>380</v>
      </c>
      <c r="C482" s="3211" t="s">
        <v>7482</v>
      </c>
      <c r="D482" s="3593" t="s">
        <v>11206</v>
      </c>
      <c r="E482" s="3360"/>
      <c r="F482" s="3106" t="str">
        <f t="shared" si="36"/>
        <v>3_1758_17_818</v>
      </c>
      <c r="G482" s="3092" t="s">
        <v>10876</v>
      </c>
      <c r="H482" s="1004" t="str">
        <f t="shared" si="40"/>
        <v>17_818</v>
      </c>
      <c r="I482" s="1374" t="s">
        <v>10486</v>
      </c>
      <c r="J482" s="3038" t="s">
        <v>7683</v>
      </c>
      <c r="K482" s="1352" t="s">
        <v>7519</v>
      </c>
      <c r="L482" s="3315" t="e">
        <f>VLOOKUP(X482,MaXa!$F$2:$G$83,2,0)</f>
        <v>#N/A</v>
      </c>
      <c r="M482" s="2968">
        <v>17</v>
      </c>
      <c r="N482" s="3038">
        <v>818</v>
      </c>
      <c r="O482" s="1932">
        <v>3086</v>
      </c>
      <c r="P482" s="1932"/>
      <c r="Q482" s="3071" t="str">
        <f t="shared" si="42"/>
        <v>TSC</v>
      </c>
      <c r="R482" s="3044" t="str">
        <f t="shared" si="42"/>
        <v>TSC</v>
      </c>
      <c r="S482" s="3044" t="s">
        <v>751</v>
      </c>
      <c r="T482" s="2968" t="s">
        <v>7528</v>
      </c>
      <c r="U482" s="3038" t="s">
        <v>9222</v>
      </c>
      <c r="X482" s="2282" t="s">
        <v>7519</v>
      </c>
    </row>
    <row r="483" spans="2:24" ht="78.75">
      <c r="B483" s="3064">
        <f>B482+1</f>
        <v>381</v>
      </c>
      <c r="C483" s="3211" t="s">
        <v>7485</v>
      </c>
      <c r="D483" s="3596" t="s">
        <v>11342</v>
      </c>
      <c r="E483" s="3360"/>
      <c r="F483" s="3106" t="str">
        <f t="shared" si="36"/>
        <v>3_1757_21_142 + 144</v>
      </c>
      <c r="G483" s="3092" t="s">
        <v>10875</v>
      </c>
      <c r="H483" s="1004" t="str">
        <f t="shared" si="40"/>
        <v>21_142 + 144</v>
      </c>
      <c r="I483" s="1374" t="s">
        <v>10487</v>
      </c>
      <c r="J483" s="3038" t="s">
        <v>7683</v>
      </c>
      <c r="K483" s="1352" t="s">
        <v>7519</v>
      </c>
      <c r="L483" s="3315" t="e">
        <f>VLOOKUP(X483,MaXa!$F$2:$G$83,2,0)</f>
        <v>#N/A</v>
      </c>
      <c r="M483" s="2968">
        <v>21</v>
      </c>
      <c r="N483" s="3038" t="s">
        <v>7530</v>
      </c>
      <c r="O483" s="1932">
        <v>2053</v>
      </c>
      <c r="P483" s="1932"/>
      <c r="Q483" s="3071" t="str">
        <f>R483</f>
        <v>TSC</v>
      </c>
      <c r="R483" s="3044" t="str">
        <f>S483</f>
        <v>TSC</v>
      </c>
      <c r="S483" s="3044" t="s">
        <v>751</v>
      </c>
      <c r="T483" s="2968" t="s">
        <v>7531</v>
      </c>
      <c r="U483" s="3038" t="s">
        <v>9222</v>
      </c>
      <c r="X483" s="2282" t="s">
        <v>7519</v>
      </c>
    </row>
    <row r="484" spans="2:24" ht="31.5">
      <c r="B484" s="3064">
        <f>B470+1</f>
        <v>371</v>
      </c>
      <c r="C484" s="3211" t="s">
        <v>7485</v>
      </c>
      <c r="D484" s="3596" t="s">
        <v>11206</v>
      </c>
      <c r="E484" s="3360"/>
      <c r="F484" s="3106" t="str">
        <f t="shared" si="36"/>
        <v>3_1757_21_235</v>
      </c>
      <c r="G484" s="3092" t="s">
        <v>10875</v>
      </c>
      <c r="H484" s="1004" t="str">
        <f>M484&amp;"_"&amp;N484</f>
        <v>21_235</v>
      </c>
      <c r="I484" s="1374" t="s">
        <v>10489</v>
      </c>
      <c r="J484" s="3038" t="s">
        <v>7683</v>
      </c>
      <c r="K484" s="1352" t="s">
        <v>7519</v>
      </c>
      <c r="L484" s="3315" t="e">
        <f>VLOOKUP(X484,MaXa!$F$2:$G$83,2,0)</f>
        <v>#N/A</v>
      </c>
      <c r="M484" s="2968">
        <v>21</v>
      </c>
      <c r="N484" s="3038">
        <v>235</v>
      </c>
      <c r="O484" s="1932">
        <v>849</v>
      </c>
      <c r="P484" s="1932"/>
      <c r="Q484" s="3071" t="str">
        <f>R484</f>
        <v>DYT</v>
      </c>
      <c r="R484" s="3044" t="str">
        <f>S484</f>
        <v>DYT</v>
      </c>
      <c r="S484" s="3044" t="s">
        <v>840</v>
      </c>
      <c r="T484" s="3038" t="s">
        <v>7529</v>
      </c>
      <c r="U484" s="3038" t="s">
        <v>9222</v>
      </c>
      <c r="X484" s="2282" t="s">
        <v>7519</v>
      </c>
    </row>
    <row r="485" spans="2:24">
      <c r="F485" s="3106" t="str">
        <f t="shared" si="36"/>
        <v>_</v>
      </c>
      <c r="K485" s="3284" t="s">
        <v>6410</v>
      </c>
      <c r="L485" s="3315">
        <f>VLOOKUP(X485,MaXa!$F$2:$G$83,2,0)</f>
        <v>26506</v>
      </c>
      <c r="X485" s="2282" t="s">
        <v>6410</v>
      </c>
    </row>
    <row r="486" spans="2:24" ht="31.5">
      <c r="B486" s="3064">
        <f>B472+1</f>
        <v>373</v>
      </c>
      <c r="C486" s="3211" t="s">
        <v>7741</v>
      </c>
      <c r="D486" s="3596" t="s">
        <v>11206</v>
      </c>
      <c r="E486" s="3360"/>
      <c r="F486" s="3106" t="str">
        <f t="shared" si="36"/>
        <v>3_1758_10_9</v>
      </c>
      <c r="G486" s="3092" t="s">
        <v>10876</v>
      </c>
      <c r="H486" s="1004" t="str">
        <f t="shared" si="40"/>
        <v>10_9</v>
      </c>
      <c r="I486" s="1374" t="s">
        <v>10494</v>
      </c>
      <c r="J486" s="2968" t="s">
        <v>7683</v>
      </c>
      <c r="K486" s="1352" t="s">
        <v>6410</v>
      </c>
      <c r="L486" s="3315">
        <f>VLOOKUP(X486,MaXa!$F$2:$G$83,2,0)</f>
        <v>26506</v>
      </c>
      <c r="M486" s="1980">
        <v>10</v>
      </c>
      <c r="N486" s="1980">
        <v>9</v>
      </c>
      <c r="O486" s="3072">
        <v>1477.896</v>
      </c>
      <c r="P486" s="1932"/>
      <c r="Q486" s="3038" t="s">
        <v>2366</v>
      </c>
      <c r="R486" s="3038" t="s">
        <v>2366</v>
      </c>
      <c r="S486" s="3038" t="s">
        <v>2366</v>
      </c>
      <c r="T486" s="3038" t="s">
        <v>2366</v>
      </c>
      <c r="U486" s="3038" t="s">
        <v>9222</v>
      </c>
      <c r="X486" s="2282" t="s">
        <v>6410</v>
      </c>
    </row>
    <row r="487" spans="2:24" ht="31.5">
      <c r="B487" s="3064">
        <f t="shared" ref="B487:B505" si="44">B486+1</f>
        <v>374</v>
      </c>
      <c r="C487" s="3211" t="s">
        <v>7742</v>
      </c>
      <c r="D487" s="3596" t="s">
        <v>11206</v>
      </c>
      <c r="E487" s="3360"/>
      <c r="F487" s="3106" t="str">
        <f t="shared" si="36"/>
        <v>3_1759_10_7</v>
      </c>
      <c r="G487" s="3092" t="s">
        <v>10877</v>
      </c>
      <c r="H487" s="1004" t="str">
        <f t="shared" si="40"/>
        <v>10_7</v>
      </c>
      <c r="I487" s="1374" t="s">
        <v>10495</v>
      </c>
      <c r="J487" s="2968" t="s">
        <v>7683</v>
      </c>
      <c r="K487" s="1352" t="s">
        <v>6410</v>
      </c>
      <c r="L487" s="3315">
        <f>VLOOKUP(X487,MaXa!$F$2:$G$83,2,0)</f>
        <v>26506</v>
      </c>
      <c r="M487" s="1980">
        <v>10</v>
      </c>
      <c r="N487" s="1980">
        <v>7</v>
      </c>
      <c r="O487" s="3072">
        <v>3738.1869999999999</v>
      </c>
      <c r="P487" s="1932"/>
      <c r="Q487" s="2968" t="s">
        <v>3941</v>
      </c>
      <c r="R487" s="2968" t="s">
        <v>3941</v>
      </c>
      <c r="S487" s="2968" t="s">
        <v>3941</v>
      </c>
      <c r="T487" s="2968" t="s">
        <v>3941</v>
      </c>
      <c r="U487" s="3038" t="s">
        <v>9222</v>
      </c>
      <c r="X487" s="2282" t="s">
        <v>6410</v>
      </c>
    </row>
    <row r="488" spans="2:24" ht="31.5">
      <c r="B488" s="3064">
        <f t="shared" si="44"/>
        <v>375</v>
      </c>
      <c r="C488" s="3211" t="s">
        <v>7743</v>
      </c>
      <c r="D488" s="3596" t="s">
        <v>11206</v>
      </c>
      <c r="E488" s="3360"/>
      <c r="F488" s="3106" t="str">
        <f t="shared" si="36"/>
        <v>3_1760_11_5</v>
      </c>
      <c r="G488" s="3092" t="s">
        <v>10878</v>
      </c>
      <c r="H488" s="1004" t="str">
        <f t="shared" si="40"/>
        <v>11_5</v>
      </c>
      <c r="I488" s="1374" t="s">
        <v>10496</v>
      </c>
      <c r="J488" s="2968" t="s">
        <v>7683</v>
      </c>
      <c r="K488" s="1352" t="s">
        <v>6410</v>
      </c>
      <c r="L488" s="3315">
        <f>VLOOKUP(X488,MaXa!$F$2:$G$83,2,0)</f>
        <v>26506</v>
      </c>
      <c r="M488" s="1980">
        <v>11</v>
      </c>
      <c r="N488" s="1980">
        <v>5</v>
      </c>
      <c r="O488" s="3072">
        <v>75171.375</v>
      </c>
      <c r="P488" s="1932"/>
      <c r="Q488" s="2968" t="s">
        <v>848</v>
      </c>
      <c r="R488" s="2968" t="s">
        <v>848</v>
      </c>
      <c r="S488" s="2968" t="s">
        <v>848</v>
      </c>
      <c r="T488" s="2968" t="s">
        <v>848</v>
      </c>
      <c r="U488" s="3038" t="s">
        <v>9222</v>
      </c>
      <c r="X488" s="2282" t="s">
        <v>6410</v>
      </c>
    </row>
    <row r="489" spans="2:24" ht="31.5">
      <c r="B489" s="3064">
        <f t="shared" si="44"/>
        <v>376</v>
      </c>
      <c r="C489" s="3211" t="s">
        <v>7744</v>
      </c>
      <c r="D489" s="3598" t="s">
        <v>11206</v>
      </c>
      <c r="E489" s="3360"/>
      <c r="F489" s="3106" t="str">
        <f t="shared" ref="F489:F505" si="45">G489&amp;"_"&amp;H489</f>
        <v>3_1761_14_16</v>
      </c>
      <c r="G489" s="3092" t="s">
        <v>10879</v>
      </c>
      <c r="H489" s="1004" t="str">
        <f t="shared" si="40"/>
        <v>14_16</v>
      </c>
      <c r="I489" s="1374" t="s">
        <v>10497</v>
      </c>
      <c r="J489" s="2968" t="s">
        <v>7683</v>
      </c>
      <c r="K489" s="1352" t="s">
        <v>6410</v>
      </c>
      <c r="L489" s="3315">
        <f>VLOOKUP(X489,MaXa!$F$2:$G$83,2,0)</f>
        <v>26506</v>
      </c>
      <c r="M489" s="1980">
        <v>14</v>
      </c>
      <c r="N489" s="1980">
        <v>16</v>
      </c>
      <c r="O489" s="3072">
        <v>2634.53</v>
      </c>
      <c r="P489" s="1932"/>
      <c r="Q489" s="3038" t="s">
        <v>751</v>
      </c>
      <c r="R489" s="3038" t="s">
        <v>751</v>
      </c>
      <c r="S489" s="3038" t="s">
        <v>751</v>
      </c>
      <c r="T489" s="3038" t="s">
        <v>751</v>
      </c>
      <c r="U489" s="3038" t="s">
        <v>9222</v>
      </c>
      <c r="X489" s="2282" t="s">
        <v>6410</v>
      </c>
    </row>
    <row r="490" spans="2:24" ht="31.5">
      <c r="B490" s="3064">
        <f t="shared" si="44"/>
        <v>377</v>
      </c>
      <c r="C490" s="3211" t="s">
        <v>7745</v>
      </c>
      <c r="D490" s="3598" t="s">
        <v>11206</v>
      </c>
      <c r="E490" s="3360"/>
      <c r="F490" s="3106" t="str">
        <f t="shared" si="45"/>
        <v>3_1762_14_5</v>
      </c>
      <c r="G490" s="3092" t="s">
        <v>10880</v>
      </c>
      <c r="H490" s="1004" t="str">
        <f t="shared" si="40"/>
        <v>14_5</v>
      </c>
      <c r="I490" s="1374" t="s">
        <v>10498</v>
      </c>
      <c r="J490" s="2968" t="s">
        <v>7683</v>
      </c>
      <c r="K490" s="1352" t="s">
        <v>6410</v>
      </c>
      <c r="L490" s="3315">
        <f>VLOOKUP(X490,MaXa!$F$2:$G$83,2,0)</f>
        <v>26506</v>
      </c>
      <c r="M490" s="1980">
        <v>14</v>
      </c>
      <c r="N490" s="3065">
        <v>5</v>
      </c>
      <c r="O490" s="3072">
        <v>1500.671</v>
      </c>
      <c r="P490" s="1932"/>
      <c r="Q490" s="2968" t="s">
        <v>756</v>
      </c>
      <c r="R490" s="2968" t="s">
        <v>756</v>
      </c>
      <c r="S490" s="2968" t="s">
        <v>756</v>
      </c>
      <c r="T490" s="2968" t="s">
        <v>756</v>
      </c>
      <c r="U490" s="3038" t="s">
        <v>9222</v>
      </c>
      <c r="X490" s="2282" t="s">
        <v>6410</v>
      </c>
    </row>
    <row r="491" spans="2:24" ht="31.5">
      <c r="B491" s="3064">
        <f t="shared" si="44"/>
        <v>378</v>
      </c>
      <c r="C491" s="3211" t="s">
        <v>7746</v>
      </c>
      <c r="D491" s="3598" t="s">
        <v>11206</v>
      </c>
      <c r="E491" s="3360"/>
      <c r="F491" s="3106" t="str">
        <f t="shared" si="45"/>
        <v>3_1763_14_71</v>
      </c>
      <c r="G491" s="3092" t="s">
        <v>10881</v>
      </c>
      <c r="H491" s="1004" t="str">
        <f t="shared" si="40"/>
        <v>14_71</v>
      </c>
      <c r="I491" s="1374" t="s">
        <v>10499</v>
      </c>
      <c r="J491" s="2968" t="s">
        <v>7683</v>
      </c>
      <c r="K491" s="1352" t="s">
        <v>6410</v>
      </c>
      <c r="L491" s="3315">
        <f>VLOOKUP(X491,MaXa!$F$2:$G$83,2,0)</f>
        <v>26506</v>
      </c>
      <c r="M491" s="1980">
        <v>14</v>
      </c>
      <c r="N491" s="3065">
        <v>71</v>
      </c>
      <c r="O491" s="3072">
        <v>20303.341</v>
      </c>
      <c r="P491" s="1932"/>
      <c r="Q491" s="2968" t="s">
        <v>756</v>
      </c>
      <c r="R491" s="2968" t="s">
        <v>756</v>
      </c>
      <c r="S491" s="2968" t="s">
        <v>756</v>
      </c>
      <c r="T491" s="2968" t="s">
        <v>756</v>
      </c>
      <c r="U491" s="3038" t="s">
        <v>9222</v>
      </c>
      <c r="X491" s="2282" t="s">
        <v>6410</v>
      </c>
    </row>
    <row r="492" spans="2:24" ht="31.5">
      <c r="B492" s="3064">
        <f t="shared" si="44"/>
        <v>379</v>
      </c>
      <c r="C492" s="3211" t="s">
        <v>7747</v>
      </c>
      <c r="D492" s="3598" t="s">
        <v>11206</v>
      </c>
      <c r="E492" s="3360"/>
      <c r="F492" s="3106" t="str">
        <f t="shared" si="45"/>
        <v>3_1764_14_54</v>
      </c>
      <c r="G492" s="3092" t="s">
        <v>10882</v>
      </c>
      <c r="H492" s="1004" t="str">
        <f t="shared" si="40"/>
        <v>14_54</v>
      </c>
      <c r="I492" s="1374" t="s">
        <v>10500</v>
      </c>
      <c r="J492" s="2968" t="s">
        <v>7683</v>
      </c>
      <c r="K492" s="1352" t="s">
        <v>6410</v>
      </c>
      <c r="L492" s="3315">
        <f>VLOOKUP(X492,MaXa!$F$2:$G$83,2,0)</f>
        <v>26506</v>
      </c>
      <c r="M492" s="1980">
        <v>14</v>
      </c>
      <c r="N492" s="3065">
        <v>54</v>
      </c>
      <c r="O492" s="3072">
        <v>17567.32</v>
      </c>
      <c r="P492" s="1932"/>
      <c r="Q492" s="2968" t="s">
        <v>840</v>
      </c>
      <c r="R492" s="2968" t="s">
        <v>840</v>
      </c>
      <c r="S492" s="2968" t="s">
        <v>840</v>
      </c>
      <c r="T492" s="2968" t="s">
        <v>840</v>
      </c>
      <c r="U492" s="3038" t="s">
        <v>9222</v>
      </c>
      <c r="X492" s="2282" t="s">
        <v>6410</v>
      </c>
    </row>
    <row r="493" spans="2:24" ht="31.5">
      <c r="B493" s="3064">
        <f t="shared" si="44"/>
        <v>380</v>
      </c>
      <c r="C493" s="3211" t="s">
        <v>7750</v>
      </c>
      <c r="D493" s="3598" t="s">
        <v>11206</v>
      </c>
      <c r="E493" s="3360"/>
      <c r="F493" s="3106" t="str">
        <f t="shared" si="45"/>
        <v>3_1765_14_81</v>
      </c>
      <c r="G493" s="3092" t="s">
        <v>10883</v>
      </c>
      <c r="H493" s="1004" t="str">
        <f t="shared" si="40"/>
        <v>14_81</v>
      </c>
      <c r="I493" s="1374" t="s">
        <v>10501</v>
      </c>
      <c r="J493" s="2968" t="s">
        <v>7683</v>
      </c>
      <c r="K493" s="1352" t="s">
        <v>6410</v>
      </c>
      <c r="L493" s="3315">
        <f>VLOOKUP(X493,MaXa!$F$2:$G$83,2,0)</f>
        <v>26506</v>
      </c>
      <c r="M493" s="1980">
        <v>14</v>
      </c>
      <c r="N493" s="3065">
        <v>81</v>
      </c>
      <c r="O493" s="3072">
        <v>1836.337</v>
      </c>
      <c r="P493" s="1932"/>
      <c r="Q493" s="3038" t="s">
        <v>751</v>
      </c>
      <c r="R493" s="3038" t="s">
        <v>751</v>
      </c>
      <c r="S493" s="3038" t="s">
        <v>751</v>
      </c>
      <c r="T493" s="3038" t="s">
        <v>751</v>
      </c>
      <c r="U493" s="3038" t="s">
        <v>9222</v>
      </c>
      <c r="X493" s="2282" t="s">
        <v>6410</v>
      </c>
    </row>
    <row r="494" spans="2:24" s="3548" customFormat="1" ht="31.5">
      <c r="B494" s="3223">
        <f t="shared" si="44"/>
        <v>381</v>
      </c>
      <c r="C494" s="3234" t="s">
        <v>7752</v>
      </c>
      <c r="D494" s="3234" t="s">
        <v>11206</v>
      </c>
      <c r="E494" s="3459"/>
      <c r="F494" s="3098" t="str">
        <f t="shared" si="45"/>
        <v>3_1766_19_2, 3</v>
      </c>
      <c r="G494" s="3151" t="s">
        <v>10884</v>
      </c>
      <c r="H494" s="3098" t="str">
        <f t="shared" si="40"/>
        <v>19_2, 3</v>
      </c>
      <c r="I494" s="3097" t="s">
        <v>10502</v>
      </c>
      <c r="J494" s="3226" t="s">
        <v>7683</v>
      </c>
      <c r="K494" s="3618" t="s">
        <v>6410</v>
      </c>
      <c r="L494" s="3580">
        <f>VLOOKUP(X494,MaXa!$F$2:$G$83,2,0)</f>
        <v>26506</v>
      </c>
      <c r="M494" s="3229">
        <v>19</v>
      </c>
      <c r="N494" s="3224" t="s">
        <v>7753</v>
      </c>
      <c r="O494" s="3667">
        <v>2067.81</v>
      </c>
      <c r="P494" s="3225"/>
      <c r="Q494" s="3221" t="s">
        <v>751</v>
      </c>
      <c r="R494" s="3221" t="s">
        <v>751</v>
      </c>
      <c r="S494" s="3221" t="s">
        <v>751</v>
      </c>
      <c r="T494" s="3221" t="s">
        <v>751</v>
      </c>
      <c r="U494" s="3221" t="s">
        <v>9222</v>
      </c>
      <c r="X494" s="3548" t="s">
        <v>6410</v>
      </c>
    </row>
    <row r="495" spans="2:24" ht="31.5">
      <c r="B495" s="3064">
        <f>B494+1</f>
        <v>382</v>
      </c>
      <c r="C495" s="3211" t="s">
        <v>3314</v>
      </c>
      <c r="D495" s="3598" t="s">
        <v>11206</v>
      </c>
      <c r="E495" s="3360"/>
      <c r="F495" s="3106" t="str">
        <f t="shared" si="45"/>
        <v>3_1767_14_79</v>
      </c>
      <c r="G495" s="3092" t="s">
        <v>10885</v>
      </c>
      <c r="H495" s="1004" t="str">
        <f t="shared" si="40"/>
        <v>14_79</v>
      </c>
      <c r="I495" s="1374" t="s">
        <v>10503</v>
      </c>
      <c r="J495" s="2968" t="s">
        <v>7683</v>
      </c>
      <c r="K495" s="1352" t="s">
        <v>6410</v>
      </c>
      <c r="L495" s="3315">
        <f>VLOOKUP(X495,MaXa!$F$2:$G$83,2,0)</f>
        <v>26506</v>
      </c>
      <c r="M495" s="1980">
        <v>14</v>
      </c>
      <c r="N495" s="3065">
        <v>79</v>
      </c>
      <c r="O495" s="3072">
        <v>376.4</v>
      </c>
      <c r="P495" s="1932"/>
      <c r="Q495" s="2968" t="s">
        <v>3892</v>
      </c>
      <c r="R495" s="2968" t="s">
        <v>3892</v>
      </c>
      <c r="S495" s="2968" t="s">
        <v>3892</v>
      </c>
      <c r="T495" s="2968" t="s">
        <v>3892</v>
      </c>
      <c r="U495" s="3038" t="s">
        <v>9222</v>
      </c>
      <c r="X495" s="2282" t="s">
        <v>6410</v>
      </c>
    </row>
    <row r="496" spans="2:24" ht="31.5">
      <c r="B496" s="3064">
        <f t="shared" si="44"/>
        <v>383</v>
      </c>
      <c r="C496" s="3211" t="s">
        <v>7756</v>
      </c>
      <c r="D496" s="3598" t="s">
        <v>11206</v>
      </c>
      <c r="E496" s="3360"/>
      <c r="F496" s="3106" t="str">
        <f t="shared" si="45"/>
        <v>3_1768_15_185, 186</v>
      </c>
      <c r="G496" s="3092" t="s">
        <v>10886</v>
      </c>
      <c r="H496" s="1004" t="str">
        <f t="shared" si="40"/>
        <v>15_185, 186</v>
      </c>
      <c r="I496" s="1374" t="s">
        <v>10504</v>
      </c>
      <c r="J496" s="2968" t="s">
        <v>7683</v>
      </c>
      <c r="K496" s="1352" t="s">
        <v>6410</v>
      </c>
      <c r="L496" s="3315">
        <f>VLOOKUP(X496,MaXa!$F$2:$G$83,2,0)</f>
        <v>26506</v>
      </c>
      <c r="M496" s="1980">
        <v>15</v>
      </c>
      <c r="N496" s="3065" t="s">
        <v>7757</v>
      </c>
      <c r="O496" s="3072">
        <v>397.33800000000002</v>
      </c>
      <c r="P496" s="1932"/>
      <c r="Q496" s="2968" t="s">
        <v>751</v>
      </c>
      <c r="R496" s="2968" t="s">
        <v>751</v>
      </c>
      <c r="S496" s="2968" t="s">
        <v>751</v>
      </c>
      <c r="T496" s="2968" t="s">
        <v>751</v>
      </c>
      <c r="U496" s="3038" t="s">
        <v>9222</v>
      </c>
      <c r="X496" s="2282" t="s">
        <v>6410</v>
      </c>
    </row>
    <row r="497" spans="2:24" ht="31.5">
      <c r="B497" s="3064">
        <f t="shared" si="44"/>
        <v>384</v>
      </c>
      <c r="C497" s="3211" t="s">
        <v>7758</v>
      </c>
      <c r="D497" s="3598" t="s">
        <v>11206</v>
      </c>
      <c r="E497" s="3360"/>
      <c r="F497" s="3106" t="str">
        <f t="shared" si="45"/>
        <v>3_1769_15_201, 182</v>
      </c>
      <c r="G497" s="3092" t="s">
        <v>10887</v>
      </c>
      <c r="H497" s="1004" t="str">
        <f t="shared" si="40"/>
        <v>15_201, 182</v>
      </c>
      <c r="I497" s="1374" t="s">
        <v>10505</v>
      </c>
      <c r="J497" s="2968" t="s">
        <v>7683</v>
      </c>
      <c r="K497" s="1352" t="s">
        <v>6410</v>
      </c>
      <c r="L497" s="3315">
        <f>VLOOKUP(X497,MaXa!$F$2:$G$83,2,0)</f>
        <v>26506</v>
      </c>
      <c r="M497" s="1980">
        <v>15</v>
      </c>
      <c r="N497" s="3065" t="s">
        <v>7759</v>
      </c>
      <c r="O497" s="3072">
        <v>1283.1510000000001</v>
      </c>
      <c r="P497" s="1932"/>
      <c r="Q497" s="2968" t="s">
        <v>754</v>
      </c>
      <c r="R497" s="2968" t="s">
        <v>754</v>
      </c>
      <c r="S497" s="2968" t="s">
        <v>754</v>
      </c>
      <c r="T497" s="2968" t="s">
        <v>754</v>
      </c>
      <c r="U497" s="3038" t="s">
        <v>9222</v>
      </c>
      <c r="X497" s="2282" t="s">
        <v>6410</v>
      </c>
    </row>
    <row r="498" spans="2:24" ht="31.5">
      <c r="B498" s="3064">
        <f t="shared" si="44"/>
        <v>385</v>
      </c>
      <c r="C498" s="3211" t="s">
        <v>7760</v>
      </c>
      <c r="D498" s="3598" t="s">
        <v>11206</v>
      </c>
      <c r="E498" s="3360"/>
      <c r="F498" s="3106" t="str">
        <f t="shared" si="45"/>
        <v>3_1770_17_1, 2, 3…</v>
      </c>
      <c r="G498" s="3092" t="s">
        <v>10888</v>
      </c>
      <c r="H498" s="1004" t="str">
        <f t="shared" si="40"/>
        <v>17_1, 2, 3…</v>
      </c>
      <c r="I498" s="1374" t="s">
        <v>10506</v>
      </c>
      <c r="J498" s="2968" t="s">
        <v>7683</v>
      </c>
      <c r="K498" s="1352" t="s">
        <v>6410</v>
      </c>
      <c r="L498" s="3315">
        <f>VLOOKUP(X498,MaXa!$F$2:$G$83,2,0)</f>
        <v>26506</v>
      </c>
      <c r="M498" s="1980">
        <v>17</v>
      </c>
      <c r="N498" s="3065" t="s">
        <v>4126</v>
      </c>
      <c r="O498" s="3072">
        <v>17954.322</v>
      </c>
      <c r="P498" s="1932"/>
      <c r="Q498" s="2968" t="s">
        <v>848</v>
      </c>
      <c r="R498" s="2968" t="s">
        <v>848</v>
      </c>
      <c r="S498" s="2968" t="s">
        <v>848</v>
      </c>
      <c r="T498" s="2968" t="s">
        <v>848</v>
      </c>
      <c r="U498" s="3038" t="s">
        <v>9222</v>
      </c>
      <c r="X498" s="2282" t="s">
        <v>6410</v>
      </c>
    </row>
    <row r="499" spans="2:24" ht="31.5">
      <c r="B499" s="3064">
        <f t="shared" si="44"/>
        <v>386</v>
      </c>
      <c r="C499" s="3211" t="s">
        <v>7761</v>
      </c>
      <c r="D499" s="3598" t="s">
        <v>11206</v>
      </c>
      <c r="E499" s="3360"/>
      <c r="F499" s="3106" t="str">
        <f t="shared" si="45"/>
        <v>3_1771_18_9</v>
      </c>
      <c r="G499" s="3092" t="s">
        <v>10889</v>
      </c>
      <c r="H499" s="1004" t="str">
        <f t="shared" si="40"/>
        <v>18_9</v>
      </c>
      <c r="I499" s="1374" t="s">
        <v>10507</v>
      </c>
      <c r="J499" s="2968" t="s">
        <v>7683</v>
      </c>
      <c r="K499" s="1352" t="s">
        <v>6410</v>
      </c>
      <c r="L499" s="3315">
        <f>VLOOKUP(X499,MaXa!$F$2:$G$83,2,0)</f>
        <v>26506</v>
      </c>
      <c r="M499" s="1980">
        <v>18</v>
      </c>
      <c r="N499" s="3065">
        <v>9</v>
      </c>
      <c r="O499" s="3072">
        <v>1708.336</v>
      </c>
      <c r="P499" s="1932"/>
      <c r="Q499" s="2968" t="s">
        <v>840</v>
      </c>
      <c r="R499" s="2968" t="s">
        <v>840</v>
      </c>
      <c r="S499" s="2968" t="s">
        <v>840</v>
      </c>
      <c r="T499" s="2968" t="s">
        <v>840</v>
      </c>
      <c r="U499" s="3038" t="s">
        <v>9222</v>
      </c>
      <c r="X499" s="2282" t="s">
        <v>6410</v>
      </c>
    </row>
    <row r="500" spans="2:24" ht="31.5">
      <c r="B500" s="3064">
        <f t="shared" si="44"/>
        <v>387</v>
      </c>
      <c r="C500" s="3211" t="s">
        <v>7762</v>
      </c>
      <c r="D500" s="3598" t="s">
        <v>11206</v>
      </c>
      <c r="E500" s="3360"/>
      <c r="F500" s="3106" t="str">
        <f t="shared" si="45"/>
        <v>3_1772_18_18</v>
      </c>
      <c r="G500" s="3092" t="s">
        <v>10890</v>
      </c>
      <c r="H500" s="1004" t="str">
        <f t="shared" si="40"/>
        <v>18_18</v>
      </c>
      <c r="I500" s="1374" t="s">
        <v>10508</v>
      </c>
      <c r="J500" s="2968" t="s">
        <v>7683</v>
      </c>
      <c r="K500" s="1352" t="s">
        <v>6410</v>
      </c>
      <c r="L500" s="3315">
        <f>VLOOKUP(X500,MaXa!$F$2:$G$83,2,0)</f>
        <v>26506</v>
      </c>
      <c r="M500" s="1980">
        <v>18</v>
      </c>
      <c r="N500" s="3065">
        <v>18</v>
      </c>
      <c r="O500" s="3072">
        <v>1203.3140000000001</v>
      </c>
      <c r="P500" s="1932"/>
      <c r="Q500" s="2968" t="s">
        <v>756</v>
      </c>
      <c r="R500" s="2968" t="s">
        <v>756</v>
      </c>
      <c r="S500" s="2968" t="s">
        <v>756</v>
      </c>
      <c r="T500" s="2968" t="s">
        <v>756</v>
      </c>
      <c r="U500" s="3038" t="s">
        <v>9222</v>
      </c>
      <c r="X500" s="2282" t="s">
        <v>6410</v>
      </c>
    </row>
    <row r="501" spans="2:24" ht="31.5">
      <c r="B501" s="3064">
        <f t="shared" si="44"/>
        <v>388</v>
      </c>
      <c r="C501" s="3211" t="s">
        <v>3314</v>
      </c>
      <c r="D501" s="3598" t="s">
        <v>11206</v>
      </c>
      <c r="E501" s="3360"/>
      <c r="F501" s="3106" t="str">
        <f t="shared" si="45"/>
        <v>3_1773_19_6, 7</v>
      </c>
      <c r="G501" s="3092" t="s">
        <v>10891</v>
      </c>
      <c r="H501" s="1004" t="str">
        <f t="shared" si="40"/>
        <v>19_6, 7</v>
      </c>
      <c r="I501" s="1374" t="s">
        <v>10509</v>
      </c>
      <c r="J501" s="2968" t="s">
        <v>7683</v>
      </c>
      <c r="K501" s="1352" t="s">
        <v>6410</v>
      </c>
      <c r="L501" s="3315">
        <f>VLOOKUP(X501,MaXa!$F$2:$G$83,2,0)</f>
        <v>26506</v>
      </c>
      <c r="M501" s="1980">
        <v>19</v>
      </c>
      <c r="N501" s="3065" t="s">
        <v>7763</v>
      </c>
      <c r="O501" s="3072">
        <v>5717.15</v>
      </c>
      <c r="P501" s="1932"/>
      <c r="Q501" s="2968" t="s">
        <v>3941</v>
      </c>
      <c r="R501" s="2968" t="s">
        <v>3941</v>
      </c>
      <c r="S501" s="2968" t="s">
        <v>3941</v>
      </c>
      <c r="T501" s="2968" t="s">
        <v>3941</v>
      </c>
      <c r="U501" s="3038" t="s">
        <v>9222</v>
      </c>
      <c r="X501" s="2282" t="s">
        <v>6410</v>
      </c>
    </row>
    <row r="502" spans="2:24" ht="31.5">
      <c r="B502" s="3064">
        <f t="shared" si="44"/>
        <v>389</v>
      </c>
      <c r="C502" s="3211" t="s">
        <v>7764</v>
      </c>
      <c r="D502" s="3598" t="s">
        <v>11206</v>
      </c>
      <c r="E502" s="3360"/>
      <c r="F502" s="3106" t="str">
        <f t="shared" si="45"/>
        <v>3_1774_19_8</v>
      </c>
      <c r="G502" s="3092" t="s">
        <v>10892</v>
      </c>
      <c r="H502" s="1004" t="str">
        <f t="shared" si="40"/>
        <v>19_8</v>
      </c>
      <c r="I502" s="1374" t="s">
        <v>10510</v>
      </c>
      <c r="J502" s="2968" t="s">
        <v>7683</v>
      </c>
      <c r="K502" s="1352" t="s">
        <v>6410</v>
      </c>
      <c r="L502" s="3315">
        <f>VLOOKUP(X502,MaXa!$F$2:$G$83,2,0)</f>
        <v>26506</v>
      </c>
      <c r="M502" s="1980">
        <v>19</v>
      </c>
      <c r="N502" s="3065">
        <v>8</v>
      </c>
      <c r="O502" s="3072">
        <v>4780.1689999999999</v>
      </c>
      <c r="P502" s="1932"/>
      <c r="Q502" s="2968" t="s">
        <v>979</v>
      </c>
      <c r="R502" s="2968" t="s">
        <v>979</v>
      </c>
      <c r="S502" s="2968" t="s">
        <v>979</v>
      </c>
      <c r="T502" s="2968" t="s">
        <v>979</v>
      </c>
      <c r="U502" s="3038" t="s">
        <v>9222</v>
      </c>
      <c r="X502" s="2282" t="s">
        <v>6410</v>
      </c>
    </row>
    <row r="503" spans="2:24" ht="63">
      <c r="B503" s="3064">
        <f t="shared" si="44"/>
        <v>390</v>
      </c>
      <c r="C503" s="3614" t="s">
        <v>7765</v>
      </c>
      <c r="D503" s="3614" t="s">
        <v>11343</v>
      </c>
      <c r="E503" s="3360"/>
      <c r="F503" s="3106" t="str">
        <f t="shared" si="45"/>
        <v>3_1775_19_15, 16</v>
      </c>
      <c r="G503" s="3638" t="s">
        <v>10893</v>
      </c>
      <c r="H503" s="1004" t="str">
        <f t="shared" si="40"/>
        <v>19_15, 16</v>
      </c>
      <c r="I503" s="1374" t="s">
        <v>10511</v>
      </c>
      <c r="J503" s="3604" t="s">
        <v>7683</v>
      </c>
      <c r="K503" s="3606" t="s">
        <v>6410</v>
      </c>
      <c r="L503" s="3315">
        <f>VLOOKUP(X503,MaXa!$F$2:$G$83,2,0)</f>
        <v>26506</v>
      </c>
      <c r="M503" s="1980">
        <v>19</v>
      </c>
      <c r="N503" s="3065" t="s">
        <v>7766</v>
      </c>
      <c r="O503" s="3072">
        <v>2413.9740000000002</v>
      </c>
      <c r="P503" s="1932"/>
      <c r="Q503" s="3604" t="s">
        <v>751</v>
      </c>
      <c r="R503" s="3604" t="s">
        <v>751</v>
      </c>
      <c r="S503" s="3604" t="s">
        <v>751</v>
      </c>
      <c r="T503" s="3604" t="s">
        <v>751</v>
      </c>
      <c r="U503" s="3612" t="s">
        <v>9222</v>
      </c>
      <c r="X503" s="2282" t="s">
        <v>6410</v>
      </c>
    </row>
    <row r="504" spans="2:24" ht="63">
      <c r="B504" s="3064">
        <f t="shared" si="44"/>
        <v>391</v>
      </c>
      <c r="C504" s="3614" t="s">
        <v>7767</v>
      </c>
      <c r="D504" s="3614" t="s">
        <v>11343</v>
      </c>
      <c r="E504" s="3360"/>
      <c r="F504" s="3106" t="str">
        <f t="shared" si="45"/>
        <v>3_1776_19_16</v>
      </c>
      <c r="G504" s="3638" t="s">
        <v>10894</v>
      </c>
      <c r="H504" s="1004" t="str">
        <f t="shared" si="40"/>
        <v>19_16</v>
      </c>
      <c r="I504" s="1374" t="s">
        <v>10512</v>
      </c>
      <c r="J504" s="3604" t="s">
        <v>7683</v>
      </c>
      <c r="K504" s="3606" t="s">
        <v>6410</v>
      </c>
      <c r="L504" s="3315">
        <f>VLOOKUP(X504,MaXa!$F$2:$G$83,2,0)</f>
        <v>26506</v>
      </c>
      <c r="M504" s="1980">
        <v>19</v>
      </c>
      <c r="N504" s="3065">
        <v>16</v>
      </c>
      <c r="O504" s="3072">
        <v>576.76700000000005</v>
      </c>
      <c r="P504" s="1932"/>
      <c r="Q504" s="3604" t="s">
        <v>848</v>
      </c>
      <c r="R504" s="3604" t="s">
        <v>848</v>
      </c>
      <c r="S504" s="3604" t="s">
        <v>848</v>
      </c>
      <c r="T504" s="3604" t="s">
        <v>848</v>
      </c>
      <c r="U504" s="3612" t="s">
        <v>9222</v>
      </c>
      <c r="X504" s="2282" t="s">
        <v>6410</v>
      </c>
    </row>
    <row r="505" spans="2:24" s="3548" customFormat="1" ht="31.5">
      <c r="B505" s="3223">
        <f t="shared" si="44"/>
        <v>392</v>
      </c>
      <c r="C505" s="3234" t="s">
        <v>7768</v>
      </c>
      <c r="D505" s="3234" t="s">
        <v>11344</v>
      </c>
      <c r="E505" s="3459"/>
      <c r="F505" s="3098" t="str">
        <f t="shared" si="45"/>
        <v>3_1777_19_2</v>
      </c>
      <c r="G505" s="3151" t="s">
        <v>10895</v>
      </c>
      <c r="H505" s="3098" t="str">
        <f t="shared" si="40"/>
        <v>19_2</v>
      </c>
      <c r="I505" s="3097" t="s">
        <v>10513</v>
      </c>
      <c r="J505" s="3226" t="s">
        <v>7683</v>
      </c>
      <c r="K505" s="3618" t="s">
        <v>6410</v>
      </c>
      <c r="L505" s="3580">
        <f>VLOOKUP(X505,MaXa!$F$2:$G$83,2,0)</f>
        <v>26506</v>
      </c>
      <c r="M505" s="3229">
        <v>19</v>
      </c>
      <c r="N505" s="3224">
        <v>2</v>
      </c>
      <c r="O505" s="3667">
        <v>934.03899999999999</v>
      </c>
      <c r="P505" s="3225"/>
      <c r="Q505" s="3226" t="s">
        <v>2366</v>
      </c>
      <c r="R505" s="3226" t="s">
        <v>2366</v>
      </c>
      <c r="S505" s="3226" t="s">
        <v>2366</v>
      </c>
      <c r="T505" s="3226" t="s">
        <v>2366</v>
      </c>
      <c r="U505" s="3221" t="s">
        <v>9222</v>
      </c>
      <c r="X505" s="3548" t="s">
        <v>6410</v>
      </c>
    </row>
  </sheetData>
  <sortState ref="A333:XFB457">
    <sortCondition ref="C333:C457"/>
  </sortState>
  <mergeCells count="80">
    <mergeCell ref="T349:T351"/>
    <mergeCell ref="T360:T362"/>
    <mergeCell ref="T282:T283"/>
    <mergeCell ref="O293:O294"/>
    <mergeCell ref="P293:P294"/>
    <mergeCell ref="Q293:Q294"/>
    <mergeCell ref="R293:R294"/>
    <mergeCell ref="S293:S294"/>
    <mergeCell ref="T293:T294"/>
    <mergeCell ref="O282:O283"/>
    <mergeCell ref="P282:P283"/>
    <mergeCell ref="Q282:Q283"/>
    <mergeCell ref="R282:R283"/>
    <mergeCell ref="S282:S283"/>
    <mergeCell ref="T280:T281"/>
    <mergeCell ref="T266:T272"/>
    <mergeCell ref="P270:P271"/>
    <mergeCell ref="P277:P278"/>
    <mergeCell ref="Q277:Q278"/>
    <mergeCell ref="R277:R278"/>
    <mergeCell ref="S277:S278"/>
    <mergeCell ref="T277:T278"/>
    <mergeCell ref="P266:P269"/>
    <mergeCell ref="Q266:Q272"/>
    <mergeCell ref="R266:R272"/>
    <mergeCell ref="S266:S272"/>
    <mergeCell ref="O258:O259"/>
    <mergeCell ref="O280:O281"/>
    <mergeCell ref="Q280:Q281"/>
    <mergeCell ref="R280:R281"/>
    <mergeCell ref="S280:S281"/>
    <mergeCell ref="O266:O272"/>
    <mergeCell ref="O275:O276"/>
    <mergeCell ref="T239:T240"/>
    <mergeCell ref="O239:O240"/>
    <mergeCell ref="P239:P240"/>
    <mergeCell ref="Q239:Q240"/>
    <mergeCell ref="R239:R240"/>
    <mergeCell ref="S239:S240"/>
    <mergeCell ref="Q205:Q206"/>
    <mergeCell ref="R205:R206"/>
    <mergeCell ref="S205:S206"/>
    <mergeCell ref="T205:T206"/>
    <mergeCell ref="O198:O201"/>
    <mergeCell ref="Q198:Q201"/>
    <mergeCell ref="R198:R201"/>
    <mergeCell ref="S198:S201"/>
    <mergeCell ref="T198:T201"/>
    <mergeCell ref="C205:C206"/>
    <mergeCell ref="O72:O78"/>
    <mergeCell ref="P72:P78"/>
    <mergeCell ref="O205:O206"/>
    <mergeCell ref="O135:O138"/>
    <mergeCell ref="D101:D103"/>
    <mergeCell ref="O142:O144"/>
    <mergeCell ref="O157:O161"/>
    <mergeCell ref="D157:D161"/>
    <mergeCell ref="S157:S159"/>
    <mergeCell ref="T157:T159"/>
    <mergeCell ref="O153:O154"/>
    <mergeCell ref="P157:P159"/>
    <mergeCell ref="Q157:Q159"/>
    <mergeCell ref="R157:R159"/>
    <mergeCell ref="B2:U2"/>
    <mergeCell ref="A3:A4"/>
    <mergeCell ref="B3:B4"/>
    <mergeCell ref="C3:C4"/>
    <mergeCell ref="I3:I4"/>
    <mergeCell ref="J3:J4"/>
    <mergeCell ref="K3:K4"/>
    <mergeCell ref="M3:N3"/>
    <mergeCell ref="O3:O4"/>
    <mergeCell ref="P3:P4"/>
    <mergeCell ref="D3:D5"/>
    <mergeCell ref="L3:L4"/>
    <mergeCell ref="T72:T78"/>
    <mergeCell ref="Q3:Q4"/>
    <mergeCell ref="R3:R4"/>
    <mergeCell ref="S3:T4"/>
    <mergeCell ref="U3:U4"/>
  </mergeCells>
  <pageMargins left="0.34" right="0.2" top="0.76" bottom="0.62" header="0.61" footer="0.2"/>
  <pageSetup paperSize="9" scale="70" orientation="landscape" verticalDpi="3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
  <sheetViews>
    <sheetView topLeftCell="A7" workbookViewId="0">
      <pane xSplit="2" ySplit="5" topLeftCell="C87" activePane="bottomRight" state="frozen"/>
      <selection activeCell="A7" sqref="A7"/>
      <selection pane="topRight" activeCell="C7" sqref="C7"/>
      <selection pane="bottomLeft" activeCell="A12" sqref="A12"/>
      <selection pane="bottomRight" activeCell="G10" sqref="G10:G87"/>
    </sheetView>
  </sheetViews>
  <sheetFormatPr defaultRowHeight="15"/>
  <cols>
    <col min="1" max="1" width="6.7109375" customWidth="1"/>
    <col min="2" max="2" width="35.28515625" customWidth="1"/>
    <col min="5" max="5" width="6.42578125" customWidth="1"/>
    <col min="6" max="6" width="15.140625" customWidth="1"/>
    <col min="7" max="7" width="8.5703125" customWidth="1"/>
  </cols>
  <sheetData>
    <row r="1" spans="1:12">
      <c r="A1" s="3746" t="s">
        <v>3909</v>
      </c>
      <c r="B1" s="3746"/>
      <c r="C1" s="3746"/>
      <c r="D1" s="3746"/>
      <c r="E1" s="3746"/>
      <c r="F1" s="3746"/>
      <c r="G1" s="3746" t="s">
        <v>4787</v>
      </c>
      <c r="H1" s="3746"/>
      <c r="I1" s="3746"/>
      <c r="J1" s="3746"/>
      <c r="K1" s="3746"/>
      <c r="L1" s="3746"/>
    </row>
    <row r="2" spans="1:12">
      <c r="A2" s="3746" t="s">
        <v>3910</v>
      </c>
      <c r="B2" s="3746"/>
      <c r="C2" s="3746"/>
      <c r="D2" s="3746"/>
      <c r="E2" s="3746"/>
      <c r="F2" s="3746"/>
      <c r="G2" s="3747" t="s">
        <v>4788</v>
      </c>
      <c r="H2" s="3747"/>
      <c r="I2" s="3747"/>
      <c r="J2" s="3747"/>
      <c r="K2" s="3747"/>
      <c r="L2" s="3747"/>
    </row>
    <row r="3" spans="1:12">
      <c r="A3" s="3748" t="s">
        <v>3911</v>
      </c>
      <c r="B3" s="3748"/>
      <c r="C3" s="3748"/>
      <c r="D3" s="3748"/>
      <c r="E3" s="3748"/>
      <c r="F3" s="3748"/>
      <c r="G3" s="1002"/>
      <c r="H3" s="1002"/>
      <c r="I3" s="1002"/>
      <c r="J3" s="1002"/>
      <c r="K3" s="1002"/>
      <c r="L3" s="1002"/>
    </row>
    <row r="4" spans="1:12">
      <c r="A4" s="1002"/>
      <c r="B4" s="1002"/>
      <c r="C4" s="1002"/>
      <c r="D4" s="1002"/>
      <c r="E4" s="1002"/>
      <c r="F4" s="1120"/>
      <c r="G4" s="1002"/>
      <c r="H4" s="1002"/>
      <c r="I4" s="3745" t="s">
        <v>4789</v>
      </c>
      <c r="J4" s="3745"/>
      <c r="K4" s="3745"/>
      <c r="L4" s="3745"/>
    </row>
    <row r="5" spans="1:12" ht="18.75">
      <c r="A5" s="3749" t="s">
        <v>3913</v>
      </c>
      <c r="B5" s="3749"/>
      <c r="C5" s="3749"/>
      <c r="D5" s="3749"/>
      <c r="E5" s="3749"/>
      <c r="F5" s="3749"/>
      <c r="G5" s="3749"/>
      <c r="H5" s="3749"/>
      <c r="I5" s="3749"/>
      <c r="J5" s="3749"/>
      <c r="K5" s="3749"/>
      <c r="L5" s="3749"/>
    </row>
    <row r="6" spans="1:12" ht="18.75">
      <c r="A6" s="3749" t="s">
        <v>4790</v>
      </c>
      <c r="B6" s="3749"/>
      <c r="C6" s="3749"/>
      <c r="D6" s="3749"/>
      <c r="E6" s="3749"/>
      <c r="F6" s="3749"/>
      <c r="G6" s="3749"/>
      <c r="H6" s="3749"/>
      <c r="I6" s="3749"/>
      <c r="J6" s="3749"/>
      <c r="K6" s="3749"/>
      <c r="L6" s="3749"/>
    </row>
    <row r="8" spans="1:12" ht="29.25" customHeight="1">
      <c r="A8" s="3750" t="s">
        <v>6</v>
      </c>
      <c r="B8" s="3751" t="s">
        <v>3915</v>
      </c>
      <c r="C8" s="3751" t="s">
        <v>3916</v>
      </c>
      <c r="D8" s="3751" t="s">
        <v>3917</v>
      </c>
      <c r="E8" s="3751" t="s">
        <v>3215</v>
      </c>
      <c r="F8" s="3751" t="s">
        <v>2875</v>
      </c>
      <c r="G8" s="3751" t="s">
        <v>3918</v>
      </c>
      <c r="H8" s="3751" t="s">
        <v>3919</v>
      </c>
      <c r="I8" s="3751"/>
      <c r="J8" s="3751" t="s">
        <v>3920</v>
      </c>
      <c r="K8" s="3751"/>
      <c r="L8" s="3754" t="s">
        <v>3921</v>
      </c>
    </row>
    <row r="9" spans="1:12" ht="30.75" customHeight="1">
      <c r="A9" s="3750"/>
      <c r="B9" s="3751"/>
      <c r="C9" s="3751"/>
      <c r="D9" s="3751"/>
      <c r="E9" s="3751"/>
      <c r="F9" s="3751"/>
      <c r="G9" s="3751"/>
      <c r="H9" s="1121" t="s">
        <v>3922</v>
      </c>
      <c r="I9" s="1121" t="s">
        <v>3923</v>
      </c>
      <c r="J9" s="1121" t="s">
        <v>3924</v>
      </c>
      <c r="K9" s="1122" t="s">
        <v>3925</v>
      </c>
      <c r="L9" s="3754"/>
    </row>
    <row r="10" spans="1:12" ht="30.75" customHeight="1">
      <c r="A10" s="1140" t="s">
        <v>3224</v>
      </c>
      <c r="B10" s="1138" t="s">
        <v>4897</v>
      </c>
      <c r="C10" s="1138"/>
      <c r="D10" s="1138"/>
      <c r="E10" s="1138"/>
      <c r="F10" s="1138"/>
      <c r="G10" s="1138"/>
      <c r="H10" s="1138"/>
      <c r="I10" s="1138"/>
      <c r="J10" s="1138"/>
      <c r="K10" s="1122"/>
      <c r="L10" s="1139"/>
    </row>
    <row r="11" spans="1:12">
      <c r="A11" s="1123">
        <v>1</v>
      </c>
      <c r="B11" s="1004" t="s">
        <v>4791</v>
      </c>
      <c r="C11" s="1005" t="s">
        <v>848</v>
      </c>
      <c r="D11" s="1005">
        <v>1000</v>
      </c>
      <c r="E11" s="1004">
        <v>14</v>
      </c>
      <c r="F11" s="1007" t="s">
        <v>4792</v>
      </c>
      <c r="G11" s="1007">
        <v>35728</v>
      </c>
      <c r="H11" s="1005"/>
      <c r="I11" s="1005" t="s">
        <v>3930</v>
      </c>
      <c r="J11" s="1005" t="s">
        <v>3930</v>
      </c>
      <c r="K11" s="1005"/>
      <c r="L11" s="1004"/>
    </row>
    <row r="12" spans="1:12">
      <c r="A12" s="1123">
        <v>2</v>
      </c>
      <c r="B12" s="1004" t="s">
        <v>4791</v>
      </c>
      <c r="C12" s="1005" t="s">
        <v>848</v>
      </c>
      <c r="D12" s="1005">
        <v>1000</v>
      </c>
      <c r="E12" s="1007">
        <v>14</v>
      </c>
      <c r="F12" s="1007" t="s">
        <v>4793</v>
      </c>
      <c r="G12" s="1007">
        <v>4213</v>
      </c>
      <c r="H12" s="1005"/>
      <c r="I12" s="1005" t="s">
        <v>3930</v>
      </c>
      <c r="J12" s="1005" t="s">
        <v>3930</v>
      </c>
      <c r="K12" s="1005"/>
      <c r="L12" s="1004"/>
    </row>
    <row r="13" spans="1:12">
      <c r="A13" s="1123">
        <v>3</v>
      </c>
      <c r="B13" s="1004" t="s">
        <v>4791</v>
      </c>
      <c r="C13" s="1005" t="s">
        <v>848</v>
      </c>
      <c r="D13" s="1005">
        <v>1000</v>
      </c>
      <c r="E13" s="1007">
        <v>14</v>
      </c>
      <c r="F13" s="1007">
        <v>25</v>
      </c>
      <c r="G13" s="1007">
        <v>3822</v>
      </c>
      <c r="H13" s="1005"/>
      <c r="I13" s="1005" t="s">
        <v>3930</v>
      </c>
      <c r="J13" s="1005" t="s">
        <v>3930</v>
      </c>
      <c r="K13" s="1005"/>
      <c r="L13" s="1004"/>
    </row>
    <row r="14" spans="1:12">
      <c r="A14" s="1123">
        <v>4</v>
      </c>
      <c r="B14" s="1004" t="s">
        <v>4794</v>
      </c>
      <c r="C14" s="1005" t="s">
        <v>754</v>
      </c>
      <c r="D14" s="1005">
        <v>1000</v>
      </c>
      <c r="E14" s="1007">
        <v>16</v>
      </c>
      <c r="F14" s="1007">
        <v>25</v>
      </c>
      <c r="G14" s="1007">
        <v>1111</v>
      </c>
      <c r="H14" s="1005"/>
      <c r="I14" s="1005" t="s">
        <v>3930</v>
      </c>
      <c r="J14" s="1005" t="s">
        <v>3930</v>
      </c>
      <c r="K14" s="1005"/>
      <c r="L14" s="1004"/>
    </row>
    <row r="15" spans="1:12">
      <c r="A15" s="1123">
        <v>5</v>
      </c>
      <c r="B15" s="1004"/>
      <c r="C15" s="1005" t="s">
        <v>4795</v>
      </c>
      <c r="D15" s="1005">
        <v>1000</v>
      </c>
      <c r="E15" s="1007">
        <v>17</v>
      </c>
      <c r="F15" s="1007" t="s">
        <v>4796</v>
      </c>
      <c r="G15" s="1007">
        <v>1130</v>
      </c>
      <c r="H15" s="1005"/>
      <c r="I15" s="1005" t="s">
        <v>3930</v>
      </c>
      <c r="J15" s="1005" t="s">
        <v>3930</v>
      </c>
      <c r="K15" s="1005"/>
      <c r="L15" s="1004"/>
    </row>
    <row r="16" spans="1:12">
      <c r="A16" s="1123">
        <v>6</v>
      </c>
      <c r="B16" s="1004" t="s">
        <v>4797</v>
      </c>
      <c r="C16" s="1005" t="s">
        <v>751</v>
      </c>
      <c r="D16" s="1005">
        <v>1000</v>
      </c>
      <c r="E16" s="1007">
        <v>17</v>
      </c>
      <c r="F16" s="1007">
        <v>71</v>
      </c>
      <c r="G16" s="1007">
        <v>6404</v>
      </c>
      <c r="H16" s="1005"/>
      <c r="I16" s="1005" t="s">
        <v>3930</v>
      </c>
      <c r="J16" s="1005" t="s">
        <v>3930</v>
      </c>
      <c r="K16" s="1005"/>
      <c r="L16" s="1004"/>
    </row>
    <row r="17" spans="1:12">
      <c r="A17" s="1123">
        <v>7</v>
      </c>
      <c r="B17" s="1004"/>
      <c r="C17" s="1005" t="s">
        <v>1039</v>
      </c>
      <c r="D17" s="1005">
        <v>1000</v>
      </c>
      <c r="E17" s="1007">
        <v>17</v>
      </c>
      <c r="F17" s="1007" t="s">
        <v>4798</v>
      </c>
      <c r="G17" s="1007">
        <v>1937</v>
      </c>
      <c r="H17" s="1005"/>
      <c r="I17" s="1005" t="s">
        <v>3930</v>
      </c>
      <c r="J17" s="1005" t="s">
        <v>3930</v>
      </c>
      <c r="K17" s="1005"/>
      <c r="L17" s="1004"/>
    </row>
    <row r="18" spans="1:12">
      <c r="A18" s="1123">
        <v>8</v>
      </c>
      <c r="B18" s="1004" t="s">
        <v>4799</v>
      </c>
      <c r="C18" s="1005" t="s">
        <v>751</v>
      </c>
      <c r="D18" s="1005">
        <v>1000</v>
      </c>
      <c r="E18" s="1007">
        <v>18</v>
      </c>
      <c r="F18" s="1007" t="s">
        <v>4800</v>
      </c>
      <c r="G18" s="1007">
        <v>5886</v>
      </c>
      <c r="H18" s="1005"/>
      <c r="I18" s="1005" t="s">
        <v>3930</v>
      </c>
      <c r="J18" s="1005" t="s">
        <v>3930</v>
      </c>
      <c r="K18" s="1005"/>
      <c r="L18" s="1004"/>
    </row>
    <row r="19" spans="1:12">
      <c r="A19" s="1123">
        <v>9</v>
      </c>
      <c r="B19" s="1004" t="s">
        <v>4801</v>
      </c>
      <c r="C19" s="1005" t="s">
        <v>988</v>
      </c>
      <c r="D19" s="1005">
        <v>1000</v>
      </c>
      <c r="E19" s="1007">
        <v>18</v>
      </c>
      <c r="F19" s="1007" t="s">
        <v>4802</v>
      </c>
      <c r="G19" s="1007">
        <v>3651</v>
      </c>
      <c r="H19" s="1005"/>
      <c r="I19" s="1005" t="s">
        <v>3930</v>
      </c>
      <c r="J19" s="1005" t="s">
        <v>3930</v>
      </c>
      <c r="K19" s="1005"/>
      <c r="L19" s="1004"/>
    </row>
    <row r="20" spans="1:12">
      <c r="A20" s="1123">
        <v>10</v>
      </c>
      <c r="B20" s="1004"/>
      <c r="C20" s="1005" t="s">
        <v>1039</v>
      </c>
      <c r="D20" s="1005">
        <v>1000</v>
      </c>
      <c r="E20" s="1007">
        <v>18</v>
      </c>
      <c r="F20" s="1007">
        <v>351</v>
      </c>
      <c r="G20" s="1007">
        <v>807</v>
      </c>
      <c r="H20" s="1005"/>
      <c r="I20" s="1005" t="s">
        <v>3930</v>
      </c>
      <c r="J20" s="1005" t="s">
        <v>3930</v>
      </c>
      <c r="K20" s="1005"/>
      <c r="L20" s="1004"/>
    </row>
    <row r="21" spans="1:12">
      <c r="A21" s="1123">
        <v>11</v>
      </c>
      <c r="B21" s="1004" t="s">
        <v>4803</v>
      </c>
      <c r="C21" s="1005" t="s">
        <v>4076</v>
      </c>
      <c r="D21" s="1005">
        <v>1000</v>
      </c>
      <c r="E21" s="904">
        <v>18</v>
      </c>
      <c r="F21" s="1007" t="s">
        <v>4804</v>
      </c>
      <c r="G21" s="1007">
        <v>2127</v>
      </c>
      <c r="H21" s="1005"/>
      <c r="I21" s="1005" t="s">
        <v>3930</v>
      </c>
      <c r="J21" s="1005" t="s">
        <v>3930</v>
      </c>
      <c r="K21" s="1005"/>
      <c r="L21" s="1004"/>
    </row>
    <row r="22" spans="1:12">
      <c r="A22" s="1123">
        <v>12</v>
      </c>
      <c r="B22" s="1004" t="s">
        <v>4805</v>
      </c>
      <c r="C22" s="1005" t="s">
        <v>3941</v>
      </c>
      <c r="D22" s="1005">
        <v>1000</v>
      </c>
      <c r="E22" s="1007">
        <v>18</v>
      </c>
      <c r="F22" s="1007">
        <v>44</v>
      </c>
      <c r="G22" s="1007">
        <v>5748</v>
      </c>
      <c r="H22" s="1005"/>
      <c r="I22" s="1005" t="s">
        <v>3930</v>
      </c>
      <c r="J22" s="1005" t="s">
        <v>3930</v>
      </c>
      <c r="K22" s="1005"/>
      <c r="L22" s="1004"/>
    </row>
    <row r="23" spans="1:12">
      <c r="A23" s="1123">
        <v>13</v>
      </c>
      <c r="B23" s="1004" t="s">
        <v>2126</v>
      </c>
      <c r="C23" s="1005" t="s">
        <v>775</v>
      </c>
      <c r="D23" s="1005">
        <v>1000</v>
      </c>
      <c r="E23" s="1007">
        <v>17</v>
      </c>
      <c r="F23" s="1007" t="s">
        <v>4806</v>
      </c>
      <c r="G23" s="1007">
        <v>1762</v>
      </c>
      <c r="H23" s="1005"/>
      <c r="I23" s="1005" t="s">
        <v>3930</v>
      </c>
      <c r="J23" s="1005" t="s">
        <v>3930</v>
      </c>
      <c r="K23" s="1005"/>
      <c r="L23" s="1004"/>
    </row>
    <row r="24" spans="1:12">
      <c r="A24" s="1123">
        <v>14</v>
      </c>
      <c r="B24" s="1004" t="s">
        <v>4807</v>
      </c>
      <c r="C24" s="1005" t="s">
        <v>979</v>
      </c>
      <c r="D24" s="1005">
        <v>1000</v>
      </c>
      <c r="E24" s="1007">
        <v>18</v>
      </c>
      <c r="F24" s="1007">
        <v>302</v>
      </c>
      <c r="G24" s="1007">
        <v>1261</v>
      </c>
      <c r="H24" s="1005"/>
      <c r="I24" s="1005" t="s">
        <v>3930</v>
      </c>
      <c r="J24" s="1005" t="s">
        <v>3930</v>
      </c>
      <c r="K24" s="1005"/>
      <c r="L24" s="1004"/>
    </row>
    <row r="25" spans="1:12">
      <c r="A25" s="1123">
        <v>15</v>
      </c>
      <c r="B25" s="1004" t="s">
        <v>4807</v>
      </c>
      <c r="C25" s="1005" t="s">
        <v>979</v>
      </c>
      <c r="D25" s="1005">
        <v>1000</v>
      </c>
      <c r="E25" s="1007">
        <v>18</v>
      </c>
      <c r="F25" s="1007">
        <v>294</v>
      </c>
      <c r="G25" s="1007">
        <v>1816</v>
      </c>
      <c r="H25" s="1005"/>
      <c r="I25" s="1005" t="s">
        <v>3930</v>
      </c>
      <c r="J25" s="1005" t="s">
        <v>3930</v>
      </c>
      <c r="K25" s="1005"/>
      <c r="L25" s="1004"/>
    </row>
    <row r="26" spans="1:12">
      <c r="A26" s="1123">
        <v>16</v>
      </c>
      <c r="B26" s="1004" t="s">
        <v>4808</v>
      </c>
      <c r="C26" s="1005" t="s">
        <v>3928</v>
      </c>
      <c r="D26" s="1005">
        <v>1000</v>
      </c>
      <c r="E26" s="1007">
        <v>18</v>
      </c>
      <c r="F26" s="1007">
        <v>338</v>
      </c>
      <c r="G26" s="1007">
        <v>50</v>
      </c>
      <c r="H26" s="1005"/>
      <c r="I26" s="1005" t="s">
        <v>3930</v>
      </c>
      <c r="J26" s="1005" t="s">
        <v>3930</v>
      </c>
      <c r="K26" s="1005"/>
      <c r="L26" s="1004"/>
    </row>
    <row r="27" spans="1:12">
      <c r="A27" s="1123">
        <v>17</v>
      </c>
      <c r="B27" s="1004" t="s">
        <v>4809</v>
      </c>
      <c r="C27" s="1005" t="s">
        <v>4810</v>
      </c>
      <c r="D27" s="1005">
        <v>1000</v>
      </c>
      <c r="E27" s="1007">
        <v>18</v>
      </c>
      <c r="F27" s="1007">
        <v>342</v>
      </c>
      <c r="G27" s="1007">
        <v>1487</v>
      </c>
      <c r="H27" s="1005"/>
      <c r="I27" s="1005" t="s">
        <v>3930</v>
      </c>
      <c r="J27" s="1005" t="s">
        <v>3930</v>
      </c>
      <c r="K27" s="1005"/>
      <c r="L27" s="1004"/>
    </row>
    <row r="28" spans="1:12">
      <c r="A28" s="1123">
        <v>18</v>
      </c>
      <c r="B28" s="1004" t="s">
        <v>4811</v>
      </c>
      <c r="C28" s="1005" t="s">
        <v>848</v>
      </c>
      <c r="D28" s="1005">
        <v>1000</v>
      </c>
      <c r="E28" s="904">
        <v>18</v>
      </c>
      <c r="F28" s="1007">
        <v>390</v>
      </c>
      <c r="G28" s="1007">
        <v>15212</v>
      </c>
      <c r="H28" s="1005"/>
      <c r="I28" s="1005" t="s">
        <v>3930</v>
      </c>
      <c r="J28" s="1005" t="s">
        <v>3930</v>
      </c>
      <c r="K28" s="1005"/>
      <c r="L28" s="1004"/>
    </row>
    <row r="29" spans="1:12">
      <c r="A29" s="1123">
        <v>19</v>
      </c>
      <c r="B29" s="1004" t="s">
        <v>4812</v>
      </c>
      <c r="C29" s="1005" t="s">
        <v>848</v>
      </c>
      <c r="D29" s="1005">
        <v>1000</v>
      </c>
      <c r="E29" s="904">
        <v>18</v>
      </c>
      <c r="F29" s="1007">
        <v>406</v>
      </c>
      <c r="G29" s="1007">
        <v>12863</v>
      </c>
      <c r="H29" s="1005"/>
      <c r="I29" s="1005" t="s">
        <v>3930</v>
      </c>
      <c r="J29" s="1005" t="s">
        <v>3930</v>
      </c>
      <c r="K29" s="1005"/>
      <c r="L29" s="1004"/>
    </row>
    <row r="30" spans="1:12">
      <c r="A30" s="1123">
        <v>20</v>
      </c>
      <c r="B30" s="1004" t="s">
        <v>4813</v>
      </c>
      <c r="C30" s="1005" t="s">
        <v>2366</v>
      </c>
      <c r="D30" s="1005">
        <v>1000</v>
      </c>
      <c r="E30" s="1007">
        <v>19</v>
      </c>
      <c r="F30" s="1007">
        <v>100</v>
      </c>
      <c r="G30" s="1007">
        <v>4806</v>
      </c>
      <c r="H30" s="1005"/>
      <c r="I30" s="1005" t="s">
        <v>3930</v>
      </c>
      <c r="J30" s="1005" t="s">
        <v>3930</v>
      </c>
      <c r="K30" s="1005"/>
      <c r="L30" s="1004"/>
    </row>
    <row r="31" spans="1:12">
      <c r="A31" s="1123">
        <v>21</v>
      </c>
      <c r="B31" s="1004" t="s">
        <v>4814</v>
      </c>
      <c r="C31" s="1005" t="s">
        <v>2366</v>
      </c>
      <c r="D31" s="1005">
        <v>1000</v>
      </c>
      <c r="E31" s="904">
        <v>19</v>
      </c>
      <c r="F31" s="1007">
        <v>73</v>
      </c>
      <c r="G31" s="1007">
        <v>19397</v>
      </c>
      <c r="H31" s="1005"/>
      <c r="I31" s="1005" t="s">
        <v>3930</v>
      </c>
      <c r="J31" s="1005" t="s">
        <v>3930</v>
      </c>
      <c r="K31" s="1005"/>
      <c r="L31" s="1004"/>
    </row>
    <row r="32" spans="1:12">
      <c r="A32" s="1123">
        <v>22</v>
      </c>
      <c r="B32" s="1004" t="s">
        <v>4107</v>
      </c>
      <c r="C32" s="1005" t="s">
        <v>754</v>
      </c>
      <c r="D32" s="1005">
        <v>1000</v>
      </c>
      <c r="E32" s="1007">
        <v>19</v>
      </c>
      <c r="F32" s="1007">
        <v>60</v>
      </c>
      <c r="G32" s="1007">
        <v>20580</v>
      </c>
      <c r="H32" s="1005"/>
      <c r="I32" s="1005" t="s">
        <v>3930</v>
      </c>
      <c r="J32" s="1005" t="s">
        <v>3930</v>
      </c>
      <c r="K32" s="1005"/>
      <c r="L32" s="1004"/>
    </row>
    <row r="33" spans="1:12">
      <c r="A33" s="1123">
        <v>23</v>
      </c>
      <c r="B33" s="1004" t="s">
        <v>4815</v>
      </c>
      <c r="C33" s="1005" t="s">
        <v>848</v>
      </c>
      <c r="D33" s="1005">
        <v>1000</v>
      </c>
      <c r="E33" s="1007">
        <v>19</v>
      </c>
      <c r="F33" s="1007" t="s">
        <v>4816</v>
      </c>
      <c r="G33" s="1007">
        <v>5101</v>
      </c>
      <c r="H33" s="1005"/>
      <c r="I33" s="1005" t="s">
        <v>3930</v>
      </c>
      <c r="J33" s="1005" t="s">
        <v>3930</v>
      </c>
      <c r="K33" s="1005"/>
      <c r="L33" s="1004"/>
    </row>
    <row r="34" spans="1:12">
      <c r="A34" s="1123">
        <v>24</v>
      </c>
      <c r="B34" s="1004" t="s">
        <v>4817</v>
      </c>
      <c r="C34" s="1005" t="s">
        <v>3941</v>
      </c>
      <c r="D34" s="1005">
        <v>1000</v>
      </c>
      <c r="E34" s="1007">
        <v>19</v>
      </c>
      <c r="F34" s="1007">
        <v>75</v>
      </c>
      <c r="G34" s="1007">
        <v>2189</v>
      </c>
      <c r="H34" s="1005"/>
      <c r="I34" s="1005" t="s">
        <v>3930</v>
      </c>
      <c r="J34" s="1005" t="s">
        <v>3930</v>
      </c>
      <c r="K34" s="1005"/>
      <c r="L34" s="1004"/>
    </row>
    <row r="35" spans="1:12">
      <c r="A35" s="1123">
        <v>25</v>
      </c>
      <c r="B35" s="892" t="s">
        <v>4818</v>
      </c>
      <c r="C35" s="957" t="s">
        <v>756</v>
      </c>
      <c r="D35" s="1005">
        <v>1000</v>
      </c>
      <c r="E35" s="1007">
        <v>19</v>
      </c>
      <c r="F35" s="904">
        <v>80</v>
      </c>
      <c r="G35" s="904">
        <v>12921</v>
      </c>
      <c r="H35" s="1005"/>
      <c r="I35" s="1005" t="s">
        <v>3930</v>
      </c>
      <c r="J35" s="1005" t="s">
        <v>3930</v>
      </c>
      <c r="K35" s="1005"/>
      <c r="L35" s="1004"/>
    </row>
    <row r="36" spans="1:12">
      <c r="A36" s="1123">
        <v>26</v>
      </c>
      <c r="B36" s="892"/>
      <c r="C36" s="957" t="s">
        <v>4795</v>
      </c>
      <c r="D36" s="1005">
        <v>1000</v>
      </c>
      <c r="E36" s="1007">
        <v>19</v>
      </c>
      <c r="F36" s="904">
        <v>81</v>
      </c>
      <c r="G36" s="904">
        <v>1286</v>
      </c>
      <c r="H36" s="1005"/>
      <c r="I36" s="1005" t="s">
        <v>3930</v>
      </c>
      <c r="J36" s="1005" t="s">
        <v>3930</v>
      </c>
      <c r="K36" s="1005"/>
      <c r="L36" s="1004"/>
    </row>
    <row r="37" spans="1:12">
      <c r="A37" s="1123">
        <v>27</v>
      </c>
      <c r="B37" s="892"/>
      <c r="C37" s="957" t="s">
        <v>1039</v>
      </c>
      <c r="D37" s="1005">
        <v>1000</v>
      </c>
      <c r="E37" s="1007">
        <v>19</v>
      </c>
      <c r="F37" s="904" t="s">
        <v>4819</v>
      </c>
      <c r="G37" s="904">
        <v>2688</v>
      </c>
      <c r="H37" s="1005"/>
      <c r="I37" s="1005" t="s">
        <v>3930</v>
      </c>
      <c r="J37" s="1005" t="s">
        <v>3930</v>
      </c>
      <c r="K37" s="1005"/>
      <c r="L37" s="1004"/>
    </row>
    <row r="38" spans="1:12">
      <c r="A38" s="1123">
        <v>28</v>
      </c>
      <c r="B38" s="892" t="s">
        <v>4820</v>
      </c>
      <c r="C38" s="957" t="s">
        <v>751</v>
      </c>
      <c r="D38" s="1005">
        <v>1000</v>
      </c>
      <c r="E38" s="1007">
        <v>22</v>
      </c>
      <c r="F38" s="904">
        <v>3</v>
      </c>
      <c r="G38" s="904">
        <v>3266</v>
      </c>
      <c r="H38" s="1005"/>
      <c r="I38" s="1005" t="s">
        <v>3930</v>
      </c>
      <c r="J38" s="1005" t="s">
        <v>3930</v>
      </c>
      <c r="K38" s="1005"/>
      <c r="L38" s="1004"/>
    </row>
    <row r="39" spans="1:12">
      <c r="A39" s="1123">
        <v>29</v>
      </c>
      <c r="B39" s="892"/>
      <c r="C39" s="957" t="s">
        <v>751</v>
      </c>
      <c r="D39" s="1005">
        <v>1000</v>
      </c>
      <c r="E39" s="1007">
        <v>23</v>
      </c>
      <c r="F39" s="904">
        <v>210</v>
      </c>
      <c r="G39" s="904">
        <v>1006</v>
      </c>
      <c r="H39" s="1005"/>
      <c r="I39" s="1005" t="s">
        <v>3930</v>
      </c>
      <c r="J39" s="1005" t="s">
        <v>3930</v>
      </c>
      <c r="K39" s="1005"/>
      <c r="L39" s="1004"/>
    </row>
    <row r="40" spans="1:12">
      <c r="A40" s="1123">
        <v>30</v>
      </c>
      <c r="B40" s="892"/>
      <c r="C40" s="957" t="s">
        <v>751</v>
      </c>
      <c r="D40" s="1005">
        <v>1000</v>
      </c>
      <c r="E40" s="1007">
        <v>23</v>
      </c>
      <c r="F40" s="904">
        <v>145</v>
      </c>
      <c r="G40" s="904">
        <v>1150</v>
      </c>
      <c r="H40" s="1005"/>
      <c r="I40" s="1005" t="s">
        <v>3930</v>
      </c>
      <c r="J40" s="1005" t="s">
        <v>3930</v>
      </c>
      <c r="K40" s="1005"/>
      <c r="L40" s="1004"/>
    </row>
    <row r="41" spans="1:12">
      <c r="A41" s="1123">
        <v>31</v>
      </c>
      <c r="B41" s="892"/>
      <c r="C41" s="957" t="s">
        <v>751</v>
      </c>
      <c r="D41" s="1005">
        <v>1000</v>
      </c>
      <c r="E41" s="1007">
        <v>23</v>
      </c>
      <c r="F41" s="904">
        <v>94</v>
      </c>
      <c r="G41" s="904">
        <v>2367</v>
      </c>
      <c r="H41" s="1005"/>
      <c r="I41" s="1005" t="s">
        <v>3930</v>
      </c>
      <c r="J41" s="1005" t="s">
        <v>3930</v>
      </c>
      <c r="K41" s="1005"/>
      <c r="L41" s="1004"/>
    </row>
    <row r="42" spans="1:12">
      <c r="A42" s="1123">
        <v>32</v>
      </c>
      <c r="B42" s="892"/>
      <c r="C42" s="957" t="s">
        <v>1039</v>
      </c>
      <c r="D42" s="1005">
        <v>1000</v>
      </c>
      <c r="E42" s="1007">
        <v>23</v>
      </c>
      <c r="F42" s="904" t="s">
        <v>4821</v>
      </c>
      <c r="G42" s="904">
        <v>324</v>
      </c>
      <c r="H42" s="1005"/>
      <c r="I42" s="1005" t="s">
        <v>3930</v>
      </c>
      <c r="J42" s="1005" t="s">
        <v>3930</v>
      </c>
      <c r="K42" s="1005"/>
      <c r="L42" s="1004"/>
    </row>
    <row r="43" spans="1:12">
      <c r="A43" s="1123">
        <v>33</v>
      </c>
      <c r="B43" s="892"/>
      <c r="C43" s="957" t="s">
        <v>1039</v>
      </c>
      <c r="D43" s="1005">
        <v>1000</v>
      </c>
      <c r="E43" s="1007">
        <v>23</v>
      </c>
      <c r="F43" s="904">
        <v>194</v>
      </c>
      <c r="G43" s="904">
        <v>88</v>
      </c>
      <c r="H43" s="1005"/>
      <c r="I43" s="1005" t="s">
        <v>3930</v>
      </c>
      <c r="J43" s="1005" t="s">
        <v>3930</v>
      </c>
      <c r="K43" s="1005"/>
      <c r="L43" s="1004"/>
    </row>
    <row r="44" spans="1:12">
      <c r="A44" s="1123">
        <v>34</v>
      </c>
      <c r="B44" s="892" t="s">
        <v>3314</v>
      </c>
      <c r="C44" s="957" t="s">
        <v>3941</v>
      </c>
      <c r="D44" s="1005">
        <v>1000</v>
      </c>
      <c r="E44" s="1007">
        <v>23</v>
      </c>
      <c r="F44" s="904" t="s">
        <v>4822</v>
      </c>
      <c r="G44" s="904">
        <v>1130</v>
      </c>
      <c r="H44" s="1005"/>
      <c r="I44" s="1005" t="s">
        <v>3930</v>
      </c>
      <c r="J44" s="1005" t="s">
        <v>3930</v>
      </c>
      <c r="K44" s="1005"/>
      <c r="L44" s="1004"/>
    </row>
    <row r="45" spans="1:12">
      <c r="A45" s="1123">
        <v>35</v>
      </c>
      <c r="B45" s="892" t="s">
        <v>3314</v>
      </c>
      <c r="C45" s="957" t="s">
        <v>3941</v>
      </c>
      <c r="D45" s="1005">
        <v>1000</v>
      </c>
      <c r="E45" s="1007">
        <v>23</v>
      </c>
      <c r="F45" s="904" t="s">
        <v>4822</v>
      </c>
      <c r="G45" s="904">
        <v>1930</v>
      </c>
      <c r="H45" s="1005"/>
      <c r="I45" s="1005" t="s">
        <v>3930</v>
      </c>
      <c r="J45" s="1005" t="s">
        <v>3930</v>
      </c>
      <c r="K45" s="1005"/>
      <c r="L45" s="1004"/>
    </row>
    <row r="46" spans="1:12">
      <c r="A46" s="1123">
        <v>36</v>
      </c>
      <c r="B46" s="892" t="s">
        <v>4823</v>
      </c>
      <c r="C46" s="957" t="s">
        <v>751</v>
      </c>
      <c r="D46" s="1005">
        <v>1000</v>
      </c>
      <c r="E46" s="1007">
        <v>23</v>
      </c>
      <c r="F46" s="904">
        <v>15</v>
      </c>
      <c r="G46" s="904">
        <v>2495</v>
      </c>
      <c r="H46" s="1005"/>
      <c r="I46" s="1005" t="s">
        <v>3930</v>
      </c>
      <c r="J46" s="1005" t="s">
        <v>3930</v>
      </c>
      <c r="K46" s="1005"/>
      <c r="L46" s="1004"/>
    </row>
    <row r="47" spans="1:12">
      <c r="A47" s="1123">
        <v>37</v>
      </c>
      <c r="B47" s="892" t="s">
        <v>4799</v>
      </c>
      <c r="C47" s="957" t="s">
        <v>751</v>
      </c>
      <c r="D47" s="1005">
        <v>1000</v>
      </c>
      <c r="E47" s="1007">
        <v>23</v>
      </c>
      <c r="F47" s="904">
        <v>116</v>
      </c>
      <c r="G47" s="904">
        <v>6560</v>
      </c>
      <c r="H47" s="1005"/>
      <c r="I47" s="1005" t="s">
        <v>3930</v>
      </c>
      <c r="J47" s="1005" t="s">
        <v>3930</v>
      </c>
      <c r="K47" s="1005"/>
      <c r="L47" s="1004"/>
    </row>
    <row r="48" spans="1:12">
      <c r="A48" s="1123">
        <v>38</v>
      </c>
      <c r="B48" s="892" t="s">
        <v>4824</v>
      </c>
      <c r="C48" s="957" t="s">
        <v>1039</v>
      </c>
      <c r="D48" s="1005">
        <v>1000</v>
      </c>
      <c r="E48" s="1007">
        <v>23</v>
      </c>
      <c r="F48" s="904">
        <v>86</v>
      </c>
      <c r="G48" s="904">
        <v>1921</v>
      </c>
      <c r="H48" s="1005"/>
      <c r="I48" s="1005" t="s">
        <v>3930</v>
      </c>
      <c r="J48" s="1005" t="s">
        <v>3930</v>
      </c>
      <c r="K48" s="1005"/>
      <c r="L48" s="1004"/>
    </row>
    <row r="49" spans="1:12">
      <c r="A49" s="1123">
        <v>39</v>
      </c>
      <c r="B49" s="892" t="s">
        <v>4825</v>
      </c>
      <c r="C49" s="957" t="s">
        <v>1039</v>
      </c>
      <c r="D49" s="1005">
        <v>1000</v>
      </c>
      <c r="E49" s="1007">
        <v>23</v>
      </c>
      <c r="F49" s="904">
        <v>87</v>
      </c>
      <c r="G49" s="904">
        <v>1829</v>
      </c>
      <c r="H49" s="1005"/>
      <c r="I49" s="1005" t="s">
        <v>3930</v>
      </c>
      <c r="J49" s="1005" t="s">
        <v>3930</v>
      </c>
      <c r="K49" s="1005"/>
      <c r="L49" s="1004"/>
    </row>
    <row r="50" spans="1:12">
      <c r="A50" s="1123">
        <v>40</v>
      </c>
      <c r="B50" s="892" t="s">
        <v>496</v>
      </c>
      <c r="C50" s="957" t="s">
        <v>751</v>
      </c>
      <c r="D50" s="1005">
        <v>1000</v>
      </c>
      <c r="E50" s="1007">
        <v>24</v>
      </c>
      <c r="F50" s="904">
        <v>35</v>
      </c>
      <c r="G50" s="904">
        <v>8570</v>
      </c>
      <c r="H50" s="1005"/>
      <c r="I50" s="1005" t="s">
        <v>3930</v>
      </c>
      <c r="J50" s="1005" t="s">
        <v>3930</v>
      </c>
      <c r="K50" s="1005"/>
      <c r="L50" s="1004"/>
    </row>
    <row r="51" spans="1:12">
      <c r="A51" s="1123">
        <v>41</v>
      </c>
      <c r="B51" s="892" t="s">
        <v>4826</v>
      </c>
      <c r="C51" s="957" t="s">
        <v>1039</v>
      </c>
      <c r="D51" s="1005">
        <v>1000</v>
      </c>
      <c r="E51" s="1007">
        <v>24</v>
      </c>
      <c r="F51" s="904">
        <v>24</v>
      </c>
      <c r="G51" s="904">
        <v>1212</v>
      </c>
      <c r="H51" s="1005"/>
      <c r="I51" s="1005" t="s">
        <v>3930</v>
      </c>
      <c r="J51" s="1005" t="s">
        <v>3930</v>
      </c>
      <c r="K51" s="1005"/>
      <c r="L51" s="1004"/>
    </row>
    <row r="52" spans="1:12">
      <c r="A52" s="1123">
        <v>42</v>
      </c>
      <c r="B52" s="892" t="s">
        <v>4827</v>
      </c>
      <c r="C52" s="957" t="s">
        <v>848</v>
      </c>
      <c r="D52" s="1005">
        <v>1000</v>
      </c>
      <c r="E52" s="1007">
        <v>24</v>
      </c>
      <c r="F52" s="904">
        <v>32</v>
      </c>
      <c r="G52" s="904">
        <v>20801</v>
      </c>
      <c r="H52" s="1005"/>
      <c r="I52" s="1005" t="s">
        <v>3930</v>
      </c>
      <c r="J52" s="1005" t="s">
        <v>3930</v>
      </c>
      <c r="K52" s="1005"/>
      <c r="L52" s="1004"/>
    </row>
    <row r="53" spans="1:12">
      <c r="A53" s="1123">
        <v>43</v>
      </c>
      <c r="B53" s="892" t="s">
        <v>4828</v>
      </c>
      <c r="C53" s="957" t="s">
        <v>3941</v>
      </c>
      <c r="D53" s="1005">
        <v>1000</v>
      </c>
      <c r="E53" s="1007">
        <v>24</v>
      </c>
      <c r="F53" s="904">
        <v>39</v>
      </c>
      <c r="G53" s="904">
        <v>2976</v>
      </c>
      <c r="H53" s="1005"/>
      <c r="I53" s="1005" t="s">
        <v>3930</v>
      </c>
      <c r="J53" s="1005" t="s">
        <v>3930</v>
      </c>
      <c r="K53" s="1005"/>
      <c r="L53" s="1004"/>
    </row>
    <row r="54" spans="1:12">
      <c r="A54" s="1123">
        <v>44</v>
      </c>
      <c r="B54" s="892" t="s">
        <v>4829</v>
      </c>
      <c r="C54" s="957" t="s">
        <v>848</v>
      </c>
      <c r="D54" s="1005">
        <v>1000</v>
      </c>
      <c r="E54" s="1007">
        <v>24</v>
      </c>
      <c r="F54" s="904" t="s">
        <v>4830</v>
      </c>
      <c r="G54" s="904">
        <v>995</v>
      </c>
      <c r="H54" s="1005"/>
      <c r="I54" s="1005" t="s">
        <v>3930</v>
      </c>
      <c r="J54" s="1005" t="s">
        <v>3930</v>
      </c>
      <c r="K54" s="1005"/>
      <c r="L54" s="1004"/>
    </row>
    <row r="55" spans="1:12">
      <c r="A55" s="1123">
        <v>45</v>
      </c>
      <c r="B55" s="892" t="s">
        <v>4831</v>
      </c>
      <c r="C55" s="957" t="s">
        <v>848</v>
      </c>
      <c r="D55" s="1005">
        <v>1000</v>
      </c>
      <c r="E55" s="1007">
        <v>24</v>
      </c>
      <c r="F55" s="904">
        <v>38</v>
      </c>
      <c r="G55" s="904">
        <v>1019</v>
      </c>
      <c r="H55" s="1005"/>
      <c r="I55" s="1005" t="s">
        <v>3930</v>
      </c>
      <c r="J55" s="1005" t="s">
        <v>3930</v>
      </c>
      <c r="K55" s="1005"/>
      <c r="L55" s="1004"/>
    </row>
    <row r="56" spans="1:12">
      <c r="A56" s="1123">
        <v>46</v>
      </c>
      <c r="B56" s="892" t="s">
        <v>3314</v>
      </c>
      <c r="C56" s="957" t="s">
        <v>3941</v>
      </c>
      <c r="D56" s="1005">
        <v>1000</v>
      </c>
      <c r="E56" s="1007">
        <v>24</v>
      </c>
      <c r="F56" s="904">
        <v>37</v>
      </c>
      <c r="G56" s="904">
        <v>410</v>
      </c>
      <c r="H56" s="1005"/>
      <c r="I56" s="1005" t="s">
        <v>3930</v>
      </c>
      <c r="J56" s="1005" t="s">
        <v>3930</v>
      </c>
      <c r="K56" s="1005"/>
      <c r="L56" s="1004"/>
    </row>
    <row r="57" spans="1:12">
      <c r="A57" s="1123">
        <v>47</v>
      </c>
      <c r="B57" s="892"/>
      <c r="C57" s="957" t="s">
        <v>751</v>
      </c>
      <c r="D57" s="1005">
        <v>1000</v>
      </c>
      <c r="E57" s="1007">
        <v>24</v>
      </c>
      <c r="F57" s="904">
        <v>21</v>
      </c>
      <c r="G57" s="904">
        <v>8143</v>
      </c>
      <c r="H57" s="1005"/>
      <c r="I57" s="1005" t="s">
        <v>3930</v>
      </c>
      <c r="J57" s="1005" t="s">
        <v>3930</v>
      </c>
      <c r="K57" s="1005"/>
      <c r="L57" s="1004"/>
    </row>
    <row r="58" spans="1:12">
      <c r="A58" s="1123">
        <v>48</v>
      </c>
      <c r="B58" s="892"/>
      <c r="C58" s="957" t="s">
        <v>751</v>
      </c>
      <c r="D58" s="1005">
        <v>1000</v>
      </c>
      <c r="E58" s="1007">
        <v>24</v>
      </c>
      <c r="F58" s="904">
        <v>7</v>
      </c>
      <c r="G58" s="904">
        <v>2396</v>
      </c>
      <c r="H58" s="1005"/>
      <c r="I58" s="1005" t="s">
        <v>3930</v>
      </c>
      <c r="J58" s="1005" t="s">
        <v>3930</v>
      </c>
      <c r="K58" s="1005"/>
      <c r="L58" s="1004"/>
    </row>
    <row r="59" spans="1:12">
      <c r="A59" s="1123">
        <v>49</v>
      </c>
      <c r="B59" s="892" t="s">
        <v>4832</v>
      </c>
      <c r="C59" s="957" t="s">
        <v>848</v>
      </c>
      <c r="D59" s="1005">
        <v>1000</v>
      </c>
      <c r="E59" s="1007">
        <v>24</v>
      </c>
      <c r="F59" s="904">
        <v>22</v>
      </c>
      <c r="G59" s="904">
        <v>1516</v>
      </c>
      <c r="H59" s="1005"/>
      <c r="I59" s="1005" t="s">
        <v>3930</v>
      </c>
      <c r="J59" s="1005" t="s">
        <v>3930</v>
      </c>
      <c r="K59" s="1005"/>
      <c r="L59" s="1004"/>
    </row>
    <row r="60" spans="1:12">
      <c r="A60" s="1123">
        <v>50</v>
      </c>
      <c r="B60" s="892"/>
      <c r="C60" s="957" t="s">
        <v>848</v>
      </c>
      <c r="D60" s="1005">
        <v>1000</v>
      </c>
      <c r="E60" s="1007">
        <v>24</v>
      </c>
      <c r="F60" s="904">
        <v>23</v>
      </c>
      <c r="G60" s="904">
        <v>521</v>
      </c>
      <c r="H60" s="1005"/>
      <c r="I60" s="1005" t="s">
        <v>3930</v>
      </c>
      <c r="J60" s="1005" t="s">
        <v>3930</v>
      </c>
      <c r="K60" s="1005"/>
      <c r="L60" s="1004"/>
    </row>
    <row r="61" spans="1:12">
      <c r="A61" s="1123">
        <v>51</v>
      </c>
      <c r="B61" s="892" t="s">
        <v>4833</v>
      </c>
      <c r="C61" s="957" t="s">
        <v>754</v>
      </c>
      <c r="D61" s="1005">
        <v>1000</v>
      </c>
      <c r="E61" s="1007">
        <v>26</v>
      </c>
      <c r="F61" s="904">
        <v>2</v>
      </c>
      <c r="G61" s="904">
        <v>18156</v>
      </c>
      <c r="H61" s="1005"/>
      <c r="I61" s="1005" t="s">
        <v>3930</v>
      </c>
      <c r="J61" s="1005" t="s">
        <v>3930</v>
      </c>
      <c r="K61" s="1005"/>
      <c r="L61" s="1004"/>
    </row>
    <row r="62" spans="1:12">
      <c r="A62" s="1123">
        <v>52</v>
      </c>
      <c r="B62" s="892" t="s">
        <v>4801</v>
      </c>
      <c r="C62" s="957" t="s">
        <v>988</v>
      </c>
      <c r="D62" s="1005">
        <v>2000</v>
      </c>
      <c r="E62" s="1007">
        <v>31</v>
      </c>
      <c r="F62" s="904">
        <v>110</v>
      </c>
      <c r="G62" s="904">
        <v>7509</v>
      </c>
      <c r="H62" s="1005"/>
      <c r="I62" s="1005" t="s">
        <v>3930</v>
      </c>
      <c r="J62" s="1005"/>
      <c r="K62" s="1005" t="s">
        <v>3930</v>
      </c>
      <c r="L62" s="1004"/>
    </row>
    <row r="63" spans="1:12">
      <c r="A63" s="1123">
        <v>53</v>
      </c>
      <c r="B63" s="892"/>
      <c r="C63" s="957" t="s">
        <v>848</v>
      </c>
      <c r="D63" s="1005">
        <v>2000</v>
      </c>
      <c r="E63" s="1007">
        <v>31</v>
      </c>
      <c r="F63" s="904">
        <v>111</v>
      </c>
      <c r="G63" s="904">
        <v>1654</v>
      </c>
      <c r="H63" s="1005"/>
      <c r="I63" s="1005" t="s">
        <v>3930</v>
      </c>
      <c r="J63" s="1005"/>
      <c r="K63" s="1005" t="s">
        <v>3930</v>
      </c>
      <c r="L63" s="1004"/>
    </row>
    <row r="64" spans="1:12">
      <c r="A64" s="1123">
        <v>54</v>
      </c>
      <c r="B64" s="892" t="s">
        <v>4096</v>
      </c>
      <c r="C64" s="957" t="s">
        <v>840</v>
      </c>
      <c r="D64" s="1005">
        <v>2000</v>
      </c>
      <c r="E64" s="1007">
        <v>31</v>
      </c>
      <c r="F64" s="904">
        <v>126</v>
      </c>
      <c r="G64" s="904">
        <v>1221</v>
      </c>
      <c r="H64" s="1005"/>
      <c r="I64" s="1005" t="s">
        <v>3930</v>
      </c>
      <c r="J64" s="1005"/>
      <c r="K64" s="1005" t="s">
        <v>3930</v>
      </c>
      <c r="L64" s="1004"/>
    </row>
    <row r="65" spans="1:12">
      <c r="A65" s="1123">
        <v>55</v>
      </c>
      <c r="B65" s="892" t="s">
        <v>3121</v>
      </c>
      <c r="C65" s="957" t="s">
        <v>754</v>
      </c>
      <c r="D65" s="1005">
        <v>2000</v>
      </c>
      <c r="E65" s="1007"/>
      <c r="F65" s="904">
        <v>212</v>
      </c>
      <c r="G65" s="904">
        <v>1192</v>
      </c>
      <c r="H65" s="1005"/>
      <c r="I65" s="1005" t="s">
        <v>3930</v>
      </c>
      <c r="J65" s="1005"/>
      <c r="K65" s="1005" t="s">
        <v>3930</v>
      </c>
      <c r="L65" s="1004"/>
    </row>
    <row r="66" spans="1:12">
      <c r="A66" s="1123">
        <v>56</v>
      </c>
      <c r="B66" s="892" t="s">
        <v>4834</v>
      </c>
      <c r="C66" s="957" t="s">
        <v>754</v>
      </c>
      <c r="D66" s="1005">
        <v>2000</v>
      </c>
      <c r="E66" s="1007">
        <v>37</v>
      </c>
      <c r="F66" s="904" t="s">
        <v>4835</v>
      </c>
      <c r="G66" s="904">
        <v>4104</v>
      </c>
      <c r="H66" s="1005"/>
      <c r="I66" s="1005" t="s">
        <v>3930</v>
      </c>
      <c r="J66" s="1005"/>
      <c r="K66" s="1005" t="s">
        <v>3930</v>
      </c>
      <c r="L66" s="1004"/>
    </row>
    <row r="67" spans="1:12">
      <c r="A67" s="1123">
        <v>57</v>
      </c>
      <c r="B67" s="892"/>
      <c r="C67" s="957" t="s">
        <v>754</v>
      </c>
      <c r="D67" s="1005">
        <v>2000</v>
      </c>
      <c r="E67" s="1007">
        <v>42</v>
      </c>
      <c r="F67" s="904">
        <v>238</v>
      </c>
      <c r="G67" s="904">
        <v>25512</v>
      </c>
      <c r="H67" s="1005"/>
      <c r="I67" s="1005" t="s">
        <v>3930</v>
      </c>
      <c r="J67" s="1005"/>
      <c r="K67" s="1005" t="s">
        <v>3930</v>
      </c>
      <c r="L67" s="1004"/>
    </row>
    <row r="68" spans="1:12">
      <c r="A68" s="1123">
        <v>58</v>
      </c>
      <c r="B68" s="892" t="s">
        <v>4836</v>
      </c>
      <c r="C68" s="957" t="s">
        <v>848</v>
      </c>
      <c r="D68" s="1005">
        <v>2000</v>
      </c>
      <c r="E68" s="1007">
        <v>42</v>
      </c>
      <c r="F68" s="904">
        <v>106</v>
      </c>
      <c r="G68" s="904">
        <v>67249</v>
      </c>
      <c r="H68" s="1005"/>
      <c r="I68" s="1005" t="s">
        <v>3930</v>
      </c>
      <c r="J68" s="1005"/>
      <c r="K68" s="1005" t="s">
        <v>3930</v>
      </c>
      <c r="L68" s="1004"/>
    </row>
    <row r="69" spans="1:12">
      <c r="A69" s="1123">
        <v>59</v>
      </c>
      <c r="B69" s="892" t="s">
        <v>4836</v>
      </c>
      <c r="C69" s="957" t="s">
        <v>848</v>
      </c>
      <c r="D69" s="1005">
        <v>2000</v>
      </c>
      <c r="E69" s="1007">
        <v>42</v>
      </c>
      <c r="F69" s="904">
        <v>175</v>
      </c>
      <c r="G69" s="904">
        <v>71990</v>
      </c>
      <c r="H69" s="1005"/>
      <c r="I69" s="1005" t="s">
        <v>3930</v>
      </c>
      <c r="J69" s="1005"/>
      <c r="K69" s="1005" t="s">
        <v>3930</v>
      </c>
      <c r="L69" s="1004"/>
    </row>
    <row r="70" spans="1:12">
      <c r="A70" s="1123">
        <v>60</v>
      </c>
      <c r="B70" s="892" t="s">
        <v>4836</v>
      </c>
      <c r="C70" s="957" t="s">
        <v>848</v>
      </c>
      <c r="D70" s="1005">
        <v>2000</v>
      </c>
      <c r="E70" s="1007">
        <v>42</v>
      </c>
      <c r="F70" s="904">
        <v>214</v>
      </c>
      <c r="G70" s="904">
        <v>4933</v>
      </c>
      <c r="H70" s="1005"/>
      <c r="I70" s="1005" t="s">
        <v>3930</v>
      </c>
      <c r="J70" s="1005"/>
      <c r="K70" s="1005" t="s">
        <v>3930</v>
      </c>
      <c r="L70" s="1004"/>
    </row>
    <row r="71" spans="1:12">
      <c r="A71" s="1123">
        <v>61</v>
      </c>
      <c r="B71" s="892" t="s">
        <v>4836</v>
      </c>
      <c r="C71" s="957" t="s">
        <v>848</v>
      </c>
      <c r="D71" s="1005">
        <v>2000</v>
      </c>
      <c r="E71" s="1007">
        <v>43</v>
      </c>
      <c r="F71" s="904">
        <v>9</v>
      </c>
      <c r="G71" s="904">
        <v>54367</v>
      </c>
      <c r="H71" s="1005"/>
      <c r="I71" s="1005" t="s">
        <v>3930</v>
      </c>
      <c r="J71" s="1005"/>
      <c r="K71" s="1005" t="s">
        <v>3930</v>
      </c>
      <c r="L71" s="1004"/>
    </row>
    <row r="72" spans="1:12">
      <c r="A72" s="1123">
        <v>62</v>
      </c>
      <c r="B72" s="892" t="s">
        <v>4837</v>
      </c>
      <c r="C72" s="957" t="s">
        <v>848</v>
      </c>
      <c r="D72" s="1005">
        <v>2000</v>
      </c>
      <c r="E72" s="1007">
        <v>43</v>
      </c>
      <c r="F72" s="904">
        <v>15</v>
      </c>
      <c r="G72" s="904">
        <v>29617</v>
      </c>
      <c r="H72" s="1005"/>
      <c r="I72" s="1005" t="s">
        <v>3930</v>
      </c>
      <c r="J72" s="1005"/>
      <c r="K72" s="1005" t="s">
        <v>3930</v>
      </c>
      <c r="L72" s="1004"/>
    </row>
    <row r="73" spans="1:12">
      <c r="A73" s="1123">
        <v>63</v>
      </c>
      <c r="B73" s="892" t="s">
        <v>4837</v>
      </c>
      <c r="C73" s="957" t="s">
        <v>848</v>
      </c>
      <c r="D73" s="1005">
        <v>2000</v>
      </c>
      <c r="E73" s="1007">
        <v>43</v>
      </c>
      <c r="F73" s="904">
        <v>6</v>
      </c>
      <c r="G73" s="904">
        <v>86900</v>
      </c>
      <c r="H73" s="1005"/>
      <c r="I73" s="1005" t="s">
        <v>3930</v>
      </c>
      <c r="J73" s="1005"/>
      <c r="K73" s="1005" t="s">
        <v>3930</v>
      </c>
      <c r="L73" s="1004"/>
    </row>
    <row r="74" spans="1:12">
      <c r="A74" s="1123">
        <v>64</v>
      </c>
      <c r="B74" s="892" t="s">
        <v>4838</v>
      </c>
      <c r="C74" s="957" t="s">
        <v>848</v>
      </c>
      <c r="D74" s="1005">
        <v>2000</v>
      </c>
      <c r="E74" s="1007">
        <v>43</v>
      </c>
      <c r="F74" s="904" t="s">
        <v>4839</v>
      </c>
      <c r="G74" s="904">
        <v>36634</v>
      </c>
      <c r="H74" s="1005"/>
      <c r="I74" s="1005" t="s">
        <v>3930</v>
      </c>
      <c r="J74" s="1005"/>
      <c r="K74" s="1005" t="s">
        <v>3930</v>
      </c>
      <c r="L74" s="1004"/>
    </row>
    <row r="75" spans="1:12">
      <c r="A75" s="1123">
        <v>65</v>
      </c>
      <c r="B75" s="892" t="s">
        <v>4840</v>
      </c>
      <c r="C75" s="957" t="s">
        <v>848</v>
      </c>
      <c r="D75" s="1005">
        <v>2000</v>
      </c>
      <c r="E75" s="1007">
        <v>43</v>
      </c>
      <c r="F75" s="904" t="s">
        <v>4841</v>
      </c>
      <c r="G75" s="904">
        <v>2658</v>
      </c>
      <c r="H75" s="1005"/>
      <c r="I75" s="1005" t="s">
        <v>3930</v>
      </c>
      <c r="J75" s="1005"/>
      <c r="K75" s="1005" t="s">
        <v>3930</v>
      </c>
      <c r="L75" s="1004"/>
    </row>
    <row r="76" spans="1:12">
      <c r="A76" s="1123">
        <v>66</v>
      </c>
      <c r="B76" s="892" t="s">
        <v>4842</v>
      </c>
      <c r="C76" s="957" t="s">
        <v>848</v>
      </c>
      <c r="D76" s="1005">
        <v>2000</v>
      </c>
      <c r="E76" s="1007">
        <v>48</v>
      </c>
      <c r="F76" s="904">
        <v>25</v>
      </c>
      <c r="G76" s="904">
        <v>3580</v>
      </c>
      <c r="H76" s="1005"/>
      <c r="I76" s="1005" t="s">
        <v>3930</v>
      </c>
      <c r="J76" s="1005"/>
      <c r="K76" s="1005" t="s">
        <v>3930</v>
      </c>
      <c r="L76" s="1004"/>
    </row>
    <row r="77" spans="1:12">
      <c r="A77" s="1123">
        <v>67</v>
      </c>
      <c r="B77" s="892" t="s">
        <v>4843</v>
      </c>
      <c r="C77" s="957" t="s">
        <v>848</v>
      </c>
      <c r="D77" s="1005">
        <v>2000</v>
      </c>
      <c r="E77" s="1007">
        <v>48</v>
      </c>
      <c r="F77" s="904">
        <v>112</v>
      </c>
      <c r="G77" s="904">
        <v>1283</v>
      </c>
      <c r="H77" s="1005"/>
      <c r="I77" s="1005" t="s">
        <v>3930</v>
      </c>
      <c r="J77" s="1005"/>
      <c r="K77" s="1005" t="s">
        <v>3930</v>
      </c>
      <c r="L77" s="1004"/>
    </row>
    <row r="78" spans="1:12">
      <c r="A78" s="1123">
        <v>68</v>
      </c>
      <c r="B78" s="892" t="s">
        <v>4843</v>
      </c>
      <c r="C78" s="957" t="s">
        <v>848</v>
      </c>
      <c r="D78" s="1005">
        <v>2000</v>
      </c>
      <c r="E78" s="1007">
        <v>48</v>
      </c>
      <c r="F78" s="904">
        <v>110</v>
      </c>
      <c r="G78" s="904">
        <v>1991</v>
      </c>
      <c r="H78" s="1005"/>
      <c r="I78" s="1005" t="s">
        <v>3930</v>
      </c>
      <c r="J78" s="1005"/>
      <c r="K78" s="1005" t="s">
        <v>3930</v>
      </c>
      <c r="L78" s="1004"/>
    </row>
    <row r="79" spans="1:12">
      <c r="A79" s="1123">
        <v>69</v>
      </c>
      <c r="B79" s="892" t="s">
        <v>4844</v>
      </c>
      <c r="C79" s="957" t="s">
        <v>4076</v>
      </c>
      <c r="D79" s="1005">
        <v>2000</v>
      </c>
      <c r="E79" s="1007">
        <v>51</v>
      </c>
      <c r="F79" s="904">
        <v>9</v>
      </c>
      <c r="G79" s="904">
        <v>10969</v>
      </c>
      <c r="H79" s="1005"/>
      <c r="I79" s="1005" t="s">
        <v>3930</v>
      </c>
      <c r="J79" s="1005"/>
      <c r="K79" s="1005" t="s">
        <v>3930</v>
      </c>
      <c r="L79" s="1004"/>
    </row>
    <row r="80" spans="1:12">
      <c r="A80" s="1123">
        <v>70</v>
      </c>
      <c r="B80" s="892" t="s">
        <v>4844</v>
      </c>
      <c r="C80" s="957" t="s">
        <v>4076</v>
      </c>
      <c r="D80" s="1005">
        <v>2000</v>
      </c>
      <c r="E80" s="1007">
        <v>51</v>
      </c>
      <c r="F80" s="904">
        <v>13</v>
      </c>
      <c r="G80" s="904">
        <v>14458</v>
      </c>
      <c r="H80" s="1005"/>
      <c r="I80" s="1005" t="s">
        <v>3930</v>
      </c>
      <c r="J80" s="1005"/>
      <c r="K80" s="1005" t="s">
        <v>3930</v>
      </c>
      <c r="L80" s="1004"/>
    </row>
    <row r="81" spans="1:12">
      <c r="A81" s="1123">
        <v>71</v>
      </c>
      <c r="B81" s="892"/>
      <c r="C81" s="957" t="s">
        <v>1039</v>
      </c>
      <c r="D81" s="1005">
        <v>2000</v>
      </c>
      <c r="E81" s="1007">
        <v>51</v>
      </c>
      <c r="F81" s="904">
        <v>11</v>
      </c>
      <c r="G81" s="904">
        <v>476</v>
      </c>
      <c r="H81" s="1005"/>
      <c r="I81" s="1005" t="s">
        <v>3930</v>
      </c>
      <c r="J81" s="1005"/>
      <c r="K81" s="1005" t="s">
        <v>3930</v>
      </c>
      <c r="L81" s="1004"/>
    </row>
    <row r="82" spans="1:12">
      <c r="A82" s="1123">
        <v>72</v>
      </c>
      <c r="B82" s="892" t="s">
        <v>4845</v>
      </c>
      <c r="C82" s="957" t="s">
        <v>1039</v>
      </c>
      <c r="D82" s="1005">
        <v>2000</v>
      </c>
      <c r="E82" s="1007">
        <v>57</v>
      </c>
      <c r="F82" s="904">
        <v>2</v>
      </c>
      <c r="G82" s="904">
        <v>3338</v>
      </c>
      <c r="H82" s="1005"/>
      <c r="I82" s="1005" t="s">
        <v>3930</v>
      </c>
      <c r="J82" s="1005"/>
      <c r="K82" s="1005" t="s">
        <v>3930</v>
      </c>
      <c r="L82" s="1004"/>
    </row>
    <row r="83" spans="1:12">
      <c r="A83" s="1123">
        <v>73</v>
      </c>
      <c r="B83" s="892"/>
      <c r="C83" s="957" t="s">
        <v>751</v>
      </c>
      <c r="D83" s="1005">
        <v>2000</v>
      </c>
      <c r="E83" s="1007">
        <v>57</v>
      </c>
      <c r="F83" s="904" t="s">
        <v>4846</v>
      </c>
      <c r="G83" s="904">
        <v>5897</v>
      </c>
      <c r="H83" s="1005"/>
      <c r="I83" s="1005" t="s">
        <v>3930</v>
      </c>
      <c r="J83" s="1005"/>
      <c r="K83" s="1005" t="s">
        <v>3930</v>
      </c>
      <c r="L83" s="1004"/>
    </row>
    <row r="84" spans="1:12">
      <c r="A84" s="1123">
        <v>74</v>
      </c>
      <c r="B84" s="892" t="s">
        <v>4847</v>
      </c>
      <c r="C84" s="957" t="s">
        <v>2366</v>
      </c>
      <c r="D84" s="1005">
        <v>2000</v>
      </c>
      <c r="E84" s="1007">
        <v>54</v>
      </c>
      <c r="F84" s="904">
        <v>1</v>
      </c>
      <c r="G84" s="904">
        <v>1325</v>
      </c>
      <c r="H84" s="1005"/>
      <c r="I84" s="1005" t="s">
        <v>3930</v>
      </c>
      <c r="J84" s="1005"/>
      <c r="K84" s="1005" t="s">
        <v>3930</v>
      </c>
      <c r="L84" s="1004"/>
    </row>
    <row r="85" spans="1:12">
      <c r="A85" s="1123">
        <v>75</v>
      </c>
      <c r="B85" s="892" t="s">
        <v>4848</v>
      </c>
      <c r="C85" s="957" t="s">
        <v>840</v>
      </c>
      <c r="D85" s="1005">
        <v>2000</v>
      </c>
      <c r="E85" s="1007">
        <v>54</v>
      </c>
      <c r="F85" s="904">
        <v>23</v>
      </c>
      <c r="G85" s="904">
        <v>872</v>
      </c>
      <c r="H85" s="1005"/>
      <c r="I85" s="1005" t="s">
        <v>3930</v>
      </c>
      <c r="J85" s="1005"/>
      <c r="K85" s="1005" t="s">
        <v>3930</v>
      </c>
      <c r="L85" s="1004"/>
    </row>
    <row r="86" spans="1:12">
      <c r="A86" s="1123">
        <v>76</v>
      </c>
      <c r="B86" s="892" t="s">
        <v>4849</v>
      </c>
      <c r="C86" s="957" t="s">
        <v>3928</v>
      </c>
      <c r="D86" s="1005">
        <v>2000</v>
      </c>
      <c r="E86" s="1007">
        <v>54</v>
      </c>
      <c r="F86" s="904">
        <v>23</v>
      </c>
      <c r="G86" s="904">
        <v>321</v>
      </c>
      <c r="H86" s="1005"/>
      <c r="I86" s="1005" t="s">
        <v>3930</v>
      </c>
      <c r="J86" s="1005"/>
      <c r="K86" s="1005" t="s">
        <v>3930</v>
      </c>
      <c r="L86" s="1004"/>
    </row>
    <row r="87" spans="1:12" ht="30.75" customHeight="1">
      <c r="A87" s="1138" t="s">
        <v>3575</v>
      </c>
      <c r="B87" s="1138" t="s">
        <v>4898</v>
      </c>
      <c r="C87" s="1138"/>
      <c r="D87" s="1138"/>
      <c r="E87" s="1138"/>
      <c r="F87" s="1138"/>
      <c r="G87" s="1138"/>
      <c r="H87" s="1138"/>
      <c r="I87" s="1138"/>
      <c r="J87" s="1138"/>
      <c r="K87" s="1122"/>
      <c r="L87" s="1139"/>
    </row>
    <row r="88" spans="1:12" ht="24.6" customHeight="1">
      <c r="A88" s="1138">
        <v>1</v>
      </c>
      <c r="B88" s="1138"/>
      <c r="C88" s="1138"/>
      <c r="D88" s="1138"/>
      <c r="E88" s="1138"/>
      <c r="F88" s="1138"/>
      <c r="G88" s="1138"/>
      <c r="H88" s="1138"/>
      <c r="I88" s="1138"/>
      <c r="J88" s="1138"/>
      <c r="K88" s="1122"/>
      <c r="L88" s="1139"/>
    </row>
    <row r="89" spans="1:12" ht="24.6" customHeight="1">
      <c r="A89" s="1138"/>
      <c r="B89" s="1138"/>
      <c r="C89" s="1138"/>
      <c r="D89" s="1138"/>
      <c r="E89" s="1138"/>
      <c r="F89" s="1138"/>
      <c r="G89" s="1138"/>
      <c r="H89" s="1138"/>
      <c r="I89" s="1138"/>
      <c r="J89" s="1138"/>
      <c r="K89" s="1122"/>
      <c r="L89" s="1139"/>
    </row>
    <row r="90" spans="1:12" ht="24.6" customHeight="1">
      <c r="A90" s="1138"/>
      <c r="B90" s="1138"/>
      <c r="C90" s="1138"/>
      <c r="D90" s="1138"/>
      <c r="E90" s="1138"/>
      <c r="F90" s="1138"/>
      <c r="G90" s="1138"/>
      <c r="H90" s="1138"/>
      <c r="I90" s="1138"/>
      <c r="J90" s="1138"/>
      <c r="K90" s="1122"/>
      <c r="L90" s="1139"/>
    </row>
    <row r="91" spans="1:12" ht="24.6" customHeight="1">
      <c r="A91" s="1138"/>
      <c r="B91" s="1138"/>
      <c r="C91" s="1138"/>
      <c r="D91" s="1138"/>
      <c r="E91" s="1138"/>
      <c r="F91" s="1138"/>
      <c r="G91" s="1138"/>
      <c r="H91" s="1138"/>
      <c r="I91" s="1138"/>
      <c r="J91" s="1138"/>
      <c r="K91" s="1122"/>
      <c r="L91" s="1139"/>
    </row>
    <row r="92" spans="1:12" ht="24.6" customHeight="1">
      <c r="A92" s="1138"/>
      <c r="B92" s="1138"/>
      <c r="C92" s="1138"/>
      <c r="D92" s="1138"/>
      <c r="E92" s="1138"/>
      <c r="F92" s="1138"/>
      <c r="G92" s="1138"/>
      <c r="H92" s="1138"/>
      <c r="I92" s="1138"/>
      <c r="J92" s="1138"/>
      <c r="K92" s="1122"/>
      <c r="L92" s="1139"/>
    </row>
    <row r="93" spans="1:12" ht="24.6" customHeight="1">
      <c r="A93" s="1138"/>
      <c r="B93" s="1138"/>
      <c r="C93" s="1138"/>
      <c r="D93" s="1138"/>
      <c r="E93" s="1138"/>
      <c r="F93" s="1138"/>
      <c r="G93" s="1138"/>
      <c r="H93" s="1138"/>
      <c r="I93" s="1138"/>
      <c r="J93" s="1138"/>
      <c r="K93" s="1122"/>
      <c r="L93" s="1139"/>
    </row>
    <row r="94" spans="1:12" ht="24.6" customHeight="1">
      <c r="A94" s="1138"/>
      <c r="B94" s="1138"/>
      <c r="C94" s="1138"/>
      <c r="D94" s="1138"/>
      <c r="E94" s="1138"/>
      <c r="F94" s="1138"/>
      <c r="G94" s="1138"/>
      <c r="H94" s="1138"/>
      <c r="I94" s="1138"/>
      <c r="J94" s="1138"/>
      <c r="K94" s="1122"/>
      <c r="L94" s="1139"/>
    </row>
    <row r="95" spans="1:12" ht="24.6" customHeight="1">
      <c r="A95" s="1138"/>
      <c r="B95" s="1138"/>
      <c r="C95" s="1138"/>
      <c r="D95" s="1138"/>
      <c r="E95" s="1138"/>
      <c r="F95" s="1138"/>
      <c r="G95" s="1138"/>
      <c r="H95" s="1138"/>
      <c r="I95" s="1138"/>
      <c r="J95" s="1138"/>
      <c r="K95" s="1122"/>
      <c r="L95" s="1139"/>
    </row>
    <row r="96" spans="1:12" ht="24.6" customHeight="1">
      <c r="A96" s="1138"/>
      <c r="B96" s="1138"/>
      <c r="C96" s="1138"/>
      <c r="D96" s="1138"/>
      <c r="E96" s="1138"/>
      <c r="F96" s="1138"/>
      <c r="G96" s="1138"/>
      <c r="H96" s="1138"/>
      <c r="I96" s="1138"/>
      <c r="J96" s="1138"/>
      <c r="K96" s="1122"/>
      <c r="L96" s="1139"/>
    </row>
    <row r="97" spans="1:12">
      <c r="B97" s="878"/>
      <c r="C97" s="877"/>
      <c r="D97" s="1124"/>
      <c r="E97" s="1125"/>
      <c r="F97" s="1126"/>
      <c r="G97" s="1126"/>
      <c r="H97" s="1086"/>
      <c r="I97" s="878"/>
      <c r="J97" s="1086"/>
      <c r="K97" s="1086"/>
      <c r="L97" s="1086"/>
    </row>
    <row r="98" spans="1:12">
      <c r="A98" s="3752" t="s">
        <v>4850</v>
      </c>
      <c r="B98" s="3752"/>
      <c r="H98" s="3753" t="s">
        <v>4850</v>
      </c>
      <c r="I98" s="3753"/>
      <c r="J98" s="3753"/>
      <c r="K98" s="3753"/>
      <c r="L98" s="3753"/>
    </row>
    <row r="99" spans="1:12">
      <c r="A99" s="3752" t="s">
        <v>4851</v>
      </c>
      <c r="B99" s="3752"/>
      <c r="G99" s="1127">
        <f>SUM(G11:G86)</f>
        <v>706814</v>
      </c>
      <c r="H99" s="3753" t="s">
        <v>4852</v>
      </c>
      <c r="I99" s="3753"/>
      <c r="J99" s="3753"/>
      <c r="K99" s="3753"/>
      <c r="L99" s="3753"/>
    </row>
    <row r="100" spans="1:12">
      <c r="A100" s="3752" t="s">
        <v>4853</v>
      </c>
      <c r="B100" s="3752"/>
      <c r="G100" s="1127">
        <f>G99-G47-G50</f>
        <v>691684</v>
      </c>
      <c r="H100" s="3753" t="s">
        <v>4853</v>
      </c>
      <c r="I100" s="3753"/>
      <c r="J100" s="3753"/>
      <c r="K100" s="3753"/>
      <c r="L100" s="3753"/>
    </row>
  </sheetData>
  <mergeCells count="24">
    <mergeCell ref="A100:B100"/>
    <mergeCell ref="H100:L100"/>
    <mergeCell ref="J8:K8"/>
    <mergeCell ref="L8:L9"/>
    <mergeCell ref="A98:B98"/>
    <mergeCell ref="H98:L98"/>
    <mergeCell ref="A99:B99"/>
    <mergeCell ref="H99:L99"/>
    <mergeCell ref="A5:L5"/>
    <mergeCell ref="A6:L6"/>
    <mergeCell ref="A8:A9"/>
    <mergeCell ref="B8:B9"/>
    <mergeCell ref="C8:C9"/>
    <mergeCell ref="D8:D9"/>
    <mergeCell ref="E8:E9"/>
    <mergeCell ref="F8:F9"/>
    <mergeCell ref="G8:G9"/>
    <mergeCell ref="H8:I8"/>
    <mergeCell ref="I4:L4"/>
    <mergeCell ref="A1:F1"/>
    <mergeCell ref="G1:L1"/>
    <mergeCell ref="A2:F2"/>
    <mergeCell ref="G2:L2"/>
    <mergeCell ref="A3:F3"/>
  </mergeCells>
  <pageMargins left="0.66" right="0.3" top="0.5" bottom="0.4"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7"/>
  <sheetViews>
    <sheetView topLeftCell="A8" zoomScale="70" zoomScaleNormal="70" workbookViewId="0">
      <pane xSplit="9" ySplit="2" topLeftCell="J115" activePane="bottomRight" state="frozen"/>
      <selection activeCell="A648" sqref="A16:A648"/>
      <selection pane="topRight" activeCell="A648" sqref="A16:A648"/>
      <selection pane="bottomLeft" activeCell="A648" sqref="A16:A648"/>
      <selection pane="bottomRight" activeCell="N136" sqref="N136:O136"/>
    </sheetView>
  </sheetViews>
  <sheetFormatPr defaultRowHeight="15.75"/>
  <cols>
    <col min="1" max="1" width="5.5703125" style="815" customWidth="1"/>
    <col min="2" max="2" width="5" style="815" customWidth="1"/>
    <col min="3" max="3" width="30.5703125" style="1619" customWidth="1"/>
    <col min="4" max="4" width="16.140625" style="815" customWidth="1"/>
    <col min="5" max="5" width="15.42578125" style="835" customWidth="1"/>
    <col min="6" max="6" width="22" style="815" customWidth="1"/>
    <col min="7" max="7" width="15.5703125" style="815" customWidth="1"/>
    <col min="8" max="8" width="18.42578125" style="815" customWidth="1"/>
    <col min="9" max="9" width="16.7109375" style="835" customWidth="1"/>
    <col min="10" max="10" width="22.42578125" style="815" bestFit="1" customWidth="1"/>
    <col min="11" max="11" width="16.5703125" style="815" bestFit="1" customWidth="1"/>
    <col min="12" max="12" width="18" style="841" bestFit="1" customWidth="1"/>
    <col min="13" max="13" width="16.7109375" style="815" bestFit="1" customWidth="1"/>
    <col min="14" max="14" width="13.5703125" style="815" bestFit="1" customWidth="1"/>
    <col min="15" max="15" width="23.85546875" style="815" customWidth="1"/>
    <col min="16" max="16" width="26.28515625" style="835" bestFit="1" customWidth="1"/>
    <col min="17" max="18" width="12.5703125" style="815" customWidth="1"/>
    <col min="19" max="19" width="27.140625" style="1142" customWidth="1"/>
    <col min="20" max="255" width="8.85546875" style="815"/>
    <col min="256" max="256" width="5" style="815" customWidth="1"/>
    <col min="257" max="257" width="17.42578125" style="815" customWidth="1"/>
    <col min="258" max="258" width="12.42578125" style="815" customWidth="1"/>
    <col min="259" max="259" width="8.140625" style="815" customWidth="1"/>
    <col min="260" max="260" width="9.140625" style="815" customWidth="1"/>
    <col min="261" max="261" width="15.42578125" style="815" customWidth="1"/>
    <col min="262" max="262" width="14.42578125" style="815" customWidth="1"/>
    <col min="263" max="263" width="11.140625" style="815" customWidth="1"/>
    <col min="264" max="264" width="23.85546875" style="815" customWidth="1"/>
    <col min="265" max="265" width="23" style="815" customWidth="1"/>
    <col min="266" max="267" width="8.85546875" style="815"/>
    <col min="268" max="268" width="14.85546875" style="815" customWidth="1"/>
    <col min="269" max="511" width="8.85546875" style="815"/>
    <col min="512" max="512" width="5" style="815" customWidth="1"/>
    <col min="513" max="513" width="17.42578125" style="815" customWidth="1"/>
    <col min="514" max="514" width="12.42578125" style="815" customWidth="1"/>
    <col min="515" max="515" width="8.140625" style="815" customWidth="1"/>
    <col min="516" max="516" width="9.140625" style="815" customWidth="1"/>
    <col min="517" max="517" width="15.42578125" style="815" customWidth="1"/>
    <col min="518" max="518" width="14.42578125" style="815" customWidth="1"/>
    <col min="519" max="519" width="11.140625" style="815" customWidth="1"/>
    <col min="520" max="520" width="23.85546875" style="815" customWidth="1"/>
    <col min="521" max="521" width="23" style="815" customWidth="1"/>
    <col min="522" max="523" width="8.85546875" style="815"/>
    <col min="524" max="524" width="14.85546875" style="815" customWidth="1"/>
    <col min="525" max="767" width="8.85546875" style="815"/>
    <col min="768" max="768" width="5" style="815" customWidth="1"/>
    <col min="769" max="769" width="17.42578125" style="815" customWidth="1"/>
    <col min="770" max="770" width="12.42578125" style="815" customWidth="1"/>
    <col min="771" max="771" width="8.140625" style="815" customWidth="1"/>
    <col min="772" max="772" width="9.140625" style="815" customWidth="1"/>
    <col min="773" max="773" width="15.42578125" style="815" customWidth="1"/>
    <col min="774" max="774" width="14.42578125" style="815" customWidth="1"/>
    <col min="775" max="775" width="11.140625" style="815" customWidth="1"/>
    <col min="776" max="776" width="23.85546875" style="815" customWidth="1"/>
    <col min="777" max="777" width="23" style="815" customWidth="1"/>
    <col min="778" max="779" width="8.85546875" style="815"/>
    <col min="780" max="780" width="14.85546875" style="815" customWidth="1"/>
    <col min="781" max="1023" width="8.85546875" style="815"/>
    <col min="1024" max="1024" width="5" style="815" customWidth="1"/>
    <col min="1025" max="1025" width="17.42578125" style="815" customWidth="1"/>
    <col min="1026" max="1026" width="12.42578125" style="815" customWidth="1"/>
    <col min="1027" max="1027" width="8.140625" style="815" customWidth="1"/>
    <col min="1028" max="1028" width="9.140625" style="815" customWidth="1"/>
    <col min="1029" max="1029" width="15.42578125" style="815" customWidth="1"/>
    <col min="1030" max="1030" width="14.42578125" style="815" customWidth="1"/>
    <col min="1031" max="1031" width="11.140625" style="815" customWidth="1"/>
    <col min="1032" max="1032" width="23.85546875" style="815" customWidth="1"/>
    <col min="1033" max="1033" width="23" style="815" customWidth="1"/>
    <col min="1034" max="1035" width="8.85546875" style="815"/>
    <col min="1036" max="1036" width="14.85546875" style="815" customWidth="1"/>
    <col min="1037" max="1279" width="8.85546875" style="815"/>
    <col min="1280" max="1280" width="5" style="815" customWidth="1"/>
    <col min="1281" max="1281" width="17.42578125" style="815" customWidth="1"/>
    <col min="1282" max="1282" width="12.42578125" style="815" customWidth="1"/>
    <col min="1283" max="1283" width="8.140625" style="815" customWidth="1"/>
    <col min="1284" max="1284" width="9.140625" style="815" customWidth="1"/>
    <col min="1285" max="1285" width="15.42578125" style="815" customWidth="1"/>
    <col min="1286" max="1286" width="14.42578125" style="815" customWidth="1"/>
    <col min="1287" max="1287" width="11.140625" style="815" customWidth="1"/>
    <col min="1288" max="1288" width="23.85546875" style="815" customWidth="1"/>
    <col min="1289" max="1289" width="23" style="815" customWidth="1"/>
    <col min="1290" max="1291" width="8.85546875" style="815"/>
    <col min="1292" max="1292" width="14.85546875" style="815" customWidth="1"/>
    <col min="1293" max="1535" width="8.85546875" style="815"/>
    <col min="1536" max="1536" width="5" style="815" customWidth="1"/>
    <col min="1537" max="1537" width="17.42578125" style="815" customWidth="1"/>
    <col min="1538" max="1538" width="12.42578125" style="815" customWidth="1"/>
    <col min="1539" max="1539" width="8.140625" style="815" customWidth="1"/>
    <col min="1540" max="1540" width="9.140625" style="815" customWidth="1"/>
    <col min="1541" max="1541" width="15.42578125" style="815" customWidth="1"/>
    <col min="1542" max="1542" width="14.42578125" style="815" customWidth="1"/>
    <col min="1543" max="1543" width="11.140625" style="815" customWidth="1"/>
    <col min="1544" max="1544" width="23.85546875" style="815" customWidth="1"/>
    <col min="1545" max="1545" width="23" style="815" customWidth="1"/>
    <col min="1546" max="1547" width="8.85546875" style="815"/>
    <col min="1548" max="1548" width="14.85546875" style="815" customWidth="1"/>
    <col min="1549" max="1791" width="8.85546875" style="815"/>
    <col min="1792" max="1792" width="5" style="815" customWidth="1"/>
    <col min="1793" max="1793" width="17.42578125" style="815" customWidth="1"/>
    <col min="1794" max="1794" width="12.42578125" style="815" customWidth="1"/>
    <col min="1795" max="1795" width="8.140625" style="815" customWidth="1"/>
    <col min="1796" max="1796" width="9.140625" style="815" customWidth="1"/>
    <col min="1797" max="1797" width="15.42578125" style="815" customWidth="1"/>
    <col min="1798" max="1798" width="14.42578125" style="815" customWidth="1"/>
    <col min="1799" max="1799" width="11.140625" style="815" customWidth="1"/>
    <col min="1800" max="1800" width="23.85546875" style="815" customWidth="1"/>
    <col min="1801" max="1801" width="23" style="815" customWidth="1"/>
    <col min="1802" max="1803" width="8.85546875" style="815"/>
    <col min="1804" max="1804" width="14.85546875" style="815" customWidth="1"/>
    <col min="1805" max="2047" width="8.85546875" style="815"/>
    <col min="2048" max="2048" width="5" style="815" customWidth="1"/>
    <col min="2049" max="2049" width="17.42578125" style="815" customWidth="1"/>
    <col min="2050" max="2050" width="12.42578125" style="815" customWidth="1"/>
    <col min="2051" max="2051" width="8.140625" style="815" customWidth="1"/>
    <col min="2052" max="2052" width="9.140625" style="815" customWidth="1"/>
    <col min="2053" max="2053" width="15.42578125" style="815" customWidth="1"/>
    <col min="2054" max="2054" width="14.42578125" style="815" customWidth="1"/>
    <col min="2055" max="2055" width="11.140625" style="815" customWidth="1"/>
    <col min="2056" max="2056" width="23.85546875" style="815" customWidth="1"/>
    <col min="2057" max="2057" width="23" style="815" customWidth="1"/>
    <col min="2058" max="2059" width="8.85546875" style="815"/>
    <col min="2060" max="2060" width="14.85546875" style="815" customWidth="1"/>
    <col min="2061" max="2303" width="8.85546875" style="815"/>
    <col min="2304" max="2304" width="5" style="815" customWidth="1"/>
    <col min="2305" max="2305" width="17.42578125" style="815" customWidth="1"/>
    <col min="2306" max="2306" width="12.42578125" style="815" customWidth="1"/>
    <col min="2307" max="2307" width="8.140625" style="815" customWidth="1"/>
    <col min="2308" max="2308" width="9.140625" style="815" customWidth="1"/>
    <col min="2309" max="2309" width="15.42578125" style="815" customWidth="1"/>
    <col min="2310" max="2310" width="14.42578125" style="815" customWidth="1"/>
    <col min="2311" max="2311" width="11.140625" style="815" customWidth="1"/>
    <col min="2312" max="2312" width="23.85546875" style="815" customWidth="1"/>
    <col min="2313" max="2313" width="23" style="815" customWidth="1"/>
    <col min="2314" max="2315" width="8.85546875" style="815"/>
    <col min="2316" max="2316" width="14.85546875" style="815" customWidth="1"/>
    <col min="2317" max="2559" width="8.85546875" style="815"/>
    <col min="2560" max="2560" width="5" style="815" customWidth="1"/>
    <col min="2561" max="2561" width="17.42578125" style="815" customWidth="1"/>
    <col min="2562" max="2562" width="12.42578125" style="815" customWidth="1"/>
    <col min="2563" max="2563" width="8.140625" style="815" customWidth="1"/>
    <col min="2564" max="2564" width="9.140625" style="815" customWidth="1"/>
    <col min="2565" max="2565" width="15.42578125" style="815" customWidth="1"/>
    <col min="2566" max="2566" width="14.42578125" style="815" customWidth="1"/>
    <col min="2567" max="2567" width="11.140625" style="815" customWidth="1"/>
    <col min="2568" max="2568" width="23.85546875" style="815" customWidth="1"/>
    <col min="2569" max="2569" width="23" style="815" customWidth="1"/>
    <col min="2570" max="2571" width="8.85546875" style="815"/>
    <col min="2572" max="2572" width="14.85546875" style="815" customWidth="1"/>
    <col min="2573" max="2815" width="8.85546875" style="815"/>
    <col min="2816" max="2816" width="5" style="815" customWidth="1"/>
    <col min="2817" max="2817" width="17.42578125" style="815" customWidth="1"/>
    <col min="2818" max="2818" width="12.42578125" style="815" customWidth="1"/>
    <col min="2819" max="2819" width="8.140625" style="815" customWidth="1"/>
    <col min="2820" max="2820" width="9.140625" style="815" customWidth="1"/>
    <col min="2821" max="2821" width="15.42578125" style="815" customWidth="1"/>
    <col min="2822" max="2822" width="14.42578125" style="815" customWidth="1"/>
    <col min="2823" max="2823" width="11.140625" style="815" customWidth="1"/>
    <col min="2824" max="2824" width="23.85546875" style="815" customWidth="1"/>
    <col min="2825" max="2825" width="23" style="815" customWidth="1"/>
    <col min="2826" max="2827" width="8.85546875" style="815"/>
    <col min="2828" max="2828" width="14.85546875" style="815" customWidth="1"/>
    <col min="2829" max="3071" width="8.85546875" style="815"/>
    <col min="3072" max="3072" width="5" style="815" customWidth="1"/>
    <col min="3073" max="3073" width="17.42578125" style="815" customWidth="1"/>
    <col min="3074" max="3074" width="12.42578125" style="815" customWidth="1"/>
    <col min="3075" max="3075" width="8.140625" style="815" customWidth="1"/>
    <col min="3076" max="3076" width="9.140625" style="815" customWidth="1"/>
    <col min="3077" max="3077" width="15.42578125" style="815" customWidth="1"/>
    <col min="3078" max="3078" width="14.42578125" style="815" customWidth="1"/>
    <col min="3079" max="3079" width="11.140625" style="815" customWidth="1"/>
    <col min="3080" max="3080" width="23.85546875" style="815" customWidth="1"/>
    <col min="3081" max="3081" width="23" style="815" customWidth="1"/>
    <col min="3082" max="3083" width="8.85546875" style="815"/>
    <col min="3084" max="3084" width="14.85546875" style="815" customWidth="1"/>
    <col min="3085" max="3327" width="8.85546875" style="815"/>
    <col min="3328" max="3328" width="5" style="815" customWidth="1"/>
    <col min="3329" max="3329" width="17.42578125" style="815" customWidth="1"/>
    <col min="3330" max="3330" width="12.42578125" style="815" customWidth="1"/>
    <col min="3331" max="3331" width="8.140625" style="815" customWidth="1"/>
    <col min="3332" max="3332" width="9.140625" style="815" customWidth="1"/>
    <col min="3333" max="3333" width="15.42578125" style="815" customWidth="1"/>
    <col min="3334" max="3334" width="14.42578125" style="815" customWidth="1"/>
    <col min="3335" max="3335" width="11.140625" style="815" customWidth="1"/>
    <col min="3336" max="3336" width="23.85546875" style="815" customWidth="1"/>
    <col min="3337" max="3337" width="23" style="815" customWidth="1"/>
    <col min="3338" max="3339" width="8.85546875" style="815"/>
    <col min="3340" max="3340" width="14.85546875" style="815" customWidth="1"/>
    <col min="3341" max="3583" width="8.85546875" style="815"/>
    <col min="3584" max="3584" width="5" style="815" customWidth="1"/>
    <col min="3585" max="3585" width="17.42578125" style="815" customWidth="1"/>
    <col min="3586" max="3586" width="12.42578125" style="815" customWidth="1"/>
    <col min="3587" max="3587" width="8.140625" style="815" customWidth="1"/>
    <col min="3588" max="3588" width="9.140625" style="815" customWidth="1"/>
    <col min="3589" max="3589" width="15.42578125" style="815" customWidth="1"/>
    <col min="3590" max="3590" width="14.42578125" style="815" customWidth="1"/>
    <col min="3591" max="3591" width="11.140625" style="815" customWidth="1"/>
    <col min="3592" max="3592" width="23.85546875" style="815" customWidth="1"/>
    <col min="3593" max="3593" width="23" style="815" customWidth="1"/>
    <col min="3594" max="3595" width="8.85546875" style="815"/>
    <col min="3596" max="3596" width="14.85546875" style="815" customWidth="1"/>
    <col min="3597" max="3839" width="8.85546875" style="815"/>
    <col min="3840" max="3840" width="5" style="815" customWidth="1"/>
    <col min="3841" max="3841" width="17.42578125" style="815" customWidth="1"/>
    <col min="3842" max="3842" width="12.42578125" style="815" customWidth="1"/>
    <col min="3843" max="3843" width="8.140625" style="815" customWidth="1"/>
    <col min="3844" max="3844" width="9.140625" style="815" customWidth="1"/>
    <col min="3845" max="3845" width="15.42578125" style="815" customWidth="1"/>
    <col min="3846" max="3846" width="14.42578125" style="815" customWidth="1"/>
    <col min="3847" max="3847" width="11.140625" style="815" customWidth="1"/>
    <col min="3848" max="3848" width="23.85546875" style="815" customWidth="1"/>
    <col min="3849" max="3849" width="23" style="815" customWidth="1"/>
    <col min="3850" max="3851" width="8.85546875" style="815"/>
    <col min="3852" max="3852" width="14.85546875" style="815" customWidth="1"/>
    <col min="3853" max="4095" width="8.85546875" style="815"/>
    <col min="4096" max="4096" width="5" style="815" customWidth="1"/>
    <col min="4097" max="4097" width="17.42578125" style="815" customWidth="1"/>
    <col min="4098" max="4098" width="12.42578125" style="815" customWidth="1"/>
    <col min="4099" max="4099" width="8.140625" style="815" customWidth="1"/>
    <col min="4100" max="4100" width="9.140625" style="815" customWidth="1"/>
    <col min="4101" max="4101" width="15.42578125" style="815" customWidth="1"/>
    <col min="4102" max="4102" width="14.42578125" style="815" customWidth="1"/>
    <col min="4103" max="4103" width="11.140625" style="815" customWidth="1"/>
    <col min="4104" max="4104" width="23.85546875" style="815" customWidth="1"/>
    <col min="4105" max="4105" width="23" style="815" customWidth="1"/>
    <col min="4106" max="4107" width="8.85546875" style="815"/>
    <col min="4108" max="4108" width="14.85546875" style="815" customWidth="1"/>
    <col min="4109" max="4351" width="8.85546875" style="815"/>
    <col min="4352" max="4352" width="5" style="815" customWidth="1"/>
    <col min="4353" max="4353" width="17.42578125" style="815" customWidth="1"/>
    <col min="4354" max="4354" width="12.42578125" style="815" customWidth="1"/>
    <col min="4355" max="4355" width="8.140625" style="815" customWidth="1"/>
    <col min="4356" max="4356" width="9.140625" style="815" customWidth="1"/>
    <col min="4357" max="4357" width="15.42578125" style="815" customWidth="1"/>
    <col min="4358" max="4358" width="14.42578125" style="815" customWidth="1"/>
    <col min="4359" max="4359" width="11.140625" style="815" customWidth="1"/>
    <col min="4360" max="4360" width="23.85546875" style="815" customWidth="1"/>
    <col min="4361" max="4361" width="23" style="815" customWidth="1"/>
    <col min="4362" max="4363" width="8.85546875" style="815"/>
    <col min="4364" max="4364" width="14.85546875" style="815" customWidth="1"/>
    <col min="4365" max="4607" width="8.85546875" style="815"/>
    <col min="4608" max="4608" width="5" style="815" customWidth="1"/>
    <col min="4609" max="4609" width="17.42578125" style="815" customWidth="1"/>
    <col min="4610" max="4610" width="12.42578125" style="815" customWidth="1"/>
    <col min="4611" max="4611" width="8.140625" style="815" customWidth="1"/>
    <col min="4612" max="4612" width="9.140625" style="815" customWidth="1"/>
    <col min="4613" max="4613" width="15.42578125" style="815" customWidth="1"/>
    <col min="4614" max="4614" width="14.42578125" style="815" customWidth="1"/>
    <col min="4615" max="4615" width="11.140625" style="815" customWidth="1"/>
    <col min="4616" max="4616" width="23.85546875" style="815" customWidth="1"/>
    <col min="4617" max="4617" width="23" style="815" customWidth="1"/>
    <col min="4618" max="4619" width="8.85546875" style="815"/>
    <col min="4620" max="4620" width="14.85546875" style="815" customWidth="1"/>
    <col min="4621" max="4863" width="8.85546875" style="815"/>
    <col min="4864" max="4864" width="5" style="815" customWidth="1"/>
    <col min="4865" max="4865" width="17.42578125" style="815" customWidth="1"/>
    <col min="4866" max="4866" width="12.42578125" style="815" customWidth="1"/>
    <col min="4867" max="4867" width="8.140625" style="815" customWidth="1"/>
    <col min="4868" max="4868" width="9.140625" style="815" customWidth="1"/>
    <col min="4869" max="4869" width="15.42578125" style="815" customWidth="1"/>
    <col min="4870" max="4870" width="14.42578125" style="815" customWidth="1"/>
    <col min="4871" max="4871" width="11.140625" style="815" customWidth="1"/>
    <col min="4872" max="4872" width="23.85546875" style="815" customWidth="1"/>
    <col min="4873" max="4873" width="23" style="815" customWidth="1"/>
    <col min="4874" max="4875" width="8.85546875" style="815"/>
    <col min="4876" max="4876" width="14.85546875" style="815" customWidth="1"/>
    <col min="4877" max="5119" width="8.85546875" style="815"/>
    <col min="5120" max="5120" width="5" style="815" customWidth="1"/>
    <col min="5121" max="5121" width="17.42578125" style="815" customWidth="1"/>
    <col min="5122" max="5122" width="12.42578125" style="815" customWidth="1"/>
    <col min="5123" max="5123" width="8.140625" style="815" customWidth="1"/>
    <col min="5124" max="5124" width="9.140625" style="815" customWidth="1"/>
    <col min="5125" max="5125" width="15.42578125" style="815" customWidth="1"/>
    <col min="5126" max="5126" width="14.42578125" style="815" customWidth="1"/>
    <col min="5127" max="5127" width="11.140625" style="815" customWidth="1"/>
    <col min="5128" max="5128" width="23.85546875" style="815" customWidth="1"/>
    <col min="5129" max="5129" width="23" style="815" customWidth="1"/>
    <col min="5130" max="5131" width="8.85546875" style="815"/>
    <col min="5132" max="5132" width="14.85546875" style="815" customWidth="1"/>
    <col min="5133" max="5375" width="8.85546875" style="815"/>
    <col min="5376" max="5376" width="5" style="815" customWidth="1"/>
    <col min="5377" max="5377" width="17.42578125" style="815" customWidth="1"/>
    <col min="5378" max="5378" width="12.42578125" style="815" customWidth="1"/>
    <col min="5379" max="5379" width="8.140625" style="815" customWidth="1"/>
    <col min="5380" max="5380" width="9.140625" style="815" customWidth="1"/>
    <col min="5381" max="5381" width="15.42578125" style="815" customWidth="1"/>
    <col min="5382" max="5382" width="14.42578125" style="815" customWidth="1"/>
    <col min="5383" max="5383" width="11.140625" style="815" customWidth="1"/>
    <col min="5384" max="5384" width="23.85546875" style="815" customWidth="1"/>
    <col min="5385" max="5385" width="23" style="815" customWidth="1"/>
    <col min="5386" max="5387" width="8.85546875" style="815"/>
    <col min="5388" max="5388" width="14.85546875" style="815" customWidth="1"/>
    <col min="5389" max="5631" width="8.85546875" style="815"/>
    <col min="5632" max="5632" width="5" style="815" customWidth="1"/>
    <col min="5633" max="5633" width="17.42578125" style="815" customWidth="1"/>
    <col min="5634" max="5634" width="12.42578125" style="815" customWidth="1"/>
    <col min="5635" max="5635" width="8.140625" style="815" customWidth="1"/>
    <col min="5636" max="5636" width="9.140625" style="815" customWidth="1"/>
    <col min="5637" max="5637" width="15.42578125" style="815" customWidth="1"/>
    <col min="5638" max="5638" width="14.42578125" style="815" customWidth="1"/>
    <col min="5639" max="5639" width="11.140625" style="815" customWidth="1"/>
    <col min="5640" max="5640" width="23.85546875" style="815" customWidth="1"/>
    <col min="5641" max="5641" width="23" style="815" customWidth="1"/>
    <col min="5642" max="5643" width="8.85546875" style="815"/>
    <col min="5644" max="5644" width="14.85546875" style="815" customWidth="1"/>
    <col min="5645" max="5887" width="8.85546875" style="815"/>
    <col min="5888" max="5888" width="5" style="815" customWidth="1"/>
    <col min="5889" max="5889" width="17.42578125" style="815" customWidth="1"/>
    <col min="5890" max="5890" width="12.42578125" style="815" customWidth="1"/>
    <col min="5891" max="5891" width="8.140625" style="815" customWidth="1"/>
    <col min="5892" max="5892" width="9.140625" style="815" customWidth="1"/>
    <col min="5893" max="5893" width="15.42578125" style="815" customWidth="1"/>
    <col min="5894" max="5894" width="14.42578125" style="815" customWidth="1"/>
    <col min="5895" max="5895" width="11.140625" style="815" customWidth="1"/>
    <col min="5896" max="5896" width="23.85546875" style="815" customWidth="1"/>
    <col min="5897" max="5897" width="23" style="815" customWidth="1"/>
    <col min="5898" max="5899" width="8.85546875" style="815"/>
    <col min="5900" max="5900" width="14.85546875" style="815" customWidth="1"/>
    <col min="5901" max="6143" width="8.85546875" style="815"/>
    <col min="6144" max="6144" width="5" style="815" customWidth="1"/>
    <col min="6145" max="6145" width="17.42578125" style="815" customWidth="1"/>
    <col min="6146" max="6146" width="12.42578125" style="815" customWidth="1"/>
    <col min="6147" max="6147" width="8.140625" style="815" customWidth="1"/>
    <col min="6148" max="6148" width="9.140625" style="815" customWidth="1"/>
    <col min="6149" max="6149" width="15.42578125" style="815" customWidth="1"/>
    <col min="6150" max="6150" width="14.42578125" style="815" customWidth="1"/>
    <col min="6151" max="6151" width="11.140625" style="815" customWidth="1"/>
    <col min="6152" max="6152" width="23.85546875" style="815" customWidth="1"/>
    <col min="6153" max="6153" width="23" style="815" customWidth="1"/>
    <col min="6154" max="6155" width="8.85546875" style="815"/>
    <col min="6156" max="6156" width="14.85546875" style="815" customWidth="1"/>
    <col min="6157" max="6399" width="8.85546875" style="815"/>
    <col min="6400" max="6400" width="5" style="815" customWidth="1"/>
    <col min="6401" max="6401" width="17.42578125" style="815" customWidth="1"/>
    <col min="6402" max="6402" width="12.42578125" style="815" customWidth="1"/>
    <col min="6403" max="6403" width="8.140625" style="815" customWidth="1"/>
    <col min="6404" max="6404" width="9.140625" style="815" customWidth="1"/>
    <col min="6405" max="6405" width="15.42578125" style="815" customWidth="1"/>
    <col min="6406" max="6406" width="14.42578125" style="815" customWidth="1"/>
    <col min="6407" max="6407" width="11.140625" style="815" customWidth="1"/>
    <col min="6408" max="6408" width="23.85546875" style="815" customWidth="1"/>
    <col min="6409" max="6409" width="23" style="815" customWidth="1"/>
    <col min="6410" max="6411" width="8.85546875" style="815"/>
    <col min="6412" max="6412" width="14.85546875" style="815" customWidth="1"/>
    <col min="6413" max="6655" width="8.85546875" style="815"/>
    <col min="6656" max="6656" width="5" style="815" customWidth="1"/>
    <col min="6657" max="6657" width="17.42578125" style="815" customWidth="1"/>
    <col min="6658" max="6658" width="12.42578125" style="815" customWidth="1"/>
    <col min="6659" max="6659" width="8.140625" style="815" customWidth="1"/>
    <col min="6660" max="6660" width="9.140625" style="815" customWidth="1"/>
    <col min="6661" max="6661" width="15.42578125" style="815" customWidth="1"/>
    <col min="6662" max="6662" width="14.42578125" style="815" customWidth="1"/>
    <col min="6663" max="6663" width="11.140625" style="815" customWidth="1"/>
    <col min="6664" max="6664" width="23.85546875" style="815" customWidth="1"/>
    <col min="6665" max="6665" width="23" style="815" customWidth="1"/>
    <col min="6666" max="6667" width="8.85546875" style="815"/>
    <col min="6668" max="6668" width="14.85546875" style="815" customWidth="1"/>
    <col min="6669" max="6911" width="8.85546875" style="815"/>
    <col min="6912" max="6912" width="5" style="815" customWidth="1"/>
    <col min="6913" max="6913" width="17.42578125" style="815" customWidth="1"/>
    <col min="6914" max="6914" width="12.42578125" style="815" customWidth="1"/>
    <col min="6915" max="6915" width="8.140625" style="815" customWidth="1"/>
    <col min="6916" max="6916" width="9.140625" style="815" customWidth="1"/>
    <col min="6917" max="6917" width="15.42578125" style="815" customWidth="1"/>
    <col min="6918" max="6918" width="14.42578125" style="815" customWidth="1"/>
    <col min="6919" max="6919" width="11.140625" style="815" customWidth="1"/>
    <col min="6920" max="6920" width="23.85546875" style="815" customWidth="1"/>
    <col min="6921" max="6921" width="23" style="815" customWidth="1"/>
    <col min="6922" max="6923" width="8.85546875" style="815"/>
    <col min="6924" max="6924" width="14.85546875" style="815" customWidth="1"/>
    <col min="6925" max="7167" width="8.85546875" style="815"/>
    <col min="7168" max="7168" width="5" style="815" customWidth="1"/>
    <col min="7169" max="7169" width="17.42578125" style="815" customWidth="1"/>
    <col min="7170" max="7170" width="12.42578125" style="815" customWidth="1"/>
    <col min="7171" max="7171" width="8.140625" style="815" customWidth="1"/>
    <col min="7172" max="7172" width="9.140625" style="815" customWidth="1"/>
    <col min="7173" max="7173" width="15.42578125" style="815" customWidth="1"/>
    <col min="7174" max="7174" width="14.42578125" style="815" customWidth="1"/>
    <col min="7175" max="7175" width="11.140625" style="815" customWidth="1"/>
    <col min="7176" max="7176" width="23.85546875" style="815" customWidth="1"/>
    <col min="7177" max="7177" width="23" style="815" customWidth="1"/>
    <col min="7178" max="7179" width="8.85546875" style="815"/>
    <col min="7180" max="7180" width="14.85546875" style="815" customWidth="1"/>
    <col min="7181" max="7423" width="8.85546875" style="815"/>
    <col min="7424" max="7424" width="5" style="815" customWidth="1"/>
    <col min="7425" max="7425" width="17.42578125" style="815" customWidth="1"/>
    <col min="7426" max="7426" width="12.42578125" style="815" customWidth="1"/>
    <col min="7427" max="7427" width="8.140625" style="815" customWidth="1"/>
    <col min="7428" max="7428" width="9.140625" style="815" customWidth="1"/>
    <col min="7429" max="7429" width="15.42578125" style="815" customWidth="1"/>
    <col min="7430" max="7430" width="14.42578125" style="815" customWidth="1"/>
    <col min="7431" max="7431" width="11.140625" style="815" customWidth="1"/>
    <col min="7432" max="7432" width="23.85546875" style="815" customWidth="1"/>
    <col min="7433" max="7433" width="23" style="815" customWidth="1"/>
    <col min="7434" max="7435" width="8.85546875" style="815"/>
    <col min="7436" max="7436" width="14.85546875" style="815" customWidth="1"/>
    <col min="7437" max="7679" width="8.85546875" style="815"/>
    <col min="7680" max="7680" width="5" style="815" customWidth="1"/>
    <col min="7681" max="7681" width="17.42578125" style="815" customWidth="1"/>
    <col min="7682" max="7682" width="12.42578125" style="815" customWidth="1"/>
    <col min="7683" max="7683" width="8.140625" style="815" customWidth="1"/>
    <col min="7684" max="7684" width="9.140625" style="815" customWidth="1"/>
    <col min="7685" max="7685" width="15.42578125" style="815" customWidth="1"/>
    <col min="7686" max="7686" width="14.42578125" style="815" customWidth="1"/>
    <col min="7687" max="7687" width="11.140625" style="815" customWidth="1"/>
    <col min="7688" max="7688" width="23.85546875" style="815" customWidth="1"/>
    <col min="7689" max="7689" width="23" style="815" customWidth="1"/>
    <col min="7690" max="7691" width="8.85546875" style="815"/>
    <col min="7692" max="7692" width="14.85546875" style="815" customWidth="1"/>
    <col min="7693" max="7935" width="8.85546875" style="815"/>
    <col min="7936" max="7936" width="5" style="815" customWidth="1"/>
    <col min="7937" max="7937" width="17.42578125" style="815" customWidth="1"/>
    <col min="7938" max="7938" width="12.42578125" style="815" customWidth="1"/>
    <col min="7939" max="7939" width="8.140625" style="815" customWidth="1"/>
    <col min="7940" max="7940" width="9.140625" style="815" customWidth="1"/>
    <col min="7941" max="7941" width="15.42578125" style="815" customWidth="1"/>
    <col min="7942" max="7942" width="14.42578125" style="815" customWidth="1"/>
    <col min="7943" max="7943" width="11.140625" style="815" customWidth="1"/>
    <col min="7944" max="7944" width="23.85546875" style="815" customWidth="1"/>
    <col min="7945" max="7945" width="23" style="815" customWidth="1"/>
    <col min="7946" max="7947" width="8.85546875" style="815"/>
    <col min="7948" max="7948" width="14.85546875" style="815" customWidth="1"/>
    <col min="7949" max="8191" width="8.85546875" style="815"/>
    <col min="8192" max="8192" width="5" style="815" customWidth="1"/>
    <col min="8193" max="8193" width="17.42578125" style="815" customWidth="1"/>
    <col min="8194" max="8194" width="12.42578125" style="815" customWidth="1"/>
    <col min="8195" max="8195" width="8.140625" style="815" customWidth="1"/>
    <col min="8196" max="8196" width="9.140625" style="815" customWidth="1"/>
    <col min="8197" max="8197" width="15.42578125" style="815" customWidth="1"/>
    <col min="8198" max="8198" width="14.42578125" style="815" customWidth="1"/>
    <col min="8199" max="8199" width="11.140625" style="815" customWidth="1"/>
    <col min="8200" max="8200" width="23.85546875" style="815" customWidth="1"/>
    <col min="8201" max="8201" width="23" style="815" customWidth="1"/>
    <col min="8202" max="8203" width="8.85546875" style="815"/>
    <col min="8204" max="8204" width="14.85546875" style="815" customWidth="1"/>
    <col min="8205" max="8447" width="8.85546875" style="815"/>
    <col min="8448" max="8448" width="5" style="815" customWidth="1"/>
    <col min="8449" max="8449" width="17.42578125" style="815" customWidth="1"/>
    <col min="8450" max="8450" width="12.42578125" style="815" customWidth="1"/>
    <col min="8451" max="8451" width="8.140625" style="815" customWidth="1"/>
    <col min="8452" max="8452" width="9.140625" style="815" customWidth="1"/>
    <col min="8453" max="8453" width="15.42578125" style="815" customWidth="1"/>
    <col min="8454" max="8454" width="14.42578125" style="815" customWidth="1"/>
    <col min="8455" max="8455" width="11.140625" style="815" customWidth="1"/>
    <col min="8456" max="8456" width="23.85546875" style="815" customWidth="1"/>
    <col min="8457" max="8457" width="23" style="815" customWidth="1"/>
    <col min="8458" max="8459" width="8.85546875" style="815"/>
    <col min="8460" max="8460" width="14.85546875" style="815" customWidth="1"/>
    <col min="8461" max="8703" width="8.85546875" style="815"/>
    <col min="8704" max="8704" width="5" style="815" customWidth="1"/>
    <col min="8705" max="8705" width="17.42578125" style="815" customWidth="1"/>
    <col min="8706" max="8706" width="12.42578125" style="815" customWidth="1"/>
    <col min="8707" max="8707" width="8.140625" style="815" customWidth="1"/>
    <col min="8708" max="8708" width="9.140625" style="815" customWidth="1"/>
    <col min="8709" max="8709" width="15.42578125" style="815" customWidth="1"/>
    <col min="8710" max="8710" width="14.42578125" style="815" customWidth="1"/>
    <col min="8711" max="8711" width="11.140625" style="815" customWidth="1"/>
    <col min="8712" max="8712" width="23.85546875" style="815" customWidth="1"/>
    <col min="8713" max="8713" width="23" style="815" customWidth="1"/>
    <col min="8714" max="8715" width="8.85546875" style="815"/>
    <col min="8716" max="8716" width="14.85546875" style="815" customWidth="1"/>
    <col min="8717" max="8959" width="8.85546875" style="815"/>
    <col min="8960" max="8960" width="5" style="815" customWidth="1"/>
    <col min="8961" max="8961" width="17.42578125" style="815" customWidth="1"/>
    <col min="8962" max="8962" width="12.42578125" style="815" customWidth="1"/>
    <col min="8963" max="8963" width="8.140625" style="815" customWidth="1"/>
    <col min="8964" max="8964" width="9.140625" style="815" customWidth="1"/>
    <col min="8965" max="8965" width="15.42578125" style="815" customWidth="1"/>
    <col min="8966" max="8966" width="14.42578125" style="815" customWidth="1"/>
    <col min="8967" max="8967" width="11.140625" style="815" customWidth="1"/>
    <col min="8968" max="8968" width="23.85546875" style="815" customWidth="1"/>
    <col min="8969" max="8969" width="23" style="815" customWidth="1"/>
    <col min="8970" max="8971" width="8.85546875" style="815"/>
    <col min="8972" max="8972" width="14.85546875" style="815" customWidth="1"/>
    <col min="8973" max="9215" width="8.85546875" style="815"/>
    <col min="9216" max="9216" width="5" style="815" customWidth="1"/>
    <col min="9217" max="9217" width="17.42578125" style="815" customWidth="1"/>
    <col min="9218" max="9218" width="12.42578125" style="815" customWidth="1"/>
    <col min="9219" max="9219" width="8.140625" style="815" customWidth="1"/>
    <col min="9220" max="9220" width="9.140625" style="815" customWidth="1"/>
    <col min="9221" max="9221" width="15.42578125" style="815" customWidth="1"/>
    <col min="9222" max="9222" width="14.42578125" style="815" customWidth="1"/>
    <col min="9223" max="9223" width="11.140625" style="815" customWidth="1"/>
    <col min="9224" max="9224" width="23.85546875" style="815" customWidth="1"/>
    <col min="9225" max="9225" width="23" style="815" customWidth="1"/>
    <col min="9226" max="9227" width="8.85546875" style="815"/>
    <col min="9228" max="9228" width="14.85546875" style="815" customWidth="1"/>
    <col min="9229" max="9471" width="8.85546875" style="815"/>
    <col min="9472" max="9472" width="5" style="815" customWidth="1"/>
    <col min="9473" max="9473" width="17.42578125" style="815" customWidth="1"/>
    <col min="9474" max="9474" width="12.42578125" style="815" customWidth="1"/>
    <col min="9475" max="9475" width="8.140625" style="815" customWidth="1"/>
    <col min="9476" max="9476" width="9.140625" style="815" customWidth="1"/>
    <col min="9477" max="9477" width="15.42578125" style="815" customWidth="1"/>
    <col min="9478" max="9478" width="14.42578125" style="815" customWidth="1"/>
    <col min="9479" max="9479" width="11.140625" style="815" customWidth="1"/>
    <col min="9480" max="9480" width="23.85546875" style="815" customWidth="1"/>
    <col min="9481" max="9481" width="23" style="815" customWidth="1"/>
    <col min="9482" max="9483" width="8.85546875" style="815"/>
    <col min="9484" max="9484" width="14.85546875" style="815" customWidth="1"/>
    <col min="9485" max="9727" width="8.85546875" style="815"/>
    <col min="9728" max="9728" width="5" style="815" customWidth="1"/>
    <col min="9729" max="9729" width="17.42578125" style="815" customWidth="1"/>
    <col min="9730" max="9730" width="12.42578125" style="815" customWidth="1"/>
    <col min="9731" max="9731" width="8.140625" style="815" customWidth="1"/>
    <col min="9732" max="9732" width="9.140625" style="815" customWidth="1"/>
    <col min="9733" max="9733" width="15.42578125" style="815" customWidth="1"/>
    <col min="9734" max="9734" width="14.42578125" style="815" customWidth="1"/>
    <col min="9735" max="9735" width="11.140625" style="815" customWidth="1"/>
    <col min="9736" max="9736" width="23.85546875" style="815" customWidth="1"/>
    <col min="9737" max="9737" width="23" style="815" customWidth="1"/>
    <col min="9738" max="9739" width="8.85546875" style="815"/>
    <col min="9740" max="9740" width="14.85546875" style="815" customWidth="1"/>
    <col min="9741" max="9983" width="8.85546875" style="815"/>
    <col min="9984" max="9984" width="5" style="815" customWidth="1"/>
    <col min="9985" max="9985" width="17.42578125" style="815" customWidth="1"/>
    <col min="9986" max="9986" width="12.42578125" style="815" customWidth="1"/>
    <col min="9987" max="9987" width="8.140625" style="815" customWidth="1"/>
    <col min="9988" max="9988" width="9.140625" style="815" customWidth="1"/>
    <col min="9989" max="9989" width="15.42578125" style="815" customWidth="1"/>
    <col min="9990" max="9990" width="14.42578125" style="815" customWidth="1"/>
    <col min="9991" max="9991" width="11.140625" style="815" customWidth="1"/>
    <col min="9992" max="9992" width="23.85546875" style="815" customWidth="1"/>
    <col min="9993" max="9993" width="23" style="815" customWidth="1"/>
    <col min="9994" max="9995" width="8.85546875" style="815"/>
    <col min="9996" max="9996" width="14.85546875" style="815" customWidth="1"/>
    <col min="9997" max="10239" width="8.85546875" style="815"/>
    <col min="10240" max="10240" width="5" style="815" customWidth="1"/>
    <col min="10241" max="10241" width="17.42578125" style="815" customWidth="1"/>
    <col min="10242" max="10242" width="12.42578125" style="815" customWidth="1"/>
    <col min="10243" max="10243" width="8.140625" style="815" customWidth="1"/>
    <col min="10244" max="10244" width="9.140625" style="815" customWidth="1"/>
    <col min="10245" max="10245" width="15.42578125" style="815" customWidth="1"/>
    <col min="10246" max="10246" width="14.42578125" style="815" customWidth="1"/>
    <col min="10247" max="10247" width="11.140625" style="815" customWidth="1"/>
    <col min="10248" max="10248" width="23.85546875" style="815" customWidth="1"/>
    <col min="10249" max="10249" width="23" style="815" customWidth="1"/>
    <col min="10250" max="10251" width="8.85546875" style="815"/>
    <col min="10252" max="10252" width="14.85546875" style="815" customWidth="1"/>
    <col min="10253" max="10495" width="8.85546875" style="815"/>
    <col min="10496" max="10496" width="5" style="815" customWidth="1"/>
    <col min="10497" max="10497" width="17.42578125" style="815" customWidth="1"/>
    <col min="10498" max="10498" width="12.42578125" style="815" customWidth="1"/>
    <col min="10499" max="10499" width="8.140625" style="815" customWidth="1"/>
    <col min="10500" max="10500" width="9.140625" style="815" customWidth="1"/>
    <col min="10501" max="10501" width="15.42578125" style="815" customWidth="1"/>
    <col min="10502" max="10502" width="14.42578125" style="815" customWidth="1"/>
    <col min="10503" max="10503" width="11.140625" style="815" customWidth="1"/>
    <col min="10504" max="10504" width="23.85546875" style="815" customWidth="1"/>
    <col min="10505" max="10505" width="23" style="815" customWidth="1"/>
    <col min="10506" max="10507" width="8.85546875" style="815"/>
    <col min="10508" max="10508" width="14.85546875" style="815" customWidth="1"/>
    <col min="10509" max="10751" width="8.85546875" style="815"/>
    <col min="10752" max="10752" width="5" style="815" customWidth="1"/>
    <col min="10753" max="10753" width="17.42578125" style="815" customWidth="1"/>
    <col min="10754" max="10754" width="12.42578125" style="815" customWidth="1"/>
    <col min="10755" max="10755" width="8.140625" style="815" customWidth="1"/>
    <col min="10756" max="10756" width="9.140625" style="815" customWidth="1"/>
    <col min="10757" max="10757" width="15.42578125" style="815" customWidth="1"/>
    <col min="10758" max="10758" width="14.42578125" style="815" customWidth="1"/>
    <col min="10759" max="10759" width="11.140625" style="815" customWidth="1"/>
    <col min="10760" max="10760" width="23.85546875" style="815" customWidth="1"/>
    <col min="10761" max="10761" width="23" style="815" customWidth="1"/>
    <col min="10762" max="10763" width="8.85546875" style="815"/>
    <col min="10764" max="10764" width="14.85546875" style="815" customWidth="1"/>
    <col min="10765" max="11007" width="8.85546875" style="815"/>
    <col min="11008" max="11008" width="5" style="815" customWidth="1"/>
    <col min="11009" max="11009" width="17.42578125" style="815" customWidth="1"/>
    <col min="11010" max="11010" width="12.42578125" style="815" customWidth="1"/>
    <col min="11011" max="11011" width="8.140625" style="815" customWidth="1"/>
    <col min="11012" max="11012" width="9.140625" style="815" customWidth="1"/>
    <col min="11013" max="11013" width="15.42578125" style="815" customWidth="1"/>
    <col min="11014" max="11014" width="14.42578125" style="815" customWidth="1"/>
    <col min="11015" max="11015" width="11.140625" style="815" customWidth="1"/>
    <col min="11016" max="11016" width="23.85546875" style="815" customWidth="1"/>
    <col min="11017" max="11017" width="23" style="815" customWidth="1"/>
    <col min="11018" max="11019" width="8.85546875" style="815"/>
    <col min="11020" max="11020" width="14.85546875" style="815" customWidth="1"/>
    <col min="11021" max="11263" width="8.85546875" style="815"/>
    <col min="11264" max="11264" width="5" style="815" customWidth="1"/>
    <col min="11265" max="11265" width="17.42578125" style="815" customWidth="1"/>
    <col min="11266" max="11266" width="12.42578125" style="815" customWidth="1"/>
    <col min="11267" max="11267" width="8.140625" style="815" customWidth="1"/>
    <col min="11268" max="11268" width="9.140625" style="815" customWidth="1"/>
    <col min="11269" max="11269" width="15.42578125" style="815" customWidth="1"/>
    <col min="11270" max="11270" width="14.42578125" style="815" customWidth="1"/>
    <col min="11271" max="11271" width="11.140625" style="815" customWidth="1"/>
    <col min="11272" max="11272" width="23.85546875" style="815" customWidth="1"/>
    <col min="11273" max="11273" width="23" style="815" customWidth="1"/>
    <col min="11274" max="11275" width="8.85546875" style="815"/>
    <col min="11276" max="11276" width="14.85546875" style="815" customWidth="1"/>
    <col min="11277" max="11519" width="8.85546875" style="815"/>
    <col min="11520" max="11520" width="5" style="815" customWidth="1"/>
    <col min="11521" max="11521" width="17.42578125" style="815" customWidth="1"/>
    <col min="11522" max="11522" width="12.42578125" style="815" customWidth="1"/>
    <col min="11523" max="11523" width="8.140625" style="815" customWidth="1"/>
    <col min="11524" max="11524" width="9.140625" style="815" customWidth="1"/>
    <col min="11525" max="11525" width="15.42578125" style="815" customWidth="1"/>
    <col min="11526" max="11526" width="14.42578125" style="815" customWidth="1"/>
    <col min="11527" max="11527" width="11.140625" style="815" customWidth="1"/>
    <col min="11528" max="11528" width="23.85546875" style="815" customWidth="1"/>
    <col min="11529" max="11529" width="23" style="815" customWidth="1"/>
    <col min="11530" max="11531" width="8.85546875" style="815"/>
    <col min="11532" max="11532" width="14.85546875" style="815" customWidth="1"/>
    <col min="11533" max="11775" width="8.85546875" style="815"/>
    <col min="11776" max="11776" width="5" style="815" customWidth="1"/>
    <col min="11777" max="11777" width="17.42578125" style="815" customWidth="1"/>
    <col min="11778" max="11778" width="12.42578125" style="815" customWidth="1"/>
    <col min="11779" max="11779" width="8.140625" style="815" customWidth="1"/>
    <col min="11780" max="11780" width="9.140625" style="815" customWidth="1"/>
    <col min="11781" max="11781" width="15.42578125" style="815" customWidth="1"/>
    <col min="11782" max="11782" width="14.42578125" style="815" customWidth="1"/>
    <col min="11783" max="11783" width="11.140625" style="815" customWidth="1"/>
    <col min="11784" max="11784" width="23.85546875" style="815" customWidth="1"/>
    <col min="11785" max="11785" width="23" style="815" customWidth="1"/>
    <col min="11786" max="11787" width="8.85546875" style="815"/>
    <col min="11788" max="11788" width="14.85546875" style="815" customWidth="1"/>
    <col min="11789" max="12031" width="8.85546875" style="815"/>
    <col min="12032" max="12032" width="5" style="815" customWidth="1"/>
    <col min="12033" max="12033" width="17.42578125" style="815" customWidth="1"/>
    <col min="12034" max="12034" width="12.42578125" style="815" customWidth="1"/>
    <col min="12035" max="12035" width="8.140625" style="815" customWidth="1"/>
    <col min="12036" max="12036" width="9.140625" style="815" customWidth="1"/>
    <col min="12037" max="12037" width="15.42578125" style="815" customWidth="1"/>
    <col min="12038" max="12038" width="14.42578125" style="815" customWidth="1"/>
    <col min="12039" max="12039" width="11.140625" style="815" customWidth="1"/>
    <col min="12040" max="12040" width="23.85546875" style="815" customWidth="1"/>
    <col min="12041" max="12041" width="23" style="815" customWidth="1"/>
    <col min="12042" max="12043" width="8.85546875" style="815"/>
    <col min="12044" max="12044" width="14.85546875" style="815" customWidth="1"/>
    <col min="12045" max="12287" width="8.85546875" style="815"/>
    <col min="12288" max="12288" width="5" style="815" customWidth="1"/>
    <col min="12289" max="12289" width="17.42578125" style="815" customWidth="1"/>
    <col min="12290" max="12290" width="12.42578125" style="815" customWidth="1"/>
    <col min="12291" max="12291" width="8.140625" style="815" customWidth="1"/>
    <col min="12292" max="12292" width="9.140625" style="815" customWidth="1"/>
    <col min="12293" max="12293" width="15.42578125" style="815" customWidth="1"/>
    <col min="12294" max="12294" width="14.42578125" style="815" customWidth="1"/>
    <col min="12295" max="12295" width="11.140625" style="815" customWidth="1"/>
    <col min="12296" max="12296" width="23.85546875" style="815" customWidth="1"/>
    <col min="12297" max="12297" width="23" style="815" customWidth="1"/>
    <col min="12298" max="12299" width="8.85546875" style="815"/>
    <col min="12300" max="12300" width="14.85546875" style="815" customWidth="1"/>
    <col min="12301" max="12543" width="8.85546875" style="815"/>
    <col min="12544" max="12544" width="5" style="815" customWidth="1"/>
    <col min="12545" max="12545" width="17.42578125" style="815" customWidth="1"/>
    <col min="12546" max="12546" width="12.42578125" style="815" customWidth="1"/>
    <col min="12547" max="12547" width="8.140625" style="815" customWidth="1"/>
    <col min="12548" max="12548" width="9.140625" style="815" customWidth="1"/>
    <col min="12549" max="12549" width="15.42578125" style="815" customWidth="1"/>
    <col min="12550" max="12550" width="14.42578125" style="815" customWidth="1"/>
    <col min="12551" max="12551" width="11.140625" style="815" customWidth="1"/>
    <col min="12552" max="12552" width="23.85546875" style="815" customWidth="1"/>
    <col min="12553" max="12553" width="23" style="815" customWidth="1"/>
    <col min="12554" max="12555" width="8.85546875" style="815"/>
    <col min="12556" max="12556" width="14.85546875" style="815" customWidth="1"/>
    <col min="12557" max="12799" width="8.85546875" style="815"/>
    <col min="12800" max="12800" width="5" style="815" customWidth="1"/>
    <col min="12801" max="12801" width="17.42578125" style="815" customWidth="1"/>
    <col min="12802" max="12802" width="12.42578125" style="815" customWidth="1"/>
    <col min="12803" max="12803" width="8.140625" style="815" customWidth="1"/>
    <col min="12804" max="12804" width="9.140625" style="815" customWidth="1"/>
    <col min="12805" max="12805" width="15.42578125" style="815" customWidth="1"/>
    <col min="12806" max="12806" width="14.42578125" style="815" customWidth="1"/>
    <col min="12807" max="12807" width="11.140625" style="815" customWidth="1"/>
    <col min="12808" max="12808" width="23.85546875" style="815" customWidth="1"/>
    <col min="12809" max="12809" width="23" style="815" customWidth="1"/>
    <col min="12810" max="12811" width="8.85546875" style="815"/>
    <col min="12812" max="12812" width="14.85546875" style="815" customWidth="1"/>
    <col min="12813" max="13055" width="8.85546875" style="815"/>
    <col min="13056" max="13056" width="5" style="815" customWidth="1"/>
    <col min="13057" max="13057" width="17.42578125" style="815" customWidth="1"/>
    <col min="13058" max="13058" width="12.42578125" style="815" customWidth="1"/>
    <col min="13059" max="13059" width="8.140625" style="815" customWidth="1"/>
    <col min="13060" max="13060" width="9.140625" style="815" customWidth="1"/>
    <col min="13061" max="13061" width="15.42578125" style="815" customWidth="1"/>
    <col min="13062" max="13062" width="14.42578125" style="815" customWidth="1"/>
    <col min="13063" max="13063" width="11.140625" style="815" customWidth="1"/>
    <col min="13064" max="13064" width="23.85546875" style="815" customWidth="1"/>
    <col min="13065" max="13065" width="23" style="815" customWidth="1"/>
    <col min="13066" max="13067" width="8.85546875" style="815"/>
    <col min="13068" max="13068" width="14.85546875" style="815" customWidth="1"/>
    <col min="13069" max="13311" width="8.85546875" style="815"/>
    <col min="13312" max="13312" width="5" style="815" customWidth="1"/>
    <col min="13313" max="13313" width="17.42578125" style="815" customWidth="1"/>
    <col min="13314" max="13314" width="12.42578125" style="815" customWidth="1"/>
    <col min="13315" max="13315" width="8.140625" style="815" customWidth="1"/>
    <col min="13316" max="13316" width="9.140625" style="815" customWidth="1"/>
    <col min="13317" max="13317" width="15.42578125" style="815" customWidth="1"/>
    <col min="13318" max="13318" width="14.42578125" style="815" customWidth="1"/>
    <col min="13319" max="13319" width="11.140625" style="815" customWidth="1"/>
    <col min="13320" max="13320" width="23.85546875" style="815" customWidth="1"/>
    <col min="13321" max="13321" width="23" style="815" customWidth="1"/>
    <col min="13322" max="13323" width="8.85546875" style="815"/>
    <col min="13324" max="13324" width="14.85546875" style="815" customWidth="1"/>
    <col min="13325" max="13567" width="8.85546875" style="815"/>
    <col min="13568" max="13568" width="5" style="815" customWidth="1"/>
    <col min="13569" max="13569" width="17.42578125" style="815" customWidth="1"/>
    <col min="13570" max="13570" width="12.42578125" style="815" customWidth="1"/>
    <col min="13571" max="13571" width="8.140625" style="815" customWidth="1"/>
    <col min="13572" max="13572" width="9.140625" style="815" customWidth="1"/>
    <col min="13573" max="13573" width="15.42578125" style="815" customWidth="1"/>
    <col min="13574" max="13574" width="14.42578125" style="815" customWidth="1"/>
    <col min="13575" max="13575" width="11.140625" style="815" customWidth="1"/>
    <col min="13576" max="13576" width="23.85546875" style="815" customWidth="1"/>
    <col min="13577" max="13577" width="23" style="815" customWidth="1"/>
    <col min="13578" max="13579" width="8.85546875" style="815"/>
    <col min="13580" max="13580" width="14.85546875" style="815" customWidth="1"/>
    <col min="13581" max="13823" width="8.85546875" style="815"/>
    <col min="13824" max="13824" width="5" style="815" customWidth="1"/>
    <col min="13825" max="13825" width="17.42578125" style="815" customWidth="1"/>
    <col min="13826" max="13826" width="12.42578125" style="815" customWidth="1"/>
    <col min="13827" max="13827" width="8.140625" style="815" customWidth="1"/>
    <col min="13828" max="13828" width="9.140625" style="815" customWidth="1"/>
    <col min="13829" max="13829" width="15.42578125" style="815" customWidth="1"/>
    <col min="13830" max="13830" width="14.42578125" style="815" customWidth="1"/>
    <col min="13831" max="13831" width="11.140625" style="815" customWidth="1"/>
    <col min="13832" max="13832" width="23.85546875" style="815" customWidth="1"/>
    <col min="13833" max="13833" width="23" style="815" customWidth="1"/>
    <col min="13834" max="13835" width="8.85546875" style="815"/>
    <col min="13836" max="13836" width="14.85546875" style="815" customWidth="1"/>
    <col min="13837" max="14079" width="8.85546875" style="815"/>
    <col min="14080" max="14080" width="5" style="815" customWidth="1"/>
    <col min="14081" max="14081" width="17.42578125" style="815" customWidth="1"/>
    <col min="14082" max="14082" width="12.42578125" style="815" customWidth="1"/>
    <col min="14083" max="14083" width="8.140625" style="815" customWidth="1"/>
    <col min="14084" max="14084" width="9.140625" style="815" customWidth="1"/>
    <col min="14085" max="14085" width="15.42578125" style="815" customWidth="1"/>
    <col min="14086" max="14086" width="14.42578125" style="815" customWidth="1"/>
    <col min="14087" max="14087" width="11.140625" style="815" customWidth="1"/>
    <col min="14088" max="14088" width="23.85546875" style="815" customWidth="1"/>
    <col min="14089" max="14089" width="23" style="815" customWidth="1"/>
    <col min="14090" max="14091" width="8.85546875" style="815"/>
    <col min="14092" max="14092" width="14.85546875" style="815" customWidth="1"/>
    <col min="14093" max="14335" width="8.85546875" style="815"/>
    <col min="14336" max="14336" width="5" style="815" customWidth="1"/>
    <col min="14337" max="14337" width="17.42578125" style="815" customWidth="1"/>
    <col min="14338" max="14338" width="12.42578125" style="815" customWidth="1"/>
    <col min="14339" max="14339" width="8.140625" style="815" customWidth="1"/>
    <col min="14340" max="14340" width="9.140625" style="815" customWidth="1"/>
    <col min="14341" max="14341" width="15.42578125" style="815" customWidth="1"/>
    <col min="14342" max="14342" width="14.42578125" style="815" customWidth="1"/>
    <col min="14343" max="14343" width="11.140625" style="815" customWidth="1"/>
    <col min="14344" max="14344" width="23.85546875" style="815" customWidth="1"/>
    <col min="14345" max="14345" width="23" style="815" customWidth="1"/>
    <col min="14346" max="14347" width="8.85546875" style="815"/>
    <col min="14348" max="14348" width="14.85546875" style="815" customWidth="1"/>
    <col min="14349" max="14591" width="8.85546875" style="815"/>
    <col min="14592" max="14592" width="5" style="815" customWidth="1"/>
    <col min="14593" max="14593" width="17.42578125" style="815" customWidth="1"/>
    <col min="14594" max="14594" width="12.42578125" style="815" customWidth="1"/>
    <col min="14595" max="14595" width="8.140625" style="815" customWidth="1"/>
    <col min="14596" max="14596" width="9.140625" style="815" customWidth="1"/>
    <col min="14597" max="14597" width="15.42578125" style="815" customWidth="1"/>
    <col min="14598" max="14598" width="14.42578125" style="815" customWidth="1"/>
    <col min="14599" max="14599" width="11.140625" style="815" customWidth="1"/>
    <col min="14600" max="14600" width="23.85546875" style="815" customWidth="1"/>
    <col min="14601" max="14601" width="23" style="815" customWidth="1"/>
    <col min="14602" max="14603" width="8.85546875" style="815"/>
    <col min="14604" max="14604" width="14.85546875" style="815" customWidth="1"/>
    <col min="14605" max="14847" width="8.85546875" style="815"/>
    <col min="14848" max="14848" width="5" style="815" customWidth="1"/>
    <col min="14849" max="14849" width="17.42578125" style="815" customWidth="1"/>
    <col min="14850" max="14850" width="12.42578125" style="815" customWidth="1"/>
    <col min="14851" max="14851" width="8.140625" style="815" customWidth="1"/>
    <col min="14852" max="14852" width="9.140625" style="815" customWidth="1"/>
    <col min="14853" max="14853" width="15.42578125" style="815" customWidth="1"/>
    <col min="14854" max="14854" width="14.42578125" style="815" customWidth="1"/>
    <col min="14855" max="14855" width="11.140625" style="815" customWidth="1"/>
    <col min="14856" max="14856" width="23.85546875" style="815" customWidth="1"/>
    <col min="14857" max="14857" width="23" style="815" customWidth="1"/>
    <col min="14858" max="14859" width="8.85546875" style="815"/>
    <col min="14860" max="14860" width="14.85546875" style="815" customWidth="1"/>
    <col min="14861" max="15103" width="8.85546875" style="815"/>
    <col min="15104" max="15104" width="5" style="815" customWidth="1"/>
    <col min="15105" max="15105" width="17.42578125" style="815" customWidth="1"/>
    <col min="15106" max="15106" width="12.42578125" style="815" customWidth="1"/>
    <col min="15107" max="15107" width="8.140625" style="815" customWidth="1"/>
    <col min="15108" max="15108" width="9.140625" style="815" customWidth="1"/>
    <col min="15109" max="15109" width="15.42578125" style="815" customWidth="1"/>
    <col min="15110" max="15110" width="14.42578125" style="815" customWidth="1"/>
    <col min="15111" max="15111" width="11.140625" style="815" customWidth="1"/>
    <col min="15112" max="15112" width="23.85546875" style="815" customWidth="1"/>
    <col min="15113" max="15113" width="23" style="815" customWidth="1"/>
    <col min="15114" max="15115" width="8.85546875" style="815"/>
    <col min="15116" max="15116" width="14.85546875" style="815" customWidth="1"/>
    <col min="15117" max="15359" width="8.85546875" style="815"/>
    <col min="15360" max="15360" width="5" style="815" customWidth="1"/>
    <col min="15361" max="15361" width="17.42578125" style="815" customWidth="1"/>
    <col min="15362" max="15362" width="12.42578125" style="815" customWidth="1"/>
    <col min="15363" max="15363" width="8.140625" style="815" customWidth="1"/>
    <col min="15364" max="15364" width="9.140625" style="815" customWidth="1"/>
    <col min="15365" max="15365" width="15.42578125" style="815" customWidth="1"/>
    <col min="15366" max="15366" width="14.42578125" style="815" customWidth="1"/>
    <col min="15367" max="15367" width="11.140625" style="815" customWidth="1"/>
    <col min="15368" max="15368" width="23.85546875" style="815" customWidth="1"/>
    <col min="15369" max="15369" width="23" style="815" customWidth="1"/>
    <col min="15370" max="15371" width="8.85546875" style="815"/>
    <col min="15372" max="15372" width="14.85546875" style="815" customWidth="1"/>
    <col min="15373" max="15615" width="8.85546875" style="815"/>
    <col min="15616" max="15616" width="5" style="815" customWidth="1"/>
    <col min="15617" max="15617" width="17.42578125" style="815" customWidth="1"/>
    <col min="15618" max="15618" width="12.42578125" style="815" customWidth="1"/>
    <col min="15619" max="15619" width="8.140625" style="815" customWidth="1"/>
    <col min="15620" max="15620" width="9.140625" style="815" customWidth="1"/>
    <col min="15621" max="15621" width="15.42578125" style="815" customWidth="1"/>
    <col min="15622" max="15622" width="14.42578125" style="815" customWidth="1"/>
    <col min="15623" max="15623" width="11.140625" style="815" customWidth="1"/>
    <col min="15624" max="15624" width="23.85546875" style="815" customWidth="1"/>
    <col min="15625" max="15625" width="23" style="815" customWidth="1"/>
    <col min="15626" max="15627" width="8.85546875" style="815"/>
    <col min="15628" max="15628" width="14.85546875" style="815" customWidth="1"/>
    <col min="15629" max="15871" width="8.85546875" style="815"/>
    <col min="15872" max="15872" width="5" style="815" customWidth="1"/>
    <col min="15873" max="15873" width="17.42578125" style="815" customWidth="1"/>
    <col min="15874" max="15874" width="12.42578125" style="815" customWidth="1"/>
    <col min="15875" max="15875" width="8.140625" style="815" customWidth="1"/>
    <col min="15876" max="15876" width="9.140625" style="815" customWidth="1"/>
    <col min="15877" max="15877" width="15.42578125" style="815" customWidth="1"/>
    <col min="15878" max="15878" width="14.42578125" style="815" customWidth="1"/>
    <col min="15879" max="15879" width="11.140625" style="815" customWidth="1"/>
    <col min="15880" max="15880" width="23.85546875" style="815" customWidth="1"/>
    <col min="15881" max="15881" width="23" style="815" customWidth="1"/>
    <col min="15882" max="15883" width="8.85546875" style="815"/>
    <col min="15884" max="15884" width="14.85546875" style="815" customWidth="1"/>
    <col min="15885" max="16127" width="8.85546875" style="815"/>
    <col min="16128" max="16128" width="5" style="815" customWidth="1"/>
    <col min="16129" max="16129" width="17.42578125" style="815" customWidth="1"/>
    <col min="16130" max="16130" width="12.42578125" style="815" customWidth="1"/>
    <col min="16131" max="16131" width="8.140625" style="815" customWidth="1"/>
    <col min="16132" max="16132" width="9.140625" style="815" customWidth="1"/>
    <col min="16133" max="16133" width="15.42578125" style="815" customWidth="1"/>
    <col min="16134" max="16134" width="14.42578125" style="815" customWidth="1"/>
    <col min="16135" max="16135" width="11.140625" style="815" customWidth="1"/>
    <col min="16136" max="16136" width="23.85546875" style="815" customWidth="1"/>
    <col min="16137" max="16137" width="23" style="815" customWidth="1"/>
    <col min="16138" max="16139" width="8.85546875" style="815"/>
    <col min="16140" max="16140" width="14.85546875" style="815" customWidth="1"/>
    <col min="16141" max="16384" width="8.85546875" style="815"/>
  </cols>
  <sheetData>
    <row r="1" spans="1:22" ht="61.5" customHeight="1">
      <c r="C1" s="3901" t="s">
        <v>0</v>
      </c>
      <c r="D1" s="3901"/>
      <c r="E1" s="3901"/>
      <c r="F1" s="3901"/>
      <c r="G1" s="3901"/>
      <c r="H1" s="3901"/>
      <c r="I1" s="3901"/>
      <c r="J1" s="3901"/>
      <c r="K1" s="3901"/>
      <c r="L1" s="3901"/>
      <c r="M1" s="3902" t="s">
        <v>1</v>
      </c>
      <c r="N1" s="3902"/>
      <c r="O1" s="3902"/>
    </row>
    <row r="2" spans="1:22">
      <c r="C2" s="3903" t="s">
        <v>2</v>
      </c>
      <c r="D2" s="3903"/>
      <c r="E2" s="3903"/>
      <c r="F2" s="3903"/>
      <c r="G2" s="3903"/>
      <c r="H2" s="3903"/>
      <c r="I2" s="3903"/>
      <c r="J2" s="3903"/>
      <c r="K2" s="3903"/>
      <c r="L2" s="3903"/>
    </row>
    <row r="3" spans="1:22" ht="10.5" customHeight="1">
      <c r="C3" s="1668"/>
      <c r="D3" s="1454"/>
      <c r="E3" s="1454"/>
      <c r="F3" s="1454"/>
      <c r="G3" s="1454"/>
      <c r="H3" s="1454"/>
      <c r="I3" s="1454"/>
      <c r="J3" s="1454"/>
      <c r="K3" s="1454"/>
    </row>
    <row r="4" spans="1:22">
      <c r="B4" s="3903" t="s">
        <v>3</v>
      </c>
      <c r="C4" s="3903"/>
      <c r="D4" s="3903"/>
      <c r="E4" s="3903"/>
      <c r="F4" s="3903"/>
      <c r="G4" s="3903"/>
      <c r="H4" s="3903"/>
      <c r="I4" s="3903"/>
      <c r="J4" s="3903"/>
      <c r="K4" s="3903"/>
      <c r="L4" s="3903"/>
      <c r="M4" s="3903"/>
      <c r="N4" s="3903"/>
      <c r="O4" s="3903"/>
      <c r="P4" s="3903"/>
      <c r="Q4" s="1454"/>
      <c r="R4" s="1454"/>
      <c r="S4" s="1456"/>
    </row>
    <row r="5" spans="1:22">
      <c r="B5" s="1454"/>
      <c r="C5" s="1668"/>
      <c r="D5" s="1454"/>
      <c r="E5" s="1454"/>
      <c r="F5" s="1454"/>
      <c r="G5" s="1454"/>
      <c r="H5" s="1454"/>
      <c r="I5" s="3904" t="s">
        <v>4</v>
      </c>
      <c r="J5" s="3904"/>
      <c r="K5" s="3904"/>
      <c r="L5" s="3904"/>
      <c r="M5" s="3904"/>
      <c r="N5" s="3904"/>
      <c r="O5" s="3904"/>
      <c r="P5" s="3904"/>
      <c r="Q5" s="1457"/>
      <c r="R5" s="1457"/>
      <c r="S5" s="1143"/>
    </row>
    <row r="6" spans="1:22">
      <c r="B6" s="3905" t="s">
        <v>5</v>
      </c>
      <c r="C6" s="3903"/>
      <c r="D6" s="3903"/>
      <c r="E6" s="3903"/>
      <c r="F6" s="3903"/>
      <c r="G6" s="3903"/>
      <c r="H6" s="3903"/>
      <c r="I6" s="3903"/>
      <c r="J6" s="3903"/>
      <c r="K6" s="3903"/>
      <c r="L6" s="3903"/>
      <c r="M6" s="3903"/>
      <c r="N6" s="3903"/>
      <c r="O6" s="3903"/>
      <c r="P6" s="3903"/>
      <c r="Q6" s="1454"/>
      <c r="R6" s="1454"/>
      <c r="S6" s="1456"/>
    </row>
    <row r="7" spans="1:22" ht="15" customHeight="1">
      <c r="B7" s="1453"/>
      <c r="C7" s="1668"/>
      <c r="D7" s="1454"/>
      <c r="E7" s="1454"/>
      <c r="F7" s="1454"/>
      <c r="G7" s="1454"/>
      <c r="H7" s="1454"/>
      <c r="I7" s="1454"/>
      <c r="J7" s="1454"/>
      <c r="K7" s="1454"/>
      <c r="L7" s="842"/>
      <c r="M7" s="1454"/>
      <c r="N7" s="1454"/>
      <c r="O7" s="1454"/>
      <c r="P7" s="866" t="s">
        <v>242</v>
      </c>
      <c r="Q7" s="819"/>
      <c r="R7" s="819"/>
      <c r="S7" s="1144"/>
    </row>
    <row r="8" spans="1:22" s="836" customFormat="1" ht="15" customHeight="1">
      <c r="A8" s="3897" t="s">
        <v>7679</v>
      </c>
      <c r="B8" s="3955" t="s">
        <v>6</v>
      </c>
      <c r="C8" s="3954" t="s">
        <v>7</v>
      </c>
      <c r="D8" s="3955" t="s">
        <v>449</v>
      </c>
      <c r="E8" s="3955" t="s">
        <v>731</v>
      </c>
      <c r="F8" s="3954" t="s">
        <v>462</v>
      </c>
      <c r="G8" s="3955" t="s">
        <v>458</v>
      </c>
      <c r="H8" s="3954" t="s">
        <v>459</v>
      </c>
      <c r="I8" s="3955" t="s">
        <v>8</v>
      </c>
      <c r="J8" s="3955" t="s">
        <v>9</v>
      </c>
      <c r="K8" s="3955"/>
      <c r="L8" s="4155" t="s">
        <v>10</v>
      </c>
      <c r="M8" s="3954" t="s">
        <v>11</v>
      </c>
      <c r="N8" s="3954" t="s">
        <v>12</v>
      </c>
      <c r="O8" s="3954" t="s">
        <v>13</v>
      </c>
      <c r="P8" s="3954" t="s">
        <v>14</v>
      </c>
      <c r="Q8" s="3954" t="s">
        <v>460</v>
      </c>
      <c r="R8" s="3954" t="s">
        <v>461</v>
      </c>
      <c r="S8" s="3954" t="s">
        <v>463</v>
      </c>
      <c r="T8" s="3953" t="s">
        <v>3908</v>
      </c>
      <c r="U8" s="3953" t="s">
        <v>3220</v>
      </c>
    </row>
    <row r="9" spans="1:22" s="838" customFormat="1" ht="72.75" customHeight="1">
      <c r="A9" s="3897"/>
      <c r="B9" s="3955"/>
      <c r="C9" s="3954"/>
      <c r="D9" s="3955"/>
      <c r="E9" s="3955"/>
      <c r="F9" s="3955"/>
      <c r="G9" s="3955"/>
      <c r="H9" s="3954"/>
      <c r="I9" s="3955"/>
      <c r="J9" s="1452" t="s">
        <v>15</v>
      </c>
      <c r="K9" s="1452" t="s">
        <v>16</v>
      </c>
      <c r="L9" s="4155"/>
      <c r="M9" s="3954"/>
      <c r="N9" s="3954"/>
      <c r="O9" s="3954"/>
      <c r="P9" s="3954"/>
      <c r="Q9" s="3954"/>
      <c r="R9" s="3954"/>
      <c r="S9" s="3954"/>
      <c r="T9" s="3953"/>
      <c r="U9" s="3953"/>
    </row>
    <row r="10" spans="1:22" s="874" customFormat="1" ht="37.5" customHeight="1">
      <c r="A10" s="1502">
        <v>1</v>
      </c>
      <c r="B10" s="942"/>
      <c r="C10" s="872" t="s">
        <v>743</v>
      </c>
      <c r="D10" s="942"/>
      <c r="E10" s="942"/>
      <c r="F10" s="942"/>
      <c r="G10" s="942"/>
      <c r="H10" s="872"/>
      <c r="I10" s="942"/>
      <c r="J10" s="942"/>
      <c r="K10" s="942"/>
      <c r="L10" s="943"/>
      <c r="M10" s="872"/>
      <c r="N10" s="872"/>
      <c r="O10" s="872"/>
      <c r="P10" s="872"/>
      <c r="Q10" s="872"/>
      <c r="R10" s="872"/>
      <c r="S10" s="872"/>
      <c r="T10" s="942"/>
      <c r="U10" s="942"/>
    </row>
    <row r="11" spans="1:22">
      <c r="A11" s="839">
        <v>2</v>
      </c>
      <c r="B11" s="1508" t="s">
        <v>3224</v>
      </c>
      <c r="C11" s="1508" t="s">
        <v>4897</v>
      </c>
      <c r="D11" s="945"/>
      <c r="E11" s="946"/>
      <c r="F11" s="945"/>
      <c r="G11" s="945" t="s">
        <v>7684</v>
      </c>
      <c r="H11" s="945"/>
      <c r="I11" s="946"/>
      <c r="J11" s="1508"/>
      <c r="K11" s="1508"/>
      <c r="L11" s="1508"/>
      <c r="M11" s="945"/>
      <c r="N11" s="945"/>
      <c r="O11" s="1508"/>
      <c r="P11" s="946"/>
      <c r="Q11" s="945"/>
      <c r="R11" s="945"/>
      <c r="S11" s="1145"/>
      <c r="T11" s="945"/>
      <c r="U11" s="945"/>
      <c r="V11" s="815">
        <v>1</v>
      </c>
    </row>
    <row r="12" spans="1:22" ht="31.5">
      <c r="A12" s="839">
        <v>3</v>
      </c>
      <c r="B12" s="1511">
        <v>1</v>
      </c>
      <c r="C12" s="1721" t="s">
        <v>4791</v>
      </c>
      <c r="D12" s="945"/>
      <c r="E12" s="946"/>
      <c r="F12" s="945"/>
      <c r="G12" s="945" t="s">
        <v>7684</v>
      </c>
      <c r="H12" s="945"/>
      <c r="I12" s="946"/>
      <c r="J12" s="1512">
        <v>14</v>
      </c>
      <c r="K12" s="1513" t="s">
        <v>4792</v>
      </c>
      <c r="L12" s="1513">
        <v>35728</v>
      </c>
      <c r="M12" s="945"/>
      <c r="N12" s="1511" t="s">
        <v>848</v>
      </c>
      <c r="O12" s="1511" t="s">
        <v>848</v>
      </c>
      <c r="P12" s="946" t="s">
        <v>4256</v>
      </c>
      <c r="Q12" s="945"/>
      <c r="R12" s="945"/>
      <c r="S12" s="1145"/>
      <c r="T12" s="945"/>
      <c r="U12" s="945"/>
      <c r="V12" s="815">
        <v>1</v>
      </c>
    </row>
    <row r="13" spans="1:22" ht="31.5">
      <c r="A13" s="839">
        <v>4</v>
      </c>
      <c r="B13" s="1511">
        <v>2</v>
      </c>
      <c r="C13" s="1721" t="s">
        <v>4791</v>
      </c>
      <c r="D13" s="945"/>
      <c r="E13" s="946"/>
      <c r="F13" s="945"/>
      <c r="G13" s="945" t="s">
        <v>7684</v>
      </c>
      <c r="H13" s="945"/>
      <c r="I13" s="946"/>
      <c r="J13" s="1513">
        <v>14</v>
      </c>
      <c r="K13" s="1513" t="s">
        <v>4793</v>
      </c>
      <c r="L13" s="1513">
        <v>4213</v>
      </c>
      <c r="M13" s="945"/>
      <c r="N13" s="1511" t="s">
        <v>848</v>
      </c>
      <c r="O13" s="1511" t="s">
        <v>848</v>
      </c>
      <c r="P13" s="946" t="s">
        <v>4256</v>
      </c>
      <c r="Q13" s="945"/>
      <c r="R13" s="945"/>
      <c r="S13" s="1145"/>
      <c r="T13" s="945"/>
      <c r="U13" s="945"/>
      <c r="V13" s="815">
        <v>1</v>
      </c>
    </row>
    <row r="14" spans="1:22" ht="31.5">
      <c r="A14" s="839">
        <v>5</v>
      </c>
      <c r="B14" s="1511">
        <v>3</v>
      </c>
      <c r="C14" s="1721" t="s">
        <v>4791</v>
      </c>
      <c r="D14" s="945"/>
      <c r="E14" s="946"/>
      <c r="F14" s="945"/>
      <c r="G14" s="945" t="s">
        <v>7684</v>
      </c>
      <c r="H14" s="945"/>
      <c r="I14" s="946"/>
      <c r="J14" s="1513">
        <v>14</v>
      </c>
      <c r="K14" s="1513">
        <v>25</v>
      </c>
      <c r="L14" s="1513">
        <v>3822</v>
      </c>
      <c r="M14" s="945"/>
      <c r="N14" s="1511" t="s">
        <v>848</v>
      </c>
      <c r="O14" s="1511" t="s">
        <v>848</v>
      </c>
      <c r="P14" s="946" t="s">
        <v>4256</v>
      </c>
      <c r="Q14" s="945"/>
      <c r="R14" s="945"/>
      <c r="S14" s="1145"/>
      <c r="T14" s="945"/>
      <c r="U14" s="945"/>
      <c r="V14" s="815">
        <v>1</v>
      </c>
    </row>
    <row r="15" spans="1:22">
      <c r="A15" s="839">
        <v>6</v>
      </c>
      <c r="B15" s="1511">
        <v>4</v>
      </c>
      <c r="C15" s="1721" t="s">
        <v>4794</v>
      </c>
      <c r="D15" s="945"/>
      <c r="E15" s="946"/>
      <c r="F15" s="945"/>
      <c r="G15" s="945" t="s">
        <v>7684</v>
      </c>
      <c r="H15" s="945"/>
      <c r="I15" s="946"/>
      <c r="J15" s="1513">
        <v>16</v>
      </c>
      <c r="K15" s="1513">
        <v>25</v>
      </c>
      <c r="L15" s="1513">
        <v>1111</v>
      </c>
      <c r="M15" s="945"/>
      <c r="N15" s="1511" t="s">
        <v>754</v>
      </c>
      <c r="O15" s="1511" t="s">
        <v>754</v>
      </c>
      <c r="P15" s="946" t="s">
        <v>4256</v>
      </c>
      <c r="Q15" s="945"/>
      <c r="R15" s="945"/>
      <c r="S15" s="1145"/>
      <c r="T15" s="945"/>
      <c r="U15" s="945"/>
      <c r="V15" s="815">
        <v>1</v>
      </c>
    </row>
    <row r="16" spans="1:22">
      <c r="A16" s="839">
        <v>7</v>
      </c>
      <c r="B16" s="1511">
        <v>5</v>
      </c>
      <c r="C16" s="1721"/>
      <c r="D16" s="945"/>
      <c r="E16" s="946"/>
      <c r="F16" s="945"/>
      <c r="G16" s="945" t="s">
        <v>7684</v>
      </c>
      <c r="H16" s="945"/>
      <c r="I16" s="946"/>
      <c r="J16" s="1513">
        <v>17</v>
      </c>
      <c r="K16" s="1513" t="s">
        <v>4796</v>
      </c>
      <c r="L16" s="1513">
        <v>1130</v>
      </c>
      <c r="M16" s="945"/>
      <c r="N16" s="1511" t="s">
        <v>4795</v>
      </c>
      <c r="O16" s="1511" t="s">
        <v>4795</v>
      </c>
      <c r="P16" s="946" t="s">
        <v>4256</v>
      </c>
      <c r="Q16" s="945"/>
      <c r="R16" s="945"/>
      <c r="S16" s="1145"/>
      <c r="T16" s="945"/>
      <c r="U16" s="945"/>
      <c r="V16" s="815">
        <v>1</v>
      </c>
    </row>
    <row r="17" spans="1:22" ht="31.5">
      <c r="A17" s="839">
        <v>8</v>
      </c>
      <c r="B17" s="1511">
        <v>6</v>
      </c>
      <c r="C17" s="1721" t="s">
        <v>4797</v>
      </c>
      <c r="D17" s="945"/>
      <c r="E17" s="946"/>
      <c r="F17" s="945"/>
      <c r="G17" s="945" t="s">
        <v>7684</v>
      </c>
      <c r="H17" s="945"/>
      <c r="I17" s="946"/>
      <c r="J17" s="1513">
        <v>17</v>
      </c>
      <c r="K17" s="1513">
        <v>71</v>
      </c>
      <c r="L17" s="1513">
        <v>6404</v>
      </c>
      <c r="M17" s="945"/>
      <c r="N17" s="1511" t="s">
        <v>751</v>
      </c>
      <c r="O17" s="1511" t="s">
        <v>751</v>
      </c>
      <c r="P17" s="946" t="s">
        <v>4256</v>
      </c>
      <c r="Q17" s="945"/>
      <c r="R17" s="945"/>
      <c r="S17" s="1145"/>
      <c r="T17" s="945"/>
      <c r="U17" s="945"/>
      <c r="V17" s="815">
        <v>1</v>
      </c>
    </row>
    <row r="18" spans="1:22">
      <c r="A18" s="839">
        <v>9</v>
      </c>
      <c r="B18" s="1511">
        <v>7</v>
      </c>
      <c r="C18" s="1721"/>
      <c r="D18" s="945"/>
      <c r="E18" s="946"/>
      <c r="F18" s="945"/>
      <c r="G18" s="945" t="s">
        <v>7684</v>
      </c>
      <c r="H18" s="945"/>
      <c r="I18" s="946"/>
      <c r="J18" s="1513">
        <v>17</v>
      </c>
      <c r="K18" s="1513" t="s">
        <v>4798</v>
      </c>
      <c r="L18" s="1513">
        <v>1937</v>
      </c>
      <c r="M18" s="945"/>
      <c r="N18" s="1511" t="s">
        <v>1039</v>
      </c>
      <c r="O18" s="1511" t="s">
        <v>1039</v>
      </c>
      <c r="P18" s="946" t="s">
        <v>4256</v>
      </c>
      <c r="Q18" s="945"/>
      <c r="R18" s="945"/>
      <c r="S18" s="1145"/>
      <c r="T18" s="945"/>
      <c r="U18" s="945"/>
      <c r="V18" s="815">
        <v>1</v>
      </c>
    </row>
    <row r="19" spans="1:22">
      <c r="A19" s="839">
        <v>10</v>
      </c>
      <c r="B19" s="1511">
        <v>8</v>
      </c>
      <c r="C19" s="1721" t="s">
        <v>4799</v>
      </c>
      <c r="D19" s="945"/>
      <c r="E19" s="946"/>
      <c r="F19" s="945"/>
      <c r="G19" s="945" t="s">
        <v>7684</v>
      </c>
      <c r="H19" s="945"/>
      <c r="I19" s="946"/>
      <c r="J19" s="1513">
        <v>18</v>
      </c>
      <c r="K19" s="1513" t="s">
        <v>4800</v>
      </c>
      <c r="L19" s="1513">
        <v>5886</v>
      </c>
      <c r="M19" s="945"/>
      <c r="N19" s="1511" t="s">
        <v>751</v>
      </c>
      <c r="O19" s="1511" t="s">
        <v>751</v>
      </c>
      <c r="P19" s="946" t="s">
        <v>4256</v>
      </c>
      <c r="Q19" s="945"/>
      <c r="R19" s="945"/>
      <c r="S19" s="1145"/>
      <c r="T19" s="945"/>
      <c r="U19" s="945"/>
      <c r="V19" s="815">
        <v>1</v>
      </c>
    </row>
    <row r="20" spans="1:22">
      <c r="A20" s="839">
        <v>11</v>
      </c>
      <c r="B20" s="1511">
        <v>9</v>
      </c>
      <c r="C20" s="1721" t="s">
        <v>4801</v>
      </c>
      <c r="D20" s="945"/>
      <c r="E20" s="946"/>
      <c r="F20" s="945"/>
      <c r="G20" s="945" t="s">
        <v>7684</v>
      </c>
      <c r="H20" s="945"/>
      <c r="I20" s="946"/>
      <c r="J20" s="1513">
        <v>18</v>
      </c>
      <c r="K20" s="1513" t="s">
        <v>4802</v>
      </c>
      <c r="L20" s="1513">
        <v>3651</v>
      </c>
      <c r="M20" s="945"/>
      <c r="N20" s="1511" t="s">
        <v>988</v>
      </c>
      <c r="O20" s="1511" t="s">
        <v>988</v>
      </c>
      <c r="P20" s="946" t="s">
        <v>4256</v>
      </c>
      <c r="Q20" s="945"/>
      <c r="R20" s="945"/>
      <c r="S20" s="1145"/>
      <c r="T20" s="945"/>
      <c r="U20" s="945"/>
      <c r="V20" s="815">
        <v>1</v>
      </c>
    </row>
    <row r="21" spans="1:22">
      <c r="A21" s="839">
        <v>12</v>
      </c>
      <c r="B21" s="1511">
        <v>10</v>
      </c>
      <c r="C21" s="1721"/>
      <c r="D21" s="945"/>
      <c r="E21" s="946"/>
      <c r="F21" s="945"/>
      <c r="G21" s="945" t="s">
        <v>7684</v>
      </c>
      <c r="H21" s="945"/>
      <c r="I21" s="946"/>
      <c r="J21" s="1513">
        <v>18</v>
      </c>
      <c r="K21" s="1513">
        <v>351</v>
      </c>
      <c r="L21" s="1513">
        <v>807</v>
      </c>
      <c r="M21" s="945"/>
      <c r="N21" s="1511" t="s">
        <v>1039</v>
      </c>
      <c r="O21" s="1511" t="s">
        <v>1039</v>
      </c>
      <c r="P21" s="946" t="s">
        <v>4256</v>
      </c>
      <c r="Q21" s="945"/>
      <c r="R21" s="945"/>
      <c r="S21" s="1145"/>
      <c r="T21" s="945"/>
      <c r="U21" s="945"/>
      <c r="V21" s="815">
        <v>1</v>
      </c>
    </row>
    <row r="22" spans="1:22">
      <c r="A22" s="839">
        <v>13</v>
      </c>
      <c r="B22" s="1511">
        <v>11</v>
      </c>
      <c r="C22" s="1721" t="s">
        <v>4803</v>
      </c>
      <c r="D22" s="945"/>
      <c r="E22" s="946"/>
      <c r="F22" s="945"/>
      <c r="G22" s="945" t="s">
        <v>7684</v>
      </c>
      <c r="H22" s="945"/>
      <c r="I22" s="946"/>
      <c r="J22" s="1514">
        <v>18</v>
      </c>
      <c r="K22" s="1513" t="s">
        <v>4804</v>
      </c>
      <c r="L22" s="1513">
        <v>2127</v>
      </c>
      <c r="M22" s="945"/>
      <c r="N22" s="1511" t="s">
        <v>4076</v>
      </c>
      <c r="O22" s="1511" t="s">
        <v>4076</v>
      </c>
      <c r="P22" s="946" t="s">
        <v>4256</v>
      </c>
      <c r="Q22" s="945"/>
      <c r="R22" s="945"/>
      <c r="S22" s="1145"/>
      <c r="T22" s="945"/>
      <c r="U22" s="945"/>
      <c r="V22" s="815">
        <v>1</v>
      </c>
    </row>
    <row r="23" spans="1:22">
      <c r="A23" s="839">
        <v>14</v>
      </c>
      <c r="B23" s="1511">
        <v>12</v>
      </c>
      <c r="C23" s="1721" t="s">
        <v>4805</v>
      </c>
      <c r="D23" s="945"/>
      <c r="E23" s="946"/>
      <c r="F23" s="945"/>
      <c r="G23" s="945" t="s">
        <v>7684</v>
      </c>
      <c r="H23" s="945"/>
      <c r="I23" s="946"/>
      <c r="J23" s="1513">
        <v>18</v>
      </c>
      <c r="K23" s="1513">
        <v>44</v>
      </c>
      <c r="L23" s="1513">
        <v>5748</v>
      </c>
      <c r="M23" s="945"/>
      <c r="N23" s="1511" t="s">
        <v>3941</v>
      </c>
      <c r="O23" s="1511" t="s">
        <v>3941</v>
      </c>
      <c r="P23" s="946" t="s">
        <v>4256</v>
      </c>
      <c r="Q23" s="945"/>
      <c r="R23" s="945"/>
      <c r="S23" s="1145"/>
      <c r="T23" s="945"/>
      <c r="U23" s="945"/>
      <c r="V23" s="815">
        <v>1</v>
      </c>
    </row>
    <row r="24" spans="1:22">
      <c r="A24" s="839">
        <v>15</v>
      </c>
      <c r="B24" s="1511">
        <v>13</v>
      </c>
      <c r="C24" s="1721" t="s">
        <v>2126</v>
      </c>
      <c r="D24" s="945"/>
      <c r="E24" s="946"/>
      <c r="F24" s="945"/>
      <c r="G24" s="945" t="s">
        <v>7684</v>
      </c>
      <c r="H24" s="945"/>
      <c r="I24" s="946"/>
      <c r="J24" s="1513">
        <v>17</v>
      </c>
      <c r="K24" s="1513" t="s">
        <v>4806</v>
      </c>
      <c r="L24" s="1513">
        <v>1762</v>
      </c>
      <c r="M24" s="945"/>
      <c r="N24" s="1511" t="s">
        <v>775</v>
      </c>
      <c r="O24" s="1511" t="s">
        <v>775</v>
      </c>
      <c r="P24" s="946" t="s">
        <v>4256</v>
      </c>
      <c r="Q24" s="945"/>
      <c r="R24" s="945"/>
      <c r="S24" s="1145"/>
      <c r="T24" s="945"/>
      <c r="U24" s="945"/>
      <c r="V24" s="815">
        <v>1</v>
      </c>
    </row>
    <row r="25" spans="1:22">
      <c r="A25" s="839">
        <v>16</v>
      </c>
      <c r="B25" s="1511">
        <v>14</v>
      </c>
      <c r="C25" s="1721" t="s">
        <v>4807</v>
      </c>
      <c r="D25" s="945"/>
      <c r="E25" s="946"/>
      <c r="F25" s="945"/>
      <c r="G25" s="945" t="s">
        <v>7684</v>
      </c>
      <c r="H25" s="945"/>
      <c r="I25" s="946"/>
      <c r="J25" s="1513">
        <v>18</v>
      </c>
      <c r="K25" s="1513">
        <v>302</v>
      </c>
      <c r="L25" s="1513">
        <v>1261</v>
      </c>
      <c r="M25" s="945"/>
      <c r="N25" s="1511" t="s">
        <v>979</v>
      </c>
      <c r="O25" s="1511" t="s">
        <v>979</v>
      </c>
      <c r="P25" s="946" t="s">
        <v>4256</v>
      </c>
      <c r="Q25" s="945"/>
      <c r="R25" s="945"/>
      <c r="S25" s="1145"/>
      <c r="T25" s="945"/>
      <c r="U25" s="945"/>
      <c r="V25" s="815">
        <v>1</v>
      </c>
    </row>
    <row r="26" spans="1:22">
      <c r="A26" s="839">
        <v>17</v>
      </c>
      <c r="B26" s="1511">
        <v>15</v>
      </c>
      <c r="C26" s="1721" t="s">
        <v>4807</v>
      </c>
      <c r="D26" s="945"/>
      <c r="E26" s="946"/>
      <c r="F26" s="945"/>
      <c r="G26" s="945" t="s">
        <v>7684</v>
      </c>
      <c r="H26" s="945"/>
      <c r="I26" s="946"/>
      <c r="J26" s="1513">
        <v>18</v>
      </c>
      <c r="K26" s="1513">
        <v>294</v>
      </c>
      <c r="L26" s="1513">
        <v>1816</v>
      </c>
      <c r="M26" s="945"/>
      <c r="N26" s="1511" t="s">
        <v>979</v>
      </c>
      <c r="O26" s="1511" t="s">
        <v>979</v>
      </c>
      <c r="P26" s="946" t="s">
        <v>4256</v>
      </c>
      <c r="Q26" s="945"/>
      <c r="R26" s="945"/>
      <c r="S26" s="1145"/>
      <c r="T26" s="945"/>
      <c r="U26" s="945"/>
      <c r="V26" s="815">
        <v>1</v>
      </c>
    </row>
    <row r="27" spans="1:22">
      <c r="A27" s="839">
        <v>18</v>
      </c>
      <c r="B27" s="1511">
        <v>16</v>
      </c>
      <c r="C27" s="1721" t="s">
        <v>4808</v>
      </c>
      <c r="D27" s="945"/>
      <c r="E27" s="946"/>
      <c r="F27" s="945"/>
      <c r="G27" s="945" t="s">
        <v>7684</v>
      </c>
      <c r="H27" s="945"/>
      <c r="I27" s="946"/>
      <c r="J27" s="1513">
        <v>18</v>
      </c>
      <c r="K27" s="1513">
        <v>338</v>
      </c>
      <c r="L27" s="1513">
        <v>50</v>
      </c>
      <c r="M27" s="945"/>
      <c r="N27" s="1511" t="s">
        <v>3928</v>
      </c>
      <c r="O27" s="1511" t="s">
        <v>3928</v>
      </c>
      <c r="P27" s="946" t="s">
        <v>4256</v>
      </c>
      <c r="Q27" s="945"/>
      <c r="R27" s="945"/>
      <c r="S27" s="1145"/>
      <c r="T27" s="945"/>
      <c r="U27" s="945"/>
      <c r="V27" s="815">
        <v>1</v>
      </c>
    </row>
    <row r="28" spans="1:22">
      <c r="A28" s="839">
        <v>19</v>
      </c>
      <c r="B28" s="1511">
        <v>17</v>
      </c>
      <c r="C28" s="1721" t="s">
        <v>4809</v>
      </c>
      <c r="D28" s="945"/>
      <c r="E28" s="946"/>
      <c r="F28" s="945"/>
      <c r="G28" s="945" t="s">
        <v>7684</v>
      </c>
      <c r="H28" s="945"/>
      <c r="I28" s="946"/>
      <c r="J28" s="1513">
        <v>18</v>
      </c>
      <c r="K28" s="1513">
        <v>342</v>
      </c>
      <c r="L28" s="1513">
        <v>1487</v>
      </c>
      <c r="M28" s="945"/>
      <c r="N28" s="1511" t="s">
        <v>4810</v>
      </c>
      <c r="O28" s="1511" t="s">
        <v>4810</v>
      </c>
      <c r="P28" s="946" t="s">
        <v>4256</v>
      </c>
      <c r="Q28" s="945"/>
      <c r="R28" s="945"/>
      <c r="S28" s="1145"/>
      <c r="T28" s="945"/>
      <c r="U28" s="945"/>
      <c r="V28" s="815">
        <v>1</v>
      </c>
    </row>
    <row r="29" spans="1:22">
      <c r="A29" s="839">
        <v>20</v>
      </c>
      <c r="B29" s="1511">
        <v>18</v>
      </c>
      <c r="C29" s="1721" t="s">
        <v>4811</v>
      </c>
      <c r="D29" s="945"/>
      <c r="E29" s="946"/>
      <c r="F29" s="945"/>
      <c r="G29" s="945" t="s">
        <v>7684</v>
      </c>
      <c r="H29" s="945"/>
      <c r="I29" s="946"/>
      <c r="J29" s="1514">
        <v>18</v>
      </c>
      <c r="K29" s="1513">
        <v>390</v>
      </c>
      <c r="L29" s="1513">
        <v>15212</v>
      </c>
      <c r="M29" s="945"/>
      <c r="N29" s="1511" t="s">
        <v>848</v>
      </c>
      <c r="O29" s="1511" t="s">
        <v>848</v>
      </c>
      <c r="P29" s="946" t="s">
        <v>4256</v>
      </c>
      <c r="Q29" s="945"/>
      <c r="R29" s="945"/>
      <c r="S29" s="1145"/>
      <c r="T29" s="945"/>
      <c r="U29" s="945"/>
      <c r="V29" s="815">
        <v>1</v>
      </c>
    </row>
    <row r="30" spans="1:22">
      <c r="A30" s="839">
        <v>21</v>
      </c>
      <c r="B30" s="1511">
        <v>19</v>
      </c>
      <c r="C30" s="1721" t="s">
        <v>4812</v>
      </c>
      <c r="D30" s="945"/>
      <c r="E30" s="946"/>
      <c r="F30" s="945"/>
      <c r="G30" s="945" t="s">
        <v>7684</v>
      </c>
      <c r="H30" s="945"/>
      <c r="I30" s="946"/>
      <c r="J30" s="1514">
        <v>18</v>
      </c>
      <c r="K30" s="1513">
        <v>406</v>
      </c>
      <c r="L30" s="1513">
        <v>12863</v>
      </c>
      <c r="M30" s="945"/>
      <c r="N30" s="1511" t="s">
        <v>848</v>
      </c>
      <c r="O30" s="1511" t="s">
        <v>848</v>
      </c>
      <c r="P30" s="946" t="s">
        <v>4256</v>
      </c>
      <c r="Q30" s="945"/>
      <c r="R30" s="945"/>
      <c r="S30" s="1145"/>
      <c r="T30" s="945"/>
      <c r="U30" s="945"/>
      <c r="V30" s="815">
        <v>1</v>
      </c>
    </row>
    <row r="31" spans="1:22" ht="31.5">
      <c r="A31" s="839">
        <v>22</v>
      </c>
      <c r="B31" s="1511">
        <v>20</v>
      </c>
      <c r="C31" s="1721" t="s">
        <v>4813</v>
      </c>
      <c r="D31" s="945"/>
      <c r="E31" s="946"/>
      <c r="F31" s="945"/>
      <c r="G31" s="945" t="s">
        <v>7684</v>
      </c>
      <c r="H31" s="945"/>
      <c r="I31" s="946"/>
      <c r="J31" s="1513">
        <v>19</v>
      </c>
      <c r="K31" s="1513">
        <v>100</v>
      </c>
      <c r="L31" s="1513">
        <v>4806</v>
      </c>
      <c r="M31" s="945"/>
      <c r="N31" s="1511" t="s">
        <v>2366</v>
      </c>
      <c r="O31" s="1511" t="s">
        <v>2366</v>
      </c>
      <c r="P31" s="946" t="s">
        <v>4256</v>
      </c>
      <c r="Q31" s="945"/>
      <c r="R31" s="945"/>
      <c r="S31" s="1145"/>
      <c r="T31" s="945"/>
      <c r="U31" s="945"/>
      <c r="V31" s="815">
        <v>1</v>
      </c>
    </row>
    <row r="32" spans="1:22">
      <c r="A32" s="839">
        <v>23</v>
      </c>
      <c r="B32" s="1511">
        <v>21</v>
      </c>
      <c r="C32" s="1721" t="s">
        <v>4814</v>
      </c>
      <c r="D32" s="945"/>
      <c r="E32" s="946"/>
      <c r="F32" s="945"/>
      <c r="G32" s="945" t="s">
        <v>7684</v>
      </c>
      <c r="H32" s="945"/>
      <c r="I32" s="946"/>
      <c r="J32" s="1514">
        <v>19</v>
      </c>
      <c r="K32" s="1513">
        <v>73</v>
      </c>
      <c r="L32" s="1513">
        <v>19397</v>
      </c>
      <c r="M32" s="945"/>
      <c r="N32" s="1511" t="s">
        <v>2366</v>
      </c>
      <c r="O32" s="1511" t="s">
        <v>2366</v>
      </c>
      <c r="P32" s="946" t="s">
        <v>4256</v>
      </c>
      <c r="Q32" s="945"/>
      <c r="R32" s="945"/>
      <c r="S32" s="1145"/>
      <c r="T32" s="945"/>
      <c r="U32" s="945"/>
      <c r="V32" s="815">
        <v>1</v>
      </c>
    </row>
    <row r="33" spans="1:22">
      <c r="A33" s="839">
        <v>24</v>
      </c>
      <c r="B33" s="1511">
        <v>22</v>
      </c>
      <c r="C33" s="1721" t="s">
        <v>4107</v>
      </c>
      <c r="D33" s="945"/>
      <c r="E33" s="946"/>
      <c r="F33" s="945"/>
      <c r="G33" s="945" t="s">
        <v>7684</v>
      </c>
      <c r="H33" s="945"/>
      <c r="I33" s="946"/>
      <c r="J33" s="1513">
        <v>19</v>
      </c>
      <c r="K33" s="1513">
        <v>60</v>
      </c>
      <c r="L33" s="1513">
        <v>20580</v>
      </c>
      <c r="M33" s="945"/>
      <c r="N33" s="1511" t="s">
        <v>754</v>
      </c>
      <c r="O33" s="1511" t="s">
        <v>754</v>
      </c>
      <c r="P33" s="946" t="s">
        <v>4256</v>
      </c>
      <c r="Q33" s="945"/>
      <c r="R33" s="945"/>
      <c r="S33" s="1145"/>
      <c r="T33" s="945"/>
      <c r="U33" s="945"/>
      <c r="V33" s="815">
        <v>1</v>
      </c>
    </row>
    <row r="34" spans="1:22">
      <c r="A34" s="839">
        <v>25</v>
      </c>
      <c r="B34" s="1511">
        <v>23</v>
      </c>
      <c r="C34" s="1721" t="s">
        <v>4815</v>
      </c>
      <c r="D34" s="945"/>
      <c r="E34" s="946"/>
      <c r="F34" s="945"/>
      <c r="G34" s="945" t="s">
        <v>7684</v>
      </c>
      <c r="H34" s="945"/>
      <c r="I34" s="946"/>
      <c r="J34" s="1513">
        <v>19</v>
      </c>
      <c r="K34" s="1513" t="s">
        <v>4816</v>
      </c>
      <c r="L34" s="1513">
        <v>5101</v>
      </c>
      <c r="M34" s="945"/>
      <c r="N34" s="1511" t="s">
        <v>848</v>
      </c>
      <c r="O34" s="1511" t="s">
        <v>848</v>
      </c>
      <c r="P34" s="946" t="s">
        <v>4256</v>
      </c>
      <c r="Q34" s="945"/>
      <c r="R34" s="945"/>
      <c r="S34" s="1145"/>
      <c r="T34" s="945"/>
      <c r="U34" s="945"/>
      <c r="V34" s="815">
        <v>1</v>
      </c>
    </row>
    <row r="35" spans="1:22">
      <c r="A35" s="839">
        <v>26</v>
      </c>
      <c r="B35" s="1511">
        <v>24</v>
      </c>
      <c r="C35" s="1721" t="s">
        <v>4817</v>
      </c>
      <c r="D35" s="945"/>
      <c r="E35" s="946"/>
      <c r="F35" s="945"/>
      <c r="G35" s="945" t="s">
        <v>7684</v>
      </c>
      <c r="H35" s="945"/>
      <c r="I35" s="946"/>
      <c r="J35" s="1513">
        <v>19</v>
      </c>
      <c r="K35" s="1513">
        <v>75</v>
      </c>
      <c r="L35" s="1513">
        <v>2189</v>
      </c>
      <c r="M35" s="945"/>
      <c r="N35" s="1511" t="s">
        <v>3941</v>
      </c>
      <c r="O35" s="1511" t="s">
        <v>3941</v>
      </c>
      <c r="P35" s="946" t="s">
        <v>4256</v>
      </c>
      <c r="Q35" s="945"/>
      <c r="R35" s="945"/>
      <c r="S35" s="1145"/>
      <c r="T35" s="945"/>
      <c r="U35" s="945"/>
      <c r="V35" s="815">
        <v>1</v>
      </c>
    </row>
    <row r="36" spans="1:22">
      <c r="A36" s="839">
        <v>27</v>
      </c>
      <c r="B36" s="1511">
        <v>25</v>
      </c>
      <c r="C36" s="1722" t="s">
        <v>4818</v>
      </c>
      <c r="D36" s="945"/>
      <c r="E36" s="946"/>
      <c r="F36" s="945"/>
      <c r="G36" s="945" t="s">
        <v>7684</v>
      </c>
      <c r="H36" s="945"/>
      <c r="I36" s="946"/>
      <c r="J36" s="1513">
        <v>19</v>
      </c>
      <c r="K36" s="1514">
        <v>80</v>
      </c>
      <c r="L36" s="1514">
        <v>12921</v>
      </c>
      <c r="M36" s="945"/>
      <c r="N36" s="1458" t="s">
        <v>756</v>
      </c>
      <c r="O36" s="1458" t="s">
        <v>756</v>
      </c>
      <c r="P36" s="946" t="s">
        <v>4256</v>
      </c>
      <c r="Q36" s="945"/>
      <c r="R36" s="945"/>
      <c r="S36" s="1145"/>
      <c r="T36" s="945"/>
      <c r="U36" s="945"/>
      <c r="V36" s="815">
        <v>1</v>
      </c>
    </row>
    <row r="37" spans="1:22">
      <c r="A37" s="839">
        <v>28</v>
      </c>
      <c r="B37" s="1511">
        <v>26</v>
      </c>
      <c r="C37" s="1722"/>
      <c r="D37" s="945"/>
      <c r="E37" s="946"/>
      <c r="F37" s="945"/>
      <c r="G37" s="945" t="s">
        <v>7684</v>
      </c>
      <c r="H37" s="945"/>
      <c r="I37" s="946"/>
      <c r="J37" s="1513">
        <v>19</v>
      </c>
      <c r="K37" s="1514">
        <v>81</v>
      </c>
      <c r="L37" s="1514">
        <v>1286</v>
      </c>
      <c r="M37" s="945"/>
      <c r="N37" s="1458" t="s">
        <v>4795</v>
      </c>
      <c r="O37" s="1458" t="s">
        <v>4795</v>
      </c>
      <c r="P37" s="946" t="s">
        <v>4256</v>
      </c>
      <c r="Q37" s="945"/>
      <c r="R37" s="945"/>
      <c r="S37" s="1145"/>
      <c r="T37" s="945"/>
      <c r="U37" s="945"/>
      <c r="V37" s="815">
        <v>1</v>
      </c>
    </row>
    <row r="38" spans="1:22">
      <c r="A38" s="839">
        <v>29</v>
      </c>
      <c r="B38" s="1511">
        <v>27</v>
      </c>
      <c r="C38" s="1722"/>
      <c r="D38" s="945"/>
      <c r="E38" s="946"/>
      <c r="F38" s="945"/>
      <c r="G38" s="945" t="s">
        <v>7684</v>
      </c>
      <c r="H38" s="945"/>
      <c r="I38" s="946"/>
      <c r="J38" s="1513">
        <v>19</v>
      </c>
      <c r="K38" s="1514" t="s">
        <v>4819</v>
      </c>
      <c r="L38" s="1514">
        <v>2688</v>
      </c>
      <c r="M38" s="945"/>
      <c r="N38" s="1458" t="s">
        <v>1039</v>
      </c>
      <c r="O38" s="1458" t="s">
        <v>1039</v>
      </c>
      <c r="P38" s="946" t="s">
        <v>4256</v>
      </c>
      <c r="Q38" s="945"/>
      <c r="R38" s="945"/>
      <c r="S38" s="1145"/>
      <c r="T38" s="945"/>
      <c r="U38" s="945"/>
      <c r="V38" s="815">
        <v>1</v>
      </c>
    </row>
    <row r="39" spans="1:22">
      <c r="A39" s="839">
        <v>30</v>
      </c>
      <c r="B39" s="1511">
        <v>28</v>
      </c>
      <c r="C39" s="1722" t="s">
        <v>4820</v>
      </c>
      <c r="D39" s="945"/>
      <c r="E39" s="946"/>
      <c r="F39" s="945"/>
      <c r="G39" s="945" t="s">
        <v>7684</v>
      </c>
      <c r="H39" s="945"/>
      <c r="I39" s="946"/>
      <c r="J39" s="1513">
        <v>22</v>
      </c>
      <c r="K39" s="1514">
        <v>3</v>
      </c>
      <c r="L39" s="1514">
        <v>3266</v>
      </c>
      <c r="M39" s="945"/>
      <c r="N39" s="1458" t="s">
        <v>751</v>
      </c>
      <c r="O39" s="1458" t="s">
        <v>751</v>
      </c>
      <c r="P39" s="946" t="s">
        <v>4256</v>
      </c>
      <c r="Q39" s="945"/>
      <c r="R39" s="945"/>
      <c r="S39" s="1145"/>
      <c r="T39" s="945"/>
      <c r="U39" s="945"/>
      <c r="V39" s="815">
        <v>1</v>
      </c>
    </row>
    <row r="40" spans="1:22">
      <c r="A40" s="839">
        <v>31</v>
      </c>
      <c r="B40" s="1511">
        <v>29</v>
      </c>
      <c r="C40" s="1722"/>
      <c r="D40" s="945"/>
      <c r="E40" s="946"/>
      <c r="F40" s="945"/>
      <c r="G40" s="945" t="s">
        <v>7684</v>
      </c>
      <c r="H40" s="945"/>
      <c r="I40" s="946"/>
      <c r="J40" s="1513">
        <v>23</v>
      </c>
      <c r="K40" s="1514">
        <v>210</v>
      </c>
      <c r="L40" s="1514">
        <v>1006</v>
      </c>
      <c r="M40" s="945"/>
      <c r="N40" s="1458" t="s">
        <v>751</v>
      </c>
      <c r="O40" s="1458" t="s">
        <v>751</v>
      </c>
      <c r="P40" s="946" t="s">
        <v>4256</v>
      </c>
      <c r="Q40" s="945"/>
      <c r="R40" s="945"/>
      <c r="S40" s="1145"/>
      <c r="T40" s="945"/>
      <c r="U40" s="945"/>
      <c r="V40" s="815">
        <v>1</v>
      </c>
    </row>
    <row r="41" spans="1:22">
      <c r="A41" s="839">
        <v>32</v>
      </c>
      <c r="B41" s="1511">
        <v>30</v>
      </c>
      <c r="C41" s="1722"/>
      <c r="D41" s="945"/>
      <c r="E41" s="946"/>
      <c r="F41" s="945"/>
      <c r="G41" s="945" t="s">
        <v>7684</v>
      </c>
      <c r="H41" s="945"/>
      <c r="I41" s="946"/>
      <c r="J41" s="1513">
        <v>23</v>
      </c>
      <c r="K41" s="1514">
        <v>145</v>
      </c>
      <c r="L41" s="1514">
        <v>1150</v>
      </c>
      <c r="M41" s="945"/>
      <c r="N41" s="1458" t="s">
        <v>751</v>
      </c>
      <c r="O41" s="1458" t="s">
        <v>751</v>
      </c>
      <c r="P41" s="946" t="s">
        <v>4256</v>
      </c>
      <c r="Q41" s="945"/>
      <c r="R41" s="945"/>
      <c r="S41" s="1145"/>
      <c r="T41" s="945"/>
      <c r="U41" s="945"/>
      <c r="V41" s="815">
        <v>1</v>
      </c>
    </row>
    <row r="42" spans="1:22">
      <c r="A42" s="839">
        <v>33</v>
      </c>
      <c r="B42" s="1511">
        <v>31</v>
      </c>
      <c r="C42" s="1722"/>
      <c r="D42" s="945"/>
      <c r="E42" s="946"/>
      <c r="F42" s="945"/>
      <c r="G42" s="945" t="s">
        <v>7684</v>
      </c>
      <c r="H42" s="945"/>
      <c r="I42" s="946"/>
      <c r="J42" s="1513">
        <v>23</v>
      </c>
      <c r="K42" s="1514">
        <v>94</v>
      </c>
      <c r="L42" s="1514">
        <v>2367</v>
      </c>
      <c r="M42" s="945"/>
      <c r="N42" s="1458" t="s">
        <v>751</v>
      </c>
      <c r="O42" s="1458" t="s">
        <v>751</v>
      </c>
      <c r="P42" s="946" t="s">
        <v>4256</v>
      </c>
      <c r="Q42" s="945"/>
      <c r="R42" s="945"/>
      <c r="S42" s="1145"/>
      <c r="T42" s="945"/>
      <c r="U42" s="945"/>
      <c r="V42" s="815">
        <v>1</v>
      </c>
    </row>
    <row r="43" spans="1:22">
      <c r="A43" s="839">
        <v>34</v>
      </c>
      <c r="B43" s="1511">
        <v>32</v>
      </c>
      <c r="C43" s="1722"/>
      <c r="D43" s="945"/>
      <c r="E43" s="946"/>
      <c r="F43" s="945"/>
      <c r="G43" s="945" t="s">
        <v>7684</v>
      </c>
      <c r="H43" s="945"/>
      <c r="I43" s="946"/>
      <c r="J43" s="1513">
        <v>23</v>
      </c>
      <c r="K43" s="1514" t="s">
        <v>4821</v>
      </c>
      <c r="L43" s="1514">
        <v>324</v>
      </c>
      <c r="M43" s="945"/>
      <c r="N43" s="1458" t="s">
        <v>1039</v>
      </c>
      <c r="O43" s="1458" t="s">
        <v>1039</v>
      </c>
      <c r="P43" s="946" t="s">
        <v>4256</v>
      </c>
      <c r="Q43" s="945"/>
      <c r="R43" s="945"/>
      <c r="S43" s="1145"/>
      <c r="T43" s="945"/>
      <c r="U43" s="945"/>
      <c r="V43" s="815">
        <v>1</v>
      </c>
    </row>
    <row r="44" spans="1:22">
      <c r="A44" s="839">
        <v>35</v>
      </c>
      <c r="B44" s="1511">
        <v>33</v>
      </c>
      <c r="C44" s="1722"/>
      <c r="D44" s="945"/>
      <c r="E44" s="946"/>
      <c r="F44" s="945"/>
      <c r="G44" s="945" t="s">
        <v>7684</v>
      </c>
      <c r="H44" s="945"/>
      <c r="I44" s="946"/>
      <c r="J44" s="1513">
        <v>23</v>
      </c>
      <c r="K44" s="1514">
        <v>194</v>
      </c>
      <c r="L44" s="1514">
        <v>88</v>
      </c>
      <c r="M44" s="945"/>
      <c r="N44" s="1458" t="s">
        <v>1039</v>
      </c>
      <c r="O44" s="1458" t="s">
        <v>1039</v>
      </c>
      <c r="P44" s="946" t="s">
        <v>4256</v>
      </c>
      <c r="Q44" s="945"/>
      <c r="R44" s="945"/>
      <c r="S44" s="1145"/>
      <c r="T44" s="945"/>
      <c r="U44" s="945"/>
      <c r="V44" s="815">
        <v>1</v>
      </c>
    </row>
    <row r="45" spans="1:22">
      <c r="A45" s="839">
        <v>36</v>
      </c>
      <c r="B45" s="1511">
        <v>34</v>
      </c>
      <c r="C45" s="1722" t="s">
        <v>3314</v>
      </c>
      <c r="D45" s="945"/>
      <c r="E45" s="946"/>
      <c r="F45" s="945"/>
      <c r="G45" s="945" t="s">
        <v>7684</v>
      </c>
      <c r="H45" s="945"/>
      <c r="I45" s="946"/>
      <c r="J45" s="1513">
        <v>23</v>
      </c>
      <c r="K45" s="1514" t="s">
        <v>4822</v>
      </c>
      <c r="L45" s="1514">
        <v>1130</v>
      </c>
      <c r="M45" s="945"/>
      <c r="N45" s="1458" t="s">
        <v>3941</v>
      </c>
      <c r="O45" s="1458" t="s">
        <v>3941</v>
      </c>
      <c r="P45" s="946" t="s">
        <v>4256</v>
      </c>
      <c r="Q45" s="945"/>
      <c r="R45" s="945"/>
      <c r="S45" s="1145"/>
      <c r="T45" s="945"/>
      <c r="U45" s="945"/>
      <c r="V45" s="815">
        <v>1</v>
      </c>
    </row>
    <row r="46" spans="1:22">
      <c r="A46" s="839">
        <v>37</v>
      </c>
      <c r="B46" s="1511">
        <v>35</v>
      </c>
      <c r="C46" s="1722" t="s">
        <v>3314</v>
      </c>
      <c r="D46" s="945"/>
      <c r="E46" s="946"/>
      <c r="F46" s="945"/>
      <c r="G46" s="945" t="s">
        <v>7684</v>
      </c>
      <c r="H46" s="945"/>
      <c r="I46" s="946"/>
      <c r="J46" s="1513">
        <v>23</v>
      </c>
      <c r="K46" s="1514" t="s">
        <v>4822</v>
      </c>
      <c r="L46" s="1514">
        <v>1930</v>
      </c>
      <c r="M46" s="945"/>
      <c r="N46" s="1458" t="s">
        <v>3941</v>
      </c>
      <c r="O46" s="1458" t="s">
        <v>3941</v>
      </c>
      <c r="P46" s="946" t="s">
        <v>4256</v>
      </c>
      <c r="Q46" s="945"/>
      <c r="R46" s="945"/>
      <c r="S46" s="1145"/>
      <c r="T46" s="945"/>
      <c r="U46" s="945"/>
      <c r="V46" s="815">
        <v>1</v>
      </c>
    </row>
    <row r="47" spans="1:22">
      <c r="A47" s="839">
        <v>38</v>
      </c>
      <c r="B47" s="1511">
        <v>36</v>
      </c>
      <c r="C47" s="1722" t="s">
        <v>4823</v>
      </c>
      <c r="D47" s="945"/>
      <c r="E47" s="946"/>
      <c r="F47" s="945"/>
      <c r="G47" s="945" t="s">
        <v>7684</v>
      </c>
      <c r="H47" s="945"/>
      <c r="I47" s="946"/>
      <c r="J47" s="1513">
        <v>23</v>
      </c>
      <c r="K47" s="1514">
        <v>15</v>
      </c>
      <c r="L47" s="1514">
        <v>2495</v>
      </c>
      <c r="M47" s="945"/>
      <c r="N47" s="1458" t="s">
        <v>751</v>
      </c>
      <c r="O47" s="1458" t="s">
        <v>751</v>
      </c>
      <c r="P47" s="946" t="s">
        <v>4256</v>
      </c>
      <c r="Q47" s="945"/>
      <c r="R47" s="945"/>
      <c r="S47" s="1145"/>
      <c r="T47" s="945"/>
      <c r="U47" s="945"/>
      <c r="V47" s="815">
        <v>1</v>
      </c>
    </row>
    <row r="48" spans="1:22">
      <c r="A48" s="839">
        <v>39</v>
      </c>
      <c r="B48" s="1511">
        <v>37</v>
      </c>
      <c r="C48" s="1722" t="s">
        <v>4799</v>
      </c>
      <c r="D48" s="945"/>
      <c r="E48" s="946"/>
      <c r="F48" s="945"/>
      <c r="G48" s="945" t="s">
        <v>7684</v>
      </c>
      <c r="H48" s="945"/>
      <c r="I48" s="946"/>
      <c r="J48" s="1513">
        <v>23</v>
      </c>
      <c r="K48" s="1514">
        <v>116</v>
      </c>
      <c r="L48" s="1514">
        <v>6560</v>
      </c>
      <c r="M48" s="945"/>
      <c r="N48" s="1458" t="s">
        <v>751</v>
      </c>
      <c r="O48" s="1458" t="s">
        <v>751</v>
      </c>
      <c r="P48" s="946" t="s">
        <v>4256</v>
      </c>
      <c r="Q48" s="945"/>
      <c r="R48" s="945"/>
      <c r="S48" s="1145"/>
      <c r="T48" s="945"/>
      <c r="U48" s="945"/>
      <c r="V48" s="815">
        <v>1</v>
      </c>
    </row>
    <row r="49" spans="1:22">
      <c r="A49" s="839">
        <v>40</v>
      </c>
      <c r="B49" s="1511">
        <v>38</v>
      </c>
      <c r="C49" s="1722" t="s">
        <v>4824</v>
      </c>
      <c r="D49" s="945"/>
      <c r="E49" s="946"/>
      <c r="F49" s="945"/>
      <c r="G49" s="945" t="s">
        <v>7684</v>
      </c>
      <c r="H49" s="945"/>
      <c r="I49" s="946"/>
      <c r="J49" s="1513">
        <v>23</v>
      </c>
      <c r="K49" s="1514">
        <v>86</v>
      </c>
      <c r="L49" s="1514">
        <v>1921</v>
      </c>
      <c r="M49" s="945"/>
      <c r="N49" s="1458" t="s">
        <v>1039</v>
      </c>
      <c r="O49" s="1458" t="s">
        <v>1039</v>
      </c>
      <c r="P49" s="946" t="s">
        <v>4256</v>
      </c>
      <c r="Q49" s="945"/>
      <c r="R49" s="945"/>
      <c r="S49" s="1145"/>
      <c r="T49" s="945"/>
      <c r="U49" s="945"/>
      <c r="V49" s="815">
        <v>1</v>
      </c>
    </row>
    <row r="50" spans="1:22" ht="31.5">
      <c r="A50" s="839">
        <v>41</v>
      </c>
      <c r="B50" s="1511">
        <v>39</v>
      </c>
      <c r="C50" s="1722" t="s">
        <v>4825</v>
      </c>
      <c r="D50" s="945"/>
      <c r="E50" s="946"/>
      <c r="F50" s="945"/>
      <c r="G50" s="945" t="s">
        <v>7684</v>
      </c>
      <c r="H50" s="945"/>
      <c r="I50" s="946"/>
      <c r="J50" s="1513">
        <v>23</v>
      </c>
      <c r="K50" s="1514">
        <v>87</v>
      </c>
      <c r="L50" s="1514">
        <v>1829</v>
      </c>
      <c r="M50" s="945"/>
      <c r="N50" s="1458" t="s">
        <v>1039</v>
      </c>
      <c r="O50" s="1458" t="s">
        <v>1039</v>
      </c>
      <c r="P50" s="946" t="s">
        <v>4256</v>
      </c>
      <c r="Q50" s="945"/>
      <c r="R50" s="945"/>
      <c r="S50" s="1145"/>
      <c r="T50" s="945"/>
      <c r="U50" s="945"/>
      <c r="V50" s="815">
        <v>1</v>
      </c>
    </row>
    <row r="51" spans="1:22">
      <c r="A51" s="839">
        <v>42</v>
      </c>
      <c r="B51" s="1511">
        <v>40</v>
      </c>
      <c r="C51" s="1722" t="s">
        <v>496</v>
      </c>
      <c r="D51" s="945"/>
      <c r="E51" s="946"/>
      <c r="F51" s="945"/>
      <c r="G51" s="945" t="s">
        <v>7684</v>
      </c>
      <c r="H51" s="945"/>
      <c r="I51" s="946"/>
      <c r="J51" s="1513">
        <v>24</v>
      </c>
      <c r="K51" s="1514">
        <v>35</v>
      </c>
      <c r="L51" s="1514">
        <v>8570</v>
      </c>
      <c r="M51" s="945"/>
      <c r="N51" s="1458" t="s">
        <v>751</v>
      </c>
      <c r="O51" s="1458" t="s">
        <v>751</v>
      </c>
      <c r="P51" s="946" t="s">
        <v>4256</v>
      </c>
      <c r="Q51" s="945"/>
      <c r="R51" s="945"/>
      <c r="S51" s="1145"/>
      <c r="T51" s="945"/>
      <c r="U51" s="945"/>
      <c r="V51" s="815">
        <v>1</v>
      </c>
    </row>
    <row r="52" spans="1:22">
      <c r="A52" s="839">
        <v>43</v>
      </c>
      <c r="B52" s="1511">
        <v>41</v>
      </c>
      <c r="C52" s="1722" t="s">
        <v>4826</v>
      </c>
      <c r="D52" s="945"/>
      <c r="E52" s="946"/>
      <c r="F52" s="945"/>
      <c r="G52" s="945" t="s">
        <v>7684</v>
      </c>
      <c r="H52" s="945"/>
      <c r="I52" s="946"/>
      <c r="J52" s="1513">
        <v>24</v>
      </c>
      <c r="K52" s="1514">
        <v>24</v>
      </c>
      <c r="L52" s="1514">
        <v>1212</v>
      </c>
      <c r="M52" s="945"/>
      <c r="N52" s="1458" t="s">
        <v>1039</v>
      </c>
      <c r="O52" s="1458" t="s">
        <v>1039</v>
      </c>
      <c r="P52" s="946" t="s">
        <v>4256</v>
      </c>
      <c r="Q52" s="945"/>
      <c r="R52" s="945"/>
      <c r="S52" s="1145"/>
      <c r="T52" s="945"/>
      <c r="U52" s="945"/>
      <c r="V52" s="815">
        <v>1</v>
      </c>
    </row>
    <row r="53" spans="1:22" ht="31.5">
      <c r="A53" s="839">
        <v>44</v>
      </c>
      <c r="B53" s="1511">
        <v>42</v>
      </c>
      <c r="C53" s="1722" t="s">
        <v>4827</v>
      </c>
      <c r="D53" s="945"/>
      <c r="E53" s="946"/>
      <c r="F53" s="945"/>
      <c r="G53" s="945" t="s">
        <v>7684</v>
      </c>
      <c r="H53" s="945"/>
      <c r="I53" s="946"/>
      <c r="J53" s="1513">
        <v>24</v>
      </c>
      <c r="K53" s="1514">
        <v>32</v>
      </c>
      <c r="L53" s="1514">
        <v>20801</v>
      </c>
      <c r="M53" s="945"/>
      <c r="N53" s="1458" t="s">
        <v>848</v>
      </c>
      <c r="O53" s="1458" t="s">
        <v>848</v>
      </c>
      <c r="P53" s="946" t="s">
        <v>4256</v>
      </c>
      <c r="Q53" s="945"/>
      <c r="R53" s="945"/>
      <c r="S53" s="1145"/>
      <c r="T53" s="945"/>
      <c r="U53" s="945"/>
      <c r="V53" s="815">
        <v>1</v>
      </c>
    </row>
    <row r="54" spans="1:22">
      <c r="A54" s="839">
        <v>45</v>
      </c>
      <c r="B54" s="1511">
        <v>43</v>
      </c>
      <c r="C54" s="1722" t="s">
        <v>4828</v>
      </c>
      <c r="D54" s="945"/>
      <c r="E54" s="946"/>
      <c r="F54" s="945"/>
      <c r="G54" s="945" t="s">
        <v>7684</v>
      </c>
      <c r="H54" s="945"/>
      <c r="I54" s="946"/>
      <c r="J54" s="1513">
        <v>24</v>
      </c>
      <c r="K54" s="1514">
        <v>39</v>
      </c>
      <c r="L54" s="1514">
        <v>2976</v>
      </c>
      <c r="M54" s="945"/>
      <c r="N54" s="1458" t="s">
        <v>3941</v>
      </c>
      <c r="O54" s="1458" t="s">
        <v>3941</v>
      </c>
      <c r="P54" s="946" t="s">
        <v>4256</v>
      </c>
      <c r="Q54" s="945"/>
      <c r="R54" s="945"/>
      <c r="S54" s="1145"/>
      <c r="T54" s="945"/>
      <c r="U54" s="945"/>
      <c r="V54" s="815">
        <v>1</v>
      </c>
    </row>
    <row r="55" spans="1:22">
      <c r="A55" s="839">
        <v>46</v>
      </c>
      <c r="B55" s="1511">
        <v>44</v>
      </c>
      <c r="C55" s="1722" t="s">
        <v>4829</v>
      </c>
      <c r="D55" s="945"/>
      <c r="E55" s="946"/>
      <c r="F55" s="945"/>
      <c r="G55" s="945" t="s">
        <v>7684</v>
      </c>
      <c r="H55" s="945"/>
      <c r="I55" s="946"/>
      <c r="J55" s="1513">
        <v>24</v>
      </c>
      <c r="K55" s="1514" t="s">
        <v>4830</v>
      </c>
      <c r="L55" s="1514">
        <v>995</v>
      </c>
      <c r="M55" s="945"/>
      <c r="N55" s="1458" t="s">
        <v>848</v>
      </c>
      <c r="O55" s="1458" t="s">
        <v>848</v>
      </c>
      <c r="P55" s="946" t="s">
        <v>4256</v>
      </c>
      <c r="Q55" s="945"/>
      <c r="R55" s="945"/>
      <c r="S55" s="1145"/>
      <c r="T55" s="945"/>
      <c r="U55" s="945"/>
      <c r="V55" s="815">
        <v>1</v>
      </c>
    </row>
    <row r="56" spans="1:22">
      <c r="A56" s="839">
        <v>47</v>
      </c>
      <c r="B56" s="1511">
        <v>45</v>
      </c>
      <c r="C56" s="1722" t="s">
        <v>4831</v>
      </c>
      <c r="D56" s="945"/>
      <c r="E56" s="946"/>
      <c r="F56" s="945"/>
      <c r="G56" s="945" t="s">
        <v>7684</v>
      </c>
      <c r="H56" s="945"/>
      <c r="I56" s="946"/>
      <c r="J56" s="1513">
        <v>24</v>
      </c>
      <c r="K56" s="1514">
        <v>38</v>
      </c>
      <c r="L56" s="1514">
        <v>1019</v>
      </c>
      <c r="M56" s="945"/>
      <c r="N56" s="1458" t="s">
        <v>848</v>
      </c>
      <c r="O56" s="1458" t="s">
        <v>848</v>
      </c>
      <c r="P56" s="946" t="s">
        <v>4256</v>
      </c>
      <c r="Q56" s="945"/>
      <c r="R56" s="945"/>
      <c r="S56" s="1145"/>
      <c r="T56" s="945"/>
      <c r="U56" s="945"/>
      <c r="V56" s="815">
        <v>1</v>
      </c>
    </row>
    <row r="57" spans="1:22">
      <c r="A57" s="839">
        <v>48</v>
      </c>
      <c r="B57" s="1511">
        <v>46</v>
      </c>
      <c r="C57" s="1722" t="s">
        <v>3314</v>
      </c>
      <c r="D57" s="945"/>
      <c r="E57" s="946"/>
      <c r="F57" s="945"/>
      <c r="G57" s="945" t="s">
        <v>7684</v>
      </c>
      <c r="H57" s="945"/>
      <c r="I57" s="946"/>
      <c r="J57" s="1513">
        <v>24</v>
      </c>
      <c r="K57" s="1514">
        <v>37</v>
      </c>
      <c r="L57" s="1514">
        <v>410</v>
      </c>
      <c r="M57" s="945"/>
      <c r="N57" s="1458" t="s">
        <v>3941</v>
      </c>
      <c r="O57" s="1458" t="s">
        <v>3941</v>
      </c>
      <c r="P57" s="946" t="s">
        <v>4256</v>
      </c>
      <c r="Q57" s="945"/>
      <c r="R57" s="945"/>
      <c r="S57" s="1145"/>
      <c r="T57" s="945"/>
      <c r="U57" s="945"/>
      <c r="V57" s="815">
        <v>1</v>
      </c>
    </row>
    <row r="58" spans="1:22">
      <c r="A58" s="839">
        <v>49</v>
      </c>
      <c r="B58" s="1511">
        <v>47</v>
      </c>
      <c r="C58" s="1722"/>
      <c r="D58" s="945"/>
      <c r="E58" s="946"/>
      <c r="F58" s="945"/>
      <c r="G58" s="945" t="s">
        <v>7684</v>
      </c>
      <c r="H58" s="945"/>
      <c r="I58" s="946"/>
      <c r="J58" s="1513">
        <v>24</v>
      </c>
      <c r="K58" s="1514">
        <v>21</v>
      </c>
      <c r="L58" s="1514">
        <v>8143</v>
      </c>
      <c r="M58" s="945"/>
      <c r="N58" s="1458" t="s">
        <v>751</v>
      </c>
      <c r="O58" s="1458" t="s">
        <v>751</v>
      </c>
      <c r="P58" s="946" t="s">
        <v>4256</v>
      </c>
      <c r="Q58" s="945"/>
      <c r="R58" s="945"/>
      <c r="S58" s="1145"/>
      <c r="T58" s="945"/>
      <c r="U58" s="945"/>
      <c r="V58" s="815">
        <v>1</v>
      </c>
    </row>
    <row r="59" spans="1:22">
      <c r="A59" s="839">
        <v>50</v>
      </c>
      <c r="B59" s="1511">
        <v>48</v>
      </c>
      <c r="C59" s="1722"/>
      <c r="D59" s="945"/>
      <c r="E59" s="946"/>
      <c r="F59" s="945"/>
      <c r="G59" s="945" t="s">
        <v>7684</v>
      </c>
      <c r="H59" s="945"/>
      <c r="I59" s="946"/>
      <c r="J59" s="1513">
        <v>24</v>
      </c>
      <c r="K59" s="1514">
        <v>7</v>
      </c>
      <c r="L59" s="1514">
        <v>2396</v>
      </c>
      <c r="M59" s="945"/>
      <c r="N59" s="1458" t="s">
        <v>751</v>
      </c>
      <c r="O59" s="1458" t="s">
        <v>751</v>
      </c>
      <c r="P59" s="946" t="s">
        <v>4256</v>
      </c>
      <c r="Q59" s="945"/>
      <c r="R59" s="945"/>
      <c r="S59" s="1145"/>
      <c r="T59" s="945"/>
      <c r="U59" s="945"/>
      <c r="V59" s="815">
        <v>1</v>
      </c>
    </row>
    <row r="60" spans="1:22">
      <c r="A60" s="839">
        <v>51</v>
      </c>
      <c r="B60" s="1511">
        <v>49</v>
      </c>
      <c r="C60" s="1722" t="s">
        <v>4832</v>
      </c>
      <c r="D60" s="945"/>
      <c r="E60" s="946"/>
      <c r="F60" s="945"/>
      <c r="G60" s="945" t="s">
        <v>7684</v>
      </c>
      <c r="H60" s="945"/>
      <c r="I60" s="946"/>
      <c r="J60" s="1513">
        <v>24</v>
      </c>
      <c r="K60" s="1514">
        <v>22</v>
      </c>
      <c r="L60" s="1514">
        <v>1516</v>
      </c>
      <c r="M60" s="945"/>
      <c r="N60" s="1458" t="s">
        <v>848</v>
      </c>
      <c r="O60" s="1458" t="s">
        <v>848</v>
      </c>
      <c r="P60" s="946" t="s">
        <v>4256</v>
      </c>
      <c r="Q60" s="945"/>
      <c r="R60" s="945"/>
      <c r="S60" s="1145"/>
      <c r="T60" s="945"/>
      <c r="U60" s="945"/>
      <c r="V60" s="815">
        <v>1</v>
      </c>
    </row>
    <row r="61" spans="1:22">
      <c r="A61" s="839">
        <v>52</v>
      </c>
      <c r="B61" s="1511">
        <v>50</v>
      </c>
      <c r="C61" s="1722"/>
      <c r="D61" s="945"/>
      <c r="E61" s="946"/>
      <c r="F61" s="945"/>
      <c r="G61" s="945" t="s">
        <v>7684</v>
      </c>
      <c r="H61" s="945"/>
      <c r="I61" s="946"/>
      <c r="J61" s="1513">
        <v>24</v>
      </c>
      <c r="K61" s="1514">
        <v>23</v>
      </c>
      <c r="L61" s="1514">
        <v>521</v>
      </c>
      <c r="M61" s="945"/>
      <c r="N61" s="1458" t="s">
        <v>848</v>
      </c>
      <c r="O61" s="1458" t="s">
        <v>848</v>
      </c>
      <c r="P61" s="946" t="s">
        <v>4256</v>
      </c>
      <c r="Q61" s="945"/>
      <c r="R61" s="945"/>
      <c r="S61" s="1145"/>
      <c r="T61" s="945"/>
      <c r="U61" s="945"/>
      <c r="V61" s="815">
        <v>1</v>
      </c>
    </row>
    <row r="62" spans="1:22" ht="31.5">
      <c r="A62" s="839">
        <v>53</v>
      </c>
      <c r="B62" s="1511">
        <v>51</v>
      </c>
      <c r="C62" s="1722" t="s">
        <v>4833</v>
      </c>
      <c r="D62" s="945"/>
      <c r="E62" s="946"/>
      <c r="F62" s="945"/>
      <c r="G62" s="945" t="s">
        <v>7684</v>
      </c>
      <c r="H62" s="945"/>
      <c r="I62" s="946"/>
      <c r="J62" s="1513">
        <v>26</v>
      </c>
      <c r="K62" s="1514">
        <v>2</v>
      </c>
      <c r="L62" s="1514">
        <v>18156</v>
      </c>
      <c r="M62" s="945"/>
      <c r="N62" s="1458" t="s">
        <v>754</v>
      </c>
      <c r="O62" s="1458" t="s">
        <v>754</v>
      </c>
      <c r="P62" s="946" t="s">
        <v>4256</v>
      </c>
      <c r="Q62" s="945"/>
      <c r="R62" s="945"/>
      <c r="S62" s="1145"/>
      <c r="T62" s="945"/>
      <c r="U62" s="945"/>
      <c r="V62" s="815">
        <v>1</v>
      </c>
    </row>
    <row r="63" spans="1:22">
      <c r="A63" s="839">
        <v>54</v>
      </c>
      <c r="B63" s="1511">
        <v>52</v>
      </c>
      <c r="C63" s="1722" t="s">
        <v>4801</v>
      </c>
      <c r="D63" s="945"/>
      <c r="E63" s="946"/>
      <c r="F63" s="945"/>
      <c r="G63" s="945" t="s">
        <v>7684</v>
      </c>
      <c r="H63" s="945"/>
      <c r="I63" s="946"/>
      <c r="J63" s="1513">
        <v>31</v>
      </c>
      <c r="K63" s="1514">
        <v>110</v>
      </c>
      <c r="L63" s="1514">
        <v>7509</v>
      </c>
      <c r="M63" s="945"/>
      <c r="N63" s="1458" t="s">
        <v>988</v>
      </c>
      <c r="O63" s="1458" t="s">
        <v>988</v>
      </c>
      <c r="P63" s="946" t="s">
        <v>4256</v>
      </c>
      <c r="Q63" s="945"/>
      <c r="R63" s="945"/>
      <c r="S63" s="1145"/>
      <c r="T63" s="945"/>
      <c r="U63" s="945"/>
      <c r="V63" s="815">
        <v>1</v>
      </c>
    </row>
    <row r="64" spans="1:22">
      <c r="A64" s="839">
        <v>55</v>
      </c>
      <c r="B64" s="1511">
        <v>53</v>
      </c>
      <c r="C64" s="1722"/>
      <c r="D64" s="945"/>
      <c r="E64" s="946"/>
      <c r="F64" s="945"/>
      <c r="G64" s="945" t="s">
        <v>7684</v>
      </c>
      <c r="H64" s="945"/>
      <c r="I64" s="946"/>
      <c r="J64" s="1513">
        <v>31</v>
      </c>
      <c r="K64" s="1514">
        <v>111</v>
      </c>
      <c r="L64" s="1514">
        <v>1654</v>
      </c>
      <c r="M64" s="945"/>
      <c r="N64" s="1458" t="s">
        <v>848</v>
      </c>
      <c r="O64" s="1458" t="s">
        <v>848</v>
      </c>
      <c r="P64" s="946" t="s">
        <v>4256</v>
      </c>
      <c r="Q64" s="945"/>
      <c r="R64" s="945"/>
      <c r="S64" s="1145"/>
      <c r="T64" s="945"/>
      <c r="U64" s="945"/>
      <c r="V64" s="815">
        <v>1</v>
      </c>
    </row>
    <row r="65" spans="1:22">
      <c r="A65" s="839">
        <v>56</v>
      </c>
      <c r="B65" s="1511">
        <v>54</v>
      </c>
      <c r="C65" s="1722" t="s">
        <v>4096</v>
      </c>
      <c r="D65" s="945"/>
      <c r="E65" s="946"/>
      <c r="F65" s="945"/>
      <c r="G65" s="945" t="s">
        <v>7684</v>
      </c>
      <c r="H65" s="945"/>
      <c r="I65" s="946"/>
      <c r="J65" s="1513">
        <v>31</v>
      </c>
      <c r="K65" s="1514">
        <v>126</v>
      </c>
      <c r="L65" s="1514">
        <v>1221</v>
      </c>
      <c r="M65" s="945"/>
      <c r="N65" s="1458" t="s">
        <v>840</v>
      </c>
      <c r="O65" s="1458" t="s">
        <v>840</v>
      </c>
      <c r="P65" s="946" t="s">
        <v>4256</v>
      </c>
      <c r="Q65" s="945"/>
      <c r="R65" s="945"/>
      <c r="S65" s="1145"/>
      <c r="T65" s="945"/>
      <c r="U65" s="945"/>
      <c r="V65" s="815">
        <v>1</v>
      </c>
    </row>
    <row r="66" spans="1:22">
      <c r="A66" s="839">
        <v>57</v>
      </c>
      <c r="B66" s="1511">
        <v>55</v>
      </c>
      <c r="C66" s="1722" t="s">
        <v>3121</v>
      </c>
      <c r="D66" s="945"/>
      <c r="E66" s="946"/>
      <c r="F66" s="945"/>
      <c r="G66" s="945" t="s">
        <v>7684</v>
      </c>
      <c r="H66" s="945"/>
      <c r="I66" s="946"/>
      <c r="J66" s="1513"/>
      <c r="K66" s="1514">
        <v>212</v>
      </c>
      <c r="L66" s="1514">
        <v>1192</v>
      </c>
      <c r="M66" s="945"/>
      <c r="N66" s="1458" t="s">
        <v>754</v>
      </c>
      <c r="O66" s="1458" t="s">
        <v>754</v>
      </c>
      <c r="P66" s="946" t="s">
        <v>4256</v>
      </c>
      <c r="Q66" s="945"/>
      <c r="R66" s="945"/>
      <c r="S66" s="1145"/>
      <c r="T66" s="945"/>
      <c r="U66" s="945"/>
      <c r="V66" s="815">
        <v>1</v>
      </c>
    </row>
    <row r="67" spans="1:22">
      <c r="A67" s="839">
        <v>58</v>
      </c>
      <c r="B67" s="1511">
        <v>56</v>
      </c>
      <c r="C67" s="1722" t="s">
        <v>4834</v>
      </c>
      <c r="D67" s="945"/>
      <c r="E67" s="946"/>
      <c r="F67" s="945"/>
      <c r="G67" s="945" t="s">
        <v>7684</v>
      </c>
      <c r="H67" s="945"/>
      <c r="I67" s="946"/>
      <c r="J67" s="1513">
        <v>37</v>
      </c>
      <c r="K67" s="1514" t="s">
        <v>4835</v>
      </c>
      <c r="L67" s="1514">
        <v>4104</v>
      </c>
      <c r="M67" s="945"/>
      <c r="N67" s="1458" t="s">
        <v>754</v>
      </c>
      <c r="O67" s="1458" t="s">
        <v>754</v>
      </c>
      <c r="P67" s="946" t="s">
        <v>4256</v>
      </c>
      <c r="Q67" s="945"/>
      <c r="R67" s="945"/>
      <c r="S67" s="1145"/>
      <c r="T67" s="945"/>
      <c r="U67" s="945"/>
      <c r="V67" s="815">
        <v>1</v>
      </c>
    </row>
    <row r="68" spans="1:22">
      <c r="A68" s="839">
        <v>59</v>
      </c>
      <c r="B68" s="1511">
        <v>57</v>
      </c>
      <c r="C68" s="1722"/>
      <c r="D68" s="945"/>
      <c r="E68" s="946"/>
      <c r="F68" s="945"/>
      <c r="G68" s="945" t="s">
        <v>7684</v>
      </c>
      <c r="H68" s="945"/>
      <c r="I68" s="946"/>
      <c r="J68" s="1513">
        <v>42</v>
      </c>
      <c r="K68" s="1514">
        <v>238</v>
      </c>
      <c r="L68" s="1514">
        <v>25512</v>
      </c>
      <c r="M68" s="945"/>
      <c r="N68" s="1458" t="s">
        <v>754</v>
      </c>
      <c r="O68" s="1458" t="s">
        <v>754</v>
      </c>
      <c r="P68" s="946" t="s">
        <v>4256</v>
      </c>
      <c r="Q68" s="945"/>
      <c r="R68" s="945"/>
      <c r="S68" s="1145"/>
      <c r="T68" s="945"/>
      <c r="U68" s="945"/>
      <c r="V68" s="815">
        <v>1</v>
      </c>
    </row>
    <row r="69" spans="1:22">
      <c r="A69" s="839">
        <v>60</v>
      </c>
      <c r="B69" s="1511">
        <v>58</v>
      </c>
      <c r="C69" s="1722" t="s">
        <v>4836</v>
      </c>
      <c r="D69" s="945"/>
      <c r="E69" s="946"/>
      <c r="F69" s="945"/>
      <c r="G69" s="945" t="s">
        <v>7684</v>
      </c>
      <c r="H69" s="945"/>
      <c r="I69" s="946"/>
      <c r="J69" s="1513">
        <v>42</v>
      </c>
      <c r="K69" s="1514">
        <v>106</v>
      </c>
      <c r="L69" s="1514">
        <v>67249</v>
      </c>
      <c r="M69" s="945"/>
      <c r="N69" s="1458" t="s">
        <v>848</v>
      </c>
      <c r="O69" s="1458" t="s">
        <v>848</v>
      </c>
      <c r="P69" s="946" t="s">
        <v>4256</v>
      </c>
      <c r="Q69" s="945"/>
      <c r="R69" s="945"/>
      <c r="S69" s="1145"/>
      <c r="T69" s="945"/>
      <c r="U69" s="945"/>
      <c r="V69" s="815">
        <v>1</v>
      </c>
    </row>
    <row r="70" spans="1:22">
      <c r="A70" s="839">
        <v>61</v>
      </c>
      <c r="B70" s="1511">
        <v>59</v>
      </c>
      <c r="C70" s="1722" t="s">
        <v>4836</v>
      </c>
      <c r="D70" s="945"/>
      <c r="E70" s="946"/>
      <c r="F70" s="945"/>
      <c r="G70" s="945" t="s">
        <v>7684</v>
      </c>
      <c r="H70" s="945"/>
      <c r="I70" s="946"/>
      <c r="J70" s="1513">
        <v>42</v>
      </c>
      <c r="K70" s="1514">
        <v>175</v>
      </c>
      <c r="L70" s="1514">
        <v>71990</v>
      </c>
      <c r="M70" s="945"/>
      <c r="N70" s="1458" t="s">
        <v>848</v>
      </c>
      <c r="O70" s="1458" t="s">
        <v>848</v>
      </c>
      <c r="P70" s="946" t="s">
        <v>4256</v>
      </c>
      <c r="Q70" s="945"/>
      <c r="R70" s="945"/>
      <c r="S70" s="1145"/>
      <c r="T70" s="945"/>
      <c r="U70" s="945"/>
      <c r="V70" s="815">
        <v>1</v>
      </c>
    </row>
    <row r="71" spans="1:22">
      <c r="A71" s="839">
        <v>62</v>
      </c>
      <c r="B71" s="1511">
        <v>60</v>
      </c>
      <c r="C71" s="1722" t="s">
        <v>4836</v>
      </c>
      <c r="D71" s="945"/>
      <c r="E71" s="946"/>
      <c r="F71" s="945"/>
      <c r="G71" s="945" t="s">
        <v>7684</v>
      </c>
      <c r="H71" s="945"/>
      <c r="I71" s="946"/>
      <c r="J71" s="1513">
        <v>42</v>
      </c>
      <c r="K71" s="1514">
        <v>214</v>
      </c>
      <c r="L71" s="1514">
        <v>4933</v>
      </c>
      <c r="M71" s="945"/>
      <c r="N71" s="1458" t="s">
        <v>848</v>
      </c>
      <c r="O71" s="1458" t="s">
        <v>848</v>
      </c>
      <c r="P71" s="946" t="s">
        <v>4256</v>
      </c>
      <c r="Q71" s="945"/>
      <c r="R71" s="945"/>
      <c r="S71" s="1145"/>
      <c r="T71" s="945"/>
      <c r="U71" s="945"/>
      <c r="V71" s="815">
        <v>1</v>
      </c>
    </row>
    <row r="72" spans="1:22">
      <c r="A72" s="839">
        <v>63</v>
      </c>
      <c r="B72" s="1511">
        <v>61</v>
      </c>
      <c r="C72" s="1722" t="s">
        <v>4836</v>
      </c>
      <c r="D72" s="945"/>
      <c r="E72" s="946"/>
      <c r="F72" s="945"/>
      <c r="G72" s="945" t="s">
        <v>7684</v>
      </c>
      <c r="H72" s="945"/>
      <c r="I72" s="946"/>
      <c r="J72" s="1513">
        <v>43</v>
      </c>
      <c r="K72" s="1514">
        <v>9</v>
      </c>
      <c r="L72" s="1514">
        <v>54367</v>
      </c>
      <c r="M72" s="945"/>
      <c r="N72" s="1458" t="s">
        <v>848</v>
      </c>
      <c r="O72" s="1458" t="s">
        <v>848</v>
      </c>
      <c r="P72" s="946" t="s">
        <v>4256</v>
      </c>
      <c r="Q72" s="945"/>
      <c r="R72" s="945"/>
      <c r="S72" s="1145"/>
      <c r="T72" s="945"/>
      <c r="U72" s="945"/>
      <c r="V72" s="815">
        <v>1</v>
      </c>
    </row>
    <row r="73" spans="1:22">
      <c r="A73" s="839">
        <v>64</v>
      </c>
      <c r="B73" s="1511">
        <v>62</v>
      </c>
      <c r="C73" s="1722" t="s">
        <v>4837</v>
      </c>
      <c r="D73" s="945"/>
      <c r="E73" s="946"/>
      <c r="F73" s="945"/>
      <c r="G73" s="945" t="s">
        <v>7684</v>
      </c>
      <c r="H73" s="945"/>
      <c r="I73" s="946"/>
      <c r="J73" s="1513">
        <v>43</v>
      </c>
      <c r="K73" s="1514">
        <v>15</v>
      </c>
      <c r="L73" s="1514">
        <v>29617</v>
      </c>
      <c r="M73" s="945"/>
      <c r="N73" s="1458" t="s">
        <v>848</v>
      </c>
      <c r="O73" s="1458" t="s">
        <v>848</v>
      </c>
      <c r="P73" s="946" t="s">
        <v>4256</v>
      </c>
      <c r="Q73" s="945"/>
      <c r="R73" s="945"/>
      <c r="S73" s="1145"/>
      <c r="T73" s="945"/>
      <c r="U73" s="945"/>
      <c r="V73" s="815">
        <v>1</v>
      </c>
    </row>
    <row r="74" spans="1:22">
      <c r="A74" s="839">
        <v>65</v>
      </c>
      <c r="B74" s="1511">
        <v>63</v>
      </c>
      <c r="C74" s="1722" t="s">
        <v>4837</v>
      </c>
      <c r="D74" s="945"/>
      <c r="E74" s="946"/>
      <c r="F74" s="945"/>
      <c r="G74" s="945" t="s">
        <v>7684</v>
      </c>
      <c r="H74" s="945"/>
      <c r="I74" s="946"/>
      <c r="J74" s="1513">
        <v>43</v>
      </c>
      <c r="K74" s="1514">
        <v>6</v>
      </c>
      <c r="L74" s="1514">
        <v>86900</v>
      </c>
      <c r="M74" s="945"/>
      <c r="N74" s="1458" t="s">
        <v>848</v>
      </c>
      <c r="O74" s="1458" t="s">
        <v>848</v>
      </c>
      <c r="P74" s="946" t="s">
        <v>4256</v>
      </c>
      <c r="Q74" s="945"/>
      <c r="R74" s="945"/>
      <c r="S74" s="1145"/>
      <c r="T74" s="945"/>
      <c r="U74" s="945"/>
      <c r="V74" s="815">
        <v>1</v>
      </c>
    </row>
    <row r="75" spans="1:22">
      <c r="A75" s="839">
        <v>66</v>
      </c>
      <c r="B75" s="1511">
        <v>64</v>
      </c>
      <c r="C75" s="1722" t="s">
        <v>4838</v>
      </c>
      <c r="D75" s="945"/>
      <c r="E75" s="946"/>
      <c r="F75" s="945"/>
      <c r="G75" s="945" t="s">
        <v>7684</v>
      </c>
      <c r="H75" s="945"/>
      <c r="I75" s="946"/>
      <c r="J75" s="1513">
        <v>43</v>
      </c>
      <c r="K75" s="1514" t="s">
        <v>4839</v>
      </c>
      <c r="L75" s="1514">
        <v>36634</v>
      </c>
      <c r="M75" s="945"/>
      <c r="N75" s="1458" t="s">
        <v>848</v>
      </c>
      <c r="O75" s="1458" t="s">
        <v>848</v>
      </c>
      <c r="P75" s="946" t="s">
        <v>4256</v>
      </c>
      <c r="Q75" s="945"/>
      <c r="R75" s="945"/>
      <c r="S75" s="1145"/>
      <c r="T75" s="945"/>
      <c r="U75" s="945"/>
      <c r="V75" s="815">
        <v>1</v>
      </c>
    </row>
    <row r="76" spans="1:22">
      <c r="A76" s="839">
        <v>67</v>
      </c>
      <c r="B76" s="1511">
        <v>65</v>
      </c>
      <c r="C76" s="1722" t="s">
        <v>4840</v>
      </c>
      <c r="D76" s="945"/>
      <c r="E76" s="946"/>
      <c r="F76" s="945"/>
      <c r="G76" s="945" t="s">
        <v>7684</v>
      </c>
      <c r="H76" s="945"/>
      <c r="I76" s="946"/>
      <c r="J76" s="1513">
        <v>43</v>
      </c>
      <c r="K76" s="1514" t="s">
        <v>4841</v>
      </c>
      <c r="L76" s="1514">
        <v>2658</v>
      </c>
      <c r="M76" s="945"/>
      <c r="N76" s="1458" t="s">
        <v>848</v>
      </c>
      <c r="O76" s="1458" t="s">
        <v>848</v>
      </c>
      <c r="P76" s="946" t="s">
        <v>4256</v>
      </c>
      <c r="Q76" s="945"/>
      <c r="R76" s="945"/>
      <c r="S76" s="1145"/>
      <c r="T76" s="945"/>
      <c r="U76" s="945"/>
      <c r="V76" s="815">
        <v>1</v>
      </c>
    </row>
    <row r="77" spans="1:22">
      <c r="A77" s="839">
        <v>68</v>
      </c>
      <c r="B77" s="1511">
        <v>66</v>
      </c>
      <c r="C77" s="1722" t="s">
        <v>4842</v>
      </c>
      <c r="D77" s="945"/>
      <c r="E77" s="946"/>
      <c r="F77" s="945"/>
      <c r="G77" s="945" t="s">
        <v>7684</v>
      </c>
      <c r="H77" s="945"/>
      <c r="I77" s="946"/>
      <c r="J77" s="1513">
        <v>48</v>
      </c>
      <c r="K77" s="1514">
        <v>25</v>
      </c>
      <c r="L77" s="1514">
        <v>3580</v>
      </c>
      <c r="M77" s="945"/>
      <c r="N77" s="1458" t="s">
        <v>848</v>
      </c>
      <c r="O77" s="1458" t="s">
        <v>848</v>
      </c>
      <c r="P77" s="946" t="s">
        <v>4256</v>
      </c>
      <c r="Q77" s="945"/>
      <c r="R77" s="945"/>
      <c r="S77" s="1145"/>
      <c r="T77" s="945"/>
      <c r="U77" s="945"/>
      <c r="V77" s="815">
        <v>1</v>
      </c>
    </row>
    <row r="78" spans="1:22">
      <c r="A78" s="839">
        <v>69</v>
      </c>
      <c r="B78" s="1511">
        <v>67</v>
      </c>
      <c r="C78" s="1722" t="s">
        <v>4843</v>
      </c>
      <c r="D78" s="945"/>
      <c r="E78" s="946"/>
      <c r="F78" s="945"/>
      <c r="G78" s="945" t="s">
        <v>7684</v>
      </c>
      <c r="H78" s="945"/>
      <c r="I78" s="946"/>
      <c r="J78" s="1513">
        <v>48</v>
      </c>
      <c r="K78" s="1514">
        <v>112</v>
      </c>
      <c r="L78" s="1514">
        <v>1283</v>
      </c>
      <c r="M78" s="945"/>
      <c r="N78" s="1458" t="s">
        <v>848</v>
      </c>
      <c r="O78" s="1458" t="s">
        <v>848</v>
      </c>
      <c r="P78" s="946" t="s">
        <v>4256</v>
      </c>
      <c r="Q78" s="945"/>
      <c r="R78" s="945"/>
      <c r="S78" s="1145"/>
      <c r="T78" s="945"/>
      <c r="U78" s="945"/>
      <c r="V78" s="815">
        <v>1</v>
      </c>
    </row>
    <row r="79" spans="1:22">
      <c r="A79" s="839">
        <v>70</v>
      </c>
      <c r="B79" s="1511">
        <v>68</v>
      </c>
      <c r="C79" s="1722" t="s">
        <v>4843</v>
      </c>
      <c r="D79" s="945"/>
      <c r="E79" s="946"/>
      <c r="F79" s="945"/>
      <c r="G79" s="945" t="s">
        <v>7684</v>
      </c>
      <c r="H79" s="945"/>
      <c r="I79" s="946"/>
      <c r="J79" s="1513">
        <v>48</v>
      </c>
      <c r="K79" s="1514">
        <v>110</v>
      </c>
      <c r="L79" s="1514">
        <v>1991</v>
      </c>
      <c r="M79" s="945"/>
      <c r="N79" s="1458" t="s">
        <v>848</v>
      </c>
      <c r="O79" s="1458" t="s">
        <v>848</v>
      </c>
      <c r="P79" s="946" t="s">
        <v>4256</v>
      </c>
      <c r="Q79" s="945"/>
      <c r="R79" s="945"/>
      <c r="S79" s="1145"/>
      <c r="T79" s="945"/>
      <c r="U79" s="945"/>
      <c r="V79" s="815">
        <v>1</v>
      </c>
    </row>
    <row r="80" spans="1:22">
      <c r="A80" s="839">
        <v>71</v>
      </c>
      <c r="B80" s="1511">
        <v>69</v>
      </c>
      <c r="C80" s="1722" t="s">
        <v>4844</v>
      </c>
      <c r="D80" s="945"/>
      <c r="E80" s="946"/>
      <c r="F80" s="945"/>
      <c r="G80" s="945" t="s">
        <v>7684</v>
      </c>
      <c r="H80" s="945"/>
      <c r="I80" s="946"/>
      <c r="J80" s="1513">
        <v>51</v>
      </c>
      <c r="K80" s="1514">
        <v>9</v>
      </c>
      <c r="L80" s="1514">
        <v>10969</v>
      </c>
      <c r="M80" s="945"/>
      <c r="N80" s="1458" t="s">
        <v>4076</v>
      </c>
      <c r="O80" s="1458" t="s">
        <v>4076</v>
      </c>
      <c r="P80" s="946" t="s">
        <v>4256</v>
      </c>
      <c r="Q80" s="945"/>
      <c r="R80" s="945"/>
      <c r="S80" s="1145"/>
      <c r="T80" s="945"/>
      <c r="U80" s="945"/>
      <c r="V80" s="815">
        <v>1</v>
      </c>
    </row>
    <row r="81" spans="1:22">
      <c r="A81" s="839">
        <v>72</v>
      </c>
      <c r="B81" s="1511">
        <v>70</v>
      </c>
      <c r="C81" s="1722" t="s">
        <v>4844</v>
      </c>
      <c r="D81" s="945"/>
      <c r="E81" s="946"/>
      <c r="F81" s="945"/>
      <c r="G81" s="945" t="s">
        <v>7684</v>
      </c>
      <c r="H81" s="945"/>
      <c r="I81" s="946"/>
      <c r="J81" s="1513">
        <v>51</v>
      </c>
      <c r="K81" s="1514">
        <v>13</v>
      </c>
      <c r="L81" s="1514">
        <v>14458</v>
      </c>
      <c r="M81" s="945"/>
      <c r="N81" s="1458" t="s">
        <v>4076</v>
      </c>
      <c r="O81" s="1458" t="s">
        <v>4076</v>
      </c>
      <c r="P81" s="946" t="s">
        <v>4256</v>
      </c>
      <c r="Q81" s="945"/>
      <c r="R81" s="945"/>
      <c r="S81" s="1145"/>
      <c r="T81" s="945"/>
      <c r="U81" s="945"/>
      <c r="V81" s="815">
        <v>1</v>
      </c>
    </row>
    <row r="82" spans="1:22">
      <c r="A82" s="839">
        <v>73</v>
      </c>
      <c r="B82" s="1511">
        <v>71</v>
      </c>
      <c r="C82" s="1722"/>
      <c r="D82" s="945"/>
      <c r="E82" s="946"/>
      <c r="F82" s="945"/>
      <c r="G82" s="945" t="s">
        <v>7684</v>
      </c>
      <c r="H82" s="945"/>
      <c r="I82" s="946"/>
      <c r="J82" s="1513">
        <v>51</v>
      </c>
      <c r="K82" s="1514">
        <v>11</v>
      </c>
      <c r="L82" s="1514">
        <v>476</v>
      </c>
      <c r="M82" s="945"/>
      <c r="N82" s="1458" t="s">
        <v>1039</v>
      </c>
      <c r="O82" s="1458" t="s">
        <v>1039</v>
      </c>
      <c r="P82" s="946" t="s">
        <v>4256</v>
      </c>
      <c r="Q82" s="945"/>
      <c r="R82" s="945"/>
      <c r="S82" s="1145"/>
      <c r="T82" s="945"/>
      <c r="U82" s="945"/>
      <c r="V82" s="815">
        <v>1</v>
      </c>
    </row>
    <row r="83" spans="1:22">
      <c r="A83" s="839">
        <v>74</v>
      </c>
      <c r="B83" s="1511">
        <v>72</v>
      </c>
      <c r="C83" s="1722" t="s">
        <v>4845</v>
      </c>
      <c r="D83" s="945"/>
      <c r="E83" s="946"/>
      <c r="F83" s="945"/>
      <c r="G83" s="945" t="s">
        <v>7684</v>
      </c>
      <c r="H83" s="945"/>
      <c r="I83" s="946"/>
      <c r="J83" s="1513">
        <v>57</v>
      </c>
      <c r="K83" s="1514">
        <v>2</v>
      </c>
      <c r="L83" s="1514">
        <v>3338</v>
      </c>
      <c r="M83" s="945"/>
      <c r="N83" s="1458" t="s">
        <v>1039</v>
      </c>
      <c r="O83" s="1458" t="s">
        <v>1039</v>
      </c>
      <c r="P83" s="946" t="s">
        <v>4256</v>
      </c>
      <c r="Q83" s="945"/>
      <c r="R83" s="945"/>
      <c r="S83" s="1145"/>
      <c r="T83" s="945"/>
      <c r="U83" s="945"/>
      <c r="V83" s="815">
        <v>1</v>
      </c>
    </row>
    <row r="84" spans="1:22">
      <c r="A84" s="839">
        <v>75</v>
      </c>
      <c r="B84" s="1511">
        <v>73</v>
      </c>
      <c r="C84" s="1722"/>
      <c r="D84" s="945"/>
      <c r="E84" s="946"/>
      <c r="F84" s="945"/>
      <c r="G84" s="945" t="s">
        <v>7684</v>
      </c>
      <c r="H84" s="945"/>
      <c r="I84" s="946"/>
      <c r="J84" s="1513">
        <v>57</v>
      </c>
      <c r="K84" s="1514" t="s">
        <v>4846</v>
      </c>
      <c r="L84" s="1514">
        <v>5897</v>
      </c>
      <c r="M84" s="945"/>
      <c r="N84" s="1458" t="s">
        <v>751</v>
      </c>
      <c r="O84" s="1458" t="s">
        <v>751</v>
      </c>
      <c r="P84" s="946" t="s">
        <v>4256</v>
      </c>
      <c r="Q84" s="945"/>
      <c r="R84" s="945"/>
      <c r="S84" s="1145"/>
      <c r="T84" s="945"/>
      <c r="U84" s="945"/>
      <c r="V84" s="815">
        <v>1</v>
      </c>
    </row>
    <row r="85" spans="1:22">
      <c r="A85" s="839">
        <v>76</v>
      </c>
      <c r="B85" s="1511">
        <v>74</v>
      </c>
      <c r="C85" s="1722" t="s">
        <v>4847</v>
      </c>
      <c r="D85" s="945"/>
      <c r="E85" s="946"/>
      <c r="F85" s="945"/>
      <c r="G85" s="945" t="s">
        <v>7684</v>
      </c>
      <c r="H85" s="945"/>
      <c r="I85" s="946"/>
      <c r="J85" s="1513">
        <v>54</v>
      </c>
      <c r="K85" s="1514">
        <v>1</v>
      </c>
      <c r="L85" s="1514">
        <v>1325</v>
      </c>
      <c r="M85" s="945"/>
      <c r="N85" s="1458" t="s">
        <v>2366</v>
      </c>
      <c r="O85" s="1458" t="s">
        <v>2366</v>
      </c>
      <c r="P85" s="946" t="s">
        <v>4256</v>
      </c>
      <c r="Q85" s="945"/>
      <c r="R85" s="945"/>
      <c r="S85" s="1145"/>
      <c r="T85" s="945"/>
      <c r="U85" s="945"/>
      <c r="V85" s="815">
        <v>1</v>
      </c>
    </row>
    <row r="86" spans="1:22">
      <c r="A86" s="839">
        <v>77</v>
      </c>
      <c r="B86" s="1511">
        <v>75</v>
      </c>
      <c r="C86" s="1722" t="s">
        <v>4848</v>
      </c>
      <c r="D86" s="945"/>
      <c r="E86" s="946"/>
      <c r="F86" s="945"/>
      <c r="G86" s="945" t="s">
        <v>7684</v>
      </c>
      <c r="H86" s="945"/>
      <c r="I86" s="946"/>
      <c r="J86" s="1513">
        <v>54</v>
      </c>
      <c r="K86" s="1514">
        <v>23</v>
      </c>
      <c r="L86" s="1514">
        <v>872</v>
      </c>
      <c r="M86" s="945"/>
      <c r="N86" s="1458" t="s">
        <v>840</v>
      </c>
      <c r="O86" s="1458" t="s">
        <v>840</v>
      </c>
      <c r="P86" s="946" t="s">
        <v>4256</v>
      </c>
      <c r="Q86" s="945"/>
      <c r="R86" s="945"/>
      <c r="S86" s="1145"/>
      <c r="T86" s="945"/>
      <c r="U86" s="945"/>
      <c r="V86" s="815">
        <v>1</v>
      </c>
    </row>
    <row r="87" spans="1:22">
      <c r="A87" s="839">
        <v>78</v>
      </c>
      <c r="B87" s="1511">
        <v>76</v>
      </c>
      <c r="C87" s="1722" t="s">
        <v>4849</v>
      </c>
      <c r="D87" s="945"/>
      <c r="E87" s="946"/>
      <c r="F87" s="945"/>
      <c r="G87" s="945" t="s">
        <v>7684</v>
      </c>
      <c r="H87" s="945"/>
      <c r="I87" s="946"/>
      <c r="J87" s="1513">
        <v>54</v>
      </c>
      <c r="K87" s="1514">
        <v>23</v>
      </c>
      <c r="L87" s="1514">
        <v>321</v>
      </c>
      <c r="M87" s="945"/>
      <c r="N87" s="1458" t="s">
        <v>3928</v>
      </c>
      <c r="O87" s="1458" t="s">
        <v>3928</v>
      </c>
      <c r="P87" s="946" t="s">
        <v>4256</v>
      </c>
      <c r="Q87" s="945"/>
      <c r="R87" s="945"/>
      <c r="S87" s="1145"/>
      <c r="T87" s="945"/>
      <c r="U87" s="945"/>
      <c r="V87" s="815">
        <v>1</v>
      </c>
    </row>
    <row r="88" spans="1:22" ht="47.25">
      <c r="A88" s="839">
        <v>79</v>
      </c>
      <c r="B88" s="1508" t="s">
        <v>3575</v>
      </c>
      <c r="C88" s="1508" t="s">
        <v>4898</v>
      </c>
      <c r="D88" s="945"/>
      <c r="E88" s="946"/>
      <c r="F88" s="945"/>
      <c r="G88" s="945" t="s">
        <v>7684</v>
      </c>
      <c r="H88" s="945"/>
      <c r="I88" s="946"/>
      <c r="J88" s="1508"/>
      <c r="K88" s="1508"/>
      <c r="L88" s="1508"/>
      <c r="M88" s="945"/>
      <c r="N88" s="945"/>
      <c r="O88" s="1508"/>
      <c r="P88" s="946"/>
      <c r="Q88" s="945"/>
      <c r="R88" s="945"/>
      <c r="S88" s="1145"/>
      <c r="T88" s="945"/>
      <c r="U88" s="945"/>
    </row>
    <row r="89" spans="1:22">
      <c r="A89" s="839">
        <v>80</v>
      </c>
      <c r="B89" s="945">
        <v>1</v>
      </c>
      <c r="C89" s="1338" t="s">
        <v>4899</v>
      </c>
      <c r="D89" s="945"/>
      <c r="E89" s="946"/>
      <c r="F89" s="945"/>
      <c r="G89" s="945" t="s">
        <v>7684</v>
      </c>
      <c r="H89" s="945"/>
      <c r="I89" s="946" t="s">
        <v>4900</v>
      </c>
      <c r="J89" s="945">
        <v>22</v>
      </c>
      <c r="K89" s="945">
        <v>5</v>
      </c>
      <c r="L89" s="948">
        <v>17200.8</v>
      </c>
      <c r="M89" s="945"/>
      <c r="N89" s="946" t="s">
        <v>858</v>
      </c>
      <c r="O89" s="945" t="s">
        <v>4903</v>
      </c>
      <c r="P89" s="946" t="s">
        <v>4901</v>
      </c>
      <c r="Q89" s="945"/>
      <c r="R89" s="945"/>
      <c r="S89" s="1145"/>
      <c r="T89" s="945"/>
      <c r="U89" s="945"/>
      <c r="V89" s="815">
        <v>3</v>
      </c>
    </row>
    <row r="90" spans="1:22">
      <c r="A90" s="839">
        <v>81</v>
      </c>
      <c r="B90" s="945">
        <v>2</v>
      </c>
      <c r="C90" s="1338" t="s">
        <v>4913</v>
      </c>
      <c r="D90" s="945"/>
      <c r="E90" s="946"/>
      <c r="F90" s="945"/>
      <c r="G90" s="945" t="s">
        <v>7684</v>
      </c>
      <c r="H90" s="945"/>
      <c r="I90" s="946" t="s">
        <v>4900</v>
      </c>
      <c r="J90" s="945">
        <v>23</v>
      </c>
      <c r="K90" s="945">
        <v>18</v>
      </c>
      <c r="L90" s="948">
        <v>14842.9</v>
      </c>
      <c r="M90" s="945"/>
      <c r="N90" s="946" t="s">
        <v>858</v>
      </c>
      <c r="O90" s="945" t="s">
        <v>4903</v>
      </c>
      <c r="P90" s="946" t="s">
        <v>4901</v>
      </c>
      <c r="Q90" s="945"/>
      <c r="R90" s="945"/>
      <c r="S90" s="1145"/>
      <c r="T90" s="945"/>
      <c r="U90" s="945"/>
      <c r="V90" s="815">
        <v>3</v>
      </c>
    </row>
    <row r="91" spans="1:22">
      <c r="A91" s="839">
        <v>82</v>
      </c>
      <c r="B91" s="945">
        <v>3</v>
      </c>
      <c r="C91" s="1338" t="s">
        <v>4914</v>
      </c>
      <c r="D91" s="945"/>
      <c r="E91" s="946"/>
      <c r="F91" s="945"/>
      <c r="G91" s="945" t="s">
        <v>7684</v>
      </c>
      <c r="H91" s="945"/>
      <c r="I91" s="946" t="s">
        <v>4902</v>
      </c>
      <c r="J91" s="945">
        <v>17</v>
      </c>
      <c r="K91" s="945">
        <v>35</v>
      </c>
      <c r="L91" s="948">
        <v>1811.1</v>
      </c>
      <c r="M91" s="945"/>
      <c r="N91" s="946" t="s">
        <v>858</v>
      </c>
      <c r="O91" s="945" t="s">
        <v>873</v>
      </c>
      <c r="P91" s="946" t="s">
        <v>4901</v>
      </c>
      <c r="Q91" s="945"/>
      <c r="R91" s="945"/>
      <c r="S91" s="1145"/>
      <c r="T91" s="945"/>
      <c r="U91" s="945"/>
      <c r="V91" s="815">
        <v>3</v>
      </c>
    </row>
    <row r="92" spans="1:22">
      <c r="A92" s="839">
        <v>83</v>
      </c>
      <c r="B92" s="945">
        <v>4</v>
      </c>
      <c r="C92" s="1338" t="s">
        <v>4915</v>
      </c>
      <c r="D92" s="945"/>
      <c r="E92" s="946"/>
      <c r="F92" s="945"/>
      <c r="G92" s="945" t="s">
        <v>7684</v>
      </c>
      <c r="H92" s="945"/>
      <c r="I92" s="946" t="s">
        <v>4900</v>
      </c>
      <c r="J92" s="945">
        <v>17</v>
      </c>
      <c r="K92" s="945">
        <v>62</v>
      </c>
      <c r="L92" s="948">
        <v>1878.4</v>
      </c>
      <c r="M92" s="945"/>
      <c r="N92" s="946" t="s">
        <v>858</v>
      </c>
      <c r="O92" s="945" t="s">
        <v>4904</v>
      </c>
      <c r="P92" s="946" t="s">
        <v>4901</v>
      </c>
      <c r="Q92" s="945"/>
      <c r="R92" s="945"/>
      <c r="S92" s="1145"/>
      <c r="T92" s="945"/>
      <c r="U92" s="945"/>
      <c r="V92" s="815">
        <v>3</v>
      </c>
    </row>
    <row r="93" spans="1:22">
      <c r="A93" s="839">
        <v>84</v>
      </c>
      <c r="B93" s="945">
        <v>5</v>
      </c>
      <c r="C93" s="1338" t="s">
        <v>4916</v>
      </c>
      <c r="D93" s="945"/>
      <c r="E93" s="946"/>
      <c r="F93" s="945"/>
      <c r="G93" s="945" t="s">
        <v>7684</v>
      </c>
      <c r="H93" s="945"/>
      <c r="I93" s="946" t="s">
        <v>4905</v>
      </c>
      <c r="J93" s="945">
        <v>16</v>
      </c>
      <c r="K93" s="945">
        <v>20</v>
      </c>
      <c r="L93" s="948">
        <v>1687.1</v>
      </c>
      <c r="M93" s="945"/>
      <c r="N93" s="946" t="s">
        <v>858</v>
      </c>
      <c r="O93" s="945" t="s">
        <v>4906</v>
      </c>
      <c r="P93" s="946" t="s">
        <v>4901</v>
      </c>
      <c r="Q93" s="945"/>
      <c r="R93" s="945"/>
      <c r="S93" s="1145"/>
      <c r="T93" s="945"/>
      <c r="U93" s="945"/>
      <c r="V93" s="815">
        <v>3</v>
      </c>
    </row>
    <row r="94" spans="1:22">
      <c r="A94" s="839">
        <v>85</v>
      </c>
      <c r="B94" s="945">
        <v>6</v>
      </c>
      <c r="C94" s="1338" t="s">
        <v>4917</v>
      </c>
      <c r="D94" s="945"/>
      <c r="E94" s="946"/>
      <c r="F94" s="945"/>
      <c r="G94" s="945" t="s">
        <v>7684</v>
      </c>
      <c r="H94" s="945"/>
      <c r="I94" s="946" t="s">
        <v>4900</v>
      </c>
      <c r="J94" s="945">
        <v>17</v>
      </c>
      <c r="K94" s="945">
        <v>48</v>
      </c>
      <c r="L94" s="948">
        <v>6360</v>
      </c>
      <c r="M94" s="945"/>
      <c r="N94" s="946" t="s">
        <v>858</v>
      </c>
      <c r="O94" s="945" t="s">
        <v>4903</v>
      </c>
      <c r="P94" s="946" t="s">
        <v>4901</v>
      </c>
      <c r="Q94" s="945"/>
      <c r="R94" s="945"/>
      <c r="S94" s="1145"/>
      <c r="T94" s="945"/>
      <c r="U94" s="945"/>
      <c r="V94" s="815">
        <v>3</v>
      </c>
    </row>
    <row r="95" spans="1:22">
      <c r="A95" s="839">
        <v>86</v>
      </c>
      <c r="B95" s="945">
        <v>7</v>
      </c>
      <c r="C95" s="1338" t="s">
        <v>4918</v>
      </c>
      <c r="D95" s="945"/>
      <c r="E95" s="946"/>
      <c r="F95" s="945"/>
      <c r="G95" s="945" t="s">
        <v>7684</v>
      </c>
      <c r="H95" s="945"/>
      <c r="I95" s="946" t="s">
        <v>4902</v>
      </c>
      <c r="J95" s="945">
        <v>18</v>
      </c>
      <c r="K95" s="945">
        <v>351</v>
      </c>
      <c r="L95" s="948">
        <v>807</v>
      </c>
      <c r="M95" s="945"/>
      <c r="N95" s="946" t="s">
        <v>858</v>
      </c>
      <c r="O95" s="945" t="s">
        <v>751</v>
      </c>
      <c r="P95" s="946" t="s">
        <v>4901</v>
      </c>
      <c r="Q95" s="945"/>
      <c r="R95" s="945"/>
      <c r="S95" s="1145"/>
      <c r="T95" s="945"/>
      <c r="U95" s="945"/>
      <c r="V95" s="815">
        <v>3</v>
      </c>
    </row>
    <row r="96" spans="1:22">
      <c r="A96" s="839">
        <v>87</v>
      </c>
      <c r="B96" s="945">
        <v>8</v>
      </c>
      <c r="C96" s="1338" t="s">
        <v>4919</v>
      </c>
      <c r="D96" s="945"/>
      <c r="E96" s="946"/>
      <c r="F96" s="945"/>
      <c r="G96" s="945" t="s">
        <v>7684</v>
      </c>
      <c r="H96" s="945"/>
      <c r="I96" s="946" t="s">
        <v>4902</v>
      </c>
      <c r="J96" s="945">
        <v>18</v>
      </c>
      <c r="K96" s="945">
        <v>335</v>
      </c>
      <c r="L96" s="948">
        <v>4761.3999999999996</v>
      </c>
      <c r="M96" s="945"/>
      <c r="N96" s="946" t="s">
        <v>858</v>
      </c>
      <c r="O96" s="945" t="s">
        <v>751</v>
      </c>
      <c r="P96" s="946" t="s">
        <v>4901</v>
      </c>
      <c r="Q96" s="945"/>
      <c r="R96" s="945"/>
      <c r="S96" s="1145"/>
      <c r="T96" s="945"/>
      <c r="U96" s="945"/>
      <c r="V96" s="815">
        <v>3</v>
      </c>
    </row>
    <row r="97" spans="1:22">
      <c r="A97" s="839">
        <v>88</v>
      </c>
      <c r="B97" s="945">
        <v>9</v>
      </c>
      <c r="C97" s="1338" t="s">
        <v>4920</v>
      </c>
      <c r="D97" s="945"/>
      <c r="E97" s="946"/>
      <c r="F97" s="945"/>
      <c r="G97" s="945" t="s">
        <v>7684</v>
      </c>
      <c r="H97" s="945"/>
      <c r="I97" s="946" t="s">
        <v>4900</v>
      </c>
      <c r="J97" s="945">
        <v>17</v>
      </c>
      <c r="K97" s="945">
        <v>68</v>
      </c>
      <c r="L97" s="948">
        <v>10591.1</v>
      </c>
      <c r="M97" s="945"/>
      <c r="N97" s="946" t="s">
        <v>858</v>
      </c>
      <c r="O97" s="945" t="s">
        <v>4903</v>
      </c>
      <c r="P97" s="946" t="s">
        <v>4901</v>
      </c>
      <c r="Q97" s="945"/>
      <c r="R97" s="945"/>
      <c r="S97" s="1145"/>
      <c r="T97" s="945"/>
      <c r="U97" s="945"/>
      <c r="V97" s="815">
        <v>3</v>
      </c>
    </row>
    <row r="98" spans="1:22">
      <c r="A98" s="839">
        <v>89</v>
      </c>
      <c r="B98" s="945">
        <v>10</v>
      </c>
      <c r="C98" s="1338" t="s">
        <v>4921</v>
      </c>
      <c r="D98" s="945"/>
      <c r="E98" s="946"/>
      <c r="F98" s="945"/>
      <c r="G98" s="945" t="s">
        <v>7684</v>
      </c>
      <c r="H98" s="945"/>
      <c r="I98" s="946" t="s">
        <v>4900</v>
      </c>
      <c r="J98" s="945">
        <v>22</v>
      </c>
      <c r="K98" s="945">
        <v>2</v>
      </c>
      <c r="L98" s="948">
        <v>14893.8</v>
      </c>
      <c r="M98" s="945"/>
      <c r="N98" s="946" t="s">
        <v>858</v>
      </c>
      <c r="O98" s="945" t="s">
        <v>4903</v>
      </c>
      <c r="P98" s="946" t="s">
        <v>4901</v>
      </c>
      <c r="Q98" s="945"/>
      <c r="R98" s="945"/>
      <c r="S98" s="1145"/>
      <c r="T98" s="945"/>
      <c r="U98" s="945"/>
      <c r="V98" s="815">
        <v>3</v>
      </c>
    </row>
    <row r="99" spans="1:22">
      <c r="A99" s="839">
        <v>90</v>
      </c>
      <c r="B99" s="945">
        <v>11</v>
      </c>
      <c r="C99" s="1338" t="s">
        <v>4922</v>
      </c>
      <c r="D99" s="945"/>
      <c r="E99" s="946"/>
      <c r="F99" s="945"/>
      <c r="G99" s="945" t="s">
        <v>7684</v>
      </c>
      <c r="H99" s="945"/>
      <c r="I99" s="946" t="s">
        <v>4900</v>
      </c>
      <c r="J99" s="945">
        <v>22</v>
      </c>
      <c r="K99" s="945">
        <v>1</v>
      </c>
      <c r="L99" s="948">
        <v>9574.5</v>
      </c>
      <c r="M99" s="945"/>
      <c r="N99" s="946" t="s">
        <v>858</v>
      </c>
      <c r="O99" s="945" t="s">
        <v>4903</v>
      </c>
      <c r="P99" s="946" t="s">
        <v>4901</v>
      </c>
      <c r="Q99" s="945"/>
      <c r="R99" s="945"/>
      <c r="S99" s="1145"/>
      <c r="T99" s="945"/>
      <c r="U99" s="945"/>
      <c r="V99" s="815">
        <v>3</v>
      </c>
    </row>
    <row r="100" spans="1:22">
      <c r="A100" s="839">
        <v>91</v>
      </c>
      <c r="B100" s="945">
        <v>12</v>
      </c>
      <c r="C100" s="1338" t="s">
        <v>4923</v>
      </c>
      <c r="D100" s="945"/>
      <c r="E100" s="946"/>
      <c r="F100" s="945"/>
      <c r="G100" s="945" t="s">
        <v>7684</v>
      </c>
      <c r="H100" s="945"/>
      <c r="I100" s="946" t="s">
        <v>4900</v>
      </c>
      <c r="J100" s="945">
        <v>22</v>
      </c>
      <c r="K100" s="945">
        <v>7</v>
      </c>
      <c r="L100" s="948">
        <v>14412.9</v>
      </c>
      <c r="M100" s="945"/>
      <c r="N100" s="946" t="s">
        <v>858</v>
      </c>
      <c r="O100" s="945" t="s">
        <v>4903</v>
      </c>
      <c r="P100" s="946" t="s">
        <v>4901</v>
      </c>
      <c r="Q100" s="945"/>
      <c r="R100" s="945"/>
      <c r="S100" s="1145"/>
      <c r="T100" s="945"/>
      <c r="U100" s="945"/>
      <c r="V100" s="815">
        <v>3</v>
      </c>
    </row>
    <row r="101" spans="1:22">
      <c r="A101" s="839">
        <v>92</v>
      </c>
      <c r="B101" s="945">
        <v>13</v>
      </c>
      <c r="C101" s="1338" t="s">
        <v>4924</v>
      </c>
      <c r="D101" s="945"/>
      <c r="E101" s="946"/>
      <c r="F101" s="945"/>
      <c r="G101" s="945" t="s">
        <v>7684</v>
      </c>
      <c r="H101" s="945"/>
      <c r="I101" s="946" t="s">
        <v>4900</v>
      </c>
      <c r="J101" s="945">
        <v>22</v>
      </c>
      <c r="K101" s="945">
        <v>9</v>
      </c>
      <c r="L101" s="948">
        <v>12206.7</v>
      </c>
      <c r="M101" s="945"/>
      <c r="N101" s="946" t="s">
        <v>858</v>
      </c>
      <c r="O101" s="945" t="s">
        <v>4903</v>
      </c>
      <c r="P101" s="946" t="s">
        <v>4901</v>
      </c>
      <c r="Q101" s="945"/>
      <c r="R101" s="945"/>
      <c r="S101" s="1145"/>
      <c r="T101" s="945"/>
      <c r="U101" s="945"/>
      <c r="V101" s="815">
        <v>3</v>
      </c>
    </row>
    <row r="102" spans="1:22" s="1141" customFormat="1">
      <c r="A102" s="839">
        <v>93</v>
      </c>
      <c r="B102" s="1146">
        <v>14</v>
      </c>
      <c r="C102" s="1723" t="s">
        <v>4925</v>
      </c>
      <c r="D102" s="1147"/>
      <c r="E102" s="1148"/>
      <c r="F102" s="1147"/>
      <c r="G102" s="945" t="s">
        <v>7684</v>
      </c>
      <c r="H102" s="1147"/>
      <c r="I102" s="1148" t="s">
        <v>4907</v>
      </c>
      <c r="J102" s="1147">
        <v>23</v>
      </c>
      <c r="K102" s="1147">
        <v>137</v>
      </c>
      <c r="L102" s="1149">
        <v>3713.3</v>
      </c>
      <c r="M102" s="1147"/>
      <c r="N102" s="946" t="s">
        <v>858</v>
      </c>
      <c r="O102" s="1147" t="s">
        <v>751</v>
      </c>
      <c r="P102" s="1150" t="s">
        <v>4901</v>
      </c>
      <c r="Q102" s="1147"/>
      <c r="R102" s="1147"/>
      <c r="S102" s="1151"/>
      <c r="T102" s="1147"/>
      <c r="U102" s="1147"/>
      <c r="V102" s="815">
        <v>3</v>
      </c>
    </row>
    <row r="103" spans="1:22">
      <c r="A103" s="839">
        <v>94</v>
      </c>
      <c r="B103" s="945">
        <v>15</v>
      </c>
      <c r="C103" s="1338" t="s">
        <v>4926</v>
      </c>
      <c r="D103" s="945"/>
      <c r="E103" s="946"/>
      <c r="F103" s="945"/>
      <c r="G103" s="945" t="s">
        <v>7684</v>
      </c>
      <c r="H103" s="945"/>
      <c r="I103" s="946" t="s">
        <v>4900</v>
      </c>
      <c r="J103" s="945">
        <v>76</v>
      </c>
      <c r="K103" s="945">
        <v>23</v>
      </c>
      <c r="L103" s="948">
        <v>9172.4</v>
      </c>
      <c r="M103" s="945"/>
      <c r="N103" s="946" t="s">
        <v>858</v>
      </c>
      <c r="O103" s="945" t="s">
        <v>4903</v>
      </c>
      <c r="P103" s="946" t="s">
        <v>4901</v>
      </c>
      <c r="Q103" s="945"/>
      <c r="R103" s="945"/>
      <c r="S103" s="1145"/>
      <c r="T103" s="945"/>
      <c r="U103" s="945"/>
      <c r="V103" s="815">
        <v>3</v>
      </c>
    </row>
    <row r="104" spans="1:22">
      <c r="A104" s="839">
        <v>95</v>
      </c>
      <c r="B104" s="945">
        <v>16</v>
      </c>
      <c r="C104" s="1338" t="s">
        <v>4927</v>
      </c>
      <c r="D104" s="945"/>
      <c r="E104" s="946"/>
      <c r="F104" s="945"/>
      <c r="G104" s="945" t="s">
        <v>7684</v>
      </c>
      <c r="H104" s="945"/>
      <c r="I104" s="946" t="s">
        <v>4900</v>
      </c>
      <c r="J104" s="945">
        <v>22</v>
      </c>
      <c r="K104" s="945">
        <v>4</v>
      </c>
      <c r="L104" s="948">
        <v>15199.3</v>
      </c>
      <c r="M104" s="945"/>
      <c r="N104" s="946" t="s">
        <v>858</v>
      </c>
      <c r="O104" s="945" t="s">
        <v>4903</v>
      </c>
      <c r="P104" s="946" t="s">
        <v>4901</v>
      </c>
      <c r="Q104" s="945"/>
      <c r="R104" s="945"/>
      <c r="S104" s="1145"/>
      <c r="T104" s="945"/>
      <c r="U104" s="945"/>
      <c r="V104" s="815">
        <v>3</v>
      </c>
    </row>
    <row r="105" spans="1:22">
      <c r="A105" s="839">
        <v>96</v>
      </c>
      <c r="B105" s="945">
        <v>17</v>
      </c>
      <c r="C105" s="1338" t="s">
        <v>4928</v>
      </c>
      <c r="D105" s="945"/>
      <c r="E105" s="946"/>
      <c r="F105" s="945"/>
      <c r="G105" s="945" t="s">
        <v>7684</v>
      </c>
      <c r="H105" s="945"/>
      <c r="I105" s="946" t="s">
        <v>4900</v>
      </c>
      <c r="J105" s="945">
        <v>22</v>
      </c>
      <c r="K105" s="945">
        <v>8</v>
      </c>
      <c r="L105" s="948">
        <v>15441</v>
      </c>
      <c r="M105" s="945"/>
      <c r="N105" s="946" t="s">
        <v>858</v>
      </c>
      <c r="O105" s="945" t="s">
        <v>4903</v>
      </c>
      <c r="P105" s="946" t="s">
        <v>4901</v>
      </c>
      <c r="Q105" s="945"/>
      <c r="R105" s="945"/>
      <c r="S105" s="1145"/>
      <c r="T105" s="945"/>
      <c r="U105" s="945"/>
      <c r="V105" s="815">
        <v>3</v>
      </c>
    </row>
    <row r="106" spans="1:22" s="839" customFormat="1">
      <c r="A106" s="839">
        <v>97</v>
      </c>
      <c r="B106" s="1146">
        <v>18</v>
      </c>
      <c r="C106" s="1723" t="s">
        <v>4929</v>
      </c>
      <c r="D106" s="1146"/>
      <c r="E106" s="1150"/>
      <c r="F106" s="1146"/>
      <c r="G106" s="945" t="s">
        <v>7684</v>
      </c>
      <c r="H106" s="1146"/>
      <c r="I106" s="1150" t="s">
        <v>4907</v>
      </c>
      <c r="J106" s="1146">
        <v>23</v>
      </c>
      <c r="K106" s="1146">
        <v>117</v>
      </c>
      <c r="L106" s="1152">
        <v>1694</v>
      </c>
      <c r="M106" s="1146"/>
      <c r="N106" s="946" t="s">
        <v>858</v>
      </c>
      <c r="O106" s="1146" t="s">
        <v>751</v>
      </c>
      <c r="P106" s="1150" t="s">
        <v>4901</v>
      </c>
      <c r="Q106" s="1146"/>
      <c r="R106" s="1146"/>
      <c r="S106" s="1153"/>
      <c r="T106" s="1146"/>
      <c r="U106" s="1146"/>
      <c r="V106" s="815">
        <v>3</v>
      </c>
    </row>
    <row r="107" spans="1:22" ht="78.75">
      <c r="A107" s="839">
        <v>98</v>
      </c>
      <c r="B107" s="945">
        <v>19</v>
      </c>
      <c r="C107" s="1338" t="s">
        <v>4930</v>
      </c>
      <c r="D107" s="945"/>
      <c r="E107" s="946"/>
      <c r="F107" s="945"/>
      <c r="G107" s="945" t="s">
        <v>7684</v>
      </c>
      <c r="H107" s="945"/>
      <c r="I107" s="946" t="s">
        <v>4907</v>
      </c>
      <c r="J107" s="945">
        <v>23</v>
      </c>
      <c r="K107" s="945">
        <v>205</v>
      </c>
      <c r="L107" s="948">
        <v>917.1</v>
      </c>
      <c r="M107" s="945"/>
      <c r="N107" s="946" t="s">
        <v>858</v>
      </c>
      <c r="O107" s="945" t="s">
        <v>751</v>
      </c>
      <c r="P107" s="946" t="s">
        <v>4901</v>
      </c>
      <c r="Q107" s="945"/>
      <c r="R107" s="945"/>
      <c r="S107" s="1145" t="s">
        <v>4961</v>
      </c>
      <c r="T107" s="945"/>
      <c r="U107" s="945"/>
      <c r="V107" s="815">
        <v>3</v>
      </c>
    </row>
    <row r="108" spans="1:22" ht="47.25">
      <c r="A108" s="839">
        <v>99</v>
      </c>
      <c r="B108" s="945">
        <v>20</v>
      </c>
      <c r="C108" s="1338" t="s">
        <v>4931</v>
      </c>
      <c r="D108" s="945"/>
      <c r="E108" s="946"/>
      <c r="F108" s="945"/>
      <c r="G108" s="945" t="s">
        <v>7684</v>
      </c>
      <c r="H108" s="945"/>
      <c r="I108" s="946" t="s">
        <v>4907</v>
      </c>
      <c r="J108" s="945">
        <v>23</v>
      </c>
      <c r="K108" s="945">
        <v>204</v>
      </c>
      <c r="L108" s="948">
        <v>10295.1</v>
      </c>
      <c r="M108" s="945"/>
      <c r="N108" s="946" t="s">
        <v>858</v>
      </c>
      <c r="O108" s="945" t="s">
        <v>940</v>
      </c>
      <c r="P108" s="946" t="s">
        <v>4901</v>
      </c>
      <c r="Q108" s="945"/>
      <c r="R108" s="945"/>
      <c r="S108" s="1145" t="s">
        <v>4972</v>
      </c>
      <c r="T108" s="945"/>
      <c r="U108" s="945"/>
      <c r="V108" s="815">
        <v>3</v>
      </c>
    </row>
    <row r="109" spans="1:22" s="839" customFormat="1" ht="31.5">
      <c r="A109" s="839">
        <v>100</v>
      </c>
      <c r="B109" s="1146">
        <v>21</v>
      </c>
      <c r="C109" s="1723" t="s">
        <v>4932</v>
      </c>
      <c r="D109" s="1146"/>
      <c r="E109" s="1150"/>
      <c r="F109" s="1146"/>
      <c r="G109" s="945" t="s">
        <v>7684</v>
      </c>
      <c r="H109" s="1146"/>
      <c r="I109" s="1150" t="s">
        <v>4900</v>
      </c>
      <c r="J109" s="1146">
        <v>26</v>
      </c>
      <c r="K109" s="1146">
        <v>25</v>
      </c>
      <c r="L109" s="1152">
        <v>8563.7999999999993</v>
      </c>
      <c r="M109" s="1146"/>
      <c r="N109" s="946" t="s">
        <v>858</v>
      </c>
      <c r="O109" s="1146" t="s">
        <v>940</v>
      </c>
      <c r="P109" s="1150" t="s">
        <v>4901</v>
      </c>
      <c r="Q109" s="1146"/>
      <c r="R109" s="1146"/>
      <c r="S109" s="1153" t="s">
        <v>4962</v>
      </c>
      <c r="T109" s="1146"/>
      <c r="U109" s="1146"/>
      <c r="V109" s="815">
        <v>3</v>
      </c>
    </row>
    <row r="110" spans="1:22">
      <c r="A110" s="839">
        <v>101</v>
      </c>
      <c r="B110" s="945">
        <v>22</v>
      </c>
      <c r="C110" s="1338" t="s">
        <v>4933</v>
      </c>
      <c r="D110" s="945"/>
      <c r="E110" s="946"/>
      <c r="F110" s="945"/>
      <c r="G110" s="945" t="s">
        <v>7684</v>
      </c>
      <c r="H110" s="945"/>
      <c r="I110" s="946" t="s">
        <v>4902</v>
      </c>
      <c r="J110" s="945">
        <v>24</v>
      </c>
      <c r="K110" s="945">
        <v>7</v>
      </c>
      <c r="L110" s="948">
        <v>2396.8000000000002</v>
      </c>
      <c r="M110" s="945"/>
      <c r="N110" s="946" t="s">
        <v>858</v>
      </c>
      <c r="O110" s="945" t="s">
        <v>4908</v>
      </c>
      <c r="P110" s="946" t="s">
        <v>4901</v>
      </c>
      <c r="Q110" s="945"/>
      <c r="R110" s="945"/>
      <c r="S110" s="1145"/>
      <c r="T110" s="945"/>
      <c r="U110" s="945"/>
      <c r="V110" s="815">
        <v>3</v>
      </c>
    </row>
    <row r="111" spans="1:22" ht="47.25">
      <c r="A111" s="839">
        <v>102</v>
      </c>
      <c r="B111" s="945">
        <v>23</v>
      </c>
      <c r="C111" s="1338" t="s">
        <v>4934</v>
      </c>
      <c r="D111" s="945"/>
      <c r="E111" s="946"/>
      <c r="F111" s="945"/>
      <c r="G111" s="945" t="s">
        <v>7684</v>
      </c>
      <c r="H111" s="945"/>
      <c r="I111" s="946" t="s">
        <v>4907</v>
      </c>
      <c r="J111" s="945">
        <v>23</v>
      </c>
      <c r="K111" s="945">
        <v>209</v>
      </c>
      <c r="L111" s="948">
        <v>4834.2</v>
      </c>
      <c r="M111" s="945"/>
      <c r="N111" s="946" t="s">
        <v>858</v>
      </c>
      <c r="O111" s="945" t="s">
        <v>940</v>
      </c>
      <c r="P111" s="946" t="s">
        <v>4901</v>
      </c>
      <c r="Q111" s="945"/>
      <c r="R111" s="945"/>
      <c r="S111" s="1145" t="s">
        <v>4960</v>
      </c>
      <c r="T111" s="945"/>
      <c r="U111" s="945"/>
      <c r="V111" s="815">
        <v>3</v>
      </c>
    </row>
    <row r="112" spans="1:22">
      <c r="A112" s="839">
        <v>103</v>
      </c>
      <c r="B112" s="945">
        <v>24</v>
      </c>
      <c r="C112" s="1338" t="s">
        <v>4935</v>
      </c>
      <c r="D112" s="945"/>
      <c r="E112" s="946"/>
      <c r="F112" s="945"/>
      <c r="G112" s="945" t="s">
        <v>7684</v>
      </c>
      <c r="H112" s="945"/>
      <c r="I112" s="946" t="s">
        <v>4902</v>
      </c>
      <c r="J112" s="945">
        <v>24</v>
      </c>
      <c r="K112" s="945">
        <v>21</v>
      </c>
      <c r="L112" s="948">
        <v>8143.1</v>
      </c>
      <c r="M112" s="945"/>
      <c r="N112" s="946" t="s">
        <v>858</v>
      </c>
      <c r="O112" s="945" t="s">
        <v>751</v>
      </c>
      <c r="P112" s="946" t="s">
        <v>4901</v>
      </c>
      <c r="Q112" s="945"/>
      <c r="R112" s="945"/>
      <c r="S112" s="1145"/>
      <c r="T112" s="945"/>
      <c r="U112" s="945"/>
      <c r="V112" s="815">
        <v>3</v>
      </c>
    </row>
    <row r="113" spans="1:22" s="839" customFormat="1" ht="47.25">
      <c r="A113" s="839">
        <v>104</v>
      </c>
      <c r="B113" s="1146">
        <v>25</v>
      </c>
      <c r="C113" s="1723" t="s">
        <v>4936</v>
      </c>
      <c r="D113" s="1146"/>
      <c r="E113" s="1150"/>
      <c r="F113" s="1146"/>
      <c r="G113" s="945" t="s">
        <v>7684</v>
      </c>
      <c r="H113" s="1146"/>
      <c r="I113" s="1150" t="s">
        <v>4909</v>
      </c>
      <c r="J113" s="1146">
        <v>15</v>
      </c>
      <c r="K113" s="1146">
        <v>19</v>
      </c>
      <c r="L113" s="1152">
        <v>11718.8</v>
      </c>
      <c r="M113" s="1146"/>
      <c r="N113" s="946" t="s">
        <v>858</v>
      </c>
      <c r="O113" s="1146" t="s">
        <v>767</v>
      </c>
      <c r="P113" s="1150" t="s">
        <v>4901</v>
      </c>
      <c r="Q113" s="1146"/>
      <c r="R113" s="1146"/>
      <c r="S113" s="1153" t="s">
        <v>4963</v>
      </c>
      <c r="T113" s="1146"/>
      <c r="U113" s="1146"/>
      <c r="V113" s="815">
        <v>3</v>
      </c>
    </row>
    <row r="114" spans="1:22" s="836" customFormat="1" ht="31.5">
      <c r="A114" s="839">
        <v>105</v>
      </c>
      <c r="B114" s="1154">
        <v>26</v>
      </c>
      <c r="C114" s="950" t="s">
        <v>4937</v>
      </c>
      <c r="D114" s="1154"/>
      <c r="E114" s="1155"/>
      <c r="F114" s="1154"/>
      <c r="G114" s="945" t="s">
        <v>7684</v>
      </c>
      <c r="H114" s="1154"/>
      <c r="I114" s="1155" t="s">
        <v>4900</v>
      </c>
      <c r="J114" s="1154">
        <v>26</v>
      </c>
      <c r="K114" s="1154">
        <v>22</v>
      </c>
      <c r="L114" s="1156">
        <v>2150.6</v>
      </c>
      <c r="M114" s="1154"/>
      <c r="N114" s="946" t="s">
        <v>858</v>
      </c>
      <c r="O114" s="1154" t="s">
        <v>940</v>
      </c>
      <c r="P114" s="1155" t="s">
        <v>4901</v>
      </c>
      <c r="Q114" s="1154"/>
      <c r="R114" s="1154"/>
      <c r="S114" s="1157" t="s">
        <v>4964</v>
      </c>
      <c r="T114" s="1154"/>
      <c r="U114" s="1154"/>
      <c r="V114" s="815">
        <v>3</v>
      </c>
    </row>
    <row r="115" spans="1:22" s="836" customFormat="1" ht="31.5">
      <c r="A115" s="839">
        <v>106</v>
      </c>
      <c r="B115" s="1154">
        <v>27</v>
      </c>
      <c r="C115" s="950" t="s">
        <v>4938</v>
      </c>
      <c r="D115" s="1154"/>
      <c r="E115" s="1155"/>
      <c r="F115" s="1154"/>
      <c r="G115" s="945" t="s">
        <v>7684</v>
      </c>
      <c r="H115" s="1154"/>
      <c r="I115" s="1155" t="s">
        <v>4900</v>
      </c>
      <c r="J115" s="1154">
        <v>26</v>
      </c>
      <c r="K115" s="1154">
        <v>19</v>
      </c>
      <c r="L115" s="1156">
        <v>1464.5</v>
      </c>
      <c r="M115" s="1154"/>
      <c r="N115" s="946" t="s">
        <v>858</v>
      </c>
      <c r="O115" s="1154" t="s">
        <v>940</v>
      </c>
      <c r="P115" s="1155" t="s">
        <v>4901</v>
      </c>
      <c r="Q115" s="1154"/>
      <c r="R115" s="1154"/>
      <c r="S115" s="1157" t="s">
        <v>4964</v>
      </c>
      <c r="T115" s="1154"/>
      <c r="U115" s="1154"/>
      <c r="V115" s="815">
        <v>3</v>
      </c>
    </row>
    <row r="116" spans="1:22" s="836" customFormat="1" ht="31.5">
      <c r="A116" s="839">
        <v>107</v>
      </c>
      <c r="B116" s="1154">
        <v>28</v>
      </c>
      <c r="C116" s="950" t="s">
        <v>4939</v>
      </c>
      <c r="D116" s="1154"/>
      <c r="E116" s="1155"/>
      <c r="F116" s="1154"/>
      <c r="G116" s="945" t="s">
        <v>7684</v>
      </c>
      <c r="H116" s="1154"/>
      <c r="I116" s="1155" t="s">
        <v>4900</v>
      </c>
      <c r="J116" s="1154">
        <v>26</v>
      </c>
      <c r="K116" s="1154">
        <v>5</v>
      </c>
      <c r="L116" s="1156">
        <v>1320.3</v>
      </c>
      <c r="M116" s="1154"/>
      <c r="N116" s="946" t="s">
        <v>858</v>
      </c>
      <c r="O116" s="1154" t="s">
        <v>4908</v>
      </c>
      <c r="P116" s="1155" t="s">
        <v>4901</v>
      </c>
      <c r="Q116" s="1154"/>
      <c r="R116" s="1154"/>
      <c r="S116" s="1157" t="s">
        <v>4964</v>
      </c>
      <c r="T116" s="1154"/>
      <c r="U116" s="1154"/>
      <c r="V116" s="815">
        <v>3</v>
      </c>
    </row>
    <row r="117" spans="1:22" s="836" customFormat="1" ht="47.25">
      <c r="A117" s="839">
        <v>108</v>
      </c>
      <c r="B117" s="1154">
        <v>29</v>
      </c>
      <c r="C117" s="950" t="s">
        <v>4940</v>
      </c>
      <c r="D117" s="1154"/>
      <c r="E117" s="1155"/>
      <c r="F117" s="1154"/>
      <c r="G117" s="945" t="s">
        <v>7684</v>
      </c>
      <c r="H117" s="1154"/>
      <c r="I117" s="1155" t="s">
        <v>4907</v>
      </c>
      <c r="J117" s="1154">
        <v>23</v>
      </c>
      <c r="K117" s="1154">
        <v>116</v>
      </c>
      <c r="L117" s="1156">
        <v>6560.6</v>
      </c>
      <c r="M117" s="1154"/>
      <c r="N117" s="946" t="s">
        <v>858</v>
      </c>
      <c r="O117" s="1154" t="s">
        <v>751</v>
      </c>
      <c r="P117" s="1155" t="s">
        <v>4901</v>
      </c>
      <c r="Q117" s="1154"/>
      <c r="R117" s="1154"/>
      <c r="S117" s="1157" t="s">
        <v>4965</v>
      </c>
      <c r="T117" s="1154"/>
      <c r="U117" s="1154"/>
      <c r="V117" s="815">
        <v>3</v>
      </c>
    </row>
    <row r="118" spans="1:22" s="836" customFormat="1" ht="47.25">
      <c r="A118" s="839">
        <v>109</v>
      </c>
      <c r="B118" s="1154">
        <v>30</v>
      </c>
      <c r="C118" s="950" t="s">
        <v>4941</v>
      </c>
      <c r="D118" s="1154"/>
      <c r="E118" s="1155"/>
      <c r="F118" s="1154"/>
      <c r="G118" s="945" t="s">
        <v>7684</v>
      </c>
      <c r="H118" s="1154"/>
      <c r="I118" s="1155" t="s">
        <v>4902</v>
      </c>
      <c r="J118" s="1154">
        <v>24</v>
      </c>
      <c r="K118" s="1154">
        <v>35</v>
      </c>
      <c r="L118" s="1156">
        <v>8570.4</v>
      </c>
      <c r="M118" s="1154"/>
      <c r="N118" s="946" t="s">
        <v>858</v>
      </c>
      <c r="O118" s="1154" t="s">
        <v>751</v>
      </c>
      <c r="P118" s="1155" t="s">
        <v>4901</v>
      </c>
      <c r="Q118" s="1154"/>
      <c r="R118" s="1154"/>
      <c r="S118" s="1157" t="s">
        <v>4966</v>
      </c>
      <c r="T118" s="1154"/>
      <c r="U118" s="1154"/>
      <c r="V118" s="815">
        <v>3</v>
      </c>
    </row>
    <row r="119" spans="1:22" s="1141" customFormat="1" ht="31.5">
      <c r="A119" s="839">
        <v>110</v>
      </c>
      <c r="B119" s="1147">
        <v>31</v>
      </c>
      <c r="C119" s="1724" t="s">
        <v>4942</v>
      </c>
      <c r="D119" s="1147"/>
      <c r="E119" s="1148"/>
      <c r="F119" s="1147"/>
      <c r="G119" s="945" t="s">
        <v>7684</v>
      </c>
      <c r="H119" s="1147"/>
      <c r="I119" s="1148" t="s">
        <v>4900</v>
      </c>
      <c r="J119" s="1147">
        <v>26</v>
      </c>
      <c r="K119" s="1147">
        <v>24</v>
      </c>
      <c r="L119" s="1149">
        <v>7975.8</v>
      </c>
      <c r="M119" s="1147"/>
      <c r="N119" s="946" t="s">
        <v>858</v>
      </c>
      <c r="O119" s="1147" t="s">
        <v>940</v>
      </c>
      <c r="P119" s="1148" t="s">
        <v>4901</v>
      </c>
      <c r="Q119" s="1147"/>
      <c r="R119" s="1147"/>
      <c r="S119" s="1151" t="s">
        <v>4967</v>
      </c>
      <c r="T119" s="1147"/>
      <c r="U119" s="1147"/>
      <c r="V119" s="815">
        <v>3</v>
      </c>
    </row>
    <row r="120" spans="1:22" s="836" customFormat="1" ht="47.25">
      <c r="A120" s="839">
        <v>111</v>
      </c>
      <c r="B120" s="1154">
        <v>32</v>
      </c>
      <c r="C120" s="950" t="s">
        <v>4943</v>
      </c>
      <c r="D120" s="1154"/>
      <c r="E120" s="1155"/>
      <c r="F120" s="1154"/>
      <c r="G120" s="945" t="s">
        <v>7684</v>
      </c>
      <c r="H120" s="1154"/>
      <c r="I120" s="1155" t="s">
        <v>4909</v>
      </c>
      <c r="J120" s="1154">
        <v>19</v>
      </c>
      <c r="K120" s="1154">
        <v>81</v>
      </c>
      <c r="L120" s="1156">
        <v>1286.8</v>
      </c>
      <c r="M120" s="1154"/>
      <c r="N120" s="946" t="s">
        <v>858</v>
      </c>
      <c r="O120" s="1154" t="s">
        <v>4908</v>
      </c>
      <c r="P120" s="1155" t="s">
        <v>4901</v>
      </c>
      <c r="Q120" s="1154"/>
      <c r="R120" s="1154"/>
      <c r="S120" s="1158" t="s">
        <v>4968</v>
      </c>
      <c r="T120" s="1154"/>
      <c r="U120" s="1154"/>
      <c r="V120" s="815">
        <v>3</v>
      </c>
    </row>
    <row r="121" spans="1:22" s="836" customFormat="1">
      <c r="A121" s="839">
        <v>112</v>
      </c>
      <c r="B121" s="1154">
        <v>33</v>
      </c>
      <c r="C121" s="950" t="s">
        <v>4944</v>
      </c>
      <c r="D121" s="1154"/>
      <c r="E121" s="1155"/>
      <c r="F121" s="1154"/>
      <c r="G121" s="945" t="s">
        <v>7684</v>
      </c>
      <c r="H121" s="1154"/>
      <c r="I121" s="1155" t="s">
        <v>4910</v>
      </c>
      <c r="J121" s="1154">
        <v>57</v>
      </c>
      <c r="K121" s="1154">
        <v>1</v>
      </c>
      <c r="L121" s="2451">
        <v>130372</v>
      </c>
      <c r="M121" s="1154"/>
      <c r="N121" s="946" t="s">
        <v>858</v>
      </c>
      <c r="O121" s="1154" t="s">
        <v>4911</v>
      </c>
      <c r="P121" s="1155" t="s">
        <v>4901</v>
      </c>
      <c r="Q121" s="1154"/>
      <c r="R121" s="1154"/>
      <c r="S121" s="1157"/>
      <c r="T121" s="1154"/>
      <c r="U121" s="1154"/>
      <c r="V121" s="815">
        <v>3</v>
      </c>
    </row>
    <row r="122" spans="1:22" s="836" customFormat="1">
      <c r="A122" s="839">
        <v>113</v>
      </c>
      <c r="B122" s="1154">
        <v>34</v>
      </c>
      <c r="C122" s="950" t="s">
        <v>4945</v>
      </c>
      <c r="D122" s="1154"/>
      <c r="E122" s="1155"/>
      <c r="F122" s="1154"/>
      <c r="G122" s="945" t="s">
        <v>7684</v>
      </c>
      <c r="H122" s="1154"/>
      <c r="I122" s="1155" t="s">
        <v>4910</v>
      </c>
      <c r="J122" s="1154">
        <v>47</v>
      </c>
      <c r="K122" s="1154">
        <v>2</v>
      </c>
      <c r="L122" s="2451">
        <v>89477</v>
      </c>
      <c r="M122" s="1154"/>
      <c r="N122" s="946" t="s">
        <v>858</v>
      </c>
      <c r="O122" s="1154" t="s">
        <v>4911</v>
      </c>
      <c r="P122" s="1155" t="s">
        <v>4901</v>
      </c>
      <c r="Q122" s="1154"/>
      <c r="R122" s="1154"/>
      <c r="S122" s="1157"/>
      <c r="T122" s="1154"/>
      <c r="U122" s="1154"/>
      <c r="V122" s="815">
        <v>3</v>
      </c>
    </row>
    <row r="123" spans="1:22" s="836" customFormat="1" ht="47.25">
      <c r="A123" s="839">
        <v>114</v>
      </c>
      <c r="B123" s="1154">
        <v>35</v>
      </c>
      <c r="C123" s="950" t="s">
        <v>4946</v>
      </c>
      <c r="D123" s="1154"/>
      <c r="E123" s="1155"/>
      <c r="F123" s="1154"/>
      <c r="G123" s="945" t="s">
        <v>7684</v>
      </c>
      <c r="H123" s="1154"/>
      <c r="I123" s="1155" t="s">
        <v>4910</v>
      </c>
      <c r="J123" s="1154">
        <v>50</v>
      </c>
      <c r="K123" s="1154">
        <v>1</v>
      </c>
      <c r="L123" s="2451">
        <v>177405</v>
      </c>
      <c r="M123" s="1154"/>
      <c r="N123" s="946" t="s">
        <v>858</v>
      </c>
      <c r="O123" s="1154" t="s">
        <v>4911</v>
      </c>
      <c r="P123" s="1155" t="s">
        <v>4901</v>
      </c>
      <c r="Q123" s="1154"/>
      <c r="R123" s="1154"/>
      <c r="S123" s="1157" t="s">
        <v>4969</v>
      </c>
      <c r="T123" s="1154"/>
      <c r="U123" s="1154"/>
      <c r="V123" s="815">
        <v>3</v>
      </c>
    </row>
    <row r="124" spans="1:22" s="836" customFormat="1" ht="31.5">
      <c r="A124" s="839">
        <v>115</v>
      </c>
      <c r="B124" s="1154">
        <v>36</v>
      </c>
      <c r="C124" s="950" t="s">
        <v>4947</v>
      </c>
      <c r="D124" s="1154"/>
      <c r="E124" s="1155"/>
      <c r="F124" s="1154"/>
      <c r="G124" s="945" t="s">
        <v>7684</v>
      </c>
      <c r="H124" s="1154"/>
      <c r="I124" s="1155" t="s">
        <v>4910</v>
      </c>
      <c r="J124" s="1154">
        <v>54</v>
      </c>
      <c r="K124" s="1154">
        <v>10</v>
      </c>
      <c r="L124" s="2451">
        <v>251014</v>
      </c>
      <c r="M124" s="1154"/>
      <c r="N124" s="946" t="s">
        <v>858</v>
      </c>
      <c r="O124" s="1154" t="s">
        <v>4911</v>
      </c>
      <c r="P124" s="1155" t="s">
        <v>4901</v>
      </c>
      <c r="Q124" s="1154"/>
      <c r="R124" s="1154"/>
      <c r="S124" s="1157" t="s">
        <v>4970</v>
      </c>
      <c r="T124" s="1154"/>
      <c r="U124" s="1154"/>
      <c r="V124" s="815">
        <v>3</v>
      </c>
    </row>
    <row r="125" spans="1:22" s="836" customFormat="1">
      <c r="A125" s="839">
        <v>116</v>
      </c>
      <c r="B125" s="1154">
        <v>37</v>
      </c>
      <c r="C125" s="950" t="s">
        <v>4948</v>
      </c>
      <c r="D125" s="1154"/>
      <c r="E125" s="1155"/>
      <c r="F125" s="1154"/>
      <c r="G125" s="945" t="s">
        <v>7684</v>
      </c>
      <c r="H125" s="1154"/>
      <c r="I125" s="1155" t="s">
        <v>4910</v>
      </c>
      <c r="J125" s="1154">
        <v>56</v>
      </c>
      <c r="K125" s="1154">
        <v>1</v>
      </c>
      <c r="L125" s="2451">
        <v>52210</v>
      </c>
      <c r="M125" s="1154"/>
      <c r="N125" s="946" t="s">
        <v>858</v>
      </c>
      <c r="O125" s="1154" t="s">
        <v>4911</v>
      </c>
      <c r="P125" s="1155" t="s">
        <v>4901</v>
      </c>
      <c r="Q125" s="1154"/>
      <c r="R125" s="1154"/>
      <c r="S125" s="1157"/>
      <c r="T125" s="1154"/>
      <c r="U125" s="1154"/>
      <c r="V125" s="815">
        <v>3</v>
      </c>
    </row>
    <row r="126" spans="1:22" s="836" customFormat="1" ht="31.5">
      <c r="A126" s="839">
        <v>117</v>
      </c>
      <c r="B126" s="1154">
        <v>38</v>
      </c>
      <c r="C126" s="950" t="s">
        <v>4949</v>
      </c>
      <c r="D126" s="1154"/>
      <c r="E126" s="1155"/>
      <c r="F126" s="1154"/>
      <c r="G126" s="945" t="s">
        <v>7684</v>
      </c>
      <c r="H126" s="1154"/>
      <c r="I126" s="1155" t="s">
        <v>4912</v>
      </c>
      <c r="J126" s="1154">
        <v>31</v>
      </c>
      <c r="K126" s="1154">
        <v>18</v>
      </c>
      <c r="L126" s="1152">
        <v>1200</v>
      </c>
      <c r="M126" s="1154"/>
      <c r="N126" s="946" t="s">
        <v>858</v>
      </c>
      <c r="O126" s="1154" t="s">
        <v>873</v>
      </c>
      <c r="P126" s="1155" t="s">
        <v>4901</v>
      </c>
      <c r="Q126" s="1154"/>
      <c r="R126" s="1154"/>
      <c r="S126" s="1157" t="s">
        <v>4971</v>
      </c>
      <c r="T126" s="1154"/>
      <c r="U126" s="1154"/>
      <c r="V126" s="815">
        <v>3</v>
      </c>
    </row>
    <row r="127" spans="1:22" s="836" customFormat="1" ht="47.25">
      <c r="A127" s="839">
        <v>118</v>
      </c>
      <c r="B127" s="1154">
        <v>39</v>
      </c>
      <c r="C127" s="950" t="s">
        <v>4950</v>
      </c>
      <c r="D127" s="1154"/>
      <c r="E127" s="1155"/>
      <c r="F127" s="1154"/>
      <c r="G127" s="945" t="s">
        <v>7684</v>
      </c>
      <c r="H127" s="1154"/>
      <c r="I127" s="1155" t="s">
        <v>4912</v>
      </c>
      <c r="J127" s="1154">
        <v>34</v>
      </c>
      <c r="K127" s="1154">
        <v>2</v>
      </c>
      <c r="L127" s="1149">
        <v>1412469</v>
      </c>
      <c r="M127" s="1154"/>
      <c r="N127" s="946" t="s">
        <v>858</v>
      </c>
      <c r="O127" s="1154" t="s">
        <v>4911</v>
      </c>
      <c r="P127" s="1155" t="s">
        <v>4901</v>
      </c>
      <c r="Q127" s="1154"/>
      <c r="R127" s="1154"/>
      <c r="S127" s="1157" t="s">
        <v>4973</v>
      </c>
      <c r="T127" s="1154"/>
      <c r="U127" s="1154"/>
      <c r="V127" s="815">
        <v>3</v>
      </c>
    </row>
    <row r="128" spans="1:22" s="836" customFormat="1" ht="31.5">
      <c r="A128" s="839">
        <v>119</v>
      </c>
      <c r="B128" s="1154">
        <v>40</v>
      </c>
      <c r="C128" s="950" t="s">
        <v>4951</v>
      </c>
      <c r="D128" s="1154"/>
      <c r="E128" s="1155"/>
      <c r="F128" s="1154"/>
      <c r="G128" s="945" t="s">
        <v>7684</v>
      </c>
      <c r="H128" s="1154"/>
      <c r="I128" s="1155" t="s">
        <v>4912</v>
      </c>
      <c r="J128" s="1154">
        <v>30</v>
      </c>
      <c r="K128" s="1154">
        <v>2</v>
      </c>
      <c r="L128" s="1149">
        <v>69498</v>
      </c>
      <c r="M128" s="1154"/>
      <c r="N128" s="946" t="s">
        <v>858</v>
      </c>
      <c r="O128" s="1154" t="s">
        <v>4911</v>
      </c>
      <c r="P128" s="1155" t="s">
        <v>4901</v>
      </c>
      <c r="Q128" s="1154"/>
      <c r="R128" s="1154"/>
      <c r="S128" s="1157" t="s">
        <v>4971</v>
      </c>
      <c r="T128" s="1154"/>
      <c r="U128" s="1154"/>
      <c r="V128" s="815">
        <v>3</v>
      </c>
    </row>
    <row r="129" spans="1:22" s="836" customFormat="1" ht="31.5">
      <c r="A129" s="839">
        <v>120</v>
      </c>
      <c r="B129" s="1154">
        <v>41</v>
      </c>
      <c r="C129" s="950" t="s">
        <v>4952</v>
      </c>
      <c r="D129" s="1154"/>
      <c r="E129" s="1155"/>
      <c r="F129" s="1154"/>
      <c r="G129" s="945" t="s">
        <v>7684</v>
      </c>
      <c r="H129" s="1154"/>
      <c r="I129" s="1155" t="s">
        <v>4912</v>
      </c>
      <c r="J129" s="1154">
        <v>32</v>
      </c>
      <c r="K129" s="1154">
        <v>1</v>
      </c>
      <c r="L129" s="1149">
        <v>154438</v>
      </c>
      <c r="M129" s="1154"/>
      <c r="N129" s="946" t="s">
        <v>858</v>
      </c>
      <c r="O129" s="1154" t="s">
        <v>4911</v>
      </c>
      <c r="P129" s="1155" t="s">
        <v>4901</v>
      </c>
      <c r="Q129" s="1154"/>
      <c r="R129" s="1154"/>
      <c r="S129" s="1157" t="s">
        <v>4971</v>
      </c>
      <c r="T129" s="1154"/>
      <c r="U129" s="1154"/>
      <c r="V129" s="815">
        <v>3</v>
      </c>
    </row>
    <row r="130" spans="1:22" s="836" customFormat="1" ht="31.5">
      <c r="A130" s="839">
        <v>121</v>
      </c>
      <c r="B130" s="1154">
        <v>42</v>
      </c>
      <c r="C130" s="950" t="s">
        <v>4953</v>
      </c>
      <c r="D130" s="1154"/>
      <c r="E130" s="1155"/>
      <c r="F130" s="1154"/>
      <c r="G130" s="945" t="s">
        <v>7684</v>
      </c>
      <c r="H130" s="1154"/>
      <c r="I130" s="1155" t="s">
        <v>4912</v>
      </c>
      <c r="J130" s="1154">
        <v>36</v>
      </c>
      <c r="K130" s="1154">
        <v>10</v>
      </c>
      <c r="L130" s="1149">
        <v>3530</v>
      </c>
      <c r="M130" s="1154"/>
      <c r="N130" s="946" t="s">
        <v>858</v>
      </c>
      <c r="O130" s="1154" t="s">
        <v>940</v>
      </c>
      <c r="P130" s="1155" t="s">
        <v>4901</v>
      </c>
      <c r="Q130" s="1154"/>
      <c r="R130" s="1154"/>
      <c r="S130" s="1157" t="s">
        <v>4971</v>
      </c>
      <c r="T130" s="1154"/>
      <c r="U130" s="1154"/>
      <c r="V130" s="815">
        <v>3</v>
      </c>
    </row>
    <row r="131" spans="1:22" s="836" customFormat="1" ht="31.5">
      <c r="A131" s="839">
        <v>122</v>
      </c>
      <c r="B131" s="1154">
        <v>43</v>
      </c>
      <c r="C131" s="950" t="s">
        <v>4954</v>
      </c>
      <c r="D131" s="1154"/>
      <c r="E131" s="1155"/>
      <c r="F131" s="1154"/>
      <c r="G131" s="945" t="s">
        <v>7684</v>
      </c>
      <c r="H131" s="1154"/>
      <c r="I131" s="1155" t="s">
        <v>4912</v>
      </c>
      <c r="J131" s="1154">
        <v>36</v>
      </c>
      <c r="K131" s="1154">
        <v>9</v>
      </c>
      <c r="L131" s="1149">
        <v>17560</v>
      </c>
      <c r="M131" s="1154"/>
      <c r="N131" s="946" t="s">
        <v>858</v>
      </c>
      <c r="O131" s="1154" t="s">
        <v>2450</v>
      </c>
      <c r="P131" s="1155" t="s">
        <v>4901</v>
      </c>
      <c r="Q131" s="1154"/>
      <c r="R131" s="1154"/>
      <c r="S131" s="1157" t="s">
        <v>4971</v>
      </c>
      <c r="T131" s="1154"/>
      <c r="U131" s="1154"/>
      <c r="V131" s="815">
        <v>3</v>
      </c>
    </row>
    <row r="132" spans="1:22" s="836" customFormat="1" ht="31.5">
      <c r="A132" s="839">
        <v>123</v>
      </c>
      <c r="B132" s="1154">
        <v>44</v>
      </c>
      <c r="C132" s="950" t="s">
        <v>4955</v>
      </c>
      <c r="D132" s="1154"/>
      <c r="E132" s="1155"/>
      <c r="F132" s="1154"/>
      <c r="G132" s="945" t="s">
        <v>7684</v>
      </c>
      <c r="H132" s="1154"/>
      <c r="I132" s="1155" t="s">
        <v>4912</v>
      </c>
      <c r="J132" s="1154">
        <v>36</v>
      </c>
      <c r="K132" s="1154">
        <v>4</v>
      </c>
      <c r="L132" s="1149">
        <v>5857</v>
      </c>
      <c r="M132" s="1154"/>
      <c r="N132" s="946" t="s">
        <v>858</v>
      </c>
      <c r="O132" s="1154" t="s">
        <v>2401</v>
      </c>
      <c r="P132" s="1155" t="s">
        <v>4901</v>
      </c>
      <c r="Q132" s="1154"/>
      <c r="R132" s="1154"/>
      <c r="S132" s="1157" t="s">
        <v>4971</v>
      </c>
      <c r="T132" s="1154"/>
      <c r="U132" s="1154"/>
      <c r="V132" s="815">
        <v>3</v>
      </c>
    </row>
    <row r="133" spans="1:22" s="836" customFormat="1" ht="31.5">
      <c r="A133" s="839">
        <v>124</v>
      </c>
      <c r="B133" s="1154">
        <v>45</v>
      </c>
      <c r="C133" s="950" t="s">
        <v>4956</v>
      </c>
      <c r="D133" s="1154"/>
      <c r="E133" s="1155"/>
      <c r="F133" s="1154"/>
      <c r="G133" s="945" t="s">
        <v>7684</v>
      </c>
      <c r="H133" s="1154"/>
      <c r="I133" s="1155" t="s">
        <v>4912</v>
      </c>
      <c r="J133" s="1154">
        <v>30</v>
      </c>
      <c r="K133" s="1154">
        <v>7</v>
      </c>
      <c r="L133" s="1149">
        <v>97140</v>
      </c>
      <c r="M133" s="1154"/>
      <c r="N133" s="946" t="s">
        <v>858</v>
      </c>
      <c r="O133" s="1154" t="s">
        <v>4911</v>
      </c>
      <c r="P133" s="1155" t="s">
        <v>4901</v>
      </c>
      <c r="Q133" s="1154"/>
      <c r="R133" s="1154"/>
      <c r="S133" s="1157" t="s">
        <v>4971</v>
      </c>
      <c r="T133" s="1154"/>
      <c r="U133" s="1154"/>
      <c r="V133" s="815">
        <v>3</v>
      </c>
    </row>
    <row r="134" spans="1:22" s="836" customFormat="1" ht="31.5">
      <c r="A134" s="839">
        <v>125</v>
      </c>
      <c r="B134" s="1154">
        <v>46</v>
      </c>
      <c r="C134" s="950" t="s">
        <v>4957</v>
      </c>
      <c r="D134" s="1154"/>
      <c r="E134" s="1155"/>
      <c r="F134" s="1154"/>
      <c r="G134" s="945" t="s">
        <v>7684</v>
      </c>
      <c r="H134" s="1154"/>
      <c r="I134" s="1155" t="s">
        <v>4912</v>
      </c>
      <c r="J134" s="1154">
        <v>29</v>
      </c>
      <c r="K134" s="1154">
        <v>63</v>
      </c>
      <c r="L134" s="1149">
        <v>8288</v>
      </c>
      <c r="M134" s="1154"/>
      <c r="N134" s="946" t="s">
        <v>858</v>
      </c>
      <c r="O134" s="1154" t="s">
        <v>4911</v>
      </c>
      <c r="P134" s="1155" t="s">
        <v>4901</v>
      </c>
      <c r="Q134" s="1154"/>
      <c r="R134" s="1154"/>
      <c r="S134" s="1157" t="s">
        <v>4971</v>
      </c>
      <c r="T134" s="1154"/>
      <c r="U134" s="1154"/>
      <c r="V134" s="815">
        <v>3</v>
      </c>
    </row>
    <row r="135" spans="1:22" s="836" customFormat="1" ht="31.5">
      <c r="A135" s="839">
        <v>126</v>
      </c>
      <c r="B135" s="1154">
        <v>47</v>
      </c>
      <c r="C135" s="950" t="s">
        <v>4958</v>
      </c>
      <c r="D135" s="1154"/>
      <c r="E135" s="1155"/>
      <c r="F135" s="1154"/>
      <c r="G135" s="945" t="s">
        <v>7684</v>
      </c>
      <c r="H135" s="1154"/>
      <c r="I135" s="1155" t="s">
        <v>4912</v>
      </c>
      <c r="J135" s="1154">
        <v>28</v>
      </c>
      <c r="K135" s="1154">
        <v>1</v>
      </c>
      <c r="L135" s="1149">
        <v>10540</v>
      </c>
      <c r="M135" s="1154"/>
      <c r="N135" s="946" t="s">
        <v>858</v>
      </c>
      <c r="O135" s="1154" t="s">
        <v>4911</v>
      </c>
      <c r="P135" s="1155" t="s">
        <v>4901</v>
      </c>
      <c r="Q135" s="1154"/>
      <c r="R135" s="1154"/>
      <c r="S135" s="1157" t="s">
        <v>4971</v>
      </c>
      <c r="T135" s="1154"/>
      <c r="U135" s="1154"/>
      <c r="V135" s="815">
        <v>3</v>
      </c>
    </row>
    <row r="136" spans="1:22" s="2272" customFormat="1">
      <c r="A136" s="2272">
        <v>127</v>
      </c>
      <c r="B136" s="2273">
        <v>48</v>
      </c>
      <c r="C136" s="2274" t="s">
        <v>4959</v>
      </c>
      <c r="D136" s="2273"/>
      <c r="E136" s="2275"/>
      <c r="F136" s="2273"/>
      <c r="G136" s="2273" t="s">
        <v>7684</v>
      </c>
      <c r="H136" s="2273"/>
      <c r="I136" s="2275" t="s">
        <v>4900</v>
      </c>
      <c r="J136" s="2273">
        <v>23</v>
      </c>
      <c r="K136" s="2273">
        <v>16</v>
      </c>
      <c r="L136" s="2452">
        <v>1494.2</v>
      </c>
      <c r="M136" s="2273"/>
      <c r="N136" s="2275" t="s">
        <v>858</v>
      </c>
      <c r="O136" s="2273" t="s">
        <v>4903</v>
      </c>
      <c r="P136" s="2275" t="s">
        <v>4901</v>
      </c>
      <c r="Q136" s="2273"/>
      <c r="R136" s="2273"/>
      <c r="S136" s="2276"/>
      <c r="T136" s="2273"/>
      <c r="U136" s="2273"/>
      <c r="V136" s="2272">
        <v>3</v>
      </c>
    </row>
    <row r="137" spans="1:22">
      <c r="L137" s="841">
        <f>SUM(L89:L136)</f>
        <v>2714937.8000000003</v>
      </c>
    </row>
  </sheetData>
  <autoFilter ref="B9:U136"/>
  <mergeCells count="26">
    <mergeCell ref="A8:A9"/>
    <mergeCell ref="U8:U9"/>
    <mergeCell ref="O8:O9"/>
    <mergeCell ref="P8:P9"/>
    <mergeCell ref="Q8:Q9"/>
    <mergeCell ref="R8:R9"/>
    <mergeCell ref="S8:S9"/>
    <mergeCell ref="T8:T9"/>
    <mergeCell ref="N8:N9"/>
    <mergeCell ref="B8:B9"/>
    <mergeCell ref="C8:C9"/>
    <mergeCell ref="D8:D9"/>
    <mergeCell ref="E8:E9"/>
    <mergeCell ref="F8:F9"/>
    <mergeCell ref="G8:G9"/>
    <mergeCell ref="H8:H9"/>
    <mergeCell ref="I8:I9"/>
    <mergeCell ref="J8:K8"/>
    <mergeCell ref="L8:L9"/>
    <mergeCell ref="M8:M9"/>
    <mergeCell ref="B6:P6"/>
    <mergeCell ref="C1:L1"/>
    <mergeCell ref="M1:O1"/>
    <mergeCell ref="C2:L2"/>
    <mergeCell ref="B4:P4"/>
    <mergeCell ref="I5:P5"/>
  </mergeCells>
  <pageMargins left="0.36" right="0.03" top="0.25" bottom="0.15" header="0.3" footer="0.3"/>
  <pageSetup paperSize="9" scale="60"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zoomScale="85" zoomScaleNormal="85" workbookViewId="0">
      <pane xSplit="2" ySplit="3" topLeftCell="C29" activePane="bottomRight" state="frozen"/>
      <selection activeCell="N20" sqref="N20"/>
      <selection pane="topRight" activeCell="N20" sqref="N20"/>
      <selection pane="bottomLeft" activeCell="N20" sqref="N20"/>
      <selection pane="bottomRight" activeCell="J39" sqref="J39"/>
    </sheetView>
  </sheetViews>
  <sheetFormatPr defaultColWidth="9.140625" defaultRowHeight="15.75"/>
  <cols>
    <col min="1" max="1" width="5.28515625" style="1026" bestFit="1" customWidth="1"/>
    <col min="2" max="2" width="38.140625" style="1026" customWidth="1"/>
    <col min="3" max="3" width="15.28515625" style="2433" customWidth="1"/>
    <col min="4" max="4" width="33.7109375" style="1026" bestFit="1" customWidth="1"/>
    <col min="5" max="5" width="9.140625" style="1026"/>
    <col min="6" max="6" width="10.42578125" style="1026" bestFit="1" customWidth="1"/>
    <col min="7" max="16384" width="9.140625" style="1026"/>
  </cols>
  <sheetData>
    <row r="1" spans="1:6" ht="57.75" customHeight="1">
      <c r="A1" s="4158" t="s">
        <v>9820</v>
      </c>
      <c r="B1" s="4158"/>
      <c r="C1" s="4158"/>
      <c r="D1" s="4158"/>
    </row>
    <row r="2" spans="1:6">
      <c r="A2" s="4156" t="s">
        <v>6</v>
      </c>
      <c r="B2" s="4156" t="s">
        <v>8531</v>
      </c>
      <c r="C2" s="4157" t="s">
        <v>3918</v>
      </c>
      <c r="D2" s="4156" t="s">
        <v>3921</v>
      </c>
    </row>
    <row r="3" spans="1:6">
      <c r="A3" s="4156"/>
      <c r="B3" s="4156"/>
      <c r="C3" s="4157"/>
      <c r="D3" s="4156"/>
    </row>
    <row r="4" spans="1:6" s="2413" customFormat="1">
      <c r="A4" s="2410">
        <v>1</v>
      </c>
      <c r="B4" s="2043" t="s">
        <v>732</v>
      </c>
      <c r="C4" s="2411">
        <f>SUM(C5:C11)</f>
        <v>1071.5999999999999</v>
      </c>
      <c r="D4" s="2412"/>
    </row>
    <row r="5" spans="1:6" s="2417" customFormat="1" ht="18.75">
      <c r="A5" s="2322" t="s">
        <v>4868</v>
      </c>
      <c r="B5" s="2414" t="s">
        <v>8545</v>
      </c>
      <c r="C5" s="2415">
        <v>0.9</v>
      </c>
      <c r="D5" s="2416" t="s">
        <v>8549</v>
      </c>
      <c r="F5" s="2895">
        <f>F6+F7-C46</f>
        <v>0</v>
      </c>
    </row>
    <row r="6" spans="1:6" s="2417" customFormat="1" ht="18.75">
      <c r="A6" s="2322" t="s">
        <v>4868</v>
      </c>
      <c r="B6" s="2414" t="s">
        <v>8546</v>
      </c>
      <c r="C6" s="2415">
        <v>36.4</v>
      </c>
      <c r="D6" s="2416" t="s">
        <v>8549</v>
      </c>
      <c r="E6" s="2417" t="s">
        <v>9818</v>
      </c>
      <c r="F6" s="2895">
        <f>C5+C6+C7+C8+C13+C14+C15+C16+C17+C20+C21+C22+C26+C27+C28+C30+C33+C34+C35+C36+C37+C38+C39+C9+C31+C45</f>
        <v>3784.2999999999997</v>
      </c>
    </row>
    <row r="7" spans="1:6" s="2417" customFormat="1" ht="18.75">
      <c r="A7" s="2418" t="s">
        <v>4868</v>
      </c>
      <c r="B7" s="2419" t="s">
        <v>8547</v>
      </c>
      <c r="C7" s="2420">
        <v>20.399999999999999</v>
      </c>
      <c r="D7" s="2416" t="s">
        <v>8549</v>
      </c>
      <c r="E7" s="2417" t="s">
        <v>9819</v>
      </c>
      <c r="F7" s="2895">
        <f>C10+C11+C24+C25+C41+C42+C43+C44</f>
        <v>1147.3499999999999</v>
      </c>
    </row>
    <row r="8" spans="1:6" s="2417" customFormat="1" ht="18.75">
      <c r="A8" s="2322" t="s">
        <v>4868</v>
      </c>
      <c r="B8" s="2414" t="s">
        <v>8548</v>
      </c>
      <c r="C8" s="2415">
        <v>4.4000000000000004</v>
      </c>
      <c r="D8" s="2416" t="s">
        <v>8549</v>
      </c>
    </row>
    <row r="9" spans="1:6" s="2417" customFormat="1" ht="31.5">
      <c r="A9" s="2416" t="s">
        <v>4868</v>
      </c>
      <c r="B9" s="2407" t="s">
        <v>8691</v>
      </c>
      <c r="C9" s="2421">
        <v>432.5</v>
      </c>
      <c r="D9" s="2416"/>
    </row>
    <row r="10" spans="1:6" s="2417" customFormat="1" ht="31.5">
      <c r="A10" s="2416" t="s">
        <v>4868</v>
      </c>
      <c r="B10" s="2407" t="s">
        <v>8547</v>
      </c>
      <c r="C10" s="2421">
        <v>324</v>
      </c>
      <c r="D10" s="2416" t="s">
        <v>9152</v>
      </c>
    </row>
    <row r="11" spans="1:6" s="2225" customFormat="1" ht="47.25">
      <c r="A11" s="2048" t="s">
        <v>4868</v>
      </c>
      <c r="B11" s="2500" t="s">
        <v>8548</v>
      </c>
      <c r="C11" s="2501">
        <v>253</v>
      </c>
      <c r="D11" s="2048" t="s">
        <v>9795</v>
      </c>
    </row>
    <row r="12" spans="1:6" s="2413" customFormat="1">
      <c r="A12" s="2410">
        <v>2</v>
      </c>
      <c r="B12" s="2043" t="s">
        <v>733</v>
      </c>
      <c r="C12" s="2411">
        <f>SUM(C13:C17)</f>
        <v>189.6</v>
      </c>
      <c r="D12" s="2416"/>
    </row>
    <row r="13" spans="1:6" s="2417" customFormat="1">
      <c r="A13" s="2422" t="s">
        <v>4868</v>
      </c>
      <c r="B13" s="2422" t="s">
        <v>8540</v>
      </c>
      <c r="C13" s="2423">
        <v>11.9</v>
      </c>
      <c r="D13" s="2416" t="s">
        <v>8549</v>
      </c>
    </row>
    <row r="14" spans="1:6" s="2417" customFormat="1">
      <c r="A14" s="2422" t="s">
        <v>4868</v>
      </c>
      <c r="B14" s="2422" t="s">
        <v>8541</v>
      </c>
      <c r="C14" s="2423">
        <v>34.299999999999997</v>
      </c>
      <c r="D14" s="2416" t="s">
        <v>8549</v>
      </c>
    </row>
    <row r="15" spans="1:6" s="2417" customFormat="1">
      <c r="A15" s="2424" t="s">
        <v>4868</v>
      </c>
      <c r="B15" s="2424" t="s">
        <v>8542</v>
      </c>
      <c r="C15" s="2425">
        <v>19.8</v>
      </c>
      <c r="D15" s="2416" t="s">
        <v>8549</v>
      </c>
    </row>
    <row r="16" spans="1:6" s="2417" customFormat="1">
      <c r="A16" s="2422" t="s">
        <v>4868</v>
      </c>
      <c r="B16" s="2422" t="s">
        <v>8543</v>
      </c>
      <c r="C16" s="2423">
        <v>30.6</v>
      </c>
      <c r="D16" s="2416" t="s">
        <v>8549</v>
      </c>
    </row>
    <row r="17" spans="1:4" s="2417" customFormat="1" ht="47.25">
      <c r="A17" s="2416" t="s">
        <v>4868</v>
      </c>
      <c r="B17" s="2407" t="s">
        <v>8544</v>
      </c>
      <c r="C17" s="2421">
        <v>93</v>
      </c>
      <c r="D17" s="2416" t="s">
        <v>8549</v>
      </c>
    </row>
    <row r="18" spans="1:4" s="2413" customFormat="1">
      <c r="A18" s="2410">
        <v>3</v>
      </c>
      <c r="B18" s="2043" t="s">
        <v>734</v>
      </c>
      <c r="C18" s="2411">
        <f>SUM(C19:C22)</f>
        <v>185.9</v>
      </c>
      <c r="D18" s="2410"/>
    </row>
    <row r="19" spans="1:4" s="2417" customFormat="1">
      <c r="A19" s="2416" t="s">
        <v>4868</v>
      </c>
      <c r="B19" s="2407" t="s">
        <v>9146</v>
      </c>
      <c r="C19" s="2421"/>
      <c r="D19" s="2416"/>
    </row>
    <row r="20" spans="1:4" s="2417" customFormat="1" ht="31.5">
      <c r="A20" s="2416" t="s">
        <v>8700</v>
      </c>
      <c r="B20" s="2407" t="s">
        <v>9147</v>
      </c>
      <c r="C20" s="2421">
        <v>79</v>
      </c>
      <c r="D20" s="2416" t="s">
        <v>8549</v>
      </c>
    </row>
    <row r="21" spans="1:4" s="2417" customFormat="1">
      <c r="A21" s="2416" t="s">
        <v>8700</v>
      </c>
      <c r="B21" s="2407" t="s">
        <v>9148</v>
      </c>
      <c r="C21" s="2421">
        <v>29.7</v>
      </c>
      <c r="D21" s="2416" t="s">
        <v>8549</v>
      </c>
    </row>
    <row r="22" spans="1:4" s="2417" customFormat="1" ht="31.5">
      <c r="A22" s="2416" t="s">
        <v>4868</v>
      </c>
      <c r="B22" s="2407" t="s">
        <v>9149</v>
      </c>
      <c r="C22" s="2421">
        <v>77.2</v>
      </c>
      <c r="D22" s="2416" t="s">
        <v>8549</v>
      </c>
    </row>
    <row r="23" spans="1:4" s="2413" customFormat="1">
      <c r="A23" s="2410">
        <v>4</v>
      </c>
      <c r="B23" s="2043" t="s">
        <v>735</v>
      </c>
      <c r="C23" s="2411">
        <f>SUM(C24:C28)</f>
        <v>566.35</v>
      </c>
      <c r="D23" s="2426"/>
    </row>
    <row r="24" spans="1:4" s="2417" customFormat="1">
      <c r="A24" s="2416" t="s">
        <v>4868</v>
      </c>
      <c r="B24" s="2407" t="s">
        <v>8550</v>
      </c>
      <c r="C24" s="2421">
        <v>156</v>
      </c>
      <c r="D24" s="2332" t="s">
        <v>9153</v>
      </c>
    </row>
    <row r="25" spans="1:4" s="2417" customFormat="1" ht="18.75">
      <c r="A25" s="2416" t="s">
        <v>4868</v>
      </c>
      <c r="B25" s="2427" t="s">
        <v>7710</v>
      </c>
      <c r="C25" s="2421">
        <v>59.05</v>
      </c>
      <c r="D25" s="2332" t="s">
        <v>9153</v>
      </c>
    </row>
    <row r="26" spans="1:4" s="2417" customFormat="1" ht="18.75">
      <c r="A26" s="2416" t="s">
        <v>4868</v>
      </c>
      <c r="B26" s="2428" t="s">
        <v>8553</v>
      </c>
      <c r="C26" s="2429">
        <v>48.8</v>
      </c>
      <c r="D26" s="2416" t="s">
        <v>8549</v>
      </c>
    </row>
    <row r="27" spans="1:4" s="2417" customFormat="1" ht="18.75">
      <c r="A27" s="2416" t="s">
        <v>4868</v>
      </c>
      <c r="B27" s="2428" t="s">
        <v>8554</v>
      </c>
      <c r="C27" s="2429">
        <v>160.6</v>
      </c>
      <c r="D27" s="2416" t="s">
        <v>8549</v>
      </c>
    </row>
    <row r="28" spans="1:4" s="2417" customFormat="1" ht="18.75">
      <c r="A28" s="2416" t="s">
        <v>4868</v>
      </c>
      <c r="B28" s="2430" t="s">
        <v>8555</v>
      </c>
      <c r="C28" s="2431">
        <v>141.9</v>
      </c>
      <c r="D28" s="2416" t="s">
        <v>8549</v>
      </c>
    </row>
    <row r="29" spans="1:4" s="2413" customFormat="1">
      <c r="A29" s="2410">
        <v>5</v>
      </c>
      <c r="B29" s="2043" t="s">
        <v>736</v>
      </c>
      <c r="C29" s="2411">
        <f>C30</f>
        <v>65.599999999999994</v>
      </c>
      <c r="D29" s="2410"/>
    </row>
    <row r="30" spans="1:4" s="2417" customFormat="1" ht="31.5">
      <c r="A30" s="2416" t="s">
        <v>4868</v>
      </c>
      <c r="B30" s="2407" t="s">
        <v>8536</v>
      </c>
      <c r="C30" s="2421">
        <v>65.599999999999994</v>
      </c>
      <c r="D30" s="2416"/>
    </row>
    <row r="31" spans="1:4" s="2413" customFormat="1" ht="18.75">
      <c r="A31" s="2410">
        <v>6</v>
      </c>
      <c r="B31" s="2043" t="s">
        <v>737</v>
      </c>
      <c r="C31" s="2432">
        <v>584.4</v>
      </c>
      <c r="D31" s="2410" t="s">
        <v>8549</v>
      </c>
    </row>
    <row r="32" spans="1:4" s="2417" customFormat="1">
      <c r="A32" s="2410">
        <v>7</v>
      </c>
      <c r="B32" s="2043" t="s">
        <v>738</v>
      </c>
      <c r="C32" s="2411">
        <f>SUM(C33:C39)</f>
        <v>1601.1999999999998</v>
      </c>
      <c r="D32" s="2410"/>
    </row>
    <row r="33" spans="1:4" s="2417" customFormat="1">
      <c r="A33" s="2416" t="s">
        <v>4868</v>
      </c>
      <c r="B33" s="2422" t="s">
        <v>3185</v>
      </c>
      <c r="C33" s="2423">
        <v>312</v>
      </c>
      <c r="D33" s="2416" t="s">
        <v>8549</v>
      </c>
    </row>
    <row r="34" spans="1:4" s="2417" customFormat="1">
      <c r="A34" s="2416" t="s">
        <v>4868</v>
      </c>
      <c r="B34" s="2422" t="s">
        <v>2890</v>
      </c>
      <c r="C34" s="2423">
        <v>3</v>
      </c>
      <c r="D34" s="2416" t="s">
        <v>8549</v>
      </c>
    </row>
    <row r="35" spans="1:4" s="2417" customFormat="1">
      <c r="A35" s="2416" t="s">
        <v>4868</v>
      </c>
      <c r="B35" s="2422" t="s">
        <v>8537</v>
      </c>
      <c r="C35" s="2423">
        <v>67.5</v>
      </c>
      <c r="D35" s="2416" t="s">
        <v>8549</v>
      </c>
    </row>
    <row r="36" spans="1:4" s="2417" customFormat="1">
      <c r="A36" s="2416" t="s">
        <v>4868</v>
      </c>
      <c r="B36" s="2422" t="s">
        <v>3184</v>
      </c>
      <c r="C36" s="2423">
        <v>1.9</v>
      </c>
      <c r="D36" s="2416" t="s">
        <v>8549</v>
      </c>
    </row>
    <row r="37" spans="1:4" s="2417" customFormat="1">
      <c r="A37" s="2416" t="s">
        <v>4868</v>
      </c>
      <c r="B37" s="2422" t="s">
        <v>8538</v>
      </c>
      <c r="C37" s="2423">
        <v>326.7</v>
      </c>
      <c r="D37" s="2416" t="s">
        <v>8549</v>
      </c>
    </row>
    <row r="38" spans="1:4" s="2341" customFormat="1">
      <c r="A38" s="2416" t="s">
        <v>4868</v>
      </c>
      <c r="B38" s="2422" t="s">
        <v>8539</v>
      </c>
      <c r="C38" s="2423">
        <v>177.8</v>
      </c>
      <c r="D38" s="2416" t="s">
        <v>8549</v>
      </c>
    </row>
    <row r="39" spans="1:4" s="2417" customFormat="1">
      <c r="A39" s="2416" t="s">
        <v>4868</v>
      </c>
      <c r="B39" s="2407" t="s">
        <v>8557</v>
      </c>
      <c r="C39" s="2421">
        <v>712.3</v>
      </c>
      <c r="D39" s="2416"/>
    </row>
    <row r="40" spans="1:4" s="2413" customFormat="1">
      <c r="A40" s="2410">
        <v>8</v>
      </c>
      <c r="B40" s="2043" t="s">
        <v>739</v>
      </c>
      <c r="C40" s="2411">
        <f>SUM(C41:C45)</f>
        <v>667</v>
      </c>
      <c r="D40" s="2410"/>
    </row>
    <row r="41" spans="1:4" s="2417" customFormat="1" ht="31.5">
      <c r="A41" s="2416" t="s">
        <v>4868</v>
      </c>
      <c r="B41" s="2407" t="s">
        <v>6410</v>
      </c>
      <c r="C41" s="2408">
        <v>52</v>
      </c>
      <c r="D41" s="1329" t="s">
        <v>9154</v>
      </c>
    </row>
    <row r="42" spans="1:4" s="2417" customFormat="1" ht="31.5">
      <c r="A42" s="2416" t="s">
        <v>4868</v>
      </c>
      <c r="B42" s="2407" t="s">
        <v>6567</v>
      </c>
      <c r="C42" s="2408">
        <v>75.8</v>
      </c>
      <c r="D42" s="1329" t="s">
        <v>9154</v>
      </c>
    </row>
    <row r="43" spans="1:4" s="2417" customFormat="1" ht="31.5">
      <c r="A43" s="2416" t="s">
        <v>4868</v>
      </c>
      <c r="B43" s="2407" t="s">
        <v>6681</v>
      </c>
      <c r="C43" s="2408">
        <v>177.2</v>
      </c>
      <c r="D43" s="1329" t="s">
        <v>9154</v>
      </c>
    </row>
    <row r="44" spans="1:4" s="2417" customFormat="1" ht="31.5">
      <c r="A44" s="2416" t="s">
        <v>4868</v>
      </c>
      <c r="B44" s="2407" t="s">
        <v>7387</v>
      </c>
      <c r="C44" s="2408">
        <v>50.3</v>
      </c>
      <c r="D44" s="1329" t="s">
        <v>9154</v>
      </c>
    </row>
    <row r="45" spans="1:4" s="2417" customFormat="1">
      <c r="A45" s="2416" t="s">
        <v>4868</v>
      </c>
      <c r="B45" s="2407" t="s">
        <v>7461</v>
      </c>
      <c r="C45" s="2408">
        <v>311.7</v>
      </c>
      <c r="D45" s="1329" t="s">
        <v>9150</v>
      </c>
    </row>
    <row r="46" spans="1:4" s="2413" customFormat="1">
      <c r="A46" s="2410"/>
      <c r="B46" s="2043" t="s">
        <v>8056</v>
      </c>
      <c r="C46" s="2411">
        <f>C4+C12+C18+C23+C29+C31+C32+C40</f>
        <v>4931.6499999999996</v>
      </c>
      <c r="D46" s="2410"/>
    </row>
  </sheetData>
  <mergeCells count="5">
    <mergeCell ref="D2:D3"/>
    <mergeCell ref="A2:A3"/>
    <mergeCell ref="B2:B3"/>
    <mergeCell ref="C2:C3"/>
    <mergeCell ref="A1:D1"/>
  </mergeCells>
  <pageMargins left="0.95" right="7.0000000000000007E-2" top="0.59" bottom="0.53" header="0.15" footer="0.55000000000000004"/>
  <pageSetup paperSize="9" scale="95"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55"/>
  <sheetViews>
    <sheetView zoomScale="85" zoomScaleNormal="85" workbookViewId="0">
      <pane xSplit="2" ySplit="4" topLeftCell="C18" activePane="bottomRight" state="frozen"/>
      <selection pane="topRight" activeCell="C1" sqref="C1"/>
      <selection pane="bottomLeft" activeCell="A5" sqref="A5"/>
      <selection pane="bottomRight" activeCell="B21" sqref="B21"/>
    </sheetView>
  </sheetViews>
  <sheetFormatPr defaultColWidth="9" defaultRowHeight="16.5"/>
  <cols>
    <col min="1" max="1" width="4.28515625" style="2924" customWidth="1"/>
    <col min="2" max="2" width="30.140625" style="2903" customWidth="1"/>
    <col min="3" max="5" width="10.5703125" style="2925" bestFit="1" customWidth="1"/>
    <col min="6" max="6" width="10.5703125" style="2932" customWidth="1"/>
    <col min="7" max="7" width="14" style="2932" customWidth="1"/>
    <col min="8" max="8" width="19.7109375" style="2932" customWidth="1"/>
    <col min="9" max="9" width="10.5703125" style="2932" customWidth="1"/>
    <col min="10" max="10" width="13.85546875" style="2932" customWidth="1"/>
    <col min="11" max="11" width="59.42578125" style="2903" customWidth="1"/>
    <col min="12" max="12" width="44" style="2902" customWidth="1"/>
    <col min="13" max="16384" width="9" style="2903"/>
  </cols>
  <sheetData>
    <row r="1" spans="1:12">
      <c r="A1" s="4159" t="s">
        <v>9821</v>
      </c>
      <c r="B1" s="4160"/>
      <c r="C1" s="4160"/>
      <c r="D1" s="4160"/>
      <c r="E1" s="4160"/>
      <c r="F1" s="4160"/>
      <c r="G1" s="4160"/>
      <c r="H1" s="4160"/>
      <c r="I1" s="4160"/>
      <c r="J1" s="4160"/>
      <c r="K1" s="4160"/>
    </row>
    <row r="3" spans="1:12" s="2905" customFormat="1" ht="55.5" customHeight="1">
      <c r="A3" s="4161" t="s">
        <v>6</v>
      </c>
      <c r="B3" s="4161" t="s">
        <v>8531</v>
      </c>
      <c r="C3" s="4162" t="s">
        <v>247</v>
      </c>
      <c r="D3" s="4162"/>
      <c r="E3" s="4162"/>
      <c r="F3" s="4163" t="s">
        <v>9864</v>
      </c>
      <c r="G3" s="4164"/>
      <c r="H3" s="4164"/>
      <c r="I3" s="4165"/>
      <c r="J3" s="4166" t="s">
        <v>9870</v>
      </c>
      <c r="K3" s="4161" t="s">
        <v>3921</v>
      </c>
      <c r="L3" s="2904"/>
    </row>
    <row r="4" spans="1:12" s="2905" customFormat="1" ht="98.25" customHeight="1">
      <c r="A4" s="4161"/>
      <c r="B4" s="4161"/>
      <c r="C4" s="2906" t="s">
        <v>9822</v>
      </c>
      <c r="D4" s="2906" t="s">
        <v>9823</v>
      </c>
      <c r="E4" s="2906" t="s">
        <v>9824</v>
      </c>
      <c r="F4" s="2926" t="s">
        <v>9865</v>
      </c>
      <c r="G4" s="2926" t="s">
        <v>9866</v>
      </c>
      <c r="H4" s="2926" t="s">
        <v>9869</v>
      </c>
      <c r="I4" s="2926" t="s">
        <v>9867</v>
      </c>
      <c r="J4" s="4167"/>
      <c r="K4" s="4161"/>
      <c r="L4" s="2904"/>
    </row>
    <row r="5" spans="1:12" s="2905" customFormat="1">
      <c r="A5" s="2907">
        <v>1</v>
      </c>
      <c r="B5" s="2908" t="s">
        <v>732</v>
      </c>
      <c r="C5" s="2909">
        <f>SUM(C6:C12)</f>
        <v>1071.5999999999999</v>
      </c>
      <c r="D5" s="2909">
        <f>SUM(D6:D12)</f>
        <v>766.81</v>
      </c>
      <c r="E5" s="2909">
        <f>SUM(E6:E12)</f>
        <v>515.89</v>
      </c>
      <c r="F5" s="2927"/>
      <c r="G5" s="2927"/>
      <c r="H5" s="2927"/>
      <c r="I5" s="2927"/>
      <c r="J5" s="2927"/>
      <c r="K5" s="2910"/>
      <c r="L5" s="2904"/>
    </row>
    <row r="6" spans="1:12">
      <c r="A6" s="2911" t="s">
        <v>4868</v>
      </c>
      <c r="B6" s="2910" t="s">
        <v>9825</v>
      </c>
      <c r="C6" s="2912">
        <v>0.9</v>
      </c>
      <c r="D6" s="2912">
        <v>0.9</v>
      </c>
      <c r="E6" s="2912">
        <v>0</v>
      </c>
      <c r="F6" s="2928"/>
      <c r="G6" s="2928">
        <f>D6</f>
        <v>0.9</v>
      </c>
      <c r="H6" s="2928"/>
      <c r="I6" s="2928"/>
      <c r="J6" s="2928"/>
      <c r="K6" s="2910" t="s">
        <v>9826</v>
      </c>
    </row>
    <row r="7" spans="1:12">
      <c r="A7" s="2911" t="s">
        <v>4868</v>
      </c>
      <c r="B7" s="2910" t="s">
        <v>8546</v>
      </c>
      <c r="C7" s="2912">
        <v>36.4</v>
      </c>
      <c r="D7" s="2912">
        <v>36.299999999999997</v>
      </c>
      <c r="E7" s="2912">
        <v>16.62</v>
      </c>
      <c r="F7" s="2928"/>
      <c r="G7" s="2928">
        <f>D7</f>
        <v>36.299999999999997</v>
      </c>
      <c r="H7" s="2928"/>
      <c r="I7" s="2928"/>
      <c r="J7" s="2928"/>
      <c r="K7" s="2910" t="s">
        <v>9826</v>
      </c>
    </row>
    <row r="8" spans="1:12">
      <c r="A8" s="2911" t="s">
        <v>4868</v>
      </c>
      <c r="B8" s="2910" t="s">
        <v>8547</v>
      </c>
      <c r="C8" s="2912">
        <v>20.399999999999999</v>
      </c>
      <c r="D8" s="2912">
        <v>20.399999999999999</v>
      </c>
      <c r="E8" s="2912">
        <f>19.72+3.85</f>
        <v>23.57</v>
      </c>
      <c r="F8" s="2928"/>
      <c r="G8" s="2928">
        <f>D8</f>
        <v>20.399999999999999</v>
      </c>
      <c r="H8" s="2928"/>
      <c r="I8" s="2928"/>
      <c r="J8" s="2928"/>
      <c r="K8" s="2910" t="s">
        <v>9826</v>
      </c>
    </row>
    <row r="9" spans="1:12">
      <c r="A9" s="2911" t="s">
        <v>4868</v>
      </c>
      <c r="B9" s="2910" t="s">
        <v>9159</v>
      </c>
      <c r="C9" s="2912">
        <v>4.4000000000000004</v>
      </c>
      <c r="D9" s="2912">
        <v>21.21</v>
      </c>
      <c r="E9" s="2912">
        <v>0</v>
      </c>
      <c r="F9" s="2928"/>
      <c r="G9" s="2928">
        <f>D9</f>
        <v>21.21</v>
      </c>
      <c r="H9" s="2928"/>
      <c r="I9" s="2928"/>
      <c r="J9" s="2928"/>
      <c r="K9" s="2910" t="s">
        <v>9826</v>
      </c>
    </row>
    <row r="10" spans="1:12" ht="66">
      <c r="A10" s="2911" t="s">
        <v>4868</v>
      </c>
      <c r="B10" s="2910" t="s">
        <v>9827</v>
      </c>
      <c r="C10" s="2912">
        <v>432.5</v>
      </c>
      <c r="D10" s="2912">
        <v>435</v>
      </c>
      <c r="E10" s="2912">
        <v>283.95999999999998</v>
      </c>
      <c r="F10" s="2928"/>
      <c r="G10" s="2928">
        <f>D10</f>
        <v>435</v>
      </c>
      <c r="H10" s="2928"/>
      <c r="I10" s="2928"/>
      <c r="J10" s="2928"/>
      <c r="K10" s="2910" t="s">
        <v>9828</v>
      </c>
      <c r="L10" s="2902" t="s">
        <v>9829</v>
      </c>
    </row>
    <row r="11" spans="1:12">
      <c r="A11" s="2913" t="s">
        <v>4868</v>
      </c>
      <c r="B11" s="2914" t="s">
        <v>8547</v>
      </c>
      <c r="C11" s="2915">
        <v>324</v>
      </c>
      <c r="D11" s="2915"/>
      <c r="E11" s="2915"/>
      <c r="F11" s="2933">
        <f>C11</f>
        <v>324</v>
      </c>
      <c r="G11" s="2928"/>
      <c r="H11" s="2928"/>
      <c r="I11" s="2928"/>
      <c r="J11" s="2928"/>
      <c r="K11" s="2914" t="s">
        <v>9830</v>
      </c>
      <c r="L11" s="2902" t="s">
        <v>9772</v>
      </c>
    </row>
    <row r="12" spans="1:12" ht="49.5">
      <c r="A12" s="2911" t="s">
        <v>4868</v>
      </c>
      <c r="B12" s="2910" t="s">
        <v>9831</v>
      </c>
      <c r="C12" s="2912">
        <v>253</v>
      </c>
      <c r="D12" s="2912">
        <v>253</v>
      </c>
      <c r="E12" s="2912">
        <v>191.74</v>
      </c>
      <c r="F12" s="2928">
        <f>C12</f>
        <v>253</v>
      </c>
      <c r="G12" s="2928"/>
      <c r="H12" s="2928"/>
      <c r="I12" s="2928"/>
      <c r="J12" s="2928">
        <f>F12</f>
        <v>253</v>
      </c>
      <c r="K12" s="2910" t="s">
        <v>9832</v>
      </c>
    </row>
    <row r="13" spans="1:12" s="2905" customFormat="1">
      <c r="A13" s="2916">
        <v>2</v>
      </c>
      <c r="B13" s="2917" t="s">
        <v>733</v>
      </c>
      <c r="C13" s="2918">
        <f>SUM(C14:C18)</f>
        <v>189.6</v>
      </c>
      <c r="D13" s="2918">
        <f>SUM(D14:D18)</f>
        <v>206.08999999999997</v>
      </c>
      <c r="E13" s="2918">
        <f>SUM(E14:E18)</f>
        <v>81.459999999999994</v>
      </c>
      <c r="F13" s="2929"/>
      <c r="G13" s="2929"/>
      <c r="H13" s="2929"/>
      <c r="I13" s="2929"/>
      <c r="J13" s="2929"/>
      <c r="K13" s="2910"/>
      <c r="L13" s="2904"/>
    </row>
    <row r="14" spans="1:12" s="2938" customFormat="1">
      <c r="A14" s="2934" t="s">
        <v>4868</v>
      </c>
      <c r="B14" s="2935" t="s">
        <v>8540</v>
      </c>
      <c r="C14" s="2936">
        <v>11.9</v>
      </c>
      <c r="D14" s="2936">
        <v>11.64</v>
      </c>
      <c r="E14" s="2936">
        <v>0</v>
      </c>
      <c r="F14" s="2933"/>
      <c r="G14" s="2933">
        <f>D14</f>
        <v>11.64</v>
      </c>
      <c r="H14" s="2933"/>
      <c r="I14" s="2933"/>
      <c r="J14" s="2933"/>
      <c r="K14" s="2935" t="s">
        <v>9826</v>
      </c>
      <c r="L14" s="2937"/>
    </row>
    <row r="15" spans="1:12" s="2938" customFormat="1">
      <c r="A15" s="2934" t="s">
        <v>4868</v>
      </c>
      <c r="B15" s="2935" t="s">
        <v>8541</v>
      </c>
      <c r="C15" s="2936">
        <v>34.299999999999997</v>
      </c>
      <c r="D15" s="2936">
        <f>13.22+21.51</f>
        <v>34.730000000000004</v>
      </c>
      <c r="E15" s="2936">
        <v>0</v>
      </c>
      <c r="F15" s="2933"/>
      <c r="G15" s="2933">
        <f>D15</f>
        <v>34.730000000000004</v>
      </c>
      <c r="H15" s="2933"/>
      <c r="I15" s="2933"/>
      <c r="J15" s="2933"/>
      <c r="K15" s="2935" t="s">
        <v>9826</v>
      </c>
      <c r="L15" s="2937"/>
    </row>
    <row r="16" spans="1:12" ht="33">
      <c r="A16" s="2911" t="s">
        <v>4868</v>
      </c>
      <c r="B16" s="2910" t="s">
        <v>8542</v>
      </c>
      <c r="C16" s="2912">
        <v>19.8</v>
      </c>
      <c r="D16" s="2912">
        <f>19.29</f>
        <v>19.29</v>
      </c>
      <c r="E16" s="2912">
        <v>0</v>
      </c>
      <c r="F16" s="2928"/>
      <c r="G16" s="2928">
        <v>19.29</v>
      </c>
      <c r="H16" s="2928"/>
      <c r="I16" s="2928"/>
      <c r="J16" s="2928"/>
      <c r="K16" s="2910" t="s">
        <v>9833</v>
      </c>
    </row>
    <row r="17" spans="1:12" ht="33">
      <c r="A17" s="2911" t="s">
        <v>4868</v>
      </c>
      <c r="B17" s="2910" t="s">
        <v>9834</v>
      </c>
      <c r="C17" s="2912">
        <v>30.6</v>
      </c>
      <c r="D17" s="2912">
        <v>30.76</v>
      </c>
      <c r="E17" s="2912">
        <v>0</v>
      </c>
      <c r="F17" s="2928"/>
      <c r="G17" s="2928"/>
      <c r="H17" s="2928"/>
      <c r="I17" s="2928"/>
      <c r="J17" s="2928"/>
      <c r="K17" s="2910" t="s">
        <v>9835</v>
      </c>
    </row>
    <row r="18" spans="1:12" s="2938" customFormat="1" ht="82.5">
      <c r="A18" s="2934" t="s">
        <v>4868</v>
      </c>
      <c r="B18" s="2935" t="s">
        <v>9836</v>
      </c>
      <c r="C18" s="2936">
        <v>93</v>
      </c>
      <c r="D18" s="2936">
        <f>19.21+90.46</f>
        <v>109.66999999999999</v>
      </c>
      <c r="E18" s="2936">
        <v>81.459999999999994</v>
      </c>
      <c r="F18" s="2933"/>
      <c r="G18" s="2933">
        <f>D18</f>
        <v>109.66999999999999</v>
      </c>
      <c r="H18" s="2933"/>
      <c r="I18" s="2933"/>
      <c r="J18" s="2933"/>
      <c r="K18" s="2935" t="s">
        <v>9837</v>
      </c>
      <c r="L18" s="2937"/>
    </row>
    <row r="19" spans="1:12" s="2905" customFormat="1">
      <c r="A19" s="2916">
        <v>3</v>
      </c>
      <c r="B19" s="2917" t="s">
        <v>8264</v>
      </c>
      <c r="C19" s="2918">
        <f>SUM(C20:C23)</f>
        <v>185.9</v>
      </c>
      <c r="D19" s="2918">
        <f>SUM(D20:D23)</f>
        <v>106.9</v>
      </c>
      <c r="E19" s="2918">
        <f>SUM(E20:E23)</f>
        <v>106.64</v>
      </c>
      <c r="F19" s="2929"/>
      <c r="G19" s="2929"/>
      <c r="H19" s="2929"/>
      <c r="I19" s="2929"/>
      <c r="J19" s="2929"/>
      <c r="K19" s="2910"/>
      <c r="L19" s="2904"/>
    </row>
    <row r="20" spans="1:12">
      <c r="A20" s="2911" t="s">
        <v>4868</v>
      </c>
      <c r="B20" s="2910" t="s">
        <v>9146</v>
      </c>
      <c r="C20" s="2912"/>
      <c r="D20" s="2912"/>
      <c r="E20" s="2912"/>
      <c r="F20" s="2928"/>
      <c r="G20" s="2928"/>
      <c r="H20" s="2928"/>
      <c r="I20" s="2928"/>
      <c r="J20" s="2928"/>
      <c r="K20" s="2910"/>
    </row>
    <row r="21" spans="1:12" ht="33">
      <c r="A21" s="2913" t="s">
        <v>8700</v>
      </c>
      <c r="B21" s="2914" t="s">
        <v>9147</v>
      </c>
      <c r="C21" s="2915">
        <v>79</v>
      </c>
      <c r="D21" s="2915"/>
      <c r="E21" s="2915"/>
      <c r="F21" s="2928"/>
      <c r="G21" s="2928"/>
      <c r="H21" s="2928"/>
      <c r="I21" s="2928"/>
      <c r="J21" s="2928"/>
      <c r="K21" s="2914"/>
    </row>
    <row r="22" spans="1:12" ht="66">
      <c r="A22" s="2911" t="s">
        <v>8700</v>
      </c>
      <c r="B22" s="2910" t="s">
        <v>9148</v>
      </c>
      <c r="C22" s="2912">
        <v>29.7</v>
      </c>
      <c r="D22" s="2912">
        <v>29.7</v>
      </c>
      <c r="E22" s="2912">
        <v>29.31</v>
      </c>
      <c r="F22" s="2928"/>
      <c r="G22" s="2928">
        <f>C22</f>
        <v>29.7</v>
      </c>
      <c r="H22" s="2928"/>
      <c r="I22" s="2928"/>
      <c r="J22" s="2928"/>
      <c r="K22" s="2910" t="s">
        <v>9828</v>
      </c>
      <c r="L22" s="2902" t="s">
        <v>9829</v>
      </c>
    </row>
    <row r="23" spans="1:12" ht="66">
      <c r="A23" s="2911" t="s">
        <v>4868</v>
      </c>
      <c r="B23" s="2910" t="s">
        <v>9838</v>
      </c>
      <c r="C23" s="2912">
        <v>77.2</v>
      </c>
      <c r="D23" s="2912">
        <f>C23</f>
        <v>77.2</v>
      </c>
      <c r="E23" s="2912">
        <v>77.33</v>
      </c>
      <c r="F23" s="2928"/>
      <c r="G23" s="2928">
        <f>C23</f>
        <v>77.2</v>
      </c>
      <c r="H23" s="2928"/>
      <c r="I23" s="2928"/>
      <c r="J23" s="2928"/>
      <c r="K23" s="2910" t="s">
        <v>9828</v>
      </c>
      <c r="L23" s="2902" t="s">
        <v>9829</v>
      </c>
    </row>
    <row r="24" spans="1:12" s="2905" customFormat="1">
      <c r="A24" s="2916">
        <v>4</v>
      </c>
      <c r="B24" s="2917" t="s">
        <v>735</v>
      </c>
      <c r="C24" s="2918">
        <f>SUM(C25:C29)</f>
        <v>566.79999999999995</v>
      </c>
      <c r="D24" s="2918">
        <f>SUM(D25:D29)</f>
        <v>215.05</v>
      </c>
      <c r="E24" s="2918">
        <f>SUM(E25:E29)</f>
        <v>514.15</v>
      </c>
      <c r="F24" s="2929"/>
      <c r="G24" s="2929"/>
      <c r="H24" s="2929"/>
      <c r="I24" s="2929"/>
      <c r="J24" s="2929"/>
      <c r="K24" s="2910"/>
      <c r="L24" s="2904"/>
    </row>
    <row r="25" spans="1:12" ht="33">
      <c r="A25" s="2911" t="s">
        <v>4868</v>
      </c>
      <c r="B25" s="2910" t="s">
        <v>9839</v>
      </c>
      <c r="C25" s="2912">
        <v>156</v>
      </c>
      <c r="D25" s="2912">
        <v>156</v>
      </c>
      <c r="E25" s="2912">
        <v>0</v>
      </c>
      <c r="F25" s="2928">
        <f>C25</f>
        <v>156</v>
      </c>
      <c r="G25" s="2928"/>
      <c r="H25" s="2928"/>
      <c r="I25" s="2928"/>
      <c r="J25" s="2928">
        <f>C25</f>
        <v>156</v>
      </c>
      <c r="K25" s="2910" t="s">
        <v>9840</v>
      </c>
      <c r="L25" s="2902" t="s">
        <v>9841</v>
      </c>
    </row>
    <row r="26" spans="1:12" ht="49.5">
      <c r="A26" s="2911" t="s">
        <v>4868</v>
      </c>
      <c r="B26" s="2910" t="s">
        <v>7710</v>
      </c>
      <c r="C26" s="2912">
        <v>59.5</v>
      </c>
      <c r="D26" s="2912">
        <v>59.05</v>
      </c>
      <c r="E26" s="2912">
        <v>0</v>
      </c>
      <c r="F26" s="2928">
        <f>C26</f>
        <v>59.5</v>
      </c>
      <c r="G26" s="2928"/>
      <c r="H26" s="2928"/>
      <c r="I26" s="2928"/>
      <c r="J26" s="2928"/>
      <c r="K26" s="2910" t="s">
        <v>9868</v>
      </c>
      <c r="L26" s="2902" t="s">
        <v>9841</v>
      </c>
    </row>
    <row r="27" spans="1:12">
      <c r="A27" s="2913" t="s">
        <v>4868</v>
      </c>
      <c r="B27" s="2914" t="s">
        <v>8553</v>
      </c>
      <c r="C27" s="2915">
        <v>48.8</v>
      </c>
      <c r="D27" s="2915"/>
      <c r="E27" s="2915"/>
      <c r="F27" s="2928"/>
      <c r="G27" s="2928"/>
      <c r="H27" s="2928">
        <f>C27</f>
        <v>48.8</v>
      </c>
      <c r="I27" s="2928"/>
      <c r="J27" s="2928"/>
      <c r="K27" s="2914"/>
      <c r="L27" s="2902" t="s">
        <v>9842</v>
      </c>
    </row>
    <row r="28" spans="1:12">
      <c r="A28" s="2913" t="s">
        <v>4868</v>
      </c>
      <c r="B28" s="2914" t="s">
        <v>8554</v>
      </c>
      <c r="C28" s="2915">
        <v>160.6</v>
      </c>
      <c r="D28" s="2915"/>
      <c r="E28" s="2915">
        <v>272.83</v>
      </c>
      <c r="F28" s="2928"/>
      <c r="G28" s="2928"/>
      <c r="H28" s="2928">
        <f>C28</f>
        <v>160.6</v>
      </c>
      <c r="I28" s="2928"/>
      <c r="J28" s="2928"/>
      <c r="K28" s="2914"/>
    </row>
    <row r="29" spans="1:12">
      <c r="A29" s="2913" t="s">
        <v>4868</v>
      </c>
      <c r="B29" s="2914" t="s">
        <v>8555</v>
      </c>
      <c r="C29" s="2915">
        <v>141.9</v>
      </c>
      <c r="D29" s="2915"/>
      <c r="E29" s="2915">
        <v>241.32</v>
      </c>
      <c r="F29" s="2928"/>
      <c r="G29" s="2928"/>
      <c r="H29" s="2928">
        <f>C29</f>
        <v>141.9</v>
      </c>
      <c r="I29" s="2928"/>
      <c r="J29" s="2928"/>
      <c r="K29" s="2914"/>
    </row>
    <row r="30" spans="1:12" s="2905" customFormat="1">
      <c r="A30" s="2916">
        <v>5</v>
      </c>
      <c r="B30" s="2917" t="s">
        <v>736</v>
      </c>
      <c r="C30" s="2918">
        <f>SUM(C31:C32)</f>
        <v>65.599999999999994</v>
      </c>
      <c r="D30" s="2918">
        <f>SUM(D31:D32)</f>
        <v>0</v>
      </c>
      <c r="E30" s="2918">
        <f>SUM(E31:E32)</f>
        <v>24.14</v>
      </c>
      <c r="F30" s="2929"/>
      <c r="G30" s="2929"/>
      <c r="H30" s="2929"/>
      <c r="I30" s="2929"/>
      <c r="J30" s="2929"/>
      <c r="K30" s="2910"/>
      <c r="L30" s="2904"/>
    </row>
    <row r="31" spans="1:12">
      <c r="A31" s="2913" t="s">
        <v>4868</v>
      </c>
      <c r="B31" s="2914" t="s">
        <v>9843</v>
      </c>
      <c r="C31" s="2915">
        <v>0</v>
      </c>
      <c r="D31" s="2915"/>
      <c r="E31" s="2915">
        <v>24.14</v>
      </c>
      <c r="F31" s="2928"/>
      <c r="G31" s="2928"/>
      <c r="H31" s="2928"/>
      <c r="I31" s="2928"/>
      <c r="J31" s="2928"/>
      <c r="K31" s="2914"/>
    </row>
    <row r="32" spans="1:12" ht="33">
      <c r="A32" s="2913" t="s">
        <v>4868</v>
      </c>
      <c r="B32" s="2914" t="s">
        <v>9844</v>
      </c>
      <c r="C32" s="2915">
        <v>65.599999999999994</v>
      </c>
      <c r="D32" s="2915"/>
      <c r="E32" s="2915"/>
      <c r="F32" s="2928"/>
      <c r="G32" s="2928"/>
      <c r="H32" s="2928"/>
      <c r="I32" s="2928"/>
      <c r="J32" s="2928"/>
      <c r="K32" s="2914" t="s">
        <v>9845</v>
      </c>
    </row>
    <row r="33" spans="1:12" s="2905" customFormat="1" ht="33">
      <c r="A33" s="2916">
        <v>6</v>
      </c>
      <c r="B33" s="2917" t="s">
        <v>737</v>
      </c>
      <c r="C33" s="2918">
        <v>584.4</v>
      </c>
      <c r="D33" s="2918"/>
      <c r="E33" s="2918">
        <v>501.9</v>
      </c>
      <c r="F33" s="2929"/>
      <c r="G33" s="2929"/>
      <c r="H33" s="2929"/>
      <c r="I33" s="2929">
        <f>C33</f>
        <v>584.4</v>
      </c>
      <c r="J33" s="2929">
        <v>271.7</v>
      </c>
      <c r="K33" s="2910"/>
      <c r="L33" s="2904" t="s">
        <v>9846</v>
      </c>
    </row>
    <row r="34" spans="1:12" s="2905" customFormat="1">
      <c r="A34" s="2916">
        <v>7</v>
      </c>
      <c r="B34" s="2917" t="s">
        <v>738</v>
      </c>
      <c r="C34" s="2918">
        <f>SUM(C35:C43)</f>
        <v>1601.1999999999998</v>
      </c>
      <c r="D34" s="2918">
        <f>SUM(D35:D43)</f>
        <v>1738.45</v>
      </c>
      <c r="E34" s="2918">
        <f>SUM(E35:E43)</f>
        <v>696.74</v>
      </c>
      <c r="F34" s="2929"/>
      <c r="G34" s="2929"/>
      <c r="H34" s="2929"/>
      <c r="I34" s="2929"/>
      <c r="J34" s="2929"/>
      <c r="K34" s="2910"/>
      <c r="L34" s="2904"/>
    </row>
    <row r="35" spans="1:12">
      <c r="A35" s="2911" t="s">
        <v>4868</v>
      </c>
      <c r="B35" s="2910" t="s">
        <v>9847</v>
      </c>
      <c r="C35" s="2912">
        <v>0</v>
      </c>
      <c r="D35" s="2912">
        <f>2+E35</f>
        <v>5.32</v>
      </c>
      <c r="E35" s="2912">
        <v>3.32</v>
      </c>
      <c r="F35" s="2928"/>
      <c r="G35" s="2928">
        <f t="shared" ref="G35:G42" si="0">D35</f>
        <v>5.32</v>
      </c>
      <c r="H35" s="2928"/>
      <c r="I35" s="2928"/>
      <c r="J35" s="2928"/>
      <c r="K35" s="2910" t="s">
        <v>9826</v>
      </c>
    </row>
    <row r="36" spans="1:12">
      <c r="A36" s="2911" t="s">
        <v>4868</v>
      </c>
      <c r="B36" s="2910" t="s">
        <v>9848</v>
      </c>
      <c r="C36" s="2912">
        <v>0</v>
      </c>
      <c r="D36" s="2912">
        <f>E36</f>
        <v>16.63</v>
      </c>
      <c r="E36" s="2912">
        <v>16.63</v>
      </c>
      <c r="F36" s="2928"/>
      <c r="G36" s="2928">
        <f t="shared" si="0"/>
        <v>16.63</v>
      </c>
      <c r="H36" s="2928"/>
      <c r="I36" s="2928"/>
      <c r="J36" s="2928"/>
      <c r="K36" s="2910" t="s">
        <v>9826</v>
      </c>
    </row>
    <row r="37" spans="1:12" ht="99">
      <c r="A37" s="2911" t="s">
        <v>4868</v>
      </c>
      <c r="B37" s="2910" t="s">
        <v>3185</v>
      </c>
      <c r="C37" s="2912">
        <v>312</v>
      </c>
      <c r="D37" s="2912">
        <v>305.33999999999997</v>
      </c>
      <c r="E37" s="2912">
        <v>300</v>
      </c>
      <c r="F37" s="2928"/>
      <c r="G37" s="2928">
        <f t="shared" si="0"/>
        <v>305.33999999999997</v>
      </c>
      <c r="H37" s="2928"/>
      <c r="I37" s="2928"/>
      <c r="J37" s="2928"/>
      <c r="K37" s="2910" t="s">
        <v>9849</v>
      </c>
    </row>
    <row r="38" spans="1:12">
      <c r="A38" s="2911" t="s">
        <v>4868</v>
      </c>
      <c r="B38" s="2910" t="s">
        <v>2890</v>
      </c>
      <c r="C38" s="2912">
        <v>3</v>
      </c>
      <c r="D38" s="2912">
        <f>E38</f>
        <v>23.41</v>
      </c>
      <c r="E38" s="2912">
        <v>23.41</v>
      </c>
      <c r="F38" s="2928"/>
      <c r="G38" s="2928">
        <f t="shared" si="0"/>
        <v>23.41</v>
      </c>
      <c r="H38" s="2928"/>
      <c r="I38" s="2928"/>
      <c r="J38" s="2928"/>
      <c r="K38" s="2910" t="s">
        <v>9826</v>
      </c>
    </row>
    <row r="39" spans="1:12">
      <c r="A39" s="2911" t="s">
        <v>4868</v>
      </c>
      <c r="B39" s="2910" t="s">
        <v>9850</v>
      </c>
      <c r="C39" s="2912">
        <v>67.5</v>
      </c>
      <c r="D39" s="2912">
        <v>42.18</v>
      </c>
      <c r="E39" s="2912">
        <v>19.54</v>
      </c>
      <c r="F39" s="2928"/>
      <c r="G39" s="2928">
        <f t="shared" si="0"/>
        <v>42.18</v>
      </c>
      <c r="H39" s="2928"/>
      <c r="I39" s="2928"/>
      <c r="J39" s="2928"/>
      <c r="K39" s="2910" t="s">
        <v>9826</v>
      </c>
    </row>
    <row r="40" spans="1:12" ht="49.5">
      <c r="A40" s="2911" t="s">
        <v>4868</v>
      </c>
      <c r="B40" s="2910" t="s">
        <v>3184</v>
      </c>
      <c r="C40" s="2912">
        <v>1.9</v>
      </c>
      <c r="D40" s="2912">
        <f>13.51+36.33</f>
        <v>49.839999999999996</v>
      </c>
      <c r="E40" s="2912">
        <f>D40</f>
        <v>49.839999999999996</v>
      </c>
      <c r="F40" s="2928"/>
      <c r="G40" s="2928">
        <f t="shared" si="0"/>
        <v>49.839999999999996</v>
      </c>
      <c r="H40" s="2928"/>
      <c r="I40" s="2928"/>
      <c r="J40" s="2928"/>
      <c r="K40" s="2910" t="s">
        <v>9851</v>
      </c>
    </row>
    <row r="41" spans="1:12" ht="99">
      <c r="A41" s="2911" t="s">
        <v>4868</v>
      </c>
      <c r="B41" s="2910" t="s">
        <v>8538</v>
      </c>
      <c r="C41" s="2912">
        <v>326.7</v>
      </c>
      <c r="D41" s="2912">
        <f>102.1+213.83</f>
        <v>315.93</v>
      </c>
      <c r="E41" s="2912">
        <f>102.1+4.5</f>
        <v>106.6</v>
      </c>
      <c r="F41" s="2928"/>
      <c r="G41" s="2928">
        <f t="shared" si="0"/>
        <v>315.93</v>
      </c>
      <c r="H41" s="2928"/>
      <c r="I41" s="2928"/>
      <c r="J41" s="2928"/>
      <c r="K41" s="2910" t="s">
        <v>9852</v>
      </c>
    </row>
    <row r="42" spans="1:12" ht="99">
      <c r="A42" s="2911" t="s">
        <v>4868</v>
      </c>
      <c r="B42" s="2910" t="s">
        <v>9853</v>
      </c>
      <c r="C42" s="2912">
        <v>177.8</v>
      </c>
      <c r="D42" s="2912">
        <f>177.4+88.4</f>
        <v>265.8</v>
      </c>
      <c r="E42" s="2912">
        <v>177.4</v>
      </c>
      <c r="F42" s="2928"/>
      <c r="G42" s="2928">
        <f t="shared" si="0"/>
        <v>265.8</v>
      </c>
      <c r="H42" s="2928"/>
      <c r="I42" s="2928"/>
      <c r="J42" s="2928"/>
      <c r="K42" s="2910" t="s">
        <v>9854</v>
      </c>
    </row>
    <row r="43" spans="1:12" ht="49.5">
      <c r="A43" s="2911" t="s">
        <v>4868</v>
      </c>
      <c r="B43" s="2910" t="s">
        <v>9855</v>
      </c>
      <c r="C43" s="2912">
        <v>712.3</v>
      </c>
      <c r="D43" s="2912">
        <v>714</v>
      </c>
      <c r="E43" s="2912"/>
      <c r="F43" s="2928"/>
      <c r="G43" s="2928"/>
      <c r="H43" s="2928"/>
      <c r="I43" s="2928"/>
      <c r="J43" s="2928"/>
      <c r="K43" s="2910" t="s">
        <v>9856</v>
      </c>
      <c r="L43" s="2902" t="s">
        <v>9857</v>
      </c>
    </row>
    <row r="44" spans="1:12" s="2905" customFormat="1">
      <c r="A44" s="2916">
        <v>8</v>
      </c>
      <c r="B44" s="2917" t="s">
        <v>9858</v>
      </c>
      <c r="C44" s="2918">
        <f>SUM(C45:C53)</f>
        <v>667</v>
      </c>
      <c r="D44" s="2918">
        <f>SUM(D45:D53)</f>
        <v>74.97</v>
      </c>
      <c r="E44" s="2918">
        <f>SUM(E45:E53)</f>
        <v>402.97</v>
      </c>
      <c r="F44" s="2929"/>
      <c r="G44" s="2929"/>
      <c r="H44" s="2929"/>
      <c r="I44" s="2929"/>
      <c r="J44" s="2929"/>
      <c r="K44" s="2910"/>
      <c r="L44" s="2904"/>
    </row>
    <row r="45" spans="1:12">
      <c r="A45" s="2913" t="s">
        <v>4868</v>
      </c>
      <c r="B45" s="2914" t="s">
        <v>6410</v>
      </c>
      <c r="C45" s="2915">
        <v>52</v>
      </c>
      <c r="D45" s="2915"/>
      <c r="E45" s="2915">
        <v>40.57</v>
      </c>
      <c r="F45" s="2928">
        <f>C45</f>
        <v>52</v>
      </c>
      <c r="G45" s="2928"/>
      <c r="H45" s="2928"/>
      <c r="I45" s="2928"/>
      <c r="J45" s="2928"/>
      <c r="K45" s="2914" t="s">
        <v>9859</v>
      </c>
    </row>
    <row r="46" spans="1:12">
      <c r="A46" s="2913" t="s">
        <v>4868</v>
      </c>
      <c r="B46" s="2914" t="s">
        <v>6567</v>
      </c>
      <c r="C46" s="2915">
        <v>75.8</v>
      </c>
      <c r="D46" s="2915"/>
      <c r="E46" s="2915">
        <v>77.86</v>
      </c>
      <c r="F46" s="2928">
        <f>C46</f>
        <v>75.8</v>
      </c>
      <c r="G46" s="2928"/>
      <c r="H46" s="2928"/>
      <c r="I46" s="2928"/>
      <c r="J46" s="2928"/>
      <c r="K46" s="2914" t="s">
        <v>9859</v>
      </c>
    </row>
    <row r="47" spans="1:12">
      <c r="A47" s="2913" t="s">
        <v>4868</v>
      </c>
      <c r="B47" s="2914" t="s">
        <v>6681</v>
      </c>
      <c r="C47" s="2915">
        <v>177.2</v>
      </c>
      <c r="D47" s="2915"/>
      <c r="E47" s="2915">
        <v>150.4</v>
      </c>
      <c r="F47" s="2928">
        <f>C47</f>
        <v>177.2</v>
      </c>
      <c r="G47" s="2928"/>
      <c r="H47" s="2928"/>
      <c r="I47" s="2928"/>
      <c r="J47" s="2928"/>
      <c r="K47" s="2914" t="s">
        <v>9859</v>
      </c>
    </row>
    <row r="48" spans="1:12" ht="33">
      <c r="A48" s="2913" t="s">
        <v>4868</v>
      </c>
      <c r="B48" s="2914" t="s">
        <v>9860</v>
      </c>
      <c r="C48" s="2915">
        <v>50.3</v>
      </c>
      <c r="D48" s="2915"/>
      <c r="E48" s="2915">
        <v>47.99</v>
      </c>
      <c r="F48" s="2928">
        <f>C48</f>
        <v>50.3</v>
      </c>
      <c r="G48" s="2928"/>
      <c r="H48" s="2928"/>
      <c r="I48" s="2928"/>
      <c r="J48" s="2928"/>
      <c r="K48" s="2914"/>
    </row>
    <row r="49" spans="1:12">
      <c r="A49" s="2913" t="s">
        <v>4868</v>
      </c>
      <c r="B49" s="2914" t="s">
        <v>6956</v>
      </c>
      <c r="C49" s="2915">
        <v>0</v>
      </c>
      <c r="D49" s="2915"/>
      <c r="E49" s="2915">
        <v>0.44</v>
      </c>
      <c r="F49" s="2928"/>
      <c r="G49" s="2928"/>
      <c r="H49" s="2928"/>
      <c r="I49" s="2928"/>
      <c r="J49" s="2928"/>
      <c r="K49" s="2914"/>
    </row>
    <row r="50" spans="1:12">
      <c r="A50" s="2913" t="s">
        <v>4868</v>
      </c>
      <c r="B50" s="2914" t="s">
        <v>6444</v>
      </c>
      <c r="C50" s="2915">
        <v>0</v>
      </c>
      <c r="D50" s="2915"/>
      <c r="E50" s="2915">
        <v>2.25</v>
      </c>
      <c r="F50" s="2928"/>
      <c r="G50" s="2928"/>
      <c r="H50" s="2928"/>
      <c r="I50" s="2928"/>
      <c r="J50" s="2928"/>
      <c r="K50" s="2914"/>
    </row>
    <row r="51" spans="1:12">
      <c r="A51" s="2913" t="s">
        <v>4868</v>
      </c>
      <c r="B51" s="2914" t="s">
        <v>6472</v>
      </c>
      <c r="C51" s="2915">
        <v>0</v>
      </c>
      <c r="D51" s="2915"/>
      <c r="E51" s="2915">
        <v>0.69</v>
      </c>
      <c r="F51" s="2928"/>
      <c r="G51" s="2928"/>
      <c r="H51" s="2928"/>
      <c r="I51" s="2928"/>
      <c r="J51" s="2928"/>
      <c r="K51" s="2914"/>
    </row>
    <row r="52" spans="1:12">
      <c r="A52" s="2913" t="s">
        <v>4868</v>
      </c>
      <c r="B52" s="2914" t="s">
        <v>6501</v>
      </c>
      <c r="C52" s="2915">
        <v>0</v>
      </c>
      <c r="D52" s="2915"/>
      <c r="E52" s="2915">
        <v>82.77</v>
      </c>
      <c r="F52" s="2928"/>
      <c r="G52" s="2928"/>
      <c r="H52" s="2928"/>
      <c r="I52" s="2928"/>
      <c r="J52" s="2928"/>
      <c r="K52" s="2914"/>
    </row>
    <row r="53" spans="1:12" ht="33">
      <c r="A53" s="2919" t="s">
        <v>4868</v>
      </c>
      <c r="B53" s="2910" t="s">
        <v>9861</v>
      </c>
      <c r="C53" s="2920">
        <v>311.7</v>
      </c>
      <c r="D53" s="2920">
        <v>74.97</v>
      </c>
      <c r="E53" s="2920">
        <v>0</v>
      </c>
      <c r="F53" s="2939">
        <f>C53-G53</f>
        <v>236.76</v>
      </c>
      <c r="G53" s="2940">
        <f>74.94</f>
        <v>74.94</v>
      </c>
      <c r="H53" s="2930"/>
      <c r="I53" s="2930"/>
      <c r="J53" s="2930">
        <f>C53</f>
        <v>311.7</v>
      </c>
      <c r="K53" s="2910" t="s">
        <v>9826</v>
      </c>
      <c r="L53" s="2902" t="s">
        <v>9862</v>
      </c>
    </row>
    <row r="54" spans="1:12" s="2905" customFormat="1">
      <c r="A54" s="2921" t="s">
        <v>9863</v>
      </c>
      <c r="B54" s="2922"/>
      <c r="C54" s="2923">
        <f>+C44+C34+C33+C30+C24+C19+C13+C5</f>
        <v>4932.1000000000004</v>
      </c>
      <c r="D54" s="2923">
        <f>+D44+D34+D33+D30+D24+D19+D13+D5</f>
        <v>3108.27</v>
      </c>
      <c r="E54" s="2923">
        <f>+E44+E34+E33+E30+E24+E19+E13+E5</f>
        <v>2843.89</v>
      </c>
      <c r="F54" s="2931">
        <f>SUM(F5:F53)</f>
        <v>1384.56</v>
      </c>
      <c r="G54" s="2931">
        <f>SUM(G5:G53)</f>
        <v>1895.43</v>
      </c>
      <c r="H54" s="2931">
        <f>SUM(H5:H53)</f>
        <v>351.29999999999995</v>
      </c>
      <c r="I54" s="2931">
        <f>SUM(I5:I53)</f>
        <v>584.4</v>
      </c>
      <c r="J54" s="2931"/>
      <c r="K54" s="2922"/>
      <c r="L54" s="2904"/>
    </row>
    <row r="55" spans="1:12">
      <c r="F55" s="2932">
        <f>C54-F54-G54-H54-I54</f>
        <v>716.41000000000042</v>
      </c>
    </row>
  </sheetData>
  <mergeCells count="7">
    <mergeCell ref="A1:K1"/>
    <mergeCell ref="A3:A4"/>
    <mergeCell ref="B3:B4"/>
    <mergeCell ref="C3:E3"/>
    <mergeCell ref="K3:K4"/>
    <mergeCell ref="F3:I3"/>
    <mergeCell ref="J3:J4"/>
  </mergeCells>
  <pageMargins left="0.7" right="0.7" top="0.75" bottom="0.75" header="0.3" footer="0.3"/>
  <pageSetup paperSize="9" orientation="portrait"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13"/>
  <sheetViews>
    <sheetView showZeros="0" zoomScale="85" zoomScaleNormal="85" workbookViewId="0">
      <pane xSplit="2" ySplit="5" topLeftCell="C6" activePane="bottomRight" state="frozen"/>
      <selection activeCell="F14" sqref="F14"/>
      <selection pane="topRight" activeCell="F14" sqref="F14"/>
      <selection pane="bottomLeft" activeCell="F14" sqref="F14"/>
      <selection pane="bottomRight" activeCell="C10" sqref="C10"/>
    </sheetView>
  </sheetViews>
  <sheetFormatPr defaultColWidth="9.140625" defaultRowHeight="15.75"/>
  <cols>
    <col min="1" max="1" width="5.140625" style="2047" bestFit="1" customWidth="1"/>
    <col min="2" max="2" width="19.28515625" style="2047" customWidth="1"/>
    <col min="3" max="3" width="13" style="2047" customWidth="1"/>
    <col min="4" max="4" width="15.5703125" style="2047" customWidth="1"/>
    <col min="5" max="5" width="15.7109375" style="2047" customWidth="1"/>
    <col min="6" max="6" width="19" style="2362" customWidth="1"/>
    <col min="7" max="7" width="10.5703125" style="2047" customWidth="1"/>
    <col min="8" max="8" width="14.5703125" style="2047" customWidth="1"/>
    <col min="9" max="9" width="10.42578125" style="2047" bestFit="1" customWidth="1"/>
    <col min="10" max="14" width="9.140625" style="2047" customWidth="1"/>
    <col min="15" max="15" width="9.7109375" style="2047" customWidth="1"/>
    <col min="16" max="18" width="9.140625" style="2047" customWidth="1"/>
    <col min="19" max="22" width="9.140625" style="2403" customWidth="1"/>
    <col min="23" max="23" width="9.140625" style="2047" customWidth="1"/>
    <col min="24" max="24" width="17" style="2047" customWidth="1"/>
    <col min="25" max="25" width="14.5703125" style="2047" customWidth="1"/>
    <col min="26" max="27" width="9.140625" style="2047" customWidth="1"/>
    <col min="28" max="16384" width="9.140625" style="2047"/>
  </cols>
  <sheetData>
    <row r="1" spans="1:25">
      <c r="A1" s="4059" t="s">
        <v>9224</v>
      </c>
      <c r="B1" s="4059"/>
      <c r="C1" s="4059"/>
      <c r="D1" s="4059"/>
      <c r="E1" s="4059"/>
      <c r="F1" s="4059"/>
      <c r="G1" s="4059"/>
      <c r="H1" s="4059"/>
    </row>
    <row r="3" spans="1:25">
      <c r="A3" s="4060" t="s">
        <v>6</v>
      </c>
      <c r="B3" s="4060" t="s">
        <v>4854</v>
      </c>
      <c r="C3" s="4060" t="s">
        <v>7735</v>
      </c>
      <c r="D3" s="4061" t="s">
        <v>7738</v>
      </c>
      <c r="E3" s="4061"/>
      <c r="F3" s="4061"/>
      <c r="G3" s="4061"/>
      <c r="H3" s="4061"/>
      <c r="I3" s="4168" t="s">
        <v>9235</v>
      </c>
      <c r="J3" s="4169"/>
      <c r="K3" s="4169"/>
      <c r="L3" s="4169"/>
      <c r="M3" s="4169"/>
      <c r="N3" s="4169"/>
      <c r="O3" s="2396"/>
      <c r="P3" s="2396"/>
      <c r="Q3" s="2396"/>
      <c r="R3" s="2396"/>
      <c r="S3" s="2404"/>
      <c r="T3" s="2404"/>
      <c r="U3" s="2212"/>
      <c r="V3" s="2212"/>
    </row>
    <row r="4" spans="1:25" s="2005" customFormat="1" ht="93.75" customHeight="1">
      <c r="A4" s="4060"/>
      <c r="B4" s="4060"/>
      <c r="C4" s="4060"/>
      <c r="D4" s="2349" t="s">
        <v>9227</v>
      </c>
      <c r="E4" s="2349" t="s">
        <v>7736</v>
      </c>
      <c r="F4" s="2468" t="s">
        <v>9258</v>
      </c>
      <c r="G4" s="2349" t="s">
        <v>7737</v>
      </c>
      <c r="H4" s="2349" t="s">
        <v>9136</v>
      </c>
      <c r="I4" s="2005" t="s">
        <v>9231</v>
      </c>
      <c r="J4" s="2005" t="s">
        <v>9232</v>
      </c>
      <c r="K4" s="2005" t="s">
        <v>9230</v>
      </c>
      <c r="L4" s="2005" t="s">
        <v>9233</v>
      </c>
      <c r="M4" s="2005" t="s">
        <v>9234</v>
      </c>
      <c r="O4" s="2005" t="s">
        <v>3374</v>
      </c>
      <c r="Q4" s="2005" t="s">
        <v>9262</v>
      </c>
      <c r="R4" s="2005" t="s">
        <v>9263</v>
      </c>
      <c r="S4" s="2100"/>
      <c r="T4" s="2100"/>
      <c r="U4" s="2100"/>
      <c r="V4" s="2100"/>
    </row>
    <row r="5" spans="1:25" s="2348" customFormat="1" ht="26.25" customHeight="1">
      <c r="A5" s="2349"/>
      <c r="B5" s="2349" t="s">
        <v>4857</v>
      </c>
      <c r="C5" s="2299" t="e">
        <f t="shared" ref="C5:P5" si="0">SUM(C6:C13)</f>
        <v>#REF!</v>
      </c>
      <c r="D5" s="2363">
        <f t="shared" si="0"/>
        <v>502.24921900000004</v>
      </c>
      <c r="E5" s="2299" t="e">
        <f t="shared" si="0"/>
        <v>#REF!</v>
      </c>
      <c r="F5" s="2359" t="e">
        <f t="shared" si="0"/>
        <v>#REF!</v>
      </c>
      <c r="G5" s="2299" t="e">
        <f t="shared" si="0"/>
        <v>#REF!</v>
      </c>
      <c r="H5" s="2299">
        <f t="shared" si="0"/>
        <v>4931.6499999999996</v>
      </c>
      <c r="I5" s="2364" t="e">
        <f t="shared" si="0"/>
        <v>#REF!</v>
      </c>
      <c r="J5" s="2364" t="e">
        <f t="shared" si="0"/>
        <v>#REF!</v>
      </c>
      <c r="K5" s="2364" t="e">
        <f t="shared" si="0"/>
        <v>#REF!</v>
      </c>
      <c r="L5" s="2364" t="e">
        <f t="shared" si="0"/>
        <v>#REF!</v>
      </c>
      <c r="M5" s="2364" t="e">
        <f t="shared" si="0"/>
        <v>#REF!</v>
      </c>
      <c r="N5" s="2364" t="e">
        <f t="shared" si="0"/>
        <v>#REF!</v>
      </c>
      <c r="O5" s="2364">
        <f t="shared" si="0"/>
        <v>191.76284999999999</v>
      </c>
      <c r="P5" s="2364" t="e">
        <f t="shared" si="0"/>
        <v>#REF!</v>
      </c>
      <c r="Q5" s="2364" t="e">
        <f>SUM(Q6:Q14)</f>
        <v>#REF!</v>
      </c>
      <c r="R5" s="2364" t="e">
        <f>SUM(R6:R13)</f>
        <v>#REF!</v>
      </c>
      <c r="S5" s="2405" t="e">
        <f>P5+O5</f>
        <v>#REF!</v>
      </c>
      <c r="T5" s="2405"/>
      <c r="U5" s="2405"/>
      <c r="V5" s="2405"/>
      <c r="W5" s="2364"/>
      <c r="X5" s="2364"/>
      <c r="Y5" s="2364"/>
    </row>
    <row r="6" spans="1:25" ht="26.25" customHeight="1">
      <c r="A6" s="2346">
        <v>1</v>
      </c>
      <c r="B6" s="2350" t="s">
        <v>732</v>
      </c>
      <c r="C6" s="1898" t="e">
        <f>SUM(D6:H6)</f>
        <v>#REF!</v>
      </c>
      <c r="D6" s="1853">
        <f>SUMIF('Bieu 2.1'!$H$5:$H$89,"Đất Đỏ",'Bieu 2.1'!$M$5:$M$89)/10000</f>
        <v>40.79665</v>
      </c>
      <c r="E6" s="2300" t="e">
        <f>'Bieu 1.1'!#REF!/10000</f>
        <v>#REF!</v>
      </c>
      <c r="F6" s="2241" t="e">
        <f>#REF!/10000</f>
        <v>#REF!</v>
      </c>
      <c r="G6" s="2300" t="e">
        <f>#REF!/10000</f>
        <v>#REF!</v>
      </c>
      <c r="H6" s="2300">
        <f>'1.3. Rung'!C4</f>
        <v>1071.5999999999999</v>
      </c>
      <c r="I6" s="1853" t="e">
        <f>SUMIF(#REF!,'Bieu 01'!Y6,#REF!)/10000</f>
        <v>#REF!</v>
      </c>
      <c r="J6" s="1853" t="e">
        <f>SUMIF(#REF!,'Bieu 01'!Y6,#REF!)/10000</f>
        <v>#REF!</v>
      </c>
      <c r="K6" s="1853" t="e">
        <f>SUMIF('Bieu 2.4'!#REF!,'Bieu 01'!Y6,'Bieu 2.4'!#REF!)/10000</f>
        <v>#REF!</v>
      </c>
      <c r="L6" s="1853" t="e">
        <f>SUMIF(#REF!,'Bieu 01'!Y6,#REF!)/10000</f>
        <v>#REF!</v>
      </c>
      <c r="M6" s="1853" t="e">
        <f>SUMIF(#REF!,'Bieu 01'!Y6,#REF!)/10000</f>
        <v>#REF!</v>
      </c>
      <c r="N6" s="2365" t="e">
        <f>D6+I6-J6-K6-L6-M6</f>
        <v>#REF!</v>
      </c>
      <c r="O6" s="2365">
        <f>SUMIF('Bieu 5.1'!$H$9:$H$81,'Bieu 01'!Y6,'Bieu 5.1'!$M$9:$M$81)/10000</f>
        <v>5.7860000000000002E-2</v>
      </c>
      <c r="P6" s="2365" t="e">
        <f>SUMIF(#REF!,'Bieu 01'!Y6,#REF!)/10000</f>
        <v>#REF!</v>
      </c>
      <c r="Q6" s="2365" t="e">
        <f>(#REF!+#REF!+#REF!)/10000</f>
        <v>#REF!</v>
      </c>
      <c r="R6" s="2365" t="e">
        <f>SUMIF(#REF!,'Bieu 01'!Y6,#REF!)/10000</f>
        <v>#REF!</v>
      </c>
      <c r="S6" s="2406" t="e">
        <f>P6+O6</f>
        <v>#REF!</v>
      </c>
      <c r="T6" s="2406" t="e">
        <f>C6-D6</f>
        <v>#REF!</v>
      </c>
      <c r="U6" s="2406"/>
      <c r="V6" s="2406"/>
      <c r="W6" s="2365"/>
      <c r="X6" s="2391" t="s">
        <v>8095</v>
      </c>
      <c r="Y6" s="2391" t="s">
        <v>7686</v>
      </c>
    </row>
    <row r="7" spans="1:25" ht="26.25" customHeight="1">
      <c r="A7" s="2347">
        <v>2</v>
      </c>
      <c r="B7" s="2350" t="s">
        <v>733</v>
      </c>
      <c r="C7" s="1898" t="e">
        <f t="shared" ref="C7:C13" si="1">SUM(D7:H7)</f>
        <v>#REF!</v>
      </c>
      <c r="D7" s="1853">
        <f>SUMIF('Bieu 2.1'!$H$5:$H$89,"Long Điền",'Bieu 2.1'!$M$5:$M$89)/10000</f>
        <v>4.5017100000000001</v>
      </c>
      <c r="E7" s="2300" t="e">
        <f>'Bieu 1.1'!#REF!/10000</f>
        <v>#REF!</v>
      </c>
      <c r="F7" s="2241" t="e">
        <f>#REF!/10000</f>
        <v>#REF!</v>
      </c>
      <c r="G7" s="2300" t="e">
        <f>#REF!/10000</f>
        <v>#REF!</v>
      </c>
      <c r="H7" s="2300">
        <f>'1.3. Rung'!C12</f>
        <v>189.6</v>
      </c>
      <c r="I7" s="1853" t="e">
        <f>SUMIF(#REF!,'Bieu 01'!Y7,#REF!)/10000</f>
        <v>#REF!</v>
      </c>
      <c r="J7" s="1853" t="e">
        <f>SUMIF(#REF!,'Bieu 01'!Y7,#REF!)/10000</f>
        <v>#REF!</v>
      </c>
      <c r="K7" s="1853" t="e">
        <f>SUMIF('Bieu 2.4'!#REF!,'Bieu 01'!Y7,'Bieu 2.4'!#REF!)/10000</f>
        <v>#REF!</v>
      </c>
      <c r="L7" s="1853" t="e">
        <f>SUMIF(#REF!,'Bieu 01'!Y7,#REF!)/10000</f>
        <v>#REF!</v>
      </c>
      <c r="M7" s="1853" t="e">
        <f>SUMIF(#REF!,'Bieu 01'!Y7,#REF!)/10000</f>
        <v>#REF!</v>
      </c>
      <c r="N7" s="2365" t="e">
        <f t="shared" ref="N7:N13" si="2">D7+I7-J7-K7-L7-M7</f>
        <v>#REF!</v>
      </c>
      <c r="O7" s="2365">
        <f>SUMIF('Bieu 5.1'!$H$9:$H$81,'Bieu 01'!Y7,'Bieu 5.1'!$M$9:$M$81)/10000</f>
        <v>4.36E-2</v>
      </c>
      <c r="P7" s="2365"/>
      <c r="Q7" s="2365" t="e">
        <f>(#REF!+#REF!)/10000</f>
        <v>#REF!</v>
      </c>
      <c r="R7" s="2365" t="e">
        <f>SUMIF(#REF!,'Bieu 01'!Y7,#REF!)/10000</f>
        <v>#REF!</v>
      </c>
      <c r="S7" s="2406">
        <f t="shared" ref="S7:S13" si="3">P7+O7</f>
        <v>4.36E-2</v>
      </c>
      <c r="T7" s="2406" t="e">
        <f t="shared" ref="T7:T13" si="4">C7-D7</f>
        <v>#REF!</v>
      </c>
      <c r="U7" s="2406"/>
      <c r="V7" s="2406"/>
      <c r="W7" s="2365"/>
      <c r="X7" s="2391" t="s">
        <v>3876</v>
      </c>
      <c r="Y7" s="2391" t="s">
        <v>7688</v>
      </c>
    </row>
    <row r="8" spans="1:25" ht="26.25" customHeight="1">
      <c r="A8" s="2346">
        <v>3</v>
      </c>
      <c r="B8" s="2350" t="s">
        <v>734</v>
      </c>
      <c r="C8" s="1898" t="e">
        <f t="shared" si="1"/>
        <v>#REF!</v>
      </c>
      <c r="D8" s="1853">
        <f>SUMIF('Bieu 2.1'!$H$5:$H$89,"Bà Rịa",'Bieu 2.1'!$M$5:$M$89)/10000</f>
        <v>34.549970000000002</v>
      </c>
      <c r="E8" s="2300" t="e">
        <f>'Bieu 1.1'!#REF!/10000</f>
        <v>#REF!</v>
      </c>
      <c r="F8" s="2241" t="e">
        <f>#REF!/10000</f>
        <v>#REF!</v>
      </c>
      <c r="G8" s="2241"/>
      <c r="H8" s="2300">
        <f>'1.3. Rung'!C18</f>
        <v>185.9</v>
      </c>
      <c r="I8" s="1853" t="e">
        <f>SUMIF(#REF!,'Bieu 01'!Y8,#REF!)/10000</f>
        <v>#REF!</v>
      </c>
      <c r="J8" s="1853" t="e">
        <f>SUMIF(#REF!,'Bieu 01'!Y8,#REF!)/10000</f>
        <v>#REF!</v>
      </c>
      <c r="K8" s="1853" t="e">
        <f>SUMIF('Bieu 2.4'!#REF!,'Bieu 01'!Y8,'Bieu 2.4'!#REF!)/10000</f>
        <v>#REF!</v>
      </c>
      <c r="L8" s="1853" t="e">
        <f>SUMIF(#REF!,'Bieu 01'!Y8,#REF!)/10000</f>
        <v>#REF!</v>
      </c>
      <c r="M8" s="1853" t="e">
        <f>SUMIF(#REF!,'Bieu 01'!Y8,#REF!)/10000</f>
        <v>#REF!</v>
      </c>
      <c r="N8" s="2365"/>
      <c r="O8" s="2365">
        <f>SUMIF('Bieu 5.1'!$H$9:$H$81,'Bieu 01'!Y8,'Bieu 5.1'!$M$9:$M$81)/10000</f>
        <v>13.133520000000001</v>
      </c>
      <c r="P8" s="2365"/>
      <c r="Q8" s="2365" t="e">
        <f>(#REF!+#REF!)/10000</f>
        <v>#REF!</v>
      </c>
      <c r="R8" s="2365" t="e">
        <f>SUMIF(#REF!,'Bieu 01'!Y8,#REF!)/10000</f>
        <v>#REF!</v>
      </c>
      <c r="S8" s="2406">
        <f t="shared" si="3"/>
        <v>13.133520000000001</v>
      </c>
      <c r="T8" s="2406" t="e">
        <f t="shared" si="4"/>
        <v>#REF!</v>
      </c>
      <c r="U8" s="2406"/>
      <c r="V8" s="2406"/>
      <c r="W8" s="2365"/>
      <c r="X8" s="2391" t="s">
        <v>8373</v>
      </c>
      <c r="Y8" s="2391" t="s">
        <v>7685</v>
      </c>
    </row>
    <row r="9" spans="1:25" ht="26.25" customHeight="1">
      <c r="A9" s="2347">
        <v>4</v>
      </c>
      <c r="B9" s="2350" t="s">
        <v>735</v>
      </c>
      <c r="C9" s="1898" t="e">
        <f t="shared" si="1"/>
        <v>#REF!</v>
      </c>
      <c r="D9" s="1853">
        <f>SUMIF('Bieu 2.1'!$H$5:$H$89,"Xuyên Mộc",'Bieu 2.1'!$M$5:$M$89)/10000</f>
        <v>2.5043099999999998</v>
      </c>
      <c r="E9" s="2300" t="e">
        <f>'Bieu 1.1'!#REF!/10000</f>
        <v>#REF!</v>
      </c>
      <c r="F9" s="2241" t="e">
        <f>#REF!/10000</f>
        <v>#REF!</v>
      </c>
      <c r="G9" s="2300" t="e">
        <f>#REF!/10000</f>
        <v>#REF!</v>
      </c>
      <c r="H9" s="2300">
        <f>'1.3. Rung'!C23</f>
        <v>566.35</v>
      </c>
      <c r="I9" s="1853" t="e">
        <f>SUMIF(#REF!,'Bieu 01'!Y9,#REF!)/10000</f>
        <v>#REF!</v>
      </c>
      <c r="J9" s="1853" t="e">
        <f>SUMIF(#REF!,'Bieu 01'!Y9,#REF!)/10000</f>
        <v>#REF!</v>
      </c>
      <c r="K9" s="1853" t="e">
        <f>SUMIF('Bieu 2.4'!#REF!,'Bieu 01'!Y9,'Bieu 2.4'!#REF!)/10000</f>
        <v>#REF!</v>
      </c>
      <c r="L9" s="1853" t="e">
        <f>SUMIF(#REF!,'Bieu 01'!Y9,#REF!)/10000</f>
        <v>#REF!</v>
      </c>
      <c r="M9" s="1853" t="e">
        <f>SUMIF(#REF!,'Bieu 01'!Y9,#REF!)/10000</f>
        <v>#REF!</v>
      </c>
      <c r="N9" s="2365" t="e">
        <f t="shared" si="2"/>
        <v>#REF!</v>
      </c>
      <c r="O9" s="2365">
        <f>SUMIF('Bieu 5.1'!$H$9:$H$81,'Bieu 01'!Y9,'Bieu 5.1'!$M$9:$M$81)/10000</f>
        <v>103.87326999999999</v>
      </c>
      <c r="P9" s="2365"/>
      <c r="Q9" s="2365" t="e">
        <f>(#REF!+#REF!)/10000</f>
        <v>#REF!</v>
      </c>
      <c r="R9" s="2365" t="e">
        <f>SUMIF(#REF!,'Bieu 01'!Y9,#REF!)/10000</f>
        <v>#REF!</v>
      </c>
      <c r="S9" s="2406">
        <f t="shared" si="3"/>
        <v>103.87326999999999</v>
      </c>
      <c r="T9" s="2406" t="e">
        <f t="shared" si="4"/>
        <v>#REF!</v>
      </c>
      <c r="U9" s="2406"/>
      <c r="V9" s="2406"/>
      <c r="W9" s="2365"/>
      <c r="X9" s="2391" t="s">
        <v>8105</v>
      </c>
      <c r="Y9" s="2467" t="s">
        <v>9261</v>
      </c>
    </row>
    <row r="10" spans="1:25" ht="26.25" customHeight="1">
      <c r="A10" s="2346">
        <v>5</v>
      </c>
      <c r="B10" s="2350" t="s">
        <v>736</v>
      </c>
      <c r="C10" s="1898" t="e">
        <f t="shared" si="1"/>
        <v>#REF!</v>
      </c>
      <c r="D10" s="1853">
        <f>SUMIF('Bieu 2.1'!$H$5:$H$89,"Châu Đức",'Bieu 2.1'!$M$5:$M$89)/10000</f>
        <v>0</v>
      </c>
      <c r="E10" s="2300" t="e">
        <f>'Bieu 1.1'!#REF!/10000</f>
        <v>#REF!</v>
      </c>
      <c r="F10" s="2241" t="e">
        <f>#REF!/10000</f>
        <v>#REF!</v>
      </c>
      <c r="G10" s="2241"/>
      <c r="H10" s="2300">
        <f>'1.3. Rung'!C29</f>
        <v>65.599999999999994</v>
      </c>
      <c r="I10" s="1853" t="e">
        <f>SUMIF(#REF!,'Bieu 01'!Y10,#REF!)/10000</f>
        <v>#REF!</v>
      </c>
      <c r="J10" s="1853" t="e">
        <f>SUMIF(#REF!,'Bieu 01'!Y10,#REF!)/10000</f>
        <v>#REF!</v>
      </c>
      <c r="K10" s="1853" t="e">
        <f>SUMIF('Bieu 2.4'!#REF!,'Bieu 01'!Y10,'Bieu 2.4'!#REF!)/10000</f>
        <v>#REF!</v>
      </c>
      <c r="L10" s="1853" t="e">
        <f>SUMIF(#REF!,'Bieu 01'!Y10,#REF!)/10000</f>
        <v>#REF!</v>
      </c>
      <c r="M10" s="1853" t="e">
        <f>SUMIF(#REF!,'Bieu 01'!Y10,#REF!)/10000</f>
        <v>#REF!</v>
      </c>
      <c r="N10" s="2365" t="e">
        <f t="shared" si="2"/>
        <v>#REF!</v>
      </c>
      <c r="O10" s="2365">
        <f>SUMIF('Bieu 5.1'!$H$9:$H$81,'Bieu 01'!Y10,'Bieu 5.1'!$M$9:$M$81)/10000</f>
        <v>1.2913600000000001</v>
      </c>
      <c r="P10" s="2365"/>
      <c r="Q10" s="2365" t="e">
        <f>#REF!/10000</f>
        <v>#REF!</v>
      </c>
      <c r="R10" s="2365" t="e">
        <f>SUMIF(#REF!,'Bieu 01'!Y10,#REF!)/10000</f>
        <v>#REF!</v>
      </c>
      <c r="S10" s="2406">
        <f t="shared" si="3"/>
        <v>1.2913600000000001</v>
      </c>
      <c r="T10" s="2406" t="e">
        <f t="shared" si="4"/>
        <v>#REF!</v>
      </c>
      <c r="U10" s="2406"/>
      <c r="V10" s="2406"/>
      <c r="W10" s="2365"/>
      <c r="X10" s="2391" t="s">
        <v>8103</v>
      </c>
      <c r="Y10" s="2391" t="s">
        <v>7687</v>
      </c>
    </row>
    <row r="11" spans="1:25" ht="26.25" customHeight="1">
      <c r="A11" s="2347">
        <v>6</v>
      </c>
      <c r="B11" s="2350" t="s">
        <v>737</v>
      </c>
      <c r="C11" s="1898" t="e">
        <f t="shared" si="1"/>
        <v>#REF!</v>
      </c>
      <c r="D11" s="1853">
        <f>SUMIF('Bieu 2.1'!$H$5:$H$89,"Côn Đảo",'Bieu 2.1'!$M$5:$M$89)/10000</f>
        <v>1.9673200000000002</v>
      </c>
      <c r="E11" s="2300" t="e">
        <f>'Bieu 1.1'!#REF!/10000</f>
        <v>#REF!</v>
      </c>
      <c r="F11" s="2241" t="e">
        <f>#REF!/10000</f>
        <v>#REF!</v>
      </c>
      <c r="G11" s="2300" t="e">
        <f>#REF!/10000</f>
        <v>#REF!</v>
      </c>
      <c r="H11" s="2300">
        <f>'1.3. Rung'!C31</f>
        <v>584.4</v>
      </c>
      <c r="I11" s="1853" t="e">
        <f>SUMIF(#REF!,'Bieu 01'!Y11,#REF!)/10000</f>
        <v>#REF!</v>
      </c>
      <c r="J11" s="1853" t="e">
        <f>SUMIF(#REF!,'Bieu 01'!Y11,#REF!)/10000</f>
        <v>#REF!</v>
      </c>
      <c r="K11" s="1853" t="e">
        <f>SUMIF('Bieu 2.4'!#REF!,'Bieu 01'!Y11,'Bieu 2.4'!#REF!)/10000</f>
        <v>#REF!</v>
      </c>
      <c r="L11" s="1853" t="e">
        <f>SUMIF(#REF!,'Bieu 01'!Y11,#REF!)/10000</f>
        <v>#REF!</v>
      </c>
      <c r="M11" s="1853" t="e">
        <f>SUMIF(#REF!,'Bieu 01'!Y11,#REF!)/10000</f>
        <v>#REF!</v>
      </c>
      <c r="N11" s="2365" t="e">
        <f t="shared" si="2"/>
        <v>#REF!</v>
      </c>
      <c r="O11" s="2365">
        <f>SUMIF('Bieu 5.1'!$H$9:$H$81,'Bieu 01'!Y11,'Bieu 5.1'!$M$9:$M$81)/10000</f>
        <v>0</v>
      </c>
      <c r="P11" s="2365"/>
      <c r="Q11" s="2365" t="e">
        <f>(#REF!+#REF!)/10000</f>
        <v>#REF!</v>
      </c>
      <c r="R11" s="2365" t="e">
        <f>SUMIF(#REF!,'Bieu 01'!Y11,#REF!)/10000</f>
        <v>#REF!</v>
      </c>
      <c r="S11" s="2406">
        <f t="shared" si="3"/>
        <v>0</v>
      </c>
      <c r="T11" s="2406" t="e">
        <f t="shared" si="4"/>
        <v>#REF!</v>
      </c>
      <c r="U11" s="2406"/>
      <c r="V11" s="2406"/>
      <c r="W11" s="2365"/>
      <c r="X11" s="2391" t="s">
        <v>237</v>
      </c>
      <c r="Y11" s="2391" t="s">
        <v>7684</v>
      </c>
    </row>
    <row r="12" spans="1:25" ht="26.25" customHeight="1">
      <c r="A12" s="2346">
        <v>7</v>
      </c>
      <c r="B12" s="2350" t="s">
        <v>738</v>
      </c>
      <c r="C12" s="1898" t="e">
        <f t="shared" si="1"/>
        <v>#REF!</v>
      </c>
      <c r="D12" s="1853">
        <f>SUMIF('Bieu 2.1'!$H$5:$H$89,"Tân Thành",'Bieu 2.1'!$M$5:$M$89)/10000</f>
        <v>64.728530000000006</v>
      </c>
      <c r="E12" s="2300" t="e">
        <f>'Bieu 1.1'!#REF!/10000</f>
        <v>#REF!</v>
      </c>
      <c r="F12" s="2241" t="e">
        <f>#REF!/10000</f>
        <v>#REF!</v>
      </c>
      <c r="G12" s="2300" t="e">
        <f>#REF!/10000</f>
        <v>#REF!</v>
      </c>
      <c r="H12" s="2300">
        <f>'1.3. Rung'!C32</f>
        <v>1601.1999999999998</v>
      </c>
      <c r="I12" s="1853" t="e">
        <f>SUMIF(#REF!,'Bieu 01'!Y12,#REF!)/10000</f>
        <v>#REF!</v>
      </c>
      <c r="J12" s="1853" t="e">
        <f>SUMIF(#REF!,'Bieu 01'!Y12,#REF!)/10000</f>
        <v>#REF!</v>
      </c>
      <c r="K12" s="1853" t="e">
        <f>SUMIF('Bieu 2.4'!#REF!,'Bieu 01'!Y12,'Bieu 2.4'!#REF!)/10000</f>
        <v>#REF!</v>
      </c>
      <c r="L12" s="1853" t="e">
        <f>SUMIF(#REF!,'Bieu 01'!Y12,#REF!)/10000</f>
        <v>#REF!</v>
      </c>
      <c r="M12" s="1853" t="e">
        <f>SUMIF(#REF!,'Bieu 01'!Y12,#REF!)/10000</f>
        <v>#REF!</v>
      </c>
      <c r="N12" s="2365" t="e">
        <f>D12+I12-J12-K12-L12-M12</f>
        <v>#REF!</v>
      </c>
      <c r="O12" s="2365">
        <f>SUMIF('Bieu 5.1'!$H$9:$H$81,'Bieu 01'!Y12,'Bieu 5.1'!$M$9:$M$81)/10000</f>
        <v>68.234200000000001</v>
      </c>
      <c r="P12" s="2365"/>
      <c r="Q12" s="2365" t="e">
        <f>(#REF!+#REF!)/10000</f>
        <v>#REF!</v>
      </c>
      <c r="R12" s="2365" t="e">
        <f>SUMIF(#REF!,'Bieu 01'!Y12,#REF!)/10000</f>
        <v>#REF!</v>
      </c>
      <c r="S12" s="2406">
        <f t="shared" si="3"/>
        <v>68.234200000000001</v>
      </c>
      <c r="T12" s="2406" t="e">
        <f t="shared" si="4"/>
        <v>#REF!</v>
      </c>
      <c r="U12" s="2406"/>
      <c r="V12" s="2406"/>
      <c r="W12" s="2365"/>
      <c r="X12" s="2391" t="s">
        <v>8089</v>
      </c>
      <c r="Y12" s="2391" t="s">
        <v>7689</v>
      </c>
    </row>
    <row r="13" spans="1:25" ht="26.25" customHeight="1">
      <c r="A13" s="2347">
        <v>8</v>
      </c>
      <c r="B13" s="2350" t="s">
        <v>739</v>
      </c>
      <c r="C13" s="1898" t="e">
        <f t="shared" si="1"/>
        <v>#REF!</v>
      </c>
      <c r="D13" s="1853">
        <f>SUMIF('Bieu 2.1'!$H$5:$H$89,"Vũng Tàu",'Bieu 2.1'!$M$5:$M$89)/10000</f>
        <v>353.20072900000002</v>
      </c>
      <c r="E13" s="2300" t="e">
        <f>'Bieu 1.1'!#REF!/10000</f>
        <v>#REF!</v>
      </c>
      <c r="F13" s="2241" t="e">
        <f>#REF!/10000</f>
        <v>#REF!</v>
      </c>
      <c r="G13" s="2300" t="e">
        <f>#REF!/10000</f>
        <v>#REF!</v>
      </c>
      <c r="H13" s="2300">
        <f>'1.3. Rung'!C40</f>
        <v>667</v>
      </c>
      <c r="I13" s="1853" t="e">
        <f>SUMIF(#REF!,'Bieu 01'!Y13,#REF!)/10000</f>
        <v>#REF!</v>
      </c>
      <c r="J13" s="1853" t="e">
        <f>SUMIF(#REF!,'Bieu 01'!Y13,#REF!)/10000</f>
        <v>#REF!</v>
      </c>
      <c r="K13" s="1853" t="e">
        <f>SUMIF('Bieu 2.4'!#REF!,'Bieu 01'!Y13,'Bieu 2.4'!#REF!)/10000</f>
        <v>#REF!</v>
      </c>
      <c r="L13" s="1853" t="e">
        <f>SUMIF(#REF!,'Bieu 01'!Y13,#REF!)/10000</f>
        <v>#REF!</v>
      </c>
      <c r="M13" s="1853" t="e">
        <f>SUMIF(#REF!,'Bieu 01'!Y13,#REF!)/10000</f>
        <v>#REF!</v>
      </c>
      <c r="N13" s="2365" t="e">
        <f t="shared" si="2"/>
        <v>#REF!</v>
      </c>
      <c r="O13" s="2365">
        <f>SUMIF('Bieu 5.1'!$H$9:$H$81,'Bieu 01'!Y13,'Bieu 5.1'!$M$9:$M$81)/10000</f>
        <v>5.1290399999999998</v>
      </c>
      <c r="P13" s="2365" t="e">
        <f>'Bieu 03'!M9/10000</f>
        <v>#REF!</v>
      </c>
      <c r="Q13" s="2365" t="e">
        <f>(#REF!+#REF!+#REF!)/10000</f>
        <v>#REF!</v>
      </c>
      <c r="R13" s="2365" t="e">
        <f>SUMIF(#REF!,'Bieu 01'!Y13,#REF!)/10000</f>
        <v>#REF!</v>
      </c>
      <c r="S13" s="2406" t="e">
        <f t="shared" si="3"/>
        <v>#REF!</v>
      </c>
      <c r="T13" s="2406" t="e">
        <f t="shared" si="4"/>
        <v>#REF!</v>
      </c>
      <c r="U13" s="2406"/>
      <c r="V13" s="2406"/>
      <c r="W13" s="2365"/>
      <c r="X13" s="2391" t="s">
        <v>8359</v>
      </c>
      <c r="Y13" s="2391" t="s">
        <v>7683</v>
      </c>
    </row>
  </sheetData>
  <mergeCells count="6">
    <mergeCell ref="I3:N3"/>
    <mergeCell ref="A1:H1"/>
    <mergeCell ref="A3:A4"/>
    <mergeCell ref="B3:B4"/>
    <mergeCell ref="C3:C4"/>
    <mergeCell ref="D3:H3"/>
  </mergeCells>
  <pageMargins left="1.46" right="0.22" top="1.39" bottom="0.75" header="0.3" footer="0.3"/>
  <pageSetup paperSize="9"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6"/>
  <sheetViews>
    <sheetView showZeros="0" workbookViewId="0">
      <selection activeCell="E18" sqref="E18"/>
    </sheetView>
  </sheetViews>
  <sheetFormatPr defaultColWidth="9.140625" defaultRowHeight="15.75"/>
  <cols>
    <col min="1" max="1" width="5.140625" style="2005" bestFit="1" customWidth="1"/>
    <col min="2" max="2" width="18.42578125" style="2005" bestFit="1" customWidth="1"/>
    <col min="3" max="3" width="11.28515625" style="2005" customWidth="1"/>
    <col min="4" max="4" width="9.5703125" style="2005" customWidth="1"/>
    <col min="5" max="5" width="12" style="2005" customWidth="1"/>
    <col min="6" max="7" width="10.140625" style="2005" bestFit="1" customWidth="1"/>
    <col min="8" max="8" width="12.5703125" style="2005" customWidth="1"/>
    <col min="9" max="9" width="9.28515625" style="2005" bestFit="1" customWidth="1"/>
    <col min="10" max="11" width="13" style="2005" customWidth="1"/>
    <col min="12" max="13" width="13" style="2005" hidden="1" customWidth="1"/>
    <col min="14" max="14" width="9.28515625" style="2005" bestFit="1" customWidth="1"/>
    <col min="15" max="15" width="7.28515625" style="2005" bestFit="1" customWidth="1"/>
    <col min="16" max="16" width="8.5703125" style="2005" bestFit="1" customWidth="1"/>
    <col min="17" max="17" width="15.140625" style="2005" customWidth="1"/>
    <col min="18" max="16384" width="9.140625" style="2005"/>
  </cols>
  <sheetData>
    <row r="1" spans="1:19">
      <c r="A1" s="4059" t="s">
        <v>9288</v>
      </c>
      <c r="B1" s="4059"/>
      <c r="C1" s="2845"/>
      <c r="D1" s="2845"/>
    </row>
    <row r="3" spans="1:19" ht="15.75" hidden="1" customHeight="1">
      <c r="A3" s="4060" t="s">
        <v>6</v>
      </c>
      <c r="B3" s="4060" t="s">
        <v>9790</v>
      </c>
      <c r="C3" s="2897"/>
      <c r="D3" s="2898"/>
      <c r="E3" s="2899"/>
      <c r="F3" s="4060" t="s">
        <v>9786</v>
      </c>
      <c r="G3" s="4060"/>
      <c r="H3" s="4060"/>
      <c r="I3" s="4060"/>
      <c r="J3" s="4060"/>
      <c r="K3" s="4060"/>
      <c r="L3" s="4060"/>
      <c r="M3" s="4060"/>
      <c r="N3" s="4060"/>
      <c r="O3" s="4060"/>
      <c r="P3" s="4060"/>
      <c r="Q3" s="4060"/>
    </row>
    <row r="4" spans="1:19" ht="15.75" customHeight="1">
      <c r="A4" s="4060"/>
      <c r="B4" s="4060"/>
      <c r="C4" s="4173" t="s">
        <v>9784</v>
      </c>
      <c r="D4" s="2900" t="s">
        <v>9791</v>
      </c>
      <c r="E4" s="2900" t="s">
        <v>9785</v>
      </c>
      <c r="F4" s="4060" t="s">
        <v>3374</v>
      </c>
      <c r="G4" s="4060"/>
      <c r="H4" s="4060"/>
      <c r="I4" s="4060"/>
      <c r="J4" s="4060" t="s">
        <v>9788</v>
      </c>
      <c r="K4" s="4170" t="s">
        <v>9262</v>
      </c>
      <c r="L4" s="4171"/>
      <c r="M4" s="4172"/>
      <c r="N4" s="4060" t="s">
        <v>9789</v>
      </c>
      <c r="O4" s="4060"/>
      <c r="P4" s="4060"/>
      <c r="Q4" s="4060" t="s">
        <v>9792</v>
      </c>
    </row>
    <row r="5" spans="1:19" ht="90.75" customHeight="1">
      <c r="A5" s="4060"/>
      <c r="B5" s="4060"/>
      <c r="C5" s="4174"/>
      <c r="D5" s="2901"/>
      <c r="E5" s="2901"/>
      <c r="F5" s="2846" t="s">
        <v>9784</v>
      </c>
      <c r="G5" s="2846" t="s">
        <v>9791</v>
      </c>
      <c r="H5" s="2846" t="s">
        <v>9787</v>
      </c>
      <c r="I5" s="2846" t="s">
        <v>9785</v>
      </c>
      <c r="J5" s="4060"/>
      <c r="K5" s="2965" t="s">
        <v>9784</v>
      </c>
      <c r="L5" s="2966" t="s">
        <v>9892</v>
      </c>
      <c r="M5" s="2967" t="s">
        <v>3757</v>
      </c>
      <c r="N5" s="2846" t="s">
        <v>9784</v>
      </c>
      <c r="O5" s="2846" t="s">
        <v>9791</v>
      </c>
      <c r="P5" s="2846" t="s">
        <v>9785</v>
      </c>
      <c r="Q5" s="4060"/>
    </row>
    <row r="6" spans="1:19" s="2845" customFormat="1">
      <c r="A6" s="2846"/>
      <c r="B6" s="2846" t="s">
        <v>9784</v>
      </c>
      <c r="C6" s="1850" t="e">
        <f>SUM(C7:C14)</f>
        <v>#REF!</v>
      </c>
      <c r="D6" s="1850" t="e">
        <f t="shared" ref="D6:Q6" si="0">SUM(D7:D14)</f>
        <v>#REF!</v>
      </c>
      <c r="E6" s="1850" t="e">
        <f t="shared" si="0"/>
        <v>#REF!</v>
      </c>
      <c r="F6" s="1850" t="e">
        <f t="shared" si="0"/>
        <v>#REF!</v>
      </c>
      <c r="G6" s="1850" t="e">
        <f t="shared" si="0"/>
        <v>#REF!</v>
      </c>
      <c r="H6" s="1850" t="e">
        <f>SUM(H7:H14)</f>
        <v>#REF!</v>
      </c>
      <c r="I6" s="1850" t="e">
        <f t="shared" si="0"/>
        <v>#REF!</v>
      </c>
      <c r="J6" s="1850" t="e">
        <f t="shared" si="0"/>
        <v>#REF!</v>
      </c>
      <c r="K6" s="1850" t="e">
        <f>L6+M6</f>
        <v>#REF!</v>
      </c>
      <c r="L6" s="1850" t="e">
        <f>SUM(L7:L14)</f>
        <v>#REF!</v>
      </c>
      <c r="M6" s="1850">
        <f t="shared" si="0"/>
        <v>3.9556800000000001</v>
      </c>
      <c r="N6" s="1850" t="e">
        <f t="shared" si="0"/>
        <v>#REF!</v>
      </c>
      <c r="O6" s="1850" t="e">
        <f t="shared" si="0"/>
        <v>#REF!</v>
      </c>
      <c r="P6" s="1850" t="e">
        <f t="shared" si="0"/>
        <v>#REF!</v>
      </c>
      <c r="Q6" s="1850" t="e">
        <f t="shared" si="0"/>
        <v>#REF!</v>
      </c>
      <c r="R6" s="2893" t="e">
        <f>SUM(R7:R14)</f>
        <v>#REF!</v>
      </c>
      <c r="S6" s="2893" t="e">
        <f>8540.28-I6-M6-P6</f>
        <v>#REF!</v>
      </c>
    </row>
    <row r="7" spans="1:19">
      <c r="A7" s="2844">
        <v>1</v>
      </c>
      <c r="B7" s="2847" t="s">
        <v>732</v>
      </c>
      <c r="C7" s="2848" t="e">
        <f>#REF!</f>
        <v>#REF!</v>
      </c>
      <c r="D7" s="1898" t="e">
        <f>#REF!</f>
        <v>#REF!</v>
      </c>
      <c r="E7" s="1898" t="e">
        <f>#REF!</f>
        <v>#REF!</v>
      </c>
      <c r="F7" s="1898" t="e">
        <f>G7+H7+I7</f>
        <v>#REF!</v>
      </c>
      <c r="G7" s="1898" t="e">
        <f>'3 (3)'!D9</f>
        <v>#REF!</v>
      </c>
      <c r="H7" s="1898"/>
      <c r="I7" s="1898" t="e">
        <f>'3 (3)'!D56</f>
        <v>#REF!</v>
      </c>
      <c r="J7" s="1898" t="e">
        <f>'3 (3)'!D18</f>
        <v>#REF!</v>
      </c>
      <c r="K7" s="1898" t="e">
        <f t="shared" ref="K7:K14" si="1">L7+M7</f>
        <v>#REF!</v>
      </c>
      <c r="L7" s="1898" t="e">
        <f>SUMIF(#REF!,'BIEU 2'!B7,#REF!)/10000</f>
        <v>#REF!</v>
      </c>
      <c r="M7" s="1898">
        <f>SUMIF('Bieu 04'!$D$7:$D$13,'BIEU 2'!B7,'Bieu 04'!$E$7:$E$13)/10000</f>
        <v>0</v>
      </c>
      <c r="N7" s="1898" t="e">
        <f>O7+P7</f>
        <v>#REF!</v>
      </c>
      <c r="O7" s="1898">
        <f>'3 (3)'!D27</f>
        <v>0</v>
      </c>
      <c r="P7" s="1898" t="e">
        <f>'3 (3)'!D65</f>
        <v>#REF!</v>
      </c>
      <c r="Q7" s="1898" t="e">
        <f>C7-F7-J7-K7-N7</f>
        <v>#REF!</v>
      </c>
      <c r="R7" s="2892" t="e">
        <f>#REF!-'BIEU 2'!I7-'BIEU 2'!M7-'BIEU 2'!P7</f>
        <v>#REF!</v>
      </c>
      <c r="S7" s="2893" t="e">
        <f t="shared" ref="S7:S14" si="2">R7-Q7</f>
        <v>#REF!</v>
      </c>
    </row>
    <row r="8" spans="1:19">
      <c r="A8" s="2844">
        <v>2</v>
      </c>
      <c r="B8" s="2847" t="s">
        <v>733</v>
      </c>
      <c r="C8" s="2848" t="e">
        <f>#REF!</f>
        <v>#REF!</v>
      </c>
      <c r="D8" s="1898" t="e">
        <f>#REF!</f>
        <v>#REF!</v>
      </c>
      <c r="E8" s="1898" t="e">
        <f>#REF!</f>
        <v>#REF!</v>
      </c>
      <c r="F8" s="1898" t="e">
        <f t="shared" ref="F8:F14" si="3">G8+H8+I8</f>
        <v>#REF!</v>
      </c>
      <c r="G8" s="1898" t="e">
        <f>'3 (3)'!D10</f>
        <v>#REF!</v>
      </c>
      <c r="H8" s="1898"/>
      <c r="I8" s="1898" t="e">
        <f>'3 (3)'!D57</f>
        <v>#REF!</v>
      </c>
      <c r="J8" s="1898" t="e">
        <f>'3 (3)'!D19</f>
        <v>#REF!</v>
      </c>
      <c r="K8" s="1898" t="e">
        <f t="shared" si="1"/>
        <v>#REF!</v>
      </c>
      <c r="L8" s="1898" t="e">
        <f>SUMIF(#REF!,'BIEU 2'!B8,#REF!)/10000</f>
        <v>#REF!</v>
      </c>
      <c r="M8" s="1898">
        <f>SUMIF('Bieu 04'!$D$7:$D$13,'BIEU 2'!B8,'Bieu 04'!$E$7:$E$13)/10000</f>
        <v>0</v>
      </c>
      <c r="N8" s="1898" t="e">
        <f t="shared" ref="N8:N14" si="4">O8+P8</f>
        <v>#REF!</v>
      </c>
      <c r="O8" s="1898">
        <f>'3 (3)'!D28</f>
        <v>0</v>
      </c>
      <c r="P8" s="1898" t="e">
        <f>'3 (3)'!D66</f>
        <v>#REF!</v>
      </c>
      <c r="Q8" s="1898" t="e">
        <f t="shared" ref="Q8:Q14" si="5">C8-F8-J8-K8-N8</f>
        <v>#REF!</v>
      </c>
      <c r="R8" s="2892" t="e">
        <f>#REF!-'BIEU 2'!I8-'BIEU 2'!M8-'BIEU 2'!P8</f>
        <v>#REF!</v>
      </c>
      <c r="S8" s="2893" t="e">
        <f t="shared" si="2"/>
        <v>#REF!</v>
      </c>
    </row>
    <row r="9" spans="1:19">
      <c r="A9" s="2844">
        <v>3</v>
      </c>
      <c r="B9" s="2847" t="s">
        <v>734</v>
      </c>
      <c r="C9" s="2848" t="e">
        <f>#REF!</f>
        <v>#REF!</v>
      </c>
      <c r="D9" s="1898" t="e">
        <f>#REF!</f>
        <v>#REF!</v>
      </c>
      <c r="E9" s="1898" t="e">
        <f>#REF!</f>
        <v>#REF!</v>
      </c>
      <c r="F9" s="1898" t="e">
        <f t="shared" si="3"/>
        <v>#REF!</v>
      </c>
      <c r="G9" s="1898" t="e">
        <f>'3 (3)'!D11</f>
        <v>#REF!</v>
      </c>
      <c r="H9" s="1898"/>
      <c r="I9" s="1898" t="e">
        <f>'3 (3)'!D58</f>
        <v>#REF!</v>
      </c>
      <c r="J9" s="1898" t="e">
        <f>'3 (3)'!D20</f>
        <v>#REF!</v>
      </c>
      <c r="K9" s="1898" t="e">
        <f t="shared" si="1"/>
        <v>#REF!</v>
      </c>
      <c r="L9" s="1898" t="e">
        <f>SUMIF(#REF!,'BIEU 2'!B9,#REF!)/10000</f>
        <v>#REF!</v>
      </c>
      <c r="M9" s="1898">
        <f>SUMIF('Bieu 04'!$D$7:$D$13,'BIEU 2'!B9,'Bieu 04'!$E$7:$E$13)/10000</f>
        <v>2.19577</v>
      </c>
      <c r="N9" s="1898" t="e">
        <f t="shared" si="4"/>
        <v>#REF!</v>
      </c>
      <c r="O9" s="1898">
        <f>'3 (3)'!D29</f>
        <v>0</v>
      </c>
      <c r="P9" s="1898" t="e">
        <f>'3 (3)'!D67</f>
        <v>#REF!</v>
      </c>
      <c r="Q9" s="1898" t="e">
        <f t="shared" si="5"/>
        <v>#REF!</v>
      </c>
      <c r="R9" s="2892" t="e">
        <f>#REF!-'BIEU 2'!I9-'BIEU 2'!M9-'BIEU 2'!P9</f>
        <v>#REF!</v>
      </c>
      <c r="S9" s="2893" t="e">
        <f t="shared" si="2"/>
        <v>#REF!</v>
      </c>
    </row>
    <row r="10" spans="1:19">
      <c r="A10" s="2844">
        <v>4</v>
      </c>
      <c r="B10" s="2847" t="s">
        <v>735</v>
      </c>
      <c r="C10" s="2848" t="e">
        <f>#REF!</f>
        <v>#REF!</v>
      </c>
      <c r="D10" s="1898" t="e">
        <f>#REF!</f>
        <v>#REF!</v>
      </c>
      <c r="E10" s="1898" t="e">
        <f>#REF!</f>
        <v>#REF!</v>
      </c>
      <c r="F10" s="1898" t="e">
        <f t="shared" si="3"/>
        <v>#REF!</v>
      </c>
      <c r="G10" s="1898" t="e">
        <f>'3 (3)'!D12</f>
        <v>#REF!</v>
      </c>
      <c r="H10" s="1898"/>
      <c r="I10" s="1898" t="e">
        <f>'3 (3)'!D59</f>
        <v>#REF!</v>
      </c>
      <c r="J10" s="1898" t="e">
        <f>'3 (3)'!D21</f>
        <v>#REF!</v>
      </c>
      <c r="K10" s="1898" t="e">
        <f t="shared" si="1"/>
        <v>#REF!</v>
      </c>
      <c r="L10" s="1898" t="e">
        <f>SUMIF(#REF!,'BIEU 2'!B10,#REF!)/10000</f>
        <v>#REF!</v>
      </c>
      <c r="M10" s="1898">
        <f>SUMIF('Bieu 04'!$D$7:$D$13,'BIEU 2'!B10,'Bieu 04'!$E$7:$E$13)/10000</f>
        <v>0</v>
      </c>
      <c r="N10" s="1898" t="e">
        <f t="shared" si="4"/>
        <v>#REF!</v>
      </c>
      <c r="O10" s="1898">
        <f>'3 (3)'!D30</f>
        <v>0</v>
      </c>
      <c r="P10" s="1898" t="e">
        <f>'3 (3)'!D68</f>
        <v>#REF!</v>
      </c>
      <c r="Q10" s="1898" t="e">
        <f t="shared" si="5"/>
        <v>#REF!</v>
      </c>
      <c r="R10" s="2892" t="e">
        <f>#REF!-'BIEU 2'!I10-'BIEU 2'!M10-'BIEU 2'!P10</f>
        <v>#REF!</v>
      </c>
      <c r="S10" s="2893" t="e">
        <f t="shared" si="2"/>
        <v>#REF!</v>
      </c>
    </row>
    <row r="11" spans="1:19">
      <c r="A11" s="2844">
        <v>5</v>
      </c>
      <c r="B11" s="2847" t="s">
        <v>736</v>
      </c>
      <c r="C11" s="2848" t="e">
        <f>#REF!</f>
        <v>#REF!</v>
      </c>
      <c r="D11" s="1898" t="e">
        <f>#REF!</f>
        <v>#REF!</v>
      </c>
      <c r="E11" s="1898" t="e">
        <f>#REF!</f>
        <v>#REF!</v>
      </c>
      <c r="F11" s="1898" t="e">
        <f t="shared" si="3"/>
        <v>#REF!</v>
      </c>
      <c r="G11" s="1898" t="e">
        <f>'3 (3)'!D13</f>
        <v>#REF!</v>
      </c>
      <c r="H11" s="1898"/>
      <c r="I11" s="1898" t="e">
        <f>'3 (3)'!D60</f>
        <v>#REF!</v>
      </c>
      <c r="J11" s="1898" t="e">
        <f>'3 (3)'!D22</f>
        <v>#REF!</v>
      </c>
      <c r="K11" s="1898" t="e">
        <f t="shared" si="1"/>
        <v>#REF!</v>
      </c>
      <c r="L11" s="1898" t="e">
        <f>SUMIF(#REF!,'BIEU 2'!B11,#REF!)/10000</f>
        <v>#REF!</v>
      </c>
      <c r="M11" s="1898">
        <f>SUMIF('Bieu 04'!$D$7:$D$13,'BIEU 2'!B11,'Bieu 04'!$E$7:$E$13)/10000</f>
        <v>0</v>
      </c>
      <c r="N11" s="1898" t="e">
        <f t="shared" si="4"/>
        <v>#REF!</v>
      </c>
      <c r="O11" s="1898">
        <f>'3 (3)'!D31</f>
        <v>0</v>
      </c>
      <c r="P11" s="1898" t="e">
        <f>'3 (3)'!D69</f>
        <v>#REF!</v>
      </c>
      <c r="Q11" s="1898" t="e">
        <f t="shared" si="5"/>
        <v>#REF!</v>
      </c>
      <c r="R11" s="2892" t="e">
        <f>#REF!-'BIEU 2'!I11-'BIEU 2'!M11-'BIEU 2'!P11</f>
        <v>#REF!</v>
      </c>
      <c r="S11" s="2893" t="e">
        <f t="shared" si="2"/>
        <v>#REF!</v>
      </c>
    </row>
    <row r="12" spans="1:19">
      <c r="A12" s="2844">
        <v>6</v>
      </c>
      <c r="B12" s="2847" t="s">
        <v>737</v>
      </c>
      <c r="C12" s="2848" t="e">
        <f>#REF!</f>
        <v>#REF!</v>
      </c>
      <c r="D12" s="1898" t="e">
        <f>#REF!</f>
        <v>#REF!</v>
      </c>
      <c r="E12" s="1898" t="e">
        <f>#REF!</f>
        <v>#REF!</v>
      </c>
      <c r="F12" s="1898" t="e">
        <f t="shared" si="3"/>
        <v>#REF!</v>
      </c>
      <c r="G12" s="1898" t="e">
        <f>'3 (3)'!D14</f>
        <v>#REF!</v>
      </c>
      <c r="H12" s="1898"/>
      <c r="I12" s="1898" t="e">
        <f>'3 (3)'!D61</f>
        <v>#REF!</v>
      </c>
      <c r="J12" s="1898" t="e">
        <f>'3 (3)'!D23</f>
        <v>#REF!</v>
      </c>
      <c r="K12" s="1898" t="e">
        <f t="shared" si="1"/>
        <v>#REF!</v>
      </c>
      <c r="L12" s="1898" t="e">
        <f>SUMIF(#REF!,'BIEU 2'!B12,#REF!)/10000</f>
        <v>#REF!</v>
      </c>
      <c r="M12" s="1898">
        <f>SUMIF('Bieu 04'!$D$7:$D$13,'BIEU 2'!B12,'Bieu 04'!$E$7:$E$13)/10000</f>
        <v>0.48</v>
      </c>
      <c r="N12" s="1898" t="e">
        <f t="shared" si="4"/>
        <v>#REF!</v>
      </c>
      <c r="O12" s="1898">
        <f>'3 (3)'!D32</f>
        <v>0</v>
      </c>
      <c r="P12" s="1898" t="e">
        <f>'3 (3)'!D70</f>
        <v>#REF!</v>
      </c>
      <c r="Q12" s="1898" t="e">
        <f t="shared" si="5"/>
        <v>#REF!</v>
      </c>
      <c r="R12" s="2892" t="e">
        <f>#REF!-'BIEU 2'!I12-'BIEU 2'!M12-'BIEU 2'!P12</f>
        <v>#REF!</v>
      </c>
      <c r="S12" s="2893" t="e">
        <f t="shared" si="2"/>
        <v>#REF!</v>
      </c>
    </row>
    <row r="13" spans="1:19">
      <c r="A13" s="2844">
        <v>7</v>
      </c>
      <c r="B13" s="2847" t="s">
        <v>738</v>
      </c>
      <c r="C13" s="2848" t="e">
        <f>#REF!</f>
        <v>#REF!</v>
      </c>
      <c r="D13" s="1898" t="e">
        <f>#REF!</f>
        <v>#REF!</v>
      </c>
      <c r="E13" s="1898" t="e">
        <f>#REF!</f>
        <v>#REF!</v>
      </c>
      <c r="F13" s="1898" t="e">
        <f t="shared" si="3"/>
        <v>#REF!</v>
      </c>
      <c r="G13" s="1898" t="e">
        <f>'3 (3)'!D15</f>
        <v>#REF!</v>
      </c>
      <c r="H13" s="1898"/>
      <c r="I13" s="1898" t="e">
        <f>'3 (3)'!D62</f>
        <v>#REF!</v>
      </c>
      <c r="J13" s="1898" t="e">
        <f>'3 (3)'!D24</f>
        <v>#REF!</v>
      </c>
      <c r="K13" s="1898" t="e">
        <f t="shared" si="1"/>
        <v>#REF!</v>
      </c>
      <c r="L13" s="1898" t="e">
        <f>SUMIF(#REF!,'BIEU 2'!B13,#REF!)/10000</f>
        <v>#REF!</v>
      </c>
      <c r="M13" s="1898">
        <f>SUMIF('Bieu 04'!$D$7:$D$13,'BIEU 2'!B13,'Bieu 04'!$E$7:$E$13)/10000</f>
        <v>0.38511000000000001</v>
      </c>
      <c r="N13" s="1898" t="e">
        <f t="shared" si="4"/>
        <v>#REF!</v>
      </c>
      <c r="O13" s="1898" t="e">
        <f>'3 (3)'!D33</f>
        <v>#REF!</v>
      </c>
      <c r="P13" s="1898" t="e">
        <f>'3 (3)'!D71</f>
        <v>#REF!</v>
      </c>
      <c r="Q13" s="1898" t="e">
        <f t="shared" si="5"/>
        <v>#REF!</v>
      </c>
      <c r="R13" s="2892" t="e">
        <f>#REF!-'BIEU 2'!I13-'BIEU 2'!M13-'BIEU 2'!P13</f>
        <v>#REF!</v>
      </c>
      <c r="S13" s="2893" t="e">
        <f t="shared" si="2"/>
        <v>#REF!</v>
      </c>
    </row>
    <row r="14" spans="1:19">
      <c r="A14" s="2844">
        <v>8</v>
      </c>
      <c r="B14" s="2948" t="s">
        <v>739</v>
      </c>
      <c r="C14" s="2848" t="e">
        <f>#REF!</f>
        <v>#REF!</v>
      </c>
      <c r="D14" s="1898" t="e">
        <f>#REF!</f>
        <v>#REF!</v>
      </c>
      <c r="E14" s="1898" t="e">
        <f>#REF!</f>
        <v>#REF!</v>
      </c>
      <c r="F14" s="1898" t="e">
        <f t="shared" si="3"/>
        <v>#REF!</v>
      </c>
      <c r="G14" s="1898" t="e">
        <f>'3 (3)'!D16</f>
        <v>#REF!</v>
      </c>
      <c r="H14" s="1898" t="e">
        <f>'3 (3)'!D53</f>
        <v>#REF!</v>
      </c>
      <c r="I14" s="1898" t="e">
        <f>'3 (3)'!D63</f>
        <v>#REF!</v>
      </c>
      <c r="J14" s="1898" t="e">
        <f>'3 (3)'!D25</f>
        <v>#REF!</v>
      </c>
      <c r="K14" s="1898" t="e">
        <f t="shared" si="1"/>
        <v>#REF!</v>
      </c>
      <c r="L14" s="1898" t="e">
        <f>SUMIF(#REF!,'BIEU 2'!B14,#REF!)/10000</f>
        <v>#REF!</v>
      </c>
      <c r="M14" s="1898">
        <f>SUMIF('Bieu 04'!$D$7:$D$13,'BIEU 2'!B14,'Bieu 04'!$E$7:$E$13)/10000</f>
        <v>0.89480000000000004</v>
      </c>
      <c r="N14" s="1898" t="e">
        <f t="shared" si="4"/>
        <v>#REF!</v>
      </c>
      <c r="O14" s="1898" t="e">
        <f>'3 (3)'!D34</f>
        <v>#REF!</v>
      </c>
      <c r="P14" s="1898" t="e">
        <f>'3 (3)'!D72</f>
        <v>#REF!</v>
      </c>
      <c r="Q14" s="1898" t="e">
        <f t="shared" si="5"/>
        <v>#REF!</v>
      </c>
      <c r="R14" s="2892" t="e">
        <f>#REF!-'BIEU 2'!I14-'BIEU 2'!M14-'BIEU 2'!P14</f>
        <v>#REF!</v>
      </c>
      <c r="S14" s="2893" t="e">
        <f t="shared" si="2"/>
        <v>#REF!</v>
      </c>
    </row>
    <row r="16" spans="1:19">
      <c r="L16" s="2005">
        <f>47*2</f>
        <v>94</v>
      </c>
      <c r="M16" s="2005">
        <f>47*2</f>
        <v>94</v>
      </c>
    </row>
  </sheetData>
  <autoFilter ref="A2:B14"/>
  <mergeCells count="10">
    <mergeCell ref="A1:B1"/>
    <mergeCell ref="A3:A5"/>
    <mergeCell ref="B3:B5"/>
    <mergeCell ref="C4:C5"/>
    <mergeCell ref="F4:I4"/>
    <mergeCell ref="J4:J5"/>
    <mergeCell ref="N4:P4"/>
    <mergeCell ref="F3:Q3"/>
    <mergeCell ref="Q4:Q5"/>
    <mergeCell ref="K4:M4"/>
  </mergeCells>
  <pageMargins left="0.77" right="0.22" top="1.31" bottom="0.75" header="0.3" footer="0.3"/>
  <pageSetup paperSize="9" orientation="landscape"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A15" sqref="A15:XFD15"/>
    </sheetView>
  </sheetViews>
  <sheetFormatPr defaultRowHeight="15"/>
  <cols>
    <col min="2" max="2" width="33.7109375" customWidth="1"/>
    <col min="3" max="3" width="24" customWidth="1"/>
  </cols>
  <sheetData>
    <row r="1" spans="1:4" ht="15.75" customHeight="1">
      <c r="A1" s="4060" t="s">
        <v>6</v>
      </c>
      <c r="B1" s="4060" t="s">
        <v>9778</v>
      </c>
      <c r="C1" s="4060" t="s">
        <v>247</v>
      </c>
      <c r="D1" s="2822"/>
    </row>
    <row r="2" spans="1:4">
      <c r="A2" s="4060"/>
      <c r="B2" s="4060"/>
      <c r="C2" s="4060"/>
      <c r="D2" s="2822"/>
    </row>
    <row r="3" spans="1:4" ht="15.75">
      <c r="A3" s="1990"/>
      <c r="B3" s="2942" t="s">
        <v>9294</v>
      </c>
      <c r="C3" s="1850" t="e">
        <f>C4+C5+C6+C9+C10</f>
        <v>#REF!</v>
      </c>
      <c r="D3" s="2822"/>
    </row>
    <row r="4" spans="1:4" ht="15.75">
      <c r="A4" s="2223">
        <v>1</v>
      </c>
      <c r="B4" s="1698" t="s">
        <v>9225</v>
      </c>
      <c r="C4" s="2611" t="e">
        <f>#REF!</f>
        <v>#REF!</v>
      </c>
      <c r="D4" s="2822"/>
    </row>
    <row r="5" spans="1:4" ht="31.5">
      <c r="A5" s="2941">
        <v>2</v>
      </c>
      <c r="B5" s="1897" t="s">
        <v>9872</v>
      </c>
      <c r="C5" s="2944" t="e">
        <f>#REF!</f>
        <v>#REF!</v>
      </c>
      <c r="D5" s="2822"/>
    </row>
    <row r="6" spans="1:4" ht="63">
      <c r="A6" s="2941">
        <v>3</v>
      </c>
      <c r="B6" s="1897" t="s">
        <v>9899</v>
      </c>
      <c r="C6" s="2945" t="e">
        <f>C7+C8</f>
        <v>#REF!</v>
      </c>
      <c r="D6" s="2822"/>
    </row>
    <row r="7" spans="1:4" ht="15.75">
      <c r="A7" s="2941" t="s">
        <v>4868</v>
      </c>
      <c r="B7" s="1897" t="s">
        <v>9873</v>
      </c>
      <c r="C7" s="2945" t="e">
        <f>#REF!</f>
        <v>#REF!</v>
      </c>
      <c r="D7" s="2822"/>
    </row>
    <row r="8" spans="1:4" ht="31.5">
      <c r="A8" s="2941" t="s">
        <v>4868</v>
      </c>
      <c r="B8" s="1897" t="s">
        <v>9874</v>
      </c>
      <c r="C8" s="2945" t="e">
        <f>#REF!</f>
        <v>#REF!</v>
      </c>
      <c r="D8" s="2822"/>
    </row>
    <row r="9" spans="1:4" ht="15.75">
      <c r="A9" s="2941">
        <v>4</v>
      </c>
      <c r="B9" s="1897" t="s">
        <v>7816</v>
      </c>
      <c r="C9" s="2946">
        <f>'Bieu 04'!E6/10000</f>
        <v>3.9556800000000001</v>
      </c>
      <c r="D9" s="2822"/>
    </row>
    <row r="10" spans="1:4" ht="15.75">
      <c r="A10" s="2942">
        <v>5</v>
      </c>
      <c r="B10" s="2947" t="s">
        <v>9896</v>
      </c>
      <c r="C10" s="1850" t="e">
        <f>#REF!</f>
        <v>#REF!</v>
      </c>
      <c r="D10" s="2822"/>
    </row>
    <row r="11" spans="1:4" ht="15.75">
      <c r="A11" s="2941" t="s">
        <v>4868</v>
      </c>
      <c r="B11" s="1897" t="s">
        <v>732</v>
      </c>
      <c r="C11" s="2944" t="e">
        <f>#REF!</f>
        <v>#REF!</v>
      </c>
      <c r="D11" s="2822"/>
    </row>
    <row r="12" spans="1:4" ht="15.75">
      <c r="A12" s="2941" t="s">
        <v>4868</v>
      </c>
      <c r="B12" s="1897" t="s">
        <v>733</v>
      </c>
      <c r="C12" s="2944" t="e">
        <f>#REF!</f>
        <v>#REF!</v>
      </c>
      <c r="D12" s="2822"/>
    </row>
    <row r="13" spans="1:4" ht="15.75">
      <c r="A13" s="2941" t="s">
        <v>4868</v>
      </c>
      <c r="B13" s="1897" t="s">
        <v>734</v>
      </c>
      <c r="C13" s="2944" t="e">
        <f>#REF!</f>
        <v>#REF!</v>
      </c>
      <c r="D13" s="2822"/>
    </row>
    <row r="14" spans="1:4" ht="15.75">
      <c r="A14" s="2941" t="s">
        <v>4868</v>
      </c>
      <c r="B14" s="1897" t="s">
        <v>735</v>
      </c>
      <c r="C14" s="2944" t="e">
        <f>#REF!</f>
        <v>#REF!</v>
      </c>
      <c r="D14" s="2822"/>
    </row>
    <row r="15" spans="1:4" ht="15.75">
      <c r="A15" s="2941" t="s">
        <v>4868</v>
      </c>
      <c r="B15" s="1897" t="s">
        <v>736</v>
      </c>
      <c r="C15" s="2944" t="e">
        <f>#REF!</f>
        <v>#REF!</v>
      </c>
      <c r="D15" s="2822"/>
    </row>
    <row r="16" spans="1:4" ht="15.75">
      <c r="A16" s="2941" t="s">
        <v>4868</v>
      </c>
      <c r="B16" s="1897" t="s">
        <v>737</v>
      </c>
      <c r="C16" s="2944" t="e">
        <f>#REF!</f>
        <v>#REF!</v>
      </c>
      <c r="D16" s="2822"/>
    </row>
    <row r="17" spans="1:4" ht="15.75">
      <c r="A17" s="2941" t="s">
        <v>4868</v>
      </c>
      <c r="B17" s="1897" t="s">
        <v>738</v>
      </c>
      <c r="C17" s="2944" t="e">
        <f>#REF!</f>
        <v>#REF!</v>
      </c>
      <c r="D17" s="2822"/>
    </row>
    <row r="18" spans="1:4" ht="15.75">
      <c r="A18" s="2941" t="s">
        <v>4868</v>
      </c>
      <c r="B18" s="1897" t="s">
        <v>739</v>
      </c>
      <c r="C18" s="2944" t="e">
        <f>#REF!</f>
        <v>#REF!</v>
      </c>
      <c r="D18" s="2831" t="e">
        <f>C18-1204</f>
        <v>#REF!</v>
      </c>
    </row>
  </sheetData>
  <mergeCells count="3">
    <mergeCell ref="A1:A2"/>
    <mergeCell ref="B1:B2"/>
    <mergeCell ref="C1:C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W113"/>
  <sheetViews>
    <sheetView topLeftCell="A65" zoomScale="106" zoomScaleNormal="106" workbookViewId="0">
      <selection activeCell="D84" sqref="A81:XFD84"/>
    </sheetView>
  </sheetViews>
  <sheetFormatPr defaultRowHeight="15.75"/>
  <cols>
    <col min="1" max="1" width="5.140625" style="2491" bestFit="1" customWidth="1"/>
    <col min="2" max="2" width="42" style="3011" customWidth="1"/>
    <col min="3" max="3" width="17.7109375" style="3011" customWidth="1"/>
    <col min="4" max="4" width="19" style="3011" customWidth="1"/>
    <col min="5" max="5" width="16" style="3011" hidden="1" customWidth="1"/>
    <col min="6" max="6" width="10.7109375" style="3011" hidden="1" customWidth="1"/>
    <col min="7" max="7" width="25.5703125" style="3021" hidden="1" customWidth="1"/>
    <col min="8" max="8" width="16" style="2287" customWidth="1"/>
    <col min="9" max="9" width="20.7109375" style="2287" customWidth="1"/>
    <col min="10" max="10" width="11.28515625" style="2287" customWidth="1"/>
    <col min="11" max="11" width="9.7109375" style="2491" customWidth="1"/>
    <col min="12" max="12" width="13.5703125" style="2491" customWidth="1"/>
    <col min="13" max="13" width="19.140625" style="3015" bestFit="1" customWidth="1"/>
    <col min="14" max="14" width="31.42578125" style="3002" customWidth="1"/>
    <col min="15" max="15" width="15.42578125" style="3002" customWidth="1"/>
    <col min="16" max="16" width="80.28515625" style="2491" customWidth="1"/>
    <col min="17" max="17" width="136" style="2491" bestFit="1" customWidth="1"/>
    <col min="18" max="18" width="9.140625" style="2491" hidden="1" customWidth="1"/>
    <col min="19" max="21" width="10.5703125" style="2491" hidden="1" customWidth="1"/>
    <col min="22" max="22" width="9.28515625" style="2491" hidden="1" customWidth="1"/>
    <col min="23" max="23" width="10" style="2982" hidden="1" customWidth="1"/>
    <col min="24" max="262" width="9.140625" style="2491"/>
    <col min="263" max="263" width="5.7109375" style="2491" customWidth="1"/>
    <col min="264" max="264" width="63.85546875" style="2491" customWidth="1"/>
    <col min="265" max="265" width="32.140625" style="2491" bestFit="1" customWidth="1"/>
    <col min="266" max="266" width="8.140625" style="2491" customWidth="1"/>
    <col min="267" max="267" width="16.7109375" style="2491" customWidth="1"/>
    <col min="268" max="268" width="27.5703125" style="2491" customWidth="1"/>
    <col min="269" max="269" width="18.28515625" style="2491" customWidth="1"/>
    <col min="270" max="270" width="15.42578125" style="2491" customWidth="1"/>
    <col min="271" max="271" width="40.28515625" style="2491" customWidth="1"/>
    <col min="272" max="272" width="44.140625" style="2491" customWidth="1"/>
    <col min="273" max="273" width="11" style="2491" customWidth="1"/>
    <col min="274" max="518" width="9.140625" style="2491"/>
    <col min="519" max="519" width="5.7109375" style="2491" customWidth="1"/>
    <col min="520" max="520" width="63.85546875" style="2491" customWidth="1"/>
    <col min="521" max="521" width="32.140625" style="2491" bestFit="1" customWidth="1"/>
    <col min="522" max="522" width="8.140625" style="2491" customWidth="1"/>
    <col min="523" max="523" width="16.7109375" style="2491" customWidth="1"/>
    <col min="524" max="524" width="27.5703125" style="2491" customWidth="1"/>
    <col min="525" max="525" width="18.28515625" style="2491" customWidth="1"/>
    <col min="526" max="526" width="15.42578125" style="2491" customWidth="1"/>
    <col min="527" max="527" width="40.28515625" style="2491" customWidth="1"/>
    <col min="528" max="528" width="44.140625" style="2491" customWidth="1"/>
    <col min="529" max="529" width="11" style="2491" customWidth="1"/>
    <col min="530" max="774" width="9.140625" style="2491"/>
    <col min="775" max="775" width="5.7109375" style="2491" customWidth="1"/>
    <col min="776" max="776" width="63.85546875" style="2491" customWidth="1"/>
    <col min="777" max="777" width="32.140625" style="2491" bestFit="1" customWidth="1"/>
    <col min="778" max="778" width="8.140625" style="2491" customWidth="1"/>
    <col min="779" max="779" width="16.7109375" style="2491" customWidth="1"/>
    <col min="780" max="780" width="27.5703125" style="2491" customWidth="1"/>
    <col min="781" max="781" width="18.28515625" style="2491" customWidth="1"/>
    <col min="782" max="782" width="15.42578125" style="2491" customWidth="1"/>
    <col min="783" max="783" width="40.28515625" style="2491" customWidth="1"/>
    <col min="784" max="784" width="44.140625" style="2491" customWidth="1"/>
    <col min="785" max="785" width="11" style="2491" customWidth="1"/>
    <col min="786" max="1030" width="9.140625" style="2491"/>
    <col min="1031" max="1031" width="5.7109375" style="2491" customWidth="1"/>
    <col min="1032" max="1032" width="63.85546875" style="2491" customWidth="1"/>
    <col min="1033" max="1033" width="32.140625" style="2491" bestFit="1" customWidth="1"/>
    <col min="1034" max="1034" width="8.140625" style="2491" customWidth="1"/>
    <col min="1035" max="1035" width="16.7109375" style="2491" customWidth="1"/>
    <col min="1036" max="1036" width="27.5703125" style="2491" customWidth="1"/>
    <col min="1037" max="1037" width="18.28515625" style="2491" customWidth="1"/>
    <col min="1038" max="1038" width="15.42578125" style="2491" customWidth="1"/>
    <col min="1039" max="1039" width="40.28515625" style="2491" customWidth="1"/>
    <col min="1040" max="1040" width="44.140625" style="2491" customWidth="1"/>
    <col min="1041" max="1041" width="11" style="2491" customWidth="1"/>
    <col min="1042" max="1286" width="9.140625" style="2491"/>
    <col min="1287" max="1287" width="5.7109375" style="2491" customWidth="1"/>
    <col min="1288" max="1288" width="63.85546875" style="2491" customWidth="1"/>
    <col min="1289" max="1289" width="32.140625" style="2491" bestFit="1" customWidth="1"/>
    <col min="1290" max="1290" width="8.140625" style="2491" customWidth="1"/>
    <col min="1291" max="1291" width="16.7109375" style="2491" customWidth="1"/>
    <col min="1292" max="1292" width="27.5703125" style="2491" customWidth="1"/>
    <col min="1293" max="1293" width="18.28515625" style="2491" customWidth="1"/>
    <col min="1294" max="1294" width="15.42578125" style="2491" customWidth="1"/>
    <col min="1295" max="1295" width="40.28515625" style="2491" customWidth="1"/>
    <col min="1296" max="1296" width="44.140625" style="2491" customWidth="1"/>
    <col min="1297" max="1297" width="11" style="2491" customWidth="1"/>
    <col min="1298" max="1542" width="9.140625" style="2491"/>
    <col min="1543" max="1543" width="5.7109375" style="2491" customWidth="1"/>
    <col min="1544" max="1544" width="63.85546875" style="2491" customWidth="1"/>
    <col min="1545" max="1545" width="32.140625" style="2491" bestFit="1" customWidth="1"/>
    <col min="1546" max="1546" width="8.140625" style="2491" customWidth="1"/>
    <col min="1547" max="1547" width="16.7109375" style="2491" customWidth="1"/>
    <col min="1548" max="1548" width="27.5703125" style="2491" customWidth="1"/>
    <col min="1549" max="1549" width="18.28515625" style="2491" customWidth="1"/>
    <col min="1550" max="1550" width="15.42578125" style="2491" customWidth="1"/>
    <col min="1551" max="1551" width="40.28515625" style="2491" customWidth="1"/>
    <col min="1552" max="1552" width="44.140625" style="2491" customWidth="1"/>
    <col min="1553" max="1553" width="11" style="2491" customWidth="1"/>
    <col min="1554" max="1798" width="9.140625" style="2491"/>
    <col min="1799" max="1799" width="5.7109375" style="2491" customWidth="1"/>
    <col min="1800" max="1800" width="63.85546875" style="2491" customWidth="1"/>
    <col min="1801" max="1801" width="32.140625" style="2491" bestFit="1" customWidth="1"/>
    <col min="1802" max="1802" width="8.140625" style="2491" customWidth="1"/>
    <col min="1803" max="1803" width="16.7109375" style="2491" customWidth="1"/>
    <col min="1804" max="1804" width="27.5703125" style="2491" customWidth="1"/>
    <col min="1805" max="1805" width="18.28515625" style="2491" customWidth="1"/>
    <col min="1806" max="1806" width="15.42578125" style="2491" customWidth="1"/>
    <col min="1807" max="1807" width="40.28515625" style="2491" customWidth="1"/>
    <col min="1808" max="1808" width="44.140625" style="2491" customWidth="1"/>
    <col min="1809" max="1809" width="11" style="2491" customWidth="1"/>
    <col min="1810" max="2054" width="9.140625" style="2491"/>
    <col min="2055" max="2055" width="5.7109375" style="2491" customWidth="1"/>
    <col min="2056" max="2056" width="63.85546875" style="2491" customWidth="1"/>
    <col min="2057" max="2057" width="32.140625" style="2491" bestFit="1" customWidth="1"/>
    <col min="2058" max="2058" width="8.140625" style="2491" customWidth="1"/>
    <col min="2059" max="2059" width="16.7109375" style="2491" customWidth="1"/>
    <col min="2060" max="2060" width="27.5703125" style="2491" customWidth="1"/>
    <col min="2061" max="2061" width="18.28515625" style="2491" customWidth="1"/>
    <col min="2062" max="2062" width="15.42578125" style="2491" customWidth="1"/>
    <col min="2063" max="2063" width="40.28515625" style="2491" customWidth="1"/>
    <col min="2064" max="2064" width="44.140625" style="2491" customWidth="1"/>
    <col min="2065" max="2065" width="11" style="2491" customWidth="1"/>
    <col min="2066" max="2310" width="9.140625" style="2491"/>
    <col min="2311" max="2311" width="5.7109375" style="2491" customWidth="1"/>
    <col min="2312" max="2312" width="63.85546875" style="2491" customWidth="1"/>
    <col min="2313" max="2313" width="32.140625" style="2491" bestFit="1" customWidth="1"/>
    <col min="2314" max="2314" width="8.140625" style="2491" customWidth="1"/>
    <col min="2315" max="2315" width="16.7109375" style="2491" customWidth="1"/>
    <col min="2316" max="2316" width="27.5703125" style="2491" customWidth="1"/>
    <col min="2317" max="2317" width="18.28515625" style="2491" customWidth="1"/>
    <col min="2318" max="2318" width="15.42578125" style="2491" customWidth="1"/>
    <col min="2319" max="2319" width="40.28515625" style="2491" customWidth="1"/>
    <col min="2320" max="2320" width="44.140625" style="2491" customWidth="1"/>
    <col min="2321" max="2321" width="11" style="2491" customWidth="1"/>
    <col min="2322" max="2566" width="9.140625" style="2491"/>
    <col min="2567" max="2567" width="5.7109375" style="2491" customWidth="1"/>
    <col min="2568" max="2568" width="63.85546875" style="2491" customWidth="1"/>
    <col min="2569" max="2569" width="32.140625" style="2491" bestFit="1" customWidth="1"/>
    <col min="2570" max="2570" width="8.140625" style="2491" customWidth="1"/>
    <col min="2571" max="2571" width="16.7109375" style="2491" customWidth="1"/>
    <col min="2572" max="2572" width="27.5703125" style="2491" customWidth="1"/>
    <col min="2573" max="2573" width="18.28515625" style="2491" customWidth="1"/>
    <col min="2574" max="2574" width="15.42578125" style="2491" customWidth="1"/>
    <col min="2575" max="2575" width="40.28515625" style="2491" customWidth="1"/>
    <col min="2576" max="2576" width="44.140625" style="2491" customWidth="1"/>
    <col min="2577" max="2577" width="11" style="2491" customWidth="1"/>
    <col min="2578" max="2822" width="9.140625" style="2491"/>
    <col min="2823" max="2823" width="5.7109375" style="2491" customWidth="1"/>
    <col min="2824" max="2824" width="63.85546875" style="2491" customWidth="1"/>
    <col min="2825" max="2825" width="32.140625" style="2491" bestFit="1" customWidth="1"/>
    <col min="2826" max="2826" width="8.140625" style="2491" customWidth="1"/>
    <col min="2827" max="2827" width="16.7109375" style="2491" customWidth="1"/>
    <col min="2828" max="2828" width="27.5703125" style="2491" customWidth="1"/>
    <col min="2829" max="2829" width="18.28515625" style="2491" customWidth="1"/>
    <col min="2830" max="2830" width="15.42578125" style="2491" customWidth="1"/>
    <col min="2831" max="2831" width="40.28515625" style="2491" customWidth="1"/>
    <col min="2832" max="2832" width="44.140625" style="2491" customWidth="1"/>
    <col min="2833" max="2833" width="11" style="2491" customWidth="1"/>
    <col min="2834" max="3078" width="9.140625" style="2491"/>
    <col min="3079" max="3079" width="5.7109375" style="2491" customWidth="1"/>
    <col min="3080" max="3080" width="63.85546875" style="2491" customWidth="1"/>
    <col min="3081" max="3081" width="32.140625" style="2491" bestFit="1" customWidth="1"/>
    <col min="3082" max="3082" width="8.140625" style="2491" customWidth="1"/>
    <col min="3083" max="3083" width="16.7109375" style="2491" customWidth="1"/>
    <col min="3084" max="3084" width="27.5703125" style="2491" customWidth="1"/>
    <col min="3085" max="3085" width="18.28515625" style="2491" customWidth="1"/>
    <col min="3086" max="3086" width="15.42578125" style="2491" customWidth="1"/>
    <col min="3087" max="3087" width="40.28515625" style="2491" customWidth="1"/>
    <col min="3088" max="3088" width="44.140625" style="2491" customWidth="1"/>
    <col min="3089" max="3089" width="11" style="2491" customWidth="1"/>
    <col min="3090" max="3334" width="9.140625" style="2491"/>
    <col min="3335" max="3335" width="5.7109375" style="2491" customWidth="1"/>
    <col min="3336" max="3336" width="63.85546875" style="2491" customWidth="1"/>
    <col min="3337" max="3337" width="32.140625" style="2491" bestFit="1" customWidth="1"/>
    <col min="3338" max="3338" width="8.140625" style="2491" customWidth="1"/>
    <col min="3339" max="3339" width="16.7109375" style="2491" customWidth="1"/>
    <col min="3340" max="3340" width="27.5703125" style="2491" customWidth="1"/>
    <col min="3341" max="3341" width="18.28515625" style="2491" customWidth="1"/>
    <col min="3342" max="3342" width="15.42578125" style="2491" customWidth="1"/>
    <col min="3343" max="3343" width="40.28515625" style="2491" customWidth="1"/>
    <col min="3344" max="3344" width="44.140625" style="2491" customWidth="1"/>
    <col min="3345" max="3345" width="11" style="2491" customWidth="1"/>
    <col min="3346" max="3590" width="9.140625" style="2491"/>
    <col min="3591" max="3591" width="5.7109375" style="2491" customWidth="1"/>
    <col min="3592" max="3592" width="63.85546875" style="2491" customWidth="1"/>
    <col min="3593" max="3593" width="32.140625" style="2491" bestFit="1" customWidth="1"/>
    <col min="3594" max="3594" width="8.140625" style="2491" customWidth="1"/>
    <col min="3595" max="3595" width="16.7109375" style="2491" customWidth="1"/>
    <col min="3596" max="3596" width="27.5703125" style="2491" customWidth="1"/>
    <col min="3597" max="3597" width="18.28515625" style="2491" customWidth="1"/>
    <col min="3598" max="3598" width="15.42578125" style="2491" customWidth="1"/>
    <col min="3599" max="3599" width="40.28515625" style="2491" customWidth="1"/>
    <col min="3600" max="3600" width="44.140625" style="2491" customWidth="1"/>
    <col min="3601" max="3601" width="11" style="2491" customWidth="1"/>
    <col min="3602" max="3846" width="9.140625" style="2491"/>
    <col min="3847" max="3847" width="5.7109375" style="2491" customWidth="1"/>
    <col min="3848" max="3848" width="63.85546875" style="2491" customWidth="1"/>
    <col min="3849" max="3849" width="32.140625" style="2491" bestFit="1" customWidth="1"/>
    <col min="3850" max="3850" width="8.140625" style="2491" customWidth="1"/>
    <col min="3851" max="3851" width="16.7109375" style="2491" customWidth="1"/>
    <col min="3852" max="3852" width="27.5703125" style="2491" customWidth="1"/>
    <col min="3853" max="3853" width="18.28515625" style="2491" customWidth="1"/>
    <col min="3854" max="3854" width="15.42578125" style="2491" customWidth="1"/>
    <col min="3855" max="3855" width="40.28515625" style="2491" customWidth="1"/>
    <col min="3856" max="3856" width="44.140625" style="2491" customWidth="1"/>
    <col min="3857" max="3857" width="11" style="2491" customWidth="1"/>
    <col min="3858" max="4102" width="9.140625" style="2491"/>
    <col min="4103" max="4103" width="5.7109375" style="2491" customWidth="1"/>
    <col min="4104" max="4104" width="63.85546875" style="2491" customWidth="1"/>
    <col min="4105" max="4105" width="32.140625" style="2491" bestFit="1" customWidth="1"/>
    <col min="4106" max="4106" width="8.140625" style="2491" customWidth="1"/>
    <col min="4107" max="4107" width="16.7109375" style="2491" customWidth="1"/>
    <col min="4108" max="4108" width="27.5703125" style="2491" customWidth="1"/>
    <col min="4109" max="4109" width="18.28515625" style="2491" customWidth="1"/>
    <col min="4110" max="4110" width="15.42578125" style="2491" customWidth="1"/>
    <col min="4111" max="4111" width="40.28515625" style="2491" customWidth="1"/>
    <col min="4112" max="4112" width="44.140625" style="2491" customWidth="1"/>
    <col min="4113" max="4113" width="11" style="2491" customWidth="1"/>
    <col min="4114" max="4358" width="9.140625" style="2491"/>
    <col min="4359" max="4359" width="5.7109375" style="2491" customWidth="1"/>
    <col min="4360" max="4360" width="63.85546875" style="2491" customWidth="1"/>
    <col min="4361" max="4361" width="32.140625" style="2491" bestFit="1" customWidth="1"/>
    <col min="4362" max="4362" width="8.140625" style="2491" customWidth="1"/>
    <col min="4363" max="4363" width="16.7109375" style="2491" customWidth="1"/>
    <col min="4364" max="4364" width="27.5703125" style="2491" customWidth="1"/>
    <col min="4365" max="4365" width="18.28515625" style="2491" customWidth="1"/>
    <col min="4366" max="4366" width="15.42578125" style="2491" customWidth="1"/>
    <col min="4367" max="4367" width="40.28515625" style="2491" customWidth="1"/>
    <col min="4368" max="4368" width="44.140625" style="2491" customWidth="1"/>
    <col min="4369" max="4369" width="11" style="2491" customWidth="1"/>
    <col min="4370" max="4614" width="9.140625" style="2491"/>
    <col min="4615" max="4615" width="5.7109375" style="2491" customWidth="1"/>
    <col min="4616" max="4616" width="63.85546875" style="2491" customWidth="1"/>
    <col min="4617" max="4617" width="32.140625" style="2491" bestFit="1" customWidth="1"/>
    <col min="4618" max="4618" width="8.140625" style="2491" customWidth="1"/>
    <col min="4619" max="4619" width="16.7109375" style="2491" customWidth="1"/>
    <col min="4620" max="4620" width="27.5703125" style="2491" customWidth="1"/>
    <col min="4621" max="4621" width="18.28515625" style="2491" customWidth="1"/>
    <col min="4622" max="4622" width="15.42578125" style="2491" customWidth="1"/>
    <col min="4623" max="4623" width="40.28515625" style="2491" customWidth="1"/>
    <col min="4624" max="4624" width="44.140625" style="2491" customWidth="1"/>
    <col min="4625" max="4625" width="11" style="2491" customWidth="1"/>
    <col min="4626" max="4870" width="9.140625" style="2491"/>
    <col min="4871" max="4871" width="5.7109375" style="2491" customWidth="1"/>
    <col min="4872" max="4872" width="63.85546875" style="2491" customWidth="1"/>
    <col min="4873" max="4873" width="32.140625" style="2491" bestFit="1" customWidth="1"/>
    <col min="4874" max="4874" width="8.140625" style="2491" customWidth="1"/>
    <col min="4875" max="4875" width="16.7109375" style="2491" customWidth="1"/>
    <col min="4876" max="4876" width="27.5703125" style="2491" customWidth="1"/>
    <col min="4877" max="4877" width="18.28515625" style="2491" customWidth="1"/>
    <col min="4878" max="4878" width="15.42578125" style="2491" customWidth="1"/>
    <col min="4879" max="4879" width="40.28515625" style="2491" customWidth="1"/>
    <col min="4880" max="4880" width="44.140625" style="2491" customWidth="1"/>
    <col min="4881" max="4881" width="11" style="2491" customWidth="1"/>
    <col min="4882" max="5126" width="9.140625" style="2491"/>
    <col min="5127" max="5127" width="5.7109375" style="2491" customWidth="1"/>
    <col min="5128" max="5128" width="63.85546875" style="2491" customWidth="1"/>
    <col min="5129" max="5129" width="32.140625" style="2491" bestFit="1" customWidth="1"/>
    <col min="5130" max="5130" width="8.140625" style="2491" customWidth="1"/>
    <col min="5131" max="5131" width="16.7109375" style="2491" customWidth="1"/>
    <col min="5132" max="5132" width="27.5703125" style="2491" customWidth="1"/>
    <col min="5133" max="5133" width="18.28515625" style="2491" customWidth="1"/>
    <col min="5134" max="5134" width="15.42578125" style="2491" customWidth="1"/>
    <col min="5135" max="5135" width="40.28515625" style="2491" customWidth="1"/>
    <col min="5136" max="5136" width="44.140625" style="2491" customWidth="1"/>
    <col min="5137" max="5137" width="11" style="2491" customWidth="1"/>
    <col min="5138" max="5382" width="9.140625" style="2491"/>
    <col min="5383" max="5383" width="5.7109375" style="2491" customWidth="1"/>
    <col min="5384" max="5384" width="63.85546875" style="2491" customWidth="1"/>
    <col min="5385" max="5385" width="32.140625" style="2491" bestFit="1" customWidth="1"/>
    <col min="5386" max="5386" width="8.140625" style="2491" customWidth="1"/>
    <col min="5387" max="5387" width="16.7109375" style="2491" customWidth="1"/>
    <col min="5388" max="5388" width="27.5703125" style="2491" customWidth="1"/>
    <col min="5389" max="5389" width="18.28515625" style="2491" customWidth="1"/>
    <col min="5390" max="5390" width="15.42578125" style="2491" customWidth="1"/>
    <col min="5391" max="5391" width="40.28515625" style="2491" customWidth="1"/>
    <col min="5392" max="5392" width="44.140625" style="2491" customWidth="1"/>
    <col min="5393" max="5393" width="11" style="2491" customWidth="1"/>
    <col min="5394" max="5638" width="9.140625" style="2491"/>
    <col min="5639" max="5639" width="5.7109375" style="2491" customWidth="1"/>
    <col min="5640" max="5640" width="63.85546875" style="2491" customWidth="1"/>
    <col min="5641" max="5641" width="32.140625" style="2491" bestFit="1" customWidth="1"/>
    <col min="5642" max="5642" width="8.140625" style="2491" customWidth="1"/>
    <col min="5643" max="5643" width="16.7109375" style="2491" customWidth="1"/>
    <col min="5644" max="5644" width="27.5703125" style="2491" customWidth="1"/>
    <col min="5645" max="5645" width="18.28515625" style="2491" customWidth="1"/>
    <col min="5646" max="5646" width="15.42578125" style="2491" customWidth="1"/>
    <col min="5647" max="5647" width="40.28515625" style="2491" customWidth="1"/>
    <col min="5648" max="5648" width="44.140625" style="2491" customWidth="1"/>
    <col min="5649" max="5649" width="11" style="2491" customWidth="1"/>
    <col min="5650" max="5894" width="9.140625" style="2491"/>
    <col min="5895" max="5895" width="5.7109375" style="2491" customWidth="1"/>
    <col min="5896" max="5896" width="63.85546875" style="2491" customWidth="1"/>
    <col min="5897" max="5897" width="32.140625" style="2491" bestFit="1" customWidth="1"/>
    <col min="5898" max="5898" width="8.140625" style="2491" customWidth="1"/>
    <col min="5899" max="5899" width="16.7109375" style="2491" customWidth="1"/>
    <col min="5900" max="5900" width="27.5703125" style="2491" customWidth="1"/>
    <col min="5901" max="5901" width="18.28515625" style="2491" customWidth="1"/>
    <col min="5902" max="5902" width="15.42578125" style="2491" customWidth="1"/>
    <col min="5903" max="5903" width="40.28515625" style="2491" customWidth="1"/>
    <col min="5904" max="5904" width="44.140625" style="2491" customWidth="1"/>
    <col min="5905" max="5905" width="11" style="2491" customWidth="1"/>
    <col min="5906" max="6150" width="9.140625" style="2491"/>
    <col min="6151" max="6151" width="5.7109375" style="2491" customWidth="1"/>
    <col min="6152" max="6152" width="63.85546875" style="2491" customWidth="1"/>
    <col min="6153" max="6153" width="32.140625" style="2491" bestFit="1" customWidth="1"/>
    <col min="6154" max="6154" width="8.140625" style="2491" customWidth="1"/>
    <col min="6155" max="6155" width="16.7109375" style="2491" customWidth="1"/>
    <col min="6156" max="6156" width="27.5703125" style="2491" customWidth="1"/>
    <col min="6157" max="6157" width="18.28515625" style="2491" customWidth="1"/>
    <col min="6158" max="6158" width="15.42578125" style="2491" customWidth="1"/>
    <col min="6159" max="6159" width="40.28515625" style="2491" customWidth="1"/>
    <col min="6160" max="6160" width="44.140625" style="2491" customWidth="1"/>
    <col min="6161" max="6161" width="11" style="2491" customWidth="1"/>
    <col min="6162" max="6406" width="9.140625" style="2491"/>
    <col min="6407" max="6407" width="5.7109375" style="2491" customWidth="1"/>
    <col min="6408" max="6408" width="63.85546875" style="2491" customWidth="1"/>
    <col min="6409" max="6409" width="32.140625" style="2491" bestFit="1" customWidth="1"/>
    <col min="6410" max="6410" width="8.140625" style="2491" customWidth="1"/>
    <col min="6411" max="6411" width="16.7109375" style="2491" customWidth="1"/>
    <col min="6412" max="6412" width="27.5703125" style="2491" customWidth="1"/>
    <col min="6413" max="6413" width="18.28515625" style="2491" customWidth="1"/>
    <col min="6414" max="6414" width="15.42578125" style="2491" customWidth="1"/>
    <col min="6415" max="6415" width="40.28515625" style="2491" customWidth="1"/>
    <col min="6416" max="6416" width="44.140625" style="2491" customWidth="1"/>
    <col min="6417" max="6417" width="11" style="2491" customWidth="1"/>
    <col min="6418" max="6662" width="9.140625" style="2491"/>
    <col min="6663" max="6663" width="5.7109375" style="2491" customWidth="1"/>
    <col min="6664" max="6664" width="63.85546875" style="2491" customWidth="1"/>
    <col min="6665" max="6665" width="32.140625" style="2491" bestFit="1" customWidth="1"/>
    <col min="6666" max="6666" width="8.140625" style="2491" customWidth="1"/>
    <col min="6667" max="6667" width="16.7109375" style="2491" customWidth="1"/>
    <col min="6668" max="6668" width="27.5703125" style="2491" customWidth="1"/>
    <col min="6669" max="6669" width="18.28515625" style="2491" customWidth="1"/>
    <col min="6670" max="6670" width="15.42578125" style="2491" customWidth="1"/>
    <col min="6671" max="6671" width="40.28515625" style="2491" customWidth="1"/>
    <col min="6672" max="6672" width="44.140625" style="2491" customWidth="1"/>
    <col min="6673" max="6673" width="11" style="2491" customWidth="1"/>
    <col min="6674" max="6918" width="9.140625" style="2491"/>
    <col min="6919" max="6919" width="5.7109375" style="2491" customWidth="1"/>
    <col min="6920" max="6920" width="63.85546875" style="2491" customWidth="1"/>
    <col min="6921" max="6921" width="32.140625" style="2491" bestFit="1" customWidth="1"/>
    <col min="6922" max="6922" width="8.140625" style="2491" customWidth="1"/>
    <col min="6923" max="6923" width="16.7109375" style="2491" customWidth="1"/>
    <col min="6924" max="6924" width="27.5703125" style="2491" customWidth="1"/>
    <col min="6925" max="6925" width="18.28515625" style="2491" customWidth="1"/>
    <col min="6926" max="6926" width="15.42578125" style="2491" customWidth="1"/>
    <col min="6927" max="6927" width="40.28515625" style="2491" customWidth="1"/>
    <col min="6928" max="6928" width="44.140625" style="2491" customWidth="1"/>
    <col min="6929" max="6929" width="11" style="2491" customWidth="1"/>
    <col min="6930" max="7174" width="9.140625" style="2491"/>
    <col min="7175" max="7175" width="5.7109375" style="2491" customWidth="1"/>
    <col min="7176" max="7176" width="63.85546875" style="2491" customWidth="1"/>
    <col min="7177" max="7177" width="32.140625" style="2491" bestFit="1" customWidth="1"/>
    <col min="7178" max="7178" width="8.140625" style="2491" customWidth="1"/>
    <col min="7179" max="7179" width="16.7109375" style="2491" customWidth="1"/>
    <col min="7180" max="7180" width="27.5703125" style="2491" customWidth="1"/>
    <col min="7181" max="7181" width="18.28515625" style="2491" customWidth="1"/>
    <col min="7182" max="7182" width="15.42578125" style="2491" customWidth="1"/>
    <col min="7183" max="7183" width="40.28515625" style="2491" customWidth="1"/>
    <col min="7184" max="7184" width="44.140625" style="2491" customWidth="1"/>
    <col min="7185" max="7185" width="11" style="2491" customWidth="1"/>
    <col min="7186" max="7430" width="9.140625" style="2491"/>
    <col min="7431" max="7431" width="5.7109375" style="2491" customWidth="1"/>
    <col min="7432" max="7432" width="63.85546875" style="2491" customWidth="1"/>
    <col min="7433" max="7433" width="32.140625" style="2491" bestFit="1" customWidth="1"/>
    <col min="7434" max="7434" width="8.140625" style="2491" customWidth="1"/>
    <col min="7435" max="7435" width="16.7109375" style="2491" customWidth="1"/>
    <col min="7436" max="7436" width="27.5703125" style="2491" customWidth="1"/>
    <col min="7437" max="7437" width="18.28515625" style="2491" customWidth="1"/>
    <col min="7438" max="7438" width="15.42578125" style="2491" customWidth="1"/>
    <col min="7439" max="7439" width="40.28515625" style="2491" customWidth="1"/>
    <col min="7440" max="7440" width="44.140625" style="2491" customWidth="1"/>
    <col min="7441" max="7441" width="11" style="2491" customWidth="1"/>
    <col min="7442" max="7686" width="9.140625" style="2491"/>
    <col min="7687" max="7687" width="5.7109375" style="2491" customWidth="1"/>
    <col min="7688" max="7688" width="63.85546875" style="2491" customWidth="1"/>
    <col min="7689" max="7689" width="32.140625" style="2491" bestFit="1" customWidth="1"/>
    <col min="7690" max="7690" width="8.140625" style="2491" customWidth="1"/>
    <col min="7691" max="7691" width="16.7109375" style="2491" customWidth="1"/>
    <col min="7692" max="7692" width="27.5703125" style="2491" customWidth="1"/>
    <col min="7693" max="7693" width="18.28515625" style="2491" customWidth="1"/>
    <col min="7694" max="7694" width="15.42578125" style="2491" customWidth="1"/>
    <col min="7695" max="7695" width="40.28515625" style="2491" customWidth="1"/>
    <col min="7696" max="7696" width="44.140625" style="2491" customWidth="1"/>
    <col min="7697" max="7697" width="11" style="2491" customWidth="1"/>
    <col min="7698" max="7942" width="9.140625" style="2491"/>
    <col min="7943" max="7943" width="5.7109375" style="2491" customWidth="1"/>
    <col min="7944" max="7944" width="63.85546875" style="2491" customWidth="1"/>
    <col min="7945" max="7945" width="32.140625" style="2491" bestFit="1" customWidth="1"/>
    <col min="7946" max="7946" width="8.140625" style="2491" customWidth="1"/>
    <col min="7947" max="7947" width="16.7109375" style="2491" customWidth="1"/>
    <col min="7948" max="7948" width="27.5703125" style="2491" customWidth="1"/>
    <col min="7949" max="7949" width="18.28515625" style="2491" customWidth="1"/>
    <col min="7950" max="7950" width="15.42578125" style="2491" customWidth="1"/>
    <col min="7951" max="7951" width="40.28515625" style="2491" customWidth="1"/>
    <col min="7952" max="7952" width="44.140625" style="2491" customWidth="1"/>
    <col min="7953" max="7953" width="11" style="2491" customWidth="1"/>
    <col min="7954" max="8198" width="9.140625" style="2491"/>
    <col min="8199" max="8199" width="5.7109375" style="2491" customWidth="1"/>
    <col min="8200" max="8200" width="63.85546875" style="2491" customWidth="1"/>
    <col min="8201" max="8201" width="32.140625" style="2491" bestFit="1" customWidth="1"/>
    <col min="8202" max="8202" width="8.140625" style="2491" customWidth="1"/>
    <col min="8203" max="8203" width="16.7109375" style="2491" customWidth="1"/>
    <col min="8204" max="8204" width="27.5703125" style="2491" customWidth="1"/>
    <col min="8205" max="8205" width="18.28515625" style="2491" customWidth="1"/>
    <col min="8206" max="8206" width="15.42578125" style="2491" customWidth="1"/>
    <col min="8207" max="8207" width="40.28515625" style="2491" customWidth="1"/>
    <col min="8208" max="8208" width="44.140625" style="2491" customWidth="1"/>
    <col min="8209" max="8209" width="11" style="2491" customWidth="1"/>
    <col min="8210" max="8454" width="9.140625" style="2491"/>
    <col min="8455" max="8455" width="5.7109375" style="2491" customWidth="1"/>
    <col min="8456" max="8456" width="63.85546875" style="2491" customWidth="1"/>
    <col min="8457" max="8457" width="32.140625" style="2491" bestFit="1" customWidth="1"/>
    <col min="8458" max="8458" width="8.140625" style="2491" customWidth="1"/>
    <col min="8459" max="8459" width="16.7109375" style="2491" customWidth="1"/>
    <col min="8460" max="8460" width="27.5703125" style="2491" customWidth="1"/>
    <col min="8461" max="8461" width="18.28515625" style="2491" customWidth="1"/>
    <col min="8462" max="8462" width="15.42578125" style="2491" customWidth="1"/>
    <col min="8463" max="8463" width="40.28515625" style="2491" customWidth="1"/>
    <col min="8464" max="8464" width="44.140625" style="2491" customWidth="1"/>
    <col min="8465" max="8465" width="11" style="2491" customWidth="1"/>
    <col min="8466" max="8710" width="9.140625" style="2491"/>
    <col min="8711" max="8711" width="5.7109375" style="2491" customWidth="1"/>
    <col min="8712" max="8712" width="63.85546875" style="2491" customWidth="1"/>
    <col min="8713" max="8713" width="32.140625" style="2491" bestFit="1" customWidth="1"/>
    <col min="8714" max="8714" width="8.140625" style="2491" customWidth="1"/>
    <col min="8715" max="8715" width="16.7109375" style="2491" customWidth="1"/>
    <col min="8716" max="8716" width="27.5703125" style="2491" customWidth="1"/>
    <col min="8717" max="8717" width="18.28515625" style="2491" customWidth="1"/>
    <col min="8718" max="8718" width="15.42578125" style="2491" customWidth="1"/>
    <col min="8719" max="8719" width="40.28515625" style="2491" customWidth="1"/>
    <col min="8720" max="8720" width="44.140625" style="2491" customWidth="1"/>
    <col min="8721" max="8721" width="11" style="2491" customWidth="1"/>
    <col min="8722" max="8966" width="9.140625" style="2491"/>
    <col min="8967" max="8967" width="5.7109375" style="2491" customWidth="1"/>
    <col min="8968" max="8968" width="63.85546875" style="2491" customWidth="1"/>
    <col min="8969" max="8969" width="32.140625" style="2491" bestFit="1" customWidth="1"/>
    <col min="8970" max="8970" width="8.140625" style="2491" customWidth="1"/>
    <col min="8971" max="8971" width="16.7109375" style="2491" customWidth="1"/>
    <col min="8972" max="8972" width="27.5703125" style="2491" customWidth="1"/>
    <col min="8973" max="8973" width="18.28515625" style="2491" customWidth="1"/>
    <col min="8974" max="8974" width="15.42578125" style="2491" customWidth="1"/>
    <col min="8975" max="8975" width="40.28515625" style="2491" customWidth="1"/>
    <col min="8976" max="8976" width="44.140625" style="2491" customWidth="1"/>
    <col min="8977" max="8977" width="11" style="2491" customWidth="1"/>
    <col min="8978" max="9222" width="9.140625" style="2491"/>
    <col min="9223" max="9223" width="5.7109375" style="2491" customWidth="1"/>
    <col min="9224" max="9224" width="63.85546875" style="2491" customWidth="1"/>
    <col min="9225" max="9225" width="32.140625" style="2491" bestFit="1" customWidth="1"/>
    <col min="9226" max="9226" width="8.140625" style="2491" customWidth="1"/>
    <col min="9227" max="9227" width="16.7109375" style="2491" customWidth="1"/>
    <col min="9228" max="9228" width="27.5703125" style="2491" customWidth="1"/>
    <col min="9229" max="9229" width="18.28515625" style="2491" customWidth="1"/>
    <col min="9230" max="9230" width="15.42578125" style="2491" customWidth="1"/>
    <col min="9231" max="9231" width="40.28515625" style="2491" customWidth="1"/>
    <col min="9232" max="9232" width="44.140625" style="2491" customWidth="1"/>
    <col min="9233" max="9233" width="11" style="2491" customWidth="1"/>
    <col min="9234" max="9478" width="9.140625" style="2491"/>
    <col min="9479" max="9479" width="5.7109375" style="2491" customWidth="1"/>
    <col min="9480" max="9480" width="63.85546875" style="2491" customWidth="1"/>
    <col min="9481" max="9481" width="32.140625" style="2491" bestFit="1" customWidth="1"/>
    <col min="9482" max="9482" width="8.140625" style="2491" customWidth="1"/>
    <col min="9483" max="9483" width="16.7109375" style="2491" customWidth="1"/>
    <col min="9484" max="9484" width="27.5703125" style="2491" customWidth="1"/>
    <col min="9485" max="9485" width="18.28515625" style="2491" customWidth="1"/>
    <col min="9486" max="9486" width="15.42578125" style="2491" customWidth="1"/>
    <col min="9487" max="9487" width="40.28515625" style="2491" customWidth="1"/>
    <col min="9488" max="9488" width="44.140625" style="2491" customWidth="1"/>
    <col min="9489" max="9489" width="11" style="2491" customWidth="1"/>
    <col min="9490" max="9734" width="9.140625" style="2491"/>
    <col min="9735" max="9735" width="5.7109375" style="2491" customWidth="1"/>
    <col min="9736" max="9736" width="63.85546875" style="2491" customWidth="1"/>
    <col min="9737" max="9737" width="32.140625" style="2491" bestFit="1" customWidth="1"/>
    <col min="9738" max="9738" width="8.140625" style="2491" customWidth="1"/>
    <col min="9739" max="9739" width="16.7109375" style="2491" customWidth="1"/>
    <col min="9740" max="9740" width="27.5703125" style="2491" customWidth="1"/>
    <col min="9741" max="9741" width="18.28515625" style="2491" customWidth="1"/>
    <col min="9742" max="9742" width="15.42578125" style="2491" customWidth="1"/>
    <col min="9743" max="9743" width="40.28515625" style="2491" customWidth="1"/>
    <col min="9744" max="9744" width="44.140625" style="2491" customWidth="1"/>
    <col min="9745" max="9745" width="11" style="2491" customWidth="1"/>
    <col min="9746" max="9990" width="9.140625" style="2491"/>
    <col min="9991" max="9991" width="5.7109375" style="2491" customWidth="1"/>
    <col min="9992" max="9992" width="63.85546875" style="2491" customWidth="1"/>
    <col min="9993" max="9993" width="32.140625" style="2491" bestFit="1" customWidth="1"/>
    <col min="9994" max="9994" width="8.140625" style="2491" customWidth="1"/>
    <col min="9995" max="9995" width="16.7109375" style="2491" customWidth="1"/>
    <col min="9996" max="9996" width="27.5703125" style="2491" customWidth="1"/>
    <col min="9997" max="9997" width="18.28515625" style="2491" customWidth="1"/>
    <col min="9998" max="9998" width="15.42578125" style="2491" customWidth="1"/>
    <col min="9999" max="9999" width="40.28515625" style="2491" customWidth="1"/>
    <col min="10000" max="10000" width="44.140625" style="2491" customWidth="1"/>
    <col min="10001" max="10001" width="11" style="2491" customWidth="1"/>
    <col min="10002" max="10246" width="9.140625" style="2491"/>
    <col min="10247" max="10247" width="5.7109375" style="2491" customWidth="1"/>
    <col min="10248" max="10248" width="63.85546875" style="2491" customWidth="1"/>
    <col min="10249" max="10249" width="32.140625" style="2491" bestFit="1" customWidth="1"/>
    <col min="10250" max="10250" width="8.140625" style="2491" customWidth="1"/>
    <col min="10251" max="10251" width="16.7109375" style="2491" customWidth="1"/>
    <col min="10252" max="10252" width="27.5703125" style="2491" customWidth="1"/>
    <col min="10253" max="10253" width="18.28515625" style="2491" customWidth="1"/>
    <col min="10254" max="10254" width="15.42578125" style="2491" customWidth="1"/>
    <col min="10255" max="10255" width="40.28515625" style="2491" customWidth="1"/>
    <col min="10256" max="10256" width="44.140625" style="2491" customWidth="1"/>
    <col min="10257" max="10257" width="11" style="2491" customWidth="1"/>
    <col min="10258" max="10502" width="9.140625" style="2491"/>
    <col min="10503" max="10503" width="5.7109375" style="2491" customWidth="1"/>
    <col min="10504" max="10504" width="63.85546875" style="2491" customWidth="1"/>
    <col min="10505" max="10505" width="32.140625" style="2491" bestFit="1" customWidth="1"/>
    <col min="10506" max="10506" width="8.140625" style="2491" customWidth="1"/>
    <col min="10507" max="10507" width="16.7109375" style="2491" customWidth="1"/>
    <col min="10508" max="10508" width="27.5703125" style="2491" customWidth="1"/>
    <col min="10509" max="10509" width="18.28515625" style="2491" customWidth="1"/>
    <col min="10510" max="10510" width="15.42578125" style="2491" customWidth="1"/>
    <col min="10511" max="10511" width="40.28515625" style="2491" customWidth="1"/>
    <col min="10512" max="10512" width="44.140625" style="2491" customWidth="1"/>
    <col min="10513" max="10513" width="11" style="2491" customWidth="1"/>
    <col min="10514" max="10758" width="9.140625" style="2491"/>
    <col min="10759" max="10759" width="5.7109375" style="2491" customWidth="1"/>
    <col min="10760" max="10760" width="63.85546875" style="2491" customWidth="1"/>
    <col min="10761" max="10761" width="32.140625" style="2491" bestFit="1" customWidth="1"/>
    <col min="10762" max="10762" width="8.140625" style="2491" customWidth="1"/>
    <col min="10763" max="10763" width="16.7109375" style="2491" customWidth="1"/>
    <col min="10764" max="10764" width="27.5703125" style="2491" customWidth="1"/>
    <col min="10765" max="10765" width="18.28515625" style="2491" customWidth="1"/>
    <col min="10766" max="10766" width="15.42578125" style="2491" customWidth="1"/>
    <col min="10767" max="10767" width="40.28515625" style="2491" customWidth="1"/>
    <col min="10768" max="10768" width="44.140625" style="2491" customWidth="1"/>
    <col min="10769" max="10769" width="11" style="2491" customWidth="1"/>
    <col min="10770" max="11014" width="9.140625" style="2491"/>
    <col min="11015" max="11015" width="5.7109375" style="2491" customWidth="1"/>
    <col min="11016" max="11016" width="63.85546875" style="2491" customWidth="1"/>
    <col min="11017" max="11017" width="32.140625" style="2491" bestFit="1" customWidth="1"/>
    <col min="11018" max="11018" width="8.140625" style="2491" customWidth="1"/>
    <col min="11019" max="11019" width="16.7109375" style="2491" customWidth="1"/>
    <col min="11020" max="11020" width="27.5703125" style="2491" customWidth="1"/>
    <col min="11021" max="11021" width="18.28515625" style="2491" customWidth="1"/>
    <col min="11022" max="11022" width="15.42578125" style="2491" customWidth="1"/>
    <col min="11023" max="11023" width="40.28515625" style="2491" customWidth="1"/>
    <col min="11024" max="11024" width="44.140625" style="2491" customWidth="1"/>
    <col min="11025" max="11025" width="11" style="2491" customWidth="1"/>
    <col min="11026" max="11270" width="9.140625" style="2491"/>
    <col min="11271" max="11271" width="5.7109375" style="2491" customWidth="1"/>
    <col min="11272" max="11272" width="63.85546875" style="2491" customWidth="1"/>
    <col min="11273" max="11273" width="32.140625" style="2491" bestFit="1" customWidth="1"/>
    <col min="11274" max="11274" width="8.140625" style="2491" customWidth="1"/>
    <col min="11275" max="11275" width="16.7109375" style="2491" customWidth="1"/>
    <col min="11276" max="11276" width="27.5703125" style="2491" customWidth="1"/>
    <col min="11277" max="11277" width="18.28515625" style="2491" customWidth="1"/>
    <col min="11278" max="11278" width="15.42578125" style="2491" customWidth="1"/>
    <col min="11279" max="11279" width="40.28515625" style="2491" customWidth="1"/>
    <col min="11280" max="11280" width="44.140625" style="2491" customWidth="1"/>
    <col min="11281" max="11281" width="11" style="2491" customWidth="1"/>
    <col min="11282" max="11526" width="9.140625" style="2491"/>
    <col min="11527" max="11527" width="5.7109375" style="2491" customWidth="1"/>
    <col min="11528" max="11528" width="63.85546875" style="2491" customWidth="1"/>
    <col min="11529" max="11529" width="32.140625" style="2491" bestFit="1" customWidth="1"/>
    <col min="11530" max="11530" width="8.140625" style="2491" customWidth="1"/>
    <col min="11531" max="11531" width="16.7109375" style="2491" customWidth="1"/>
    <col min="11532" max="11532" width="27.5703125" style="2491" customWidth="1"/>
    <col min="11533" max="11533" width="18.28515625" style="2491" customWidth="1"/>
    <col min="11534" max="11534" width="15.42578125" style="2491" customWidth="1"/>
    <col min="11535" max="11535" width="40.28515625" style="2491" customWidth="1"/>
    <col min="11536" max="11536" width="44.140625" style="2491" customWidth="1"/>
    <col min="11537" max="11537" width="11" style="2491" customWidth="1"/>
    <col min="11538" max="11782" width="9.140625" style="2491"/>
    <col min="11783" max="11783" width="5.7109375" style="2491" customWidth="1"/>
    <col min="11784" max="11784" width="63.85546875" style="2491" customWidth="1"/>
    <col min="11785" max="11785" width="32.140625" style="2491" bestFit="1" customWidth="1"/>
    <col min="11786" max="11786" width="8.140625" style="2491" customWidth="1"/>
    <col min="11787" max="11787" width="16.7109375" style="2491" customWidth="1"/>
    <col min="11788" max="11788" width="27.5703125" style="2491" customWidth="1"/>
    <col min="11789" max="11789" width="18.28515625" style="2491" customWidth="1"/>
    <col min="11790" max="11790" width="15.42578125" style="2491" customWidth="1"/>
    <col min="11791" max="11791" width="40.28515625" style="2491" customWidth="1"/>
    <col min="11792" max="11792" width="44.140625" style="2491" customWidth="1"/>
    <col min="11793" max="11793" width="11" style="2491" customWidth="1"/>
    <col min="11794" max="12038" width="9.140625" style="2491"/>
    <col min="12039" max="12039" width="5.7109375" style="2491" customWidth="1"/>
    <col min="12040" max="12040" width="63.85546875" style="2491" customWidth="1"/>
    <col min="12041" max="12041" width="32.140625" style="2491" bestFit="1" customWidth="1"/>
    <col min="12042" max="12042" width="8.140625" style="2491" customWidth="1"/>
    <col min="12043" max="12043" width="16.7109375" style="2491" customWidth="1"/>
    <col min="12044" max="12044" width="27.5703125" style="2491" customWidth="1"/>
    <col min="12045" max="12045" width="18.28515625" style="2491" customWidth="1"/>
    <col min="12046" max="12046" width="15.42578125" style="2491" customWidth="1"/>
    <col min="12047" max="12047" width="40.28515625" style="2491" customWidth="1"/>
    <col min="12048" max="12048" width="44.140625" style="2491" customWidth="1"/>
    <col min="12049" max="12049" width="11" style="2491" customWidth="1"/>
    <col min="12050" max="12294" width="9.140625" style="2491"/>
    <col min="12295" max="12295" width="5.7109375" style="2491" customWidth="1"/>
    <col min="12296" max="12296" width="63.85546875" style="2491" customWidth="1"/>
    <col min="12297" max="12297" width="32.140625" style="2491" bestFit="1" customWidth="1"/>
    <col min="12298" max="12298" width="8.140625" style="2491" customWidth="1"/>
    <col min="12299" max="12299" width="16.7109375" style="2491" customWidth="1"/>
    <col min="12300" max="12300" width="27.5703125" style="2491" customWidth="1"/>
    <col min="12301" max="12301" width="18.28515625" style="2491" customWidth="1"/>
    <col min="12302" max="12302" width="15.42578125" style="2491" customWidth="1"/>
    <col min="12303" max="12303" width="40.28515625" style="2491" customWidth="1"/>
    <col min="12304" max="12304" width="44.140625" style="2491" customWidth="1"/>
    <col min="12305" max="12305" width="11" style="2491" customWidth="1"/>
    <col min="12306" max="12550" width="9.140625" style="2491"/>
    <col min="12551" max="12551" width="5.7109375" style="2491" customWidth="1"/>
    <col min="12552" max="12552" width="63.85546875" style="2491" customWidth="1"/>
    <col min="12553" max="12553" width="32.140625" style="2491" bestFit="1" customWidth="1"/>
    <col min="12554" max="12554" width="8.140625" style="2491" customWidth="1"/>
    <col min="12555" max="12555" width="16.7109375" style="2491" customWidth="1"/>
    <col min="12556" max="12556" width="27.5703125" style="2491" customWidth="1"/>
    <col min="12557" max="12557" width="18.28515625" style="2491" customWidth="1"/>
    <col min="12558" max="12558" width="15.42578125" style="2491" customWidth="1"/>
    <col min="12559" max="12559" width="40.28515625" style="2491" customWidth="1"/>
    <col min="12560" max="12560" width="44.140625" style="2491" customWidth="1"/>
    <col min="12561" max="12561" width="11" style="2491" customWidth="1"/>
    <col min="12562" max="12806" width="9.140625" style="2491"/>
    <col min="12807" max="12807" width="5.7109375" style="2491" customWidth="1"/>
    <col min="12808" max="12808" width="63.85546875" style="2491" customWidth="1"/>
    <col min="12809" max="12809" width="32.140625" style="2491" bestFit="1" customWidth="1"/>
    <col min="12810" max="12810" width="8.140625" style="2491" customWidth="1"/>
    <col min="12811" max="12811" width="16.7109375" style="2491" customWidth="1"/>
    <col min="12812" max="12812" width="27.5703125" style="2491" customWidth="1"/>
    <col min="12813" max="12813" width="18.28515625" style="2491" customWidth="1"/>
    <col min="12814" max="12814" width="15.42578125" style="2491" customWidth="1"/>
    <col min="12815" max="12815" width="40.28515625" style="2491" customWidth="1"/>
    <col min="12816" max="12816" width="44.140625" style="2491" customWidth="1"/>
    <col min="12817" max="12817" width="11" style="2491" customWidth="1"/>
    <col min="12818" max="13062" width="9.140625" style="2491"/>
    <col min="13063" max="13063" width="5.7109375" style="2491" customWidth="1"/>
    <col min="13064" max="13064" width="63.85546875" style="2491" customWidth="1"/>
    <col min="13065" max="13065" width="32.140625" style="2491" bestFit="1" customWidth="1"/>
    <col min="13066" max="13066" width="8.140625" style="2491" customWidth="1"/>
    <col min="13067" max="13067" width="16.7109375" style="2491" customWidth="1"/>
    <col min="13068" max="13068" width="27.5703125" style="2491" customWidth="1"/>
    <col min="13069" max="13069" width="18.28515625" style="2491" customWidth="1"/>
    <col min="13070" max="13070" width="15.42578125" style="2491" customWidth="1"/>
    <col min="13071" max="13071" width="40.28515625" style="2491" customWidth="1"/>
    <col min="13072" max="13072" width="44.140625" style="2491" customWidth="1"/>
    <col min="13073" max="13073" width="11" style="2491" customWidth="1"/>
    <col min="13074" max="13318" width="9.140625" style="2491"/>
    <col min="13319" max="13319" width="5.7109375" style="2491" customWidth="1"/>
    <col min="13320" max="13320" width="63.85546875" style="2491" customWidth="1"/>
    <col min="13321" max="13321" width="32.140625" style="2491" bestFit="1" customWidth="1"/>
    <col min="13322" max="13322" width="8.140625" style="2491" customWidth="1"/>
    <col min="13323" max="13323" width="16.7109375" style="2491" customWidth="1"/>
    <col min="13324" max="13324" width="27.5703125" style="2491" customWidth="1"/>
    <col min="13325" max="13325" width="18.28515625" style="2491" customWidth="1"/>
    <col min="13326" max="13326" width="15.42578125" style="2491" customWidth="1"/>
    <col min="13327" max="13327" width="40.28515625" style="2491" customWidth="1"/>
    <col min="13328" max="13328" width="44.140625" style="2491" customWidth="1"/>
    <col min="13329" max="13329" width="11" style="2491" customWidth="1"/>
    <col min="13330" max="13574" width="9.140625" style="2491"/>
    <col min="13575" max="13575" width="5.7109375" style="2491" customWidth="1"/>
    <col min="13576" max="13576" width="63.85546875" style="2491" customWidth="1"/>
    <col min="13577" max="13577" width="32.140625" style="2491" bestFit="1" customWidth="1"/>
    <col min="13578" max="13578" width="8.140625" style="2491" customWidth="1"/>
    <col min="13579" max="13579" width="16.7109375" style="2491" customWidth="1"/>
    <col min="13580" max="13580" width="27.5703125" style="2491" customWidth="1"/>
    <col min="13581" max="13581" width="18.28515625" style="2491" customWidth="1"/>
    <col min="13582" max="13582" width="15.42578125" style="2491" customWidth="1"/>
    <col min="13583" max="13583" width="40.28515625" style="2491" customWidth="1"/>
    <col min="13584" max="13584" width="44.140625" style="2491" customWidth="1"/>
    <col min="13585" max="13585" width="11" style="2491" customWidth="1"/>
    <col min="13586" max="13830" width="9.140625" style="2491"/>
    <col min="13831" max="13831" width="5.7109375" style="2491" customWidth="1"/>
    <col min="13832" max="13832" width="63.85546875" style="2491" customWidth="1"/>
    <col min="13833" max="13833" width="32.140625" style="2491" bestFit="1" customWidth="1"/>
    <col min="13834" max="13834" width="8.140625" style="2491" customWidth="1"/>
    <col min="13835" max="13835" width="16.7109375" style="2491" customWidth="1"/>
    <col min="13836" max="13836" width="27.5703125" style="2491" customWidth="1"/>
    <col min="13837" max="13837" width="18.28515625" style="2491" customWidth="1"/>
    <col min="13838" max="13838" width="15.42578125" style="2491" customWidth="1"/>
    <col min="13839" max="13839" width="40.28515625" style="2491" customWidth="1"/>
    <col min="13840" max="13840" width="44.140625" style="2491" customWidth="1"/>
    <col min="13841" max="13841" width="11" style="2491" customWidth="1"/>
    <col min="13842" max="14086" width="9.140625" style="2491"/>
    <col min="14087" max="14087" width="5.7109375" style="2491" customWidth="1"/>
    <col min="14088" max="14088" width="63.85546875" style="2491" customWidth="1"/>
    <col min="14089" max="14089" width="32.140625" style="2491" bestFit="1" customWidth="1"/>
    <col min="14090" max="14090" width="8.140625" style="2491" customWidth="1"/>
    <col min="14091" max="14091" width="16.7109375" style="2491" customWidth="1"/>
    <col min="14092" max="14092" width="27.5703125" style="2491" customWidth="1"/>
    <col min="14093" max="14093" width="18.28515625" style="2491" customWidth="1"/>
    <col min="14094" max="14094" width="15.42578125" style="2491" customWidth="1"/>
    <col min="14095" max="14095" width="40.28515625" style="2491" customWidth="1"/>
    <col min="14096" max="14096" width="44.140625" style="2491" customWidth="1"/>
    <col min="14097" max="14097" width="11" style="2491" customWidth="1"/>
    <col min="14098" max="14342" width="9.140625" style="2491"/>
    <col min="14343" max="14343" width="5.7109375" style="2491" customWidth="1"/>
    <col min="14344" max="14344" width="63.85546875" style="2491" customWidth="1"/>
    <col min="14345" max="14345" width="32.140625" style="2491" bestFit="1" customWidth="1"/>
    <col min="14346" max="14346" width="8.140625" style="2491" customWidth="1"/>
    <col min="14347" max="14347" width="16.7109375" style="2491" customWidth="1"/>
    <col min="14348" max="14348" width="27.5703125" style="2491" customWidth="1"/>
    <col min="14349" max="14349" width="18.28515625" style="2491" customWidth="1"/>
    <col min="14350" max="14350" width="15.42578125" style="2491" customWidth="1"/>
    <col min="14351" max="14351" width="40.28515625" style="2491" customWidth="1"/>
    <col min="14352" max="14352" width="44.140625" style="2491" customWidth="1"/>
    <col min="14353" max="14353" width="11" style="2491" customWidth="1"/>
    <col min="14354" max="14598" width="9.140625" style="2491"/>
    <col min="14599" max="14599" width="5.7109375" style="2491" customWidth="1"/>
    <col min="14600" max="14600" width="63.85546875" style="2491" customWidth="1"/>
    <col min="14601" max="14601" width="32.140625" style="2491" bestFit="1" customWidth="1"/>
    <col min="14602" max="14602" width="8.140625" style="2491" customWidth="1"/>
    <col min="14603" max="14603" width="16.7109375" style="2491" customWidth="1"/>
    <col min="14604" max="14604" width="27.5703125" style="2491" customWidth="1"/>
    <col min="14605" max="14605" width="18.28515625" style="2491" customWidth="1"/>
    <col min="14606" max="14606" width="15.42578125" style="2491" customWidth="1"/>
    <col min="14607" max="14607" width="40.28515625" style="2491" customWidth="1"/>
    <col min="14608" max="14608" width="44.140625" style="2491" customWidth="1"/>
    <col min="14609" max="14609" width="11" style="2491" customWidth="1"/>
    <col min="14610" max="14854" width="9.140625" style="2491"/>
    <col min="14855" max="14855" width="5.7109375" style="2491" customWidth="1"/>
    <col min="14856" max="14856" width="63.85546875" style="2491" customWidth="1"/>
    <col min="14857" max="14857" width="32.140625" style="2491" bestFit="1" customWidth="1"/>
    <col min="14858" max="14858" width="8.140625" style="2491" customWidth="1"/>
    <col min="14859" max="14859" width="16.7109375" style="2491" customWidth="1"/>
    <col min="14860" max="14860" width="27.5703125" style="2491" customWidth="1"/>
    <col min="14861" max="14861" width="18.28515625" style="2491" customWidth="1"/>
    <col min="14862" max="14862" width="15.42578125" style="2491" customWidth="1"/>
    <col min="14863" max="14863" width="40.28515625" style="2491" customWidth="1"/>
    <col min="14864" max="14864" width="44.140625" style="2491" customWidth="1"/>
    <col min="14865" max="14865" width="11" style="2491" customWidth="1"/>
    <col min="14866" max="15110" width="9.140625" style="2491"/>
    <col min="15111" max="15111" width="5.7109375" style="2491" customWidth="1"/>
    <col min="15112" max="15112" width="63.85546875" style="2491" customWidth="1"/>
    <col min="15113" max="15113" width="32.140625" style="2491" bestFit="1" customWidth="1"/>
    <col min="15114" max="15114" width="8.140625" style="2491" customWidth="1"/>
    <col min="15115" max="15115" width="16.7109375" style="2491" customWidth="1"/>
    <col min="15116" max="15116" width="27.5703125" style="2491" customWidth="1"/>
    <col min="15117" max="15117" width="18.28515625" style="2491" customWidth="1"/>
    <col min="15118" max="15118" width="15.42578125" style="2491" customWidth="1"/>
    <col min="15119" max="15119" width="40.28515625" style="2491" customWidth="1"/>
    <col min="15120" max="15120" width="44.140625" style="2491" customWidth="1"/>
    <col min="15121" max="15121" width="11" style="2491" customWidth="1"/>
    <col min="15122" max="15366" width="9.140625" style="2491"/>
    <col min="15367" max="15367" width="5.7109375" style="2491" customWidth="1"/>
    <col min="15368" max="15368" width="63.85546875" style="2491" customWidth="1"/>
    <col min="15369" max="15369" width="32.140625" style="2491" bestFit="1" customWidth="1"/>
    <col min="15370" max="15370" width="8.140625" style="2491" customWidth="1"/>
    <col min="15371" max="15371" width="16.7109375" style="2491" customWidth="1"/>
    <col min="15372" max="15372" width="27.5703125" style="2491" customWidth="1"/>
    <col min="15373" max="15373" width="18.28515625" style="2491" customWidth="1"/>
    <col min="15374" max="15374" width="15.42578125" style="2491" customWidth="1"/>
    <col min="15375" max="15375" width="40.28515625" style="2491" customWidth="1"/>
    <col min="15376" max="15376" width="44.140625" style="2491" customWidth="1"/>
    <col min="15377" max="15377" width="11" style="2491" customWidth="1"/>
    <col min="15378" max="15622" width="9.140625" style="2491"/>
    <col min="15623" max="15623" width="5.7109375" style="2491" customWidth="1"/>
    <col min="15624" max="15624" width="63.85546875" style="2491" customWidth="1"/>
    <col min="15625" max="15625" width="32.140625" style="2491" bestFit="1" customWidth="1"/>
    <col min="15626" max="15626" width="8.140625" style="2491" customWidth="1"/>
    <col min="15627" max="15627" width="16.7109375" style="2491" customWidth="1"/>
    <col min="15628" max="15628" width="27.5703125" style="2491" customWidth="1"/>
    <col min="15629" max="15629" width="18.28515625" style="2491" customWidth="1"/>
    <col min="15630" max="15630" width="15.42578125" style="2491" customWidth="1"/>
    <col min="15631" max="15631" width="40.28515625" style="2491" customWidth="1"/>
    <col min="15632" max="15632" width="44.140625" style="2491" customWidth="1"/>
    <col min="15633" max="15633" width="11" style="2491" customWidth="1"/>
    <col min="15634" max="15878" width="9.140625" style="2491"/>
    <col min="15879" max="15879" width="5.7109375" style="2491" customWidth="1"/>
    <col min="15880" max="15880" width="63.85546875" style="2491" customWidth="1"/>
    <col min="15881" max="15881" width="32.140625" style="2491" bestFit="1" customWidth="1"/>
    <col min="15882" max="15882" width="8.140625" style="2491" customWidth="1"/>
    <col min="15883" max="15883" width="16.7109375" style="2491" customWidth="1"/>
    <col min="15884" max="15884" width="27.5703125" style="2491" customWidth="1"/>
    <col min="15885" max="15885" width="18.28515625" style="2491" customWidth="1"/>
    <col min="15886" max="15886" width="15.42578125" style="2491" customWidth="1"/>
    <col min="15887" max="15887" width="40.28515625" style="2491" customWidth="1"/>
    <col min="15888" max="15888" width="44.140625" style="2491" customWidth="1"/>
    <col min="15889" max="15889" width="11" style="2491" customWidth="1"/>
    <col min="15890" max="16134" width="9.140625" style="2491"/>
    <col min="16135" max="16135" width="5.7109375" style="2491" customWidth="1"/>
    <col min="16136" max="16136" width="63.85546875" style="2491" customWidth="1"/>
    <col min="16137" max="16137" width="32.140625" style="2491" bestFit="1" customWidth="1"/>
    <col min="16138" max="16138" width="8.140625" style="2491" customWidth="1"/>
    <col min="16139" max="16139" width="16.7109375" style="2491" customWidth="1"/>
    <col min="16140" max="16140" width="27.5703125" style="2491" customWidth="1"/>
    <col min="16141" max="16141" width="18.28515625" style="2491" customWidth="1"/>
    <col min="16142" max="16142" width="15.42578125" style="2491" customWidth="1"/>
    <col min="16143" max="16143" width="40.28515625" style="2491" customWidth="1"/>
    <col min="16144" max="16144" width="44.140625" style="2491" customWidth="1"/>
    <col min="16145" max="16145" width="11" style="2491" customWidth="1"/>
    <col min="16146" max="16384" width="9.140625" style="2491"/>
  </cols>
  <sheetData>
    <row r="1" spans="1:23" ht="37.5" customHeight="1">
      <c r="A1" s="4195" t="s">
        <v>9898</v>
      </c>
      <c r="B1" s="4195"/>
      <c r="C1" s="4195"/>
      <c r="D1" s="4195"/>
      <c r="E1" s="4195"/>
      <c r="F1" s="4195"/>
      <c r="G1" s="4195"/>
      <c r="H1" s="4195"/>
      <c r="I1" s="4195"/>
      <c r="J1" s="4195"/>
      <c r="K1" s="4195"/>
      <c r="L1" s="4195"/>
      <c r="M1" s="4195"/>
      <c r="N1" s="4195"/>
      <c r="O1" s="4195"/>
      <c r="P1" s="4195"/>
      <c r="Q1" s="4195"/>
    </row>
    <row r="2" spans="1:23" s="2996" customFormat="1" ht="42" customHeight="1">
      <c r="A2" s="4121" t="s">
        <v>6</v>
      </c>
      <c r="B2" s="4128" t="s">
        <v>7</v>
      </c>
      <c r="C2" s="4133" t="s">
        <v>11008</v>
      </c>
      <c r="D2" s="3101"/>
      <c r="E2" s="3093"/>
      <c r="F2" s="3093"/>
      <c r="G2" s="3018"/>
      <c r="H2" s="4198" t="s">
        <v>3848</v>
      </c>
      <c r="I2" s="4199"/>
      <c r="J2" s="4133" t="s">
        <v>11013</v>
      </c>
      <c r="K2" s="4121" t="s">
        <v>9</v>
      </c>
      <c r="L2" s="4121"/>
      <c r="M2" s="4196" t="s">
        <v>10</v>
      </c>
      <c r="N2" s="4121" t="s">
        <v>9958</v>
      </c>
      <c r="O2" s="4121" t="s">
        <v>12</v>
      </c>
      <c r="P2" s="4121" t="s">
        <v>3896</v>
      </c>
      <c r="Q2" s="4121" t="s">
        <v>9796</v>
      </c>
      <c r="W2" s="2998"/>
    </row>
    <row r="3" spans="1:23" s="2288" customFormat="1" ht="42" customHeight="1">
      <c r="A3" s="4121"/>
      <c r="B3" s="4128"/>
      <c r="C3" s="4200"/>
      <c r="D3" s="3084"/>
      <c r="E3" s="3083"/>
      <c r="F3" s="3083"/>
      <c r="G3" s="2343"/>
      <c r="H3" s="2991" t="s">
        <v>9923</v>
      </c>
      <c r="I3" s="3006" t="s">
        <v>9939</v>
      </c>
      <c r="J3" s="4134"/>
      <c r="K3" s="2991" t="s">
        <v>15</v>
      </c>
      <c r="L3" s="2991" t="s">
        <v>16</v>
      </c>
      <c r="M3" s="4197"/>
      <c r="N3" s="4121"/>
      <c r="O3" s="4121"/>
      <c r="P3" s="4121"/>
      <c r="Q3" s="4121"/>
      <c r="S3" s="2288" t="s">
        <v>8065</v>
      </c>
      <c r="T3" s="2288" t="s">
        <v>9256</v>
      </c>
      <c r="U3" s="2288" t="s">
        <v>9233</v>
      </c>
      <c r="V3" s="2288" t="s">
        <v>9234</v>
      </c>
      <c r="W3" s="2999" t="s">
        <v>9922</v>
      </c>
    </row>
    <row r="4" spans="1:23" s="2871" customFormat="1" ht="37.5" customHeight="1">
      <c r="A4" s="2867"/>
      <c r="B4" s="2043" t="s">
        <v>8109</v>
      </c>
      <c r="C4" s="3237"/>
      <c r="D4" s="2492"/>
      <c r="E4" s="2492"/>
      <c r="F4" s="2492"/>
      <c r="G4" s="3019"/>
      <c r="H4" s="2492"/>
      <c r="I4" s="2492"/>
      <c r="J4" s="2492"/>
      <c r="K4" s="2867"/>
      <c r="L4" s="2493"/>
      <c r="M4" s="3012">
        <f>SUM(M5:M89)</f>
        <v>5022492.1899999995</v>
      </c>
      <c r="N4" s="2494"/>
      <c r="O4" s="2494"/>
      <c r="P4" s="2494"/>
      <c r="Q4" s="2494"/>
      <c r="W4" s="2984"/>
    </row>
    <row r="5" spans="1:23" s="3137" customFormat="1" ht="20.100000000000001" customHeight="1">
      <c r="A5" s="4175">
        <f>A3+1</f>
        <v>1</v>
      </c>
      <c r="B5" s="4181" t="s">
        <v>9941</v>
      </c>
      <c r="C5" s="3126"/>
      <c r="D5" s="3136"/>
      <c r="E5" s="3128" t="s">
        <v>10896</v>
      </c>
      <c r="F5" s="3121" t="str">
        <f>K5&amp;"_"&amp;L5</f>
        <v>23_10</v>
      </c>
      <c r="G5" s="3136">
        <v>2.1</v>
      </c>
      <c r="H5" s="4175" t="s">
        <v>8359</v>
      </c>
      <c r="I5" s="4175" t="s">
        <v>6501</v>
      </c>
      <c r="J5" s="3241">
        <v>26542</v>
      </c>
      <c r="K5" s="3128">
        <v>23</v>
      </c>
      <c r="L5" s="3128">
        <v>10</v>
      </c>
      <c r="M5" s="4185">
        <v>4315.3999999999996</v>
      </c>
      <c r="N5" s="4175" t="s">
        <v>33</v>
      </c>
      <c r="O5" s="4175" t="s">
        <v>34</v>
      </c>
      <c r="P5" s="4175" t="s">
        <v>35</v>
      </c>
      <c r="Q5" s="4175" t="s">
        <v>8873</v>
      </c>
      <c r="W5" s="3138"/>
    </row>
    <row r="6" spans="1:23" s="3005" customFormat="1" ht="20.100000000000001" customHeight="1">
      <c r="A6" s="4153"/>
      <c r="B6" s="4190"/>
      <c r="C6" s="3125" t="s">
        <v>3930</v>
      </c>
      <c r="D6" s="3022" t="str">
        <f t="shared" ref="D6:D29" si="0">E6&amp;"_"&amp;F6</f>
        <v>2_1_23_13</v>
      </c>
      <c r="E6" s="3074" t="s">
        <v>10896</v>
      </c>
      <c r="F6" s="3091" t="str">
        <f t="shared" ref="F6:F78" si="1">K6&amp;"_"&amp;L6</f>
        <v>23_13</v>
      </c>
      <c r="G6" s="3023">
        <v>2.2000000000000002</v>
      </c>
      <c r="H6" s="4153"/>
      <c r="I6" s="4153"/>
      <c r="J6" s="3241">
        <v>26542</v>
      </c>
      <c r="K6" s="3003">
        <v>23</v>
      </c>
      <c r="L6" s="3003">
        <v>13</v>
      </c>
      <c r="M6" s="4186"/>
      <c r="N6" s="4153"/>
      <c r="O6" s="4153"/>
      <c r="P6" s="4153"/>
      <c r="Q6" s="4153"/>
      <c r="W6" s="2984"/>
    </row>
    <row r="7" spans="1:23" s="2889" customFormat="1" ht="20.100000000000001" customHeight="1">
      <c r="A7" s="4154"/>
      <c r="B7" s="4182"/>
      <c r="C7" s="3134"/>
      <c r="D7" s="3136"/>
      <c r="E7" s="3128" t="s">
        <v>10896</v>
      </c>
      <c r="F7" s="3121" t="str">
        <f t="shared" si="1"/>
        <v>24_1</v>
      </c>
      <c r="G7" s="3136">
        <v>2.2999999999999998</v>
      </c>
      <c r="H7" s="4154"/>
      <c r="I7" s="4154"/>
      <c r="J7" s="3241">
        <v>26542</v>
      </c>
      <c r="K7" s="3128">
        <v>24</v>
      </c>
      <c r="L7" s="3128">
        <v>1</v>
      </c>
      <c r="M7" s="4187"/>
      <c r="N7" s="4154"/>
      <c r="O7" s="4154"/>
      <c r="P7" s="4154"/>
      <c r="Q7" s="4154"/>
      <c r="S7" s="2889" t="e">
        <f>VLOOKUP(M5,#REF!,1,0)</f>
        <v>#REF!</v>
      </c>
      <c r="T7" s="2889" t="e">
        <f>VLOOKUP(M5,'Bieu 2.4'!#REF!,1,0)</f>
        <v>#REF!</v>
      </c>
      <c r="U7" s="2889" t="e">
        <f>VLOOKUP(M5,#REF!,1,0)</f>
        <v>#REF!</v>
      </c>
      <c r="V7" s="2889" t="e">
        <f>VLOOKUP(M5,#REF!,1,0)</f>
        <v>#REF!</v>
      </c>
      <c r="W7" s="2986"/>
    </row>
    <row r="8" spans="1:23" s="2133" customFormat="1" ht="30" customHeight="1">
      <c r="A8" s="4175">
        <f>A5+1</f>
        <v>2</v>
      </c>
      <c r="B8" s="3238" t="s">
        <v>37</v>
      </c>
      <c r="C8" s="3124" t="s">
        <v>3930</v>
      </c>
      <c r="D8" s="3022" t="str">
        <f t="shared" si="0"/>
        <v>2_2_22_11</v>
      </c>
      <c r="E8" s="3074" t="s">
        <v>10897</v>
      </c>
      <c r="F8" s="3091" t="str">
        <f t="shared" si="1"/>
        <v>22_11</v>
      </c>
      <c r="G8" s="3023">
        <v>2.4</v>
      </c>
      <c r="H8" s="4175" t="s">
        <v>8359</v>
      </c>
      <c r="I8" s="4175" t="s">
        <v>9368</v>
      </c>
      <c r="J8" s="3244">
        <v>26508</v>
      </c>
      <c r="K8" s="3003">
        <v>22</v>
      </c>
      <c r="L8" s="3003">
        <v>11</v>
      </c>
      <c r="M8" s="4185">
        <f>17969-11665.3</f>
        <v>6303.7000000000007</v>
      </c>
      <c r="N8" s="4175" t="s">
        <v>41</v>
      </c>
      <c r="O8" s="4175" t="s">
        <v>65</v>
      </c>
      <c r="P8" s="4175" t="s">
        <v>43</v>
      </c>
      <c r="Q8" s="4175" t="s">
        <v>9782</v>
      </c>
      <c r="W8" s="2985"/>
    </row>
    <row r="9" spans="1:23" s="2133" customFormat="1" ht="30" customHeight="1">
      <c r="A9" s="4153"/>
      <c r="B9" s="3238" t="s">
        <v>37</v>
      </c>
      <c r="C9" s="3125" t="s">
        <v>3930</v>
      </c>
      <c r="D9" s="3022" t="str">
        <f t="shared" si="0"/>
        <v>2_2_23_41</v>
      </c>
      <c r="E9" s="3074" t="s">
        <v>10897</v>
      </c>
      <c r="F9" s="3091" t="str">
        <f t="shared" si="1"/>
        <v>23_41</v>
      </c>
      <c r="G9" s="3022">
        <v>2.5</v>
      </c>
      <c r="H9" s="4153"/>
      <c r="I9" s="4153"/>
      <c r="J9" s="3244">
        <v>26508</v>
      </c>
      <c r="K9" s="3003">
        <v>23</v>
      </c>
      <c r="L9" s="3003">
        <v>41</v>
      </c>
      <c r="M9" s="4186"/>
      <c r="N9" s="4188"/>
      <c r="O9" s="4153"/>
      <c r="P9" s="4153"/>
      <c r="Q9" s="4153"/>
      <c r="W9" s="2985"/>
    </row>
    <row r="10" spans="1:23" s="2133" customFormat="1" ht="30" customHeight="1">
      <c r="A10" s="4153"/>
      <c r="B10" s="3238" t="s">
        <v>37</v>
      </c>
      <c r="C10" s="3125" t="s">
        <v>3930</v>
      </c>
      <c r="D10" s="3022" t="str">
        <f t="shared" si="0"/>
        <v>2_2_23_42</v>
      </c>
      <c r="E10" s="3074" t="s">
        <v>10897</v>
      </c>
      <c r="F10" s="3091" t="str">
        <f t="shared" si="1"/>
        <v>23_42</v>
      </c>
      <c r="G10" s="3023">
        <v>2.6</v>
      </c>
      <c r="H10" s="4153"/>
      <c r="I10" s="4153"/>
      <c r="J10" s="3244">
        <v>26508</v>
      </c>
      <c r="K10" s="3003">
        <v>23</v>
      </c>
      <c r="L10" s="3003">
        <v>42</v>
      </c>
      <c r="M10" s="4186"/>
      <c r="N10" s="4188"/>
      <c r="O10" s="4153"/>
      <c r="P10" s="4153"/>
      <c r="Q10" s="4153"/>
      <c r="W10" s="2985"/>
    </row>
    <row r="11" spans="1:23" s="2133" customFormat="1" ht="30" customHeight="1">
      <c r="A11" s="4153"/>
      <c r="B11" s="3238" t="s">
        <v>37</v>
      </c>
      <c r="C11" s="3125" t="s">
        <v>3930</v>
      </c>
      <c r="D11" s="3022" t="str">
        <f t="shared" si="0"/>
        <v>2_2_23_43</v>
      </c>
      <c r="E11" s="3074" t="s">
        <v>10897</v>
      </c>
      <c r="F11" s="3091" t="str">
        <f t="shared" si="1"/>
        <v>23_43</v>
      </c>
      <c r="G11" s="3022">
        <v>2.7</v>
      </c>
      <c r="H11" s="4153"/>
      <c r="I11" s="4153"/>
      <c r="J11" s="3244">
        <v>26508</v>
      </c>
      <c r="K11" s="3003">
        <v>23</v>
      </c>
      <c r="L11" s="3003">
        <v>43</v>
      </c>
      <c r="M11" s="4186"/>
      <c r="N11" s="4188"/>
      <c r="O11" s="4153"/>
      <c r="P11" s="4153"/>
      <c r="Q11" s="4153"/>
      <c r="W11" s="2985"/>
    </row>
    <row r="12" spans="1:23" s="2133" customFormat="1" ht="30" customHeight="1">
      <c r="A12" s="4153"/>
      <c r="B12" s="3238" t="s">
        <v>37</v>
      </c>
      <c r="C12" s="3125"/>
      <c r="D12" s="3022" t="str">
        <f t="shared" si="0"/>
        <v>2_2_67_105</v>
      </c>
      <c r="E12" s="3074" t="s">
        <v>10897</v>
      </c>
      <c r="F12" s="3091" t="str">
        <f t="shared" si="1"/>
        <v>67_105</v>
      </c>
      <c r="G12" s="3023">
        <v>2.8</v>
      </c>
      <c r="H12" s="4153"/>
      <c r="I12" s="4153"/>
      <c r="J12" s="3244">
        <v>26508</v>
      </c>
      <c r="K12" s="3003">
        <v>67</v>
      </c>
      <c r="L12" s="3003">
        <v>105</v>
      </c>
      <c r="M12" s="4186"/>
      <c r="N12" s="4188"/>
      <c r="O12" s="4153"/>
      <c r="P12" s="4153"/>
      <c r="Q12" s="4153"/>
      <c r="W12" s="2985"/>
    </row>
    <row r="13" spans="1:23" s="2133" customFormat="1" ht="30" customHeight="1">
      <c r="A13" s="4154"/>
      <c r="B13" s="3238" t="s">
        <v>37</v>
      </c>
      <c r="C13" s="3125"/>
      <c r="D13" s="3022" t="str">
        <f t="shared" si="0"/>
        <v>2_2_67_106</v>
      </c>
      <c r="E13" s="3074" t="s">
        <v>10897</v>
      </c>
      <c r="F13" s="3091" t="str">
        <f t="shared" si="1"/>
        <v>67_106</v>
      </c>
      <c r="G13" s="3024">
        <v>2.9</v>
      </c>
      <c r="H13" s="4154"/>
      <c r="I13" s="4154"/>
      <c r="J13" s="3244">
        <v>26508</v>
      </c>
      <c r="K13" s="2869">
        <v>67</v>
      </c>
      <c r="L13" s="2869">
        <v>106</v>
      </c>
      <c r="M13" s="4187"/>
      <c r="N13" s="4189"/>
      <c r="O13" s="4154"/>
      <c r="P13" s="4154"/>
      <c r="Q13" s="4154"/>
      <c r="S13" s="2133" t="e">
        <f>VLOOKUP(M8,#REF!,1,0)</f>
        <v>#REF!</v>
      </c>
      <c r="T13" s="2133" t="e">
        <f>VLOOKUP(M8,'Bieu 2.4'!#REF!,1,0)</f>
        <v>#REF!</v>
      </c>
      <c r="U13" s="2133" t="e">
        <f>VLOOKUP(M8,#REF!,1,0)</f>
        <v>#REF!</v>
      </c>
      <c r="V13" s="2133" t="e">
        <f>VLOOKUP(M8,#REF!,1,0)</f>
        <v>#REF!</v>
      </c>
      <c r="W13" s="2985"/>
    </row>
    <row r="14" spans="1:23" s="2133" customFormat="1" ht="30" customHeight="1">
      <c r="A14" s="2869">
        <f>A8+1</f>
        <v>3</v>
      </c>
      <c r="B14" s="3075" t="s">
        <v>9943</v>
      </c>
      <c r="C14" s="3124" t="s">
        <v>3930</v>
      </c>
      <c r="D14" s="3022" t="str">
        <f t="shared" si="0"/>
        <v>2_3_10_221</v>
      </c>
      <c r="E14" s="3074" t="s">
        <v>10898</v>
      </c>
      <c r="F14" s="3091" t="str">
        <f t="shared" si="1"/>
        <v>10_221</v>
      </c>
      <c r="G14" s="3023">
        <v>2.1</v>
      </c>
      <c r="H14" s="2994" t="s">
        <v>8359</v>
      </c>
      <c r="I14" s="2990" t="s">
        <v>9942</v>
      </c>
      <c r="J14" s="3242">
        <v>26524</v>
      </c>
      <c r="K14" s="2869">
        <v>10</v>
      </c>
      <c r="L14" s="2869">
        <v>221</v>
      </c>
      <c r="M14" s="2132">
        <v>3104.4</v>
      </c>
      <c r="N14" s="2990" t="s">
        <v>64</v>
      </c>
      <c r="O14" s="3003" t="s">
        <v>65</v>
      </c>
      <c r="P14" s="2870" t="s">
        <v>91</v>
      </c>
      <c r="Q14" s="2873" t="s">
        <v>9266</v>
      </c>
      <c r="S14" s="2133" t="e">
        <f>VLOOKUP(M14,#REF!,1,0)</f>
        <v>#REF!</v>
      </c>
      <c r="T14" s="2133" t="e">
        <f>VLOOKUP(M14,'Bieu 2.4'!#REF!,1,0)</f>
        <v>#REF!</v>
      </c>
      <c r="U14" s="2133" t="e">
        <f>VLOOKUP(M14,#REF!,1,0)</f>
        <v>#REF!</v>
      </c>
      <c r="V14" s="2133" t="e">
        <f>VLOOKUP(M14,#REF!,1,0)</f>
        <v>#REF!</v>
      </c>
      <c r="W14" s="2985"/>
    </row>
    <row r="15" spans="1:23" s="2133" customFormat="1" ht="30" customHeight="1">
      <c r="A15" s="2869">
        <f>A14+1</f>
        <v>4</v>
      </c>
      <c r="B15" s="3075" t="s">
        <v>74</v>
      </c>
      <c r="C15" s="3124" t="s">
        <v>3930</v>
      </c>
      <c r="D15" s="3022" t="str">
        <f t="shared" si="0"/>
        <v>2_4_6_96</v>
      </c>
      <c r="E15" s="3074" t="s">
        <v>10899</v>
      </c>
      <c r="F15" s="3091" t="str">
        <f t="shared" si="1"/>
        <v>6_96</v>
      </c>
      <c r="G15" s="3024">
        <v>2.11</v>
      </c>
      <c r="H15" s="2994" t="s">
        <v>8359</v>
      </c>
      <c r="I15" s="2990" t="s">
        <v>9924</v>
      </c>
      <c r="J15" s="3242">
        <v>26524</v>
      </c>
      <c r="K15" s="2869">
        <v>6</v>
      </c>
      <c r="L15" s="2869">
        <v>96</v>
      </c>
      <c r="M15" s="2132">
        <v>3584.6</v>
      </c>
      <c r="N15" s="2990" t="s">
        <v>77</v>
      </c>
      <c r="O15" s="3003" t="s">
        <v>78</v>
      </c>
      <c r="P15" s="2126" t="s">
        <v>79</v>
      </c>
      <c r="Q15" s="2873" t="s">
        <v>9763</v>
      </c>
      <c r="S15" s="2133" t="e">
        <f>VLOOKUP(M15,#REF!,1,0)</f>
        <v>#REF!</v>
      </c>
      <c r="T15" s="2133" t="e">
        <f>VLOOKUP(M15,'Bieu 2.4'!#REF!,1,0)</f>
        <v>#REF!</v>
      </c>
      <c r="U15" s="2133" t="e">
        <f>VLOOKUP(M15,#REF!,1,0)</f>
        <v>#REF!</v>
      </c>
      <c r="V15" s="2133" t="e">
        <f>VLOOKUP(M15,#REF!,1,0)</f>
        <v>#REF!</v>
      </c>
      <c r="W15" s="2989">
        <f>M15</f>
        <v>3584.6</v>
      </c>
    </row>
    <row r="16" spans="1:23" s="2889" customFormat="1" ht="20.100000000000001" customHeight="1">
      <c r="A16" s="4175">
        <f>A15+1</f>
        <v>5</v>
      </c>
      <c r="B16" s="3239" t="s">
        <v>81</v>
      </c>
      <c r="C16" s="3126"/>
      <c r="D16" s="3136"/>
      <c r="E16" s="3128" t="s">
        <v>10900</v>
      </c>
      <c r="F16" s="3121" t="str">
        <f t="shared" si="1"/>
        <v>23_2</v>
      </c>
      <c r="G16" s="3139">
        <v>2.12</v>
      </c>
      <c r="H16" s="4175" t="s">
        <v>8359</v>
      </c>
      <c r="I16" s="4175" t="s">
        <v>9925</v>
      </c>
      <c r="J16" s="3241">
        <v>26542</v>
      </c>
      <c r="K16" s="3128">
        <v>23</v>
      </c>
      <c r="L16" s="3128">
        <v>2</v>
      </c>
      <c r="M16" s="4176">
        <v>10367</v>
      </c>
      <c r="N16" s="4175" t="s">
        <v>84</v>
      </c>
      <c r="O16" s="4175" t="s">
        <v>85</v>
      </c>
      <c r="P16" s="4175" t="s">
        <v>8874</v>
      </c>
      <c r="Q16" s="4175" t="s">
        <v>9267</v>
      </c>
      <c r="W16" s="3140"/>
    </row>
    <row r="17" spans="1:23" s="2133" customFormat="1" ht="20.100000000000001" customHeight="1">
      <c r="A17" s="4154"/>
      <c r="B17" s="3240" t="s">
        <v>81</v>
      </c>
      <c r="C17" s="3125"/>
      <c r="D17" s="3022" t="str">
        <f t="shared" si="0"/>
        <v>2_5_24_11</v>
      </c>
      <c r="E17" s="3074" t="s">
        <v>10900</v>
      </c>
      <c r="F17" s="3091" t="str">
        <f t="shared" si="1"/>
        <v>24_11</v>
      </c>
      <c r="G17" s="3024">
        <v>2.13</v>
      </c>
      <c r="H17" s="4154"/>
      <c r="I17" s="4154"/>
      <c r="J17" s="3241">
        <v>26542</v>
      </c>
      <c r="K17" s="2869">
        <v>24</v>
      </c>
      <c r="L17" s="2869">
        <v>11</v>
      </c>
      <c r="M17" s="4177"/>
      <c r="N17" s="4154"/>
      <c r="O17" s="4154"/>
      <c r="P17" s="4154"/>
      <c r="Q17" s="4154"/>
      <c r="S17" s="2133" t="e">
        <f>VLOOKUP(M16,#REF!,1,0)</f>
        <v>#REF!</v>
      </c>
      <c r="T17" s="2133" t="e">
        <f>VLOOKUP(M16,'Bieu 2.4'!#REF!,1,0)</f>
        <v>#REF!</v>
      </c>
      <c r="U17" s="2133" t="e">
        <f>VLOOKUP(M16,#REF!,1,0)</f>
        <v>#REF!</v>
      </c>
      <c r="V17" s="2133" t="e">
        <f>VLOOKUP(M16,#REF!,1,0)</f>
        <v>#REF!</v>
      </c>
      <c r="W17" s="2985"/>
    </row>
    <row r="18" spans="1:23" s="2889" customFormat="1" ht="20.100000000000001" customHeight="1">
      <c r="A18" s="3128">
        <f>A16+1</f>
        <v>6</v>
      </c>
      <c r="B18" s="2317" t="s">
        <v>88</v>
      </c>
      <c r="C18" s="3126"/>
      <c r="D18" s="3136"/>
      <c r="E18" s="3128" t="s">
        <v>10901</v>
      </c>
      <c r="F18" s="3121" t="str">
        <f t="shared" si="1"/>
        <v>5_34</v>
      </c>
      <c r="G18" s="3139">
        <v>2.14</v>
      </c>
      <c r="H18" s="3122" t="s">
        <v>8359</v>
      </c>
      <c r="I18" s="3128" t="s">
        <v>9368</v>
      </c>
      <c r="J18" s="3244">
        <v>26508</v>
      </c>
      <c r="K18" s="3128">
        <v>5</v>
      </c>
      <c r="L18" s="3128">
        <v>34</v>
      </c>
      <c r="M18" s="2875">
        <v>367</v>
      </c>
      <c r="N18" s="3128" t="s">
        <v>90</v>
      </c>
      <c r="O18" s="3128" t="s">
        <v>71</v>
      </c>
      <c r="P18" s="2317" t="s">
        <v>91</v>
      </c>
      <c r="Q18" s="2342" t="s">
        <v>9268</v>
      </c>
      <c r="S18" s="2889" t="e">
        <f>VLOOKUP(M18,#REF!,1,0)</f>
        <v>#REF!</v>
      </c>
      <c r="T18" s="2889" t="e">
        <f>VLOOKUP(M18,'Bieu 2.4'!#REF!,1,0)</f>
        <v>#REF!</v>
      </c>
      <c r="U18" s="2889" t="e">
        <f>VLOOKUP(M18,#REF!,1,0)</f>
        <v>#REF!</v>
      </c>
      <c r="V18" s="2889" t="e">
        <f>VLOOKUP(M18,#REF!,1,0)</f>
        <v>#REF!</v>
      </c>
      <c r="W18" s="2986"/>
    </row>
    <row r="19" spans="1:23" s="2133" customFormat="1" ht="20.100000000000001" customHeight="1">
      <c r="A19" s="2869">
        <f t="shared" ref="A19:A22" si="2">A18+1</f>
        <v>7</v>
      </c>
      <c r="B19" s="3075" t="s">
        <v>9432</v>
      </c>
      <c r="C19" s="3124"/>
      <c r="D19" s="3022" t="str">
        <f t="shared" si="0"/>
        <v>2_7_18_344</v>
      </c>
      <c r="E19" s="3074" t="s">
        <v>10902</v>
      </c>
      <c r="F19" s="3091" t="str">
        <f t="shared" si="1"/>
        <v>18_344</v>
      </c>
      <c r="G19" s="3023">
        <v>2.15</v>
      </c>
      <c r="H19" s="2994" t="s">
        <v>8359</v>
      </c>
      <c r="I19" s="2990" t="s">
        <v>9934</v>
      </c>
      <c r="J19" s="3242">
        <v>26545</v>
      </c>
      <c r="K19" s="2127">
        <v>18</v>
      </c>
      <c r="L19" s="2127">
        <v>344</v>
      </c>
      <c r="M19" s="2132">
        <v>15000</v>
      </c>
      <c r="N19" s="2990" t="s">
        <v>9434</v>
      </c>
      <c r="O19" s="3003" t="s">
        <v>9767</v>
      </c>
      <c r="P19" s="2859" t="s">
        <v>9435</v>
      </c>
      <c r="Q19" s="2858" t="s">
        <v>9284</v>
      </c>
      <c r="S19" s="2133" t="e">
        <f>VLOOKUP(M19,#REF!,1,0)</f>
        <v>#REF!</v>
      </c>
      <c r="T19" s="2133" t="e">
        <f>VLOOKUP(M19,'Bieu 2.4'!#REF!,1,0)</f>
        <v>#REF!</v>
      </c>
      <c r="U19" s="2133" t="e">
        <f>VLOOKUP(M19,#REF!,1,0)</f>
        <v>#REF!</v>
      </c>
      <c r="V19" s="2133" t="e">
        <f>VLOOKUP(M19,#REF!,1,0)</f>
        <v>#REF!</v>
      </c>
      <c r="W19" s="2985"/>
    </row>
    <row r="20" spans="1:23" s="2133" customFormat="1" ht="30" customHeight="1">
      <c r="A20" s="2869">
        <f t="shared" si="2"/>
        <v>8</v>
      </c>
      <c r="B20" s="3075" t="s">
        <v>9946</v>
      </c>
      <c r="C20" s="3124"/>
      <c r="D20" s="3022" t="str">
        <f t="shared" si="0"/>
        <v>2_8__</v>
      </c>
      <c r="E20" s="3074" t="s">
        <v>10903</v>
      </c>
      <c r="F20" s="3091" t="str">
        <f t="shared" si="1"/>
        <v>_</v>
      </c>
      <c r="G20" s="3024">
        <v>2.16</v>
      </c>
      <c r="H20" s="2994" t="s">
        <v>8359</v>
      </c>
      <c r="I20" s="2990" t="s">
        <v>9936</v>
      </c>
      <c r="J20" s="3241">
        <v>26542</v>
      </c>
      <c r="K20" s="2127"/>
      <c r="L20" s="2127"/>
      <c r="M20" s="2132">
        <v>89688.2</v>
      </c>
      <c r="N20" s="2990" t="s">
        <v>9439</v>
      </c>
      <c r="O20" s="3003" t="s">
        <v>9369</v>
      </c>
      <c r="P20" s="2126" t="s">
        <v>9440</v>
      </c>
      <c r="Q20" s="2858"/>
      <c r="S20" s="2133" t="e">
        <f>VLOOKUP(M20,#REF!,1,0)</f>
        <v>#REF!</v>
      </c>
      <c r="T20" s="2133" t="e">
        <f>VLOOKUP(M20,'Bieu 2.4'!#REF!,1,0)</f>
        <v>#REF!</v>
      </c>
      <c r="U20" s="2133" t="e">
        <f>VLOOKUP(M20,#REF!,1,0)</f>
        <v>#REF!</v>
      </c>
      <c r="V20" s="2133" t="e">
        <f>VLOOKUP(M20,#REF!,1,0)</f>
        <v>#REF!</v>
      </c>
      <c r="W20" s="2985"/>
    </row>
    <row r="21" spans="1:23" s="2133" customFormat="1" ht="30" customHeight="1">
      <c r="A21" s="2869">
        <f t="shared" si="2"/>
        <v>9</v>
      </c>
      <c r="B21" s="3075" t="s">
        <v>9441</v>
      </c>
      <c r="C21" s="3124"/>
      <c r="D21" s="3022" t="str">
        <f t="shared" si="0"/>
        <v>2_9__</v>
      </c>
      <c r="E21" s="3074" t="s">
        <v>10904</v>
      </c>
      <c r="F21" s="3091" t="str">
        <f t="shared" si="1"/>
        <v>_</v>
      </c>
      <c r="G21" s="3023">
        <v>2.17</v>
      </c>
      <c r="H21" s="2994" t="s">
        <v>8359</v>
      </c>
      <c r="I21" s="2990" t="s">
        <v>9936</v>
      </c>
      <c r="J21" s="3241">
        <v>26542</v>
      </c>
      <c r="K21" s="2127"/>
      <c r="L21" s="2127"/>
      <c r="M21" s="2132">
        <v>44212.3</v>
      </c>
      <c r="N21" s="2990" t="s">
        <v>9442</v>
      </c>
      <c r="O21" s="3003"/>
      <c r="P21" s="2859"/>
      <c r="Q21" s="2858"/>
      <c r="S21" s="2133" t="e">
        <f>VLOOKUP(M21,#REF!,1,0)</f>
        <v>#REF!</v>
      </c>
      <c r="T21" s="2133" t="e">
        <f>VLOOKUP(M21,'Bieu 2.4'!#REF!,1,0)</f>
        <v>#REF!</v>
      </c>
      <c r="U21" s="2133" t="e">
        <f>VLOOKUP(M21,#REF!,1,0)</f>
        <v>#REF!</v>
      </c>
      <c r="V21" s="2133" t="e">
        <f>VLOOKUP(M21,#REF!,1,0)</f>
        <v>#REF!</v>
      </c>
      <c r="W21" s="2985"/>
    </row>
    <row r="22" spans="1:23" s="2133" customFormat="1" ht="30" customHeight="1">
      <c r="A22" s="2869">
        <f t="shared" si="2"/>
        <v>10</v>
      </c>
      <c r="B22" s="3075" t="s">
        <v>9944</v>
      </c>
      <c r="C22" s="3124"/>
      <c r="D22" s="3022" t="str">
        <f t="shared" si="0"/>
        <v>2_10__</v>
      </c>
      <c r="E22" s="3074" t="s">
        <v>10905</v>
      </c>
      <c r="F22" s="3091" t="str">
        <f t="shared" si="1"/>
        <v>_</v>
      </c>
      <c r="G22" s="3024">
        <v>2.1800000000000002</v>
      </c>
      <c r="H22" s="2994" t="s">
        <v>8359</v>
      </c>
      <c r="I22" s="2990" t="s">
        <v>9945</v>
      </c>
      <c r="J22" s="3241">
        <v>26518</v>
      </c>
      <c r="K22" s="2127"/>
      <c r="L22" s="2127"/>
      <c r="M22" s="2132">
        <v>5188</v>
      </c>
      <c r="N22" s="2990" t="s">
        <v>9445</v>
      </c>
      <c r="O22" s="3003"/>
      <c r="P22" s="2859"/>
      <c r="Q22" s="2858"/>
      <c r="S22" s="2133" t="e">
        <f>VLOOKUP(M22,#REF!,1,0)</f>
        <v>#REF!</v>
      </c>
      <c r="T22" s="2133" t="e">
        <f>VLOOKUP(M22,'Bieu 2.4'!#REF!,1,0)</f>
        <v>#REF!</v>
      </c>
      <c r="U22" s="2133" t="e">
        <f>VLOOKUP(M22,#REF!,1,0)</f>
        <v>#REF!</v>
      </c>
      <c r="V22" s="2133" t="e">
        <f>VLOOKUP(M22,#REF!,1,0)</f>
        <v>#REF!</v>
      </c>
      <c r="W22" s="2985"/>
    </row>
    <row r="23" spans="1:23" s="2133" customFormat="1" ht="46.5" customHeight="1">
      <c r="A23" s="3612" t="e">
        <f>#REF!+1</f>
        <v>#REF!</v>
      </c>
      <c r="B23" s="3614" t="s">
        <v>98</v>
      </c>
      <c r="C23" s="3638" t="s">
        <v>11009</v>
      </c>
      <c r="D23" s="3022" t="str">
        <f t="shared" si="0"/>
        <v>2_12_29_64</v>
      </c>
      <c r="E23" s="3612" t="s">
        <v>10906</v>
      </c>
      <c r="F23" s="3622" t="str">
        <f t="shared" si="1"/>
        <v>29_64</v>
      </c>
      <c r="G23" s="3024">
        <v>2.2000000000000002</v>
      </c>
      <c r="H23" s="3623" t="s">
        <v>8373</v>
      </c>
      <c r="I23" s="3612" t="s">
        <v>9938</v>
      </c>
      <c r="J23" s="3241">
        <v>26560</v>
      </c>
      <c r="K23" s="3628">
        <v>29</v>
      </c>
      <c r="L23" s="3628">
        <v>64</v>
      </c>
      <c r="M23" s="2132">
        <v>1549.5</v>
      </c>
      <c r="N23" s="3612" t="s">
        <v>100</v>
      </c>
      <c r="O23" s="3612" t="s">
        <v>101</v>
      </c>
      <c r="P23" s="2859" t="s">
        <v>91</v>
      </c>
      <c r="Q23" s="3382" t="s">
        <v>9809</v>
      </c>
      <c r="S23" s="2133" t="e">
        <f>VLOOKUP(M23,#REF!,1,0)</f>
        <v>#REF!</v>
      </c>
      <c r="T23" s="2133" t="e">
        <f>VLOOKUP(M23,'Bieu 2.4'!#REF!,1,0)</f>
        <v>#REF!</v>
      </c>
      <c r="U23" s="2133" t="e">
        <f>VLOOKUP(M23,#REF!,1,0)</f>
        <v>#REF!</v>
      </c>
      <c r="V23" s="2133" t="e">
        <f>VLOOKUP(M23,#REF!,1,0)</f>
        <v>#REF!</v>
      </c>
      <c r="W23" s="2985"/>
    </row>
    <row r="24" spans="1:23" s="2133" customFormat="1" ht="20.100000000000001" customHeight="1">
      <c r="A24" s="3623"/>
      <c r="B24" s="3238" t="s">
        <v>104</v>
      </c>
      <c r="C24" s="3125" t="s">
        <v>3930</v>
      </c>
      <c r="D24" s="3022" t="str">
        <f t="shared" si="0"/>
        <v>2_13_33_11</v>
      </c>
      <c r="E24" s="3118" t="s">
        <v>10907</v>
      </c>
      <c r="F24" s="3123" t="str">
        <f t="shared" si="1"/>
        <v>33_11</v>
      </c>
      <c r="G24" s="3023">
        <v>2.2200000000000002</v>
      </c>
      <c r="H24" s="3238" t="s">
        <v>8373</v>
      </c>
      <c r="I24" s="3623"/>
      <c r="J24" s="3241">
        <v>26554</v>
      </c>
      <c r="K24" s="3118">
        <v>33</v>
      </c>
      <c r="L24" s="3118">
        <v>11</v>
      </c>
      <c r="M24" s="2132">
        <v>275.60000000000002</v>
      </c>
      <c r="N24" s="3623"/>
      <c r="O24" s="3623"/>
      <c r="P24" s="3623"/>
      <c r="Q24" s="3623"/>
      <c r="S24" s="2133" t="e">
        <f>VLOOKUP(M24,#REF!,1,0)</f>
        <v>#REF!</v>
      </c>
      <c r="T24" s="2133" t="e">
        <f>VLOOKUP(M24,'Bieu 2.4'!#REF!,1,0)</f>
        <v>#REF!</v>
      </c>
      <c r="U24" s="2133" t="e">
        <f>VLOOKUP(M24,#REF!,1,0)</f>
        <v>#REF!</v>
      </c>
      <c r="V24" s="2133" t="e">
        <f>VLOOKUP(M24,#REF!,1,0)</f>
        <v>#REF!</v>
      </c>
      <c r="W24" s="2985"/>
    </row>
    <row r="25" spans="1:23" s="2133" customFormat="1" ht="38.25" customHeight="1">
      <c r="A25" s="2869" t="e">
        <f>#REF!+1</f>
        <v>#REF!</v>
      </c>
      <c r="B25" s="3075" t="s">
        <v>9957</v>
      </c>
      <c r="C25" s="3124"/>
      <c r="D25" s="3022" t="str">
        <f t="shared" si="0"/>
        <v>2_14_36_315</v>
      </c>
      <c r="E25" s="3074" t="s">
        <v>10908</v>
      </c>
      <c r="F25" s="3091" t="str">
        <f t="shared" si="1"/>
        <v>36_315</v>
      </c>
      <c r="G25" s="3024">
        <v>2.23</v>
      </c>
      <c r="H25" s="2990" t="s">
        <v>8373</v>
      </c>
      <c r="I25" s="2990" t="s">
        <v>9940</v>
      </c>
      <c r="J25" s="2860"/>
      <c r="K25" s="2127">
        <v>36</v>
      </c>
      <c r="L25" s="2127">
        <v>315</v>
      </c>
      <c r="M25" s="1941">
        <v>90844.2</v>
      </c>
      <c r="N25" s="2990" t="s">
        <v>112</v>
      </c>
      <c r="O25" s="3003" t="s">
        <v>65</v>
      </c>
      <c r="P25" s="2462" t="s">
        <v>114</v>
      </c>
      <c r="Q25" s="2499" t="s">
        <v>9269</v>
      </c>
      <c r="S25" s="2133" t="e">
        <f>VLOOKUP(M25,#REF!,1,0)</f>
        <v>#REF!</v>
      </c>
      <c r="T25" s="2133" t="e">
        <f>VLOOKUP(M25,'Bieu 2.4'!#REF!,1,0)</f>
        <v>#REF!</v>
      </c>
      <c r="U25" s="2133" t="e">
        <f>VLOOKUP(M25,#REF!,1,0)</f>
        <v>#REF!</v>
      </c>
      <c r="V25" s="2133" t="e">
        <f>VLOOKUP(M25,#REF!,1,0)</f>
        <v>#REF!</v>
      </c>
      <c r="W25" s="2985"/>
    </row>
    <row r="26" spans="1:23" s="2133" customFormat="1" ht="20.100000000000001" customHeight="1">
      <c r="A26" s="4175" t="e">
        <f>#REF!+1</f>
        <v>#REF!</v>
      </c>
      <c r="B26" s="3238" t="s">
        <v>125</v>
      </c>
      <c r="C26" s="3124"/>
      <c r="D26" s="3022" t="str">
        <f t="shared" si="0"/>
        <v>2_16_7_</v>
      </c>
      <c r="E26" s="3074" t="s">
        <v>10909</v>
      </c>
      <c r="F26" s="3091" t="str">
        <f t="shared" si="1"/>
        <v>7_</v>
      </c>
      <c r="G26" s="3023">
        <v>2.25</v>
      </c>
      <c r="H26" s="4175" t="s">
        <v>8373</v>
      </c>
      <c r="I26" s="4175" t="s">
        <v>9937</v>
      </c>
      <c r="J26" s="3244">
        <v>26567</v>
      </c>
      <c r="K26" s="2127">
        <v>7</v>
      </c>
      <c r="L26" s="2127"/>
      <c r="M26" s="4176">
        <v>189055</v>
      </c>
      <c r="N26" s="4175" t="s">
        <v>128</v>
      </c>
      <c r="O26" s="4175" t="s">
        <v>129</v>
      </c>
      <c r="P26" s="4175" t="s">
        <v>130</v>
      </c>
      <c r="Q26" s="4175" t="s">
        <v>9270</v>
      </c>
      <c r="W26" s="2985"/>
    </row>
    <row r="27" spans="1:23" s="2133" customFormat="1" ht="20.100000000000001" customHeight="1">
      <c r="A27" s="4154"/>
      <c r="B27" s="3238" t="s">
        <v>125</v>
      </c>
      <c r="C27" s="3125"/>
      <c r="D27" s="3022" t="str">
        <f t="shared" si="0"/>
        <v>2_16_8_</v>
      </c>
      <c r="E27" s="3074" t="s">
        <v>10909</v>
      </c>
      <c r="F27" s="3091" t="str">
        <f t="shared" si="1"/>
        <v>8_</v>
      </c>
      <c r="G27" s="3024">
        <v>2.2599999999999998</v>
      </c>
      <c r="H27" s="4154"/>
      <c r="I27" s="4154"/>
      <c r="J27" s="3244">
        <v>26567</v>
      </c>
      <c r="K27" s="2127">
        <v>8</v>
      </c>
      <c r="L27" s="2861"/>
      <c r="M27" s="4177"/>
      <c r="N27" s="4154"/>
      <c r="O27" s="4154"/>
      <c r="P27" s="4154"/>
      <c r="Q27" s="4154"/>
      <c r="S27" s="2133" t="e">
        <f>VLOOKUP(M26,#REF!,1,0)</f>
        <v>#REF!</v>
      </c>
      <c r="T27" s="2133" t="e">
        <f>VLOOKUP(M26,'Bieu 2.4'!#REF!,1,0)</f>
        <v>#REF!</v>
      </c>
      <c r="U27" s="2133" t="e">
        <f>VLOOKUP(M26,#REF!,1,0)</f>
        <v>#REF!</v>
      </c>
      <c r="V27" s="2133" t="e">
        <f>VLOOKUP(M26,#REF!,1,0)</f>
        <v>#REF!</v>
      </c>
      <c r="W27" s="2989">
        <f>M26</f>
        <v>189055</v>
      </c>
    </row>
    <row r="28" spans="1:23" s="2133" customFormat="1" ht="20.100000000000001" customHeight="1">
      <c r="A28" s="2869" t="e">
        <f>A26+1</f>
        <v>#REF!</v>
      </c>
      <c r="B28" s="3075" t="s">
        <v>217</v>
      </c>
      <c r="C28" s="3124" t="s">
        <v>3930</v>
      </c>
      <c r="D28" s="3022" t="str">
        <f t="shared" si="0"/>
        <v>2_17_6_101</v>
      </c>
      <c r="E28" s="3074" t="s">
        <v>10910</v>
      </c>
      <c r="F28" s="3091" t="str">
        <f t="shared" si="1"/>
        <v>6_101</v>
      </c>
      <c r="G28" s="3023">
        <v>2.27</v>
      </c>
      <c r="H28" s="2990" t="s">
        <v>8095</v>
      </c>
      <c r="I28" s="2990" t="s">
        <v>9927</v>
      </c>
      <c r="J28" s="3242">
        <v>26701</v>
      </c>
      <c r="K28" s="2869">
        <v>6</v>
      </c>
      <c r="L28" s="2869">
        <v>101</v>
      </c>
      <c r="M28" s="2132">
        <v>52623.7</v>
      </c>
      <c r="N28" s="2990" t="s">
        <v>219</v>
      </c>
      <c r="O28" s="3003" t="s">
        <v>8878</v>
      </c>
      <c r="P28" s="2873" t="s">
        <v>8879</v>
      </c>
      <c r="Q28" s="1956" t="s">
        <v>9271</v>
      </c>
      <c r="S28" s="2133" t="e">
        <f>VLOOKUP(M28,#REF!,1,0)</f>
        <v>#REF!</v>
      </c>
      <c r="T28" s="2133" t="e">
        <f>VLOOKUP(M28,'Bieu 2.4'!#REF!,1,0)</f>
        <v>#REF!</v>
      </c>
      <c r="U28" s="2133" t="e">
        <f>VLOOKUP(M28,#REF!,1,0)</f>
        <v>#REF!</v>
      </c>
      <c r="V28" s="2133" t="e">
        <f>VLOOKUP(M28,#REF!,1,0)</f>
        <v>#REF!</v>
      </c>
      <c r="W28" s="2985"/>
    </row>
    <row r="29" spans="1:23" s="2133" customFormat="1" ht="20.100000000000001" customHeight="1">
      <c r="A29" s="2869" t="e">
        <f>A28+1</f>
        <v>#REF!</v>
      </c>
      <c r="B29" s="3075" t="s">
        <v>226</v>
      </c>
      <c r="C29" s="3124" t="s">
        <v>3930</v>
      </c>
      <c r="D29" s="3022" t="str">
        <f t="shared" si="0"/>
        <v>2_18_7_33</v>
      </c>
      <c r="E29" s="3074" t="s">
        <v>10911</v>
      </c>
      <c r="F29" s="3091" t="str">
        <f t="shared" si="1"/>
        <v>7_33</v>
      </c>
      <c r="G29" s="3024">
        <v>2.2799999999999998</v>
      </c>
      <c r="H29" s="2990" t="s">
        <v>8095</v>
      </c>
      <c r="I29" s="2990" t="s">
        <v>9927</v>
      </c>
      <c r="J29" s="3242">
        <v>26701</v>
      </c>
      <c r="K29" s="2869">
        <v>7</v>
      </c>
      <c r="L29" s="2869">
        <v>33</v>
      </c>
      <c r="M29" s="2132">
        <v>38326</v>
      </c>
      <c r="N29" s="2990" t="s">
        <v>227</v>
      </c>
      <c r="O29" s="3003" t="s">
        <v>8878</v>
      </c>
      <c r="P29" s="2873" t="s">
        <v>8879</v>
      </c>
      <c r="Q29" s="1956" t="s">
        <v>9271</v>
      </c>
      <c r="S29" s="2133" t="e">
        <f>VLOOKUP(M29,#REF!,1,0)</f>
        <v>#REF!</v>
      </c>
      <c r="T29" s="2133" t="e">
        <f>VLOOKUP(M29,'Bieu 2.4'!#REF!,1,0)</f>
        <v>#REF!</v>
      </c>
      <c r="U29" s="2133" t="e">
        <f>VLOOKUP(M29,#REF!,1,0)</f>
        <v>#REF!</v>
      </c>
      <c r="V29" s="2133" t="e">
        <f>VLOOKUP(M29,#REF!,1,0)</f>
        <v>#REF!</v>
      </c>
      <c r="W29" s="2985"/>
    </row>
    <row r="30" spans="1:23" s="2133" customFormat="1" ht="45.75" customHeight="1">
      <c r="A30" s="2869" t="e">
        <f>#REF!+1</f>
        <v>#REF!</v>
      </c>
      <c r="B30" s="3075" t="s">
        <v>9764</v>
      </c>
      <c r="C30" s="3124"/>
      <c r="D30" s="3022" t="str">
        <f t="shared" ref="D30:D79" si="3">E30&amp;"_"&amp;F30</f>
        <v>2_22_1_19</v>
      </c>
      <c r="E30" s="3074" t="s">
        <v>10912</v>
      </c>
      <c r="F30" s="3091" t="str">
        <f t="shared" si="1"/>
        <v>1_19</v>
      </c>
      <c r="G30" s="3024">
        <v>2.33</v>
      </c>
      <c r="H30" s="2990" t="s">
        <v>8089</v>
      </c>
      <c r="I30" s="3003" t="s">
        <v>9933</v>
      </c>
      <c r="J30" s="3244">
        <v>26719</v>
      </c>
      <c r="K30" s="2869">
        <v>1</v>
      </c>
      <c r="L30" s="2869">
        <v>19</v>
      </c>
      <c r="M30" s="2132">
        <v>5187.2</v>
      </c>
      <c r="N30" s="2990" t="s">
        <v>167</v>
      </c>
      <c r="O30" s="3003" t="s">
        <v>34</v>
      </c>
      <c r="P30" s="2873" t="s">
        <v>168</v>
      </c>
      <c r="Q30" s="1956" t="s">
        <v>9765</v>
      </c>
      <c r="S30" s="2133" t="e">
        <f>VLOOKUP(M30,#REF!,1,0)</f>
        <v>#REF!</v>
      </c>
      <c r="T30" s="2133" t="e">
        <f>VLOOKUP(M30,'Bieu 2.4'!#REF!,1,0)</f>
        <v>#REF!</v>
      </c>
      <c r="U30" s="2133" t="e">
        <f>VLOOKUP(M30,#REF!,1,0)</f>
        <v>#REF!</v>
      </c>
      <c r="V30" s="2133" t="e">
        <f>VLOOKUP(M30,#REF!,1,0)</f>
        <v>#REF!</v>
      </c>
      <c r="W30" s="2985"/>
    </row>
    <row r="31" spans="1:23" s="2133" customFormat="1" ht="44.25" customHeight="1">
      <c r="A31" s="2869" t="e">
        <f t="shared" ref="A31:A34" si="4">A30+1</f>
        <v>#REF!</v>
      </c>
      <c r="B31" s="3075" t="s">
        <v>8882</v>
      </c>
      <c r="C31" s="3124"/>
      <c r="D31" s="3022" t="str">
        <f t="shared" si="3"/>
        <v>2_23__</v>
      </c>
      <c r="E31" s="3074" t="s">
        <v>10913</v>
      </c>
      <c r="F31" s="3091" t="str">
        <f t="shared" si="1"/>
        <v>_</v>
      </c>
      <c r="G31" s="3023">
        <v>2.34</v>
      </c>
      <c r="H31" s="2990" t="s">
        <v>237</v>
      </c>
      <c r="I31" s="2990"/>
      <c r="J31" s="3231"/>
      <c r="K31" s="2043"/>
      <c r="L31" s="2043"/>
      <c r="M31" s="2132">
        <v>19673.2</v>
      </c>
      <c r="N31" s="2990" t="s">
        <v>8883</v>
      </c>
      <c r="O31" s="3006"/>
      <c r="P31" s="2868"/>
      <c r="Q31" s="2873" t="s">
        <v>9272</v>
      </c>
      <c r="S31" s="2133" t="e">
        <f>VLOOKUP(M31,#REF!,1,0)</f>
        <v>#REF!</v>
      </c>
      <c r="T31" s="2133" t="e">
        <f>VLOOKUP(M31,'Bieu 2.4'!#REF!,1,0)</f>
        <v>#REF!</v>
      </c>
      <c r="U31" s="2133" t="e">
        <f>VLOOKUP(M31,#REF!,1,0)</f>
        <v>#REF!</v>
      </c>
      <c r="V31" s="2133" t="e">
        <f>VLOOKUP(M31,#REF!,1,0)</f>
        <v>#REF!</v>
      </c>
      <c r="W31" s="2985"/>
    </row>
    <row r="32" spans="1:23" s="2133" customFormat="1" ht="38.25" customHeight="1">
      <c r="A32" s="2869" t="e">
        <f t="shared" si="4"/>
        <v>#REF!</v>
      </c>
      <c r="B32" s="3075" t="s">
        <v>9947</v>
      </c>
      <c r="C32" s="3124"/>
      <c r="D32" s="3022" t="str">
        <f t="shared" si="3"/>
        <v>2_24__</v>
      </c>
      <c r="E32" s="3074" t="s">
        <v>10914</v>
      </c>
      <c r="F32" s="3091" t="str">
        <f t="shared" si="1"/>
        <v>_</v>
      </c>
      <c r="G32" s="3023">
        <v>2.35</v>
      </c>
      <c r="H32" s="2990" t="s">
        <v>8359</v>
      </c>
      <c r="I32" s="3003" t="s">
        <v>9959</v>
      </c>
      <c r="J32" s="3231"/>
      <c r="K32" s="1997"/>
      <c r="L32" s="1997"/>
      <c r="M32" s="2131">
        <v>1096670</v>
      </c>
      <c r="N32" s="2993" t="s">
        <v>8885</v>
      </c>
      <c r="O32" s="2003" t="s">
        <v>20</v>
      </c>
      <c r="P32" s="2862" t="s">
        <v>21</v>
      </c>
      <c r="Q32" s="2863" t="s">
        <v>22</v>
      </c>
      <c r="S32" s="2133" t="e">
        <f>VLOOKUP(M32,#REF!,1,0)</f>
        <v>#REF!</v>
      </c>
      <c r="T32" s="2133" t="e">
        <f>VLOOKUP(M32,'Bieu 2.4'!#REF!,1,0)</f>
        <v>#REF!</v>
      </c>
      <c r="U32" s="2133" t="e">
        <f>VLOOKUP(M32,#REF!,1,0)</f>
        <v>#REF!</v>
      </c>
      <c r="V32" s="2133" t="e">
        <f>VLOOKUP(M32,#REF!,1,0)</f>
        <v>#REF!</v>
      </c>
      <c r="W32" s="2989">
        <f>M32</f>
        <v>1096670</v>
      </c>
    </row>
    <row r="33" spans="1:23" s="2133" customFormat="1" ht="36.75" customHeight="1">
      <c r="A33" s="2869" t="e">
        <f>#REF!+1</f>
        <v>#REF!</v>
      </c>
      <c r="B33" s="3075" t="s">
        <v>9949</v>
      </c>
      <c r="C33" s="3124"/>
      <c r="D33" s="3022" t="str">
        <f t="shared" si="3"/>
        <v>2_26_58_36</v>
      </c>
      <c r="E33" s="3074" t="s">
        <v>10915</v>
      </c>
      <c r="F33" s="3091" t="str">
        <f t="shared" si="1"/>
        <v>58_36</v>
      </c>
      <c r="G33" s="3023">
        <v>2.37</v>
      </c>
      <c r="H33" s="2990" t="s">
        <v>8359</v>
      </c>
      <c r="I33" s="2990" t="s">
        <v>9948</v>
      </c>
      <c r="J33" s="3241">
        <v>26509</v>
      </c>
      <c r="K33" s="2869">
        <v>58</v>
      </c>
      <c r="L33" s="2869">
        <v>36</v>
      </c>
      <c r="M33" s="2132">
        <v>10169.4</v>
      </c>
      <c r="N33" s="2990" t="s">
        <v>47</v>
      </c>
      <c r="O33" s="3003" t="s">
        <v>48</v>
      </c>
      <c r="P33" s="2126" t="s">
        <v>8888</v>
      </c>
      <c r="Q33" s="2873" t="s">
        <v>8889</v>
      </c>
      <c r="R33" s="2864"/>
      <c r="S33" s="2133" t="e">
        <f>VLOOKUP(M33,#REF!,1,0)</f>
        <v>#REF!</v>
      </c>
      <c r="T33" s="2133" t="e">
        <f>VLOOKUP(M33,'Bieu 2.4'!#REF!,1,0)</f>
        <v>#REF!</v>
      </c>
      <c r="U33" s="2133" t="e">
        <f>VLOOKUP(M33,#REF!,1,0)</f>
        <v>#REF!</v>
      </c>
      <c r="V33" s="2133" t="e">
        <f>VLOOKUP(M33,#REF!,1,0)</f>
        <v>#REF!</v>
      </c>
      <c r="W33" s="2985"/>
    </row>
    <row r="34" spans="1:23" s="2133" customFormat="1" ht="21" customHeight="1">
      <c r="A34" s="4175" t="e">
        <f t="shared" si="4"/>
        <v>#REF!</v>
      </c>
      <c r="B34" s="4181" t="s">
        <v>9950</v>
      </c>
      <c r="C34" s="3124" t="s">
        <v>3930</v>
      </c>
      <c r="D34" s="3022" t="str">
        <f t="shared" si="3"/>
        <v>2_27_41_12</v>
      </c>
      <c r="E34" s="3074" t="s">
        <v>10916</v>
      </c>
      <c r="F34" s="3091" t="str">
        <f t="shared" si="1"/>
        <v>41_12</v>
      </c>
      <c r="G34" s="3024">
        <v>2.38</v>
      </c>
      <c r="H34" s="4175" t="s">
        <v>8359</v>
      </c>
      <c r="I34" s="4175" t="s">
        <v>9951</v>
      </c>
      <c r="J34" s="3241">
        <v>26518</v>
      </c>
      <c r="K34" s="2127">
        <v>41</v>
      </c>
      <c r="L34" s="2127">
        <v>12</v>
      </c>
      <c r="M34" s="4176">
        <v>610.9</v>
      </c>
      <c r="N34" s="4175" t="s">
        <v>55</v>
      </c>
      <c r="O34" s="4175" t="s">
        <v>8890</v>
      </c>
      <c r="P34" s="4179" t="s">
        <v>9382</v>
      </c>
      <c r="Q34" s="4175" t="s">
        <v>9284</v>
      </c>
      <c r="R34" s="2864"/>
      <c r="W34" s="2985"/>
    </row>
    <row r="35" spans="1:23" s="2133" customFormat="1" ht="20.100000000000001" customHeight="1">
      <c r="A35" s="4154"/>
      <c r="B35" s="4182"/>
      <c r="C35" s="3125" t="s">
        <v>3930</v>
      </c>
      <c r="D35" s="3022" t="str">
        <f t="shared" si="3"/>
        <v>2_27_42_7</v>
      </c>
      <c r="E35" s="3074" t="s">
        <v>10916</v>
      </c>
      <c r="F35" s="3091" t="str">
        <f t="shared" si="1"/>
        <v>42_7</v>
      </c>
      <c r="G35" s="3023">
        <v>2.39</v>
      </c>
      <c r="H35" s="4154"/>
      <c r="I35" s="4154"/>
      <c r="J35" s="3243"/>
      <c r="K35" s="2127">
        <v>42</v>
      </c>
      <c r="L35" s="2127">
        <v>7</v>
      </c>
      <c r="M35" s="4177"/>
      <c r="N35" s="4154"/>
      <c r="O35" s="4154"/>
      <c r="P35" s="4180"/>
      <c r="Q35" s="4154"/>
      <c r="S35" s="2133" t="e">
        <f>VLOOKUP(M34,#REF!,1,0)</f>
        <v>#REF!</v>
      </c>
      <c r="T35" s="2133" t="e">
        <f>VLOOKUP(M34,'Bieu 2.4'!#REF!,1,0)</f>
        <v>#REF!</v>
      </c>
      <c r="U35" s="2133" t="e">
        <f>VLOOKUP(M34,#REF!,1,0)</f>
        <v>#REF!</v>
      </c>
      <c r="V35" s="2133" t="e">
        <f>VLOOKUP(M34,#REF!,1,0)</f>
        <v>#REF!</v>
      </c>
      <c r="W35" s="2985">
        <v>2018</v>
      </c>
    </row>
    <row r="36" spans="1:23" s="2889" customFormat="1" ht="20.100000000000001" customHeight="1">
      <c r="A36" s="4183" t="e">
        <f>A34+1</f>
        <v>#REF!</v>
      </c>
      <c r="B36" s="4193" t="s">
        <v>67</v>
      </c>
      <c r="C36" s="3126"/>
      <c r="D36" s="3136" t="str">
        <f t="shared" si="3"/>
        <v>2_28_9_155</v>
      </c>
      <c r="E36" s="3128" t="s">
        <v>10917</v>
      </c>
      <c r="F36" s="3121" t="str">
        <f t="shared" si="1"/>
        <v>9_155</v>
      </c>
      <c r="G36" s="3139">
        <v>2.4</v>
      </c>
      <c r="H36" s="4183" t="s">
        <v>8359</v>
      </c>
      <c r="I36" s="4183" t="s">
        <v>9926</v>
      </c>
      <c r="J36" s="3241">
        <v>26518</v>
      </c>
      <c r="K36" s="3128">
        <v>9</v>
      </c>
      <c r="L36" s="3143">
        <v>155</v>
      </c>
      <c r="M36" s="4191">
        <v>210.59</v>
      </c>
      <c r="N36" s="4183" t="s">
        <v>70</v>
      </c>
      <c r="O36" s="4183" t="s">
        <v>71</v>
      </c>
      <c r="P36" s="4183" t="s">
        <v>8891</v>
      </c>
      <c r="Q36" s="4183" t="s">
        <v>9273</v>
      </c>
      <c r="W36" s="2986"/>
    </row>
    <row r="37" spans="1:23" s="2889" customFormat="1" ht="20.100000000000001" customHeight="1">
      <c r="A37" s="4184"/>
      <c r="B37" s="4194"/>
      <c r="C37" s="3134"/>
      <c r="D37" s="3136" t="str">
        <f t="shared" si="3"/>
        <v>2_28_9_172</v>
      </c>
      <c r="E37" s="3128" t="s">
        <v>10917</v>
      </c>
      <c r="F37" s="3121" t="str">
        <f t="shared" si="1"/>
        <v>9_172</v>
      </c>
      <c r="G37" s="3141">
        <v>2.41</v>
      </c>
      <c r="H37" s="4184"/>
      <c r="I37" s="4184"/>
      <c r="J37" s="2888"/>
      <c r="K37" s="3128">
        <v>9</v>
      </c>
      <c r="L37" s="3143">
        <v>172</v>
      </c>
      <c r="M37" s="4192"/>
      <c r="N37" s="4184"/>
      <c r="O37" s="4184"/>
      <c r="P37" s="4184"/>
      <c r="Q37" s="4184"/>
      <c r="R37" s="3144"/>
      <c r="S37" s="2889" t="e">
        <f>VLOOKUP(M36,#REF!,1,0)</f>
        <v>#REF!</v>
      </c>
      <c r="T37" s="2889" t="e">
        <f>VLOOKUP(M36,'Bieu 2.4'!#REF!,1,0)</f>
        <v>#REF!</v>
      </c>
      <c r="U37" s="2889" t="e">
        <f>VLOOKUP(M36,#REF!,1,0)</f>
        <v>#REF!</v>
      </c>
      <c r="V37" s="2889" t="e">
        <f>VLOOKUP(M36,#REF!,1,0)</f>
        <v>#REF!</v>
      </c>
      <c r="W37" s="2986"/>
    </row>
    <row r="38" spans="1:23" s="2889" customFormat="1" ht="20.100000000000001" customHeight="1">
      <c r="A38" s="3133" t="e">
        <f>A36+1</f>
        <v>#REF!</v>
      </c>
      <c r="B38" s="3238" t="s">
        <v>8892</v>
      </c>
      <c r="C38" s="3132"/>
      <c r="D38" s="3136" t="str">
        <f t="shared" si="3"/>
        <v>2_29_98_14</v>
      </c>
      <c r="E38" s="3133" t="s">
        <v>10918</v>
      </c>
      <c r="F38" s="3131" t="str">
        <f t="shared" si="1"/>
        <v>98_14</v>
      </c>
      <c r="G38" s="3139">
        <v>2.42</v>
      </c>
      <c r="H38" s="3133" t="s">
        <v>8359</v>
      </c>
      <c r="I38" s="3143" t="s">
        <v>11011</v>
      </c>
      <c r="J38" s="3242">
        <v>26527</v>
      </c>
      <c r="K38" s="3143">
        <v>98</v>
      </c>
      <c r="L38" s="3143">
        <v>14</v>
      </c>
      <c r="M38" s="3148">
        <v>2200000</v>
      </c>
      <c r="N38" s="3133" t="s">
        <v>205</v>
      </c>
      <c r="O38" s="3133" t="s">
        <v>71</v>
      </c>
      <c r="P38" s="2342" t="s">
        <v>8932</v>
      </c>
      <c r="Q38" s="2888" t="s">
        <v>9308</v>
      </c>
      <c r="S38" s="2889" t="e">
        <f>VLOOKUP(M38,#REF!,1,0)</f>
        <v>#REF!</v>
      </c>
      <c r="T38" s="2889" t="e">
        <f>VLOOKUP(M38,'Bieu 2.4'!#REF!,1,0)</f>
        <v>#REF!</v>
      </c>
      <c r="U38" s="2889" t="e">
        <f>VLOOKUP(M38,#REF!,1,0)</f>
        <v>#REF!</v>
      </c>
      <c r="V38" s="2889" t="e">
        <f>VLOOKUP(M38,#REF!,1,0)</f>
        <v>#REF!</v>
      </c>
      <c r="W38" s="2986"/>
    </row>
    <row r="39" spans="1:23" s="2133" customFormat="1" ht="20.100000000000001" customHeight="1">
      <c r="A39" s="3118"/>
      <c r="B39" s="3238" t="s">
        <v>8892</v>
      </c>
      <c r="C39" s="3124"/>
      <c r="D39" s="3022" t="str">
        <f>E39&amp;"_"&amp;F39</f>
        <v>2_29_55_10</v>
      </c>
      <c r="E39" s="3118" t="s">
        <v>10918</v>
      </c>
      <c r="F39" s="3123" t="str">
        <f>K39&amp;"_"&amp;L39</f>
        <v>55_10</v>
      </c>
      <c r="G39" s="3023">
        <v>2.42</v>
      </c>
      <c r="H39" s="3118" t="s">
        <v>8359</v>
      </c>
      <c r="I39" s="3120" t="s">
        <v>11010</v>
      </c>
      <c r="J39" s="2860">
        <v>26536</v>
      </c>
      <c r="K39" s="3120">
        <v>55</v>
      </c>
      <c r="L39" s="3120">
        <v>10</v>
      </c>
      <c r="M39" s="3013"/>
      <c r="N39" s="3118"/>
      <c r="O39" s="3118"/>
      <c r="P39" s="3119"/>
      <c r="Q39" s="3127"/>
      <c r="W39" s="2985"/>
    </row>
    <row r="40" spans="1:23" s="2133" customFormat="1" ht="20.100000000000001" customHeight="1">
      <c r="A40" s="3118"/>
      <c r="B40" s="3238" t="s">
        <v>8892</v>
      </c>
      <c r="C40" s="3124"/>
      <c r="D40" s="3022" t="str">
        <f t="shared" ref="D40:D60" si="5">E40&amp;"_"&amp;F40</f>
        <v>2_29_60_1</v>
      </c>
      <c r="E40" s="3118" t="s">
        <v>10918</v>
      </c>
      <c r="F40" s="3123" t="str">
        <f t="shared" ref="F40:F60" si="6">K40&amp;"_"&amp;L40</f>
        <v>60_1</v>
      </c>
      <c r="G40" s="3023">
        <v>2.42</v>
      </c>
      <c r="H40" s="3118" t="s">
        <v>8359</v>
      </c>
      <c r="I40" s="3232" t="s">
        <v>11010</v>
      </c>
      <c r="J40" s="2860">
        <v>26536</v>
      </c>
      <c r="K40" s="3120">
        <v>60</v>
      </c>
      <c r="L40" s="3120">
        <v>1</v>
      </c>
      <c r="M40" s="3013"/>
      <c r="N40" s="3118"/>
      <c r="O40" s="3118"/>
      <c r="P40" s="3119"/>
      <c r="Q40" s="3127"/>
      <c r="W40" s="2985"/>
    </row>
    <row r="41" spans="1:23" s="2133" customFormat="1" ht="20.100000000000001" customHeight="1">
      <c r="A41" s="3118"/>
      <c r="B41" s="3238" t="s">
        <v>8892</v>
      </c>
      <c r="C41" s="3124"/>
      <c r="D41" s="3022" t="str">
        <f t="shared" si="5"/>
        <v>2_29_60_2</v>
      </c>
      <c r="E41" s="3118" t="s">
        <v>10918</v>
      </c>
      <c r="F41" s="3123" t="str">
        <f t="shared" si="6"/>
        <v>60_2</v>
      </c>
      <c r="G41" s="3023">
        <v>2.42</v>
      </c>
      <c r="H41" s="3118" t="s">
        <v>8359</v>
      </c>
      <c r="I41" s="3232" t="s">
        <v>11010</v>
      </c>
      <c r="J41" s="2860">
        <v>26536</v>
      </c>
      <c r="K41" s="3120">
        <v>60</v>
      </c>
      <c r="L41" s="3120">
        <v>2</v>
      </c>
      <c r="M41" s="3013"/>
      <c r="N41" s="3118"/>
      <c r="O41" s="3118"/>
      <c r="P41" s="3119"/>
      <c r="Q41" s="3127"/>
      <c r="W41" s="2985"/>
    </row>
    <row r="42" spans="1:23" s="2133" customFormat="1" ht="20.100000000000001" customHeight="1">
      <c r="A42" s="3118"/>
      <c r="B42" s="3238" t="s">
        <v>8892</v>
      </c>
      <c r="C42" s="3124"/>
      <c r="D42" s="3022" t="str">
        <f t="shared" si="5"/>
        <v>2_29_65_3</v>
      </c>
      <c r="E42" s="3118" t="s">
        <v>10918</v>
      </c>
      <c r="F42" s="3123" t="str">
        <f t="shared" si="6"/>
        <v>65_3</v>
      </c>
      <c r="G42" s="3023">
        <v>2.42</v>
      </c>
      <c r="H42" s="3118" t="s">
        <v>8359</v>
      </c>
      <c r="I42" s="3232" t="s">
        <v>11010</v>
      </c>
      <c r="J42" s="2860">
        <v>26536</v>
      </c>
      <c r="K42" s="3120">
        <v>65</v>
      </c>
      <c r="L42" s="3120">
        <v>3</v>
      </c>
      <c r="M42" s="3013"/>
      <c r="N42" s="3118"/>
      <c r="O42" s="3118"/>
      <c r="P42" s="3119"/>
      <c r="Q42" s="3127"/>
      <c r="W42" s="2985"/>
    </row>
    <row r="43" spans="1:23" s="2133" customFormat="1" ht="20.100000000000001" customHeight="1">
      <c r="A43" s="3118"/>
      <c r="B43" s="3238" t="s">
        <v>8892</v>
      </c>
      <c r="C43" s="3124"/>
      <c r="D43" s="3022" t="str">
        <f t="shared" si="5"/>
        <v>2_29_54_21</v>
      </c>
      <c r="E43" s="3118" t="s">
        <v>10918</v>
      </c>
      <c r="F43" s="3123" t="str">
        <f t="shared" si="6"/>
        <v>54_21</v>
      </c>
      <c r="G43" s="3023">
        <v>2.42</v>
      </c>
      <c r="H43" s="3118" t="s">
        <v>8359</v>
      </c>
      <c r="I43" s="3232" t="s">
        <v>6444</v>
      </c>
      <c r="J43" s="2860">
        <v>26536</v>
      </c>
      <c r="K43" s="3120">
        <v>54</v>
      </c>
      <c r="L43" s="3120">
        <v>21</v>
      </c>
      <c r="M43" s="3013"/>
      <c r="N43" s="3118"/>
      <c r="O43" s="3118"/>
      <c r="P43" s="3119"/>
      <c r="Q43" s="3127"/>
      <c r="W43" s="2985"/>
    </row>
    <row r="44" spans="1:23" s="2133" customFormat="1" ht="20.100000000000001" customHeight="1">
      <c r="A44" s="3118"/>
      <c r="B44" s="3238" t="s">
        <v>8892</v>
      </c>
      <c r="C44" s="3124"/>
      <c r="D44" s="3022" t="str">
        <f t="shared" si="5"/>
        <v>2_29_59_4</v>
      </c>
      <c r="E44" s="3118" t="s">
        <v>10918</v>
      </c>
      <c r="F44" s="3123" t="str">
        <f t="shared" si="6"/>
        <v>59_4</v>
      </c>
      <c r="G44" s="3023">
        <v>2.42</v>
      </c>
      <c r="H44" s="3118" t="s">
        <v>8359</v>
      </c>
      <c r="I44" s="3232" t="s">
        <v>6444</v>
      </c>
      <c r="J44" s="2860">
        <v>26536</v>
      </c>
      <c r="K44" s="3120">
        <v>59</v>
      </c>
      <c r="L44" s="3120">
        <v>4</v>
      </c>
      <c r="M44" s="3013"/>
      <c r="N44" s="3118"/>
      <c r="O44" s="3118"/>
      <c r="P44" s="3119"/>
      <c r="Q44" s="3127"/>
      <c r="W44" s="2985"/>
    </row>
    <row r="45" spans="1:23" s="2133" customFormat="1" ht="20.100000000000001" customHeight="1">
      <c r="A45" s="3118"/>
      <c r="B45" s="3238" t="s">
        <v>8892</v>
      </c>
      <c r="C45" s="3124"/>
      <c r="D45" s="3022" t="str">
        <f t="shared" si="5"/>
        <v>2_29_59_7</v>
      </c>
      <c r="E45" s="3118" t="s">
        <v>10918</v>
      </c>
      <c r="F45" s="3123" t="str">
        <f t="shared" si="6"/>
        <v>59_7</v>
      </c>
      <c r="G45" s="3023">
        <v>2.42</v>
      </c>
      <c r="H45" s="3118" t="s">
        <v>8359</v>
      </c>
      <c r="I45" s="3232" t="s">
        <v>6444</v>
      </c>
      <c r="J45" s="2860">
        <v>26536</v>
      </c>
      <c r="K45" s="3120">
        <v>59</v>
      </c>
      <c r="L45" s="3120">
        <v>7</v>
      </c>
      <c r="M45" s="3013"/>
      <c r="N45" s="3118"/>
      <c r="O45" s="3118"/>
      <c r="P45" s="3119"/>
      <c r="Q45" s="3127"/>
      <c r="W45" s="2985"/>
    </row>
    <row r="46" spans="1:23" s="2133" customFormat="1" ht="20.100000000000001" customHeight="1">
      <c r="A46" s="3118"/>
      <c r="B46" s="3238" t="s">
        <v>8892</v>
      </c>
      <c r="C46" s="3124"/>
      <c r="D46" s="3022" t="str">
        <f t="shared" si="5"/>
        <v>2_29_64_1</v>
      </c>
      <c r="E46" s="3118" t="s">
        <v>10918</v>
      </c>
      <c r="F46" s="3123" t="str">
        <f t="shared" si="6"/>
        <v>64_1</v>
      </c>
      <c r="G46" s="3023">
        <v>2.42</v>
      </c>
      <c r="H46" s="3118" t="s">
        <v>8359</v>
      </c>
      <c r="I46" s="3232" t="s">
        <v>6444</v>
      </c>
      <c r="J46" s="2860">
        <v>26536</v>
      </c>
      <c r="K46" s="3120">
        <v>64</v>
      </c>
      <c r="L46" s="3120">
        <v>1</v>
      </c>
      <c r="M46" s="3013"/>
      <c r="N46" s="3118"/>
      <c r="O46" s="3118"/>
      <c r="P46" s="3119"/>
      <c r="Q46" s="3127"/>
      <c r="W46" s="2985"/>
    </row>
    <row r="47" spans="1:23" s="2133" customFormat="1" ht="20.100000000000001" customHeight="1">
      <c r="A47" s="3118"/>
      <c r="B47" s="3238" t="s">
        <v>8892</v>
      </c>
      <c r="C47" s="3124"/>
      <c r="D47" s="3022" t="str">
        <f t="shared" si="5"/>
        <v>2_29_64_2</v>
      </c>
      <c r="E47" s="3118" t="s">
        <v>10918</v>
      </c>
      <c r="F47" s="3123" t="str">
        <f t="shared" si="6"/>
        <v>64_2</v>
      </c>
      <c r="G47" s="3023">
        <v>2.42</v>
      </c>
      <c r="H47" s="3118" t="s">
        <v>8359</v>
      </c>
      <c r="I47" s="3232" t="s">
        <v>6444</v>
      </c>
      <c r="J47" s="2860">
        <v>26536</v>
      </c>
      <c r="K47" s="3120">
        <v>64</v>
      </c>
      <c r="L47" s="3120">
        <v>2</v>
      </c>
      <c r="M47" s="3013"/>
      <c r="N47" s="3118"/>
      <c r="O47" s="3118"/>
      <c r="P47" s="3119"/>
      <c r="Q47" s="3127"/>
      <c r="W47" s="2985"/>
    </row>
    <row r="48" spans="1:23" s="2133" customFormat="1" ht="20.100000000000001" customHeight="1">
      <c r="A48" s="3118"/>
      <c r="B48" s="3238" t="s">
        <v>8892</v>
      </c>
      <c r="C48" s="3124"/>
      <c r="D48" s="3022" t="str">
        <f t="shared" si="5"/>
        <v>2_29_64_3</v>
      </c>
      <c r="E48" s="3118" t="s">
        <v>10918</v>
      </c>
      <c r="F48" s="3123" t="str">
        <f t="shared" si="6"/>
        <v>64_3</v>
      </c>
      <c r="G48" s="3023">
        <v>2.42</v>
      </c>
      <c r="H48" s="3118" t="s">
        <v>8359</v>
      </c>
      <c r="I48" s="3232" t="s">
        <v>6444</v>
      </c>
      <c r="J48" s="2860">
        <v>26536</v>
      </c>
      <c r="K48" s="3120">
        <v>64</v>
      </c>
      <c r="L48" s="3120">
        <v>3</v>
      </c>
      <c r="M48" s="3013"/>
      <c r="N48" s="3118"/>
      <c r="O48" s="3118"/>
      <c r="P48" s="3119"/>
      <c r="Q48" s="3127"/>
      <c r="W48" s="2985"/>
    </row>
    <row r="49" spans="1:23" s="2133" customFormat="1" ht="20.100000000000001" customHeight="1">
      <c r="A49" s="3118"/>
      <c r="B49" s="3238" t="s">
        <v>8892</v>
      </c>
      <c r="C49" s="3124"/>
      <c r="D49" s="3022" t="str">
        <f t="shared" si="5"/>
        <v>2_29_69_1</v>
      </c>
      <c r="E49" s="3118" t="s">
        <v>10918</v>
      </c>
      <c r="F49" s="3123" t="str">
        <f t="shared" si="6"/>
        <v>69_1</v>
      </c>
      <c r="G49" s="3023">
        <v>2.42</v>
      </c>
      <c r="H49" s="3118" t="s">
        <v>8359</v>
      </c>
      <c r="I49" s="3232" t="s">
        <v>6444</v>
      </c>
      <c r="J49" s="2860">
        <v>26536</v>
      </c>
      <c r="K49" s="3120">
        <v>69</v>
      </c>
      <c r="L49" s="3120">
        <v>1</v>
      </c>
      <c r="M49" s="3013"/>
      <c r="N49" s="3118"/>
      <c r="O49" s="3118"/>
      <c r="P49" s="3119"/>
      <c r="Q49" s="3127"/>
      <c r="W49" s="2985"/>
    </row>
    <row r="50" spans="1:23" s="2133" customFormat="1" ht="20.100000000000001" customHeight="1">
      <c r="A50" s="3118"/>
      <c r="B50" s="3238" t="s">
        <v>8892</v>
      </c>
      <c r="C50" s="3124"/>
      <c r="D50" s="3022" t="str">
        <f t="shared" si="5"/>
        <v>2_29_58_70</v>
      </c>
      <c r="E50" s="3118" t="s">
        <v>10918</v>
      </c>
      <c r="F50" s="3123" t="str">
        <f t="shared" si="6"/>
        <v>58_70</v>
      </c>
      <c r="G50" s="3023">
        <v>2.42</v>
      </c>
      <c r="H50" s="3118" t="s">
        <v>8359</v>
      </c>
      <c r="I50" s="3232" t="s">
        <v>6444</v>
      </c>
      <c r="J50" s="2860">
        <v>26536</v>
      </c>
      <c r="K50" s="3120">
        <v>58</v>
      </c>
      <c r="L50" s="3120">
        <v>70</v>
      </c>
      <c r="M50" s="3013"/>
      <c r="N50" s="3118"/>
      <c r="O50" s="3118"/>
      <c r="P50" s="3119"/>
      <c r="Q50" s="3127"/>
      <c r="W50" s="2985"/>
    </row>
    <row r="51" spans="1:23" s="2133" customFormat="1" ht="20.100000000000001" customHeight="1">
      <c r="A51" s="3118"/>
      <c r="B51" s="3238" t="s">
        <v>8892</v>
      </c>
      <c r="C51" s="3124"/>
      <c r="D51" s="3022" t="str">
        <f t="shared" si="5"/>
        <v>2_29_63_14</v>
      </c>
      <c r="E51" s="3118" t="s">
        <v>10918</v>
      </c>
      <c r="F51" s="3123" t="str">
        <f t="shared" si="6"/>
        <v>63_14</v>
      </c>
      <c r="G51" s="3023">
        <v>2.42</v>
      </c>
      <c r="H51" s="3118" t="s">
        <v>8359</v>
      </c>
      <c r="I51" s="3232" t="s">
        <v>6444</v>
      </c>
      <c r="J51" s="2860">
        <v>26536</v>
      </c>
      <c r="K51" s="3120">
        <v>63</v>
      </c>
      <c r="L51" s="3120">
        <v>14</v>
      </c>
      <c r="M51" s="3013"/>
      <c r="N51" s="3118"/>
      <c r="O51" s="3118"/>
      <c r="P51" s="3119"/>
      <c r="Q51" s="3127"/>
      <c r="W51" s="2985"/>
    </row>
    <row r="52" spans="1:23" s="2133" customFormat="1" ht="20.100000000000001" customHeight="1">
      <c r="A52" s="3118"/>
      <c r="B52" s="3238" t="s">
        <v>8892</v>
      </c>
      <c r="C52" s="3124"/>
      <c r="D52" s="3022" t="str">
        <f t="shared" si="5"/>
        <v>2_29_68_1</v>
      </c>
      <c r="E52" s="3118" t="s">
        <v>10918</v>
      </c>
      <c r="F52" s="3123" t="str">
        <f t="shared" si="6"/>
        <v>68_1</v>
      </c>
      <c r="G52" s="3023">
        <v>2.42</v>
      </c>
      <c r="H52" s="3118" t="s">
        <v>8359</v>
      </c>
      <c r="I52" s="3232" t="s">
        <v>6444</v>
      </c>
      <c r="J52" s="2860">
        <v>26536</v>
      </c>
      <c r="K52" s="3120">
        <v>68</v>
      </c>
      <c r="L52" s="3120">
        <v>1</v>
      </c>
      <c r="M52" s="3013"/>
      <c r="N52" s="3118"/>
      <c r="O52" s="3118"/>
      <c r="P52" s="3119"/>
      <c r="Q52" s="3127"/>
      <c r="W52" s="2985"/>
    </row>
    <row r="53" spans="1:23" s="2133" customFormat="1" ht="20.100000000000001" customHeight="1">
      <c r="A53" s="3118"/>
      <c r="B53" s="3238" t="s">
        <v>8892</v>
      </c>
      <c r="C53" s="3124"/>
      <c r="D53" s="3022" t="str">
        <f t="shared" si="5"/>
        <v>2_29_68_2</v>
      </c>
      <c r="E53" s="3118" t="s">
        <v>10918</v>
      </c>
      <c r="F53" s="3123" t="str">
        <f t="shared" si="6"/>
        <v>68_2</v>
      </c>
      <c r="G53" s="3023">
        <v>2.42</v>
      </c>
      <c r="H53" s="3118" t="s">
        <v>8359</v>
      </c>
      <c r="I53" s="3232" t="s">
        <v>6444</v>
      </c>
      <c r="J53" s="2860">
        <v>26536</v>
      </c>
      <c r="K53" s="3120">
        <v>68</v>
      </c>
      <c r="L53" s="3120">
        <v>2</v>
      </c>
      <c r="M53" s="3013"/>
      <c r="N53" s="3118"/>
      <c r="O53" s="3118"/>
      <c r="P53" s="3119"/>
      <c r="Q53" s="3127"/>
      <c r="W53" s="2985"/>
    </row>
    <row r="54" spans="1:23" s="2133" customFormat="1" ht="20.100000000000001" customHeight="1">
      <c r="A54" s="3118"/>
      <c r="B54" s="3238" t="s">
        <v>8892</v>
      </c>
      <c r="C54" s="3124"/>
      <c r="D54" s="3022" t="str">
        <f t="shared" si="5"/>
        <v>2_29_72_1</v>
      </c>
      <c r="E54" s="3118" t="s">
        <v>10918</v>
      </c>
      <c r="F54" s="3123" t="str">
        <f t="shared" si="6"/>
        <v>72_1</v>
      </c>
      <c r="G54" s="3023">
        <v>2.42</v>
      </c>
      <c r="H54" s="3118" t="s">
        <v>8359</v>
      </c>
      <c r="I54" s="3232" t="s">
        <v>6444</v>
      </c>
      <c r="J54" s="2860">
        <v>26536</v>
      </c>
      <c r="K54" s="3120">
        <v>72</v>
      </c>
      <c r="L54" s="3120">
        <v>1</v>
      </c>
      <c r="M54" s="3013"/>
      <c r="N54" s="3118"/>
      <c r="O54" s="3118"/>
      <c r="P54" s="3119"/>
      <c r="Q54" s="3127"/>
      <c r="W54" s="2985"/>
    </row>
    <row r="55" spans="1:23" s="2133" customFormat="1" ht="20.100000000000001" customHeight="1">
      <c r="A55" s="3118"/>
      <c r="B55" s="3238" t="s">
        <v>8892</v>
      </c>
      <c r="C55" s="3124"/>
      <c r="D55" s="3022" t="str">
        <f t="shared" si="5"/>
        <v>2_29_62_222</v>
      </c>
      <c r="E55" s="3118" t="s">
        <v>10918</v>
      </c>
      <c r="F55" s="3123" t="str">
        <f t="shared" si="6"/>
        <v>62_222</v>
      </c>
      <c r="G55" s="3023">
        <v>2.42</v>
      </c>
      <c r="H55" s="3118" t="s">
        <v>8359</v>
      </c>
      <c r="I55" s="3232" t="s">
        <v>6444</v>
      </c>
      <c r="J55" s="2860">
        <v>26536</v>
      </c>
      <c r="K55" s="3120">
        <v>62</v>
      </c>
      <c r="L55" s="3120">
        <v>222</v>
      </c>
      <c r="M55" s="3013"/>
      <c r="N55" s="3118"/>
      <c r="O55" s="3118"/>
      <c r="P55" s="3119"/>
      <c r="Q55" s="3127"/>
      <c r="W55" s="2985"/>
    </row>
    <row r="56" spans="1:23" s="2133" customFormat="1" ht="20.100000000000001" customHeight="1">
      <c r="A56" s="3118"/>
      <c r="B56" s="3238" t="s">
        <v>8892</v>
      </c>
      <c r="C56" s="3124"/>
      <c r="D56" s="3022" t="str">
        <f t="shared" si="5"/>
        <v>2_29_62_253</v>
      </c>
      <c r="E56" s="3118" t="s">
        <v>10918</v>
      </c>
      <c r="F56" s="3123" t="str">
        <f t="shared" si="6"/>
        <v>62_253</v>
      </c>
      <c r="G56" s="3023">
        <v>2.42</v>
      </c>
      <c r="H56" s="3118" t="s">
        <v>8359</v>
      </c>
      <c r="I56" s="3232" t="s">
        <v>6444</v>
      </c>
      <c r="J56" s="2860">
        <v>26536</v>
      </c>
      <c r="K56" s="3120">
        <v>62</v>
      </c>
      <c r="L56" s="3120">
        <v>253</v>
      </c>
      <c r="M56" s="3013"/>
      <c r="N56" s="3118"/>
      <c r="O56" s="3118"/>
      <c r="P56" s="3119"/>
      <c r="Q56" s="3127"/>
      <c r="W56" s="2985"/>
    </row>
    <row r="57" spans="1:23" s="2133" customFormat="1" ht="20.100000000000001" customHeight="1">
      <c r="A57" s="3118"/>
      <c r="B57" s="3238" t="s">
        <v>8892</v>
      </c>
      <c r="C57" s="3124"/>
      <c r="D57" s="3022" t="str">
        <f t="shared" si="5"/>
        <v>2_29_67_17</v>
      </c>
      <c r="E57" s="3118" t="s">
        <v>10918</v>
      </c>
      <c r="F57" s="3123" t="str">
        <f t="shared" si="6"/>
        <v>67_17</v>
      </c>
      <c r="G57" s="3023">
        <v>2.42</v>
      </c>
      <c r="H57" s="3118" t="s">
        <v>8359</v>
      </c>
      <c r="I57" s="3232" t="s">
        <v>6444</v>
      </c>
      <c r="J57" s="2860">
        <v>26536</v>
      </c>
      <c r="K57" s="3120">
        <v>67</v>
      </c>
      <c r="L57" s="3120">
        <v>17</v>
      </c>
      <c r="M57" s="3013"/>
      <c r="N57" s="3118"/>
      <c r="O57" s="3118"/>
      <c r="P57" s="3119"/>
      <c r="Q57" s="3127"/>
      <c r="W57" s="2985"/>
    </row>
    <row r="58" spans="1:23" s="2133" customFormat="1" ht="20.100000000000001" customHeight="1">
      <c r="A58" s="3118"/>
      <c r="B58" s="3238" t="s">
        <v>8892</v>
      </c>
      <c r="C58" s="3124"/>
      <c r="D58" s="3022" t="str">
        <f t="shared" si="5"/>
        <v>2_29_67_18</v>
      </c>
      <c r="E58" s="3118" t="s">
        <v>10918</v>
      </c>
      <c r="F58" s="3123" t="str">
        <f t="shared" si="6"/>
        <v>67_18</v>
      </c>
      <c r="G58" s="3023">
        <v>2.42</v>
      </c>
      <c r="H58" s="3118" t="s">
        <v>8359</v>
      </c>
      <c r="I58" s="3232" t="s">
        <v>6444</v>
      </c>
      <c r="J58" s="2860">
        <v>26536</v>
      </c>
      <c r="K58" s="3120">
        <v>67</v>
      </c>
      <c r="L58" s="3120">
        <v>18</v>
      </c>
      <c r="M58" s="3013"/>
      <c r="N58" s="3118"/>
      <c r="O58" s="3118"/>
      <c r="P58" s="3119"/>
      <c r="Q58" s="3127"/>
      <c r="W58" s="2985"/>
    </row>
    <row r="59" spans="1:23" s="2133" customFormat="1" ht="20.100000000000001" customHeight="1">
      <c r="A59" s="3118"/>
      <c r="B59" s="3238" t="s">
        <v>8892</v>
      </c>
      <c r="C59" s="3124"/>
      <c r="D59" s="3022" t="str">
        <f t="shared" si="5"/>
        <v>2_29_67_19</v>
      </c>
      <c r="E59" s="3118" t="s">
        <v>10918</v>
      </c>
      <c r="F59" s="3123" t="str">
        <f t="shared" si="6"/>
        <v>67_19</v>
      </c>
      <c r="G59" s="3023">
        <v>2.42</v>
      </c>
      <c r="H59" s="3118" t="s">
        <v>8359</v>
      </c>
      <c r="I59" s="3232" t="s">
        <v>6444</v>
      </c>
      <c r="J59" s="2860">
        <v>26536</v>
      </c>
      <c r="K59" s="3120">
        <v>67</v>
      </c>
      <c r="L59" s="3120">
        <v>19</v>
      </c>
      <c r="M59" s="3013"/>
      <c r="N59" s="3118"/>
      <c r="O59" s="3118"/>
      <c r="P59" s="3119"/>
      <c r="Q59" s="3127"/>
      <c r="W59" s="2985"/>
    </row>
    <row r="60" spans="1:23" s="2133" customFormat="1" ht="20.100000000000001" customHeight="1">
      <c r="A60" s="3118"/>
      <c r="B60" s="3238" t="s">
        <v>8892</v>
      </c>
      <c r="C60" s="3124"/>
      <c r="D60" s="3022" t="str">
        <f t="shared" si="5"/>
        <v>2_29_71_3</v>
      </c>
      <c r="E60" s="3118" t="s">
        <v>10918</v>
      </c>
      <c r="F60" s="3123" t="str">
        <f t="shared" si="6"/>
        <v>71_3</v>
      </c>
      <c r="G60" s="3023">
        <v>2.42</v>
      </c>
      <c r="H60" s="3118" t="s">
        <v>8359</v>
      </c>
      <c r="I60" s="3232" t="s">
        <v>6444</v>
      </c>
      <c r="J60" s="2860">
        <v>26536</v>
      </c>
      <c r="K60" s="3120">
        <v>71</v>
      </c>
      <c r="L60" s="3120">
        <v>3</v>
      </c>
      <c r="M60" s="3013"/>
      <c r="N60" s="3118"/>
      <c r="O60" s="3118"/>
      <c r="P60" s="3119"/>
      <c r="Q60" s="3127"/>
      <c r="W60" s="2985"/>
    </row>
    <row r="61" spans="1:23" s="2133" customFormat="1" ht="39" customHeight="1">
      <c r="A61" s="2869" t="e">
        <f>A38+1</f>
        <v>#REF!</v>
      </c>
      <c r="B61" s="3075" t="s">
        <v>9952</v>
      </c>
      <c r="C61" s="3124" t="s">
        <v>3930</v>
      </c>
      <c r="D61" s="3022" t="str">
        <f t="shared" si="3"/>
        <v>2_30_47_49</v>
      </c>
      <c r="E61" s="3074" t="s">
        <v>10919</v>
      </c>
      <c r="F61" s="3091" t="str">
        <f t="shared" si="1"/>
        <v>47_49</v>
      </c>
      <c r="G61" s="3024">
        <v>2.4300000000000002</v>
      </c>
      <c r="H61" s="2990" t="s">
        <v>8359</v>
      </c>
      <c r="I61" s="2990" t="s">
        <v>6567</v>
      </c>
      <c r="J61" s="3241">
        <v>26509</v>
      </c>
      <c r="K61" s="2869">
        <v>47</v>
      </c>
      <c r="L61" s="2869">
        <v>49</v>
      </c>
      <c r="M61" s="2132">
        <v>2828.9</v>
      </c>
      <c r="N61" s="2990" t="s">
        <v>219</v>
      </c>
      <c r="O61" s="3003" t="s">
        <v>65</v>
      </c>
      <c r="P61" s="2873" t="s">
        <v>224</v>
      </c>
      <c r="Q61" s="2873" t="s">
        <v>8893</v>
      </c>
      <c r="S61" s="2133" t="e">
        <f>VLOOKUP(M61,#REF!,1,0)</f>
        <v>#REF!</v>
      </c>
      <c r="T61" s="2133" t="e">
        <f>VLOOKUP(M61,'Bieu 2.4'!#REF!,1,0)</f>
        <v>#REF!</v>
      </c>
      <c r="U61" s="2133" t="e">
        <f>VLOOKUP(M61,#REF!,1,0)</f>
        <v>#REF!</v>
      </c>
      <c r="V61" s="2133" t="e">
        <f>VLOOKUP(M61,#REF!,1,0)</f>
        <v>#REF!</v>
      </c>
      <c r="W61" s="2989">
        <f>M61</f>
        <v>2828.9</v>
      </c>
    </row>
    <row r="62" spans="1:23" s="2133" customFormat="1" ht="37.5" customHeight="1">
      <c r="A62" s="2869" t="e">
        <f>#REF!+1</f>
        <v>#REF!</v>
      </c>
      <c r="B62" s="3075" t="s">
        <v>120</v>
      </c>
      <c r="C62" s="3124"/>
      <c r="D62" s="3022" t="str">
        <f t="shared" si="3"/>
        <v>2_32_4_88</v>
      </c>
      <c r="E62" s="3074" t="s">
        <v>10920</v>
      </c>
      <c r="F62" s="3091" t="str">
        <f t="shared" si="1"/>
        <v>4_88</v>
      </c>
      <c r="G62" s="3023">
        <v>2.4500000000000002</v>
      </c>
      <c r="H62" s="2990" t="s">
        <v>8373</v>
      </c>
      <c r="I62" s="2990" t="s">
        <v>9938</v>
      </c>
      <c r="J62" s="3241">
        <v>26560</v>
      </c>
      <c r="K62" s="2869">
        <v>4</v>
      </c>
      <c r="L62" s="2869">
        <v>88</v>
      </c>
      <c r="M62" s="2132">
        <v>63775.4</v>
      </c>
      <c r="N62" s="2990" t="s">
        <v>122</v>
      </c>
      <c r="O62" s="3003" t="s">
        <v>71</v>
      </c>
      <c r="P62" s="2858" t="s">
        <v>8896</v>
      </c>
      <c r="Q62" s="2858" t="s">
        <v>8933</v>
      </c>
      <c r="S62" s="2133" t="e">
        <f>VLOOKUP(M62,#REF!,1,0)</f>
        <v>#REF!</v>
      </c>
      <c r="T62" s="2133" t="e">
        <f>VLOOKUP(M62,'Bieu 2.4'!#REF!,1,0)</f>
        <v>#REF!</v>
      </c>
      <c r="U62" s="2133" t="e">
        <f>VLOOKUP(M62,#REF!,1,0)</f>
        <v>#REF!</v>
      </c>
      <c r="V62" s="2133" t="e">
        <f>VLOOKUP(M62,#REF!,1,0)</f>
        <v>#REF!</v>
      </c>
      <c r="W62" s="2989">
        <f>M62</f>
        <v>63775.4</v>
      </c>
    </row>
    <row r="63" spans="1:23" s="2133" customFormat="1" ht="20.100000000000001" customHeight="1">
      <c r="A63" s="4175" t="e">
        <f>#REF!+1</f>
        <v>#REF!</v>
      </c>
      <c r="B63" s="3238" t="s">
        <v>157</v>
      </c>
      <c r="C63" s="3638" t="s">
        <v>3930</v>
      </c>
      <c r="D63" s="3662" t="str">
        <f t="shared" si="3"/>
        <v>2_34_17_26</v>
      </c>
      <c r="E63" s="3612" t="s">
        <v>10921</v>
      </c>
      <c r="F63" s="3622" t="str">
        <f t="shared" si="1"/>
        <v>17_26</v>
      </c>
      <c r="G63" s="3663">
        <v>2.48</v>
      </c>
      <c r="H63" s="4175" t="s">
        <v>3876</v>
      </c>
      <c r="I63" s="4175" t="s">
        <v>9928</v>
      </c>
      <c r="J63" s="3242">
        <v>26677</v>
      </c>
      <c r="K63" s="3612">
        <v>17</v>
      </c>
      <c r="L63" s="3612">
        <v>26</v>
      </c>
      <c r="M63" s="4176">
        <v>15352.7</v>
      </c>
      <c r="N63" s="4175" t="s">
        <v>160</v>
      </c>
      <c r="O63" s="4175" t="s">
        <v>26</v>
      </c>
      <c r="P63" s="4175" t="s">
        <v>91</v>
      </c>
      <c r="Q63" s="4175" t="s">
        <v>8898</v>
      </c>
    </row>
    <row r="64" spans="1:23" s="2133" customFormat="1" ht="20.100000000000001" customHeight="1">
      <c r="A64" s="4153"/>
      <c r="B64" s="3238" t="s">
        <v>157</v>
      </c>
      <c r="C64" s="3639" t="s">
        <v>3930</v>
      </c>
      <c r="D64" s="3662" t="str">
        <f t="shared" si="3"/>
        <v>2_34_17_27</v>
      </c>
      <c r="E64" s="3612" t="s">
        <v>10921</v>
      </c>
      <c r="F64" s="3622" t="str">
        <f t="shared" si="1"/>
        <v>17_27</v>
      </c>
      <c r="G64" s="2081">
        <v>2.4900000000000002</v>
      </c>
      <c r="H64" s="4153"/>
      <c r="I64" s="4153"/>
      <c r="J64" s="3242">
        <v>26677</v>
      </c>
      <c r="K64" s="3612">
        <v>17</v>
      </c>
      <c r="L64" s="3612">
        <v>27</v>
      </c>
      <c r="M64" s="4178"/>
      <c r="N64" s="4153"/>
      <c r="O64" s="4153"/>
      <c r="P64" s="4153"/>
      <c r="Q64" s="4153"/>
    </row>
    <row r="65" spans="1:23" s="2133" customFormat="1" ht="20.100000000000001" customHeight="1">
      <c r="A65" s="4154"/>
      <c r="B65" s="3238" t="s">
        <v>157</v>
      </c>
      <c r="C65" s="3125" t="s">
        <v>3930</v>
      </c>
      <c r="D65" s="3022" t="str">
        <f t="shared" si="3"/>
        <v>2_34_17_29</v>
      </c>
      <c r="E65" s="3074" t="s">
        <v>10921</v>
      </c>
      <c r="F65" s="3091" t="str">
        <f t="shared" si="1"/>
        <v>17_29</v>
      </c>
      <c r="G65" s="3023">
        <v>2.5</v>
      </c>
      <c r="H65" s="4154"/>
      <c r="I65" s="4154"/>
      <c r="J65" s="3242">
        <v>26677</v>
      </c>
      <c r="K65" s="3003">
        <v>17</v>
      </c>
      <c r="L65" s="2869">
        <v>29</v>
      </c>
      <c r="M65" s="4177"/>
      <c r="N65" s="4154"/>
      <c r="O65" s="4154"/>
      <c r="P65" s="4154"/>
      <c r="Q65" s="4154"/>
      <c r="S65" s="2133" t="e">
        <f>VLOOKUP(M63,#REF!,1,0)</f>
        <v>#REF!</v>
      </c>
      <c r="T65" s="2133" t="e">
        <f>VLOOKUP(M63,'Bieu 2.4'!#REF!,1,0)</f>
        <v>#REF!</v>
      </c>
      <c r="U65" s="2133" t="e">
        <f>VLOOKUP(M63,#REF!,1,0)</f>
        <v>#REF!</v>
      </c>
      <c r="V65" s="2133" t="e">
        <f>VLOOKUP(M63,#REF!,1,0)</f>
        <v>#REF!</v>
      </c>
      <c r="W65" s="2985"/>
    </row>
    <row r="66" spans="1:23" s="2133" customFormat="1" ht="20.100000000000001" customHeight="1">
      <c r="A66" s="3612" t="e">
        <f>A63+1</f>
        <v>#REF!</v>
      </c>
      <c r="B66" s="3238" t="s">
        <v>228</v>
      </c>
      <c r="C66" s="3639"/>
      <c r="D66" s="3022" t="str">
        <f t="shared" si="3"/>
        <v>2_35_41_5</v>
      </c>
      <c r="E66" s="3612" t="s">
        <v>10922</v>
      </c>
      <c r="F66" s="3622" t="str">
        <f t="shared" si="1"/>
        <v>41_5</v>
      </c>
      <c r="G66" s="2081">
        <v>2.5099999999999998</v>
      </c>
      <c r="H66" s="3612" t="s">
        <v>3876</v>
      </c>
      <c r="I66" s="3612" t="s">
        <v>9935</v>
      </c>
      <c r="J66" s="3242">
        <v>26662</v>
      </c>
      <c r="K66" s="3612">
        <v>41</v>
      </c>
      <c r="L66" s="3612">
        <v>5</v>
      </c>
      <c r="M66" s="2132">
        <v>6847.5</v>
      </c>
      <c r="N66" s="3612" t="s">
        <v>230</v>
      </c>
      <c r="O66" s="3612" t="s">
        <v>8899</v>
      </c>
      <c r="P66" s="3614" t="s">
        <v>91</v>
      </c>
      <c r="Q66" s="3608" t="s">
        <v>8900</v>
      </c>
      <c r="S66" s="2133" t="e">
        <f>VLOOKUP(M66,#REF!,1,0)</f>
        <v>#REF!</v>
      </c>
      <c r="T66" s="2133" t="e">
        <f>VLOOKUP(M66,'Bieu 2.4'!#REF!,1,0)</f>
        <v>#REF!</v>
      </c>
      <c r="U66" s="2133" t="e">
        <f>VLOOKUP(M66,#REF!,1,0)</f>
        <v>#REF!</v>
      </c>
      <c r="V66" s="2133" t="e">
        <f>VLOOKUP(M66,#REF!,1,0)</f>
        <v>#REF!</v>
      </c>
    </row>
    <row r="67" spans="1:23" s="2133" customFormat="1" ht="20.100000000000001" customHeight="1">
      <c r="A67" s="2869" t="e">
        <f>A66+1</f>
        <v>#REF!</v>
      </c>
      <c r="B67" s="3075" t="s">
        <v>8901</v>
      </c>
      <c r="C67" s="3124" t="s">
        <v>3930</v>
      </c>
      <c r="D67" s="3022" t="str">
        <f t="shared" si="3"/>
        <v>2_36_184_18</v>
      </c>
      <c r="E67" s="3074" t="s">
        <v>10923</v>
      </c>
      <c r="F67" s="3091" t="str">
        <f t="shared" si="1"/>
        <v>184_18</v>
      </c>
      <c r="G67" s="3023">
        <v>2.52</v>
      </c>
      <c r="H67" s="2990" t="s">
        <v>3876</v>
      </c>
      <c r="I67" s="2990" t="s">
        <v>9956</v>
      </c>
      <c r="J67" s="3242">
        <v>26662</v>
      </c>
      <c r="K67" s="2874">
        <v>184</v>
      </c>
      <c r="L67" s="2869">
        <v>18</v>
      </c>
      <c r="M67" s="2132">
        <v>11673.9</v>
      </c>
      <c r="N67" s="2990" t="s">
        <v>241</v>
      </c>
      <c r="O67" s="3003" t="s">
        <v>8899</v>
      </c>
      <c r="P67" s="2870" t="s">
        <v>8902</v>
      </c>
      <c r="Q67" s="2873" t="s">
        <v>8903</v>
      </c>
      <c r="S67" s="2133" t="e">
        <f>VLOOKUP(M67,#REF!,1,0)</f>
        <v>#REF!</v>
      </c>
      <c r="T67" s="2133" t="e">
        <f>VLOOKUP(M67,'Bieu 2.4'!#REF!,1,0)</f>
        <v>#REF!</v>
      </c>
      <c r="U67" s="2133" t="e">
        <f>VLOOKUP(M67,#REF!,1,0)</f>
        <v>#REF!</v>
      </c>
      <c r="V67" s="2133" t="e">
        <f>VLOOKUP(M67,#REF!,1,0)</f>
        <v>#REF!</v>
      </c>
      <c r="W67" s="2985"/>
    </row>
    <row r="68" spans="1:23" s="2133" customFormat="1" ht="20.100000000000001" customHeight="1">
      <c r="A68" s="2869" t="e">
        <f>A67+1</f>
        <v>#REF!</v>
      </c>
      <c r="B68" s="3075" t="s">
        <v>8904</v>
      </c>
      <c r="C68" s="3124"/>
      <c r="D68" s="3022" t="str">
        <f t="shared" si="3"/>
        <v>2_37__</v>
      </c>
      <c r="E68" s="3074" t="s">
        <v>10924</v>
      </c>
      <c r="F68" s="3091" t="str">
        <f t="shared" si="1"/>
        <v>_</v>
      </c>
      <c r="G68" s="3024">
        <v>2.5299999999999998</v>
      </c>
      <c r="H68" s="2990" t="s">
        <v>3876</v>
      </c>
      <c r="I68" s="2990" t="s">
        <v>9956</v>
      </c>
      <c r="J68" s="3242">
        <v>26662</v>
      </c>
      <c r="K68" s="2874"/>
      <c r="L68" s="2869"/>
      <c r="M68" s="2134">
        <v>11143</v>
      </c>
      <c r="N68" s="2990" t="s">
        <v>8905</v>
      </c>
      <c r="O68" s="3003"/>
      <c r="P68" s="2870"/>
      <c r="Q68" s="2873" t="s">
        <v>8906</v>
      </c>
      <c r="S68" s="2133" t="e">
        <f>VLOOKUP(M68,#REF!,1,0)</f>
        <v>#REF!</v>
      </c>
      <c r="T68" s="2133" t="e">
        <f>VLOOKUP(M68,'Bieu 2.4'!#REF!,1,0)</f>
        <v>#REF!</v>
      </c>
      <c r="U68" s="2133" t="e">
        <f>VLOOKUP(M68,#REF!,1,0)</f>
        <v>#REF!</v>
      </c>
      <c r="V68" s="2133" t="e">
        <f>VLOOKUP(M68,#REF!,1,0)</f>
        <v>#REF!</v>
      </c>
      <c r="W68" s="2985"/>
    </row>
    <row r="69" spans="1:23" s="3154" customFormat="1" ht="20.100000000000001" customHeight="1">
      <c r="A69" s="4175" t="e">
        <f>A68+1</f>
        <v>#REF!</v>
      </c>
      <c r="B69" s="4181" t="s">
        <v>131</v>
      </c>
      <c r="C69" s="3151"/>
      <c r="D69" s="3149" t="str">
        <f t="shared" si="3"/>
        <v>2_38_57_1</v>
      </c>
      <c r="E69" s="3129" t="s">
        <v>10925</v>
      </c>
      <c r="F69" s="3152" t="str">
        <f t="shared" si="1"/>
        <v>57_1</v>
      </c>
      <c r="G69" s="3153">
        <v>2.54</v>
      </c>
      <c r="H69" s="4175" t="s">
        <v>8095</v>
      </c>
      <c r="I69" s="4175" t="s">
        <v>9929</v>
      </c>
      <c r="J69" s="3242">
        <v>26692</v>
      </c>
      <c r="K69" s="3129">
        <v>57</v>
      </c>
      <c r="L69" s="3129">
        <v>1</v>
      </c>
      <c r="M69" s="4176">
        <v>120058.7</v>
      </c>
      <c r="N69" s="4175" t="s">
        <v>134</v>
      </c>
      <c r="O69" s="4175" t="s">
        <v>48</v>
      </c>
      <c r="P69" s="4175" t="s">
        <v>8907</v>
      </c>
      <c r="Q69" s="4175" t="s">
        <v>9265</v>
      </c>
    </row>
    <row r="70" spans="1:23" s="2133" customFormat="1" ht="20.100000000000001" customHeight="1">
      <c r="A70" s="4153"/>
      <c r="B70" s="4190"/>
      <c r="C70" s="3125"/>
      <c r="D70" s="3022" t="str">
        <f t="shared" si="3"/>
        <v>2_38_57_22</v>
      </c>
      <c r="E70" s="3074" t="s">
        <v>10925</v>
      </c>
      <c r="F70" s="3091" t="str">
        <f t="shared" si="1"/>
        <v>57_22</v>
      </c>
      <c r="G70" s="3023">
        <v>2.5499999999999998</v>
      </c>
      <c r="H70" s="4153"/>
      <c r="I70" s="4153"/>
      <c r="J70" s="3242">
        <v>26692</v>
      </c>
      <c r="K70" s="3003">
        <v>57</v>
      </c>
      <c r="L70" s="2997">
        <v>22</v>
      </c>
      <c r="M70" s="4178"/>
      <c r="N70" s="4153"/>
      <c r="O70" s="4153"/>
      <c r="P70" s="4153"/>
      <c r="Q70" s="4153"/>
      <c r="W70" s="2985"/>
    </row>
    <row r="71" spans="1:23" s="2133" customFormat="1" ht="20.100000000000001" customHeight="1">
      <c r="A71" s="4153"/>
      <c r="B71" s="4190"/>
      <c r="C71" s="3125"/>
      <c r="D71" s="3022" t="str">
        <f t="shared" si="3"/>
        <v>2_38_57_32</v>
      </c>
      <c r="E71" s="3074" t="s">
        <v>10925</v>
      </c>
      <c r="F71" s="3091" t="str">
        <f t="shared" si="1"/>
        <v>57_32</v>
      </c>
      <c r="G71" s="3024">
        <v>2.56</v>
      </c>
      <c r="H71" s="4153"/>
      <c r="I71" s="4153"/>
      <c r="J71" s="3242">
        <v>26692</v>
      </c>
      <c r="K71" s="3003">
        <v>57</v>
      </c>
      <c r="L71" s="2997">
        <v>32</v>
      </c>
      <c r="M71" s="4178"/>
      <c r="N71" s="4153"/>
      <c r="O71" s="4153"/>
      <c r="P71" s="4153"/>
      <c r="Q71" s="4153"/>
      <c r="W71" s="2985"/>
    </row>
    <row r="72" spans="1:23" s="2133" customFormat="1" ht="20.100000000000001" customHeight="1">
      <c r="A72" s="4154"/>
      <c r="B72" s="4182"/>
      <c r="C72" s="3125"/>
      <c r="D72" s="3022" t="str">
        <f t="shared" si="3"/>
        <v>2_38_57_34</v>
      </c>
      <c r="E72" s="3074" t="s">
        <v>10925</v>
      </c>
      <c r="F72" s="3091" t="str">
        <f t="shared" si="1"/>
        <v>57_34</v>
      </c>
      <c r="G72" s="3023">
        <v>2.57</v>
      </c>
      <c r="H72" s="4154"/>
      <c r="I72" s="4154"/>
      <c r="J72" s="3242">
        <v>26692</v>
      </c>
      <c r="K72" s="3003">
        <v>57</v>
      </c>
      <c r="L72" s="2869">
        <v>34</v>
      </c>
      <c r="M72" s="4177"/>
      <c r="N72" s="4154"/>
      <c r="O72" s="4154"/>
      <c r="P72" s="4154"/>
      <c r="Q72" s="4154"/>
      <c r="S72" s="2133" t="e">
        <f>VLOOKUP(M69,#REF!,1,0)</f>
        <v>#REF!</v>
      </c>
      <c r="T72" s="2133" t="e">
        <f>VLOOKUP(M69,'Bieu 2.4'!#REF!,1,0)</f>
        <v>#REF!</v>
      </c>
      <c r="U72" s="2133" t="e">
        <f>VLOOKUP(M69,#REF!,1,0)</f>
        <v>#REF!</v>
      </c>
      <c r="V72" s="2133" t="e">
        <f>VLOOKUP(M69,#REF!,1,0)</f>
        <v>#REF!</v>
      </c>
      <c r="W72" s="2985"/>
    </row>
    <row r="73" spans="1:23" s="3154" customFormat="1" ht="20.100000000000001" customHeight="1">
      <c r="A73" s="4175" t="e">
        <f>A69+1</f>
        <v>#REF!</v>
      </c>
      <c r="B73" s="3238" t="s">
        <v>137</v>
      </c>
      <c r="C73" s="3151" t="s">
        <v>3930</v>
      </c>
      <c r="D73" s="3149" t="str">
        <f t="shared" si="3"/>
        <v>2_39_18_1</v>
      </c>
      <c r="E73" s="3129" t="s">
        <v>10926</v>
      </c>
      <c r="F73" s="3152" t="str">
        <f t="shared" si="1"/>
        <v>18_1</v>
      </c>
      <c r="G73" s="3155">
        <v>2.58</v>
      </c>
      <c r="H73" s="3238" t="s">
        <v>8095</v>
      </c>
      <c r="I73" s="3238" t="s">
        <v>9929</v>
      </c>
      <c r="J73" s="3242">
        <v>26692</v>
      </c>
      <c r="K73" s="3129">
        <v>18</v>
      </c>
      <c r="L73" s="3129">
        <v>1</v>
      </c>
      <c r="M73" s="4176">
        <v>152619.5</v>
      </c>
      <c r="N73" s="4175" t="s">
        <v>140</v>
      </c>
      <c r="O73" s="4175" t="s">
        <v>48</v>
      </c>
      <c r="P73" s="4175" t="s">
        <v>8908</v>
      </c>
      <c r="Q73" s="4175" t="s">
        <v>8909</v>
      </c>
    </row>
    <row r="74" spans="1:23" s="2889" customFormat="1" ht="20.100000000000001" customHeight="1">
      <c r="A74" s="4153"/>
      <c r="B74" s="3381"/>
      <c r="C74" s="3134"/>
      <c r="D74" s="3136"/>
      <c r="E74" s="3133" t="s">
        <v>10926</v>
      </c>
      <c r="F74" s="3131" t="str">
        <f t="shared" si="1"/>
        <v>_</v>
      </c>
      <c r="G74" s="3139">
        <v>2.59</v>
      </c>
      <c r="H74" s="3381"/>
      <c r="I74" s="3381"/>
      <c r="J74" s="3242"/>
      <c r="K74" s="3133"/>
      <c r="L74" s="3133"/>
      <c r="M74" s="4178"/>
      <c r="N74" s="4153"/>
      <c r="O74" s="4153"/>
      <c r="P74" s="4153"/>
      <c r="Q74" s="4153"/>
      <c r="W74" s="2986"/>
    </row>
    <row r="75" spans="1:23" s="2133" customFormat="1" ht="20.100000000000001" customHeight="1">
      <c r="A75" s="4154"/>
      <c r="B75" s="3238" t="s">
        <v>137</v>
      </c>
      <c r="C75" s="3125" t="s">
        <v>3930</v>
      </c>
      <c r="D75" s="3022" t="str">
        <f t="shared" si="3"/>
        <v>2_39_19_13</v>
      </c>
      <c r="E75" s="3074" t="s">
        <v>10926</v>
      </c>
      <c r="F75" s="3091" t="str">
        <f t="shared" si="1"/>
        <v>19_13</v>
      </c>
      <c r="G75" s="3023">
        <v>2.6</v>
      </c>
      <c r="H75" s="3238" t="s">
        <v>8095</v>
      </c>
      <c r="I75" s="3238" t="s">
        <v>9929</v>
      </c>
      <c r="J75" s="3242">
        <v>26692</v>
      </c>
      <c r="K75" s="2869">
        <v>19</v>
      </c>
      <c r="L75" s="2869">
        <v>13</v>
      </c>
      <c r="M75" s="4177"/>
      <c r="N75" s="4154"/>
      <c r="O75" s="4154"/>
      <c r="P75" s="4154"/>
      <c r="Q75" s="4154"/>
      <c r="S75" s="2133" t="e">
        <f>VLOOKUP(M73,#REF!,1,0)</f>
        <v>#REF!</v>
      </c>
      <c r="T75" s="2133" t="e">
        <f>VLOOKUP(M73,'Bieu 2.4'!#REF!,1,0)</f>
        <v>#REF!</v>
      </c>
      <c r="U75" s="2133" t="e">
        <f>VLOOKUP(M73,#REF!,1,0)</f>
        <v>#REF!</v>
      </c>
      <c r="V75" s="2133" t="e">
        <f>VLOOKUP(M73,#REF!,1,0)</f>
        <v>#REF!</v>
      </c>
      <c r="W75" s="2985"/>
    </row>
    <row r="76" spans="1:23" s="3154" customFormat="1" ht="20.100000000000001" customHeight="1">
      <c r="A76" s="3129" t="e">
        <f>A73+1</f>
        <v>#REF!</v>
      </c>
      <c r="B76" s="3150" t="s">
        <v>142</v>
      </c>
      <c r="C76" s="3151"/>
      <c r="D76" s="3149" t="str">
        <f t="shared" si="3"/>
        <v>2_40_57_1</v>
      </c>
      <c r="E76" s="3129" t="s">
        <v>10927</v>
      </c>
      <c r="F76" s="3152" t="str">
        <f t="shared" si="1"/>
        <v>57_1</v>
      </c>
      <c r="G76" s="3155">
        <v>2.61</v>
      </c>
      <c r="H76" s="3129" t="s">
        <v>8095</v>
      </c>
      <c r="I76" s="3129" t="s">
        <v>9929</v>
      </c>
      <c r="J76" s="3242">
        <v>26692</v>
      </c>
      <c r="K76" s="3129">
        <v>57</v>
      </c>
      <c r="L76" s="3129">
        <v>1</v>
      </c>
      <c r="M76" s="3156">
        <v>24298.5</v>
      </c>
      <c r="N76" s="3129" t="s">
        <v>143</v>
      </c>
      <c r="O76" s="3129" t="s">
        <v>48</v>
      </c>
      <c r="P76" s="3130" t="s">
        <v>144</v>
      </c>
      <c r="Q76" s="3130" t="s">
        <v>8911</v>
      </c>
      <c r="S76" s="3154" t="e">
        <f>VLOOKUP(M76,#REF!,1,0)</f>
        <v>#REF!</v>
      </c>
      <c r="T76" s="3154" t="e">
        <f>VLOOKUP(M76,'Bieu 2.4'!#REF!,1,0)</f>
        <v>#REF!</v>
      </c>
      <c r="U76" s="3154" t="e">
        <f>VLOOKUP(M76,#REF!,1,0)</f>
        <v>#REF!</v>
      </c>
      <c r="V76" s="3154" t="e">
        <f>VLOOKUP(M76,#REF!,1,0)</f>
        <v>#REF!</v>
      </c>
    </row>
    <row r="77" spans="1:23" s="3154" customFormat="1" ht="20.100000000000001" customHeight="1">
      <c r="A77" s="4175" t="e">
        <f>A76+1</f>
        <v>#REF!</v>
      </c>
      <c r="B77" s="4181" t="s">
        <v>145</v>
      </c>
      <c r="C77" s="3151" t="s">
        <v>3930</v>
      </c>
      <c r="D77" s="3149" t="str">
        <f t="shared" si="3"/>
        <v>2_41_18_1</v>
      </c>
      <c r="E77" s="3129" t="s">
        <v>10928</v>
      </c>
      <c r="F77" s="3152" t="str">
        <f t="shared" si="1"/>
        <v>18_1</v>
      </c>
      <c r="G77" s="3153">
        <v>2.62</v>
      </c>
      <c r="H77" s="4175" t="s">
        <v>8095</v>
      </c>
      <c r="I77" s="4175" t="s">
        <v>9929</v>
      </c>
      <c r="J77" s="3242">
        <v>26692</v>
      </c>
      <c r="K77" s="3129">
        <v>18</v>
      </c>
      <c r="L77" s="3129">
        <v>1</v>
      </c>
      <c r="M77" s="4201">
        <v>20040.099999999999</v>
      </c>
      <c r="N77" s="4175" t="s">
        <v>147</v>
      </c>
      <c r="O77" s="4175" t="s">
        <v>148</v>
      </c>
      <c r="P77" s="4175" t="s">
        <v>91</v>
      </c>
      <c r="Q77" s="4175" t="s">
        <v>8912</v>
      </c>
    </row>
    <row r="78" spans="1:23" s="2133" customFormat="1" ht="20.100000000000001" customHeight="1">
      <c r="A78" s="4153"/>
      <c r="B78" s="4190"/>
      <c r="C78" s="3125" t="s">
        <v>3930</v>
      </c>
      <c r="D78" s="3022" t="str">
        <f t="shared" si="3"/>
        <v>2_41_18_6</v>
      </c>
      <c r="E78" s="3074" t="s">
        <v>10928</v>
      </c>
      <c r="F78" s="3091" t="str">
        <f t="shared" si="1"/>
        <v>18_6</v>
      </c>
      <c r="G78" s="3024">
        <v>2.63</v>
      </c>
      <c r="H78" s="4153"/>
      <c r="I78" s="4153"/>
      <c r="J78" s="3242">
        <v>26692</v>
      </c>
      <c r="K78" s="3003">
        <v>18</v>
      </c>
      <c r="L78" s="2997">
        <v>6</v>
      </c>
      <c r="M78" s="4202"/>
      <c r="N78" s="4153"/>
      <c r="O78" s="4153"/>
      <c r="P78" s="4153"/>
      <c r="Q78" s="4153"/>
      <c r="W78" s="2985"/>
    </row>
    <row r="79" spans="1:23" s="2133" customFormat="1" ht="20.100000000000001" customHeight="1">
      <c r="A79" s="4154"/>
      <c r="B79" s="4182"/>
      <c r="C79" s="3125"/>
      <c r="D79" s="3022" t="str">
        <f t="shared" si="3"/>
        <v>2_41_18_13</v>
      </c>
      <c r="E79" s="3074" t="s">
        <v>10928</v>
      </c>
      <c r="F79" s="3091" t="str">
        <f t="shared" ref="F79:F89" si="7">K79&amp;"_"&amp;L79</f>
        <v>18_13</v>
      </c>
      <c r="G79" s="3023">
        <v>2.64</v>
      </c>
      <c r="H79" s="4154"/>
      <c r="I79" s="4154"/>
      <c r="J79" s="3242">
        <v>26692</v>
      </c>
      <c r="K79" s="3003">
        <v>18</v>
      </c>
      <c r="L79" s="2869">
        <v>13</v>
      </c>
      <c r="M79" s="4203"/>
      <c r="N79" s="4154"/>
      <c r="O79" s="4154"/>
      <c r="P79" s="4154"/>
      <c r="Q79" s="4154"/>
      <c r="S79" s="2133" t="e">
        <f>VLOOKUP(M77,#REF!,1,0)</f>
        <v>#REF!</v>
      </c>
      <c r="T79" s="2133" t="e">
        <f>VLOOKUP(M77,'Bieu 2.4'!#REF!,1,0)</f>
        <v>#REF!</v>
      </c>
      <c r="U79" s="2133" t="e">
        <f>VLOOKUP(M77,#REF!,1,0)</f>
        <v>#REF!</v>
      </c>
      <c r="V79" s="2133" t="e">
        <f>VLOOKUP(M77,#REF!,1,0)</f>
        <v>#REF!</v>
      </c>
      <c r="W79" s="2985"/>
    </row>
    <row r="80" spans="1:23" s="2133" customFormat="1" ht="20.100000000000001" customHeight="1">
      <c r="A80" s="2869" t="e">
        <f>#REF!+1</f>
        <v>#REF!</v>
      </c>
      <c r="B80" s="3075" t="s">
        <v>8913</v>
      </c>
      <c r="C80" s="3124"/>
      <c r="D80" s="3022" t="str">
        <f t="shared" ref="D80:D89" si="8">E80&amp;"_"&amp;F80</f>
        <v>2_43_3_52</v>
      </c>
      <c r="E80" s="3074" t="s">
        <v>10929</v>
      </c>
      <c r="F80" s="3091" t="str">
        <f t="shared" si="7"/>
        <v>3_52</v>
      </c>
      <c r="G80" s="3024">
        <v>2.68</v>
      </c>
      <c r="H80" s="2990" t="s">
        <v>8089</v>
      </c>
      <c r="I80" s="3003" t="s">
        <v>9930</v>
      </c>
      <c r="J80" s="3244">
        <v>26713</v>
      </c>
      <c r="K80" s="2869">
        <v>3</v>
      </c>
      <c r="L80" s="2869">
        <v>52</v>
      </c>
      <c r="M80" s="2132">
        <v>22500</v>
      </c>
      <c r="N80" s="2990" t="s">
        <v>8915</v>
      </c>
      <c r="O80" s="3003"/>
      <c r="P80" s="2873"/>
      <c r="Q80" s="2873" t="s">
        <v>9769</v>
      </c>
      <c r="S80" s="2133" t="e">
        <f>VLOOKUP(M80,#REF!,1,0)</f>
        <v>#REF!</v>
      </c>
      <c r="T80" s="2133" t="e">
        <f>VLOOKUP(M80,'Bieu 2.4'!#REF!,1,0)</f>
        <v>#REF!</v>
      </c>
      <c r="U80" s="2133" t="e">
        <f>VLOOKUP(M80,#REF!,1,0)</f>
        <v>#REF!</v>
      </c>
      <c r="V80" s="2133" t="e">
        <f>VLOOKUP(M80,#REF!,1,0)</f>
        <v>#REF!</v>
      </c>
      <c r="W80" s="2985"/>
    </row>
    <row r="81" spans="1:23" s="2133" customFormat="1" ht="20.100000000000001" customHeight="1">
      <c r="A81" s="4175" t="e">
        <f>#REF!+1</f>
        <v>#REF!</v>
      </c>
      <c r="B81" s="3238" t="s">
        <v>207</v>
      </c>
      <c r="C81" s="3124"/>
      <c r="D81" s="3022" t="str">
        <f t="shared" si="8"/>
        <v>2_46_157_22</v>
      </c>
      <c r="E81" s="3074" t="s">
        <v>10930</v>
      </c>
      <c r="F81" s="3091" t="str">
        <f t="shared" si="7"/>
        <v>157_22</v>
      </c>
      <c r="G81" s="3023">
        <v>2.74</v>
      </c>
      <c r="H81" s="4175" t="s">
        <v>8089</v>
      </c>
      <c r="I81" s="4175" t="s">
        <v>9931</v>
      </c>
      <c r="J81" s="3244">
        <v>26707</v>
      </c>
      <c r="K81" s="3003">
        <v>157</v>
      </c>
      <c r="L81" s="3004">
        <v>22</v>
      </c>
      <c r="M81" s="4176">
        <v>251041.7</v>
      </c>
      <c r="N81" s="4175" t="s">
        <v>209</v>
      </c>
      <c r="O81" s="4175" t="s">
        <v>71</v>
      </c>
      <c r="P81" s="4175" t="s">
        <v>9274</v>
      </c>
      <c r="Q81" s="4175" t="s">
        <v>9259</v>
      </c>
      <c r="W81" s="2985"/>
    </row>
    <row r="82" spans="1:23" s="2133" customFormat="1" ht="20.100000000000001" customHeight="1">
      <c r="A82" s="4153"/>
      <c r="B82" s="3238" t="s">
        <v>207</v>
      </c>
      <c r="C82" s="3125"/>
      <c r="D82" s="3022" t="str">
        <f t="shared" si="8"/>
        <v>2_46_114_9</v>
      </c>
      <c r="E82" s="3074" t="s">
        <v>10930</v>
      </c>
      <c r="F82" s="3091" t="str">
        <f t="shared" si="7"/>
        <v>114_9</v>
      </c>
      <c r="G82" s="3023">
        <v>2.75</v>
      </c>
      <c r="H82" s="4153"/>
      <c r="I82" s="4153"/>
      <c r="J82" s="3244">
        <v>26707</v>
      </c>
      <c r="K82" s="3003">
        <v>114</v>
      </c>
      <c r="L82" s="3004">
        <v>9</v>
      </c>
      <c r="M82" s="4178"/>
      <c r="N82" s="4153"/>
      <c r="O82" s="4153"/>
      <c r="P82" s="4153"/>
      <c r="Q82" s="4153"/>
      <c r="W82" s="2985"/>
    </row>
    <row r="83" spans="1:23" s="2133" customFormat="1" ht="20.100000000000001" customHeight="1">
      <c r="A83" s="4154"/>
      <c r="B83" s="3238" t="s">
        <v>207</v>
      </c>
      <c r="C83" s="3147"/>
      <c r="D83" s="3022" t="str">
        <f t="shared" si="8"/>
        <v>2_46_17_10</v>
      </c>
      <c r="E83" s="3145" t="s">
        <v>10930</v>
      </c>
      <c r="F83" s="3146" t="str">
        <f t="shared" si="7"/>
        <v>17_10</v>
      </c>
      <c r="G83" s="3024">
        <v>2.76</v>
      </c>
      <c r="H83" s="4154"/>
      <c r="I83" s="4154"/>
      <c r="J83" s="3244">
        <v>26707</v>
      </c>
      <c r="K83" s="3145">
        <v>17</v>
      </c>
      <c r="L83" s="3145">
        <v>10</v>
      </c>
      <c r="M83" s="4177"/>
      <c r="N83" s="4154"/>
      <c r="O83" s="4154"/>
      <c r="P83" s="4154"/>
      <c r="Q83" s="4154"/>
      <c r="S83" s="2133" t="e">
        <f>VLOOKUP(M81,#REF!,1,0)</f>
        <v>#REF!</v>
      </c>
      <c r="T83" s="2133" t="e">
        <f>VLOOKUP(M81,'Bieu 2.4'!#REF!,1,0)</f>
        <v>#REF!</v>
      </c>
      <c r="U83" s="2133" t="e">
        <f>VLOOKUP(M81,#REF!,1,0)</f>
        <v>#REF!</v>
      </c>
      <c r="V83" s="2133" t="e">
        <f>VLOOKUP(M81,#REF!,1,0)</f>
        <v>#REF!</v>
      </c>
      <c r="W83" s="2985"/>
    </row>
    <row r="84" spans="1:23" s="2133" customFormat="1" ht="20.100000000000001" customHeight="1">
      <c r="A84" s="4175" t="e">
        <f>A81+1</f>
        <v>#REF!</v>
      </c>
      <c r="B84" s="3238" t="s">
        <v>8923</v>
      </c>
      <c r="C84" s="3124"/>
      <c r="D84" s="3022" t="str">
        <f t="shared" si="8"/>
        <v>2_47_24_65</v>
      </c>
      <c r="E84" s="3074" t="s">
        <v>10931</v>
      </c>
      <c r="F84" s="3091" t="str">
        <f t="shared" si="7"/>
        <v>24_65</v>
      </c>
      <c r="G84" s="3023">
        <v>2.77</v>
      </c>
      <c r="H84" s="4175" t="s">
        <v>8089</v>
      </c>
      <c r="I84" s="4175" t="s">
        <v>9932</v>
      </c>
      <c r="J84" s="3244">
        <v>26713</v>
      </c>
      <c r="K84" s="3003">
        <v>24</v>
      </c>
      <c r="L84" s="3003">
        <v>65</v>
      </c>
      <c r="M84" s="4176">
        <v>349484</v>
      </c>
      <c r="N84" s="4175" t="s">
        <v>8924</v>
      </c>
      <c r="O84" s="4175" t="s">
        <v>8919</v>
      </c>
      <c r="P84" s="4175" t="s">
        <v>8925</v>
      </c>
      <c r="Q84" s="4175" t="s">
        <v>9260</v>
      </c>
      <c r="W84" s="2985"/>
    </row>
    <row r="85" spans="1:23" s="2133" customFormat="1" ht="20.100000000000001" customHeight="1">
      <c r="A85" s="4154"/>
      <c r="B85" s="3238" t="s">
        <v>8923</v>
      </c>
      <c r="C85" s="3125"/>
      <c r="D85" s="3022" t="str">
        <f t="shared" si="8"/>
        <v>2_47_27_70</v>
      </c>
      <c r="E85" s="3074" t="s">
        <v>10931</v>
      </c>
      <c r="F85" s="3091" t="str">
        <f t="shared" si="7"/>
        <v>27_70</v>
      </c>
      <c r="G85" s="3024">
        <v>2.78</v>
      </c>
      <c r="H85" s="4154"/>
      <c r="I85" s="4154"/>
      <c r="J85" s="3244">
        <v>26713</v>
      </c>
      <c r="K85" s="2869">
        <v>27</v>
      </c>
      <c r="L85" s="2869">
        <v>70</v>
      </c>
      <c r="M85" s="4177"/>
      <c r="N85" s="4154"/>
      <c r="O85" s="4154"/>
      <c r="P85" s="4154"/>
      <c r="Q85" s="4154"/>
      <c r="S85" s="2133" t="e">
        <f>VLOOKUP(M84,#REF!,1,0)</f>
        <v>#REF!</v>
      </c>
      <c r="T85" s="2133" t="e">
        <f>VLOOKUP(M84,'Bieu 2.4'!#REF!,1,0)</f>
        <v>#REF!</v>
      </c>
      <c r="U85" s="2133" t="e">
        <f>VLOOKUP(M84,#REF!,1,0)</f>
        <v>#REF!</v>
      </c>
      <c r="V85" s="2133" t="e">
        <f>VLOOKUP(M84,#REF!,1,0)</f>
        <v>#REF!</v>
      </c>
      <c r="W85" s="2985"/>
    </row>
    <row r="86" spans="1:23" s="2133" customFormat="1" ht="30" customHeight="1">
      <c r="A86" s="2869" t="e">
        <f>A84+1</f>
        <v>#REF!</v>
      </c>
      <c r="B86" s="3075" t="s">
        <v>9954</v>
      </c>
      <c r="C86" s="3124" t="s">
        <v>3930</v>
      </c>
      <c r="D86" s="3022" t="str">
        <f t="shared" si="8"/>
        <v>2_48_76_3</v>
      </c>
      <c r="E86" s="3074" t="s">
        <v>10932</v>
      </c>
      <c r="F86" s="3091" t="str">
        <f t="shared" si="7"/>
        <v>76_3</v>
      </c>
      <c r="G86" s="3023">
        <v>2.79</v>
      </c>
      <c r="H86" s="2990" t="s">
        <v>8359</v>
      </c>
      <c r="I86" s="2990" t="s">
        <v>9953</v>
      </c>
      <c r="J86" s="3241">
        <v>26539</v>
      </c>
      <c r="K86" s="2869">
        <v>76</v>
      </c>
      <c r="L86" s="2869">
        <v>3</v>
      </c>
      <c r="M86" s="2132">
        <v>39386.9</v>
      </c>
      <c r="N86" s="2990" t="s">
        <v>60</v>
      </c>
      <c r="O86" s="3003" t="s">
        <v>61</v>
      </c>
      <c r="P86" s="2126" t="s">
        <v>8927</v>
      </c>
      <c r="Q86" s="2873" t="s">
        <v>8928</v>
      </c>
      <c r="S86" s="2133" t="e">
        <f>VLOOKUP(M86,#REF!,1,0)</f>
        <v>#REF!</v>
      </c>
      <c r="T86" s="2133" t="e">
        <f>VLOOKUP(M86,'Bieu 2.4'!#REF!,1,0)</f>
        <v>#REF!</v>
      </c>
      <c r="U86" s="2133" t="e">
        <f>VLOOKUP(M86,#REF!,1,0)</f>
        <v>#REF!</v>
      </c>
      <c r="V86" s="2133" t="e">
        <f>VLOOKUP(M86,#REF!,1,0)</f>
        <v>#REF!</v>
      </c>
      <c r="W86" s="2985"/>
    </row>
    <row r="87" spans="1:23" s="2133" customFormat="1" ht="39.75" customHeight="1">
      <c r="A87" s="2869" t="e">
        <f>A86+1</f>
        <v>#REF!</v>
      </c>
      <c r="B87" s="3009" t="s">
        <v>9574</v>
      </c>
      <c r="C87" s="3135"/>
      <c r="D87" s="3022" t="str">
        <f t="shared" si="8"/>
        <v>2_49__</v>
      </c>
      <c r="E87" s="3074" t="s">
        <v>10933</v>
      </c>
      <c r="F87" s="3091" t="str">
        <f t="shared" si="7"/>
        <v>_</v>
      </c>
      <c r="G87" s="3023">
        <v>2.8</v>
      </c>
      <c r="H87" s="2882" t="s">
        <v>8105</v>
      </c>
      <c r="I87" s="2882" t="s">
        <v>8552</v>
      </c>
      <c r="J87" s="3241">
        <v>26623</v>
      </c>
      <c r="K87" s="2869"/>
      <c r="L87" s="2869"/>
      <c r="M87" s="3014">
        <v>25043.1</v>
      </c>
      <c r="N87" s="2884" t="s">
        <v>9803</v>
      </c>
      <c r="O87" s="2884" t="s">
        <v>9369</v>
      </c>
      <c r="P87" s="2883"/>
      <c r="Q87" s="2873" t="s">
        <v>9178</v>
      </c>
      <c r="W87" s="2985"/>
    </row>
    <row r="88" spans="1:23" s="2133" customFormat="1" ht="20.100000000000001" customHeight="1">
      <c r="A88" s="2869" t="e">
        <f>A87+1</f>
        <v>#REF!</v>
      </c>
      <c r="B88" s="3009" t="s">
        <v>9615</v>
      </c>
      <c r="C88" s="3135"/>
      <c r="D88" s="3022" t="str">
        <f t="shared" si="8"/>
        <v>2_50__</v>
      </c>
      <c r="E88" s="3074" t="s">
        <v>10934</v>
      </c>
      <c r="F88" s="3091" t="str">
        <f t="shared" si="7"/>
        <v>_</v>
      </c>
      <c r="G88" s="3024">
        <v>2.81</v>
      </c>
      <c r="H88" s="3000" t="s">
        <v>8089</v>
      </c>
      <c r="I88" s="3008" t="s">
        <v>9960</v>
      </c>
      <c r="J88" s="3244">
        <v>26728</v>
      </c>
      <c r="K88" s="2869"/>
      <c r="L88" s="2869"/>
      <c r="M88" s="3014">
        <v>12800.1</v>
      </c>
      <c r="N88" s="2884" t="s">
        <v>9616</v>
      </c>
      <c r="O88" s="2884" t="s">
        <v>9369</v>
      </c>
      <c r="P88" s="2885" t="s">
        <v>9617</v>
      </c>
      <c r="Q88" s="2873" t="s">
        <v>9178</v>
      </c>
      <c r="W88" s="2985"/>
    </row>
    <row r="89" spans="1:23" s="2865" customFormat="1" ht="20.100000000000001" customHeight="1">
      <c r="A89" s="2869" t="e">
        <f>A88+1</f>
        <v>#REF!</v>
      </c>
      <c r="B89" s="3075" t="s">
        <v>196</v>
      </c>
      <c r="C89" s="3124"/>
      <c r="D89" s="3022" t="str">
        <f t="shared" si="8"/>
        <v>2_51_3_153</v>
      </c>
      <c r="E89" s="3074" t="s">
        <v>10935</v>
      </c>
      <c r="F89" s="3091" t="str">
        <f t="shared" si="7"/>
        <v>3_153</v>
      </c>
      <c r="G89" s="3023">
        <v>2.82</v>
      </c>
      <c r="H89" s="2990" t="s">
        <v>8089</v>
      </c>
      <c r="I89" s="3003" t="s">
        <v>9955</v>
      </c>
      <c r="J89" s="3245">
        <v>26704</v>
      </c>
      <c r="K89" s="2869">
        <v>3</v>
      </c>
      <c r="L89" s="2872">
        <v>153</v>
      </c>
      <c r="M89" s="2132">
        <v>6272.3</v>
      </c>
      <c r="N89" s="2990" t="s">
        <v>198</v>
      </c>
      <c r="O89" s="3003" t="s">
        <v>8929</v>
      </c>
      <c r="P89" s="2873" t="s">
        <v>8930</v>
      </c>
      <c r="Q89" s="2873" t="s">
        <v>8931</v>
      </c>
      <c r="S89" s="2133" t="e">
        <f>VLOOKUP(M89,#REF!,1,0)</f>
        <v>#REF!</v>
      </c>
      <c r="T89" s="2133" t="e">
        <f>VLOOKUP(M89,'Bieu 2.4'!#REF!,1,0)</f>
        <v>#REF!</v>
      </c>
      <c r="U89" s="2133" t="e">
        <f>VLOOKUP(M89,#REF!,1,0)</f>
        <v>#REF!</v>
      </c>
      <c r="V89" s="2133" t="e">
        <f>VLOOKUP(M89,#REF!,1,0)</f>
        <v>#REF!</v>
      </c>
      <c r="W89" s="2987"/>
    </row>
    <row r="90" spans="1:23" s="2466" customFormat="1">
      <c r="A90" s="2463"/>
      <c r="B90" s="3010"/>
      <c r="C90" s="3010"/>
      <c r="D90" s="3010"/>
      <c r="E90" s="3010"/>
      <c r="F90" s="3010"/>
      <c r="G90" s="3020"/>
      <c r="H90" s="2995"/>
      <c r="I90" s="2992"/>
      <c r="J90" s="3230"/>
      <c r="K90" s="2463"/>
      <c r="L90" s="2463"/>
      <c r="M90" s="2465"/>
      <c r="N90" s="3001"/>
      <c r="O90" s="3001"/>
      <c r="P90" s="2129" t="e">
        <f>M14+M18+M19+M23+M24+#REF!+#REF!+M29+M28+#REF!+#REF!+M30+#REF!+M63+M66+M67+M76+M77+#REF!+#REF!+M86</f>
        <v>#REF!</v>
      </c>
      <c r="Q90" s="2463"/>
      <c r="W90" s="2988"/>
    </row>
    <row r="91" spans="1:23" s="2466" customFormat="1">
      <c r="A91" s="2463"/>
      <c r="B91" s="3010"/>
      <c r="C91" s="3010"/>
      <c r="D91" s="3010"/>
      <c r="E91" s="3010"/>
      <c r="F91" s="3010"/>
      <c r="G91" s="3020"/>
      <c r="H91" s="2995"/>
      <c r="I91" s="3007"/>
      <c r="J91" s="3230"/>
      <c r="K91" s="2463"/>
      <c r="L91" s="2463"/>
      <c r="M91" s="2465"/>
      <c r="N91" s="3001"/>
      <c r="O91" s="3001"/>
      <c r="P91" s="2129"/>
      <c r="Q91" s="2463"/>
      <c r="W91" s="2988"/>
    </row>
    <row r="92" spans="1:23" s="2466" customFormat="1">
      <c r="A92" s="2463"/>
      <c r="B92" s="3010"/>
      <c r="C92" s="3010"/>
      <c r="D92" s="3010"/>
      <c r="E92" s="3010"/>
      <c r="F92" s="3010"/>
      <c r="G92" s="3020"/>
      <c r="H92" s="2995"/>
      <c r="I92" s="3007"/>
      <c r="J92" s="3230"/>
      <c r="K92" s="2463"/>
      <c r="L92" s="2463"/>
      <c r="M92" s="2465"/>
      <c r="N92" s="3001"/>
      <c r="O92" s="3001"/>
      <c r="P92" s="2129"/>
      <c r="Q92" s="2463"/>
      <c r="W92" s="2988"/>
    </row>
    <row r="93" spans="1:23" s="2466" customFormat="1">
      <c r="A93" s="2463"/>
      <c r="B93" s="3010"/>
      <c r="C93" s="3010"/>
      <c r="D93" s="3010"/>
      <c r="E93" s="3010"/>
      <c r="F93" s="3010"/>
      <c r="G93" s="3020"/>
      <c r="H93" s="2995"/>
      <c r="I93" s="3007"/>
      <c r="J93" s="3230"/>
      <c r="K93" s="2463"/>
      <c r="L93" s="2849"/>
      <c r="M93" s="2465"/>
      <c r="N93" s="3001"/>
      <c r="O93" s="3001"/>
      <c r="P93" s="2129"/>
      <c r="Q93" s="2463"/>
      <c r="W93" s="2988"/>
    </row>
    <row r="94" spans="1:23" s="2466" customFormat="1">
      <c r="A94" s="2463"/>
      <c r="B94" s="3010"/>
      <c r="C94" s="3010"/>
      <c r="D94" s="3010"/>
      <c r="E94" s="3010"/>
      <c r="F94" s="3010"/>
      <c r="G94" s="3020"/>
      <c r="H94" s="2995"/>
      <c r="I94" s="3007"/>
      <c r="J94" s="3230"/>
      <c r="K94" s="2463"/>
      <c r="L94" s="2463"/>
      <c r="M94" s="2465"/>
      <c r="N94" s="3001"/>
      <c r="O94" s="3001"/>
      <c r="P94" s="2130"/>
      <c r="Q94" s="2463"/>
      <c r="W94" s="2988"/>
    </row>
    <row r="95" spans="1:23" s="2466" customFormat="1">
      <c r="A95" s="2463"/>
      <c r="B95" s="3010"/>
      <c r="C95" s="3010"/>
      <c r="D95" s="3010"/>
      <c r="E95" s="3010"/>
      <c r="F95" s="3010"/>
      <c r="G95" s="3020"/>
      <c r="H95" s="2995"/>
      <c r="I95" s="3007"/>
      <c r="J95" s="3230"/>
      <c r="K95" s="2463"/>
      <c r="L95" s="2463"/>
      <c r="M95" s="2465"/>
      <c r="N95" s="3001"/>
      <c r="O95" s="3001"/>
      <c r="P95" s="2129"/>
      <c r="Q95" s="2463"/>
      <c r="W95" s="2988"/>
    </row>
    <row r="96" spans="1:23" s="2466" customFormat="1">
      <c r="A96" s="2463"/>
      <c r="B96" s="3010"/>
      <c r="C96" s="3010"/>
      <c r="D96" s="3010"/>
      <c r="E96" s="3010"/>
      <c r="F96" s="3010"/>
      <c r="G96" s="3020"/>
      <c r="H96" s="2995"/>
      <c r="I96" s="3007"/>
      <c r="J96" s="3230"/>
      <c r="K96" s="2463"/>
      <c r="L96" s="2463"/>
      <c r="M96" s="2465"/>
      <c r="N96" s="3001"/>
      <c r="O96" s="3001"/>
      <c r="P96" s="2129"/>
      <c r="Q96" s="2463"/>
      <c r="W96" s="2988"/>
    </row>
    <row r="97" spans="1:23" s="2466" customFormat="1">
      <c r="A97" s="2463"/>
      <c r="B97" s="3010"/>
      <c r="C97" s="3010"/>
      <c r="D97" s="3010"/>
      <c r="E97" s="3010"/>
      <c r="F97" s="3010"/>
      <c r="G97" s="3020"/>
      <c r="H97" s="2995"/>
      <c r="I97" s="3007"/>
      <c r="J97" s="3230"/>
      <c r="K97" s="2463"/>
      <c r="L97" s="2463"/>
      <c r="M97" s="2465"/>
      <c r="N97" s="3001"/>
      <c r="O97" s="3001"/>
      <c r="P97" s="2129"/>
      <c r="Q97" s="2463"/>
      <c r="W97" s="2988"/>
    </row>
    <row r="98" spans="1:23" s="2466" customFormat="1">
      <c r="A98" s="2463"/>
      <c r="B98" s="3010"/>
      <c r="C98" s="3010"/>
      <c r="D98" s="3010"/>
      <c r="E98" s="3010"/>
      <c r="F98" s="3010"/>
      <c r="G98" s="3020"/>
      <c r="H98" s="2995"/>
      <c r="I98" s="3007"/>
      <c r="J98" s="3230"/>
      <c r="K98" s="2463"/>
      <c r="L98" s="2463"/>
      <c r="M98" s="2465"/>
      <c r="N98" s="3001"/>
      <c r="O98" s="3001"/>
      <c r="P98" s="2129"/>
      <c r="Q98" s="2463"/>
      <c r="W98" s="2988"/>
    </row>
    <row r="99" spans="1:23" s="2466" customFormat="1">
      <c r="A99" s="2463"/>
      <c r="B99" s="3010"/>
      <c r="C99" s="3010"/>
      <c r="D99" s="3010"/>
      <c r="E99" s="3010"/>
      <c r="F99" s="3010"/>
      <c r="G99" s="3020"/>
      <c r="H99" s="2995"/>
      <c r="I99" s="3007"/>
      <c r="J99" s="3230"/>
      <c r="K99" s="2463"/>
      <c r="L99" s="2463"/>
      <c r="M99" s="2465"/>
      <c r="N99" s="3001"/>
      <c r="O99" s="3001"/>
      <c r="P99" s="2129"/>
      <c r="Q99" s="2463"/>
      <c r="W99" s="2988"/>
    </row>
    <row r="100" spans="1:23" s="2466" customFormat="1">
      <c r="A100" s="2463"/>
      <c r="B100" s="3010"/>
      <c r="C100" s="3010"/>
      <c r="D100" s="3010"/>
      <c r="E100" s="3010"/>
      <c r="F100" s="3010"/>
      <c r="G100" s="3020"/>
      <c r="H100" s="2995"/>
      <c r="I100" s="3007"/>
      <c r="J100" s="3230"/>
      <c r="K100" s="2463"/>
      <c r="L100" s="2463"/>
      <c r="M100" s="2465"/>
      <c r="N100" s="3001"/>
      <c r="O100" s="3001"/>
      <c r="P100" s="2129"/>
      <c r="Q100" s="2463"/>
      <c r="W100" s="2988"/>
    </row>
    <row r="101" spans="1:23" s="2466" customFormat="1">
      <c r="A101" s="2463"/>
      <c r="B101" s="3010"/>
      <c r="C101" s="3010"/>
      <c r="D101" s="3010"/>
      <c r="E101" s="3010"/>
      <c r="F101" s="3010"/>
      <c r="G101" s="3020"/>
      <c r="H101" s="2995"/>
      <c r="I101" s="3007"/>
      <c r="J101" s="3230"/>
      <c r="K101" s="2463"/>
      <c r="L101" s="2463"/>
      <c r="M101" s="2465"/>
      <c r="N101" s="3001"/>
      <c r="O101" s="3001"/>
      <c r="P101" s="2129"/>
      <c r="Q101" s="2463"/>
      <c r="W101" s="2988"/>
    </row>
    <row r="102" spans="1:23" s="2466" customFormat="1">
      <c r="A102" s="2463"/>
      <c r="B102" s="3010"/>
      <c r="C102" s="3010"/>
      <c r="D102" s="3010"/>
      <c r="E102" s="3010"/>
      <c r="F102" s="3010"/>
      <c r="G102" s="3020"/>
      <c r="H102" s="2995"/>
      <c r="I102" s="3007"/>
      <c r="J102" s="3230"/>
      <c r="K102" s="2463"/>
      <c r="L102" s="2463"/>
      <c r="M102" s="2465"/>
      <c r="N102" s="3001"/>
      <c r="O102" s="3001"/>
      <c r="P102" s="2129"/>
      <c r="Q102" s="2463"/>
      <c r="W102" s="2988"/>
    </row>
    <row r="103" spans="1:23" s="2466" customFormat="1">
      <c r="A103" s="2463"/>
      <c r="B103" s="3010"/>
      <c r="C103" s="3010"/>
      <c r="D103" s="3010"/>
      <c r="E103" s="3010"/>
      <c r="F103" s="3010"/>
      <c r="G103" s="3020"/>
      <c r="H103" s="2995"/>
      <c r="I103" s="3007"/>
      <c r="J103" s="3230"/>
      <c r="K103" s="2463"/>
      <c r="L103" s="2463"/>
      <c r="M103" s="2465"/>
      <c r="N103" s="3001"/>
      <c r="O103" s="3001"/>
      <c r="P103" s="2129"/>
      <c r="Q103" s="2463"/>
      <c r="W103" s="2988"/>
    </row>
    <row r="104" spans="1:23" s="2466" customFormat="1">
      <c r="A104" s="2463"/>
      <c r="B104" s="3010"/>
      <c r="C104" s="3010"/>
      <c r="D104" s="3010"/>
      <c r="E104" s="3010"/>
      <c r="F104" s="3010"/>
      <c r="G104" s="3020"/>
      <c r="H104" s="2995"/>
      <c r="I104" s="3007"/>
      <c r="J104" s="3230"/>
      <c r="K104" s="2463"/>
      <c r="L104" s="2463"/>
      <c r="M104" s="2465"/>
      <c r="N104" s="3001"/>
      <c r="O104" s="3001"/>
      <c r="P104" s="2129"/>
      <c r="Q104" s="2463"/>
      <c r="W104" s="2988"/>
    </row>
    <row r="105" spans="1:23" s="2466" customFormat="1">
      <c r="A105" s="2463"/>
      <c r="B105" s="3010"/>
      <c r="C105" s="3010"/>
      <c r="D105" s="3010"/>
      <c r="E105" s="3010"/>
      <c r="F105" s="3010"/>
      <c r="G105" s="3020"/>
      <c r="H105" s="2995"/>
      <c r="I105" s="3007"/>
      <c r="J105" s="3230"/>
      <c r="K105" s="2463"/>
      <c r="L105" s="2463"/>
      <c r="M105" s="2465"/>
      <c r="N105" s="3001"/>
      <c r="O105" s="3001"/>
      <c r="P105" s="2495"/>
      <c r="Q105" s="2463"/>
      <c r="W105" s="2988"/>
    </row>
    <row r="106" spans="1:23" s="2466" customFormat="1">
      <c r="A106" s="2463"/>
      <c r="B106" s="3010"/>
      <c r="C106" s="3010"/>
      <c r="D106" s="3010"/>
      <c r="E106" s="3010"/>
      <c r="F106" s="3010"/>
      <c r="G106" s="3020"/>
      <c r="H106" s="2995"/>
      <c r="I106" s="3007"/>
      <c r="J106" s="3230"/>
      <c r="K106" s="2463"/>
      <c r="L106" s="2463"/>
      <c r="M106" s="2465"/>
      <c r="N106" s="3001"/>
      <c r="O106" s="3001"/>
      <c r="P106" s="2129"/>
      <c r="Q106" s="2463"/>
      <c r="W106" s="2988"/>
    </row>
    <row r="107" spans="1:23" s="2466" customFormat="1">
      <c r="A107" s="2463"/>
      <c r="B107" s="3010"/>
      <c r="C107" s="3010"/>
      <c r="D107" s="3010"/>
      <c r="E107" s="3010"/>
      <c r="F107" s="3010"/>
      <c r="G107" s="3020"/>
      <c r="H107" s="2995"/>
      <c r="I107" s="3007"/>
      <c r="J107" s="3230"/>
      <c r="K107" s="2463"/>
      <c r="L107" s="2463"/>
      <c r="M107" s="2465"/>
      <c r="N107" s="3001"/>
      <c r="O107" s="3001"/>
      <c r="P107" s="2496"/>
      <c r="Q107" s="2463"/>
      <c r="W107" s="2988"/>
    </row>
    <row r="108" spans="1:23" s="2466" customFormat="1">
      <c r="A108" s="2463"/>
      <c r="B108" s="3010"/>
      <c r="C108" s="3010"/>
      <c r="D108" s="3010"/>
      <c r="E108" s="3010"/>
      <c r="F108" s="3010"/>
      <c r="G108" s="3020"/>
      <c r="H108" s="2995"/>
      <c r="I108" s="3007"/>
      <c r="J108" s="3230"/>
      <c r="K108" s="2463"/>
      <c r="L108" s="2463"/>
      <c r="M108" s="2465"/>
      <c r="N108" s="3001"/>
      <c r="O108" s="3001"/>
      <c r="P108" s="2497"/>
      <c r="Q108" s="2463"/>
      <c r="W108" s="2988"/>
    </row>
    <row r="109" spans="1:23" s="2466" customFormat="1">
      <c r="A109" s="2463"/>
      <c r="B109" s="3010"/>
      <c r="C109" s="3010"/>
      <c r="D109" s="3010"/>
      <c r="E109" s="3010"/>
      <c r="F109" s="3010"/>
      <c r="G109" s="3020"/>
      <c r="H109" s="2995"/>
      <c r="I109" s="3007"/>
      <c r="J109" s="3230"/>
      <c r="K109" s="2463"/>
      <c r="L109" s="2463"/>
      <c r="M109" s="2465"/>
      <c r="N109" s="3001"/>
      <c r="O109" s="3001"/>
      <c r="P109" s="2497"/>
      <c r="Q109" s="2463"/>
      <c r="W109" s="2988"/>
    </row>
    <row r="110" spans="1:23" s="2466" customFormat="1">
      <c r="A110" s="2463"/>
      <c r="B110" s="3010"/>
      <c r="C110" s="3010"/>
      <c r="D110" s="3010"/>
      <c r="E110" s="3010"/>
      <c r="F110" s="3010"/>
      <c r="G110" s="3020"/>
      <c r="H110" s="2995"/>
      <c r="I110" s="3007"/>
      <c r="J110" s="3230"/>
      <c r="K110" s="2463"/>
      <c r="L110" s="2463"/>
      <c r="M110" s="2465"/>
      <c r="N110" s="3001"/>
      <c r="O110" s="3001"/>
      <c r="P110" s="2497"/>
      <c r="Q110" s="2463"/>
      <c r="W110" s="2988"/>
    </row>
    <row r="111" spans="1:23" s="2466" customFormat="1">
      <c r="A111" s="2463"/>
      <c r="B111" s="3010"/>
      <c r="C111" s="3010"/>
      <c r="D111" s="3010"/>
      <c r="E111" s="3010"/>
      <c r="F111" s="3010"/>
      <c r="G111" s="3020"/>
      <c r="H111" s="2995"/>
      <c r="I111" s="3007"/>
      <c r="J111" s="3230"/>
      <c r="K111" s="2463"/>
      <c r="L111" s="2463"/>
      <c r="M111" s="2465"/>
      <c r="N111" s="3001"/>
      <c r="O111" s="3001"/>
      <c r="P111" s="2497"/>
      <c r="Q111" s="2463"/>
      <c r="W111" s="2988"/>
    </row>
    <row r="112" spans="1:23" s="2466" customFormat="1">
      <c r="A112" s="2463"/>
      <c r="B112" s="3010"/>
      <c r="C112" s="3010"/>
      <c r="D112" s="3010"/>
      <c r="E112" s="3010"/>
      <c r="F112" s="3010"/>
      <c r="G112" s="3020"/>
      <c r="H112" s="2995"/>
      <c r="I112" s="3007"/>
      <c r="J112" s="3230"/>
      <c r="K112" s="2463"/>
      <c r="L112" s="2463"/>
      <c r="M112" s="2465"/>
      <c r="N112" s="3001"/>
      <c r="O112" s="3001"/>
      <c r="P112" s="2497"/>
      <c r="Q112" s="2463"/>
      <c r="W112" s="2988"/>
    </row>
    <row r="113" spans="1:23" s="2466" customFormat="1">
      <c r="A113" s="2463"/>
      <c r="B113" s="3010"/>
      <c r="C113" s="3010"/>
      <c r="D113" s="3010"/>
      <c r="E113" s="3010"/>
      <c r="F113" s="3010"/>
      <c r="G113" s="3020"/>
      <c r="H113" s="2995"/>
      <c r="I113" s="3007"/>
      <c r="J113" s="3230"/>
      <c r="K113" s="2463"/>
      <c r="L113" s="2463"/>
      <c r="M113" s="2465"/>
      <c r="N113" s="3001"/>
      <c r="O113" s="3001"/>
      <c r="P113" s="2497"/>
      <c r="Q113" s="2463"/>
      <c r="W113" s="2988"/>
    </row>
  </sheetData>
  <autoFilter ref="A2:W90">
    <filterColumn colId="7" showButton="0"/>
    <filterColumn colId="10" showButton="0"/>
  </autoFilter>
  <mergeCells count="111">
    <mergeCell ref="P77:P79"/>
    <mergeCell ref="Q77:Q79"/>
    <mergeCell ref="M69:M72"/>
    <mergeCell ref="N69:N72"/>
    <mergeCell ref="O77:O79"/>
    <mergeCell ref="A77:A79"/>
    <mergeCell ref="B69:B72"/>
    <mergeCell ref="H69:H72"/>
    <mergeCell ref="I69:I72"/>
    <mergeCell ref="B77:B79"/>
    <mergeCell ref="H77:H79"/>
    <mergeCell ref="I77:I79"/>
    <mergeCell ref="M77:M79"/>
    <mergeCell ref="N77:N79"/>
    <mergeCell ref="O69:O72"/>
    <mergeCell ref="P69:P72"/>
    <mergeCell ref="Q69:Q72"/>
    <mergeCell ref="M63:M65"/>
    <mergeCell ref="N63:N65"/>
    <mergeCell ref="O63:O65"/>
    <mergeCell ref="P63:P65"/>
    <mergeCell ref="A1:Q1"/>
    <mergeCell ref="A2:A3"/>
    <mergeCell ref="B2:B3"/>
    <mergeCell ref="K2:L2"/>
    <mergeCell ref="M2:M3"/>
    <mergeCell ref="H2:I2"/>
    <mergeCell ref="C2:C3"/>
    <mergeCell ref="J2:J3"/>
    <mergeCell ref="N36:N37"/>
    <mergeCell ref="N34:N35"/>
    <mergeCell ref="N2:N3"/>
    <mergeCell ref="N26:N27"/>
    <mergeCell ref="O36:O37"/>
    <mergeCell ref="P36:P37"/>
    <mergeCell ref="Q36:Q37"/>
    <mergeCell ref="O26:O27"/>
    <mergeCell ref="P26:P27"/>
    <mergeCell ref="Q26:Q27"/>
    <mergeCell ref="A8:A13"/>
    <mergeCell ref="H8:H13"/>
    <mergeCell ref="A26:A27"/>
    <mergeCell ref="H26:H27"/>
    <mergeCell ref="P8:P13"/>
    <mergeCell ref="O2:O3"/>
    <mergeCell ref="P2:P3"/>
    <mergeCell ref="Q2:Q3"/>
    <mergeCell ref="A5:A7"/>
    <mergeCell ref="B5:B7"/>
    <mergeCell ref="H5:H7"/>
    <mergeCell ref="I5:I7"/>
    <mergeCell ref="M5:M7"/>
    <mergeCell ref="N5:N7"/>
    <mergeCell ref="O5:O7"/>
    <mergeCell ref="P5:P7"/>
    <mergeCell ref="Q5:Q7"/>
    <mergeCell ref="I26:I27"/>
    <mergeCell ref="M26:M27"/>
    <mergeCell ref="Q8:Q13"/>
    <mergeCell ref="A16:A17"/>
    <mergeCell ref="H16:H17"/>
    <mergeCell ref="I16:I17"/>
    <mergeCell ref="M16:M17"/>
    <mergeCell ref="N16:N17"/>
    <mergeCell ref="O16:O17"/>
    <mergeCell ref="P16:P17"/>
    <mergeCell ref="Q16:Q17"/>
    <mergeCell ref="I8:I13"/>
    <mergeCell ref="M8:M13"/>
    <mergeCell ref="N8:N13"/>
    <mergeCell ref="O8:O13"/>
    <mergeCell ref="O34:O35"/>
    <mergeCell ref="P34:P35"/>
    <mergeCell ref="Q34:Q35"/>
    <mergeCell ref="A73:A75"/>
    <mergeCell ref="M73:M75"/>
    <mergeCell ref="N73:N75"/>
    <mergeCell ref="O73:O75"/>
    <mergeCell ref="P73:P75"/>
    <mergeCell ref="Q73:Q75"/>
    <mergeCell ref="A34:A35"/>
    <mergeCell ref="B34:B35"/>
    <mergeCell ref="H34:H35"/>
    <mergeCell ref="I34:I35"/>
    <mergeCell ref="M34:M35"/>
    <mergeCell ref="Q63:Q65"/>
    <mergeCell ref="A63:A65"/>
    <mergeCell ref="H63:H65"/>
    <mergeCell ref="I63:I65"/>
    <mergeCell ref="A69:A72"/>
    <mergeCell ref="A36:A37"/>
    <mergeCell ref="M36:M37"/>
    <mergeCell ref="B36:B37"/>
    <mergeCell ref="H36:H37"/>
    <mergeCell ref="I36:I37"/>
    <mergeCell ref="N84:N85"/>
    <mergeCell ref="O84:O85"/>
    <mergeCell ref="P84:P85"/>
    <mergeCell ref="Q84:Q85"/>
    <mergeCell ref="A84:A85"/>
    <mergeCell ref="H84:H85"/>
    <mergeCell ref="I84:I85"/>
    <mergeCell ref="M84:M85"/>
    <mergeCell ref="N81:N83"/>
    <mergeCell ref="O81:O83"/>
    <mergeCell ref="P81:P83"/>
    <mergeCell ref="Q81:Q83"/>
    <mergeCell ref="A81:A83"/>
    <mergeCell ref="H81:H83"/>
    <mergeCell ref="I81:I83"/>
    <mergeCell ref="M81:M83"/>
  </mergeCells>
  <pageMargins left="0.24" right="0.03" top="0.94" bottom="0.7" header="0.3" footer="0.7"/>
  <pageSetup paperSize="9" scale="65" orientation="landscape" verticalDpi="300"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N94"/>
  <sheetViews>
    <sheetView zoomScaleNormal="100" workbookViewId="0">
      <selection activeCell="A3" sqref="A3:R3"/>
    </sheetView>
  </sheetViews>
  <sheetFormatPr defaultRowHeight="30" customHeight="1"/>
  <cols>
    <col min="1" max="1" width="7.7109375" style="2487" bestFit="1" customWidth="1"/>
    <col min="2" max="2" width="41.42578125" style="2482" customWidth="1"/>
    <col min="3" max="3" width="16.5703125" style="2482" customWidth="1"/>
    <col min="4" max="4" width="5" style="3026" hidden="1" customWidth="1"/>
    <col min="5" max="5" width="9.5703125" style="3026" hidden="1" customWidth="1"/>
    <col min="6" max="6" width="13.5703125" style="2487" bestFit="1" customWidth="1"/>
    <col min="7" max="7" width="21.85546875" style="2487" customWidth="1"/>
    <col min="8" max="8" width="11.42578125" style="2487" customWidth="1"/>
    <col min="9" max="9" width="5.85546875" style="2857" customWidth="1"/>
    <col min="10" max="10" width="7.5703125" style="2857" customWidth="1"/>
    <col min="11" max="11" width="15.28515625" style="3433" customWidth="1"/>
    <col min="12" max="12" width="20.42578125" style="2482" customWidth="1"/>
    <col min="13" max="13" width="26.42578125" style="2482" customWidth="1"/>
    <col min="14" max="14" width="27.42578125" style="2482" customWidth="1"/>
    <col min="15" max="15" width="12.85546875" style="2482" customWidth="1"/>
    <col min="16" max="16" width="16.42578125" style="2488" customWidth="1"/>
    <col min="17" max="17" width="10.85546875" style="2489" customWidth="1"/>
    <col min="18" max="18" width="12.85546875" style="2490" customWidth="1"/>
    <col min="19" max="19" width="29.140625" style="2482" hidden="1" customWidth="1"/>
    <col min="20" max="20" width="17.140625" style="2482" hidden="1" customWidth="1"/>
    <col min="21" max="21" width="12.28515625" style="2482" hidden="1" customWidth="1"/>
    <col min="22" max="22" width="18" style="2482" hidden="1" customWidth="1"/>
    <col min="23" max="24" width="9.140625" style="2482" hidden="1" customWidth="1"/>
    <col min="25" max="25" width="14.28515625" style="2482" hidden="1" customWidth="1"/>
    <col min="26" max="26" width="11.140625" style="2482" hidden="1" customWidth="1"/>
    <col min="27" max="28" width="13" style="2482" hidden="1" customWidth="1"/>
    <col min="29" max="38" width="0" style="2482" hidden="1" customWidth="1"/>
    <col min="39" max="39" width="9.140625" style="2482"/>
    <col min="40" max="40" width="48.140625" style="2482" bestFit="1" customWidth="1"/>
    <col min="41" max="249" width="9.140625" style="2482"/>
    <col min="250" max="250" width="4.42578125" style="2482" customWidth="1"/>
    <col min="251" max="251" width="22.85546875" style="2482" customWidth="1"/>
    <col min="252" max="252" width="23.85546875" style="2482" customWidth="1"/>
    <col min="253" max="253" width="9" style="2482" customWidth="1"/>
    <col min="254" max="254" width="14.7109375" style="2482" customWidth="1"/>
    <col min="255" max="255" width="11.140625" style="2482" customWidth="1"/>
    <col min="256" max="256" width="32.28515625" style="2482" customWidth="1"/>
    <col min="257" max="257" width="22.42578125" style="2482" customWidth="1"/>
    <col min="258" max="258" width="12.85546875" style="2482" customWidth="1"/>
    <col min="259" max="259" width="10.7109375" style="2482" customWidth="1"/>
    <col min="260" max="260" width="8.5703125" style="2482" customWidth="1"/>
    <col min="261" max="261" width="9.140625" style="2482" customWidth="1"/>
    <col min="262" max="262" width="6.5703125" style="2482" customWidth="1"/>
    <col min="263" max="263" width="23.85546875" style="2482" customWidth="1"/>
    <col min="264" max="505" width="9.140625" style="2482"/>
    <col min="506" max="506" width="4.42578125" style="2482" customWidth="1"/>
    <col min="507" max="507" width="22.85546875" style="2482" customWidth="1"/>
    <col min="508" max="508" width="23.85546875" style="2482" customWidth="1"/>
    <col min="509" max="509" width="9" style="2482" customWidth="1"/>
    <col min="510" max="510" width="14.7109375" style="2482" customWidth="1"/>
    <col min="511" max="511" width="11.140625" style="2482" customWidth="1"/>
    <col min="512" max="512" width="32.28515625" style="2482" customWidth="1"/>
    <col min="513" max="513" width="22.42578125" style="2482" customWidth="1"/>
    <col min="514" max="514" width="12.85546875" style="2482" customWidth="1"/>
    <col min="515" max="515" width="10.7109375" style="2482" customWidth="1"/>
    <col min="516" max="516" width="8.5703125" style="2482" customWidth="1"/>
    <col min="517" max="517" width="9.140625" style="2482" customWidth="1"/>
    <col min="518" max="518" width="6.5703125" style="2482" customWidth="1"/>
    <col min="519" max="519" width="23.85546875" style="2482" customWidth="1"/>
    <col min="520" max="761" width="9.140625" style="2482"/>
    <col min="762" max="762" width="4.42578125" style="2482" customWidth="1"/>
    <col min="763" max="763" width="22.85546875" style="2482" customWidth="1"/>
    <col min="764" max="764" width="23.85546875" style="2482" customWidth="1"/>
    <col min="765" max="765" width="9" style="2482" customWidth="1"/>
    <col min="766" max="766" width="14.7109375" style="2482" customWidth="1"/>
    <col min="767" max="767" width="11.140625" style="2482" customWidth="1"/>
    <col min="768" max="768" width="32.28515625" style="2482" customWidth="1"/>
    <col min="769" max="769" width="22.42578125" style="2482" customWidth="1"/>
    <col min="770" max="770" width="12.85546875" style="2482" customWidth="1"/>
    <col min="771" max="771" width="10.7109375" style="2482" customWidth="1"/>
    <col min="772" max="772" width="8.5703125" style="2482" customWidth="1"/>
    <col min="773" max="773" width="9.140625" style="2482" customWidth="1"/>
    <col min="774" max="774" width="6.5703125" style="2482" customWidth="1"/>
    <col min="775" max="775" width="23.85546875" style="2482" customWidth="1"/>
    <col min="776" max="1017" width="9.140625" style="2482"/>
    <col min="1018" max="1018" width="4.42578125" style="2482" customWidth="1"/>
    <col min="1019" max="1019" width="22.85546875" style="2482" customWidth="1"/>
    <col min="1020" max="1020" width="23.85546875" style="2482" customWidth="1"/>
    <col min="1021" max="1021" width="9" style="2482" customWidth="1"/>
    <col min="1022" max="1022" width="14.7109375" style="2482" customWidth="1"/>
    <col min="1023" max="1023" width="11.140625" style="2482" customWidth="1"/>
    <col min="1024" max="1024" width="32.28515625" style="2482" customWidth="1"/>
    <col min="1025" max="1025" width="22.42578125" style="2482" customWidth="1"/>
    <col min="1026" max="1026" width="12.85546875" style="2482" customWidth="1"/>
    <col min="1027" max="1027" width="10.7109375" style="2482" customWidth="1"/>
    <col min="1028" max="1028" width="8.5703125" style="2482" customWidth="1"/>
    <col min="1029" max="1029" width="9.140625" style="2482" customWidth="1"/>
    <col min="1030" max="1030" width="6.5703125" style="2482" customWidth="1"/>
    <col min="1031" max="1031" width="23.85546875" style="2482" customWidth="1"/>
    <col min="1032" max="1273" width="9.140625" style="2482"/>
    <col min="1274" max="1274" width="4.42578125" style="2482" customWidth="1"/>
    <col min="1275" max="1275" width="22.85546875" style="2482" customWidth="1"/>
    <col min="1276" max="1276" width="23.85546875" style="2482" customWidth="1"/>
    <col min="1277" max="1277" width="9" style="2482" customWidth="1"/>
    <col min="1278" max="1278" width="14.7109375" style="2482" customWidth="1"/>
    <col min="1279" max="1279" width="11.140625" style="2482" customWidth="1"/>
    <col min="1280" max="1280" width="32.28515625" style="2482" customWidth="1"/>
    <col min="1281" max="1281" width="22.42578125" style="2482" customWidth="1"/>
    <col min="1282" max="1282" width="12.85546875" style="2482" customWidth="1"/>
    <col min="1283" max="1283" width="10.7109375" style="2482" customWidth="1"/>
    <col min="1284" max="1284" width="8.5703125" style="2482" customWidth="1"/>
    <col min="1285" max="1285" width="9.140625" style="2482" customWidth="1"/>
    <col min="1286" max="1286" width="6.5703125" style="2482" customWidth="1"/>
    <col min="1287" max="1287" width="23.85546875" style="2482" customWidth="1"/>
    <col min="1288" max="1529" width="9.140625" style="2482"/>
    <col min="1530" max="1530" width="4.42578125" style="2482" customWidth="1"/>
    <col min="1531" max="1531" width="22.85546875" style="2482" customWidth="1"/>
    <col min="1532" max="1532" width="23.85546875" style="2482" customWidth="1"/>
    <col min="1533" max="1533" width="9" style="2482" customWidth="1"/>
    <col min="1534" max="1534" width="14.7109375" style="2482" customWidth="1"/>
    <col min="1535" max="1535" width="11.140625" style="2482" customWidth="1"/>
    <col min="1536" max="1536" width="32.28515625" style="2482" customWidth="1"/>
    <col min="1537" max="1537" width="22.42578125" style="2482" customWidth="1"/>
    <col min="1538" max="1538" width="12.85546875" style="2482" customWidth="1"/>
    <col min="1539" max="1539" width="10.7109375" style="2482" customWidth="1"/>
    <col min="1540" max="1540" width="8.5703125" style="2482" customWidth="1"/>
    <col min="1541" max="1541" width="9.140625" style="2482" customWidth="1"/>
    <col min="1542" max="1542" width="6.5703125" style="2482" customWidth="1"/>
    <col min="1543" max="1543" width="23.85546875" style="2482" customWidth="1"/>
    <col min="1544" max="1785" width="9.140625" style="2482"/>
    <col min="1786" max="1786" width="4.42578125" style="2482" customWidth="1"/>
    <col min="1787" max="1787" width="22.85546875" style="2482" customWidth="1"/>
    <col min="1788" max="1788" width="23.85546875" style="2482" customWidth="1"/>
    <col min="1789" max="1789" width="9" style="2482" customWidth="1"/>
    <col min="1790" max="1790" width="14.7109375" style="2482" customWidth="1"/>
    <col min="1791" max="1791" width="11.140625" style="2482" customWidth="1"/>
    <col min="1792" max="1792" width="32.28515625" style="2482" customWidth="1"/>
    <col min="1793" max="1793" width="22.42578125" style="2482" customWidth="1"/>
    <col min="1794" max="1794" width="12.85546875" style="2482" customWidth="1"/>
    <col min="1795" max="1795" width="10.7109375" style="2482" customWidth="1"/>
    <col min="1796" max="1796" width="8.5703125" style="2482" customWidth="1"/>
    <col min="1797" max="1797" width="9.140625" style="2482" customWidth="1"/>
    <col min="1798" max="1798" width="6.5703125" style="2482" customWidth="1"/>
    <col min="1799" max="1799" width="23.85546875" style="2482" customWidth="1"/>
    <col min="1800" max="2041" width="9.140625" style="2482"/>
    <col min="2042" max="2042" width="4.42578125" style="2482" customWidth="1"/>
    <col min="2043" max="2043" width="22.85546875" style="2482" customWidth="1"/>
    <col min="2044" max="2044" width="23.85546875" style="2482" customWidth="1"/>
    <col min="2045" max="2045" width="9" style="2482" customWidth="1"/>
    <col min="2046" max="2046" width="14.7109375" style="2482" customWidth="1"/>
    <col min="2047" max="2047" width="11.140625" style="2482" customWidth="1"/>
    <col min="2048" max="2048" width="32.28515625" style="2482" customWidth="1"/>
    <col min="2049" max="2049" width="22.42578125" style="2482" customWidth="1"/>
    <col min="2050" max="2050" width="12.85546875" style="2482" customWidth="1"/>
    <col min="2051" max="2051" width="10.7109375" style="2482" customWidth="1"/>
    <col min="2052" max="2052" width="8.5703125" style="2482" customWidth="1"/>
    <col min="2053" max="2053" width="9.140625" style="2482" customWidth="1"/>
    <col min="2054" max="2054" width="6.5703125" style="2482" customWidth="1"/>
    <col min="2055" max="2055" width="23.85546875" style="2482" customWidth="1"/>
    <col min="2056" max="2297" width="9.140625" style="2482"/>
    <col min="2298" max="2298" width="4.42578125" style="2482" customWidth="1"/>
    <col min="2299" max="2299" width="22.85546875" style="2482" customWidth="1"/>
    <col min="2300" max="2300" width="23.85546875" style="2482" customWidth="1"/>
    <col min="2301" max="2301" width="9" style="2482" customWidth="1"/>
    <col min="2302" max="2302" width="14.7109375" style="2482" customWidth="1"/>
    <col min="2303" max="2303" width="11.140625" style="2482" customWidth="1"/>
    <col min="2304" max="2304" width="32.28515625" style="2482" customWidth="1"/>
    <col min="2305" max="2305" width="22.42578125" style="2482" customWidth="1"/>
    <col min="2306" max="2306" width="12.85546875" style="2482" customWidth="1"/>
    <col min="2307" max="2307" width="10.7109375" style="2482" customWidth="1"/>
    <col min="2308" max="2308" width="8.5703125" style="2482" customWidth="1"/>
    <col min="2309" max="2309" width="9.140625" style="2482" customWidth="1"/>
    <col min="2310" max="2310" width="6.5703125" style="2482" customWidth="1"/>
    <col min="2311" max="2311" width="23.85546875" style="2482" customWidth="1"/>
    <col min="2312" max="2553" width="9.140625" style="2482"/>
    <col min="2554" max="2554" width="4.42578125" style="2482" customWidth="1"/>
    <col min="2555" max="2555" width="22.85546875" style="2482" customWidth="1"/>
    <col min="2556" max="2556" width="23.85546875" style="2482" customWidth="1"/>
    <col min="2557" max="2557" width="9" style="2482" customWidth="1"/>
    <col min="2558" max="2558" width="14.7109375" style="2482" customWidth="1"/>
    <col min="2559" max="2559" width="11.140625" style="2482" customWidth="1"/>
    <col min="2560" max="2560" width="32.28515625" style="2482" customWidth="1"/>
    <col min="2561" max="2561" width="22.42578125" style="2482" customWidth="1"/>
    <col min="2562" max="2562" width="12.85546875" style="2482" customWidth="1"/>
    <col min="2563" max="2563" width="10.7109375" style="2482" customWidth="1"/>
    <col min="2564" max="2564" width="8.5703125" style="2482" customWidth="1"/>
    <col min="2565" max="2565" width="9.140625" style="2482" customWidth="1"/>
    <col min="2566" max="2566" width="6.5703125" style="2482" customWidth="1"/>
    <col min="2567" max="2567" width="23.85546875" style="2482" customWidth="1"/>
    <col min="2568" max="2809" width="9.140625" style="2482"/>
    <col min="2810" max="2810" width="4.42578125" style="2482" customWidth="1"/>
    <col min="2811" max="2811" width="22.85546875" style="2482" customWidth="1"/>
    <col min="2812" max="2812" width="23.85546875" style="2482" customWidth="1"/>
    <col min="2813" max="2813" width="9" style="2482" customWidth="1"/>
    <col min="2814" max="2814" width="14.7109375" style="2482" customWidth="1"/>
    <col min="2815" max="2815" width="11.140625" style="2482" customWidth="1"/>
    <col min="2816" max="2816" width="32.28515625" style="2482" customWidth="1"/>
    <col min="2817" max="2817" width="22.42578125" style="2482" customWidth="1"/>
    <col min="2818" max="2818" width="12.85546875" style="2482" customWidth="1"/>
    <col min="2819" max="2819" width="10.7109375" style="2482" customWidth="1"/>
    <col min="2820" max="2820" width="8.5703125" style="2482" customWidth="1"/>
    <col min="2821" max="2821" width="9.140625" style="2482" customWidth="1"/>
    <col min="2822" max="2822" width="6.5703125" style="2482" customWidth="1"/>
    <col min="2823" max="2823" width="23.85546875" style="2482" customWidth="1"/>
    <col min="2824" max="3065" width="9.140625" style="2482"/>
    <col min="3066" max="3066" width="4.42578125" style="2482" customWidth="1"/>
    <col min="3067" max="3067" width="22.85546875" style="2482" customWidth="1"/>
    <col min="3068" max="3068" width="23.85546875" style="2482" customWidth="1"/>
    <col min="3069" max="3069" width="9" style="2482" customWidth="1"/>
    <col min="3070" max="3070" width="14.7109375" style="2482" customWidth="1"/>
    <col min="3071" max="3071" width="11.140625" style="2482" customWidth="1"/>
    <col min="3072" max="3072" width="32.28515625" style="2482" customWidth="1"/>
    <col min="3073" max="3073" width="22.42578125" style="2482" customWidth="1"/>
    <col min="3074" max="3074" width="12.85546875" style="2482" customWidth="1"/>
    <col min="3075" max="3075" width="10.7109375" style="2482" customWidth="1"/>
    <col min="3076" max="3076" width="8.5703125" style="2482" customWidth="1"/>
    <col min="3077" max="3077" width="9.140625" style="2482" customWidth="1"/>
    <col min="3078" max="3078" width="6.5703125" style="2482" customWidth="1"/>
    <col min="3079" max="3079" width="23.85546875" style="2482" customWidth="1"/>
    <col min="3080" max="3321" width="9.140625" style="2482"/>
    <col min="3322" max="3322" width="4.42578125" style="2482" customWidth="1"/>
    <col min="3323" max="3323" width="22.85546875" style="2482" customWidth="1"/>
    <col min="3324" max="3324" width="23.85546875" style="2482" customWidth="1"/>
    <col min="3325" max="3325" width="9" style="2482" customWidth="1"/>
    <col min="3326" max="3326" width="14.7109375" style="2482" customWidth="1"/>
    <col min="3327" max="3327" width="11.140625" style="2482" customWidth="1"/>
    <col min="3328" max="3328" width="32.28515625" style="2482" customWidth="1"/>
    <col min="3329" max="3329" width="22.42578125" style="2482" customWidth="1"/>
    <col min="3330" max="3330" width="12.85546875" style="2482" customWidth="1"/>
    <col min="3331" max="3331" width="10.7109375" style="2482" customWidth="1"/>
    <col min="3332" max="3332" width="8.5703125" style="2482" customWidth="1"/>
    <col min="3333" max="3333" width="9.140625" style="2482" customWidth="1"/>
    <col min="3334" max="3334" width="6.5703125" style="2482" customWidth="1"/>
    <col min="3335" max="3335" width="23.85546875" style="2482" customWidth="1"/>
    <col min="3336" max="3577" width="9.140625" style="2482"/>
    <col min="3578" max="3578" width="4.42578125" style="2482" customWidth="1"/>
    <col min="3579" max="3579" width="22.85546875" style="2482" customWidth="1"/>
    <col min="3580" max="3580" width="23.85546875" style="2482" customWidth="1"/>
    <col min="3581" max="3581" width="9" style="2482" customWidth="1"/>
    <col min="3582" max="3582" width="14.7109375" style="2482" customWidth="1"/>
    <col min="3583" max="3583" width="11.140625" style="2482" customWidth="1"/>
    <col min="3584" max="3584" width="32.28515625" style="2482" customWidth="1"/>
    <col min="3585" max="3585" width="22.42578125" style="2482" customWidth="1"/>
    <col min="3586" max="3586" width="12.85546875" style="2482" customWidth="1"/>
    <col min="3587" max="3587" width="10.7109375" style="2482" customWidth="1"/>
    <col min="3588" max="3588" width="8.5703125" style="2482" customWidth="1"/>
    <col min="3589" max="3589" width="9.140625" style="2482" customWidth="1"/>
    <col min="3590" max="3590" width="6.5703125" style="2482" customWidth="1"/>
    <col min="3591" max="3591" width="23.85546875" style="2482" customWidth="1"/>
    <col min="3592" max="3833" width="9.140625" style="2482"/>
    <col min="3834" max="3834" width="4.42578125" style="2482" customWidth="1"/>
    <col min="3835" max="3835" width="22.85546875" style="2482" customWidth="1"/>
    <col min="3836" max="3836" width="23.85546875" style="2482" customWidth="1"/>
    <col min="3837" max="3837" width="9" style="2482" customWidth="1"/>
    <col min="3838" max="3838" width="14.7109375" style="2482" customWidth="1"/>
    <col min="3839" max="3839" width="11.140625" style="2482" customWidth="1"/>
    <col min="3840" max="3840" width="32.28515625" style="2482" customWidth="1"/>
    <col min="3841" max="3841" width="22.42578125" style="2482" customWidth="1"/>
    <col min="3842" max="3842" width="12.85546875" style="2482" customWidth="1"/>
    <col min="3843" max="3843" width="10.7109375" style="2482" customWidth="1"/>
    <col min="3844" max="3844" width="8.5703125" style="2482" customWidth="1"/>
    <col min="3845" max="3845" width="9.140625" style="2482" customWidth="1"/>
    <col min="3846" max="3846" width="6.5703125" style="2482" customWidth="1"/>
    <col min="3847" max="3847" width="23.85546875" style="2482" customWidth="1"/>
    <col min="3848" max="4089" width="9.140625" style="2482"/>
    <col min="4090" max="4090" width="4.42578125" style="2482" customWidth="1"/>
    <col min="4091" max="4091" width="22.85546875" style="2482" customWidth="1"/>
    <col min="4092" max="4092" width="23.85546875" style="2482" customWidth="1"/>
    <col min="4093" max="4093" width="9" style="2482" customWidth="1"/>
    <col min="4094" max="4094" width="14.7109375" style="2482" customWidth="1"/>
    <col min="4095" max="4095" width="11.140625" style="2482" customWidth="1"/>
    <col min="4096" max="4096" width="32.28515625" style="2482" customWidth="1"/>
    <col min="4097" max="4097" width="22.42578125" style="2482" customWidth="1"/>
    <col min="4098" max="4098" width="12.85546875" style="2482" customWidth="1"/>
    <col min="4099" max="4099" width="10.7109375" style="2482" customWidth="1"/>
    <col min="4100" max="4100" width="8.5703125" style="2482" customWidth="1"/>
    <col min="4101" max="4101" width="9.140625" style="2482" customWidth="1"/>
    <col min="4102" max="4102" width="6.5703125" style="2482" customWidth="1"/>
    <col min="4103" max="4103" width="23.85546875" style="2482" customWidth="1"/>
    <col min="4104" max="4345" width="9.140625" style="2482"/>
    <col min="4346" max="4346" width="4.42578125" style="2482" customWidth="1"/>
    <col min="4347" max="4347" width="22.85546875" style="2482" customWidth="1"/>
    <col min="4348" max="4348" width="23.85546875" style="2482" customWidth="1"/>
    <col min="4349" max="4349" width="9" style="2482" customWidth="1"/>
    <col min="4350" max="4350" width="14.7109375" style="2482" customWidth="1"/>
    <col min="4351" max="4351" width="11.140625" style="2482" customWidth="1"/>
    <col min="4352" max="4352" width="32.28515625" style="2482" customWidth="1"/>
    <col min="4353" max="4353" width="22.42578125" style="2482" customWidth="1"/>
    <col min="4354" max="4354" width="12.85546875" style="2482" customWidth="1"/>
    <col min="4355" max="4355" width="10.7109375" style="2482" customWidth="1"/>
    <col min="4356" max="4356" width="8.5703125" style="2482" customWidth="1"/>
    <col min="4357" max="4357" width="9.140625" style="2482" customWidth="1"/>
    <col min="4358" max="4358" width="6.5703125" style="2482" customWidth="1"/>
    <col min="4359" max="4359" width="23.85546875" style="2482" customWidth="1"/>
    <col min="4360" max="4601" width="9.140625" style="2482"/>
    <col min="4602" max="4602" width="4.42578125" style="2482" customWidth="1"/>
    <col min="4603" max="4603" width="22.85546875" style="2482" customWidth="1"/>
    <col min="4604" max="4604" width="23.85546875" style="2482" customWidth="1"/>
    <col min="4605" max="4605" width="9" style="2482" customWidth="1"/>
    <col min="4606" max="4606" width="14.7109375" style="2482" customWidth="1"/>
    <col min="4607" max="4607" width="11.140625" style="2482" customWidth="1"/>
    <col min="4608" max="4608" width="32.28515625" style="2482" customWidth="1"/>
    <col min="4609" max="4609" width="22.42578125" style="2482" customWidth="1"/>
    <col min="4610" max="4610" width="12.85546875" style="2482" customWidth="1"/>
    <col min="4611" max="4611" width="10.7109375" style="2482" customWidth="1"/>
    <col min="4612" max="4612" width="8.5703125" style="2482" customWidth="1"/>
    <col min="4613" max="4613" width="9.140625" style="2482" customWidth="1"/>
    <col min="4614" max="4614" width="6.5703125" style="2482" customWidth="1"/>
    <col min="4615" max="4615" width="23.85546875" style="2482" customWidth="1"/>
    <col min="4616" max="4857" width="9.140625" style="2482"/>
    <col min="4858" max="4858" width="4.42578125" style="2482" customWidth="1"/>
    <col min="4859" max="4859" width="22.85546875" style="2482" customWidth="1"/>
    <col min="4860" max="4860" width="23.85546875" style="2482" customWidth="1"/>
    <col min="4861" max="4861" width="9" style="2482" customWidth="1"/>
    <col min="4862" max="4862" width="14.7109375" style="2482" customWidth="1"/>
    <col min="4863" max="4863" width="11.140625" style="2482" customWidth="1"/>
    <col min="4864" max="4864" width="32.28515625" style="2482" customWidth="1"/>
    <col min="4865" max="4865" width="22.42578125" style="2482" customWidth="1"/>
    <col min="4866" max="4866" width="12.85546875" style="2482" customWidth="1"/>
    <col min="4867" max="4867" width="10.7109375" style="2482" customWidth="1"/>
    <col min="4868" max="4868" width="8.5703125" style="2482" customWidth="1"/>
    <col min="4869" max="4869" width="9.140625" style="2482" customWidth="1"/>
    <col min="4870" max="4870" width="6.5703125" style="2482" customWidth="1"/>
    <col min="4871" max="4871" width="23.85546875" style="2482" customWidth="1"/>
    <col min="4872" max="5113" width="9.140625" style="2482"/>
    <col min="5114" max="5114" width="4.42578125" style="2482" customWidth="1"/>
    <col min="5115" max="5115" width="22.85546875" style="2482" customWidth="1"/>
    <col min="5116" max="5116" width="23.85546875" style="2482" customWidth="1"/>
    <col min="5117" max="5117" width="9" style="2482" customWidth="1"/>
    <col min="5118" max="5118" width="14.7109375" style="2482" customWidth="1"/>
    <col min="5119" max="5119" width="11.140625" style="2482" customWidth="1"/>
    <col min="5120" max="5120" width="32.28515625" style="2482" customWidth="1"/>
    <col min="5121" max="5121" width="22.42578125" style="2482" customWidth="1"/>
    <col min="5122" max="5122" width="12.85546875" style="2482" customWidth="1"/>
    <col min="5123" max="5123" width="10.7109375" style="2482" customWidth="1"/>
    <col min="5124" max="5124" width="8.5703125" style="2482" customWidth="1"/>
    <col min="5125" max="5125" width="9.140625" style="2482" customWidth="1"/>
    <col min="5126" max="5126" width="6.5703125" style="2482" customWidth="1"/>
    <col min="5127" max="5127" width="23.85546875" style="2482" customWidth="1"/>
    <col min="5128" max="5369" width="9.140625" style="2482"/>
    <col min="5370" max="5370" width="4.42578125" style="2482" customWidth="1"/>
    <col min="5371" max="5371" width="22.85546875" style="2482" customWidth="1"/>
    <col min="5372" max="5372" width="23.85546875" style="2482" customWidth="1"/>
    <col min="5373" max="5373" width="9" style="2482" customWidth="1"/>
    <col min="5374" max="5374" width="14.7109375" style="2482" customWidth="1"/>
    <col min="5375" max="5375" width="11.140625" style="2482" customWidth="1"/>
    <col min="5376" max="5376" width="32.28515625" style="2482" customWidth="1"/>
    <col min="5377" max="5377" width="22.42578125" style="2482" customWidth="1"/>
    <col min="5378" max="5378" width="12.85546875" style="2482" customWidth="1"/>
    <col min="5379" max="5379" width="10.7109375" style="2482" customWidth="1"/>
    <col min="5380" max="5380" width="8.5703125" style="2482" customWidth="1"/>
    <col min="5381" max="5381" width="9.140625" style="2482" customWidth="1"/>
    <col min="5382" max="5382" width="6.5703125" style="2482" customWidth="1"/>
    <col min="5383" max="5383" width="23.85546875" style="2482" customWidth="1"/>
    <col min="5384" max="5625" width="9.140625" style="2482"/>
    <col min="5626" max="5626" width="4.42578125" style="2482" customWidth="1"/>
    <col min="5627" max="5627" width="22.85546875" style="2482" customWidth="1"/>
    <col min="5628" max="5628" width="23.85546875" style="2482" customWidth="1"/>
    <col min="5629" max="5629" width="9" style="2482" customWidth="1"/>
    <col min="5630" max="5630" width="14.7109375" style="2482" customWidth="1"/>
    <col min="5631" max="5631" width="11.140625" style="2482" customWidth="1"/>
    <col min="5632" max="5632" width="32.28515625" style="2482" customWidth="1"/>
    <col min="5633" max="5633" width="22.42578125" style="2482" customWidth="1"/>
    <col min="5634" max="5634" width="12.85546875" style="2482" customWidth="1"/>
    <col min="5635" max="5635" width="10.7109375" style="2482" customWidth="1"/>
    <col min="5636" max="5636" width="8.5703125" style="2482" customWidth="1"/>
    <col min="5637" max="5637" width="9.140625" style="2482" customWidth="1"/>
    <col min="5638" max="5638" width="6.5703125" style="2482" customWidth="1"/>
    <col min="5639" max="5639" width="23.85546875" style="2482" customWidth="1"/>
    <col min="5640" max="5881" width="9.140625" style="2482"/>
    <col min="5882" max="5882" width="4.42578125" style="2482" customWidth="1"/>
    <col min="5883" max="5883" width="22.85546875" style="2482" customWidth="1"/>
    <col min="5884" max="5884" width="23.85546875" style="2482" customWidth="1"/>
    <col min="5885" max="5885" width="9" style="2482" customWidth="1"/>
    <col min="5886" max="5886" width="14.7109375" style="2482" customWidth="1"/>
    <col min="5887" max="5887" width="11.140625" style="2482" customWidth="1"/>
    <col min="5888" max="5888" width="32.28515625" style="2482" customWidth="1"/>
    <col min="5889" max="5889" width="22.42578125" style="2482" customWidth="1"/>
    <col min="5890" max="5890" width="12.85546875" style="2482" customWidth="1"/>
    <col min="5891" max="5891" width="10.7109375" style="2482" customWidth="1"/>
    <col min="5892" max="5892" width="8.5703125" style="2482" customWidth="1"/>
    <col min="5893" max="5893" width="9.140625" style="2482" customWidth="1"/>
    <col min="5894" max="5894" width="6.5703125" style="2482" customWidth="1"/>
    <col min="5895" max="5895" width="23.85546875" style="2482" customWidth="1"/>
    <col min="5896" max="6137" width="9.140625" style="2482"/>
    <col min="6138" max="6138" width="4.42578125" style="2482" customWidth="1"/>
    <col min="6139" max="6139" width="22.85546875" style="2482" customWidth="1"/>
    <col min="6140" max="6140" width="23.85546875" style="2482" customWidth="1"/>
    <col min="6141" max="6141" width="9" style="2482" customWidth="1"/>
    <col min="6142" max="6142" width="14.7109375" style="2482" customWidth="1"/>
    <col min="6143" max="6143" width="11.140625" style="2482" customWidth="1"/>
    <col min="6144" max="6144" width="32.28515625" style="2482" customWidth="1"/>
    <col min="6145" max="6145" width="22.42578125" style="2482" customWidth="1"/>
    <col min="6146" max="6146" width="12.85546875" style="2482" customWidth="1"/>
    <col min="6147" max="6147" width="10.7109375" style="2482" customWidth="1"/>
    <col min="6148" max="6148" width="8.5703125" style="2482" customWidth="1"/>
    <col min="6149" max="6149" width="9.140625" style="2482" customWidth="1"/>
    <col min="6150" max="6150" width="6.5703125" style="2482" customWidth="1"/>
    <col min="6151" max="6151" width="23.85546875" style="2482" customWidth="1"/>
    <col min="6152" max="6393" width="9.140625" style="2482"/>
    <col min="6394" max="6394" width="4.42578125" style="2482" customWidth="1"/>
    <col min="6395" max="6395" width="22.85546875" style="2482" customWidth="1"/>
    <col min="6396" max="6396" width="23.85546875" style="2482" customWidth="1"/>
    <col min="6397" max="6397" width="9" style="2482" customWidth="1"/>
    <col min="6398" max="6398" width="14.7109375" style="2482" customWidth="1"/>
    <col min="6399" max="6399" width="11.140625" style="2482" customWidth="1"/>
    <col min="6400" max="6400" width="32.28515625" style="2482" customWidth="1"/>
    <col min="6401" max="6401" width="22.42578125" style="2482" customWidth="1"/>
    <col min="6402" max="6402" width="12.85546875" style="2482" customWidth="1"/>
    <col min="6403" max="6403" width="10.7109375" style="2482" customWidth="1"/>
    <col min="6404" max="6404" width="8.5703125" style="2482" customWidth="1"/>
    <col min="6405" max="6405" width="9.140625" style="2482" customWidth="1"/>
    <col min="6406" max="6406" width="6.5703125" style="2482" customWidth="1"/>
    <col min="6407" max="6407" width="23.85546875" style="2482" customWidth="1"/>
    <col min="6408" max="6649" width="9.140625" style="2482"/>
    <col min="6650" max="6650" width="4.42578125" style="2482" customWidth="1"/>
    <col min="6651" max="6651" width="22.85546875" style="2482" customWidth="1"/>
    <col min="6652" max="6652" width="23.85546875" style="2482" customWidth="1"/>
    <col min="6653" max="6653" width="9" style="2482" customWidth="1"/>
    <col min="6654" max="6654" width="14.7109375" style="2482" customWidth="1"/>
    <col min="6655" max="6655" width="11.140625" style="2482" customWidth="1"/>
    <col min="6656" max="6656" width="32.28515625" style="2482" customWidth="1"/>
    <col min="6657" max="6657" width="22.42578125" style="2482" customWidth="1"/>
    <col min="6658" max="6658" width="12.85546875" style="2482" customWidth="1"/>
    <col min="6659" max="6659" width="10.7109375" style="2482" customWidth="1"/>
    <col min="6660" max="6660" width="8.5703125" style="2482" customWidth="1"/>
    <col min="6661" max="6661" width="9.140625" style="2482" customWidth="1"/>
    <col min="6662" max="6662" width="6.5703125" style="2482" customWidth="1"/>
    <col min="6663" max="6663" width="23.85546875" style="2482" customWidth="1"/>
    <col min="6664" max="6905" width="9.140625" style="2482"/>
    <col min="6906" max="6906" width="4.42578125" style="2482" customWidth="1"/>
    <col min="6907" max="6907" width="22.85546875" style="2482" customWidth="1"/>
    <col min="6908" max="6908" width="23.85546875" style="2482" customWidth="1"/>
    <col min="6909" max="6909" width="9" style="2482" customWidth="1"/>
    <col min="6910" max="6910" width="14.7109375" style="2482" customWidth="1"/>
    <col min="6911" max="6911" width="11.140625" style="2482" customWidth="1"/>
    <col min="6912" max="6912" width="32.28515625" style="2482" customWidth="1"/>
    <col min="6913" max="6913" width="22.42578125" style="2482" customWidth="1"/>
    <col min="6914" max="6914" width="12.85546875" style="2482" customWidth="1"/>
    <col min="6915" max="6915" width="10.7109375" style="2482" customWidth="1"/>
    <col min="6916" max="6916" width="8.5703125" style="2482" customWidth="1"/>
    <col min="6917" max="6917" width="9.140625" style="2482" customWidth="1"/>
    <col min="6918" max="6918" width="6.5703125" style="2482" customWidth="1"/>
    <col min="6919" max="6919" width="23.85546875" style="2482" customWidth="1"/>
    <col min="6920" max="7161" width="9.140625" style="2482"/>
    <col min="7162" max="7162" width="4.42578125" style="2482" customWidth="1"/>
    <col min="7163" max="7163" width="22.85546875" style="2482" customWidth="1"/>
    <col min="7164" max="7164" width="23.85546875" style="2482" customWidth="1"/>
    <col min="7165" max="7165" width="9" style="2482" customWidth="1"/>
    <col min="7166" max="7166" width="14.7109375" style="2482" customWidth="1"/>
    <col min="7167" max="7167" width="11.140625" style="2482" customWidth="1"/>
    <col min="7168" max="7168" width="32.28515625" style="2482" customWidth="1"/>
    <col min="7169" max="7169" width="22.42578125" style="2482" customWidth="1"/>
    <col min="7170" max="7170" width="12.85546875" style="2482" customWidth="1"/>
    <col min="7171" max="7171" width="10.7109375" style="2482" customWidth="1"/>
    <col min="7172" max="7172" width="8.5703125" style="2482" customWidth="1"/>
    <col min="7173" max="7173" width="9.140625" style="2482" customWidth="1"/>
    <col min="7174" max="7174" width="6.5703125" style="2482" customWidth="1"/>
    <col min="7175" max="7175" width="23.85546875" style="2482" customWidth="1"/>
    <col min="7176" max="7417" width="9.140625" style="2482"/>
    <col min="7418" max="7418" width="4.42578125" style="2482" customWidth="1"/>
    <col min="7419" max="7419" width="22.85546875" style="2482" customWidth="1"/>
    <col min="7420" max="7420" width="23.85546875" style="2482" customWidth="1"/>
    <col min="7421" max="7421" width="9" style="2482" customWidth="1"/>
    <col min="7422" max="7422" width="14.7109375" style="2482" customWidth="1"/>
    <col min="7423" max="7423" width="11.140625" style="2482" customWidth="1"/>
    <col min="7424" max="7424" width="32.28515625" style="2482" customWidth="1"/>
    <col min="7425" max="7425" width="22.42578125" style="2482" customWidth="1"/>
    <col min="7426" max="7426" width="12.85546875" style="2482" customWidth="1"/>
    <col min="7427" max="7427" width="10.7109375" style="2482" customWidth="1"/>
    <col min="7428" max="7428" width="8.5703125" style="2482" customWidth="1"/>
    <col min="7429" max="7429" width="9.140625" style="2482" customWidth="1"/>
    <col min="7430" max="7430" width="6.5703125" style="2482" customWidth="1"/>
    <col min="7431" max="7431" width="23.85546875" style="2482" customWidth="1"/>
    <col min="7432" max="7673" width="9.140625" style="2482"/>
    <col min="7674" max="7674" width="4.42578125" style="2482" customWidth="1"/>
    <col min="7675" max="7675" width="22.85546875" style="2482" customWidth="1"/>
    <col min="7676" max="7676" width="23.85546875" style="2482" customWidth="1"/>
    <col min="7677" max="7677" width="9" style="2482" customWidth="1"/>
    <col min="7678" max="7678" width="14.7109375" style="2482" customWidth="1"/>
    <col min="7679" max="7679" width="11.140625" style="2482" customWidth="1"/>
    <col min="7680" max="7680" width="32.28515625" style="2482" customWidth="1"/>
    <col min="7681" max="7681" width="22.42578125" style="2482" customWidth="1"/>
    <col min="7682" max="7682" width="12.85546875" style="2482" customWidth="1"/>
    <col min="7683" max="7683" width="10.7109375" style="2482" customWidth="1"/>
    <col min="7684" max="7684" width="8.5703125" style="2482" customWidth="1"/>
    <col min="7685" max="7685" width="9.140625" style="2482" customWidth="1"/>
    <col min="7686" max="7686" width="6.5703125" style="2482" customWidth="1"/>
    <col min="7687" max="7687" width="23.85546875" style="2482" customWidth="1"/>
    <col min="7688" max="7929" width="9.140625" style="2482"/>
    <col min="7930" max="7930" width="4.42578125" style="2482" customWidth="1"/>
    <col min="7931" max="7931" width="22.85546875" style="2482" customWidth="1"/>
    <col min="7932" max="7932" width="23.85546875" style="2482" customWidth="1"/>
    <col min="7933" max="7933" width="9" style="2482" customWidth="1"/>
    <col min="7934" max="7934" width="14.7109375" style="2482" customWidth="1"/>
    <col min="7935" max="7935" width="11.140625" style="2482" customWidth="1"/>
    <col min="7936" max="7936" width="32.28515625" style="2482" customWidth="1"/>
    <col min="7937" max="7937" width="22.42578125" style="2482" customWidth="1"/>
    <col min="7938" max="7938" width="12.85546875" style="2482" customWidth="1"/>
    <col min="7939" max="7939" width="10.7109375" style="2482" customWidth="1"/>
    <col min="7940" max="7940" width="8.5703125" style="2482" customWidth="1"/>
    <col min="7941" max="7941" width="9.140625" style="2482" customWidth="1"/>
    <col min="7942" max="7942" width="6.5703125" style="2482" customWidth="1"/>
    <col min="7943" max="7943" width="23.85546875" style="2482" customWidth="1"/>
    <col min="7944" max="8185" width="9.140625" style="2482"/>
    <col min="8186" max="8186" width="4.42578125" style="2482" customWidth="1"/>
    <col min="8187" max="8187" width="22.85546875" style="2482" customWidth="1"/>
    <col min="8188" max="8188" width="23.85546875" style="2482" customWidth="1"/>
    <col min="8189" max="8189" width="9" style="2482" customWidth="1"/>
    <col min="8190" max="8190" width="14.7109375" style="2482" customWidth="1"/>
    <col min="8191" max="8191" width="11.140625" style="2482" customWidth="1"/>
    <col min="8192" max="8192" width="32.28515625" style="2482" customWidth="1"/>
    <col min="8193" max="8193" width="22.42578125" style="2482" customWidth="1"/>
    <col min="8194" max="8194" width="12.85546875" style="2482" customWidth="1"/>
    <col min="8195" max="8195" width="10.7109375" style="2482" customWidth="1"/>
    <col min="8196" max="8196" width="8.5703125" style="2482" customWidth="1"/>
    <col min="8197" max="8197" width="9.140625" style="2482" customWidth="1"/>
    <col min="8198" max="8198" width="6.5703125" style="2482" customWidth="1"/>
    <col min="8199" max="8199" width="23.85546875" style="2482" customWidth="1"/>
    <col min="8200" max="8441" width="9.140625" style="2482"/>
    <col min="8442" max="8442" width="4.42578125" style="2482" customWidth="1"/>
    <col min="8443" max="8443" width="22.85546875" style="2482" customWidth="1"/>
    <col min="8444" max="8444" width="23.85546875" style="2482" customWidth="1"/>
    <col min="8445" max="8445" width="9" style="2482" customWidth="1"/>
    <col min="8446" max="8446" width="14.7109375" style="2482" customWidth="1"/>
    <col min="8447" max="8447" width="11.140625" style="2482" customWidth="1"/>
    <col min="8448" max="8448" width="32.28515625" style="2482" customWidth="1"/>
    <col min="8449" max="8449" width="22.42578125" style="2482" customWidth="1"/>
    <col min="8450" max="8450" width="12.85546875" style="2482" customWidth="1"/>
    <col min="8451" max="8451" width="10.7109375" style="2482" customWidth="1"/>
    <col min="8452" max="8452" width="8.5703125" style="2482" customWidth="1"/>
    <col min="8453" max="8453" width="9.140625" style="2482" customWidth="1"/>
    <col min="8454" max="8454" width="6.5703125" style="2482" customWidth="1"/>
    <col min="8455" max="8455" width="23.85546875" style="2482" customWidth="1"/>
    <col min="8456" max="8697" width="9.140625" style="2482"/>
    <col min="8698" max="8698" width="4.42578125" style="2482" customWidth="1"/>
    <col min="8699" max="8699" width="22.85546875" style="2482" customWidth="1"/>
    <col min="8700" max="8700" width="23.85546875" style="2482" customWidth="1"/>
    <col min="8701" max="8701" width="9" style="2482" customWidth="1"/>
    <col min="8702" max="8702" width="14.7109375" style="2482" customWidth="1"/>
    <col min="8703" max="8703" width="11.140625" style="2482" customWidth="1"/>
    <col min="8704" max="8704" width="32.28515625" style="2482" customWidth="1"/>
    <col min="8705" max="8705" width="22.42578125" style="2482" customWidth="1"/>
    <col min="8706" max="8706" width="12.85546875" style="2482" customWidth="1"/>
    <col min="8707" max="8707" width="10.7109375" style="2482" customWidth="1"/>
    <col min="8708" max="8708" width="8.5703125" style="2482" customWidth="1"/>
    <col min="8709" max="8709" width="9.140625" style="2482" customWidth="1"/>
    <col min="8710" max="8710" width="6.5703125" style="2482" customWidth="1"/>
    <col min="8711" max="8711" width="23.85546875" style="2482" customWidth="1"/>
    <col min="8712" max="8953" width="9.140625" style="2482"/>
    <col min="8954" max="8954" width="4.42578125" style="2482" customWidth="1"/>
    <col min="8955" max="8955" width="22.85546875" style="2482" customWidth="1"/>
    <col min="8956" max="8956" width="23.85546875" style="2482" customWidth="1"/>
    <col min="8957" max="8957" width="9" style="2482" customWidth="1"/>
    <col min="8958" max="8958" width="14.7109375" style="2482" customWidth="1"/>
    <col min="8959" max="8959" width="11.140625" style="2482" customWidth="1"/>
    <col min="8960" max="8960" width="32.28515625" style="2482" customWidth="1"/>
    <col min="8961" max="8961" width="22.42578125" style="2482" customWidth="1"/>
    <col min="8962" max="8962" width="12.85546875" style="2482" customWidth="1"/>
    <col min="8963" max="8963" width="10.7109375" style="2482" customWidth="1"/>
    <col min="8964" max="8964" width="8.5703125" style="2482" customWidth="1"/>
    <col min="8965" max="8965" width="9.140625" style="2482" customWidth="1"/>
    <col min="8966" max="8966" width="6.5703125" style="2482" customWidth="1"/>
    <col min="8967" max="8967" width="23.85546875" style="2482" customWidth="1"/>
    <col min="8968" max="9209" width="9.140625" style="2482"/>
    <col min="9210" max="9210" width="4.42578125" style="2482" customWidth="1"/>
    <col min="9211" max="9211" width="22.85546875" style="2482" customWidth="1"/>
    <col min="9212" max="9212" width="23.85546875" style="2482" customWidth="1"/>
    <col min="9213" max="9213" width="9" style="2482" customWidth="1"/>
    <col min="9214" max="9214" width="14.7109375" style="2482" customWidth="1"/>
    <col min="9215" max="9215" width="11.140625" style="2482" customWidth="1"/>
    <col min="9216" max="9216" width="32.28515625" style="2482" customWidth="1"/>
    <col min="9217" max="9217" width="22.42578125" style="2482" customWidth="1"/>
    <col min="9218" max="9218" width="12.85546875" style="2482" customWidth="1"/>
    <col min="9219" max="9219" width="10.7109375" style="2482" customWidth="1"/>
    <col min="9220" max="9220" width="8.5703125" style="2482" customWidth="1"/>
    <col min="9221" max="9221" width="9.140625" style="2482" customWidth="1"/>
    <col min="9222" max="9222" width="6.5703125" style="2482" customWidth="1"/>
    <col min="9223" max="9223" width="23.85546875" style="2482" customWidth="1"/>
    <col min="9224" max="9465" width="9.140625" style="2482"/>
    <col min="9466" max="9466" width="4.42578125" style="2482" customWidth="1"/>
    <col min="9467" max="9467" width="22.85546875" style="2482" customWidth="1"/>
    <col min="9468" max="9468" width="23.85546875" style="2482" customWidth="1"/>
    <col min="9469" max="9469" width="9" style="2482" customWidth="1"/>
    <col min="9470" max="9470" width="14.7109375" style="2482" customWidth="1"/>
    <col min="9471" max="9471" width="11.140625" style="2482" customWidth="1"/>
    <col min="9472" max="9472" width="32.28515625" style="2482" customWidth="1"/>
    <col min="9473" max="9473" width="22.42578125" style="2482" customWidth="1"/>
    <col min="9474" max="9474" width="12.85546875" style="2482" customWidth="1"/>
    <col min="9475" max="9475" width="10.7109375" style="2482" customWidth="1"/>
    <col min="9476" max="9476" width="8.5703125" style="2482" customWidth="1"/>
    <col min="9477" max="9477" width="9.140625" style="2482" customWidth="1"/>
    <col min="9478" max="9478" width="6.5703125" style="2482" customWidth="1"/>
    <col min="9479" max="9479" width="23.85546875" style="2482" customWidth="1"/>
    <col min="9480" max="9721" width="9.140625" style="2482"/>
    <col min="9722" max="9722" width="4.42578125" style="2482" customWidth="1"/>
    <col min="9723" max="9723" width="22.85546875" style="2482" customWidth="1"/>
    <col min="9724" max="9724" width="23.85546875" style="2482" customWidth="1"/>
    <col min="9725" max="9725" width="9" style="2482" customWidth="1"/>
    <col min="9726" max="9726" width="14.7109375" style="2482" customWidth="1"/>
    <col min="9727" max="9727" width="11.140625" style="2482" customWidth="1"/>
    <col min="9728" max="9728" width="32.28515625" style="2482" customWidth="1"/>
    <col min="9729" max="9729" width="22.42578125" style="2482" customWidth="1"/>
    <col min="9730" max="9730" width="12.85546875" style="2482" customWidth="1"/>
    <col min="9731" max="9731" width="10.7109375" style="2482" customWidth="1"/>
    <col min="9732" max="9732" width="8.5703125" style="2482" customWidth="1"/>
    <col min="9733" max="9733" width="9.140625" style="2482" customWidth="1"/>
    <col min="9734" max="9734" width="6.5703125" style="2482" customWidth="1"/>
    <col min="9735" max="9735" width="23.85546875" style="2482" customWidth="1"/>
    <col min="9736" max="9977" width="9.140625" style="2482"/>
    <col min="9978" max="9978" width="4.42578125" style="2482" customWidth="1"/>
    <col min="9979" max="9979" width="22.85546875" style="2482" customWidth="1"/>
    <col min="9980" max="9980" width="23.85546875" style="2482" customWidth="1"/>
    <col min="9981" max="9981" width="9" style="2482" customWidth="1"/>
    <col min="9982" max="9982" width="14.7109375" style="2482" customWidth="1"/>
    <col min="9983" max="9983" width="11.140625" style="2482" customWidth="1"/>
    <col min="9984" max="9984" width="32.28515625" style="2482" customWidth="1"/>
    <col min="9985" max="9985" width="22.42578125" style="2482" customWidth="1"/>
    <col min="9986" max="9986" width="12.85546875" style="2482" customWidth="1"/>
    <col min="9987" max="9987" width="10.7109375" style="2482" customWidth="1"/>
    <col min="9988" max="9988" width="8.5703125" style="2482" customWidth="1"/>
    <col min="9989" max="9989" width="9.140625" style="2482" customWidth="1"/>
    <col min="9990" max="9990" width="6.5703125" style="2482" customWidth="1"/>
    <col min="9991" max="9991" width="23.85546875" style="2482" customWidth="1"/>
    <col min="9992" max="10233" width="9.140625" style="2482"/>
    <col min="10234" max="10234" width="4.42578125" style="2482" customWidth="1"/>
    <col min="10235" max="10235" width="22.85546875" style="2482" customWidth="1"/>
    <col min="10236" max="10236" width="23.85546875" style="2482" customWidth="1"/>
    <col min="10237" max="10237" width="9" style="2482" customWidth="1"/>
    <col min="10238" max="10238" width="14.7109375" style="2482" customWidth="1"/>
    <col min="10239" max="10239" width="11.140625" style="2482" customWidth="1"/>
    <col min="10240" max="10240" width="32.28515625" style="2482" customWidth="1"/>
    <col min="10241" max="10241" width="22.42578125" style="2482" customWidth="1"/>
    <col min="10242" max="10242" width="12.85546875" style="2482" customWidth="1"/>
    <col min="10243" max="10243" width="10.7109375" style="2482" customWidth="1"/>
    <col min="10244" max="10244" width="8.5703125" style="2482" customWidth="1"/>
    <col min="10245" max="10245" width="9.140625" style="2482" customWidth="1"/>
    <col min="10246" max="10246" width="6.5703125" style="2482" customWidth="1"/>
    <col min="10247" max="10247" width="23.85546875" style="2482" customWidth="1"/>
    <col min="10248" max="10489" width="9.140625" style="2482"/>
    <col min="10490" max="10490" width="4.42578125" style="2482" customWidth="1"/>
    <col min="10491" max="10491" width="22.85546875" style="2482" customWidth="1"/>
    <col min="10492" max="10492" width="23.85546875" style="2482" customWidth="1"/>
    <col min="10493" max="10493" width="9" style="2482" customWidth="1"/>
    <col min="10494" max="10494" width="14.7109375" style="2482" customWidth="1"/>
    <col min="10495" max="10495" width="11.140625" style="2482" customWidth="1"/>
    <col min="10496" max="10496" width="32.28515625" style="2482" customWidth="1"/>
    <col min="10497" max="10497" width="22.42578125" style="2482" customWidth="1"/>
    <col min="10498" max="10498" width="12.85546875" style="2482" customWidth="1"/>
    <col min="10499" max="10499" width="10.7109375" style="2482" customWidth="1"/>
    <col min="10500" max="10500" width="8.5703125" style="2482" customWidth="1"/>
    <col min="10501" max="10501" width="9.140625" style="2482" customWidth="1"/>
    <col min="10502" max="10502" width="6.5703125" style="2482" customWidth="1"/>
    <col min="10503" max="10503" width="23.85546875" style="2482" customWidth="1"/>
    <col min="10504" max="10745" width="9.140625" style="2482"/>
    <col min="10746" max="10746" width="4.42578125" style="2482" customWidth="1"/>
    <col min="10747" max="10747" width="22.85546875" style="2482" customWidth="1"/>
    <col min="10748" max="10748" width="23.85546875" style="2482" customWidth="1"/>
    <col min="10749" max="10749" width="9" style="2482" customWidth="1"/>
    <col min="10750" max="10750" width="14.7109375" style="2482" customWidth="1"/>
    <col min="10751" max="10751" width="11.140625" style="2482" customWidth="1"/>
    <col min="10752" max="10752" width="32.28515625" style="2482" customWidth="1"/>
    <col min="10753" max="10753" width="22.42578125" style="2482" customWidth="1"/>
    <col min="10754" max="10754" width="12.85546875" style="2482" customWidth="1"/>
    <col min="10755" max="10755" width="10.7109375" style="2482" customWidth="1"/>
    <col min="10756" max="10756" width="8.5703125" style="2482" customWidth="1"/>
    <col min="10757" max="10757" width="9.140625" style="2482" customWidth="1"/>
    <col min="10758" max="10758" width="6.5703125" style="2482" customWidth="1"/>
    <col min="10759" max="10759" width="23.85546875" style="2482" customWidth="1"/>
    <col min="10760" max="11001" width="9.140625" style="2482"/>
    <col min="11002" max="11002" width="4.42578125" style="2482" customWidth="1"/>
    <col min="11003" max="11003" width="22.85546875" style="2482" customWidth="1"/>
    <col min="11004" max="11004" width="23.85546875" style="2482" customWidth="1"/>
    <col min="11005" max="11005" width="9" style="2482" customWidth="1"/>
    <col min="11006" max="11006" width="14.7109375" style="2482" customWidth="1"/>
    <col min="11007" max="11007" width="11.140625" style="2482" customWidth="1"/>
    <col min="11008" max="11008" width="32.28515625" style="2482" customWidth="1"/>
    <col min="11009" max="11009" width="22.42578125" style="2482" customWidth="1"/>
    <col min="11010" max="11010" width="12.85546875" style="2482" customWidth="1"/>
    <col min="11011" max="11011" width="10.7109375" style="2482" customWidth="1"/>
    <col min="11012" max="11012" width="8.5703125" style="2482" customWidth="1"/>
    <col min="11013" max="11013" width="9.140625" style="2482" customWidth="1"/>
    <col min="11014" max="11014" width="6.5703125" style="2482" customWidth="1"/>
    <col min="11015" max="11015" width="23.85546875" style="2482" customWidth="1"/>
    <col min="11016" max="11257" width="9.140625" style="2482"/>
    <col min="11258" max="11258" width="4.42578125" style="2482" customWidth="1"/>
    <col min="11259" max="11259" width="22.85546875" style="2482" customWidth="1"/>
    <col min="11260" max="11260" width="23.85546875" style="2482" customWidth="1"/>
    <col min="11261" max="11261" width="9" style="2482" customWidth="1"/>
    <col min="11262" max="11262" width="14.7109375" style="2482" customWidth="1"/>
    <col min="11263" max="11263" width="11.140625" style="2482" customWidth="1"/>
    <col min="11264" max="11264" width="32.28515625" style="2482" customWidth="1"/>
    <col min="11265" max="11265" width="22.42578125" style="2482" customWidth="1"/>
    <col min="11266" max="11266" width="12.85546875" style="2482" customWidth="1"/>
    <col min="11267" max="11267" width="10.7109375" style="2482" customWidth="1"/>
    <col min="11268" max="11268" width="8.5703125" style="2482" customWidth="1"/>
    <col min="11269" max="11269" width="9.140625" style="2482" customWidth="1"/>
    <col min="11270" max="11270" width="6.5703125" style="2482" customWidth="1"/>
    <col min="11271" max="11271" width="23.85546875" style="2482" customWidth="1"/>
    <col min="11272" max="11513" width="9.140625" style="2482"/>
    <col min="11514" max="11514" width="4.42578125" style="2482" customWidth="1"/>
    <col min="11515" max="11515" width="22.85546875" style="2482" customWidth="1"/>
    <col min="11516" max="11516" width="23.85546875" style="2482" customWidth="1"/>
    <col min="11517" max="11517" width="9" style="2482" customWidth="1"/>
    <col min="11518" max="11518" width="14.7109375" style="2482" customWidth="1"/>
    <col min="11519" max="11519" width="11.140625" style="2482" customWidth="1"/>
    <col min="11520" max="11520" width="32.28515625" style="2482" customWidth="1"/>
    <col min="11521" max="11521" width="22.42578125" style="2482" customWidth="1"/>
    <col min="11522" max="11522" width="12.85546875" style="2482" customWidth="1"/>
    <col min="11523" max="11523" width="10.7109375" style="2482" customWidth="1"/>
    <col min="11524" max="11524" width="8.5703125" style="2482" customWidth="1"/>
    <col min="11525" max="11525" width="9.140625" style="2482" customWidth="1"/>
    <col min="11526" max="11526" width="6.5703125" style="2482" customWidth="1"/>
    <col min="11527" max="11527" width="23.85546875" style="2482" customWidth="1"/>
    <col min="11528" max="11769" width="9.140625" style="2482"/>
    <col min="11770" max="11770" width="4.42578125" style="2482" customWidth="1"/>
    <col min="11771" max="11771" width="22.85546875" style="2482" customWidth="1"/>
    <col min="11772" max="11772" width="23.85546875" style="2482" customWidth="1"/>
    <col min="11773" max="11773" width="9" style="2482" customWidth="1"/>
    <col min="11774" max="11774" width="14.7109375" style="2482" customWidth="1"/>
    <col min="11775" max="11775" width="11.140625" style="2482" customWidth="1"/>
    <col min="11776" max="11776" width="32.28515625" style="2482" customWidth="1"/>
    <col min="11777" max="11777" width="22.42578125" style="2482" customWidth="1"/>
    <col min="11778" max="11778" width="12.85546875" style="2482" customWidth="1"/>
    <col min="11779" max="11779" width="10.7109375" style="2482" customWidth="1"/>
    <col min="11780" max="11780" width="8.5703125" style="2482" customWidth="1"/>
    <col min="11781" max="11781" width="9.140625" style="2482" customWidth="1"/>
    <col min="11782" max="11782" width="6.5703125" style="2482" customWidth="1"/>
    <col min="11783" max="11783" width="23.85546875" style="2482" customWidth="1"/>
    <col min="11784" max="12025" width="9.140625" style="2482"/>
    <col min="12026" max="12026" width="4.42578125" style="2482" customWidth="1"/>
    <col min="12027" max="12027" width="22.85546875" style="2482" customWidth="1"/>
    <col min="12028" max="12028" width="23.85546875" style="2482" customWidth="1"/>
    <col min="12029" max="12029" width="9" style="2482" customWidth="1"/>
    <col min="12030" max="12030" width="14.7109375" style="2482" customWidth="1"/>
    <col min="12031" max="12031" width="11.140625" style="2482" customWidth="1"/>
    <col min="12032" max="12032" width="32.28515625" style="2482" customWidth="1"/>
    <col min="12033" max="12033" width="22.42578125" style="2482" customWidth="1"/>
    <col min="12034" max="12034" width="12.85546875" style="2482" customWidth="1"/>
    <col min="12035" max="12035" width="10.7109375" style="2482" customWidth="1"/>
    <col min="12036" max="12036" width="8.5703125" style="2482" customWidth="1"/>
    <col min="12037" max="12037" width="9.140625" style="2482" customWidth="1"/>
    <col min="12038" max="12038" width="6.5703125" style="2482" customWidth="1"/>
    <col min="12039" max="12039" width="23.85546875" style="2482" customWidth="1"/>
    <col min="12040" max="12281" width="9.140625" style="2482"/>
    <col min="12282" max="12282" width="4.42578125" style="2482" customWidth="1"/>
    <col min="12283" max="12283" width="22.85546875" style="2482" customWidth="1"/>
    <col min="12284" max="12284" width="23.85546875" style="2482" customWidth="1"/>
    <col min="12285" max="12285" width="9" style="2482" customWidth="1"/>
    <col min="12286" max="12286" width="14.7109375" style="2482" customWidth="1"/>
    <col min="12287" max="12287" width="11.140625" style="2482" customWidth="1"/>
    <col min="12288" max="12288" width="32.28515625" style="2482" customWidth="1"/>
    <col min="12289" max="12289" width="22.42578125" style="2482" customWidth="1"/>
    <col min="12290" max="12290" width="12.85546875" style="2482" customWidth="1"/>
    <col min="12291" max="12291" width="10.7109375" style="2482" customWidth="1"/>
    <col min="12292" max="12292" width="8.5703125" style="2482" customWidth="1"/>
    <col min="12293" max="12293" width="9.140625" style="2482" customWidth="1"/>
    <col min="12294" max="12294" width="6.5703125" style="2482" customWidth="1"/>
    <col min="12295" max="12295" width="23.85546875" style="2482" customWidth="1"/>
    <col min="12296" max="12537" width="9.140625" style="2482"/>
    <col min="12538" max="12538" width="4.42578125" style="2482" customWidth="1"/>
    <col min="12539" max="12539" width="22.85546875" style="2482" customWidth="1"/>
    <col min="12540" max="12540" width="23.85546875" style="2482" customWidth="1"/>
    <col min="12541" max="12541" width="9" style="2482" customWidth="1"/>
    <col min="12542" max="12542" width="14.7109375" style="2482" customWidth="1"/>
    <col min="12543" max="12543" width="11.140625" style="2482" customWidth="1"/>
    <col min="12544" max="12544" width="32.28515625" style="2482" customWidth="1"/>
    <col min="12545" max="12545" width="22.42578125" style="2482" customWidth="1"/>
    <col min="12546" max="12546" width="12.85546875" style="2482" customWidth="1"/>
    <col min="12547" max="12547" width="10.7109375" style="2482" customWidth="1"/>
    <col min="12548" max="12548" width="8.5703125" style="2482" customWidth="1"/>
    <col min="12549" max="12549" width="9.140625" style="2482" customWidth="1"/>
    <col min="12550" max="12550" width="6.5703125" style="2482" customWidth="1"/>
    <col min="12551" max="12551" width="23.85546875" style="2482" customWidth="1"/>
    <col min="12552" max="12793" width="9.140625" style="2482"/>
    <col min="12794" max="12794" width="4.42578125" style="2482" customWidth="1"/>
    <col min="12795" max="12795" width="22.85546875" style="2482" customWidth="1"/>
    <col min="12796" max="12796" width="23.85546875" style="2482" customWidth="1"/>
    <col min="12797" max="12797" width="9" style="2482" customWidth="1"/>
    <col min="12798" max="12798" width="14.7109375" style="2482" customWidth="1"/>
    <col min="12799" max="12799" width="11.140625" style="2482" customWidth="1"/>
    <col min="12800" max="12800" width="32.28515625" style="2482" customWidth="1"/>
    <col min="12801" max="12801" width="22.42578125" style="2482" customWidth="1"/>
    <col min="12802" max="12802" width="12.85546875" style="2482" customWidth="1"/>
    <col min="12803" max="12803" width="10.7109375" style="2482" customWidth="1"/>
    <col min="12804" max="12804" width="8.5703125" style="2482" customWidth="1"/>
    <col min="12805" max="12805" width="9.140625" style="2482" customWidth="1"/>
    <col min="12806" max="12806" width="6.5703125" style="2482" customWidth="1"/>
    <col min="12807" max="12807" width="23.85546875" style="2482" customWidth="1"/>
    <col min="12808" max="13049" width="9.140625" style="2482"/>
    <col min="13050" max="13050" width="4.42578125" style="2482" customWidth="1"/>
    <col min="13051" max="13051" width="22.85546875" style="2482" customWidth="1"/>
    <col min="13052" max="13052" width="23.85546875" style="2482" customWidth="1"/>
    <col min="13053" max="13053" width="9" style="2482" customWidth="1"/>
    <col min="13054" max="13054" width="14.7109375" style="2482" customWidth="1"/>
    <col min="13055" max="13055" width="11.140625" style="2482" customWidth="1"/>
    <col min="13056" max="13056" width="32.28515625" style="2482" customWidth="1"/>
    <col min="13057" max="13057" width="22.42578125" style="2482" customWidth="1"/>
    <col min="13058" max="13058" width="12.85546875" style="2482" customWidth="1"/>
    <col min="13059" max="13059" width="10.7109375" style="2482" customWidth="1"/>
    <col min="13060" max="13060" width="8.5703125" style="2482" customWidth="1"/>
    <col min="13061" max="13061" width="9.140625" style="2482" customWidth="1"/>
    <col min="13062" max="13062" width="6.5703125" style="2482" customWidth="1"/>
    <col min="13063" max="13063" width="23.85546875" style="2482" customWidth="1"/>
    <col min="13064" max="13305" width="9.140625" style="2482"/>
    <col min="13306" max="13306" width="4.42578125" style="2482" customWidth="1"/>
    <col min="13307" max="13307" width="22.85546875" style="2482" customWidth="1"/>
    <col min="13308" max="13308" width="23.85546875" style="2482" customWidth="1"/>
    <col min="13309" max="13309" width="9" style="2482" customWidth="1"/>
    <col min="13310" max="13310" width="14.7109375" style="2482" customWidth="1"/>
    <col min="13311" max="13311" width="11.140625" style="2482" customWidth="1"/>
    <col min="13312" max="13312" width="32.28515625" style="2482" customWidth="1"/>
    <col min="13313" max="13313" width="22.42578125" style="2482" customWidth="1"/>
    <col min="13314" max="13314" width="12.85546875" style="2482" customWidth="1"/>
    <col min="13315" max="13315" width="10.7109375" style="2482" customWidth="1"/>
    <col min="13316" max="13316" width="8.5703125" style="2482" customWidth="1"/>
    <col min="13317" max="13317" width="9.140625" style="2482" customWidth="1"/>
    <col min="13318" max="13318" width="6.5703125" style="2482" customWidth="1"/>
    <col min="13319" max="13319" width="23.85546875" style="2482" customWidth="1"/>
    <col min="13320" max="13561" width="9.140625" style="2482"/>
    <col min="13562" max="13562" width="4.42578125" style="2482" customWidth="1"/>
    <col min="13563" max="13563" width="22.85546875" style="2482" customWidth="1"/>
    <col min="13564" max="13564" width="23.85546875" style="2482" customWidth="1"/>
    <col min="13565" max="13565" width="9" style="2482" customWidth="1"/>
    <col min="13566" max="13566" width="14.7109375" style="2482" customWidth="1"/>
    <col min="13567" max="13567" width="11.140625" style="2482" customWidth="1"/>
    <col min="13568" max="13568" width="32.28515625" style="2482" customWidth="1"/>
    <col min="13569" max="13569" width="22.42578125" style="2482" customWidth="1"/>
    <col min="13570" max="13570" width="12.85546875" style="2482" customWidth="1"/>
    <col min="13571" max="13571" width="10.7109375" style="2482" customWidth="1"/>
    <col min="13572" max="13572" width="8.5703125" style="2482" customWidth="1"/>
    <col min="13573" max="13573" width="9.140625" style="2482" customWidth="1"/>
    <col min="13574" max="13574" width="6.5703125" style="2482" customWidth="1"/>
    <col min="13575" max="13575" width="23.85546875" style="2482" customWidth="1"/>
    <col min="13576" max="13817" width="9.140625" style="2482"/>
    <col min="13818" max="13818" width="4.42578125" style="2482" customWidth="1"/>
    <col min="13819" max="13819" width="22.85546875" style="2482" customWidth="1"/>
    <col min="13820" max="13820" width="23.85546875" style="2482" customWidth="1"/>
    <col min="13821" max="13821" width="9" style="2482" customWidth="1"/>
    <col min="13822" max="13822" width="14.7109375" style="2482" customWidth="1"/>
    <col min="13823" max="13823" width="11.140625" style="2482" customWidth="1"/>
    <col min="13824" max="13824" width="32.28515625" style="2482" customWidth="1"/>
    <col min="13825" max="13825" width="22.42578125" style="2482" customWidth="1"/>
    <col min="13826" max="13826" width="12.85546875" style="2482" customWidth="1"/>
    <col min="13827" max="13827" width="10.7109375" style="2482" customWidth="1"/>
    <col min="13828" max="13828" width="8.5703125" style="2482" customWidth="1"/>
    <col min="13829" max="13829" width="9.140625" style="2482" customWidth="1"/>
    <col min="13830" max="13830" width="6.5703125" style="2482" customWidth="1"/>
    <col min="13831" max="13831" width="23.85546875" style="2482" customWidth="1"/>
    <col min="13832" max="14073" width="9.140625" style="2482"/>
    <col min="14074" max="14074" width="4.42578125" style="2482" customWidth="1"/>
    <col min="14075" max="14075" width="22.85546875" style="2482" customWidth="1"/>
    <col min="14076" max="14076" width="23.85546875" style="2482" customWidth="1"/>
    <col min="14077" max="14077" width="9" style="2482" customWidth="1"/>
    <col min="14078" max="14078" width="14.7109375" style="2482" customWidth="1"/>
    <col min="14079" max="14079" width="11.140625" style="2482" customWidth="1"/>
    <col min="14080" max="14080" width="32.28515625" style="2482" customWidth="1"/>
    <col min="14081" max="14081" width="22.42578125" style="2482" customWidth="1"/>
    <col min="14082" max="14082" width="12.85546875" style="2482" customWidth="1"/>
    <col min="14083" max="14083" width="10.7109375" style="2482" customWidth="1"/>
    <col min="14084" max="14084" width="8.5703125" style="2482" customWidth="1"/>
    <col min="14085" max="14085" width="9.140625" style="2482" customWidth="1"/>
    <col min="14086" max="14086" width="6.5703125" style="2482" customWidth="1"/>
    <col min="14087" max="14087" width="23.85546875" style="2482" customWidth="1"/>
    <col min="14088" max="14329" width="9.140625" style="2482"/>
    <col min="14330" max="14330" width="4.42578125" style="2482" customWidth="1"/>
    <col min="14331" max="14331" width="22.85546875" style="2482" customWidth="1"/>
    <col min="14332" max="14332" width="23.85546875" style="2482" customWidth="1"/>
    <col min="14333" max="14333" width="9" style="2482" customWidth="1"/>
    <col min="14334" max="14334" width="14.7109375" style="2482" customWidth="1"/>
    <col min="14335" max="14335" width="11.140625" style="2482" customWidth="1"/>
    <col min="14336" max="14336" width="32.28515625" style="2482" customWidth="1"/>
    <col min="14337" max="14337" width="22.42578125" style="2482" customWidth="1"/>
    <col min="14338" max="14338" width="12.85546875" style="2482" customWidth="1"/>
    <col min="14339" max="14339" width="10.7109375" style="2482" customWidth="1"/>
    <col min="14340" max="14340" width="8.5703125" style="2482" customWidth="1"/>
    <col min="14341" max="14341" width="9.140625" style="2482" customWidth="1"/>
    <col min="14342" max="14342" width="6.5703125" style="2482" customWidth="1"/>
    <col min="14343" max="14343" width="23.85546875" style="2482" customWidth="1"/>
    <col min="14344" max="14585" width="9.140625" style="2482"/>
    <col min="14586" max="14586" width="4.42578125" style="2482" customWidth="1"/>
    <col min="14587" max="14587" width="22.85546875" style="2482" customWidth="1"/>
    <col min="14588" max="14588" width="23.85546875" style="2482" customWidth="1"/>
    <col min="14589" max="14589" width="9" style="2482" customWidth="1"/>
    <col min="14590" max="14590" width="14.7109375" style="2482" customWidth="1"/>
    <col min="14591" max="14591" width="11.140625" style="2482" customWidth="1"/>
    <col min="14592" max="14592" width="32.28515625" style="2482" customWidth="1"/>
    <col min="14593" max="14593" width="22.42578125" style="2482" customWidth="1"/>
    <col min="14594" max="14594" width="12.85546875" style="2482" customWidth="1"/>
    <col min="14595" max="14595" width="10.7109375" style="2482" customWidth="1"/>
    <col min="14596" max="14596" width="8.5703125" style="2482" customWidth="1"/>
    <col min="14597" max="14597" width="9.140625" style="2482" customWidth="1"/>
    <col min="14598" max="14598" width="6.5703125" style="2482" customWidth="1"/>
    <col min="14599" max="14599" width="23.85546875" style="2482" customWidth="1"/>
    <col min="14600" max="14841" width="9.140625" style="2482"/>
    <col min="14842" max="14842" width="4.42578125" style="2482" customWidth="1"/>
    <col min="14843" max="14843" width="22.85546875" style="2482" customWidth="1"/>
    <col min="14844" max="14844" width="23.85546875" style="2482" customWidth="1"/>
    <col min="14845" max="14845" width="9" style="2482" customWidth="1"/>
    <col min="14846" max="14846" width="14.7109375" style="2482" customWidth="1"/>
    <col min="14847" max="14847" width="11.140625" style="2482" customWidth="1"/>
    <col min="14848" max="14848" width="32.28515625" style="2482" customWidth="1"/>
    <col min="14849" max="14849" width="22.42578125" style="2482" customWidth="1"/>
    <col min="14850" max="14850" width="12.85546875" style="2482" customWidth="1"/>
    <col min="14851" max="14851" width="10.7109375" style="2482" customWidth="1"/>
    <col min="14852" max="14852" width="8.5703125" style="2482" customWidth="1"/>
    <col min="14853" max="14853" width="9.140625" style="2482" customWidth="1"/>
    <col min="14854" max="14854" width="6.5703125" style="2482" customWidth="1"/>
    <col min="14855" max="14855" width="23.85546875" style="2482" customWidth="1"/>
    <col min="14856" max="15097" width="9.140625" style="2482"/>
    <col min="15098" max="15098" width="4.42578125" style="2482" customWidth="1"/>
    <col min="15099" max="15099" width="22.85546875" style="2482" customWidth="1"/>
    <col min="15100" max="15100" width="23.85546875" style="2482" customWidth="1"/>
    <col min="15101" max="15101" width="9" style="2482" customWidth="1"/>
    <col min="15102" max="15102" width="14.7109375" style="2482" customWidth="1"/>
    <col min="15103" max="15103" width="11.140625" style="2482" customWidth="1"/>
    <col min="15104" max="15104" width="32.28515625" style="2482" customWidth="1"/>
    <col min="15105" max="15105" width="22.42578125" style="2482" customWidth="1"/>
    <col min="15106" max="15106" width="12.85546875" style="2482" customWidth="1"/>
    <col min="15107" max="15107" width="10.7109375" style="2482" customWidth="1"/>
    <col min="15108" max="15108" width="8.5703125" style="2482" customWidth="1"/>
    <col min="15109" max="15109" width="9.140625" style="2482" customWidth="1"/>
    <col min="15110" max="15110" width="6.5703125" style="2482" customWidth="1"/>
    <col min="15111" max="15111" width="23.85546875" style="2482" customWidth="1"/>
    <col min="15112" max="15353" width="9.140625" style="2482"/>
    <col min="15354" max="15354" width="4.42578125" style="2482" customWidth="1"/>
    <col min="15355" max="15355" width="22.85546875" style="2482" customWidth="1"/>
    <col min="15356" max="15356" width="23.85546875" style="2482" customWidth="1"/>
    <col min="15357" max="15357" width="9" style="2482" customWidth="1"/>
    <col min="15358" max="15358" width="14.7109375" style="2482" customWidth="1"/>
    <col min="15359" max="15359" width="11.140625" style="2482" customWidth="1"/>
    <col min="15360" max="15360" width="32.28515625" style="2482" customWidth="1"/>
    <col min="15361" max="15361" width="22.42578125" style="2482" customWidth="1"/>
    <col min="15362" max="15362" width="12.85546875" style="2482" customWidth="1"/>
    <col min="15363" max="15363" width="10.7109375" style="2482" customWidth="1"/>
    <col min="15364" max="15364" width="8.5703125" style="2482" customWidth="1"/>
    <col min="15365" max="15365" width="9.140625" style="2482" customWidth="1"/>
    <col min="15366" max="15366" width="6.5703125" style="2482" customWidth="1"/>
    <col min="15367" max="15367" width="23.85546875" style="2482" customWidth="1"/>
    <col min="15368" max="15609" width="9.140625" style="2482"/>
    <col min="15610" max="15610" width="4.42578125" style="2482" customWidth="1"/>
    <col min="15611" max="15611" width="22.85546875" style="2482" customWidth="1"/>
    <col min="15612" max="15612" width="23.85546875" style="2482" customWidth="1"/>
    <col min="15613" max="15613" width="9" style="2482" customWidth="1"/>
    <col min="15614" max="15614" width="14.7109375" style="2482" customWidth="1"/>
    <col min="15615" max="15615" width="11.140625" style="2482" customWidth="1"/>
    <col min="15616" max="15616" width="32.28515625" style="2482" customWidth="1"/>
    <col min="15617" max="15617" width="22.42578125" style="2482" customWidth="1"/>
    <col min="15618" max="15618" width="12.85546875" style="2482" customWidth="1"/>
    <col min="15619" max="15619" width="10.7109375" style="2482" customWidth="1"/>
    <col min="15620" max="15620" width="8.5703125" style="2482" customWidth="1"/>
    <col min="15621" max="15621" width="9.140625" style="2482" customWidth="1"/>
    <col min="15622" max="15622" width="6.5703125" style="2482" customWidth="1"/>
    <col min="15623" max="15623" width="23.85546875" style="2482" customWidth="1"/>
    <col min="15624" max="15865" width="9.140625" style="2482"/>
    <col min="15866" max="15866" width="4.42578125" style="2482" customWidth="1"/>
    <col min="15867" max="15867" width="22.85546875" style="2482" customWidth="1"/>
    <col min="15868" max="15868" width="23.85546875" style="2482" customWidth="1"/>
    <col min="15869" max="15869" width="9" style="2482" customWidth="1"/>
    <col min="15870" max="15870" width="14.7109375" style="2482" customWidth="1"/>
    <col min="15871" max="15871" width="11.140625" style="2482" customWidth="1"/>
    <col min="15872" max="15872" width="32.28515625" style="2482" customWidth="1"/>
    <col min="15873" max="15873" width="22.42578125" style="2482" customWidth="1"/>
    <col min="15874" max="15874" width="12.85546875" style="2482" customWidth="1"/>
    <col min="15875" max="15875" width="10.7109375" style="2482" customWidth="1"/>
    <col min="15876" max="15876" width="8.5703125" style="2482" customWidth="1"/>
    <col min="15877" max="15877" width="9.140625" style="2482" customWidth="1"/>
    <col min="15878" max="15878" width="6.5703125" style="2482" customWidth="1"/>
    <col min="15879" max="15879" width="23.85546875" style="2482" customWidth="1"/>
    <col min="15880" max="16121" width="9.140625" style="2482"/>
    <col min="16122" max="16122" width="4.42578125" style="2482" customWidth="1"/>
    <col min="16123" max="16123" width="22.85546875" style="2482" customWidth="1"/>
    <col min="16124" max="16124" width="23.85546875" style="2482" customWidth="1"/>
    <col min="16125" max="16125" width="9" style="2482" customWidth="1"/>
    <col min="16126" max="16126" width="14.7109375" style="2482" customWidth="1"/>
    <col min="16127" max="16127" width="11.140625" style="2482" customWidth="1"/>
    <col min="16128" max="16128" width="32.28515625" style="2482" customWidth="1"/>
    <col min="16129" max="16129" width="22.42578125" style="2482" customWidth="1"/>
    <col min="16130" max="16130" width="12.85546875" style="2482" customWidth="1"/>
    <col min="16131" max="16131" width="10.7109375" style="2482" customWidth="1"/>
    <col min="16132" max="16132" width="8.5703125" style="2482" customWidth="1"/>
    <col min="16133" max="16133" width="9.140625" style="2482" customWidth="1"/>
    <col min="16134" max="16134" width="6.5703125" style="2482" customWidth="1"/>
    <col min="16135" max="16135" width="23.85546875" style="2482" customWidth="1"/>
    <col min="16136" max="16384" width="9.140625" style="2482"/>
  </cols>
  <sheetData>
    <row r="1" spans="1:40" ht="30" customHeight="1">
      <c r="A1" s="3380" t="s">
        <v>9797</v>
      </c>
      <c r="B1" s="3380"/>
      <c r="C1" s="3380"/>
      <c r="D1" s="3380"/>
      <c r="E1" s="3380"/>
      <c r="F1" s="3380"/>
      <c r="G1" s="3380"/>
      <c r="H1" s="3380"/>
      <c r="I1" s="3380"/>
      <c r="J1" s="3380"/>
      <c r="K1" s="3380"/>
      <c r="L1" s="3380"/>
      <c r="M1" s="3380"/>
      <c r="N1" s="3380"/>
      <c r="O1" s="3380"/>
      <c r="P1" s="3380"/>
      <c r="Q1" s="3380"/>
      <c r="R1" s="3380"/>
    </row>
    <row r="2" spans="1:40" s="2483" customFormat="1" ht="30" customHeight="1">
      <c r="A2" s="3380"/>
      <c r="B2" s="3380" t="s">
        <v>9901</v>
      </c>
      <c r="C2" s="3380"/>
      <c r="D2" s="3380"/>
      <c r="E2" s="3380"/>
      <c r="F2" s="3380"/>
      <c r="G2" s="3380"/>
      <c r="H2" s="3380"/>
      <c r="I2" s="3380"/>
      <c r="J2" s="3380"/>
      <c r="K2" s="3380"/>
      <c r="L2" s="3380"/>
      <c r="M2" s="3380"/>
      <c r="N2" s="3380"/>
      <c r="O2" s="3380"/>
      <c r="P2" s="3380"/>
      <c r="Q2" s="3380"/>
      <c r="R2" s="3380"/>
    </row>
    <row r="3" spans="1:40" s="3661" customFormat="1" ht="74.25" customHeight="1">
      <c r="A3" s="4204" t="s">
        <v>11345</v>
      </c>
      <c r="B3" s="4205"/>
      <c r="C3" s="4205"/>
      <c r="D3" s="4205"/>
      <c r="E3" s="4205"/>
      <c r="F3" s="4205"/>
      <c r="G3" s="4205"/>
      <c r="H3" s="4205"/>
      <c r="I3" s="4205"/>
      <c r="J3" s="4205"/>
      <c r="K3" s="4205"/>
      <c r="L3" s="4205"/>
      <c r="M3" s="4205"/>
      <c r="N3" s="4205"/>
      <c r="O3" s="4205"/>
      <c r="P3" s="4205"/>
      <c r="Q3" s="4205"/>
      <c r="R3" s="4205"/>
    </row>
    <row r="4" spans="1:40" s="2138" customFormat="1" ht="39.75" customHeight="1">
      <c r="A4" s="3436" t="s">
        <v>6</v>
      </c>
      <c r="B4" s="3436" t="s">
        <v>8935</v>
      </c>
      <c r="C4" s="3436"/>
      <c r="D4" s="3385"/>
      <c r="E4" s="3385"/>
      <c r="F4" s="3436" t="s">
        <v>9214</v>
      </c>
      <c r="G4" s="3436" t="s">
        <v>3848</v>
      </c>
      <c r="H4" s="3383" t="s">
        <v>11013</v>
      </c>
      <c r="I4" s="3386"/>
      <c r="J4" s="3386"/>
      <c r="K4" s="3387" t="s">
        <v>8936</v>
      </c>
      <c r="L4" s="3436" t="s">
        <v>8937</v>
      </c>
      <c r="M4" s="3436" t="s">
        <v>8938</v>
      </c>
      <c r="N4" s="3436" t="s">
        <v>8939</v>
      </c>
      <c r="O4" s="3436" t="s">
        <v>8940</v>
      </c>
      <c r="P4" s="3436" t="s">
        <v>8941</v>
      </c>
      <c r="Q4" s="3388" t="s">
        <v>8942</v>
      </c>
      <c r="R4" s="3389" t="s">
        <v>8943</v>
      </c>
      <c r="T4" s="2138" t="s">
        <v>7679</v>
      </c>
    </row>
    <row r="5" spans="1:40" s="2138" customFormat="1" ht="30" customHeight="1">
      <c r="A5" s="3436"/>
      <c r="B5" s="3436" t="s">
        <v>8109</v>
      </c>
      <c r="C5" s="3436"/>
      <c r="D5" s="3385"/>
      <c r="E5" s="3385"/>
      <c r="F5" s="3436"/>
      <c r="G5" s="3436"/>
      <c r="H5" s="3378"/>
      <c r="I5" s="3386"/>
      <c r="J5" s="3386"/>
      <c r="K5" s="3387">
        <f>K6+K34+K44+K54</f>
        <v>10714384.189999999</v>
      </c>
      <c r="L5" s="3436"/>
      <c r="M5" s="3436"/>
      <c r="N5" s="3436"/>
      <c r="O5" s="3436"/>
      <c r="P5" s="3436"/>
      <c r="Q5" s="3388"/>
      <c r="R5" s="3389"/>
      <c r="S5" s="2303">
        <f>K5/10000</f>
        <v>1071.4384189999998</v>
      </c>
      <c r="W5" s="2856">
        <f>Y5-'[4]BIEU 2'!G6</f>
        <v>2.755999999976666E-2</v>
      </c>
      <c r="Y5" s="2138">
        <f>K5/10000</f>
        <v>1071.4384189999998</v>
      </c>
    </row>
    <row r="6" spans="1:40" s="2140" customFormat="1" ht="30" customHeight="1">
      <c r="A6" s="3436" t="s">
        <v>3224</v>
      </c>
      <c r="B6" s="3390" t="s">
        <v>9128</v>
      </c>
      <c r="C6" s="3390"/>
      <c r="D6" s="3385"/>
      <c r="E6" s="3385"/>
      <c r="F6" s="3385"/>
      <c r="G6" s="3436"/>
      <c r="H6" s="3436"/>
      <c r="I6" s="3386" t="s">
        <v>11102</v>
      </c>
      <c r="J6" s="3386" t="s">
        <v>11103</v>
      </c>
      <c r="K6" s="3391">
        <f>SUM(K7:K33)</f>
        <v>939988.50000000012</v>
      </c>
      <c r="L6" s="3392"/>
      <c r="M6" s="3392"/>
      <c r="N6" s="3392"/>
      <c r="O6" s="3392"/>
      <c r="P6" s="3392"/>
      <c r="Q6" s="3392"/>
      <c r="R6" s="3392"/>
      <c r="S6" s="2140">
        <f>K6/10000</f>
        <v>93.998850000000019</v>
      </c>
    </row>
    <row r="7" spans="1:40" s="2139" customFormat="1" ht="30" customHeight="1">
      <c r="A7" s="3393">
        <v>1</v>
      </c>
      <c r="B7" s="3394" t="s">
        <v>8945</v>
      </c>
      <c r="C7" s="3395" t="str">
        <f>E7&amp;"_"&amp;I7&amp;"_"&amp;J7</f>
        <v>1_132_41_12</v>
      </c>
      <c r="D7" s="3395" t="s">
        <v>8715</v>
      </c>
      <c r="E7" s="3364" t="s">
        <v>11117</v>
      </c>
      <c r="F7" s="3373" t="s">
        <v>7683</v>
      </c>
      <c r="G7" s="3396" t="s">
        <v>8946</v>
      </c>
      <c r="H7" s="3315">
        <f>VLOOKUP(AN7,MaXa!$F$2:$G$83,2,0)</f>
        <v>26518</v>
      </c>
      <c r="I7" s="3393">
        <v>41</v>
      </c>
      <c r="J7" s="3393">
        <v>12</v>
      </c>
      <c r="K7" s="3397">
        <v>610.9</v>
      </c>
      <c r="L7" s="3373" t="s">
        <v>8947</v>
      </c>
      <c r="M7" s="3398" t="s">
        <v>8948</v>
      </c>
      <c r="N7" s="3359" t="s">
        <v>8949</v>
      </c>
      <c r="O7" s="3399" t="s">
        <v>8950</v>
      </c>
      <c r="P7" s="3399" t="s">
        <v>8951</v>
      </c>
      <c r="Q7" s="3364" t="s">
        <v>8944</v>
      </c>
      <c r="R7" s="3400">
        <v>8.83</v>
      </c>
      <c r="T7" s="2139" t="str">
        <f>F7&amp;"2018"</f>
        <v>TP Vũng Tàu2018</v>
      </c>
      <c r="AN7" s="3311" t="s">
        <v>6681</v>
      </c>
    </row>
    <row r="8" spans="1:40" s="2139" customFormat="1" ht="30" customHeight="1">
      <c r="A8" s="3393"/>
      <c r="B8" s="3394" t="s">
        <v>8945</v>
      </c>
      <c r="C8" s="3395" t="str">
        <f t="shared" ref="C8:C71" si="0">E8&amp;"_"&amp;I8&amp;"_"&amp;J8</f>
        <v>1_132_42_7</v>
      </c>
      <c r="D8" s="3395"/>
      <c r="E8" s="3364" t="s">
        <v>11117</v>
      </c>
      <c r="F8" s="3373" t="s">
        <v>7683</v>
      </c>
      <c r="G8" s="3396" t="s">
        <v>8946</v>
      </c>
      <c r="H8" s="3315">
        <f>VLOOKUP(AN8,MaXa!$F$2:$G$83,2,0)</f>
        <v>26518</v>
      </c>
      <c r="I8" s="3401">
        <v>42</v>
      </c>
      <c r="J8" s="3401">
        <v>7</v>
      </c>
      <c r="K8" s="3397"/>
      <c r="L8" s="3373"/>
      <c r="M8" s="3398"/>
      <c r="N8" s="3359"/>
      <c r="O8" s="3399"/>
      <c r="P8" s="3399"/>
      <c r="Q8" s="3364"/>
      <c r="R8" s="3400"/>
      <c r="AN8" s="3311" t="s">
        <v>6681</v>
      </c>
    </row>
    <row r="9" spans="1:40" s="2139" customFormat="1" ht="91.5" customHeight="1">
      <c r="A9" s="3393">
        <f>A7+1</f>
        <v>2</v>
      </c>
      <c r="B9" s="3402" t="s">
        <v>8952</v>
      </c>
      <c r="C9" s="3395" t="str">
        <f t="shared" si="0"/>
        <v>1_133_18_1</v>
      </c>
      <c r="D9" s="3403" t="s">
        <v>8738</v>
      </c>
      <c r="E9" s="3364" t="s">
        <v>11118</v>
      </c>
      <c r="F9" s="3404" t="s">
        <v>7686</v>
      </c>
      <c r="G9" s="3405" t="s">
        <v>8953</v>
      </c>
      <c r="H9" s="3315">
        <f>VLOOKUP(AN9,MaXa!$F$2:$G$83,2,0)</f>
        <v>26692</v>
      </c>
      <c r="I9" s="3393">
        <v>18</v>
      </c>
      <c r="J9" s="3393">
        <v>1</v>
      </c>
      <c r="K9" s="3397">
        <v>20040.099999999999</v>
      </c>
      <c r="L9" s="3373" t="s">
        <v>8897</v>
      </c>
      <c r="M9" s="3398" t="s">
        <v>8954</v>
      </c>
      <c r="N9" s="3359" t="s">
        <v>8949</v>
      </c>
      <c r="O9" s="3399" t="s">
        <v>8950</v>
      </c>
      <c r="P9" s="3399" t="s">
        <v>8951</v>
      </c>
      <c r="Q9" s="3364" t="s">
        <v>8944</v>
      </c>
      <c r="R9" s="3400">
        <v>32.799999999999997</v>
      </c>
      <c r="T9" s="2139" t="str">
        <f>F9&amp;"2018"</f>
        <v>H Đất Đỏ2018</v>
      </c>
      <c r="AN9" s="3313" t="s">
        <v>8545</v>
      </c>
    </row>
    <row r="10" spans="1:40" s="2139" customFormat="1" ht="30" customHeight="1">
      <c r="A10" s="3393"/>
      <c r="B10" s="3402" t="s">
        <v>8952</v>
      </c>
      <c r="C10" s="3395" t="str">
        <f t="shared" si="0"/>
        <v>1_133_18_6</v>
      </c>
      <c r="D10" s="3403"/>
      <c r="E10" s="3364" t="s">
        <v>11118</v>
      </c>
      <c r="F10" s="3404" t="s">
        <v>7686</v>
      </c>
      <c r="G10" s="3405" t="s">
        <v>8953</v>
      </c>
      <c r="H10" s="3315">
        <f>VLOOKUP(AN10,MaXa!$F$2:$G$83,2,0)</f>
        <v>26692</v>
      </c>
      <c r="I10" s="3373">
        <v>18</v>
      </c>
      <c r="J10" s="3373">
        <v>6</v>
      </c>
      <c r="K10" s="3397"/>
      <c r="L10" s="3373"/>
      <c r="M10" s="3398"/>
      <c r="N10" s="3359"/>
      <c r="O10" s="3399"/>
      <c r="P10" s="3399"/>
      <c r="Q10" s="3364"/>
      <c r="R10" s="3400"/>
      <c r="AN10" s="3313" t="s">
        <v>8545</v>
      </c>
    </row>
    <row r="11" spans="1:40" s="2139" customFormat="1" ht="30" customHeight="1">
      <c r="A11" s="3393"/>
      <c r="B11" s="3402" t="s">
        <v>8952</v>
      </c>
      <c r="C11" s="3395" t="str">
        <f t="shared" si="0"/>
        <v>1_133_18_13</v>
      </c>
      <c r="D11" s="3403"/>
      <c r="E11" s="3364" t="s">
        <v>11118</v>
      </c>
      <c r="F11" s="3404" t="s">
        <v>7686</v>
      </c>
      <c r="G11" s="3405" t="s">
        <v>8953</v>
      </c>
      <c r="H11" s="3315">
        <f>VLOOKUP(AN11,MaXa!$F$2:$G$83,2,0)</f>
        <v>26692</v>
      </c>
      <c r="I11" s="3373">
        <v>18</v>
      </c>
      <c r="J11" s="3373">
        <v>13</v>
      </c>
      <c r="K11" s="3397"/>
      <c r="L11" s="3373"/>
      <c r="M11" s="3398"/>
      <c r="N11" s="3359"/>
      <c r="O11" s="3399"/>
      <c r="P11" s="3399"/>
      <c r="Q11" s="3364"/>
      <c r="R11" s="3400"/>
      <c r="AN11" s="3313" t="s">
        <v>8545</v>
      </c>
    </row>
    <row r="12" spans="1:40" s="2139" customFormat="1" ht="30" customHeight="1">
      <c r="A12" s="3393">
        <f>A9+1</f>
        <v>3</v>
      </c>
      <c r="B12" s="3359" t="s">
        <v>8955</v>
      </c>
      <c r="C12" s="3395" t="str">
        <f t="shared" si="0"/>
        <v>1_134_115_214</v>
      </c>
      <c r="D12" s="3395" t="s">
        <v>8746</v>
      </c>
      <c r="E12" s="3364" t="s">
        <v>11119</v>
      </c>
      <c r="F12" s="3373" t="s">
        <v>7688</v>
      </c>
      <c r="G12" s="3373" t="s">
        <v>8956</v>
      </c>
      <c r="H12" s="3315">
        <f>VLOOKUP(AN12,MaXa!$F$2:$G$83,2,0)</f>
        <v>26662</v>
      </c>
      <c r="I12" s="3393">
        <v>115</v>
      </c>
      <c r="J12" s="3393">
        <v>214</v>
      </c>
      <c r="K12" s="3397">
        <v>7083.5</v>
      </c>
      <c r="L12" s="3373" t="s">
        <v>8897</v>
      </c>
      <c r="M12" s="3406" t="s">
        <v>8957</v>
      </c>
      <c r="N12" s="3406" t="s">
        <v>8949</v>
      </c>
      <c r="O12" s="3407" t="s">
        <v>8950</v>
      </c>
      <c r="P12" s="3399" t="s">
        <v>8951</v>
      </c>
      <c r="Q12" s="3364" t="s">
        <v>8944</v>
      </c>
      <c r="R12" s="3400">
        <v>19.5</v>
      </c>
      <c r="T12" s="2139" t="str">
        <f>F12&amp;"2018"</f>
        <v>H Long Điền2018</v>
      </c>
      <c r="AA12" s="2894"/>
      <c r="AN12" s="3313" t="s">
        <v>11055</v>
      </c>
    </row>
    <row r="13" spans="1:40" s="2139" customFormat="1" ht="30" customHeight="1">
      <c r="A13" s="3393"/>
      <c r="B13" s="3359" t="s">
        <v>8955</v>
      </c>
      <c r="C13" s="3395" t="str">
        <f t="shared" si="0"/>
        <v>1_134_115_236</v>
      </c>
      <c r="D13" s="3395"/>
      <c r="E13" s="3364" t="s">
        <v>11119</v>
      </c>
      <c r="F13" s="3373" t="s">
        <v>7688</v>
      </c>
      <c r="G13" s="3373" t="s">
        <v>8956</v>
      </c>
      <c r="H13" s="3315">
        <f>VLOOKUP(AN13,MaXa!$F$2:$G$83,2,0)</f>
        <v>26662</v>
      </c>
      <c r="I13" s="3341">
        <v>115</v>
      </c>
      <c r="J13" s="3341">
        <v>236</v>
      </c>
      <c r="K13" s="3397"/>
      <c r="L13" s="3373"/>
      <c r="M13" s="3406"/>
      <c r="N13" s="3406"/>
      <c r="O13" s="3407"/>
      <c r="P13" s="3399"/>
      <c r="Q13" s="3364"/>
      <c r="R13" s="3400"/>
      <c r="AA13" s="2894"/>
      <c r="AN13" s="3313" t="s">
        <v>11055</v>
      </c>
    </row>
    <row r="14" spans="1:40" s="2139" customFormat="1" ht="30" customHeight="1">
      <c r="A14" s="3393">
        <f>A12+1</f>
        <v>4</v>
      </c>
      <c r="B14" s="3359" t="s">
        <v>8875</v>
      </c>
      <c r="C14" s="3395" t="str">
        <f t="shared" si="0"/>
        <v>1_135__</v>
      </c>
      <c r="D14" s="3403" t="s">
        <v>8748</v>
      </c>
      <c r="E14" s="3364" t="s">
        <v>11120</v>
      </c>
      <c r="F14" s="3373" t="s">
        <v>7685</v>
      </c>
      <c r="G14" s="3373" t="s">
        <v>8962</v>
      </c>
      <c r="H14" s="3315">
        <f>VLOOKUP(AN14,MaXa!$F$2:$G$83,2,0)</f>
        <v>26560</v>
      </c>
      <c r="I14" s="3393"/>
      <c r="J14" s="3393"/>
      <c r="K14" s="3408">
        <f>0.12*10000</f>
        <v>1200</v>
      </c>
      <c r="L14" s="3373" t="s">
        <v>8876</v>
      </c>
      <c r="M14" s="3406" t="s">
        <v>8877</v>
      </c>
      <c r="N14" s="3406" t="s">
        <v>8963</v>
      </c>
      <c r="O14" s="3406" t="s">
        <v>8964</v>
      </c>
      <c r="P14" s="3359" t="s">
        <v>8951</v>
      </c>
      <c r="Q14" s="3364" t="s">
        <v>8961</v>
      </c>
      <c r="R14" s="3400">
        <v>3</v>
      </c>
      <c r="T14" s="2139" t="str">
        <f>F14&amp;"2018"</f>
        <v>TP Bà Rịa2018</v>
      </c>
      <c r="AN14" s="3313" t="s">
        <v>11075</v>
      </c>
    </row>
    <row r="15" spans="1:40" s="2139" customFormat="1" ht="30" customHeight="1">
      <c r="A15" s="3393">
        <f>A14+1</f>
        <v>5</v>
      </c>
      <c r="B15" s="3402" t="s">
        <v>8972</v>
      </c>
      <c r="C15" s="3395" t="str">
        <f t="shared" si="0"/>
        <v>1_136_41_70</v>
      </c>
      <c r="D15" s="3395" t="s">
        <v>8749</v>
      </c>
      <c r="E15" s="3364" t="s">
        <v>11121</v>
      </c>
      <c r="F15" s="3404" t="s">
        <v>7687</v>
      </c>
      <c r="G15" s="3373" t="s">
        <v>8973</v>
      </c>
      <c r="H15" s="3315">
        <f>VLOOKUP(AN15,MaXa!$F$2:$G$83,2,0)</f>
        <v>26596</v>
      </c>
      <c r="I15" s="3393">
        <v>41</v>
      </c>
      <c r="J15" s="3393">
        <v>70</v>
      </c>
      <c r="K15" s="3397">
        <v>5225</v>
      </c>
      <c r="L15" s="3373" t="s">
        <v>8876</v>
      </c>
      <c r="M15" s="3406" t="s">
        <v>8974</v>
      </c>
      <c r="N15" s="3359" t="s">
        <v>8963</v>
      </c>
      <c r="O15" s="3406" t="s">
        <v>8975</v>
      </c>
      <c r="P15" s="3359" t="s">
        <v>8976</v>
      </c>
      <c r="Q15" s="3364" t="s">
        <v>8961</v>
      </c>
      <c r="R15" s="3400">
        <v>5</v>
      </c>
      <c r="T15" s="2139" t="str">
        <f>F15&amp;"2018"</f>
        <v>H Châu Đức2018</v>
      </c>
      <c r="AN15" s="3373" t="s">
        <v>9843</v>
      </c>
    </row>
    <row r="16" spans="1:40" s="2139" customFormat="1" ht="30" customHeight="1">
      <c r="A16" s="3393"/>
      <c r="B16" s="3402" t="s">
        <v>8972</v>
      </c>
      <c r="C16" s="3395" t="str">
        <f t="shared" si="0"/>
        <v>1_136_41_299</v>
      </c>
      <c r="D16" s="3395"/>
      <c r="E16" s="3364" t="s">
        <v>11121</v>
      </c>
      <c r="F16" s="3404" t="s">
        <v>7687</v>
      </c>
      <c r="G16" s="3373" t="s">
        <v>8973</v>
      </c>
      <c r="H16" s="3315">
        <f>VLOOKUP(AN16,MaXa!$F$2:$G$83,2,0)</f>
        <v>26596</v>
      </c>
      <c r="I16" s="3341">
        <v>41</v>
      </c>
      <c r="J16" s="3341">
        <v>299</v>
      </c>
      <c r="K16" s="3397"/>
      <c r="L16" s="3373"/>
      <c r="M16" s="3406"/>
      <c r="N16" s="3359"/>
      <c r="O16" s="3406"/>
      <c r="P16" s="3359"/>
      <c r="Q16" s="3364"/>
      <c r="R16" s="3400"/>
      <c r="AN16" s="3373" t="s">
        <v>9843</v>
      </c>
    </row>
    <row r="17" spans="1:40" s="2139" customFormat="1" ht="30" customHeight="1">
      <c r="A17" s="3393"/>
      <c r="B17" s="3402" t="s">
        <v>8972</v>
      </c>
      <c r="C17" s="3395" t="str">
        <f t="shared" si="0"/>
        <v>1_136_41_337</v>
      </c>
      <c r="D17" s="3395"/>
      <c r="E17" s="3364" t="s">
        <v>11121</v>
      </c>
      <c r="F17" s="3404" t="s">
        <v>7687</v>
      </c>
      <c r="G17" s="3373" t="s">
        <v>8973</v>
      </c>
      <c r="H17" s="3315">
        <f>VLOOKUP(AN17,MaXa!$F$2:$G$83,2,0)</f>
        <v>26596</v>
      </c>
      <c r="I17" s="3341">
        <v>41</v>
      </c>
      <c r="J17" s="3341">
        <v>337</v>
      </c>
      <c r="K17" s="3397"/>
      <c r="L17" s="3373"/>
      <c r="M17" s="3406"/>
      <c r="N17" s="3359"/>
      <c r="O17" s="3406"/>
      <c r="P17" s="3359"/>
      <c r="Q17" s="3364"/>
      <c r="R17" s="3400"/>
      <c r="AN17" s="3373" t="s">
        <v>9843</v>
      </c>
    </row>
    <row r="18" spans="1:40" s="2139" customFormat="1" ht="30" customHeight="1">
      <c r="A18" s="3393">
        <f>A15+1</f>
        <v>6</v>
      </c>
      <c r="B18" s="3359" t="s">
        <v>8049</v>
      </c>
      <c r="C18" s="3395" t="str">
        <f t="shared" si="0"/>
        <v>1_137_18_1</v>
      </c>
      <c r="D18" s="3403" t="s">
        <v>9367</v>
      </c>
      <c r="E18" s="3364" t="s">
        <v>11122</v>
      </c>
      <c r="F18" s="3404" t="s">
        <v>7686</v>
      </c>
      <c r="G18" s="3373" t="s">
        <v>8965</v>
      </c>
      <c r="H18" s="3315">
        <f>VLOOKUP(AN18,MaXa!$F$2:$G$83,2,0)</f>
        <v>26692</v>
      </c>
      <c r="I18" s="3409">
        <v>18</v>
      </c>
      <c r="J18" s="3409">
        <v>1</v>
      </c>
      <c r="K18" s="3397">
        <v>73842</v>
      </c>
      <c r="L18" s="3373" t="s">
        <v>8897</v>
      </c>
      <c r="M18" s="3406" t="s">
        <v>8910</v>
      </c>
      <c r="N18" s="3359" t="s">
        <v>8963</v>
      </c>
      <c r="O18" s="3406" t="s">
        <v>8966</v>
      </c>
      <c r="P18" s="3359" t="s">
        <v>8951</v>
      </c>
      <c r="Q18" s="3364" t="s">
        <v>8961</v>
      </c>
      <c r="R18" s="3400">
        <v>35</v>
      </c>
      <c r="T18" s="2139" t="str">
        <f>F18&amp;"2018"</f>
        <v>H Đất Đỏ2018</v>
      </c>
      <c r="AN18" s="3313" t="s">
        <v>8545</v>
      </c>
    </row>
    <row r="19" spans="1:40" s="2139" customFormat="1" ht="30" customHeight="1">
      <c r="A19" s="3393"/>
      <c r="B19" s="3359" t="s">
        <v>8049</v>
      </c>
      <c r="C19" s="3395" t="str">
        <f t="shared" si="0"/>
        <v>1_137_19_9</v>
      </c>
      <c r="D19" s="3455">
        <v>1.6</v>
      </c>
      <c r="E19" s="3364" t="s">
        <v>11122</v>
      </c>
      <c r="F19" s="3404" t="s">
        <v>7686</v>
      </c>
      <c r="G19" s="3373" t="s">
        <v>8965</v>
      </c>
      <c r="H19" s="3315">
        <f>VLOOKUP(AN19,MaXa!$F$2:$G$83,2,0)</f>
        <v>26692</v>
      </c>
      <c r="I19" s="3341">
        <v>19</v>
      </c>
      <c r="J19" s="3341">
        <v>9</v>
      </c>
      <c r="K19" s="3397"/>
      <c r="L19" s="3373"/>
      <c r="M19" s="3406"/>
      <c r="N19" s="3359"/>
      <c r="O19" s="3406"/>
      <c r="P19" s="3359"/>
      <c r="Q19" s="3364"/>
      <c r="R19" s="3400"/>
      <c r="AN19" s="3313" t="s">
        <v>8545</v>
      </c>
    </row>
    <row r="20" spans="1:40" s="2139" customFormat="1" ht="30" customHeight="1">
      <c r="A20" s="3393"/>
      <c r="B20" s="3359" t="s">
        <v>8049</v>
      </c>
      <c r="C20" s="3395" t="str">
        <f t="shared" si="0"/>
        <v>1_137_19_13</v>
      </c>
      <c r="D20" s="3455">
        <v>1.6</v>
      </c>
      <c r="E20" s="3364" t="s">
        <v>11122</v>
      </c>
      <c r="F20" s="3404" t="s">
        <v>7686</v>
      </c>
      <c r="G20" s="3373" t="s">
        <v>8965</v>
      </c>
      <c r="H20" s="3315">
        <f>VLOOKUP(AN20,MaXa!$F$2:$G$83,2,0)</f>
        <v>26692</v>
      </c>
      <c r="I20" s="3373">
        <v>19</v>
      </c>
      <c r="J20" s="3373">
        <v>13</v>
      </c>
      <c r="K20" s="3397"/>
      <c r="L20" s="3373"/>
      <c r="M20" s="3406"/>
      <c r="N20" s="3359"/>
      <c r="O20" s="3406"/>
      <c r="P20" s="3359"/>
      <c r="Q20" s="3364"/>
      <c r="R20" s="3400"/>
      <c r="AN20" s="3313" t="s">
        <v>8545</v>
      </c>
    </row>
    <row r="21" spans="1:40" s="2139" customFormat="1" ht="30" customHeight="1">
      <c r="A21" s="3393">
        <f>A18+1</f>
        <v>7</v>
      </c>
      <c r="B21" s="3359" t="s">
        <v>8967</v>
      </c>
      <c r="C21" s="3395" t="str">
        <f t="shared" si="0"/>
        <v>1_138_41_5</v>
      </c>
      <c r="D21" s="3456">
        <v>1.7</v>
      </c>
      <c r="E21" s="3364" t="s">
        <v>11123</v>
      </c>
      <c r="F21" s="3373" t="s">
        <v>7688</v>
      </c>
      <c r="G21" s="3373" t="s">
        <v>229</v>
      </c>
      <c r="H21" s="3315">
        <f>VLOOKUP(AN21,MaXa!$F$2:$G$83,2,0)</f>
        <v>26662</v>
      </c>
      <c r="I21" s="3393">
        <v>41</v>
      </c>
      <c r="J21" s="3393">
        <v>5</v>
      </c>
      <c r="K21" s="3397">
        <v>6847.5</v>
      </c>
      <c r="L21" s="3373" t="s">
        <v>8897</v>
      </c>
      <c r="M21" s="3406" t="s">
        <v>8968</v>
      </c>
      <c r="N21" s="3399" t="s">
        <v>8969</v>
      </c>
      <c r="O21" s="3359" t="s">
        <v>8970</v>
      </c>
      <c r="P21" s="3359" t="s">
        <v>8971</v>
      </c>
      <c r="Q21" s="3364" t="s">
        <v>8961</v>
      </c>
      <c r="R21" s="3400">
        <v>11</v>
      </c>
      <c r="T21" s="2139" t="str">
        <f>F21&amp;"2018"</f>
        <v>H Long Điền2018</v>
      </c>
      <c r="AN21" s="3313" t="s">
        <v>11055</v>
      </c>
    </row>
    <row r="22" spans="1:40" s="2139" customFormat="1" ht="30" customHeight="1">
      <c r="A22" s="3393">
        <f>A21+1</f>
        <v>8</v>
      </c>
      <c r="B22" s="3359" t="s">
        <v>8980</v>
      </c>
      <c r="C22" s="3395" t="str">
        <f t="shared" si="0"/>
        <v>1_139_57_1</v>
      </c>
      <c r="D22" s="3403" t="s">
        <v>9961</v>
      </c>
      <c r="E22" s="3364" t="s">
        <v>11124</v>
      </c>
      <c r="F22" s="3373" t="s">
        <v>7686</v>
      </c>
      <c r="G22" s="3373" t="s">
        <v>8965</v>
      </c>
      <c r="H22" s="3315">
        <f>VLOOKUP(AN22,MaXa!$F$2:$G$83,2,0)</f>
        <v>26662</v>
      </c>
      <c r="I22" s="3393">
        <v>57</v>
      </c>
      <c r="J22" s="3393">
        <v>1</v>
      </c>
      <c r="K22" s="3397">
        <v>120058.7</v>
      </c>
      <c r="L22" s="3373" t="s">
        <v>8897</v>
      </c>
      <c r="M22" s="3406" t="s">
        <v>8981</v>
      </c>
      <c r="N22" s="3359" t="s">
        <v>8979</v>
      </c>
      <c r="O22" s="3359" t="s">
        <v>8970</v>
      </c>
      <c r="P22" s="3399" t="s">
        <v>8944</v>
      </c>
      <c r="Q22" s="3410">
        <v>43221</v>
      </c>
      <c r="R22" s="3400">
        <v>47.2</v>
      </c>
      <c r="T22" s="2139" t="str">
        <f>F22&amp;"2018"</f>
        <v>H Đất Đỏ2018</v>
      </c>
      <c r="AN22" s="3313" t="s">
        <v>11055</v>
      </c>
    </row>
    <row r="23" spans="1:40" s="2139" customFormat="1" ht="30" customHeight="1">
      <c r="A23" s="3393"/>
      <c r="B23" s="3359" t="s">
        <v>8980</v>
      </c>
      <c r="C23" s="3395" t="str">
        <f t="shared" si="0"/>
        <v>1_139_57_22</v>
      </c>
      <c r="D23" s="3403" t="s">
        <v>9961</v>
      </c>
      <c r="E23" s="3364" t="s">
        <v>11124</v>
      </c>
      <c r="F23" s="3373" t="s">
        <v>7686</v>
      </c>
      <c r="G23" s="3373" t="s">
        <v>8965</v>
      </c>
      <c r="H23" s="3315">
        <f>VLOOKUP(AN23,MaXa!$F$2:$G$83,2,0)</f>
        <v>26692</v>
      </c>
      <c r="I23" s="3373">
        <v>57</v>
      </c>
      <c r="J23" s="3373">
        <v>22</v>
      </c>
      <c r="K23" s="3397"/>
      <c r="L23" s="3373"/>
      <c r="M23" s="3406"/>
      <c r="N23" s="3359"/>
      <c r="O23" s="3359"/>
      <c r="P23" s="3399"/>
      <c r="Q23" s="3410"/>
      <c r="R23" s="3400"/>
      <c r="AN23" s="3313" t="s">
        <v>8545</v>
      </c>
    </row>
    <row r="24" spans="1:40" s="2139" customFormat="1" ht="30" customHeight="1">
      <c r="A24" s="3393"/>
      <c r="B24" s="3359" t="s">
        <v>8980</v>
      </c>
      <c r="C24" s="3395" t="str">
        <f t="shared" si="0"/>
        <v>1_139_57_32</v>
      </c>
      <c r="D24" s="3403" t="s">
        <v>9961</v>
      </c>
      <c r="E24" s="3364" t="s">
        <v>11124</v>
      </c>
      <c r="F24" s="3373" t="s">
        <v>7686</v>
      </c>
      <c r="G24" s="3373" t="s">
        <v>8965</v>
      </c>
      <c r="H24" s="3315">
        <f>VLOOKUP(AN24,MaXa!$F$2:$G$83,2,0)</f>
        <v>26692</v>
      </c>
      <c r="I24" s="3373">
        <v>57</v>
      </c>
      <c r="J24" s="3373">
        <v>32</v>
      </c>
      <c r="K24" s="3397"/>
      <c r="L24" s="3373"/>
      <c r="M24" s="3406"/>
      <c r="N24" s="3359"/>
      <c r="O24" s="3359"/>
      <c r="P24" s="3399"/>
      <c r="Q24" s="3410"/>
      <c r="R24" s="3400"/>
      <c r="AN24" s="3313" t="s">
        <v>8545</v>
      </c>
    </row>
    <row r="25" spans="1:40" s="2139" customFormat="1" ht="30" customHeight="1">
      <c r="A25" s="3393"/>
      <c r="B25" s="3359" t="s">
        <v>8980</v>
      </c>
      <c r="C25" s="3395" t="str">
        <f t="shared" si="0"/>
        <v>1_139_57_34</v>
      </c>
      <c r="D25" s="3403" t="s">
        <v>9961</v>
      </c>
      <c r="E25" s="3364" t="s">
        <v>11124</v>
      </c>
      <c r="F25" s="3373" t="s">
        <v>7686</v>
      </c>
      <c r="G25" s="3373" t="s">
        <v>8965</v>
      </c>
      <c r="H25" s="3315">
        <f>VLOOKUP(AN25,MaXa!$F$2:$G$83,2,0)</f>
        <v>26692</v>
      </c>
      <c r="I25" s="3373">
        <v>57</v>
      </c>
      <c r="J25" s="3373">
        <v>34</v>
      </c>
      <c r="K25" s="3397"/>
      <c r="L25" s="3373"/>
      <c r="M25" s="3406"/>
      <c r="N25" s="3359"/>
      <c r="O25" s="3359"/>
      <c r="P25" s="3399"/>
      <c r="Q25" s="3410"/>
      <c r="R25" s="3400"/>
      <c r="AN25" s="3313" t="s">
        <v>8545</v>
      </c>
    </row>
    <row r="26" spans="1:40" s="2139" customFormat="1" ht="30" customHeight="1">
      <c r="A26" s="3393">
        <f>A22+1</f>
        <v>9</v>
      </c>
      <c r="B26" s="3359" t="s">
        <v>8982</v>
      </c>
      <c r="C26" s="3395" t="str">
        <f t="shared" si="0"/>
        <v>1_140_57_1</v>
      </c>
      <c r="D26" s="3395" t="s">
        <v>9962</v>
      </c>
      <c r="E26" s="3364" t="s">
        <v>11125</v>
      </c>
      <c r="F26" s="3373" t="s">
        <v>7686</v>
      </c>
      <c r="G26" s="3373" t="s">
        <v>8965</v>
      </c>
      <c r="H26" s="3315">
        <f>VLOOKUP(AN26,MaXa!$F$2:$G$83,2,0)</f>
        <v>26692</v>
      </c>
      <c r="I26" s="3393">
        <v>57</v>
      </c>
      <c r="J26" s="3393">
        <v>1</v>
      </c>
      <c r="K26" s="3397">
        <v>24298.5</v>
      </c>
      <c r="L26" s="3373" t="s">
        <v>8897</v>
      </c>
      <c r="M26" s="3406" t="s">
        <v>8981</v>
      </c>
      <c r="N26" s="3359" t="s">
        <v>8979</v>
      </c>
      <c r="O26" s="3359" t="s">
        <v>8970</v>
      </c>
      <c r="P26" s="3399" t="s">
        <v>8944</v>
      </c>
      <c r="Q26" s="3410">
        <v>43221</v>
      </c>
      <c r="R26" s="3400">
        <v>11.2</v>
      </c>
      <c r="T26" s="2139" t="str">
        <f t="shared" ref="T26:T33" si="1">F26&amp;"2018"</f>
        <v>H Đất Đỏ2018</v>
      </c>
      <c r="AN26" s="3313" t="s">
        <v>8545</v>
      </c>
    </row>
    <row r="27" spans="1:40" s="2139" customFormat="1" ht="30" customHeight="1">
      <c r="A27" s="3393">
        <f t="shared" ref="A27:A33" si="2">A26+1</f>
        <v>10</v>
      </c>
      <c r="B27" s="3359" t="s">
        <v>8983</v>
      </c>
      <c r="C27" s="3395" t="str">
        <f t="shared" si="0"/>
        <v>1_141_184_18</v>
      </c>
      <c r="D27" s="3403" t="s">
        <v>9963</v>
      </c>
      <c r="E27" s="3364" t="s">
        <v>11126</v>
      </c>
      <c r="F27" s="3373" t="s">
        <v>7688</v>
      </c>
      <c r="G27" s="3373" t="s">
        <v>229</v>
      </c>
      <c r="H27" s="3315">
        <f>VLOOKUP(AN27,MaXa!$F$2:$G$83,2,0)</f>
        <v>26662</v>
      </c>
      <c r="I27" s="3393">
        <v>184</v>
      </c>
      <c r="J27" s="3393">
        <v>18</v>
      </c>
      <c r="K27" s="3397">
        <v>11673.9</v>
      </c>
      <c r="L27" s="3373" t="s">
        <v>8897</v>
      </c>
      <c r="M27" s="3406" t="s">
        <v>8984</v>
      </c>
      <c r="N27" s="3359" t="s">
        <v>8979</v>
      </c>
      <c r="O27" s="3359" t="s">
        <v>8970</v>
      </c>
      <c r="P27" s="3399" t="s">
        <v>8944</v>
      </c>
      <c r="Q27" s="3410">
        <v>43221</v>
      </c>
      <c r="R27" s="3400">
        <v>10</v>
      </c>
      <c r="T27" s="2139" t="str">
        <f t="shared" si="1"/>
        <v>H Long Điền2018</v>
      </c>
      <c r="AN27" s="3313" t="s">
        <v>11055</v>
      </c>
    </row>
    <row r="28" spans="1:40" s="2139" customFormat="1" ht="30" customHeight="1">
      <c r="A28" s="3393">
        <f t="shared" si="2"/>
        <v>11</v>
      </c>
      <c r="B28" s="3359" t="s">
        <v>9805</v>
      </c>
      <c r="C28" s="3395" t="str">
        <f t="shared" si="0"/>
        <v>1_142__</v>
      </c>
      <c r="D28" s="3395" t="s">
        <v>9964</v>
      </c>
      <c r="E28" s="3364" t="s">
        <v>11127</v>
      </c>
      <c r="F28" s="3373" t="s">
        <v>7683</v>
      </c>
      <c r="G28" s="3373" t="s">
        <v>8958</v>
      </c>
      <c r="H28" s="3315" t="e">
        <f>VLOOKUP(AN28,MaXa!$F$2:$G$83,2,0)</f>
        <v>#N/A</v>
      </c>
      <c r="I28" s="3393"/>
      <c r="J28" s="3393"/>
      <c r="K28" s="3397">
        <f>1.77*10000</f>
        <v>17700</v>
      </c>
      <c r="L28" s="3373" t="s">
        <v>8876</v>
      </c>
      <c r="M28" s="3398"/>
      <c r="N28" s="3359" t="s">
        <v>8959</v>
      </c>
      <c r="O28" s="3359" t="s">
        <v>8960</v>
      </c>
      <c r="P28" s="3399" t="s">
        <v>8951</v>
      </c>
      <c r="Q28" s="3364" t="s">
        <v>8961</v>
      </c>
      <c r="R28" s="3400">
        <v>14</v>
      </c>
      <c r="T28" s="2139" t="str">
        <f t="shared" si="1"/>
        <v>TP Vũng Tàu2018</v>
      </c>
      <c r="AN28" s="3373" t="s">
        <v>11179</v>
      </c>
    </row>
    <row r="29" spans="1:40" s="2139" customFormat="1" ht="30" customHeight="1">
      <c r="A29" s="3393">
        <f t="shared" si="2"/>
        <v>12</v>
      </c>
      <c r="B29" s="3359" t="s">
        <v>9808</v>
      </c>
      <c r="C29" s="3395" t="str">
        <f t="shared" si="0"/>
        <v>1_143__</v>
      </c>
      <c r="D29" s="3403" t="s">
        <v>9965</v>
      </c>
      <c r="E29" s="3364" t="s">
        <v>11128</v>
      </c>
      <c r="F29" s="3373" t="s">
        <v>7683</v>
      </c>
      <c r="G29" s="3373" t="s">
        <v>8958</v>
      </c>
      <c r="H29" s="3315" t="e">
        <f>VLOOKUP(AN29,MaXa!$F$2:$G$83,2,0)</f>
        <v>#N/A</v>
      </c>
      <c r="I29" s="3393"/>
      <c r="J29" s="3393"/>
      <c r="K29" s="3397">
        <f>1.3*10000</f>
        <v>13000</v>
      </c>
      <c r="L29" s="3373" t="s">
        <v>8876</v>
      </c>
      <c r="M29" s="3398"/>
      <c r="N29" s="3359" t="s">
        <v>8959</v>
      </c>
      <c r="O29" s="3359" t="s">
        <v>8960</v>
      </c>
      <c r="P29" s="3399" t="s">
        <v>8951</v>
      </c>
      <c r="Q29" s="3364" t="s">
        <v>8961</v>
      </c>
      <c r="R29" s="3400">
        <v>6</v>
      </c>
      <c r="T29" s="2139" t="str">
        <f t="shared" si="1"/>
        <v>TP Vũng Tàu2018</v>
      </c>
      <c r="AN29" s="3373" t="s">
        <v>11179</v>
      </c>
    </row>
    <row r="30" spans="1:40" s="2139" customFormat="1" ht="30" customHeight="1">
      <c r="A30" s="3393">
        <f t="shared" si="2"/>
        <v>13</v>
      </c>
      <c r="B30" s="3411" t="s">
        <v>9806</v>
      </c>
      <c r="C30" s="3395" t="str">
        <f t="shared" si="0"/>
        <v>1_144__</v>
      </c>
      <c r="D30" s="3395" t="s">
        <v>9966</v>
      </c>
      <c r="E30" s="3364" t="s">
        <v>11129</v>
      </c>
      <c r="F30" s="3373" t="s">
        <v>7683</v>
      </c>
      <c r="G30" s="3373" t="s">
        <v>9474</v>
      </c>
      <c r="H30" s="3315">
        <f>VLOOKUP(AN30,MaXa!$F$2:$G$83,2,0)</f>
        <v>26509</v>
      </c>
      <c r="I30" s="3393"/>
      <c r="J30" s="3393"/>
      <c r="K30" s="3397">
        <f>38*10000</f>
        <v>380000</v>
      </c>
      <c r="L30" s="3373" t="s">
        <v>3861</v>
      </c>
      <c r="M30" s="3406"/>
      <c r="N30" s="3412"/>
      <c r="O30" s="3412"/>
      <c r="P30" s="3412"/>
      <c r="Q30" s="3410"/>
      <c r="R30" s="3413">
        <v>150</v>
      </c>
      <c r="T30" s="2139" t="str">
        <f t="shared" si="1"/>
        <v>TP Vũng Tàu2018</v>
      </c>
      <c r="U30" s="2139">
        <f>K30*$R$71/$K$71</f>
        <v>1281.9333271996811</v>
      </c>
      <c r="AN30" s="3311" t="s">
        <v>6567</v>
      </c>
    </row>
    <row r="31" spans="1:40" s="2139" customFormat="1" ht="30" customHeight="1">
      <c r="A31" s="3393">
        <f t="shared" si="2"/>
        <v>14</v>
      </c>
      <c r="B31" s="3359" t="s">
        <v>9208</v>
      </c>
      <c r="C31" s="3395" t="str">
        <f t="shared" si="0"/>
        <v>1_145__</v>
      </c>
      <c r="D31" s="3395" t="s">
        <v>9967</v>
      </c>
      <c r="E31" s="3364" t="s">
        <v>11130</v>
      </c>
      <c r="F31" s="3373" t="s">
        <v>7683</v>
      </c>
      <c r="G31" s="3373" t="s">
        <v>9201</v>
      </c>
      <c r="H31" s="3315">
        <f>VLOOKUP(AN31,MaXa!$F$2:$G$83,2,0)</f>
        <v>26508</v>
      </c>
      <c r="I31" s="3393"/>
      <c r="J31" s="3393"/>
      <c r="K31" s="3397">
        <v>36988.400000000001</v>
      </c>
      <c r="L31" s="3373" t="s">
        <v>8897</v>
      </c>
      <c r="M31" s="3406" t="s">
        <v>9202</v>
      </c>
      <c r="N31" s="3359" t="s">
        <v>8979</v>
      </c>
      <c r="O31" s="3359" t="s">
        <v>8970</v>
      </c>
      <c r="P31" s="3399" t="s">
        <v>8944</v>
      </c>
      <c r="Q31" s="3410">
        <v>43221</v>
      </c>
      <c r="R31" s="3400">
        <v>200</v>
      </c>
      <c r="S31" s="2139" t="s">
        <v>9209</v>
      </c>
      <c r="T31" s="2139" t="str">
        <f t="shared" si="1"/>
        <v>TP Vũng Tàu2018</v>
      </c>
      <c r="U31" s="2139" t="e">
        <f>VLOOKUP(K31,'[4]Bieu 2.1'!$N$5:$N$107,1,0)</f>
        <v>#N/A</v>
      </c>
      <c r="V31" s="2139">
        <f>VLOOKUP(K31,'[4]Bieu 2.2'!$E$17:$E$28,1,0)</f>
        <v>36988.400000000001</v>
      </c>
      <c r="AN31" s="3373" t="s">
        <v>7440</v>
      </c>
    </row>
    <row r="32" spans="1:40" s="2139" customFormat="1" ht="30" customHeight="1">
      <c r="A32" s="3393">
        <f t="shared" si="2"/>
        <v>15</v>
      </c>
      <c r="B32" s="3359" t="s">
        <v>9203</v>
      </c>
      <c r="C32" s="3395" t="str">
        <f t="shared" si="0"/>
        <v>1_146__</v>
      </c>
      <c r="D32" s="3403" t="s">
        <v>9968</v>
      </c>
      <c r="E32" s="3364" t="s">
        <v>11131</v>
      </c>
      <c r="F32" s="3373" t="s">
        <v>7683</v>
      </c>
      <c r="G32" s="3414" t="s">
        <v>9210</v>
      </c>
      <c r="H32" s="3315">
        <f>VLOOKUP(AN32,MaXa!$F$2:$G$83,2,0)</f>
        <v>26506</v>
      </c>
      <c r="I32" s="3393"/>
      <c r="J32" s="3393"/>
      <c r="K32" s="3397">
        <v>11420</v>
      </c>
      <c r="L32" s="3373" t="s">
        <v>476</v>
      </c>
      <c r="M32" s="3364"/>
      <c r="N32" s="3364"/>
      <c r="O32" s="3364"/>
      <c r="P32" s="3390"/>
      <c r="Q32" s="3390"/>
      <c r="R32" s="3400">
        <v>400</v>
      </c>
      <c r="S32" s="2139" t="s">
        <v>9209</v>
      </c>
      <c r="T32" s="2139" t="str">
        <f t="shared" si="1"/>
        <v>TP Vũng Tàu2018</v>
      </c>
      <c r="U32" s="2139" t="e">
        <f>VLOOKUP(K32,'[4]Bieu 2.1'!$N$5:$N$107,1,0)</f>
        <v>#N/A</v>
      </c>
      <c r="V32" s="2139">
        <f>VLOOKUP(K32,'[4]Bieu 2.2'!$E$17:$E$28,1,0)</f>
        <v>11420</v>
      </c>
      <c r="AN32" s="3311" t="s">
        <v>6410</v>
      </c>
    </row>
    <row r="33" spans="1:40" s="2139" customFormat="1" ht="30" customHeight="1">
      <c r="A33" s="3393">
        <f t="shared" si="2"/>
        <v>16</v>
      </c>
      <c r="B33" s="3415" t="s">
        <v>9807</v>
      </c>
      <c r="C33" s="3395" t="str">
        <f t="shared" si="0"/>
        <v>1_147__</v>
      </c>
      <c r="D33" s="3395" t="s">
        <v>9969</v>
      </c>
      <c r="E33" s="3364" t="s">
        <v>11132</v>
      </c>
      <c r="F33" s="3373" t="s">
        <v>9261</v>
      </c>
      <c r="G33" s="3414" t="s">
        <v>7705</v>
      </c>
      <c r="H33" s="3315">
        <f>VLOOKUP(AN33,MaXa!$F$2:$G$83,2,0)</f>
        <v>26656</v>
      </c>
      <c r="I33" s="3393"/>
      <c r="J33" s="3393"/>
      <c r="K33" s="3397">
        <f>21*10000</f>
        <v>210000</v>
      </c>
      <c r="L33" s="3373" t="s">
        <v>9766</v>
      </c>
      <c r="M33" s="3364"/>
      <c r="N33" s="3364"/>
      <c r="O33" s="3364"/>
      <c r="P33" s="3390"/>
      <c r="Q33" s="3390"/>
      <c r="R33" s="3400">
        <v>25</v>
      </c>
      <c r="S33" s="2139" t="s">
        <v>9209</v>
      </c>
      <c r="T33" s="2139" t="str">
        <f t="shared" si="1"/>
        <v>H Xuyên Mộc2018</v>
      </c>
      <c r="U33" s="2139" t="e">
        <f>VLOOKUP(K33,'[4]Bieu 2.1'!$N$5:$N$107,1,0)</f>
        <v>#N/A</v>
      </c>
      <c r="V33" s="2139" t="e">
        <f>VLOOKUP(K33,'[4]Bieu 2.2'!$E$17:$E$28,1,0)</f>
        <v>#N/A</v>
      </c>
      <c r="AN33" s="3414" t="s">
        <v>7705</v>
      </c>
    </row>
    <row r="34" spans="1:40" s="2139" customFormat="1" ht="30" customHeight="1">
      <c r="A34" s="3385" t="s">
        <v>3575</v>
      </c>
      <c r="B34" s="3390" t="s">
        <v>9006</v>
      </c>
      <c r="C34" s="3395" t="str">
        <f t="shared" si="0"/>
        <v>__</v>
      </c>
      <c r="D34" s="3416"/>
      <c r="E34" s="3385"/>
      <c r="F34" s="3385"/>
      <c r="G34" s="3385"/>
      <c r="H34" s="3315"/>
      <c r="I34" s="3393"/>
      <c r="J34" s="3393"/>
      <c r="K34" s="3391">
        <f>SUM(K35:K43)</f>
        <v>1280226.8999999999</v>
      </c>
      <c r="L34" s="3390"/>
      <c r="M34" s="3417"/>
      <c r="N34" s="3390"/>
      <c r="O34" s="3390"/>
      <c r="P34" s="3390"/>
      <c r="Q34" s="3390"/>
      <c r="R34" s="3418"/>
      <c r="S34" s="2140">
        <f>K34/10000</f>
        <v>128.02268999999998</v>
      </c>
      <c r="AN34" s="3385"/>
    </row>
    <row r="35" spans="1:40" s="2139" customFormat="1" ht="30" customHeight="1">
      <c r="A35" s="3393">
        <v>1</v>
      </c>
      <c r="B35" s="3402" t="s">
        <v>9197</v>
      </c>
      <c r="C35" s="3395" t="str">
        <f t="shared" si="0"/>
        <v>1_147__</v>
      </c>
      <c r="D35" s="3403" t="s">
        <v>9970</v>
      </c>
      <c r="E35" s="3364" t="s">
        <v>11132</v>
      </c>
      <c r="F35" s="3404" t="s">
        <v>7683</v>
      </c>
      <c r="G35" s="3373" t="s">
        <v>9198</v>
      </c>
      <c r="H35" s="3315">
        <f>VLOOKUP(AN35,MaXa!$F$2:$G$83,2,0)</f>
        <v>26527</v>
      </c>
      <c r="I35" s="3393"/>
      <c r="J35" s="3393"/>
      <c r="K35" s="3397">
        <v>2274.1999999999998</v>
      </c>
      <c r="L35" s="3373" t="s">
        <v>8897</v>
      </c>
      <c r="M35" s="3406" t="s">
        <v>9199</v>
      </c>
      <c r="N35" s="3359" t="s">
        <v>8963</v>
      </c>
      <c r="O35" s="3406" t="s">
        <v>8975</v>
      </c>
      <c r="P35" s="3359" t="s">
        <v>8976</v>
      </c>
      <c r="Q35" s="3364" t="s">
        <v>8961</v>
      </c>
      <c r="R35" s="3400">
        <v>27</v>
      </c>
      <c r="S35" s="2139" t="s">
        <v>9209</v>
      </c>
      <c r="T35" s="2139" t="str">
        <f>F35&amp;"2019"</f>
        <v>TP Vũng Tàu2019</v>
      </c>
      <c r="U35" s="2139" t="e">
        <f>VLOOKUP(K35,'[4]Bieu 2.1'!$N$5:$N$107,1,0)</f>
        <v>#N/A</v>
      </c>
      <c r="V35" s="2139">
        <f>VLOOKUP(K35,'[4]Bieu 2.2'!$E$17:$E$28,1,0)</f>
        <v>2274.1999999999998</v>
      </c>
      <c r="AN35" s="3373" t="s">
        <v>6956</v>
      </c>
    </row>
    <row r="36" spans="1:40" s="2140" customFormat="1" ht="30" customHeight="1">
      <c r="A36" s="3393">
        <f>A35+1</f>
        <v>2</v>
      </c>
      <c r="B36" s="3359" t="s">
        <v>8977</v>
      </c>
      <c r="C36" s="3395" t="str">
        <f t="shared" si="0"/>
        <v>1_148_17_26</v>
      </c>
      <c r="D36" s="3395" t="s">
        <v>9971</v>
      </c>
      <c r="E36" s="3364" t="s">
        <v>11133</v>
      </c>
      <c r="F36" s="3373" t="s">
        <v>7688</v>
      </c>
      <c r="G36" s="3373" t="s">
        <v>8978</v>
      </c>
      <c r="H36" s="3315">
        <f>VLOOKUP(AN36,MaXa!$F$2:$G$83,2,0)</f>
        <v>26677</v>
      </c>
      <c r="I36" s="3393">
        <v>17</v>
      </c>
      <c r="J36" s="3393">
        <v>26</v>
      </c>
      <c r="K36" s="3397">
        <v>15352.7</v>
      </c>
      <c r="L36" s="3364" t="s">
        <v>476</v>
      </c>
      <c r="M36" s="3406" t="s">
        <v>9010</v>
      </c>
      <c r="N36" s="3406" t="s">
        <v>8979</v>
      </c>
      <c r="O36" s="3406" t="s">
        <v>8970</v>
      </c>
      <c r="P36" s="3399" t="s">
        <v>8944</v>
      </c>
      <c r="Q36" s="3410">
        <v>43221</v>
      </c>
      <c r="R36" s="3400">
        <v>2.2999999999999998</v>
      </c>
      <c r="T36" s="2139" t="str">
        <f>F36&amp;"2019"</f>
        <v>H Long Điền2019</v>
      </c>
      <c r="AN36" s="3373" t="s">
        <v>11180</v>
      </c>
    </row>
    <row r="37" spans="1:40" s="2140" customFormat="1" ht="30" customHeight="1">
      <c r="A37" s="3393"/>
      <c r="B37" s="3359" t="s">
        <v>8977</v>
      </c>
      <c r="C37" s="3395" t="str">
        <f t="shared" si="0"/>
        <v>1_148_17_27</v>
      </c>
      <c r="D37" s="3395" t="s">
        <v>9971</v>
      </c>
      <c r="E37" s="3364" t="s">
        <v>11133</v>
      </c>
      <c r="F37" s="3373" t="s">
        <v>7688</v>
      </c>
      <c r="G37" s="3373" t="s">
        <v>8978</v>
      </c>
      <c r="H37" s="3315">
        <f>VLOOKUP(AN37,MaXa!$F$2:$G$83,2,0)</f>
        <v>26677</v>
      </c>
      <c r="I37" s="3373">
        <v>17</v>
      </c>
      <c r="J37" s="3373">
        <v>27</v>
      </c>
      <c r="K37" s="3397"/>
      <c r="L37" s="3364"/>
      <c r="M37" s="3406"/>
      <c r="N37" s="3406"/>
      <c r="O37" s="3406"/>
      <c r="P37" s="3399"/>
      <c r="Q37" s="3410"/>
      <c r="R37" s="3400"/>
      <c r="T37" s="2139"/>
      <c r="AN37" s="3373" t="s">
        <v>11180</v>
      </c>
    </row>
    <row r="38" spans="1:40" s="2140" customFormat="1" ht="30" customHeight="1">
      <c r="A38" s="3393"/>
      <c r="B38" s="3359" t="s">
        <v>8977</v>
      </c>
      <c r="C38" s="3395" t="str">
        <f t="shared" si="0"/>
        <v>1_148_17_29</v>
      </c>
      <c r="D38" s="3395" t="s">
        <v>9971</v>
      </c>
      <c r="E38" s="3364" t="s">
        <v>11133</v>
      </c>
      <c r="F38" s="3373" t="s">
        <v>7688</v>
      </c>
      <c r="G38" s="3373" t="s">
        <v>8978</v>
      </c>
      <c r="H38" s="3315">
        <f>VLOOKUP(AN38,MaXa!$F$2:$G$83,2,0)</f>
        <v>26677</v>
      </c>
      <c r="I38" s="3373">
        <v>17</v>
      </c>
      <c r="J38" s="3373">
        <v>29</v>
      </c>
      <c r="K38" s="3397"/>
      <c r="L38" s="3364"/>
      <c r="M38" s="3406"/>
      <c r="N38" s="3406"/>
      <c r="O38" s="3406"/>
      <c r="P38" s="3399"/>
      <c r="Q38" s="3410"/>
      <c r="R38" s="3400"/>
      <c r="T38" s="2139"/>
      <c r="AN38" s="3373" t="s">
        <v>11180</v>
      </c>
    </row>
    <row r="39" spans="1:40" s="2139" customFormat="1" ht="30" customHeight="1">
      <c r="A39" s="3393">
        <f>A36+1</f>
        <v>3</v>
      </c>
      <c r="B39" s="3419" t="s">
        <v>499</v>
      </c>
      <c r="C39" s="3395" t="str">
        <f t="shared" si="0"/>
        <v>1_149__</v>
      </c>
      <c r="D39" s="3403" t="s">
        <v>9972</v>
      </c>
      <c r="E39" s="3364" t="s">
        <v>11134</v>
      </c>
      <c r="F39" s="3414" t="s">
        <v>7684</v>
      </c>
      <c r="G39" s="3414" t="s">
        <v>9204</v>
      </c>
      <c r="H39" s="3315" t="e">
        <f>VLOOKUP(AN39,MaXa!$F$2:$G$83,2,0)</f>
        <v>#N/A</v>
      </c>
      <c r="I39" s="3393"/>
      <c r="J39" s="3393"/>
      <c r="K39" s="3397">
        <v>481000</v>
      </c>
      <c r="L39" s="3406" t="s">
        <v>8990</v>
      </c>
      <c r="M39" s="3417"/>
      <c r="N39" s="3399" t="s">
        <v>9205</v>
      </c>
      <c r="O39" s="3390"/>
      <c r="P39" s="3390"/>
      <c r="Q39" s="3390"/>
      <c r="R39" s="3400">
        <v>96.2</v>
      </c>
      <c r="S39" s="2139" t="s">
        <v>9209</v>
      </c>
      <c r="T39" s="2139" t="str">
        <f>F39&amp;"2019"</f>
        <v>H Côn Đảo2019</v>
      </c>
      <c r="AN39" s="3414" t="s">
        <v>9204</v>
      </c>
    </row>
    <row r="40" spans="1:40" s="2139" customFormat="1" ht="30" customHeight="1">
      <c r="A40" s="3393">
        <f>A39+1</f>
        <v>4</v>
      </c>
      <c r="B40" s="3419" t="s">
        <v>290</v>
      </c>
      <c r="C40" s="3395" t="str">
        <f t="shared" si="0"/>
        <v>1_150__</v>
      </c>
      <c r="D40" s="3395" t="s">
        <v>9973</v>
      </c>
      <c r="E40" s="3364" t="s">
        <v>11135</v>
      </c>
      <c r="F40" s="3414" t="s">
        <v>7684</v>
      </c>
      <c r="G40" s="3414" t="s">
        <v>9204</v>
      </c>
      <c r="H40" s="3315" t="e">
        <f>VLOOKUP(AN40,MaXa!$F$2:$G$83,2,0)</f>
        <v>#N/A</v>
      </c>
      <c r="I40" s="3393"/>
      <c r="J40" s="3393"/>
      <c r="K40" s="3397">
        <v>259000</v>
      </c>
      <c r="L40" s="3406" t="s">
        <v>8990</v>
      </c>
      <c r="M40" s="3417"/>
      <c r="N40" s="3399" t="s">
        <v>9205</v>
      </c>
      <c r="O40" s="3390"/>
      <c r="P40" s="3390"/>
      <c r="Q40" s="3390"/>
      <c r="R40" s="3400">
        <v>259</v>
      </c>
      <c r="S40" s="2139" t="s">
        <v>9209</v>
      </c>
      <c r="T40" s="2139" t="str">
        <f>F40&amp;"2019"</f>
        <v>H Côn Đảo2019</v>
      </c>
      <c r="AN40" s="3414" t="s">
        <v>9204</v>
      </c>
    </row>
    <row r="41" spans="1:40" s="2139" customFormat="1" ht="30" customHeight="1">
      <c r="A41" s="3393">
        <f>A40+1</f>
        <v>5</v>
      </c>
      <c r="B41" s="3419" t="s">
        <v>294</v>
      </c>
      <c r="C41" s="3395" t="str">
        <f t="shared" si="0"/>
        <v>1_151__</v>
      </c>
      <c r="D41" s="3403" t="s">
        <v>9974</v>
      </c>
      <c r="E41" s="3364" t="s">
        <v>11136</v>
      </c>
      <c r="F41" s="3414" t="s">
        <v>7684</v>
      </c>
      <c r="G41" s="3414" t="s">
        <v>9204</v>
      </c>
      <c r="H41" s="3315" t="e">
        <f>VLOOKUP(AN41,MaXa!$F$2:$G$83,2,0)</f>
        <v>#N/A</v>
      </c>
      <c r="I41" s="3393"/>
      <c r="J41" s="3393"/>
      <c r="K41" s="3397">
        <v>6600</v>
      </c>
      <c r="L41" s="3406" t="s">
        <v>8990</v>
      </c>
      <c r="M41" s="3407"/>
      <c r="N41" s="3407" t="s">
        <v>9205</v>
      </c>
      <c r="O41" s="3407"/>
      <c r="P41" s="3390"/>
      <c r="Q41" s="3390"/>
      <c r="R41" s="3400">
        <v>6.6</v>
      </c>
      <c r="S41" s="2139" t="s">
        <v>9209</v>
      </c>
      <c r="T41" s="2139" t="str">
        <f>F41&amp;"2019"</f>
        <v>H Côn Đảo2019</v>
      </c>
      <c r="AN41" s="3414" t="s">
        <v>9204</v>
      </c>
    </row>
    <row r="42" spans="1:40" s="2139" customFormat="1" ht="30" customHeight="1">
      <c r="A42" s="3393">
        <f>A41+1</f>
        <v>6</v>
      </c>
      <c r="B42" s="3359" t="s">
        <v>9211</v>
      </c>
      <c r="C42" s="3395" t="str">
        <f t="shared" si="0"/>
        <v>1_152__</v>
      </c>
      <c r="D42" s="3395" t="s">
        <v>9975</v>
      </c>
      <c r="E42" s="3364" t="s">
        <v>11137</v>
      </c>
      <c r="F42" s="3373" t="s">
        <v>7683</v>
      </c>
      <c r="G42" s="3373" t="s">
        <v>9212</v>
      </c>
      <c r="H42" s="3315">
        <f>VLOOKUP(AN42,MaXa!$F$2:$G$83,2,0)</f>
        <v>26539</v>
      </c>
      <c r="I42" s="3393"/>
      <c r="J42" s="3393"/>
      <c r="K42" s="3397">
        <v>187000</v>
      </c>
      <c r="L42" s="3406" t="s">
        <v>9001</v>
      </c>
      <c r="M42" s="3406"/>
      <c r="N42" s="3412" t="s">
        <v>9213</v>
      </c>
      <c r="O42" s="3412"/>
      <c r="P42" s="3412"/>
      <c r="Q42" s="3410">
        <v>44136</v>
      </c>
      <c r="R42" s="3400">
        <v>600</v>
      </c>
      <c r="S42" s="2139" t="s">
        <v>9209</v>
      </c>
      <c r="T42" s="2139" t="str">
        <f>F42&amp;"2019"</f>
        <v>TP Vũng Tàu2019</v>
      </c>
      <c r="U42" s="2139" t="e">
        <f>VLOOKUP(K42,'[4]Bieu 2.1'!$N$5:$N$107,1,0)</f>
        <v>#N/A</v>
      </c>
      <c r="V42" s="2139">
        <f>VLOOKUP(K42,'[4]Bieu 2.2'!$E$17:$E$28,1,0)</f>
        <v>187000</v>
      </c>
      <c r="AN42" s="3311" t="s">
        <v>6472</v>
      </c>
    </row>
    <row r="43" spans="1:40" s="2139" customFormat="1" ht="30" customHeight="1">
      <c r="A43" s="3393">
        <f>A42+1</f>
        <v>7</v>
      </c>
      <c r="B43" s="3359" t="s">
        <v>8886</v>
      </c>
      <c r="C43" s="3395" t="str">
        <f t="shared" si="0"/>
        <v>1_153__</v>
      </c>
      <c r="D43" s="3403" t="s">
        <v>9976</v>
      </c>
      <c r="E43" s="3364" t="s">
        <v>11138</v>
      </c>
      <c r="F43" s="3373" t="s">
        <v>7683</v>
      </c>
      <c r="G43" s="3373" t="s">
        <v>8985</v>
      </c>
      <c r="H43" s="3315" t="e">
        <f>VLOOKUP(AN43,MaXa!$F$2:$G$83,2,0)</f>
        <v>#N/A</v>
      </c>
      <c r="I43" s="3393"/>
      <c r="J43" s="3393"/>
      <c r="K43" s="3397">
        <f>32.9*10000</f>
        <v>329000</v>
      </c>
      <c r="L43" s="3406" t="s">
        <v>8986</v>
      </c>
      <c r="M43" s="3406" t="s">
        <v>8887</v>
      </c>
      <c r="N43" s="3412" t="s">
        <v>8987</v>
      </c>
      <c r="O43" s="3412"/>
      <c r="P43" s="3412"/>
      <c r="Q43" s="3410">
        <v>43800</v>
      </c>
      <c r="R43" s="3400">
        <v>1500</v>
      </c>
      <c r="T43" s="2139" t="str">
        <f>F43&amp;"2019"</f>
        <v>TP Vũng Tàu2019</v>
      </c>
      <c r="AN43" s="3373" t="s">
        <v>11181</v>
      </c>
    </row>
    <row r="44" spans="1:40" s="2139" customFormat="1" ht="30" customHeight="1">
      <c r="A44" s="3385" t="s">
        <v>3754</v>
      </c>
      <c r="B44" s="3390" t="s">
        <v>9007</v>
      </c>
      <c r="C44" s="3395" t="str">
        <f t="shared" si="0"/>
        <v>__</v>
      </c>
      <c r="D44" s="3416"/>
      <c r="E44" s="3385"/>
      <c r="F44" s="3385"/>
      <c r="G44" s="3385"/>
      <c r="H44" s="3315" t="e">
        <f>VLOOKUP(AN44,MaXa!$F$2:$G$83,2,0)</f>
        <v>#N/A</v>
      </c>
      <c r="I44" s="3393"/>
      <c r="J44" s="3393"/>
      <c r="K44" s="3391">
        <f>SUM(K45:K53)</f>
        <v>2154884.29</v>
      </c>
      <c r="L44" s="3390"/>
      <c r="M44" s="3417"/>
      <c r="N44" s="3390"/>
      <c r="O44" s="3390"/>
      <c r="P44" s="3390"/>
      <c r="Q44" s="3390"/>
      <c r="R44" s="3418"/>
      <c r="S44" s="2140">
        <f>K44/10000</f>
        <v>215.488429</v>
      </c>
      <c r="AN44" s="3385"/>
    </row>
    <row r="45" spans="1:40" s="2139" customFormat="1" ht="30" customHeight="1">
      <c r="A45" s="3393">
        <v>1</v>
      </c>
      <c r="B45" s="3419" t="s">
        <v>500</v>
      </c>
      <c r="C45" s="3395" t="str">
        <f t="shared" si="0"/>
        <v>1_154__</v>
      </c>
      <c r="D45" s="3395" t="s">
        <v>9977</v>
      </c>
      <c r="E45" s="3364" t="s">
        <v>11139</v>
      </c>
      <c r="F45" s="3414" t="s">
        <v>7684</v>
      </c>
      <c r="G45" s="3414" t="s">
        <v>9204</v>
      </c>
      <c r="H45" s="3315" t="e">
        <f>VLOOKUP(AN45,MaXa!$F$2:$G$83,2,0)</f>
        <v>#N/A</v>
      </c>
      <c r="I45" s="3393"/>
      <c r="J45" s="3393"/>
      <c r="K45" s="3397">
        <v>1100000</v>
      </c>
      <c r="L45" s="3406" t="s">
        <v>8990</v>
      </c>
      <c r="M45" s="3417"/>
      <c r="N45" s="3399" t="s">
        <v>9205</v>
      </c>
      <c r="O45" s="3390"/>
      <c r="P45" s="3390"/>
      <c r="Q45" s="3390"/>
      <c r="R45" s="3400">
        <v>220</v>
      </c>
      <c r="S45" s="2139" t="s">
        <v>9209</v>
      </c>
      <c r="T45" s="2139" t="str">
        <f t="shared" ref="T45:T51" si="3">F45&amp;"2020"</f>
        <v>H Côn Đảo2020</v>
      </c>
      <c r="AN45" s="3414" t="s">
        <v>9204</v>
      </c>
    </row>
    <row r="46" spans="1:40" s="2139" customFormat="1" ht="30" customHeight="1">
      <c r="A46" s="3393">
        <f t="shared" ref="A46:A51" si="4">A45+1</f>
        <v>2</v>
      </c>
      <c r="B46" s="3419" t="s">
        <v>325</v>
      </c>
      <c r="C46" s="3395" t="str">
        <f t="shared" si="0"/>
        <v>1_155__</v>
      </c>
      <c r="D46" s="3395" t="s">
        <v>9978</v>
      </c>
      <c r="E46" s="3364" t="s">
        <v>11140</v>
      </c>
      <c r="F46" s="3414" t="s">
        <v>7684</v>
      </c>
      <c r="G46" s="3414" t="s">
        <v>9204</v>
      </c>
      <c r="H46" s="3315" t="e">
        <f>VLOOKUP(AN46,MaXa!$F$2:$G$83,2,0)</f>
        <v>#N/A</v>
      </c>
      <c r="I46" s="3393"/>
      <c r="J46" s="3393"/>
      <c r="K46" s="3397">
        <v>139000</v>
      </c>
      <c r="L46" s="3406" t="s">
        <v>8990</v>
      </c>
      <c r="M46" s="3364"/>
      <c r="N46" s="3364" t="s">
        <v>9205</v>
      </c>
      <c r="O46" s="3364"/>
      <c r="P46" s="3390"/>
      <c r="Q46" s="3390"/>
      <c r="R46" s="3400">
        <v>34.75</v>
      </c>
      <c r="S46" s="2139" t="s">
        <v>9209</v>
      </c>
      <c r="T46" s="2139" t="str">
        <f t="shared" si="3"/>
        <v>H Côn Đảo2020</v>
      </c>
      <c r="AN46" s="3414" t="s">
        <v>9204</v>
      </c>
    </row>
    <row r="47" spans="1:40" s="2139" customFormat="1" ht="30" customHeight="1">
      <c r="A47" s="3393">
        <f t="shared" si="4"/>
        <v>3</v>
      </c>
      <c r="B47" s="3419" t="s">
        <v>325</v>
      </c>
      <c r="C47" s="3395" t="str">
        <f t="shared" si="0"/>
        <v>1_156__</v>
      </c>
      <c r="D47" s="3395" t="s">
        <v>9979</v>
      </c>
      <c r="E47" s="3364" t="s">
        <v>11141</v>
      </c>
      <c r="F47" s="3414" t="s">
        <v>7684</v>
      </c>
      <c r="G47" s="3414" t="s">
        <v>9204</v>
      </c>
      <c r="H47" s="3315" t="e">
        <f>VLOOKUP(AN47,MaXa!$F$2:$G$83,2,0)</f>
        <v>#N/A</v>
      </c>
      <c r="I47" s="3393"/>
      <c r="J47" s="3393"/>
      <c r="K47" s="3397">
        <v>428000</v>
      </c>
      <c r="L47" s="3406" t="s">
        <v>8990</v>
      </c>
      <c r="M47" s="3364"/>
      <c r="N47" s="3364" t="s">
        <v>9205</v>
      </c>
      <c r="O47" s="3364"/>
      <c r="P47" s="3390"/>
      <c r="Q47" s="3390"/>
      <c r="R47" s="3400">
        <v>85.06</v>
      </c>
      <c r="S47" s="2139" t="s">
        <v>9209</v>
      </c>
      <c r="T47" s="2139" t="str">
        <f t="shared" si="3"/>
        <v>H Côn Đảo2020</v>
      </c>
      <c r="AN47" s="3414" t="s">
        <v>9204</v>
      </c>
    </row>
    <row r="48" spans="1:40" s="2139" customFormat="1" ht="30" customHeight="1">
      <c r="A48" s="3393">
        <f t="shared" si="4"/>
        <v>4</v>
      </c>
      <c r="B48" s="3359" t="s">
        <v>8988</v>
      </c>
      <c r="C48" s="3395" t="str">
        <f t="shared" si="0"/>
        <v>1_157_58_36</v>
      </c>
      <c r="D48" s="3395" t="s">
        <v>9980</v>
      </c>
      <c r="E48" s="3364" t="s">
        <v>11142</v>
      </c>
      <c r="F48" s="3373" t="s">
        <v>7683</v>
      </c>
      <c r="G48" s="3373" t="s">
        <v>8989</v>
      </c>
      <c r="H48" s="3315">
        <f>VLOOKUP(AN48,MaXa!$F$2:$G$83,2,0)</f>
        <v>26509</v>
      </c>
      <c r="I48" s="3393">
        <v>58</v>
      </c>
      <c r="J48" s="3393">
        <v>36</v>
      </c>
      <c r="K48" s="3397">
        <v>10169.4</v>
      </c>
      <c r="L48" s="3406" t="s">
        <v>8990</v>
      </c>
      <c r="M48" s="3406" t="s">
        <v>8991</v>
      </c>
      <c r="N48" s="3399" t="s">
        <v>8992</v>
      </c>
      <c r="O48" s="3399"/>
      <c r="P48" s="3399"/>
      <c r="Q48" s="3410">
        <v>44105</v>
      </c>
      <c r="R48" s="3400">
        <v>8</v>
      </c>
      <c r="T48" s="2139" t="str">
        <f t="shared" si="3"/>
        <v>TP Vũng Tàu2020</v>
      </c>
      <c r="U48" s="2139">
        <f>VLOOKUP(K48,'[4]Bieu 2.1'!$N$5:$N$107,1,0)</f>
        <v>10169.4</v>
      </c>
      <c r="AN48" s="3311" t="s">
        <v>6567</v>
      </c>
    </row>
    <row r="49" spans="1:40" s="2139" customFormat="1" ht="30" customHeight="1">
      <c r="A49" s="3393">
        <f t="shared" si="4"/>
        <v>5</v>
      </c>
      <c r="B49" s="3359" t="s">
        <v>8993</v>
      </c>
      <c r="C49" s="3395" t="str">
        <f t="shared" si="0"/>
        <v>1_158_4_88</v>
      </c>
      <c r="D49" s="3395" t="s">
        <v>9981</v>
      </c>
      <c r="E49" s="3364" t="s">
        <v>11143</v>
      </c>
      <c r="F49" s="3373" t="s">
        <v>7685</v>
      </c>
      <c r="G49" s="3373" t="s">
        <v>121</v>
      </c>
      <c r="H49" s="3315">
        <f>VLOOKUP(AN49,MaXa!$F$2:$G$83,2,0)</f>
        <v>26560</v>
      </c>
      <c r="I49" s="3393">
        <v>4</v>
      </c>
      <c r="J49" s="3393">
        <v>88</v>
      </c>
      <c r="K49" s="3397">
        <v>63775.4</v>
      </c>
      <c r="L49" s="3406" t="s">
        <v>8990</v>
      </c>
      <c r="M49" s="3406" t="s">
        <v>8994</v>
      </c>
      <c r="N49" s="3399" t="s">
        <v>8995</v>
      </c>
      <c r="O49" s="3399"/>
      <c r="P49" s="3399"/>
      <c r="Q49" s="3410">
        <v>44075</v>
      </c>
      <c r="R49" s="3400">
        <v>30</v>
      </c>
      <c r="T49" s="2139" t="str">
        <f t="shared" si="3"/>
        <v>TP Bà Rịa2020</v>
      </c>
      <c r="AN49" s="3313" t="s">
        <v>11075</v>
      </c>
    </row>
    <row r="50" spans="1:40" s="2139" customFormat="1" ht="30" customHeight="1">
      <c r="A50" s="3393">
        <f t="shared" si="4"/>
        <v>6</v>
      </c>
      <c r="B50" s="3359" t="s">
        <v>221</v>
      </c>
      <c r="C50" s="3395" t="str">
        <f t="shared" si="0"/>
        <v>1_159_47_49</v>
      </c>
      <c r="D50" s="3395" t="s">
        <v>9982</v>
      </c>
      <c r="E50" s="3364" t="s">
        <v>11144</v>
      </c>
      <c r="F50" s="3373" t="s">
        <v>7683</v>
      </c>
      <c r="G50" s="3373" t="s">
        <v>8989</v>
      </c>
      <c r="H50" s="3315">
        <f>VLOOKUP(AN50,MaXa!$F$2:$G$83,2,0)</f>
        <v>26509</v>
      </c>
      <c r="I50" s="3393">
        <v>47</v>
      </c>
      <c r="J50" s="3393">
        <v>49</v>
      </c>
      <c r="K50" s="3397">
        <v>2828.9</v>
      </c>
      <c r="L50" s="3406" t="s">
        <v>8990</v>
      </c>
      <c r="M50" s="3406" t="s">
        <v>8996</v>
      </c>
      <c r="N50" s="3399" t="s">
        <v>8997</v>
      </c>
      <c r="O50" s="3399"/>
      <c r="P50" s="3399"/>
      <c r="Q50" s="3410">
        <v>44075</v>
      </c>
      <c r="R50" s="3400">
        <v>22.5</v>
      </c>
      <c r="T50" s="2139" t="str">
        <f t="shared" si="3"/>
        <v>TP Vũng Tàu2020</v>
      </c>
      <c r="U50" s="2139">
        <f>VLOOKUP(K50,'[4]Bieu 2.1'!$N$5:$N$107,1,0)</f>
        <v>2828.9</v>
      </c>
      <c r="AN50" s="3311" t="s">
        <v>6567</v>
      </c>
    </row>
    <row r="51" spans="1:40" s="2139" customFormat="1" ht="30" customHeight="1">
      <c r="A51" s="3393">
        <f t="shared" si="4"/>
        <v>7</v>
      </c>
      <c r="B51" s="3359" t="s">
        <v>8998</v>
      </c>
      <c r="C51" s="3395" t="str">
        <f t="shared" si="0"/>
        <v>1_160_9_155</v>
      </c>
      <c r="D51" s="3395" t="s">
        <v>9983</v>
      </c>
      <c r="E51" s="3364" t="s">
        <v>11145</v>
      </c>
      <c r="F51" s="3373" t="s">
        <v>7683</v>
      </c>
      <c r="G51" s="3373" t="s">
        <v>68</v>
      </c>
      <c r="H51" s="3315">
        <f>VLOOKUP(AN51,MaXa!$F$2:$G$83,2,0)</f>
        <v>26518</v>
      </c>
      <c r="I51" s="3393">
        <v>9</v>
      </c>
      <c r="J51" s="3393">
        <v>155</v>
      </c>
      <c r="K51" s="3397">
        <v>210.59</v>
      </c>
      <c r="L51" s="3406" t="s">
        <v>8990</v>
      </c>
      <c r="M51" s="3406" t="s">
        <v>8999</v>
      </c>
      <c r="N51" s="3399" t="s">
        <v>9000</v>
      </c>
      <c r="O51" s="3399"/>
      <c r="P51" s="3399"/>
      <c r="Q51" s="3410">
        <v>44105</v>
      </c>
      <c r="R51" s="3400">
        <v>3.9</v>
      </c>
      <c r="T51" s="2139" t="str">
        <f t="shared" si="3"/>
        <v>TP Vũng Tàu2020</v>
      </c>
      <c r="U51" s="2139">
        <f>VLOOKUP(K51,'[4]Bieu 2.1'!$N$5:$N$107,1,0)</f>
        <v>210.59</v>
      </c>
      <c r="AN51" s="3373" t="s">
        <v>6681</v>
      </c>
    </row>
    <row r="52" spans="1:40" s="2139" customFormat="1" ht="30" customHeight="1">
      <c r="A52" s="3393"/>
      <c r="B52" s="3359" t="s">
        <v>8998</v>
      </c>
      <c r="C52" s="3395" t="str">
        <f t="shared" si="0"/>
        <v>1_160_9_172</v>
      </c>
      <c r="D52" s="3395" t="s">
        <v>9983</v>
      </c>
      <c r="E52" s="3364" t="s">
        <v>11145</v>
      </c>
      <c r="F52" s="3373" t="s">
        <v>7683</v>
      </c>
      <c r="G52" s="3373" t="s">
        <v>68</v>
      </c>
      <c r="H52" s="3315">
        <f>VLOOKUP(AN52,MaXa!$F$2:$G$83,2,0)</f>
        <v>26518</v>
      </c>
      <c r="I52" s="3393">
        <v>9</v>
      </c>
      <c r="J52" s="3393">
        <v>172</v>
      </c>
      <c r="K52" s="3397"/>
      <c r="L52" s="3406"/>
      <c r="M52" s="3406"/>
      <c r="N52" s="3399"/>
      <c r="O52" s="3399"/>
      <c r="P52" s="3399"/>
      <c r="Q52" s="3410"/>
      <c r="R52" s="3400"/>
      <c r="AN52" s="3373" t="s">
        <v>6681</v>
      </c>
    </row>
    <row r="53" spans="1:40" s="2139" customFormat="1" ht="30" customHeight="1">
      <c r="A53" s="3393">
        <f>A51+1</f>
        <v>8</v>
      </c>
      <c r="B53" s="3359" t="s">
        <v>8886</v>
      </c>
      <c r="C53" s="3395" t="str">
        <f t="shared" si="0"/>
        <v>1_161__</v>
      </c>
      <c r="D53" s="3395" t="s">
        <v>9984</v>
      </c>
      <c r="E53" s="3364" t="s">
        <v>11146</v>
      </c>
      <c r="F53" s="3373" t="s">
        <v>7683</v>
      </c>
      <c r="G53" s="3373" t="s">
        <v>8985</v>
      </c>
      <c r="H53" s="3315" t="e">
        <f>VLOOKUP(AN53,MaXa!$F$2:$G$83,2,0)</f>
        <v>#N/A</v>
      </c>
      <c r="I53" s="3393"/>
      <c r="J53" s="3393"/>
      <c r="K53" s="3397">
        <f>41.09*10000</f>
        <v>410900.00000000006</v>
      </c>
      <c r="L53" s="3406" t="s">
        <v>9001</v>
      </c>
      <c r="M53" s="3406" t="s">
        <v>9002</v>
      </c>
      <c r="N53" s="3412" t="s">
        <v>9003</v>
      </c>
      <c r="O53" s="3412"/>
      <c r="P53" s="3412"/>
      <c r="Q53" s="3410">
        <v>44136</v>
      </c>
      <c r="R53" s="3400">
        <v>2000</v>
      </c>
      <c r="T53" s="2139" t="str">
        <f>F53&amp;"2020"</f>
        <v>TP Vũng Tàu2020</v>
      </c>
      <c r="W53" s="2894"/>
      <c r="Z53" s="2894"/>
      <c r="AN53" s="3373" t="s">
        <v>11181</v>
      </c>
    </row>
    <row r="54" spans="1:40" s="2139" customFormat="1" ht="30" customHeight="1">
      <c r="A54" s="3385" t="s">
        <v>7698</v>
      </c>
      <c r="B54" s="3390" t="s">
        <v>9008</v>
      </c>
      <c r="C54" s="3395" t="str">
        <f t="shared" si="0"/>
        <v>__</v>
      </c>
      <c r="D54" s="3416"/>
      <c r="E54" s="3385"/>
      <c r="F54" s="3385"/>
      <c r="G54" s="3385"/>
      <c r="H54" s="3315" t="e">
        <f>VLOOKUP(AN54,MaXa!$F$2:$G$83,2,0)</f>
        <v>#N/A</v>
      </c>
      <c r="I54" s="3393"/>
      <c r="J54" s="3393"/>
      <c r="K54" s="3391">
        <f>SUM(K55:K85)</f>
        <v>6339284.5</v>
      </c>
      <c r="L54" s="3390"/>
      <c r="M54" s="3417"/>
      <c r="N54" s="3390"/>
      <c r="O54" s="3390"/>
      <c r="P54" s="3390"/>
      <c r="Q54" s="3390"/>
      <c r="R54" s="3390"/>
      <c r="S54" s="2460">
        <f>K54/10000</f>
        <v>633.92845</v>
      </c>
      <c r="AN54" s="3385"/>
    </row>
    <row r="55" spans="1:40" s="2139" customFormat="1" ht="30" customHeight="1">
      <c r="A55" s="3393">
        <v>1</v>
      </c>
      <c r="B55" s="3419" t="s">
        <v>325</v>
      </c>
      <c r="C55" s="3395" t="str">
        <f t="shared" si="0"/>
        <v>1_162__</v>
      </c>
      <c r="D55" s="3395" t="s">
        <v>9985</v>
      </c>
      <c r="E55" s="3364" t="s">
        <v>11147</v>
      </c>
      <c r="F55" s="3414" t="s">
        <v>7684</v>
      </c>
      <c r="G55" s="3414" t="s">
        <v>9204</v>
      </c>
      <c r="H55" s="3315" t="e">
        <f>VLOOKUP(AN55,MaXa!$F$2:$G$83,2,0)</f>
        <v>#N/A</v>
      </c>
      <c r="I55" s="3393"/>
      <c r="J55" s="3393"/>
      <c r="K55" s="3397">
        <v>47000</v>
      </c>
      <c r="L55" s="3406" t="s">
        <v>8990</v>
      </c>
      <c r="M55" s="3364"/>
      <c r="N55" s="3364" t="s">
        <v>9205</v>
      </c>
      <c r="O55" s="3407"/>
      <c r="P55" s="3390"/>
      <c r="Q55" s="3390"/>
      <c r="R55" s="3400">
        <v>14.1</v>
      </c>
      <c r="S55" s="2139" t="s">
        <v>9209</v>
      </c>
      <c r="T55" s="2139" t="str">
        <f t="shared" ref="T55:T85" si="5">F55&amp;"2021-2025"</f>
        <v>H Côn Đảo2021-2025</v>
      </c>
      <c r="AN55" s="3414" t="s">
        <v>9204</v>
      </c>
    </row>
    <row r="56" spans="1:40" s="2139" customFormat="1" ht="30" customHeight="1">
      <c r="A56" s="3393">
        <f>A55+1</f>
        <v>2</v>
      </c>
      <c r="B56" s="3419" t="s">
        <v>330</v>
      </c>
      <c r="C56" s="3395" t="str">
        <f t="shared" si="0"/>
        <v>1_163__</v>
      </c>
      <c r="D56" s="3395" t="s">
        <v>9986</v>
      </c>
      <c r="E56" s="3364" t="s">
        <v>11148</v>
      </c>
      <c r="F56" s="3414" t="s">
        <v>7684</v>
      </c>
      <c r="G56" s="3414" t="s">
        <v>9204</v>
      </c>
      <c r="H56" s="3315" t="e">
        <f>VLOOKUP(AN56,MaXa!$F$2:$G$83,2,0)</f>
        <v>#N/A</v>
      </c>
      <c r="I56" s="3393"/>
      <c r="J56" s="3393"/>
      <c r="K56" s="3397">
        <v>103000</v>
      </c>
      <c r="L56" s="3406" t="s">
        <v>8990</v>
      </c>
      <c r="M56" s="3364"/>
      <c r="N56" s="3364" t="s">
        <v>9205</v>
      </c>
      <c r="O56" s="3364"/>
      <c r="P56" s="3390"/>
      <c r="Q56" s="3390"/>
      <c r="R56" s="3400">
        <v>15.45</v>
      </c>
      <c r="S56" s="2139" t="s">
        <v>9209</v>
      </c>
      <c r="T56" s="2139" t="str">
        <f t="shared" si="5"/>
        <v>H Côn Đảo2021-2025</v>
      </c>
      <c r="AN56" s="3414" t="s">
        <v>9204</v>
      </c>
    </row>
    <row r="57" spans="1:40" s="2282" customFormat="1" ht="30" customHeight="1">
      <c r="A57" s="3393">
        <f t="shared" ref="A57:A85" si="6">A56+1</f>
        <v>3</v>
      </c>
      <c r="B57" s="3406" t="s">
        <v>8882</v>
      </c>
      <c r="C57" s="3395" t="str">
        <f t="shared" si="0"/>
        <v>1_164__</v>
      </c>
      <c r="D57" s="3395" t="s">
        <v>9987</v>
      </c>
      <c r="E57" s="3364" t="s">
        <v>11149</v>
      </c>
      <c r="F57" s="3414" t="s">
        <v>7684</v>
      </c>
      <c r="G57" s="3373" t="s">
        <v>4853</v>
      </c>
      <c r="H57" s="3315" t="e">
        <f>VLOOKUP(AN57,MaXa!$F$2:$G$83,2,0)</f>
        <v>#N/A</v>
      </c>
      <c r="I57" s="3393"/>
      <c r="J57" s="3393"/>
      <c r="K57" s="3397">
        <v>19673.2</v>
      </c>
      <c r="L57" s="3436"/>
      <c r="M57" s="3420"/>
      <c r="N57" s="3420"/>
      <c r="O57" s="3420"/>
      <c r="P57" s="3420"/>
      <c r="Q57" s="3420"/>
      <c r="R57" s="3420">
        <v>12</v>
      </c>
      <c r="T57" s="2139" t="str">
        <f t="shared" si="5"/>
        <v>H Côn Đảo2021-2025</v>
      </c>
      <c r="AN57" s="3373" t="s">
        <v>4853</v>
      </c>
    </row>
    <row r="58" spans="1:40" s="2282" customFormat="1" ht="30" customHeight="1">
      <c r="A58" s="3393">
        <f t="shared" si="6"/>
        <v>4</v>
      </c>
      <c r="B58" s="3359" t="s">
        <v>9799</v>
      </c>
      <c r="C58" s="3395" t="str">
        <f t="shared" si="0"/>
        <v>1_165__</v>
      </c>
      <c r="D58" s="3395" t="s">
        <v>9988</v>
      </c>
      <c r="E58" s="3364" t="s">
        <v>11150</v>
      </c>
      <c r="F58" s="3373" t="s">
        <v>7685</v>
      </c>
      <c r="G58" s="3373" t="s">
        <v>94</v>
      </c>
      <c r="H58" s="3315" t="e">
        <f>VLOOKUP(AN58,MaXa!$F$2:$G$83,2,0)</f>
        <v>#N/A</v>
      </c>
      <c r="I58" s="3393"/>
      <c r="J58" s="3393"/>
      <c r="K58" s="3421">
        <v>8064.5</v>
      </c>
      <c r="L58" s="3406" t="s">
        <v>65</v>
      </c>
      <c r="M58" s="3411" t="s">
        <v>96</v>
      </c>
      <c r="N58" s="3420"/>
      <c r="O58" s="3420"/>
      <c r="P58" s="3420"/>
      <c r="Q58" s="3420"/>
      <c r="R58" s="3420">
        <v>9</v>
      </c>
      <c r="T58" s="2139" t="str">
        <f t="shared" si="5"/>
        <v>TP Bà Rịa2021-2025</v>
      </c>
      <c r="AN58" s="3373" t="s">
        <v>11182</v>
      </c>
    </row>
    <row r="59" spans="1:40" s="2282" customFormat="1" ht="30" customHeight="1">
      <c r="A59" s="3393">
        <f t="shared" si="6"/>
        <v>5</v>
      </c>
      <c r="B59" s="3406" t="s">
        <v>81</v>
      </c>
      <c r="C59" s="3395" t="str">
        <f t="shared" si="0"/>
        <v>1_166__</v>
      </c>
      <c r="D59" s="3395" t="s">
        <v>9989</v>
      </c>
      <c r="E59" s="3364" t="s">
        <v>11151</v>
      </c>
      <c r="F59" s="3373" t="s">
        <v>7683</v>
      </c>
      <c r="G59" s="3373" t="s">
        <v>82</v>
      </c>
      <c r="H59" s="3315">
        <f>VLOOKUP(AN59,MaXa!$F$2:$G$83,2,0)</f>
        <v>26542</v>
      </c>
      <c r="I59" s="3393"/>
      <c r="J59" s="3393"/>
      <c r="K59" s="3421">
        <v>10367</v>
      </c>
      <c r="L59" s="3406" t="s">
        <v>85</v>
      </c>
      <c r="M59" s="3359" t="s">
        <v>8874</v>
      </c>
      <c r="N59" s="3420"/>
      <c r="O59" s="3420"/>
      <c r="P59" s="3420"/>
      <c r="Q59" s="3420"/>
      <c r="R59" s="3420">
        <v>7</v>
      </c>
      <c r="T59" s="2139" t="str">
        <f t="shared" si="5"/>
        <v>TP Vũng Tàu2021-2025</v>
      </c>
      <c r="U59" s="2139">
        <f>VLOOKUP(K59,'[4]Bieu 2.1'!$N$5:$N$107,1,0)</f>
        <v>10367</v>
      </c>
      <c r="AN59" s="3373" t="s">
        <v>6501</v>
      </c>
    </row>
    <row r="60" spans="1:40" s="2282" customFormat="1" ht="30" customHeight="1">
      <c r="A60" s="3393">
        <f t="shared" si="6"/>
        <v>6</v>
      </c>
      <c r="B60" s="3406" t="s">
        <v>62</v>
      </c>
      <c r="C60" s="3395" t="str">
        <f t="shared" si="0"/>
        <v>1_167__</v>
      </c>
      <c r="D60" s="3395" t="s">
        <v>9990</v>
      </c>
      <c r="E60" s="3364" t="s">
        <v>11152</v>
      </c>
      <c r="F60" s="3373" t="s">
        <v>7683</v>
      </c>
      <c r="G60" s="3373" t="s">
        <v>63</v>
      </c>
      <c r="H60" s="3315">
        <f>VLOOKUP(AN60,MaXa!$F$2:$G$83,2,0)</f>
        <v>26524</v>
      </c>
      <c r="I60" s="3393"/>
      <c r="J60" s="3393"/>
      <c r="K60" s="3421">
        <v>3104.4</v>
      </c>
      <c r="L60" s="3406" t="s">
        <v>65</v>
      </c>
      <c r="M60" s="3359" t="s">
        <v>91</v>
      </c>
      <c r="N60" s="3420"/>
      <c r="O60" s="3420"/>
      <c r="P60" s="3420"/>
      <c r="Q60" s="3420"/>
      <c r="R60" s="3420">
        <v>4</v>
      </c>
      <c r="T60" s="2139" t="str">
        <f t="shared" si="5"/>
        <v>TP Vũng Tàu2021-2025</v>
      </c>
      <c r="U60" s="2139"/>
      <c r="AN60" s="3373" t="s">
        <v>6896</v>
      </c>
    </row>
    <row r="61" spans="1:40" s="2282" customFormat="1" ht="30" customHeight="1">
      <c r="A61" s="3393">
        <f t="shared" si="6"/>
        <v>7</v>
      </c>
      <c r="B61" s="3406" t="s">
        <v>8880</v>
      </c>
      <c r="C61" s="3395" t="str">
        <f t="shared" si="0"/>
        <v>1_168__</v>
      </c>
      <c r="D61" s="3395" t="s">
        <v>9991</v>
      </c>
      <c r="E61" s="3364" t="s">
        <v>11153</v>
      </c>
      <c r="F61" s="3373" t="s">
        <v>7686</v>
      </c>
      <c r="G61" s="3373" t="s">
        <v>190</v>
      </c>
      <c r="H61" s="3315">
        <f>VLOOKUP(AN61,MaXa!$F$2:$G$83,2,0)</f>
        <v>26692</v>
      </c>
      <c r="I61" s="3393"/>
      <c r="J61" s="3393"/>
      <c r="K61" s="3397">
        <v>8976.2999999999993</v>
      </c>
      <c r="L61" s="3406" t="s">
        <v>8881</v>
      </c>
      <c r="M61" s="3420"/>
      <c r="N61" s="3420" t="s">
        <v>9264</v>
      </c>
      <c r="O61" s="3420"/>
      <c r="P61" s="3420"/>
      <c r="Q61" s="3420"/>
      <c r="R61" s="3420">
        <v>8</v>
      </c>
      <c r="T61" s="2139" t="str">
        <f t="shared" si="5"/>
        <v>H Đất Đỏ2021-2025</v>
      </c>
      <c r="AN61" s="3373" t="s">
        <v>11183</v>
      </c>
    </row>
    <row r="62" spans="1:40" s="2282" customFormat="1" ht="30" customHeight="1">
      <c r="A62" s="3393">
        <f t="shared" si="6"/>
        <v>8</v>
      </c>
      <c r="B62" s="3406" t="s">
        <v>88</v>
      </c>
      <c r="C62" s="3395" t="str">
        <f t="shared" si="0"/>
        <v>1_169__</v>
      </c>
      <c r="D62" s="3395" t="s">
        <v>9992</v>
      </c>
      <c r="E62" s="3364" t="s">
        <v>11154</v>
      </c>
      <c r="F62" s="3373" t="s">
        <v>7683</v>
      </c>
      <c r="G62" s="3373" t="s">
        <v>89</v>
      </c>
      <c r="H62" s="3315">
        <f>VLOOKUP(AN62,MaXa!$F$2:$G$83,2,0)</f>
        <v>26508</v>
      </c>
      <c r="I62" s="3393"/>
      <c r="J62" s="3393"/>
      <c r="K62" s="3421">
        <v>367</v>
      </c>
      <c r="L62" s="3406" t="s">
        <v>71</v>
      </c>
      <c r="M62" s="3359" t="s">
        <v>91</v>
      </c>
      <c r="N62" s="3420"/>
      <c r="O62" s="3420"/>
      <c r="P62" s="3420"/>
      <c r="Q62" s="3420"/>
      <c r="R62" s="3420">
        <v>4</v>
      </c>
      <c r="T62" s="2139" t="str">
        <f t="shared" si="5"/>
        <v>TP Vũng Tàu2021-2025</v>
      </c>
      <c r="U62" s="2139"/>
      <c r="AN62" s="3373" t="s">
        <v>7440</v>
      </c>
    </row>
    <row r="63" spans="1:40" s="2139" customFormat="1" ht="30" customHeight="1">
      <c r="A63" s="3393">
        <f t="shared" si="6"/>
        <v>9</v>
      </c>
      <c r="B63" s="3359" t="s">
        <v>9200</v>
      </c>
      <c r="C63" s="3395" t="str">
        <f t="shared" si="0"/>
        <v>1_170__</v>
      </c>
      <c r="D63" s="3395" t="s">
        <v>9993</v>
      </c>
      <c r="E63" s="3364" t="s">
        <v>11155</v>
      </c>
      <c r="F63" s="3373" t="s">
        <v>7683</v>
      </c>
      <c r="G63" s="3373" t="s">
        <v>9201</v>
      </c>
      <c r="H63" s="3315">
        <f>VLOOKUP(AN63,MaXa!$F$2:$G$83,2,0)</f>
        <v>26508</v>
      </c>
      <c r="I63" s="3393"/>
      <c r="J63" s="3393"/>
      <c r="K63" s="3397">
        <v>43864</v>
      </c>
      <c r="L63" s="3373" t="s">
        <v>8897</v>
      </c>
      <c r="M63" s="3406"/>
      <c r="N63" s="3359" t="s">
        <v>8979</v>
      </c>
      <c r="O63" s="3359" t="s">
        <v>8970</v>
      </c>
      <c r="P63" s="3399" t="s">
        <v>8944</v>
      </c>
      <c r="Q63" s="3410">
        <v>43221</v>
      </c>
      <c r="R63" s="3400">
        <v>1000</v>
      </c>
      <c r="S63" s="2139" t="s">
        <v>9209</v>
      </c>
      <c r="T63" s="2139" t="str">
        <f t="shared" si="5"/>
        <v>TP Vũng Tàu2021-2025</v>
      </c>
      <c r="U63" s="2139" t="e">
        <f>VLOOKUP(K63,'[4]Bieu 2.1'!$N$5:$N$107,1,0)</f>
        <v>#N/A</v>
      </c>
      <c r="V63" s="2139">
        <f>VLOOKUP(K63,'[4]Bieu 2.2'!$E$17:$E$28,1,0)</f>
        <v>43864</v>
      </c>
      <c r="AN63" s="3373" t="s">
        <v>7440</v>
      </c>
    </row>
    <row r="64" spans="1:40" s="2139" customFormat="1" ht="30" customHeight="1">
      <c r="A64" s="3393">
        <f t="shared" si="6"/>
        <v>10</v>
      </c>
      <c r="B64" s="3419" t="s">
        <v>9206</v>
      </c>
      <c r="C64" s="3395" t="str">
        <f t="shared" si="0"/>
        <v>1_171__</v>
      </c>
      <c r="D64" s="3395" t="s">
        <v>9994</v>
      </c>
      <c r="E64" s="3364" t="s">
        <v>11156</v>
      </c>
      <c r="F64" s="3414" t="s">
        <v>7684</v>
      </c>
      <c r="G64" s="3414" t="s">
        <v>9204</v>
      </c>
      <c r="H64" s="3315" t="e">
        <f>VLOOKUP(AN64,MaXa!$F$2:$G$83,2,0)</f>
        <v>#N/A</v>
      </c>
      <c r="I64" s="3393"/>
      <c r="J64" s="3393"/>
      <c r="K64" s="3397">
        <v>160000</v>
      </c>
      <c r="L64" s="3406" t="s">
        <v>9207</v>
      </c>
      <c r="M64" s="3417"/>
      <c r="N64" s="3399" t="s">
        <v>9205</v>
      </c>
      <c r="O64" s="3390"/>
      <c r="P64" s="3390"/>
      <c r="Q64" s="3390"/>
      <c r="R64" s="3400">
        <v>47.999999999999993</v>
      </c>
      <c r="S64" s="2139" t="s">
        <v>9209</v>
      </c>
      <c r="T64" s="2139" t="str">
        <f t="shared" si="5"/>
        <v>H Côn Đảo2021-2025</v>
      </c>
      <c r="AN64" s="3414" t="s">
        <v>9204</v>
      </c>
    </row>
    <row r="65" spans="1:40" s="2139" customFormat="1" ht="30" customHeight="1">
      <c r="A65" s="3393">
        <f t="shared" si="6"/>
        <v>11</v>
      </c>
      <c r="B65" s="3359" t="s">
        <v>8049</v>
      </c>
      <c r="C65" s="3395" t="str">
        <f t="shared" si="0"/>
        <v>1_172__</v>
      </c>
      <c r="D65" s="3395" t="s">
        <v>9995</v>
      </c>
      <c r="E65" s="3364" t="s">
        <v>11157</v>
      </c>
      <c r="F65" s="3404" t="s">
        <v>7686</v>
      </c>
      <c r="G65" s="3373" t="s">
        <v>8965</v>
      </c>
      <c r="H65" s="3315" t="e">
        <f>VLOOKUP(AN65,MaXa!$F$2:$G$83,2,0)</f>
        <v>#N/A</v>
      </c>
      <c r="I65" s="3393"/>
      <c r="J65" s="3393"/>
      <c r="K65" s="3397">
        <f>'[4]Bieu 2.1'!N86-73842</f>
        <v>78777.5</v>
      </c>
      <c r="L65" s="3373" t="s">
        <v>8897</v>
      </c>
      <c r="M65" s="3406" t="s">
        <v>9768</v>
      </c>
      <c r="N65" s="3359" t="s">
        <v>8963</v>
      </c>
      <c r="O65" s="3406"/>
      <c r="P65" s="3359"/>
      <c r="Q65" s="3364"/>
      <c r="R65" s="3400">
        <v>35</v>
      </c>
      <c r="T65" s="2139" t="str">
        <f t="shared" si="5"/>
        <v>H Đất Đỏ2021-2025</v>
      </c>
      <c r="AN65" s="3373" t="s">
        <v>11178</v>
      </c>
    </row>
    <row r="66" spans="1:40" s="2139" customFormat="1" ht="30" customHeight="1">
      <c r="A66" s="3393">
        <f t="shared" si="6"/>
        <v>12</v>
      </c>
      <c r="B66" s="3359" t="s">
        <v>23</v>
      </c>
      <c r="C66" s="3395" t="str">
        <f t="shared" si="0"/>
        <v>1_173__</v>
      </c>
      <c r="D66" s="3395" t="s">
        <v>9996</v>
      </c>
      <c r="E66" s="3364" t="s">
        <v>11158</v>
      </c>
      <c r="F66" s="3373" t="s">
        <v>7683</v>
      </c>
      <c r="G66" s="3373" t="s">
        <v>24</v>
      </c>
      <c r="H66" s="3315">
        <f>VLOOKUP(AN66,MaXa!$F$2:$G$83,2,0)</f>
        <v>26508</v>
      </c>
      <c r="I66" s="3393"/>
      <c r="J66" s="3393"/>
      <c r="K66" s="3397">
        <v>1330</v>
      </c>
      <c r="L66" s="3406" t="s">
        <v>26</v>
      </c>
      <c r="M66" s="3406"/>
      <c r="N66" s="3412" t="s">
        <v>9004</v>
      </c>
      <c r="O66" s="3412"/>
      <c r="P66" s="3412"/>
      <c r="Q66" s="3410"/>
      <c r="R66" s="3413">
        <v>9.7100000000000009</v>
      </c>
      <c r="T66" s="2139" t="str">
        <f t="shared" si="5"/>
        <v>TP Vũng Tàu2021-2025</v>
      </c>
      <c r="U66" s="2139">
        <f>VLOOKUP(K66,'[4]Bieu 2.1'!$N$5:$N$107,1,0)</f>
        <v>1330</v>
      </c>
      <c r="AN66" s="3311" t="s">
        <v>7440</v>
      </c>
    </row>
    <row r="67" spans="1:40" s="2282" customFormat="1" ht="30" customHeight="1">
      <c r="A67" s="3393">
        <f t="shared" si="6"/>
        <v>13</v>
      </c>
      <c r="B67" s="3406" t="s">
        <v>8894</v>
      </c>
      <c r="C67" s="3395" t="str">
        <f t="shared" si="0"/>
        <v>1_174_12_139</v>
      </c>
      <c r="D67" s="3395" t="s">
        <v>9997</v>
      </c>
      <c r="E67" s="3364" t="s">
        <v>11159</v>
      </c>
      <c r="F67" s="3373" t="s">
        <v>7683</v>
      </c>
      <c r="G67" s="3373" t="s">
        <v>8895</v>
      </c>
      <c r="H67" s="3315">
        <f>VLOOKUP(AN67,MaXa!$F$2:$G$83,2,0)</f>
        <v>26521</v>
      </c>
      <c r="I67" s="3393">
        <v>12</v>
      </c>
      <c r="J67" s="3393">
        <v>139</v>
      </c>
      <c r="K67" s="3397">
        <v>275.2</v>
      </c>
      <c r="L67" s="3406" t="s">
        <v>9766</v>
      </c>
      <c r="M67" s="3406"/>
      <c r="N67" s="3420"/>
      <c r="O67" s="3420"/>
      <c r="P67" s="3420"/>
      <c r="Q67" s="3420"/>
      <c r="R67" s="3420">
        <v>2</v>
      </c>
      <c r="T67" s="2139" t="str">
        <f t="shared" si="5"/>
        <v>TP Vũng Tàu2021-2025</v>
      </c>
      <c r="U67" s="2139">
        <f>VLOOKUP(K67,'[4]Bieu 2.1'!$N$5:$N$107,1,0)</f>
        <v>275.2</v>
      </c>
      <c r="AN67" s="3373" t="s">
        <v>11184</v>
      </c>
    </row>
    <row r="68" spans="1:40" s="2282" customFormat="1" ht="30" customHeight="1">
      <c r="A68" s="3393">
        <f t="shared" si="6"/>
        <v>14</v>
      </c>
      <c r="B68" s="3411" t="s">
        <v>9432</v>
      </c>
      <c r="C68" s="3395" t="str">
        <f t="shared" si="0"/>
        <v>1_175__</v>
      </c>
      <c r="D68" s="3395" t="s">
        <v>9998</v>
      </c>
      <c r="E68" s="3364" t="s">
        <v>11160</v>
      </c>
      <c r="F68" s="3369" t="s">
        <v>7683</v>
      </c>
      <c r="G68" s="3373" t="s">
        <v>9433</v>
      </c>
      <c r="H68" s="3315">
        <f>VLOOKUP(AN68,MaXa!$F$2:$G$83,2,0)</f>
        <v>26545</v>
      </c>
      <c r="I68" s="3393"/>
      <c r="J68" s="3393"/>
      <c r="K68" s="3397">
        <v>15000</v>
      </c>
      <c r="L68" s="3406"/>
      <c r="M68" s="3406"/>
      <c r="N68" s="3420"/>
      <c r="O68" s="3420"/>
      <c r="P68" s="3420"/>
      <c r="Q68" s="3420"/>
      <c r="R68" s="3420">
        <v>3</v>
      </c>
      <c r="T68" s="2139" t="str">
        <f t="shared" si="5"/>
        <v>TP Vũng Tàu2021-2025</v>
      </c>
      <c r="U68" s="2139">
        <f>VLOOKUP(K68,'[4]Bieu 2.1'!$N$5:$N$107,1,0)</f>
        <v>15000</v>
      </c>
      <c r="AN68" s="3373" t="s">
        <v>8022</v>
      </c>
    </row>
    <row r="69" spans="1:40" s="2139" customFormat="1" ht="30" customHeight="1">
      <c r="A69" s="3393">
        <f t="shared" si="6"/>
        <v>15</v>
      </c>
      <c r="B69" s="3359" t="s">
        <v>8892</v>
      </c>
      <c r="C69" s="3395" t="str">
        <f t="shared" si="0"/>
        <v>1_176__</v>
      </c>
      <c r="D69" s="3395" t="s">
        <v>9999</v>
      </c>
      <c r="E69" s="3364" t="s">
        <v>11161</v>
      </c>
      <c r="F69" s="3373" t="s">
        <v>7683</v>
      </c>
      <c r="G69" s="3373" t="s">
        <v>204</v>
      </c>
      <c r="H69" s="3315" t="e">
        <f>VLOOKUP(AN69,MaXa!$F$2:$G$83,2,0)</f>
        <v>#N/A</v>
      </c>
      <c r="I69" s="3393"/>
      <c r="J69" s="3393"/>
      <c r="K69" s="3397">
        <v>2200000</v>
      </c>
      <c r="L69" s="3406" t="s">
        <v>71</v>
      </c>
      <c r="M69" s="3406"/>
      <c r="N69" s="3412" t="s">
        <v>9257</v>
      </c>
      <c r="O69" s="3412"/>
      <c r="P69" s="3412"/>
      <c r="Q69" s="3410"/>
      <c r="R69" s="3413">
        <v>392</v>
      </c>
      <c r="T69" s="2139" t="str">
        <f t="shared" si="5"/>
        <v>TP Vũng Tàu2021-2025</v>
      </c>
      <c r="U69" s="2139">
        <f>VLOOKUP(K69,'[4]Bieu 2.1'!$N$5:$N$107,1,0)</f>
        <v>2200000</v>
      </c>
      <c r="AN69" s="3373" t="s">
        <v>11185</v>
      </c>
    </row>
    <row r="70" spans="1:40" s="2139" customFormat="1" ht="30" customHeight="1">
      <c r="A70" s="3393">
        <f t="shared" si="6"/>
        <v>16</v>
      </c>
      <c r="B70" s="3406" t="s">
        <v>217</v>
      </c>
      <c r="C70" s="3395" t="str">
        <f t="shared" si="0"/>
        <v>1_177__</v>
      </c>
      <c r="D70" s="3395" t="s">
        <v>10000</v>
      </c>
      <c r="E70" s="3364" t="s">
        <v>11162</v>
      </c>
      <c r="F70" s="3373" t="s">
        <v>7686</v>
      </c>
      <c r="G70" s="3373" t="s">
        <v>218</v>
      </c>
      <c r="H70" s="3315" t="e">
        <f>VLOOKUP(AN70,MaXa!$F$2:$G$83,2,0)</f>
        <v>#N/A</v>
      </c>
      <c r="I70" s="3393"/>
      <c r="J70" s="3393"/>
      <c r="K70" s="3397">
        <v>52623.7</v>
      </c>
      <c r="L70" s="3406" t="s">
        <v>3859</v>
      </c>
      <c r="M70" s="3406"/>
      <c r="N70" s="3412"/>
      <c r="O70" s="3412"/>
      <c r="P70" s="3412"/>
      <c r="Q70" s="3410"/>
      <c r="R70" s="3413">
        <v>5</v>
      </c>
      <c r="T70" s="2139" t="str">
        <f t="shared" si="5"/>
        <v>H Đất Đỏ2021-2025</v>
      </c>
      <c r="AN70" s="3373" t="s">
        <v>218</v>
      </c>
    </row>
    <row r="71" spans="1:40" ht="30" customHeight="1">
      <c r="A71" s="3393">
        <f t="shared" si="6"/>
        <v>17</v>
      </c>
      <c r="B71" s="3359" t="s">
        <v>8886</v>
      </c>
      <c r="C71" s="3395" t="str">
        <f t="shared" si="0"/>
        <v>1_178__</v>
      </c>
      <c r="D71" s="3395" t="s">
        <v>10001</v>
      </c>
      <c r="E71" s="3364" t="s">
        <v>11163</v>
      </c>
      <c r="F71" s="3373" t="s">
        <v>7683</v>
      </c>
      <c r="G71" s="3373" t="s">
        <v>8985</v>
      </c>
      <c r="H71" s="3315" t="e">
        <f>VLOOKUP(AN71,MaXa!$F$2:$G$83,2,0)</f>
        <v>#N/A</v>
      </c>
      <c r="I71" s="3393"/>
      <c r="J71" s="3393"/>
      <c r="K71" s="3397">
        <f>318770+7300</f>
        <v>326070</v>
      </c>
      <c r="L71" s="3406" t="s">
        <v>9001</v>
      </c>
      <c r="M71" s="3406" t="s">
        <v>9002</v>
      </c>
      <c r="N71" s="3412" t="s">
        <v>9003</v>
      </c>
      <c r="O71" s="3412"/>
      <c r="P71" s="3412"/>
      <c r="Q71" s="3410">
        <v>44136</v>
      </c>
      <c r="R71" s="3400">
        <v>1100</v>
      </c>
      <c r="T71" s="2139" t="str">
        <f t="shared" si="5"/>
        <v>TP Vũng Tàu2021-2025</v>
      </c>
      <c r="U71" s="2139">
        <f>R71*1000/K71</f>
        <v>3.3735087557886345</v>
      </c>
      <c r="V71" s="2139"/>
      <c r="AN71" s="3373" t="s">
        <v>11181</v>
      </c>
    </row>
    <row r="72" spans="1:40" ht="30" customHeight="1">
      <c r="A72" s="3393">
        <f t="shared" si="6"/>
        <v>18</v>
      </c>
      <c r="B72" s="3411" t="s">
        <v>9437</v>
      </c>
      <c r="C72" s="3395" t="str">
        <f t="shared" ref="C72:C85" si="7">E72&amp;"_"&amp;I72&amp;"_"&amp;J72</f>
        <v>1_179__</v>
      </c>
      <c r="D72" s="3395" t="s">
        <v>10002</v>
      </c>
      <c r="E72" s="3364" t="s">
        <v>11164</v>
      </c>
      <c r="F72" s="3369" t="s">
        <v>7683</v>
      </c>
      <c r="G72" s="3373" t="s">
        <v>9438</v>
      </c>
      <c r="H72" s="3315">
        <f>VLOOKUP(AN72,MaXa!$F$2:$G$83,2,0)</f>
        <v>26542</v>
      </c>
      <c r="I72" s="3393"/>
      <c r="J72" s="3393"/>
      <c r="K72" s="3397">
        <v>89688.2</v>
      </c>
      <c r="L72" s="3373" t="s">
        <v>9369</v>
      </c>
      <c r="M72" s="3406"/>
      <c r="N72" s="3412"/>
      <c r="O72" s="3412"/>
      <c r="P72" s="3412"/>
      <c r="Q72" s="3410"/>
      <c r="R72" s="3400">
        <v>25</v>
      </c>
      <c r="T72" s="2139" t="str">
        <f t="shared" si="5"/>
        <v>TP Vũng Tàu2021-2025</v>
      </c>
      <c r="U72" s="2139"/>
      <c r="V72" s="2139"/>
      <c r="AN72" s="3373" t="s">
        <v>11186</v>
      </c>
    </row>
    <row r="73" spans="1:40" ht="30" customHeight="1">
      <c r="A73" s="3393">
        <f t="shared" si="6"/>
        <v>19</v>
      </c>
      <c r="B73" s="3411" t="s">
        <v>9441</v>
      </c>
      <c r="C73" s="3395" t="str">
        <f t="shared" si="7"/>
        <v>1_180__</v>
      </c>
      <c r="D73" s="3395" t="s">
        <v>10003</v>
      </c>
      <c r="E73" s="3364" t="s">
        <v>11165</v>
      </c>
      <c r="F73" s="3369" t="s">
        <v>7683</v>
      </c>
      <c r="G73" s="3373" t="s">
        <v>8328</v>
      </c>
      <c r="H73" s="3315">
        <f>VLOOKUP(AN73,MaXa!$F$2:$G$83,2,0)</f>
        <v>26542</v>
      </c>
      <c r="I73" s="3393"/>
      <c r="J73" s="3393"/>
      <c r="K73" s="3397">
        <v>44212.3</v>
      </c>
      <c r="L73" s="3373" t="s">
        <v>9773</v>
      </c>
      <c r="M73" s="3406"/>
      <c r="N73" s="3412"/>
      <c r="O73" s="3412"/>
      <c r="P73" s="3412"/>
      <c r="Q73" s="3410"/>
      <c r="R73" s="3400">
        <v>12</v>
      </c>
      <c r="T73" s="2139" t="str">
        <f t="shared" si="5"/>
        <v>TP Vũng Tàu2021-2025</v>
      </c>
      <c r="U73" s="2139">
        <f>K73*$R$71/$K$71</f>
        <v>149.15058116355385</v>
      </c>
      <c r="V73" s="2139"/>
      <c r="AN73" s="3373" t="s">
        <v>6501</v>
      </c>
    </row>
    <row r="74" spans="1:40" ht="30" customHeight="1">
      <c r="A74" s="3393">
        <f t="shared" si="6"/>
        <v>20</v>
      </c>
      <c r="B74" s="3411" t="s">
        <v>9443</v>
      </c>
      <c r="C74" s="3395" t="str">
        <f t="shared" si="7"/>
        <v>1_181__</v>
      </c>
      <c r="D74" s="3395" t="s">
        <v>10004</v>
      </c>
      <c r="E74" s="3364" t="s">
        <v>11166</v>
      </c>
      <c r="F74" s="3369" t="s">
        <v>7683</v>
      </c>
      <c r="G74" s="3373" t="s">
        <v>9444</v>
      </c>
      <c r="H74" s="3315">
        <f>VLOOKUP(AN74,MaXa!$F$2:$G$83,2,0)</f>
        <v>26518</v>
      </c>
      <c r="I74" s="3393"/>
      <c r="J74" s="3393"/>
      <c r="K74" s="3397">
        <v>5188</v>
      </c>
      <c r="L74" s="3373" t="s">
        <v>9369</v>
      </c>
      <c r="M74" s="3406"/>
      <c r="N74" s="3412"/>
      <c r="O74" s="3412"/>
      <c r="P74" s="3412"/>
      <c r="Q74" s="3410"/>
      <c r="R74" s="3400">
        <v>15</v>
      </c>
      <c r="T74" s="2139" t="str">
        <f t="shared" si="5"/>
        <v>TP Vũng Tàu2021-2025</v>
      </c>
      <c r="U74" s="2139">
        <f>K74*$R$71/$K$71</f>
        <v>17.501763425031434</v>
      </c>
      <c r="V74" s="2139"/>
      <c r="AN74" s="3373" t="s">
        <v>6681</v>
      </c>
    </row>
    <row r="75" spans="1:40" s="2139" customFormat="1" ht="30" customHeight="1">
      <c r="A75" s="3393">
        <f t="shared" si="6"/>
        <v>21</v>
      </c>
      <c r="B75" s="3406" t="s">
        <v>226</v>
      </c>
      <c r="C75" s="3395" t="str">
        <f t="shared" si="7"/>
        <v>1_182__</v>
      </c>
      <c r="D75" s="3395" t="s">
        <v>10005</v>
      </c>
      <c r="E75" s="3364" t="s">
        <v>11167</v>
      </c>
      <c r="F75" s="3373" t="s">
        <v>7686</v>
      </c>
      <c r="G75" s="3373" t="s">
        <v>218</v>
      </c>
      <c r="H75" s="3315">
        <f>VLOOKUP(AN75,MaXa!$F$2:$G$83,2,0)</f>
        <v>26701</v>
      </c>
      <c r="I75" s="3393"/>
      <c r="J75" s="3393"/>
      <c r="K75" s="3397">
        <v>38326</v>
      </c>
      <c r="L75" s="3406" t="s">
        <v>3859</v>
      </c>
      <c r="M75" s="3406"/>
      <c r="N75" s="3412"/>
      <c r="O75" s="3412"/>
      <c r="P75" s="3412"/>
      <c r="Q75" s="3410"/>
      <c r="R75" s="3413">
        <v>10</v>
      </c>
      <c r="T75" s="2139" t="str">
        <f t="shared" si="5"/>
        <v>H Đất Đỏ2021-2025</v>
      </c>
      <c r="AN75" s="3373" t="s">
        <v>11187</v>
      </c>
    </row>
    <row r="76" spans="1:40" s="2139" customFormat="1" ht="30" customHeight="1">
      <c r="A76" s="3393">
        <f t="shared" si="6"/>
        <v>22</v>
      </c>
      <c r="B76" s="3359" t="s">
        <v>3856</v>
      </c>
      <c r="C76" s="3395" t="str">
        <f t="shared" si="7"/>
        <v>1_183__</v>
      </c>
      <c r="D76" s="3395" t="s">
        <v>10006</v>
      </c>
      <c r="E76" s="3364" t="s">
        <v>11168</v>
      </c>
      <c r="F76" s="3373" t="s">
        <v>7689</v>
      </c>
      <c r="G76" s="3373" t="s">
        <v>9774</v>
      </c>
      <c r="H76" s="3315">
        <f>VLOOKUP(AN76,MaXa!$F$2:$G$83,2,0)</f>
        <v>26713</v>
      </c>
      <c r="I76" s="3393"/>
      <c r="J76" s="3393"/>
      <c r="K76" s="3397">
        <v>86229</v>
      </c>
      <c r="L76" s="3373" t="s">
        <v>476</v>
      </c>
      <c r="M76" s="3406"/>
      <c r="N76" s="3412"/>
      <c r="O76" s="3412"/>
      <c r="P76" s="3412"/>
      <c r="Q76" s="3410"/>
      <c r="R76" s="3413">
        <v>30</v>
      </c>
      <c r="T76" s="2139" t="str">
        <f t="shared" si="5"/>
        <v>H Tân Thành2021-2025</v>
      </c>
      <c r="AN76" s="3313" t="s">
        <v>11050</v>
      </c>
    </row>
    <row r="77" spans="1:40" s="2139" customFormat="1" ht="30" customHeight="1">
      <c r="A77" s="3393">
        <f t="shared" si="6"/>
        <v>23</v>
      </c>
      <c r="B77" s="3422" t="s">
        <v>9615</v>
      </c>
      <c r="C77" s="3395" t="str">
        <f t="shared" si="7"/>
        <v>1_184_0_0</v>
      </c>
      <c r="D77" s="3395" t="s">
        <v>10007</v>
      </c>
      <c r="E77" s="3364" t="s">
        <v>11169</v>
      </c>
      <c r="F77" s="3373" t="s">
        <v>7689</v>
      </c>
      <c r="G77" s="3423" t="s">
        <v>8089</v>
      </c>
      <c r="H77" s="3315" t="e">
        <f>VLOOKUP(AN77,MaXa!$F$2:$G$83,2,0)</f>
        <v>#N/A</v>
      </c>
      <c r="I77" s="3393">
        <v>0</v>
      </c>
      <c r="J77" s="3393">
        <v>0</v>
      </c>
      <c r="K77" s="3424">
        <v>12800.1</v>
      </c>
      <c r="L77" s="3373" t="s">
        <v>476</v>
      </c>
      <c r="M77" s="3406"/>
      <c r="N77" s="3412"/>
      <c r="O77" s="3412"/>
      <c r="P77" s="3412"/>
      <c r="Q77" s="3410"/>
      <c r="R77" s="3413">
        <v>30</v>
      </c>
      <c r="T77" s="2139" t="str">
        <f t="shared" si="5"/>
        <v>H Tân Thành2021-2025</v>
      </c>
      <c r="AN77" s="3423" t="s">
        <v>8089</v>
      </c>
    </row>
    <row r="78" spans="1:40" s="2139" customFormat="1" ht="30" customHeight="1">
      <c r="A78" s="3393">
        <f t="shared" si="6"/>
        <v>24</v>
      </c>
      <c r="B78" s="3359" t="s">
        <v>9216</v>
      </c>
      <c r="C78" s="3395" t="str">
        <f t="shared" si="7"/>
        <v>1_185__</v>
      </c>
      <c r="D78" s="3395" t="s">
        <v>10008</v>
      </c>
      <c r="E78" s="3364" t="s">
        <v>11170</v>
      </c>
      <c r="F78" s="3373" t="s">
        <v>7683</v>
      </c>
      <c r="G78" s="3373" t="s">
        <v>9217</v>
      </c>
      <c r="H78" s="3315">
        <f>VLOOKUP(AN78,MaXa!$F$2:$G$83,2,0)</f>
        <v>26536</v>
      </c>
      <c r="I78" s="3393"/>
      <c r="J78" s="3393"/>
      <c r="K78" s="3425">
        <v>1805</v>
      </c>
      <c r="L78" s="3373" t="s">
        <v>476</v>
      </c>
      <c r="M78" s="3406"/>
      <c r="N78" s="3412"/>
      <c r="O78" s="3412"/>
      <c r="P78" s="3412"/>
      <c r="Q78" s="3410"/>
      <c r="R78" s="3413">
        <v>5</v>
      </c>
      <c r="T78" s="2139" t="str">
        <f t="shared" si="5"/>
        <v>TP Vũng Tàu2021-2025</v>
      </c>
      <c r="U78" s="2139">
        <f>K78*$R$71/$K$71</f>
        <v>6.0891833041984853</v>
      </c>
      <c r="AN78" s="3373" t="s">
        <v>6444</v>
      </c>
    </row>
    <row r="79" spans="1:40" s="2139" customFormat="1" ht="30" customHeight="1">
      <c r="A79" s="3393">
        <f t="shared" si="6"/>
        <v>25</v>
      </c>
      <c r="B79" s="3426" t="s">
        <v>6534</v>
      </c>
      <c r="C79" s="3395" t="str">
        <f t="shared" si="7"/>
        <v>1_186__</v>
      </c>
      <c r="D79" s="3395" t="s">
        <v>10009</v>
      </c>
      <c r="E79" s="3364" t="s">
        <v>11171</v>
      </c>
      <c r="F79" s="3373" t="s">
        <v>7683</v>
      </c>
      <c r="G79" s="3373" t="s">
        <v>9218</v>
      </c>
      <c r="H79" s="3315">
        <f>VLOOKUP(AN79,MaXa!$F$2:$G$83,2,0)</f>
        <v>26542</v>
      </c>
      <c r="I79" s="3393"/>
      <c r="J79" s="3393"/>
      <c r="K79" s="3425">
        <v>2657</v>
      </c>
      <c r="L79" s="3373" t="s">
        <v>476</v>
      </c>
      <c r="M79" s="3406"/>
      <c r="N79" s="3412"/>
      <c r="O79" s="3412"/>
      <c r="P79" s="3412"/>
      <c r="Q79" s="3410"/>
      <c r="R79" s="3413">
        <v>7</v>
      </c>
      <c r="T79" s="2139" t="str">
        <f t="shared" si="5"/>
        <v>TP Vũng Tàu2021-2025</v>
      </c>
      <c r="U79" s="2139">
        <f>K79*$R$71/$K$71</f>
        <v>8.9634127641304016</v>
      </c>
      <c r="AN79" s="3373" t="s">
        <v>6501</v>
      </c>
    </row>
    <row r="80" spans="1:40" s="2139" customFormat="1" ht="30" customHeight="1">
      <c r="A80" s="3393">
        <f t="shared" si="6"/>
        <v>26</v>
      </c>
      <c r="B80" s="3426" t="s">
        <v>6531</v>
      </c>
      <c r="C80" s="3395" t="str">
        <f t="shared" si="7"/>
        <v>1_187__</v>
      </c>
      <c r="D80" s="3395" t="s">
        <v>10010</v>
      </c>
      <c r="E80" s="3364" t="s">
        <v>11172</v>
      </c>
      <c r="F80" s="3373" t="s">
        <v>7683</v>
      </c>
      <c r="G80" s="3427" t="s">
        <v>6501</v>
      </c>
      <c r="H80" s="3315">
        <f>VLOOKUP(AN80,MaXa!$F$2:$G$83,2,0)</f>
        <v>26542</v>
      </c>
      <c r="I80" s="3393"/>
      <c r="J80" s="3393"/>
      <c r="K80" s="3425">
        <v>5500</v>
      </c>
      <c r="L80" s="3373" t="s">
        <v>9219</v>
      </c>
      <c r="M80" s="3406"/>
      <c r="N80" s="3412"/>
      <c r="O80" s="3412"/>
      <c r="P80" s="3412"/>
      <c r="Q80" s="3410"/>
      <c r="R80" s="3413">
        <v>18</v>
      </c>
      <c r="T80" s="2139" t="str">
        <f t="shared" si="5"/>
        <v>TP Vũng Tàu2021-2025</v>
      </c>
      <c r="U80" s="2139">
        <f>K80*$R$71/$K$71</f>
        <v>18.55429815683749</v>
      </c>
      <c r="AN80" s="3427" t="s">
        <v>6501</v>
      </c>
    </row>
    <row r="81" spans="1:40" s="2139" customFormat="1" ht="30" customHeight="1">
      <c r="A81" s="3393">
        <f t="shared" si="6"/>
        <v>27</v>
      </c>
      <c r="B81" s="3419" t="s">
        <v>467</v>
      </c>
      <c r="C81" s="3395" t="str">
        <f t="shared" si="7"/>
        <v>1_188__</v>
      </c>
      <c r="D81" s="3395" t="s">
        <v>10011</v>
      </c>
      <c r="E81" s="3364" t="s">
        <v>11173</v>
      </c>
      <c r="F81" s="3373" t="s">
        <v>7683</v>
      </c>
      <c r="G81" s="3373" t="s">
        <v>8359</v>
      </c>
      <c r="H81" s="3315" t="e">
        <f>VLOOKUP(AN81,MaXa!$F$2:$G$83,2,0)</f>
        <v>#N/A</v>
      </c>
      <c r="I81" s="3393"/>
      <c r="J81" s="3393"/>
      <c r="K81" s="3397">
        <v>2533000</v>
      </c>
      <c r="L81" s="3373" t="s">
        <v>3861</v>
      </c>
      <c r="M81" s="3406"/>
      <c r="N81" s="3412"/>
      <c r="O81" s="3412"/>
      <c r="P81" s="3412"/>
      <c r="Q81" s="3410"/>
      <c r="R81" s="3413">
        <v>2000</v>
      </c>
      <c r="T81" s="2139" t="str">
        <f t="shared" si="5"/>
        <v>TP Vũng Tàu2021-2025</v>
      </c>
      <c r="U81" s="2139">
        <f>K81*$R$71/$K$71</f>
        <v>8545.0976784126105</v>
      </c>
      <c r="AN81" s="3373" t="s">
        <v>8359</v>
      </c>
    </row>
    <row r="82" spans="1:40" s="2139" customFormat="1" ht="30" customHeight="1">
      <c r="A82" s="3393">
        <f t="shared" si="6"/>
        <v>28</v>
      </c>
      <c r="B82" s="3359" t="s">
        <v>9220</v>
      </c>
      <c r="C82" s="3395" t="str">
        <f t="shared" si="7"/>
        <v>1_189__</v>
      </c>
      <c r="D82" s="3395" t="s">
        <v>10012</v>
      </c>
      <c r="E82" s="3364" t="s">
        <v>11174</v>
      </c>
      <c r="F82" s="3373" t="s">
        <v>9261</v>
      </c>
      <c r="G82" s="3427"/>
      <c r="H82" s="3315" t="e">
        <f>VLOOKUP(AN82,MaXa!$F$2:$G$83,2,0)</f>
        <v>#N/A</v>
      </c>
      <c r="I82" s="3393"/>
      <c r="J82" s="3393"/>
      <c r="K82" s="3397">
        <v>135000</v>
      </c>
      <c r="L82" s="3373" t="s">
        <v>9775</v>
      </c>
      <c r="M82" s="3406"/>
      <c r="N82" s="3412"/>
      <c r="O82" s="3412"/>
      <c r="P82" s="3412"/>
      <c r="Q82" s="3410"/>
      <c r="R82" s="3413">
        <v>95</v>
      </c>
      <c r="T82" s="2139" t="str">
        <f t="shared" si="5"/>
        <v>H Xuyên Mộc2021-2025</v>
      </c>
      <c r="AN82" s="3427"/>
    </row>
    <row r="83" spans="1:40" s="2139" customFormat="1" ht="30" customHeight="1">
      <c r="A83" s="3393">
        <f t="shared" si="6"/>
        <v>29</v>
      </c>
      <c r="B83" s="3428" t="s">
        <v>9804</v>
      </c>
      <c r="C83" s="3395" t="str">
        <f t="shared" si="7"/>
        <v>1_190__</v>
      </c>
      <c r="D83" s="3395" t="s">
        <v>10013</v>
      </c>
      <c r="E83" s="3364" t="s">
        <v>11175</v>
      </c>
      <c r="F83" s="3373" t="s">
        <v>7688</v>
      </c>
      <c r="G83" s="3427" t="s">
        <v>9162</v>
      </c>
      <c r="H83" s="3315">
        <f>VLOOKUP(AN83,MaXa!$F$2:$G$83,2,0)</f>
        <v>26662</v>
      </c>
      <c r="I83" s="3393"/>
      <c r="J83" s="3393"/>
      <c r="K83" s="3397">
        <f>27.02*10000</f>
        <v>270200</v>
      </c>
      <c r="L83" s="3373"/>
      <c r="M83" s="3406"/>
      <c r="N83" s="3412"/>
      <c r="O83" s="3412"/>
      <c r="P83" s="3412"/>
      <c r="Q83" s="3410"/>
      <c r="R83" s="3413"/>
      <c r="T83" s="2139" t="str">
        <f t="shared" si="5"/>
        <v>H Long Điền2021-2025</v>
      </c>
      <c r="AN83" s="3313" t="s">
        <v>11055</v>
      </c>
    </row>
    <row r="84" spans="1:40" s="2139" customFormat="1" ht="30" customHeight="1">
      <c r="A84" s="3393">
        <f t="shared" si="6"/>
        <v>30</v>
      </c>
      <c r="B84" s="3422" t="s">
        <v>9574</v>
      </c>
      <c r="C84" s="3395" t="str">
        <f t="shared" si="7"/>
        <v>1_191_0_0</v>
      </c>
      <c r="D84" s="3395" t="s">
        <v>10014</v>
      </c>
      <c r="E84" s="3364" t="s">
        <v>11176</v>
      </c>
      <c r="F84" s="3373" t="s">
        <v>9261</v>
      </c>
      <c r="G84" s="3429" t="s">
        <v>9577</v>
      </c>
      <c r="H84" s="3315">
        <f>VLOOKUP(AN84,MaXa!$F$2:$G$83,2,0)</f>
        <v>26623</v>
      </c>
      <c r="I84" s="3393">
        <v>0</v>
      </c>
      <c r="J84" s="3393">
        <v>0</v>
      </c>
      <c r="K84" s="3424">
        <v>25043.1</v>
      </c>
      <c r="L84" s="3430" t="s">
        <v>9369</v>
      </c>
      <c r="M84" s="3406"/>
      <c r="N84" s="3412"/>
      <c r="O84" s="3412"/>
      <c r="P84" s="3412"/>
      <c r="Q84" s="3410"/>
      <c r="R84" s="3413">
        <v>95</v>
      </c>
      <c r="T84" s="2139" t="str">
        <f t="shared" si="5"/>
        <v>H Xuyên Mộc2021-2025</v>
      </c>
      <c r="AN84" s="3313" t="s">
        <v>7710</v>
      </c>
    </row>
    <row r="85" spans="1:40" s="2139" customFormat="1" ht="30" customHeight="1">
      <c r="A85" s="3393">
        <f t="shared" si="6"/>
        <v>31</v>
      </c>
      <c r="B85" s="3359" t="s">
        <v>8904</v>
      </c>
      <c r="C85" s="3395" t="str">
        <f t="shared" si="7"/>
        <v>1_192_0_0</v>
      </c>
      <c r="D85" s="3395" t="s">
        <v>10015</v>
      </c>
      <c r="E85" s="3364" t="s">
        <v>11177</v>
      </c>
      <c r="F85" s="3373" t="s">
        <v>7688</v>
      </c>
      <c r="G85" s="3373" t="s">
        <v>151</v>
      </c>
      <c r="H85" s="3315">
        <f>VLOOKUP(AN85,MaXa!$F$2:$G$83,2,0)</f>
        <v>26662</v>
      </c>
      <c r="I85" s="3393">
        <v>0</v>
      </c>
      <c r="J85" s="3393">
        <v>0</v>
      </c>
      <c r="K85" s="3397">
        <v>11143</v>
      </c>
      <c r="L85" s="3406" t="s">
        <v>9207</v>
      </c>
      <c r="M85" s="3406"/>
      <c r="N85" s="3412"/>
      <c r="O85" s="3412"/>
      <c r="P85" s="3412"/>
      <c r="Q85" s="3410"/>
      <c r="R85" s="3413">
        <v>16.32</v>
      </c>
      <c r="T85" s="2139" t="str">
        <f t="shared" si="5"/>
        <v>H Long Điền2021-2025</v>
      </c>
      <c r="AN85" s="3313" t="s">
        <v>11055</v>
      </c>
    </row>
    <row r="86" spans="1:40" s="2282" customFormat="1" ht="30" customHeight="1">
      <c r="A86" s="2287"/>
      <c r="D86" s="3025"/>
      <c r="E86" s="3025"/>
      <c r="F86" s="2287"/>
      <c r="G86" s="2287"/>
      <c r="H86" s="2287"/>
      <c r="I86" s="3431"/>
      <c r="J86" s="3431"/>
      <c r="K86" s="3432"/>
      <c r="P86" s="2484"/>
      <c r="Q86" s="2485"/>
      <c r="R86" s="2486"/>
    </row>
    <row r="88" spans="1:40" ht="30" customHeight="1">
      <c r="A88" s="2857"/>
    </row>
    <row r="89" spans="1:40" ht="30" customHeight="1">
      <c r="L89" s="2886"/>
    </row>
    <row r="94" spans="1:40" ht="30" customHeight="1">
      <c r="S94" s="2886">
        <f>K14+'[4]Bieu 2.3'!E10</f>
        <v>90844.2</v>
      </c>
      <c r="T94" s="2887">
        <f>S94-'[4]Bieu 2.1'!N27</f>
        <v>0</v>
      </c>
      <c r="U94" s="2887">
        <f>'[4]Bieu 2.3'!E10-'[4]Bieu 2.4'!R94</f>
        <v>89644.2</v>
      </c>
    </row>
  </sheetData>
  <mergeCells count="1">
    <mergeCell ref="A3:R3"/>
  </mergeCells>
  <pageMargins left="0.31" right="0.08" top="1" bottom="0.76" header="0.3" footer="0.75"/>
  <pageSetup paperSize="9" scale="69" orientation="landscape" verticalDpi="300" r:id="rId1"/>
  <ignoredErrors>
    <ignoredError sqref="H14" evalError="1"/>
  </ignoredError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2"/>
  <sheetViews>
    <sheetView zoomScaleNormal="100" workbookViewId="0">
      <selection activeCell="D15" sqref="D15"/>
    </sheetView>
  </sheetViews>
  <sheetFormatPr defaultColWidth="9.140625" defaultRowHeight="15.75"/>
  <cols>
    <col min="1" max="1" width="5.7109375" style="2287" customWidth="1"/>
    <col min="2" max="2" width="26.7109375" style="2971" customWidth="1"/>
    <col min="3" max="3" width="6.42578125" style="3520" bestFit="1" customWidth="1"/>
    <col min="4" max="4" width="18.140625" style="3514" customWidth="1"/>
    <col min="5" max="5" width="8.5703125" style="3514" customWidth="1"/>
    <col min="6" max="6" width="8.5703125" style="3520" customWidth="1"/>
    <col min="7" max="7" width="19.42578125" style="3520" bestFit="1" customWidth="1"/>
    <col min="8" max="9" width="10.42578125" style="3520" customWidth="1"/>
    <col min="10" max="10" width="29.42578125" style="2971" customWidth="1"/>
    <col min="11" max="11" width="6" style="2971" bestFit="1" customWidth="1"/>
    <col min="12" max="12" width="9.42578125" style="2971" customWidth="1"/>
    <col min="13" max="13" width="11.42578125" style="2971" bestFit="1" customWidth="1"/>
    <col min="14" max="14" width="16.85546875" style="2971" bestFit="1" customWidth="1"/>
    <col min="15" max="15" width="54" style="2971" customWidth="1"/>
    <col min="16" max="16" width="17.42578125" style="2491" customWidth="1"/>
    <col min="17" max="17" width="18.28515625" style="1921" bestFit="1" customWidth="1"/>
    <col min="18" max="16384" width="9.140625" style="2491"/>
  </cols>
  <sheetData>
    <row r="1" spans="1:17" ht="36.75" customHeight="1">
      <c r="A1" s="4122" t="s">
        <v>9817</v>
      </c>
      <c r="B1" s="4123"/>
      <c r="C1" s="4123"/>
      <c r="D1" s="4123"/>
      <c r="E1" s="4123"/>
      <c r="F1" s="4123"/>
      <c r="G1" s="4123"/>
      <c r="H1" s="4123"/>
      <c r="I1" s="4123"/>
      <c r="J1" s="4123"/>
      <c r="K1" s="4123"/>
      <c r="L1" s="4123"/>
      <c r="M1" s="4123"/>
      <c r="N1" s="4123"/>
      <c r="O1" s="4123"/>
    </row>
    <row r="2" spans="1:17">
      <c r="A2" s="4206" t="s">
        <v>9140</v>
      </c>
      <c r="B2" s="4206"/>
      <c r="C2" s="4206"/>
      <c r="D2" s="4206"/>
      <c r="E2" s="4206"/>
      <c r="F2" s="4206"/>
      <c r="G2" s="4206"/>
      <c r="H2" s="4206"/>
      <c r="I2" s="4206"/>
      <c r="J2" s="4206"/>
      <c r="K2" s="4206"/>
      <c r="L2" s="4206"/>
      <c r="M2" s="4206"/>
      <c r="N2" s="4206"/>
      <c r="O2" s="4206"/>
    </row>
    <row r="3" spans="1:17">
      <c r="A3" s="3518"/>
      <c r="B3" s="3518"/>
      <c r="C3" s="3518"/>
      <c r="D3" s="3518"/>
      <c r="E3" s="3518"/>
      <c r="F3" s="3518"/>
      <c r="G3" s="3518"/>
      <c r="H3" s="3518"/>
      <c r="I3" s="3518"/>
      <c r="J3" s="3518"/>
      <c r="K3" s="3518"/>
      <c r="L3" s="3518"/>
      <c r="M3" s="3518"/>
      <c r="N3" s="3518"/>
      <c r="O3" s="3518"/>
    </row>
    <row r="4" spans="1:17">
      <c r="A4" s="3518"/>
      <c r="B4" s="3518"/>
      <c r="C4" s="3518"/>
      <c r="D4" s="3518"/>
      <c r="E4" s="3518"/>
      <c r="F4" s="3518"/>
      <c r="G4" s="3518"/>
      <c r="H4" s="3518"/>
      <c r="I4" s="3518"/>
      <c r="J4" s="3518"/>
      <c r="K4" s="3518"/>
      <c r="L4" s="3518"/>
      <c r="M4" s="3518"/>
      <c r="N4" s="3518"/>
      <c r="O4" s="3518"/>
    </row>
    <row r="5" spans="1:17">
      <c r="A5" s="3518"/>
      <c r="B5" s="3518"/>
      <c r="C5" s="3518"/>
      <c r="D5" s="3518"/>
      <c r="E5" s="3518"/>
      <c r="F5" s="3518"/>
      <c r="G5" s="3518"/>
      <c r="H5" s="3518"/>
      <c r="I5" s="3518"/>
      <c r="J5" s="3518"/>
      <c r="K5" s="3518"/>
      <c r="L5" s="3518"/>
      <c r="M5" s="3518"/>
      <c r="N5" s="3518"/>
      <c r="O5" s="3518"/>
    </row>
    <row r="6" spans="1:17" s="3517" customFormat="1" ht="30" customHeight="1">
      <c r="A6" s="3524" t="s">
        <v>11272</v>
      </c>
      <c r="B6" s="3524" t="s">
        <v>11273</v>
      </c>
      <c r="C6" s="3524" t="s">
        <v>11279</v>
      </c>
      <c r="D6" s="3524" t="s">
        <v>11274</v>
      </c>
      <c r="E6" s="3524" t="s">
        <v>11275</v>
      </c>
      <c r="F6" s="3524" t="s">
        <v>11276</v>
      </c>
      <c r="G6" s="3524" t="s">
        <v>11277</v>
      </c>
      <c r="H6" s="3525" t="s">
        <v>11278</v>
      </c>
      <c r="I6" s="3524" t="s">
        <v>11280</v>
      </c>
      <c r="J6" s="2854" t="s">
        <v>11285</v>
      </c>
      <c r="K6" s="3524" t="s">
        <v>11281</v>
      </c>
      <c r="L6" s="3524" t="s">
        <v>11282</v>
      </c>
      <c r="M6" s="3526" t="s">
        <v>11283</v>
      </c>
      <c r="N6" s="2854" t="s">
        <v>11284</v>
      </c>
      <c r="O6" s="2854" t="s">
        <v>8567</v>
      </c>
      <c r="Q6" s="3522"/>
    </row>
    <row r="7" spans="1:17" s="3109" customFormat="1" ht="30" customHeight="1">
      <c r="A7" s="3519">
        <v>17</v>
      </c>
      <c r="B7" s="2342" t="s">
        <v>8603</v>
      </c>
      <c r="C7" s="3534" t="s">
        <v>3930</v>
      </c>
      <c r="D7" s="3515" t="str">
        <f t="shared" ref="D7:D8" si="0">E7&amp;"_"&amp;K7&amp;"_"&amp;L7</f>
        <v>9_17__</v>
      </c>
      <c r="E7" s="3453" t="s">
        <v>11270</v>
      </c>
      <c r="F7" s="3521" t="str">
        <f t="shared" ref="F7:F8" si="1">K7&amp;"_"&amp;L7</f>
        <v>_</v>
      </c>
      <c r="G7" s="3521" t="s">
        <v>9858</v>
      </c>
      <c r="H7" s="3453" t="s">
        <v>6631</v>
      </c>
      <c r="I7" s="3319">
        <f>VLOOKUP(Q7,MaXa!$F$2:$G$83,2,0)</f>
        <v>26512</v>
      </c>
      <c r="J7" s="2342" t="s">
        <v>8604</v>
      </c>
      <c r="K7" s="3519"/>
      <c r="L7" s="3519"/>
      <c r="M7" s="2684">
        <v>1000</v>
      </c>
      <c r="N7" s="3516">
        <v>1590</v>
      </c>
      <c r="O7" s="2317" t="s">
        <v>8605</v>
      </c>
      <c r="Q7" s="3453" t="s">
        <v>6631</v>
      </c>
    </row>
    <row r="8" spans="1:17" s="3109" customFormat="1" ht="30" customHeight="1">
      <c r="A8" s="3519">
        <v>18</v>
      </c>
      <c r="B8" s="2342" t="s">
        <v>8606</v>
      </c>
      <c r="C8" s="3534" t="s">
        <v>3930</v>
      </c>
      <c r="D8" s="3515" t="str">
        <f t="shared" si="0"/>
        <v>9_18_19_84</v>
      </c>
      <c r="E8" s="3453" t="s">
        <v>11271</v>
      </c>
      <c r="F8" s="3521" t="str">
        <f t="shared" si="1"/>
        <v>19_84</v>
      </c>
      <c r="G8" s="3521" t="s">
        <v>9858</v>
      </c>
      <c r="H8" s="3453" t="s">
        <v>6631</v>
      </c>
      <c r="I8" s="3319">
        <f>VLOOKUP(Q8,MaXa!$F$2:$G$83,2,0)</f>
        <v>26512</v>
      </c>
      <c r="J8" s="2342" t="s">
        <v>8607</v>
      </c>
      <c r="K8" s="3519">
        <v>19</v>
      </c>
      <c r="L8" s="3519">
        <v>84</v>
      </c>
      <c r="M8" s="2684">
        <v>2000</v>
      </c>
      <c r="N8" s="3516"/>
      <c r="O8" s="2317" t="s">
        <v>8608</v>
      </c>
      <c r="Q8" s="3453" t="s">
        <v>6631</v>
      </c>
    </row>
    <row r="9" spans="1:17" s="2971" customFormat="1">
      <c r="A9" s="1722"/>
      <c r="B9" s="3529" t="s">
        <v>9244</v>
      </c>
      <c r="C9" s="3532"/>
      <c r="D9" s="3533"/>
      <c r="E9" s="3533"/>
      <c r="F9" s="3532"/>
      <c r="G9" s="3527"/>
      <c r="H9" s="3533"/>
      <c r="I9" s="3528"/>
      <c r="J9" s="3529"/>
      <c r="K9" s="3529"/>
      <c r="L9" s="3529"/>
      <c r="M9" s="3530" t="e">
        <f>#REF!+#REF!+#REF!+#REF!+#REF!+#REF!+#REF!</f>
        <v>#REF!</v>
      </c>
      <c r="N9" s="3531" t="s">
        <v>9245</v>
      </c>
      <c r="O9" s="1722"/>
      <c r="Q9" s="3523"/>
    </row>
    <row r="10" spans="1:17">
      <c r="M10" s="2977"/>
    </row>
    <row r="11" spans="1:17">
      <c r="M11" s="2977"/>
    </row>
    <row r="12" spans="1:17">
      <c r="M12" s="2978"/>
    </row>
  </sheetData>
  <mergeCells count="2">
    <mergeCell ref="A1:O1"/>
    <mergeCell ref="A2:O2"/>
  </mergeCells>
  <pageMargins left="0.35" right="0.19" top="0.84" bottom="0.72" header="0.3" footer="0.2"/>
  <pageSetup paperSize="9" scale="90" orientation="landscape" verticalDpi="300"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election activeCell="B8" sqref="B8"/>
    </sheetView>
  </sheetViews>
  <sheetFormatPr defaultRowHeight="16.5"/>
  <cols>
    <col min="1" max="1" width="9.140625" style="2949"/>
    <col min="2" max="2" width="28.42578125" style="2949" customWidth="1"/>
    <col min="3" max="3" width="13.85546875" style="2960" customWidth="1"/>
    <col min="4" max="4" width="12.140625" style="2960" customWidth="1"/>
    <col min="5" max="5" width="10.5703125" style="2949" customWidth="1"/>
    <col min="6" max="6" width="18.28515625" style="2960" customWidth="1"/>
    <col min="7" max="7" width="26.85546875" style="2949" hidden="1" customWidth="1"/>
    <col min="8" max="257" width="9.140625" style="2949"/>
    <col min="258" max="258" width="38" style="2949" customWidth="1"/>
    <col min="259" max="259" width="13.85546875" style="2949" customWidth="1"/>
    <col min="260" max="260" width="9.140625" style="2949"/>
    <col min="261" max="261" width="16.7109375" style="2949" customWidth="1"/>
    <col min="262" max="262" width="24.85546875" style="2949" customWidth="1"/>
    <col min="263" max="263" width="26.85546875" style="2949" customWidth="1"/>
    <col min="264" max="513" width="9.140625" style="2949"/>
    <col min="514" max="514" width="38" style="2949" customWidth="1"/>
    <col min="515" max="515" width="13.85546875" style="2949" customWidth="1"/>
    <col min="516" max="516" width="9.140625" style="2949"/>
    <col min="517" max="517" width="16.7109375" style="2949" customWidth="1"/>
    <col min="518" max="518" width="24.85546875" style="2949" customWidth="1"/>
    <col min="519" max="519" width="26.85546875" style="2949" customWidth="1"/>
    <col min="520" max="769" width="9.140625" style="2949"/>
    <col min="770" max="770" width="38" style="2949" customWidth="1"/>
    <col min="771" max="771" width="13.85546875" style="2949" customWidth="1"/>
    <col min="772" max="772" width="9.140625" style="2949"/>
    <col min="773" max="773" width="16.7109375" style="2949" customWidth="1"/>
    <col min="774" max="774" width="24.85546875" style="2949" customWidth="1"/>
    <col min="775" max="775" width="26.85546875" style="2949" customWidth="1"/>
    <col min="776" max="1025" width="9.140625" style="2949"/>
    <col min="1026" max="1026" width="38" style="2949" customWidth="1"/>
    <col min="1027" max="1027" width="13.85546875" style="2949" customWidth="1"/>
    <col min="1028" max="1028" width="9.140625" style="2949"/>
    <col min="1029" max="1029" width="16.7109375" style="2949" customWidth="1"/>
    <col min="1030" max="1030" width="24.85546875" style="2949" customWidth="1"/>
    <col min="1031" max="1031" width="26.85546875" style="2949" customWidth="1"/>
    <col min="1032" max="1281" width="9.140625" style="2949"/>
    <col min="1282" max="1282" width="38" style="2949" customWidth="1"/>
    <col min="1283" max="1283" width="13.85546875" style="2949" customWidth="1"/>
    <col min="1284" max="1284" width="9.140625" style="2949"/>
    <col min="1285" max="1285" width="16.7109375" style="2949" customWidth="1"/>
    <col min="1286" max="1286" width="24.85546875" style="2949" customWidth="1"/>
    <col min="1287" max="1287" width="26.85546875" style="2949" customWidth="1"/>
    <col min="1288" max="1537" width="9.140625" style="2949"/>
    <col min="1538" max="1538" width="38" style="2949" customWidth="1"/>
    <col min="1539" max="1539" width="13.85546875" style="2949" customWidth="1"/>
    <col min="1540" max="1540" width="9.140625" style="2949"/>
    <col min="1541" max="1541" width="16.7109375" style="2949" customWidth="1"/>
    <col min="1542" max="1542" width="24.85546875" style="2949" customWidth="1"/>
    <col min="1543" max="1543" width="26.85546875" style="2949" customWidth="1"/>
    <col min="1544" max="1793" width="9.140625" style="2949"/>
    <col min="1794" max="1794" width="38" style="2949" customWidth="1"/>
    <col min="1795" max="1795" width="13.85546875" style="2949" customWidth="1"/>
    <col min="1796" max="1796" width="9.140625" style="2949"/>
    <col min="1797" max="1797" width="16.7109375" style="2949" customWidth="1"/>
    <col min="1798" max="1798" width="24.85546875" style="2949" customWidth="1"/>
    <col min="1799" max="1799" width="26.85546875" style="2949" customWidth="1"/>
    <col min="1800" max="2049" width="9.140625" style="2949"/>
    <col min="2050" max="2050" width="38" style="2949" customWidth="1"/>
    <col min="2051" max="2051" width="13.85546875" style="2949" customWidth="1"/>
    <col min="2052" max="2052" width="9.140625" style="2949"/>
    <col min="2053" max="2053" width="16.7109375" style="2949" customWidth="1"/>
    <col min="2054" max="2054" width="24.85546875" style="2949" customWidth="1"/>
    <col min="2055" max="2055" width="26.85546875" style="2949" customWidth="1"/>
    <col min="2056" max="2305" width="9.140625" style="2949"/>
    <col min="2306" max="2306" width="38" style="2949" customWidth="1"/>
    <col min="2307" max="2307" width="13.85546875" style="2949" customWidth="1"/>
    <col min="2308" max="2308" width="9.140625" style="2949"/>
    <col min="2309" max="2309" width="16.7109375" style="2949" customWidth="1"/>
    <col min="2310" max="2310" width="24.85546875" style="2949" customWidth="1"/>
    <col min="2311" max="2311" width="26.85546875" style="2949" customWidth="1"/>
    <col min="2312" max="2561" width="9.140625" style="2949"/>
    <col min="2562" max="2562" width="38" style="2949" customWidth="1"/>
    <col min="2563" max="2563" width="13.85546875" style="2949" customWidth="1"/>
    <col min="2564" max="2564" width="9.140625" style="2949"/>
    <col min="2565" max="2565" width="16.7109375" style="2949" customWidth="1"/>
    <col min="2566" max="2566" width="24.85546875" style="2949" customWidth="1"/>
    <col min="2567" max="2567" width="26.85546875" style="2949" customWidth="1"/>
    <col min="2568" max="2817" width="9.140625" style="2949"/>
    <col min="2818" max="2818" width="38" style="2949" customWidth="1"/>
    <col min="2819" max="2819" width="13.85546875" style="2949" customWidth="1"/>
    <col min="2820" max="2820" width="9.140625" style="2949"/>
    <col min="2821" max="2821" width="16.7109375" style="2949" customWidth="1"/>
    <col min="2822" max="2822" width="24.85546875" style="2949" customWidth="1"/>
    <col min="2823" max="2823" width="26.85546875" style="2949" customWidth="1"/>
    <col min="2824" max="3073" width="9.140625" style="2949"/>
    <col min="3074" max="3074" width="38" style="2949" customWidth="1"/>
    <col min="3075" max="3075" width="13.85546875" style="2949" customWidth="1"/>
    <col min="3076" max="3076" width="9.140625" style="2949"/>
    <col min="3077" max="3077" width="16.7109375" style="2949" customWidth="1"/>
    <col min="3078" max="3078" width="24.85546875" style="2949" customWidth="1"/>
    <col min="3079" max="3079" width="26.85546875" style="2949" customWidth="1"/>
    <col min="3080" max="3329" width="9.140625" style="2949"/>
    <col min="3330" max="3330" width="38" style="2949" customWidth="1"/>
    <col min="3331" max="3331" width="13.85546875" style="2949" customWidth="1"/>
    <col min="3332" max="3332" width="9.140625" style="2949"/>
    <col min="3333" max="3333" width="16.7109375" style="2949" customWidth="1"/>
    <col min="3334" max="3334" width="24.85546875" style="2949" customWidth="1"/>
    <col min="3335" max="3335" width="26.85546875" style="2949" customWidth="1"/>
    <col min="3336" max="3585" width="9.140625" style="2949"/>
    <col min="3586" max="3586" width="38" style="2949" customWidth="1"/>
    <col min="3587" max="3587" width="13.85546875" style="2949" customWidth="1"/>
    <col min="3588" max="3588" width="9.140625" style="2949"/>
    <col min="3589" max="3589" width="16.7109375" style="2949" customWidth="1"/>
    <col min="3590" max="3590" width="24.85546875" style="2949" customWidth="1"/>
    <col min="3591" max="3591" width="26.85546875" style="2949" customWidth="1"/>
    <col min="3592" max="3841" width="9.140625" style="2949"/>
    <col min="3842" max="3842" width="38" style="2949" customWidth="1"/>
    <col min="3843" max="3843" width="13.85546875" style="2949" customWidth="1"/>
    <col min="3844" max="3844" width="9.140625" style="2949"/>
    <col min="3845" max="3845" width="16.7109375" style="2949" customWidth="1"/>
    <col min="3846" max="3846" width="24.85546875" style="2949" customWidth="1"/>
    <col min="3847" max="3847" width="26.85546875" style="2949" customWidth="1"/>
    <col min="3848" max="4097" width="9.140625" style="2949"/>
    <col min="4098" max="4098" width="38" style="2949" customWidth="1"/>
    <col min="4099" max="4099" width="13.85546875" style="2949" customWidth="1"/>
    <col min="4100" max="4100" width="9.140625" style="2949"/>
    <col min="4101" max="4101" width="16.7109375" style="2949" customWidth="1"/>
    <col min="4102" max="4102" width="24.85546875" style="2949" customWidth="1"/>
    <col min="4103" max="4103" width="26.85546875" style="2949" customWidth="1"/>
    <col min="4104" max="4353" width="9.140625" style="2949"/>
    <col min="4354" max="4354" width="38" style="2949" customWidth="1"/>
    <col min="4355" max="4355" width="13.85546875" style="2949" customWidth="1"/>
    <col min="4356" max="4356" width="9.140625" style="2949"/>
    <col min="4357" max="4357" width="16.7109375" style="2949" customWidth="1"/>
    <col min="4358" max="4358" width="24.85546875" style="2949" customWidth="1"/>
    <col min="4359" max="4359" width="26.85546875" style="2949" customWidth="1"/>
    <col min="4360" max="4609" width="9.140625" style="2949"/>
    <col min="4610" max="4610" width="38" style="2949" customWidth="1"/>
    <col min="4611" max="4611" width="13.85546875" style="2949" customWidth="1"/>
    <col min="4612" max="4612" width="9.140625" style="2949"/>
    <col min="4613" max="4613" width="16.7109375" style="2949" customWidth="1"/>
    <col min="4614" max="4614" width="24.85546875" style="2949" customWidth="1"/>
    <col min="4615" max="4615" width="26.85546875" style="2949" customWidth="1"/>
    <col min="4616" max="4865" width="9.140625" style="2949"/>
    <col min="4866" max="4866" width="38" style="2949" customWidth="1"/>
    <col min="4867" max="4867" width="13.85546875" style="2949" customWidth="1"/>
    <col min="4868" max="4868" width="9.140625" style="2949"/>
    <col min="4869" max="4869" width="16.7109375" style="2949" customWidth="1"/>
    <col min="4870" max="4870" width="24.85546875" style="2949" customWidth="1"/>
    <col min="4871" max="4871" width="26.85546875" style="2949" customWidth="1"/>
    <col min="4872" max="5121" width="9.140625" style="2949"/>
    <col min="5122" max="5122" width="38" style="2949" customWidth="1"/>
    <col min="5123" max="5123" width="13.85546875" style="2949" customWidth="1"/>
    <col min="5124" max="5124" width="9.140625" style="2949"/>
    <col min="5125" max="5125" width="16.7109375" style="2949" customWidth="1"/>
    <col min="5126" max="5126" width="24.85546875" style="2949" customWidth="1"/>
    <col min="5127" max="5127" width="26.85546875" style="2949" customWidth="1"/>
    <col min="5128" max="5377" width="9.140625" style="2949"/>
    <col min="5378" max="5378" width="38" style="2949" customWidth="1"/>
    <col min="5379" max="5379" width="13.85546875" style="2949" customWidth="1"/>
    <col min="5380" max="5380" width="9.140625" style="2949"/>
    <col min="5381" max="5381" width="16.7109375" style="2949" customWidth="1"/>
    <col min="5382" max="5382" width="24.85546875" style="2949" customWidth="1"/>
    <col min="5383" max="5383" width="26.85546875" style="2949" customWidth="1"/>
    <col min="5384" max="5633" width="9.140625" style="2949"/>
    <col min="5634" max="5634" width="38" style="2949" customWidth="1"/>
    <col min="5635" max="5635" width="13.85546875" style="2949" customWidth="1"/>
    <col min="5636" max="5636" width="9.140625" style="2949"/>
    <col min="5637" max="5637" width="16.7109375" style="2949" customWidth="1"/>
    <col min="5638" max="5638" width="24.85546875" style="2949" customWidth="1"/>
    <col min="5639" max="5639" width="26.85546875" style="2949" customWidth="1"/>
    <col min="5640" max="5889" width="9.140625" style="2949"/>
    <col min="5890" max="5890" width="38" style="2949" customWidth="1"/>
    <col min="5891" max="5891" width="13.85546875" style="2949" customWidth="1"/>
    <col min="5892" max="5892" width="9.140625" style="2949"/>
    <col min="5893" max="5893" width="16.7109375" style="2949" customWidth="1"/>
    <col min="5894" max="5894" width="24.85546875" style="2949" customWidth="1"/>
    <col min="5895" max="5895" width="26.85546875" style="2949" customWidth="1"/>
    <col min="5896" max="6145" width="9.140625" style="2949"/>
    <col min="6146" max="6146" width="38" style="2949" customWidth="1"/>
    <col min="6147" max="6147" width="13.85546875" style="2949" customWidth="1"/>
    <col min="6148" max="6148" width="9.140625" style="2949"/>
    <col min="6149" max="6149" width="16.7109375" style="2949" customWidth="1"/>
    <col min="6150" max="6150" width="24.85546875" style="2949" customWidth="1"/>
    <col min="6151" max="6151" width="26.85546875" style="2949" customWidth="1"/>
    <col min="6152" max="6401" width="9.140625" style="2949"/>
    <col min="6402" max="6402" width="38" style="2949" customWidth="1"/>
    <col min="6403" max="6403" width="13.85546875" style="2949" customWidth="1"/>
    <col min="6404" max="6404" width="9.140625" style="2949"/>
    <col min="6405" max="6405" width="16.7109375" style="2949" customWidth="1"/>
    <col min="6406" max="6406" width="24.85546875" style="2949" customWidth="1"/>
    <col min="6407" max="6407" width="26.85546875" style="2949" customWidth="1"/>
    <col min="6408" max="6657" width="9.140625" style="2949"/>
    <col min="6658" max="6658" width="38" style="2949" customWidth="1"/>
    <col min="6659" max="6659" width="13.85546875" style="2949" customWidth="1"/>
    <col min="6660" max="6660" width="9.140625" style="2949"/>
    <col min="6661" max="6661" width="16.7109375" style="2949" customWidth="1"/>
    <col min="6662" max="6662" width="24.85546875" style="2949" customWidth="1"/>
    <col min="6663" max="6663" width="26.85546875" style="2949" customWidth="1"/>
    <col min="6664" max="6913" width="9.140625" style="2949"/>
    <col min="6914" max="6914" width="38" style="2949" customWidth="1"/>
    <col min="6915" max="6915" width="13.85546875" style="2949" customWidth="1"/>
    <col min="6916" max="6916" width="9.140625" style="2949"/>
    <col min="6917" max="6917" width="16.7109375" style="2949" customWidth="1"/>
    <col min="6918" max="6918" width="24.85546875" style="2949" customWidth="1"/>
    <col min="6919" max="6919" width="26.85546875" style="2949" customWidth="1"/>
    <col min="6920" max="7169" width="9.140625" style="2949"/>
    <col min="7170" max="7170" width="38" style="2949" customWidth="1"/>
    <col min="7171" max="7171" width="13.85546875" style="2949" customWidth="1"/>
    <col min="7172" max="7172" width="9.140625" style="2949"/>
    <col min="7173" max="7173" width="16.7109375" style="2949" customWidth="1"/>
    <col min="7174" max="7174" width="24.85546875" style="2949" customWidth="1"/>
    <col min="7175" max="7175" width="26.85546875" style="2949" customWidth="1"/>
    <col min="7176" max="7425" width="9.140625" style="2949"/>
    <col min="7426" max="7426" width="38" style="2949" customWidth="1"/>
    <col min="7427" max="7427" width="13.85546875" style="2949" customWidth="1"/>
    <col min="7428" max="7428" width="9.140625" style="2949"/>
    <col min="7429" max="7429" width="16.7109375" style="2949" customWidth="1"/>
    <col min="7430" max="7430" width="24.85546875" style="2949" customWidth="1"/>
    <col min="7431" max="7431" width="26.85546875" style="2949" customWidth="1"/>
    <col min="7432" max="7681" width="9.140625" style="2949"/>
    <col min="7682" max="7682" width="38" style="2949" customWidth="1"/>
    <col min="7683" max="7683" width="13.85546875" style="2949" customWidth="1"/>
    <col min="7684" max="7684" width="9.140625" style="2949"/>
    <col min="7685" max="7685" width="16.7109375" style="2949" customWidth="1"/>
    <col min="7686" max="7686" width="24.85546875" style="2949" customWidth="1"/>
    <col min="7687" max="7687" width="26.85546875" style="2949" customWidth="1"/>
    <col min="7688" max="7937" width="9.140625" style="2949"/>
    <col min="7938" max="7938" width="38" style="2949" customWidth="1"/>
    <col min="7939" max="7939" width="13.85546875" style="2949" customWidth="1"/>
    <col min="7940" max="7940" width="9.140625" style="2949"/>
    <col min="7941" max="7941" width="16.7109375" style="2949" customWidth="1"/>
    <col min="7942" max="7942" width="24.85546875" style="2949" customWidth="1"/>
    <col min="7943" max="7943" width="26.85546875" style="2949" customWidth="1"/>
    <col min="7944" max="8193" width="9.140625" style="2949"/>
    <col min="8194" max="8194" width="38" style="2949" customWidth="1"/>
    <col min="8195" max="8195" width="13.85546875" style="2949" customWidth="1"/>
    <col min="8196" max="8196" width="9.140625" style="2949"/>
    <col min="8197" max="8197" width="16.7109375" style="2949" customWidth="1"/>
    <col min="8198" max="8198" width="24.85546875" style="2949" customWidth="1"/>
    <col min="8199" max="8199" width="26.85546875" style="2949" customWidth="1"/>
    <col min="8200" max="8449" width="9.140625" style="2949"/>
    <col min="8450" max="8450" width="38" style="2949" customWidth="1"/>
    <col min="8451" max="8451" width="13.85546875" style="2949" customWidth="1"/>
    <col min="8452" max="8452" width="9.140625" style="2949"/>
    <col min="8453" max="8453" width="16.7109375" style="2949" customWidth="1"/>
    <col min="8454" max="8454" width="24.85546875" style="2949" customWidth="1"/>
    <col min="8455" max="8455" width="26.85546875" style="2949" customWidth="1"/>
    <col min="8456" max="8705" width="9.140625" style="2949"/>
    <col min="8706" max="8706" width="38" style="2949" customWidth="1"/>
    <col min="8707" max="8707" width="13.85546875" style="2949" customWidth="1"/>
    <col min="8708" max="8708" width="9.140625" style="2949"/>
    <col min="8709" max="8709" width="16.7109375" style="2949" customWidth="1"/>
    <col min="8710" max="8710" width="24.85546875" style="2949" customWidth="1"/>
    <col min="8711" max="8711" width="26.85546875" style="2949" customWidth="1"/>
    <col min="8712" max="8961" width="9.140625" style="2949"/>
    <col min="8962" max="8962" width="38" style="2949" customWidth="1"/>
    <col min="8963" max="8963" width="13.85546875" style="2949" customWidth="1"/>
    <col min="8964" max="8964" width="9.140625" style="2949"/>
    <col min="8965" max="8965" width="16.7109375" style="2949" customWidth="1"/>
    <col min="8966" max="8966" width="24.85546875" style="2949" customWidth="1"/>
    <col min="8967" max="8967" width="26.85546875" style="2949" customWidth="1"/>
    <col min="8968" max="9217" width="9.140625" style="2949"/>
    <col min="9218" max="9218" width="38" style="2949" customWidth="1"/>
    <col min="9219" max="9219" width="13.85546875" style="2949" customWidth="1"/>
    <col min="9220" max="9220" width="9.140625" style="2949"/>
    <col min="9221" max="9221" width="16.7109375" style="2949" customWidth="1"/>
    <col min="9222" max="9222" width="24.85546875" style="2949" customWidth="1"/>
    <col min="9223" max="9223" width="26.85546875" style="2949" customWidth="1"/>
    <col min="9224" max="9473" width="9.140625" style="2949"/>
    <col min="9474" max="9474" width="38" style="2949" customWidth="1"/>
    <col min="9475" max="9475" width="13.85546875" style="2949" customWidth="1"/>
    <col min="9476" max="9476" width="9.140625" style="2949"/>
    <col min="9477" max="9477" width="16.7109375" style="2949" customWidth="1"/>
    <col min="9478" max="9478" width="24.85546875" style="2949" customWidth="1"/>
    <col min="9479" max="9479" width="26.85546875" style="2949" customWidth="1"/>
    <col min="9480" max="9729" width="9.140625" style="2949"/>
    <col min="9730" max="9730" width="38" style="2949" customWidth="1"/>
    <col min="9731" max="9731" width="13.85546875" style="2949" customWidth="1"/>
    <col min="9732" max="9732" width="9.140625" style="2949"/>
    <col min="9733" max="9733" width="16.7109375" style="2949" customWidth="1"/>
    <col min="9734" max="9734" width="24.85546875" style="2949" customWidth="1"/>
    <col min="9735" max="9735" width="26.85546875" style="2949" customWidth="1"/>
    <col min="9736" max="9985" width="9.140625" style="2949"/>
    <col min="9986" max="9986" width="38" style="2949" customWidth="1"/>
    <col min="9987" max="9987" width="13.85546875" style="2949" customWidth="1"/>
    <col min="9988" max="9988" width="9.140625" style="2949"/>
    <col min="9989" max="9989" width="16.7109375" style="2949" customWidth="1"/>
    <col min="9990" max="9990" width="24.85546875" style="2949" customWidth="1"/>
    <col min="9991" max="9991" width="26.85546875" style="2949" customWidth="1"/>
    <col min="9992" max="10241" width="9.140625" style="2949"/>
    <col min="10242" max="10242" width="38" style="2949" customWidth="1"/>
    <col min="10243" max="10243" width="13.85546875" style="2949" customWidth="1"/>
    <col min="10244" max="10244" width="9.140625" style="2949"/>
    <col min="10245" max="10245" width="16.7109375" style="2949" customWidth="1"/>
    <col min="10246" max="10246" width="24.85546875" style="2949" customWidth="1"/>
    <col min="10247" max="10247" width="26.85546875" style="2949" customWidth="1"/>
    <col min="10248" max="10497" width="9.140625" style="2949"/>
    <col min="10498" max="10498" width="38" style="2949" customWidth="1"/>
    <col min="10499" max="10499" width="13.85546875" style="2949" customWidth="1"/>
    <col min="10500" max="10500" width="9.140625" style="2949"/>
    <col min="10501" max="10501" width="16.7109375" style="2949" customWidth="1"/>
    <col min="10502" max="10502" width="24.85546875" style="2949" customWidth="1"/>
    <col min="10503" max="10503" width="26.85546875" style="2949" customWidth="1"/>
    <col min="10504" max="10753" width="9.140625" style="2949"/>
    <col min="10754" max="10754" width="38" style="2949" customWidth="1"/>
    <col min="10755" max="10755" width="13.85546875" style="2949" customWidth="1"/>
    <col min="10756" max="10756" width="9.140625" style="2949"/>
    <col min="10757" max="10757" width="16.7109375" style="2949" customWidth="1"/>
    <col min="10758" max="10758" width="24.85546875" style="2949" customWidth="1"/>
    <col min="10759" max="10759" width="26.85546875" style="2949" customWidth="1"/>
    <col min="10760" max="11009" width="9.140625" style="2949"/>
    <col min="11010" max="11010" width="38" style="2949" customWidth="1"/>
    <col min="11011" max="11011" width="13.85546875" style="2949" customWidth="1"/>
    <col min="11012" max="11012" width="9.140625" style="2949"/>
    <col min="11013" max="11013" width="16.7109375" style="2949" customWidth="1"/>
    <col min="11014" max="11014" width="24.85546875" style="2949" customWidth="1"/>
    <col min="11015" max="11015" width="26.85546875" style="2949" customWidth="1"/>
    <col min="11016" max="11265" width="9.140625" style="2949"/>
    <col min="11266" max="11266" width="38" style="2949" customWidth="1"/>
    <col min="11267" max="11267" width="13.85546875" style="2949" customWidth="1"/>
    <col min="11268" max="11268" width="9.140625" style="2949"/>
    <col min="11269" max="11269" width="16.7109375" style="2949" customWidth="1"/>
    <col min="11270" max="11270" width="24.85546875" style="2949" customWidth="1"/>
    <col min="11271" max="11271" width="26.85546875" style="2949" customWidth="1"/>
    <col min="11272" max="11521" width="9.140625" style="2949"/>
    <col min="11522" max="11522" width="38" style="2949" customWidth="1"/>
    <col min="11523" max="11523" width="13.85546875" style="2949" customWidth="1"/>
    <col min="11524" max="11524" width="9.140625" style="2949"/>
    <col min="11525" max="11525" width="16.7109375" style="2949" customWidth="1"/>
    <col min="11526" max="11526" width="24.85546875" style="2949" customWidth="1"/>
    <col min="11527" max="11527" width="26.85546875" style="2949" customWidth="1"/>
    <col min="11528" max="11777" width="9.140625" style="2949"/>
    <col min="11778" max="11778" width="38" style="2949" customWidth="1"/>
    <col min="11779" max="11779" width="13.85546875" style="2949" customWidth="1"/>
    <col min="11780" max="11780" width="9.140625" style="2949"/>
    <col min="11781" max="11781" width="16.7109375" style="2949" customWidth="1"/>
    <col min="11782" max="11782" width="24.85546875" style="2949" customWidth="1"/>
    <col min="11783" max="11783" width="26.85546875" style="2949" customWidth="1"/>
    <col min="11784" max="12033" width="9.140625" style="2949"/>
    <col min="12034" max="12034" width="38" style="2949" customWidth="1"/>
    <col min="12035" max="12035" width="13.85546875" style="2949" customWidth="1"/>
    <col min="12036" max="12036" width="9.140625" style="2949"/>
    <col min="12037" max="12037" width="16.7109375" style="2949" customWidth="1"/>
    <col min="12038" max="12038" width="24.85546875" style="2949" customWidth="1"/>
    <col min="12039" max="12039" width="26.85546875" style="2949" customWidth="1"/>
    <col min="12040" max="12289" width="9.140625" style="2949"/>
    <col min="12290" max="12290" width="38" style="2949" customWidth="1"/>
    <col min="12291" max="12291" width="13.85546875" style="2949" customWidth="1"/>
    <col min="12292" max="12292" width="9.140625" style="2949"/>
    <col min="12293" max="12293" width="16.7109375" style="2949" customWidth="1"/>
    <col min="12294" max="12294" width="24.85546875" style="2949" customWidth="1"/>
    <col min="12295" max="12295" width="26.85546875" style="2949" customWidth="1"/>
    <col min="12296" max="12545" width="9.140625" style="2949"/>
    <col min="12546" max="12546" width="38" style="2949" customWidth="1"/>
    <col min="12547" max="12547" width="13.85546875" style="2949" customWidth="1"/>
    <col min="12548" max="12548" width="9.140625" style="2949"/>
    <col min="12549" max="12549" width="16.7109375" style="2949" customWidth="1"/>
    <col min="12550" max="12550" width="24.85546875" style="2949" customWidth="1"/>
    <col min="12551" max="12551" width="26.85546875" style="2949" customWidth="1"/>
    <col min="12552" max="12801" width="9.140625" style="2949"/>
    <col min="12802" max="12802" width="38" style="2949" customWidth="1"/>
    <col min="12803" max="12803" width="13.85546875" style="2949" customWidth="1"/>
    <col min="12804" max="12804" width="9.140625" style="2949"/>
    <col min="12805" max="12805" width="16.7109375" style="2949" customWidth="1"/>
    <col min="12806" max="12806" width="24.85546875" style="2949" customWidth="1"/>
    <col min="12807" max="12807" width="26.85546875" style="2949" customWidth="1"/>
    <col min="12808" max="13057" width="9.140625" style="2949"/>
    <col min="13058" max="13058" width="38" style="2949" customWidth="1"/>
    <col min="13059" max="13059" width="13.85546875" style="2949" customWidth="1"/>
    <col min="13060" max="13060" width="9.140625" style="2949"/>
    <col min="13061" max="13061" width="16.7109375" style="2949" customWidth="1"/>
    <col min="13062" max="13062" width="24.85546875" style="2949" customWidth="1"/>
    <col min="13063" max="13063" width="26.85546875" style="2949" customWidth="1"/>
    <col min="13064" max="13313" width="9.140625" style="2949"/>
    <col min="13314" max="13314" width="38" style="2949" customWidth="1"/>
    <col min="13315" max="13315" width="13.85546875" style="2949" customWidth="1"/>
    <col min="13316" max="13316" width="9.140625" style="2949"/>
    <col min="13317" max="13317" width="16.7109375" style="2949" customWidth="1"/>
    <col min="13318" max="13318" width="24.85546875" style="2949" customWidth="1"/>
    <col min="13319" max="13319" width="26.85546875" style="2949" customWidth="1"/>
    <col min="13320" max="13569" width="9.140625" style="2949"/>
    <col min="13570" max="13570" width="38" style="2949" customWidth="1"/>
    <col min="13571" max="13571" width="13.85546875" style="2949" customWidth="1"/>
    <col min="13572" max="13572" width="9.140625" style="2949"/>
    <col min="13573" max="13573" width="16.7109375" style="2949" customWidth="1"/>
    <col min="13574" max="13574" width="24.85546875" style="2949" customWidth="1"/>
    <col min="13575" max="13575" width="26.85546875" style="2949" customWidth="1"/>
    <col min="13576" max="13825" width="9.140625" style="2949"/>
    <col min="13826" max="13826" width="38" style="2949" customWidth="1"/>
    <col min="13827" max="13827" width="13.85546875" style="2949" customWidth="1"/>
    <col min="13828" max="13828" width="9.140625" style="2949"/>
    <col min="13829" max="13829" width="16.7109375" style="2949" customWidth="1"/>
    <col min="13830" max="13830" width="24.85546875" style="2949" customWidth="1"/>
    <col min="13831" max="13831" width="26.85546875" style="2949" customWidth="1"/>
    <col min="13832" max="14081" width="9.140625" style="2949"/>
    <col min="14082" max="14082" width="38" style="2949" customWidth="1"/>
    <col min="14083" max="14083" width="13.85546875" style="2949" customWidth="1"/>
    <col min="14084" max="14084" width="9.140625" style="2949"/>
    <col min="14085" max="14085" width="16.7109375" style="2949" customWidth="1"/>
    <col min="14086" max="14086" width="24.85546875" style="2949" customWidth="1"/>
    <col min="14087" max="14087" width="26.85546875" style="2949" customWidth="1"/>
    <col min="14088" max="14337" width="9.140625" style="2949"/>
    <col min="14338" max="14338" width="38" style="2949" customWidth="1"/>
    <col min="14339" max="14339" width="13.85546875" style="2949" customWidth="1"/>
    <col min="14340" max="14340" width="9.140625" style="2949"/>
    <col min="14341" max="14341" width="16.7109375" style="2949" customWidth="1"/>
    <col min="14342" max="14342" width="24.85546875" style="2949" customWidth="1"/>
    <col min="14343" max="14343" width="26.85546875" style="2949" customWidth="1"/>
    <col min="14344" max="14593" width="9.140625" style="2949"/>
    <col min="14594" max="14594" width="38" style="2949" customWidth="1"/>
    <col min="14595" max="14595" width="13.85546875" style="2949" customWidth="1"/>
    <col min="14596" max="14596" width="9.140625" style="2949"/>
    <col min="14597" max="14597" width="16.7109375" style="2949" customWidth="1"/>
    <col min="14598" max="14598" width="24.85546875" style="2949" customWidth="1"/>
    <col min="14599" max="14599" width="26.85546875" style="2949" customWidth="1"/>
    <col min="14600" max="14849" width="9.140625" style="2949"/>
    <col min="14850" max="14850" width="38" style="2949" customWidth="1"/>
    <col min="14851" max="14851" width="13.85546875" style="2949" customWidth="1"/>
    <col min="14852" max="14852" width="9.140625" style="2949"/>
    <col min="14853" max="14853" width="16.7109375" style="2949" customWidth="1"/>
    <col min="14854" max="14854" width="24.85546875" style="2949" customWidth="1"/>
    <col min="14855" max="14855" width="26.85546875" style="2949" customWidth="1"/>
    <col min="14856" max="15105" width="9.140625" style="2949"/>
    <col min="15106" max="15106" width="38" style="2949" customWidth="1"/>
    <col min="15107" max="15107" width="13.85546875" style="2949" customWidth="1"/>
    <col min="15108" max="15108" width="9.140625" style="2949"/>
    <col min="15109" max="15109" width="16.7109375" style="2949" customWidth="1"/>
    <col min="15110" max="15110" width="24.85546875" style="2949" customWidth="1"/>
    <col min="15111" max="15111" width="26.85546875" style="2949" customWidth="1"/>
    <col min="15112" max="15361" width="9.140625" style="2949"/>
    <col min="15362" max="15362" width="38" style="2949" customWidth="1"/>
    <col min="15363" max="15363" width="13.85546875" style="2949" customWidth="1"/>
    <col min="15364" max="15364" width="9.140625" style="2949"/>
    <col min="15365" max="15365" width="16.7109375" style="2949" customWidth="1"/>
    <col min="15366" max="15366" width="24.85546875" style="2949" customWidth="1"/>
    <col min="15367" max="15367" width="26.85546875" style="2949" customWidth="1"/>
    <col min="15368" max="15617" width="9.140625" style="2949"/>
    <col min="15618" max="15618" width="38" style="2949" customWidth="1"/>
    <col min="15619" max="15619" width="13.85546875" style="2949" customWidth="1"/>
    <col min="15620" max="15620" width="9.140625" style="2949"/>
    <col min="15621" max="15621" width="16.7109375" style="2949" customWidth="1"/>
    <col min="15622" max="15622" width="24.85546875" style="2949" customWidth="1"/>
    <col min="15623" max="15623" width="26.85546875" style="2949" customWidth="1"/>
    <col min="15624" max="15873" width="9.140625" style="2949"/>
    <col min="15874" max="15874" width="38" style="2949" customWidth="1"/>
    <col min="15875" max="15875" width="13.85546875" style="2949" customWidth="1"/>
    <col min="15876" max="15876" width="9.140625" style="2949"/>
    <col min="15877" max="15877" width="16.7109375" style="2949" customWidth="1"/>
    <col min="15878" max="15878" width="24.85546875" style="2949" customWidth="1"/>
    <col min="15879" max="15879" width="26.85546875" style="2949" customWidth="1"/>
    <col min="15880" max="16129" width="9.140625" style="2949"/>
    <col min="16130" max="16130" width="38" style="2949" customWidth="1"/>
    <col min="16131" max="16131" width="13.85546875" style="2949" customWidth="1"/>
    <col min="16132" max="16132" width="9.140625" style="2949"/>
    <col min="16133" max="16133" width="16.7109375" style="2949" customWidth="1"/>
    <col min="16134" max="16134" width="24.85546875" style="2949" customWidth="1"/>
    <col min="16135" max="16135" width="26.85546875" style="2949" customWidth="1"/>
    <col min="16136" max="16384" width="9.140625" style="2949"/>
  </cols>
  <sheetData>
    <row r="1" spans="1:12" ht="50.25" customHeight="1">
      <c r="A1" s="4207" t="s">
        <v>9900</v>
      </c>
      <c r="B1" s="4207"/>
      <c r="C1" s="4207"/>
      <c r="D1" s="4207"/>
      <c r="E1" s="4207"/>
      <c r="F1" s="4207"/>
      <c r="G1" s="4207"/>
    </row>
    <row r="2" spans="1:12">
      <c r="A2" s="2950"/>
      <c r="B2" s="2950"/>
      <c r="C2" s="2950"/>
      <c r="D2" s="2950"/>
      <c r="E2" s="2950"/>
      <c r="F2" s="2961"/>
      <c r="G2" s="2951"/>
    </row>
    <row r="3" spans="1:12" ht="16.5" customHeight="1">
      <c r="A3" s="4208" t="s">
        <v>6</v>
      </c>
      <c r="B3" s="4209" t="s">
        <v>9875</v>
      </c>
      <c r="C3" s="4209" t="s">
        <v>9893</v>
      </c>
      <c r="D3" s="4209" t="s">
        <v>9894</v>
      </c>
      <c r="E3" s="4210" t="s">
        <v>9876</v>
      </c>
      <c r="F3" s="4209" t="s">
        <v>9895</v>
      </c>
      <c r="G3" s="4208" t="s">
        <v>3921</v>
      </c>
    </row>
    <row r="4" spans="1:12" ht="12.75" customHeight="1">
      <c r="A4" s="4208"/>
      <c r="B4" s="4209"/>
      <c r="C4" s="4209"/>
      <c r="D4" s="4209"/>
      <c r="E4" s="4211"/>
      <c r="F4" s="4209"/>
      <c r="G4" s="4208"/>
    </row>
    <row r="5" spans="1:12" ht="30" customHeight="1">
      <c r="A5" s="4208"/>
      <c r="B5" s="4209"/>
      <c r="C5" s="4209"/>
      <c r="D5" s="4209"/>
      <c r="E5" s="4212"/>
      <c r="F5" s="4209"/>
      <c r="G5" s="4208"/>
    </row>
    <row r="6" spans="1:12" ht="43.5" customHeight="1">
      <c r="A6" s="2954"/>
      <c r="B6" s="2959" t="s">
        <v>8109</v>
      </c>
      <c r="C6" s="2952"/>
      <c r="D6" s="2952"/>
      <c r="E6" s="2955">
        <f>SUM(E7:E13)</f>
        <v>39556.800000000003</v>
      </c>
      <c r="F6" s="2952"/>
      <c r="G6" s="2956"/>
      <c r="K6" s="2949" t="s">
        <v>11102</v>
      </c>
      <c r="L6" s="2949" t="s">
        <v>11286</v>
      </c>
    </row>
    <row r="7" spans="1:12" ht="49.5">
      <c r="A7" s="2957">
        <v>1</v>
      </c>
      <c r="B7" s="2956" t="s">
        <v>9877</v>
      </c>
      <c r="C7" s="2953" t="s">
        <v>9878</v>
      </c>
      <c r="D7" s="2953" t="s">
        <v>739</v>
      </c>
      <c r="E7" s="2958">
        <v>1200</v>
      </c>
      <c r="F7" s="2953" t="s">
        <v>9879</v>
      </c>
      <c r="G7" s="2956"/>
      <c r="K7" s="2949">
        <v>29</v>
      </c>
      <c r="L7" s="2949">
        <v>66</v>
      </c>
    </row>
    <row r="8" spans="1:12" ht="49.5">
      <c r="A8" s="2957">
        <v>2</v>
      </c>
      <c r="B8" s="2956" t="s">
        <v>9880</v>
      </c>
      <c r="C8" s="2953" t="s">
        <v>9881</v>
      </c>
      <c r="D8" s="2964" t="s">
        <v>734</v>
      </c>
      <c r="E8" s="2958">
        <v>7200</v>
      </c>
      <c r="F8" s="2953" t="s">
        <v>9882</v>
      </c>
      <c r="G8" s="2956"/>
    </row>
    <row r="9" spans="1:12" ht="49.5">
      <c r="A9" s="2957">
        <v>3</v>
      </c>
      <c r="B9" s="2956" t="s">
        <v>9883</v>
      </c>
      <c r="C9" s="2953" t="s">
        <v>9878</v>
      </c>
      <c r="D9" s="2953" t="s">
        <v>739</v>
      </c>
      <c r="E9" s="2958">
        <v>6000</v>
      </c>
      <c r="F9" s="2953" t="s">
        <v>9884</v>
      </c>
      <c r="G9" s="2956"/>
    </row>
    <row r="10" spans="1:12" ht="49.5">
      <c r="A10" s="2957">
        <v>4</v>
      </c>
      <c r="B10" s="2956" t="s">
        <v>9885</v>
      </c>
      <c r="C10" s="2953" t="s">
        <v>496</v>
      </c>
      <c r="D10" s="2953" t="s">
        <v>4853</v>
      </c>
      <c r="E10" s="2958">
        <v>4800</v>
      </c>
      <c r="F10" s="2953" t="s">
        <v>9886</v>
      </c>
      <c r="G10" s="2956"/>
    </row>
    <row r="11" spans="1:12" ht="49.5">
      <c r="A11" s="2957">
        <v>5</v>
      </c>
      <c r="B11" s="2956" t="s">
        <v>9887</v>
      </c>
      <c r="C11" s="2953" t="s">
        <v>9888</v>
      </c>
      <c r="D11" s="2953" t="s">
        <v>739</v>
      </c>
      <c r="E11" s="2958">
        <v>1748</v>
      </c>
      <c r="F11" s="2953" t="s">
        <v>9886</v>
      </c>
      <c r="G11" s="2956"/>
    </row>
    <row r="12" spans="1:12" ht="115.5">
      <c r="A12" s="2957">
        <v>6</v>
      </c>
      <c r="B12" s="2956" t="s">
        <v>9889</v>
      </c>
      <c r="C12" s="2953" t="s">
        <v>9878</v>
      </c>
      <c r="D12" s="2963" t="s">
        <v>738</v>
      </c>
      <c r="E12" s="2962">
        <v>3851.1</v>
      </c>
      <c r="F12" s="2953" t="s">
        <v>9890</v>
      </c>
      <c r="G12" s="2956"/>
    </row>
    <row r="13" spans="1:12" ht="115.5">
      <c r="A13" s="2957">
        <v>7</v>
      </c>
      <c r="B13" s="2956" t="s">
        <v>9891</v>
      </c>
      <c r="C13" s="2953" t="s">
        <v>9881</v>
      </c>
      <c r="D13" s="2964" t="s">
        <v>734</v>
      </c>
      <c r="E13" s="2962">
        <v>14757.7</v>
      </c>
      <c r="F13" s="2953" t="s">
        <v>9890</v>
      </c>
      <c r="G13" s="2956"/>
    </row>
  </sheetData>
  <mergeCells count="8">
    <mergeCell ref="A1:G1"/>
    <mergeCell ref="A3:A5"/>
    <mergeCell ref="B3:B5"/>
    <mergeCell ref="C3:C5"/>
    <mergeCell ref="D3:D5"/>
    <mergeCell ref="E3:E5"/>
    <mergeCell ref="F3:F5"/>
    <mergeCell ref="G3:G5"/>
  </mergeCells>
  <pageMargins left="0.99" right="0.19" top="0.75" bottom="0.75" header="0.3" footer="0.3"/>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771"/>
  <sheetViews>
    <sheetView topLeftCell="A8" zoomScale="70" zoomScaleNormal="70" workbookViewId="0">
      <pane xSplit="8" ySplit="2" topLeftCell="J10" activePane="bottomRight" state="frozen"/>
      <selection activeCell="L511" sqref="L511:R511"/>
      <selection pane="topRight" activeCell="L511" sqref="L511:R511"/>
      <selection pane="bottomLeft" activeCell="L511" sqref="L511:R511"/>
      <selection pane="bottomRight" activeCell="L511" sqref="L511:R511"/>
    </sheetView>
  </sheetViews>
  <sheetFormatPr defaultRowHeight="12.75"/>
  <cols>
    <col min="1" max="1" width="5" style="542" customWidth="1"/>
    <col min="2" max="2" width="40.42578125" style="483" customWidth="1"/>
    <col min="3" max="3" width="17.42578125" style="477" hidden="1" customWidth="1"/>
    <col min="4" max="4" width="13" style="487" hidden="1" customWidth="1"/>
    <col min="5" max="5" width="16.28515625" style="477" hidden="1" customWidth="1"/>
    <col min="6" max="6" width="13.42578125" style="477" hidden="1" customWidth="1"/>
    <col min="7" max="7" width="11.42578125" style="477" customWidth="1"/>
    <col min="8" max="8" width="16.140625" style="477" customWidth="1"/>
    <col min="9" max="9" width="8.85546875" style="477" customWidth="1"/>
    <col min="10" max="10" width="9" style="477" bestFit="1" customWidth="1"/>
    <col min="11" max="11" width="15.42578125" style="484" customWidth="1"/>
    <col min="12" max="12" width="14.42578125" style="477" customWidth="1"/>
    <col min="13" max="13" width="23" style="560" customWidth="1"/>
    <col min="14" max="14" width="27.140625" style="477" customWidth="1"/>
    <col min="15" max="15" width="23" style="477" customWidth="1"/>
    <col min="16" max="17" width="12.5703125" style="477" customWidth="1"/>
    <col min="18" max="18" width="27.140625" style="477" customWidth="1"/>
    <col min="19" max="254" width="9.140625" style="477"/>
    <col min="255" max="255" width="5" style="477" customWidth="1"/>
    <col min="256" max="256" width="17.42578125" style="477" customWidth="1"/>
    <col min="257" max="257" width="12.42578125" style="477" customWidth="1"/>
    <col min="258" max="258" width="8.140625" style="477" customWidth="1"/>
    <col min="259" max="259" width="9.140625" style="477" customWidth="1"/>
    <col min="260" max="260" width="15.42578125" style="477" customWidth="1"/>
    <col min="261" max="261" width="14.42578125" style="477" customWidth="1"/>
    <col min="262" max="262" width="11.140625" style="477" customWidth="1"/>
    <col min="263" max="263" width="23.85546875" style="477" customWidth="1"/>
    <col min="264" max="264" width="23" style="477" customWidth="1"/>
    <col min="265" max="266" width="9.140625" style="477"/>
    <col min="267" max="267" width="14.85546875" style="477" customWidth="1"/>
    <col min="268" max="510" width="9.140625" style="477"/>
    <col min="511" max="511" width="5" style="477" customWidth="1"/>
    <col min="512" max="512" width="17.42578125" style="477" customWidth="1"/>
    <col min="513" max="513" width="12.42578125" style="477" customWidth="1"/>
    <col min="514" max="514" width="8.140625" style="477" customWidth="1"/>
    <col min="515" max="515" width="9.140625" style="477" customWidth="1"/>
    <col min="516" max="516" width="15.42578125" style="477" customWidth="1"/>
    <col min="517" max="517" width="14.42578125" style="477" customWidth="1"/>
    <col min="518" max="518" width="11.140625" style="477" customWidth="1"/>
    <col min="519" max="519" width="23.85546875" style="477" customWidth="1"/>
    <col min="520" max="520" width="23" style="477" customWidth="1"/>
    <col min="521" max="522" width="9.140625" style="477"/>
    <col min="523" max="523" width="14.85546875" style="477" customWidth="1"/>
    <col min="524" max="766" width="9.140625" style="477"/>
    <col min="767" max="767" width="5" style="477" customWidth="1"/>
    <col min="768" max="768" width="17.42578125" style="477" customWidth="1"/>
    <col min="769" max="769" width="12.42578125" style="477" customWidth="1"/>
    <col min="770" max="770" width="8.140625" style="477" customWidth="1"/>
    <col min="771" max="771" width="9.140625" style="477" customWidth="1"/>
    <col min="772" max="772" width="15.42578125" style="477" customWidth="1"/>
    <col min="773" max="773" width="14.42578125" style="477" customWidth="1"/>
    <col min="774" max="774" width="11.140625" style="477" customWidth="1"/>
    <col min="775" max="775" width="23.85546875" style="477" customWidth="1"/>
    <col min="776" max="776" width="23" style="477" customWidth="1"/>
    <col min="777" max="778" width="9.140625" style="477"/>
    <col min="779" max="779" width="14.85546875" style="477" customWidth="1"/>
    <col min="780" max="1022" width="9.140625" style="477"/>
    <col min="1023" max="1023" width="5" style="477" customWidth="1"/>
    <col min="1024" max="1024" width="17.42578125" style="477" customWidth="1"/>
    <col min="1025" max="1025" width="12.42578125" style="477" customWidth="1"/>
    <col min="1026" max="1026" width="8.140625" style="477" customWidth="1"/>
    <col min="1027" max="1027" width="9.140625" style="477" customWidth="1"/>
    <col min="1028" max="1028" width="15.42578125" style="477" customWidth="1"/>
    <col min="1029" max="1029" width="14.42578125" style="477" customWidth="1"/>
    <col min="1030" max="1030" width="11.140625" style="477" customWidth="1"/>
    <col min="1031" max="1031" width="23.85546875" style="477" customWidth="1"/>
    <col min="1032" max="1032" width="23" style="477" customWidth="1"/>
    <col min="1033" max="1034" width="9.140625" style="477"/>
    <col min="1035" max="1035" width="14.85546875" style="477" customWidth="1"/>
    <col min="1036" max="1278" width="9.140625" style="477"/>
    <col min="1279" max="1279" width="5" style="477" customWidth="1"/>
    <col min="1280" max="1280" width="17.42578125" style="477" customWidth="1"/>
    <col min="1281" max="1281" width="12.42578125" style="477" customWidth="1"/>
    <col min="1282" max="1282" width="8.140625" style="477" customWidth="1"/>
    <col min="1283" max="1283" width="9.140625" style="477" customWidth="1"/>
    <col min="1284" max="1284" width="15.42578125" style="477" customWidth="1"/>
    <col min="1285" max="1285" width="14.42578125" style="477" customWidth="1"/>
    <col min="1286" max="1286" width="11.140625" style="477" customWidth="1"/>
    <col min="1287" max="1287" width="23.85546875" style="477" customWidth="1"/>
    <col min="1288" max="1288" width="23" style="477" customWidth="1"/>
    <col min="1289" max="1290" width="9.140625" style="477"/>
    <col min="1291" max="1291" width="14.85546875" style="477" customWidth="1"/>
    <col min="1292" max="1534" width="9.140625" style="477"/>
    <col min="1535" max="1535" width="5" style="477" customWidth="1"/>
    <col min="1536" max="1536" width="17.42578125" style="477" customWidth="1"/>
    <col min="1537" max="1537" width="12.42578125" style="477" customWidth="1"/>
    <col min="1538" max="1538" width="8.140625" style="477" customWidth="1"/>
    <col min="1539" max="1539" width="9.140625" style="477" customWidth="1"/>
    <col min="1540" max="1540" width="15.42578125" style="477" customWidth="1"/>
    <col min="1541" max="1541" width="14.42578125" style="477" customWidth="1"/>
    <col min="1542" max="1542" width="11.140625" style="477" customWidth="1"/>
    <col min="1543" max="1543" width="23.85546875" style="477" customWidth="1"/>
    <col min="1544" max="1544" width="23" style="477" customWidth="1"/>
    <col min="1545" max="1546" width="9.140625" style="477"/>
    <col min="1547" max="1547" width="14.85546875" style="477" customWidth="1"/>
    <col min="1548" max="1790" width="9.140625" style="477"/>
    <col min="1791" max="1791" width="5" style="477" customWidth="1"/>
    <col min="1792" max="1792" width="17.42578125" style="477" customWidth="1"/>
    <col min="1793" max="1793" width="12.42578125" style="477" customWidth="1"/>
    <col min="1794" max="1794" width="8.140625" style="477" customWidth="1"/>
    <col min="1795" max="1795" width="9.140625" style="477" customWidth="1"/>
    <col min="1796" max="1796" width="15.42578125" style="477" customWidth="1"/>
    <col min="1797" max="1797" width="14.42578125" style="477" customWidth="1"/>
    <col min="1798" max="1798" width="11.140625" style="477" customWidth="1"/>
    <col min="1799" max="1799" width="23.85546875" style="477" customWidth="1"/>
    <col min="1800" max="1800" width="23" style="477" customWidth="1"/>
    <col min="1801" max="1802" width="9.140625" style="477"/>
    <col min="1803" max="1803" width="14.85546875" style="477" customWidth="1"/>
    <col min="1804" max="2046" width="9.140625" style="477"/>
    <col min="2047" max="2047" width="5" style="477" customWidth="1"/>
    <col min="2048" max="2048" width="17.42578125" style="477" customWidth="1"/>
    <col min="2049" max="2049" width="12.42578125" style="477" customWidth="1"/>
    <col min="2050" max="2050" width="8.140625" style="477" customWidth="1"/>
    <col min="2051" max="2051" width="9.140625" style="477" customWidth="1"/>
    <col min="2052" max="2052" width="15.42578125" style="477" customWidth="1"/>
    <col min="2053" max="2053" width="14.42578125" style="477" customWidth="1"/>
    <col min="2054" max="2054" width="11.140625" style="477" customWidth="1"/>
    <col min="2055" max="2055" width="23.85546875" style="477" customWidth="1"/>
    <col min="2056" max="2056" width="23" style="477" customWidth="1"/>
    <col min="2057" max="2058" width="9.140625" style="477"/>
    <col min="2059" max="2059" width="14.85546875" style="477" customWidth="1"/>
    <col min="2060" max="2302" width="9.140625" style="477"/>
    <col min="2303" max="2303" width="5" style="477" customWidth="1"/>
    <col min="2304" max="2304" width="17.42578125" style="477" customWidth="1"/>
    <col min="2305" max="2305" width="12.42578125" style="477" customWidth="1"/>
    <col min="2306" max="2306" width="8.140625" style="477" customWidth="1"/>
    <col min="2307" max="2307" width="9.140625" style="477" customWidth="1"/>
    <col min="2308" max="2308" width="15.42578125" style="477" customWidth="1"/>
    <col min="2309" max="2309" width="14.42578125" style="477" customWidth="1"/>
    <col min="2310" max="2310" width="11.140625" style="477" customWidth="1"/>
    <col min="2311" max="2311" width="23.85546875" style="477" customWidth="1"/>
    <col min="2312" max="2312" width="23" style="477" customWidth="1"/>
    <col min="2313" max="2314" width="9.140625" style="477"/>
    <col min="2315" max="2315" width="14.85546875" style="477" customWidth="1"/>
    <col min="2316" max="2558" width="9.140625" style="477"/>
    <col min="2559" max="2559" width="5" style="477" customWidth="1"/>
    <col min="2560" max="2560" width="17.42578125" style="477" customWidth="1"/>
    <col min="2561" max="2561" width="12.42578125" style="477" customWidth="1"/>
    <col min="2562" max="2562" width="8.140625" style="477" customWidth="1"/>
    <col min="2563" max="2563" width="9.140625" style="477" customWidth="1"/>
    <col min="2564" max="2564" width="15.42578125" style="477" customWidth="1"/>
    <col min="2565" max="2565" width="14.42578125" style="477" customWidth="1"/>
    <col min="2566" max="2566" width="11.140625" style="477" customWidth="1"/>
    <col min="2567" max="2567" width="23.85546875" style="477" customWidth="1"/>
    <col min="2568" max="2568" width="23" style="477" customWidth="1"/>
    <col min="2569" max="2570" width="9.140625" style="477"/>
    <col min="2571" max="2571" width="14.85546875" style="477" customWidth="1"/>
    <col min="2572" max="2814" width="9.140625" style="477"/>
    <col min="2815" max="2815" width="5" style="477" customWidth="1"/>
    <col min="2816" max="2816" width="17.42578125" style="477" customWidth="1"/>
    <col min="2817" max="2817" width="12.42578125" style="477" customWidth="1"/>
    <col min="2818" max="2818" width="8.140625" style="477" customWidth="1"/>
    <col min="2819" max="2819" width="9.140625" style="477" customWidth="1"/>
    <col min="2820" max="2820" width="15.42578125" style="477" customWidth="1"/>
    <col min="2821" max="2821" width="14.42578125" style="477" customWidth="1"/>
    <col min="2822" max="2822" width="11.140625" style="477" customWidth="1"/>
    <col min="2823" max="2823" width="23.85546875" style="477" customWidth="1"/>
    <col min="2824" max="2824" width="23" style="477" customWidth="1"/>
    <col min="2825" max="2826" width="9.140625" style="477"/>
    <col min="2827" max="2827" width="14.85546875" style="477" customWidth="1"/>
    <col min="2828" max="3070" width="9.140625" style="477"/>
    <col min="3071" max="3071" width="5" style="477" customWidth="1"/>
    <col min="3072" max="3072" width="17.42578125" style="477" customWidth="1"/>
    <col min="3073" max="3073" width="12.42578125" style="477" customWidth="1"/>
    <col min="3074" max="3074" width="8.140625" style="477" customWidth="1"/>
    <col min="3075" max="3075" width="9.140625" style="477" customWidth="1"/>
    <col min="3076" max="3076" width="15.42578125" style="477" customWidth="1"/>
    <col min="3077" max="3077" width="14.42578125" style="477" customWidth="1"/>
    <col min="3078" max="3078" width="11.140625" style="477" customWidth="1"/>
    <col min="3079" max="3079" width="23.85546875" style="477" customWidth="1"/>
    <col min="3080" max="3080" width="23" style="477" customWidth="1"/>
    <col min="3081" max="3082" width="9.140625" style="477"/>
    <col min="3083" max="3083" width="14.85546875" style="477" customWidth="1"/>
    <col min="3084" max="3326" width="9.140625" style="477"/>
    <col min="3327" max="3327" width="5" style="477" customWidth="1"/>
    <col min="3328" max="3328" width="17.42578125" style="477" customWidth="1"/>
    <col min="3329" max="3329" width="12.42578125" style="477" customWidth="1"/>
    <col min="3330" max="3330" width="8.140625" style="477" customWidth="1"/>
    <col min="3331" max="3331" width="9.140625" style="477" customWidth="1"/>
    <col min="3332" max="3332" width="15.42578125" style="477" customWidth="1"/>
    <col min="3333" max="3333" width="14.42578125" style="477" customWidth="1"/>
    <col min="3334" max="3334" width="11.140625" style="477" customWidth="1"/>
    <col min="3335" max="3335" width="23.85546875" style="477" customWidth="1"/>
    <col min="3336" max="3336" width="23" style="477" customWidth="1"/>
    <col min="3337" max="3338" width="9.140625" style="477"/>
    <col min="3339" max="3339" width="14.85546875" style="477" customWidth="1"/>
    <col min="3340" max="3582" width="9.140625" style="477"/>
    <col min="3583" max="3583" width="5" style="477" customWidth="1"/>
    <col min="3584" max="3584" width="17.42578125" style="477" customWidth="1"/>
    <col min="3585" max="3585" width="12.42578125" style="477" customWidth="1"/>
    <col min="3586" max="3586" width="8.140625" style="477" customWidth="1"/>
    <col min="3587" max="3587" width="9.140625" style="477" customWidth="1"/>
    <col min="3588" max="3588" width="15.42578125" style="477" customWidth="1"/>
    <col min="3589" max="3589" width="14.42578125" style="477" customWidth="1"/>
    <col min="3590" max="3590" width="11.140625" style="477" customWidth="1"/>
    <col min="3591" max="3591" width="23.85546875" style="477" customWidth="1"/>
    <col min="3592" max="3592" width="23" style="477" customWidth="1"/>
    <col min="3593" max="3594" width="9.140625" style="477"/>
    <col min="3595" max="3595" width="14.85546875" style="477" customWidth="1"/>
    <col min="3596" max="3838" width="9.140625" style="477"/>
    <col min="3839" max="3839" width="5" style="477" customWidth="1"/>
    <col min="3840" max="3840" width="17.42578125" style="477" customWidth="1"/>
    <col min="3841" max="3841" width="12.42578125" style="477" customWidth="1"/>
    <col min="3842" max="3842" width="8.140625" style="477" customWidth="1"/>
    <col min="3843" max="3843" width="9.140625" style="477" customWidth="1"/>
    <col min="3844" max="3844" width="15.42578125" style="477" customWidth="1"/>
    <col min="3845" max="3845" width="14.42578125" style="477" customWidth="1"/>
    <col min="3846" max="3846" width="11.140625" style="477" customWidth="1"/>
    <col min="3847" max="3847" width="23.85546875" style="477" customWidth="1"/>
    <col min="3848" max="3848" width="23" style="477" customWidth="1"/>
    <col min="3849" max="3850" width="9.140625" style="477"/>
    <col min="3851" max="3851" width="14.85546875" style="477" customWidth="1"/>
    <col min="3852" max="4094" width="9.140625" style="477"/>
    <col min="4095" max="4095" width="5" style="477" customWidth="1"/>
    <col min="4096" max="4096" width="17.42578125" style="477" customWidth="1"/>
    <col min="4097" max="4097" width="12.42578125" style="477" customWidth="1"/>
    <col min="4098" max="4098" width="8.140625" style="477" customWidth="1"/>
    <col min="4099" max="4099" width="9.140625" style="477" customWidth="1"/>
    <col min="4100" max="4100" width="15.42578125" style="477" customWidth="1"/>
    <col min="4101" max="4101" width="14.42578125" style="477" customWidth="1"/>
    <col min="4102" max="4102" width="11.140625" style="477" customWidth="1"/>
    <col min="4103" max="4103" width="23.85546875" style="477" customWidth="1"/>
    <col min="4104" max="4104" width="23" style="477" customWidth="1"/>
    <col min="4105" max="4106" width="9.140625" style="477"/>
    <col min="4107" max="4107" width="14.85546875" style="477" customWidth="1"/>
    <col min="4108" max="4350" width="9.140625" style="477"/>
    <col min="4351" max="4351" width="5" style="477" customWidth="1"/>
    <col min="4352" max="4352" width="17.42578125" style="477" customWidth="1"/>
    <col min="4353" max="4353" width="12.42578125" style="477" customWidth="1"/>
    <col min="4354" max="4354" width="8.140625" style="477" customWidth="1"/>
    <col min="4355" max="4355" width="9.140625" style="477" customWidth="1"/>
    <col min="4356" max="4356" width="15.42578125" style="477" customWidth="1"/>
    <col min="4357" max="4357" width="14.42578125" style="477" customWidth="1"/>
    <col min="4358" max="4358" width="11.140625" style="477" customWidth="1"/>
    <col min="4359" max="4359" width="23.85546875" style="477" customWidth="1"/>
    <col min="4360" max="4360" width="23" style="477" customWidth="1"/>
    <col min="4361" max="4362" width="9.140625" style="477"/>
    <col min="4363" max="4363" width="14.85546875" style="477" customWidth="1"/>
    <col min="4364" max="4606" width="9.140625" style="477"/>
    <col min="4607" max="4607" width="5" style="477" customWidth="1"/>
    <col min="4608" max="4608" width="17.42578125" style="477" customWidth="1"/>
    <col min="4609" max="4609" width="12.42578125" style="477" customWidth="1"/>
    <col min="4610" max="4610" width="8.140625" style="477" customWidth="1"/>
    <col min="4611" max="4611" width="9.140625" style="477" customWidth="1"/>
    <col min="4612" max="4612" width="15.42578125" style="477" customWidth="1"/>
    <col min="4613" max="4613" width="14.42578125" style="477" customWidth="1"/>
    <col min="4614" max="4614" width="11.140625" style="477" customWidth="1"/>
    <col min="4615" max="4615" width="23.85546875" style="477" customWidth="1"/>
    <col min="4616" max="4616" width="23" style="477" customWidth="1"/>
    <col min="4617" max="4618" width="9.140625" style="477"/>
    <col min="4619" max="4619" width="14.85546875" style="477" customWidth="1"/>
    <col min="4620" max="4862" width="9.140625" style="477"/>
    <col min="4863" max="4863" width="5" style="477" customWidth="1"/>
    <col min="4864" max="4864" width="17.42578125" style="477" customWidth="1"/>
    <col min="4865" max="4865" width="12.42578125" style="477" customWidth="1"/>
    <col min="4866" max="4866" width="8.140625" style="477" customWidth="1"/>
    <col min="4867" max="4867" width="9.140625" style="477" customWidth="1"/>
    <col min="4868" max="4868" width="15.42578125" style="477" customWidth="1"/>
    <col min="4869" max="4869" width="14.42578125" style="477" customWidth="1"/>
    <col min="4870" max="4870" width="11.140625" style="477" customWidth="1"/>
    <col min="4871" max="4871" width="23.85546875" style="477" customWidth="1"/>
    <col min="4872" max="4872" width="23" style="477" customWidth="1"/>
    <col min="4873" max="4874" width="9.140625" style="477"/>
    <col min="4875" max="4875" width="14.85546875" style="477" customWidth="1"/>
    <col min="4876" max="5118" width="9.140625" style="477"/>
    <col min="5119" max="5119" width="5" style="477" customWidth="1"/>
    <col min="5120" max="5120" width="17.42578125" style="477" customWidth="1"/>
    <col min="5121" max="5121" width="12.42578125" style="477" customWidth="1"/>
    <col min="5122" max="5122" width="8.140625" style="477" customWidth="1"/>
    <col min="5123" max="5123" width="9.140625" style="477" customWidth="1"/>
    <col min="5124" max="5124" width="15.42578125" style="477" customWidth="1"/>
    <col min="5125" max="5125" width="14.42578125" style="477" customWidth="1"/>
    <col min="5126" max="5126" width="11.140625" style="477" customWidth="1"/>
    <col min="5127" max="5127" width="23.85546875" style="477" customWidth="1"/>
    <col min="5128" max="5128" width="23" style="477" customWidth="1"/>
    <col min="5129" max="5130" width="9.140625" style="477"/>
    <col min="5131" max="5131" width="14.85546875" style="477" customWidth="1"/>
    <col min="5132" max="5374" width="9.140625" style="477"/>
    <col min="5375" max="5375" width="5" style="477" customWidth="1"/>
    <col min="5376" max="5376" width="17.42578125" style="477" customWidth="1"/>
    <col min="5377" max="5377" width="12.42578125" style="477" customWidth="1"/>
    <col min="5378" max="5378" width="8.140625" style="477" customWidth="1"/>
    <col min="5379" max="5379" width="9.140625" style="477" customWidth="1"/>
    <col min="5380" max="5380" width="15.42578125" style="477" customWidth="1"/>
    <col min="5381" max="5381" width="14.42578125" style="477" customWidth="1"/>
    <col min="5382" max="5382" width="11.140625" style="477" customWidth="1"/>
    <col min="5383" max="5383" width="23.85546875" style="477" customWidth="1"/>
    <col min="5384" max="5384" width="23" style="477" customWidth="1"/>
    <col min="5385" max="5386" width="9.140625" style="477"/>
    <col min="5387" max="5387" width="14.85546875" style="477" customWidth="1"/>
    <col min="5388" max="5630" width="9.140625" style="477"/>
    <col min="5631" max="5631" width="5" style="477" customWidth="1"/>
    <col min="5632" max="5632" width="17.42578125" style="477" customWidth="1"/>
    <col min="5633" max="5633" width="12.42578125" style="477" customWidth="1"/>
    <col min="5634" max="5634" width="8.140625" style="477" customWidth="1"/>
    <col min="5635" max="5635" width="9.140625" style="477" customWidth="1"/>
    <col min="5636" max="5636" width="15.42578125" style="477" customWidth="1"/>
    <col min="5637" max="5637" width="14.42578125" style="477" customWidth="1"/>
    <col min="5638" max="5638" width="11.140625" style="477" customWidth="1"/>
    <col min="5639" max="5639" width="23.85546875" style="477" customWidth="1"/>
    <col min="5640" max="5640" width="23" style="477" customWidth="1"/>
    <col min="5641" max="5642" width="9.140625" style="477"/>
    <col min="5643" max="5643" width="14.85546875" style="477" customWidth="1"/>
    <col min="5644" max="5886" width="9.140625" style="477"/>
    <col min="5887" max="5887" width="5" style="477" customWidth="1"/>
    <col min="5888" max="5888" width="17.42578125" style="477" customWidth="1"/>
    <col min="5889" max="5889" width="12.42578125" style="477" customWidth="1"/>
    <col min="5890" max="5890" width="8.140625" style="477" customWidth="1"/>
    <col min="5891" max="5891" width="9.140625" style="477" customWidth="1"/>
    <col min="5892" max="5892" width="15.42578125" style="477" customWidth="1"/>
    <col min="5893" max="5893" width="14.42578125" style="477" customWidth="1"/>
    <col min="5894" max="5894" width="11.140625" style="477" customWidth="1"/>
    <col min="5895" max="5895" width="23.85546875" style="477" customWidth="1"/>
    <col min="5896" max="5896" width="23" style="477" customWidth="1"/>
    <col min="5897" max="5898" width="9.140625" style="477"/>
    <col min="5899" max="5899" width="14.85546875" style="477" customWidth="1"/>
    <col min="5900" max="6142" width="9.140625" style="477"/>
    <col min="6143" max="6143" width="5" style="477" customWidth="1"/>
    <col min="6144" max="6144" width="17.42578125" style="477" customWidth="1"/>
    <col min="6145" max="6145" width="12.42578125" style="477" customWidth="1"/>
    <col min="6146" max="6146" width="8.140625" style="477" customWidth="1"/>
    <col min="6147" max="6147" width="9.140625" style="477" customWidth="1"/>
    <col min="6148" max="6148" width="15.42578125" style="477" customWidth="1"/>
    <col min="6149" max="6149" width="14.42578125" style="477" customWidth="1"/>
    <col min="6150" max="6150" width="11.140625" style="477" customWidth="1"/>
    <col min="6151" max="6151" width="23.85546875" style="477" customWidth="1"/>
    <col min="6152" max="6152" width="23" style="477" customWidth="1"/>
    <col min="6153" max="6154" width="9.140625" style="477"/>
    <col min="6155" max="6155" width="14.85546875" style="477" customWidth="1"/>
    <col min="6156" max="6398" width="9.140625" style="477"/>
    <col min="6399" max="6399" width="5" style="477" customWidth="1"/>
    <col min="6400" max="6400" width="17.42578125" style="477" customWidth="1"/>
    <col min="6401" max="6401" width="12.42578125" style="477" customWidth="1"/>
    <col min="6402" max="6402" width="8.140625" style="477" customWidth="1"/>
    <col min="6403" max="6403" width="9.140625" style="477" customWidth="1"/>
    <col min="6404" max="6404" width="15.42578125" style="477" customWidth="1"/>
    <col min="6405" max="6405" width="14.42578125" style="477" customWidth="1"/>
    <col min="6406" max="6406" width="11.140625" style="477" customWidth="1"/>
    <col min="6407" max="6407" width="23.85546875" style="477" customWidth="1"/>
    <col min="6408" max="6408" width="23" style="477" customWidth="1"/>
    <col min="6409" max="6410" width="9.140625" style="477"/>
    <col min="6411" max="6411" width="14.85546875" style="477" customWidth="1"/>
    <col min="6412" max="6654" width="9.140625" style="477"/>
    <col min="6655" max="6655" width="5" style="477" customWidth="1"/>
    <col min="6656" max="6656" width="17.42578125" style="477" customWidth="1"/>
    <col min="6657" max="6657" width="12.42578125" style="477" customWidth="1"/>
    <col min="6658" max="6658" width="8.140625" style="477" customWidth="1"/>
    <col min="6659" max="6659" width="9.140625" style="477" customWidth="1"/>
    <col min="6660" max="6660" width="15.42578125" style="477" customWidth="1"/>
    <col min="6661" max="6661" width="14.42578125" style="477" customWidth="1"/>
    <col min="6662" max="6662" width="11.140625" style="477" customWidth="1"/>
    <col min="6663" max="6663" width="23.85546875" style="477" customWidth="1"/>
    <col min="6664" max="6664" width="23" style="477" customWidth="1"/>
    <col min="6665" max="6666" width="9.140625" style="477"/>
    <col min="6667" max="6667" width="14.85546875" style="477" customWidth="1"/>
    <col min="6668" max="6910" width="9.140625" style="477"/>
    <col min="6911" max="6911" width="5" style="477" customWidth="1"/>
    <col min="6912" max="6912" width="17.42578125" style="477" customWidth="1"/>
    <col min="6913" max="6913" width="12.42578125" style="477" customWidth="1"/>
    <col min="6914" max="6914" width="8.140625" style="477" customWidth="1"/>
    <col min="6915" max="6915" width="9.140625" style="477" customWidth="1"/>
    <col min="6916" max="6916" width="15.42578125" style="477" customWidth="1"/>
    <col min="6917" max="6917" width="14.42578125" style="477" customWidth="1"/>
    <col min="6918" max="6918" width="11.140625" style="477" customWidth="1"/>
    <col min="6919" max="6919" width="23.85546875" style="477" customWidth="1"/>
    <col min="6920" max="6920" width="23" style="477" customWidth="1"/>
    <col min="6921" max="6922" width="9.140625" style="477"/>
    <col min="6923" max="6923" width="14.85546875" style="477" customWidth="1"/>
    <col min="6924" max="7166" width="9.140625" style="477"/>
    <col min="7167" max="7167" width="5" style="477" customWidth="1"/>
    <col min="7168" max="7168" width="17.42578125" style="477" customWidth="1"/>
    <col min="7169" max="7169" width="12.42578125" style="477" customWidth="1"/>
    <col min="7170" max="7170" width="8.140625" style="477" customWidth="1"/>
    <col min="7171" max="7171" width="9.140625" style="477" customWidth="1"/>
    <col min="7172" max="7172" width="15.42578125" style="477" customWidth="1"/>
    <col min="7173" max="7173" width="14.42578125" style="477" customWidth="1"/>
    <col min="7174" max="7174" width="11.140625" style="477" customWidth="1"/>
    <col min="7175" max="7175" width="23.85546875" style="477" customWidth="1"/>
    <col min="7176" max="7176" width="23" style="477" customWidth="1"/>
    <col min="7177" max="7178" width="9.140625" style="477"/>
    <col min="7179" max="7179" width="14.85546875" style="477" customWidth="1"/>
    <col min="7180" max="7422" width="9.140625" style="477"/>
    <col min="7423" max="7423" width="5" style="477" customWidth="1"/>
    <col min="7424" max="7424" width="17.42578125" style="477" customWidth="1"/>
    <col min="7425" max="7425" width="12.42578125" style="477" customWidth="1"/>
    <col min="7426" max="7426" width="8.140625" style="477" customWidth="1"/>
    <col min="7427" max="7427" width="9.140625" style="477" customWidth="1"/>
    <col min="7428" max="7428" width="15.42578125" style="477" customWidth="1"/>
    <col min="7429" max="7429" width="14.42578125" style="477" customWidth="1"/>
    <col min="7430" max="7430" width="11.140625" style="477" customWidth="1"/>
    <col min="7431" max="7431" width="23.85546875" style="477" customWidth="1"/>
    <col min="7432" max="7432" width="23" style="477" customWidth="1"/>
    <col min="7433" max="7434" width="9.140625" style="477"/>
    <col min="7435" max="7435" width="14.85546875" style="477" customWidth="1"/>
    <col min="7436" max="7678" width="9.140625" style="477"/>
    <col min="7679" max="7679" width="5" style="477" customWidth="1"/>
    <col min="7680" max="7680" width="17.42578125" style="477" customWidth="1"/>
    <col min="7681" max="7681" width="12.42578125" style="477" customWidth="1"/>
    <col min="7682" max="7682" width="8.140625" style="477" customWidth="1"/>
    <col min="7683" max="7683" width="9.140625" style="477" customWidth="1"/>
    <col min="7684" max="7684" width="15.42578125" style="477" customWidth="1"/>
    <col min="7685" max="7685" width="14.42578125" style="477" customWidth="1"/>
    <col min="7686" max="7686" width="11.140625" style="477" customWidth="1"/>
    <col min="7687" max="7687" width="23.85546875" style="477" customWidth="1"/>
    <col min="7688" max="7688" width="23" style="477" customWidth="1"/>
    <col min="7689" max="7690" width="9.140625" style="477"/>
    <col min="7691" max="7691" width="14.85546875" style="477" customWidth="1"/>
    <col min="7692" max="7934" width="9.140625" style="477"/>
    <col min="7935" max="7935" width="5" style="477" customWidth="1"/>
    <col min="7936" max="7936" width="17.42578125" style="477" customWidth="1"/>
    <col min="7937" max="7937" width="12.42578125" style="477" customWidth="1"/>
    <col min="7938" max="7938" width="8.140625" style="477" customWidth="1"/>
    <col min="7939" max="7939" width="9.140625" style="477" customWidth="1"/>
    <col min="7940" max="7940" width="15.42578125" style="477" customWidth="1"/>
    <col min="7941" max="7941" width="14.42578125" style="477" customWidth="1"/>
    <col min="7942" max="7942" width="11.140625" style="477" customWidth="1"/>
    <col min="7943" max="7943" width="23.85546875" style="477" customWidth="1"/>
    <col min="7944" max="7944" width="23" style="477" customWidth="1"/>
    <col min="7945" max="7946" width="9.140625" style="477"/>
    <col min="7947" max="7947" width="14.85546875" style="477" customWidth="1"/>
    <col min="7948" max="8190" width="9.140625" style="477"/>
    <col min="8191" max="8191" width="5" style="477" customWidth="1"/>
    <col min="8192" max="8192" width="17.42578125" style="477" customWidth="1"/>
    <col min="8193" max="8193" width="12.42578125" style="477" customWidth="1"/>
    <col min="8194" max="8194" width="8.140625" style="477" customWidth="1"/>
    <col min="8195" max="8195" width="9.140625" style="477" customWidth="1"/>
    <col min="8196" max="8196" width="15.42578125" style="477" customWidth="1"/>
    <col min="8197" max="8197" width="14.42578125" style="477" customWidth="1"/>
    <col min="8198" max="8198" width="11.140625" style="477" customWidth="1"/>
    <col min="8199" max="8199" width="23.85546875" style="477" customWidth="1"/>
    <col min="8200" max="8200" width="23" style="477" customWidth="1"/>
    <col min="8201" max="8202" width="9.140625" style="477"/>
    <col min="8203" max="8203" width="14.85546875" style="477" customWidth="1"/>
    <col min="8204" max="8446" width="9.140625" style="477"/>
    <col min="8447" max="8447" width="5" style="477" customWidth="1"/>
    <col min="8448" max="8448" width="17.42578125" style="477" customWidth="1"/>
    <col min="8449" max="8449" width="12.42578125" style="477" customWidth="1"/>
    <col min="8450" max="8450" width="8.140625" style="477" customWidth="1"/>
    <col min="8451" max="8451" width="9.140625" style="477" customWidth="1"/>
    <col min="8452" max="8452" width="15.42578125" style="477" customWidth="1"/>
    <col min="8453" max="8453" width="14.42578125" style="477" customWidth="1"/>
    <col min="8454" max="8454" width="11.140625" style="477" customWidth="1"/>
    <col min="8455" max="8455" width="23.85546875" style="477" customWidth="1"/>
    <col min="8456" max="8456" width="23" style="477" customWidth="1"/>
    <col min="8457" max="8458" width="9.140625" style="477"/>
    <col min="8459" max="8459" width="14.85546875" style="477" customWidth="1"/>
    <col min="8460" max="8702" width="9.140625" style="477"/>
    <col min="8703" max="8703" width="5" style="477" customWidth="1"/>
    <col min="8704" max="8704" width="17.42578125" style="477" customWidth="1"/>
    <col min="8705" max="8705" width="12.42578125" style="477" customWidth="1"/>
    <col min="8706" max="8706" width="8.140625" style="477" customWidth="1"/>
    <col min="8707" max="8707" width="9.140625" style="477" customWidth="1"/>
    <col min="8708" max="8708" width="15.42578125" style="477" customWidth="1"/>
    <col min="8709" max="8709" width="14.42578125" style="477" customWidth="1"/>
    <col min="8710" max="8710" width="11.140625" style="477" customWidth="1"/>
    <col min="8711" max="8711" width="23.85546875" style="477" customWidth="1"/>
    <col min="8712" max="8712" width="23" style="477" customWidth="1"/>
    <col min="8713" max="8714" width="9.140625" style="477"/>
    <col min="8715" max="8715" width="14.85546875" style="477" customWidth="1"/>
    <col min="8716" max="8958" width="9.140625" style="477"/>
    <col min="8959" max="8959" width="5" style="477" customWidth="1"/>
    <col min="8960" max="8960" width="17.42578125" style="477" customWidth="1"/>
    <col min="8961" max="8961" width="12.42578125" style="477" customWidth="1"/>
    <col min="8962" max="8962" width="8.140625" style="477" customWidth="1"/>
    <col min="8963" max="8963" width="9.140625" style="477" customWidth="1"/>
    <col min="8964" max="8964" width="15.42578125" style="477" customWidth="1"/>
    <col min="8965" max="8965" width="14.42578125" style="477" customWidth="1"/>
    <col min="8966" max="8966" width="11.140625" style="477" customWidth="1"/>
    <col min="8967" max="8967" width="23.85546875" style="477" customWidth="1"/>
    <col min="8968" max="8968" width="23" style="477" customWidth="1"/>
    <col min="8969" max="8970" width="9.140625" style="477"/>
    <col min="8971" max="8971" width="14.85546875" style="477" customWidth="1"/>
    <col min="8972" max="9214" width="9.140625" style="477"/>
    <col min="9215" max="9215" width="5" style="477" customWidth="1"/>
    <col min="9216" max="9216" width="17.42578125" style="477" customWidth="1"/>
    <col min="9217" max="9217" width="12.42578125" style="477" customWidth="1"/>
    <col min="9218" max="9218" width="8.140625" style="477" customWidth="1"/>
    <col min="9219" max="9219" width="9.140625" style="477" customWidth="1"/>
    <col min="9220" max="9220" width="15.42578125" style="477" customWidth="1"/>
    <col min="9221" max="9221" width="14.42578125" style="477" customWidth="1"/>
    <col min="9222" max="9222" width="11.140625" style="477" customWidth="1"/>
    <col min="9223" max="9223" width="23.85546875" style="477" customWidth="1"/>
    <col min="9224" max="9224" width="23" style="477" customWidth="1"/>
    <col min="9225" max="9226" width="9.140625" style="477"/>
    <col min="9227" max="9227" width="14.85546875" style="477" customWidth="1"/>
    <col min="9228" max="9470" width="9.140625" style="477"/>
    <col min="9471" max="9471" width="5" style="477" customWidth="1"/>
    <col min="9472" max="9472" width="17.42578125" style="477" customWidth="1"/>
    <col min="9473" max="9473" width="12.42578125" style="477" customWidth="1"/>
    <col min="9474" max="9474" width="8.140625" style="477" customWidth="1"/>
    <col min="9475" max="9475" width="9.140625" style="477" customWidth="1"/>
    <col min="9476" max="9476" width="15.42578125" style="477" customWidth="1"/>
    <col min="9477" max="9477" width="14.42578125" style="477" customWidth="1"/>
    <col min="9478" max="9478" width="11.140625" style="477" customWidth="1"/>
    <col min="9479" max="9479" width="23.85546875" style="477" customWidth="1"/>
    <col min="9480" max="9480" width="23" style="477" customWidth="1"/>
    <col min="9481" max="9482" width="9.140625" style="477"/>
    <col min="9483" max="9483" width="14.85546875" style="477" customWidth="1"/>
    <col min="9484" max="9726" width="9.140625" style="477"/>
    <col min="9727" max="9727" width="5" style="477" customWidth="1"/>
    <col min="9728" max="9728" width="17.42578125" style="477" customWidth="1"/>
    <col min="9729" max="9729" width="12.42578125" style="477" customWidth="1"/>
    <col min="9730" max="9730" width="8.140625" style="477" customWidth="1"/>
    <col min="9731" max="9731" width="9.140625" style="477" customWidth="1"/>
    <col min="9732" max="9732" width="15.42578125" style="477" customWidth="1"/>
    <col min="9733" max="9733" width="14.42578125" style="477" customWidth="1"/>
    <col min="9734" max="9734" width="11.140625" style="477" customWidth="1"/>
    <col min="9735" max="9735" width="23.85546875" style="477" customWidth="1"/>
    <col min="9736" max="9736" width="23" style="477" customWidth="1"/>
    <col min="9737" max="9738" width="9.140625" style="477"/>
    <col min="9739" max="9739" width="14.85546875" style="477" customWidth="1"/>
    <col min="9740" max="9982" width="9.140625" style="477"/>
    <col min="9983" max="9983" width="5" style="477" customWidth="1"/>
    <col min="9984" max="9984" width="17.42578125" style="477" customWidth="1"/>
    <col min="9985" max="9985" width="12.42578125" style="477" customWidth="1"/>
    <col min="9986" max="9986" width="8.140625" style="477" customWidth="1"/>
    <col min="9987" max="9987" width="9.140625" style="477" customWidth="1"/>
    <col min="9988" max="9988" width="15.42578125" style="477" customWidth="1"/>
    <col min="9989" max="9989" width="14.42578125" style="477" customWidth="1"/>
    <col min="9990" max="9990" width="11.140625" style="477" customWidth="1"/>
    <col min="9991" max="9991" width="23.85546875" style="477" customWidth="1"/>
    <col min="9992" max="9992" width="23" style="477" customWidth="1"/>
    <col min="9993" max="9994" width="9.140625" style="477"/>
    <col min="9995" max="9995" width="14.85546875" style="477" customWidth="1"/>
    <col min="9996" max="10238" width="9.140625" style="477"/>
    <col min="10239" max="10239" width="5" style="477" customWidth="1"/>
    <col min="10240" max="10240" width="17.42578125" style="477" customWidth="1"/>
    <col min="10241" max="10241" width="12.42578125" style="477" customWidth="1"/>
    <col min="10242" max="10242" width="8.140625" style="477" customWidth="1"/>
    <col min="10243" max="10243" width="9.140625" style="477" customWidth="1"/>
    <col min="10244" max="10244" width="15.42578125" style="477" customWidth="1"/>
    <col min="10245" max="10245" width="14.42578125" style="477" customWidth="1"/>
    <col min="10246" max="10246" width="11.140625" style="477" customWidth="1"/>
    <col min="10247" max="10247" width="23.85546875" style="477" customWidth="1"/>
    <col min="10248" max="10248" width="23" style="477" customWidth="1"/>
    <col min="10249" max="10250" width="9.140625" style="477"/>
    <col min="10251" max="10251" width="14.85546875" style="477" customWidth="1"/>
    <col min="10252" max="10494" width="9.140625" style="477"/>
    <col min="10495" max="10495" width="5" style="477" customWidth="1"/>
    <col min="10496" max="10496" width="17.42578125" style="477" customWidth="1"/>
    <col min="10497" max="10497" width="12.42578125" style="477" customWidth="1"/>
    <col min="10498" max="10498" width="8.140625" style="477" customWidth="1"/>
    <col min="10499" max="10499" width="9.140625" style="477" customWidth="1"/>
    <col min="10500" max="10500" width="15.42578125" style="477" customWidth="1"/>
    <col min="10501" max="10501" width="14.42578125" style="477" customWidth="1"/>
    <col min="10502" max="10502" width="11.140625" style="477" customWidth="1"/>
    <col min="10503" max="10503" width="23.85546875" style="477" customWidth="1"/>
    <col min="10504" max="10504" width="23" style="477" customWidth="1"/>
    <col min="10505" max="10506" width="9.140625" style="477"/>
    <col min="10507" max="10507" width="14.85546875" style="477" customWidth="1"/>
    <col min="10508" max="10750" width="9.140625" style="477"/>
    <col min="10751" max="10751" width="5" style="477" customWidth="1"/>
    <col min="10752" max="10752" width="17.42578125" style="477" customWidth="1"/>
    <col min="10753" max="10753" width="12.42578125" style="477" customWidth="1"/>
    <col min="10754" max="10754" width="8.140625" style="477" customWidth="1"/>
    <col min="10755" max="10755" width="9.140625" style="477" customWidth="1"/>
    <col min="10756" max="10756" width="15.42578125" style="477" customWidth="1"/>
    <col min="10757" max="10757" width="14.42578125" style="477" customWidth="1"/>
    <col min="10758" max="10758" width="11.140625" style="477" customWidth="1"/>
    <col min="10759" max="10759" width="23.85546875" style="477" customWidth="1"/>
    <col min="10760" max="10760" width="23" style="477" customWidth="1"/>
    <col min="10761" max="10762" width="9.140625" style="477"/>
    <col min="10763" max="10763" width="14.85546875" style="477" customWidth="1"/>
    <col min="10764" max="11006" width="9.140625" style="477"/>
    <col min="11007" max="11007" width="5" style="477" customWidth="1"/>
    <col min="11008" max="11008" width="17.42578125" style="477" customWidth="1"/>
    <col min="11009" max="11009" width="12.42578125" style="477" customWidth="1"/>
    <col min="11010" max="11010" width="8.140625" style="477" customWidth="1"/>
    <col min="11011" max="11011" width="9.140625" style="477" customWidth="1"/>
    <col min="11012" max="11012" width="15.42578125" style="477" customWidth="1"/>
    <col min="11013" max="11013" width="14.42578125" style="477" customWidth="1"/>
    <col min="11014" max="11014" width="11.140625" style="477" customWidth="1"/>
    <col min="11015" max="11015" width="23.85546875" style="477" customWidth="1"/>
    <col min="11016" max="11016" width="23" style="477" customWidth="1"/>
    <col min="11017" max="11018" width="9.140625" style="477"/>
    <col min="11019" max="11019" width="14.85546875" style="477" customWidth="1"/>
    <col min="11020" max="11262" width="9.140625" style="477"/>
    <col min="11263" max="11263" width="5" style="477" customWidth="1"/>
    <col min="11264" max="11264" width="17.42578125" style="477" customWidth="1"/>
    <col min="11265" max="11265" width="12.42578125" style="477" customWidth="1"/>
    <col min="11266" max="11266" width="8.140625" style="477" customWidth="1"/>
    <col min="11267" max="11267" width="9.140625" style="477" customWidth="1"/>
    <col min="11268" max="11268" width="15.42578125" style="477" customWidth="1"/>
    <col min="11269" max="11269" width="14.42578125" style="477" customWidth="1"/>
    <col min="11270" max="11270" width="11.140625" style="477" customWidth="1"/>
    <col min="11271" max="11271" width="23.85546875" style="477" customWidth="1"/>
    <col min="11272" max="11272" width="23" style="477" customWidth="1"/>
    <col min="11273" max="11274" width="9.140625" style="477"/>
    <col min="11275" max="11275" width="14.85546875" style="477" customWidth="1"/>
    <col min="11276" max="11518" width="9.140625" style="477"/>
    <col min="11519" max="11519" width="5" style="477" customWidth="1"/>
    <col min="11520" max="11520" width="17.42578125" style="477" customWidth="1"/>
    <col min="11521" max="11521" width="12.42578125" style="477" customWidth="1"/>
    <col min="11522" max="11522" width="8.140625" style="477" customWidth="1"/>
    <col min="11523" max="11523" width="9.140625" style="477" customWidth="1"/>
    <col min="11524" max="11524" width="15.42578125" style="477" customWidth="1"/>
    <col min="11525" max="11525" width="14.42578125" style="477" customWidth="1"/>
    <col min="11526" max="11526" width="11.140625" style="477" customWidth="1"/>
    <col min="11527" max="11527" width="23.85546875" style="477" customWidth="1"/>
    <col min="11528" max="11528" width="23" style="477" customWidth="1"/>
    <col min="11529" max="11530" width="9.140625" style="477"/>
    <col min="11531" max="11531" width="14.85546875" style="477" customWidth="1"/>
    <col min="11532" max="11774" width="9.140625" style="477"/>
    <col min="11775" max="11775" width="5" style="477" customWidth="1"/>
    <col min="11776" max="11776" width="17.42578125" style="477" customWidth="1"/>
    <col min="11777" max="11777" width="12.42578125" style="477" customWidth="1"/>
    <col min="11778" max="11778" width="8.140625" style="477" customWidth="1"/>
    <col min="11779" max="11779" width="9.140625" style="477" customWidth="1"/>
    <col min="11780" max="11780" width="15.42578125" style="477" customWidth="1"/>
    <col min="11781" max="11781" width="14.42578125" style="477" customWidth="1"/>
    <col min="11782" max="11782" width="11.140625" style="477" customWidth="1"/>
    <col min="11783" max="11783" width="23.85546875" style="477" customWidth="1"/>
    <col min="11784" max="11784" width="23" style="477" customWidth="1"/>
    <col min="11785" max="11786" width="9.140625" style="477"/>
    <col min="11787" max="11787" width="14.85546875" style="477" customWidth="1"/>
    <col min="11788" max="12030" width="9.140625" style="477"/>
    <col min="12031" max="12031" width="5" style="477" customWidth="1"/>
    <col min="12032" max="12032" width="17.42578125" style="477" customWidth="1"/>
    <col min="12033" max="12033" width="12.42578125" style="477" customWidth="1"/>
    <col min="12034" max="12034" width="8.140625" style="477" customWidth="1"/>
    <col min="12035" max="12035" width="9.140625" style="477" customWidth="1"/>
    <col min="12036" max="12036" width="15.42578125" style="477" customWidth="1"/>
    <col min="12037" max="12037" width="14.42578125" style="477" customWidth="1"/>
    <col min="12038" max="12038" width="11.140625" style="477" customWidth="1"/>
    <col min="12039" max="12039" width="23.85546875" style="477" customWidth="1"/>
    <col min="12040" max="12040" width="23" style="477" customWidth="1"/>
    <col min="12041" max="12042" width="9.140625" style="477"/>
    <col min="12043" max="12043" width="14.85546875" style="477" customWidth="1"/>
    <col min="12044" max="12286" width="9.140625" style="477"/>
    <col min="12287" max="12287" width="5" style="477" customWidth="1"/>
    <col min="12288" max="12288" width="17.42578125" style="477" customWidth="1"/>
    <col min="12289" max="12289" width="12.42578125" style="477" customWidth="1"/>
    <col min="12290" max="12290" width="8.140625" style="477" customWidth="1"/>
    <col min="12291" max="12291" width="9.140625" style="477" customWidth="1"/>
    <col min="12292" max="12292" width="15.42578125" style="477" customWidth="1"/>
    <col min="12293" max="12293" width="14.42578125" style="477" customWidth="1"/>
    <col min="12294" max="12294" width="11.140625" style="477" customWidth="1"/>
    <col min="12295" max="12295" width="23.85546875" style="477" customWidth="1"/>
    <col min="12296" max="12296" width="23" style="477" customWidth="1"/>
    <col min="12297" max="12298" width="9.140625" style="477"/>
    <col min="12299" max="12299" width="14.85546875" style="477" customWidth="1"/>
    <col min="12300" max="12542" width="9.140625" style="477"/>
    <col min="12543" max="12543" width="5" style="477" customWidth="1"/>
    <col min="12544" max="12544" width="17.42578125" style="477" customWidth="1"/>
    <col min="12545" max="12545" width="12.42578125" style="477" customWidth="1"/>
    <col min="12546" max="12546" width="8.140625" style="477" customWidth="1"/>
    <col min="12547" max="12547" width="9.140625" style="477" customWidth="1"/>
    <col min="12548" max="12548" width="15.42578125" style="477" customWidth="1"/>
    <col min="12549" max="12549" width="14.42578125" style="477" customWidth="1"/>
    <col min="12550" max="12550" width="11.140625" style="477" customWidth="1"/>
    <col min="12551" max="12551" width="23.85546875" style="477" customWidth="1"/>
    <col min="12552" max="12552" width="23" style="477" customWidth="1"/>
    <col min="12553" max="12554" width="9.140625" style="477"/>
    <col min="12555" max="12555" width="14.85546875" style="477" customWidth="1"/>
    <col min="12556" max="12798" width="9.140625" style="477"/>
    <col min="12799" max="12799" width="5" style="477" customWidth="1"/>
    <col min="12800" max="12800" width="17.42578125" style="477" customWidth="1"/>
    <col min="12801" max="12801" width="12.42578125" style="477" customWidth="1"/>
    <col min="12802" max="12802" width="8.140625" style="477" customWidth="1"/>
    <col min="12803" max="12803" width="9.140625" style="477" customWidth="1"/>
    <col min="12804" max="12804" width="15.42578125" style="477" customWidth="1"/>
    <col min="12805" max="12805" width="14.42578125" style="477" customWidth="1"/>
    <col min="12806" max="12806" width="11.140625" style="477" customWidth="1"/>
    <col min="12807" max="12807" width="23.85546875" style="477" customWidth="1"/>
    <col min="12808" max="12808" width="23" style="477" customWidth="1"/>
    <col min="12809" max="12810" width="9.140625" style="477"/>
    <col min="12811" max="12811" width="14.85546875" style="477" customWidth="1"/>
    <col min="12812" max="13054" width="9.140625" style="477"/>
    <col min="13055" max="13055" width="5" style="477" customWidth="1"/>
    <col min="13056" max="13056" width="17.42578125" style="477" customWidth="1"/>
    <col min="13057" max="13057" width="12.42578125" style="477" customWidth="1"/>
    <col min="13058" max="13058" width="8.140625" style="477" customWidth="1"/>
    <col min="13059" max="13059" width="9.140625" style="477" customWidth="1"/>
    <col min="13060" max="13060" width="15.42578125" style="477" customWidth="1"/>
    <col min="13061" max="13061" width="14.42578125" style="477" customWidth="1"/>
    <col min="13062" max="13062" width="11.140625" style="477" customWidth="1"/>
    <col min="13063" max="13063" width="23.85546875" style="477" customWidth="1"/>
    <col min="13064" max="13064" width="23" style="477" customWidth="1"/>
    <col min="13065" max="13066" width="9.140625" style="477"/>
    <col min="13067" max="13067" width="14.85546875" style="477" customWidth="1"/>
    <col min="13068" max="13310" width="9.140625" style="477"/>
    <col min="13311" max="13311" width="5" style="477" customWidth="1"/>
    <col min="13312" max="13312" width="17.42578125" style="477" customWidth="1"/>
    <col min="13313" max="13313" width="12.42578125" style="477" customWidth="1"/>
    <col min="13314" max="13314" width="8.140625" style="477" customWidth="1"/>
    <col min="13315" max="13315" width="9.140625" style="477" customWidth="1"/>
    <col min="13316" max="13316" width="15.42578125" style="477" customWidth="1"/>
    <col min="13317" max="13317" width="14.42578125" style="477" customWidth="1"/>
    <col min="13318" max="13318" width="11.140625" style="477" customWidth="1"/>
    <col min="13319" max="13319" width="23.85546875" style="477" customWidth="1"/>
    <col min="13320" max="13320" width="23" style="477" customWidth="1"/>
    <col min="13321" max="13322" width="9.140625" style="477"/>
    <col min="13323" max="13323" width="14.85546875" style="477" customWidth="1"/>
    <col min="13324" max="13566" width="9.140625" style="477"/>
    <col min="13567" max="13567" width="5" style="477" customWidth="1"/>
    <col min="13568" max="13568" width="17.42578125" style="477" customWidth="1"/>
    <col min="13569" max="13569" width="12.42578125" style="477" customWidth="1"/>
    <col min="13570" max="13570" width="8.140625" style="477" customWidth="1"/>
    <col min="13571" max="13571" width="9.140625" style="477" customWidth="1"/>
    <col min="13572" max="13572" width="15.42578125" style="477" customWidth="1"/>
    <col min="13573" max="13573" width="14.42578125" style="477" customWidth="1"/>
    <col min="13574" max="13574" width="11.140625" style="477" customWidth="1"/>
    <col min="13575" max="13575" width="23.85546875" style="477" customWidth="1"/>
    <col min="13576" max="13576" width="23" style="477" customWidth="1"/>
    <col min="13577" max="13578" width="9.140625" style="477"/>
    <col min="13579" max="13579" width="14.85546875" style="477" customWidth="1"/>
    <col min="13580" max="13822" width="9.140625" style="477"/>
    <col min="13823" max="13823" width="5" style="477" customWidth="1"/>
    <col min="13824" max="13824" width="17.42578125" style="477" customWidth="1"/>
    <col min="13825" max="13825" width="12.42578125" style="477" customWidth="1"/>
    <col min="13826" max="13826" width="8.140625" style="477" customWidth="1"/>
    <col min="13827" max="13827" width="9.140625" style="477" customWidth="1"/>
    <col min="13828" max="13828" width="15.42578125" style="477" customWidth="1"/>
    <col min="13829" max="13829" width="14.42578125" style="477" customWidth="1"/>
    <col min="13830" max="13830" width="11.140625" style="477" customWidth="1"/>
    <col min="13831" max="13831" width="23.85546875" style="477" customWidth="1"/>
    <col min="13832" max="13832" width="23" style="477" customWidth="1"/>
    <col min="13833" max="13834" width="9.140625" style="477"/>
    <col min="13835" max="13835" width="14.85546875" style="477" customWidth="1"/>
    <col min="13836" max="14078" width="9.140625" style="477"/>
    <col min="14079" max="14079" width="5" style="477" customWidth="1"/>
    <col min="14080" max="14080" width="17.42578125" style="477" customWidth="1"/>
    <col min="14081" max="14081" width="12.42578125" style="477" customWidth="1"/>
    <col min="14082" max="14082" width="8.140625" style="477" customWidth="1"/>
    <col min="14083" max="14083" width="9.140625" style="477" customWidth="1"/>
    <col min="14084" max="14084" width="15.42578125" style="477" customWidth="1"/>
    <col min="14085" max="14085" width="14.42578125" style="477" customWidth="1"/>
    <col min="14086" max="14086" width="11.140625" style="477" customWidth="1"/>
    <col min="14087" max="14087" width="23.85546875" style="477" customWidth="1"/>
    <col min="14088" max="14088" width="23" style="477" customWidth="1"/>
    <col min="14089" max="14090" width="9.140625" style="477"/>
    <col min="14091" max="14091" width="14.85546875" style="477" customWidth="1"/>
    <col min="14092" max="14334" width="9.140625" style="477"/>
    <col min="14335" max="14335" width="5" style="477" customWidth="1"/>
    <col min="14336" max="14336" width="17.42578125" style="477" customWidth="1"/>
    <col min="14337" max="14337" width="12.42578125" style="477" customWidth="1"/>
    <col min="14338" max="14338" width="8.140625" style="477" customWidth="1"/>
    <col min="14339" max="14339" width="9.140625" style="477" customWidth="1"/>
    <col min="14340" max="14340" width="15.42578125" style="477" customWidth="1"/>
    <col min="14341" max="14341" width="14.42578125" style="477" customWidth="1"/>
    <col min="14342" max="14342" width="11.140625" style="477" customWidth="1"/>
    <col min="14343" max="14343" width="23.85546875" style="477" customWidth="1"/>
    <col min="14344" max="14344" width="23" style="477" customWidth="1"/>
    <col min="14345" max="14346" width="9.140625" style="477"/>
    <col min="14347" max="14347" width="14.85546875" style="477" customWidth="1"/>
    <col min="14348" max="14590" width="9.140625" style="477"/>
    <col min="14591" max="14591" width="5" style="477" customWidth="1"/>
    <col min="14592" max="14592" width="17.42578125" style="477" customWidth="1"/>
    <col min="14593" max="14593" width="12.42578125" style="477" customWidth="1"/>
    <col min="14594" max="14594" width="8.140625" style="477" customWidth="1"/>
    <col min="14595" max="14595" width="9.140625" style="477" customWidth="1"/>
    <col min="14596" max="14596" width="15.42578125" style="477" customWidth="1"/>
    <col min="14597" max="14597" width="14.42578125" style="477" customWidth="1"/>
    <col min="14598" max="14598" width="11.140625" style="477" customWidth="1"/>
    <col min="14599" max="14599" width="23.85546875" style="477" customWidth="1"/>
    <col min="14600" max="14600" width="23" style="477" customWidth="1"/>
    <col min="14601" max="14602" width="9.140625" style="477"/>
    <col min="14603" max="14603" width="14.85546875" style="477" customWidth="1"/>
    <col min="14604" max="14846" width="9.140625" style="477"/>
    <col min="14847" max="14847" width="5" style="477" customWidth="1"/>
    <col min="14848" max="14848" width="17.42578125" style="477" customWidth="1"/>
    <col min="14849" max="14849" width="12.42578125" style="477" customWidth="1"/>
    <col min="14850" max="14850" width="8.140625" style="477" customWidth="1"/>
    <col min="14851" max="14851" width="9.140625" style="477" customWidth="1"/>
    <col min="14852" max="14852" width="15.42578125" style="477" customWidth="1"/>
    <col min="14853" max="14853" width="14.42578125" style="477" customWidth="1"/>
    <col min="14854" max="14854" width="11.140625" style="477" customWidth="1"/>
    <col min="14855" max="14855" width="23.85546875" style="477" customWidth="1"/>
    <col min="14856" max="14856" width="23" style="477" customWidth="1"/>
    <col min="14857" max="14858" width="9.140625" style="477"/>
    <col min="14859" max="14859" width="14.85546875" style="477" customWidth="1"/>
    <col min="14860" max="15102" width="9.140625" style="477"/>
    <col min="15103" max="15103" width="5" style="477" customWidth="1"/>
    <col min="15104" max="15104" width="17.42578125" style="477" customWidth="1"/>
    <col min="15105" max="15105" width="12.42578125" style="477" customWidth="1"/>
    <col min="15106" max="15106" width="8.140625" style="477" customWidth="1"/>
    <col min="15107" max="15107" width="9.140625" style="477" customWidth="1"/>
    <col min="15108" max="15108" width="15.42578125" style="477" customWidth="1"/>
    <col min="15109" max="15109" width="14.42578125" style="477" customWidth="1"/>
    <col min="15110" max="15110" width="11.140625" style="477" customWidth="1"/>
    <col min="15111" max="15111" width="23.85546875" style="477" customWidth="1"/>
    <col min="15112" max="15112" width="23" style="477" customWidth="1"/>
    <col min="15113" max="15114" width="9.140625" style="477"/>
    <col min="15115" max="15115" width="14.85546875" style="477" customWidth="1"/>
    <col min="15116" max="15358" width="9.140625" style="477"/>
    <col min="15359" max="15359" width="5" style="477" customWidth="1"/>
    <col min="15360" max="15360" width="17.42578125" style="477" customWidth="1"/>
    <col min="15361" max="15361" width="12.42578125" style="477" customWidth="1"/>
    <col min="15362" max="15362" width="8.140625" style="477" customWidth="1"/>
    <col min="15363" max="15363" width="9.140625" style="477" customWidth="1"/>
    <col min="15364" max="15364" width="15.42578125" style="477" customWidth="1"/>
    <col min="15365" max="15365" width="14.42578125" style="477" customWidth="1"/>
    <col min="15366" max="15366" width="11.140625" style="477" customWidth="1"/>
    <col min="15367" max="15367" width="23.85546875" style="477" customWidth="1"/>
    <col min="15368" max="15368" width="23" style="477" customWidth="1"/>
    <col min="15369" max="15370" width="9.140625" style="477"/>
    <col min="15371" max="15371" width="14.85546875" style="477" customWidth="1"/>
    <col min="15372" max="15614" width="9.140625" style="477"/>
    <col min="15615" max="15615" width="5" style="477" customWidth="1"/>
    <col min="15616" max="15616" width="17.42578125" style="477" customWidth="1"/>
    <col min="15617" max="15617" width="12.42578125" style="477" customWidth="1"/>
    <col min="15618" max="15618" width="8.140625" style="477" customWidth="1"/>
    <col min="15619" max="15619" width="9.140625" style="477" customWidth="1"/>
    <col min="15620" max="15620" width="15.42578125" style="477" customWidth="1"/>
    <col min="15621" max="15621" width="14.42578125" style="477" customWidth="1"/>
    <col min="15622" max="15622" width="11.140625" style="477" customWidth="1"/>
    <col min="15623" max="15623" width="23.85546875" style="477" customWidth="1"/>
    <col min="15624" max="15624" width="23" style="477" customWidth="1"/>
    <col min="15625" max="15626" width="9.140625" style="477"/>
    <col min="15627" max="15627" width="14.85546875" style="477" customWidth="1"/>
    <col min="15628" max="15870" width="9.140625" style="477"/>
    <col min="15871" max="15871" width="5" style="477" customWidth="1"/>
    <col min="15872" max="15872" width="17.42578125" style="477" customWidth="1"/>
    <col min="15873" max="15873" width="12.42578125" style="477" customWidth="1"/>
    <col min="15874" max="15874" width="8.140625" style="477" customWidth="1"/>
    <col min="15875" max="15875" width="9.140625" style="477" customWidth="1"/>
    <col min="15876" max="15876" width="15.42578125" style="477" customWidth="1"/>
    <col min="15877" max="15877" width="14.42578125" style="477" customWidth="1"/>
    <col min="15878" max="15878" width="11.140625" style="477" customWidth="1"/>
    <col min="15879" max="15879" width="23.85546875" style="477" customWidth="1"/>
    <col min="15880" max="15880" width="23" style="477" customWidth="1"/>
    <col min="15881" max="15882" width="9.140625" style="477"/>
    <col min="15883" max="15883" width="14.85546875" style="477" customWidth="1"/>
    <col min="15884" max="16126" width="9.140625" style="477"/>
    <col min="16127" max="16127" width="5" style="477" customWidth="1"/>
    <col min="16128" max="16128" width="17.42578125" style="477" customWidth="1"/>
    <col min="16129" max="16129" width="12.42578125" style="477" customWidth="1"/>
    <col min="16130" max="16130" width="8.140625" style="477" customWidth="1"/>
    <col min="16131" max="16131" width="9.140625" style="477" customWidth="1"/>
    <col min="16132" max="16132" width="15.42578125" style="477" customWidth="1"/>
    <col min="16133" max="16133" width="14.42578125" style="477" customWidth="1"/>
    <col min="16134" max="16134" width="11.140625" style="477" customWidth="1"/>
    <col min="16135" max="16135" width="23.85546875" style="477" customWidth="1"/>
    <col min="16136" max="16136" width="23" style="477" customWidth="1"/>
    <col min="16137" max="16138" width="9.140625" style="477"/>
    <col min="16139" max="16139" width="14.85546875" style="477" customWidth="1"/>
    <col min="16140" max="16384" width="9.140625" style="477"/>
  </cols>
  <sheetData>
    <row r="1" spans="1:19" ht="61.5" customHeight="1">
      <c r="B1" s="3796" t="s">
        <v>0</v>
      </c>
      <c r="C1" s="3796"/>
      <c r="D1" s="3796"/>
      <c r="E1" s="3796"/>
      <c r="F1" s="3796"/>
      <c r="G1" s="3796"/>
      <c r="H1" s="3796"/>
      <c r="I1" s="3796"/>
      <c r="J1" s="3796"/>
      <c r="K1" s="3796"/>
      <c r="L1" s="3795" t="s">
        <v>1</v>
      </c>
      <c r="M1" s="3795"/>
      <c r="N1" s="3795"/>
    </row>
    <row r="2" spans="1:19">
      <c r="B2" s="3795" t="s">
        <v>2</v>
      </c>
      <c r="C2" s="3795"/>
      <c r="D2" s="3795"/>
      <c r="E2" s="3795"/>
      <c r="F2" s="3795"/>
      <c r="G2" s="3795"/>
      <c r="H2" s="3795"/>
      <c r="I2" s="3795"/>
      <c r="J2" s="3795"/>
      <c r="K2" s="3795"/>
    </row>
    <row r="3" spans="1:19" ht="10.5" customHeight="1">
      <c r="B3" s="478"/>
      <c r="C3" s="481"/>
      <c r="D3" s="481"/>
      <c r="E3" s="481"/>
      <c r="F3" s="481"/>
      <c r="G3" s="481"/>
      <c r="H3" s="481"/>
      <c r="I3" s="481"/>
      <c r="J3" s="481"/>
    </row>
    <row r="4" spans="1:19">
      <c r="A4" s="3795" t="s">
        <v>3</v>
      </c>
      <c r="B4" s="3795"/>
      <c r="C4" s="3795"/>
      <c r="D4" s="3795"/>
      <c r="E4" s="3795"/>
      <c r="F4" s="3795"/>
      <c r="G4" s="3795"/>
      <c r="H4" s="3795"/>
      <c r="I4" s="3795"/>
      <c r="J4" s="3795"/>
      <c r="K4" s="3795"/>
      <c r="L4" s="3795"/>
      <c r="M4" s="3795"/>
      <c r="N4" s="3795"/>
      <c r="O4" s="3795"/>
      <c r="P4" s="481"/>
      <c r="Q4" s="481"/>
      <c r="R4" s="481"/>
    </row>
    <row r="5" spans="1:19">
      <c r="A5" s="479"/>
      <c r="B5" s="478"/>
      <c r="C5" s="481"/>
      <c r="D5" s="481"/>
      <c r="E5" s="481"/>
      <c r="F5" s="481"/>
      <c r="G5" s="481"/>
      <c r="H5" s="3797" t="s">
        <v>4</v>
      </c>
      <c r="I5" s="3797"/>
      <c r="J5" s="3797"/>
      <c r="K5" s="3797"/>
      <c r="L5" s="3797"/>
      <c r="M5" s="3797"/>
      <c r="N5" s="3797"/>
      <c r="O5" s="3797"/>
      <c r="P5" s="478"/>
      <c r="Q5" s="478"/>
      <c r="R5" s="478"/>
    </row>
    <row r="6" spans="1:19" ht="13.5">
      <c r="A6" s="3794" t="s">
        <v>5</v>
      </c>
      <c r="B6" s="3795"/>
      <c r="C6" s="3795"/>
      <c r="D6" s="3795"/>
      <c r="E6" s="3795"/>
      <c r="F6" s="3795"/>
      <c r="G6" s="3795"/>
      <c r="H6" s="3795"/>
      <c r="I6" s="3795"/>
      <c r="J6" s="3795"/>
      <c r="K6" s="3795"/>
      <c r="L6" s="3795"/>
      <c r="M6" s="3795"/>
      <c r="N6" s="3795"/>
      <c r="O6" s="3795"/>
      <c r="P6" s="481"/>
      <c r="Q6" s="481"/>
      <c r="R6" s="481"/>
    </row>
    <row r="7" spans="1:19" ht="15" customHeight="1">
      <c r="A7" s="480"/>
      <c r="B7" s="478"/>
      <c r="C7" s="481"/>
      <c r="D7" s="481"/>
      <c r="E7" s="481"/>
      <c r="F7" s="481"/>
      <c r="G7" s="481"/>
      <c r="H7" s="481"/>
      <c r="I7" s="481"/>
      <c r="J7" s="481"/>
      <c r="K7" s="485"/>
      <c r="L7" s="481"/>
      <c r="M7" s="561"/>
      <c r="N7" s="481"/>
      <c r="O7" s="119" t="s">
        <v>242</v>
      </c>
      <c r="P7" s="119"/>
      <c r="Q7" s="119"/>
      <c r="R7" s="119"/>
    </row>
    <row r="8" spans="1:19" ht="15" customHeight="1">
      <c r="A8" s="3734" t="s">
        <v>6</v>
      </c>
      <c r="B8" s="3733" t="s">
        <v>7</v>
      </c>
      <c r="C8" s="3733" t="s">
        <v>449</v>
      </c>
      <c r="D8" s="3733" t="s">
        <v>731</v>
      </c>
      <c r="E8" s="3733" t="s">
        <v>462</v>
      </c>
      <c r="F8" s="3733" t="s">
        <v>458</v>
      </c>
      <c r="G8" s="3733" t="s">
        <v>459</v>
      </c>
      <c r="H8" s="3733" t="s">
        <v>8</v>
      </c>
      <c r="I8" s="3733" t="s">
        <v>9</v>
      </c>
      <c r="J8" s="3733"/>
      <c r="K8" s="3793" t="s">
        <v>10</v>
      </c>
      <c r="L8" s="3733" t="s">
        <v>11</v>
      </c>
      <c r="M8" s="3733" t="s">
        <v>12</v>
      </c>
      <c r="N8" s="3733" t="s">
        <v>13</v>
      </c>
      <c r="O8" s="3733" t="s">
        <v>14</v>
      </c>
      <c r="P8" s="3743" t="s">
        <v>460</v>
      </c>
      <c r="Q8" s="3743" t="s">
        <v>461</v>
      </c>
      <c r="R8" s="3743" t="s">
        <v>463</v>
      </c>
    </row>
    <row r="9" spans="1:19" s="486" customFormat="1" ht="38.25">
      <c r="A9" s="3734"/>
      <c r="B9" s="3733"/>
      <c r="C9" s="3733"/>
      <c r="D9" s="3733"/>
      <c r="E9" s="3733"/>
      <c r="F9" s="3733"/>
      <c r="G9" s="3733"/>
      <c r="H9" s="3733"/>
      <c r="I9" s="433" t="s">
        <v>15</v>
      </c>
      <c r="J9" s="433" t="s">
        <v>16</v>
      </c>
      <c r="K9" s="3793"/>
      <c r="L9" s="3733"/>
      <c r="M9" s="3733"/>
      <c r="N9" s="3733"/>
      <c r="O9" s="3733"/>
      <c r="P9" s="3743"/>
      <c r="Q9" s="3743"/>
      <c r="R9" s="3743"/>
      <c r="S9" s="486" t="s">
        <v>9163</v>
      </c>
    </row>
    <row r="10" spans="1:19" s="482" customFormat="1" ht="38.25" hidden="1">
      <c r="A10" s="543"/>
      <c r="B10" s="109" t="s">
        <v>520</v>
      </c>
      <c r="C10" s="110" t="s">
        <v>529</v>
      </c>
      <c r="D10" s="107">
        <v>1</v>
      </c>
      <c r="E10" s="120" t="s">
        <v>539</v>
      </c>
      <c r="F10" s="108" t="s">
        <v>452</v>
      </c>
      <c r="G10" s="120"/>
      <c r="H10" s="108"/>
      <c r="I10" s="108"/>
      <c r="J10" s="489"/>
      <c r="K10" s="111">
        <v>220000</v>
      </c>
      <c r="L10" s="121"/>
      <c r="M10" s="571"/>
      <c r="N10" s="110" t="s">
        <v>530</v>
      </c>
      <c r="O10" s="112" t="s">
        <v>477</v>
      </c>
      <c r="P10" s="108"/>
      <c r="Q10" s="108"/>
      <c r="R10" s="110" t="s">
        <v>528</v>
      </c>
    </row>
    <row r="11" spans="1:19" s="482" customFormat="1" ht="25.5" hidden="1">
      <c r="A11" s="123"/>
      <c r="B11" s="105" t="s">
        <v>558</v>
      </c>
      <c r="C11" s="106" t="s">
        <v>529</v>
      </c>
      <c r="D11" s="107">
        <v>1</v>
      </c>
      <c r="E11" s="108"/>
      <c r="F11" s="105" t="s">
        <v>452</v>
      </c>
      <c r="G11" s="108"/>
      <c r="H11" s="108"/>
      <c r="I11" s="108"/>
      <c r="J11" s="108"/>
      <c r="K11" s="490"/>
      <c r="L11" s="108"/>
      <c r="M11" s="571" t="s">
        <v>485</v>
      </c>
      <c r="N11" s="106" t="s">
        <v>559</v>
      </c>
      <c r="O11" s="106" t="s">
        <v>553</v>
      </c>
      <c r="P11" s="108">
        <v>2017</v>
      </c>
      <c r="Q11" s="108"/>
      <c r="R11" s="106"/>
    </row>
    <row r="12" spans="1:19" s="482" customFormat="1" ht="25.5" hidden="1">
      <c r="A12" s="123"/>
      <c r="B12" s="105" t="s">
        <v>560</v>
      </c>
      <c r="C12" s="106" t="s">
        <v>529</v>
      </c>
      <c r="D12" s="107">
        <v>1</v>
      </c>
      <c r="E12" s="108"/>
      <c r="F12" s="105" t="s">
        <v>452</v>
      </c>
      <c r="G12" s="108"/>
      <c r="H12" s="108"/>
      <c r="I12" s="108"/>
      <c r="J12" s="108"/>
      <c r="K12" s="490"/>
      <c r="L12" s="108"/>
      <c r="M12" s="571" t="s">
        <v>474</v>
      </c>
      <c r="N12" s="106" t="s">
        <v>561</v>
      </c>
      <c r="O12" s="106" t="s">
        <v>553</v>
      </c>
      <c r="P12" s="108">
        <v>2017</v>
      </c>
      <c r="Q12" s="108"/>
      <c r="R12" s="106" t="s">
        <v>555</v>
      </c>
    </row>
    <row r="13" spans="1:19" s="482" customFormat="1" ht="25.5" hidden="1">
      <c r="A13" s="123"/>
      <c r="B13" s="105" t="s">
        <v>562</v>
      </c>
      <c r="C13" s="106" t="s">
        <v>529</v>
      </c>
      <c r="D13" s="107">
        <v>1</v>
      </c>
      <c r="E13" s="108"/>
      <c r="F13" s="105" t="s">
        <v>452</v>
      </c>
      <c r="G13" s="108"/>
      <c r="H13" s="108"/>
      <c r="I13" s="108"/>
      <c r="J13" s="108"/>
      <c r="K13" s="490"/>
      <c r="L13" s="108"/>
      <c r="M13" s="571" t="s">
        <v>485</v>
      </c>
      <c r="N13" s="106"/>
      <c r="O13" s="106" t="s">
        <v>553</v>
      </c>
      <c r="P13" s="108">
        <v>2017</v>
      </c>
      <c r="Q13" s="108"/>
      <c r="R13" s="106"/>
    </row>
    <row r="14" spans="1:19" s="482" customFormat="1" ht="25.5" hidden="1">
      <c r="A14" s="123"/>
      <c r="B14" s="105" t="s">
        <v>563</v>
      </c>
      <c r="C14" s="106" t="s">
        <v>529</v>
      </c>
      <c r="D14" s="107">
        <v>1</v>
      </c>
      <c r="E14" s="108"/>
      <c r="F14" s="105" t="s">
        <v>452</v>
      </c>
      <c r="G14" s="108"/>
      <c r="H14" s="108"/>
      <c r="I14" s="108"/>
      <c r="J14" s="108"/>
      <c r="K14" s="490"/>
      <c r="L14" s="108"/>
      <c r="M14" s="571" t="s">
        <v>476</v>
      </c>
      <c r="N14" s="106"/>
      <c r="O14" s="106" t="s">
        <v>553</v>
      </c>
      <c r="P14" s="108">
        <v>2017</v>
      </c>
      <c r="Q14" s="108"/>
      <c r="R14" s="106"/>
    </row>
    <row r="15" spans="1:19" s="482" customFormat="1" ht="38.25" hidden="1">
      <c r="A15" s="123"/>
      <c r="B15" s="105" t="s">
        <v>610</v>
      </c>
      <c r="C15" s="106" t="s">
        <v>472</v>
      </c>
      <c r="D15" s="107">
        <v>1</v>
      </c>
      <c r="E15" s="108" t="s">
        <v>518</v>
      </c>
      <c r="F15" s="105" t="s">
        <v>452</v>
      </c>
      <c r="G15" s="108"/>
      <c r="H15" s="108"/>
      <c r="I15" s="108"/>
      <c r="J15" s="108"/>
      <c r="K15" s="490"/>
      <c r="L15" s="108"/>
      <c r="M15" s="571" t="s">
        <v>474</v>
      </c>
      <c r="N15" s="106" t="s">
        <v>473</v>
      </c>
      <c r="O15" s="106" t="s">
        <v>475</v>
      </c>
      <c r="P15" s="108">
        <v>2018</v>
      </c>
      <c r="Q15" s="108"/>
      <c r="R15" s="106"/>
    </row>
    <row r="16" spans="1:19" s="547" customFormat="1" ht="30.75" hidden="1" customHeight="1">
      <c r="A16" s="3787" t="s">
        <v>3883</v>
      </c>
      <c r="B16" s="3788"/>
      <c r="C16" s="3789"/>
      <c r="D16" s="544"/>
      <c r="E16" s="545"/>
      <c r="F16" s="545"/>
      <c r="G16" s="545"/>
      <c r="H16" s="545"/>
      <c r="I16" s="545"/>
      <c r="J16" s="545"/>
      <c r="K16" s="546">
        <f>SUM(K17:K771)</f>
        <v>5432503.6999999983</v>
      </c>
      <c r="L16" s="546"/>
      <c r="M16" s="544"/>
      <c r="N16" s="545"/>
      <c r="O16" s="545"/>
      <c r="P16" s="545"/>
      <c r="Q16" s="545"/>
      <c r="R16" s="545"/>
    </row>
    <row r="17" spans="1:18" ht="31.5" hidden="1">
      <c r="A17" s="126">
        <v>1</v>
      </c>
      <c r="B17" s="127" t="s">
        <v>1857</v>
      </c>
      <c r="C17" s="127"/>
      <c r="D17" s="127"/>
      <c r="E17" s="127"/>
      <c r="F17" s="127"/>
      <c r="G17" s="127">
        <v>1</v>
      </c>
      <c r="H17" s="127" t="s">
        <v>3876</v>
      </c>
      <c r="I17" s="128">
        <v>75</v>
      </c>
      <c r="J17" s="128">
        <v>9</v>
      </c>
      <c r="K17" s="237">
        <v>1878.1000000000001</v>
      </c>
      <c r="L17" s="548"/>
      <c r="M17" s="182" t="s">
        <v>751</v>
      </c>
      <c r="N17" s="182" t="s">
        <v>2451</v>
      </c>
      <c r="O17" s="200" t="s">
        <v>1858</v>
      </c>
      <c r="P17" s="244"/>
      <c r="Q17" s="244"/>
      <c r="R17" s="494"/>
    </row>
    <row r="18" spans="1:18" ht="31.5" hidden="1">
      <c r="A18" s="126">
        <v>3</v>
      </c>
      <c r="B18" s="127" t="s">
        <v>1859</v>
      </c>
      <c r="C18" s="127"/>
      <c r="D18" s="127"/>
      <c r="E18" s="127"/>
      <c r="F18" s="127"/>
      <c r="G18" s="127">
        <v>1</v>
      </c>
      <c r="H18" s="127" t="s">
        <v>3876</v>
      </c>
      <c r="I18" s="128">
        <v>105</v>
      </c>
      <c r="J18" s="128">
        <v>79</v>
      </c>
      <c r="K18" s="237">
        <v>2762</v>
      </c>
      <c r="L18" s="548"/>
      <c r="M18" s="182" t="s">
        <v>840</v>
      </c>
      <c r="N18" s="182" t="s">
        <v>2452</v>
      </c>
      <c r="O18" s="200" t="s">
        <v>1858</v>
      </c>
      <c r="P18" s="244"/>
      <c r="Q18" s="244"/>
      <c r="R18" s="494"/>
    </row>
    <row r="19" spans="1:18" ht="31.5" hidden="1">
      <c r="A19" s="126">
        <v>4</v>
      </c>
      <c r="B19" s="127" t="s">
        <v>1860</v>
      </c>
      <c r="C19" s="127"/>
      <c r="D19" s="127"/>
      <c r="E19" s="127"/>
      <c r="F19" s="127"/>
      <c r="G19" s="127">
        <v>1</v>
      </c>
      <c r="H19" s="127" t="s">
        <v>3876</v>
      </c>
      <c r="I19" s="128">
        <v>97</v>
      </c>
      <c r="J19" s="128">
        <v>2</v>
      </c>
      <c r="K19" s="237">
        <v>391.8</v>
      </c>
      <c r="L19" s="548"/>
      <c r="M19" s="182" t="s">
        <v>751</v>
      </c>
      <c r="N19" s="182" t="s">
        <v>2451</v>
      </c>
      <c r="O19" s="200" t="s">
        <v>1858</v>
      </c>
      <c r="P19" s="244"/>
      <c r="Q19" s="244"/>
      <c r="R19" s="494"/>
    </row>
    <row r="20" spans="1:18" ht="31.5" hidden="1">
      <c r="A20" s="126">
        <v>5</v>
      </c>
      <c r="B20" s="127" t="s">
        <v>1861</v>
      </c>
      <c r="C20" s="127"/>
      <c r="D20" s="127"/>
      <c r="E20" s="127"/>
      <c r="F20" s="127"/>
      <c r="G20" s="127">
        <v>1</v>
      </c>
      <c r="H20" s="127" t="s">
        <v>3876</v>
      </c>
      <c r="I20" s="128">
        <v>26</v>
      </c>
      <c r="J20" s="128" t="s">
        <v>1862</v>
      </c>
      <c r="K20" s="237">
        <v>183.8</v>
      </c>
      <c r="L20" s="548"/>
      <c r="M20" s="182" t="s">
        <v>751</v>
      </c>
      <c r="N20" s="182" t="s">
        <v>2451</v>
      </c>
      <c r="O20" s="200" t="s">
        <v>1858</v>
      </c>
      <c r="P20" s="244"/>
      <c r="Q20" s="244"/>
      <c r="R20" s="494"/>
    </row>
    <row r="21" spans="1:18" ht="31.5" hidden="1">
      <c r="A21" s="126">
        <v>6</v>
      </c>
      <c r="B21" s="127" t="s">
        <v>1863</v>
      </c>
      <c r="C21" s="127"/>
      <c r="D21" s="127"/>
      <c r="E21" s="127"/>
      <c r="F21" s="127"/>
      <c r="G21" s="127">
        <v>1</v>
      </c>
      <c r="H21" s="127" t="s">
        <v>3876</v>
      </c>
      <c r="I21" s="128">
        <v>91</v>
      </c>
      <c r="J21" s="128">
        <v>15</v>
      </c>
      <c r="K21" s="237">
        <v>254.5</v>
      </c>
      <c r="L21" s="548"/>
      <c r="M21" s="182" t="s">
        <v>751</v>
      </c>
      <c r="N21" s="182" t="s">
        <v>2451</v>
      </c>
      <c r="O21" s="200" t="s">
        <v>1858</v>
      </c>
      <c r="P21" s="244"/>
      <c r="Q21" s="244"/>
      <c r="R21" s="494"/>
    </row>
    <row r="22" spans="1:18" ht="31.5" hidden="1">
      <c r="A22" s="126">
        <v>7</v>
      </c>
      <c r="B22" s="127" t="s">
        <v>1864</v>
      </c>
      <c r="C22" s="127"/>
      <c r="D22" s="127"/>
      <c r="E22" s="127"/>
      <c r="F22" s="127"/>
      <c r="G22" s="127">
        <v>1</v>
      </c>
      <c r="H22" s="127" t="s">
        <v>3876</v>
      </c>
      <c r="I22" s="128">
        <v>104</v>
      </c>
      <c r="J22" s="128">
        <v>93</v>
      </c>
      <c r="K22" s="237">
        <v>253.3</v>
      </c>
      <c r="L22" s="548"/>
      <c r="M22" s="182" t="s">
        <v>751</v>
      </c>
      <c r="N22" s="182" t="s">
        <v>2451</v>
      </c>
      <c r="O22" s="200" t="s">
        <v>1858</v>
      </c>
      <c r="P22" s="244"/>
      <c r="Q22" s="244"/>
      <c r="R22" s="494"/>
    </row>
    <row r="23" spans="1:18" ht="31.5" hidden="1">
      <c r="A23" s="126">
        <v>8</v>
      </c>
      <c r="B23" s="127" t="s">
        <v>1865</v>
      </c>
      <c r="C23" s="127"/>
      <c r="D23" s="127"/>
      <c r="E23" s="127"/>
      <c r="F23" s="127"/>
      <c r="G23" s="127">
        <v>1</v>
      </c>
      <c r="H23" s="127" t="s">
        <v>3876</v>
      </c>
      <c r="I23" s="128">
        <v>19</v>
      </c>
      <c r="J23" s="128" t="s">
        <v>1866</v>
      </c>
      <c r="K23" s="237">
        <v>53.6</v>
      </c>
      <c r="L23" s="548"/>
      <c r="M23" s="182" t="s">
        <v>751</v>
      </c>
      <c r="N23" s="182" t="s">
        <v>2451</v>
      </c>
      <c r="O23" s="200" t="s">
        <v>1858</v>
      </c>
      <c r="P23" s="244"/>
      <c r="Q23" s="244"/>
      <c r="R23" s="494"/>
    </row>
    <row r="24" spans="1:18" ht="31.5" hidden="1">
      <c r="A24" s="126">
        <v>9</v>
      </c>
      <c r="B24" s="127" t="s">
        <v>1867</v>
      </c>
      <c r="C24" s="127"/>
      <c r="D24" s="127"/>
      <c r="E24" s="127"/>
      <c r="F24" s="127"/>
      <c r="G24" s="127">
        <v>1</v>
      </c>
      <c r="H24" s="127" t="s">
        <v>3876</v>
      </c>
      <c r="I24" s="128">
        <v>129</v>
      </c>
      <c r="J24" s="128">
        <v>364</v>
      </c>
      <c r="K24" s="237">
        <v>113.7</v>
      </c>
      <c r="L24" s="548"/>
      <c r="M24" s="182" t="s">
        <v>751</v>
      </c>
      <c r="N24" s="182" t="s">
        <v>2451</v>
      </c>
      <c r="O24" s="200" t="s">
        <v>1858</v>
      </c>
      <c r="P24" s="244"/>
      <c r="Q24" s="244"/>
      <c r="R24" s="494"/>
    </row>
    <row r="25" spans="1:18" ht="31.5" hidden="1">
      <c r="A25" s="126">
        <v>10</v>
      </c>
      <c r="B25" s="127" t="s">
        <v>1868</v>
      </c>
      <c r="C25" s="127"/>
      <c r="D25" s="127"/>
      <c r="E25" s="127"/>
      <c r="F25" s="127"/>
      <c r="G25" s="127">
        <v>1</v>
      </c>
      <c r="H25" s="127" t="s">
        <v>3876</v>
      </c>
      <c r="I25" s="128">
        <v>120</v>
      </c>
      <c r="J25" s="128">
        <v>23</v>
      </c>
      <c r="K25" s="237">
        <v>182.6</v>
      </c>
      <c r="L25" s="548"/>
      <c r="M25" s="182" t="s">
        <v>751</v>
      </c>
      <c r="N25" s="182" t="s">
        <v>2451</v>
      </c>
      <c r="O25" s="200" t="s">
        <v>1858</v>
      </c>
      <c r="P25" s="244"/>
      <c r="Q25" s="244"/>
      <c r="R25" s="494"/>
    </row>
    <row r="26" spans="1:18" ht="31.5" hidden="1">
      <c r="A26" s="126">
        <v>11</v>
      </c>
      <c r="B26" s="127" t="s">
        <v>1869</v>
      </c>
      <c r="C26" s="127"/>
      <c r="D26" s="127"/>
      <c r="E26" s="127"/>
      <c r="F26" s="127"/>
      <c r="G26" s="127">
        <v>1</v>
      </c>
      <c r="H26" s="127" t="s">
        <v>3876</v>
      </c>
      <c r="I26" s="128">
        <v>58</v>
      </c>
      <c r="J26" s="128">
        <v>37</v>
      </c>
      <c r="K26" s="237">
        <v>112.7</v>
      </c>
      <c r="L26" s="548"/>
      <c r="M26" s="182" t="s">
        <v>751</v>
      </c>
      <c r="N26" s="182" t="s">
        <v>2451</v>
      </c>
      <c r="O26" s="200" t="s">
        <v>1858</v>
      </c>
      <c r="P26" s="244"/>
      <c r="Q26" s="244"/>
      <c r="R26" s="494"/>
    </row>
    <row r="27" spans="1:18" ht="31.5" hidden="1">
      <c r="A27" s="126">
        <v>12</v>
      </c>
      <c r="B27" s="127" t="s">
        <v>1870</v>
      </c>
      <c r="C27" s="127"/>
      <c r="D27" s="127"/>
      <c r="E27" s="127"/>
      <c r="F27" s="127"/>
      <c r="G27" s="127">
        <v>1</v>
      </c>
      <c r="H27" s="127" t="s">
        <v>3876</v>
      </c>
      <c r="I27" s="128">
        <v>95</v>
      </c>
      <c r="J27" s="128">
        <v>221</v>
      </c>
      <c r="K27" s="237">
        <v>61.600000000000009</v>
      </c>
      <c r="L27" s="548"/>
      <c r="M27" s="182" t="s">
        <v>751</v>
      </c>
      <c r="N27" s="182" t="s">
        <v>2451</v>
      </c>
      <c r="O27" s="200" t="s">
        <v>1858</v>
      </c>
      <c r="P27" s="244"/>
      <c r="Q27" s="244"/>
      <c r="R27" s="494"/>
    </row>
    <row r="28" spans="1:18" ht="31.5" hidden="1">
      <c r="A28" s="126">
        <v>13</v>
      </c>
      <c r="B28" s="127" t="s">
        <v>1871</v>
      </c>
      <c r="C28" s="127"/>
      <c r="D28" s="127"/>
      <c r="E28" s="127"/>
      <c r="F28" s="127"/>
      <c r="G28" s="127">
        <v>1</v>
      </c>
      <c r="H28" s="127" t="s">
        <v>3876</v>
      </c>
      <c r="I28" s="128">
        <v>115</v>
      </c>
      <c r="J28" s="128" t="s">
        <v>1872</v>
      </c>
      <c r="K28" s="237">
        <v>4496</v>
      </c>
      <c r="L28" s="548"/>
      <c r="M28" s="182" t="s">
        <v>754</v>
      </c>
      <c r="N28" s="182" t="s">
        <v>2453</v>
      </c>
      <c r="O28" s="200" t="s">
        <v>1858</v>
      </c>
      <c r="P28" s="244"/>
      <c r="Q28" s="244"/>
      <c r="R28" s="495"/>
    </row>
    <row r="29" spans="1:18" ht="31.5" hidden="1">
      <c r="A29" s="126">
        <v>14</v>
      </c>
      <c r="B29" s="127" t="s">
        <v>1873</v>
      </c>
      <c r="C29" s="127"/>
      <c r="D29" s="127"/>
      <c r="E29" s="127"/>
      <c r="F29" s="127"/>
      <c r="G29" s="127">
        <v>1</v>
      </c>
      <c r="H29" s="127" t="s">
        <v>3876</v>
      </c>
      <c r="I29" s="128">
        <v>94</v>
      </c>
      <c r="J29" s="128">
        <v>212</v>
      </c>
      <c r="K29" s="237">
        <v>88.5</v>
      </c>
      <c r="L29" s="548"/>
      <c r="M29" s="182" t="s">
        <v>751</v>
      </c>
      <c r="N29" s="182" t="s">
        <v>2451</v>
      </c>
      <c r="O29" s="200" t="s">
        <v>1858</v>
      </c>
      <c r="P29" s="244"/>
      <c r="Q29" s="244"/>
      <c r="R29" s="495"/>
    </row>
    <row r="30" spans="1:18" ht="31.5" hidden="1">
      <c r="A30" s="126">
        <v>15</v>
      </c>
      <c r="B30" s="127" t="s">
        <v>1874</v>
      </c>
      <c r="C30" s="127"/>
      <c r="D30" s="127"/>
      <c r="E30" s="127"/>
      <c r="F30" s="127"/>
      <c r="G30" s="127">
        <v>1</v>
      </c>
      <c r="H30" s="127" t="s">
        <v>3876</v>
      </c>
      <c r="I30" s="128">
        <v>74</v>
      </c>
      <c r="J30" s="128">
        <v>32</v>
      </c>
      <c r="K30" s="237">
        <v>1186.5</v>
      </c>
      <c r="L30" s="548"/>
      <c r="M30" s="182" t="s">
        <v>775</v>
      </c>
      <c r="N30" s="182" t="s">
        <v>2454</v>
      </c>
      <c r="O30" s="200" t="s">
        <v>1858</v>
      </c>
      <c r="P30" s="244"/>
      <c r="Q30" s="244"/>
      <c r="R30" s="494"/>
    </row>
    <row r="31" spans="1:18" ht="31.5" hidden="1">
      <c r="A31" s="126">
        <v>17</v>
      </c>
      <c r="B31" s="127" t="s">
        <v>1875</v>
      </c>
      <c r="C31" s="127"/>
      <c r="D31" s="127"/>
      <c r="E31" s="127"/>
      <c r="F31" s="127"/>
      <c r="G31" s="127">
        <v>1</v>
      </c>
      <c r="H31" s="127" t="s">
        <v>3876</v>
      </c>
      <c r="I31" s="128">
        <v>94</v>
      </c>
      <c r="J31" s="128">
        <v>213</v>
      </c>
      <c r="K31" s="237">
        <v>342.70000000000005</v>
      </c>
      <c r="L31" s="548"/>
      <c r="M31" s="182" t="s">
        <v>751</v>
      </c>
      <c r="N31" s="182" t="s">
        <v>2451</v>
      </c>
      <c r="O31" s="200" t="s">
        <v>1858</v>
      </c>
      <c r="P31" s="244"/>
      <c r="Q31" s="244"/>
      <c r="R31" s="494"/>
    </row>
    <row r="32" spans="1:18" ht="31.5" hidden="1">
      <c r="A32" s="126">
        <v>18</v>
      </c>
      <c r="B32" s="127" t="s">
        <v>1876</v>
      </c>
      <c r="C32" s="127"/>
      <c r="D32" s="127"/>
      <c r="E32" s="127"/>
      <c r="F32" s="127"/>
      <c r="G32" s="127">
        <v>1</v>
      </c>
      <c r="H32" s="127" t="s">
        <v>3876</v>
      </c>
      <c r="I32" s="128">
        <v>74</v>
      </c>
      <c r="J32" s="128">
        <v>22</v>
      </c>
      <c r="K32" s="237">
        <v>4998.3</v>
      </c>
      <c r="L32" s="548"/>
      <c r="M32" s="182" t="s">
        <v>751</v>
      </c>
      <c r="N32" s="182" t="s">
        <v>2451</v>
      </c>
      <c r="O32" s="200" t="s">
        <v>1858</v>
      </c>
      <c r="P32" s="244"/>
      <c r="Q32" s="244"/>
      <c r="R32" s="494"/>
    </row>
    <row r="33" spans="1:18" ht="31.5" hidden="1">
      <c r="A33" s="126">
        <v>19</v>
      </c>
      <c r="B33" s="127" t="s">
        <v>1877</v>
      </c>
      <c r="C33" s="127"/>
      <c r="D33" s="127"/>
      <c r="E33" s="127"/>
      <c r="F33" s="127"/>
      <c r="G33" s="127">
        <v>1</v>
      </c>
      <c r="H33" s="127" t="s">
        <v>3876</v>
      </c>
      <c r="I33" s="128">
        <v>95</v>
      </c>
      <c r="J33" s="128">
        <v>201</v>
      </c>
      <c r="K33" s="237">
        <v>229.2</v>
      </c>
      <c r="L33" s="548"/>
      <c r="M33" s="182" t="s">
        <v>751</v>
      </c>
      <c r="N33" s="182" t="s">
        <v>2451</v>
      </c>
      <c r="O33" s="200" t="s">
        <v>1858</v>
      </c>
      <c r="P33" s="244"/>
      <c r="Q33" s="244"/>
      <c r="R33" s="494"/>
    </row>
    <row r="34" spans="1:18" ht="31.5" hidden="1">
      <c r="A34" s="3786">
        <v>20</v>
      </c>
      <c r="B34" s="3780" t="s">
        <v>1878</v>
      </c>
      <c r="C34" s="127"/>
      <c r="D34" s="127"/>
      <c r="E34" s="127"/>
      <c r="F34" s="127"/>
      <c r="G34" s="127">
        <v>1</v>
      </c>
      <c r="H34" s="127" t="s">
        <v>3876</v>
      </c>
      <c r="I34" s="128">
        <v>107</v>
      </c>
      <c r="J34" s="128">
        <v>59</v>
      </c>
      <c r="K34" s="237">
        <v>471.29999999999995</v>
      </c>
      <c r="L34" s="548"/>
      <c r="M34" s="182" t="s">
        <v>751</v>
      </c>
      <c r="N34" s="182" t="s">
        <v>2451</v>
      </c>
      <c r="O34" s="200" t="s">
        <v>1858</v>
      </c>
      <c r="P34" s="244"/>
      <c r="Q34" s="244"/>
      <c r="R34" s="494"/>
    </row>
    <row r="35" spans="1:18" ht="31.5" hidden="1">
      <c r="A35" s="3786"/>
      <c r="B35" s="3780"/>
      <c r="C35" s="127"/>
      <c r="D35" s="127"/>
      <c r="E35" s="127"/>
      <c r="F35" s="127"/>
      <c r="G35" s="127">
        <v>1</v>
      </c>
      <c r="H35" s="127" t="s">
        <v>3876</v>
      </c>
      <c r="I35" s="128" t="s">
        <v>1879</v>
      </c>
      <c r="J35" s="128">
        <v>3</v>
      </c>
      <c r="K35" s="237">
        <v>2128.6</v>
      </c>
      <c r="L35" s="548"/>
      <c r="M35" s="182"/>
      <c r="N35" s="182" t="s">
        <v>2455</v>
      </c>
      <c r="O35" s="200" t="s">
        <v>1858</v>
      </c>
      <c r="P35" s="244"/>
      <c r="Q35" s="244"/>
      <c r="R35" s="494"/>
    </row>
    <row r="36" spans="1:18" ht="31.5" hidden="1">
      <c r="A36" s="126">
        <v>21</v>
      </c>
      <c r="B36" s="127" t="s">
        <v>1880</v>
      </c>
      <c r="C36" s="127"/>
      <c r="D36" s="127"/>
      <c r="E36" s="127"/>
      <c r="F36" s="127"/>
      <c r="G36" s="127">
        <v>1</v>
      </c>
      <c r="H36" s="127" t="s">
        <v>3876</v>
      </c>
      <c r="I36" s="128">
        <v>108</v>
      </c>
      <c r="J36" s="128">
        <v>30</v>
      </c>
      <c r="K36" s="237">
        <v>2197.4</v>
      </c>
      <c r="L36" s="548"/>
      <c r="M36" s="182" t="s">
        <v>751</v>
      </c>
      <c r="N36" s="182" t="s">
        <v>2451</v>
      </c>
      <c r="O36" s="200" t="s">
        <v>1858</v>
      </c>
      <c r="P36" s="244"/>
      <c r="Q36" s="244"/>
      <c r="R36" s="494"/>
    </row>
    <row r="37" spans="1:18" ht="31.5" hidden="1">
      <c r="A37" s="126">
        <v>22</v>
      </c>
      <c r="B37" s="127" t="s">
        <v>1881</v>
      </c>
      <c r="C37" s="127"/>
      <c r="D37" s="127"/>
      <c r="E37" s="127"/>
      <c r="F37" s="127"/>
      <c r="G37" s="127">
        <v>1</v>
      </c>
      <c r="H37" s="127" t="s">
        <v>3876</v>
      </c>
      <c r="I37" s="128">
        <v>94</v>
      </c>
      <c r="J37" s="128">
        <v>107</v>
      </c>
      <c r="K37" s="237">
        <v>134.9</v>
      </c>
      <c r="L37" s="548"/>
      <c r="M37" s="182" t="s">
        <v>751</v>
      </c>
      <c r="N37" s="182" t="s">
        <v>2451</v>
      </c>
      <c r="O37" s="200" t="s">
        <v>1858</v>
      </c>
      <c r="P37" s="244"/>
      <c r="Q37" s="244"/>
      <c r="R37" s="494"/>
    </row>
    <row r="38" spans="1:18" ht="31.5" hidden="1">
      <c r="A38" s="126">
        <v>23</v>
      </c>
      <c r="B38" s="127" t="s">
        <v>1882</v>
      </c>
      <c r="C38" s="127"/>
      <c r="D38" s="127"/>
      <c r="E38" s="127"/>
      <c r="F38" s="127"/>
      <c r="G38" s="127">
        <v>1</v>
      </c>
      <c r="H38" s="127" t="s">
        <v>3876</v>
      </c>
      <c r="I38" s="128">
        <v>94</v>
      </c>
      <c r="J38" s="128">
        <v>235</v>
      </c>
      <c r="K38" s="237">
        <v>136.6</v>
      </c>
      <c r="L38" s="548"/>
      <c r="M38" s="182" t="s">
        <v>858</v>
      </c>
      <c r="N38" s="182" t="s">
        <v>2456</v>
      </c>
      <c r="O38" s="200" t="s">
        <v>1858</v>
      </c>
      <c r="P38" s="244"/>
      <c r="Q38" s="244"/>
      <c r="R38" s="494"/>
    </row>
    <row r="39" spans="1:18" ht="31.5" hidden="1">
      <c r="A39" s="126">
        <v>24</v>
      </c>
      <c r="B39" s="127" t="s">
        <v>1883</v>
      </c>
      <c r="C39" s="127"/>
      <c r="D39" s="127"/>
      <c r="E39" s="127"/>
      <c r="F39" s="127"/>
      <c r="G39" s="127">
        <v>1</v>
      </c>
      <c r="H39" s="127" t="s">
        <v>3876</v>
      </c>
      <c r="I39" s="128">
        <v>97</v>
      </c>
      <c r="J39" s="128">
        <v>77</v>
      </c>
      <c r="K39" s="237">
        <v>9863.2999999999993</v>
      </c>
      <c r="L39" s="548"/>
      <c r="M39" s="182" t="s">
        <v>751</v>
      </c>
      <c r="N39" s="182" t="s">
        <v>2451</v>
      </c>
      <c r="O39" s="200" t="s">
        <v>1858</v>
      </c>
      <c r="P39" s="244"/>
      <c r="Q39" s="244"/>
      <c r="R39" s="494"/>
    </row>
    <row r="40" spans="1:18" ht="31.5" hidden="1">
      <c r="A40" s="126">
        <v>25</v>
      </c>
      <c r="B40" s="127" t="s">
        <v>1884</v>
      </c>
      <c r="C40" s="127"/>
      <c r="D40" s="127"/>
      <c r="E40" s="127"/>
      <c r="F40" s="127"/>
      <c r="G40" s="127">
        <v>1</v>
      </c>
      <c r="H40" s="127" t="s">
        <v>3876</v>
      </c>
      <c r="I40" s="128" t="s">
        <v>1885</v>
      </c>
      <c r="J40" s="128" t="s">
        <v>1886</v>
      </c>
      <c r="K40" s="237">
        <v>8497.9</v>
      </c>
      <c r="L40" s="548"/>
      <c r="M40" s="182" t="s">
        <v>751</v>
      </c>
      <c r="N40" s="182" t="s">
        <v>2451</v>
      </c>
      <c r="O40" s="200" t="s">
        <v>1858</v>
      </c>
      <c r="P40" s="244"/>
      <c r="Q40" s="244"/>
      <c r="R40" s="494"/>
    </row>
    <row r="41" spans="1:18" ht="31.5" hidden="1">
      <c r="A41" s="126">
        <v>26</v>
      </c>
      <c r="B41" s="127" t="s">
        <v>1887</v>
      </c>
      <c r="C41" s="127"/>
      <c r="D41" s="127"/>
      <c r="E41" s="127"/>
      <c r="F41" s="127"/>
      <c r="G41" s="127">
        <v>1</v>
      </c>
      <c r="H41" s="127" t="s">
        <v>3876</v>
      </c>
      <c r="I41" s="128">
        <v>108</v>
      </c>
      <c r="J41" s="128">
        <v>3</v>
      </c>
      <c r="K41" s="237">
        <v>569.5</v>
      </c>
      <c r="L41" s="548"/>
      <c r="M41" s="182" t="s">
        <v>775</v>
      </c>
      <c r="N41" s="182" t="s">
        <v>2454</v>
      </c>
      <c r="O41" s="200" t="s">
        <v>1858</v>
      </c>
      <c r="P41" s="244"/>
      <c r="Q41" s="244"/>
      <c r="R41" s="494"/>
    </row>
    <row r="42" spans="1:18" ht="31.5" hidden="1">
      <c r="A42" s="126">
        <v>27</v>
      </c>
      <c r="B42" s="127" t="s">
        <v>1888</v>
      </c>
      <c r="C42" s="127"/>
      <c r="D42" s="127"/>
      <c r="E42" s="127"/>
      <c r="F42" s="127"/>
      <c r="G42" s="127">
        <v>1</v>
      </c>
      <c r="H42" s="127" t="s">
        <v>3876</v>
      </c>
      <c r="I42" s="128">
        <v>105</v>
      </c>
      <c r="J42" s="128">
        <v>71</v>
      </c>
      <c r="K42" s="237">
        <v>8412.2000000000007</v>
      </c>
      <c r="L42" s="548"/>
      <c r="M42" s="182" t="s">
        <v>775</v>
      </c>
      <c r="N42" s="182" t="s">
        <v>2454</v>
      </c>
      <c r="O42" s="200" t="s">
        <v>1858</v>
      </c>
      <c r="P42" s="244"/>
      <c r="Q42" s="244"/>
      <c r="R42" s="494"/>
    </row>
    <row r="43" spans="1:18" ht="31.5" hidden="1">
      <c r="A43" s="126">
        <v>28</v>
      </c>
      <c r="B43" s="127" t="s">
        <v>1889</v>
      </c>
      <c r="C43" s="127"/>
      <c r="D43" s="127"/>
      <c r="E43" s="127"/>
      <c r="F43" s="127"/>
      <c r="G43" s="127">
        <v>1</v>
      </c>
      <c r="H43" s="127" t="s">
        <v>3876</v>
      </c>
      <c r="I43" s="128">
        <v>82</v>
      </c>
      <c r="J43" s="128">
        <v>79</v>
      </c>
      <c r="K43" s="237">
        <v>10934.1</v>
      </c>
      <c r="L43" s="548"/>
      <c r="M43" s="182" t="s">
        <v>775</v>
      </c>
      <c r="N43" s="182" t="s">
        <v>2454</v>
      </c>
      <c r="O43" s="200" t="s">
        <v>1858</v>
      </c>
      <c r="P43" s="244"/>
      <c r="Q43" s="244"/>
      <c r="R43" s="494"/>
    </row>
    <row r="44" spans="1:18" ht="31.5" hidden="1">
      <c r="A44" s="126">
        <v>29</v>
      </c>
      <c r="B44" s="127" t="s">
        <v>1890</v>
      </c>
      <c r="C44" s="127"/>
      <c r="D44" s="127"/>
      <c r="E44" s="127"/>
      <c r="F44" s="127"/>
      <c r="G44" s="127">
        <v>1</v>
      </c>
      <c r="H44" s="127" t="s">
        <v>3876</v>
      </c>
      <c r="I44" s="128">
        <v>104</v>
      </c>
      <c r="J44" s="128" t="s">
        <v>1891</v>
      </c>
      <c r="K44" s="237">
        <v>16245.1</v>
      </c>
      <c r="L44" s="548"/>
      <c r="M44" s="182" t="s">
        <v>775</v>
      </c>
      <c r="N44" s="182" t="s">
        <v>2454</v>
      </c>
      <c r="O44" s="200" t="s">
        <v>1858</v>
      </c>
      <c r="P44" s="244"/>
      <c r="Q44" s="244"/>
      <c r="R44" s="494"/>
    </row>
    <row r="45" spans="1:18" ht="31.5" hidden="1">
      <c r="A45" s="126">
        <v>30</v>
      </c>
      <c r="B45" s="127" t="s">
        <v>1892</v>
      </c>
      <c r="C45" s="127"/>
      <c r="D45" s="127"/>
      <c r="E45" s="127"/>
      <c r="F45" s="127"/>
      <c r="G45" s="127">
        <v>1</v>
      </c>
      <c r="H45" s="127" t="s">
        <v>3876</v>
      </c>
      <c r="I45" s="128" t="s">
        <v>1893</v>
      </c>
      <c r="J45" s="128" t="s">
        <v>1894</v>
      </c>
      <c r="K45" s="237">
        <v>16309</v>
      </c>
      <c r="L45" s="548"/>
      <c r="M45" s="182" t="s">
        <v>775</v>
      </c>
      <c r="N45" s="182" t="s">
        <v>2454</v>
      </c>
      <c r="O45" s="200" t="s">
        <v>1858</v>
      </c>
      <c r="P45" s="244"/>
      <c r="Q45" s="244"/>
      <c r="R45" s="494"/>
    </row>
    <row r="46" spans="1:18" ht="31.5" hidden="1">
      <c r="A46" s="126">
        <v>31</v>
      </c>
      <c r="B46" s="127" t="s">
        <v>1895</v>
      </c>
      <c r="C46" s="127"/>
      <c r="D46" s="127"/>
      <c r="E46" s="127"/>
      <c r="F46" s="127"/>
      <c r="G46" s="127">
        <v>1</v>
      </c>
      <c r="H46" s="127" t="s">
        <v>3876</v>
      </c>
      <c r="I46" s="128">
        <v>81</v>
      </c>
      <c r="J46" s="128">
        <v>89</v>
      </c>
      <c r="K46" s="237">
        <v>1408.9</v>
      </c>
      <c r="L46" s="548"/>
      <c r="M46" s="182" t="s">
        <v>775</v>
      </c>
      <c r="N46" s="182" t="s">
        <v>2454</v>
      </c>
      <c r="O46" s="200" t="s">
        <v>1858</v>
      </c>
      <c r="P46" s="244"/>
      <c r="Q46" s="244"/>
      <c r="R46" s="494"/>
    </row>
    <row r="47" spans="1:18" ht="31.5" hidden="1">
      <c r="A47" s="126">
        <v>32</v>
      </c>
      <c r="B47" s="127" t="s">
        <v>1896</v>
      </c>
      <c r="C47" s="127"/>
      <c r="D47" s="127"/>
      <c r="E47" s="127"/>
      <c r="F47" s="127"/>
      <c r="G47" s="127">
        <v>1</v>
      </c>
      <c r="H47" s="127" t="s">
        <v>3876</v>
      </c>
      <c r="I47" s="128">
        <v>71</v>
      </c>
      <c r="J47" s="128" t="s">
        <v>1897</v>
      </c>
      <c r="K47" s="237">
        <v>12620.8</v>
      </c>
      <c r="L47" s="548"/>
      <c r="M47" s="182" t="s">
        <v>775</v>
      </c>
      <c r="N47" s="182" t="s">
        <v>2454</v>
      </c>
      <c r="O47" s="200" t="s">
        <v>1858</v>
      </c>
      <c r="P47" s="244"/>
      <c r="Q47" s="244"/>
      <c r="R47" s="494"/>
    </row>
    <row r="48" spans="1:18" ht="31.5" hidden="1">
      <c r="A48" s="126">
        <v>33</v>
      </c>
      <c r="B48" s="127" t="s">
        <v>1898</v>
      </c>
      <c r="C48" s="127"/>
      <c r="D48" s="127"/>
      <c r="E48" s="127"/>
      <c r="F48" s="127"/>
      <c r="G48" s="127">
        <v>1</v>
      </c>
      <c r="H48" s="127" t="s">
        <v>3876</v>
      </c>
      <c r="I48" s="128">
        <v>105</v>
      </c>
      <c r="J48" s="128">
        <v>89</v>
      </c>
      <c r="K48" s="237">
        <v>7004.6000000000013</v>
      </c>
      <c r="L48" s="548"/>
      <c r="M48" s="182" t="s">
        <v>775</v>
      </c>
      <c r="N48" s="182" t="s">
        <v>2454</v>
      </c>
      <c r="O48" s="200" t="s">
        <v>1858</v>
      </c>
      <c r="P48" s="244"/>
      <c r="Q48" s="244"/>
      <c r="R48" s="494"/>
    </row>
    <row r="49" spans="1:18" ht="31.5" hidden="1">
      <c r="A49" s="126">
        <v>34</v>
      </c>
      <c r="B49" s="127" t="s">
        <v>1899</v>
      </c>
      <c r="C49" s="127"/>
      <c r="D49" s="127"/>
      <c r="E49" s="127"/>
      <c r="F49" s="127"/>
      <c r="G49" s="127">
        <v>1</v>
      </c>
      <c r="H49" s="127" t="s">
        <v>3876</v>
      </c>
      <c r="I49" s="128">
        <v>74</v>
      </c>
      <c r="J49" s="128">
        <v>32</v>
      </c>
      <c r="K49" s="237">
        <v>6462.9</v>
      </c>
      <c r="L49" s="548"/>
      <c r="M49" s="182" t="s">
        <v>775</v>
      </c>
      <c r="N49" s="182" t="s">
        <v>2454</v>
      </c>
      <c r="O49" s="200" t="s">
        <v>1858</v>
      </c>
      <c r="P49" s="244"/>
      <c r="Q49" s="244"/>
      <c r="R49" s="494"/>
    </row>
    <row r="50" spans="1:18" ht="31.5" hidden="1">
      <c r="A50" s="126">
        <v>35</v>
      </c>
      <c r="B50" s="127" t="s">
        <v>1900</v>
      </c>
      <c r="C50" s="127"/>
      <c r="D50" s="127"/>
      <c r="E50" s="127"/>
      <c r="F50" s="127"/>
      <c r="G50" s="127">
        <v>1</v>
      </c>
      <c r="H50" s="127" t="s">
        <v>3876</v>
      </c>
      <c r="I50" s="128">
        <v>61</v>
      </c>
      <c r="J50" s="128">
        <v>5</v>
      </c>
      <c r="K50" s="237">
        <v>3171.1999999999994</v>
      </c>
      <c r="L50" s="548"/>
      <c r="M50" s="182" t="s">
        <v>751</v>
      </c>
      <c r="N50" s="182" t="s">
        <v>2451</v>
      </c>
      <c r="O50" s="200" t="s">
        <v>1858</v>
      </c>
      <c r="P50" s="244"/>
      <c r="Q50" s="244"/>
      <c r="R50" s="494"/>
    </row>
    <row r="51" spans="1:18" ht="31.5" hidden="1">
      <c r="A51" s="126">
        <v>36</v>
      </c>
      <c r="B51" s="127" t="s">
        <v>1901</v>
      </c>
      <c r="C51" s="127"/>
      <c r="D51" s="127"/>
      <c r="E51" s="127"/>
      <c r="F51" s="127"/>
      <c r="G51" s="127">
        <v>1</v>
      </c>
      <c r="H51" s="127" t="s">
        <v>3876</v>
      </c>
      <c r="I51" s="128">
        <v>74</v>
      </c>
      <c r="J51" s="128">
        <v>3</v>
      </c>
      <c r="K51" s="237">
        <v>1460.2</v>
      </c>
      <c r="L51" s="548"/>
      <c r="M51" s="182" t="s">
        <v>751</v>
      </c>
      <c r="N51" s="182" t="s">
        <v>2451</v>
      </c>
      <c r="O51" s="200" t="s">
        <v>1858</v>
      </c>
      <c r="P51" s="244"/>
      <c r="Q51" s="244"/>
      <c r="R51" s="494"/>
    </row>
    <row r="52" spans="1:18" ht="31.5" hidden="1">
      <c r="A52" s="126">
        <v>37</v>
      </c>
      <c r="B52" s="127" t="s">
        <v>1902</v>
      </c>
      <c r="C52" s="127"/>
      <c r="D52" s="127"/>
      <c r="E52" s="127"/>
      <c r="F52" s="127"/>
      <c r="G52" s="127">
        <v>1</v>
      </c>
      <c r="H52" s="127" t="s">
        <v>3876</v>
      </c>
      <c r="I52" s="128">
        <v>32</v>
      </c>
      <c r="J52" s="128">
        <v>307</v>
      </c>
      <c r="K52" s="237">
        <v>16735.900000000001</v>
      </c>
      <c r="L52" s="548"/>
      <c r="M52" s="182" t="s">
        <v>751</v>
      </c>
      <c r="N52" s="182" t="s">
        <v>2451</v>
      </c>
      <c r="O52" s="200" t="s">
        <v>1858</v>
      </c>
      <c r="P52" s="244"/>
      <c r="Q52" s="244"/>
      <c r="R52" s="494"/>
    </row>
    <row r="53" spans="1:18" ht="31.5" hidden="1">
      <c r="A53" s="126">
        <v>38</v>
      </c>
      <c r="B53" s="127" t="s">
        <v>1903</v>
      </c>
      <c r="C53" s="127"/>
      <c r="D53" s="127"/>
      <c r="E53" s="127"/>
      <c r="F53" s="127"/>
      <c r="G53" s="127">
        <v>1</v>
      </c>
      <c r="H53" s="127" t="s">
        <v>3876</v>
      </c>
      <c r="I53" s="128">
        <v>95</v>
      </c>
      <c r="J53" s="128">
        <v>178</v>
      </c>
      <c r="K53" s="237">
        <v>1820.6</v>
      </c>
      <c r="L53" s="548"/>
      <c r="M53" s="182" t="s">
        <v>751</v>
      </c>
      <c r="N53" s="182" t="s">
        <v>2451</v>
      </c>
      <c r="O53" s="200" t="s">
        <v>1858</v>
      </c>
      <c r="P53" s="244"/>
      <c r="Q53" s="244"/>
      <c r="R53" s="494"/>
    </row>
    <row r="54" spans="1:18" ht="31.5" hidden="1">
      <c r="A54" s="126">
        <v>39</v>
      </c>
      <c r="B54" s="127" t="s">
        <v>1904</v>
      </c>
      <c r="C54" s="127"/>
      <c r="D54" s="127"/>
      <c r="E54" s="127"/>
      <c r="F54" s="127"/>
      <c r="G54" s="127">
        <v>1</v>
      </c>
      <c r="H54" s="127" t="s">
        <v>3876</v>
      </c>
      <c r="I54" s="128">
        <v>96</v>
      </c>
      <c r="J54" s="128">
        <v>62</v>
      </c>
      <c r="K54" s="237">
        <v>496.5</v>
      </c>
      <c r="L54" s="548"/>
      <c r="M54" s="182" t="s">
        <v>751</v>
      </c>
      <c r="N54" s="182" t="s">
        <v>2451</v>
      </c>
      <c r="O54" s="200" t="s">
        <v>1858</v>
      </c>
      <c r="P54" s="244"/>
      <c r="Q54" s="244"/>
      <c r="R54" s="494"/>
    </row>
    <row r="55" spans="1:18" ht="31.5" hidden="1">
      <c r="A55" s="126">
        <v>40</v>
      </c>
      <c r="B55" s="127" t="s">
        <v>1905</v>
      </c>
      <c r="C55" s="127"/>
      <c r="D55" s="127"/>
      <c r="E55" s="127"/>
      <c r="F55" s="127"/>
      <c r="G55" s="127">
        <v>1</v>
      </c>
      <c r="H55" s="127" t="s">
        <v>3876</v>
      </c>
      <c r="I55" s="128">
        <v>87</v>
      </c>
      <c r="J55" s="128" t="s">
        <v>1906</v>
      </c>
      <c r="K55" s="237">
        <v>1982.1</v>
      </c>
      <c r="L55" s="548"/>
      <c r="M55" s="182" t="s">
        <v>751</v>
      </c>
      <c r="N55" s="182" t="s">
        <v>2451</v>
      </c>
      <c r="O55" s="200" t="s">
        <v>1858</v>
      </c>
      <c r="P55" s="244"/>
      <c r="Q55" s="244"/>
      <c r="R55" s="494"/>
    </row>
    <row r="56" spans="1:18" ht="31.5" hidden="1">
      <c r="A56" s="3786">
        <v>41</v>
      </c>
      <c r="B56" s="3780" t="s">
        <v>1907</v>
      </c>
      <c r="C56" s="127"/>
      <c r="D56" s="127"/>
      <c r="E56" s="127"/>
      <c r="F56" s="127"/>
      <c r="G56" s="127">
        <v>1</v>
      </c>
      <c r="H56" s="127" t="s">
        <v>3876</v>
      </c>
      <c r="I56" s="128">
        <v>74</v>
      </c>
      <c r="J56" s="128">
        <v>3</v>
      </c>
      <c r="K56" s="237">
        <v>3470.8</v>
      </c>
      <c r="L56" s="548"/>
      <c r="M56" s="182" t="s">
        <v>751</v>
      </c>
      <c r="N56" s="182" t="s">
        <v>2451</v>
      </c>
      <c r="O56" s="200" t="s">
        <v>1858</v>
      </c>
      <c r="P56" s="244"/>
      <c r="Q56" s="244"/>
      <c r="R56" s="494"/>
    </row>
    <row r="57" spans="1:18" ht="31.5" hidden="1">
      <c r="A57" s="3786"/>
      <c r="B57" s="3780"/>
      <c r="C57" s="127"/>
      <c r="D57" s="127"/>
      <c r="E57" s="127"/>
      <c r="F57" s="127"/>
      <c r="G57" s="127">
        <v>1</v>
      </c>
      <c r="H57" s="127" t="s">
        <v>3876</v>
      </c>
      <c r="I57" s="128">
        <v>105</v>
      </c>
      <c r="J57" s="128">
        <v>56</v>
      </c>
      <c r="K57" s="237">
        <v>1139.4000000000001</v>
      </c>
      <c r="L57" s="548"/>
      <c r="M57" s="182" t="s">
        <v>751</v>
      </c>
      <c r="N57" s="182" t="s">
        <v>2451</v>
      </c>
      <c r="O57" s="200" t="s">
        <v>1858</v>
      </c>
      <c r="P57" s="244"/>
      <c r="Q57" s="244"/>
      <c r="R57" s="494"/>
    </row>
    <row r="58" spans="1:18" ht="31.5" hidden="1">
      <c r="A58" s="126">
        <v>42</v>
      </c>
      <c r="B58" s="127" t="s">
        <v>1908</v>
      </c>
      <c r="C58" s="127"/>
      <c r="D58" s="127"/>
      <c r="E58" s="127"/>
      <c r="F58" s="127"/>
      <c r="G58" s="127">
        <v>1</v>
      </c>
      <c r="H58" s="127" t="s">
        <v>3876</v>
      </c>
      <c r="I58" s="128">
        <v>53</v>
      </c>
      <c r="J58" s="128">
        <v>108</v>
      </c>
      <c r="K58" s="237">
        <v>18500</v>
      </c>
      <c r="L58" s="548"/>
      <c r="M58" s="182" t="s">
        <v>979</v>
      </c>
      <c r="N58" s="182" t="s">
        <v>2457</v>
      </c>
      <c r="O58" s="200" t="s">
        <v>1858</v>
      </c>
      <c r="P58" s="244"/>
      <c r="Q58" s="244"/>
      <c r="R58" s="494"/>
    </row>
    <row r="59" spans="1:18" ht="31.5" hidden="1">
      <c r="A59" s="3786">
        <v>43</v>
      </c>
      <c r="B59" s="3780" t="s">
        <v>1909</v>
      </c>
      <c r="C59" s="127"/>
      <c r="D59" s="127"/>
      <c r="E59" s="127"/>
      <c r="F59" s="127"/>
      <c r="G59" s="127">
        <v>1</v>
      </c>
      <c r="H59" s="127" t="s">
        <v>3876</v>
      </c>
      <c r="I59" s="128">
        <v>94</v>
      </c>
      <c r="J59" s="128">
        <v>104</v>
      </c>
      <c r="K59" s="237">
        <v>164.3</v>
      </c>
      <c r="L59" s="548"/>
      <c r="M59" s="182" t="s">
        <v>751</v>
      </c>
      <c r="N59" s="182" t="s">
        <v>2451</v>
      </c>
      <c r="O59" s="200" t="s">
        <v>1858</v>
      </c>
      <c r="P59" s="244"/>
      <c r="Q59" s="244"/>
      <c r="R59" s="494"/>
    </row>
    <row r="60" spans="1:18" ht="31.5" hidden="1">
      <c r="A60" s="3786"/>
      <c r="B60" s="3780"/>
      <c r="C60" s="127"/>
      <c r="D60" s="127"/>
      <c r="E60" s="127"/>
      <c r="F60" s="127"/>
      <c r="G60" s="127">
        <v>1</v>
      </c>
      <c r="H60" s="127" t="s">
        <v>3876</v>
      </c>
      <c r="I60" s="128">
        <v>61</v>
      </c>
      <c r="J60" s="128">
        <v>8</v>
      </c>
      <c r="K60" s="237">
        <v>1302.8000000000002</v>
      </c>
      <c r="L60" s="548"/>
      <c r="M60" s="182" t="s">
        <v>751</v>
      </c>
      <c r="N60" s="182" t="s">
        <v>2451</v>
      </c>
      <c r="O60" s="200" t="s">
        <v>1858</v>
      </c>
      <c r="P60" s="244"/>
      <c r="Q60" s="244"/>
      <c r="R60" s="494"/>
    </row>
    <row r="61" spans="1:18" ht="31.5" hidden="1">
      <c r="A61" s="3786"/>
      <c r="B61" s="3780"/>
      <c r="C61" s="127"/>
      <c r="D61" s="127"/>
      <c r="E61" s="127"/>
      <c r="F61" s="127"/>
      <c r="G61" s="127">
        <v>1</v>
      </c>
      <c r="H61" s="127" t="s">
        <v>3876</v>
      </c>
      <c r="I61" s="128">
        <v>74</v>
      </c>
      <c r="J61" s="128">
        <v>3</v>
      </c>
      <c r="K61" s="237">
        <v>3370.7</v>
      </c>
      <c r="L61" s="548"/>
      <c r="M61" s="182" t="s">
        <v>751</v>
      </c>
      <c r="N61" s="182" t="s">
        <v>2451</v>
      </c>
      <c r="O61" s="200" t="s">
        <v>1858</v>
      </c>
      <c r="P61" s="244"/>
      <c r="Q61" s="244"/>
      <c r="R61" s="494"/>
    </row>
    <row r="62" spans="1:18" ht="63" hidden="1">
      <c r="A62" s="126">
        <v>44</v>
      </c>
      <c r="B62" s="127" t="s">
        <v>1910</v>
      </c>
      <c r="C62" s="127"/>
      <c r="D62" s="127"/>
      <c r="E62" s="127"/>
      <c r="F62" s="127"/>
      <c r="G62" s="127">
        <v>1</v>
      </c>
      <c r="H62" s="127" t="s">
        <v>3876</v>
      </c>
      <c r="I62" s="128" t="s">
        <v>1911</v>
      </c>
      <c r="J62" s="128" t="s">
        <v>1912</v>
      </c>
      <c r="K62" s="237">
        <v>152817.90000000002</v>
      </c>
      <c r="L62" s="548"/>
      <c r="M62" s="182" t="s">
        <v>754</v>
      </c>
      <c r="N62" s="182" t="s">
        <v>2453</v>
      </c>
      <c r="O62" s="200" t="s">
        <v>1858</v>
      </c>
      <c r="P62" s="244"/>
      <c r="Q62" s="244"/>
      <c r="R62" s="494"/>
    </row>
    <row r="63" spans="1:18" ht="31.5" hidden="1">
      <c r="A63" s="126">
        <v>45</v>
      </c>
      <c r="B63" s="127" t="s">
        <v>1913</v>
      </c>
      <c r="C63" s="127"/>
      <c r="D63" s="127"/>
      <c r="E63" s="127"/>
      <c r="F63" s="127"/>
      <c r="G63" s="127">
        <v>1</v>
      </c>
      <c r="H63" s="127" t="s">
        <v>3876</v>
      </c>
      <c r="I63" s="128">
        <v>108</v>
      </c>
      <c r="J63" s="128">
        <v>4</v>
      </c>
      <c r="K63" s="237">
        <v>868.3</v>
      </c>
      <c r="L63" s="548"/>
      <c r="M63" s="182" t="s">
        <v>754</v>
      </c>
      <c r="N63" s="182" t="s">
        <v>2453</v>
      </c>
      <c r="O63" s="200" t="s">
        <v>1858</v>
      </c>
      <c r="P63" s="244"/>
      <c r="Q63" s="244"/>
      <c r="R63" s="494"/>
    </row>
    <row r="64" spans="1:18" ht="31.5" hidden="1">
      <c r="A64" s="126">
        <v>46</v>
      </c>
      <c r="B64" s="127" t="s">
        <v>1914</v>
      </c>
      <c r="C64" s="127"/>
      <c r="D64" s="127"/>
      <c r="E64" s="127"/>
      <c r="F64" s="127"/>
      <c r="G64" s="127">
        <v>1</v>
      </c>
      <c r="H64" s="127" t="s">
        <v>3876</v>
      </c>
      <c r="I64" s="128">
        <v>107</v>
      </c>
      <c r="J64" s="128">
        <v>26</v>
      </c>
      <c r="K64" s="237">
        <v>6938.7</v>
      </c>
      <c r="L64" s="548"/>
      <c r="M64" s="182" t="s">
        <v>754</v>
      </c>
      <c r="N64" s="182" t="s">
        <v>2453</v>
      </c>
      <c r="O64" s="200" t="s">
        <v>1858</v>
      </c>
      <c r="P64" s="244"/>
      <c r="Q64" s="244"/>
      <c r="R64" s="494"/>
    </row>
    <row r="65" spans="1:18" ht="31.5" hidden="1">
      <c r="A65" s="126">
        <v>47</v>
      </c>
      <c r="B65" s="127" t="s">
        <v>1915</v>
      </c>
      <c r="C65" s="127"/>
      <c r="D65" s="127"/>
      <c r="E65" s="127"/>
      <c r="F65" s="127"/>
      <c r="G65" s="127">
        <v>1</v>
      </c>
      <c r="H65" s="127" t="s">
        <v>3876</v>
      </c>
      <c r="I65" s="128">
        <v>26</v>
      </c>
      <c r="J65" s="128">
        <v>407</v>
      </c>
      <c r="K65" s="237">
        <v>2976.4</v>
      </c>
      <c r="L65" s="548"/>
      <c r="M65" s="182" t="s">
        <v>751</v>
      </c>
      <c r="N65" s="182" t="s">
        <v>2451</v>
      </c>
      <c r="O65" s="200" t="s">
        <v>1858</v>
      </c>
      <c r="P65" s="244"/>
      <c r="Q65" s="244"/>
      <c r="R65" s="494"/>
    </row>
    <row r="66" spans="1:18" ht="47.25" hidden="1">
      <c r="A66" s="126">
        <v>48</v>
      </c>
      <c r="B66" s="127" t="s">
        <v>1916</v>
      </c>
      <c r="C66" s="127"/>
      <c r="D66" s="127"/>
      <c r="E66" s="127"/>
      <c r="F66" s="127"/>
      <c r="G66" s="127">
        <v>1</v>
      </c>
      <c r="H66" s="127" t="s">
        <v>3876</v>
      </c>
      <c r="I66" s="128">
        <v>32</v>
      </c>
      <c r="J66" s="128">
        <v>308</v>
      </c>
      <c r="K66" s="237">
        <v>7983.3</v>
      </c>
      <c r="L66" s="548"/>
      <c r="M66" s="182" t="s">
        <v>751</v>
      </c>
      <c r="N66" s="182" t="s">
        <v>2451</v>
      </c>
      <c r="O66" s="200" t="s">
        <v>1858</v>
      </c>
      <c r="P66" s="244"/>
      <c r="Q66" s="244"/>
      <c r="R66" s="494"/>
    </row>
    <row r="67" spans="1:18" ht="31.5" hidden="1">
      <c r="A67" s="126">
        <v>49</v>
      </c>
      <c r="B67" s="127" t="s">
        <v>1917</v>
      </c>
      <c r="C67" s="127"/>
      <c r="D67" s="127"/>
      <c r="E67" s="127"/>
      <c r="F67" s="127"/>
      <c r="G67" s="127">
        <v>1</v>
      </c>
      <c r="H67" s="127" t="s">
        <v>3876</v>
      </c>
      <c r="I67" s="128"/>
      <c r="J67" s="128"/>
      <c r="K67" s="237">
        <v>6788</v>
      </c>
      <c r="L67" s="548"/>
      <c r="M67" s="182" t="s">
        <v>751</v>
      </c>
      <c r="N67" s="182" t="s">
        <v>2451</v>
      </c>
      <c r="O67" s="200" t="s">
        <v>1858</v>
      </c>
      <c r="P67" s="244"/>
      <c r="Q67" s="244"/>
      <c r="R67" s="494"/>
    </row>
    <row r="68" spans="1:18" ht="31.5" hidden="1">
      <c r="A68" s="126">
        <v>50</v>
      </c>
      <c r="B68" s="127" t="s">
        <v>1918</v>
      </c>
      <c r="C68" s="127"/>
      <c r="D68" s="127"/>
      <c r="E68" s="127"/>
      <c r="F68" s="127"/>
      <c r="G68" s="127">
        <v>1</v>
      </c>
      <c r="H68" s="127" t="s">
        <v>3876</v>
      </c>
      <c r="I68" s="128">
        <v>61</v>
      </c>
      <c r="J68" s="128">
        <v>4</v>
      </c>
      <c r="K68" s="237">
        <v>439.2</v>
      </c>
      <c r="L68" s="548"/>
      <c r="M68" s="182" t="s">
        <v>751</v>
      </c>
      <c r="N68" s="182" t="s">
        <v>2451</v>
      </c>
      <c r="O68" s="200" t="s">
        <v>1858</v>
      </c>
      <c r="P68" s="244"/>
      <c r="Q68" s="244"/>
      <c r="R68" s="494"/>
    </row>
    <row r="69" spans="1:18" ht="31.5" hidden="1">
      <c r="A69" s="126">
        <v>51</v>
      </c>
      <c r="B69" s="127" t="s">
        <v>1919</v>
      </c>
      <c r="C69" s="127"/>
      <c r="D69" s="127"/>
      <c r="E69" s="127"/>
      <c r="F69" s="127"/>
      <c r="G69" s="127">
        <v>1</v>
      </c>
      <c r="H69" s="127" t="s">
        <v>3876</v>
      </c>
      <c r="I69" s="128">
        <v>16</v>
      </c>
      <c r="J69" s="128">
        <v>49</v>
      </c>
      <c r="K69" s="237">
        <v>864</v>
      </c>
      <c r="L69" s="548"/>
      <c r="M69" s="182" t="s">
        <v>751</v>
      </c>
      <c r="N69" s="182" t="s">
        <v>2451</v>
      </c>
      <c r="O69" s="200" t="s">
        <v>1858</v>
      </c>
      <c r="P69" s="244"/>
      <c r="Q69" s="244"/>
      <c r="R69" s="494"/>
    </row>
    <row r="70" spans="1:18" ht="31.5" hidden="1">
      <c r="A70" s="126">
        <v>52</v>
      </c>
      <c r="B70" s="127" t="s">
        <v>1920</v>
      </c>
      <c r="C70" s="127"/>
      <c r="D70" s="127"/>
      <c r="E70" s="127"/>
      <c r="F70" s="127"/>
      <c r="G70" s="127">
        <v>1</v>
      </c>
      <c r="H70" s="127" t="s">
        <v>3876</v>
      </c>
      <c r="I70" s="128">
        <v>87</v>
      </c>
      <c r="J70" s="128">
        <v>50</v>
      </c>
      <c r="K70" s="237">
        <v>487.2</v>
      </c>
      <c r="L70" s="548"/>
      <c r="M70" s="182" t="s">
        <v>751</v>
      </c>
      <c r="N70" s="182" t="s">
        <v>2451</v>
      </c>
      <c r="O70" s="200" t="s">
        <v>1858</v>
      </c>
      <c r="P70" s="244"/>
      <c r="Q70" s="244"/>
      <c r="R70" s="494"/>
    </row>
    <row r="71" spans="1:18" ht="31.5" hidden="1">
      <c r="A71" s="126">
        <v>57</v>
      </c>
      <c r="B71" s="140" t="s">
        <v>1921</v>
      </c>
      <c r="C71" s="140"/>
      <c r="D71" s="140"/>
      <c r="E71" s="140"/>
      <c r="F71" s="140"/>
      <c r="G71" s="127">
        <v>1</v>
      </c>
      <c r="H71" s="127" t="s">
        <v>3876</v>
      </c>
      <c r="I71" s="129" t="s">
        <v>2534</v>
      </c>
      <c r="J71" s="167"/>
      <c r="K71" s="234">
        <v>80000</v>
      </c>
      <c r="L71" s="548"/>
      <c r="M71" s="182" t="s">
        <v>751</v>
      </c>
      <c r="N71" s="182" t="s">
        <v>2451</v>
      </c>
      <c r="O71" s="200" t="s">
        <v>1858</v>
      </c>
      <c r="P71" s="244"/>
      <c r="Q71" s="244"/>
      <c r="R71" s="494"/>
    </row>
    <row r="72" spans="1:18" ht="31.5" hidden="1">
      <c r="A72" s="126">
        <v>1</v>
      </c>
      <c r="B72" s="127" t="s">
        <v>1857</v>
      </c>
      <c r="C72" s="127"/>
      <c r="D72" s="127"/>
      <c r="E72" s="127"/>
      <c r="F72" s="127"/>
      <c r="G72" s="127">
        <v>1</v>
      </c>
      <c r="H72" s="127" t="s">
        <v>3876</v>
      </c>
      <c r="I72" s="128">
        <v>75</v>
      </c>
      <c r="J72" s="128">
        <v>9</v>
      </c>
      <c r="K72" s="237">
        <v>1878.1000000000001</v>
      </c>
      <c r="L72" s="548"/>
      <c r="M72" s="182" t="s">
        <v>751</v>
      </c>
      <c r="N72" s="182" t="s">
        <v>2451</v>
      </c>
      <c r="O72" s="200" t="s">
        <v>1858</v>
      </c>
      <c r="P72" s="244"/>
      <c r="Q72" s="244"/>
      <c r="R72" s="494"/>
    </row>
    <row r="73" spans="1:18" ht="31.5" hidden="1">
      <c r="A73" s="126">
        <v>3</v>
      </c>
      <c r="B73" s="127" t="s">
        <v>1859</v>
      </c>
      <c r="C73" s="127"/>
      <c r="D73" s="127"/>
      <c r="E73" s="127"/>
      <c r="F73" s="127"/>
      <c r="G73" s="127">
        <v>1</v>
      </c>
      <c r="H73" s="127" t="s">
        <v>3876</v>
      </c>
      <c r="I73" s="128">
        <v>105</v>
      </c>
      <c r="J73" s="128">
        <v>79</v>
      </c>
      <c r="K73" s="237">
        <v>2762</v>
      </c>
      <c r="L73" s="548"/>
      <c r="M73" s="182" t="s">
        <v>840</v>
      </c>
      <c r="N73" s="182" t="s">
        <v>2452</v>
      </c>
      <c r="O73" s="200" t="s">
        <v>1858</v>
      </c>
      <c r="P73" s="244"/>
      <c r="Q73" s="244"/>
      <c r="R73" s="494"/>
    </row>
    <row r="74" spans="1:18" ht="31.5" hidden="1">
      <c r="A74" s="126">
        <v>4</v>
      </c>
      <c r="B74" s="127" t="s">
        <v>1860</v>
      </c>
      <c r="C74" s="127"/>
      <c r="D74" s="127"/>
      <c r="E74" s="127"/>
      <c r="F74" s="127"/>
      <c r="G74" s="127">
        <v>1</v>
      </c>
      <c r="H74" s="127" t="s">
        <v>3876</v>
      </c>
      <c r="I74" s="128">
        <v>97</v>
      </c>
      <c r="J74" s="128">
        <v>2</v>
      </c>
      <c r="K74" s="237">
        <v>391.8</v>
      </c>
      <c r="L74" s="548"/>
      <c r="M74" s="182" t="s">
        <v>751</v>
      </c>
      <c r="N74" s="182" t="s">
        <v>2451</v>
      </c>
      <c r="O74" s="200" t="s">
        <v>1858</v>
      </c>
      <c r="P74" s="244"/>
      <c r="Q74" s="244"/>
      <c r="R74" s="494"/>
    </row>
    <row r="75" spans="1:18" ht="31.5" hidden="1">
      <c r="A75" s="126">
        <v>5</v>
      </c>
      <c r="B75" s="127" t="s">
        <v>1861</v>
      </c>
      <c r="C75" s="127"/>
      <c r="D75" s="127"/>
      <c r="E75" s="127"/>
      <c r="F75" s="127"/>
      <c r="G75" s="127">
        <v>1</v>
      </c>
      <c r="H75" s="127" t="s">
        <v>3876</v>
      </c>
      <c r="I75" s="128">
        <v>26</v>
      </c>
      <c r="J75" s="128" t="s">
        <v>1862</v>
      </c>
      <c r="K75" s="237">
        <v>183.8</v>
      </c>
      <c r="L75" s="548"/>
      <c r="M75" s="182" t="s">
        <v>751</v>
      </c>
      <c r="N75" s="182" t="s">
        <v>2451</v>
      </c>
      <c r="O75" s="200" t="s">
        <v>1858</v>
      </c>
      <c r="P75" s="244"/>
      <c r="Q75" s="244"/>
      <c r="R75" s="494"/>
    </row>
    <row r="76" spans="1:18" ht="31.5" hidden="1">
      <c r="A76" s="126">
        <v>6</v>
      </c>
      <c r="B76" s="127" t="s">
        <v>1863</v>
      </c>
      <c r="C76" s="127"/>
      <c r="D76" s="127"/>
      <c r="E76" s="127"/>
      <c r="F76" s="127"/>
      <c r="G76" s="127">
        <v>1</v>
      </c>
      <c r="H76" s="127" t="s">
        <v>3876</v>
      </c>
      <c r="I76" s="128">
        <v>91</v>
      </c>
      <c r="J76" s="128">
        <v>15</v>
      </c>
      <c r="K76" s="237">
        <v>254.5</v>
      </c>
      <c r="L76" s="548"/>
      <c r="M76" s="182" t="s">
        <v>751</v>
      </c>
      <c r="N76" s="182" t="s">
        <v>2451</v>
      </c>
      <c r="O76" s="200" t="s">
        <v>1858</v>
      </c>
      <c r="P76" s="244"/>
      <c r="Q76" s="244"/>
      <c r="R76" s="494"/>
    </row>
    <row r="77" spans="1:18" ht="31.5" hidden="1">
      <c r="A77" s="126">
        <v>7</v>
      </c>
      <c r="B77" s="127" t="s">
        <v>1864</v>
      </c>
      <c r="C77" s="127"/>
      <c r="D77" s="127"/>
      <c r="E77" s="127"/>
      <c r="F77" s="127"/>
      <c r="G77" s="127">
        <v>1</v>
      </c>
      <c r="H77" s="127" t="s">
        <v>3876</v>
      </c>
      <c r="I77" s="128">
        <v>104</v>
      </c>
      <c r="J77" s="128">
        <v>93</v>
      </c>
      <c r="K77" s="237">
        <v>253.3</v>
      </c>
      <c r="L77" s="548"/>
      <c r="M77" s="182" t="s">
        <v>751</v>
      </c>
      <c r="N77" s="182" t="s">
        <v>2451</v>
      </c>
      <c r="O77" s="200" t="s">
        <v>1858</v>
      </c>
      <c r="P77" s="244"/>
      <c r="Q77" s="244"/>
      <c r="R77" s="494"/>
    </row>
    <row r="78" spans="1:18" ht="31.5" hidden="1">
      <c r="A78" s="126">
        <v>8</v>
      </c>
      <c r="B78" s="127" t="s">
        <v>1865</v>
      </c>
      <c r="C78" s="127"/>
      <c r="D78" s="127"/>
      <c r="E78" s="127"/>
      <c r="F78" s="127"/>
      <c r="G78" s="127">
        <v>1</v>
      </c>
      <c r="H78" s="127" t="s">
        <v>3876</v>
      </c>
      <c r="I78" s="128">
        <v>19</v>
      </c>
      <c r="J78" s="128" t="s">
        <v>1866</v>
      </c>
      <c r="K78" s="237">
        <v>53.6</v>
      </c>
      <c r="L78" s="548"/>
      <c r="M78" s="182" t="s">
        <v>751</v>
      </c>
      <c r="N78" s="182" t="s">
        <v>2451</v>
      </c>
      <c r="O78" s="200" t="s">
        <v>1858</v>
      </c>
      <c r="P78" s="244"/>
      <c r="Q78" s="244"/>
      <c r="R78" s="494"/>
    </row>
    <row r="79" spans="1:18" ht="31.5" hidden="1">
      <c r="A79" s="126">
        <v>9</v>
      </c>
      <c r="B79" s="127" t="s">
        <v>1867</v>
      </c>
      <c r="C79" s="127"/>
      <c r="D79" s="127"/>
      <c r="E79" s="127"/>
      <c r="F79" s="127"/>
      <c r="G79" s="127">
        <v>1</v>
      </c>
      <c r="H79" s="127" t="s">
        <v>3876</v>
      </c>
      <c r="I79" s="128">
        <v>129</v>
      </c>
      <c r="J79" s="128">
        <v>364</v>
      </c>
      <c r="K79" s="237">
        <v>113.7</v>
      </c>
      <c r="L79" s="548"/>
      <c r="M79" s="182" t="s">
        <v>751</v>
      </c>
      <c r="N79" s="182" t="s">
        <v>2451</v>
      </c>
      <c r="O79" s="200" t="s">
        <v>1858</v>
      </c>
      <c r="P79" s="244"/>
      <c r="Q79" s="244"/>
      <c r="R79" s="494"/>
    </row>
    <row r="80" spans="1:18" ht="31.5" hidden="1">
      <c r="A80" s="126">
        <v>10</v>
      </c>
      <c r="B80" s="127" t="s">
        <v>1868</v>
      </c>
      <c r="C80" s="127"/>
      <c r="D80" s="127"/>
      <c r="E80" s="127"/>
      <c r="F80" s="127"/>
      <c r="G80" s="127">
        <v>1</v>
      </c>
      <c r="H80" s="127" t="s">
        <v>3876</v>
      </c>
      <c r="I80" s="128">
        <v>120</v>
      </c>
      <c r="J80" s="128">
        <v>23</v>
      </c>
      <c r="K80" s="237">
        <v>182.6</v>
      </c>
      <c r="L80" s="548"/>
      <c r="M80" s="182" t="s">
        <v>751</v>
      </c>
      <c r="N80" s="182" t="s">
        <v>2451</v>
      </c>
      <c r="O80" s="200" t="s">
        <v>1858</v>
      </c>
      <c r="P80" s="244"/>
      <c r="Q80" s="244"/>
      <c r="R80" s="494"/>
    </row>
    <row r="81" spans="1:18" ht="31.5" hidden="1">
      <c r="A81" s="126">
        <v>11</v>
      </c>
      <c r="B81" s="127" t="s">
        <v>1869</v>
      </c>
      <c r="C81" s="127"/>
      <c r="D81" s="127"/>
      <c r="E81" s="127"/>
      <c r="F81" s="127"/>
      <c r="G81" s="127">
        <v>1</v>
      </c>
      <c r="H81" s="127" t="s">
        <v>3876</v>
      </c>
      <c r="I81" s="128">
        <v>58</v>
      </c>
      <c r="J81" s="128">
        <v>37</v>
      </c>
      <c r="K81" s="237">
        <v>112.7</v>
      </c>
      <c r="L81" s="548"/>
      <c r="M81" s="182" t="s">
        <v>751</v>
      </c>
      <c r="N81" s="182" t="s">
        <v>2451</v>
      </c>
      <c r="O81" s="200" t="s">
        <v>1858</v>
      </c>
      <c r="P81" s="244"/>
      <c r="Q81" s="244"/>
      <c r="R81" s="494"/>
    </row>
    <row r="82" spans="1:18" ht="31.5" hidden="1">
      <c r="A82" s="126">
        <v>12</v>
      </c>
      <c r="B82" s="127" t="s">
        <v>1870</v>
      </c>
      <c r="C82" s="127"/>
      <c r="D82" s="127"/>
      <c r="E82" s="127"/>
      <c r="F82" s="127"/>
      <c r="G82" s="127">
        <v>1</v>
      </c>
      <c r="H82" s="127" t="s">
        <v>3876</v>
      </c>
      <c r="I82" s="128">
        <v>95</v>
      </c>
      <c r="J82" s="128">
        <v>221</v>
      </c>
      <c r="K82" s="237">
        <v>61.600000000000009</v>
      </c>
      <c r="L82" s="548"/>
      <c r="M82" s="182" t="s">
        <v>751</v>
      </c>
      <c r="N82" s="182" t="s">
        <v>2451</v>
      </c>
      <c r="O82" s="200" t="s">
        <v>1858</v>
      </c>
      <c r="P82" s="244"/>
      <c r="Q82" s="244"/>
      <c r="R82" s="494"/>
    </row>
    <row r="83" spans="1:18" ht="31.5" hidden="1">
      <c r="A83" s="126">
        <v>13</v>
      </c>
      <c r="B83" s="127" t="s">
        <v>1871</v>
      </c>
      <c r="C83" s="127"/>
      <c r="D83" s="127"/>
      <c r="E83" s="127"/>
      <c r="F83" s="127"/>
      <c r="G83" s="127">
        <v>1</v>
      </c>
      <c r="H83" s="127" t="s">
        <v>3876</v>
      </c>
      <c r="I83" s="128">
        <v>115</v>
      </c>
      <c r="J83" s="128" t="s">
        <v>1872</v>
      </c>
      <c r="K83" s="237">
        <v>4496</v>
      </c>
      <c r="L83" s="548"/>
      <c r="M83" s="182" t="s">
        <v>754</v>
      </c>
      <c r="N83" s="182" t="s">
        <v>2453</v>
      </c>
      <c r="O83" s="200" t="s">
        <v>1858</v>
      </c>
      <c r="P83" s="244"/>
      <c r="Q83" s="244"/>
      <c r="R83" s="495"/>
    </row>
    <row r="84" spans="1:18" ht="31.5" hidden="1">
      <c r="A84" s="126">
        <v>14</v>
      </c>
      <c r="B84" s="127" t="s">
        <v>1873</v>
      </c>
      <c r="C84" s="127"/>
      <c r="D84" s="127"/>
      <c r="E84" s="127"/>
      <c r="F84" s="127"/>
      <c r="G84" s="127">
        <v>1</v>
      </c>
      <c r="H84" s="127" t="s">
        <v>3876</v>
      </c>
      <c r="I84" s="128">
        <v>94</v>
      </c>
      <c r="J84" s="128">
        <v>212</v>
      </c>
      <c r="K84" s="237">
        <v>88.5</v>
      </c>
      <c r="L84" s="548"/>
      <c r="M84" s="182" t="s">
        <v>751</v>
      </c>
      <c r="N84" s="182" t="s">
        <v>2451</v>
      </c>
      <c r="O84" s="200" t="s">
        <v>1858</v>
      </c>
      <c r="P84" s="244"/>
      <c r="Q84" s="244"/>
      <c r="R84" s="495"/>
    </row>
    <row r="85" spans="1:18" ht="31.5" hidden="1">
      <c r="A85" s="126">
        <v>15</v>
      </c>
      <c r="B85" s="127" t="s">
        <v>1874</v>
      </c>
      <c r="C85" s="127"/>
      <c r="D85" s="127"/>
      <c r="E85" s="127"/>
      <c r="F85" s="127"/>
      <c r="G85" s="127">
        <v>1</v>
      </c>
      <c r="H85" s="127" t="s">
        <v>3876</v>
      </c>
      <c r="I85" s="128">
        <v>74</v>
      </c>
      <c r="J85" s="128">
        <v>32</v>
      </c>
      <c r="K85" s="237">
        <v>1186.5</v>
      </c>
      <c r="L85" s="548"/>
      <c r="M85" s="182" t="s">
        <v>775</v>
      </c>
      <c r="N85" s="182" t="s">
        <v>2454</v>
      </c>
      <c r="O85" s="200" t="s">
        <v>1858</v>
      </c>
      <c r="P85" s="244"/>
      <c r="Q85" s="244"/>
      <c r="R85" s="494"/>
    </row>
    <row r="86" spans="1:18" ht="31.5" hidden="1">
      <c r="A86" s="126">
        <v>17</v>
      </c>
      <c r="B86" s="127" t="s">
        <v>1875</v>
      </c>
      <c r="C86" s="127"/>
      <c r="D86" s="127"/>
      <c r="E86" s="127"/>
      <c r="F86" s="127"/>
      <c r="G86" s="127">
        <v>1</v>
      </c>
      <c r="H86" s="127" t="s">
        <v>3876</v>
      </c>
      <c r="I86" s="128">
        <v>94</v>
      </c>
      <c r="J86" s="128">
        <v>213</v>
      </c>
      <c r="K86" s="237">
        <v>342.70000000000005</v>
      </c>
      <c r="L86" s="548"/>
      <c r="M86" s="182" t="s">
        <v>751</v>
      </c>
      <c r="N86" s="182" t="s">
        <v>2451</v>
      </c>
      <c r="O86" s="200" t="s">
        <v>1858</v>
      </c>
      <c r="P86" s="244"/>
      <c r="Q86" s="244"/>
      <c r="R86" s="494"/>
    </row>
    <row r="87" spans="1:18" ht="31.5" hidden="1">
      <c r="A87" s="126">
        <v>18</v>
      </c>
      <c r="B87" s="127" t="s">
        <v>1876</v>
      </c>
      <c r="C87" s="127"/>
      <c r="D87" s="127"/>
      <c r="E87" s="127"/>
      <c r="F87" s="127"/>
      <c r="G87" s="127">
        <v>1</v>
      </c>
      <c r="H87" s="127" t="s">
        <v>3876</v>
      </c>
      <c r="I87" s="128">
        <v>74</v>
      </c>
      <c r="J87" s="128">
        <v>22</v>
      </c>
      <c r="K87" s="237">
        <v>4998.3</v>
      </c>
      <c r="L87" s="548"/>
      <c r="M87" s="182" t="s">
        <v>751</v>
      </c>
      <c r="N87" s="182" t="s">
        <v>2451</v>
      </c>
      <c r="O87" s="200" t="s">
        <v>1858</v>
      </c>
      <c r="P87" s="244"/>
      <c r="Q87" s="244"/>
      <c r="R87" s="494"/>
    </row>
    <row r="88" spans="1:18" ht="31.5" hidden="1">
      <c r="A88" s="126">
        <v>19</v>
      </c>
      <c r="B88" s="127" t="s">
        <v>1877</v>
      </c>
      <c r="C88" s="127"/>
      <c r="D88" s="127"/>
      <c r="E88" s="127"/>
      <c r="F88" s="127"/>
      <c r="G88" s="127">
        <v>1</v>
      </c>
      <c r="H88" s="127" t="s">
        <v>3876</v>
      </c>
      <c r="I88" s="128">
        <v>95</v>
      </c>
      <c r="J88" s="128">
        <v>201</v>
      </c>
      <c r="K88" s="237">
        <v>229.2</v>
      </c>
      <c r="L88" s="548"/>
      <c r="M88" s="182" t="s">
        <v>751</v>
      </c>
      <c r="N88" s="182" t="s">
        <v>2451</v>
      </c>
      <c r="O88" s="200" t="s">
        <v>1858</v>
      </c>
      <c r="P88" s="244"/>
      <c r="Q88" s="244"/>
      <c r="R88" s="494"/>
    </row>
    <row r="89" spans="1:18" ht="31.5" hidden="1">
      <c r="A89" s="3786">
        <v>20</v>
      </c>
      <c r="B89" s="3780" t="s">
        <v>1878</v>
      </c>
      <c r="C89" s="127"/>
      <c r="D89" s="127"/>
      <c r="E89" s="127"/>
      <c r="F89" s="127"/>
      <c r="G89" s="127">
        <v>1</v>
      </c>
      <c r="H89" s="127" t="s">
        <v>3876</v>
      </c>
      <c r="I89" s="128">
        <v>107</v>
      </c>
      <c r="J89" s="128">
        <v>59</v>
      </c>
      <c r="K89" s="237">
        <v>471.29999999999995</v>
      </c>
      <c r="L89" s="548"/>
      <c r="M89" s="182" t="s">
        <v>751</v>
      </c>
      <c r="N89" s="182" t="s">
        <v>2451</v>
      </c>
      <c r="O89" s="200" t="s">
        <v>1858</v>
      </c>
      <c r="P89" s="244"/>
      <c r="Q89" s="244"/>
      <c r="R89" s="494"/>
    </row>
    <row r="90" spans="1:18" ht="31.5" hidden="1">
      <c r="A90" s="3786"/>
      <c r="B90" s="3780"/>
      <c r="C90" s="127"/>
      <c r="D90" s="127"/>
      <c r="E90" s="127"/>
      <c r="F90" s="127"/>
      <c r="G90" s="127">
        <v>1</v>
      </c>
      <c r="H90" s="127" t="s">
        <v>3876</v>
      </c>
      <c r="I90" s="496">
        <v>64.739999999999995</v>
      </c>
      <c r="J90" s="128">
        <v>3</v>
      </c>
      <c r="K90" s="237">
        <v>2128.6</v>
      </c>
      <c r="L90" s="548"/>
      <c r="M90" s="182"/>
      <c r="N90" s="182" t="s">
        <v>2455</v>
      </c>
      <c r="O90" s="200" t="s">
        <v>1858</v>
      </c>
      <c r="P90" s="244"/>
      <c r="Q90" s="244"/>
      <c r="R90" s="494"/>
    </row>
    <row r="91" spans="1:18" ht="31.5" hidden="1">
      <c r="A91" s="126">
        <v>21</v>
      </c>
      <c r="B91" s="127" t="s">
        <v>1880</v>
      </c>
      <c r="C91" s="127"/>
      <c r="D91" s="127"/>
      <c r="E91" s="127"/>
      <c r="F91" s="127"/>
      <c r="G91" s="127">
        <v>1</v>
      </c>
      <c r="H91" s="127" t="s">
        <v>3876</v>
      </c>
      <c r="I91" s="128">
        <v>108</v>
      </c>
      <c r="J91" s="128">
        <v>30</v>
      </c>
      <c r="K91" s="237">
        <v>2197.4</v>
      </c>
      <c r="L91" s="548"/>
      <c r="M91" s="182" t="s">
        <v>751</v>
      </c>
      <c r="N91" s="182" t="s">
        <v>2451</v>
      </c>
      <c r="O91" s="200" t="s">
        <v>1858</v>
      </c>
      <c r="P91" s="244"/>
      <c r="Q91" s="244"/>
      <c r="R91" s="494"/>
    </row>
    <row r="92" spans="1:18" ht="31.5" hidden="1">
      <c r="A92" s="126">
        <v>22</v>
      </c>
      <c r="B92" s="127" t="s">
        <v>1881</v>
      </c>
      <c r="C92" s="127"/>
      <c r="D92" s="127"/>
      <c r="E92" s="127"/>
      <c r="F92" s="127"/>
      <c r="G92" s="127">
        <v>1</v>
      </c>
      <c r="H92" s="127" t="s">
        <v>3876</v>
      </c>
      <c r="I92" s="128">
        <v>94</v>
      </c>
      <c r="J92" s="128">
        <v>107</v>
      </c>
      <c r="K92" s="237">
        <v>134.9</v>
      </c>
      <c r="L92" s="548"/>
      <c r="M92" s="182" t="s">
        <v>751</v>
      </c>
      <c r="N92" s="182" t="s">
        <v>2451</v>
      </c>
      <c r="O92" s="200" t="s">
        <v>1858</v>
      </c>
      <c r="P92" s="244"/>
      <c r="Q92" s="244"/>
      <c r="R92" s="494"/>
    </row>
    <row r="93" spans="1:18" ht="31.5" hidden="1">
      <c r="A93" s="126">
        <v>23</v>
      </c>
      <c r="B93" s="127" t="s">
        <v>1882</v>
      </c>
      <c r="C93" s="127"/>
      <c r="D93" s="127"/>
      <c r="E93" s="127"/>
      <c r="F93" s="127"/>
      <c r="G93" s="127">
        <v>1</v>
      </c>
      <c r="H93" s="127" t="s">
        <v>3876</v>
      </c>
      <c r="I93" s="128">
        <v>94</v>
      </c>
      <c r="J93" s="128">
        <v>235</v>
      </c>
      <c r="K93" s="237">
        <v>136.6</v>
      </c>
      <c r="L93" s="548"/>
      <c r="M93" s="182" t="s">
        <v>858</v>
      </c>
      <c r="N93" s="182" t="s">
        <v>2456</v>
      </c>
      <c r="O93" s="200" t="s">
        <v>1858</v>
      </c>
      <c r="P93" s="244"/>
      <c r="Q93" s="244"/>
      <c r="R93" s="494"/>
    </row>
    <row r="94" spans="1:18" ht="31.5" hidden="1">
      <c r="A94" s="126">
        <v>24</v>
      </c>
      <c r="B94" s="127" t="s">
        <v>1883</v>
      </c>
      <c r="C94" s="127"/>
      <c r="D94" s="127"/>
      <c r="E94" s="127"/>
      <c r="F94" s="127"/>
      <c r="G94" s="127">
        <v>1</v>
      </c>
      <c r="H94" s="127" t="s">
        <v>3876</v>
      </c>
      <c r="I94" s="128">
        <v>97</v>
      </c>
      <c r="J94" s="128">
        <v>77</v>
      </c>
      <c r="K94" s="237">
        <v>9863.2999999999993</v>
      </c>
      <c r="L94" s="548"/>
      <c r="M94" s="182" t="s">
        <v>751</v>
      </c>
      <c r="N94" s="182" t="s">
        <v>2451</v>
      </c>
      <c r="O94" s="200" t="s">
        <v>1858</v>
      </c>
      <c r="P94" s="244"/>
      <c r="Q94" s="244"/>
      <c r="R94" s="494"/>
    </row>
    <row r="95" spans="1:18" ht="31.5" hidden="1">
      <c r="A95" s="126">
        <v>25</v>
      </c>
      <c r="B95" s="127" t="s">
        <v>1884</v>
      </c>
      <c r="C95" s="127"/>
      <c r="D95" s="127"/>
      <c r="E95" s="127"/>
      <c r="F95" s="127"/>
      <c r="G95" s="127">
        <v>1</v>
      </c>
      <c r="H95" s="127" t="s">
        <v>3876</v>
      </c>
      <c r="I95" s="128" t="s">
        <v>1885</v>
      </c>
      <c r="J95" s="128" t="s">
        <v>1886</v>
      </c>
      <c r="K95" s="237">
        <v>8497.9</v>
      </c>
      <c r="L95" s="548"/>
      <c r="M95" s="182" t="s">
        <v>751</v>
      </c>
      <c r="N95" s="182" t="s">
        <v>2451</v>
      </c>
      <c r="O95" s="200" t="s">
        <v>1858</v>
      </c>
      <c r="P95" s="244"/>
      <c r="Q95" s="244"/>
      <c r="R95" s="494"/>
    </row>
    <row r="96" spans="1:18" ht="31.5" hidden="1">
      <c r="A96" s="126">
        <v>26</v>
      </c>
      <c r="B96" s="127" t="s">
        <v>1887</v>
      </c>
      <c r="C96" s="127"/>
      <c r="D96" s="127"/>
      <c r="E96" s="127"/>
      <c r="F96" s="127"/>
      <c r="G96" s="127">
        <v>1</v>
      </c>
      <c r="H96" s="127" t="s">
        <v>3876</v>
      </c>
      <c r="I96" s="128">
        <v>108</v>
      </c>
      <c r="J96" s="128">
        <v>3</v>
      </c>
      <c r="K96" s="237">
        <v>569.5</v>
      </c>
      <c r="L96" s="548"/>
      <c r="M96" s="182" t="s">
        <v>775</v>
      </c>
      <c r="N96" s="182" t="s">
        <v>2454</v>
      </c>
      <c r="O96" s="200" t="s">
        <v>1858</v>
      </c>
      <c r="P96" s="244"/>
      <c r="Q96" s="244"/>
      <c r="R96" s="494"/>
    </row>
    <row r="97" spans="1:18" ht="31.5" hidden="1">
      <c r="A97" s="126">
        <v>27</v>
      </c>
      <c r="B97" s="127" t="s">
        <v>1888</v>
      </c>
      <c r="C97" s="127"/>
      <c r="D97" s="127"/>
      <c r="E97" s="127"/>
      <c r="F97" s="127"/>
      <c r="G97" s="127">
        <v>1</v>
      </c>
      <c r="H97" s="127" t="s">
        <v>3876</v>
      </c>
      <c r="I97" s="128">
        <v>105</v>
      </c>
      <c r="J97" s="128">
        <v>71</v>
      </c>
      <c r="K97" s="237">
        <v>8412.2000000000007</v>
      </c>
      <c r="L97" s="548"/>
      <c r="M97" s="182" t="s">
        <v>775</v>
      </c>
      <c r="N97" s="182" t="s">
        <v>2454</v>
      </c>
      <c r="O97" s="200" t="s">
        <v>1858</v>
      </c>
      <c r="P97" s="244"/>
      <c r="Q97" s="244"/>
      <c r="R97" s="494"/>
    </row>
    <row r="98" spans="1:18" ht="31.5" hidden="1">
      <c r="A98" s="126">
        <v>28</v>
      </c>
      <c r="B98" s="127" t="s">
        <v>1889</v>
      </c>
      <c r="C98" s="127"/>
      <c r="D98" s="127"/>
      <c r="E98" s="127"/>
      <c r="F98" s="127"/>
      <c r="G98" s="127">
        <v>1</v>
      </c>
      <c r="H98" s="127" t="s">
        <v>3876</v>
      </c>
      <c r="I98" s="128">
        <v>82</v>
      </c>
      <c r="J98" s="128">
        <v>79</v>
      </c>
      <c r="K98" s="237">
        <v>10934.1</v>
      </c>
      <c r="L98" s="548"/>
      <c r="M98" s="182" t="s">
        <v>775</v>
      </c>
      <c r="N98" s="182" t="s">
        <v>2454</v>
      </c>
      <c r="O98" s="200" t="s">
        <v>1858</v>
      </c>
      <c r="P98" s="244"/>
      <c r="Q98" s="244"/>
      <c r="R98" s="494"/>
    </row>
    <row r="99" spans="1:18" ht="31.5" hidden="1">
      <c r="A99" s="126">
        <v>29</v>
      </c>
      <c r="B99" s="127" t="s">
        <v>1890</v>
      </c>
      <c r="C99" s="127"/>
      <c r="D99" s="127"/>
      <c r="E99" s="127"/>
      <c r="F99" s="127"/>
      <c r="G99" s="127">
        <v>1</v>
      </c>
      <c r="H99" s="127" t="s">
        <v>3876</v>
      </c>
      <c r="I99" s="128">
        <v>104</v>
      </c>
      <c r="J99" s="128" t="s">
        <v>1891</v>
      </c>
      <c r="K99" s="237">
        <v>16245.1</v>
      </c>
      <c r="L99" s="548"/>
      <c r="M99" s="182" t="s">
        <v>775</v>
      </c>
      <c r="N99" s="182" t="s">
        <v>2454</v>
      </c>
      <c r="O99" s="200" t="s">
        <v>1858</v>
      </c>
      <c r="P99" s="244"/>
      <c r="Q99" s="244"/>
      <c r="R99" s="494"/>
    </row>
    <row r="100" spans="1:18" ht="31.5" hidden="1">
      <c r="A100" s="126">
        <v>30</v>
      </c>
      <c r="B100" s="127" t="s">
        <v>1892</v>
      </c>
      <c r="C100" s="127"/>
      <c r="D100" s="127"/>
      <c r="E100" s="127"/>
      <c r="F100" s="127"/>
      <c r="G100" s="127">
        <v>1</v>
      </c>
      <c r="H100" s="127" t="s">
        <v>3876</v>
      </c>
      <c r="I100" s="128" t="s">
        <v>1893</v>
      </c>
      <c r="J100" s="128" t="s">
        <v>1894</v>
      </c>
      <c r="K100" s="237">
        <v>16309</v>
      </c>
      <c r="L100" s="548"/>
      <c r="M100" s="182" t="s">
        <v>775</v>
      </c>
      <c r="N100" s="182" t="s">
        <v>2454</v>
      </c>
      <c r="O100" s="200" t="s">
        <v>1858</v>
      </c>
      <c r="P100" s="244"/>
      <c r="Q100" s="244"/>
      <c r="R100" s="494"/>
    </row>
    <row r="101" spans="1:18" ht="31.5" hidden="1">
      <c r="A101" s="126">
        <v>31</v>
      </c>
      <c r="B101" s="127" t="s">
        <v>1895</v>
      </c>
      <c r="C101" s="127"/>
      <c r="D101" s="127"/>
      <c r="E101" s="127"/>
      <c r="F101" s="127"/>
      <c r="G101" s="127">
        <v>1</v>
      </c>
      <c r="H101" s="127" t="s">
        <v>3876</v>
      </c>
      <c r="I101" s="128">
        <v>81</v>
      </c>
      <c r="J101" s="128">
        <v>89</v>
      </c>
      <c r="K101" s="237">
        <v>1408.9</v>
      </c>
      <c r="L101" s="548"/>
      <c r="M101" s="182" t="s">
        <v>775</v>
      </c>
      <c r="N101" s="182" t="s">
        <v>2454</v>
      </c>
      <c r="O101" s="200" t="s">
        <v>1858</v>
      </c>
      <c r="P101" s="244"/>
      <c r="Q101" s="244"/>
      <c r="R101" s="494"/>
    </row>
    <row r="102" spans="1:18" ht="31.5" hidden="1">
      <c r="A102" s="126">
        <v>32</v>
      </c>
      <c r="B102" s="127" t="s">
        <v>1896</v>
      </c>
      <c r="C102" s="127"/>
      <c r="D102" s="127"/>
      <c r="E102" s="127"/>
      <c r="F102" s="127"/>
      <c r="G102" s="127">
        <v>1</v>
      </c>
      <c r="H102" s="127" t="s">
        <v>3876</v>
      </c>
      <c r="I102" s="128">
        <v>71</v>
      </c>
      <c r="J102" s="128" t="s">
        <v>1897</v>
      </c>
      <c r="K102" s="237">
        <v>12620.8</v>
      </c>
      <c r="L102" s="548"/>
      <c r="M102" s="182" t="s">
        <v>775</v>
      </c>
      <c r="N102" s="182" t="s">
        <v>2454</v>
      </c>
      <c r="O102" s="200" t="s">
        <v>1858</v>
      </c>
      <c r="P102" s="244"/>
      <c r="Q102" s="244"/>
      <c r="R102" s="494"/>
    </row>
    <row r="103" spans="1:18" ht="31.5" hidden="1">
      <c r="A103" s="126">
        <v>33</v>
      </c>
      <c r="B103" s="127" t="s">
        <v>1898</v>
      </c>
      <c r="C103" s="127"/>
      <c r="D103" s="127"/>
      <c r="E103" s="127"/>
      <c r="F103" s="127"/>
      <c r="G103" s="127">
        <v>1</v>
      </c>
      <c r="H103" s="127" t="s">
        <v>3876</v>
      </c>
      <c r="I103" s="128">
        <v>105</v>
      </c>
      <c r="J103" s="128">
        <v>89</v>
      </c>
      <c r="K103" s="237">
        <v>7004.6000000000013</v>
      </c>
      <c r="L103" s="548"/>
      <c r="M103" s="182" t="s">
        <v>775</v>
      </c>
      <c r="N103" s="182" t="s">
        <v>2454</v>
      </c>
      <c r="O103" s="200" t="s">
        <v>1858</v>
      </c>
      <c r="P103" s="244"/>
      <c r="Q103" s="244"/>
      <c r="R103" s="494"/>
    </row>
    <row r="104" spans="1:18" ht="31.5" hidden="1">
      <c r="A104" s="126">
        <v>34</v>
      </c>
      <c r="B104" s="127" t="s">
        <v>1899</v>
      </c>
      <c r="C104" s="127"/>
      <c r="D104" s="127"/>
      <c r="E104" s="127"/>
      <c r="F104" s="127"/>
      <c r="G104" s="127">
        <v>1</v>
      </c>
      <c r="H104" s="127" t="s">
        <v>3876</v>
      </c>
      <c r="I104" s="128">
        <v>74</v>
      </c>
      <c r="J104" s="128">
        <v>32</v>
      </c>
      <c r="K104" s="237">
        <v>6462.9</v>
      </c>
      <c r="L104" s="548"/>
      <c r="M104" s="182" t="s">
        <v>775</v>
      </c>
      <c r="N104" s="182" t="s">
        <v>2454</v>
      </c>
      <c r="O104" s="200" t="s">
        <v>1858</v>
      </c>
      <c r="P104" s="244"/>
      <c r="Q104" s="244"/>
      <c r="R104" s="494"/>
    </row>
    <row r="105" spans="1:18" ht="31.5" hidden="1">
      <c r="A105" s="126">
        <v>35</v>
      </c>
      <c r="B105" s="127" t="s">
        <v>1900</v>
      </c>
      <c r="C105" s="127"/>
      <c r="D105" s="127"/>
      <c r="E105" s="127"/>
      <c r="F105" s="127"/>
      <c r="G105" s="127">
        <v>1</v>
      </c>
      <c r="H105" s="127" t="s">
        <v>3876</v>
      </c>
      <c r="I105" s="128">
        <v>61</v>
      </c>
      <c r="J105" s="128">
        <v>5</v>
      </c>
      <c r="K105" s="237">
        <v>3171.1999999999994</v>
      </c>
      <c r="L105" s="548"/>
      <c r="M105" s="182" t="s">
        <v>751</v>
      </c>
      <c r="N105" s="182" t="s">
        <v>2451</v>
      </c>
      <c r="O105" s="200" t="s">
        <v>1858</v>
      </c>
      <c r="P105" s="244"/>
      <c r="Q105" s="244"/>
      <c r="R105" s="494"/>
    </row>
    <row r="106" spans="1:18" ht="31.5" hidden="1">
      <c r="A106" s="126">
        <v>36</v>
      </c>
      <c r="B106" s="127" t="s">
        <v>1901</v>
      </c>
      <c r="C106" s="127"/>
      <c r="D106" s="127"/>
      <c r="E106" s="127"/>
      <c r="F106" s="127"/>
      <c r="G106" s="127">
        <v>1</v>
      </c>
      <c r="H106" s="127" t="s">
        <v>3876</v>
      </c>
      <c r="I106" s="128">
        <v>74</v>
      </c>
      <c r="J106" s="128">
        <v>3</v>
      </c>
      <c r="K106" s="237">
        <v>1460.2</v>
      </c>
      <c r="L106" s="548"/>
      <c r="M106" s="182" t="s">
        <v>751</v>
      </c>
      <c r="N106" s="182" t="s">
        <v>2451</v>
      </c>
      <c r="O106" s="200" t="s">
        <v>1858</v>
      </c>
      <c r="P106" s="244"/>
      <c r="Q106" s="244"/>
      <c r="R106" s="494"/>
    </row>
    <row r="107" spans="1:18" ht="31.5" hidden="1">
      <c r="A107" s="126">
        <v>37</v>
      </c>
      <c r="B107" s="127" t="s">
        <v>1902</v>
      </c>
      <c r="C107" s="127"/>
      <c r="D107" s="127"/>
      <c r="E107" s="127"/>
      <c r="F107" s="127"/>
      <c r="G107" s="127">
        <v>1</v>
      </c>
      <c r="H107" s="127" t="s">
        <v>3876</v>
      </c>
      <c r="I107" s="128">
        <v>32</v>
      </c>
      <c r="J107" s="128">
        <v>307</v>
      </c>
      <c r="K107" s="237">
        <v>16735.900000000001</v>
      </c>
      <c r="L107" s="548"/>
      <c r="M107" s="182" t="s">
        <v>751</v>
      </c>
      <c r="N107" s="182" t="s">
        <v>2451</v>
      </c>
      <c r="O107" s="200" t="s">
        <v>1858</v>
      </c>
      <c r="P107" s="244"/>
      <c r="Q107" s="244"/>
      <c r="R107" s="494"/>
    </row>
    <row r="108" spans="1:18" ht="31.5" hidden="1">
      <c r="A108" s="126">
        <v>38</v>
      </c>
      <c r="B108" s="127" t="s">
        <v>1903</v>
      </c>
      <c r="C108" s="127"/>
      <c r="D108" s="127"/>
      <c r="E108" s="127"/>
      <c r="F108" s="127"/>
      <c r="G108" s="127">
        <v>1</v>
      </c>
      <c r="H108" s="127" t="s">
        <v>3876</v>
      </c>
      <c r="I108" s="128">
        <v>95</v>
      </c>
      <c r="J108" s="128">
        <v>178</v>
      </c>
      <c r="K108" s="237">
        <v>1820.6</v>
      </c>
      <c r="L108" s="548"/>
      <c r="M108" s="182" t="s">
        <v>751</v>
      </c>
      <c r="N108" s="182" t="s">
        <v>2451</v>
      </c>
      <c r="O108" s="200" t="s">
        <v>1858</v>
      </c>
      <c r="P108" s="244"/>
      <c r="Q108" s="244"/>
      <c r="R108" s="494"/>
    </row>
    <row r="109" spans="1:18" ht="31.5" hidden="1">
      <c r="A109" s="126">
        <v>39</v>
      </c>
      <c r="B109" s="127" t="s">
        <v>1904</v>
      </c>
      <c r="C109" s="127"/>
      <c r="D109" s="127"/>
      <c r="E109" s="127"/>
      <c r="F109" s="127"/>
      <c r="G109" s="127">
        <v>1</v>
      </c>
      <c r="H109" s="127" t="s">
        <v>3876</v>
      </c>
      <c r="I109" s="128">
        <v>96</v>
      </c>
      <c r="J109" s="128">
        <v>62</v>
      </c>
      <c r="K109" s="237">
        <v>496.5</v>
      </c>
      <c r="L109" s="548"/>
      <c r="M109" s="182" t="s">
        <v>751</v>
      </c>
      <c r="N109" s="182" t="s">
        <v>2451</v>
      </c>
      <c r="O109" s="200" t="s">
        <v>1858</v>
      </c>
      <c r="P109" s="244"/>
      <c r="Q109" s="244"/>
      <c r="R109" s="494"/>
    </row>
    <row r="110" spans="1:18" ht="31.5" hidden="1">
      <c r="A110" s="126">
        <v>40</v>
      </c>
      <c r="B110" s="127" t="s">
        <v>1905</v>
      </c>
      <c r="C110" s="127"/>
      <c r="D110" s="127"/>
      <c r="E110" s="127"/>
      <c r="F110" s="127"/>
      <c r="G110" s="127">
        <v>1</v>
      </c>
      <c r="H110" s="127" t="s">
        <v>3876</v>
      </c>
      <c r="I110" s="128">
        <v>87</v>
      </c>
      <c r="J110" s="128" t="s">
        <v>1906</v>
      </c>
      <c r="K110" s="237">
        <v>1982.1</v>
      </c>
      <c r="L110" s="548"/>
      <c r="M110" s="182" t="s">
        <v>751</v>
      </c>
      <c r="N110" s="182" t="s">
        <v>2451</v>
      </c>
      <c r="O110" s="200" t="s">
        <v>1858</v>
      </c>
      <c r="P110" s="244"/>
      <c r="Q110" s="244"/>
      <c r="R110" s="494"/>
    </row>
    <row r="111" spans="1:18" ht="31.5" hidden="1">
      <c r="A111" s="3786">
        <v>41</v>
      </c>
      <c r="B111" s="3780" t="s">
        <v>1907</v>
      </c>
      <c r="C111" s="127"/>
      <c r="D111" s="127"/>
      <c r="E111" s="127"/>
      <c r="F111" s="127"/>
      <c r="G111" s="127">
        <v>1</v>
      </c>
      <c r="H111" s="127" t="s">
        <v>3876</v>
      </c>
      <c r="I111" s="128">
        <v>74</v>
      </c>
      <c r="J111" s="128">
        <v>3</v>
      </c>
      <c r="K111" s="237">
        <v>3470.8</v>
      </c>
      <c r="L111" s="548"/>
      <c r="M111" s="182" t="s">
        <v>751</v>
      </c>
      <c r="N111" s="182" t="s">
        <v>2451</v>
      </c>
      <c r="O111" s="200" t="s">
        <v>1858</v>
      </c>
      <c r="P111" s="244"/>
      <c r="Q111" s="244"/>
      <c r="R111" s="494"/>
    </row>
    <row r="112" spans="1:18" ht="31.5" hidden="1">
      <c r="A112" s="3786"/>
      <c r="B112" s="3780"/>
      <c r="C112" s="127"/>
      <c r="D112" s="127"/>
      <c r="E112" s="127"/>
      <c r="F112" s="127"/>
      <c r="G112" s="127">
        <v>1</v>
      </c>
      <c r="H112" s="127" t="s">
        <v>3876</v>
      </c>
      <c r="I112" s="128">
        <v>105</v>
      </c>
      <c r="J112" s="128">
        <v>56</v>
      </c>
      <c r="K112" s="237">
        <v>1139.4000000000001</v>
      </c>
      <c r="L112" s="548"/>
      <c r="M112" s="182" t="s">
        <v>751</v>
      </c>
      <c r="N112" s="182" t="s">
        <v>2451</v>
      </c>
      <c r="O112" s="200" t="s">
        <v>1858</v>
      </c>
      <c r="P112" s="244"/>
      <c r="Q112" s="244"/>
      <c r="R112" s="494"/>
    </row>
    <row r="113" spans="1:18" ht="31.5" hidden="1">
      <c r="A113" s="126">
        <v>42</v>
      </c>
      <c r="B113" s="127" t="s">
        <v>1908</v>
      </c>
      <c r="C113" s="127"/>
      <c r="D113" s="127"/>
      <c r="E113" s="127"/>
      <c r="F113" s="127"/>
      <c r="G113" s="127">
        <v>1</v>
      </c>
      <c r="H113" s="127" t="s">
        <v>3876</v>
      </c>
      <c r="I113" s="128">
        <v>53</v>
      </c>
      <c r="J113" s="128">
        <v>108</v>
      </c>
      <c r="K113" s="237">
        <v>18500</v>
      </c>
      <c r="L113" s="548"/>
      <c r="M113" s="182" t="s">
        <v>979</v>
      </c>
      <c r="N113" s="182" t="s">
        <v>2457</v>
      </c>
      <c r="O113" s="200" t="s">
        <v>1858</v>
      </c>
      <c r="P113" s="244"/>
      <c r="Q113" s="244"/>
      <c r="R113" s="494"/>
    </row>
    <row r="114" spans="1:18" ht="31.5" hidden="1">
      <c r="A114" s="3786">
        <v>43</v>
      </c>
      <c r="B114" s="3780" t="s">
        <v>1909</v>
      </c>
      <c r="C114" s="127"/>
      <c r="D114" s="127"/>
      <c r="E114" s="127"/>
      <c r="F114" s="127"/>
      <c r="G114" s="127">
        <v>1</v>
      </c>
      <c r="H114" s="127" t="s">
        <v>3876</v>
      </c>
      <c r="I114" s="128">
        <v>94</v>
      </c>
      <c r="J114" s="128">
        <v>104</v>
      </c>
      <c r="K114" s="237">
        <v>164.3</v>
      </c>
      <c r="L114" s="548"/>
      <c r="M114" s="182" t="s">
        <v>751</v>
      </c>
      <c r="N114" s="182" t="s">
        <v>2451</v>
      </c>
      <c r="O114" s="200" t="s">
        <v>1858</v>
      </c>
      <c r="P114" s="244"/>
      <c r="Q114" s="244"/>
      <c r="R114" s="494"/>
    </row>
    <row r="115" spans="1:18" ht="31.5" hidden="1">
      <c r="A115" s="3786"/>
      <c r="B115" s="3780"/>
      <c r="C115" s="127"/>
      <c r="D115" s="127"/>
      <c r="E115" s="127"/>
      <c r="F115" s="127"/>
      <c r="G115" s="127">
        <v>1</v>
      </c>
      <c r="H115" s="127" t="s">
        <v>3876</v>
      </c>
      <c r="I115" s="128">
        <v>61</v>
      </c>
      <c r="J115" s="128">
        <v>8</v>
      </c>
      <c r="K115" s="237">
        <v>1302.8000000000002</v>
      </c>
      <c r="L115" s="548"/>
      <c r="M115" s="182" t="s">
        <v>751</v>
      </c>
      <c r="N115" s="182" t="s">
        <v>2451</v>
      </c>
      <c r="O115" s="200" t="s">
        <v>1858</v>
      </c>
      <c r="P115" s="244"/>
      <c r="Q115" s="244"/>
      <c r="R115" s="494"/>
    </row>
    <row r="116" spans="1:18" ht="31.5" hidden="1">
      <c r="A116" s="3786"/>
      <c r="B116" s="3780"/>
      <c r="C116" s="127"/>
      <c r="D116" s="127"/>
      <c r="E116" s="127"/>
      <c r="F116" s="127"/>
      <c r="G116" s="127">
        <v>1</v>
      </c>
      <c r="H116" s="127" t="s">
        <v>3876</v>
      </c>
      <c r="I116" s="128">
        <v>74</v>
      </c>
      <c r="J116" s="128">
        <v>3</v>
      </c>
      <c r="K116" s="237">
        <v>3370.7</v>
      </c>
      <c r="L116" s="548"/>
      <c r="M116" s="182" t="s">
        <v>751</v>
      </c>
      <c r="N116" s="182" t="s">
        <v>2451</v>
      </c>
      <c r="O116" s="200" t="s">
        <v>1858</v>
      </c>
      <c r="P116" s="244"/>
      <c r="Q116" s="244"/>
      <c r="R116" s="494"/>
    </row>
    <row r="117" spans="1:18" ht="63" hidden="1">
      <c r="A117" s="126">
        <v>44</v>
      </c>
      <c r="B117" s="127" t="s">
        <v>1910</v>
      </c>
      <c r="C117" s="127"/>
      <c r="D117" s="127"/>
      <c r="E117" s="127"/>
      <c r="F117" s="127"/>
      <c r="G117" s="127">
        <v>1</v>
      </c>
      <c r="H117" s="127" t="s">
        <v>3876</v>
      </c>
      <c r="I117" s="128" t="s">
        <v>1911</v>
      </c>
      <c r="J117" s="128" t="s">
        <v>1912</v>
      </c>
      <c r="K117" s="237">
        <v>152817.90000000002</v>
      </c>
      <c r="L117" s="548"/>
      <c r="M117" s="182" t="s">
        <v>754</v>
      </c>
      <c r="N117" s="182" t="s">
        <v>2453</v>
      </c>
      <c r="O117" s="200" t="s">
        <v>1858</v>
      </c>
      <c r="P117" s="244"/>
      <c r="Q117" s="244"/>
      <c r="R117" s="494"/>
    </row>
    <row r="118" spans="1:18" ht="31.5" hidden="1">
      <c r="A118" s="126">
        <v>45</v>
      </c>
      <c r="B118" s="127" t="s">
        <v>1913</v>
      </c>
      <c r="C118" s="127"/>
      <c r="D118" s="127"/>
      <c r="E118" s="127"/>
      <c r="F118" s="127"/>
      <c r="G118" s="127">
        <v>1</v>
      </c>
      <c r="H118" s="127" t="s">
        <v>3876</v>
      </c>
      <c r="I118" s="128">
        <v>108</v>
      </c>
      <c r="J118" s="128">
        <v>4</v>
      </c>
      <c r="K118" s="237">
        <v>868.3</v>
      </c>
      <c r="L118" s="548"/>
      <c r="M118" s="182" t="s">
        <v>754</v>
      </c>
      <c r="N118" s="182" t="s">
        <v>2453</v>
      </c>
      <c r="O118" s="200" t="s">
        <v>1858</v>
      </c>
      <c r="P118" s="244"/>
      <c r="Q118" s="244"/>
      <c r="R118" s="494"/>
    </row>
    <row r="119" spans="1:18" ht="31.5" hidden="1">
      <c r="A119" s="126">
        <v>46</v>
      </c>
      <c r="B119" s="127" t="s">
        <v>1914</v>
      </c>
      <c r="C119" s="127"/>
      <c r="D119" s="127"/>
      <c r="E119" s="127"/>
      <c r="F119" s="127"/>
      <c r="G119" s="127">
        <v>1</v>
      </c>
      <c r="H119" s="127" t="s">
        <v>3876</v>
      </c>
      <c r="I119" s="128">
        <v>107</v>
      </c>
      <c r="J119" s="128">
        <v>26</v>
      </c>
      <c r="K119" s="237">
        <v>6938.7</v>
      </c>
      <c r="L119" s="548"/>
      <c r="M119" s="182" t="s">
        <v>754</v>
      </c>
      <c r="N119" s="182" t="s">
        <v>2453</v>
      </c>
      <c r="O119" s="200" t="s">
        <v>1858</v>
      </c>
      <c r="P119" s="244"/>
      <c r="Q119" s="244"/>
      <c r="R119" s="494"/>
    </row>
    <row r="120" spans="1:18" ht="31.5" hidden="1">
      <c r="A120" s="126">
        <v>47</v>
      </c>
      <c r="B120" s="127" t="s">
        <v>1915</v>
      </c>
      <c r="C120" s="127"/>
      <c r="D120" s="127"/>
      <c r="E120" s="127"/>
      <c r="F120" s="127"/>
      <c r="G120" s="127">
        <v>1</v>
      </c>
      <c r="H120" s="127" t="s">
        <v>3876</v>
      </c>
      <c r="I120" s="128">
        <v>26</v>
      </c>
      <c r="J120" s="128">
        <v>407</v>
      </c>
      <c r="K120" s="237">
        <v>2976.4</v>
      </c>
      <c r="L120" s="548"/>
      <c r="M120" s="182" t="s">
        <v>751</v>
      </c>
      <c r="N120" s="182" t="s">
        <v>2451</v>
      </c>
      <c r="O120" s="200" t="s">
        <v>1858</v>
      </c>
      <c r="P120" s="244"/>
      <c r="Q120" s="244"/>
      <c r="R120" s="494"/>
    </row>
    <row r="121" spans="1:18" ht="47.25" hidden="1">
      <c r="A121" s="126">
        <v>48</v>
      </c>
      <c r="B121" s="127" t="s">
        <v>1916</v>
      </c>
      <c r="C121" s="127"/>
      <c r="D121" s="127"/>
      <c r="E121" s="127"/>
      <c r="F121" s="127"/>
      <c r="G121" s="127">
        <v>1</v>
      </c>
      <c r="H121" s="127" t="s">
        <v>3876</v>
      </c>
      <c r="I121" s="128">
        <v>32</v>
      </c>
      <c r="J121" s="128">
        <v>308</v>
      </c>
      <c r="K121" s="237">
        <v>7983.3</v>
      </c>
      <c r="L121" s="548"/>
      <c r="M121" s="182" t="s">
        <v>751</v>
      </c>
      <c r="N121" s="182" t="s">
        <v>2451</v>
      </c>
      <c r="O121" s="200" t="s">
        <v>1858</v>
      </c>
      <c r="P121" s="244"/>
      <c r="Q121" s="244"/>
      <c r="R121" s="494"/>
    </row>
    <row r="122" spans="1:18" ht="31.5" hidden="1">
      <c r="A122" s="126">
        <v>49</v>
      </c>
      <c r="B122" s="127" t="s">
        <v>1917</v>
      </c>
      <c r="C122" s="127"/>
      <c r="D122" s="127"/>
      <c r="E122" s="127"/>
      <c r="F122" s="127"/>
      <c r="G122" s="127">
        <v>1</v>
      </c>
      <c r="H122" s="127" t="s">
        <v>3876</v>
      </c>
      <c r="I122" s="128"/>
      <c r="J122" s="128"/>
      <c r="K122" s="237">
        <v>6788</v>
      </c>
      <c r="L122" s="548"/>
      <c r="M122" s="182" t="s">
        <v>1922</v>
      </c>
      <c r="N122" s="182" t="s">
        <v>2458</v>
      </c>
      <c r="O122" s="200" t="s">
        <v>1858</v>
      </c>
      <c r="P122" s="244"/>
      <c r="Q122" s="244"/>
      <c r="R122" s="200" t="s">
        <v>1923</v>
      </c>
    </row>
    <row r="123" spans="1:18" ht="31.5" hidden="1">
      <c r="A123" s="126">
        <v>50</v>
      </c>
      <c r="B123" s="127" t="s">
        <v>1918</v>
      </c>
      <c r="C123" s="127"/>
      <c r="D123" s="127"/>
      <c r="E123" s="127"/>
      <c r="F123" s="127"/>
      <c r="G123" s="127">
        <v>1</v>
      </c>
      <c r="H123" s="127" t="s">
        <v>3876</v>
      </c>
      <c r="I123" s="128">
        <v>61</v>
      </c>
      <c r="J123" s="128">
        <v>4</v>
      </c>
      <c r="K123" s="237">
        <v>439.2</v>
      </c>
      <c r="L123" s="548"/>
      <c r="M123" s="182" t="s">
        <v>751</v>
      </c>
      <c r="N123" s="182" t="s">
        <v>2451</v>
      </c>
      <c r="O123" s="200" t="s">
        <v>1858</v>
      </c>
      <c r="P123" s="244"/>
      <c r="Q123" s="244"/>
      <c r="R123" s="494"/>
    </row>
    <row r="124" spans="1:18" ht="31.5" hidden="1">
      <c r="A124" s="126">
        <v>51</v>
      </c>
      <c r="B124" s="127" t="s">
        <v>1919</v>
      </c>
      <c r="C124" s="127"/>
      <c r="D124" s="127"/>
      <c r="E124" s="127"/>
      <c r="F124" s="127"/>
      <c r="G124" s="127">
        <v>1</v>
      </c>
      <c r="H124" s="127" t="s">
        <v>3876</v>
      </c>
      <c r="I124" s="128">
        <v>16</v>
      </c>
      <c r="J124" s="128">
        <v>49</v>
      </c>
      <c r="K124" s="237">
        <v>864</v>
      </c>
      <c r="L124" s="548"/>
      <c r="M124" s="182" t="s">
        <v>751</v>
      </c>
      <c r="N124" s="182" t="s">
        <v>2451</v>
      </c>
      <c r="O124" s="200" t="s">
        <v>1858</v>
      </c>
      <c r="P124" s="244"/>
      <c r="Q124" s="244"/>
      <c r="R124" s="494"/>
    </row>
    <row r="125" spans="1:18" ht="31.5" hidden="1">
      <c r="A125" s="126">
        <v>52</v>
      </c>
      <c r="B125" s="127" t="s">
        <v>1920</v>
      </c>
      <c r="C125" s="127"/>
      <c r="D125" s="127"/>
      <c r="E125" s="127"/>
      <c r="F125" s="127"/>
      <c r="G125" s="127">
        <v>1</v>
      </c>
      <c r="H125" s="127" t="s">
        <v>3876</v>
      </c>
      <c r="I125" s="128">
        <v>87</v>
      </c>
      <c r="J125" s="128">
        <v>50</v>
      </c>
      <c r="K125" s="237">
        <v>487.2</v>
      </c>
      <c r="L125" s="548"/>
      <c r="M125" s="182" t="s">
        <v>751</v>
      </c>
      <c r="N125" s="182" t="s">
        <v>2451</v>
      </c>
      <c r="O125" s="200" t="s">
        <v>1858</v>
      </c>
      <c r="P125" s="244"/>
      <c r="Q125" s="244"/>
      <c r="R125" s="494"/>
    </row>
    <row r="126" spans="1:18" ht="31.5" hidden="1">
      <c r="A126" s="126">
        <v>57</v>
      </c>
      <c r="B126" s="140" t="s">
        <v>1921</v>
      </c>
      <c r="C126" s="140"/>
      <c r="D126" s="140"/>
      <c r="E126" s="140"/>
      <c r="F126" s="140"/>
      <c r="G126" s="127">
        <v>1</v>
      </c>
      <c r="H126" s="127" t="s">
        <v>3876</v>
      </c>
      <c r="I126" s="129" t="s">
        <v>2534</v>
      </c>
      <c r="J126" s="167"/>
      <c r="K126" s="234">
        <v>80000</v>
      </c>
      <c r="L126" s="548"/>
      <c r="M126" s="182" t="s">
        <v>751</v>
      </c>
      <c r="N126" s="182" t="s">
        <v>2451</v>
      </c>
      <c r="O126" s="200" t="s">
        <v>1858</v>
      </c>
      <c r="P126" s="244"/>
      <c r="Q126" s="244"/>
      <c r="R126" s="494"/>
    </row>
    <row r="127" spans="1:18" ht="31.5" hidden="1">
      <c r="A127" s="145">
        <v>1</v>
      </c>
      <c r="B127" s="166" t="s">
        <v>1969</v>
      </c>
      <c r="C127" s="166"/>
      <c r="D127" s="166"/>
      <c r="E127" s="166"/>
      <c r="F127" s="166"/>
      <c r="G127" s="127">
        <v>1</v>
      </c>
      <c r="H127" s="127" t="s">
        <v>3877</v>
      </c>
      <c r="I127" s="167">
        <v>107</v>
      </c>
      <c r="J127" s="167">
        <v>19</v>
      </c>
      <c r="K127" s="234">
        <v>1752.1000000000001</v>
      </c>
      <c r="L127" s="548"/>
      <c r="M127" s="199" t="s">
        <v>751</v>
      </c>
      <c r="N127" s="199" t="s">
        <v>2451</v>
      </c>
      <c r="O127" s="200" t="s">
        <v>1858</v>
      </c>
      <c r="P127" s="244"/>
      <c r="Q127" s="244"/>
      <c r="R127" s="214"/>
    </row>
    <row r="128" spans="1:18" ht="31.5" hidden="1">
      <c r="A128" s="145">
        <v>2</v>
      </c>
      <c r="B128" s="146" t="s">
        <v>1970</v>
      </c>
      <c r="C128" s="146"/>
      <c r="D128" s="146"/>
      <c r="E128" s="146"/>
      <c r="F128" s="146"/>
      <c r="G128" s="127">
        <v>1</v>
      </c>
      <c r="H128" s="127" t="s">
        <v>3877</v>
      </c>
      <c r="I128" s="503">
        <v>131</v>
      </c>
      <c r="J128" s="503">
        <v>145</v>
      </c>
      <c r="K128" s="230">
        <v>596.79999999999995</v>
      </c>
      <c r="L128" s="548"/>
      <c r="M128" s="217" t="s">
        <v>751</v>
      </c>
      <c r="N128" s="217" t="s">
        <v>2451</v>
      </c>
      <c r="O128" s="200" t="s">
        <v>1858</v>
      </c>
      <c r="P128" s="244"/>
      <c r="Q128" s="244"/>
      <c r="R128" s="498"/>
    </row>
    <row r="129" spans="1:18" ht="31.5" hidden="1">
      <c r="A129" s="145">
        <v>3</v>
      </c>
      <c r="B129" s="166" t="s">
        <v>1971</v>
      </c>
      <c r="C129" s="166"/>
      <c r="D129" s="166"/>
      <c r="E129" s="166"/>
      <c r="F129" s="166"/>
      <c r="G129" s="127">
        <v>1</v>
      </c>
      <c r="H129" s="127" t="s">
        <v>3877</v>
      </c>
      <c r="I129" s="167">
        <v>138</v>
      </c>
      <c r="J129" s="167">
        <v>72</v>
      </c>
      <c r="K129" s="234">
        <v>2697.8</v>
      </c>
      <c r="L129" s="548"/>
      <c r="M129" s="199" t="s">
        <v>751</v>
      </c>
      <c r="N129" s="199" t="s">
        <v>2451</v>
      </c>
      <c r="O129" s="200" t="s">
        <v>1858</v>
      </c>
      <c r="P129" s="244"/>
      <c r="Q129" s="244"/>
      <c r="R129" s="214"/>
    </row>
    <row r="130" spans="1:18" ht="31.5" hidden="1">
      <c r="A130" s="145">
        <v>4</v>
      </c>
      <c r="B130" s="166" t="s">
        <v>1972</v>
      </c>
      <c r="C130" s="166"/>
      <c r="D130" s="166"/>
      <c r="E130" s="166"/>
      <c r="F130" s="166"/>
      <c r="G130" s="127">
        <v>1</v>
      </c>
      <c r="H130" s="127" t="s">
        <v>3877</v>
      </c>
      <c r="I130" s="167">
        <v>98</v>
      </c>
      <c r="J130" s="167">
        <v>31</v>
      </c>
      <c r="K130" s="234">
        <v>63</v>
      </c>
      <c r="L130" s="548"/>
      <c r="M130" s="199" t="s">
        <v>751</v>
      </c>
      <c r="N130" s="199" t="s">
        <v>2451</v>
      </c>
      <c r="O130" s="200" t="s">
        <v>1858</v>
      </c>
      <c r="P130" s="244"/>
      <c r="Q130" s="244"/>
      <c r="R130" s="214"/>
    </row>
    <row r="131" spans="1:18" ht="31.5" hidden="1">
      <c r="A131" s="145">
        <v>5</v>
      </c>
      <c r="B131" s="166" t="s">
        <v>1973</v>
      </c>
      <c r="C131" s="166"/>
      <c r="D131" s="166"/>
      <c r="E131" s="166"/>
      <c r="F131" s="166"/>
      <c r="G131" s="127">
        <v>1</v>
      </c>
      <c r="H131" s="127" t="s">
        <v>3877</v>
      </c>
      <c r="I131" s="167">
        <v>111</v>
      </c>
      <c r="J131" s="167">
        <v>102</v>
      </c>
      <c r="K131" s="234">
        <v>72.400000000000006</v>
      </c>
      <c r="L131" s="548"/>
      <c r="M131" s="199" t="s">
        <v>751</v>
      </c>
      <c r="N131" s="199" t="s">
        <v>2451</v>
      </c>
      <c r="O131" s="200" t="s">
        <v>1858</v>
      </c>
      <c r="P131" s="244"/>
      <c r="Q131" s="244"/>
      <c r="R131" s="214"/>
    </row>
    <row r="132" spans="1:18" ht="31.5" hidden="1">
      <c r="A132" s="145">
        <v>6</v>
      </c>
      <c r="B132" s="166" t="s">
        <v>1974</v>
      </c>
      <c r="C132" s="166"/>
      <c r="D132" s="166"/>
      <c r="E132" s="166"/>
      <c r="F132" s="166"/>
      <c r="G132" s="127">
        <v>1</v>
      </c>
      <c r="H132" s="127" t="s">
        <v>3877</v>
      </c>
      <c r="I132" s="167">
        <v>123</v>
      </c>
      <c r="J132" s="167">
        <v>115</v>
      </c>
      <c r="K132" s="234">
        <v>215.5</v>
      </c>
      <c r="L132" s="548"/>
      <c r="M132" s="199" t="s">
        <v>751</v>
      </c>
      <c r="N132" s="199" t="s">
        <v>2451</v>
      </c>
      <c r="O132" s="200" t="s">
        <v>1858</v>
      </c>
      <c r="P132" s="244"/>
      <c r="Q132" s="244"/>
      <c r="R132" s="214"/>
    </row>
    <row r="133" spans="1:18" ht="31.5" hidden="1">
      <c r="A133" s="145">
        <v>7</v>
      </c>
      <c r="B133" s="166" t="s">
        <v>1975</v>
      </c>
      <c r="C133" s="166"/>
      <c r="D133" s="166"/>
      <c r="E133" s="166"/>
      <c r="F133" s="166"/>
      <c r="G133" s="127">
        <v>1</v>
      </c>
      <c r="H133" s="127" t="s">
        <v>3877</v>
      </c>
      <c r="I133" s="167">
        <v>126</v>
      </c>
      <c r="J133" s="167">
        <v>33</v>
      </c>
      <c r="K133" s="234">
        <v>63</v>
      </c>
      <c r="L133" s="548"/>
      <c r="M133" s="199" t="s">
        <v>751</v>
      </c>
      <c r="N133" s="199" t="s">
        <v>2451</v>
      </c>
      <c r="O133" s="200" t="s">
        <v>1858</v>
      </c>
      <c r="P133" s="244"/>
      <c r="Q133" s="244"/>
      <c r="R133" s="214"/>
    </row>
    <row r="134" spans="1:18" ht="31.5" hidden="1">
      <c r="A134" s="145">
        <v>8</v>
      </c>
      <c r="B134" s="166" t="s">
        <v>1976</v>
      </c>
      <c r="C134" s="166"/>
      <c r="D134" s="166"/>
      <c r="E134" s="166"/>
      <c r="F134" s="166"/>
      <c r="G134" s="127">
        <v>1</v>
      </c>
      <c r="H134" s="127" t="s">
        <v>3877</v>
      </c>
      <c r="I134" s="167">
        <v>134</v>
      </c>
      <c r="J134" s="167">
        <v>169</v>
      </c>
      <c r="K134" s="234">
        <v>63</v>
      </c>
      <c r="L134" s="548"/>
      <c r="M134" s="199" t="s">
        <v>751</v>
      </c>
      <c r="N134" s="199" t="s">
        <v>2451</v>
      </c>
      <c r="O134" s="200" t="s">
        <v>1858</v>
      </c>
      <c r="P134" s="244"/>
      <c r="Q134" s="244"/>
      <c r="R134" s="214"/>
    </row>
    <row r="135" spans="1:18" ht="31.5" hidden="1">
      <c r="A135" s="145">
        <v>9</v>
      </c>
      <c r="B135" s="166" t="s">
        <v>1977</v>
      </c>
      <c r="C135" s="166"/>
      <c r="D135" s="166"/>
      <c r="E135" s="166"/>
      <c r="F135" s="166"/>
      <c r="G135" s="127">
        <v>1</v>
      </c>
      <c r="H135" s="127" t="s">
        <v>3877</v>
      </c>
      <c r="I135" s="167">
        <v>146</v>
      </c>
      <c r="J135" s="167">
        <v>38</v>
      </c>
      <c r="K135" s="234">
        <v>101.9</v>
      </c>
      <c r="L135" s="548"/>
      <c r="M135" s="199" t="s">
        <v>751</v>
      </c>
      <c r="N135" s="199" t="s">
        <v>2451</v>
      </c>
      <c r="O135" s="200" t="s">
        <v>1858</v>
      </c>
      <c r="P135" s="244"/>
      <c r="Q135" s="244"/>
      <c r="R135" s="214"/>
    </row>
    <row r="136" spans="1:18" ht="31.5" hidden="1">
      <c r="A136" s="145">
        <v>10</v>
      </c>
      <c r="B136" s="166" t="s">
        <v>1978</v>
      </c>
      <c r="C136" s="166"/>
      <c r="D136" s="166"/>
      <c r="E136" s="166"/>
      <c r="F136" s="166"/>
      <c r="G136" s="127">
        <v>1</v>
      </c>
      <c r="H136" s="127" t="s">
        <v>3877</v>
      </c>
      <c r="I136" s="167">
        <v>164</v>
      </c>
      <c r="J136" s="167">
        <v>84</v>
      </c>
      <c r="K136" s="234">
        <v>63</v>
      </c>
      <c r="L136" s="548"/>
      <c r="M136" s="199" t="s">
        <v>751</v>
      </c>
      <c r="N136" s="199" t="s">
        <v>2451</v>
      </c>
      <c r="O136" s="200" t="s">
        <v>1858</v>
      </c>
      <c r="P136" s="244"/>
      <c r="Q136" s="244"/>
      <c r="R136" s="214"/>
    </row>
    <row r="137" spans="1:18" ht="31.5" hidden="1">
      <c r="A137" s="145">
        <v>11</v>
      </c>
      <c r="B137" s="166" t="s">
        <v>1979</v>
      </c>
      <c r="C137" s="166"/>
      <c r="D137" s="166"/>
      <c r="E137" s="166"/>
      <c r="F137" s="166"/>
      <c r="G137" s="127">
        <v>1</v>
      </c>
      <c r="H137" s="127" t="s">
        <v>3877</v>
      </c>
      <c r="I137" s="167">
        <v>138</v>
      </c>
      <c r="J137" s="167">
        <v>72</v>
      </c>
      <c r="K137" s="234">
        <v>63</v>
      </c>
      <c r="L137" s="548"/>
      <c r="M137" s="199" t="s">
        <v>751</v>
      </c>
      <c r="N137" s="199" t="s">
        <v>2451</v>
      </c>
      <c r="O137" s="200" t="s">
        <v>1858</v>
      </c>
      <c r="P137" s="244"/>
      <c r="Q137" s="244"/>
      <c r="R137" s="214"/>
    </row>
    <row r="138" spans="1:18" ht="31.5" hidden="1">
      <c r="A138" s="145">
        <v>12</v>
      </c>
      <c r="B138" s="166" t="s">
        <v>1980</v>
      </c>
      <c r="C138" s="166"/>
      <c r="D138" s="166"/>
      <c r="E138" s="166"/>
      <c r="F138" s="166"/>
      <c r="G138" s="127">
        <v>1</v>
      </c>
      <c r="H138" s="127" t="s">
        <v>3877</v>
      </c>
      <c r="I138" s="167">
        <v>144</v>
      </c>
      <c r="J138" s="167">
        <v>87</v>
      </c>
      <c r="K138" s="234">
        <v>39.9</v>
      </c>
      <c r="L138" s="548"/>
      <c r="M138" s="199" t="s">
        <v>751</v>
      </c>
      <c r="N138" s="199" t="s">
        <v>2451</v>
      </c>
      <c r="O138" s="200" t="s">
        <v>1858</v>
      </c>
      <c r="P138" s="244"/>
      <c r="Q138" s="244"/>
      <c r="R138" s="214"/>
    </row>
    <row r="139" spans="1:18" ht="31.5" hidden="1">
      <c r="A139" s="145">
        <v>13</v>
      </c>
      <c r="B139" s="166" t="s">
        <v>1981</v>
      </c>
      <c r="C139" s="166"/>
      <c r="D139" s="166"/>
      <c r="E139" s="166"/>
      <c r="F139" s="166"/>
      <c r="G139" s="127">
        <v>1</v>
      </c>
      <c r="H139" s="127" t="s">
        <v>3877</v>
      </c>
      <c r="I139" s="167">
        <v>138</v>
      </c>
      <c r="J139" s="167">
        <v>146</v>
      </c>
      <c r="K139" s="234">
        <v>109.8</v>
      </c>
      <c r="L139" s="548"/>
      <c r="M139" s="199" t="s">
        <v>751</v>
      </c>
      <c r="N139" s="199" t="s">
        <v>2451</v>
      </c>
      <c r="O139" s="200" t="s">
        <v>1858</v>
      </c>
      <c r="P139" s="244"/>
      <c r="Q139" s="244"/>
      <c r="R139" s="214"/>
    </row>
    <row r="140" spans="1:18" ht="31.5" hidden="1">
      <c r="A140" s="145">
        <v>14</v>
      </c>
      <c r="B140" s="166" t="s">
        <v>1982</v>
      </c>
      <c r="C140" s="166"/>
      <c r="D140" s="166"/>
      <c r="E140" s="166"/>
      <c r="F140" s="166"/>
      <c r="G140" s="127">
        <v>1</v>
      </c>
      <c r="H140" s="127" t="s">
        <v>3877</v>
      </c>
      <c r="I140" s="167">
        <v>137</v>
      </c>
      <c r="J140" s="167">
        <v>68</v>
      </c>
      <c r="K140" s="234">
        <v>58.900000000000006</v>
      </c>
      <c r="L140" s="548"/>
      <c r="M140" s="199" t="s">
        <v>751</v>
      </c>
      <c r="N140" s="199" t="s">
        <v>2451</v>
      </c>
      <c r="O140" s="200" t="s">
        <v>1858</v>
      </c>
      <c r="P140" s="244"/>
      <c r="Q140" s="244"/>
      <c r="R140" s="214"/>
    </row>
    <row r="141" spans="1:18" ht="31.5" hidden="1">
      <c r="A141" s="145">
        <v>15</v>
      </c>
      <c r="B141" s="166" t="s">
        <v>1983</v>
      </c>
      <c r="C141" s="166"/>
      <c r="D141" s="166"/>
      <c r="E141" s="166"/>
      <c r="F141" s="166"/>
      <c r="G141" s="127">
        <v>1</v>
      </c>
      <c r="H141" s="127" t="s">
        <v>3877</v>
      </c>
      <c r="I141" s="167">
        <v>131</v>
      </c>
      <c r="J141" s="167">
        <v>25</v>
      </c>
      <c r="K141" s="234">
        <v>74.400000000000006</v>
      </c>
      <c r="L141" s="548"/>
      <c r="M141" s="199" t="s">
        <v>751</v>
      </c>
      <c r="N141" s="199" t="s">
        <v>2451</v>
      </c>
      <c r="O141" s="200" t="s">
        <v>1858</v>
      </c>
      <c r="P141" s="244"/>
      <c r="Q141" s="244"/>
      <c r="R141" s="214"/>
    </row>
    <row r="142" spans="1:18" ht="31.5" hidden="1">
      <c r="A142" s="145">
        <v>16</v>
      </c>
      <c r="B142" s="166" t="s">
        <v>1984</v>
      </c>
      <c r="C142" s="166"/>
      <c r="D142" s="166"/>
      <c r="E142" s="166"/>
      <c r="F142" s="166"/>
      <c r="G142" s="127">
        <v>1</v>
      </c>
      <c r="H142" s="127" t="s">
        <v>3877</v>
      </c>
      <c r="I142" s="167">
        <v>109</v>
      </c>
      <c r="J142" s="167">
        <v>63</v>
      </c>
      <c r="K142" s="234">
        <v>140.5</v>
      </c>
      <c r="L142" s="548"/>
      <c r="M142" s="199" t="s">
        <v>751</v>
      </c>
      <c r="N142" s="199" t="s">
        <v>2451</v>
      </c>
      <c r="O142" s="200" t="s">
        <v>1858</v>
      </c>
      <c r="P142" s="244"/>
      <c r="Q142" s="244"/>
      <c r="R142" s="214"/>
    </row>
    <row r="143" spans="1:18" ht="31.5" hidden="1">
      <c r="A143" s="145">
        <v>17</v>
      </c>
      <c r="B143" s="166" t="s">
        <v>1985</v>
      </c>
      <c r="C143" s="166"/>
      <c r="D143" s="166"/>
      <c r="E143" s="166"/>
      <c r="F143" s="166"/>
      <c r="G143" s="127">
        <v>1</v>
      </c>
      <c r="H143" s="127" t="s">
        <v>3877</v>
      </c>
      <c r="I143" s="167">
        <v>131</v>
      </c>
      <c r="J143" s="167">
        <v>318</v>
      </c>
      <c r="K143" s="234">
        <v>109.8</v>
      </c>
      <c r="L143" s="548"/>
      <c r="M143" s="199" t="s">
        <v>751</v>
      </c>
      <c r="N143" s="199" t="s">
        <v>2451</v>
      </c>
      <c r="O143" s="200" t="s">
        <v>1858</v>
      </c>
      <c r="P143" s="244"/>
      <c r="Q143" s="244"/>
      <c r="R143" s="214"/>
    </row>
    <row r="144" spans="1:18" ht="31.5" hidden="1">
      <c r="A144" s="145">
        <v>18</v>
      </c>
      <c r="B144" s="140" t="s">
        <v>1986</v>
      </c>
      <c r="C144" s="140"/>
      <c r="D144" s="140"/>
      <c r="E144" s="140"/>
      <c r="F144" s="140"/>
      <c r="G144" s="127">
        <v>1</v>
      </c>
      <c r="H144" s="127" t="s">
        <v>3877</v>
      </c>
      <c r="I144" s="147">
        <v>145</v>
      </c>
      <c r="J144" s="152">
        <v>45</v>
      </c>
      <c r="K144" s="234">
        <v>4700</v>
      </c>
      <c r="L144" s="548"/>
      <c r="M144" s="199" t="s">
        <v>751</v>
      </c>
      <c r="N144" s="199" t="s">
        <v>2451</v>
      </c>
      <c r="O144" s="200" t="s">
        <v>1858</v>
      </c>
      <c r="P144" s="244"/>
      <c r="Q144" s="244"/>
      <c r="R144" s="214"/>
    </row>
    <row r="145" spans="1:18" ht="31.5" hidden="1">
      <c r="A145" s="148">
        <v>19</v>
      </c>
      <c r="B145" s="504" t="s">
        <v>1987</v>
      </c>
      <c r="C145" s="504"/>
      <c r="D145" s="504"/>
      <c r="E145" s="504"/>
      <c r="F145" s="504"/>
      <c r="G145" s="127">
        <v>1</v>
      </c>
      <c r="H145" s="127" t="s">
        <v>3877</v>
      </c>
      <c r="I145" s="149">
        <v>130</v>
      </c>
      <c r="J145" s="505">
        <v>111</v>
      </c>
      <c r="K145" s="506">
        <v>214</v>
      </c>
      <c r="L145" s="548"/>
      <c r="M145" s="218" t="s">
        <v>751</v>
      </c>
      <c r="N145" s="218" t="s">
        <v>2451</v>
      </c>
      <c r="O145" s="198" t="s">
        <v>1858</v>
      </c>
      <c r="P145" s="244"/>
      <c r="Q145" s="244"/>
      <c r="R145" s="507"/>
    </row>
    <row r="146" spans="1:18" ht="31.5" hidden="1">
      <c r="A146" s="145">
        <v>20</v>
      </c>
      <c r="B146" s="140" t="s">
        <v>1988</v>
      </c>
      <c r="C146" s="140"/>
      <c r="D146" s="140"/>
      <c r="E146" s="140"/>
      <c r="F146" s="140"/>
      <c r="G146" s="127">
        <v>1</v>
      </c>
      <c r="H146" s="127" t="s">
        <v>3877</v>
      </c>
      <c r="I146" s="150">
        <v>97</v>
      </c>
      <c r="J146" s="152">
        <v>171</v>
      </c>
      <c r="K146" s="234">
        <v>200</v>
      </c>
      <c r="L146" s="548"/>
      <c r="M146" s="199" t="s">
        <v>751</v>
      </c>
      <c r="N146" s="199" t="s">
        <v>2451</v>
      </c>
      <c r="O146" s="200" t="s">
        <v>1858</v>
      </c>
      <c r="P146" s="244"/>
      <c r="Q146" s="244"/>
      <c r="R146" s="214"/>
    </row>
    <row r="147" spans="1:18" ht="31.5" hidden="1">
      <c r="A147" s="145">
        <v>21</v>
      </c>
      <c r="B147" s="202" t="s">
        <v>1989</v>
      </c>
      <c r="C147" s="202"/>
      <c r="D147" s="202"/>
      <c r="E147" s="202"/>
      <c r="F147" s="202"/>
      <c r="G147" s="127">
        <v>1</v>
      </c>
      <c r="H147" s="127" t="s">
        <v>3877</v>
      </c>
      <c r="I147" s="150">
        <v>102</v>
      </c>
      <c r="J147" s="152">
        <v>2</v>
      </c>
      <c r="K147" s="230">
        <v>71300</v>
      </c>
      <c r="L147" s="548"/>
      <c r="M147" s="199" t="s">
        <v>1990</v>
      </c>
      <c r="N147" s="199" t="s">
        <v>2468</v>
      </c>
      <c r="O147" s="200" t="s">
        <v>1858</v>
      </c>
      <c r="P147" s="244"/>
      <c r="Q147" s="244"/>
      <c r="R147" s="214"/>
    </row>
    <row r="148" spans="1:18" ht="31.5" hidden="1">
      <c r="A148" s="145">
        <v>22</v>
      </c>
      <c r="B148" s="202" t="s">
        <v>1991</v>
      </c>
      <c r="C148" s="202"/>
      <c r="D148" s="202"/>
      <c r="E148" s="202"/>
      <c r="F148" s="202"/>
      <c r="G148" s="127">
        <v>1</v>
      </c>
      <c r="H148" s="127" t="s">
        <v>3877</v>
      </c>
      <c r="I148" s="150">
        <v>107</v>
      </c>
      <c r="J148" s="152">
        <v>12</v>
      </c>
      <c r="K148" s="234">
        <v>900</v>
      </c>
      <c r="L148" s="548"/>
      <c r="M148" s="199" t="s">
        <v>751</v>
      </c>
      <c r="N148" s="199" t="s">
        <v>2451</v>
      </c>
      <c r="O148" s="200" t="s">
        <v>1858</v>
      </c>
      <c r="P148" s="244"/>
      <c r="Q148" s="244"/>
      <c r="R148" s="214"/>
    </row>
    <row r="149" spans="1:18" ht="31.5" hidden="1">
      <c r="A149" s="145">
        <v>23</v>
      </c>
      <c r="B149" s="202" t="s">
        <v>1992</v>
      </c>
      <c r="C149" s="202"/>
      <c r="D149" s="202"/>
      <c r="E149" s="202"/>
      <c r="F149" s="202"/>
      <c r="G149" s="127">
        <v>1</v>
      </c>
      <c r="H149" s="127" t="s">
        <v>3877</v>
      </c>
      <c r="I149" s="150" t="s">
        <v>1993</v>
      </c>
      <c r="J149" s="152" t="s">
        <v>1994</v>
      </c>
      <c r="K149" s="234">
        <v>16299.999999999998</v>
      </c>
      <c r="L149" s="548"/>
      <c r="M149" s="199" t="s">
        <v>751</v>
      </c>
      <c r="N149" s="199" t="s">
        <v>2451</v>
      </c>
      <c r="O149" s="200" t="s">
        <v>1858</v>
      </c>
      <c r="P149" s="244"/>
      <c r="Q149" s="244"/>
      <c r="R149" s="214"/>
    </row>
    <row r="150" spans="1:18" ht="31.5" hidden="1">
      <c r="A150" s="145">
        <v>24</v>
      </c>
      <c r="B150" s="202" t="s">
        <v>1995</v>
      </c>
      <c r="C150" s="202"/>
      <c r="D150" s="202"/>
      <c r="E150" s="202"/>
      <c r="F150" s="202"/>
      <c r="G150" s="127">
        <v>1</v>
      </c>
      <c r="H150" s="127" t="s">
        <v>3877</v>
      </c>
      <c r="I150" s="150">
        <v>157</v>
      </c>
      <c r="J150" s="152" t="s">
        <v>1996</v>
      </c>
      <c r="K150" s="230">
        <v>51300</v>
      </c>
      <c r="L150" s="548"/>
      <c r="M150" s="199" t="s">
        <v>1990</v>
      </c>
      <c r="N150" s="199" t="s">
        <v>2468</v>
      </c>
      <c r="O150" s="200" t="s">
        <v>1858</v>
      </c>
      <c r="P150" s="244"/>
      <c r="Q150" s="244"/>
      <c r="R150" s="214"/>
    </row>
    <row r="151" spans="1:18" ht="31.5" hidden="1">
      <c r="A151" s="145">
        <v>25</v>
      </c>
      <c r="B151" s="202" t="s">
        <v>1997</v>
      </c>
      <c r="C151" s="202"/>
      <c r="D151" s="202"/>
      <c r="E151" s="202"/>
      <c r="F151" s="202"/>
      <c r="G151" s="127">
        <v>1</v>
      </c>
      <c r="H151" s="127" t="s">
        <v>3877</v>
      </c>
      <c r="I151" s="150">
        <v>137</v>
      </c>
      <c r="J151" s="152" t="s">
        <v>1998</v>
      </c>
      <c r="K151" s="234">
        <v>600</v>
      </c>
      <c r="L151" s="548"/>
      <c r="M151" s="199" t="s">
        <v>751</v>
      </c>
      <c r="N151" s="199" t="s">
        <v>2451</v>
      </c>
      <c r="O151" s="200" t="s">
        <v>1858</v>
      </c>
      <c r="P151" s="244"/>
      <c r="Q151" s="244"/>
      <c r="R151" s="214"/>
    </row>
    <row r="152" spans="1:18" ht="31.5" hidden="1">
      <c r="A152" s="145">
        <v>26</v>
      </c>
      <c r="B152" s="202" t="s">
        <v>1999</v>
      </c>
      <c r="C152" s="202"/>
      <c r="D152" s="202"/>
      <c r="E152" s="202"/>
      <c r="F152" s="202"/>
      <c r="G152" s="127">
        <v>1</v>
      </c>
      <c r="H152" s="127" t="s">
        <v>3877</v>
      </c>
      <c r="I152" s="150">
        <v>152</v>
      </c>
      <c r="J152" s="152">
        <v>46</v>
      </c>
      <c r="K152" s="234">
        <v>5500</v>
      </c>
      <c r="L152" s="548"/>
      <c r="M152" s="199" t="s">
        <v>751</v>
      </c>
      <c r="N152" s="199" t="s">
        <v>2451</v>
      </c>
      <c r="O152" s="200" t="s">
        <v>1858</v>
      </c>
      <c r="P152" s="244"/>
      <c r="Q152" s="244"/>
      <c r="R152" s="214"/>
    </row>
    <row r="153" spans="1:18" ht="31.5" hidden="1">
      <c r="A153" s="145">
        <v>27</v>
      </c>
      <c r="B153" s="133" t="s">
        <v>2000</v>
      </c>
      <c r="C153" s="133"/>
      <c r="D153" s="133"/>
      <c r="E153" s="133"/>
      <c r="F153" s="133"/>
      <c r="G153" s="127">
        <v>1</v>
      </c>
      <c r="H153" s="127" t="s">
        <v>3877</v>
      </c>
      <c r="I153" s="150">
        <v>139</v>
      </c>
      <c r="J153" s="152">
        <v>66</v>
      </c>
      <c r="K153" s="235">
        <v>1300</v>
      </c>
      <c r="L153" s="548"/>
      <c r="M153" s="199" t="s">
        <v>754</v>
      </c>
      <c r="N153" s="199" t="s">
        <v>2453</v>
      </c>
      <c r="O153" s="200" t="s">
        <v>1858</v>
      </c>
      <c r="P153" s="244"/>
      <c r="Q153" s="244"/>
      <c r="R153" s="214"/>
    </row>
    <row r="154" spans="1:18" ht="31.5" hidden="1">
      <c r="A154" s="145">
        <v>28</v>
      </c>
      <c r="B154" s="133" t="s">
        <v>2001</v>
      </c>
      <c r="C154" s="133"/>
      <c r="D154" s="133"/>
      <c r="E154" s="133"/>
      <c r="F154" s="133"/>
      <c r="G154" s="127">
        <v>1</v>
      </c>
      <c r="H154" s="127" t="s">
        <v>3877</v>
      </c>
      <c r="I154" s="151">
        <v>165</v>
      </c>
      <c r="J154" s="152">
        <v>45</v>
      </c>
      <c r="K154" s="509">
        <v>20600</v>
      </c>
      <c r="L154" s="548"/>
      <c r="M154" s="199" t="s">
        <v>754</v>
      </c>
      <c r="N154" s="199" t="s">
        <v>2453</v>
      </c>
      <c r="O154" s="200" t="s">
        <v>1858</v>
      </c>
      <c r="P154" s="244"/>
      <c r="Q154" s="244"/>
      <c r="R154" s="214"/>
    </row>
    <row r="155" spans="1:18" ht="31.5" hidden="1">
      <c r="A155" s="145">
        <v>29</v>
      </c>
      <c r="B155" s="140" t="s">
        <v>2002</v>
      </c>
      <c r="C155" s="140"/>
      <c r="D155" s="140"/>
      <c r="E155" s="140"/>
      <c r="F155" s="140"/>
      <c r="G155" s="127">
        <v>1</v>
      </c>
      <c r="H155" s="127" t="s">
        <v>3877</v>
      </c>
      <c r="I155" s="152">
        <v>111</v>
      </c>
      <c r="J155" s="152">
        <v>63</v>
      </c>
      <c r="K155" s="234">
        <v>1900</v>
      </c>
      <c r="L155" s="548"/>
      <c r="M155" s="199" t="s">
        <v>840</v>
      </c>
      <c r="N155" s="199" t="s">
        <v>2452</v>
      </c>
      <c r="O155" s="200" t="s">
        <v>1858</v>
      </c>
      <c r="P155" s="244"/>
      <c r="Q155" s="244"/>
      <c r="R155" s="214"/>
    </row>
    <row r="156" spans="1:18" ht="31.5" hidden="1">
      <c r="A156" s="145">
        <v>30</v>
      </c>
      <c r="B156" s="202" t="s">
        <v>2003</v>
      </c>
      <c r="C156" s="202"/>
      <c r="D156" s="202"/>
      <c r="E156" s="202"/>
      <c r="F156" s="202"/>
      <c r="G156" s="127">
        <v>1</v>
      </c>
      <c r="H156" s="127" t="s">
        <v>3877</v>
      </c>
      <c r="I156" s="152">
        <v>139</v>
      </c>
      <c r="J156" s="152">
        <v>67</v>
      </c>
      <c r="K156" s="234">
        <v>40</v>
      </c>
      <c r="L156" s="548"/>
      <c r="M156" s="199" t="s">
        <v>840</v>
      </c>
      <c r="N156" s="199" t="s">
        <v>2452</v>
      </c>
      <c r="O156" s="200" t="s">
        <v>1858</v>
      </c>
      <c r="P156" s="244"/>
      <c r="Q156" s="244"/>
      <c r="R156" s="214"/>
    </row>
    <row r="157" spans="1:18" ht="31.5" hidden="1">
      <c r="A157" s="145">
        <v>31</v>
      </c>
      <c r="B157" s="140" t="s">
        <v>2004</v>
      </c>
      <c r="C157" s="140"/>
      <c r="D157" s="140"/>
      <c r="E157" s="140"/>
      <c r="F157" s="140"/>
      <c r="G157" s="127">
        <v>1</v>
      </c>
      <c r="H157" s="127" t="s">
        <v>3877</v>
      </c>
      <c r="I157" s="152">
        <v>146</v>
      </c>
      <c r="J157" s="152" t="s">
        <v>2005</v>
      </c>
      <c r="K157" s="234">
        <v>40800</v>
      </c>
      <c r="L157" s="548"/>
      <c r="M157" s="199" t="s">
        <v>751</v>
      </c>
      <c r="N157" s="199" t="s">
        <v>2451</v>
      </c>
      <c r="O157" s="200" t="s">
        <v>1858</v>
      </c>
      <c r="P157" s="244"/>
      <c r="Q157" s="244"/>
      <c r="R157" s="214"/>
    </row>
    <row r="158" spans="1:18" ht="31.5" hidden="1">
      <c r="A158" s="145">
        <v>32</v>
      </c>
      <c r="B158" s="140" t="s">
        <v>2006</v>
      </c>
      <c r="C158" s="140"/>
      <c r="D158" s="140"/>
      <c r="E158" s="140"/>
      <c r="F158" s="140"/>
      <c r="G158" s="127">
        <v>1</v>
      </c>
      <c r="H158" s="127" t="s">
        <v>3877</v>
      </c>
      <c r="I158" s="152">
        <v>4</v>
      </c>
      <c r="J158" s="152">
        <v>465</v>
      </c>
      <c r="K158" s="234">
        <v>4600</v>
      </c>
      <c r="L158" s="548"/>
      <c r="M158" s="199" t="s">
        <v>775</v>
      </c>
      <c r="N158" s="199" t="s">
        <v>2454</v>
      </c>
      <c r="O158" s="200" t="s">
        <v>1858</v>
      </c>
      <c r="P158" s="244"/>
      <c r="Q158" s="244"/>
      <c r="R158" s="214"/>
    </row>
    <row r="159" spans="1:18" ht="31.5" hidden="1">
      <c r="A159" s="145">
        <v>33</v>
      </c>
      <c r="B159" s="202" t="s">
        <v>2007</v>
      </c>
      <c r="C159" s="202"/>
      <c r="D159" s="202"/>
      <c r="E159" s="202"/>
      <c r="F159" s="202"/>
      <c r="G159" s="127">
        <v>1</v>
      </c>
      <c r="H159" s="127" t="s">
        <v>3877</v>
      </c>
      <c r="I159" s="152">
        <v>20</v>
      </c>
      <c r="J159" s="152">
        <v>411</v>
      </c>
      <c r="K159" s="234">
        <v>7200</v>
      </c>
      <c r="L159" s="548"/>
      <c r="M159" s="199" t="s">
        <v>775</v>
      </c>
      <c r="N159" s="199" t="s">
        <v>2454</v>
      </c>
      <c r="O159" s="200" t="s">
        <v>1858</v>
      </c>
      <c r="P159" s="244"/>
      <c r="Q159" s="244"/>
      <c r="R159" s="214"/>
    </row>
    <row r="160" spans="1:18" ht="31.5" hidden="1">
      <c r="A160" s="145">
        <v>34</v>
      </c>
      <c r="B160" s="140" t="s">
        <v>2008</v>
      </c>
      <c r="C160" s="140"/>
      <c r="D160" s="140"/>
      <c r="E160" s="140"/>
      <c r="F160" s="140"/>
      <c r="G160" s="127">
        <v>1</v>
      </c>
      <c r="H160" s="127" t="s">
        <v>3877</v>
      </c>
      <c r="I160" s="152">
        <v>99</v>
      </c>
      <c r="J160" s="152">
        <v>3</v>
      </c>
      <c r="K160" s="234">
        <v>7200</v>
      </c>
      <c r="L160" s="548"/>
      <c r="M160" s="199" t="s">
        <v>775</v>
      </c>
      <c r="N160" s="199" t="s">
        <v>2454</v>
      </c>
      <c r="O160" s="200" t="s">
        <v>1858</v>
      </c>
      <c r="P160" s="244"/>
      <c r="Q160" s="244"/>
      <c r="R160" s="214"/>
    </row>
    <row r="161" spans="1:18" ht="31.5" hidden="1">
      <c r="A161" s="145">
        <v>35</v>
      </c>
      <c r="B161" s="202" t="s">
        <v>2009</v>
      </c>
      <c r="C161" s="202"/>
      <c r="D161" s="202"/>
      <c r="E161" s="202"/>
      <c r="F161" s="202"/>
      <c r="G161" s="127">
        <v>1</v>
      </c>
      <c r="H161" s="127" t="s">
        <v>3877</v>
      </c>
      <c r="I161" s="152">
        <v>123</v>
      </c>
      <c r="J161" s="152">
        <v>26</v>
      </c>
      <c r="K161" s="234">
        <v>1400.0000000000002</v>
      </c>
      <c r="L161" s="548"/>
      <c r="M161" s="199" t="s">
        <v>775</v>
      </c>
      <c r="N161" s="199" t="s">
        <v>2454</v>
      </c>
      <c r="O161" s="200" t="s">
        <v>1858</v>
      </c>
      <c r="P161" s="244"/>
      <c r="Q161" s="244"/>
      <c r="R161" s="214"/>
    </row>
    <row r="162" spans="1:18" ht="31.5" hidden="1">
      <c r="A162" s="145">
        <v>36</v>
      </c>
      <c r="B162" s="202" t="s">
        <v>1416</v>
      </c>
      <c r="C162" s="202"/>
      <c r="D162" s="202"/>
      <c r="E162" s="202"/>
      <c r="F162" s="202"/>
      <c r="G162" s="127">
        <v>1</v>
      </c>
      <c r="H162" s="127" t="s">
        <v>3877</v>
      </c>
      <c r="I162" s="152">
        <v>16</v>
      </c>
      <c r="J162" s="152">
        <v>531</v>
      </c>
      <c r="K162" s="234">
        <v>13000</v>
      </c>
      <c r="L162" s="548"/>
      <c r="M162" s="199" t="s">
        <v>775</v>
      </c>
      <c r="N162" s="199" t="s">
        <v>2454</v>
      </c>
      <c r="O162" s="200" t="s">
        <v>1858</v>
      </c>
      <c r="P162" s="244"/>
      <c r="Q162" s="244"/>
      <c r="R162" s="214"/>
    </row>
    <row r="163" spans="1:18" ht="31.5" hidden="1">
      <c r="A163" s="145">
        <v>37</v>
      </c>
      <c r="B163" s="140" t="s">
        <v>2010</v>
      </c>
      <c r="C163" s="140"/>
      <c r="D163" s="140"/>
      <c r="E163" s="140"/>
      <c r="F163" s="140"/>
      <c r="G163" s="127">
        <v>1</v>
      </c>
      <c r="H163" s="127" t="s">
        <v>3877</v>
      </c>
      <c r="I163" s="152">
        <v>26</v>
      </c>
      <c r="J163" s="152">
        <v>486</v>
      </c>
      <c r="K163" s="234">
        <v>14700</v>
      </c>
      <c r="L163" s="548"/>
      <c r="M163" s="199" t="s">
        <v>775</v>
      </c>
      <c r="N163" s="199" t="s">
        <v>2454</v>
      </c>
      <c r="O163" s="200" t="s">
        <v>1858</v>
      </c>
      <c r="P163" s="244"/>
      <c r="Q163" s="244"/>
      <c r="R163" s="214"/>
    </row>
    <row r="164" spans="1:18" ht="31.5" hidden="1">
      <c r="A164" s="145">
        <v>38</v>
      </c>
      <c r="B164" s="140" t="s">
        <v>2011</v>
      </c>
      <c r="C164" s="140"/>
      <c r="D164" s="140"/>
      <c r="E164" s="140"/>
      <c r="F164" s="140"/>
      <c r="G164" s="127">
        <v>1</v>
      </c>
      <c r="H164" s="127" t="s">
        <v>3877</v>
      </c>
      <c r="I164" s="152">
        <v>111</v>
      </c>
      <c r="J164" s="152">
        <v>50</v>
      </c>
      <c r="K164" s="234">
        <v>5100</v>
      </c>
      <c r="L164" s="548"/>
      <c r="M164" s="199" t="s">
        <v>775</v>
      </c>
      <c r="N164" s="199" t="s">
        <v>2454</v>
      </c>
      <c r="O164" s="200" t="s">
        <v>1858</v>
      </c>
      <c r="P164" s="244"/>
      <c r="Q164" s="244"/>
      <c r="R164" s="214"/>
    </row>
    <row r="165" spans="1:18" ht="31.5" hidden="1">
      <c r="A165" s="145">
        <v>39</v>
      </c>
      <c r="B165" s="140" t="s">
        <v>2012</v>
      </c>
      <c r="C165" s="140"/>
      <c r="D165" s="140"/>
      <c r="E165" s="140"/>
      <c r="F165" s="140"/>
      <c r="G165" s="127">
        <v>1</v>
      </c>
      <c r="H165" s="127" t="s">
        <v>3877</v>
      </c>
      <c r="I165" s="152">
        <v>132</v>
      </c>
      <c r="J165" s="152" t="s">
        <v>2013</v>
      </c>
      <c r="K165" s="234">
        <v>3500</v>
      </c>
      <c r="L165" s="548"/>
      <c r="M165" s="199" t="s">
        <v>775</v>
      </c>
      <c r="N165" s="199" t="s">
        <v>2454</v>
      </c>
      <c r="O165" s="200" t="s">
        <v>1858</v>
      </c>
      <c r="P165" s="244"/>
      <c r="Q165" s="244"/>
      <c r="R165" s="214"/>
    </row>
    <row r="166" spans="1:18" ht="31.5" hidden="1">
      <c r="A166" s="145">
        <v>40</v>
      </c>
      <c r="B166" s="140" t="s">
        <v>2014</v>
      </c>
      <c r="C166" s="140"/>
      <c r="D166" s="140"/>
      <c r="E166" s="140"/>
      <c r="F166" s="140"/>
      <c r="G166" s="127">
        <v>1</v>
      </c>
      <c r="H166" s="127" t="s">
        <v>3877</v>
      </c>
      <c r="I166" s="152">
        <v>112</v>
      </c>
      <c r="J166" s="152">
        <v>2</v>
      </c>
      <c r="K166" s="234">
        <v>24800</v>
      </c>
      <c r="L166" s="548"/>
      <c r="M166" s="199" t="s">
        <v>775</v>
      </c>
      <c r="N166" s="199" t="s">
        <v>2454</v>
      </c>
      <c r="O166" s="200" t="s">
        <v>1858</v>
      </c>
      <c r="P166" s="244"/>
      <c r="Q166" s="244"/>
      <c r="R166" s="214"/>
    </row>
    <row r="167" spans="1:18" ht="31.5" hidden="1">
      <c r="A167" s="145">
        <v>41</v>
      </c>
      <c r="B167" s="140" t="s">
        <v>2015</v>
      </c>
      <c r="C167" s="140"/>
      <c r="D167" s="140"/>
      <c r="E167" s="140"/>
      <c r="F167" s="140"/>
      <c r="G167" s="127">
        <v>1</v>
      </c>
      <c r="H167" s="127" t="s">
        <v>3877</v>
      </c>
      <c r="I167" s="152">
        <v>139</v>
      </c>
      <c r="J167" s="152">
        <v>1</v>
      </c>
      <c r="K167" s="234">
        <v>5699.9999999999991</v>
      </c>
      <c r="L167" s="548"/>
      <c r="M167" s="199" t="s">
        <v>775</v>
      </c>
      <c r="N167" s="199" t="s">
        <v>2454</v>
      </c>
      <c r="O167" s="200" t="s">
        <v>1858</v>
      </c>
      <c r="P167" s="244"/>
      <c r="Q167" s="244"/>
      <c r="R167" s="214"/>
    </row>
    <row r="168" spans="1:18" ht="31.5" hidden="1">
      <c r="A168" s="145">
        <v>42</v>
      </c>
      <c r="B168" s="202" t="s">
        <v>2016</v>
      </c>
      <c r="C168" s="202"/>
      <c r="D168" s="202"/>
      <c r="E168" s="202"/>
      <c r="F168" s="202"/>
      <c r="G168" s="127">
        <v>1</v>
      </c>
      <c r="H168" s="127" t="s">
        <v>3877</v>
      </c>
      <c r="I168" s="152">
        <v>153</v>
      </c>
      <c r="J168" s="152">
        <v>75</v>
      </c>
      <c r="K168" s="234">
        <v>17000</v>
      </c>
      <c r="L168" s="548"/>
      <c r="M168" s="199" t="s">
        <v>775</v>
      </c>
      <c r="N168" s="199" t="s">
        <v>2454</v>
      </c>
      <c r="O168" s="200" t="s">
        <v>1858</v>
      </c>
      <c r="P168" s="244"/>
      <c r="Q168" s="244"/>
      <c r="R168" s="214"/>
    </row>
    <row r="169" spans="1:18" ht="31.5" hidden="1">
      <c r="A169" s="145">
        <v>43</v>
      </c>
      <c r="B169" s="140" t="s">
        <v>2017</v>
      </c>
      <c r="C169" s="140"/>
      <c r="D169" s="140"/>
      <c r="E169" s="140"/>
      <c r="F169" s="140"/>
      <c r="G169" s="127">
        <v>1</v>
      </c>
      <c r="H169" s="127" t="s">
        <v>3877</v>
      </c>
      <c r="I169" s="152">
        <v>87</v>
      </c>
      <c r="J169" s="510">
        <v>4</v>
      </c>
      <c r="K169" s="234">
        <v>11800</v>
      </c>
      <c r="L169" s="548"/>
      <c r="M169" s="199" t="s">
        <v>775</v>
      </c>
      <c r="N169" s="199" t="s">
        <v>2454</v>
      </c>
      <c r="O169" s="200" t="s">
        <v>1858</v>
      </c>
      <c r="P169" s="244"/>
      <c r="Q169" s="244"/>
      <c r="R169" s="214"/>
    </row>
    <row r="170" spans="1:18" ht="31.5" hidden="1">
      <c r="A170" s="145">
        <v>44</v>
      </c>
      <c r="B170" s="140" t="s">
        <v>2018</v>
      </c>
      <c r="C170" s="140"/>
      <c r="D170" s="140"/>
      <c r="E170" s="140"/>
      <c r="F170" s="140"/>
      <c r="G170" s="127">
        <v>1</v>
      </c>
      <c r="H170" s="127" t="s">
        <v>3877</v>
      </c>
      <c r="I170" s="152" t="s">
        <v>2019</v>
      </c>
      <c r="J170" s="510" t="s">
        <v>2020</v>
      </c>
      <c r="K170" s="234">
        <v>13600.000000000002</v>
      </c>
      <c r="L170" s="548"/>
      <c r="M170" s="199" t="s">
        <v>751</v>
      </c>
      <c r="N170" s="199" t="s">
        <v>2451</v>
      </c>
      <c r="O170" s="200" t="s">
        <v>1858</v>
      </c>
      <c r="P170" s="244"/>
      <c r="Q170" s="244"/>
      <c r="R170" s="214"/>
    </row>
    <row r="171" spans="1:18" ht="31.5" hidden="1">
      <c r="A171" s="145">
        <v>45</v>
      </c>
      <c r="B171" s="166" t="s">
        <v>2021</v>
      </c>
      <c r="C171" s="166"/>
      <c r="D171" s="166"/>
      <c r="E171" s="166"/>
      <c r="F171" s="166"/>
      <c r="G171" s="127">
        <v>1</v>
      </c>
      <c r="H171" s="127" t="s">
        <v>3877</v>
      </c>
      <c r="I171" s="128">
        <v>132</v>
      </c>
      <c r="J171" s="510">
        <v>137</v>
      </c>
      <c r="K171" s="234">
        <v>5100</v>
      </c>
      <c r="L171" s="548"/>
      <c r="M171" s="199" t="s">
        <v>751</v>
      </c>
      <c r="N171" s="199" t="s">
        <v>2451</v>
      </c>
      <c r="O171" s="200" t="s">
        <v>1858</v>
      </c>
      <c r="P171" s="244"/>
      <c r="Q171" s="244"/>
      <c r="R171" s="214"/>
    </row>
    <row r="172" spans="1:18" ht="31.5" hidden="1">
      <c r="A172" s="145">
        <v>46</v>
      </c>
      <c r="B172" s="166" t="s">
        <v>2022</v>
      </c>
      <c r="C172" s="166"/>
      <c r="D172" s="166"/>
      <c r="E172" s="166"/>
      <c r="F172" s="166"/>
      <c r="G172" s="127">
        <v>1</v>
      </c>
      <c r="H172" s="127" t="s">
        <v>3877</v>
      </c>
      <c r="I172" s="128">
        <v>90</v>
      </c>
      <c r="J172" s="510">
        <v>35</v>
      </c>
      <c r="K172" s="234">
        <v>20500</v>
      </c>
      <c r="L172" s="548"/>
      <c r="M172" s="199" t="s">
        <v>979</v>
      </c>
      <c r="N172" s="199" t="s">
        <v>2457</v>
      </c>
      <c r="O172" s="200" t="s">
        <v>1858</v>
      </c>
      <c r="P172" s="244"/>
      <c r="Q172" s="244"/>
      <c r="R172" s="214"/>
    </row>
    <row r="173" spans="1:18" ht="31.5" hidden="1">
      <c r="A173" s="145">
        <v>47</v>
      </c>
      <c r="B173" s="140" t="s">
        <v>2023</v>
      </c>
      <c r="C173" s="140"/>
      <c r="D173" s="140"/>
      <c r="E173" s="140"/>
      <c r="F173" s="140"/>
      <c r="G173" s="127">
        <v>1</v>
      </c>
      <c r="H173" s="127" t="s">
        <v>3877</v>
      </c>
      <c r="I173" s="137">
        <v>131</v>
      </c>
      <c r="J173" s="511">
        <v>318</v>
      </c>
      <c r="K173" s="230">
        <v>78</v>
      </c>
      <c r="L173" s="548"/>
      <c r="M173" s="217" t="s">
        <v>858</v>
      </c>
      <c r="N173" s="217" t="s">
        <v>2456</v>
      </c>
      <c r="O173" s="200" t="s">
        <v>1858</v>
      </c>
      <c r="P173" s="244"/>
      <c r="Q173" s="244"/>
      <c r="R173" s="498"/>
    </row>
    <row r="174" spans="1:18" ht="31.5" hidden="1">
      <c r="A174" s="145">
        <v>48</v>
      </c>
      <c r="B174" s="166" t="s">
        <v>2024</v>
      </c>
      <c r="C174" s="166"/>
      <c r="D174" s="166"/>
      <c r="E174" s="166"/>
      <c r="F174" s="166"/>
      <c r="G174" s="127">
        <v>1</v>
      </c>
      <c r="H174" s="127" t="s">
        <v>3877</v>
      </c>
      <c r="I174" s="128">
        <v>145</v>
      </c>
      <c r="J174" s="510" t="s">
        <v>2025</v>
      </c>
      <c r="K174" s="234">
        <v>3200</v>
      </c>
      <c r="L174" s="548"/>
      <c r="M174" s="199" t="s">
        <v>979</v>
      </c>
      <c r="N174" s="199" t="s">
        <v>2457</v>
      </c>
      <c r="O174" s="200" t="s">
        <v>1858</v>
      </c>
      <c r="P174" s="244"/>
      <c r="Q174" s="244"/>
      <c r="R174" s="214"/>
    </row>
    <row r="175" spans="1:18" ht="31.5" hidden="1">
      <c r="A175" s="145">
        <v>49</v>
      </c>
      <c r="B175" s="140" t="s">
        <v>2026</v>
      </c>
      <c r="C175" s="140"/>
      <c r="D175" s="140"/>
      <c r="E175" s="140"/>
      <c r="F175" s="140"/>
      <c r="G175" s="127">
        <v>1</v>
      </c>
      <c r="H175" s="127" t="s">
        <v>3877</v>
      </c>
      <c r="I175" s="137">
        <v>41</v>
      </c>
      <c r="J175" s="511">
        <v>12</v>
      </c>
      <c r="K175" s="230">
        <v>3365</v>
      </c>
      <c r="L175" s="548"/>
      <c r="M175" s="217" t="s">
        <v>858</v>
      </c>
      <c r="N175" s="217" t="s">
        <v>2456</v>
      </c>
      <c r="O175" s="200" t="s">
        <v>1858</v>
      </c>
      <c r="P175" s="244"/>
      <c r="Q175" s="244"/>
      <c r="R175" s="498"/>
    </row>
    <row r="176" spans="1:18" ht="31.5" hidden="1">
      <c r="A176" s="145">
        <v>50</v>
      </c>
      <c r="B176" s="127" t="s">
        <v>2027</v>
      </c>
      <c r="C176" s="127"/>
      <c r="D176" s="127"/>
      <c r="E176" s="127"/>
      <c r="F176" s="127"/>
      <c r="G176" s="127">
        <v>1</v>
      </c>
      <c r="H176" s="127" t="s">
        <v>3877</v>
      </c>
      <c r="I176" s="128">
        <v>131</v>
      </c>
      <c r="J176" s="128">
        <v>286</v>
      </c>
      <c r="K176" s="234">
        <v>1061</v>
      </c>
      <c r="L176" s="548"/>
      <c r="M176" s="199" t="s">
        <v>751</v>
      </c>
      <c r="N176" s="199" t="s">
        <v>2451</v>
      </c>
      <c r="O176" s="200" t="s">
        <v>1858</v>
      </c>
      <c r="P176" s="244"/>
      <c r="Q176" s="244"/>
      <c r="R176" s="214"/>
    </row>
    <row r="177" spans="1:18" ht="31.5" hidden="1">
      <c r="A177" s="145">
        <v>51</v>
      </c>
      <c r="B177" s="127" t="s">
        <v>2028</v>
      </c>
      <c r="C177" s="153"/>
      <c r="D177" s="153"/>
      <c r="E177" s="153"/>
      <c r="F177" s="153"/>
      <c r="G177" s="127">
        <v>1</v>
      </c>
      <c r="H177" s="127" t="s">
        <v>3877</v>
      </c>
      <c r="I177" s="128">
        <v>130</v>
      </c>
      <c r="J177" s="128">
        <v>66</v>
      </c>
      <c r="K177" s="237">
        <v>1345</v>
      </c>
      <c r="L177" s="548"/>
      <c r="M177" s="572" t="s">
        <v>1945</v>
      </c>
      <c r="N177" s="181" t="s">
        <v>1943</v>
      </c>
      <c r="O177" s="197"/>
      <c r="P177" s="244"/>
      <c r="Q177" s="244"/>
      <c r="R177" s="197"/>
    </row>
    <row r="178" spans="1:18" ht="38.25" hidden="1">
      <c r="A178" s="134">
        <v>1</v>
      </c>
      <c r="B178" s="166" t="s">
        <v>2114</v>
      </c>
      <c r="C178" s="166"/>
      <c r="D178" s="166"/>
      <c r="E178" s="166"/>
      <c r="F178" s="166"/>
      <c r="G178" s="166">
        <v>1</v>
      </c>
      <c r="H178" s="166" t="s">
        <v>3878</v>
      </c>
      <c r="I178" s="167">
        <v>15</v>
      </c>
      <c r="J178" s="167">
        <v>51</v>
      </c>
      <c r="K178" s="234">
        <v>816.19999999999993</v>
      </c>
      <c r="L178" s="548"/>
      <c r="M178" s="168" t="s">
        <v>2116</v>
      </c>
      <c r="N178" s="168" t="s">
        <v>2492</v>
      </c>
      <c r="O178" s="200" t="s">
        <v>2117</v>
      </c>
      <c r="P178" s="244"/>
      <c r="Q178" s="244"/>
      <c r="R178" s="214"/>
    </row>
    <row r="179" spans="1:18" ht="31.5" hidden="1">
      <c r="A179" s="134">
        <v>2</v>
      </c>
      <c r="B179" s="166" t="s">
        <v>2118</v>
      </c>
      <c r="C179" s="166"/>
      <c r="D179" s="166"/>
      <c r="E179" s="166"/>
      <c r="F179" s="166"/>
      <c r="G179" s="166">
        <v>1</v>
      </c>
      <c r="H179" s="166" t="s">
        <v>3878</v>
      </c>
      <c r="I179" s="167">
        <v>28</v>
      </c>
      <c r="J179" s="167">
        <v>2</v>
      </c>
      <c r="K179" s="234">
        <v>13244.2</v>
      </c>
      <c r="L179" s="548"/>
      <c r="M179" s="168" t="s">
        <v>756</v>
      </c>
      <c r="N179" s="168" t="s">
        <v>2493</v>
      </c>
      <c r="O179" s="228" t="s">
        <v>1967</v>
      </c>
      <c r="P179" s="244"/>
      <c r="Q179" s="244"/>
      <c r="R179" s="214"/>
    </row>
    <row r="180" spans="1:18" ht="31.5" hidden="1">
      <c r="A180" s="134">
        <v>3</v>
      </c>
      <c r="B180" s="166" t="s">
        <v>2119</v>
      </c>
      <c r="C180" s="166"/>
      <c r="D180" s="166"/>
      <c r="E180" s="166"/>
      <c r="F180" s="166"/>
      <c r="G180" s="166">
        <v>1</v>
      </c>
      <c r="H180" s="166" t="s">
        <v>3878</v>
      </c>
      <c r="I180" s="167">
        <v>28</v>
      </c>
      <c r="J180" s="167">
        <v>4</v>
      </c>
      <c r="K180" s="234">
        <v>2527.4</v>
      </c>
      <c r="L180" s="548"/>
      <c r="M180" s="168" t="s">
        <v>754</v>
      </c>
      <c r="N180" s="168" t="s">
        <v>2494</v>
      </c>
      <c r="O180" s="228" t="s">
        <v>1967</v>
      </c>
      <c r="P180" s="244"/>
      <c r="Q180" s="244"/>
      <c r="R180" s="214"/>
    </row>
    <row r="181" spans="1:18" ht="31.5" hidden="1">
      <c r="A181" s="134">
        <v>4</v>
      </c>
      <c r="B181" s="166" t="s">
        <v>2120</v>
      </c>
      <c r="C181" s="166"/>
      <c r="D181" s="166"/>
      <c r="E181" s="166"/>
      <c r="F181" s="166"/>
      <c r="G181" s="166">
        <v>1</v>
      </c>
      <c r="H181" s="166" t="s">
        <v>3878</v>
      </c>
      <c r="I181" s="167">
        <v>28</v>
      </c>
      <c r="J181" s="167">
        <v>28</v>
      </c>
      <c r="K181" s="234">
        <v>2658</v>
      </c>
      <c r="L181" s="548"/>
      <c r="M181" s="168" t="s">
        <v>858</v>
      </c>
      <c r="N181" s="168" t="s">
        <v>2495</v>
      </c>
      <c r="O181" s="228" t="s">
        <v>1967</v>
      </c>
      <c r="P181" s="244"/>
      <c r="Q181" s="244"/>
      <c r="R181" s="214"/>
    </row>
    <row r="182" spans="1:18" ht="31.5" hidden="1">
      <c r="A182" s="134">
        <v>5</v>
      </c>
      <c r="B182" s="166" t="s">
        <v>2121</v>
      </c>
      <c r="C182" s="166"/>
      <c r="D182" s="166"/>
      <c r="E182" s="166"/>
      <c r="F182" s="166"/>
      <c r="G182" s="166">
        <v>1</v>
      </c>
      <c r="H182" s="166" t="s">
        <v>3878</v>
      </c>
      <c r="I182" s="167">
        <v>77</v>
      </c>
      <c r="J182" s="167">
        <v>37</v>
      </c>
      <c r="K182" s="234">
        <v>150.5</v>
      </c>
      <c r="L182" s="548"/>
      <c r="M182" s="168" t="s">
        <v>2115</v>
      </c>
      <c r="N182" s="168" t="s">
        <v>2492</v>
      </c>
      <c r="O182" s="228" t="s">
        <v>1967</v>
      </c>
      <c r="P182" s="244"/>
      <c r="Q182" s="244"/>
      <c r="R182" s="214"/>
    </row>
    <row r="183" spans="1:18" ht="31.5" hidden="1">
      <c r="A183" s="134">
        <v>6</v>
      </c>
      <c r="B183" s="166" t="s">
        <v>2122</v>
      </c>
      <c r="C183" s="166"/>
      <c r="D183" s="166"/>
      <c r="E183" s="166"/>
      <c r="F183" s="166"/>
      <c r="G183" s="166">
        <v>1</v>
      </c>
      <c r="H183" s="166" t="s">
        <v>3878</v>
      </c>
      <c r="I183" s="167">
        <v>85</v>
      </c>
      <c r="J183" s="167">
        <v>60</v>
      </c>
      <c r="K183" s="234">
        <v>139.9</v>
      </c>
      <c r="L183" s="548"/>
      <c r="M183" s="168" t="s">
        <v>2115</v>
      </c>
      <c r="N183" s="168" t="s">
        <v>2492</v>
      </c>
      <c r="O183" s="228" t="s">
        <v>1967</v>
      </c>
      <c r="P183" s="244"/>
      <c r="Q183" s="244"/>
      <c r="R183" s="214"/>
    </row>
    <row r="184" spans="1:18" ht="31.5" hidden="1">
      <c r="A184" s="134">
        <v>7</v>
      </c>
      <c r="B184" s="166" t="s">
        <v>2123</v>
      </c>
      <c r="C184" s="166"/>
      <c r="D184" s="166"/>
      <c r="E184" s="166"/>
      <c r="F184" s="166"/>
      <c r="G184" s="166">
        <v>1</v>
      </c>
      <c r="H184" s="166" t="s">
        <v>3878</v>
      </c>
      <c r="I184" s="167">
        <v>105</v>
      </c>
      <c r="J184" s="167">
        <v>57</v>
      </c>
      <c r="K184" s="234">
        <v>53.9</v>
      </c>
      <c r="L184" s="548"/>
      <c r="M184" s="168" t="s">
        <v>2115</v>
      </c>
      <c r="N184" s="168" t="s">
        <v>2492</v>
      </c>
      <c r="O184" s="228" t="s">
        <v>1967</v>
      </c>
      <c r="P184" s="244"/>
      <c r="Q184" s="244"/>
      <c r="R184" s="214"/>
    </row>
    <row r="185" spans="1:18" ht="31.5" hidden="1">
      <c r="A185" s="3779">
        <v>8</v>
      </c>
      <c r="B185" s="3791" t="s">
        <v>2124</v>
      </c>
      <c r="C185" s="166"/>
      <c r="D185" s="166"/>
      <c r="E185" s="166"/>
      <c r="F185" s="166"/>
      <c r="G185" s="166">
        <v>1</v>
      </c>
      <c r="H185" s="166" t="s">
        <v>3878</v>
      </c>
      <c r="I185" s="167">
        <v>108</v>
      </c>
      <c r="J185" s="167">
        <v>155</v>
      </c>
      <c r="K185" s="234">
        <v>203.6</v>
      </c>
      <c r="L185" s="548"/>
      <c r="M185" s="168" t="s">
        <v>2115</v>
      </c>
      <c r="N185" s="168" t="s">
        <v>2492</v>
      </c>
      <c r="O185" s="228" t="s">
        <v>1967</v>
      </c>
      <c r="P185" s="244"/>
      <c r="Q185" s="244"/>
      <c r="R185" s="214"/>
    </row>
    <row r="186" spans="1:18" ht="31.5" hidden="1">
      <c r="A186" s="3779"/>
      <c r="B186" s="3791"/>
      <c r="C186" s="166"/>
      <c r="D186" s="166"/>
      <c r="E186" s="166"/>
      <c r="F186" s="166"/>
      <c r="G186" s="166">
        <v>1</v>
      </c>
      <c r="H186" s="166" t="s">
        <v>3878</v>
      </c>
      <c r="I186" s="167">
        <v>108</v>
      </c>
      <c r="J186" s="167">
        <v>321</v>
      </c>
      <c r="K186" s="234">
        <v>36.200000000000003</v>
      </c>
      <c r="L186" s="548"/>
      <c r="M186" s="168" t="s">
        <v>2115</v>
      </c>
      <c r="N186" s="168" t="s">
        <v>2492</v>
      </c>
      <c r="O186" s="228" t="s">
        <v>1967</v>
      </c>
      <c r="P186" s="244"/>
      <c r="Q186" s="244"/>
      <c r="R186" s="214"/>
    </row>
    <row r="187" spans="1:18" ht="31.5" hidden="1">
      <c r="A187" s="3779">
        <v>9</v>
      </c>
      <c r="B187" s="3780" t="s">
        <v>750</v>
      </c>
      <c r="C187" s="189"/>
      <c r="D187" s="189"/>
      <c r="E187" s="189"/>
      <c r="F187" s="189"/>
      <c r="G187" s="166">
        <v>1</v>
      </c>
      <c r="H187" s="166" t="s">
        <v>3878</v>
      </c>
      <c r="I187" s="167">
        <v>109</v>
      </c>
      <c r="J187" s="167">
        <v>11</v>
      </c>
      <c r="K187" s="234">
        <v>3906.4</v>
      </c>
      <c r="L187" s="548"/>
      <c r="M187" s="168" t="s">
        <v>2115</v>
      </c>
      <c r="N187" s="168" t="s">
        <v>2492</v>
      </c>
      <c r="O187" s="228" t="s">
        <v>1967</v>
      </c>
      <c r="P187" s="244"/>
      <c r="Q187" s="244"/>
      <c r="R187" s="214"/>
    </row>
    <row r="188" spans="1:18" ht="31.5" hidden="1">
      <c r="A188" s="3779"/>
      <c r="B188" s="3780"/>
      <c r="C188" s="189"/>
      <c r="D188" s="189"/>
      <c r="E188" s="189"/>
      <c r="F188" s="189"/>
      <c r="G188" s="166">
        <v>1</v>
      </c>
      <c r="H188" s="166" t="s">
        <v>3878</v>
      </c>
      <c r="I188" s="167">
        <v>109</v>
      </c>
      <c r="J188" s="167">
        <v>7</v>
      </c>
      <c r="K188" s="234">
        <v>57.1</v>
      </c>
      <c r="L188" s="548"/>
      <c r="M188" s="168" t="s">
        <v>2115</v>
      </c>
      <c r="N188" s="168" t="s">
        <v>2492</v>
      </c>
      <c r="O188" s="228" t="s">
        <v>1967</v>
      </c>
      <c r="P188" s="244"/>
      <c r="Q188" s="244"/>
      <c r="R188" s="214"/>
    </row>
    <row r="189" spans="1:18" ht="31.5" hidden="1">
      <c r="A189" s="3779"/>
      <c r="B189" s="3780"/>
      <c r="C189" s="189"/>
      <c r="D189" s="189"/>
      <c r="E189" s="189"/>
      <c r="F189" s="189"/>
      <c r="G189" s="166">
        <v>1</v>
      </c>
      <c r="H189" s="166" t="s">
        <v>3878</v>
      </c>
      <c r="I189" s="167">
        <v>109</v>
      </c>
      <c r="J189" s="167">
        <v>42</v>
      </c>
      <c r="K189" s="234">
        <v>62.4</v>
      </c>
      <c r="L189" s="548"/>
      <c r="M189" s="168" t="s">
        <v>2115</v>
      </c>
      <c r="N189" s="168" t="s">
        <v>2492</v>
      </c>
      <c r="O189" s="228" t="s">
        <v>1967</v>
      </c>
      <c r="P189" s="244"/>
      <c r="Q189" s="244"/>
      <c r="R189" s="214"/>
    </row>
    <row r="190" spans="1:18" ht="31.5" hidden="1">
      <c r="A190" s="3779">
        <v>10</v>
      </c>
      <c r="B190" s="3780" t="s">
        <v>983</v>
      </c>
      <c r="C190" s="189"/>
      <c r="D190" s="189"/>
      <c r="E190" s="189"/>
      <c r="F190" s="189"/>
      <c r="G190" s="166">
        <v>1</v>
      </c>
      <c r="H190" s="166" t="s">
        <v>3878</v>
      </c>
      <c r="I190" s="167">
        <v>109</v>
      </c>
      <c r="J190" s="167">
        <v>48</v>
      </c>
      <c r="K190" s="234">
        <v>26.2</v>
      </c>
      <c r="L190" s="548"/>
      <c r="M190" s="168" t="s">
        <v>840</v>
      </c>
      <c r="N190" s="168" t="s">
        <v>2496</v>
      </c>
      <c r="O190" s="228" t="s">
        <v>1967</v>
      </c>
      <c r="P190" s="244"/>
      <c r="Q190" s="244"/>
      <c r="R190" s="214"/>
    </row>
    <row r="191" spans="1:18" ht="31.5" hidden="1">
      <c r="A191" s="3779"/>
      <c r="B191" s="3780"/>
      <c r="C191" s="189"/>
      <c r="D191" s="189"/>
      <c r="E191" s="189"/>
      <c r="F191" s="189"/>
      <c r="G191" s="166">
        <v>1</v>
      </c>
      <c r="H191" s="166" t="s">
        <v>3878</v>
      </c>
      <c r="I191" s="167">
        <v>109</v>
      </c>
      <c r="J191" s="167">
        <v>6</v>
      </c>
      <c r="K191" s="234">
        <v>573.9</v>
      </c>
      <c r="L191" s="548"/>
      <c r="M191" s="168" t="s">
        <v>840</v>
      </c>
      <c r="N191" s="168" t="s">
        <v>2496</v>
      </c>
      <c r="O191" s="228" t="s">
        <v>1967</v>
      </c>
      <c r="P191" s="244"/>
      <c r="Q191" s="244"/>
      <c r="R191" s="214"/>
    </row>
    <row r="192" spans="1:18" ht="31.5" hidden="1">
      <c r="A192" s="134">
        <v>11</v>
      </c>
      <c r="B192" s="166" t="s">
        <v>2125</v>
      </c>
      <c r="C192" s="166"/>
      <c r="D192" s="166"/>
      <c r="E192" s="166"/>
      <c r="F192" s="166"/>
      <c r="G192" s="166">
        <v>1</v>
      </c>
      <c r="H192" s="166" t="s">
        <v>3878</v>
      </c>
      <c r="I192" s="167">
        <v>115</v>
      </c>
      <c r="J192" s="167">
        <v>4</v>
      </c>
      <c r="K192" s="234">
        <v>95.3</v>
      </c>
      <c r="L192" s="548"/>
      <c r="M192" s="168" t="s">
        <v>2115</v>
      </c>
      <c r="N192" s="168" t="s">
        <v>2492</v>
      </c>
      <c r="O192" s="228" t="s">
        <v>1967</v>
      </c>
      <c r="P192" s="244"/>
      <c r="Q192" s="244"/>
      <c r="R192" s="214"/>
    </row>
    <row r="193" spans="1:18" ht="31.5" hidden="1">
      <c r="A193" s="134">
        <v>12</v>
      </c>
      <c r="B193" s="166" t="s">
        <v>2126</v>
      </c>
      <c r="C193" s="166"/>
      <c r="D193" s="166"/>
      <c r="E193" s="166"/>
      <c r="F193" s="166"/>
      <c r="G193" s="166">
        <v>1</v>
      </c>
      <c r="H193" s="166" t="s">
        <v>3878</v>
      </c>
      <c r="I193" s="167">
        <v>116</v>
      </c>
      <c r="J193" s="167">
        <v>180</v>
      </c>
      <c r="K193" s="234">
        <v>523</v>
      </c>
      <c r="L193" s="548"/>
      <c r="M193" s="168" t="s">
        <v>2115</v>
      </c>
      <c r="N193" s="168" t="s">
        <v>2492</v>
      </c>
      <c r="O193" s="228" t="s">
        <v>1967</v>
      </c>
      <c r="P193" s="244"/>
      <c r="Q193" s="244"/>
      <c r="R193" s="214"/>
    </row>
    <row r="194" spans="1:18" ht="31.5" hidden="1">
      <c r="A194" s="134">
        <v>13</v>
      </c>
      <c r="B194" s="166" t="s">
        <v>2127</v>
      </c>
      <c r="C194" s="166"/>
      <c r="D194" s="166"/>
      <c r="E194" s="166"/>
      <c r="F194" s="166"/>
      <c r="G194" s="166">
        <v>1</v>
      </c>
      <c r="H194" s="166" t="s">
        <v>3878</v>
      </c>
      <c r="I194" s="167">
        <v>117</v>
      </c>
      <c r="J194" s="167">
        <v>97</v>
      </c>
      <c r="K194" s="234">
        <v>82.2</v>
      </c>
      <c r="L194" s="548"/>
      <c r="M194" s="168" t="s">
        <v>2115</v>
      </c>
      <c r="N194" s="168" t="s">
        <v>2492</v>
      </c>
      <c r="O194" s="228" t="s">
        <v>1967</v>
      </c>
      <c r="P194" s="244"/>
      <c r="Q194" s="244"/>
      <c r="R194" s="214"/>
    </row>
    <row r="195" spans="1:18" ht="31.5" hidden="1">
      <c r="A195" s="134">
        <v>14</v>
      </c>
      <c r="B195" s="166" t="s">
        <v>2128</v>
      </c>
      <c r="C195" s="166"/>
      <c r="D195" s="166"/>
      <c r="E195" s="166"/>
      <c r="F195" s="166"/>
      <c r="G195" s="166">
        <v>1</v>
      </c>
      <c r="H195" s="166" t="s">
        <v>3878</v>
      </c>
      <c r="I195" s="167">
        <v>118</v>
      </c>
      <c r="J195" s="167">
        <v>37</v>
      </c>
      <c r="K195" s="234">
        <v>75.900000000000006</v>
      </c>
      <c r="L195" s="548"/>
      <c r="M195" s="168" t="s">
        <v>2115</v>
      </c>
      <c r="N195" s="168" t="s">
        <v>2492</v>
      </c>
      <c r="O195" s="228" t="s">
        <v>1967</v>
      </c>
      <c r="P195" s="244"/>
      <c r="Q195" s="244"/>
      <c r="R195" s="214"/>
    </row>
    <row r="196" spans="1:18" ht="31.5" hidden="1">
      <c r="A196" s="3779">
        <v>15</v>
      </c>
      <c r="B196" s="3780" t="s">
        <v>2129</v>
      </c>
      <c r="C196" s="189"/>
      <c r="D196" s="189"/>
      <c r="E196" s="189"/>
      <c r="F196" s="189"/>
      <c r="G196" s="166">
        <v>1</v>
      </c>
      <c r="H196" s="166" t="s">
        <v>3878</v>
      </c>
      <c r="I196" s="167">
        <v>118</v>
      </c>
      <c r="J196" s="167">
        <v>66</v>
      </c>
      <c r="K196" s="234">
        <v>40.70000000000001</v>
      </c>
      <c r="L196" s="548"/>
      <c r="M196" s="168" t="s">
        <v>2115</v>
      </c>
      <c r="N196" s="168" t="s">
        <v>2492</v>
      </c>
      <c r="O196" s="228" t="s">
        <v>1967</v>
      </c>
      <c r="P196" s="244"/>
      <c r="Q196" s="244"/>
      <c r="R196" s="214"/>
    </row>
    <row r="197" spans="1:18" ht="31.5" hidden="1">
      <c r="A197" s="3779"/>
      <c r="B197" s="3780"/>
      <c r="C197" s="189"/>
      <c r="D197" s="189"/>
      <c r="E197" s="189"/>
      <c r="F197" s="189"/>
      <c r="G197" s="166">
        <v>1</v>
      </c>
      <c r="H197" s="166" t="s">
        <v>3878</v>
      </c>
      <c r="I197" s="167">
        <v>118</v>
      </c>
      <c r="J197" s="167">
        <v>67</v>
      </c>
      <c r="K197" s="234">
        <v>70.900000000000006</v>
      </c>
      <c r="L197" s="548"/>
      <c r="M197" s="168" t="s">
        <v>2115</v>
      </c>
      <c r="N197" s="168" t="s">
        <v>2492</v>
      </c>
      <c r="O197" s="228" t="s">
        <v>1967</v>
      </c>
      <c r="P197" s="244"/>
      <c r="Q197" s="244"/>
      <c r="R197" s="214"/>
    </row>
    <row r="198" spans="1:18" ht="31.5" hidden="1">
      <c r="A198" s="3779"/>
      <c r="B198" s="3780"/>
      <c r="C198" s="189"/>
      <c r="D198" s="189"/>
      <c r="E198" s="189"/>
      <c r="F198" s="189"/>
      <c r="G198" s="166">
        <v>1</v>
      </c>
      <c r="H198" s="166" t="s">
        <v>3878</v>
      </c>
      <c r="I198" s="167">
        <v>118</v>
      </c>
      <c r="J198" s="167">
        <v>99</v>
      </c>
      <c r="K198" s="234">
        <v>304.5</v>
      </c>
      <c r="L198" s="548"/>
      <c r="M198" s="168" t="s">
        <v>2115</v>
      </c>
      <c r="N198" s="168" t="s">
        <v>2492</v>
      </c>
      <c r="O198" s="228" t="s">
        <v>1967</v>
      </c>
      <c r="P198" s="244"/>
      <c r="Q198" s="244"/>
      <c r="R198" s="214"/>
    </row>
    <row r="199" spans="1:18" ht="31.5" hidden="1">
      <c r="A199" s="3779"/>
      <c r="B199" s="3780"/>
      <c r="C199" s="189"/>
      <c r="D199" s="189"/>
      <c r="E199" s="189"/>
      <c r="F199" s="189"/>
      <c r="G199" s="166">
        <v>1</v>
      </c>
      <c r="H199" s="166" t="s">
        <v>3878</v>
      </c>
      <c r="I199" s="167">
        <v>118</v>
      </c>
      <c r="J199" s="167">
        <v>256</v>
      </c>
      <c r="K199" s="234">
        <v>20.6</v>
      </c>
      <c r="L199" s="548"/>
      <c r="M199" s="168" t="s">
        <v>2115</v>
      </c>
      <c r="N199" s="168" t="s">
        <v>2492</v>
      </c>
      <c r="O199" s="228" t="s">
        <v>1967</v>
      </c>
      <c r="P199" s="244"/>
      <c r="Q199" s="244"/>
      <c r="R199" s="214"/>
    </row>
    <row r="200" spans="1:18" ht="31.5" hidden="1">
      <c r="A200" s="3779"/>
      <c r="B200" s="3780"/>
      <c r="C200" s="189"/>
      <c r="D200" s="189"/>
      <c r="E200" s="189"/>
      <c r="F200" s="189"/>
      <c r="G200" s="166">
        <v>1</v>
      </c>
      <c r="H200" s="166" t="s">
        <v>3878</v>
      </c>
      <c r="I200" s="167">
        <v>118</v>
      </c>
      <c r="J200" s="167">
        <v>257</v>
      </c>
      <c r="K200" s="234">
        <v>21.4</v>
      </c>
      <c r="L200" s="548"/>
      <c r="M200" s="168" t="s">
        <v>2115</v>
      </c>
      <c r="N200" s="168" t="s">
        <v>2492</v>
      </c>
      <c r="O200" s="228" t="s">
        <v>1967</v>
      </c>
      <c r="P200" s="244"/>
      <c r="Q200" s="244"/>
      <c r="R200" s="214"/>
    </row>
    <row r="201" spans="1:18" ht="31.5" hidden="1">
      <c r="A201" s="3779">
        <v>16</v>
      </c>
      <c r="B201" s="3780" t="s">
        <v>2126</v>
      </c>
      <c r="C201" s="189"/>
      <c r="D201" s="189"/>
      <c r="E201" s="189"/>
      <c r="F201" s="189"/>
      <c r="G201" s="166">
        <v>1</v>
      </c>
      <c r="H201" s="166" t="s">
        <v>3878</v>
      </c>
      <c r="I201" s="167">
        <v>122</v>
      </c>
      <c r="J201" s="167">
        <v>17</v>
      </c>
      <c r="K201" s="234">
        <v>698</v>
      </c>
      <c r="L201" s="548"/>
      <c r="M201" s="168" t="s">
        <v>2115</v>
      </c>
      <c r="N201" s="168" t="s">
        <v>2492</v>
      </c>
      <c r="O201" s="228" t="s">
        <v>1967</v>
      </c>
      <c r="P201" s="244"/>
      <c r="Q201" s="244"/>
      <c r="R201" s="214"/>
    </row>
    <row r="202" spans="1:18" ht="31.5" hidden="1">
      <c r="A202" s="3779"/>
      <c r="B202" s="3780"/>
      <c r="C202" s="189"/>
      <c r="D202" s="189"/>
      <c r="E202" s="189"/>
      <c r="F202" s="189"/>
      <c r="G202" s="166">
        <v>1</v>
      </c>
      <c r="H202" s="166" t="s">
        <v>3878</v>
      </c>
      <c r="I202" s="167">
        <v>122</v>
      </c>
      <c r="J202" s="167">
        <v>30</v>
      </c>
      <c r="K202" s="234">
        <v>295.39999999999998</v>
      </c>
      <c r="L202" s="548"/>
      <c r="M202" s="168" t="s">
        <v>2115</v>
      </c>
      <c r="N202" s="168" t="s">
        <v>2492</v>
      </c>
      <c r="O202" s="228" t="s">
        <v>1967</v>
      </c>
      <c r="P202" s="244"/>
      <c r="Q202" s="244"/>
      <c r="R202" s="214"/>
    </row>
    <row r="203" spans="1:18" ht="31.5" hidden="1">
      <c r="A203" s="134">
        <v>17</v>
      </c>
      <c r="B203" s="166" t="s">
        <v>2130</v>
      </c>
      <c r="C203" s="166"/>
      <c r="D203" s="166"/>
      <c r="E203" s="166"/>
      <c r="F203" s="166"/>
      <c r="G203" s="166">
        <v>1</v>
      </c>
      <c r="H203" s="166" t="s">
        <v>3878</v>
      </c>
      <c r="I203" s="167">
        <v>122</v>
      </c>
      <c r="J203" s="167">
        <v>199</v>
      </c>
      <c r="K203" s="234">
        <v>332.6</v>
      </c>
      <c r="L203" s="548"/>
      <c r="M203" s="168" t="s">
        <v>2115</v>
      </c>
      <c r="N203" s="168" t="s">
        <v>2492</v>
      </c>
      <c r="O203" s="228" t="s">
        <v>1967</v>
      </c>
      <c r="P203" s="244"/>
      <c r="Q203" s="244"/>
      <c r="R203" s="214"/>
    </row>
    <row r="204" spans="1:18" ht="31.5" hidden="1">
      <c r="A204" s="134">
        <v>18</v>
      </c>
      <c r="B204" s="166" t="s">
        <v>2131</v>
      </c>
      <c r="C204" s="166"/>
      <c r="D204" s="166"/>
      <c r="E204" s="166"/>
      <c r="F204" s="166"/>
      <c r="G204" s="166">
        <v>1</v>
      </c>
      <c r="H204" s="166" t="s">
        <v>3878</v>
      </c>
      <c r="I204" s="167">
        <v>15</v>
      </c>
      <c r="J204" s="167">
        <v>101</v>
      </c>
      <c r="K204" s="234">
        <v>132.6</v>
      </c>
      <c r="L204" s="548"/>
      <c r="M204" s="168" t="s">
        <v>2115</v>
      </c>
      <c r="N204" s="168" t="s">
        <v>2492</v>
      </c>
      <c r="O204" s="228" t="s">
        <v>1967</v>
      </c>
      <c r="P204" s="244"/>
      <c r="Q204" s="244"/>
      <c r="R204" s="214"/>
    </row>
    <row r="205" spans="1:18" ht="31.5" hidden="1">
      <c r="A205" s="134">
        <v>19</v>
      </c>
      <c r="B205" s="166" t="s">
        <v>2132</v>
      </c>
      <c r="C205" s="166"/>
      <c r="D205" s="166"/>
      <c r="E205" s="166"/>
      <c r="F205" s="166"/>
      <c r="G205" s="166">
        <v>1</v>
      </c>
      <c r="H205" s="166" t="s">
        <v>3878</v>
      </c>
      <c r="I205" s="167">
        <v>15</v>
      </c>
      <c r="J205" s="167">
        <v>34</v>
      </c>
      <c r="K205" s="234">
        <v>290.8</v>
      </c>
      <c r="L205" s="548"/>
      <c r="M205" s="168" t="s">
        <v>2115</v>
      </c>
      <c r="N205" s="168" t="s">
        <v>2492</v>
      </c>
      <c r="O205" s="228" t="s">
        <v>1967</v>
      </c>
      <c r="P205" s="244"/>
      <c r="Q205" s="244"/>
      <c r="R205" s="214"/>
    </row>
    <row r="206" spans="1:18" ht="31.5" hidden="1">
      <c r="A206" s="134">
        <v>20</v>
      </c>
      <c r="B206" s="166" t="s">
        <v>2133</v>
      </c>
      <c r="C206" s="166"/>
      <c r="D206" s="166"/>
      <c r="E206" s="166"/>
      <c r="F206" s="166"/>
      <c r="G206" s="166">
        <v>1</v>
      </c>
      <c r="H206" s="166" t="s">
        <v>3878</v>
      </c>
      <c r="I206" s="167">
        <v>78</v>
      </c>
      <c r="J206" s="169" t="s">
        <v>2134</v>
      </c>
      <c r="K206" s="234">
        <v>100</v>
      </c>
      <c r="L206" s="548"/>
      <c r="M206" s="168" t="s">
        <v>2115</v>
      </c>
      <c r="N206" s="168" t="s">
        <v>2492</v>
      </c>
      <c r="O206" s="228" t="s">
        <v>1967</v>
      </c>
      <c r="P206" s="244"/>
      <c r="Q206" s="244"/>
      <c r="R206" s="214"/>
    </row>
    <row r="207" spans="1:18" ht="31.5" hidden="1">
      <c r="A207" s="134">
        <v>21</v>
      </c>
      <c r="B207" s="166" t="s">
        <v>2135</v>
      </c>
      <c r="C207" s="166"/>
      <c r="D207" s="166"/>
      <c r="E207" s="166"/>
      <c r="F207" s="166"/>
      <c r="G207" s="166">
        <v>1</v>
      </c>
      <c r="H207" s="166" t="s">
        <v>3878</v>
      </c>
      <c r="I207" s="167">
        <v>108</v>
      </c>
      <c r="J207" s="167">
        <v>1</v>
      </c>
      <c r="K207" s="234">
        <v>57.7</v>
      </c>
      <c r="L207" s="548"/>
      <c r="M207" s="168" t="s">
        <v>2115</v>
      </c>
      <c r="N207" s="168" t="s">
        <v>2492</v>
      </c>
      <c r="O207" s="228" t="s">
        <v>1967</v>
      </c>
      <c r="P207" s="244"/>
      <c r="Q207" s="244"/>
      <c r="R207" s="214"/>
    </row>
    <row r="208" spans="1:18" ht="31.5" hidden="1">
      <c r="A208" s="134">
        <v>22</v>
      </c>
      <c r="B208" s="166" t="s">
        <v>2136</v>
      </c>
      <c r="C208" s="166"/>
      <c r="D208" s="166"/>
      <c r="E208" s="166"/>
      <c r="F208" s="166"/>
      <c r="G208" s="166">
        <v>1</v>
      </c>
      <c r="H208" s="166" t="s">
        <v>3878</v>
      </c>
      <c r="I208" s="167">
        <v>126</v>
      </c>
      <c r="J208" s="167">
        <v>57</v>
      </c>
      <c r="K208" s="234">
        <v>125.4</v>
      </c>
      <c r="L208" s="548"/>
      <c r="M208" s="168" t="s">
        <v>2115</v>
      </c>
      <c r="N208" s="168" t="s">
        <v>2492</v>
      </c>
      <c r="O208" s="228" t="s">
        <v>1967</v>
      </c>
      <c r="P208" s="244"/>
      <c r="Q208" s="244"/>
      <c r="R208" s="214"/>
    </row>
    <row r="209" spans="1:18" ht="31.5" hidden="1">
      <c r="A209" s="134">
        <v>23</v>
      </c>
      <c r="B209" s="166" t="s">
        <v>2137</v>
      </c>
      <c r="C209" s="166"/>
      <c r="D209" s="166"/>
      <c r="E209" s="166"/>
      <c r="F209" s="166"/>
      <c r="G209" s="166">
        <v>1</v>
      </c>
      <c r="H209" s="166" t="s">
        <v>3878</v>
      </c>
      <c r="I209" s="167">
        <v>30</v>
      </c>
      <c r="J209" s="167">
        <v>1</v>
      </c>
      <c r="K209" s="234">
        <v>85.2</v>
      </c>
      <c r="L209" s="548"/>
      <c r="M209" s="168" t="s">
        <v>2115</v>
      </c>
      <c r="N209" s="168" t="s">
        <v>2492</v>
      </c>
      <c r="O209" s="228" t="s">
        <v>1967</v>
      </c>
      <c r="P209" s="244"/>
      <c r="Q209" s="244"/>
      <c r="R209" s="214"/>
    </row>
    <row r="210" spans="1:18" ht="31.5" hidden="1">
      <c r="A210" s="134">
        <v>24</v>
      </c>
      <c r="B210" s="202" t="s">
        <v>2138</v>
      </c>
      <c r="C210" s="202"/>
      <c r="D210" s="202"/>
      <c r="E210" s="202"/>
      <c r="F210" s="202"/>
      <c r="G210" s="166">
        <v>1</v>
      </c>
      <c r="H210" s="166" t="s">
        <v>3878</v>
      </c>
      <c r="I210" s="152">
        <v>110</v>
      </c>
      <c r="J210" s="152">
        <v>42</v>
      </c>
      <c r="K210" s="499">
        <v>110</v>
      </c>
      <c r="L210" s="548"/>
      <c r="M210" s="168" t="s">
        <v>2115</v>
      </c>
      <c r="N210" s="168" t="s">
        <v>2492</v>
      </c>
      <c r="O210" s="228" t="s">
        <v>1967</v>
      </c>
      <c r="P210" s="244"/>
      <c r="Q210" s="244"/>
      <c r="R210" s="214"/>
    </row>
    <row r="211" spans="1:18" ht="31.5" hidden="1">
      <c r="A211" s="134">
        <v>25</v>
      </c>
      <c r="B211" s="202" t="s">
        <v>2139</v>
      </c>
      <c r="C211" s="202"/>
      <c r="D211" s="202"/>
      <c r="E211" s="202"/>
      <c r="F211" s="202"/>
      <c r="G211" s="166">
        <v>1</v>
      </c>
      <c r="H211" s="166" t="s">
        <v>3878</v>
      </c>
      <c r="I211" s="152" t="s">
        <v>2140</v>
      </c>
      <c r="J211" s="152" t="s">
        <v>2141</v>
      </c>
      <c r="K211" s="499">
        <v>13200</v>
      </c>
      <c r="L211" s="548"/>
      <c r="M211" s="199" t="s">
        <v>1990</v>
      </c>
      <c r="N211" s="199" t="s">
        <v>2497</v>
      </c>
      <c r="O211" s="228" t="s">
        <v>1967</v>
      </c>
      <c r="P211" s="244"/>
      <c r="Q211" s="244"/>
      <c r="R211" s="214"/>
    </row>
    <row r="212" spans="1:18" ht="31.5" hidden="1">
      <c r="A212" s="134">
        <v>26</v>
      </c>
      <c r="B212" s="170" t="s">
        <v>2142</v>
      </c>
      <c r="C212" s="170"/>
      <c r="D212" s="170"/>
      <c r="E212" s="170"/>
      <c r="F212" s="170"/>
      <c r="G212" s="166">
        <v>1</v>
      </c>
      <c r="H212" s="166" t="s">
        <v>3878</v>
      </c>
      <c r="I212" s="152">
        <v>115</v>
      </c>
      <c r="J212" s="152" t="s">
        <v>2143</v>
      </c>
      <c r="K212" s="499">
        <v>300</v>
      </c>
      <c r="L212" s="548"/>
      <c r="M212" s="199" t="s">
        <v>1990</v>
      </c>
      <c r="N212" s="199" t="s">
        <v>2497</v>
      </c>
      <c r="O212" s="228" t="s">
        <v>1967</v>
      </c>
      <c r="P212" s="244"/>
      <c r="Q212" s="244"/>
      <c r="R212" s="214"/>
    </row>
    <row r="213" spans="1:18" ht="31.5" hidden="1">
      <c r="A213" s="134">
        <v>27</v>
      </c>
      <c r="B213" s="170" t="s">
        <v>2144</v>
      </c>
      <c r="C213" s="170"/>
      <c r="D213" s="170"/>
      <c r="E213" s="170"/>
      <c r="F213" s="170"/>
      <c r="G213" s="166">
        <v>1</v>
      </c>
      <c r="H213" s="166" t="s">
        <v>3878</v>
      </c>
      <c r="I213" s="152">
        <v>15</v>
      </c>
      <c r="J213" s="152" t="s">
        <v>2145</v>
      </c>
      <c r="K213" s="234">
        <v>9100</v>
      </c>
      <c r="L213" s="548"/>
      <c r="M213" s="199" t="s">
        <v>775</v>
      </c>
      <c r="N213" s="199" t="s">
        <v>2498</v>
      </c>
      <c r="O213" s="228" t="s">
        <v>1967</v>
      </c>
      <c r="P213" s="244"/>
      <c r="Q213" s="244"/>
      <c r="R213" s="214"/>
    </row>
    <row r="214" spans="1:18" ht="31.5" hidden="1">
      <c r="A214" s="134">
        <v>28</v>
      </c>
      <c r="B214" s="170" t="s">
        <v>2146</v>
      </c>
      <c r="C214" s="170"/>
      <c r="D214" s="170"/>
      <c r="E214" s="170"/>
      <c r="F214" s="170"/>
      <c r="G214" s="166">
        <v>1</v>
      </c>
      <c r="H214" s="166" t="s">
        <v>3878</v>
      </c>
      <c r="I214" s="152">
        <v>86</v>
      </c>
      <c r="J214" s="152">
        <v>113</v>
      </c>
      <c r="K214" s="234">
        <v>4600</v>
      </c>
      <c r="L214" s="548"/>
      <c r="M214" s="199" t="s">
        <v>775</v>
      </c>
      <c r="N214" s="199" t="s">
        <v>2498</v>
      </c>
      <c r="O214" s="228" t="s">
        <v>1967</v>
      </c>
      <c r="P214" s="244"/>
      <c r="Q214" s="244"/>
      <c r="R214" s="214"/>
    </row>
    <row r="215" spans="1:18" ht="31.5" hidden="1">
      <c r="A215" s="134">
        <v>29</v>
      </c>
      <c r="B215" s="170" t="s">
        <v>2147</v>
      </c>
      <c r="C215" s="170"/>
      <c r="D215" s="170"/>
      <c r="E215" s="170"/>
      <c r="F215" s="170"/>
      <c r="G215" s="166">
        <v>1</v>
      </c>
      <c r="H215" s="166" t="s">
        <v>3878</v>
      </c>
      <c r="I215" s="152">
        <v>28</v>
      </c>
      <c r="J215" s="152">
        <v>25</v>
      </c>
      <c r="K215" s="234">
        <v>10000</v>
      </c>
      <c r="L215" s="548"/>
      <c r="M215" s="199" t="s">
        <v>775</v>
      </c>
      <c r="N215" s="199" t="s">
        <v>2498</v>
      </c>
      <c r="O215" s="228" t="s">
        <v>1967</v>
      </c>
      <c r="P215" s="244"/>
      <c r="Q215" s="244"/>
      <c r="R215" s="214"/>
    </row>
    <row r="216" spans="1:18" ht="31.5" hidden="1">
      <c r="A216" s="134">
        <v>30</v>
      </c>
      <c r="B216" s="170" t="s">
        <v>2148</v>
      </c>
      <c r="C216" s="170"/>
      <c r="D216" s="170"/>
      <c r="E216" s="170"/>
      <c r="F216" s="170"/>
      <c r="G216" s="166">
        <v>1</v>
      </c>
      <c r="H216" s="166" t="s">
        <v>3878</v>
      </c>
      <c r="I216" s="152">
        <v>28</v>
      </c>
      <c r="J216" s="152">
        <v>9</v>
      </c>
      <c r="K216" s="234">
        <v>9200</v>
      </c>
      <c r="L216" s="548"/>
      <c r="M216" s="199" t="s">
        <v>775</v>
      </c>
      <c r="N216" s="199" t="s">
        <v>2498</v>
      </c>
      <c r="O216" s="228" t="s">
        <v>1967</v>
      </c>
      <c r="P216" s="244"/>
      <c r="Q216" s="244"/>
      <c r="R216" s="214"/>
    </row>
    <row r="217" spans="1:18" ht="31.5" hidden="1">
      <c r="A217" s="134">
        <v>31</v>
      </c>
      <c r="B217" s="170" t="s">
        <v>2149</v>
      </c>
      <c r="C217" s="170"/>
      <c r="D217" s="170"/>
      <c r="E217" s="170"/>
      <c r="F217" s="170"/>
      <c r="G217" s="166">
        <v>1</v>
      </c>
      <c r="H217" s="166" t="s">
        <v>3878</v>
      </c>
      <c r="I217" s="152">
        <v>27</v>
      </c>
      <c r="J217" s="152">
        <v>9</v>
      </c>
      <c r="K217" s="234">
        <v>11900</v>
      </c>
      <c r="L217" s="548"/>
      <c r="M217" s="199" t="s">
        <v>775</v>
      </c>
      <c r="N217" s="199" t="s">
        <v>2498</v>
      </c>
      <c r="O217" s="228" t="s">
        <v>1967</v>
      </c>
      <c r="P217" s="244"/>
      <c r="Q217" s="244"/>
      <c r="R217" s="214"/>
    </row>
    <row r="218" spans="1:18" ht="31.5" hidden="1">
      <c r="A218" s="171">
        <v>32</v>
      </c>
      <c r="B218" s="170" t="s">
        <v>2150</v>
      </c>
      <c r="C218" s="170"/>
      <c r="D218" s="170"/>
      <c r="E218" s="170"/>
      <c r="F218" s="170"/>
      <c r="G218" s="166">
        <v>1</v>
      </c>
      <c r="H218" s="166" t="s">
        <v>3878</v>
      </c>
      <c r="I218" s="172">
        <v>136</v>
      </c>
      <c r="J218" s="172">
        <v>205</v>
      </c>
      <c r="K218" s="514">
        <v>21034</v>
      </c>
      <c r="L218" s="548"/>
      <c r="M218" s="199" t="s">
        <v>775</v>
      </c>
      <c r="N218" s="199" t="s">
        <v>2498</v>
      </c>
      <c r="O218" s="228" t="s">
        <v>1967</v>
      </c>
      <c r="P218" s="244"/>
      <c r="Q218" s="244"/>
      <c r="R218" s="515"/>
    </row>
    <row r="219" spans="1:18" ht="31.5" hidden="1">
      <c r="A219" s="134">
        <v>33</v>
      </c>
      <c r="B219" s="202" t="s">
        <v>2151</v>
      </c>
      <c r="C219" s="202"/>
      <c r="D219" s="202"/>
      <c r="E219" s="202"/>
      <c r="F219" s="202"/>
      <c r="G219" s="166">
        <v>1</v>
      </c>
      <c r="H219" s="166" t="s">
        <v>3878</v>
      </c>
      <c r="I219" s="152">
        <v>107</v>
      </c>
      <c r="J219" s="167" t="s">
        <v>2152</v>
      </c>
      <c r="K219" s="234">
        <v>2200</v>
      </c>
      <c r="L219" s="548"/>
      <c r="M219" s="199" t="s">
        <v>775</v>
      </c>
      <c r="N219" s="199" t="s">
        <v>2498</v>
      </c>
      <c r="O219" s="228" t="s">
        <v>1967</v>
      </c>
      <c r="P219" s="244"/>
      <c r="Q219" s="244"/>
      <c r="R219" s="214"/>
    </row>
    <row r="220" spans="1:18" ht="31.5" hidden="1">
      <c r="A220" s="134">
        <v>34</v>
      </c>
      <c r="B220" s="202" t="s">
        <v>2153</v>
      </c>
      <c r="C220" s="202"/>
      <c r="D220" s="202"/>
      <c r="E220" s="202"/>
      <c r="F220" s="202"/>
      <c r="G220" s="166">
        <v>1</v>
      </c>
      <c r="H220" s="166" t="s">
        <v>3878</v>
      </c>
      <c r="I220" s="152">
        <v>28</v>
      </c>
      <c r="J220" s="510"/>
      <c r="K220" s="234">
        <v>10100</v>
      </c>
      <c r="L220" s="548"/>
      <c r="M220" s="199" t="s">
        <v>775</v>
      </c>
      <c r="N220" s="199" t="s">
        <v>2498</v>
      </c>
      <c r="O220" s="228" t="s">
        <v>1967</v>
      </c>
      <c r="P220" s="244"/>
      <c r="Q220" s="244"/>
      <c r="R220" s="214"/>
    </row>
    <row r="221" spans="1:18" ht="31.5" hidden="1">
      <c r="A221" s="134">
        <v>35</v>
      </c>
      <c r="B221" s="202" t="s">
        <v>2154</v>
      </c>
      <c r="C221" s="202"/>
      <c r="D221" s="202"/>
      <c r="E221" s="202"/>
      <c r="F221" s="202"/>
      <c r="G221" s="166">
        <v>1</v>
      </c>
      <c r="H221" s="166" t="s">
        <v>3878</v>
      </c>
      <c r="I221" s="152">
        <v>27</v>
      </c>
      <c r="J221" s="510">
        <v>33</v>
      </c>
      <c r="K221" s="234">
        <v>6000</v>
      </c>
      <c r="L221" s="548"/>
      <c r="M221" s="199" t="s">
        <v>775</v>
      </c>
      <c r="N221" s="199" t="s">
        <v>2498</v>
      </c>
      <c r="O221" s="228" t="s">
        <v>1967</v>
      </c>
      <c r="P221" s="244"/>
      <c r="Q221" s="244"/>
      <c r="R221" s="214"/>
    </row>
    <row r="222" spans="1:18" ht="31.5" hidden="1">
      <c r="A222" s="134">
        <v>36</v>
      </c>
      <c r="B222" s="202" t="s">
        <v>2155</v>
      </c>
      <c r="C222" s="202"/>
      <c r="D222" s="202"/>
      <c r="E222" s="202"/>
      <c r="F222" s="202"/>
      <c r="G222" s="166">
        <v>1</v>
      </c>
      <c r="H222" s="166" t="s">
        <v>3878</v>
      </c>
      <c r="I222" s="152">
        <v>109</v>
      </c>
      <c r="J222" s="152">
        <v>5</v>
      </c>
      <c r="K222" s="234">
        <v>1400.0000000000002</v>
      </c>
      <c r="L222" s="548"/>
      <c r="M222" s="199" t="s">
        <v>775</v>
      </c>
      <c r="N222" s="199" t="s">
        <v>2498</v>
      </c>
      <c r="O222" s="228" t="s">
        <v>1967</v>
      </c>
      <c r="P222" s="244"/>
      <c r="Q222" s="244"/>
      <c r="R222" s="214"/>
    </row>
    <row r="223" spans="1:18" ht="31.5" hidden="1">
      <c r="A223" s="134">
        <v>37</v>
      </c>
      <c r="B223" s="202" t="s">
        <v>2156</v>
      </c>
      <c r="C223" s="202"/>
      <c r="D223" s="202"/>
      <c r="E223" s="202"/>
      <c r="F223" s="202"/>
      <c r="G223" s="166">
        <v>1</v>
      </c>
      <c r="H223" s="166" t="s">
        <v>3878</v>
      </c>
      <c r="I223" s="152"/>
      <c r="J223" s="152"/>
      <c r="K223" s="234">
        <v>200</v>
      </c>
      <c r="L223" s="548"/>
      <c r="M223" s="168" t="s">
        <v>2116</v>
      </c>
      <c r="N223" s="168" t="s">
        <v>2492</v>
      </c>
      <c r="O223" s="228" t="s">
        <v>1967</v>
      </c>
      <c r="P223" s="244"/>
      <c r="Q223" s="244"/>
      <c r="R223" s="214"/>
    </row>
    <row r="224" spans="1:18" ht="63" hidden="1">
      <c r="A224" s="134">
        <v>38</v>
      </c>
      <c r="B224" s="166" t="s">
        <v>2157</v>
      </c>
      <c r="C224" s="166"/>
      <c r="D224" s="166"/>
      <c r="E224" s="166"/>
      <c r="F224" s="166"/>
      <c r="G224" s="166">
        <v>1</v>
      </c>
      <c r="H224" s="166" t="s">
        <v>3878</v>
      </c>
      <c r="I224" s="128">
        <v>111</v>
      </c>
      <c r="J224" s="152" t="s">
        <v>2158</v>
      </c>
      <c r="K224" s="499">
        <v>10900</v>
      </c>
      <c r="L224" s="548"/>
      <c r="M224" s="199" t="s">
        <v>979</v>
      </c>
      <c r="N224" s="199" t="s">
        <v>2499</v>
      </c>
      <c r="O224" s="228" t="s">
        <v>1967</v>
      </c>
      <c r="P224" s="244"/>
      <c r="Q224" s="244"/>
      <c r="R224" s="214"/>
    </row>
    <row r="225" spans="1:18" ht="31.5" hidden="1">
      <c r="A225" s="171">
        <v>39</v>
      </c>
      <c r="B225" s="203" t="s">
        <v>2159</v>
      </c>
      <c r="C225" s="203"/>
      <c r="D225" s="203"/>
      <c r="E225" s="203"/>
      <c r="F225" s="203"/>
      <c r="G225" s="166">
        <v>1</v>
      </c>
      <c r="H225" s="166" t="s">
        <v>3878</v>
      </c>
      <c r="I225" s="173">
        <v>123</v>
      </c>
      <c r="J225" s="172" t="s">
        <v>2160</v>
      </c>
      <c r="K225" s="516">
        <v>2759</v>
      </c>
      <c r="L225" s="548"/>
      <c r="M225" s="219" t="s">
        <v>1070</v>
      </c>
      <c r="N225" s="219" t="s">
        <v>2500</v>
      </c>
      <c r="O225" s="228" t="s">
        <v>1967</v>
      </c>
      <c r="P225" s="244"/>
      <c r="Q225" s="244"/>
      <c r="R225" s="214"/>
    </row>
    <row r="226" spans="1:18" ht="31.5" hidden="1">
      <c r="A226" s="171">
        <v>40</v>
      </c>
      <c r="B226" s="203" t="s">
        <v>2161</v>
      </c>
      <c r="C226" s="203"/>
      <c r="D226" s="203"/>
      <c r="E226" s="203"/>
      <c r="F226" s="203"/>
      <c r="G226" s="166">
        <v>1</v>
      </c>
      <c r="H226" s="166" t="s">
        <v>3878</v>
      </c>
      <c r="I226" s="173">
        <v>111</v>
      </c>
      <c r="J226" s="174" t="s">
        <v>2162</v>
      </c>
      <c r="K226" s="516">
        <v>13789</v>
      </c>
      <c r="L226" s="548"/>
      <c r="M226" s="219" t="s">
        <v>1070</v>
      </c>
      <c r="N226" s="219" t="s">
        <v>2500</v>
      </c>
      <c r="O226" s="228" t="s">
        <v>1967</v>
      </c>
      <c r="P226" s="244"/>
      <c r="Q226" s="244"/>
      <c r="R226" s="214"/>
    </row>
    <row r="227" spans="1:18" ht="38.25" hidden="1">
      <c r="A227" s="176">
        <v>1</v>
      </c>
      <c r="B227" s="202" t="s">
        <v>750</v>
      </c>
      <c r="C227" s="202"/>
      <c r="D227" s="202"/>
      <c r="E227" s="202"/>
      <c r="F227" s="202"/>
      <c r="G227" s="202">
        <v>1</v>
      </c>
      <c r="H227" s="202" t="s">
        <v>3879</v>
      </c>
      <c r="I227" s="152">
        <v>49</v>
      </c>
      <c r="J227" s="510" t="s">
        <v>2190</v>
      </c>
      <c r="K227" s="234">
        <v>1630</v>
      </c>
      <c r="L227" s="548"/>
      <c r="M227" s="168" t="s">
        <v>2115</v>
      </c>
      <c r="N227" s="168" t="s">
        <v>2502</v>
      </c>
      <c r="O227" s="200" t="s">
        <v>2117</v>
      </c>
      <c r="P227" s="244"/>
      <c r="Q227" s="244"/>
      <c r="R227" s="214"/>
    </row>
    <row r="228" spans="1:18" ht="31.5" hidden="1">
      <c r="A228" s="176">
        <v>2</v>
      </c>
      <c r="B228" s="202" t="s">
        <v>2191</v>
      </c>
      <c r="C228" s="202"/>
      <c r="D228" s="202"/>
      <c r="E228" s="202"/>
      <c r="F228" s="202"/>
      <c r="G228" s="202">
        <v>1</v>
      </c>
      <c r="H228" s="202" t="s">
        <v>3879</v>
      </c>
      <c r="I228" s="152">
        <v>39</v>
      </c>
      <c r="J228" s="510">
        <v>93</v>
      </c>
      <c r="K228" s="234">
        <v>140</v>
      </c>
      <c r="L228" s="548"/>
      <c r="M228" s="168" t="s">
        <v>2115</v>
      </c>
      <c r="N228" s="168" t="s">
        <v>2502</v>
      </c>
      <c r="O228" s="228" t="s">
        <v>1967</v>
      </c>
      <c r="P228" s="244"/>
      <c r="Q228" s="244"/>
      <c r="R228" s="214"/>
    </row>
    <row r="229" spans="1:18" ht="31.5" hidden="1">
      <c r="A229" s="176">
        <v>3</v>
      </c>
      <c r="B229" s="202" t="s">
        <v>2192</v>
      </c>
      <c r="C229" s="202"/>
      <c r="D229" s="202"/>
      <c r="E229" s="202"/>
      <c r="F229" s="202"/>
      <c r="G229" s="202">
        <v>1</v>
      </c>
      <c r="H229" s="202" t="s">
        <v>3879</v>
      </c>
      <c r="I229" s="152">
        <v>43</v>
      </c>
      <c r="J229" s="518" t="s">
        <v>2193</v>
      </c>
      <c r="K229" s="234">
        <v>240</v>
      </c>
      <c r="L229" s="548"/>
      <c r="M229" s="168" t="s">
        <v>2115</v>
      </c>
      <c r="N229" s="168" t="s">
        <v>2502</v>
      </c>
      <c r="O229" s="228" t="s">
        <v>1967</v>
      </c>
      <c r="P229" s="244"/>
      <c r="Q229" s="244"/>
      <c r="R229" s="214"/>
    </row>
    <row r="230" spans="1:18" ht="31.5" hidden="1">
      <c r="A230" s="176">
        <v>4</v>
      </c>
      <c r="B230" s="202" t="s">
        <v>2194</v>
      </c>
      <c r="C230" s="202"/>
      <c r="D230" s="202"/>
      <c r="E230" s="202"/>
      <c r="F230" s="202"/>
      <c r="G230" s="202">
        <v>1</v>
      </c>
      <c r="H230" s="202" t="s">
        <v>3879</v>
      </c>
      <c r="I230" s="152">
        <v>74</v>
      </c>
      <c r="J230" s="518" t="s">
        <v>2195</v>
      </c>
      <c r="K230" s="234">
        <v>400</v>
      </c>
      <c r="L230" s="548"/>
      <c r="M230" s="168" t="s">
        <v>2115</v>
      </c>
      <c r="N230" s="168" t="s">
        <v>2502</v>
      </c>
      <c r="O230" s="228" t="s">
        <v>1967</v>
      </c>
      <c r="P230" s="244"/>
      <c r="Q230" s="244"/>
      <c r="R230" s="214"/>
    </row>
    <row r="231" spans="1:18" ht="31.5" hidden="1">
      <c r="A231" s="176">
        <v>5</v>
      </c>
      <c r="B231" s="202" t="s">
        <v>2196</v>
      </c>
      <c r="C231" s="202"/>
      <c r="D231" s="202"/>
      <c r="E231" s="202"/>
      <c r="F231" s="202"/>
      <c r="G231" s="202">
        <v>1</v>
      </c>
      <c r="H231" s="202" t="s">
        <v>3879</v>
      </c>
      <c r="I231" s="152">
        <v>129</v>
      </c>
      <c r="J231" s="510">
        <v>52</v>
      </c>
      <c r="K231" s="234">
        <v>120</v>
      </c>
      <c r="L231" s="548"/>
      <c r="M231" s="168" t="s">
        <v>2115</v>
      </c>
      <c r="N231" s="168" t="s">
        <v>2502</v>
      </c>
      <c r="O231" s="228" t="s">
        <v>1967</v>
      </c>
      <c r="P231" s="244"/>
      <c r="Q231" s="244"/>
      <c r="R231" s="214"/>
    </row>
    <row r="232" spans="1:18" ht="31.5" hidden="1">
      <c r="A232" s="176">
        <v>6</v>
      </c>
      <c r="B232" s="202" t="s">
        <v>2197</v>
      </c>
      <c r="C232" s="202"/>
      <c r="D232" s="202"/>
      <c r="E232" s="202"/>
      <c r="F232" s="202"/>
      <c r="G232" s="202">
        <v>1</v>
      </c>
      <c r="H232" s="202" t="s">
        <v>3879</v>
      </c>
      <c r="I232" s="152">
        <v>45</v>
      </c>
      <c r="J232" s="510">
        <v>29.55</v>
      </c>
      <c r="K232" s="234">
        <v>160</v>
      </c>
      <c r="L232" s="548"/>
      <c r="M232" s="168" t="s">
        <v>2115</v>
      </c>
      <c r="N232" s="168" t="s">
        <v>2502</v>
      </c>
      <c r="O232" s="228" t="s">
        <v>1967</v>
      </c>
      <c r="P232" s="244"/>
      <c r="Q232" s="244"/>
      <c r="R232" s="214"/>
    </row>
    <row r="233" spans="1:18" ht="31.5" hidden="1">
      <c r="A233" s="176">
        <v>7</v>
      </c>
      <c r="B233" s="202" t="s">
        <v>2198</v>
      </c>
      <c r="C233" s="202"/>
      <c r="D233" s="202"/>
      <c r="E233" s="202"/>
      <c r="F233" s="202"/>
      <c r="G233" s="202">
        <v>1</v>
      </c>
      <c r="H233" s="202" t="s">
        <v>3879</v>
      </c>
      <c r="I233" s="152">
        <v>55</v>
      </c>
      <c r="J233" s="510">
        <v>3</v>
      </c>
      <c r="K233" s="234">
        <v>150</v>
      </c>
      <c r="L233" s="548"/>
      <c r="M233" s="168" t="s">
        <v>2115</v>
      </c>
      <c r="N233" s="168" t="s">
        <v>2502</v>
      </c>
      <c r="O233" s="228" t="s">
        <v>1967</v>
      </c>
      <c r="P233" s="244"/>
      <c r="Q233" s="244"/>
      <c r="R233" s="214"/>
    </row>
    <row r="234" spans="1:18" ht="31.5" hidden="1">
      <c r="A234" s="176">
        <v>8</v>
      </c>
      <c r="B234" s="170" t="s">
        <v>2199</v>
      </c>
      <c r="C234" s="170"/>
      <c r="D234" s="170"/>
      <c r="E234" s="170"/>
      <c r="F234" s="170"/>
      <c r="G234" s="202">
        <v>1</v>
      </c>
      <c r="H234" s="202" t="s">
        <v>3879</v>
      </c>
      <c r="I234" s="152">
        <v>39</v>
      </c>
      <c r="J234" s="510" t="s">
        <v>2200</v>
      </c>
      <c r="K234" s="234">
        <v>2100</v>
      </c>
      <c r="L234" s="548"/>
      <c r="M234" s="182" t="s">
        <v>775</v>
      </c>
      <c r="N234" s="182" t="s">
        <v>2454</v>
      </c>
      <c r="O234" s="228" t="s">
        <v>1967</v>
      </c>
      <c r="P234" s="244"/>
      <c r="Q234" s="244"/>
      <c r="R234" s="214"/>
    </row>
    <row r="235" spans="1:18" ht="31.5" hidden="1">
      <c r="A235" s="176">
        <v>9</v>
      </c>
      <c r="B235" s="170" t="s">
        <v>2201</v>
      </c>
      <c r="C235" s="170"/>
      <c r="D235" s="170"/>
      <c r="E235" s="170"/>
      <c r="F235" s="170"/>
      <c r="G235" s="202">
        <v>1</v>
      </c>
      <c r="H235" s="202" t="s">
        <v>3879</v>
      </c>
      <c r="I235" s="152">
        <v>64</v>
      </c>
      <c r="J235" s="510">
        <v>64</v>
      </c>
      <c r="K235" s="234">
        <v>200</v>
      </c>
      <c r="L235" s="548"/>
      <c r="M235" s="182" t="s">
        <v>775</v>
      </c>
      <c r="N235" s="182" t="s">
        <v>2454</v>
      </c>
      <c r="O235" s="228" t="s">
        <v>1967</v>
      </c>
      <c r="P235" s="244"/>
      <c r="Q235" s="244"/>
      <c r="R235" s="214"/>
    </row>
    <row r="236" spans="1:18" ht="31.5" hidden="1">
      <c r="A236" s="176">
        <v>10</v>
      </c>
      <c r="B236" s="170" t="s">
        <v>2202</v>
      </c>
      <c r="C236" s="170"/>
      <c r="D236" s="170"/>
      <c r="E236" s="170"/>
      <c r="F236" s="170"/>
      <c r="G236" s="202">
        <v>1</v>
      </c>
      <c r="H236" s="202" t="s">
        <v>3879</v>
      </c>
      <c r="I236" s="152">
        <v>42</v>
      </c>
      <c r="J236" s="510">
        <v>69</v>
      </c>
      <c r="K236" s="234">
        <v>1200</v>
      </c>
      <c r="L236" s="548"/>
      <c r="M236" s="182" t="s">
        <v>775</v>
      </c>
      <c r="N236" s="182" t="s">
        <v>2454</v>
      </c>
      <c r="O236" s="228" t="s">
        <v>1967</v>
      </c>
      <c r="P236" s="244"/>
      <c r="Q236" s="244"/>
      <c r="R236" s="214"/>
    </row>
    <row r="237" spans="1:18" ht="31.5" hidden="1">
      <c r="A237" s="176">
        <v>11</v>
      </c>
      <c r="B237" s="170" t="s">
        <v>2203</v>
      </c>
      <c r="C237" s="170"/>
      <c r="D237" s="170"/>
      <c r="E237" s="170"/>
      <c r="F237" s="170"/>
      <c r="G237" s="202">
        <v>1</v>
      </c>
      <c r="H237" s="202" t="s">
        <v>3879</v>
      </c>
      <c r="I237" s="152">
        <v>54</v>
      </c>
      <c r="J237" s="510" t="s">
        <v>2204</v>
      </c>
      <c r="K237" s="234">
        <v>5800</v>
      </c>
      <c r="L237" s="548"/>
      <c r="M237" s="182" t="s">
        <v>775</v>
      </c>
      <c r="N237" s="182" t="s">
        <v>2454</v>
      </c>
      <c r="O237" s="228" t="s">
        <v>1967</v>
      </c>
      <c r="P237" s="244"/>
      <c r="Q237" s="244"/>
      <c r="R237" s="214"/>
    </row>
    <row r="238" spans="1:18" ht="45" hidden="1">
      <c r="A238" s="176">
        <v>12</v>
      </c>
      <c r="B238" s="202" t="s">
        <v>2205</v>
      </c>
      <c r="C238" s="202"/>
      <c r="D238" s="202"/>
      <c r="E238" s="202"/>
      <c r="F238" s="202"/>
      <c r="G238" s="202">
        <v>1</v>
      </c>
      <c r="H238" s="202" t="s">
        <v>3879</v>
      </c>
      <c r="I238" s="152" t="s">
        <v>2206</v>
      </c>
      <c r="J238" s="177" t="s">
        <v>2207</v>
      </c>
      <c r="K238" s="234">
        <v>22300</v>
      </c>
      <c r="L238" s="548"/>
      <c r="M238" s="182" t="s">
        <v>775</v>
      </c>
      <c r="N238" s="182" t="s">
        <v>2454</v>
      </c>
      <c r="O238" s="228" t="s">
        <v>1967</v>
      </c>
      <c r="P238" s="244"/>
      <c r="Q238" s="244"/>
      <c r="R238" s="214"/>
    </row>
    <row r="239" spans="1:18" ht="31.5" hidden="1">
      <c r="A239" s="176">
        <v>13</v>
      </c>
      <c r="B239" s="170" t="s">
        <v>2208</v>
      </c>
      <c r="C239" s="170"/>
      <c r="D239" s="170"/>
      <c r="E239" s="170"/>
      <c r="F239" s="170"/>
      <c r="G239" s="202">
        <v>1</v>
      </c>
      <c r="H239" s="202" t="s">
        <v>3879</v>
      </c>
      <c r="I239" s="152">
        <v>18</v>
      </c>
      <c r="J239" s="510">
        <v>19</v>
      </c>
      <c r="K239" s="234">
        <v>15200</v>
      </c>
      <c r="L239" s="548"/>
      <c r="M239" s="182" t="s">
        <v>775</v>
      </c>
      <c r="N239" s="182" t="s">
        <v>2454</v>
      </c>
      <c r="O239" s="228" t="s">
        <v>1967</v>
      </c>
      <c r="P239" s="244"/>
      <c r="Q239" s="244"/>
      <c r="R239" s="214"/>
    </row>
    <row r="240" spans="1:18" ht="31.5" hidden="1">
      <c r="A240" s="176">
        <v>14</v>
      </c>
      <c r="B240" s="170" t="s">
        <v>2209</v>
      </c>
      <c r="C240" s="170"/>
      <c r="D240" s="170"/>
      <c r="E240" s="170"/>
      <c r="F240" s="170"/>
      <c r="G240" s="202">
        <v>1</v>
      </c>
      <c r="H240" s="202" t="s">
        <v>3879</v>
      </c>
      <c r="I240" s="152">
        <v>90</v>
      </c>
      <c r="J240" s="510">
        <v>227</v>
      </c>
      <c r="K240" s="234">
        <v>700.00000000000011</v>
      </c>
      <c r="L240" s="548"/>
      <c r="M240" s="182" t="s">
        <v>775</v>
      </c>
      <c r="N240" s="182" t="s">
        <v>2454</v>
      </c>
      <c r="O240" s="228" t="s">
        <v>1967</v>
      </c>
      <c r="P240" s="244"/>
      <c r="Q240" s="244"/>
      <c r="R240" s="214"/>
    </row>
    <row r="241" spans="1:18" ht="31.5" hidden="1">
      <c r="A241" s="176">
        <v>15</v>
      </c>
      <c r="B241" s="202" t="s">
        <v>2210</v>
      </c>
      <c r="C241" s="202"/>
      <c r="D241" s="202"/>
      <c r="E241" s="202"/>
      <c r="F241" s="202"/>
      <c r="G241" s="202">
        <v>1</v>
      </c>
      <c r="H241" s="202" t="s">
        <v>3879</v>
      </c>
      <c r="I241" s="152">
        <v>38</v>
      </c>
      <c r="J241" s="510" t="s">
        <v>2211</v>
      </c>
      <c r="K241" s="234">
        <v>6800.0000000000009</v>
      </c>
      <c r="L241" s="548"/>
      <c r="M241" s="182" t="s">
        <v>775</v>
      </c>
      <c r="N241" s="182" t="s">
        <v>2454</v>
      </c>
      <c r="O241" s="228" t="s">
        <v>1967</v>
      </c>
      <c r="P241" s="244"/>
      <c r="Q241" s="244"/>
      <c r="R241" s="214"/>
    </row>
    <row r="242" spans="1:18" ht="31.5" hidden="1">
      <c r="A242" s="176">
        <v>16</v>
      </c>
      <c r="B242" s="202" t="s">
        <v>2212</v>
      </c>
      <c r="C242" s="202"/>
      <c r="D242" s="202"/>
      <c r="E242" s="202"/>
      <c r="F242" s="202"/>
      <c r="G242" s="202">
        <v>1</v>
      </c>
      <c r="H242" s="202" t="s">
        <v>3879</v>
      </c>
      <c r="I242" s="152">
        <v>17</v>
      </c>
      <c r="J242" s="510">
        <v>117</v>
      </c>
      <c r="K242" s="234">
        <v>19200</v>
      </c>
      <c r="L242" s="548"/>
      <c r="M242" s="182" t="s">
        <v>775</v>
      </c>
      <c r="N242" s="182" t="s">
        <v>2454</v>
      </c>
      <c r="O242" s="228" t="s">
        <v>1967</v>
      </c>
      <c r="P242" s="244"/>
      <c r="Q242" s="244"/>
      <c r="R242" s="214"/>
    </row>
    <row r="243" spans="1:18" ht="31.5" hidden="1">
      <c r="A243" s="176">
        <v>17</v>
      </c>
      <c r="B243" s="202" t="s">
        <v>2213</v>
      </c>
      <c r="C243" s="202"/>
      <c r="D243" s="202"/>
      <c r="E243" s="202"/>
      <c r="F243" s="202"/>
      <c r="G243" s="202">
        <v>1</v>
      </c>
      <c r="H243" s="202" t="s">
        <v>3879</v>
      </c>
      <c r="I243" s="152">
        <v>49</v>
      </c>
      <c r="J243" s="177" t="s">
        <v>2214</v>
      </c>
      <c r="K243" s="237">
        <v>32100</v>
      </c>
      <c r="L243" s="548"/>
      <c r="M243" s="182" t="s">
        <v>775</v>
      </c>
      <c r="N243" s="182" t="s">
        <v>2454</v>
      </c>
      <c r="O243" s="228" t="s">
        <v>1967</v>
      </c>
      <c r="P243" s="244"/>
      <c r="Q243" s="244"/>
      <c r="R243" s="214"/>
    </row>
    <row r="244" spans="1:18" ht="31.5" hidden="1">
      <c r="A244" s="176">
        <v>18</v>
      </c>
      <c r="B244" s="166" t="s">
        <v>2215</v>
      </c>
      <c r="C244" s="166"/>
      <c r="D244" s="166"/>
      <c r="E244" s="166"/>
      <c r="F244" s="166"/>
      <c r="G244" s="202">
        <v>1</v>
      </c>
      <c r="H244" s="202" t="s">
        <v>3879</v>
      </c>
      <c r="I244" s="128">
        <v>75</v>
      </c>
      <c r="J244" s="510">
        <v>40</v>
      </c>
      <c r="K244" s="234">
        <v>900</v>
      </c>
      <c r="L244" s="548"/>
      <c r="M244" s="221" t="s">
        <v>979</v>
      </c>
      <c r="N244" s="221" t="s">
        <v>2457</v>
      </c>
      <c r="O244" s="228" t="s">
        <v>1967</v>
      </c>
      <c r="P244" s="244"/>
      <c r="Q244" s="244"/>
      <c r="R244" s="214"/>
    </row>
    <row r="245" spans="1:18" ht="31.5" hidden="1">
      <c r="A245" s="176">
        <v>19</v>
      </c>
      <c r="B245" s="170" t="s">
        <v>2216</v>
      </c>
      <c r="C245" s="170"/>
      <c r="D245" s="170"/>
      <c r="E245" s="170"/>
      <c r="F245" s="170"/>
      <c r="G245" s="202">
        <v>1</v>
      </c>
      <c r="H245" s="202" t="s">
        <v>3879</v>
      </c>
      <c r="I245" s="151">
        <v>43</v>
      </c>
      <c r="J245" s="510"/>
      <c r="K245" s="235">
        <v>3200</v>
      </c>
      <c r="L245" s="548"/>
      <c r="M245" s="221" t="s">
        <v>754</v>
      </c>
      <c r="N245" s="221" t="s">
        <v>2453</v>
      </c>
      <c r="O245" s="228" t="s">
        <v>1967</v>
      </c>
      <c r="P245" s="244"/>
      <c r="Q245" s="244"/>
      <c r="R245" s="214"/>
    </row>
    <row r="246" spans="1:18" ht="31.5" hidden="1">
      <c r="A246" s="176">
        <v>20</v>
      </c>
      <c r="B246" s="170" t="s">
        <v>2217</v>
      </c>
      <c r="C246" s="170"/>
      <c r="D246" s="170"/>
      <c r="E246" s="170"/>
      <c r="F246" s="170"/>
      <c r="G246" s="202">
        <v>1</v>
      </c>
      <c r="H246" s="202" t="s">
        <v>3879</v>
      </c>
      <c r="I246" s="151">
        <v>17</v>
      </c>
      <c r="J246" s="519">
        <v>115</v>
      </c>
      <c r="K246" s="235">
        <v>5400</v>
      </c>
      <c r="L246" s="548"/>
      <c r="M246" s="221" t="s">
        <v>754</v>
      </c>
      <c r="N246" s="221" t="s">
        <v>2453</v>
      </c>
      <c r="O246" s="228" t="s">
        <v>1967</v>
      </c>
      <c r="P246" s="244"/>
      <c r="Q246" s="244"/>
      <c r="R246" s="214"/>
    </row>
    <row r="247" spans="1:18" ht="31.5" hidden="1">
      <c r="A247" s="176">
        <v>21</v>
      </c>
      <c r="B247" s="133" t="s">
        <v>2218</v>
      </c>
      <c r="C247" s="133"/>
      <c r="D247" s="133"/>
      <c r="E247" s="133"/>
      <c r="F247" s="133"/>
      <c r="G247" s="202">
        <v>1</v>
      </c>
      <c r="H247" s="202" t="s">
        <v>3879</v>
      </c>
      <c r="I247" s="151">
        <v>6</v>
      </c>
      <c r="J247" s="177" t="s">
        <v>2219</v>
      </c>
      <c r="K247" s="520">
        <v>4900</v>
      </c>
      <c r="L247" s="548"/>
      <c r="M247" s="221" t="s">
        <v>754</v>
      </c>
      <c r="N247" s="221" t="s">
        <v>2453</v>
      </c>
      <c r="O247" s="228" t="s">
        <v>1967</v>
      </c>
      <c r="P247" s="244"/>
      <c r="Q247" s="244"/>
      <c r="R247" s="214"/>
    </row>
    <row r="248" spans="1:18" ht="31.5" hidden="1">
      <c r="A248" s="176">
        <v>22</v>
      </c>
      <c r="B248" s="202" t="s">
        <v>2220</v>
      </c>
      <c r="C248" s="202"/>
      <c r="D248" s="202"/>
      <c r="E248" s="202"/>
      <c r="F248" s="202"/>
      <c r="G248" s="202">
        <v>1</v>
      </c>
      <c r="H248" s="202" t="s">
        <v>3879</v>
      </c>
      <c r="I248" s="510">
        <v>43</v>
      </c>
      <c r="J248" s="510">
        <v>24</v>
      </c>
      <c r="K248" s="520">
        <v>800</v>
      </c>
      <c r="L248" s="548"/>
      <c r="M248" s="221" t="s">
        <v>840</v>
      </c>
      <c r="N248" s="221" t="s">
        <v>2452</v>
      </c>
      <c r="O248" s="228" t="s">
        <v>1967</v>
      </c>
      <c r="P248" s="244"/>
      <c r="Q248" s="244"/>
      <c r="R248" s="214"/>
    </row>
    <row r="249" spans="1:18" ht="31.5" hidden="1">
      <c r="A249" s="176">
        <v>23</v>
      </c>
      <c r="B249" s="202" t="s">
        <v>2156</v>
      </c>
      <c r="C249" s="202"/>
      <c r="D249" s="202"/>
      <c r="E249" s="202"/>
      <c r="F249" s="202"/>
      <c r="G249" s="202">
        <v>1</v>
      </c>
      <c r="H249" s="202" t="s">
        <v>3879</v>
      </c>
      <c r="I249" s="510">
        <v>43</v>
      </c>
      <c r="J249" s="510">
        <v>24</v>
      </c>
      <c r="K249" s="520">
        <v>600</v>
      </c>
      <c r="L249" s="548"/>
      <c r="M249" s="221" t="s">
        <v>2115</v>
      </c>
      <c r="N249" s="221" t="s">
        <v>2502</v>
      </c>
      <c r="O249" s="228" t="s">
        <v>1967</v>
      </c>
      <c r="P249" s="244"/>
      <c r="Q249" s="244"/>
      <c r="R249" s="214"/>
    </row>
    <row r="250" spans="1:18" ht="31.5" hidden="1">
      <c r="A250" s="176">
        <v>24</v>
      </c>
      <c r="B250" s="202" t="s">
        <v>2156</v>
      </c>
      <c r="C250" s="202"/>
      <c r="D250" s="202"/>
      <c r="E250" s="202"/>
      <c r="F250" s="202"/>
      <c r="G250" s="202">
        <v>1</v>
      </c>
      <c r="H250" s="202" t="s">
        <v>3879</v>
      </c>
      <c r="I250" s="510">
        <v>43</v>
      </c>
      <c r="J250" s="510">
        <v>24</v>
      </c>
      <c r="K250" s="520">
        <v>600</v>
      </c>
      <c r="L250" s="548"/>
      <c r="M250" s="221" t="s">
        <v>2115</v>
      </c>
      <c r="N250" s="221" t="s">
        <v>2502</v>
      </c>
      <c r="O250" s="228" t="s">
        <v>1967</v>
      </c>
      <c r="P250" s="244"/>
      <c r="Q250" s="244"/>
      <c r="R250" s="214"/>
    </row>
    <row r="251" spans="1:18" ht="31.5" hidden="1">
      <c r="A251" s="176">
        <v>1</v>
      </c>
      <c r="B251" s="127" t="s">
        <v>2276</v>
      </c>
      <c r="C251" s="127"/>
      <c r="D251" s="127"/>
      <c r="E251" s="127"/>
      <c r="F251" s="127"/>
      <c r="G251" s="127">
        <v>1</v>
      </c>
      <c r="H251" s="127" t="s">
        <v>3880</v>
      </c>
      <c r="I251" s="128">
        <v>3</v>
      </c>
      <c r="J251" s="128">
        <v>6</v>
      </c>
      <c r="K251" s="237">
        <v>7739.2</v>
      </c>
      <c r="L251" s="548"/>
      <c r="M251" s="221" t="s">
        <v>754</v>
      </c>
      <c r="N251" s="221" t="s">
        <v>2453</v>
      </c>
      <c r="O251" s="181" t="s">
        <v>2277</v>
      </c>
      <c r="P251" s="244"/>
      <c r="Q251" s="244"/>
      <c r="R251" s="214"/>
    </row>
    <row r="252" spans="1:18" ht="31.5" hidden="1">
      <c r="A252" s="176">
        <v>3</v>
      </c>
      <c r="B252" s="127" t="s">
        <v>750</v>
      </c>
      <c r="C252" s="127"/>
      <c r="D252" s="127"/>
      <c r="E252" s="127"/>
      <c r="F252" s="127"/>
      <c r="G252" s="127">
        <v>1</v>
      </c>
      <c r="H252" s="127" t="s">
        <v>3880</v>
      </c>
      <c r="I252" s="128">
        <v>3</v>
      </c>
      <c r="J252" s="128" t="s">
        <v>2278</v>
      </c>
      <c r="K252" s="237">
        <v>6253</v>
      </c>
      <c r="L252" s="548"/>
      <c r="M252" s="221" t="s">
        <v>2115</v>
      </c>
      <c r="N252" s="221" t="s">
        <v>2502</v>
      </c>
      <c r="O252" s="181" t="s">
        <v>2277</v>
      </c>
      <c r="P252" s="244"/>
      <c r="Q252" s="244"/>
      <c r="R252" s="214"/>
    </row>
    <row r="253" spans="1:18" ht="31.5" hidden="1">
      <c r="A253" s="176">
        <v>4</v>
      </c>
      <c r="B253" s="127" t="s">
        <v>2279</v>
      </c>
      <c r="C253" s="127"/>
      <c r="D253" s="127"/>
      <c r="E253" s="127"/>
      <c r="F253" s="127"/>
      <c r="G253" s="127">
        <v>1</v>
      </c>
      <c r="H253" s="127" t="s">
        <v>3880</v>
      </c>
      <c r="I253" s="128">
        <v>3</v>
      </c>
      <c r="J253" s="128" t="s">
        <v>2280</v>
      </c>
      <c r="K253" s="237">
        <v>1901.3</v>
      </c>
      <c r="L253" s="548"/>
      <c r="M253" s="221" t="s">
        <v>979</v>
      </c>
      <c r="N253" s="221" t="s">
        <v>2457</v>
      </c>
      <c r="O253" s="181" t="s">
        <v>2277</v>
      </c>
      <c r="P253" s="244"/>
      <c r="Q253" s="244"/>
      <c r="R253" s="214"/>
    </row>
    <row r="254" spans="1:18" ht="31.5" hidden="1">
      <c r="A254" s="176">
        <v>5</v>
      </c>
      <c r="B254" s="127" t="s">
        <v>839</v>
      </c>
      <c r="C254" s="127"/>
      <c r="D254" s="127"/>
      <c r="E254" s="127"/>
      <c r="F254" s="127"/>
      <c r="G254" s="127">
        <v>1</v>
      </c>
      <c r="H254" s="127" t="s">
        <v>3880</v>
      </c>
      <c r="I254" s="128">
        <v>3</v>
      </c>
      <c r="J254" s="128">
        <v>138</v>
      </c>
      <c r="K254" s="237">
        <v>1457.9</v>
      </c>
      <c r="L254" s="548"/>
      <c r="M254" s="221" t="s">
        <v>840</v>
      </c>
      <c r="N254" s="221" t="s">
        <v>2452</v>
      </c>
      <c r="O254" s="181" t="s">
        <v>2277</v>
      </c>
      <c r="P254" s="244"/>
      <c r="Q254" s="244"/>
      <c r="R254" s="214"/>
    </row>
    <row r="255" spans="1:18" ht="63" hidden="1">
      <c r="A255" s="134">
        <v>6</v>
      </c>
      <c r="B255" s="127" t="s">
        <v>2281</v>
      </c>
      <c r="C255" s="127"/>
      <c r="D255" s="127"/>
      <c r="E255" s="127"/>
      <c r="F255" s="127"/>
      <c r="G255" s="127">
        <v>1</v>
      </c>
      <c r="H255" s="127" t="s">
        <v>3880</v>
      </c>
      <c r="I255" s="128">
        <v>3</v>
      </c>
      <c r="J255" s="128" t="s">
        <v>2282</v>
      </c>
      <c r="K255" s="237">
        <v>2478.3000000000002</v>
      </c>
      <c r="L255" s="548"/>
      <c r="M255" s="221" t="s">
        <v>754</v>
      </c>
      <c r="N255" s="221" t="s">
        <v>2453</v>
      </c>
      <c r="O255" s="181" t="s">
        <v>2277</v>
      </c>
      <c r="P255" s="244"/>
      <c r="Q255" s="244"/>
      <c r="R255" s="214"/>
    </row>
    <row r="256" spans="1:18" ht="31.5" hidden="1">
      <c r="A256" s="176">
        <v>7</v>
      </c>
      <c r="B256" s="202" t="s">
        <v>2283</v>
      </c>
      <c r="C256" s="202"/>
      <c r="D256" s="202"/>
      <c r="E256" s="202"/>
      <c r="F256" s="202"/>
      <c r="G256" s="127">
        <v>1</v>
      </c>
      <c r="H256" s="127" t="s">
        <v>3880</v>
      </c>
      <c r="I256" s="152">
        <v>1</v>
      </c>
      <c r="J256" s="532" t="s">
        <v>2284</v>
      </c>
      <c r="K256" s="234">
        <v>200</v>
      </c>
      <c r="L256" s="548"/>
      <c r="M256" s="182" t="s">
        <v>2115</v>
      </c>
      <c r="N256" s="182" t="s">
        <v>2502</v>
      </c>
      <c r="O256" s="181" t="s">
        <v>2277</v>
      </c>
      <c r="P256" s="244"/>
      <c r="Q256" s="244"/>
      <c r="R256" s="214"/>
    </row>
    <row r="257" spans="1:18" ht="31.5" hidden="1">
      <c r="A257" s="176">
        <v>8</v>
      </c>
      <c r="B257" s="202" t="s">
        <v>2285</v>
      </c>
      <c r="C257" s="202"/>
      <c r="D257" s="202"/>
      <c r="E257" s="202"/>
      <c r="F257" s="202"/>
      <c r="G257" s="127">
        <v>1</v>
      </c>
      <c r="H257" s="127" t="s">
        <v>3880</v>
      </c>
      <c r="I257" s="152">
        <v>3</v>
      </c>
      <c r="J257" s="167">
        <v>138</v>
      </c>
      <c r="K257" s="234">
        <v>200</v>
      </c>
      <c r="L257" s="548"/>
      <c r="M257" s="182" t="s">
        <v>2115</v>
      </c>
      <c r="N257" s="182" t="s">
        <v>2502</v>
      </c>
      <c r="O257" s="181" t="s">
        <v>2277</v>
      </c>
      <c r="P257" s="244"/>
      <c r="Q257" s="244"/>
      <c r="R257" s="214"/>
    </row>
    <row r="258" spans="1:18" ht="31.5" hidden="1">
      <c r="A258" s="176">
        <v>9</v>
      </c>
      <c r="B258" s="202" t="s">
        <v>2286</v>
      </c>
      <c r="C258" s="202"/>
      <c r="D258" s="202"/>
      <c r="E258" s="202"/>
      <c r="F258" s="202"/>
      <c r="G258" s="127">
        <v>1</v>
      </c>
      <c r="H258" s="127" t="s">
        <v>3880</v>
      </c>
      <c r="I258" s="152">
        <v>4</v>
      </c>
      <c r="J258" s="128">
        <v>92</v>
      </c>
      <c r="K258" s="234">
        <v>100</v>
      </c>
      <c r="L258" s="548"/>
      <c r="M258" s="182" t="s">
        <v>2115</v>
      </c>
      <c r="N258" s="182" t="s">
        <v>2502</v>
      </c>
      <c r="O258" s="181" t="s">
        <v>2277</v>
      </c>
      <c r="P258" s="244"/>
      <c r="Q258" s="244"/>
      <c r="R258" s="214"/>
    </row>
    <row r="259" spans="1:18" ht="31.5" hidden="1">
      <c r="A259" s="176">
        <v>10</v>
      </c>
      <c r="B259" s="202" t="s">
        <v>2287</v>
      </c>
      <c r="C259" s="202"/>
      <c r="D259" s="202"/>
      <c r="E259" s="202"/>
      <c r="F259" s="202"/>
      <c r="G259" s="127">
        <v>1</v>
      </c>
      <c r="H259" s="127" t="s">
        <v>3880</v>
      </c>
      <c r="I259" s="152">
        <v>4</v>
      </c>
      <c r="J259" s="128">
        <v>197</v>
      </c>
      <c r="K259" s="234">
        <v>100</v>
      </c>
      <c r="L259" s="548"/>
      <c r="M259" s="182" t="s">
        <v>2115</v>
      </c>
      <c r="N259" s="182" t="s">
        <v>2502</v>
      </c>
      <c r="O259" s="181" t="s">
        <v>2277</v>
      </c>
      <c r="P259" s="244"/>
      <c r="Q259" s="244"/>
      <c r="R259" s="214"/>
    </row>
    <row r="260" spans="1:18" ht="31.5" hidden="1">
      <c r="A260" s="176">
        <v>11</v>
      </c>
      <c r="B260" s="202" t="s">
        <v>2288</v>
      </c>
      <c r="C260" s="202"/>
      <c r="D260" s="202"/>
      <c r="E260" s="202"/>
      <c r="F260" s="202"/>
      <c r="G260" s="127">
        <v>1</v>
      </c>
      <c r="H260" s="127" t="s">
        <v>3880</v>
      </c>
      <c r="I260" s="152">
        <v>7</v>
      </c>
      <c r="J260" s="128">
        <v>82</v>
      </c>
      <c r="K260" s="234">
        <v>100</v>
      </c>
      <c r="L260" s="548"/>
      <c r="M260" s="182" t="s">
        <v>2115</v>
      </c>
      <c r="N260" s="182" t="s">
        <v>2502</v>
      </c>
      <c r="O260" s="181" t="s">
        <v>2277</v>
      </c>
      <c r="P260" s="244"/>
      <c r="Q260" s="244"/>
      <c r="R260" s="214"/>
    </row>
    <row r="261" spans="1:18" ht="31.5" hidden="1">
      <c r="A261" s="176">
        <v>12</v>
      </c>
      <c r="B261" s="202" t="s">
        <v>2289</v>
      </c>
      <c r="C261" s="202"/>
      <c r="D261" s="202"/>
      <c r="E261" s="202"/>
      <c r="F261" s="202"/>
      <c r="G261" s="127">
        <v>1</v>
      </c>
      <c r="H261" s="127" t="s">
        <v>3880</v>
      </c>
      <c r="I261" s="510">
        <v>3</v>
      </c>
      <c r="J261" s="141">
        <v>92</v>
      </c>
      <c r="K261" s="234">
        <v>600</v>
      </c>
      <c r="L261" s="548"/>
      <c r="M261" s="182" t="s">
        <v>2115</v>
      </c>
      <c r="N261" s="182" t="s">
        <v>2502</v>
      </c>
      <c r="O261" s="181" t="s">
        <v>2277</v>
      </c>
      <c r="P261" s="244"/>
      <c r="Q261" s="244"/>
      <c r="R261" s="214"/>
    </row>
    <row r="262" spans="1:18" ht="31.5" hidden="1">
      <c r="A262" s="176">
        <v>31</v>
      </c>
      <c r="B262" s="127" t="s">
        <v>2290</v>
      </c>
      <c r="C262" s="127"/>
      <c r="D262" s="127"/>
      <c r="E262" s="127"/>
      <c r="F262" s="127"/>
      <c r="G262" s="127">
        <v>1</v>
      </c>
      <c r="H262" s="127" t="s">
        <v>3880</v>
      </c>
      <c r="I262" s="533">
        <v>3</v>
      </c>
      <c r="J262" s="128">
        <v>92</v>
      </c>
      <c r="K262" s="237">
        <v>885</v>
      </c>
      <c r="L262" s="548"/>
      <c r="M262" s="221" t="s">
        <v>2115</v>
      </c>
      <c r="N262" s="221" t="s">
        <v>2502</v>
      </c>
      <c r="O262" s="181" t="s">
        <v>2277</v>
      </c>
      <c r="P262" s="244"/>
      <c r="Q262" s="244"/>
      <c r="R262" s="214"/>
    </row>
    <row r="263" spans="1:18" ht="84" hidden="1">
      <c r="A263" s="134">
        <v>32</v>
      </c>
      <c r="B263" s="127" t="s">
        <v>2291</v>
      </c>
      <c r="C263" s="127"/>
      <c r="D263" s="127"/>
      <c r="E263" s="127"/>
      <c r="F263" s="127"/>
      <c r="G263" s="127">
        <v>1</v>
      </c>
      <c r="H263" s="127" t="s">
        <v>3880</v>
      </c>
      <c r="I263" s="128">
        <v>2</v>
      </c>
      <c r="J263" s="183" t="s">
        <v>2292</v>
      </c>
      <c r="K263" s="237">
        <v>7642</v>
      </c>
      <c r="L263" s="548"/>
      <c r="M263" s="492"/>
      <c r="N263" s="221" t="s">
        <v>2458</v>
      </c>
      <c r="O263" s="181" t="s">
        <v>2277</v>
      </c>
      <c r="P263" s="244"/>
      <c r="Q263" s="244"/>
      <c r="R263" s="181" t="s">
        <v>2293</v>
      </c>
    </row>
    <row r="264" spans="1:18" ht="31.5" hidden="1">
      <c r="A264" s="176">
        <v>33</v>
      </c>
      <c r="B264" s="170" t="s">
        <v>2294</v>
      </c>
      <c r="C264" s="170"/>
      <c r="D264" s="170"/>
      <c r="E264" s="170"/>
      <c r="F264" s="170"/>
      <c r="G264" s="127">
        <v>1</v>
      </c>
      <c r="H264" s="127" t="s">
        <v>3880</v>
      </c>
      <c r="I264" s="167">
        <v>7</v>
      </c>
      <c r="J264" s="167">
        <v>21</v>
      </c>
      <c r="K264" s="234">
        <v>622</v>
      </c>
      <c r="L264" s="548"/>
      <c r="M264" s="492"/>
      <c r="N264" s="221" t="s">
        <v>2502</v>
      </c>
      <c r="O264" s="181" t="s">
        <v>2277</v>
      </c>
      <c r="P264" s="244"/>
      <c r="Q264" s="244"/>
      <c r="R264" s="214"/>
    </row>
    <row r="265" spans="1:18" ht="47.25" hidden="1">
      <c r="A265" s="176">
        <v>34</v>
      </c>
      <c r="B265" s="166" t="s">
        <v>2295</v>
      </c>
      <c r="C265" s="166"/>
      <c r="D265" s="166"/>
      <c r="E265" s="166"/>
      <c r="F265" s="166"/>
      <c r="G265" s="127">
        <v>1</v>
      </c>
      <c r="H265" s="127" t="s">
        <v>3880</v>
      </c>
      <c r="I265" s="167">
        <v>12</v>
      </c>
      <c r="J265" s="167" t="s">
        <v>2296</v>
      </c>
      <c r="K265" s="234">
        <v>18255</v>
      </c>
      <c r="L265" s="548"/>
      <c r="M265" s="492"/>
      <c r="N265" s="221" t="s">
        <v>2502</v>
      </c>
      <c r="O265" s="181" t="s">
        <v>2277</v>
      </c>
      <c r="P265" s="244"/>
      <c r="Q265" s="244"/>
      <c r="R265" s="214"/>
    </row>
    <row r="266" spans="1:18" ht="31.5" hidden="1">
      <c r="A266" s="176">
        <v>35</v>
      </c>
      <c r="B266" s="166" t="s">
        <v>2297</v>
      </c>
      <c r="C266" s="166"/>
      <c r="D266" s="166"/>
      <c r="E266" s="166"/>
      <c r="F266" s="166"/>
      <c r="G266" s="127">
        <v>1</v>
      </c>
      <c r="H266" s="127" t="s">
        <v>3880</v>
      </c>
      <c r="I266" s="167">
        <v>1</v>
      </c>
      <c r="J266" s="167">
        <v>1007</v>
      </c>
      <c r="K266" s="234">
        <v>93694</v>
      </c>
      <c r="L266" s="548"/>
      <c r="M266" s="492"/>
      <c r="N266" s="221" t="s">
        <v>2502</v>
      </c>
      <c r="O266" s="181" t="s">
        <v>2277</v>
      </c>
      <c r="P266" s="244"/>
      <c r="Q266" s="244"/>
      <c r="R266" s="214"/>
    </row>
    <row r="267" spans="1:18" ht="31.5" hidden="1">
      <c r="A267" s="176">
        <v>36</v>
      </c>
      <c r="B267" s="170" t="s">
        <v>2298</v>
      </c>
      <c r="C267" s="170"/>
      <c r="D267" s="170"/>
      <c r="E267" s="170"/>
      <c r="F267" s="170"/>
      <c r="G267" s="127">
        <v>1</v>
      </c>
      <c r="H267" s="127" t="s">
        <v>3880</v>
      </c>
      <c r="I267" s="167">
        <v>5</v>
      </c>
      <c r="J267" s="167">
        <v>175</v>
      </c>
      <c r="K267" s="234">
        <v>1804</v>
      </c>
      <c r="L267" s="548"/>
      <c r="M267" s="492"/>
      <c r="N267" s="221" t="s">
        <v>2454</v>
      </c>
      <c r="O267" s="181" t="s">
        <v>2277</v>
      </c>
      <c r="P267" s="244"/>
      <c r="Q267" s="244"/>
      <c r="R267" s="214"/>
    </row>
    <row r="268" spans="1:18" ht="31.5" hidden="1">
      <c r="A268" s="176">
        <v>37</v>
      </c>
      <c r="B268" s="170" t="s">
        <v>2299</v>
      </c>
      <c r="C268" s="170"/>
      <c r="D268" s="170"/>
      <c r="E268" s="170"/>
      <c r="F268" s="170"/>
      <c r="G268" s="127">
        <v>1</v>
      </c>
      <c r="H268" s="127" t="s">
        <v>3880</v>
      </c>
      <c r="I268" s="167">
        <v>5</v>
      </c>
      <c r="J268" s="167">
        <v>403</v>
      </c>
      <c r="K268" s="234">
        <v>5573</v>
      </c>
      <c r="L268" s="548"/>
      <c r="M268" s="492"/>
      <c r="N268" s="221" t="s">
        <v>2454</v>
      </c>
      <c r="O268" s="181" t="s">
        <v>2277</v>
      </c>
      <c r="P268" s="244"/>
      <c r="Q268" s="244"/>
      <c r="R268" s="214"/>
    </row>
    <row r="269" spans="1:18" ht="47.25" hidden="1">
      <c r="A269" s="176">
        <v>39</v>
      </c>
      <c r="B269" s="170" t="s">
        <v>2300</v>
      </c>
      <c r="C269" s="170"/>
      <c r="D269" s="170"/>
      <c r="E269" s="170"/>
      <c r="F269" s="170"/>
      <c r="G269" s="127">
        <v>1</v>
      </c>
      <c r="H269" s="127" t="s">
        <v>3880</v>
      </c>
      <c r="I269" s="167">
        <v>5</v>
      </c>
      <c r="J269" s="167" t="s">
        <v>2301</v>
      </c>
      <c r="K269" s="234">
        <v>9229</v>
      </c>
      <c r="L269" s="548"/>
      <c r="M269" s="492"/>
      <c r="N269" s="221" t="s">
        <v>2454</v>
      </c>
      <c r="O269" s="181" t="s">
        <v>2277</v>
      </c>
      <c r="P269" s="244"/>
      <c r="Q269" s="244"/>
      <c r="R269" s="214"/>
    </row>
    <row r="270" spans="1:18" ht="31.5" hidden="1">
      <c r="A270" s="176">
        <v>40</v>
      </c>
      <c r="B270" s="202" t="s">
        <v>2302</v>
      </c>
      <c r="C270" s="495"/>
      <c r="D270" s="495"/>
      <c r="E270" s="495"/>
      <c r="F270" s="495"/>
      <c r="G270" s="127">
        <v>1</v>
      </c>
      <c r="H270" s="127" t="s">
        <v>3880</v>
      </c>
      <c r="I270" s="167">
        <v>6</v>
      </c>
      <c r="J270" s="534" t="s">
        <v>2303</v>
      </c>
      <c r="K270" s="234">
        <v>48000</v>
      </c>
      <c r="L270" s="548"/>
      <c r="M270" s="492"/>
      <c r="N270" s="221" t="s">
        <v>2452</v>
      </c>
      <c r="O270" s="181" t="s">
        <v>2277</v>
      </c>
      <c r="P270" s="244"/>
      <c r="Q270" s="244"/>
      <c r="R270" s="214"/>
    </row>
    <row r="271" spans="1:18" ht="63" hidden="1">
      <c r="A271" s="176">
        <v>41</v>
      </c>
      <c r="B271" s="202" t="s">
        <v>2304</v>
      </c>
      <c r="C271" s="202"/>
      <c r="D271" s="202"/>
      <c r="E271" s="202"/>
      <c r="F271" s="202"/>
      <c r="G271" s="127">
        <v>1</v>
      </c>
      <c r="H271" s="127" t="s">
        <v>3880</v>
      </c>
      <c r="I271" s="510">
        <v>5</v>
      </c>
      <c r="J271" s="141" t="s">
        <v>2305</v>
      </c>
      <c r="K271" s="234">
        <v>68700</v>
      </c>
      <c r="L271" s="548"/>
      <c r="M271" s="492"/>
      <c r="N271" s="221" t="s">
        <v>2506</v>
      </c>
      <c r="O271" s="181" t="s">
        <v>2277</v>
      </c>
      <c r="P271" s="244"/>
      <c r="Q271" s="244"/>
      <c r="R271" s="214"/>
    </row>
    <row r="272" spans="1:18" ht="31.5" hidden="1" customHeight="1">
      <c r="A272" s="176">
        <v>1</v>
      </c>
      <c r="B272" s="170" t="s">
        <v>2351</v>
      </c>
      <c r="C272" s="170"/>
      <c r="D272" s="170"/>
      <c r="E272" s="170"/>
      <c r="F272" s="170"/>
      <c r="G272" s="170">
        <v>1</v>
      </c>
      <c r="H272" s="170" t="s">
        <v>3881</v>
      </c>
      <c r="I272" s="152">
        <v>24</v>
      </c>
      <c r="J272" s="510">
        <v>50</v>
      </c>
      <c r="K272" s="234">
        <v>4660</v>
      </c>
      <c r="L272" s="548"/>
      <c r="M272" s="221" t="s">
        <v>2115</v>
      </c>
      <c r="N272" s="221" t="s">
        <v>2522</v>
      </c>
      <c r="O272" s="181" t="s">
        <v>2277</v>
      </c>
      <c r="P272" s="244"/>
      <c r="Q272" s="244"/>
      <c r="R272" s="139" t="s">
        <v>2352</v>
      </c>
    </row>
    <row r="273" spans="1:18" ht="31.5" hidden="1" customHeight="1">
      <c r="A273" s="176">
        <v>2</v>
      </c>
      <c r="B273" s="170" t="s">
        <v>2353</v>
      </c>
      <c r="C273" s="170"/>
      <c r="D273" s="170"/>
      <c r="E273" s="170"/>
      <c r="F273" s="170"/>
      <c r="G273" s="170">
        <v>1</v>
      </c>
      <c r="H273" s="170" t="s">
        <v>3881</v>
      </c>
      <c r="I273" s="152">
        <v>5</v>
      </c>
      <c r="J273" s="510">
        <v>66</v>
      </c>
      <c r="K273" s="234">
        <v>1195</v>
      </c>
      <c r="L273" s="548"/>
      <c r="M273" s="221" t="s">
        <v>2115</v>
      </c>
      <c r="N273" s="221" t="s">
        <v>2522</v>
      </c>
      <c r="O273" s="181" t="s">
        <v>2277</v>
      </c>
      <c r="P273" s="244"/>
      <c r="Q273" s="244"/>
      <c r="R273" s="139" t="s">
        <v>2352</v>
      </c>
    </row>
    <row r="274" spans="1:18" ht="31.5" hidden="1" customHeight="1">
      <c r="A274" s="176">
        <v>3</v>
      </c>
      <c r="B274" s="170" t="s">
        <v>2354</v>
      </c>
      <c r="C274" s="170"/>
      <c r="D274" s="170"/>
      <c r="E274" s="170"/>
      <c r="F274" s="170"/>
      <c r="G274" s="170">
        <v>1</v>
      </c>
      <c r="H274" s="170" t="s">
        <v>3881</v>
      </c>
      <c r="I274" s="192">
        <v>5</v>
      </c>
      <c r="J274" s="510">
        <v>365</v>
      </c>
      <c r="K274" s="234">
        <v>2460</v>
      </c>
      <c r="L274" s="548"/>
      <c r="M274" s="221" t="s">
        <v>2115</v>
      </c>
      <c r="N274" s="221" t="s">
        <v>2522</v>
      </c>
      <c r="O274" s="181" t="s">
        <v>2277</v>
      </c>
      <c r="P274" s="244"/>
      <c r="Q274" s="244"/>
      <c r="R274" s="139" t="s">
        <v>2352</v>
      </c>
    </row>
    <row r="275" spans="1:18" ht="31.5" hidden="1" customHeight="1">
      <c r="A275" s="176">
        <v>4</v>
      </c>
      <c r="B275" s="170" t="s">
        <v>2355</v>
      </c>
      <c r="C275" s="170"/>
      <c r="D275" s="170"/>
      <c r="E275" s="170"/>
      <c r="F275" s="170"/>
      <c r="G275" s="170">
        <v>1</v>
      </c>
      <c r="H275" s="170" t="s">
        <v>3881</v>
      </c>
      <c r="I275" s="150">
        <v>4</v>
      </c>
      <c r="J275" s="510">
        <v>2</v>
      </c>
      <c r="K275" s="235">
        <v>2087</v>
      </c>
      <c r="L275" s="548"/>
      <c r="M275" s="221" t="s">
        <v>2115</v>
      </c>
      <c r="N275" s="221" t="s">
        <v>2522</v>
      </c>
      <c r="O275" s="181" t="s">
        <v>2277</v>
      </c>
      <c r="P275" s="244"/>
      <c r="Q275" s="244"/>
      <c r="R275" s="139" t="s">
        <v>2352</v>
      </c>
    </row>
    <row r="276" spans="1:18" ht="31.5" hidden="1" customHeight="1">
      <c r="A276" s="176">
        <v>5</v>
      </c>
      <c r="B276" s="170" t="s">
        <v>2356</v>
      </c>
      <c r="C276" s="170"/>
      <c r="D276" s="170"/>
      <c r="E276" s="170"/>
      <c r="F276" s="170"/>
      <c r="G276" s="170">
        <v>1</v>
      </c>
      <c r="H276" s="170" t="s">
        <v>3881</v>
      </c>
      <c r="I276" s="150">
        <v>7</v>
      </c>
      <c r="J276" s="510">
        <v>495.47399999999999</v>
      </c>
      <c r="K276" s="235">
        <v>806</v>
      </c>
      <c r="L276" s="548"/>
      <c r="M276" s="221" t="s">
        <v>2115</v>
      </c>
      <c r="N276" s="221" t="s">
        <v>2522</v>
      </c>
      <c r="O276" s="181" t="s">
        <v>2277</v>
      </c>
      <c r="P276" s="244"/>
      <c r="Q276" s="244"/>
      <c r="R276" s="139" t="s">
        <v>2352</v>
      </c>
    </row>
    <row r="277" spans="1:18" ht="31.5" hidden="1" customHeight="1">
      <c r="A277" s="176">
        <v>6</v>
      </c>
      <c r="B277" s="170" t="s">
        <v>2357</v>
      </c>
      <c r="C277" s="170"/>
      <c r="D277" s="170"/>
      <c r="E277" s="170"/>
      <c r="F277" s="170"/>
      <c r="G277" s="170">
        <v>1</v>
      </c>
      <c r="H277" s="170" t="s">
        <v>3881</v>
      </c>
      <c r="I277" s="150">
        <v>23</v>
      </c>
      <c r="J277" s="510">
        <v>22</v>
      </c>
      <c r="K277" s="235">
        <v>1185</v>
      </c>
      <c r="L277" s="548"/>
      <c r="M277" s="221" t="s">
        <v>2115</v>
      </c>
      <c r="N277" s="221" t="s">
        <v>2522</v>
      </c>
      <c r="O277" s="181" t="s">
        <v>2277</v>
      </c>
      <c r="P277" s="244"/>
      <c r="Q277" s="244"/>
      <c r="R277" s="139" t="s">
        <v>2352</v>
      </c>
    </row>
    <row r="278" spans="1:18" ht="31.5" hidden="1">
      <c r="A278" s="176">
        <v>7</v>
      </c>
      <c r="B278" s="193" t="s">
        <v>2358</v>
      </c>
      <c r="C278" s="193"/>
      <c r="D278" s="193"/>
      <c r="E278" s="193"/>
      <c r="F278" s="193"/>
      <c r="G278" s="170">
        <v>1</v>
      </c>
      <c r="H278" s="170" t="s">
        <v>3881</v>
      </c>
      <c r="I278" s="150">
        <v>24</v>
      </c>
      <c r="J278" s="510">
        <v>40.51</v>
      </c>
      <c r="K278" s="235">
        <v>636</v>
      </c>
      <c r="L278" s="548"/>
      <c r="M278" s="221" t="s">
        <v>2115</v>
      </c>
      <c r="N278" s="221" t="s">
        <v>2523</v>
      </c>
      <c r="O278" s="181" t="s">
        <v>2359</v>
      </c>
      <c r="P278" s="244"/>
      <c r="Q278" s="244"/>
      <c r="R278" s="139" t="s">
        <v>2352</v>
      </c>
    </row>
    <row r="279" spans="1:18" ht="31.5" hidden="1" customHeight="1">
      <c r="A279" s="176">
        <v>8</v>
      </c>
      <c r="B279" s="193" t="s">
        <v>2360</v>
      </c>
      <c r="C279" s="193"/>
      <c r="D279" s="193"/>
      <c r="E279" s="193"/>
      <c r="F279" s="193"/>
      <c r="G279" s="170">
        <v>1</v>
      </c>
      <c r="H279" s="170" t="s">
        <v>3881</v>
      </c>
      <c r="I279" s="150">
        <v>25</v>
      </c>
      <c r="J279" s="510">
        <v>13</v>
      </c>
      <c r="K279" s="540">
        <v>6481</v>
      </c>
      <c r="L279" s="548"/>
      <c r="M279" s="221" t="s">
        <v>817</v>
      </c>
      <c r="N279" s="221" t="s">
        <v>2524</v>
      </c>
      <c r="O279" s="181" t="s">
        <v>2277</v>
      </c>
      <c r="P279" s="244"/>
      <c r="Q279" s="244"/>
      <c r="R279" s="139" t="s">
        <v>2352</v>
      </c>
    </row>
    <row r="280" spans="1:18" ht="31.5" hidden="1">
      <c r="A280" s="176">
        <v>9</v>
      </c>
      <c r="B280" s="133" t="s">
        <v>1196</v>
      </c>
      <c r="C280" s="133"/>
      <c r="D280" s="133"/>
      <c r="E280" s="133"/>
      <c r="F280" s="133"/>
      <c r="G280" s="170">
        <v>1</v>
      </c>
      <c r="H280" s="170" t="s">
        <v>3881</v>
      </c>
      <c r="I280" s="151">
        <v>4</v>
      </c>
      <c r="J280" s="510">
        <v>15</v>
      </c>
      <c r="K280" s="540">
        <v>4000</v>
      </c>
      <c r="L280" s="548"/>
      <c r="M280" s="221" t="s">
        <v>754</v>
      </c>
      <c r="N280" s="221" t="s">
        <v>2525</v>
      </c>
      <c r="O280" s="181" t="s">
        <v>2277</v>
      </c>
      <c r="P280" s="244"/>
      <c r="Q280" s="244"/>
      <c r="R280" s="139" t="s">
        <v>2352</v>
      </c>
    </row>
    <row r="281" spans="1:18" ht="31.5" hidden="1">
      <c r="A281" s="176">
        <v>10</v>
      </c>
      <c r="B281" s="127" t="s">
        <v>2361</v>
      </c>
      <c r="C281" s="127"/>
      <c r="D281" s="127"/>
      <c r="E281" s="127"/>
      <c r="F281" s="127"/>
      <c r="G281" s="170">
        <v>1</v>
      </c>
      <c r="H281" s="170" t="s">
        <v>3881</v>
      </c>
      <c r="I281" s="128">
        <v>1</v>
      </c>
      <c r="J281" s="510">
        <v>299</v>
      </c>
      <c r="K281" s="520">
        <v>1800</v>
      </c>
      <c r="L281" s="548"/>
      <c r="M281" s="221" t="s">
        <v>979</v>
      </c>
      <c r="N281" s="221" t="s">
        <v>2526</v>
      </c>
      <c r="O281" s="181" t="s">
        <v>2277</v>
      </c>
      <c r="P281" s="244"/>
      <c r="Q281" s="244"/>
      <c r="R281" s="139" t="s">
        <v>2352</v>
      </c>
    </row>
    <row r="282" spans="1:18" ht="31.5" hidden="1">
      <c r="A282" s="176">
        <v>11</v>
      </c>
      <c r="B282" s="193" t="s">
        <v>2362</v>
      </c>
      <c r="C282" s="193"/>
      <c r="D282" s="193"/>
      <c r="E282" s="193"/>
      <c r="F282" s="193"/>
      <c r="G282" s="170">
        <v>1</v>
      </c>
      <c r="H282" s="170" t="s">
        <v>3881</v>
      </c>
      <c r="I282" s="150">
        <v>12</v>
      </c>
      <c r="J282" s="510">
        <v>2</v>
      </c>
      <c r="K282" s="235">
        <v>1700.0000000000002</v>
      </c>
      <c r="L282" s="548"/>
      <c r="M282" s="221" t="s">
        <v>775</v>
      </c>
      <c r="N282" s="221" t="s">
        <v>2527</v>
      </c>
      <c r="O282" s="181" t="s">
        <v>2363</v>
      </c>
      <c r="P282" s="244"/>
      <c r="Q282" s="244"/>
      <c r="R282" s="139" t="s">
        <v>2364</v>
      </c>
    </row>
    <row r="283" spans="1:18" ht="31.5" hidden="1">
      <c r="A283" s="176">
        <v>12</v>
      </c>
      <c r="B283" s="127" t="s">
        <v>2365</v>
      </c>
      <c r="C283" s="127"/>
      <c r="D283" s="127"/>
      <c r="E283" s="127"/>
      <c r="F283" s="127"/>
      <c r="G283" s="170">
        <v>1</v>
      </c>
      <c r="H283" s="170" t="s">
        <v>3881</v>
      </c>
      <c r="I283" s="510">
        <v>1</v>
      </c>
      <c r="J283" s="510">
        <v>291</v>
      </c>
      <c r="K283" s="237">
        <v>1400.0000000000002</v>
      </c>
      <c r="L283" s="548"/>
      <c r="M283" s="221" t="s">
        <v>2366</v>
      </c>
      <c r="N283" s="221" t="s">
        <v>2528</v>
      </c>
      <c r="O283" s="181" t="s">
        <v>2277</v>
      </c>
      <c r="P283" s="244"/>
      <c r="Q283" s="244"/>
      <c r="R283" s="541" t="s">
        <v>1945</v>
      </c>
    </row>
    <row r="284" spans="1:18" ht="31.5" hidden="1">
      <c r="A284" s="176">
        <v>13</v>
      </c>
      <c r="B284" s="193" t="s">
        <v>2367</v>
      </c>
      <c r="C284" s="193"/>
      <c r="D284" s="193"/>
      <c r="E284" s="193"/>
      <c r="F284" s="193"/>
      <c r="G284" s="170">
        <v>1</v>
      </c>
      <c r="H284" s="170" t="s">
        <v>3881</v>
      </c>
      <c r="I284" s="150">
        <v>26</v>
      </c>
      <c r="J284" s="510">
        <v>10</v>
      </c>
      <c r="K284" s="235">
        <v>1500</v>
      </c>
      <c r="L284" s="548"/>
      <c r="M284" s="221" t="s">
        <v>840</v>
      </c>
      <c r="N284" s="221" t="s">
        <v>2529</v>
      </c>
      <c r="O284" s="181" t="s">
        <v>2277</v>
      </c>
      <c r="P284" s="244"/>
      <c r="Q284" s="244"/>
      <c r="R284" s="214"/>
    </row>
    <row r="285" spans="1:18" ht="31.5" hidden="1">
      <c r="A285" s="176">
        <v>14</v>
      </c>
      <c r="B285" s="193" t="s">
        <v>2368</v>
      </c>
      <c r="C285" s="193"/>
      <c r="D285" s="193"/>
      <c r="E285" s="193"/>
      <c r="F285" s="193"/>
      <c r="G285" s="170">
        <v>1</v>
      </c>
      <c r="H285" s="170" t="s">
        <v>3881</v>
      </c>
      <c r="I285" s="150">
        <v>4</v>
      </c>
      <c r="J285" s="510">
        <v>3</v>
      </c>
      <c r="K285" s="235">
        <v>2015.0000000000002</v>
      </c>
      <c r="L285" s="548"/>
      <c r="M285" s="221" t="s">
        <v>775</v>
      </c>
      <c r="N285" s="221" t="s">
        <v>2527</v>
      </c>
      <c r="O285" s="181" t="s">
        <v>2369</v>
      </c>
      <c r="P285" s="244"/>
      <c r="Q285" s="244"/>
      <c r="R285" s="139" t="s">
        <v>2370</v>
      </c>
    </row>
    <row r="286" spans="1:18" ht="31.5" hidden="1">
      <c r="A286" s="176">
        <v>17</v>
      </c>
      <c r="B286" s="193" t="s">
        <v>2362</v>
      </c>
      <c r="C286" s="193"/>
      <c r="D286" s="193"/>
      <c r="E286" s="193"/>
      <c r="F286" s="193"/>
      <c r="G286" s="170">
        <v>1</v>
      </c>
      <c r="H286" s="170" t="s">
        <v>3881</v>
      </c>
      <c r="I286" s="150">
        <v>12</v>
      </c>
      <c r="J286" s="152">
        <v>2</v>
      </c>
      <c r="K286" s="235">
        <v>1691</v>
      </c>
      <c r="L286" s="548"/>
      <c r="M286" s="221" t="s">
        <v>775</v>
      </c>
      <c r="N286" s="221" t="s">
        <v>2527</v>
      </c>
      <c r="O286" s="200" t="s">
        <v>2371</v>
      </c>
      <c r="P286" s="244"/>
      <c r="Q286" s="244"/>
      <c r="R286" s="139" t="s">
        <v>2364</v>
      </c>
    </row>
    <row r="287" spans="1:18" ht="47.25" hidden="1">
      <c r="A287" s="176">
        <v>18</v>
      </c>
      <c r="B287" s="170" t="s">
        <v>2372</v>
      </c>
      <c r="C287" s="170"/>
      <c r="D287" s="170"/>
      <c r="E287" s="170"/>
      <c r="F287" s="170"/>
      <c r="G287" s="170">
        <v>1</v>
      </c>
      <c r="H287" s="170" t="s">
        <v>3881</v>
      </c>
      <c r="I287" s="192" t="s">
        <v>2373</v>
      </c>
      <c r="J287" s="510"/>
      <c r="K287" s="234">
        <v>1000000</v>
      </c>
      <c r="L287" s="548"/>
      <c r="M287" s="199" t="s">
        <v>1990</v>
      </c>
      <c r="N287" s="199" t="s">
        <v>2530</v>
      </c>
      <c r="O287" s="181" t="s">
        <v>2277</v>
      </c>
      <c r="P287" s="244"/>
      <c r="Q287" s="244"/>
      <c r="R287" s="541" t="s">
        <v>2374</v>
      </c>
    </row>
    <row r="288" spans="1:18" ht="31.5" hidden="1">
      <c r="A288" s="176">
        <v>19</v>
      </c>
      <c r="B288" s="170" t="s">
        <v>2375</v>
      </c>
      <c r="C288" s="170"/>
      <c r="D288" s="170"/>
      <c r="E288" s="170"/>
      <c r="F288" s="170"/>
      <c r="G288" s="170">
        <v>1</v>
      </c>
      <c r="H288" s="170" t="s">
        <v>3881</v>
      </c>
      <c r="I288" s="510">
        <v>1</v>
      </c>
      <c r="J288" s="510">
        <v>216</v>
      </c>
      <c r="K288" s="234">
        <v>10000</v>
      </c>
      <c r="L288" s="548"/>
      <c r="M288" s="199" t="s">
        <v>1990</v>
      </c>
      <c r="N288" s="199" t="s">
        <v>2530</v>
      </c>
      <c r="O288" s="181" t="s">
        <v>2277</v>
      </c>
      <c r="P288" s="244"/>
      <c r="Q288" s="244"/>
      <c r="R288" s="541" t="s">
        <v>2374</v>
      </c>
    </row>
    <row r="289" spans="1:18" ht="31.5" hidden="1">
      <c r="A289" s="176">
        <v>20</v>
      </c>
      <c r="B289" s="193" t="s">
        <v>2376</v>
      </c>
      <c r="C289" s="193"/>
      <c r="D289" s="193"/>
      <c r="E289" s="193"/>
      <c r="F289" s="193"/>
      <c r="G289" s="170">
        <v>1</v>
      </c>
      <c r="H289" s="170" t="s">
        <v>3881</v>
      </c>
      <c r="I289" s="150">
        <v>4</v>
      </c>
      <c r="J289" s="510">
        <v>158</v>
      </c>
      <c r="K289" s="235">
        <v>6500</v>
      </c>
      <c r="L289" s="548"/>
      <c r="M289" s="221" t="s">
        <v>775</v>
      </c>
      <c r="N289" s="221" t="s">
        <v>2527</v>
      </c>
      <c r="O289" s="181" t="s">
        <v>2277</v>
      </c>
      <c r="P289" s="244"/>
      <c r="Q289" s="244"/>
      <c r="R289" s="139" t="s">
        <v>2364</v>
      </c>
    </row>
    <row r="290" spans="1:18" ht="31.5" hidden="1">
      <c r="A290" s="176">
        <v>21</v>
      </c>
      <c r="B290" s="133" t="s">
        <v>2377</v>
      </c>
      <c r="C290" s="133"/>
      <c r="D290" s="133"/>
      <c r="E290" s="133"/>
      <c r="F290" s="133"/>
      <c r="G290" s="170">
        <v>1</v>
      </c>
      <c r="H290" s="170" t="s">
        <v>3881</v>
      </c>
      <c r="I290" s="150">
        <v>5</v>
      </c>
      <c r="J290" s="510">
        <v>31</v>
      </c>
      <c r="K290" s="540">
        <v>7000</v>
      </c>
      <c r="L290" s="548"/>
      <c r="M290" s="221" t="s">
        <v>775</v>
      </c>
      <c r="N290" s="221" t="s">
        <v>2527</v>
      </c>
      <c r="O290" s="181" t="s">
        <v>2277</v>
      </c>
      <c r="P290" s="244"/>
      <c r="Q290" s="244"/>
      <c r="R290" s="139" t="s">
        <v>2364</v>
      </c>
    </row>
    <row r="291" spans="1:18" ht="31.5" hidden="1">
      <c r="A291" s="176">
        <v>22</v>
      </c>
      <c r="B291" s="193" t="s">
        <v>2378</v>
      </c>
      <c r="C291" s="193"/>
      <c r="D291" s="193"/>
      <c r="E291" s="193"/>
      <c r="F291" s="193"/>
      <c r="G291" s="170">
        <v>1</v>
      </c>
      <c r="H291" s="170" t="s">
        <v>3881</v>
      </c>
      <c r="I291" s="150">
        <v>5</v>
      </c>
      <c r="J291" s="510">
        <v>31</v>
      </c>
      <c r="K291" s="235">
        <v>14100</v>
      </c>
      <c r="L291" s="548"/>
      <c r="M291" s="221" t="s">
        <v>775</v>
      </c>
      <c r="N291" s="221" t="s">
        <v>2527</v>
      </c>
      <c r="O291" s="181" t="s">
        <v>2277</v>
      </c>
      <c r="P291" s="244"/>
      <c r="Q291" s="244"/>
      <c r="R291" s="139" t="s">
        <v>2364</v>
      </c>
    </row>
    <row r="292" spans="1:18" ht="30" hidden="1">
      <c r="A292" s="126">
        <v>1</v>
      </c>
      <c r="B292" s="127" t="s">
        <v>2408</v>
      </c>
      <c r="C292" s="127"/>
      <c r="D292" s="127"/>
      <c r="E292" s="127"/>
      <c r="F292" s="127"/>
      <c r="G292" s="170">
        <v>1</v>
      </c>
      <c r="H292" s="170" t="s">
        <v>3882</v>
      </c>
      <c r="I292" s="128">
        <v>2</v>
      </c>
      <c r="J292" s="128">
        <v>159</v>
      </c>
      <c r="K292" s="237">
        <v>2400</v>
      </c>
      <c r="L292" s="548"/>
      <c r="M292" s="554" t="s">
        <v>2306</v>
      </c>
      <c r="N292" s="221" t="s">
        <v>2115</v>
      </c>
      <c r="O292" s="200" t="s">
        <v>2262</v>
      </c>
      <c r="P292" s="244"/>
      <c r="Q292" s="244"/>
      <c r="R292" s="139" t="s">
        <v>2352</v>
      </c>
    </row>
    <row r="293" spans="1:18" ht="30" hidden="1">
      <c r="A293" s="126">
        <v>2</v>
      </c>
      <c r="B293" s="127" t="s">
        <v>2409</v>
      </c>
      <c r="C293" s="127"/>
      <c r="D293" s="127"/>
      <c r="E293" s="127"/>
      <c r="F293" s="127"/>
      <c r="G293" s="170">
        <v>1</v>
      </c>
      <c r="H293" s="170" t="s">
        <v>3882</v>
      </c>
      <c r="I293" s="128">
        <v>2</v>
      </c>
      <c r="J293" s="128" t="s">
        <v>2410</v>
      </c>
      <c r="K293" s="237">
        <v>4100</v>
      </c>
      <c r="L293" s="548"/>
      <c r="M293" s="221" t="s">
        <v>2115</v>
      </c>
      <c r="N293" s="221" t="s">
        <v>2115</v>
      </c>
      <c r="O293" s="200" t="s">
        <v>2262</v>
      </c>
      <c r="P293" s="244"/>
      <c r="Q293" s="244"/>
      <c r="R293" s="139" t="s">
        <v>2352</v>
      </c>
    </row>
    <row r="294" spans="1:18" ht="30" hidden="1">
      <c r="A294" s="126">
        <v>3</v>
      </c>
      <c r="B294" s="127" t="s">
        <v>2411</v>
      </c>
      <c r="C294" s="127"/>
      <c r="D294" s="127"/>
      <c r="E294" s="127"/>
      <c r="F294" s="127"/>
      <c r="G294" s="170">
        <v>1</v>
      </c>
      <c r="H294" s="170" t="s">
        <v>3882</v>
      </c>
      <c r="I294" s="128">
        <v>4</v>
      </c>
      <c r="J294" s="128">
        <v>98</v>
      </c>
      <c r="K294" s="237">
        <v>300</v>
      </c>
      <c r="L294" s="548"/>
      <c r="M294" s="221" t="s">
        <v>2115</v>
      </c>
      <c r="N294" s="221" t="s">
        <v>2115</v>
      </c>
      <c r="O294" s="200" t="s">
        <v>2262</v>
      </c>
      <c r="P294" s="244"/>
      <c r="Q294" s="244"/>
      <c r="R294" s="139" t="s">
        <v>2352</v>
      </c>
    </row>
    <row r="295" spans="1:18" ht="30" hidden="1">
      <c r="A295" s="126">
        <v>4</v>
      </c>
      <c r="B295" s="127" t="s">
        <v>2412</v>
      </c>
      <c r="C295" s="127"/>
      <c r="D295" s="127"/>
      <c r="E295" s="127"/>
      <c r="F295" s="127"/>
      <c r="G295" s="170">
        <v>1</v>
      </c>
      <c r="H295" s="170" t="s">
        <v>3882</v>
      </c>
      <c r="I295" s="128">
        <v>1</v>
      </c>
      <c r="J295" s="128">
        <v>227</v>
      </c>
      <c r="K295" s="237">
        <v>500</v>
      </c>
      <c r="L295" s="548"/>
      <c r="M295" s="554" t="s">
        <v>2413</v>
      </c>
      <c r="N295" s="221" t="s">
        <v>2115</v>
      </c>
      <c r="O295" s="200" t="s">
        <v>2262</v>
      </c>
      <c r="P295" s="244"/>
      <c r="Q295" s="244"/>
      <c r="R295" s="139" t="s">
        <v>2414</v>
      </c>
    </row>
    <row r="296" spans="1:18" ht="30" hidden="1">
      <c r="A296" s="126">
        <v>5</v>
      </c>
      <c r="B296" s="127" t="s">
        <v>2415</v>
      </c>
      <c r="C296" s="127"/>
      <c r="D296" s="127"/>
      <c r="E296" s="127"/>
      <c r="F296" s="127"/>
      <c r="G296" s="170">
        <v>1</v>
      </c>
      <c r="H296" s="170" t="s">
        <v>3882</v>
      </c>
      <c r="I296" s="128">
        <v>2</v>
      </c>
      <c r="J296" s="128">
        <v>79</v>
      </c>
      <c r="K296" s="237">
        <v>300</v>
      </c>
      <c r="L296" s="548"/>
      <c r="M296" s="221" t="s">
        <v>2115</v>
      </c>
      <c r="N296" s="221" t="s">
        <v>2115</v>
      </c>
      <c r="O296" s="200" t="s">
        <v>2262</v>
      </c>
      <c r="P296" s="244"/>
      <c r="Q296" s="244"/>
      <c r="R296" s="139" t="s">
        <v>2352</v>
      </c>
    </row>
    <row r="297" spans="1:18" ht="30" hidden="1">
      <c r="A297" s="126">
        <v>6</v>
      </c>
      <c r="B297" s="127" t="s">
        <v>2416</v>
      </c>
      <c r="C297" s="127"/>
      <c r="D297" s="127"/>
      <c r="E297" s="127"/>
      <c r="F297" s="127"/>
      <c r="G297" s="170">
        <v>1</v>
      </c>
      <c r="H297" s="170" t="s">
        <v>3882</v>
      </c>
      <c r="I297" s="128">
        <v>14</v>
      </c>
      <c r="J297" s="128">
        <v>221</v>
      </c>
      <c r="K297" s="237">
        <v>400</v>
      </c>
      <c r="L297" s="548"/>
      <c r="M297" s="554" t="s">
        <v>2417</v>
      </c>
      <c r="N297" s="221" t="s">
        <v>2115</v>
      </c>
      <c r="O297" s="200" t="s">
        <v>2262</v>
      </c>
      <c r="P297" s="244"/>
      <c r="Q297" s="244"/>
      <c r="R297" s="139" t="s">
        <v>2414</v>
      </c>
    </row>
    <row r="298" spans="1:18" ht="25.5" hidden="1">
      <c r="A298" s="126">
        <v>9</v>
      </c>
      <c r="B298" s="127" t="s">
        <v>2418</v>
      </c>
      <c r="C298" s="127"/>
      <c r="D298" s="127"/>
      <c r="E298" s="127"/>
      <c r="F298" s="127"/>
      <c r="G298" s="170">
        <v>1</v>
      </c>
      <c r="H298" s="170" t="s">
        <v>3882</v>
      </c>
      <c r="I298" s="128">
        <v>2</v>
      </c>
      <c r="J298" s="128">
        <v>127</v>
      </c>
      <c r="K298" s="237">
        <v>2100</v>
      </c>
      <c r="L298" s="548"/>
      <c r="M298" s="221" t="s">
        <v>979</v>
      </c>
      <c r="N298" s="221" t="s">
        <v>979</v>
      </c>
      <c r="O298" s="200" t="s">
        <v>2262</v>
      </c>
      <c r="P298" s="244"/>
      <c r="Q298" s="244"/>
      <c r="R298" s="139" t="s">
        <v>2166</v>
      </c>
    </row>
    <row r="299" spans="1:18" ht="25.5" hidden="1">
      <c r="A299" s="126">
        <v>10</v>
      </c>
      <c r="B299" s="208" t="s">
        <v>2419</v>
      </c>
      <c r="C299" s="139"/>
      <c r="D299" s="139"/>
      <c r="E299" s="139"/>
      <c r="F299" s="139"/>
      <c r="G299" s="170">
        <v>1</v>
      </c>
      <c r="H299" s="170" t="s">
        <v>3882</v>
      </c>
      <c r="I299" s="151">
        <v>14</v>
      </c>
      <c r="J299" s="128">
        <v>260</v>
      </c>
      <c r="K299" s="235">
        <v>8000</v>
      </c>
      <c r="L299" s="548"/>
      <c r="M299" s="554" t="s">
        <v>2420</v>
      </c>
      <c r="N299" s="221" t="s">
        <v>840</v>
      </c>
      <c r="O299" s="200" t="s">
        <v>2262</v>
      </c>
      <c r="P299" s="244"/>
      <c r="Q299" s="244"/>
      <c r="R299" s="214"/>
    </row>
    <row r="300" spans="1:18" ht="31.5" hidden="1">
      <c r="A300" s="126">
        <v>11</v>
      </c>
      <c r="B300" s="133" t="s">
        <v>2421</v>
      </c>
      <c r="C300" s="133"/>
      <c r="D300" s="133"/>
      <c r="E300" s="133"/>
      <c r="F300" s="133"/>
      <c r="G300" s="170">
        <v>1</v>
      </c>
      <c r="H300" s="170" t="s">
        <v>3882</v>
      </c>
      <c r="I300" s="151">
        <v>14</v>
      </c>
      <c r="J300" s="128" t="s">
        <v>2422</v>
      </c>
      <c r="K300" s="235">
        <v>1500</v>
      </c>
      <c r="L300" s="548"/>
      <c r="M300" s="221" t="s">
        <v>840</v>
      </c>
      <c r="N300" s="221" t="s">
        <v>840</v>
      </c>
      <c r="O300" s="200" t="s">
        <v>2262</v>
      </c>
      <c r="P300" s="244"/>
      <c r="Q300" s="244"/>
      <c r="R300" s="214"/>
    </row>
    <row r="301" spans="1:18" ht="25.5" hidden="1">
      <c r="A301" s="126">
        <v>12</v>
      </c>
      <c r="B301" s="133" t="s">
        <v>2423</v>
      </c>
      <c r="C301" s="133"/>
      <c r="D301" s="133"/>
      <c r="E301" s="133"/>
      <c r="F301" s="133"/>
      <c r="G301" s="170">
        <v>1</v>
      </c>
      <c r="H301" s="170" t="s">
        <v>3882</v>
      </c>
      <c r="I301" s="151">
        <v>14</v>
      </c>
      <c r="J301" s="128">
        <v>113</v>
      </c>
      <c r="K301" s="235">
        <v>700.00000000000011</v>
      </c>
      <c r="L301" s="548"/>
      <c r="M301" s="221" t="s">
        <v>2115</v>
      </c>
      <c r="N301" s="221" t="s">
        <v>2115</v>
      </c>
      <c r="O301" s="200" t="s">
        <v>2262</v>
      </c>
      <c r="P301" s="244"/>
      <c r="Q301" s="244"/>
      <c r="R301" s="214"/>
    </row>
    <row r="302" spans="1:18" ht="78.75" hidden="1">
      <c r="A302" s="126">
        <v>13</v>
      </c>
      <c r="B302" s="133" t="s">
        <v>2424</v>
      </c>
      <c r="C302" s="133"/>
      <c r="D302" s="133"/>
      <c r="E302" s="133"/>
      <c r="F302" s="133"/>
      <c r="G302" s="170">
        <v>1</v>
      </c>
      <c r="H302" s="170" t="s">
        <v>3882</v>
      </c>
      <c r="I302" s="151">
        <v>15</v>
      </c>
      <c r="J302" s="128" t="s">
        <v>2425</v>
      </c>
      <c r="K302" s="235">
        <v>14900</v>
      </c>
      <c r="L302" s="548"/>
      <c r="M302" s="554" t="s">
        <v>775</v>
      </c>
      <c r="N302" s="226" t="s">
        <v>775</v>
      </c>
      <c r="O302" s="200" t="s">
        <v>2262</v>
      </c>
      <c r="P302" s="244"/>
      <c r="Q302" s="244"/>
      <c r="R302" s="139" t="s">
        <v>2364</v>
      </c>
    </row>
    <row r="303" spans="1:18" ht="94.5" hidden="1">
      <c r="A303" s="126">
        <v>14</v>
      </c>
      <c r="B303" s="133" t="s">
        <v>2426</v>
      </c>
      <c r="C303" s="133"/>
      <c r="D303" s="133"/>
      <c r="E303" s="133"/>
      <c r="F303" s="133"/>
      <c r="G303" s="170">
        <v>1</v>
      </c>
      <c r="H303" s="170" t="s">
        <v>3882</v>
      </c>
      <c r="I303" s="128" t="s">
        <v>2427</v>
      </c>
      <c r="J303" s="128" t="s">
        <v>2428</v>
      </c>
      <c r="K303" s="235">
        <v>10800</v>
      </c>
      <c r="L303" s="548"/>
      <c r="M303" s="554" t="s">
        <v>775</v>
      </c>
      <c r="N303" s="226" t="s">
        <v>775</v>
      </c>
      <c r="O303" s="200" t="s">
        <v>2262</v>
      </c>
      <c r="P303" s="244"/>
      <c r="Q303" s="244"/>
      <c r="R303" s="139" t="s">
        <v>2364</v>
      </c>
    </row>
    <row r="304" spans="1:18" ht="25.5" hidden="1">
      <c r="A304" s="126">
        <v>15</v>
      </c>
      <c r="B304" s="133" t="s">
        <v>2429</v>
      </c>
      <c r="C304" s="133"/>
      <c r="D304" s="133"/>
      <c r="E304" s="133"/>
      <c r="F304" s="133"/>
      <c r="G304" s="170">
        <v>1</v>
      </c>
      <c r="H304" s="170" t="s">
        <v>3882</v>
      </c>
      <c r="I304" s="128">
        <v>2</v>
      </c>
      <c r="J304" s="128">
        <v>74</v>
      </c>
      <c r="K304" s="235">
        <v>1100</v>
      </c>
      <c r="L304" s="548"/>
      <c r="M304" s="221" t="s">
        <v>775</v>
      </c>
      <c r="N304" s="221" t="s">
        <v>775</v>
      </c>
      <c r="O304" s="200" t="s">
        <v>2262</v>
      </c>
      <c r="P304" s="244"/>
      <c r="Q304" s="244"/>
      <c r="R304" s="139" t="s">
        <v>2364</v>
      </c>
    </row>
    <row r="305" spans="1:18" ht="78.75" hidden="1">
      <c r="A305" s="126">
        <v>16</v>
      </c>
      <c r="B305" s="133" t="s">
        <v>2430</v>
      </c>
      <c r="C305" s="133"/>
      <c r="D305" s="133"/>
      <c r="E305" s="133"/>
      <c r="F305" s="133"/>
      <c r="G305" s="170">
        <v>1</v>
      </c>
      <c r="H305" s="170" t="s">
        <v>3882</v>
      </c>
      <c r="I305" s="128">
        <v>14</v>
      </c>
      <c r="J305" s="128" t="s">
        <v>2431</v>
      </c>
      <c r="K305" s="235">
        <v>9100</v>
      </c>
      <c r="L305" s="548"/>
      <c r="M305" s="554" t="s">
        <v>775</v>
      </c>
      <c r="N305" s="226" t="s">
        <v>775</v>
      </c>
      <c r="O305" s="200" t="s">
        <v>2262</v>
      </c>
      <c r="P305" s="244"/>
      <c r="Q305" s="244"/>
      <c r="R305" s="139" t="s">
        <v>2364</v>
      </c>
    </row>
    <row r="306" spans="1:18" ht="25.5" hidden="1">
      <c r="A306" s="126">
        <v>17</v>
      </c>
      <c r="B306" s="133" t="s">
        <v>2432</v>
      </c>
      <c r="C306" s="133"/>
      <c r="D306" s="133"/>
      <c r="E306" s="133"/>
      <c r="F306" s="133"/>
      <c r="G306" s="170">
        <v>1</v>
      </c>
      <c r="H306" s="170" t="s">
        <v>3882</v>
      </c>
      <c r="I306" s="128" t="s">
        <v>2433</v>
      </c>
      <c r="J306" s="128" t="s">
        <v>2434</v>
      </c>
      <c r="K306" s="235">
        <v>200</v>
      </c>
      <c r="L306" s="548"/>
      <c r="M306" s="221" t="s">
        <v>2115</v>
      </c>
      <c r="N306" s="221" t="s">
        <v>2115</v>
      </c>
      <c r="O306" s="200" t="s">
        <v>2262</v>
      </c>
      <c r="P306" s="244"/>
      <c r="Q306" s="244"/>
      <c r="R306" s="214"/>
    </row>
    <row r="307" spans="1:18" ht="78.75" hidden="1">
      <c r="A307" s="126">
        <v>18</v>
      </c>
      <c r="B307" s="133" t="s">
        <v>2435</v>
      </c>
      <c r="C307" s="133"/>
      <c r="D307" s="133"/>
      <c r="E307" s="133"/>
      <c r="F307" s="133"/>
      <c r="G307" s="170">
        <v>1</v>
      </c>
      <c r="H307" s="170" t="s">
        <v>3882</v>
      </c>
      <c r="I307" s="128">
        <v>4</v>
      </c>
      <c r="J307" s="128" t="s">
        <v>2436</v>
      </c>
      <c r="K307" s="235">
        <v>6000</v>
      </c>
      <c r="L307" s="548"/>
      <c r="M307" s="221" t="s">
        <v>754</v>
      </c>
      <c r="N307" s="221" t="s">
        <v>754</v>
      </c>
      <c r="O307" s="200" t="s">
        <v>2262</v>
      </c>
      <c r="P307" s="244"/>
      <c r="Q307" s="244"/>
      <c r="R307" s="139" t="s">
        <v>2352</v>
      </c>
    </row>
    <row r="308" spans="1:18" ht="25.5" hidden="1">
      <c r="A308" s="126">
        <v>1</v>
      </c>
      <c r="B308" s="127" t="s">
        <v>1964</v>
      </c>
      <c r="C308" s="127"/>
      <c r="D308" s="127"/>
      <c r="E308" s="127"/>
      <c r="F308" s="127"/>
      <c r="G308" s="127">
        <v>3</v>
      </c>
      <c r="H308" s="127" t="s">
        <v>3876</v>
      </c>
      <c r="I308" s="128">
        <v>2</v>
      </c>
      <c r="J308" s="128">
        <v>27</v>
      </c>
      <c r="K308" s="237">
        <v>916.9</v>
      </c>
      <c r="L308" s="548"/>
      <c r="M308" s="130" t="s">
        <v>1966</v>
      </c>
      <c r="N308" s="197" t="s">
        <v>1965</v>
      </c>
      <c r="O308" s="197" t="s">
        <v>1858</v>
      </c>
      <c r="P308" s="244"/>
      <c r="Q308" s="244"/>
      <c r="R308" s="197"/>
    </row>
    <row r="309" spans="1:18" ht="15.75" hidden="1">
      <c r="A309" s="126">
        <v>2</v>
      </c>
      <c r="B309" s="201" t="s">
        <v>1967</v>
      </c>
      <c r="C309" s="144"/>
      <c r="D309" s="144"/>
      <c r="E309" s="144"/>
      <c r="F309" s="144"/>
      <c r="G309" s="127">
        <v>3</v>
      </c>
      <c r="H309" s="127" t="s">
        <v>3876</v>
      </c>
      <c r="I309" s="128">
        <v>2</v>
      </c>
      <c r="J309" s="128">
        <v>38</v>
      </c>
      <c r="K309" s="237">
        <v>467.8</v>
      </c>
      <c r="L309" s="548"/>
      <c r="M309" s="130"/>
      <c r="N309" s="197"/>
      <c r="O309" s="197"/>
      <c r="P309" s="244"/>
      <c r="Q309" s="244"/>
      <c r="R309" s="197"/>
    </row>
    <row r="310" spans="1:18" ht="15.75" hidden="1">
      <c r="A310" s="126">
        <v>3</v>
      </c>
      <c r="B310" s="201" t="s">
        <v>1967</v>
      </c>
      <c r="C310" s="144"/>
      <c r="D310" s="144"/>
      <c r="E310" s="144"/>
      <c r="F310" s="144"/>
      <c r="G310" s="127">
        <v>3</v>
      </c>
      <c r="H310" s="127" t="s">
        <v>3876</v>
      </c>
      <c r="I310" s="128">
        <v>2</v>
      </c>
      <c r="J310" s="128">
        <v>39</v>
      </c>
      <c r="K310" s="237">
        <v>164.3</v>
      </c>
      <c r="L310" s="548"/>
      <c r="M310" s="130"/>
      <c r="N310" s="197"/>
      <c r="O310" s="197"/>
      <c r="P310" s="244"/>
      <c r="Q310" s="244"/>
      <c r="R310" s="197"/>
    </row>
    <row r="311" spans="1:18" ht="15.75" hidden="1">
      <c r="A311" s="126">
        <v>4</v>
      </c>
      <c r="B311" s="201" t="s">
        <v>1967</v>
      </c>
      <c r="C311" s="144"/>
      <c r="D311" s="144"/>
      <c r="E311" s="144"/>
      <c r="F311" s="144"/>
      <c r="G311" s="127">
        <v>3</v>
      </c>
      <c r="H311" s="127" t="s">
        <v>3876</v>
      </c>
      <c r="I311" s="128">
        <v>2</v>
      </c>
      <c r="J311" s="128">
        <v>40</v>
      </c>
      <c r="K311" s="237">
        <v>293.5</v>
      </c>
      <c r="L311" s="548"/>
      <c r="M311" s="130"/>
      <c r="N311" s="197"/>
      <c r="O311" s="197"/>
      <c r="P311" s="244"/>
      <c r="Q311" s="244"/>
      <c r="R311" s="197"/>
    </row>
    <row r="312" spans="1:18" ht="15.75" hidden="1">
      <c r="A312" s="126">
        <v>5</v>
      </c>
      <c r="B312" s="201" t="s">
        <v>1967</v>
      </c>
      <c r="C312" s="144"/>
      <c r="D312" s="144"/>
      <c r="E312" s="144"/>
      <c r="F312" s="144"/>
      <c r="G312" s="127">
        <v>3</v>
      </c>
      <c r="H312" s="127" t="s">
        <v>3876</v>
      </c>
      <c r="I312" s="128">
        <v>2</v>
      </c>
      <c r="J312" s="128">
        <v>41</v>
      </c>
      <c r="K312" s="237">
        <v>330.4</v>
      </c>
      <c r="L312" s="548"/>
      <c r="M312" s="130"/>
      <c r="N312" s="197"/>
      <c r="O312" s="197"/>
      <c r="P312" s="244"/>
      <c r="Q312" s="244"/>
      <c r="R312" s="197"/>
    </row>
    <row r="313" spans="1:18" ht="15.75" hidden="1">
      <c r="A313" s="126">
        <v>6</v>
      </c>
      <c r="B313" s="201" t="s">
        <v>1967</v>
      </c>
      <c r="C313" s="144"/>
      <c r="D313" s="144"/>
      <c r="E313" s="144"/>
      <c r="F313" s="144"/>
      <c r="G313" s="127">
        <v>3</v>
      </c>
      <c r="H313" s="127" t="s">
        <v>3876</v>
      </c>
      <c r="I313" s="128">
        <v>2</v>
      </c>
      <c r="J313" s="128">
        <v>3</v>
      </c>
      <c r="K313" s="237">
        <v>1403.9</v>
      </c>
      <c r="L313" s="548"/>
      <c r="M313" s="130"/>
      <c r="N313" s="197"/>
      <c r="O313" s="197"/>
      <c r="P313" s="244"/>
      <c r="Q313" s="244"/>
      <c r="R313" s="197"/>
    </row>
    <row r="314" spans="1:18" ht="15.75" hidden="1">
      <c r="A314" s="126">
        <v>7</v>
      </c>
      <c r="B314" s="201" t="s">
        <v>1967</v>
      </c>
      <c r="C314" s="144"/>
      <c r="D314" s="144"/>
      <c r="E314" s="144"/>
      <c r="F314" s="144"/>
      <c r="G314" s="127">
        <v>3</v>
      </c>
      <c r="H314" s="127" t="s">
        <v>3876</v>
      </c>
      <c r="I314" s="128">
        <v>2</v>
      </c>
      <c r="J314" s="128">
        <v>26</v>
      </c>
      <c r="K314" s="237">
        <v>40</v>
      </c>
      <c r="L314" s="548"/>
      <c r="M314" s="130"/>
      <c r="N314" s="197"/>
      <c r="O314" s="197"/>
      <c r="P314" s="244"/>
      <c r="Q314" s="244"/>
      <c r="R314" s="197"/>
    </row>
    <row r="315" spans="1:18" ht="25.5" hidden="1">
      <c r="A315" s="126">
        <v>8</v>
      </c>
      <c r="B315" s="201" t="s">
        <v>1967</v>
      </c>
      <c r="C315" s="144"/>
      <c r="D315" s="144"/>
      <c r="E315" s="144"/>
      <c r="F315" s="144"/>
      <c r="G315" s="127">
        <v>3</v>
      </c>
      <c r="H315" s="127" t="s">
        <v>3876</v>
      </c>
      <c r="I315" s="128">
        <v>9</v>
      </c>
      <c r="J315" s="128">
        <v>150</v>
      </c>
      <c r="K315" s="237">
        <v>2642.4</v>
      </c>
      <c r="L315" s="548"/>
      <c r="M315" s="130" t="s">
        <v>1966</v>
      </c>
      <c r="N315" s="198" t="s">
        <v>1968</v>
      </c>
      <c r="O315" s="198" t="s">
        <v>1858</v>
      </c>
      <c r="P315" s="244"/>
      <c r="Q315" s="244"/>
      <c r="R315" s="198"/>
    </row>
    <row r="316" spans="1:18" ht="15.75" hidden="1">
      <c r="A316" s="126">
        <v>9</v>
      </c>
      <c r="B316" s="201" t="s">
        <v>1967</v>
      </c>
      <c r="C316" s="144"/>
      <c r="D316" s="144"/>
      <c r="E316" s="144"/>
      <c r="F316" s="144"/>
      <c r="G316" s="127">
        <v>3</v>
      </c>
      <c r="H316" s="127" t="s">
        <v>3876</v>
      </c>
      <c r="I316" s="128">
        <v>9</v>
      </c>
      <c r="J316" s="128">
        <v>207</v>
      </c>
      <c r="K316" s="237">
        <v>2164.9</v>
      </c>
      <c r="L316" s="548"/>
      <c r="M316" s="130"/>
      <c r="N316" s="198"/>
      <c r="O316" s="198"/>
      <c r="P316" s="244"/>
      <c r="Q316" s="244"/>
      <c r="R316" s="198"/>
    </row>
    <row r="317" spans="1:18" ht="15.75" hidden="1">
      <c r="A317" s="126">
        <v>10</v>
      </c>
      <c r="B317" s="201" t="s">
        <v>1967</v>
      </c>
      <c r="C317" s="144"/>
      <c r="D317" s="144"/>
      <c r="E317" s="144"/>
      <c r="F317" s="144"/>
      <c r="G317" s="127">
        <v>3</v>
      </c>
      <c r="H317" s="127" t="s">
        <v>3876</v>
      </c>
      <c r="I317" s="128">
        <v>9</v>
      </c>
      <c r="J317" s="128">
        <v>224</v>
      </c>
      <c r="K317" s="237">
        <v>1413.8</v>
      </c>
      <c r="L317" s="548"/>
      <c r="M317" s="130"/>
      <c r="N317" s="198"/>
      <c r="O317" s="198"/>
      <c r="P317" s="244"/>
      <c r="Q317" s="244"/>
      <c r="R317" s="198"/>
    </row>
    <row r="318" spans="1:18" ht="15.75" hidden="1">
      <c r="A318" s="126">
        <v>11</v>
      </c>
      <c r="B318" s="201" t="s">
        <v>1967</v>
      </c>
      <c r="C318" s="144"/>
      <c r="D318" s="144"/>
      <c r="E318" s="144"/>
      <c r="F318" s="144"/>
      <c r="G318" s="127">
        <v>3</v>
      </c>
      <c r="H318" s="127" t="s">
        <v>3876</v>
      </c>
      <c r="I318" s="128">
        <v>14</v>
      </c>
      <c r="J318" s="128">
        <v>12</v>
      </c>
      <c r="K318" s="237">
        <v>1276.5000000000002</v>
      </c>
      <c r="L318" s="548"/>
      <c r="M318" s="130"/>
      <c r="N318" s="198"/>
      <c r="O318" s="198"/>
      <c r="P318" s="244"/>
      <c r="Q318" s="244"/>
      <c r="R318" s="198"/>
    </row>
    <row r="319" spans="1:18" ht="31.5" hidden="1">
      <c r="A319" s="158">
        <v>1</v>
      </c>
      <c r="B319" s="154" t="s">
        <v>2056</v>
      </c>
      <c r="C319" s="154"/>
      <c r="D319" s="154"/>
      <c r="E319" s="154"/>
      <c r="F319" s="154"/>
      <c r="G319" s="127">
        <v>3</v>
      </c>
      <c r="H319" s="127" t="s">
        <v>3877</v>
      </c>
      <c r="I319" s="155">
        <v>97</v>
      </c>
      <c r="J319" s="155">
        <v>128</v>
      </c>
      <c r="K319" s="232">
        <v>186.4</v>
      </c>
      <c r="L319" s="548"/>
      <c r="M319" s="164" t="s">
        <v>1961</v>
      </c>
      <c r="N319" s="163" t="s">
        <v>2478</v>
      </c>
      <c r="O319" s="163" t="s">
        <v>2057</v>
      </c>
      <c r="P319" s="244"/>
      <c r="Q319" s="244"/>
      <c r="R319" s="155" t="s">
        <v>2058</v>
      </c>
    </row>
    <row r="320" spans="1:18" ht="31.5" hidden="1">
      <c r="A320" s="158">
        <v>2</v>
      </c>
      <c r="B320" s="154" t="s">
        <v>2056</v>
      </c>
      <c r="C320" s="154"/>
      <c r="D320" s="154"/>
      <c r="E320" s="154"/>
      <c r="F320" s="154"/>
      <c r="G320" s="127">
        <v>3</v>
      </c>
      <c r="H320" s="127" t="s">
        <v>3877</v>
      </c>
      <c r="I320" s="155">
        <v>97</v>
      </c>
      <c r="J320" s="155">
        <v>203</v>
      </c>
      <c r="K320" s="232">
        <v>324.5</v>
      </c>
      <c r="L320" s="548"/>
      <c r="M320" s="164" t="s">
        <v>2059</v>
      </c>
      <c r="N320" s="163" t="s">
        <v>2478</v>
      </c>
      <c r="O320" s="163" t="s">
        <v>2057</v>
      </c>
      <c r="P320" s="244"/>
      <c r="Q320" s="244"/>
      <c r="R320" s="155" t="s">
        <v>2058</v>
      </c>
    </row>
    <row r="321" spans="1:18" ht="31.5" hidden="1">
      <c r="A321" s="158">
        <v>3</v>
      </c>
      <c r="B321" s="154" t="s">
        <v>2060</v>
      </c>
      <c r="C321" s="154"/>
      <c r="D321" s="154"/>
      <c r="E321" s="154"/>
      <c r="F321" s="154"/>
      <c r="G321" s="127">
        <v>3</v>
      </c>
      <c r="H321" s="127" t="s">
        <v>3877</v>
      </c>
      <c r="I321" s="155">
        <v>97</v>
      </c>
      <c r="J321" s="155">
        <v>207</v>
      </c>
      <c r="K321" s="232">
        <v>371.4</v>
      </c>
      <c r="L321" s="548"/>
      <c r="M321" s="512" t="s">
        <v>1945</v>
      </c>
      <c r="N321" s="163" t="s">
        <v>2478</v>
      </c>
      <c r="O321" s="163" t="s">
        <v>2057</v>
      </c>
      <c r="P321" s="244"/>
      <c r="Q321" s="244"/>
      <c r="R321" s="155" t="s">
        <v>2058</v>
      </c>
    </row>
    <row r="322" spans="1:18" ht="31.5" hidden="1">
      <c r="A322" s="158">
        <v>4</v>
      </c>
      <c r="B322" s="154" t="s">
        <v>2060</v>
      </c>
      <c r="C322" s="154"/>
      <c r="D322" s="154"/>
      <c r="E322" s="154"/>
      <c r="F322" s="154"/>
      <c r="G322" s="127">
        <v>3</v>
      </c>
      <c r="H322" s="127" t="s">
        <v>3877</v>
      </c>
      <c r="I322" s="155">
        <v>97</v>
      </c>
      <c r="J322" s="155">
        <v>188</v>
      </c>
      <c r="K322" s="232">
        <v>527.29999999999995</v>
      </c>
      <c r="L322" s="548"/>
      <c r="M322" s="512" t="s">
        <v>1945</v>
      </c>
      <c r="N322" s="163" t="s">
        <v>2478</v>
      </c>
      <c r="O322" s="163" t="s">
        <v>2057</v>
      </c>
      <c r="P322" s="244"/>
      <c r="Q322" s="244"/>
      <c r="R322" s="155" t="s">
        <v>2058</v>
      </c>
    </row>
    <row r="323" spans="1:18" ht="31.5" hidden="1">
      <c r="A323" s="158">
        <v>5</v>
      </c>
      <c r="B323" s="154" t="s">
        <v>2061</v>
      </c>
      <c r="C323" s="154"/>
      <c r="D323" s="154"/>
      <c r="E323" s="154"/>
      <c r="F323" s="154"/>
      <c r="G323" s="127">
        <v>3</v>
      </c>
      <c r="H323" s="127" t="s">
        <v>3877</v>
      </c>
      <c r="I323" s="155">
        <v>96</v>
      </c>
      <c r="J323" s="155">
        <v>54</v>
      </c>
      <c r="K323" s="232">
        <v>208.5</v>
      </c>
      <c r="L323" s="548"/>
      <c r="M323" s="164" t="s">
        <v>1961</v>
      </c>
      <c r="N323" s="163" t="s">
        <v>2478</v>
      </c>
      <c r="O323" s="163" t="s">
        <v>2057</v>
      </c>
      <c r="P323" s="244"/>
      <c r="Q323" s="244"/>
      <c r="R323" s="155" t="s">
        <v>2058</v>
      </c>
    </row>
    <row r="324" spans="1:18" ht="31.5" hidden="1">
      <c r="A324" s="158">
        <v>6</v>
      </c>
      <c r="B324" s="154" t="s">
        <v>2062</v>
      </c>
      <c r="C324" s="154"/>
      <c r="D324" s="154"/>
      <c r="E324" s="154"/>
      <c r="F324" s="154"/>
      <c r="G324" s="127">
        <v>3</v>
      </c>
      <c r="H324" s="127" t="s">
        <v>3877</v>
      </c>
      <c r="I324" s="155">
        <v>96</v>
      </c>
      <c r="J324" s="155">
        <v>58</v>
      </c>
      <c r="K324" s="232">
        <v>157.80000000000001</v>
      </c>
      <c r="L324" s="548"/>
      <c r="M324" s="164" t="s">
        <v>1962</v>
      </c>
      <c r="N324" s="163" t="s">
        <v>2478</v>
      </c>
      <c r="O324" s="163" t="s">
        <v>2057</v>
      </c>
      <c r="P324" s="244"/>
      <c r="Q324" s="244"/>
      <c r="R324" s="155" t="s">
        <v>2058</v>
      </c>
    </row>
    <row r="325" spans="1:18" ht="47.25" hidden="1">
      <c r="A325" s="158">
        <v>20</v>
      </c>
      <c r="B325" s="165" t="s">
        <v>2086</v>
      </c>
      <c r="C325" s="165"/>
      <c r="D325" s="165"/>
      <c r="E325" s="165"/>
      <c r="F325" s="165"/>
      <c r="G325" s="127">
        <v>3</v>
      </c>
      <c r="H325" s="127" t="s">
        <v>3877</v>
      </c>
      <c r="I325" s="163">
        <v>105</v>
      </c>
      <c r="J325" s="163">
        <v>58</v>
      </c>
      <c r="K325" s="233">
        <v>89.6</v>
      </c>
      <c r="L325" s="548"/>
      <c r="M325" s="163" t="s">
        <v>2087</v>
      </c>
      <c r="N325" s="163" t="s">
        <v>2484</v>
      </c>
      <c r="O325" s="155" t="s">
        <v>2088</v>
      </c>
      <c r="P325" s="244"/>
      <c r="Q325" s="244"/>
      <c r="R325" s="155" t="s">
        <v>2089</v>
      </c>
    </row>
    <row r="326" spans="1:18" ht="47.25" hidden="1">
      <c r="A326" s="158">
        <v>21</v>
      </c>
      <c r="B326" s="165" t="s">
        <v>2086</v>
      </c>
      <c r="C326" s="165"/>
      <c r="D326" s="165"/>
      <c r="E326" s="165"/>
      <c r="F326" s="165"/>
      <c r="G326" s="127">
        <v>3</v>
      </c>
      <c r="H326" s="127" t="s">
        <v>3877</v>
      </c>
      <c r="I326" s="163">
        <v>105</v>
      </c>
      <c r="J326" s="163">
        <v>82</v>
      </c>
      <c r="K326" s="233">
        <v>1049.7</v>
      </c>
      <c r="L326" s="548"/>
      <c r="M326" s="163" t="s">
        <v>2087</v>
      </c>
      <c r="N326" s="163" t="s">
        <v>2484</v>
      </c>
      <c r="O326" s="155" t="s">
        <v>2088</v>
      </c>
      <c r="P326" s="244"/>
      <c r="Q326" s="244"/>
      <c r="R326" s="155" t="s">
        <v>2089</v>
      </c>
    </row>
    <row r="327" spans="1:18" ht="47.25" hidden="1">
      <c r="A327" s="158">
        <v>23</v>
      </c>
      <c r="B327" s="165" t="s">
        <v>2086</v>
      </c>
      <c r="C327" s="165"/>
      <c r="D327" s="165"/>
      <c r="E327" s="165"/>
      <c r="F327" s="165"/>
      <c r="G327" s="127">
        <v>3</v>
      </c>
      <c r="H327" s="127" t="s">
        <v>3877</v>
      </c>
      <c r="I327" s="163">
        <v>110</v>
      </c>
      <c r="J327" s="163">
        <v>66</v>
      </c>
      <c r="K327" s="233">
        <v>64.400000000000006</v>
      </c>
      <c r="L327" s="548"/>
      <c r="M327" s="163" t="s">
        <v>2087</v>
      </c>
      <c r="N327" s="163" t="s">
        <v>2484</v>
      </c>
      <c r="O327" s="155" t="s">
        <v>2088</v>
      </c>
      <c r="P327" s="244"/>
      <c r="Q327" s="244"/>
      <c r="R327" s="155" t="s">
        <v>2089</v>
      </c>
    </row>
    <row r="328" spans="1:18" ht="47.25" hidden="1">
      <c r="A328" s="158">
        <v>24</v>
      </c>
      <c r="B328" s="165" t="s">
        <v>2086</v>
      </c>
      <c r="C328" s="165"/>
      <c r="D328" s="165"/>
      <c r="E328" s="165"/>
      <c r="F328" s="165"/>
      <c r="G328" s="127">
        <v>3</v>
      </c>
      <c r="H328" s="127" t="s">
        <v>3877</v>
      </c>
      <c r="I328" s="163">
        <v>110</v>
      </c>
      <c r="J328" s="163">
        <v>67</v>
      </c>
      <c r="K328" s="233">
        <v>350.8</v>
      </c>
      <c r="L328" s="548"/>
      <c r="M328" s="163" t="s">
        <v>2087</v>
      </c>
      <c r="N328" s="163" t="s">
        <v>2484</v>
      </c>
      <c r="O328" s="155" t="s">
        <v>2088</v>
      </c>
      <c r="P328" s="244"/>
      <c r="Q328" s="244"/>
      <c r="R328" s="155" t="s">
        <v>2089</v>
      </c>
    </row>
    <row r="329" spans="1:18" ht="63" hidden="1" customHeight="1">
      <c r="A329" s="158">
        <v>25</v>
      </c>
      <c r="B329" s="165" t="s">
        <v>2091</v>
      </c>
      <c r="C329" s="165"/>
      <c r="D329" s="165"/>
      <c r="E329" s="165"/>
      <c r="F329" s="165"/>
      <c r="G329" s="127">
        <v>3</v>
      </c>
      <c r="H329" s="127" t="s">
        <v>3877</v>
      </c>
      <c r="I329" s="163">
        <v>142</v>
      </c>
      <c r="J329" s="163">
        <v>5</v>
      </c>
      <c r="K329" s="233">
        <v>189.8</v>
      </c>
      <c r="L329" s="548"/>
      <c r="M329" s="164" t="s">
        <v>476</v>
      </c>
      <c r="N329" s="163" t="s">
        <v>2485</v>
      </c>
      <c r="O329" s="163" t="s">
        <v>2092</v>
      </c>
      <c r="P329" s="244"/>
      <c r="Q329" s="244"/>
      <c r="R329" s="155" t="s">
        <v>2035</v>
      </c>
    </row>
    <row r="330" spans="1:18" ht="78.75" hidden="1">
      <c r="A330" s="158">
        <v>26</v>
      </c>
      <c r="B330" s="165" t="s">
        <v>2093</v>
      </c>
      <c r="C330" s="165"/>
      <c r="D330" s="165"/>
      <c r="E330" s="165"/>
      <c r="F330" s="165"/>
      <c r="G330" s="127">
        <v>3</v>
      </c>
      <c r="H330" s="127" t="s">
        <v>3877</v>
      </c>
      <c r="I330" s="163">
        <v>146</v>
      </c>
      <c r="J330" s="163">
        <v>32</v>
      </c>
      <c r="K330" s="233">
        <v>177</v>
      </c>
      <c r="L330" s="548"/>
      <c r="M330" s="163" t="s">
        <v>2094</v>
      </c>
      <c r="N330" s="163" t="s">
        <v>2486</v>
      </c>
      <c r="O330" s="163" t="s">
        <v>2095</v>
      </c>
      <c r="P330" s="244"/>
      <c r="Q330" s="244"/>
      <c r="R330" s="155" t="s">
        <v>2058</v>
      </c>
    </row>
    <row r="331" spans="1:18" ht="15.75" hidden="1">
      <c r="A331" s="176">
        <v>1</v>
      </c>
      <c r="B331" s="127" t="s">
        <v>2343</v>
      </c>
      <c r="C331" s="127"/>
      <c r="D331" s="127"/>
      <c r="E331" s="127"/>
      <c r="F331" s="127"/>
      <c r="G331" s="127">
        <v>3</v>
      </c>
      <c r="H331" s="127" t="s">
        <v>3880</v>
      </c>
      <c r="I331" s="128">
        <v>10</v>
      </c>
      <c r="J331" s="128">
        <v>390</v>
      </c>
      <c r="K331" s="237">
        <v>3583</v>
      </c>
      <c r="L331" s="548"/>
      <c r="M331" s="184" t="s">
        <v>2345</v>
      </c>
      <c r="N331" s="190" t="s">
        <v>2344</v>
      </c>
      <c r="O331" s="139" t="s">
        <v>2346</v>
      </c>
      <c r="P331" s="244"/>
      <c r="Q331" s="244"/>
      <c r="R331" s="139"/>
    </row>
    <row r="332" spans="1:18" ht="15.75" hidden="1">
      <c r="A332" s="176">
        <v>2</v>
      </c>
      <c r="B332" s="127" t="s">
        <v>2343</v>
      </c>
      <c r="C332" s="144"/>
      <c r="D332" s="144"/>
      <c r="E332" s="144"/>
      <c r="F332" s="144"/>
      <c r="G332" s="127">
        <v>3</v>
      </c>
      <c r="H332" s="127" t="s">
        <v>3880</v>
      </c>
      <c r="I332" s="128">
        <v>10</v>
      </c>
      <c r="J332" s="128">
        <v>391</v>
      </c>
      <c r="K332" s="237">
        <v>4581</v>
      </c>
      <c r="L332" s="548"/>
      <c r="M332" s="184" t="s">
        <v>2345</v>
      </c>
      <c r="N332" s="190" t="s">
        <v>2344</v>
      </c>
      <c r="O332" s="139" t="s">
        <v>2346</v>
      </c>
      <c r="P332" s="244"/>
      <c r="Q332" s="244"/>
      <c r="R332" s="539"/>
    </row>
    <row r="333" spans="1:18" ht="15.75" hidden="1">
      <c r="A333" s="176">
        <v>3</v>
      </c>
      <c r="B333" s="127" t="s">
        <v>2343</v>
      </c>
      <c r="C333" s="144"/>
      <c r="D333" s="144"/>
      <c r="E333" s="144"/>
      <c r="F333" s="144"/>
      <c r="G333" s="127">
        <v>3</v>
      </c>
      <c r="H333" s="127" t="s">
        <v>3880</v>
      </c>
      <c r="I333" s="128">
        <v>10</v>
      </c>
      <c r="J333" s="128">
        <v>392</v>
      </c>
      <c r="K333" s="237">
        <v>2500</v>
      </c>
      <c r="L333" s="548"/>
      <c r="M333" s="184" t="s">
        <v>476</v>
      </c>
      <c r="N333" s="190" t="s">
        <v>2344</v>
      </c>
      <c r="O333" s="139" t="s">
        <v>2346</v>
      </c>
      <c r="P333" s="244"/>
      <c r="Q333" s="244"/>
      <c r="R333" s="539"/>
    </row>
    <row r="334" spans="1:18" ht="15.75" hidden="1">
      <c r="A334" s="176">
        <v>4</v>
      </c>
      <c r="B334" s="127" t="s">
        <v>2343</v>
      </c>
      <c r="C334" s="144"/>
      <c r="D334" s="144"/>
      <c r="E334" s="144"/>
      <c r="F334" s="144"/>
      <c r="G334" s="127">
        <v>3</v>
      </c>
      <c r="H334" s="127" t="s">
        <v>3880</v>
      </c>
      <c r="I334" s="128">
        <v>10</v>
      </c>
      <c r="J334" s="128">
        <v>396</v>
      </c>
      <c r="K334" s="237">
        <v>2636</v>
      </c>
      <c r="L334" s="548"/>
      <c r="M334" s="184" t="s">
        <v>476</v>
      </c>
      <c r="N334" s="190" t="s">
        <v>2344</v>
      </c>
      <c r="O334" s="139" t="s">
        <v>2346</v>
      </c>
      <c r="P334" s="244"/>
      <c r="Q334" s="244"/>
      <c r="R334" s="539"/>
    </row>
    <row r="335" spans="1:18" ht="15.75" hidden="1">
      <c r="A335" s="176">
        <v>5</v>
      </c>
      <c r="B335" s="127" t="s">
        <v>2343</v>
      </c>
      <c r="C335" s="144"/>
      <c r="D335" s="144"/>
      <c r="E335" s="144"/>
      <c r="F335" s="144"/>
      <c r="G335" s="127">
        <v>3</v>
      </c>
      <c r="H335" s="127" t="s">
        <v>3880</v>
      </c>
      <c r="I335" s="128">
        <v>10</v>
      </c>
      <c r="J335" s="128">
        <v>304</v>
      </c>
      <c r="K335" s="237">
        <v>1238</v>
      </c>
      <c r="L335" s="548"/>
      <c r="M335" s="184" t="s">
        <v>1930</v>
      </c>
      <c r="N335" s="190" t="s">
        <v>2344</v>
      </c>
      <c r="O335" s="139" t="s">
        <v>2346</v>
      </c>
      <c r="P335" s="244"/>
      <c r="Q335" s="244"/>
      <c r="R335" s="539"/>
    </row>
    <row r="336" spans="1:18" ht="15.75" hidden="1">
      <c r="A336" s="176">
        <v>6</v>
      </c>
      <c r="B336" s="127" t="s">
        <v>2343</v>
      </c>
      <c r="C336" s="144"/>
      <c r="D336" s="144"/>
      <c r="E336" s="144"/>
      <c r="F336" s="144"/>
      <c r="G336" s="127">
        <v>3</v>
      </c>
      <c r="H336" s="127" t="s">
        <v>3880</v>
      </c>
      <c r="I336" s="128">
        <v>10</v>
      </c>
      <c r="J336" s="128">
        <v>305</v>
      </c>
      <c r="K336" s="237">
        <v>687</v>
      </c>
      <c r="L336" s="548"/>
      <c r="M336" s="184" t="s">
        <v>1930</v>
      </c>
      <c r="N336" s="190" t="s">
        <v>2344</v>
      </c>
      <c r="O336" s="139" t="s">
        <v>2346</v>
      </c>
      <c r="P336" s="244"/>
      <c r="Q336" s="244"/>
      <c r="R336" s="539"/>
    </row>
    <row r="337" spans="1:18" ht="30" hidden="1">
      <c r="A337" s="176">
        <v>7</v>
      </c>
      <c r="B337" s="127" t="s">
        <v>2343</v>
      </c>
      <c r="C337" s="144"/>
      <c r="D337" s="144"/>
      <c r="E337" s="144"/>
      <c r="F337" s="144"/>
      <c r="G337" s="127">
        <v>3</v>
      </c>
      <c r="H337" s="127" t="s">
        <v>3880</v>
      </c>
      <c r="I337" s="128">
        <v>10</v>
      </c>
      <c r="J337" s="128">
        <v>306</v>
      </c>
      <c r="K337" s="237">
        <v>1259.0000000000002</v>
      </c>
      <c r="L337" s="548"/>
      <c r="M337" s="184" t="s">
        <v>1949</v>
      </c>
      <c r="N337" s="190" t="s">
        <v>2344</v>
      </c>
      <c r="O337" s="139" t="s">
        <v>2346</v>
      </c>
      <c r="P337" s="244"/>
      <c r="Q337" s="244"/>
      <c r="R337" s="539"/>
    </row>
    <row r="338" spans="1:18" ht="15.75" hidden="1">
      <c r="A338" s="176">
        <v>8</v>
      </c>
      <c r="B338" s="127" t="s">
        <v>2343</v>
      </c>
      <c r="C338" s="144"/>
      <c r="D338" s="144"/>
      <c r="E338" s="144"/>
      <c r="F338" s="144"/>
      <c r="G338" s="127">
        <v>3</v>
      </c>
      <c r="H338" s="127" t="s">
        <v>3880</v>
      </c>
      <c r="I338" s="128">
        <v>10</v>
      </c>
      <c r="J338" s="128">
        <v>307</v>
      </c>
      <c r="K338" s="237">
        <v>111</v>
      </c>
      <c r="L338" s="548"/>
      <c r="M338" s="184" t="s">
        <v>1961</v>
      </c>
      <c r="N338" s="190" t="s">
        <v>2344</v>
      </c>
      <c r="O338" s="139" t="s">
        <v>2346</v>
      </c>
      <c r="P338" s="244"/>
      <c r="Q338" s="244"/>
      <c r="R338" s="539"/>
    </row>
    <row r="339" spans="1:18" ht="15.75" hidden="1">
      <c r="A339" s="176">
        <v>9</v>
      </c>
      <c r="B339" s="127" t="s">
        <v>2343</v>
      </c>
      <c r="C339" s="144"/>
      <c r="D339" s="144"/>
      <c r="E339" s="144"/>
      <c r="F339" s="144"/>
      <c r="G339" s="127">
        <v>3</v>
      </c>
      <c r="H339" s="127" t="s">
        <v>3880</v>
      </c>
      <c r="I339" s="128">
        <v>10</v>
      </c>
      <c r="J339" s="128">
        <v>319</v>
      </c>
      <c r="K339" s="237">
        <v>230</v>
      </c>
      <c r="L339" s="548"/>
      <c r="M339" s="184" t="s">
        <v>2347</v>
      </c>
      <c r="N339" s="190" t="s">
        <v>2344</v>
      </c>
      <c r="O339" s="139" t="s">
        <v>2346</v>
      </c>
      <c r="P339" s="244"/>
      <c r="Q339" s="244"/>
      <c r="R339" s="539"/>
    </row>
    <row r="340" spans="1:18" ht="15.75" hidden="1">
      <c r="A340" s="176">
        <v>10</v>
      </c>
      <c r="B340" s="127" t="s">
        <v>2343</v>
      </c>
      <c r="C340" s="144"/>
      <c r="D340" s="144"/>
      <c r="E340" s="144"/>
      <c r="F340" s="144"/>
      <c r="G340" s="127">
        <v>3</v>
      </c>
      <c r="H340" s="127" t="s">
        <v>3880</v>
      </c>
      <c r="I340" s="128">
        <v>10</v>
      </c>
      <c r="J340" s="128">
        <v>320</v>
      </c>
      <c r="K340" s="237">
        <v>1441</v>
      </c>
      <c r="L340" s="548"/>
      <c r="M340" s="184" t="s">
        <v>2347</v>
      </c>
      <c r="N340" s="190" t="s">
        <v>2344</v>
      </c>
      <c r="O340" s="139" t="s">
        <v>2346</v>
      </c>
      <c r="P340" s="244"/>
      <c r="Q340" s="244"/>
      <c r="R340" s="539"/>
    </row>
    <row r="341" spans="1:18" ht="30" hidden="1">
      <c r="A341" s="176">
        <v>11</v>
      </c>
      <c r="B341" s="127" t="s">
        <v>2343</v>
      </c>
      <c r="C341" s="144"/>
      <c r="D341" s="144"/>
      <c r="E341" s="144"/>
      <c r="F341" s="144"/>
      <c r="G341" s="127">
        <v>3</v>
      </c>
      <c r="H341" s="127" t="s">
        <v>3880</v>
      </c>
      <c r="I341" s="128">
        <v>10</v>
      </c>
      <c r="J341" s="128">
        <v>321</v>
      </c>
      <c r="K341" s="237">
        <v>3865</v>
      </c>
      <c r="L341" s="548"/>
      <c r="M341" s="184" t="s">
        <v>1949</v>
      </c>
      <c r="N341" s="190" t="s">
        <v>2344</v>
      </c>
      <c r="O341" s="139" t="s">
        <v>2346</v>
      </c>
      <c r="P341" s="244"/>
      <c r="Q341" s="244"/>
      <c r="R341" s="539"/>
    </row>
    <row r="342" spans="1:18" ht="30" hidden="1">
      <c r="A342" s="176">
        <v>12</v>
      </c>
      <c r="B342" s="127" t="s">
        <v>2343</v>
      </c>
      <c r="C342" s="144"/>
      <c r="D342" s="144"/>
      <c r="E342" s="144"/>
      <c r="F342" s="144"/>
      <c r="G342" s="127">
        <v>3</v>
      </c>
      <c r="H342" s="127" t="s">
        <v>3880</v>
      </c>
      <c r="I342" s="128">
        <v>10</v>
      </c>
      <c r="J342" s="128">
        <v>322</v>
      </c>
      <c r="K342" s="237">
        <v>230</v>
      </c>
      <c r="L342" s="548"/>
      <c r="M342" s="184" t="s">
        <v>1949</v>
      </c>
      <c r="N342" s="190" t="s">
        <v>2344</v>
      </c>
      <c r="O342" s="139" t="s">
        <v>2346</v>
      </c>
      <c r="P342" s="244"/>
      <c r="Q342" s="244"/>
      <c r="R342" s="539"/>
    </row>
    <row r="343" spans="1:18" ht="30" hidden="1">
      <c r="A343" s="176">
        <v>13</v>
      </c>
      <c r="B343" s="127" t="s">
        <v>2343</v>
      </c>
      <c r="C343" s="144"/>
      <c r="D343" s="144"/>
      <c r="E343" s="144"/>
      <c r="F343" s="144"/>
      <c r="G343" s="127">
        <v>3</v>
      </c>
      <c r="H343" s="127" t="s">
        <v>3880</v>
      </c>
      <c r="I343" s="128">
        <v>10</v>
      </c>
      <c r="J343" s="128">
        <v>388</v>
      </c>
      <c r="K343" s="237">
        <v>1050</v>
      </c>
      <c r="L343" s="548"/>
      <c r="M343" s="184" t="s">
        <v>1949</v>
      </c>
      <c r="N343" s="190" t="s">
        <v>2344</v>
      </c>
      <c r="O343" s="139" t="s">
        <v>2346</v>
      </c>
      <c r="P343" s="244"/>
      <c r="Q343" s="244"/>
      <c r="R343" s="539"/>
    </row>
    <row r="344" spans="1:18" ht="30" hidden="1">
      <c r="A344" s="176">
        <v>14</v>
      </c>
      <c r="B344" s="127" t="s">
        <v>2343</v>
      </c>
      <c r="C344" s="144"/>
      <c r="D344" s="144"/>
      <c r="E344" s="144"/>
      <c r="F344" s="144"/>
      <c r="G344" s="127">
        <v>3</v>
      </c>
      <c r="H344" s="127" t="s">
        <v>3880</v>
      </c>
      <c r="I344" s="128">
        <v>10</v>
      </c>
      <c r="J344" s="128">
        <v>389</v>
      </c>
      <c r="K344" s="237">
        <v>736</v>
      </c>
      <c r="L344" s="548"/>
      <c r="M344" s="184" t="s">
        <v>1949</v>
      </c>
      <c r="N344" s="190" t="s">
        <v>2344</v>
      </c>
      <c r="O344" s="139" t="s">
        <v>2346</v>
      </c>
      <c r="P344" s="244"/>
      <c r="Q344" s="244"/>
      <c r="R344" s="539"/>
    </row>
    <row r="345" spans="1:18" ht="15.75" hidden="1">
      <c r="A345" s="176">
        <v>15</v>
      </c>
      <c r="B345" s="127" t="s">
        <v>2343</v>
      </c>
      <c r="C345" s="144"/>
      <c r="D345" s="144"/>
      <c r="E345" s="144"/>
      <c r="F345" s="144"/>
      <c r="G345" s="127">
        <v>3</v>
      </c>
      <c r="H345" s="127" t="s">
        <v>3880</v>
      </c>
      <c r="I345" s="128">
        <v>10</v>
      </c>
      <c r="J345" s="128">
        <v>406</v>
      </c>
      <c r="K345" s="237">
        <v>1122</v>
      </c>
      <c r="L345" s="548"/>
      <c r="M345" s="184" t="s">
        <v>2347</v>
      </c>
      <c r="N345" s="190" t="s">
        <v>2344</v>
      </c>
      <c r="O345" s="139" t="s">
        <v>2346</v>
      </c>
      <c r="P345" s="244"/>
      <c r="Q345" s="244"/>
      <c r="R345" s="539"/>
    </row>
    <row r="346" spans="1:18" ht="15.75" hidden="1">
      <c r="A346" s="176">
        <v>16</v>
      </c>
      <c r="B346" s="127" t="s">
        <v>2343</v>
      </c>
      <c r="C346" s="144"/>
      <c r="D346" s="144"/>
      <c r="E346" s="144"/>
      <c r="F346" s="144"/>
      <c r="G346" s="127">
        <v>3</v>
      </c>
      <c r="H346" s="127" t="s">
        <v>3880</v>
      </c>
      <c r="I346" s="128">
        <v>10</v>
      </c>
      <c r="J346" s="128">
        <v>407</v>
      </c>
      <c r="K346" s="237">
        <v>1997</v>
      </c>
      <c r="L346" s="548"/>
      <c r="M346" s="184" t="s">
        <v>2347</v>
      </c>
      <c r="N346" s="190" t="s">
        <v>2344</v>
      </c>
      <c r="O346" s="139" t="s">
        <v>2346</v>
      </c>
      <c r="P346" s="244"/>
      <c r="Q346" s="244"/>
      <c r="R346" s="539"/>
    </row>
    <row r="347" spans="1:18" ht="15.75" hidden="1">
      <c r="A347" s="176">
        <v>17</v>
      </c>
      <c r="B347" s="127" t="s">
        <v>2343</v>
      </c>
      <c r="C347" s="144"/>
      <c r="D347" s="144"/>
      <c r="E347" s="144"/>
      <c r="F347" s="144"/>
      <c r="G347" s="127">
        <v>3</v>
      </c>
      <c r="H347" s="127" t="s">
        <v>3880</v>
      </c>
      <c r="I347" s="128">
        <v>10</v>
      </c>
      <c r="J347" s="128">
        <v>408</v>
      </c>
      <c r="K347" s="237">
        <v>124</v>
      </c>
      <c r="L347" s="548"/>
      <c r="M347" s="184" t="s">
        <v>476</v>
      </c>
      <c r="N347" s="190" t="s">
        <v>2344</v>
      </c>
      <c r="O347" s="139" t="s">
        <v>2346</v>
      </c>
      <c r="P347" s="244"/>
      <c r="Q347" s="244"/>
      <c r="R347" s="539"/>
    </row>
    <row r="348" spans="1:18" ht="30" hidden="1">
      <c r="A348" s="176">
        <v>18</v>
      </c>
      <c r="B348" s="127" t="s">
        <v>2343</v>
      </c>
      <c r="C348" s="144"/>
      <c r="D348" s="144"/>
      <c r="E348" s="144"/>
      <c r="F348" s="144"/>
      <c r="G348" s="127">
        <v>3</v>
      </c>
      <c r="H348" s="127" t="s">
        <v>3880</v>
      </c>
      <c r="I348" s="128">
        <v>10</v>
      </c>
      <c r="J348" s="128">
        <v>418</v>
      </c>
      <c r="K348" s="237">
        <v>3358.9999999999995</v>
      </c>
      <c r="L348" s="548"/>
      <c r="M348" s="184" t="s">
        <v>2348</v>
      </c>
      <c r="N348" s="190" t="s">
        <v>2344</v>
      </c>
      <c r="O348" s="139" t="s">
        <v>2346</v>
      </c>
      <c r="P348" s="244"/>
      <c r="Q348" s="244"/>
      <c r="R348" s="539"/>
    </row>
    <row r="349" spans="1:18" ht="15.75" hidden="1">
      <c r="A349" s="176">
        <v>19</v>
      </c>
      <c r="B349" s="127" t="s">
        <v>2343</v>
      </c>
      <c r="C349" s="144"/>
      <c r="D349" s="144"/>
      <c r="E349" s="144"/>
      <c r="F349" s="144"/>
      <c r="G349" s="127">
        <v>3</v>
      </c>
      <c r="H349" s="127" t="s">
        <v>3880</v>
      </c>
      <c r="I349" s="128">
        <v>10</v>
      </c>
      <c r="J349" s="128">
        <v>420</v>
      </c>
      <c r="K349" s="237">
        <v>1032</v>
      </c>
      <c r="L349" s="548"/>
      <c r="M349" s="184" t="s">
        <v>2343</v>
      </c>
      <c r="N349" s="190" t="s">
        <v>2344</v>
      </c>
      <c r="O349" s="139" t="s">
        <v>2346</v>
      </c>
      <c r="P349" s="244"/>
      <c r="Q349" s="244"/>
      <c r="R349" s="539"/>
    </row>
    <row r="350" spans="1:18" ht="15.75" hidden="1">
      <c r="A350" s="176">
        <v>20</v>
      </c>
      <c r="B350" s="127" t="s">
        <v>2343</v>
      </c>
      <c r="C350" s="144"/>
      <c r="D350" s="144"/>
      <c r="E350" s="144"/>
      <c r="F350" s="144"/>
      <c r="G350" s="127">
        <v>3</v>
      </c>
      <c r="H350" s="127" t="s">
        <v>3880</v>
      </c>
      <c r="I350" s="128">
        <v>10</v>
      </c>
      <c r="J350" s="128">
        <v>82</v>
      </c>
      <c r="K350" s="237">
        <v>3468</v>
      </c>
      <c r="L350" s="548"/>
      <c r="M350" s="184" t="s">
        <v>2343</v>
      </c>
      <c r="N350" s="190" t="s">
        <v>2344</v>
      </c>
      <c r="O350" s="139" t="s">
        <v>2346</v>
      </c>
      <c r="P350" s="244"/>
      <c r="Q350" s="244"/>
      <c r="R350" s="539"/>
    </row>
    <row r="351" spans="1:18" ht="15.75" hidden="1">
      <c r="A351" s="176">
        <v>21</v>
      </c>
      <c r="B351" s="127" t="s">
        <v>2343</v>
      </c>
      <c r="C351" s="144"/>
      <c r="D351" s="144"/>
      <c r="E351" s="144"/>
      <c r="F351" s="144"/>
      <c r="G351" s="127">
        <v>3</v>
      </c>
      <c r="H351" s="127" t="s">
        <v>3880</v>
      </c>
      <c r="I351" s="128">
        <v>10</v>
      </c>
      <c r="J351" s="128">
        <v>166</v>
      </c>
      <c r="K351" s="237">
        <v>3080</v>
      </c>
      <c r="L351" s="548"/>
      <c r="M351" s="184" t="s">
        <v>2343</v>
      </c>
      <c r="N351" s="190" t="s">
        <v>2344</v>
      </c>
      <c r="O351" s="139" t="s">
        <v>2346</v>
      </c>
      <c r="P351" s="244"/>
      <c r="Q351" s="244"/>
      <c r="R351" s="539"/>
    </row>
    <row r="352" spans="1:18" ht="15.75" hidden="1">
      <c r="A352" s="176">
        <v>22</v>
      </c>
      <c r="B352" s="127" t="s">
        <v>2343</v>
      </c>
      <c r="C352" s="144"/>
      <c r="D352" s="144"/>
      <c r="E352" s="144"/>
      <c r="F352" s="144"/>
      <c r="G352" s="127">
        <v>3</v>
      </c>
      <c r="H352" s="127" t="s">
        <v>3880</v>
      </c>
      <c r="I352" s="128">
        <v>10</v>
      </c>
      <c r="J352" s="128">
        <v>168</v>
      </c>
      <c r="K352" s="237">
        <v>5557</v>
      </c>
      <c r="L352" s="548"/>
      <c r="M352" s="184" t="s">
        <v>2343</v>
      </c>
      <c r="N352" s="190" t="s">
        <v>2344</v>
      </c>
      <c r="O352" s="139" t="s">
        <v>2346</v>
      </c>
      <c r="P352" s="244"/>
      <c r="Q352" s="244"/>
      <c r="R352" s="539"/>
    </row>
    <row r="353" spans="1:18" ht="15.75" hidden="1">
      <c r="A353" s="176">
        <v>23</v>
      </c>
      <c r="B353" s="127" t="s">
        <v>2343</v>
      </c>
      <c r="C353" s="144"/>
      <c r="D353" s="144"/>
      <c r="E353" s="144"/>
      <c r="F353" s="144"/>
      <c r="G353" s="127">
        <v>3</v>
      </c>
      <c r="H353" s="127" t="s">
        <v>3880</v>
      </c>
      <c r="I353" s="128">
        <v>10</v>
      </c>
      <c r="J353" s="128">
        <v>86</v>
      </c>
      <c r="K353" s="237">
        <v>1608</v>
      </c>
      <c r="L353" s="548"/>
      <c r="M353" s="184" t="s">
        <v>2343</v>
      </c>
      <c r="N353" s="190" t="s">
        <v>2344</v>
      </c>
      <c r="O353" s="139" t="s">
        <v>2346</v>
      </c>
      <c r="P353" s="244"/>
      <c r="Q353" s="244"/>
      <c r="R353" s="539"/>
    </row>
    <row r="354" spans="1:18" ht="15.75" hidden="1">
      <c r="A354" s="176">
        <v>24</v>
      </c>
      <c r="B354" s="127" t="s">
        <v>2343</v>
      </c>
      <c r="C354" s="144"/>
      <c r="D354" s="144"/>
      <c r="E354" s="144"/>
      <c r="F354" s="144"/>
      <c r="G354" s="127">
        <v>3</v>
      </c>
      <c r="H354" s="127" t="s">
        <v>3880</v>
      </c>
      <c r="I354" s="128">
        <v>10</v>
      </c>
      <c r="J354" s="128">
        <v>165</v>
      </c>
      <c r="K354" s="237">
        <v>62</v>
      </c>
      <c r="L354" s="548"/>
      <c r="M354" s="184" t="s">
        <v>2343</v>
      </c>
      <c r="N354" s="190" t="s">
        <v>2344</v>
      </c>
      <c r="O354" s="139" t="s">
        <v>2346</v>
      </c>
      <c r="P354" s="244"/>
      <c r="Q354" s="244"/>
      <c r="R354" s="539"/>
    </row>
    <row r="355" spans="1:18" ht="15.75" hidden="1">
      <c r="A355" s="176">
        <v>25</v>
      </c>
      <c r="B355" s="127" t="s">
        <v>2343</v>
      </c>
      <c r="C355" s="144"/>
      <c r="D355" s="144"/>
      <c r="E355" s="144"/>
      <c r="F355" s="144"/>
      <c r="G355" s="127">
        <v>3</v>
      </c>
      <c r="H355" s="127" t="s">
        <v>3880</v>
      </c>
      <c r="I355" s="128">
        <v>10</v>
      </c>
      <c r="J355" s="128">
        <v>169</v>
      </c>
      <c r="K355" s="237">
        <v>624</v>
      </c>
      <c r="L355" s="548"/>
      <c r="M355" s="184" t="s">
        <v>2343</v>
      </c>
      <c r="N355" s="190" t="s">
        <v>2344</v>
      </c>
      <c r="O355" s="139" t="s">
        <v>2346</v>
      </c>
      <c r="P355" s="244"/>
      <c r="Q355" s="244"/>
      <c r="R355" s="539"/>
    </row>
    <row r="356" spans="1:18" ht="15.75" hidden="1">
      <c r="A356" s="176">
        <v>26</v>
      </c>
      <c r="B356" s="127" t="s">
        <v>2343</v>
      </c>
      <c r="C356" s="144"/>
      <c r="D356" s="144"/>
      <c r="E356" s="144"/>
      <c r="F356" s="144"/>
      <c r="G356" s="127">
        <v>3</v>
      </c>
      <c r="H356" s="127" t="s">
        <v>3880</v>
      </c>
      <c r="I356" s="128">
        <v>10</v>
      </c>
      <c r="J356" s="128">
        <v>170</v>
      </c>
      <c r="K356" s="237">
        <v>238.00000000000003</v>
      </c>
      <c r="L356" s="548"/>
      <c r="M356" s="184" t="s">
        <v>2343</v>
      </c>
      <c r="N356" s="190" t="s">
        <v>2344</v>
      </c>
      <c r="O356" s="139" t="s">
        <v>2346</v>
      </c>
      <c r="P356" s="244"/>
      <c r="Q356" s="244"/>
      <c r="R356" s="539"/>
    </row>
    <row r="357" spans="1:18" ht="15.75" hidden="1">
      <c r="A357" s="176">
        <v>27</v>
      </c>
      <c r="B357" s="127" t="s">
        <v>2343</v>
      </c>
      <c r="C357" s="144"/>
      <c r="D357" s="144"/>
      <c r="E357" s="144"/>
      <c r="F357" s="144"/>
      <c r="G357" s="127">
        <v>3</v>
      </c>
      <c r="H357" s="127" t="s">
        <v>3880</v>
      </c>
      <c r="I357" s="128">
        <v>10</v>
      </c>
      <c r="J357" s="128">
        <v>178</v>
      </c>
      <c r="K357" s="237">
        <v>1159</v>
      </c>
      <c r="L357" s="548"/>
      <c r="M357" s="184" t="s">
        <v>2343</v>
      </c>
      <c r="N357" s="190" t="s">
        <v>2344</v>
      </c>
      <c r="O357" s="139" t="s">
        <v>2346</v>
      </c>
      <c r="P357" s="244"/>
      <c r="Q357" s="244"/>
      <c r="R357" s="539"/>
    </row>
    <row r="358" spans="1:18" ht="15.75" hidden="1">
      <c r="A358" s="176">
        <v>28</v>
      </c>
      <c r="B358" s="127" t="s">
        <v>2343</v>
      </c>
      <c r="C358" s="144"/>
      <c r="D358" s="144"/>
      <c r="E358" s="144"/>
      <c r="F358" s="144"/>
      <c r="G358" s="127">
        <v>3</v>
      </c>
      <c r="H358" s="127" t="s">
        <v>3880</v>
      </c>
      <c r="I358" s="128">
        <v>10</v>
      </c>
      <c r="J358" s="128">
        <v>181</v>
      </c>
      <c r="K358" s="237">
        <v>2443</v>
      </c>
      <c r="L358" s="548"/>
      <c r="M358" s="184" t="s">
        <v>2343</v>
      </c>
      <c r="N358" s="190" t="s">
        <v>2344</v>
      </c>
      <c r="O358" s="139" t="s">
        <v>2346</v>
      </c>
      <c r="P358" s="244"/>
      <c r="Q358" s="244"/>
      <c r="R358" s="539"/>
    </row>
    <row r="359" spans="1:18" ht="15.75" hidden="1">
      <c r="A359" s="176">
        <v>29</v>
      </c>
      <c r="B359" s="127" t="s">
        <v>2343</v>
      </c>
      <c r="C359" s="144"/>
      <c r="D359" s="144"/>
      <c r="E359" s="144"/>
      <c r="F359" s="144"/>
      <c r="G359" s="127">
        <v>3</v>
      </c>
      <c r="H359" s="127" t="s">
        <v>3880</v>
      </c>
      <c r="I359" s="128">
        <v>10</v>
      </c>
      <c r="J359" s="128">
        <v>167</v>
      </c>
      <c r="K359" s="237">
        <v>152</v>
      </c>
      <c r="L359" s="548"/>
      <c r="M359" s="184" t="s">
        <v>2343</v>
      </c>
      <c r="N359" s="190" t="s">
        <v>2344</v>
      </c>
      <c r="O359" s="139" t="s">
        <v>2346</v>
      </c>
      <c r="P359" s="244"/>
      <c r="Q359" s="244"/>
      <c r="R359" s="539"/>
    </row>
    <row r="360" spans="1:18" ht="15.75" hidden="1">
      <c r="A360" s="176">
        <v>30</v>
      </c>
      <c r="B360" s="127" t="s">
        <v>2343</v>
      </c>
      <c r="C360" s="144"/>
      <c r="D360" s="144"/>
      <c r="E360" s="144"/>
      <c r="F360" s="144"/>
      <c r="G360" s="127">
        <v>3</v>
      </c>
      <c r="H360" s="127" t="s">
        <v>3880</v>
      </c>
      <c r="I360" s="128">
        <v>10</v>
      </c>
      <c r="J360" s="128">
        <v>538</v>
      </c>
      <c r="K360" s="237">
        <v>4119</v>
      </c>
      <c r="L360" s="548"/>
      <c r="M360" s="184" t="s">
        <v>476</v>
      </c>
      <c r="N360" s="190" t="s">
        <v>2344</v>
      </c>
      <c r="O360" s="139" t="s">
        <v>2346</v>
      </c>
      <c r="P360" s="244"/>
      <c r="Q360" s="244"/>
      <c r="R360" s="539"/>
    </row>
    <row r="361" spans="1:18" ht="15.75" hidden="1">
      <c r="A361" s="176">
        <v>31</v>
      </c>
      <c r="B361" s="127" t="s">
        <v>2343</v>
      </c>
      <c r="C361" s="144"/>
      <c r="D361" s="144"/>
      <c r="E361" s="144"/>
      <c r="F361" s="144"/>
      <c r="G361" s="127">
        <v>3</v>
      </c>
      <c r="H361" s="127" t="s">
        <v>3880</v>
      </c>
      <c r="I361" s="128">
        <v>10</v>
      </c>
      <c r="J361" s="128">
        <v>524</v>
      </c>
      <c r="K361" s="237">
        <v>1256</v>
      </c>
      <c r="L361" s="548"/>
      <c r="M361" s="184" t="s">
        <v>2347</v>
      </c>
      <c r="N361" s="190" t="s">
        <v>2344</v>
      </c>
      <c r="O361" s="139" t="s">
        <v>2346</v>
      </c>
      <c r="P361" s="244"/>
      <c r="Q361" s="244"/>
      <c r="R361" s="539"/>
    </row>
    <row r="362" spans="1:18" ht="15.75" hidden="1">
      <c r="A362" s="176">
        <v>32</v>
      </c>
      <c r="B362" s="127" t="s">
        <v>2343</v>
      </c>
      <c r="C362" s="144"/>
      <c r="D362" s="144"/>
      <c r="E362" s="144"/>
      <c r="F362" s="144"/>
      <c r="G362" s="127">
        <v>3</v>
      </c>
      <c r="H362" s="127" t="s">
        <v>3880</v>
      </c>
      <c r="I362" s="128">
        <v>10</v>
      </c>
      <c r="J362" s="128">
        <v>525</v>
      </c>
      <c r="K362" s="237">
        <v>974</v>
      </c>
      <c r="L362" s="548"/>
      <c r="M362" s="184" t="s">
        <v>476</v>
      </c>
      <c r="N362" s="190" t="s">
        <v>2344</v>
      </c>
      <c r="O362" s="139" t="s">
        <v>2346</v>
      </c>
      <c r="P362" s="244"/>
      <c r="Q362" s="244"/>
      <c r="R362" s="539"/>
    </row>
    <row r="363" spans="1:18" ht="15.75" hidden="1">
      <c r="A363" s="176">
        <v>33</v>
      </c>
      <c r="B363" s="127" t="s">
        <v>2343</v>
      </c>
      <c r="C363" s="144"/>
      <c r="D363" s="144"/>
      <c r="E363" s="144"/>
      <c r="F363" s="144"/>
      <c r="G363" s="127">
        <v>3</v>
      </c>
      <c r="H363" s="127" t="s">
        <v>3880</v>
      </c>
      <c r="I363" s="128">
        <v>10</v>
      </c>
      <c r="J363" s="128">
        <v>527</v>
      </c>
      <c r="K363" s="237">
        <v>145</v>
      </c>
      <c r="L363" s="548"/>
      <c r="M363" s="184" t="s">
        <v>476</v>
      </c>
      <c r="N363" s="190" t="s">
        <v>2344</v>
      </c>
      <c r="O363" s="139" t="s">
        <v>2346</v>
      </c>
      <c r="P363" s="244"/>
      <c r="Q363" s="244"/>
      <c r="R363" s="539"/>
    </row>
    <row r="364" spans="1:18" ht="15.75" hidden="1">
      <c r="A364" s="176">
        <v>34</v>
      </c>
      <c r="B364" s="127" t="s">
        <v>2343</v>
      </c>
      <c r="C364" s="144"/>
      <c r="D364" s="144"/>
      <c r="E364" s="144"/>
      <c r="F364" s="144"/>
      <c r="G364" s="127">
        <v>3</v>
      </c>
      <c r="H364" s="127" t="s">
        <v>3880</v>
      </c>
      <c r="I364" s="128">
        <v>10</v>
      </c>
      <c r="J364" s="128">
        <v>534</v>
      </c>
      <c r="K364" s="237">
        <v>165</v>
      </c>
      <c r="L364" s="548"/>
      <c r="M364" s="184" t="s">
        <v>476</v>
      </c>
      <c r="N364" s="190" t="s">
        <v>2344</v>
      </c>
      <c r="O364" s="139" t="s">
        <v>2346</v>
      </c>
      <c r="P364" s="244"/>
      <c r="Q364" s="244"/>
      <c r="R364" s="539"/>
    </row>
    <row r="365" spans="1:18" ht="15.75" hidden="1">
      <c r="A365" s="176">
        <v>35</v>
      </c>
      <c r="B365" s="127" t="s">
        <v>2343</v>
      </c>
      <c r="C365" s="144"/>
      <c r="D365" s="144"/>
      <c r="E365" s="144"/>
      <c r="F365" s="144"/>
      <c r="G365" s="127">
        <v>3</v>
      </c>
      <c r="H365" s="127" t="s">
        <v>3880</v>
      </c>
      <c r="I365" s="128">
        <v>10</v>
      </c>
      <c r="J365" s="128">
        <v>591</v>
      </c>
      <c r="K365" s="237">
        <v>171</v>
      </c>
      <c r="L365" s="548"/>
      <c r="M365" s="184" t="s">
        <v>476</v>
      </c>
      <c r="N365" s="190" t="s">
        <v>2344</v>
      </c>
      <c r="O365" s="139" t="s">
        <v>2346</v>
      </c>
      <c r="P365" s="244"/>
      <c r="Q365" s="244"/>
      <c r="R365" s="539"/>
    </row>
    <row r="366" spans="1:18" ht="15.75" hidden="1">
      <c r="A366" s="176">
        <v>36</v>
      </c>
      <c r="B366" s="127" t="s">
        <v>2343</v>
      </c>
      <c r="C366" s="144"/>
      <c r="D366" s="144"/>
      <c r="E366" s="144"/>
      <c r="F366" s="144"/>
      <c r="G366" s="127">
        <v>3</v>
      </c>
      <c r="H366" s="127" t="s">
        <v>3880</v>
      </c>
      <c r="I366" s="128">
        <v>10</v>
      </c>
      <c r="J366" s="128">
        <v>592</v>
      </c>
      <c r="K366" s="237">
        <v>112.99999999999999</v>
      </c>
      <c r="L366" s="548"/>
      <c r="M366" s="184" t="s">
        <v>476</v>
      </c>
      <c r="N366" s="190" t="s">
        <v>2344</v>
      </c>
      <c r="O366" s="139" t="s">
        <v>2346</v>
      </c>
      <c r="P366" s="244"/>
      <c r="Q366" s="244"/>
      <c r="R366" s="539"/>
    </row>
    <row r="367" spans="1:18" ht="15.75" hidden="1">
      <c r="A367" s="176">
        <v>37</v>
      </c>
      <c r="B367" s="127" t="s">
        <v>2343</v>
      </c>
      <c r="C367" s="144"/>
      <c r="D367" s="144"/>
      <c r="E367" s="144"/>
      <c r="F367" s="144"/>
      <c r="G367" s="127">
        <v>3</v>
      </c>
      <c r="H367" s="127" t="s">
        <v>3880</v>
      </c>
      <c r="I367" s="128">
        <v>10</v>
      </c>
      <c r="J367" s="128">
        <v>536</v>
      </c>
      <c r="K367" s="237">
        <v>5265</v>
      </c>
      <c r="L367" s="548"/>
      <c r="M367" s="184" t="s">
        <v>2347</v>
      </c>
      <c r="N367" s="190" t="s">
        <v>2344</v>
      </c>
      <c r="O367" s="139" t="s">
        <v>2346</v>
      </c>
      <c r="P367" s="244"/>
      <c r="Q367" s="244"/>
      <c r="R367" s="539"/>
    </row>
    <row r="368" spans="1:18" ht="15.75" hidden="1">
      <c r="A368" s="176">
        <v>38</v>
      </c>
      <c r="B368" s="127" t="s">
        <v>2343</v>
      </c>
      <c r="C368" s="144"/>
      <c r="D368" s="144"/>
      <c r="E368" s="144"/>
      <c r="F368" s="144"/>
      <c r="G368" s="127">
        <v>3</v>
      </c>
      <c r="H368" s="127" t="s">
        <v>3880</v>
      </c>
      <c r="I368" s="128">
        <v>10</v>
      </c>
      <c r="J368" s="128">
        <v>535</v>
      </c>
      <c r="K368" s="237">
        <v>815</v>
      </c>
      <c r="L368" s="548"/>
      <c r="M368" s="184" t="s">
        <v>476</v>
      </c>
      <c r="N368" s="190" t="s">
        <v>2344</v>
      </c>
      <c r="O368" s="139" t="s">
        <v>2346</v>
      </c>
      <c r="P368" s="244"/>
      <c r="Q368" s="244"/>
      <c r="R368" s="539"/>
    </row>
    <row r="369" spans="1:18" ht="15.75" hidden="1">
      <c r="A369" s="176">
        <v>39</v>
      </c>
      <c r="B369" s="127" t="s">
        <v>2343</v>
      </c>
      <c r="C369" s="144"/>
      <c r="D369" s="144"/>
      <c r="E369" s="144"/>
      <c r="F369" s="144"/>
      <c r="G369" s="127">
        <v>3</v>
      </c>
      <c r="H369" s="127" t="s">
        <v>3880</v>
      </c>
      <c r="I369" s="128">
        <v>10</v>
      </c>
      <c r="J369" s="128">
        <v>537</v>
      </c>
      <c r="K369" s="237">
        <v>1136</v>
      </c>
      <c r="L369" s="548"/>
      <c r="M369" s="184" t="s">
        <v>2347</v>
      </c>
      <c r="N369" s="190" t="s">
        <v>2344</v>
      </c>
      <c r="O369" s="139" t="s">
        <v>2346</v>
      </c>
      <c r="P369" s="244"/>
      <c r="Q369" s="244"/>
      <c r="R369" s="539"/>
    </row>
    <row r="370" spans="1:18" ht="15.75" hidden="1">
      <c r="A370" s="176">
        <v>40</v>
      </c>
      <c r="B370" s="127" t="s">
        <v>2343</v>
      </c>
      <c r="C370" s="144"/>
      <c r="D370" s="144"/>
      <c r="E370" s="144"/>
      <c r="F370" s="144"/>
      <c r="G370" s="127">
        <v>3</v>
      </c>
      <c r="H370" s="127" t="s">
        <v>3880</v>
      </c>
      <c r="I370" s="128">
        <v>10</v>
      </c>
      <c r="J370" s="128">
        <v>555</v>
      </c>
      <c r="K370" s="237">
        <v>815</v>
      </c>
      <c r="L370" s="548"/>
      <c r="M370" s="184" t="s">
        <v>2347</v>
      </c>
      <c r="N370" s="190" t="s">
        <v>2344</v>
      </c>
      <c r="O370" s="139" t="s">
        <v>2346</v>
      </c>
      <c r="P370" s="244"/>
      <c r="Q370" s="244"/>
      <c r="R370" s="539"/>
    </row>
    <row r="371" spans="1:18" ht="15.75" hidden="1">
      <c r="A371" s="176">
        <v>41</v>
      </c>
      <c r="B371" s="127" t="s">
        <v>2343</v>
      </c>
      <c r="C371" s="144"/>
      <c r="D371" s="144"/>
      <c r="E371" s="144"/>
      <c r="F371" s="144"/>
      <c r="G371" s="127">
        <v>3</v>
      </c>
      <c r="H371" s="127" t="s">
        <v>3880</v>
      </c>
      <c r="I371" s="128">
        <v>10</v>
      </c>
      <c r="J371" s="128">
        <v>506</v>
      </c>
      <c r="K371" s="237">
        <v>4178</v>
      </c>
      <c r="L371" s="548"/>
      <c r="M371" s="184" t="s">
        <v>2347</v>
      </c>
      <c r="N371" s="190" t="s">
        <v>2344</v>
      </c>
      <c r="O371" s="139" t="s">
        <v>2346</v>
      </c>
      <c r="P371" s="244"/>
      <c r="Q371" s="244"/>
      <c r="R371" s="539"/>
    </row>
    <row r="372" spans="1:18" ht="15.75" hidden="1">
      <c r="A372" s="176">
        <v>42</v>
      </c>
      <c r="B372" s="127" t="s">
        <v>2343</v>
      </c>
      <c r="C372" s="144"/>
      <c r="D372" s="144"/>
      <c r="E372" s="144"/>
      <c r="F372" s="144"/>
      <c r="G372" s="127">
        <v>3</v>
      </c>
      <c r="H372" s="127" t="s">
        <v>3880</v>
      </c>
      <c r="I372" s="128">
        <v>10</v>
      </c>
      <c r="J372" s="128">
        <v>514</v>
      </c>
      <c r="K372" s="237">
        <v>1013</v>
      </c>
      <c r="L372" s="548"/>
      <c r="M372" s="184" t="s">
        <v>2347</v>
      </c>
      <c r="N372" s="190" t="s">
        <v>2344</v>
      </c>
      <c r="O372" s="139" t="s">
        <v>2346</v>
      </c>
      <c r="P372" s="244"/>
      <c r="Q372" s="244"/>
      <c r="R372" s="539"/>
    </row>
    <row r="373" spans="1:18" ht="15.75" hidden="1">
      <c r="A373" s="176">
        <v>43</v>
      </c>
      <c r="B373" s="127" t="s">
        <v>2343</v>
      </c>
      <c r="C373" s="144"/>
      <c r="D373" s="144"/>
      <c r="E373" s="144"/>
      <c r="F373" s="144"/>
      <c r="G373" s="127">
        <v>3</v>
      </c>
      <c r="H373" s="127" t="s">
        <v>3880</v>
      </c>
      <c r="I373" s="128">
        <v>10</v>
      </c>
      <c r="J373" s="128">
        <v>515</v>
      </c>
      <c r="K373" s="237">
        <v>1535</v>
      </c>
      <c r="L373" s="548"/>
      <c r="M373" s="184" t="s">
        <v>476</v>
      </c>
      <c r="N373" s="190" t="s">
        <v>2344</v>
      </c>
      <c r="O373" s="139" t="s">
        <v>2346</v>
      </c>
      <c r="P373" s="244"/>
      <c r="Q373" s="244"/>
      <c r="R373" s="539"/>
    </row>
    <row r="374" spans="1:18" ht="15.75" hidden="1">
      <c r="A374" s="176">
        <v>44</v>
      </c>
      <c r="B374" s="127" t="s">
        <v>2343</v>
      </c>
      <c r="C374" s="144"/>
      <c r="D374" s="144"/>
      <c r="E374" s="144"/>
      <c r="F374" s="144"/>
      <c r="G374" s="127">
        <v>3</v>
      </c>
      <c r="H374" s="127" t="s">
        <v>3880</v>
      </c>
      <c r="I374" s="128">
        <v>10</v>
      </c>
      <c r="J374" s="128">
        <v>516</v>
      </c>
      <c r="K374" s="237">
        <v>231</v>
      </c>
      <c r="L374" s="548"/>
      <c r="M374" s="184" t="s">
        <v>476</v>
      </c>
      <c r="N374" s="190" t="s">
        <v>2344</v>
      </c>
      <c r="O374" s="139" t="s">
        <v>2346</v>
      </c>
      <c r="P374" s="244"/>
      <c r="Q374" s="244"/>
      <c r="R374" s="539"/>
    </row>
    <row r="375" spans="1:18" ht="15.75" hidden="1">
      <c r="A375" s="176">
        <v>45</v>
      </c>
      <c r="B375" s="127" t="s">
        <v>2343</v>
      </c>
      <c r="C375" s="144"/>
      <c r="D375" s="144"/>
      <c r="E375" s="144"/>
      <c r="F375" s="144"/>
      <c r="G375" s="127">
        <v>3</v>
      </c>
      <c r="H375" s="127" t="s">
        <v>3880</v>
      </c>
      <c r="I375" s="128">
        <v>10</v>
      </c>
      <c r="J375" s="128">
        <v>517</v>
      </c>
      <c r="K375" s="237">
        <v>179</v>
      </c>
      <c r="L375" s="548"/>
      <c r="M375" s="184" t="s">
        <v>476</v>
      </c>
      <c r="N375" s="190" t="s">
        <v>2344</v>
      </c>
      <c r="O375" s="139" t="s">
        <v>2346</v>
      </c>
      <c r="P375" s="244"/>
      <c r="Q375" s="244"/>
      <c r="R375" s="539"/>
    </row>
    <row r="376" spans="1:18" ht="15.75" hidden="1">
      <c r="A376" s="176">
        <v>46</v>
      </c>
      <c r="B376" s="127" t="s">
        <v>2343</v>
      </c>
      <c r="C376" s="144"/>
      <c r="D376" s="144"/>
      <c r="E376" s="144"/>
      <c r="F376" s="144"/>
      <c r="G376" s="127">
        <v>3</v>
      </c>
      <c r="H376" s="127" t="s">
        <v>3880</v>
      </c>
      <c r="I376" s="128">
        <v>10</v>
      </c>
      <c r="J376" s="128">
        <v>518</v>
      </c>
      <c r="K376" s="237">
        <v>5847</v>
      </c>
      <c r="L376" s="548"/>
      <c r="M376" s="184" t="s">
        <v>476</v>
      </c>
      <c r="N376" s="190" t="s">
        <v>2344</v>
      </c>
      <c r="O376" s="139" t="s">
        <v>2346</v>
      </c>
      <c r="P376" s="244"/>
      <c r="Q376" s="244"/>
      <c r="R376" s="539"/>
    </row>
    <row r="377" spans="1:18" ht="15.75" hidden="1">
      <c r="A377" s="176">
        <v>47</v>
      </c>
      <c r="B377" s="127" t="s">
        <v>2343</v>
      </c>
      <c r="C377" s="144"/>
      <c r="D377" s="144"/>
      <c r="E377" s="144"/>
      <c r="F377" s="144"/>
      <c r="G377" s="127">
        <v>3</v>
      </c>
      <c r="H377" s="127" t="s">
        <v>3880</v>
      </c>
      <c r="I377" s="128">
        <v>10</v>
      </c>
      <c r="J377" s="128">
        <v>519</v>
      </c>
      <c r="K377" s="237">
        <v>7084</v>
      </c>
      <c r="L377" s="548"/>
      <c r="M377" s="184" t="s">
        <v>476</v>
      </c>
      <c r="N377" s="190" t="s">
        <v>2344</v>
      </c>
      <c r="O377" s="139" t="s">
        <v>2346</v>
      </c>
      <c r="P377" s="244"/>
      <c r="Q377" s="244"/>
      <c r="R377" s="539"/>
    </row>
    <row r="378" spans="1:18" ht="15.75" hidden="1">
      <c r="A378" s="176">
        <v>48</v>
      </c>
      <c r="B378" s="127" t="s">
        <v>2343</v>
      </c>
      <c r="C378" s="144"/>
      <c r="D378" s="144"/>
      <c r="E378" s="144"/>
      <c r="F378" s="144"/>
      <c r="G378" s="127">
        <v>3</v>
      </c>
      <c r="H378" s="127" t="s">
        <v>3880</v>
      </c>
      <c r="I378" s="128">
        <v>10</v>
      </c>
      <c r="J378" s="128">
        <v>523</v>
      </c>
      <c r="K378" s="237">
        <v>1187</v>
      </c>
      <c r="L378" s="548"/>
      <c r="M378" s="184" t="s">
        <v>2347</v>
      </c>
      <c r="N378" s="190" t="s">
        <v>2344</v>
      </c>
      <c r="O378" s="139" t="s">
        <v>2346</v>
      </c>
      <c r="P378" s="244"/>
      <c r="Q378" s="244"/>
      <c r="R378" s="539"/>
    </row>
    <row r="379" spans="1:18" ht="15.75" hidden="1">
      <c r="A379" s="176">
        <v>49</v>
      </c>
      <c r="B379" s="127" t="s">
        <v>2343</v>
      </c>
      <c r="C379" s="144"/>
      <c r="D379" s="144"/>
      <c r="E379" s="144"/>
      <c r="F379" s="144"/>
      <c r="G379" s="127">
        <v>3</v>
      </c>
      <c r="H379" s="127" t="s">
        <v>3880</v>
      </c>
      <c r="I379" s="128">
        <v>10</v>
      </c>
      <c r="J379" s="128">
        <v>526</v>
      </c>
      <c r="K379" s="237">
        <v>1971.9999999999998</v>
      </c>
      <c r="L379" s="548"/>
      <c r="M379" s="184" t="s">
        <v>476</v>
      </c>
      <c r="N379" s="190" t="s">
        <v>2344</v>
      </c>
      <c r="O379" s="139" t="s">
        <v>2346</v>
      </c>
      <c r="P379" s="244"/>
      <c r="Q379" s="244"/>
      <c r="R379" s="539"/>
    </row>
    <row r="380" spans="1:18" ht="15.75" hidden="1">
      <c r="A380" s="176">
        <v>50</v>
      </c>
      <c r="B380" s="127" t="s">
        <v>2343</v>
      </c>
      <c r="C380" s="144"/>
      <c r="D380" s="144"/>
      <c r="E380" s="144"/>
      <c r="F380" s="144"/>
      <c r="G380" s="127">
        <v>3</v>
      </c>
      <c r="H380" s="127" t="s">
        <v>3880</v>
      </c>
      <c r="I380" s="128">
        <v>10</v>
      </c>
      <c r="J380" s="128">
        <v>528</v>
      </c>
      <c r="K380" s="237">
        <v>165</v>
      </c>
      <c r="L380" s="548"/>
      <c r="M380" s="184" t="s">
        <v>1961</v>
      </c>
      <c r="N380" s="190" t="s">
        <v>2344</v>
      </c>
      <c r="O380" s="139" t="s">
        <v>2346</v>
      </c>
      <c r="P380" s="244"/>
      <c r="Q380" s="244"/>
      <c r="R380" s="539"/>
    </row>
    <row r="381" spans="1:18" ht="30" hidden="1">
      <c r="A381" s="176">
        <v>51</v>
      </c>
      <c r="B381" s="127" t="s">
        <v>2343</v>
      </c>
      <c r="C381" s="144"/>
      <c r="D381" s="144"/>
      <c r="E381" s="144"/>
      <c r="F381" s="144"/>
      <c r="G381" s="127">
        <v>3</v>
      </c>
      <c r="H381" s="127" t="s">
        <v>3880</v>
      </c>
      <c r="I381" s="128">
        <v>10</v>
      </c>
      <c r="J381" s="128">
        <v>586</v>
      </c>
      <c r="K381" s="237">
        <v>2878</v>
      </c>
      <c r="L381" s="548"/>
      <c r="M381" s="184" t="s">
        <v>1949</v>
      </c>
      <c r="N381" s="190" t="s">
        <v>2344</v>
      </c>
      <c r="O381" s="139" t="s">
        <v>2346</v>
      </c>
      <c r="P381" s="244"/>
      <c r="Q381" s="244"/>
      <c r="R381" s="539"/>
    </row>
    <row r="382" spans="1:18" ht="30" hidden="1">
      <c r="A382" s="176">
        <v>52</v>
      </c>
      <c r="B382" s="127" t="s">
        <v>2343</v>
      </c>
      <c r="C382" s="144"/>
      <c r="D382" s="144"/>
      <c r="E382" s="144"/>
      <c r="F382" s="144"/>
      <c r="G382" s="127">
        <v>3</v>
      </c>
      <c r="H382" s="127" t="s">
        <v>3880</v>
      </c>
      <c r="I382" s="128">
        <v>10</v>
      </c>
      <c r="J382" s="128">
        <v>587</v>
      </c>
      <c r="K382" s="237">
        <v>121</v>
      </c>
      <c r="L382" s="548"/>
      <c r="M382" s="184" t="s">
        <v>1949</v>
      </c>
      <c r="N382" s="190" t="s">
        <v>2344</v>
      </c>
      <c r="O382" s="139" t="s">
        <v>2346</v>
      </c>
      <c r="P382" s="244"/>
      <c r="Q382" s="244"/>
      <c r="R382" s="539"/>
    </row>
    <row r="383" spans="1:18" ht="30" hidden="1">
      <c r="A383" s="176">
        <v>53</v>
      </c>
      <c r="B383" s="127" t="s">
        <v>2343</v>
      </c>
      <c r="C383" s="144"/>
      <c r="D383" s="144"/>
      <c r="E383" s="144"/>
      <c r="F383" s="144"/>
      <c r="G383" s="127">
        <v>3</v>
      </c>
      <c r="H383" s="127" t="s">
        <v>3880</v>
      </c>
      <c r="I383" s="128">
        <v>10</v>
      </c>
      <c r="J383" s="128">
        <v>588</v>
      </c>
      <c r="K383" s="237">
        <v>5584</v>
      </c>
      <c r="L383" s="548"/>
      <c r="M383" s="184" t="s">
        <v>1949</v>
      </c>
      <c r="N383" s="190" t="s">
        <v>2344</v>
      </c>
      <c r="O383" s="139" t="s">
        <v>2346</v>
      </c>
      <c r="P383" s="244"/>
      <c r="Q383" s="244"/>
      <c r="R383" s="539"/>
    </row>
    <row r="384" spans="1:18" ht="30" hidden="1">
      <c r="A384" s="176">
        <v>54</v>
      </c>
      <c r="B384" s="127" t="s">
        <v>2343</v>
      </c>
      <c r="C384" s="144"/>
      <c r="D384" s="144"/>
      <c r="E384" s="144"/>
      <c r="F384" s="144"/>
      <c r="G384" s="127">
        <v>3</v>
      </c>
      <c r="H384" s="127" t="s">
        <v>3880</v>
      </c>
      <c r="I384" s="128">
        <v>10</v>
      </c>
      <c r="J384" s="128">
        <v>589</v>
      </c>
      <c r="K384" s="237">
        <v>2168</v>
      </c>
      <c r="L384" s="548"/>
      <c r="M384" s="184" t="s">
        <v>1949</v>
      </c>
      <c r="N384" s="190" t="s">
        <v>2344</v>
      </c>
      <c r="O384" s="139" t="s">
        <v>2346</v>
      </c>
      <c r="P384" s="244"/>
      <c r="Q384" s="244"/>
      <c r="R384" s="539"/>
    </row>
    <row r="385" spans="1:18" ht="15.75" hidden="1">
      <c r="A385" s="176">
        <v>55</v>
      </c>
      <c r="B385" s="127" t="s">
        <v>2343</v>
      </c>
      <c r="C385" s="144"/>
      <c r="D385" s="144"/>
      <c r="E385" s="144"/>
      <c r="F385" s="144"/>
      <c r="G385" s="127">
        <v>3</v>
      </c>
      <c r="H385" s="127" t="s">
        <v>3880</v>
      </c>
      <c r="I385" s="128">
        <v>10</v>
      </c>
      <c r="J385" s="128">
        <v>590</v>
      </c>
      <c r="K385" s="237">
        <v>56</v>
      </c>
      <c r="L385" s="548"/>
      <c r="M385" s="184" t="s">
        <v>1930</v>
      </c>
      <c r="N385" s="190" t="s">
        <v>2344</v>
      </c>
      <c r="O385" s="139" t="s">
        <v>2346</v>
      </c>
      <c r="P385" s="244"/>
      <c r="Q385" s="244"/>
      <c r="R385" s="539"/>
    </row>
    <row r="386" spans="1:18" ht="15.75" hidden="1">
      <c r="A386" s="176">
        <v>56</v>
      </c>
      <c r="B386" s="127" t="s">
        <v>2343</v>
      </c>
      <c r="C386" s="144"/>
      <c r="D386" s="144"/>
      <c r="E386" s="144"/>
      <c r="F386" s="144"/>
      <c r="G386" s="127">
        <v>3</v>
      </c>
      <c r="H386" s="127" t="s">
        <v>3880</v>
      </c>
      <c r="I386" s="128">
        <v>10</v>
      </c>
      <c r="J386" s="128">
        <v>593</v>
      </c>
      <c r="K386" s="237">
        <v>1113</v>
      </c>
      <c r="L386" s="548"/>
      <c r="M386" s="184" t="s">
        <v>1930</v>
      </c>
      <c r="N386" s="190" t="s">
        <v>2344</v>
      </c>
      <c r="O386" s="139" t="s">
        <v>2346</v>
      </c>
      <c r="P386" s="244"/>
      <c r="Q386" s="244"/>
      <c r="R386" s="539"/>
    </row>
    <row r="387" spans="1:18" ht="30" hidden="1">
      <c r="A387" s="176">
        <v>57</v>
      </c>
      <c r="B387" s="127" t="s">
        <v>2343</v>
      </c>
      <c r="C387" s="144"/>
      <c r="D387" s="144"/>
      <c r="E387" s="144"/>
      <c r="F387" s="144"/>
      <c r="G387" s="127">
        <v>3</v>
      </c>
      <c r="H387" s="127" t="s">
        <v>3880</v>
      </c>
      <c r="I387" s="128">
        <v>10</v>
      </c>
      <c r="J387" s="128">
        <v>583</v>
      </c>
      <c r="K387" s="237">
        <v>1825</v>
      </c>
      <c r="L387" s="548"/>
      <c r="M387" s="184" t="s">
        <v>1949</v>
      </c>
      <c r="N387" s="190" t="s">
        <v>2344</v>
      </c>
      <c r="O387" s="139" t="s">
        <v>2346</v>
      </c>
      <c r="P387" s="244"/>
      <c r="Q387" s="244"/>
      <c r="R387" s="539"/>
    </row>
    <row r="388" spans="1:18" ht="15.75" hidden="1">
      <c r="A388" s="176">
        <v>58</v>
      </c>
      <c r="B388" s="127" t="s">
        <v>2343</v>
      </c>
      <c r="C388" s="144"/>
      <c r="D388" s="144"/>
      <c r="E388" s="144"/>
      <c r="F388" s="144"/>
      <c r="G388" s="127">
        <v>3</v>
      </c>
      <c r="H388" s="127" t="s">
        <v>3880</v>
      </c>
      <c r="I388" s="128">
        <v>13</v>
      </c>
      <c r="J388" s="128">
        <v>8</v>
      </c>
      <c r="K388" s="237">
        <v>6225.0000000000009</v>
      </c>
      <c r="L388" s="548"/>
      <c r="M388" s="184" t="s">
        <v>2260</v>
      </c>
      <c r="N388" s="190" t="s">
        <v>2344</v>
      </c>
      <c r="O388" s="139" t="s">
        <v>2346</v>
      </c>
      <c r="P388" s="244"/>
      <c r="Q388" s="244"/>
      <c r="R388" s="539"/>
    </row>
    <row r="389" spans="1:18" ht="30" hidden="1">
      <c r="A389" s="176">
        <v>59</v>
      </c>
      <c r="B389" s="127" t="s">
        <v>2343</v>
      </c>
      <c r="C389" s="144"/>
      <c r="D389" s="144"/>
      <c r="E389" s="144"/>
      <c r="F389" s="144"/>
      <c r="G389" s="127">
        <v>3</v>
      </c>
      <c r="H389" s="127" t="s">
        <v>3880</v>
      </c>
      <c r="I389" s="128">
        <v>7</v>
      </c>
      <c r="J389" s="128">
        <v>736</v>
      </c>
      <c r="K389" s="237">
        <v>1891</v>
      </c>
      <c r="L389" s="548"/>
      <c r="M389" s="184" t="s">
        <v>1949</v>
      </c>
      <c r="N389" s="190" t="s">
        <v>2344</v>
      </c>
      <c r="O389" s="139" t="s">
        <v>2346</v>
      </c>
      <c r="P389" s="244"/>
      <c r="Q389" s="244"/>
      <c r="R389" s="539"/>
    </row>
    <row r="390" spans="1:18" ht="15.75" hidden="1">
      <c r="A390" s="176">
        <v>60</v>
      </c>
      <c r="B390" s="127" t="s">
        <v>2343</v>
      </c>
      <c r="C390" s="144"/>
      <c r="D390" s="144"/>
      <c r="E390" s="144"/>
      <c r="F390" s="144"/>
      <c r="G390" s="127">
        <v>3</v>
      </c>
      <c r="H390" s="127" t="s">
        <v>3880</v>
      </c>
      <c r="I390" s="128">
        <v>7</v>
      </c>
      <c r="J390" s="128">
        <v>737</v>
      </c>
      <c r="K390" s="237">
        <v>1509</v>
      </c>
      <c r="L390" s="548"/>
      <c r="M390" s="184" t="s">
        <v>1930</v>
      </c>
      <c r="N390" s="190" t="s">
        <v>2344</v>
      </c>
      <c r="O390" s="139" t="s">
        <v>2346</v>
      </c>
      <c r="P390" s="244"/>
      <c r="Q390" s="244"/>
      <c r="R390" s="539"/>
    </row>
    <row r="391" spans="1:18" ht="15.75" hidden="1">
      <c r="A391" s="176">
        <v>61</v>
      </c>
      <c r="B391" s="127" t="s">
        <v>2343</v>
      </c>
      <c r="C391" s="144"/>
      <c r="D391" s="144"/>
      <c r="E391" s="144"/>
      <c r="F391" s="144"/>
      <c r="G391" s="127">
        <v>3</v>
      </c>
      <c r="H391" s="127" t="s">
        <v>3880</v>
      </c>
      <c r="I391" s="128">
        <v>7</v>
      </c>
      <c r="J391" s="128">
        <v>740</v>
      </c>
      <c r="K391" s="237">
        <v>840.99999999999989</v>
      </c>
      <c r="L391" s="548"/>
      <c r="M391" s="184" t="s">
        <v>1930</v>
      </c>
      <c r="N391" s="190" t="s">
        <v>2344</v>
      </c>
      <c r="O391" s="139" t="s">
        <v>2346</v>
      </c>
      <c r="P391" s="244"/>
      <c r="Q391" s="244"/>
      <c r="R391" s="539"/>
    </row>
    <row r="392" spans="1:18" ht="15.75" hidden="1">
      <c r="A392" s="176">
        <v>62</v>
      </c>
      <c r="B392" s="127" t="s">
        <v>2343</v>
      </c>
      <c r="C392" s="144"/>
      <c r="D392" s="144"/>
      <c r="E392" s="144"/>
      <c r="F392" s="144"/>
      <c r="G392" s="127">
        <v>3</v>
      </c>
      <c r="H392" s="127" t="s">
        <v>3880</v>
      </c>
      <c r="I392" s="128">
        <v>7</v>
      </c>
      <c r="J392" s="128">
        <v>741</v>
      </c>
      <c r="K392" s="237">
        <v>4984</v>
      </c>
      <c r="L392" s="548"/>
      <c r="M392" s="184" t="s">
        <v>1930</v>
      </c>
      <c r="N392" s="190" t="s">
        <v>2344</v>
      </c>
      <c r="O392" s="139" t="s">
        <v>2346</v>
      </c>
      <c r="P392" s="244"/>
      <c r="Q392" s="244"/>
      <c r="R392" s="539"/>
    </row>
    <row r="393" spans="1:18" ht="15.75" hidden="1">
      <c r="A393" s="176">
        <v>63</v>
      </c>
      <c r="B393" s="127" t="s">
        <v>2343</v>
      </c>
      <c r="C393" s="144"/>
      <c r="D393" s="144"/>
      <c r="E393" s="144"/>
      <c r="F393" s="144"/>
      <c r="G393" s="127">
        <v>3</v>
      </c>
      <c r="H393" s="127" t="s">
        <v>3880</v>
      </c>
      <c r="I393" s="128">
        <v>7</v>
      </c>
      <c r="J393" s="128">
        <v>742</v>
      </c>
      <c r="K393" s="237">
        <v>1608.9999999999998</v>
      </c>
      <c r="L393" s="548"/>
      <c r="M393" s="184" t="s">
        <v>1930</v>
      </c>
      <c r="N393" s="190" t="s">
        <v>2344</v>
      </c>
      <c r="O393" s="139" t="s">
        <v>2346</v>
      </c>
      <c r="P393" s="244"/>
      <c r="Q393" s="244"/>
      <c r="R393" s="539"/>
    </row>
    <row r="394" spans="1:18" ht="15.75" hidden="1">
      <c r="A394" s="176">
        <v>64</v>
      </c>
      <c r="B394" s="127" t="s">
        <v>2343</v>
      </c>
      <c r="C394" s="144"/>
      <c r="D394" s="144"/>
      <c r="E394" s="144"/>
      <c r="F394" s="144"/>
      <c r="G394" s="127">
        <v>3</v>
      </c>
      <c r="H394" s="127" t="s">
        <v>3880</v>
      </c>
      <c r="I394" s="128">
        <v>7</v>
      </c>
      <c r="J394" s="128">
        <v>743</v>
      </c>
      <c r="K394" s="237">
        <v>1071</v>
      </c>
      <c r="L394" s="548"/>
      <c r="M394" s="184" t="s">
        <v>1930</v>
      </c>
      <c r="N394" s="190" t="s">
        <v>2344</v>
      </c>
      <c r="O394" s="139" t="s">
        <v>2346</v>
      </c>
      <c r="P394" s="244"/>
      <c r="Q394" s="244"/>
      <c r="R394" s="539"/>
    </row>
    <row r="395" spans="1:18" ht="30" hidden="1">
      <c r="A395" s="176">
        <v>65</v>
      </c>
      <c r="B395" s="127" t="s">
        <v>2343</v>
      </c>
      <c r="C395" s="144"/>
      <c r="D395" s="144"/>
      <c r="E395" s="144"/>
      <c r="F395" s="144"/>
      <c r="G395" s="127">
        <v>3</v>
      </c>
      <c r="H395" s="127" t="s">
        <v>3880</v>
      </c>
      <c r="I395" s="128">
        <v>7</v>
      </c>
      <c r="J395" s="128">
        <v>744</v>
      </c>
      <c r="K395" s="237">
        <v>1119</v>
      </c>
      <c r="L395" s="548"/>
      <c r="M395" s="184" t="s">
        <v>1949</v>
      </c>
      <c r="N395" s="190" t="s">
        <v>2344</v>
      </c>
      <c r="O395" s="139" t="s">
        <v>2346</v>
      </c>
      <c r="P395" s="244"/>
      <c r="Q395" s="244"/>
      <c r="R395" s="539"/>
    </row>
    <row r="396" spans="1:18" ht="30" hidden="1">
      <c r="A396" s="176">
        <v>66</v>
      </c>
      <c r="B396" s="127" t="s">
        <v>2343</v>
      </c>
      <c r="C396" s="144"/>
      <c r="D396" s="144"/>
      <c r="E396" s="144"/>
      <c r="F396" s="144"/>
      <c r="G396" s="127">
        <v>3</v>
      </c>
      <c r="H396" s="127" t="s">
        <v>3880</v>
      </c>
      <c r="I396" s="128">
        <v>7</v>
      </c>
      <c r="J396" s="128">
        <v>745</v>
      </c>
      <c r="K396" s="237">
        <v>2945</v>
      </c>
      <c r="L396" s="548"/>
      <c r="M396" s="184" t="s">
        <v>1949</v>
      </c>
      <c r="N396" s="190" t="s">
        <v>2344</v>
      </c>
      <c r="O396" s="139" t="s">
        <v>2346</v>
      </c>
      <c r="P396" s="244"/>
      <c r="Q396" s="244"/>
      <c r="R396" s="539"/>
    </row>
    <row r="397" spans="1:18" ht="30" hidden="1">
      <c r="A397" s="176">
        <v>67</v>
      </c>
      <c r="B397" s="127" t="s">
        <v>2343</v>
      </c>
      <c r="C397" s="144"/>
      <c r="D397" s="144"/>
      <c r="E397" s="144"/>
      <c r="F397" s="144"/>
      <c r="G397" s="127">
        <v>3</v>
      </c>
      <c r="H397" s="127" t="s">
        <v>3880</v>
      </c>
      <c r="I397" s="128">
        <v>7</v>
      </c>
      <c r="J397" s="128">
        <v>746</v>
      </c>
      <c r="K397" s="237">
        <v>3317</v>
      </c>
      <c r="L397" s="548"/>
      <c r="M397" s="184" t="s">
        <v>1949</v>
      </c>
      <c r="N397" s="190" t="s">
        <v>2344</v>
      </c>
      <c r="O397" s="139" t="s">
        <v>2346</v>
      </c>
      <c r="P397" s="244"/>
      <c r="Q397" s="244"/>
      <c r="R397" s="539"/>
    </row>
    <row r="398" spans="1:18" ht="15.75" hidden="1">
      <c r="A398" s="176">
        <v>68</v>
      </c>
      <c r="B398" s="127" t="s">
        <v>2343</v>
      </c>
      <c r="C398" s="144"/>
      <c r="D398" s="144"/>
      <c r="E398" s="144"/>
      <c r="F398" s="144"/>
      <c r="G398" s="127">
        <v>3</v>
      </c>
      <c r="H398" s="127" t="s">
        <v>3880</v>
      </c>
      <c r="I398" s="128">
        <v>7</v>
      </c>
      <c r="J398" s="128">
        <v>791</v>
      </c>
      <c r="K398" s="237">
        <v>245</v>
      </c>
      <c r="L398" s="548"/>
      <c r="M398" s="184" t="s">
        <v>1930</v>
      </c>
      <c r="N398" s="190" t="s">
        <v>2344</v>
      </c>
      <c r="O398" s="139" t="s">
        <v>2346</v>
      </c>
      <c r="P398" s="244"/>
      <c r="Q398" s="244"/>
      <c r="R398" s="539"/>
    </row>
    <row r="399" spans="1:18" ht="15.75" hidden="1">
      <c r="A399" s="176">
        <v>69</v>
      </c>
      <c r="B399" s="127" t="s">
        <v>2343</v>
      </c>
      <c r="C399" s="144"/>
      <c r="D399" s="144"/>
      <c r="E399" s="144"/>
      <c r="F399" s="144"/>
      <c r="G399" s="127">
        <v>3</v>
      </c>
      <c r="H399" s="127" t="s">
        <v>3880</v>
      </c>
      <c r="I399" s="128">
        <v>7</v>
      </c>
      <c r="J399" s="128">
        <v>738</v>
      </c>
      <c r="K399" s="237">
        <v>1153</v>
      </c>
      <c r="L399" s="548"/>
      <c r="M399" s="184" t="s">
        <v>1930</v>
      </c>
      <c r="N399" s="190" t="s">
        <v>2344</v>
      </c>
      <c r="O399" s="139" t="s">
        <v>2346</v>
      </c>
      <c r="P399" s="244"/>
      <c r="Q399" s="244"/>
      <c r="R399" s="539"/>
    </row>
    <row r="400" spans="1:18" ht="30" hidden="1">
      <c r="A400" s="176">
        <v>70</v>
      </c>
      <c r="B400" s="127" t="s">
        <v>2343</v>
      </c>
      <c r="C400" s="144"/>
      <c r="D400" s="144"/>
      <c r="E400" s="144"/>
      <c r="F400" s="144"/>
      <c r="G400" s="127">
        <v>3</v>
      </c>
      <c r="H400" s="127" t="s">
        <v>3880</v>
      </c>
      <c r="I400" s="128">
        <v>7</v>
      </c>
      <c r="J400" s="128">
        <v>660</v>
      </c>
      <c r="K400" s="237">
        <v>1555</v>
      </c>
      <c r="L400" s="548"/>
      <c r="M400" s="184" t="s">
        <v>2349</v>
      </c>
      <c r="N400" s="190" t="s">
        <v>2344</v>
      </c>
      <c r="O400" s="139" t="s">
        <v>2346</v>
      </c>
      <c r="P400" s="244"/>
      <c r="Q400" s="244"/>
      <c r="R400" s="539"/>
    </row>
    <row r="401" spans="1:18" ht="15.75" hidden="1">
      <c r="A401" s="176">
        <v>71</v>
      </c>
      <c r="B401" s="127" t="s">
        <v>2343</v>
      </c>
      <c r="C401" s="144"/>
      <c r="D401" s="144"/>
      <c r="E401" s="144"/>
      <c r="F401" s="144"/>
      <c r="G401" s="127">
        <v>3</v>
      </c>
      <c r="H401" s="127" t="s">
        <v>3880</v>
      </c>
      <c r="I401" s="128">
        <v>7</v>
      </c>
      <c r="J401" s="128">
        <v>623</v>
      </c>
      <c r="K401" s="237">
        <v>1043</v>
      </c>
      <c r="L401" s="548"/>
      <c r="M401" s="184" t="s">
        <v>2343</v>
      </c>
      <c r="N401" s="190" t="s">
        <v>2344</v>
      </c>
      <c r="O401" s="139" t="s">
        <v>2346</v>
      </c>
      <c r="P401" s="244"/>
      <c r="Q401" s="244"/>
      <c r="R401" s="539"/>
    </row>
    <row r="402" spans="1:18" ht="15.75" hidden="1">
      <c r="A402" s="176">
        <v>72</v>
      </c>
      <c r="B402" s="127" t="s">
        <v>2343</v>
      </c>
      <c r="C402" s="144"/>
      <c r="D402" s="144"/>
      <c r="E402" s="144"/>
      <c r="F402" s="144"/>
      <c r="G402" s="127">
        <v>3</v>
      </c>
      <c r="H402" s="127" t="s">
        <v>3880</v>
      </c>
      <c r="I402" s="128">
        <v>7</v>
      </c>
      <c r="J402" s="128">
        <v>564</v>
      </c>
      <c r="K402" s="237">
        <v>1477</v>
      </c>
      <c r="L402" s="548"/>
      <c r="M402" s="184" t="s">
        <v>2343</v>
      </c>
      <c r="N402" s="190" t="s">
        <v>2344</v>
      </c>
      <c r="O402" s="139" t="s">
        <v>2346</v>
      </c>
      <c r="P402" s="244"/>
      <c r="Q402" s="244"/>
      <c r="R402" s="539"/>
    </row>
    <row r="403" spans="1:18" ht="15.75" hidden="1">
      <c r="A403" s="176">
        <v>73</v>
      </c>
      <c r="B403" s="127" t="s">
        <v>2343</v>
      </c>
      <c r="C403" s="144"/>
      <c r="D403" s="144"/>
      <c r="E403" s="144"/>
      <c r="F403" s="144"/>
      <c r="G403" s="127">
        <v>3</v>
      </c>
      <c r="H403" s="127" t="s">
        <v>3880</v>
      </c>
      <c r="I403" s="128">
        <v>7</v>
      </c>
      <c r="J403" s="128">
        <v>563</v>
      </c>
      <c r="K403" s="237">
        <v>1685</v>
      </c>
      <c r="L403" s="548"/>
      <c r="M403" s="184" t="s">
        <v>2343</v>
      </c>
      <c r="N403" s="190" t="s">
        <v>2344</v>
      </c>
      <c r="O403" s="139" t="s">
        <v>2346</v>
      </c>
      <c r="P403" s="244"/>
      <c r="Q403" s="244"/>
      <c r="R403" s="539"/>
    </row>
    <row r="404" spans="1:18" ht="15.75" hidden="1">
      <c r="A404" s="176">
        <v>74</v>
      </c>
      <c r="B404" s="127" t="s">
        <v>2343</v>
      </c>
      <c r="C404" s="144"/>
      <c r="D404" s="144"/>
      <c r="E404" s="144"/>
      <c r="F404" s="144"/>
      <c r="G404" s="127">
        <v>3</v>
      </c>
      <c r="H404" s="127" t="s">
        <v>3880</v>
      </c>
      <c r="I404" s="128">
        <v>9</v>
      </c>
      <c r="J404" s="128">
        <v>31</v>
      </c>
      <c r="K404" s="237">
        <v>214</v>
      </c>
      <c r="L404" s="548"/>
      <c r="M404" s="184" t="s">
        <v>2343</v>
      </c>
      <c r="N404" s="190" t="s">
        <v>2344</v>
      </c>
      <c r="O404" s="139" t="s">
        <v>2346</v>
      </c>
      <c r="P404" s="244"/>
      <c r="Q404" s="244"/>
      <c r="R404" s="539"/>
    </row>
    <row r="405" spans="1:18" ht="15.75" hidden="1">
      <c r="A405" s="176">
        <v>75</v>
      </c>
      <c r="B405" s="127" t="s">
        <v>2343</v>
      </c>
      <c r="C405" s="144"/>
      <c r="D405" s="144"/>
      <c r="E405" s="144"/>
      <c r="F405" s="144"/>
      <c r="G405" s="127">
        <v>3</v>
      </c>
      <c r="H405" s="127" t="s">
        <v>3880</v>
      </c>
      <c r="I405" s="128">
        <v>9</v>
      </c>
      <c r="J405" s="128">
        <v>32</v>
      </c>
      <c r="K405" s="237">
        <v>5370</v>
      </c>
      <c r="L405" s="548"/>
      <c r="M405" s="184" t="s">
        <v>2343</v>
      </c>
      <c r="N405" s="190" t="s">
        <v>2344</v>
      </c>
      <c r="O405" s="139" t="s">
        <v>2346</v>
      </c>
      <c r="P405" s="244"/>
      <c r="Q405" s="244"/>
      <c r="R405" s="539"/>
    </row>
    <row r="406" spans="1:18" ht="15.75" hidden="1">
      <c r="A406" s="176">
        <v>76</v>
      </c>
      <c r="B406" s="127" t="s">
        <v>2343</v>
      </c>
      <c r="C406" s="144"/>
      <c r="D406" s="144"/>
      <c r="E406" s="144"/>
      <c r="F406" s="144"/>
      <c r="G406" s="127">
        <v>3</v>
      </c>
      <c r="H406" s="127" t="s">
        <v>3880</v>
      </c>
      <c r="I406" s="128">
        <v>9</v>
      </c>
      <c r="J406" s="128">
        <v>30</v>
      </c>
      <c r="K406" s="237">
        <v>1093</v>
      </c>
      <c r="L406" s="548"/>
      <c r="M406" s="184" t="s">
        <v>2343</v>
      </c>
      <c r="N406" s="190" t="s">
        <v>2344</v>
      </c>
      <c r="O406" s="139" t="s">
        <v>2346</v>
      </c>
      <c r="P406" s="244"/>
      <c r="Q406" s="244"/>
      <c r="R406" s="539"/>
    </row>
    <row r="407" spans="1:18" ht="15.75" hidden="1">
      <c r="A407" s="176">
        <v>77</v>
      </c>
      <c r="B407" s="127" t="s">
        <v>2343</v>
      </c>
      <c r="C407" s="144"/>
      <c r="D407" s="144"/>
      <c r="E407" s="144"/>
      <c r="F407" s="144"/>
      <c r="G407" s="127">
        <v>3</v>
      </c>
      <c r="H407" s="127" t="s">
        <v>3880</v>
      </c>
      <c r="I407" s="128">
        <v>9</v>
      </c>
      <c r="J407" s="128">
        <v>29</v>
      </c>
      <c r="K407" s="237">
        <v>1381</v>
      </c>
      <c r="L407" s="548"/>
      <c r="M407" s="184" t="s">
        <v>2343</v>
      </c>
      <c r="N407" s="190" t="s">
        <v>2344</v>
      </c>
      <c r="O407" s="139" t="s">
        <v>2346</v>
      </c>
      <c r="P407" s="244"/>
      <c r="Q407" s="244"/>
      <c r="R407" s="539"/>
    </row>
    <row r="408" spans="1:18" ht="15.75" hidden="1">
      <c r="A408" s="176">
        <v>78</v>
      </c>
      <c r="B408" s="127" t="s">
        <v>2343</v>
      </c>
      <c r="C408" s="144"/>
      <c r="D408" s="144"/>
      <c r="E408" s="144"/>
      <c r="F408" s="144"/>
      <c r="G408" s="127">
        <v>3</v>
      </c>
      <c r="H408" s="127" t="s">
        <v>3880</v>
      </c>
      <c r="I408" s="128">
        <v>9</v>
      </c>
      <c r="J408" s="128">
        <v>27</v>
      </c>
      <c r="K408" s="237">
        <v>132</v>
      </c>
      <c r="L408" s="548"/>
      <c r="M408" s="184" t="s">
        <v>2343</v>
      </c>
      <c r="N408" s="190" t="s">
        <v>2344</v>
      </c>
      <c r="O408" s="139" t="s">
        <v>2346</v>
      </c>
      <c r="P408" s="244"/>
      <c r="Q408" s="244"/>
      <c r="R408" s="539"/>
    </row>
    <row r="409" spans="1:18" ht="15.75" hidden="1">
      <c r="A409" s="176">
        <v>79</v>
      </c>
      <c r="B409" s="127" t="s">
        <v>2343</v>
      </c>
      <c r="C409" s="144"/>
      <c r="D409" s="144"/>
      <c r="E409" s="144"/>
      <c r="F409" s="144"/>
      <c r="G409" s="127">
        <v>3</v>
      </c>
      <c r="H409" s="127" t="s">
        <v>3880</v>
      </c>
      <c r="I409" s="128">
        <v>9</v>
      </c>
      <c r="J409" s="128">
        <v>28</v>
      </c>
      <c r="K409" s="237">
        <v>3250</v>
      </c>
      <c r="L409" s="548"/>
      <c r="M409" s="184" t="s">
        <v>2343</v>
      </c>
      <c r="N409" s="190" t="s">
        <v>2344</v>
      </c>
      <c r="O409" s="139" t="s">
        <v>2346</v>
      </c>
      <c r="P409" s="244"/>
      <c r="Q409" s="244"/>
      <c r="R409" s="539"/>
    </row>
    <row r="410" spans="1:18" ht="15.75" hidden="1">
      <c r="A410" s="176">
        <v>80</v>
      </c>
      <c r="B410" s="127" t="s">
        <v>2343</v>
      </c>
      <c r="C410" s="144"/>
      <c r="D410" s="144"/>
      <c r="E410" s="144"/>
      <c r="F410" s="144"/>
      <c r="G410" s="127">
        <v>3</v>
      </c>
      <c r="H410" s="127" t="s">
        <v>3880</v>
      </c>
      <c r="I410" s="128">
        <v>9</v>
      </c>
      <c r="J410" s="128">
        <v>26</v>
      </c>
      <c r="K410" s="237">
        <v>2464</v>
      </c>
      <c r="L410" s="548"/>
      <c r="M410" s="184" t="s">
        <v>2343</v>
      </c>
      <c r="N410" s="190" t="s">
        <v>2344</v>
      </c>
      <c r="O410" s="139" t="s">
        <v>2346</v>
      </c>
      <c r="P410" s="244"/>
      <c r="Q410" s="244"/>
      <c r="R410" s="539"/>
    </row>
    <row r="411" spans="1:18" ht="30" hidden="1">
      <c r="A411" s="176">
        <v>81</v>
      </c>
      <c r="B411" s="127" t="s">
        <v>2343</v>
      </c>
      <c r="C411" s="144"/>
      <c r="D411" s="144"/>
      <c r="E411" s="144"/>
      <c r="F411" s="144"/>
      <c r="G411" s="127">
        <v>3</v>
      </c>
      <c r="H411" s="127" t="s">
        <v>3880</v>
      </c>
      <c r="I411" s="128">
        <v>10</v>
      </c>
      <c r="J411" s="128">
        <v>397</v>
      </c>
      <c r="K411" s="237">
        <v>15149.999999999998</v>
      </c>
      <c r="L411" s="548"/>
      <c r="M411" s="184" t="s">
        <v>2350</v>
      </c>
      <c r="N411" s="190" t="s">
        <v>2344</v>
      </c>
      <c r="O411" s="139" t="s">
        <v>2346</v>
      </c>
      <c r="P411" s="244"/>
      <c r="Q411" s="244"/>
      <c r="R411" s="539"/>
    </row>
    <row r="412" spans="1:18" ht="15.75" hidden="1">
      <c r="A412" s="176">
        <v>82</v>
      </c>
      <c r="B412" s="127" t="s">
        <v>2343</v>
      </c>
      <c r="C412" s="144"/>
      <c r="D412" s="144"/>
      <c r="E412" s="144"/>
      <c r="F412" s="144"/>
      <c r="G412" s="127">
        <v>3</v>
      </c>
      <c r="H412" s="127" t="s">
        <v>3880</v>
      </c>
      <c r="I412" s="128">
        <v>9</v>
      </c>
      <c r="J412" s="128">
        <v>25</v>
      </c>
      <c r="K412" s="237">
        <v>15003</v>
      </c>
      <c r="L412" s="548"/>
      <c r="M412" s="184" t="s">
        <v>2343</v>
      </c>
      <c r="N412" s="190" t="s">
        <v>2344</v>
      </c>
      <c r="O412" s="139" t="s">
        <v>2346</v>
      </c>
      <c r="P412" s="244"/>
      <c r="Q412" s="244"/>
      <c r="R412" s="539"/>
    </row>
    <row r="413" spans="1:18" ht="15.75" hidden="1">
      <c r="A413" s="176">
        <v>1</v>
      </c>
      <c r="B413" s="127" t="s">
        <v>2391</v>
      </c>
      <c r="C413" s="127"/>
      <c r="D413" s="127"/>
      <c r="E413" s="127"/>
      <c r="F413" s="127"/>
      <c r="G413" s="170">
        <v>3</v>
      </c>
      <c r="H413" s="170" t="s">
        <v>3881</v>
      </c>
      <c r="I413" s="128">
        <v>1</v>
      </c>
      <c r="J413" s="128">
        <v>1</v>
      </c>
      <c r="K413" s="237">
        <v>601</v>
      </c>
      <c r="L413" s="548"/>
      <c r="M413" s="191" t="s">
        <v>1922</v>
      </c>
      <c r="N413" s="191" t="s">
        <v>1922</v>
      </c>
      <c r="O413" s="139" t="s">
        <v>2346</v>
      </c>
      <c r="P413" s="244"/>
      <c r="Q413" s="244"/>
      <c r="R413" s="139" t="s">
        <v>2392</v>
      </c>
    </row>
    <row r="414" spans="1:18" ht="15.75" hidden="1">
      <c r="A414" s="176">
        <v>2</v>
      </c>
      <c r="B414" s="201" t="s">
        <v>1967</v>
      </c>
      <c r="C414" s="144"/>
      <c r="D414" s="144"/>
      <c r="E414" s="144"/>
      <c r="F414" s="144"/>
      <c r="G414" s="170">
        <v>3</v>
      </c>
      <c r="H414" s="170" t="s">
        <v>3881</v>
      </c>
      <c r="I414" s="128">
        <v>1</v>
      </c>
      <c r="J414" s="128">
        <v>7</v>
      </c>
      <c r="K414" s="237">
        <v>1527</v>
      </c>
      <c r="L414" s="548"/>
      <c r="M414" s="191" t="s">
        <v>1922</v>
      </c>
      <c r="N414" s="191" t="s">
        <v>1922</v>
      </c>
      <c r="O414" s="139" t="s">
        <v>2346</v>
      </c>
      <c r="P414" s="244"/>
      <c r="Q414" s="244"/>
      <c r="R414" s="539" t="s">
        <v>1967</v>
      </c>
    </row>
    <row r="415" spans="1:18" ht="15.75" hidden="1">
      <c r="A415" s="176">
        <v>3</v>
      </c>
      <c r="B415" s="201" t="s">
        <v>1967</v>
      </c>
      <c r="C415" s="144"/>
      <c r="D415" s="144"/>
      <c r="E415" s="144"/>
      <c r="F415" s="144"/>
      <c r="G415" s="170">
        <v>3</v>
      </c>
      <c r="H415" s="170" t="s">
        <v>3881</v>
      </c>
      <c r="I415" s="128">
        <v>1</v>
      </c>
      <c r="J415" s="128">
        <v>8</v>
      </c>
      <c r="K415" s="237">
        <v>1452</v>
      </c>
      <c r="L415" s="548"/>
      <c r="M415" s="191" t="s">
        <v>1922</v>
      </c>
      <c r="N415" s="191" t="s">
        <v>1922</v>
      </c>
      <c r="O415" s="139" t="s">
        <v>2346</v>
      </c>
      <c r="P415" s="244"/>
      <c r="Q415" s="244"/>
      <c r="R415" s="539" t="s">
        <v>1967</v>
      </c>
    </row>
    <row r="416" spans="1:18" ht="15.75" hidden="1">
      <c r="A416" s="176">
        <v>4</v>
      </c>
      <c r="B416" s="201" t="s">
        <v>1967</v>
      </c>
      <c r="C416" s="144"/>
      <c r="D416" s="144"/>
      <c r="E416" s="144"/>
      <c r="F416" s="144"/>
      <c r="G416" s="170">
        <v>3</v>
      </c>
      <c r="H416" s="170" t="s">
        <v>3881</v>
      </c>
      <c r="I416" s="128">
        <v>1</v>
      </c>
      <c r="J416" s="128">
        <v>2</v>
      </c>
      <c r="K416" s="237">
        <v>2990.9999999999995</v>
      </c>
      <c r="L416" s="548"/>
      <c r="M416" s="191" t="s">
        <v>1922</v>
      </c>
      <c r="N416" s="191" t="s">
        <v>1922</v>
      </c>
      <c r="O416" s="139" t="s">
        <v>2346</v>
      </c>
      <c r="P416" s="244"/>
      <c r="Q416" s="244"/>
      <c r="R416" s="539" t="s">
        <v>1967</v>
      </c>
    </row>
    <row r="417" spans="1:18" ht="15.75" hidden="1">
      <c r="A417" s="176">
        <v>5</v>
      </c>
      <c r="B417" s="201" t="s">
        <v>1967</v>
      </c>
      <c r="C417" s="144"/>
      <c r="D417" s="144"/>
      <c r="E417" s="144"/>
      <c r="F417" s="144"/>
      <c r="G417" s="170">
        <v>3</v>
      </c>
      <c r="H417" s="170" t="s">
        <v>3881</v>
      </c>
      <c r="I417" s="128">
        <v>1</v>
      </c>
      <c r="J417" s="128">
        <v>3</v>
      </c>
      <c r="K417" s="237">
        <v>3534</v>
      </c>
      <c r="L417" s="548"/>
      <c r="M417" s="191" t="s">
        <v>1922</v>
      </c>
      <c r="N417" s="191" t="s">
        <v>1922</v>
      </c>
      <c r="O417" s="139" t="s">
        <v>2346</v>
      </c>
      <c r="P417" s="244"/>
      <c r="Q417" s="244"/>
      <c r="R417" s="539" t="s">
        <v>1967</v>
      </c>
    </row>
    <row r="418" spans="1:18" ht="15.75" hidden="1">
      <c r="A418" s="176">
        <v>6</v>
      </c>
      <c r="B418" s="201" t="s">
        <v>1967</v>
      </c>
      <c r="C418" s="144"/>
      <c r="D418" s="144"/>
      <c r="E418" s="144"/>
      <c r="F418" s="144"/>
      <c r="G418" s="170">
        <v>3</v>
      </c>
      <c r="H418" s="170" t="s">
        <v>3881</v>
      </c>
      <c r="I418" s="128">
        <v>1</v>
      </c>
      <c r="J418" s="128">
        <v>5</v>
      </c>
      <c r="K418" s="237">
        <v>3483</v>
      </c>
      <c r="L418" s="548"/>
      <c r="M418" s="191" t="s">
        <v>1922</v>
      </c>
      <c r="N418" s="191" t="s">
        <v>1922</v>
      </c>
      <c r="O418" s="139" t="s">
        <v>2346</v>
      </c>
      <c r="P418" s="244"/>
      <c r="Q418" s="244"/>
      <c r="R418" s="539" t="s">
        <v>1967</v>
      </c>
    </row>
    <row r="419" spans="1:18" ht="15.75" hidden="1">
      <c r="A419" s="176">
        <v>7</v>
      </c>
      <c r="B419" s="201" t="s">
        <v>1967</v>
      </c>
      <c r="C419" s="144"/>
      <c r="D419" s="144"/>
      <c r="E419" s="144"/>
      <c r="F419" s="144"/>
      <c r="G419" s="170">
        <v>3</v>
      </c>
      <c r="H419" s="170" t="s">
        <v>3881</v>
      </c>
      <c r="I419" s="128">
        <v>1</v>
      </c>
      <c r="J419" s="128">
        <v>6</v>
      </c>
      <c r="K419" s="237">
        <v>2621</v>
      </c>
      <c r="L419" s="548"/>
      <c r="M419" s="191" t="s">
        <v>1922</v>
      </c>
      <c r="N419" s="191" t="s">
        <v>1922</v>
      </c>
      <c r="O419" s="139" t="s">
        <v>2346</v>
      </c>
      <c r="P419" s="244"/>
      <c r="Q419" s="244"/>
      <c r="R419" s="539" t="s">
        <v>1967</v>
      </c>
    </row>
    <row r="420" spans="1:18" ht="15.75" hidden="1">
      <c r="A420" s="176">
        <v>8</v>
      </c>
      <c r="B420" s="201" t="s">
        <v>1967</v>
      </c>
      <c r="C420" s="144"/>
      <c r="D420" s="144"/>
      <c r="E420" s="144"/>
      <c r="F420" s="144"/>
      <c r="G420" s="170">
        <v>3</v>
      </c>
      <c r="H420" s="170" t="s">
        <v>3881</v>
      </c>
      <c r="I420" s="128">
        <v>1</v>
      </c>
      <c r="J420" s="128">
        <v>24</v>
      </c>
      <c r="K420" s="237">
        <v>1877</v>
      </c>
      <c r="L420" s="548"/>
      <c r="M420" s="191" t="s">
        <v>1922</v>
      </c>
      <c r="N420" s="191" t="s">
        <v>1922</v>
      </c>
      <c r="O420" s="139" t="s">
        <v>2346</v>
      </c>
      <c r="P420" s="244"/>
      <c r="Q420" s="244"/>
      <c r="R420" s="539" t="s">
        <v>1967</v>
      </c>
    </row>
    <row r="421" spans="1:18" ht="15.75" hidden="1">
      <c r="A421" s="176">
        <v>9</v>
      </c>
      <c r="B421" s="201" t="s">
        <v>1967</v>
      </c>
      <c r="C421" s="144"/>
      <c r="D421" s="144"/>
      <c r="E421" s="144"/>
      <c r="F421" s="144"/>
      <c r="G421" s="170">
        <v>3</v>
      </c>
      <c r="H421" s="170" t="s">
        <v>3881</v>
      </c>
      <c r="I421" s="128">
        <v>1</v>
      </c>
      <c r="J421" s="128">
        <v>17</v>
      </c>
      <c r="K421" s="237">
        <v>3499</v>
      </c>
      <c r="L421" s="548"/>
      <c r="M421" s="191" t="s">
        <v>1922</v>
      </c>
      <c r="N421" s="191" t="s">
        <v>1922</v>
      </c>
      <c r="O421" s="139" t="s">
        <v>2346</v>
      </c>
      <c r="P421" s="244"/>
      <c r="Q421" s="244"/>
      <c r="R421" s="539" t="s">
        <v>1967</v>
      </c>
    </row>
    <row r="422" spans="1:18" ht="15.75" hidden="1">
      <c r="A422" s="176">
        <v>10</v>
      </c>
      <c r="B422" s="201" t="s">
        <v>1967</v>
      </c>
      <c r="C422" s="144"/>
      <c r="D422" s="144"/>
      <c r="E422" s="144"/>
      <c r="F422" s="144"/>
      <c r="G422" s="170">
        <v>3</v>
      </c>
      <c r="H422" s="170" t="s">
        <v>3881</v>
      </c>
      <c r="I422" s="128">
        <v>1</v>
      </c>
      <c r="J422" s="128">
        <v>18</v>
      </c>
      <c r="K422" s="237">
        <v>764</v>
      </c>
      <c r="L422" s="548"/>
      <c r="M422" s="191" t="s">
        <v>1922</v>
      </c>
      <c r="N422" s="191" t="s">
        <v>1922</v>
      </c>
      <c r="O422" s="139" t="s">
        <v>2346</v>
      </c>
      <c r="P422" s="244"/>
      <c r="Q422" s="244"/>
      <c r="R422" s="539" t="s">
        <v>1967</v>
      </c>
    </row>
    <row r="423" spans="1:18" ht="15.75" hidden="1">
      <c r="A423" s="176">
        <v>11</v>
      </c>
      <c r="B423" s="201" t="s">
        <v>1967</v>
      </c>
      <c r="C423" s="144"/>
      <c r="D423" s="144"/>
      <c r="E423" s="144"/>
      <c r="F423" s="144"/>
      <c r="G423" s="170">
        <v>3</v>
      </c>
      <c r="H423" s="170" t="s">
        <v>3881</v>
      </c>
      <c r="I423" s="128">
        <v>1</v>
      </c>
      <c r="J423" s="128">
        <v>23</v>
      </c>
      <c r="K423" s="237">
        <v>1535.9999999999998</v>
      </c>
      <c r="L423" s="548"/>
      <c r="M423" s="191" t="s">
        <v>1922</v>
      </c>
      <c r="N423" s="191" t="s">
        <v>1922</v>
      </c>
      <c r="O423" s="139" t="s">
        <v>2346</v>
      </c>
      <c r="P423" s="244"/>
      <c r="Q423" s="244"/>
      <c r="R423" s="539" t="s">
        <v>1967</v>
      </c>
    </row>
    <row r="424" spans="1:18" ht="15.75" hidden="1">
      <c r="A424" s="176">
        <v>12</v>
      </c>
      <c r="B424" s="201" t="s">
        <v>1967</v>
      </c>
      <c r="C424" s="144"/>
      <c r="D424" s="144"/>
      <c r="E424" s="144"/>
      <c r="F424" s="144"/>
      <c r="G424" s="170">
        <v>3</v>
      </c>
      <c r="H424" s="170" t="s">
        <v>3881</v>
      </c>
      <c r="I424" s="128">
        <v>1</v>
      </c>
      <c r="J424" s="128">
        <v>22</v>
      </c>
      <c r="K424" s="237">
        <v>816.00000000000011</v>
      </c>
      <c r="L424" s="548"/>
      <c r="M424" s="191" t="s">
        <v>1922</v>
      </c>
      <c r="N424" s="191" t="s">
        <v>1922</v>
      </c>
      <c r="O424" s="139" t="s">
        <v>2346</v>
      </c>
      <c r="P424" s="244"/>
      <c r="Q424" s="244"/>
      <c r="R424" s="539" t="s">
        <v>1967</v>
      </c>
    </row>
    <row r="425" spans="1:18" ht="15.75" hidden="1">
      <c r="A425" s="176">
        <v>13</v>
      </c>
      <c r="B425" s="201" t="s">
        <v>1967</v>
      </c>
      <c r="C425" s="144"/>
      <c r="D425" s="144"/>
      <c r="E425" s="144"/>
      <c r="F425" s="144"/>
      <c r="G425" s="170">
        <v>3</v>
      </c>
      <c r="H425" s="170" t="s">
        <v>3881</v>
      </c>
      <c r="I425" s="128">
        <v>1</v>
      </c>
      <c r="J425" s="128">
        <v>36</v>
      </c>
      <c r="K425" s="237">
        <v>2537</v>
      </c>
      <c r="L425" s="548"/>
      <c r="M425" s="191" t="s">
        <v>1922</v>
      </c>
      <c r="N425" s="191" t="s">
        <v>1922</v>
      </c>
      <c r="O425" s="139" t="s">
        <v>2346</v>
      </c>
      <c r="P425" s="244"/>
      <c r="Q425" s="244"/>
      <c r="R425" s="539" t="s">
        <v>1967</v>
      </c>
    </row>
    <row r="426" spans="1:18" ht="15.75" hidden="1">
      <c r="A426" s="176">
        <v>19</v>
      </c>
      <c r="B426" s="127" t="s">
        <v>2395</v>
      </c>
      <c r="C426" s="127"/>
      <c r="D426" s="127"/>
      <c r="E426" s="127"/>
      <c r="F426" s="127"/>
      <c r="G426" s="170">
        <v>3</v>
      </c>
      <c r="H426" s="170" t="s">
        <v>3881</v>
      </c>
      <c r="I426" s="128">
        <v>2</v>
      </c>
      <c r="J426" s="128">
        <v>55</v>
      </c>
      <c r="K426" s="237">
        <v>2745</v>
      </c>
      <c r="L426" s="548"/>
      <c r="M426" s="191" t="s">
        <v>1922</v>
      </c>
      <c r="N426" s="191" t="s">
        <v>1922</v>
      </c>
      <c r="O426" s="139" t="s">
        <v>2346</v>
      </c>
      <c r="P426" s="244"/>
      <c r="Q426" s="244"/>
      <c r="R426" s="139" t="s">
        <v>2396</v>
      </c>
    </row>
    <row r="427" spans="1:18" ht="15.75" hidden="1">
      <c r="A427" s="176">
        <v>20</v>
      </c>
      <c r="B427" s="201" t="s">
        <v>1967</v>
      </c>
      <c r="C427" s="144"/>
      <c r="D427" s="144"/>
      <c r="E427" s="144"/>
      <c r="F427" s="144"/>
      <c r="G427" s="170">
        <v>3</v>
      </c>
      <c r="H427" s="170" t="s">
        <v>3881</v>
      </c>
      <c r="I427" s="128">
        <v>2</v>
      </c>
      <c r="J427" s="128">
        <v>56</v>
      </c>
      <c r="K427" s="237">
        <v>1441</v>
      </c>
      <c r="L427" s="548"/>
      <c r="M427" s="191" t="s">
        <v>1922</v>
      </c>
      <c r="N427" s="191" t="s">
        <v>1922</v>
      </c>
      <c r="O427" s="139" t="s">
        <v>2346</v>
      </c>
      <c r="P427" s="244"/>
      <c r="Q427" s="244"/>
      <c r="R427" s="539" t="s">
        <v>1967</v>
      </c>
    </row>
    <row r="428" spans="1:18" ht="15.75" hidden="1">
      <c r="A428" s="176">
        <v>21</v>
      </c>
      <c r="B428" s="201" t="s">
        <v>1967</v>
      </c>
      <c r="C428" s="144"/>
      <c r="D428" s="144"/>
      <c r="E428" s="144"/>
      <c r="F428" s="144"/>
      <c r="G428" s="170">
        <v>3</v>
      </c>
      <c r="H428" s="170" t="s">
        <v>3881</v>
      </c>
      <c r="I428" s="128">
        <v>2</v>
      </c>
      <c r="J428" s="128">
        <v>57</v>
      </c>
      <c r="K428" s="237">
        <v>1539</v>
      </c>
      <c r="L428" s="548"/>
      <c r="M428" s="191" t="s">
        <v>1922</v>
      </c>
      <c r="N428" s="191" t="s">
        <v>1922</v>
      </c>
      <c r="O428" s="139" t="s">
        <v>2346</v>
      </c>
      <c r="P428" s="244"/>
      <c r="Q428" s="244"/>
      <c r="R428" s="539" t="s">
        <v>1967</v>
      </c>
    </row>
    <row r="429" spans="1:18" ht="15.75" hidden="1">
      <c r="A429" s="176">
        <v>22</v>
      </c>
      <c r="B429" s="201" t="s">
        <v>1967</v>
      </c>
      <c r="C429" s="144"/>
      <c r="D429" s="144"/>
      <c r="E429" s="144"/>
      <c r="F429" s="144"/>
      <c r="G429" s="170">
        <v>3</v>
      </c>
      <c r="H429" s="170" t="s">
        <v>3881</v>
      </c>
      <c r="I429" s="128">
        <v>2</v>
      </c>
      <c r="J429" s="128">
        <v>99</v>
      </c>
      <c r="K429" s="237">
        <v>2713</v>
      </c>
      <c r="L429" s="548"/>
      <c r="M429" s="191" t="s">
        <v>1922</v>
      </c>
      <c r="N429" s="191" t="s">
        <v>1922</v>
      </c>
      <c r="O429" s="139" t="s">
        <v>2346</v>
      </c>
      <c r="P429" s="244"/>
      <c r="Q429" s="244"/>
      <c r="R429" s="539" t="s">
        <v>1967</v>
      </c>
    </row>
    <row r="430" spans="1:18" ht="15.75" hidden="1">
      <c r="A430" s="176">
        <v>23</v>
      </c>
      <c r="B430" s="201" t="s">
        <v>1967</v>
      </c>
      <c r="C430" s="144"/>
      <c r="D430" s="144"/>
      <c r="E430" s="144"/>
      <c r="F430" s="144"/>
      <c r="G430" s="170">
        <v>3</v>
      </c>
      <c r="H430" s="170" t="s">
        <v>3881</v>
      </c>
      <c r="I430" s="128">
        <v>2</v>
      </c>
      <c r="J430" s="128">
        <v>111</v>
      </c>
      <c r="K430" s="237">
        <v>258</v>
      </c>
      <c r="L430" s="548"/>
      <c r="M430" s="191" t="s">
        <v>1922</v>
      </c>
      <c r="N430" s="191" t="s">
        <v>1922</v>
      </c>
      <c r="O430" s="139" t="s">
        <v>2346</v>
      </c>
      <c r="P430" s="244"/>
      <c r="Q430" s="244"/>
      <c r="R430" s="539" t="s">
        <v>1967</v>
      </c>
    </row>
    <row r="431" spans="1:18" ht="15.75" hidden="1">
      <c r="A431" s="176">
        <v>24</v>
      </c>
      <c r="B431" s="201" t="s">
        <v>1967</v>
      </c>
      <c r="C431" s="144"/>
      <c r="D431" s="144"/>
      <c r="E431" s="144"/>
      <c r="F431" s="144"/>
      <c r="G431" s="170">
        <v>3</v>
      </c>
      <c r="H431" s="170" t="s">
        <v>3881</v>
      </c>
      <c r="I431" s="128">
        <v>2</v>
      </c>
      <c r="J431" s="128">
        <v>112</v>
      </c>
      <c r="K431" s="237">
        <v>2032</v>
      </c>
      <c r="L431" s="548"/>
      <c r="M431" s="191" t="s">
        <v>1922</v>
      </c>
      <c r="N431" s="191" t="s">
        <v>1922</v>
      </c>
      <c r="O431" s="139" t="s">
        <v>2346</v>
      </c>
      <c r="P431" s="244"/>
      <c r="Q431" s="244"/>
      <c r="R431" s="539" t="s">
        <v>1967</v>
      </c>
    </row>
    <row r="432" spans="1:18" ht="15.75" hidden="1">
      <c r="A432" s="176">
        <v>25</v>
      </c>
      <c r="B432" s="201" t="s">
        <v>1967</v>
      </c>
      <c r="C432" s="144"/>
      <c r="D432" s="144"/>
      <c r="E432" s="144"/>
      <c r="F432" s="144"/>
      <c r="G432" s="170">
        <v>3</v>
      </c>
      <c r="H432" s="170" t="s">
        <v>3881</v>
      </c>
      <c r="I432" s="128">
        <v>2</v>
      </c>
      <c r="J432" s="128">
        <v>113</v>
      </c>
      <c r="K432" s="237">
        <v>2372</v>
      </c>
      <c r="L432" s="548"/>
      <c r="M432" s="191" t="s">
        <v>1922</v>
      </c>
      <c r="N432" s="191" t="s">
        <v>1922</v>
      </c>
      <c r="O432" s="139" t="s">
        <v>2346</v>
      </c>
      <c r="P432" s="244"/>
      <c r="Q432" s="244"/>
      <c r="R432" s="539" t="s">
        <v>1967</v>
      </c>
    </row>
    <row r="433" spans="1:18" ht="15.75" hidden="1">
      <c r="A433" s="176">
        <v>26</v>
      </c>
      <c r="B433" s="201" t="s">
        <v>1967</v>
      </c>
      <c r="C433" s="144"/>
      <c r="D433" s="144"/>
      <c r="E433" s="144"/>
      <c r="F433" s="144"/>
      <c r="G433" s="170">
        <v>3</v>
      </c>
      <c r="H433" s="170" t="s">
        <v>3881</v>
      </c>
      <c r="I433" s="128">
        <v>2</v>
      </c>
      <c r="J433" s="128">
        <v>114</v>
      </c>
      <c r="K433" s="237">
        <v>613</v>
      </c>
      <c r="L433" s="548"/>
      <c r="M433" s="191" t="s">
        <v>1922</v>
      </c>
      <c r="N433" s="191" t="s">
        <v>1922</v>
      </c>
      <c r="O433" s="139" t="s">
        <v>2346</v>
      </c>
      <c r="P433" s="244"/>
      <c r="Q433" s="244"/>
      <c r="R433" s="539" t="s">
        <v>1967</v>
      </c>
    </row>
    <row r="434" spans="1:18" ht="15.75" hidden="1">
      <c r="A434" s="176">
        <v>27</v>
      </c>
      <c r="B434" s="201" t="s">
        <v>1967</v>
      </c>
      <c r="C434" s="144"/>
      <c r="D434" s="144"/>
      <c r="E434" s="144"/>
      <c r="F434" s="144"/>
      <c r="G434" s="170">
        <v>3</v>
      </c>
      <c r="H434" s="170" t="s">
        <v>3881</v>
      </c>
      <c r="I434" s="128">
        <v>2</v>
      </c>
      <c r="J434" s="128">
        <v>115</v>
      </c>
      <c r="K434" s="237">
        <v>832</v>
      </c>
      <c r="L434" s="548"/>
      <c r="M434" s="191" t="s">
        <v>1922</v>
      </c>
      <c r="N434" s="191" t="s">
        <v>1922</v>
      </c>
      <c r="O434" s="139" t="s">
        <v>2346</v>
      </c>
      <c r="P434" s="244"/>
      <c r="Q434" s="244"/>
      <c r="R434" s="539" t="s">
        <v>1967</v>
      </c>
    </row>
    <row r="435" spans="1:18" ht="15.75" hidden="1">
      <c r="A435" s="176">
        <v>28</v>
      </c>
      <c r="B435" s="201" t="s">
        <v>1967</v>
      </c>
      <c r="C435" s="144"/>
      <c r="D435" s="144"/>
      <c r="E435" s="144"/>
      <c r="F435" s="144"/>
      <c r="G435" s="170">
        <v>3</v>
      </c>
      <c r="H435" s="170" t="s">
        <v>3881</v>
      </c>
      <c r="I435" s="128">
        <v>2</v>
      </c>
      <c r="J435" s="128">
        <v>116</v>
      </c>
      <c r="K435" s="237">
        <v>2299</v>
      </c>
      <c r="L435" s="548"/>
      <c r="M435" s="191" t="s">
        <v>1922</v>
      </c>
      <c r="N435" s="191" t="s">
        <v>1922</v>
      </c>
      <c r="O435" s="139" t="s">
        <v>2346</v>
      </c>
      <c r="P435" s="244"/>
      <c r="Q435" s="244"/>
      <c r="R435" s="539" t="s">
        <v>1967</v>
      </c>
    </row>
    <row r="436" spans="1:18" ht="15.75" hidden="1">
      <c r="A436" s="176">
        <v>29</v>
      </c>
      <c r="B436" s="201" t="s">
        <v>1967</v>
      </c>
      <c r="C436" s="144"/>
      <c r="D436" s="144"/>
      <c r="E436" s="144"/>
      <c r="F436" s="144"/>
      <c r="G436" s="170">
        <v>3</v>
      </c>
      <c r="H436" s="170" t="s">
        <v>3881</v>
      </c>
      <c r="I436" s="128">
        <v>2</v>
      </c>
      <c r="J436" s="128">
        <v>169</v>
      </c>
      <c r="K436" s="237">
        <v>1317.0000000000002</v>
      </c>
      <c r="L436" s="548"/>
      <c r="M436" s="191" t="s">
        <v>1922</v>
      </c>
      <c r="N436" s="191" t="s">
        <v>1922</v>
      </c>
      <c r="O436" s="139" t="s">
        <v>2346</v>
      </c>
      <c r="P436" s="244"/>
      <c r="Q436" s="244"/>
      <c r="R436" s="539" t="s">
        <v>1967</v>
      </c>
    </row>
    <row r="437" spans="1:18" ht="15.75" hidden="1">
      <c r="A437" s="176">
        <v>30</v>
      </c>
      <c r="B437" s="201" t="s">
        <v>1967</v>
      </c>
      <c r="C437" s="144"/>
      <c r="D437" s="144"/>
      <c r="E437" s="144"/>
      <c r="F437" s="144"/>
      <c r="G437" s="170">
        <v>3</v>
      </c>
      <c r="H437" s="170" t="s">
        <v>3881</v>
      </c>
      <c r="I437" s="128">
        <v>2</v>
      </c>
      <c r="J437" s="128">
        <v>172</v>
      </c>
      <c r="K437" s="237">
        <v>832</v>
      </c>
      <c r="L437" s="548"/>
      <c r="M437" s="191" t="s">
        <v>1922</v>
      </c>
      <c r="N437" s="191" t="s">
        <v>1922</v>
      </c>
      <c r="O437" s="139" t="s">
        <v>2346</v>
      </c>
      <c r="P437" s="244"/>
      <c r="Q437" s="244"/>
      <c r="R437" s="539" t="s">
        <v>1967</v>
      </c>
    </row>
    <row r="438" spans="1:18" ht="15.75" hidden="1">
      <c r="A438" s="176">
        <v>31</v>
      </c>
      <c r="B438" s="201" t="s">
        <v>1967</v>
      </c>
      <c r="C438" s="144"/>
      <c r="D438" s="144"/>
      <c r="E438" s="144"/>
      <c r="F438" s="144"/>
      <c r="G438" s="170">
        <v>3</v>
      </c>
      <c r="H438" s="170" t="s">
        <v>3881</v>
      </c>
      <c r="I438" s="128">
        <v>2</v>
      </c>
      <c r="J438" s="128">
        <v>170</v>
      </c>
      <c r="K438" s="237">
        <v>1182</v>
      </c>
      <c r="L438" s="548"/>
      <c r="M438" s="191" t="s">
        <v>1922</v>
      </c>
      <c r="N438" s="191" t="s">
        <v>1922</v>
      </c>
      <c r="O438" s="139" t="s">
        <v>2346</v>
      </c>
      <c r="P438" s="244"/>
      <c r="Q438" s="244"/>
      <c r="R438" s="539" t="s">
        <v>1967</v>
      </c>
    </row>
    <row r="439" spans="1:18" ht="15.75" hidden="1">
      <c r="A439" s="176">
        <v>32</v>
      </c>
      <c r="B439" s="201" t="s">
        <v>1967</v>
      </c>
      <c r="C439" s="144"/>
      <c r="D439" s="144"/>
      <c r="E439" s="144"/>
      <c r="F439" s="144"/>
      <c r="G439" s="170">
        <v>3</v>
      </c>
      <c r="H439" s="170" t="s">
        <v>3881</v>
      </c>
      <c r="I439" s="128">
        <v>2</v>
      </c>
      <c r="J439" s="128">
        <v>171</v>
      </c>
      <c r="K439" s="237">
        <v>1079</v>
      </c>
      <c r="L439" s="548"/>
      <c r="M439" s="191" t="s">
        <v>1922</v>
      </c>
      <c r="N439" s="191" t="s">
        <v>1922</v>
      </c>
      <c r="O439" s="139" t="s">
        <v>2346</v>
      </c>
      <c r="P439" s="244"/>
      <c r="Q439" s="244"/>
      <c r="R439" s="539" t="s">
        <v>1967</v>
      </c>
    </row>
    <row r="440" spans="1:18" ht="15.75" hidden="1">
      <c r="A440" s="176">
        <v>33</v>
      </c>
      <c r="B440" s="201" t="s">
        <v>1967</v>
      </c>
      <c r="C440" s="144"/>
      <c r="D440" s="144"/>
      <c r="E440" s="144"/>
      <c r="F440" s="144"/>
      <c r="G440" s="170">
        <v>3</v>
      </c>
      <c r="H440" s="170" t="s">
        <v>3881</v>
      </c>
      <c r="I440" s="128">
        <v>2</v>
      </c>
      <c r="J440" s="128">
        <v>217</v>
      </c>
      <c r="K440" s="237">
        <v>1333</v>
      </c>
      <c r="L440" s="548"/>
      <c r="M440" s="191" t="s">
        <v>1922</v>
      </c>
      <c r="N440" s="191" t="s">
        <v>1922</v>
      </c>
      <c r="O440" s="139" t="s">
        <v>2346</v>
      </c>
      <c r="P440" s="244"/>
      <c r="Q440" s="244"/>
      <c r="R440" s="539" t="s">
        <v>1967</v>
      </c>
    </row>
    <row r="441" spans="1:18" ht="15.75" hidden="1">
      <c r="A441" s="176">
        <v>34</v>
      </c>
      <c r="B441" s="201" t="s">
        <v>1967</v>
      </c>
      <c r="C441" s="144"/>
      <c r="D441" s="144"/>
      <c r="E441" s="144"/>
      <c r="F441" s="144"/>
      <c r="G441" s="170">
        <v>3</v>
      </c>
      <c r="H441" s="170" t="s">
        <v>3881</v>
      </c>
      <c r="I441" s="128">
        <v>2</v>
      </c>
      <c r="J441" s="128">
        <v>218</v>
      </c>
      <c r="K441" s="237">
        <v>1152</v>
      </c>
      <c r="L441" s="548"/>
      <c r="M441" s="191" t="s">
        <v>1922</v>
      </c>
      <c r="N441" s="191" t="s">
        <v>1922</v>
      </c>
      <c r="O441" s="139" t="s">
        <v>2346</v>
      </c>
      <c r="P441" s="244"/>
      <c r="Q441" s="244"/>
      <c r="R441" s="539" t="s">
        <v>1967</v>
      </c>
    </row>
    <row r="442" spans="1:18" ht="15.75" hidden="1">
      <c r="A442" s="176">
        <v>35</v>
      </c>
      <c r="B442" s="201" t="s">
        <v>1967</v>
      </c>
      <c r="C442" s="144"/>
      <c r="D442" s="144"/>
      <c r="E442" s="144"/>
      <c r="F442" s="144"/>
      <c r="G442" s="170">
        <v>3</v>
      </c>
      <c r="H442" s="170" t="s">
        <v>3881</v>
      </c>
      <c r="I442" s="128">
        <v>2</v>
      </c>
      <c r="J442" s="128">
        <v>231</v>
      </c>
      <c r="K442" s="237">
        <v>478</v>
      </c>
      <c r="L442" s="548"/>
      <c r="M442" s="191" t="s">
        <v>1922</v>
      </c>
      <c r="N442" s="191" t="s">
        <v>1922</v>
      </c>
      <c r="O442" s="139" t="s">
        <v>2346</v>
      </c>
      <c r="P442" s="244"/>
      <c r="Q442" s="244"/>
      <c r="R442" s="539" t="s">
        <v>1967</v>
      </c>
    </row>
    <row r="443" spans="1:18" ht="15.75" hidden="1">
      <c r="A443" s="176">
        <v>36</v>
      </c>
      <c r="B443" s="201" t="s">
        <v>1967</v>
      </c>
      <c r="C443" s="144"/>
      <c r="D443" s="144"/>
      <c r="E443" s="144"/>
      <c r="F443" s="144"/>
      <c r="G443" s="170">
        <v>3</v>
      </c>
      <c r="H443" s="170" t="s">
        <v>3881</v>
      </c>
      <c r="I443" s="128">
        <v>2</v>
      </c>
      <c r="J443" s="128">
        <v>232</v>
      </c>
      <c r="K443" s="237">
        <v>371</v>
      </c>
      <c r="L443" s="548"/>
      <c r="M443" s="191" t="s">
        <v>1922</v>
      </c>
      <c r="N443" s="191" t="s">
        <v>1922</v>
      </c>
      <c r="O443" s="139" t="s">
        <v>2346</v>
      </c>
      <c r="P443" s="244"/>
      <c r="Q443" s="244"/>
      <c r="R443" s="539" t="s">
        <v>1967</v>
      </c>
    </row>
    <row r="444" spans="1:18" ht="15.75" hidden="1">
      <c r="A444" s="176">
        <v>37</v>
      </c>
      <c r="B444" s="201" t="s">
        <v>1967</v>
      </c>
      <c r="C444" s="144"/>
      <c r="D444" s="144"/>
      <c r="E444" s="144"/>
      <c r="F444" s="144"/>
      <c r="G444" s="170">
        <v>3</v>
      </c>
      <c r="H444" s="170" t="s">
        <v>3881</v>
      </c>
      <c r="I444" s="128">
        <v>2</v>
      </c>
      <c r="J444" s="128">
        <v>233</v>
      </c>
      <c r="K444" s="237">
        <v>915</v>
      </c>
      <c r="L444" s="548"/>
      <c r="M444" s="191" t="s">
        <v>1922</v>
      </c>
      <c r="N444" s="191" t="s">
        <v>1922</v>
      </c>
      <c r="O444" s="139" t="s">
        <v>2346</v>
      </c>
      <c r="P444" s="244"/>
      <c r="Q444" s="244"/>
      <c r="R444" s="539" t="s">
        <v>1967</v>
      </c>
    </row>
    <row r="445" spans="1:18" ht="15.75" hidden="1">
      <c r="A445" s="176">
        <v>38</v>
      </c>
      <c r="B445" s="201" t="s">
        <v>1967</v>
      </c>
      <c r="C445" s="144"/>
      <c r="D445" s="144"/>
      <c r="E445" s="144"/>
      <c r="F445" s="144"/>
      <c r="G445" s="170">
        <v>3</v>
      </c>
      <c r="H445" s="170" t="s">
        <v>3881</v>
      </c>
      <c r="I445" s="128">
        <v>2</v>
      </c>
      <c r="J445" s="128">
        <v>234</v>
      </c>
      <c r="K445" s="237">
        <v>75</v>
      </c>
      <c r="L445" s="548"/>
      <c r="M445" s="191" t="s">
        <v>1922</v>
      </c>
      <c r="N445" s="191" t="s">
        <v>1922</v>
      </c>
      <c r="O445" s="139" t="s">
        <v>2346</v>
      </c>
      <c r="P445" s="244"/>
      <c r="Q445" s="244"/>
      <c r="R445" s="539" t="s">
        <v>1967</v>
      </c>
    </row>
    <row r="446" spans="1:18" ht="15.75" hidden="1">
      <c r="A446" s="176">
        <v>39</v>
      </c>
      <c r="B446" s="201" t="s">
        <v>1967</v>
      </c>
      <c r="C446" s="144"/>
      <c r="D446" s="144"/>
      <c r="E446" s="144"/>
      <c r="F446" s="144"/>
      <c r="G446" s="170">
        <v>3</v>
      </c>
      <c r="H446" s="170" t="s">
        <v>3881</v>
      </c>
      <c r="I446" s="128">
        <v>2</v>
      </c>
      <c r="J446" s="128">
        <v>235</v>
      </c>
      <c r="K446" s="237">
        <v>543</v>
      </c>
      <c r="L446" s="548"/>
      <c r="M446" s="191" t="s">
        <v>1922</v>
      </c>
      <c r="N446" s="191" t="s">
        <v>1922</v>
      </c>
      <c r="O446" s="139" t="s">
        <v>2346</v>
      </c>
      <c r="P446" s="244"/>
      <c r="Q446" s="244"/>
      <c r="R446" s="539" t="s">
        <v>1967</v>
      </c>
    </row>
    <row r="447" spans="1:18" ht="25.5" hidden="1">
      <c r="A447" s="176">
        <v>40</v>
      </c>
      <c r="B447" s="127" t="s">
        <v>2397</v>
      </c>
      <c r="C447" s="127"/>
      <c r="D447" s="127"/>
      <c r="E447" s="127"/>
      <c r="F447" s="127"/>
      <c r="G447" s="170">
        <v>3</v>
      </c>
      <c r="H447" s="170" t="s">
        <v>3881</v>
      </c>
      <c r="I447" s="128">
        <v>2</v>
      </c>
      <c r="J447" s="128">
        <v>299</v>
      </c>
      <c r="K447" s="237">
        <v>1091</v>
      </c>
      <c r="L447" s="548"/>
      <c r="M447" s="130" t="s">
        <v>2398</v>
      </c>
      <c r="N447" s="191" t="s">
        <v>1922</v>
      </c>
      <c r="O447" s="200" t="s">
        <v>2262</v>
      </c>
      <c r="P447" s="244"/>
      <c r="Q447" s="244"/>
      <c r="R447" s="139" t="s">
        <v>2166</v>
      </c>
    </row>
    <row r="448" spans="1:18" ht="25.5" hidden="1">
      <c r="A448" s="176">
        <v>50</v>
      </c>
      <c r="B448" s="201" t="s">
        <v>1967</v>
      </c>
      <c r="C448" s="144"/>
      <c r="D448" s="144"/>
      <c r="E448" s="144"/>
      <c r="F448" s="144"/>
      <c r="G448" s="170">
        <v>3</v>
      </c>
      <c r="H448" s="170" t="s">
        <v>3881</v>
      </c>
      <c r="I448" s="128">
        <v>10</v>
      </c>
      <c r="J448" s="128">
        <v>27</v>
      </c>
      <c r="K448" s="237">
        <v>1266</v>
      </c>
      <c r="L448" s="548"/>
      <c r="M448" s="191" t="s">
        <v>2401</v>
      </c>
      <c r="N448" s="191" t="s">
        <v>2401</v>
      </c>
      <c r="O448" s="200" t="s">
        <v>2262</v>
      </c>
      <c r="P448" s="244"/>
      <c r="Q448" s="244"/>
      <c r="R448" s="139" t="s">
        <v>2166</v>
      </c>
    </row>
    <row r="449" spans="1:18" ht="25.5" hidden="1">
      <c r="A449" s="176">
        <v>51</v>
      </c>
      <c r="B449" s="201" t="s">
        <v>1967</v>
      </c>
      <c r="C449" s="144"/>
      <c r="D449" s="144"/>
      <c r="E449" s="144"/>
      <c r="F449" s="144"/>
      <c r="G449" s="170">
        <v>3</v>
      </c>
      <c r="H449" s="170" t="s">
        <v>3881</v>
      </c>
      <c r="I449" s="128">
        <v>10</v>
      </c>
      <c r="J449" s="128">
        <v>52</v>
      </c>
      <c r="K449" s="237">
        <v>936</v>
      </c>
      <c r="L449" s="548"/>
      <c r="M449" s="191" t="s">
        <v>2401</v>
      </c>
      <c r="N449" s="191" t="s">
        <v>2401</v>
      </c>
      <c r="O449" s="200" t="s">
        <v>2262</v>
      </c>
      <c r="P449" s="244"/>
      <c r="Q449" s="244"/>
      <c r="R449" s="139" t="s">
        <v>2166</v>
      </c>
    </row>
    <row r="450" spans="1:18" ht="25.5" hidden="1">
      <c r="A450" s="176">
        <v>53</v>
      </c>
      <c r="B450" s="201" t="s">
        <v>1967</v>
      </c>
      <c r="C450" s="144"/>
      <c r="D450" s="144"/>
      <c r="E450" s="144"/>
      <c r="F450" s="144"/>
      <c r="G450" s="170">
        <v>3</v>
      </c>
      <c r="H450" s="170" t="s">
        <v>3881</v>
      </c>
      <c r="I450" s="128">
        <v>10</v>
      </c>
      <c r="J450" s="128">
        <v>59</v>
      </c>
      <c r="K450" s="237">
        <v>1224</v>
      </c>
      <c r="L450" s="548"/>
      <c r="M450" s="191" t="s">
        <v>2401</v>
      </c>
      <c r="N450" s="191" t="s">
        <v>2401</v>
      </c>
      <c r="O450" s="200" t="s">
        <v>2262</v>
      </c>
      <c r="P450" s="244"/>
      <c r="Q450" s="244"/>
      <c r="R450" s="139" t="s">
        <v>2166</v>
      </c>
    </row>
    <row r="451" spans="1:18" ht="25.5" hidden="1">
      <c r="A451" s="176">
        <v>54</v>
      </c>
      <c r="B451" s="201" t="s">
        <v>1967</v>
      </c>
      <c r="C451" s="144"/>
      <c r="D451" s="144"/>
      <c r="E451" s="144"/>
      <c r="F451" s="144"/>
      <c r="G451" s="170">
        <v>3</v>
      </c>
      <c r="H451" s="170" t="s">
        <v>3881</v>
      </c>
      <c r="I451" s="128">
        <v>10</v>
      </c>
      <c r="J451" s="128">
        <v>11</v>
      </c>
      <c r="K451" s="237">
        <v>1778.0000000000002</v>
      </c>
      <c r="L451" s="548"/>
      <c r="M451" s="191" t="s">
        <v>2401</v>
      </c>
      <c r="N451" s="191" t="s">
        <v>2401</v>
      </c>
      <c r="O451" s="200" t="s">
        <v>2262</v>
      </c>
      <c r="P451" s="244"/>
      <c r="Q451" s="244"/>
      <c r="R451" s="139" t="s">
        <v>2166</v>
      </c>
    </row>
    <row r="452" spans="1:18" ht="76.5" hidden="1">
      <c r="A452" s="126">
        <v>1</v>
      </c>
      <c r="B452" s="127" t="s">
        <v>2447</v>
      </c>
      <c r="C452" s="127"/>
      <c r="D452" s="127"/>
      <c r="E452" s="127"/>
      <c r="F452" s="127"/>
      <c r="G452" s="170">
        <v>3</v>
      </c>
      <c r="H452" s="170" t="s">
        <v>3882</v>
      </c>
      <c r="I452" s="128" t="s">
        <v>2448</v>
      </c>
      <c r="J452" s="196" t="s">
        <v>2449</v>
      </c>
      <c r="K452" s="502">
        <v>33000</v>
      </c>
      <c r="L452" s="548"/>
      <c r="M452" s="554" t="s">
        <v>2322</v>
      </c>
      <c r="N452" s="191" t="s">
        <v>2450</v>
      </c>
      <c r="O452" s="139" t="s">
        <v>2346</v>
      </c>
      <c r="P452" s="244"/>
      <c r="Q452" s="244"/>
      <c r="R452" s="139" t="s">
        <v>2352</v>
      </c>
    </row>
    <row r="453" spans="1:18" ht="31.5" hidden="1">
      <c r="A453" s="557">
        <v>7</v>
      </c>
      <c r="B453" s="555" t="s">
        <v>1936</v>
      </c>
      <c r="C453" s="555"/>
      <c r="D453" s="555"/>
      <c r="E453" s="555"/>
      <c r="F453" s="555"/>
      <c r="G453" s="555">
        <v>2</v>
      </c>
      <c r="H453" s="555" t="s">
        <v>3876</v>
      </c>
      <c r="I453" s="128">
        <v>94</v>
      </c>
      <c r="J453" s="128">
        <v>160</v>
      </c>
      <c r="K453" s="499">
        <v>3449.9999999999995</v>
      </c>
      <c r="L453" s="548"/>
      <c r="M453" s="554" t="s">
        <v>1937</v>
      </c>
      <c r="N453" s="182" t="s">
        <v>2464</v>
      </c>
      <c r="O453" s="218" t="s">
        <v>1932</v>
      </c>
      <c r="P453" s="244"/>
      <c r="Q453" s="244"/>
      <c r="R453" s="139"/>
    </row>
    <row r="454" spans="1:18" ht="31.5" hidden="1">
      <c r="A454" s="557">
        <v>8</v>
      </c>
      <c r="B454" s="555" t="s">
        <v>1936</v>
      </c>
      <c r="C454" s="555"/>
      <c r="D454" s="555"/>
      <c r="E454" s="555"/>
      <c r="F454" s="555"/>
      <c r="G454" s="555">
        <v>2</v>
      </c>
      <c r="H454" s="555" t="s">
        <v>3876</v>
      </c>
      <c r="I454" s="128">
        <v>94</v>
      </c>
      <c r="J454" s="128">
        <v>211</v>
      </c>
      <c r="K454" s="499">
        <v>789.2</v>
      </c>
      <c r="L454" s="548"/>
      <c r="M454" s="554" t="s">
        <v>1937</v>
      </c>
      <c r="N454" s="182" t="s">
        <v>2464</v>
      </c>
      <c r="O454" s="218" t="s">
        <v>1932</v>
      </c>
      <c r="P454" s="244"/>
      <c r="Q454" s="244"/>
      <c r="R454" s="139"/>
    </row>
    <row r="455" spans="1:18" ht="31.5" hidden="1">
      <c r="A455" s="557">
        <v>9</v>
      </c>
      <c r="B455" s="140" t="s">
        <v>1938</v>
      </c>
      <c r="C455" s="140"/>
      <c r="D455" s="140"/>
      <c r="E455" s="140"/>
      <c r="F455" s="140"/>
      <c r="G455" s="555">
        <v>2</v>
      </c>
      <c r="H455" s="555" t="s">
        <v>3876</v>
      </c>
      <c r="I455" s="128">
        <v>104</v>
      </c>
      <c r="J455" s="128">
        <v>61</v>
      </c>
      <c r="K455" s="499">
        <v>716.5</v>
      </c>
      <c r="L455" s="548"/>
      <c r="M455" s="554" t="s">
        <v>1937</v>
      </c>
      <c r="N455" s="182" t="s">
        <v>2464</v>
      </c>
      <c r="O455" s="218" t="s">
        <v>1932</v>
      </c>
      <c r="P455" s="244"/>
      <c r="Q455" s="244"/>
      <c r="R455" s="215"/>
    </row>
    <row r="456" spans="1:18" ht="31.5" hidden="1">
      <c r="A456" s="557">
        <v>10</v>
      </c>
      <c r="B456" s="140" t="s">
        <v>1938</v>
      </c>
      <c r="C456" s="140"/>
      <c r="D456" s="140"/>
      <c r="E456" s="140"/>
      <c r="F456" s="140"/>
      <c r="G456" s="555">
        <v>2</v>
      </c>
      <c r="H456" s="555" t="s">
        <v>3876</v>
      </c>
      <c r="I456" s="128">
        <v>104</v>
      </c>
      <c r="J456" s="128">
        <v>62</v>
      </c>
      <c r="K456" s="499">
        <v>1448.0000000000002</v>
      </c>
      <c r="L456" s="548"/>
      <c r="M456" s="554" t="s">
        <v>1937</v>
      </c>
      <c r="N456" s="182" t="s">
        <v>2464</v>
      </c>
      <c r="O456" s="218" t="s">
        <v>1932</v>
      </c>
      <c r="P456" s="244"/>
      <c r="Q456" s="244"/>
      <c r="R456" s="200"/>
    </row>
    <row r="457" spans="1:18" ht="30" hidden="1">
      <c r="A457" s="180">
        <v>8</v>
      </c>
      <c r="B457" s="205" t="s">
        <v>2245</v>
      </c>
      <c r="C457" s="528"/>
      <c r="D457" s="528"/>
      <c r="E457" s="528"/>
      <c r="F457" s="528"/>
      <c r="G457" s="202">
        <v>2</v>
      </c>
      <c r="H457" s="202" t="s">
        <v>3879</v>
      </c>
      <c r="I457" s="523">
        <v>93</v>
      </c>
      <c r="J457" s="523">
        <v>62</v>
      </c>
      <c r="K457" s="525">
        <v>227.19999999999996</v>
      </c>
      <c r="L457" s="548"/>
      <c r="M457" s="130" t="s">
        <v>2247</v>
      </c>
      <c r="N457" s="223" t="s">
        <v>2246</v>
      </c>
      <c r="O457" s="131" t="s">
        <v>2248</v>
      </c>
      <c r="P457" s="244"/>
      <c r="Q457" s="244"/>
      <c r="R457" s="223"/>
    </row>
    <row r="458" spans="1:18" ht="30" hidden="1">
      <c r="A458" s="180">
        <v>9</v>
      </c>
      <c r="B458" s="205" t="s">
        <v>2249</v>
      </c>
      <c r="C458" s="528"/>
      <c r="D458" s="528"/>
      <c r="E458" s="528"/>
      <c r="F458" s="528"/>
      <c r="G458" s="202">
        <v>2</v>
      </c>
      <c r="H458" s="202" t="s">
        <v>3879</v>
      </c>
      <c r="I458" s="523">
        <v>90</v>
      </c>
      <c r="J458" s="523">
        <v>50</v>
      </c>
      <c r="K458" s="525">
        <v>810.9</v>
      </c>
      <c r="L458" s="548"/>
      <c r="M458" s="130" t="s">
        <v>2250</v>
      </c>
      <c r="N458" s="223" t="s">
        <v>2246</v>
      </c>
      <c r="O458" s="131" t="s">
        <v>2248</v>
      </c>
      <c r="P458" s="244"/>
      <c r="Q458" s="244"/>
      <c r="R458" s="223"/>
    </row>
    <row r="459" spans="1:18" ht="30" hidden="1">
      <c r="A459" s="176">
        <v>1</v>
      </c>
      <c r="B459" s="193" t="s">
        <v>2379</v>
      </c>
      <c r="C459" s="193"/>
      <c r="D459" s="193"/>
      <c r="E459" s="193"/>
      <c r="F459" s="193"/>
      <c r="G459" s="558">
        <v>2</v>
      </c>
      <c r="H459" s="558" t="s">
        <v>3881</v>
      </c>
      <c r="I459" s="150">
        <v>4</v>
      </c>
      <c r="J459" s="152">
        <v>15</v>
      </c>
      <c r="K459" s="235">
        <v>9420</v>
      </c>
      <c r="L459" s="548"/>
      <c r="M459" s="191" t="s">
        <v>2380</v>
      </c>
      <c r="N459" s="191" t="s">
        <v>2531</v>
      </c>
      <c r="O459" s="131" t="s">
        <v>2381</v>
      </c>
      <c r="P459" s="244"/>
      <c r="Q459" s="244"/>
      <c r="R459" s="139" t="s">
        <v>2166</v>
      </c>
    </row>
    <row r="460" spans="1:18" ht="25.5" hidden="1">
      <c r="A460" s="176">
        <v>2</v>
      </c>
      <c r="B460" s="193" t="s">
        <v>2382</v>
      </c>
      <c r="C460" s="193"/>
      <c r="D460" s="193"/>
      <c r="E460" s="193"/>
      <c r="F460" s="193"/>
      <c r="G460" s="558">
        <v>2</v>
      </c>
      <c r="H460" s="558" t="s">
        <v>3881</v>
      </c>
      <c r="I460" s="150">
        <v>5</v>
      </c>
      <c r="J460" s="152">
        <v>65</v>
      </c>
      <c r="K460" s="235">
        <v>4519</v>
      </c>
      <c r="L460" s="548"/>
      <c r="M460" s="191" t="s">
        <v>2380</v>
      </c>
      <c r="N460" s="191" t="s">
        <v>2531</v>
      </c>
      <c r="O460" s="131" t="s">
        <v>2277</v>
      </c>
      <c r="P460" s="244"/>
      <c r="Q460" s="244"/>
      <c r="R460" s="139" t="s">
        <v>2166</v>
      </c>
    </row>
    <row r="461" spans="1:18" ht="25.5" hidden="1">
      <c r="A461" s="176">
        <v>5</v>
      </c>
      <c r="B461" s="193" t="s">
        <v>2387</v>
      </c>
      <c r="C461" s="193"/>
      <c r="D461" s="193"/>
      <c r="E461" s="193"/>
      <c r="F461" s="193"/>
      <c r="G461" s="558">
        <v>2</v>
      </c>
      <c r="H461" s="558" t="s">
        <v>3881</v>
      </c>
      <c r="I461" s="150">
        <v>26</v>
      </c>
      <c r="J461" s="152">
        <v>250</v>
      </c>
      <c r="K461" s="235">
        <v>12150</v>
      </c>
      <c r="L461" s="548"/>
      <c r="M461" s="191" t="s">
        <v>1325</v>
      </c>
      <c r="N461" s="200" t="s">
        <v>2533</v>
      </c>
      <c r="O461" s="131" t="s">
        <v>2277</v>
      </c>
      <c r="P461" s="244"/>
      <c r="Q461" s="244"/>
      <c r="R461" s="139" t="s">
        <v>2166</v>
      </c>
    </row>
    <row r="462" spans="1:18" ht="25.5" hidden="1">
      <c r="A462" s="176">
        <v>6</v>
      </c>
      <c r="B462" s="193" t="s">
        <v>2388</v>
      </c>
      <c r="C462" s="193"/>
      <c r="D462" s="193"/>
      <c r="E462" s="193"/>
      <c r="F462" s="193"/>
      <c r="G462" s="558">
        <v>2</v>
      </c>
      <c r="H462" s="558" t="s">
        <v>3881</v>
      </c>
      <c r="I462" s="150">
        <v>6</v>
      </c>
      <c r="J462" s="152">
        <v>1019</v>
      </c>
      <c r="K462" s="235">
        <v>9820</v>
      </c>
      <c r="L462" s="548"/>
      <c r="M462" s="191" t="s">
        <v>1325</v>
      </c>
      <c r="N462" s="200" t="s">
        <v>2533</v>
      </c>
      <c r="O462" s="131" t="s">
        <v>2277</v>
      </c>
      <c r="P462" s="244"/>
      <c r="Q462" s="244"/>
      <c r="R462" s="139" t="s">
        <v>2166</v>
      </c>
    </row>
    <row r="463" spans="1:18" ht="25.5" hidden="1">
      <c r="A463" s="176">
        <v>7</v>
      </c>
      <c r="B463" s="193" t="s">
        <v>2389</v>
      </c>
      <c r="C463" s="193"/>
      <c r="D463" s="193"/>
      <c r="E463" s="193"/>
      <c r="F463" s="193"/>
      <c r="G463" s="558">
        <v>2</v>
      </c>
      <c r="H463" s="558" t="s">
        <v>3881</v>
      </c>
      <c r="I463" s="150">
        <v>9</v>
      </c>
      <c r="J463" s="152">
        <v>48</v>
      </c>
      <c r="K463" s="235">
        <v>10260</v>
      </c>
      <c r="L463" s="548"/>
      <c r="M463" s="191" t="s">
        <v>1325</v>
      </c>
      <c r="N463" s="200" t="s">
        <v>2533</v>
      </c>
      <c r="O463" s="131" t="s">
        <v>2277</v>
      </c>
      <c r="P463" s="244"/>
      <c r="Q463" s="244"/>
      <c r="R463" s="139" t="s">
        <v>2166</v>
      </c>
    </row>
    <row r="464" spans="1:18" ht="25.5" hidden="1">
      <c r="A464" s="176">
        <v>8</v>
      </c>
      <c r="B464" s="193" t="s">
        <v>2390</v>
      </c>
      <c r="C464" s="193"/>
      <c r="D464" s="193"/>
      <c r="E464" s="193"/>
      <c r="F464" s="193"/>
      <c r="G464" s="558">
        <v>2</v>
      </c>
      <c r="H464" s="558" t="s">
        <v>3881</v>
      </c>
      <c r="I464" s="150">
        <v>6</v>
      </c>
      <c r="J464" s="152">
        <v>1182</v>
      </c>
      <c r="K464" s="235">
        <v>6670</v>
      </c>
      <c r="L464" s="548"/>
      <c r="M464" s="191" t="s">
        <v>1325</v>
      </c>
      <c r="N464" s="200" t="s">
        <v>2533</v>
      </c>
      <c r="O464" s="131" t="s">
        <v>2277</v>
      </c>
      <c r="P464" s="244"/>
      <c r="Q464" s="244"/>
      <c r="R464" s="139" t="s">
        <v>2166</v>
      </c>
    </row>
    <row r="465" spans="1:20" ht="30" hidden="1">
      <c r="A465" s="556">
        <v>1</v>
      </c>
      <c r="B465" s="555" t="s">
        <v>2437</v>
      </c>
      <c r="C465" s="555"/>
      <c r="D465" s="555"/>
      <c r="E465" s="555"/>
      <c r="F465" s="555"/>
      <c r="G465" s="558">
        <v>2</v>
      </c>
      <c r="H465" s="558" t="s">
        <v>3882</v>
      </c>
      <c r="I465" s="128">
        <v>14</v>
      </c>
      <c r="J465" s="128" t="s">
        <v>2438</v>
      </c>
      <c r="K465" s="237">
        <v>1200</v>
      </c>
      <c r="L465" s="548"/>
      <c r="M465" s="130" t="s">
        <v>2439</v>
      </c>
      <c r="N465" s="191" t="s">
        <v>2115</v>
      </c>
      <c r="O465" s="200" t="s">
        <v>2262</v>
      </c>
      <c r="P465" s="244"/>
      <c r="Q465" s="244"/>
      <c r="R465" s="139" t="s">
        <v>2352</v>
      </c>
    </row>
    <row r="466" spans="1:20" ht="67.5" hidden="1">
      <c r="A466" s="556">
        <v>2</v>
      </c>
      <c r="B466" s="133" t="s">
        <v>2440</v>
      </c>
      <c r="C466" s="133"/>
      <c r="D466" s="133"/>
      <c r="E466" s="133"/>
      <c r="F466" s="133"/>
      <c r="G466" s="558">
        <v>2</v>
      </c>
      <c r="H466" s="558" t="s">
        <v>3882</v>
      </c>
      <c r="I466" s="128" t="s">
        <v>2441</v>
      </c>
      <c r="J466" s="194" t="s">
        <v>2442</v>
      </c>
      <c r="K466" s="235">
        <v>13799.999999999998</v>
      </c>
      <c r="L466" s="548"/>
      <c r="M466" s="130" t="s">
        <v>2038</v>
      </c>
      <c r="N466" s="191" t="s">
        <v>756</v>
      </c>
      <c r="O466" s="200" t="s">
        <v>2262</v>
      </c>
      <c r="P466" s="244"/>
      <c r="Q466" s="244"/>
      <c r="R466" s="139" t="s">
        <v>2352</v>
      </c>
    </row>
    <row r="467" spans="1:20" ht="38.25" hidden="1">
      <c r="A467" s="556">
        <v>3</v>
      </c>
      <c r="B467" s="133" t="s">
        <v>2443</v>
      </c>
      <c r="C467" s="133"/>
      <c r="D467" s="133"/>
      <c r="E467" s="133"/>
      <c r="F467" s="133"/>
      <c r="G467" s="558">
        <v>2</v>
      </c>
      <c r="H467" s="558" t="s">
        <v>3882</v>
      </c>
      <c r="I467" s="128" t="s">
        <v>2444</v>
      </c>
      <c r="J467" s="195" t="s">
        <v>2445</v>
      </c>
      <c r="K467" s="235">
        <v>11500</v>
      </c>
      <c r="L467" s="237"/>
      <c r="M467" s="552"/>
      <c r="N467" s="508"/>
      <c r="O467" s="130" t="s">
        <v>2443</v>
      </c>
      <c r="P467" s="191" t="s">
        <v>2446</v>
      </c>
      <c r="Q467" s="200" t="s">
        <v>2262</v>
      </c>
      <c r="R467" s="244"/>
      <c r="S467" s="244"/>
      <c r="T467" s="139"/>
    </row>
    <row r="468" spans="1:20" ht="57.75" hidden="1" customHeight="1">
      <c r="A468" s="3792" t="s">
        <v>3884</v>
      </c>
      <c r="B468" s="3792"/>
      <c r="C468" s="493"/>
      <c r="D468" s="493"/>
      <c r="E468" s="493"/>
      <c r="F468" s="493"/>
      <c r="G468" s="493"/>
      <c r="H468" s="493"/>
      <c r="I468" s="493"/>
      <c r="J468" s="493"/>
      <c r="K468" s="491">
        <v>0</v>
      </c>
      <c r="L468" s="548"/>
      <c r="M468" s="492"/>
      <c r="N468" s="182"/>
      <c r="O468" s="214"/>
      <c r="P468" s="244"/>
      <c r="Q468" s="244"/>
      <c r="R468" s="214"/>
    </row>
    <row r="469" spans="1:20" ht="38.25" hidden="1" customHeight="1">
      <c r="A469" s="126">
        <v>1</v>
      </c>
      <c r="B469" s="127" t="s">
        <v>1924</v>
      </c>
      <c r="C469" s="127"/>
      <c r="D469" s="127"/>
      <c r="E469" s="127"/>
      <c r="F469" s="127"/>
      <c r="G469" s="127">
        <v>2</v>
      </c>
      <c r="H469" s="127" t="s">
        <v>3876</v>
      </c>
      <c r="I469" s="128">
        <v>94</v>
      </c>
      <c r="J469" s="128">
        <v>72</v>
      </c>
      <c r="K469" s="237">
        <v>563.5</v>
      </c>
      <c r="L469" s="548"/>
      <c r="M469" s="130" t="s">
        <v>1925</v>
      </c>
      <c r="N469" s="200" t="s">
        <v>2459</v>
      </c>
      <c r="O469" s="131" t="s">
        <v>1926</v>
      </c>
      <c r="P469" s="244"/>
      <c r="Q469" s="244"/>
      <c r="R469" s="214"/>
    </row>
    <row r="470" spans="1:20" ht="38.25" hidden="1">
      <c r="A470" s="126">
        <v>2</v>
      </c>
      <c r="B470" s="127" t="s">
        <v>1927</v>
      </c>
      <c r="C470" s="127"/>
      <c r="D470" s="127"/>
      <c r="E470" s="127"/>
      <c r="F470" s="127"/>
      <c r="G470" s="127">
        <v>2</v>
      </c>
      <c r="H470" s="127" t="s">
        <v>3876</v>
      </c>
      <c r="I470" s="128">
        <v>61</v>
      </c>
      <c r="J470" s="128">
        <v>77</v>
      </c>
      <c r="K470" s="237">
        <v>1125</v>
      </c>
      <c r="L470" s="548"/>
      <c r="M470" s="554" t="s">
        <v>476</v>
      </c>
      <c r="N470" s="191" t="s">
        <v>2460</v>
      </c>
      <c r="O470" s="131" t="s">
        <v>1928</v>
      </c>
      <c r="P470" s="244"/>
      <c r="Q470" s="244"/>
      <c r="R470" s="191"/>
    </row>
    <row r="471" spans="1:20" ht="25.5" hidden="1">
      <c r="A471" s="126">
        <v>3</v>
      </c>
      <c r="B471" s="133" t="s">
        <v>1929</v>
      </c>
      <c r="C471" s="133"/>
      <c r="D471" s="133"/>
      <c r="E471" s="133"/>
      <c r="F471" s="133"/>
      <c r="G471" s="127">
        <v>2</v>
      </c>
      <c r="H471" s="127" t="s">
        <v>3876</v>
      </c>
      <c r="I471" s="128">
        <v>94</v>
      </c>
      <c r="J471" s="128">
        <v>208</v>
      </c>
      <c r="K471" s="234">
        <v>91.1</v>
      </c>
      <c r="L471" s="548"/>
      <c r="M471" s="130" t="s">
        <v>1930</v>
      </c>
      <c r="N471" s="215" t="s">
        <v>2461</v>
      </c>
      <c r="O471" s="131" t="s">
        <v>1926</v>
      </c>
      <c r="P471" s="244"/>
      <c r="Q471" s="244"/>
      <c r="R471" s="214"/>
    </row>
    <row r="472" spans="1:20" ht="25.5" hidden="1">
      <c r="A472" s="126">
        <v>4</v>
      </c>
      <c r="B472" s="127" t="s">
        <v>1931</v>
      </c>
      <c r="C472" s="127"/>
      <c r="D472" s="127"/>
      <c r="E472" s="127"/>
      <c r="F472" s="127"/>
      <c r="G472" s="127">
        <v>2</v>
      </c>
      <c r="H472" s="127" t="s">
        <v>3876</v>
      </c>
      <c r="I472" s="128">
        <v>94</v>
      </c>
      <c r="J472" s="128">
        <v>154</v>
      </c>
      <c r="K472" s="234">
        <v>261.3</v>
      </c>
      <c r="L472" s="548"/>
      <c r="M472" s="130" t="s">
        <v>1930</v>
      </c>
      <c r="N472" s="215" t="s">
        <v>2462</v>
      </c>
      <c r="O472" s="131" t="s">
        <v>1932</v>
      </c>
      <c r="P472" s="244"/>
      <c r="Q472" s="244"/>
      <c r="R472" s="214"/>
    </row>
    <row r="473" spans="1:20" ht="25.5" hidden="1">
      <c r="A473" s="135">
        <v>5</v>
      </c>
      <c r="B473" s="136" t="s">
        <v>1933</v>
      </c>
      <c r="C473" s="136"/>
      <c r="D473" s="136"/>
      <c r="E473" s="136"/>
      <c r="F473" s="136"/>
      <c r="G473" s="127">
        <v>2</v>
      </c>
      <c r="H473" s="127" t="s">
        <v>3876</v>
      </c>
      <c r="I473" s="137">
        <v>95</v>
      </c>
      <c r="J473" s="137">
        <v>212</v>
      </c>
      <c r="K473" s="230">
        <v>410.8</v>
      </c>
      <c r="L473" s="548"/>
      <c r="M473" s="497" t="s">
        <v>476</v>
      </c>
      <c r="N473" s="216" t="s">
        <v>2463</v>
      </c>
      <c r="O473" s="138" t="s">
        <v>1926</v>
      </c>
      <c r="P473" s="244"/>
      <c r="Q473" s="244"/>
      <c r="R473" s="498"/>
    </row>
    <row r="474" spans="1:20" ht="60" hidden="1">
      <c r="A474" s="135">
        <v>6</v>
      </c>
      <c r="B474" s="136" t="s">
        <v>1934</v>
      </c>
      <c r="C474" s="136"/>
      <c r="D474" s="136"/>
      <c r="E474" s="136"/>
      <c r="F474" s="136"/>
      <c r="G474" s="127">
        <v>2</v>
      </c>
      <c r="H474" s="127" t="s">
        <v>3876</v>
      </c>
      <c r="I474" s="137">
        <v>95</v>
      </c>
      <c r="J474" s="137">
        <v>212</v>
      </c>
      <c r="K474" s="230">
        <v>67.2</v>
      </c>
      <c r="L474" s="548"/>
      <c r="M474" s="497" t="s">
        <v>476</v>
      </c>
      <c r="N474" s="216" t="s">
        <v>2463</v>
      </c>
      <c r="O474" s="227" t="s">
        <v>1932</v>
      </c>
      <c r="P474" s="244"/>
      <c r="Q474" s="244"/>
      <c r="R474" s="139" t="s">
        <v>1935</v>
      </c>
    </row>
    <row r="475" spans="1:20" ht="25.5" hidden="1">
      <c r="A475" s="126">
        <v>11</v>
      </c>
      <c r="B475" s="127" t="s">
        <v>1939</v>
      </c>
      <c r="C475" s="127"/>
      <c r="D475" s="127"/>
      <c r="E475" s="127"/>
      <c r="F475" s="127"/>
      <c r="G475" s="127">
        <v>2</v>
      </c>
      <c r="H475" s="127" t="s">
        <v>3876</v>
      </c>
      <c r="I475" s="128">
        <v>95</v>
      </c>
      <c r="J475" s="128">
        <v>142</v>
      </c>
      <c r="K475" s="234">
        <v>75.7</v>
      </c>
      <c r="L475" s="548"/>
      <c r="M475" s="130" t="s">
        <v>1930</v>
      </c>
      <c r="N475" s="200" t="s">
        <v>2463</v>
      </c>
      <c r="O475" s="218" t="s">
        <v>1932</v>
      </c>
      <c r="P475" s="244"/>
      <c r="Q475" s="244"/>
      <c r="R475" s="139"/>
    </row>
    <row r="476" spans="1:20" ht="31.5" hidden="1">
      <c r="A476" s="126">
        <v>12</v>
      </c>
      <c r="B476" s="127" t="s">
        <v>1940</v>
      </c>
      <c r="C476" s="127"/>
      <c r="D476" s="127"/>
      <c r="E476" s="127"/>
      <c r="F476" s="127"/>
      <c r="G476" s="127">
        <v>2</v>
      </c>
      <c r="H476" s="127" t="s">
        <v>3876</v>
      </c>
      <c r="I476" s="128">
        <v>71</v>
      </c>
      <c r="J476" s="128">
        <v>32</v>
      </c>
      <c r="K476" s="237">
        <v>1186.5</v>
      </c>
      <c r="L476" s="548"/>
      <c r="M476" s="554" t="s">
        <v>476</v>
      </c>
      <c r="N476" s="200" t="s">
        <v>2465</v>
      </c>
      <c r="O476" s="218" t="s">
        <v>1932</v>
      </c>
      <c r="P476" s="244"/>
      <c r="Q476" s="244"/>
      <c r="R476" s="500"/>
    </row>
    <row r="477" spans="1:20" ht="25.5" hidden="1">
      <c r="A477" s="126">
        <v>13</v>
      </c>
      <c r="B477" s="127" t="s">
        <v>1941</v>
      </c>
      <c r="C477" s="127"/>
      <c r="D477" s="127"/>
      <c r="E477" s="127"/>
      <c r="F477" s="127"/>
      <c r="G477" s="127">
        <v>2</v>
      </c>
      <c r="H477" s="127" t="s">
        <v>3876</v>
      </c>
      <c r="I477" s="128">
        <v>118</v>
      </c>
      <c r="J477" s="128">
        <v>62</v>
      </c>
      <c r="K477" s="234">
        <v>216.3</v>
      </c>
      <c r="L477" s="548"/>
      <c r="M477" s="554" t="s">
        <v>476</v>
      </c>
      <c r="N477" s="200" t="s">
        <v>2465</v>
      </c>
      <c r="O477" s="218" t="s">
        <v>1932</v>
      </c>
      <c r="P477" s="244"/>
      <c r="Q477" s="244"/>
      <c r="R477" s="200"/>
    </row>
    <row r="478" spans="1:20" ht="25.5" hidden="1">
      <c r="A478" s="126">
        <v>14</v>
      </c>
      <c r="B478" s="127" t="s">
        <v>1942</v>
      </c>
      <c r="C478" s="127"/>
      <c r="D478" s="127"/>
      <c r="E478" s="127"/>
      <c r="F478" s="127"/>
      <c r="G478" s="127">
        <v>2</v>
      </c>
      <c r="H478" s="127" t="s">
        <v>3876</v>
      </c>
      <c r="I478" s="141">
        <v>107</v>
      </c>
      <c r="J478" s="128">
        <v>45</v>
      </c>
      <c r="K478" s="234">
        <v>122.10000000000001</v>
      </c>
      <c r="L478" s="548"/>
      <c r="M478" s="130" t="s">
        <v>1930</v>
      </c>
      <c r="N478" s="200" t="s">
        <v>2466</v>
      </c>
      <c r="O478" s="218" t="s">
        <v>1932</v>
      </c>
      <c r="P478" s="244"/>
      <c r="Q478" s="244"/>
      <c r="R478" s="200"/>
    </row>
    <row r="479" spans="1:20" ht="63.75" hidden="1">
      <c r="A479" s="132">
        <v>1</v>
      </c>
      <c r="B479" s="170" t="s">
        <v>1944</v>
      </c>
      <c r="C479" s="501"/>
      <c r="D479" s="501"/>
      <c r="E479" s="501"/>
      <c r="F479" s="501"/>
      <c r="G479" s="127">
        <v>2</v>
      </c>
      <c r="H479" s="127" t="s">
        <v>3876</v>
      </c>
      <c r="I479" s="128">
        <v>32</v>
      </c>
      <c r="J479" s="128">
        <v>308</v>
      </c>
      <c r="K479" s="237">
        <v>7983.3</v>
      </c>
      <c r="L479" s="548"/>
      <c r="M479" s="191" t="s">
        <v>1945</v>
      </c>
      <c r="N479" s="162" t="s">
        <v>2467</v>
      </c>
      <c r="O479" s="198" t="s">
        <v>1946</v>
      </c>
      <c r="P479" s="244"/>
      <c r="Q479" s="244"/>
      <c r="R479" s="200" t="s">
        <v>1947</v>
      </c>
    </row>
    <row r="480" spans="1:20" ht="30" hidden="1">
      <c r="A480" s="126">
        <v>15</v>
      </c>
      <c r="B480" s="127" t="s">
        <v>1948</v>
      </c>
      <c r="C480" s="127"/>
      <c r="D480" s="127"/>
      <c r="E480" s="127"/>
      <c r="F480" s="127"/>
      <c r="G480" s="127">
        <v>2</v>
      </c>
      <c r="H480" s="127" t="s">
        <v>3876</v>
      </c>
      <c r="I480" s="141">
        <v>64</v>
      </c>
      <c r="J480" s="128">
        <v>39</v>
      </c>
      <c r="K480" s="234">
        <v>504.2</v>
      </c>
      <c r="L480" s="548"/>
      <c r="M480" s="130" t="s">
        <v>1949</v>
      </c>
      <c r="N480" s="200" t="s">
        <v>2465</v>
      </c>
      <c r="O480" s="198" t="s">
        <v>1950</v>
      </c>
      <c r="P480" s="244"/>
      <c r="Q480" s="244"/>
      <c r="R480" s="200"/>
    </row>
    <row r="481" spans="1:18" ht="25.5" hidden="1">
      <c r="A481" s="126">
        <v>16</v>
      </c>
      <c r="B481" s="127" t="s">
        <v>1951</v>
      </c>
      <c r="C481" s="127"/>
      <c r="D481" s="127"/>
      <c r="E481" s="127"/>
      <c r="F481" s="127"/>
      <c r="G481" s="127">
        <v>2</v>
      </c>
      <c r="H481" s="127" t="s">
        <v>3876</v>
      </c>
      <c r="I481" s="141">
        <v>75</v>
      </c>
      <c r="J481" s="128">
        <v>150</v>
      </c>
      <c r="K481" s="234">
        <v>2813.8</v>
      </c>
      <c r="L481" s="548"/>
      <c r="M481" s="554" t="s">
        <v>476</v>
      </c>
      <c r="N481" s="200" t="s">
        <v>2465</v>
      </c>
      <c r="O481" s="218" t="s">
        <v>1932</v>
      </c>
      <c r="P481" s="244"/>
      <c r="Q481" s="244"/>
      <c r="R481" s="200"/>
    </row>
    <row r="482" spans="1:18" ht="25.5" hidden="1">
      <c r="A482" s="126">
        <v>17</v>
      </c>
      <c r="B482" s="127" t="s">
        <v>1952</v>
      </c>
      <c r="C482" s="127"/>
      <c r="D482" s="127"/>
      <c r="E482" s="127"/>
      <c r="F482" s="127"/>
      <c r="G482" s="127">
        <v>2</v>
      </c>
      <c r="H482" s="127" t="s">
        <v>3876</v>
      </c>
      <c r="I482" s="128">
        <v>77</v>
      </c>
      <c r="J482" s="128">
        <v>2</v>
      </c>
      <c r="K482" s="237">
        <v>2286.9</v>
      </c>
      <c r="L482" s="548"/>
      <c r="M482" s="142" t="s">
        <v>1953</v>
      </c>
      <c r="N482" s="200" t="s">
        <v>2465</v>
      </c>
      <c r="O482" s="218" t="s">
        <v>1932</v>
      </c>
      <c r="P482" s="244"/>
      <c r="Q482" s="244"/>
      <c r="R482" s="200"/>
    </row>
    <row r="483" spans="1:18" ht="25.5" hidden="1">
      <c r="A483" s="126">
        <v>18</v>
      </c>
      <c r="B483" s="127" t="s">
        <v>1952</v>
      </c>
      <c r="C483" s="127"/>
      <c r="D483" s="127"/>
      <c r="E483" s="127"/>
      <c r="F483" s="127"/>
      <c r="G483" s="127">
        <v>2</v>
      </c>
      <c r="H483" s="127" t="s">
        <v>3876</v>
      </c>
      <c r="I483" s="128">
        <v>77</v>
      </c>
      <c r="J483" s="128">
        <v>5</v>
      </c>
      <c r="K483" s="237">
        <v>5215.7</v>
      </c>
      <c r="L483" s="548"/>
      <c r="M483" s="142" t="s">
        <v>1953</v>
      </c>
      <c r="N483" s="200" t="s">
        <v>2465</v>
      </c>
      <c r="O483" s="218" t="s">
        <v>1932</v>
      </c>
      <c r="P483" s="244"/>
      <c r="Q483" s="244"/>
      <c r="R483" s="200"/>
    </row>
    <row r="484" spans="1:18" ht="25.5" hidden="1">
      <c r="A484" s="126">
        <v>19</v>
      </c>
      <c r="B484" s="127" t="s">
        <v>1952</v>
      </c>
      <c r="C484" s="127"/>
      <c r="D484" s="127"/>
      <c r="E484" s="127"/>
      <c r="F484" s="127"/>
      <c r="G484" s="127">
        <v>2</v>
      </c>
      <c r="H484" s="127" t="s">
        <v>3876</v>
      </c>
      <c r="I484" s="128">
        <v>77</v>
      </c>
      <c r="J484" s="128">
        <v>7</v>
      </c>
      <c r="K484" s="237">
        <v>146.9</v>
      </c>
      <c r="L484" s="548"/>
      <c r="M484" s="142" t="s">
        <v>1953</v>
      </c>
      <c r="N484" s="200" t="s">
        <v>2465</v>
      </c>
      <c r="O484" s="218" t="s">
        <v>1932</v>
      </c>
      <c r="P484" s="244"/>
      <c r="Q484" s="244"/>
      <c r="R484" s="200"/>
    </row>
    <row r="485" spans="1:18" ht="25.5" hidden="1">
      <c r="A485" s="126">
        <v>20</v>
      </c>
      <c r="B485" s="127" t="s">
        <v>1952</v>
      </c>
      <c r="C485" s="127"/>
      <c r="D485" s="127"/>
      <c r="E485" s="127"/>
      <c r="F485" s="127"/>
      <c r="G485" s="127">
        <v>2</v>
      </c>
      <c r="H485" s="127" t="s">
        <v>3876</v>
      </c>
      <c r="I485" s="128">
        <v>77</v>
      </c>
      <c r="J485" s="128">
        <v>10</v>
      </c>
      <c r="K485" s="237">
        <v>1785.2</v>
      </c>
      <c r="L485" s="548"/>
      <c r="M485" s="142" t="s">
        <v>1953</v>
      </c>
      <c r="N485" s="200" t="s">
        <v>2465</v>
      </c>
      <c r="O485" s="218" t="s">
        <v>1932</v>
      </c>
      <c r="P485" s="244"/>
      <c r="Q485" s="244"/>
      <c r="R485" s="200"/>
    </row>
    <row r="486" spans="1:18" ht="25.5" hidden="1">
      <c r="A486" s="126">
        <v>21</v>
      </c>
      <c r="B486" s="127" t="s">
        <v>1952</v>
      </c>
      <c r="C486" s="127"/>
      <c r="D486" s="127"/>
      <c r="E486" s="127"/>
      <c r="F486" s="127"/>
      <c r="G486" s="127">
        <v>2</v>
      </c>
      <c r="H486" s="127" t="s">
        <v>3876</v>
      </c>
      <c r="I486" s="128">
        <v>78</v>
      </c>
      <c r="J486" s="143">
        <v>22</v>
      </c>
      <c r="K486" s="231">
        <v>15500</v>
      </c>
      <c r="L486" s="548"/>
      <c r="M486" s="142" t="s">
        <v>1953</v>
      </c>
      <c r="N486" s="200" t="s">
        <v>2465</v>
      </c>
      <c r="O486" s="218" t="s">
        <v>1932</v>
      </c>
      <c r="P486" s="244"/>
      <c r="Q486" s="244"/>
      <c r="R486" s="200"/>
    </row>
    <row r="487" spans="1:18" ht="25.5" hidden="1">
      <c r="A487" s="126">
        <v>22</v>
      </c>
      <c r="B487" s="127" t="s">
        <v>1952</v>
      </c>
      <c r="C487" s="127"/>
      <c r="D487" s="127"/>
      <c r="E487" s="127"/>
      <c r="F487" s="127"/>
      <c r="G487" s="127">
        <v>2</v>
      </c>
      <c r="H487" s="127" t="s">
        <v>3876</v>
      </c>
      <c r="I487" s="128">
        <v>78</v>
      </c>
      <c r="J487" s="143">
        <v>26</v>
      </c>
      <c r="K487" s="231">
        <v>4513</v>
      </c>
      <c r="L487" s="548"/>
      <c r="M487" s="142" t="s">
        <v>1953</v>
      </c>
      <c r="N487" s="200" t="s">
        <v>2465</v>
      </c>
      <c r="O487" s="218" t="s">
        <v>1932</v>
      </c>
      <c r="P487" s="244"/>
      <c r="Q487" s="244"/>
      <c r="R487" s="200"/>
    </row>
    <row r="488" spans="1:18" ht="30" hidden="1">
      <c r="A488" s="126">
        <v>23</v>
      </c>
      <c r="B488" s="127" t="s">
        <v>1952</v>
      </c>
      <c r="C488" s="127"/>
      <c r="D488" s="127"/>
      <c r="E488" s="127"/>
      <c r="F488" s="127"/>
      <c r="G488" s="127">
        <v>2</v>
      </c>
      <c r="H488" s="127" t="s">
        <v>3876</v>
      </c>
      <c r="I488" s="128">
        <v>79</v>
      </c>
      <c r="J488" s="143">
        <v>5</v>
      </c>
      <c r="K488" s="231">
        <v>11399.999999999998</v>
      </c>
      <c r="L488" s="548"/>
      <c r="M488" s="142" t="s">
        <v>1954</v>
      </c>
      <c r="N488" s="200" t="s">
        <v>2465</v>
      </c>
      <c r="O488" s="218" t="s">
        <v>1932</v>
      </c>
      <c r="P488" s="244"/>
      <c r="Q488" s="244"/>
      <c r="R488" s="200"/>
    </row>
    <row r="489" spans="1:18" ht="25.5" hidden="1">
      <c r="A489" s="126">
        <v>24</v>
      </c>
      <c r="B489" s="127" t="s">
        <v>1952</v>
      </c>
      <c r="C489" s="127"/>
      <c r="D489" s="127"/>
      <c r="E489" s="127"/>
      <c r="F489" s="127"/>
      <c r="G489" s="127">
        <v>2</v>
      </c>
      <c r="H489" s="127" t="s">
        <v>3876</v>
      </c>
      <c r="I489" s="128">
        <v>89</v>
      </c>
      <c r="J489" s="143">
        <v>2</v>
      </c>
      <c r="K489" s="231">
        <v>699</v>
      </c>
      <c r="L489" s="548"/>
      <c r="M489" s="142" t="s">
        <v>1955</v>
      </c>
      <c r="N489" s="200" t="s">
        <v>2465</v>
      </c>
      <c r="O489" s="218" t="s">
        <v>1932</v>
      </c>
      <c r="P489" s="244"/>
      <c r="Q489" s="244"/>
      <c r="R489" s="200"/>
    </row>
    <row r="490" spans="1:18" ht="25.5" hidden="1">
      <c r="A490" s="126">
        <v>25</v>
      </c>
      <c r="B490" s="127" t="s">
        <v>1952</v>
      </c>
      <c r="C490" s="127"/>
      <c r="D490" s="127"/>
      <c r="E490" s="127"/>
      <c r="F490" s="127"/>
      <c r="G490" s="127">
        <v>2</v>
      </c>
      <c r="H490" s="127" t="s">
        <v>3876</v>
      </c>
      <c r="I490" s="128">
        <v>89</v>
      </c>
      <c r="J490" s="143">
        <v>13</v>
      </c>
      <c r="K490" s="231">
        <v>11900</v>
      </c>
      <c r="L490" s="548"/>
      <c r="M490" s="142" t="s">
        <v>476</v>
      </c>
      <c r="N490" s="200" t="s">
        <v>2465</v>
      </c>
      <c r="O490" s="218" t="s">
        <v>1932</v>
      </c>
      <c r="P490" s="244"/>
      <c r="Q490" s="244"/>
      <c r="R490" s="200"/>
    </row>
    <row r="491" spans="1:18" ht="30" hidden="1">
      <c r="A491" s="126">
        <v>26</v>
      </c>
      <c r="B491" s="127" t="s">
        <v>1952</v>
      </c>
      <c r="C491" s="127"/>
      <c r="D491" s="127"/>
      <c r="E491" s="127"/>
      <c r="F491" s="127"/>
      <c r="G491" s="127">
        <v>2</v>
      </c>
      <c r="H491" s="127" t="s">
        <v>3876</v>
      </c>
      <c r="I491" s="128">
        <v>90</v>
      </c>
      <c r="J491" s="143">
        <v>19</v>
      </c>
      <c r="K491" s="231">
        <v>20200</v>
      </c>
      <c r="L491" s="548"/>
      <c r="M491" s="142" t="s">
        <v>1956</v>
      </c>
      <c r="N491" s="200" t="s">
        <v>2465</v>
      </c>
      <c r="O491" s="218" t="s">
        <v>1932</v>
      </c>
      <c r="P491" s="244"/>
      <c r="Q491" s="244"/>
      <c r="R491" s="200"/>
    </row>
    <row r="492" spans="1:18" ht="25.5" hidden="1">
      <c r="A492" s="126">
        <v>27</v>
      </c>
      <c r="B492" s="127" t="s">
        <v>1952</v>
      </c>
      <c r="C492" s="127"/>
      <c r="D492" s="127"/>
      <c r="E492" s="127"/>
      <c r="F492" s="127"/>
      <c r="G492" s="127">
        <v>2</v>
      </c>
      <c r="H492" s="127" t="s">
        <v>3876</v>
      </c>
      <c r="I492" s="128">
        <v>90</v>
      </c>
      <c r="J492" s="143">
        <v>61</v>
      </c>
      <c r="K492" s="231">
        <v>557</v>
      </c>
      <c r="L492" s="548"/>
      <c r="M492" s="142" t="s">
        <v>1953</v>
      </c>
      <c r="N492" s="200" t="s">
        <v>2465</v>
      </c>
      <c r="O492" s="218" t="s">
        <v>1932</v>
      </c>
      <c r="P492" s="244"/>
      <c r="Q492" s="244"/>
      <c r="R492" s="200"/>
    </row>
    <row r="493" spans="1:18" ht="25.5" hidden="1">
      <c r="A493" s="126">
        <v>28</v>
      </c>
      <c r="B493" s="127" t="s">
        <v>1952</v>
      </c>
      <c r="C493" s="127"/>
      <c r="D493" s="127"/>
      <c r="E493" s="127"/>
      <c r="F493" s="127"/>
      <c r="G493" s="127">
        <v>2</v>
      </c>
      <c r="H493" s="127" t="s">
        <v>3876</v>
      </c>
      <c r="I493" s="128">
        <v>90</v>
      </c>
      <c r="J493" s="143">
        <v>24</v>
      </c>
      <c r="K493" s="231">
        <v>4186</v>
      </c>
      <c r="L493" s="548"/>
      <c r="M493" s="142" t="s">
        <v>1953</v>
      </c>
      <c r="N493" s="200" t="s">
        <v>2465</v>
      </c>
      <c r="O493" s="218" t="s">
        <v>1932</v>
      </c>
      <c r="P493" s="244"/>
      <c r="Q493" s="244"/>
      <c r="R493" s="200"/>
    </row>
    <row r="494" spans="1:18" ht="25.5" hidden="1">
      <c r="A494" s="126">
        <v>29</v>
      </c>
      <c r="B494" s="127" t="s">
        <v>1952</v>
      </c>
      <c r="C494" s="127"/>
      <c r="D494" s="127"/>
      <c r="E494" s="127"/>
      <c r="F494" s="127"/>
      <c r="G494" s="127">
        <v>2</v>
      </c>
      <c r="H494" s="127" t="s">
        <v>3876</v>
      </c>
      <c r="I494" s="128">
        <v>90</v>
      </c>
      <c r="J494" s="143">
        <v>45</v>
      </c>
      <c r="K494" s="231">
        <v>301</v>
      </c>
      <c r="L494" s="548"/>
      <c r="M494" s="142" t="s">
        <v>476</v>
      </c>
      <c r="N494" s="200" t="s">
        <v>2465</v>
      </c>
      <c r="O494" s="218" t="s">
        <v>1932</v>
      </c>
      <c r="P494" s="244"/>
      <c r="Q494" s="244"/>
      <c r="R494" s="200"/>
    </row>
    <row r="495" spans="1:18" ht="25.5" hidden="1">
      <c r="A495" s="126">
        <v>30</v>
      </c>
      <c r="B495" s="127" t="s">
        <v>1325</v>
      </c>
      <c r="C495" s="127"/>
      <c r="D495" s="127"/>
      <c r="E495" s="127"/>
      <c r="F495" s="127"/>
      <c r="G495" s="127">
        <v>2</v>
      </c>
      <c r="H495" s="127" t="s">
        <v>3876</v>
      </c>
      <c r="I495" s="128">
        <v>91</v>
      </c>
      <c r="J495" s="143">
        <v>12</v>
      </c>
      <c r="K495" s="231">
        <v>352</v>
      </c>
      <c r="L495" s="548"/>
      <c r="M495" s="142" t="s">
        <v>1957</v>
      </c>
      <c r="N495" s="200" t="s">
        <v>2465</v>
      </c>
      <c r="O495" s="218" t="s">
        <v>1932</v>
      </c>
      <c r="P495" s="244"/>
      <c r="Q495" s="244"/>
      <c r="R495" s="200"/>
    </row>
    <row r="496" spans="1:18" ht="25.5" hidden="1">
      <c r="A496" s="126">
        <v>31</v>
      </c>
      <c r="B496" s="127" t="s">
        <v>1325</v>
      </c>
      <c r="C496" s="127"/>
      <c r="D496" s="127"/>
      <c r="E496" s="127"/>
      <c r="F496" s="127"/>
      <c r="G496" s="127">
        <v>2</v>
      </c>
      <c r="H496" s="127" t="s">
        <v>3876</v>
      </c>
      <c r="I496" s="128">
        <v>61</v>
      </c>
      <c r="J496" s="143">
        <v>6</v>
      </c>
      <c r="K496" s="231">
        <v>985</v>
      </c>
      <c r="L496" s="548"/>
      <c r="M496" s="142" t="s">
        <v>476</v>
      </c>
      <c r="N496" s="200" t="s">
        <v>2465</v>
      </c>
      <c r="O496" s="218" t="s">
        <v>1932</v>
      </c>
      <c r="P496" s="244"/>
      <c r="Q496" s="244"/>
      <c r="R496" s="200"/>
    </row>
    <row r="497" spans="1:18" ht="25.5" hidden="1">
      <c r="A497" s="126">
        <v>32</v>
      </c>
      <c r="B497" s="127" t="s">
        <v>1325</v>
      </c>
      <c r="C497" s="127"/>
      <c r="D497" s="127"/>
      <c r="E497" s="127"/>
      <c r="F497" s="127"/>
      <c r="G497" s="127">
        <v>2</v>
      </c>
      <c r="H497" s="127" t="s">
        <v>3876</v>
      </c>
      <c r="I497" s="128">
        <v>61</v>
      </c>
      <c r="J497" s="143">
        <v>77</v>
      </c>
      <c r="K497" s="231">
        <v>3312</v>
      </c>
      <c r="L497" s="548"/>
      <c r="M497" s="142" t="s">
        <v>476</v>
      </c>
      <c r="N497" s="200" t="s">
        <v>2465</v>
      </c>
      <c r="O497" s="218" t="s">
        <v>1932</v>
      </c>
      <c r="P497" s="244"/>
      <c r="Q497" s="244"/>
      <c r="R497" s="200"/>
    </row>
    <row r="498" spans="1:18" ht="25.5" hidden="1">
      <c r="A498" s="126">
        <v>33</v>
      </c>
      <c r="B498" s="127" t="s">
        <v>1325</v>
      </c>
      <c r="C498" s="127"/>
      <c r="D498" s="127"/>
      <c r="E498" s="127"/>
      <c r="F498" s="127"/>
      <c r="G498" s="127">
        <v>2</v>
      </c>
      <c r="H498" s="127" t="s">
        <v>3876</v>
      </c>
      <c r="I498" s="128">
        <v>62</v>
      </c>
      <c r="J498" s="143">
        <v>96</v>
      </c>
      <c r="K498" s="231">
        <v>1642.0000000000002</v>
      </c>
      <c r="L498" s="548"/>
      <c r="M498" s="142" t="s">
        <v>476</v>
      </c>
      <c r="N498" s="200" t="s">
        <v>2465</v>
      </c>
      <c r="O498" s="218" t="s">
        <v>1932</v>
      </c>
      <c r="P498" s="244"/>
      <c r="Q498" s="244"/>
      <c r="R498" s="200"/>
    </row>
    <row r="499" spans="1:18" ht="25.5" hidden="1">
      <c r="A499" s="126">
        <v>34</v>
      </c>
      <c r="B499" s="127" t="s">
        <v>1325</v>
      </c>
      <c r="C499" s="127"/>
      <c r="D499" s="127"/>
      <c r="E499" s="127"/>
      <c r="F499" s="127"/>
      <c r="G499" s="127">
        <v>2</v>
      </c>
      <c r="H499" s="127" t="s">
        <v>3876</v>
      </c>
      <c r="I499" s="128">
        <v>26</v>
      </c>
      <c r="J499" s="143">
        <v>2002</v>
      </c>
      <c r="K499" s="231">
        <v>4275</v>
      </c>
      <c r="L499" s="548"/>
      <c r="M499" s="142" t="s">
        <v>476</v>
      </c>
      <c r="N499" s="200" t="s">
        <v>2465</v>
      </c>
      <c r="O499" s="218" t="s">
        <v>1932</v>
      </c>
      <c r="P499" s="244"/>
      <c r="Q499" s="244"/>
      <c r="R499" s="200"/>
    </row>
    <row r="500" spans="1:18" ht="25.5" hidden="1">
      <c r="A500" s="126">
        <v>35</v>
      </c>
      <c r="B500" s="127" t="s">
        <v>1325</v>
      </c>
      <c r="C500" s="127"/>
      <c r="D500" s="127"/>
      <c r="E500" s="127"/>
      <c r="F500" s="127"/>
      <c r="G500" s="127">
        <v>2</v>
      </c>
      <c r="H500" s="127" t="s">
        <v>3876</v>
      </c>
      <c r="I500" s="128">
        <v>26</v>
      </c>
      <c r="J500" s="143">
        <v>407</v>
      </c>
      <c r="K500" s="231">
        <v>23900</v>
      </c>
      <c r="L500" s="548"/>
      <c r="M500" s="142" t="s">
        <v>476</v>
      </c>
      <c r="N500" s="200" t="s">
        <v>2465</v>
      </c>
      <c r="O500" s="218" t="s">
        <v>1932</v>
      </c>
      <c r="P500" s="244"/>
      <c r="Q500" s="244"/>
      <c r="R500" s="200"/>
    </row>
    <row r="501" spans="1:18" ht="25.5" hidden="1">
      <c r="A501" s="126">
        <v>36</v>
      </c>
      <c r="B501" s="127" t="s">
        <v>1325</v>
      </c>
      <c r="C501" s="127"/>
      <c r="D501" s="127"/>
      <c r="E501" s="127"/>
      <c r="F501" s="127"/>
      <c r="G501" s="127">
        <v>2</v>
      </c>
      <c r="H501" s="127" t="s">
        <v>3876</v>
      </c>
      <c r="I501" s="128">
        <v>32</v>
      </c>
      <c r="J501" s="143">
        <v>17</v>
      </c>
      <c r="K501" s="231">
        <v>2955</v>
      </c>
      <c r="L501" s="548"/>
      <c r="M501" s="142" t="s">
        <v>1930</v>
      </c>
      <c r="N501" s="200" t="s">
        <v>2465</v>
      </c>
      <c r="O501" s="218" t="s">
        <v>1932</v>
      </c>
      <c r="P501" s="244"/>
      <c r="Q501" s="244"/>
      <c r="R501" s="200"/>
    </row>
    <row r="502" spans="1:18" ht="25.5" hidden="1">
      <c r="A502" s="126">
        <v>37</v>
      </c>
      <c r="B502" s="127" t="s">
        <v>1325</v>
      </c>
      <c r="C502" s="127"/>
      <c r="D502" s="127"/>
      <c r="E502" s="127"/>
      <c r="F502" s="127"/>
      <c r="G502" s="127">
        <v>2</v>
      </c>
      <c r="H502" s="127" t="s">
        <v>3876</v>
      </c>
      <c r="I502" s="128">
        <v>32</v>
      </c>
      <c r="J502" s="143">
        <v>114</v>
      </c>
      <c r="K502" s="231">
        <v>2057</v>
      </c>
      <c r="L502" s="548"/>
      <c r="M502" s="142" t="s">
        <v>1930</v>
      </c>
      <c r="N502" s="200" t="s">
        <v>2465</v>
      </c>
      <c r="O502" s="218" t="s">
        <v>1932</v>
      </c>
      <c r="P502" s="244"/>
      <c r="Q502" s="244"/>
      <c r="R502" s="200"/>
    </row>
    <row r="503" spans="1:18" ht="30" hidden="1">
      <c r="A503" s="126">
        <v>38</v>
      </c>
      <c r="B503" s="127" t="s">
        <v>1325</v>
      </c>
      <c r="C503" s="127"/>
      <c r="D503" s="127"/>
      <c r="E503" s="127"/>
      <c r="F503" s="127"/>
      <c r="G503" s="127">
        <v>2</v>
      </c>
      <c r="H503" s="127" t="s">
        <v>3876</v>
      </c>
      <c r="I503" s="128">
        <v>32</v>
      </c>
      <c r="J503" s="143">
        <v>166</v>
      </c>
      <c r="K503" s="231">
        <v>1890</v>
      </c>
      <c r="L503" s="548"/>
      <c r="M503" s="142" t="s">
        <v>1958</v>
      </c>
      <c r="N503" s="200" t="s">
        <v>2465</v>
      </c>
      <c r="O503" s="218" t="s">
        <v>1932</v>
      </c>
      <c r="P503" s="244"/>
      <c r="Q503" s="244"/>
      <c r="R503" s="200"/>
    </row>
    <row r="504" spans="1:18" ht="25.5" hidden="1">
      <c r="A504" s="126">
        <v>39</v>
      </c>
      <c r="B504" s="127" t="s">
        <v>1325</v>
      </c>
      <c r="C504" s="127"/>
      <c r="D504" s="127"/>
      <c r="E504" s="127"/>
      <c r="F504" s="127"/>
      <c r="G504" s="127">
        <v>2</v>
      </c>
      <c r="H504" s="127" t="s">
        <v>3876</v>
      </c>
      <c r="I504" s="128">
        <v>32</v>
      </c>
      <c r="J504" s="143">
        <v>219</v>
      </c>
      <c r="K504" s="231">
        <v>13200</v>
      </c>
      <c r="L504" s="548"/>
      <c r="M504" s="142" t="s">
        <v>1930</v>
      </c>
      <c r="N504" s="200" t="s">
        <v>2465</v>
      </c>
      <c r="O504" s="218" t="s">
        <v>1932</v>
      </c>
      <c r="P504" s="244"/>
      <c r="Q504" s="244"/>
      <c r="R504" s="200"/>
    </row>
    <row r="505" spans="1:18" ht="25.5" hidden="1">
      <c r="A505" s="126">
        <v>40</v>
      </c>
      <c r="B505" s="127" t="s">
        <v>1325</v>
      </c>
      <c r="C505" s="127"/>
      <c r="D505" s="127"/>
      <c r="E505" s="127"/>
      <c r="F505" s="127"/>
      <c r="G505" s="127">
        <v>2</v>
      </c>
      <c r="H505" s="127" t="s">
        <v>3876</v>
      </c>
      <c r="I505" s="128">
        <v>50</v>
      </c>
      <c r="J505" s="143">
        <v>3</v>
      </c>
      <c r="K505" s="231">
        <v>284</v>
      </c>
      <c r="L505" s="548"/>
      <c r="M505" s="142" t="s">
        <v>476</v>
      </c>
      <c r="N505" s="200" t="s">
        <v>2465</v>
      </c>
      <c r="O505" s="218" t="s">
        <v>1932</v>
      </c>
      <c r="P505" s="244"/>
      <c r="Q505" s="244"/>
      <c r="R505" s="200"/>
    </row>
    <row r="506" spans="1:18" ht="30" hidden="1">
      <c r="A506" s="126">
        <v>41</v>
      </c>
      <c r="B506" s="127" t="s">
        <v>1325</v>
      </c>
      <c r="C506" s="127"/>
      <c r="D506" s="127"/>
      <c r="E506" s="127"/>
      <c r="F506" s="127"/>
      <c r="G506" s="127">
        <v>2</v>
      </c>
      <c r="H506" s="127" t="s">
        <v>3876</v>
      </c>
      <c r="I506" s="128">
        <v>50</v>
      </c>
      <c r="J506" s="143">
        <v>16</v>
      </c>
      <c r="K506" s="231">
        <v>1034</v>
      </c>
      <c r="L506" s="548"/>
      <c r="M506" s="142" t="s">
        <v>1959</v>
      </c>
      <c r="N506" s="200" t="s">
        <v>2465</v>
      </c>
      <c r="O506" s="218" t="s">
        <v>1932</v>
      </c>
      <c r="P506" s="244"/>
      <c r="Q506" s="244"/>
      <c r="R506" s="200"/>
    </row>
    <row r="507" spans="1:18" ht="30" hidden="1">
      <c r="A507" s="126">
        <v>42</v>
      </c>
      <c r="B507" s="127" t="s">
        <v>1325</v>
      </c>
      <c r="C507" s="127"/>
      <c r="D507" s="127"/>
      <c r="E507" s="127"/>
      <c r="F507" s="127"/>
      <c r="G507" s="127">
        <v>2</v>
      </c>
      <c r="H507" s="127" t="s">
        <v>3876</v>
      </c>
      <c r="I507" s="128">
        <v>50</v>
      </c>
      <c r="J507" s="143">
        <v>18</v>
      </c>
      <c r="K507" s="231">
        <v>533</v>
      </c>
      <c r="L507" s="548"/>
      <c r="M507" s="142" t="s">
        <v>1960</v>
      </c>
      <c r="N507" s="200" t="s">
        <v>2465</v>
      </c>
      <c r="O507" s="218" t="s">
        <v>1932</v>
      </c>
      <c r="P507" s="244"/>
      <c r="Q507" s="244"/>
      <c r="R507" s="200"/>
    </row>
    <row r="508" spans="1:18" ht="25.5" hidden="1">
      <c r="A508" s="126">
        <v>43</v>
      </c>
      <c r="B508" s="127" t="s">
        <v>1325</v>
      </c>
      <c r="C508" s="127"/>
      <c r="D508" s="127"/>
      <c r="E508" s="127"/>
      <c r="F508" s="127"/>
      <c r="G508" s="127">
        <v>2</v>
      </c>
      <c r="H508" s="127" t="s">
        <v>3876</v>
      </c>
      <c r="I508" s="128">
        <v>53</v>
      </c>
      <c r="J508" s="143">
        <v>31</v>
      </c>
      <c r="K508" s="231">
        <v>1113</v>
      </c>
      <c r="L508" s="548"/>
      <c r="M508" s="142" t="s">
        <v>476</v>
      </c>
      <c r="N508" s="200" t="s">
        <v>2465</v>
      </c>
      <c r="O508" s="218" t="s">
        <v>1932</v>
      </c>
      <c r="P508" s="244"/>
      <c r="Q508" s="244"/>
      <c r="R508" s="200"/>
    </row>
    <row r="509" spans="1:18" ht="25.5" hidden="1">
      <c r="A509" s="126">
        <v>44</v>
      </c>
      <c r="B509" s="127" t="s">
        <v>1325</v>
      </c>
      <c r="C509" s="127"/>
      <c r="D509" s="127"/>
      <c r="E509" s="127"/>
      <c r="F509" s="127"/>
      <c r="G509" s="127">
        <v>2</v>
      </c>
      <c r="H509" s="127" t="s">
        <v>3876</v>
      </c>
      <c r="I509" s="128">
        <v>56</v>
      </c>
      <c r="J509" s="143">
        <v>28</v>
      </c>
      <c r="K509" s="231">
        <v>196</v>
      </c>
      <c r="L509" s="548"/>
      <c r="M509" s="142" t="s">
        <v>1961</v>
      </c>
      <c r="N509" s="200" t="s">
        <v>2465</v>
      </c>
      <c r="O509" s="218" t="s">
        <v>1932</v>
      </c>
      <c r="P509" s="244"/>
      <c r="Q509" s="244"/>
      <c r="R509" s="200"/>
    </row>
    <row r="510" spans="1:18" ht="25.5" hidden="1">
      <c r="A510" s="126">
        <v>45</v>
      </c>
      <c r="B510" s="127" t="s">
        <v>1325</v>
      </c>
      <c r="C510" s="127"/>
      <c r="D510" s="127"/>
      <c r="E510" s="127"/>
      <c r="F510" s="127"/>
      <c r="G510" s="127">
        <v>2</v>
      </c>
      <c r="H510" s="127" t="s">
        <v>3876</v>
      </c>
      <c r="I510" s="128">
        <v>56</v>
      </c>
      <c r="J510" s="143">
        <v>29</v>
      </c>
      <c r="K510" s="231">
        <v>428</v>
      </c>
      <c r="L510" s="548"/>
      <c r="M510" s="142" t="s">
        <v>1930</v>
      </c>
      <c r="N510" s="200" t="s">
        <v>2465</v>
      </c>
      <c r="O510" s="218" t="s">
        <v>1932</v>
      </c>
      <c r="P510" s="244"/>
      <c r="Q510" s="244"/>
      <c r="R510" s="200"/>
    </row>
    <row r="511" spans="1:18" ht="25.5" hidden="1">
      <c r="A511" s="126">
        <v>46</v>
      </c>
      <c r="B511" s="127" t="s">
        <v>1325</v>
      </c>
      <c r="C511" s="127"/>
      <c r="D511" s="127"/>
      <c r="E511" s="127"/>
      <c r="F511" s="127"/>
      <c r="G511" s="127">
        <v>2</v>
      </c>
      <c r="H511" s="127" t="s">
        <v>3876</v>
      </c>
      <c r="I511" s="128">
        <v>56</v>
      </c>
      <c r="J511" s="143">
        <v>34</v>
      </c>
      <c r="K511" s="231">
        <v>617</v>
      </c>
      <c r="L511" s="548"/>
      <c r="M511" s="142" t="s">
        <v>1930</v>
      </c>
      <c r="N511" s="200" t="s">
        <v>2465</v>
      </c>
      <c r="O511" s="218" t="s">
        <v>1932</v>
      </c>
      <c r="P511" s="244"/>
      <c r="Q511" s="244"/>
      <c r="R511" s="200"/>
    </row>
    <row r="512" spans="1:18" ht="25.5" hidden="1">
      <c r="A512" s="126">
        <v>47</v>
      </c>
      <c r="B512" s="127" t="s">
        <v>1325</v>
      </c>
      <c r="C512" s="127"/>
      <c r="D512" s="127"/>
      <c r="E512" s="127"/>
      <c r="F512" s="127"/>
      <c r="G512" s="127">
        <v>2</v>
      </c>
      <c r="H512" s="127" t="s">
        <v>3876</v>
      </c>
      <c r="I512" s="128">
        <v>116</v>
      </c>
      <c r="J512" s="143">
        <v>73</v>
      </c>
      <c r="K512" s="231">
        <v>376</v>
      </c>
      <c r="L512" s="548"/>
      <c r="M512" s="142" t="s">
        <v>1962</v>
      </c>
      <c r="N512" s="200" t="s">
        <v>2465</v>
      </c>
      <c r="O512" s="218" t="s">
        <v>1932</v>
      </c>
      <c r="P512" s="244"/>
      <c r="Q512" s="244"/>
      <c r="R512" s="200"/>
    </row>
    <row r="513" spans="1:19" ht="25.5" hidden="1">
      <c r="A513" s="126">
        <v>48</v>
      </c>
      <c r="B513" s="127" t="s">
        <v>1325</v>
      </c>
      <c r="C513" s="127"/>
      <c r="D513" s="127"/>
      <c r="E513" s="127"/>
      <c r="F513" s="127"/>
      <c r="G513" s="127">
        <v>2</v>
      </c>
      <c r="H513" s="127" t="s">
        <v>3876</v>
      </c>
      <c r="I513" s="128">
        <v>117</v>
      </c>
      <c r="J513" s="143">
        <v>87</v>
      </c>
      <c r="K513" s="231">
        <v>475</v>
      </c>
      <c r="L513" s="548"/>
      <c r="M513" s="142" t="s">
        <v>1961</v>
      </c>
      <c r="N513" s="200" t="s">
        <v>2465</v>
      </c>
      <c r="O513" s="218" t="s">
        <v>1932</v>
      </c>
      <c r="P513" s="244"/>
      <c r="Q513" s="244"/>
      <c r="R513" s="200"/>
    </row>
    <row r="514" spans="1:19" ht="25.5" hidden="1">
      <c r="A514" s="126">
        <v>49</v>
      </c>
      <c r="B514" s="127" t="s">
        <v>1325</v>
      </c>
      <c r="C514" s="127"/>
      <c r="D514" s="127"/>
      <c r="E514" s="127"/>
      <c r="F514" s="127"/>
      <c r="G514" s="127">
        <v>2</v>
      </c>
      <c r="H514" s="127" t="s">
        <v>3876</v>
      </c>
      <c r="I514" s="128">
        <v>118</v>
      </c>
      <c r="J514" s="143">
        <v>101</v>
      </c>
      <c r="K514" s="231">
        <v>6121</v>
      </c>
      <c r="L514" s="548"/>
      <c r="M514" s="142" t="s">
        <v>1962</v>
      </c>
      <c r="N514" s="200" t="s">
        <v>2465</v>
      </c>
      <c r="O514" s="218" t="s">
        <v>1932</v>
      </c>
      <c r="P514" s="244"/>
      <c r="Q514" s="244"/>
      <c r="R514" s="200"/>
    </row>
    <row r="515" spans="1:19" ht="25.5" hidden="1">
      <c r="A515" s="126">
        <v>50</v>
      </c>
      <c r="B515" s="127" t="s">
        <v>1325</v>
      </c>
      <c r="C515" s="127"/>
      <c r="D515" s="127"/>
      <c r="E515" s="127"/>
      <c r="F515" s="127"/>
      <c r="G515" s="127">
        <v>2</v>
      </c>
      <c r="H515" s="127" t="s">
        <v>3876</v>
      </c>
      <c r="I515" s="128">
        <v>118</v>
      </c>
      <c r="J515" s="143">
        <v>133</v>
      </c>
      <c r="K515" s="231">
        <v>1879.0000000000002</v>
      </c>
      <c r="L515" s="548"/>
      <c r="M515" s="142" t="s">
        <v>476</v>
      </c>
      <c r="N515" s="200" t="s">
        <v>2465</v>
      </c>
      <c r="O515" s="218" t="s">
        <v>1932</v>
      </c>
      <c r="P515" s="244"/>
      <c r="Q515" s="244"/>
      <c r="R515" s="200"/>
    </row>
    <row r="516" spans="1:19" ht="25.5" hidden="1">
      <c r="A516" s="126">
        <v>51</v>
      </c>
      <c r="B516" s="127" t="s">
        <v>1325</v>
      </c>
      <c r="C516" s="127"/>
      <c r="D516" s="127"/>
      <c r="E516" s="127"/>
      <c r="F516" s="127"/>
      <c r="G516" s="127">
        <v>2</v>
      </c>
      <c r="H516" s="127" t="s">
        <v>3876</v>
      </c>
      <c r="I516" s="128">
        <v>127</v>
      </c>
      <c r="J516" s="143">
        <v>71</v>
      </c>
      <c r="K516" s="231">
        <v>281</v>
      </c>
      <c r="L516" s="548"/>
      <c r="M516" s="142" t="s">
        <v>1962</v>
      </c>
      <c r="N516" s="200" t="s">
        <v>2465</v>
      </c>
      <c r="O516" s="218" t="s">
        <v>1932</v>
      </c>
      <c r="P516" s="244"/>
      <c r="Q516" s="244"/>
      <c r="R516" s="200"/>
    </row>
    <row r="517" spans="1:19" ht="31.5" hidden="1">
      <c r="A517" s="126">
        <v>52</v>
      </c>
      <c r="B517" s="127" t="s">
        <v>1325</v>
      </c>
      <c r="C517" s="127"/>
      <c r="D517" s="127"/>
      <c r="E517" s="127"/>
      <c r="F517" s="127"/>
      <c r="G517" s="127">
        <v>2</v>
      </c>
      <c r="H517" s="127" t="s">
        <v>3876</v>
      </c>
      <c r="I517" s="128" t="s">
        <v>1963</v>
      </c>
      <c r="J517" s="143">
        <v>3</v>
      </c>
      <c r="K517" s="231">
        <v>13200</v>
      </c>
      <c r="L517" s="548"/>
      <c r="M517" s="142" t="s">
        <v>476</v>
      </c>
      <c r="N517" s="200" t="s">
        <v>2465</v>
      </c>
      <c r="O517" s="218" t="s">
        <v>1932</v>
      </c>
      <c r="P517" s="244"/>
      <c r="Q517" s="244"/>
      <c r="R517" s="200"/>
    </row>
    <row r="518" spans="1:19" ht="45" hidden="1">
      <c r="A518" s="145">
        <v>1</v>
      </c>
      <c r="B518" s="154" t="s">
        <v>2029</v>
      </c>
      <c r="C518" s="154"/>
      <c r="D518" s="154"/>
      <c r="E518" s="154"/>
      <c r="F518" s="154"/>
      <c r="G518" s="127">
        <v>2</v>
      </c>
      <c r="H518" s="127" t="s">
        <v>3877</v>
      </c>
      <c r="I518" s="155">
        <v>123</v>
      </c>
      <c r="J518" s="512">
        <v>3</v>
      </c>
      <c r="K518" s="513">
        <v>82.6</v>
      </c>
      <c r="L518" s="548"/>
      <c r="M518" s="156" t="s">
        <v>476</v>
      </c>
      <c r="N518" s="156" t="s">
        <v>2469</v>
      </c>
      <c r="O518" s="131" t="s">
        <v>2030</v>
      </c>
      <c r="P518" s="244"/>
      <c r="Q518" s="244"/>
      <c r="R518" s="157" t="s">
        <v>2031</v>
      </c>
    </row>
    <row r="519" spans="1:19" ht="60" hidden="1">
      <c r="A519" s="145">
        <v>2</v>
      </c>
      <c r="B519" s="154" t="s">
        <v>2032</v>
      </c>
      <c r="C519" s="154"/>
      <c r="D519" s="154"/>
      <c r="E519" s="154"/>
      <c r="F519" s="154"/>
      <c r="G519" s="127">
        <v>2</v>
      </c>
      <c r="H519" s="127" t="s">
        <v>3877</v>
      </c>
      <c r="I519" s="155">
        <v>131</v>
      </c>
      <c r="J519" s="512">
        <v>212</v>
      </c>
      <c r="K519" s="513">
        <v>660.7</v>
      </c>
      <c r="L519" s="548"/>
      <c r="M519" s="156" t="s">
        <v>2033</v>
      </c>
      <c r="N519" s="156" t="s">
        <v>2470</v>
      </c>
      <c r="O519" s="131" t="s">
        <v>2034</v>
      </c>
      <c r="P519" s="244"/>
      <c r="Q519" s="244"/>
      <c r="R519" s="157" t="s">
        <v>2035</v>
      </c>
    </row>
    <row r="520" spans="1:19" ht="60" hidden="1">
      <c r="A520" s="145">
        <v>3</v>
      </c>
      <c r="B520" s="154" t="s">
        <v>2036</v>
      </c>
      <c r="C520" s="154"/>
      <c r="D520" s="154"/>
      <c r="E520" s="154"/>
      <c r="F520" s="154"/>
      <c r="G520" s="127">
        <v>2</v>
      </c>
      <c r="H520" s="127" t="s">
        <v>3877</v>
      </c>
      <c r="I520" s="155">
        <v>131</v>
      </c>
      <c r="J520" s="512">
        <v>177</v>
      </c>
      <c r="K520" s="513">
        <v>77.8</v>
      </c>
      <c r="L520" s="548"/>
      <c r="M520" s="156" t="s">
        <v>2033</v>
      </c>
      <c r="N520" s="156" t="s">
        <v>2471</v>
      </c>
      <c r="O520" s="131" t="s">
        <v>2034</v>
      </c>
      <c r="P520" s="244"/>
      <c r="Q520" s="244"/>
      <c r="R520" s="157" t="s">
        <v>2035</v>
      </c>
    </row>
    <row r="521" spans="1:19" ht="60" hidden="1" customHeight="1">
      <c r="A521" s="3783">
        <v>4</v>
      </c>
      <c r="B521" s="3784" t="s">
        <v>2037</v>
      </c>
      <c r="C521" s="154"/>
      <c r="D521" s="154"/>
      <c r="E521" s="154"/>
      <c r="F521" s="154"/>
      <c r="G521" s="127">
        <v>2</v>
      </c>
      <c r="H521" s="127" t="s">
        <v>3877</v>
      </c>
      <c r="I521" s="3785">
        <v>131</v>
      </c>
      <c r="J521" s="155">
        <v>56</v>
      </c>
      <c r="K521" s="232">
        <v>177.59999999999997</v>
      </c>
      <c r="L521" s="548"/>
      <c r="M521" s="156" t="s">
        <v>2033</v>
      </c>
      <c r="N521" s="157" t="s">
        <v>2472</v>
      </c>
      <c r="O521" s="131" t="s">
        <v>2034</v>
      </c>
      <c r="P521" s="244"/>
      <c r="Q521" s="244"/>
      <c r="R521" s="157" t="s">
        <v>2035</v>
      </c>
    </row>
    <row r="522" spans="1:19" ht="60" hidden="1" customHeight="1">
      <c r="A522" s="3783"/>
      <c r="B522" s="3784"/>
      <c r="C522" s="154"/>
      <c r="D522" s="154"/>
      <c r="E522" s="154"/>
      <c r="F522" s="154"/>
      <c r="G522" s="127">
        <v>2</v>
      </c>
      <c r="H522" s="127" t="s">
        <v>3877</v>
      </c>
      <c r="I522" s="3785"/>
      <c r="J522" s="155">
        <v>251</v>
      </c>
      <c r="K522" s="232">
        <v>1608.5</v>
      </c>
      <c r="L522" s="548"/>
      <c r="M522" s="156" t="s">
        <v>2033</v>
      </c>
      <c r="N522" s="157" t="s">
        <v>2472</v>
      </c>
      <c r="O522" s="131" t="s">
        <v>2034</v>
      </c>
      <c r="P522" s="244"/>
      <c r="Q522" s="244"/>
      <c r="R522" s="157" t="s">
        <v>2035</v>
      </c>
    </row>
    <row r="523" spans="1:19" ht="45" hidden="1">
      <c r="A523" s="3783"/>
      <c r="B523" s="3784"/>
      <c r="C523" s="154"/>
      <c r="D523" s="154"/>
      <c r="E523" s="154"/>
      <c r="F523" s="154"/>
      <c r="G523" s="127">
        <v>2</v>
      </c>
      <c r="H523" s="127" t="s">
        <v>3877</v>
      </c>
      <c r="I523" s="3785"/>
      <c r="J523" s="155">
        <v>318</v>
      </c>
      <c r="K523" s="232">
        <v>78.399999999999991</v>
      </c>
      <c r="L523" s="548"/>
      <c r="M523" s="156" t="s">
        <v>2033</v>
      </c>
      <c r="N523" s="157" t="s">
        <v>2473</v>
      </c>
      <c r="O523" s="131" t="s">
        <v>2034</v>
      </c>
      <c r="P523" s="244"/>
      <c r="Q523" s="244"/>
      <c r="R523" s="157" t="s">
        <v>2035</v>
      </c>
    </row>
    <row r="524" spans="1:19" ht="60" hidden="1" customHeight="1">
      <c r="A524" s="145">
        <v>5</v>
      </c>
      <c r="B524" s="154" t="s">
        <v>974</v>
      </c>
      <c r="C524" s="154"/>
      <c r="D524" s="154"/>
      <c r="E524" s="154"/>
      <c r="F524" s="154"/>
      <c r="G524" s="127">
        <v>2</v>
      </c>
      <c r="H524" s="127" t="s">
        <v>3877</v>
      </c>
      <c r="I524" s="155">
        <v>110</v>
      </c>
      <c r="J524" s="155">
        <v>3</v>
      </c>
      <c r="K524" s="232">
        <v>17950.2</v>
      </c>
      <c r="L524" s="548"/>
      <c r="M524" s="159" t="s">
        <v>2038</v>
      </c>
      <c r="N524" s="157" t="s">
        <v>2474</v>
      </c>
      <c r="O524" s="160" t="s">
        <v>2039</v>
      </c>
      <c r="P524" s="244"/>
      <c r="Q524" s="244"/>
      <c r="R524" s="157" t="s">
        <v>2035</v>
      </c>
    </row>
    <row r="525" spans="1:19" ht="45" hidden="1">
      <c r="A525" s="145">
        <v>6</v>
      </c>
      <c r="B525" s="154" t="s">
        <v>2040</v>
      </c>
      <c r="C525" s="154"/>
      <c r="D525" s="154"/>
      <c r="E525" s="154"/>
      <c r="F525" s="154"/>
      <c r="G525" s="127">
        <v>2</v>
      </c>
      <c r="H525" s="127" t="s">
        <v>3877</v>
      </c>
      <c r="I525" s="155">
        <v>151</v>
      </c>
      <c r="J525" s="155">
        <v>21</v>
      </c>
      <c r="K525" s="232">
        <v>271.3</v>
      </c>
      <c r="L525" s="548"/>
      <c r="M525" s="159" t="s">
        <v>2041</v>
      </c>
      <c r="N525" s="156" t="s">
        <v>2475</v>
      </c>
      <c r="O525" s="161" t="s">
        <v>2042</v>
      </c>
      <c r="P525" s="244"/>
      <c r="Q525" s="244"/>
      <c r="R525" s="157" t="s">
        <v>2035</v>
      </c>
    </row>
    <row r="526" spans="1:19" ht="204" customHeight="1">
      <c r="A526" s="126">
        <v>7</v>
      </c>
      <c r="B526" s="3761" t="s">
        <v>2043</v>
      </c>
      <c r="C526" s="127"/>
      <c r="D526" s="127"/>
      <c r="E526" s="127"/>
      <c r="F526" s="127"/>
      <c r="G526" s="127">
        <v>2</v>
      </c>
      <c r="H526" s="127" t="s">
        <v>3877</v>
      </c>
      <c r="I526" s="128">
        <v>86</v>
      </c>
      <c r="J526" s="128">
        <v>3</v>
      </c>
      <c r="K526" s="3764">
        <v>117701</v>
      </c>
      <c r="L526" s="548"/>
      <c r="M526" s="3755" t="s">
        <v>2044</v>
      </c>
      <c r="N526" s="3770" t="s">
        <v>2476</v>
      </c>
      <c r="O526" s="3773" t="s">
        <v>1928</v>
      </c>
      <c r="P526" s="244"/>
      <c r="Q526" s="244"/>
      <c r="R526" s="197" t="s">
        <v>2045</v>
      </c>
      <c r="S526" s="484">
        <f>K526</f>
        <v>117701</v>
      </c>
    </row>
    <row r="527" spans="1:19" ht="15.75" hidden="1">
      <c r="A527" s="126"/>
      <c r="B527" s="3762"/>
      <c r="C527" s="127"/>
      <c r="D527" s="127"/>
      <c r="E527" s="127"/>
      <c r="F527" s="127"/>
      <c r="G527" s="127">
        <v>2</v>
      </c>
      <c r="H527" s="127" t="s">
        <v>3877</v>
      </c>
      <c r="I527" s="128">
        <v>86</v>
      </c>
      <c r="J527" s="128">
        <v>11</v>
      </c>
      <c r="K527" s="3765"/>
      <c r="L527" s="548"/>
      <c r="M527" s="3756"/>
      <c r="N527" s="3771"/>
      <c r="O527" s="3774"/>
      <c r="P527" s="244"/>
      <c r="Q527" s="244"/>
      <c r="R527" s="197"/>
    </row>
    <row r="528" spans="1:19" ht="15.75" hidden="1">
      <c r="A528" s="126"/>
      <c r="B528" s="3762"/>
      <c r="C528" s="127"/>
      <c r="D528" s="127"/>
      <c r="E528" s="127"/>
      <c r="F528" s="127"/>
      <c r="G528" s="127">
        <v>2</v>
      </c>
      <c r="H528" s="127" t="s">
        <v>3877</v>
      </c>
      <c r="I528" s="128">
        <v>86</v>
      </c>
      <c r="J528" s="128">
        <v>12</v>
      </c>
      <c r="K528" s="3765"/>
      <c r="L528" s="548"/>
      <c r="M528" s="3756"/>
      <c r="N528" s="3771"/>
      <c r="O528" s="3774"/>
      <c r="P528" s="244"/>
      <c r="Q528" s="244"/>
      <c r="R528" s="197"/>
    </row>
    <row r="529" spans="1:18" ht="15.75" hidden="1">
      <c r="A529" s="126"/>
      <c r="B529" s="3762"/>
      <c r="C529" s="127"/>
      <c r="D529" s="127"/>
      <c r="E529" s="127"/>
      <c r="F529" s="127"/>
      <c r="G529" s="127">
        <v>2</v>
      </c>
      <c r="H529" s="127" t="s">
        <v>3877</v>
      </c>
      <c r="I529" s="128">
        <v>86</v>
      </c>
      <c r="J529" s="128">
        <v>15</v>
      </c>
      <c r="K529" s="3765"/>
      <c r="L529" s="548"/>
      <c r="M529" s="3756"/>
      <c r="N529" s="3771"/>
      <c r="O529" s="3774"/>
      <c r="P529" s="244"/>
      <c r="Q529" s="244"/>
      <c r="R529" s="197"/>
    </row>
    <row r="530" spans="1:18" ht="15.75" hidden="1">
      <c r="A530" s="126"/>
      <c r="B530" s="3762"/>
      <c r="C530" s="127"/>
      <c r="D530" s="127"/>
      <c r="E530" s="127"/>
      <c r="F530" s="127"/>
      <c r="G530" s="127">
        <v>2</v>
      </c>
      <c r="H530" s="127" t="s">
        <v>3877</v>
      </c>
      <c r="I530" s="128">
        <v>86</v>
      </c>
      <c r="J530" s="128">
        <v>19</v>
      </c>
      <c r="K530" s="3765"/>
      <c r="L530" s="548"/>
      <c r="M530" s="3756"/>
      <c r="N530" s="3771"/>
      <c r="O530" s="3774"/>
      <c r="P530" s="244"/>
      <c r="Q530" s="244"/>
      <c r="R530" s="197"/>
    </row>
    <row r="531" spans="1:18" ht="15.75" hidden="1">
      <c r="A531" s="126"/>
      <c r="B531" s="3762"/>
      <c r="C531" s="127"/>
      <c r="D531" s="127"/>
      <c r="E531" s="127"/>
      <c r="F531" s="127"/>
      <c r="G531" s="127">
        <v>2</v>
      </c>
      <c r="H531" s="127" t="s">
        <v>3877</v>
      </c>
      <c r="I531" s="128">
        <v>86</v>
      </c>
      <c r="J531" s="128">
        <v>21</v>
      </c>
      <c r="K531" s="3765"/>
      <c r="L531" s="548"/>
      <c r="M531" s="3756"/>
      <c r="N531" s="3771"/>
      <c r="O531" s="3774"/>
      <c r="P531" s="244"/>
      <c r="Q531" s="244"/>
      <c r="R531" s="197"/>
    </row>
    <row r="532" spans="1:18" ht="15.75" hidden="1">
      <c r="A532" s="126"/>
      <c r="B532" s="3762"/>
      <c r="C532" s="127"/>
      <c r="D532" s="127"/>
      <c r="E532" s="127"/>
      <c r="F532" s="127"/>
      <c r="G532" s="127">
        <v>2</v>
      </c>
      <c r="H532" s="127" t="s">
        <v>3877</v>
      </c>
      <c r="I532" s="128">
        <v>86</v>
      </c>
      <c r="J532" s="128">
        <v>26</v>
      </c>
      <c r="K532" s="3765"/>
      <c r="L532" s="548"/>
      <c r="M532" s="3756"/>
      <c r="N532" s="3771"/>
      <c r="O532" s="3774"/>
      <c r="P532" s="244"/>
      <c r="Q532" s="244"/>
      <c r="R532" s="197"/>
    </row>
    <row r="533" spans="1:18" ht="15.75" hidden="1">
      <c r="A533" s="126"/>
      <c r="B533" s="3762"/>
      <c r="C533" s="127"/>
      <c r="D533" s="127"/>
      <c r="E533" s="127"/>
      <c r="F533" s="127"/>
      <c r="G533" s="127">
        <v>2</v>
      </c>
      <c r="H533" s="127" t="s">
        <v>3877</v>
      </c>
      <c r="I533" s="128">
        <v>87</v>
      </c>
      <c r="J533" s="128">
        <v>6</v>
      </c>
      <c r="K533" s="3765"/>
      <c r="L533" s="548"/>
      <c r="M533" s="3756"/>
      <c r="N533" s="3771"/>
      <c r="O533" s="3774"/>
      <c r="P533" s="244"/>
      <c r="Q533" s="244"/>
      <c r="R533" s="197"/>
    </row>
    <row r="534" spans="1:18" ht="15.75" hidden="1">
      <c r="A534" s="126"/>
      <c r="B534" s="3762"/>
      <c r="C534" s="127"/>
      <c r="D534" s="127"/>
      <c r="E534" s="127"/>
      <c r="F534" s="127"/>
      <c r="G534" s="127">
        <v>2</v>
      </c>
      <c r="H534" s="127" t="s">
        <v>3877</v>
      </c>
      <c r="I534" s="128">
        <v>87</v>
      </c>
      <c r="J534" s="128">
        <v>20</v>
      </c>
      <c r="K534" s="3765"/>
      <c r="L534" s="548"/>
      <c r="M534" s="3756"/>
      <c r="N534" s="3771"/>
      <c r="O534" s="3774"/>
      <c r="P534" s="244"/>
      <c r="Q534" s="244"/>
      <c r="R534" s="197"/>
    </row>
    <row r="535" spans="1:18" ht="15.75" hidden="1">
      <c r="A535" s="126"/>
      <c r="B535" s="3762"/>
      <c r="C535" s="127"/>
      <c r="D535" s="127"/>
      <c r="E535" s="127"/>
      <c r="F535" s="127"/>
      <c r="G535" s="127">
        <v>2</v>
      </c>
      <c r="H535" s="127" t="s">
        <v>3877</v>
      </c>
      <c r="I535" s="128">
        <v>87</v>
      </c>
      <c r="J535" s="128">
        <v>26</v>
      </c>
      <c r="K535" s="3765"/>
      <c r="L535" s="548"/>
      <c r="M535" s="3756"/>
      <c r="N535" s="3771"/>
      <c r="O535" s="3774"/>
      <c r="P535" s="244"/>
      <c r="Q535" s="244"/>
      <c r="R535" s="197"/>
    </row>
    <row r="536" spans="1:18" ht="15.75" hidden="1">
      <c r="A536" s="126"/>
      <c r="B536" s="3762"/>
      <c r="C536" s="127"/>
      <c r="D536" s="127"/>
      <c r="E536" s="127"/>
      <c r="F536" s="127"/>
      <c r="G536" s="127">
        <v>2</v>
      </c>
      <c r="H536" s="127" t="s">
        <v>3877</v>
      </c>
      <c r="I536" s="128">
        <v>87</v>
      </c>
      <c r="J536" s="128">
        <v>30</v>
      </c>
      <c r="K536" s="3765"/>
      <c r="L536" s="548"/>
      <c r="M536" s="3756"/>
      <c r="N536" s="3771"/>
      <c r="O536" s="3774"/>
      <c r="P536" s="244"/>
      <c r="Q536" s="244"/>
      <c r="R536" s="197"/>
    </row>
    <row r="537" spans="1:18" ht="15.75" hidden="1">
      <c r="A537" s="126"/>
      <c r="B537" s="3762"/>
      <c r="C537" s="127"/>
      <c r="D537" s="127"/>
      <c r="E537" s="127"/>
      <c r="F537" s="127"/>
      <c r="G537" s="127">
        <v>2</v>
      </c>
      <c r="H537" s="127" t="s">
        <v>3877</v>
      </c>
      <c r="I537" s="128">
        <v>87</v>
      </c>
      <c r="J537" s="128">
        <v>31</v>
      </c>
      <c r="K537" s="3765"/>
      <c r="L537" s="548"/>
      <c r="M537" s="3756"/>
      <c r="N537" s="3771"/>
      <c r="O537" s="3774"/>
      <c r="P537" s="244"/>
      <c r="Q537" s="244"/>
      <c r="R537" s="197"/>
    </row>
    <row r="538" spans="1:18" ht="15.75" hidden="1">
      <c r="A538" s="126"/>
      <c r="B538" s="3762"/>
      <c r="C538" s="127"/>
      <c r="D538" s="127"/>
      <c r="E538" s="127"/>
      <c r="F538" s="127"/>
      <c r="G538" s="127">
        <v>2</v>
      </c>
      <c r="H538" s="127" t="s">
        <v>3877</v>
      </c>
      <c r="I538" s="128">
        <v>87</v>
      </c>
      <c r="J538" s="128">
        <v>35</v>
      </c>
      <c r="K538" s="3765"/>
      <c r="L538" s="548"/>
      <c r="M538" s="3756"/>
      <c r="N538" s="3771"/>
      <c r="O538" s="3774"/>
      <c r="P538" s="244"/>
      <c r="Q538" s="244"/>
      <c r="R538" s="197"/>
    </row>
    <row r="539" spans="1:18" ht="15.75" hidden="1">
      <c r="A539" s="126"/>
      <c r="B539" s="3762"/>
      <c r="C539" s="127"/>
      <c r="D539" s="127"/>
      <c r="E539" s="127"/>
      <c r="F539" s="127"/>
      <c r="G539" s="127">
        <v>2</v>
      </c>
      <c r="H539" s="127" t="s">
        <v>3877</v>
      </c>
      <c r="I539" s="128">
        <v>87</v>
      </c>
      <c r="J539" s="128">
        <v>36</v>
      </c>
      <c r="K539" s="3765"/>
      <c r="L539" s="548"/>
      <c r="M539" s="3756"/>
      <c r="N539" s="3771"/>
      <c r="O539" s="3774"/>
      <c r="P539" s="244"/>
      <c r="Q539" s="244"/>
      <c r="R539" s="197"/>
    </row>
    <row r="540" spans="1:18" ht="15.75" hidden="1">
      <c r="A540" s="126"/>
      <c r="B540" s="3762"/>
      <c r="C540" s="127"/>
      <c r="D540" s="127"/>
      <c r="E540" s="127"/>
      <c r="F540" s="127"/>
      <c r="G540" s="127">
        <v>2</v>
      </c>
      <c r="H540" s="127" t="s">
        <v>3877</v>
      </c>
      <c r="I540" s="128">
        <v>87</v>
      </c>
      <c r="J540" s="128">
        <v>39</v>
      </c>
      <c r="K540" s="3765"/>
      <c r="L540" s="548"/>
      <c r="M540" s="3756"/>
      <c r="N540" s="3771"/>
      <c r="O540" s="3774"/>
      <c r="P540" s="244"/>
      <c r="Q540" s="244"/>
      <c r="R540" s="197"/>
    </row>
    <row r="541" spans="1:18" ht="15.75" hidden="1">
      <c r="A541" s="126"/>
      <c r="B541" s="3762"/>
      <c r="C541" s="127"/>
      <c r="D541" s="127"/>
      <c r="E541" s="127"/>
      <c r="F541" s="127"/>
      <c r="G541" s="127">
        <v>2</v>
      </c>
      <c r="H541" s="127" t="s">
        <v>3877</v>
      </c>
      <c r="I541" s="128">
        <v>87</v>
      </c>
      <c r="J541" s="128">
        <v>42</v>
      </c>
      <c r="K541" s="3765"/>
      <c r="L541" s="548"/>
      <c r="M541" s="3756"/>
      <c r="N541" s="3771"/>
      <c r="O541" s="3774"/>
      <c r="P541" s="244"/>
      <c r="Q541" s="244"/>
      <c r="R541" s="197"/>
    </row>
    <row r="542" spans="1:18" ht="15.75" hidden="1">
      <c r="A542" s="126"/>
      <c r="B542" s="3762"/>
      <c r="C542" s="127"/>
      <c r="D542" s="127"/>
      <c r="E542" s="127"/>
      <c r="F542" s="127"/>
      <c r="G542" s="127">
        <v>2</v>
      </c>
      <c r="H542" s="127" t="s">
        <v>3877</v>
      </c>
      <c r="I542" s="128">
        <v>90</v>
      </c>
      <c r="J542" s="128">
        <v>2</v>
      </c>
      <c r="K542" s="3765"/>
      <c r="L542" s="548"/>
      <c r="M542" s="3756"/>
      <c r="N542" s="3771"/>
      <c r="O542" s="3774"/>
      <c r="P542" s="244"/>
      <c r="Q542" s="244"/>
      <c r="R542" s="197"/>
    </row>
    <row r="543" spans="1:18" ht="15.75" hidden="1">
      <c r="A543" s="126"/>
      <c r="B543" s="3762"/>
      <c r="C543" s="127"/>
      <c r="D543" s="127"/>
      <c r="E543" s="127"/>
      <c r="F543" s="127"/>
      <c r="G543" s="127">
        <v>2</v>
      </c>
      <c r="H543" s="127" t="s">
        <v>3877</v>
      </c>
      <c r="I543" s="128">
        <v>90</v>
      </c>
      <c r="J543" s="128">
        <v>29</v>
      </c>
      <c r="K543" s="3765"/>
      <c r="L543" s="548"/>
      <c r="M543" s="3756"/>
      <c r="N543" s="3771"/>
      <c r="O543" s="3774"/>
      <c r="P543" s="244"/>
      <c r="Q543" s="244"/>
      <c r="R543" s="197"/>
    </row>
    <row r="544" spans="1:18" ht="15.75" hidden="1">
      <c r="A544" s="126"/>
      <c r="B544" s="3762"/>
      <c r="C544" s="127"/>
      <c r="D544" s="127"/>
      <c r="E544" s="127"/>
      <c r="F544" s="127"/>
      <c r="G544" s="127">
        <v>2</v>
      </c>
      <c r="H544" s="127" t="s">
        <v>3877</v>
      </c>
      <c r="I544" s="128">
        <v>90</v>
      </c>
      <c r="J544" s="128">
        <v>36</v>
      </c>
      <c r="K544" s="3765"/>
      <c r="L544" s="548"/>
      <c r="M544" s="3756"/>
      <c r="N544" s="3771"/>
      <c r="O544" s="3774"/>
      <c r="P544" s="244"/>
      <c r="Q544" s="244"/>
      <c r="R544" s="197"/>
    </row>
    <row r="545" spans="1:18" ht="15.75" hidden="1">
      <c r="A545" s="126"/>
      <c r="B545" s="3762"/>
      <c r="C545" s="127"/>
      <c r="D545" s="127"/>
      <c r="E545" s="127"/>
      <c r="F545" s="127"/>
      <c r="G545" s="127">
        <v>2</v>
      </c>
      <c r="H545" s="127" t="s">
        <v>3877</v>
      </c>
      <c r="I545" s="128">
        <v>91</v>
      </c>
      <c r="J545" s="128">
        <v>1</v>
      </c>
      <c r="K545" s="3765"/>
      <c r="L545" s="548"/>
      <c r="M545" s="3756"/>
      <c r="N545" s="3771"/>
      <c r="O545" s="3774"/>
      <c r="P545" s="244"/>
      <c r="Q545" s="244"/>
      <c r="R545" s="197"/>
    </row>
    <row r="546" spans="1:18" ht="15.75" hidden="1">
      <c r="A546" s="126"/>
      <c r="B546" s="3763"/>
      <c r="C546" s="127"/>
      <c r="D546" s="127"/>
      <c r="E546" s="127"/>
      <c r="F546" s="127"/>
      <c r="G546" s="127">
        <v>2</v>
      </c>
      <c r="H546" s="127" t="s">
        <v>3877</v>
      </c>
      <c r="I546" s="128">
        <v>96</v>
      </c>
      <c r="J546" s="128">
        <v>8</v>
      </c>
      <c r="K546" s="3766"/>
      <c r="L546" s="548"/>
      <c r="M546" s="3757"/>
      <c r="N546" s="3772"/>
      <c r="O546" s="3775"/>
      <c r="P546" s="244"/>
      <c r="Q546" s="244"/>
      <c r="R546" s="197"/>
    </row>
    <row r="547" spans="1:18" ht="31.5" hidden="1">
      <c r="A547" s="145">
        <v>8</v>
      </c>
      <c r="B547" s="127" t="s">
        <v>2046</v>
      </c>
      <c r="C547" s="153"/>
      <c r="D547" s="153"/>
      <c r="E547" s="153"/>
      <c r="F547" s="153"/>
      <c r="G547" s="127">
        <v>2</v>
      </c>
      <c r="H547" s="127" t="s">
        <v>3877</v>
      </c>
      <c r="I547" s="128">
        <v>86</v>
      </c>
      <c r="J547" s="128">
        <v>14</v>
      </c>
      <c r="K547" s="237">
        <v>1342.7999999999997</v>
      </c>
      <c r="L547" s="548"/>
      <c r="M547" s="142" t="s">
        <v>2048</v>
      </c>
      <c r="N547" s="162" t="s">
        <v>2047</v>
      </c>
      <c r="O547" s="160" t="s">
        <v>2049</v>
      </c>
      <c r="P547" s="244"/>
      <c r="Q547" s="244"/>
      <c r="R547" s="155" t="s">
        <v>2050</v>
      </c>
    </row>
    <row r="548" spans="1:18" ht="38.25" hidden="1">
      <c r="A548" s="145">
        <v>9</v>
      </c>
      <c r="B548" s="127" t="s">
        <v>2051</v>
      </c>
      <c r="C548" s="153"/>
      <c r="D548" s="153"/>
      <c r="E548" s="153"/>
      <c r="F548" s="153"/>
      <c r="G548" s="127">
        <v>2</v>
      </c>
      <c r="H548" s="127" t="s">
        <v>3877</v>
      </c>
      <c r="I548" s="128">
        <v>130</v>
      </c>
      <c r="J548" s="128"/>
      <c r="K548" s="237">
        <v>104.3</v>
      </c>
      <c r="L548" s="548"/>
      <c r="M548" s="130" t="s">
        <v>2052</v>
      </c>
      <c r="N548" s="162" t="s">
        <v>2477</v>
      </c>
      <c r="O548" s="198" t="s">
        <v>2053</v>
      </c>
      <c r="P548" s="244"/>
      <c r="Q548" s="244"/>
      <c r="R548" s="155" t="s">
        <v>2035</v>
      </c>
    </row>
    <row r="549" spans="1:18" ht="45" hidden="1">
      <c r="A549" s="145">
        <v>10</v>
      </c>
      <c r="B549" s="127" t="s">
        <v>2054</v>
      </c>
      <c r="C549" s="153"/>
      <c r="D549" s="153"/>
      <c r="E549" s="153"/>
      <c r="F549" s="153"/>
      <c r="G549" s="127">
        <v>2</v>
      </c>
      <c r="H549" s="127" t="s">
        <v>3877</v>
      </c>
      <c r="I549" s="128">
        <v>164</v>
      </c>
      <c r="J549" s="128">
        <v>84</v>
      </c>
      <c r="K549" s="237">
        <v>912.4</v>
      </c>
      <c r="L549" s="548"/>
      <c r="M549" s="142" t="s">
        <v>1961</v>
      </c>
      <c r="N549" s="162" t="s">
        <v>2477</v>
      </c>
      <c r="O549" s="131" t="s">
        <v>2055</v>
      </c>
      <c r="P549" s="244"/>
      <c r="Q549" s="244"/>
      <c r="R549" s="155" t="s">
        <v>2035</v>
      </c>
    </row>
    <row r="550" spans="1:18" ht="31.5" hidden="1">
      <c r="A550" s="145">
        <v>11</v>
      </c>
      <c r="B550" s="127" t="s">
        <v>539</v>
      </c>
      <c r="C550" s="153"/>
      <c r="D550" s="153"/>
      <c r="E550" s="153"/>
      <c r="F550" s="153"/>
      <c r="G550" s="127">
        <v>2</v>
      </c>
      <c r="H550" s="127" t="s">
        <v>3877</v>
      </c>
      <c r="I550" s="128"/>
      <c r="J550" s="128"/>
      <c r="K550" s="237">
        <v>200000</v>
      </c>
      <c r="L550" s="548"/>
      <c r="M550" s="142"/>
      <c r="N550" s="162"/>
      <c r="O550" s="131"/>
      <c r="P550" s="244"/>
      <c r="Q550" s="244"/>
      <c r="R550" s="155" t="s">
        <v>2035</v>
      </c>
    </row>
    <row r="551" spans="1:18" ht="30" hidden="1">
      <c r="A551" s="134">
        <v>1</v>
      </c>
      <c r="B551" s="127" t="s">
        <v>2163</v>
      </c>
      <c r="C551" s="127"/>
      <c r="D551" s="127"/>
      <c r="E551" s="127"/>
      <c r="F551" s="127"/>
      <c r="G551" s="127">
        <v>2</v>
      </c>
      <c r="H551" s="166" t="s">
        <v>3878</v>
      </c>
      <c r="I551" s="128">
        <v>12</v>
      </c>
      <c r="J551" s="128">
        <v>4</v>
      </c>
      <c r="K551" s="235">
        <v>1516.0000000000002</v>
      </c>
      <c r="L551" s="548"/>
      <c r="M551" s="130" t="s">
        <v>2165</v>
      </c>
      <c r="N551" s="162" t="s">
        <v>2164</v>
      </c>
      <c r="O551" s="131" t="s">
        <v>2053</v>
      </c>
      <c r="P551" s="244"/>
      <c r="Q551" s="244"/>
      <c r="R551" s="162" t="s">
        <v>2166</v>
      </c>
    </row>
    <row r="552" spans="1:18" ht="30" hidden="1">
      <c r="A552" s="134">
        <v>2</v>
      </c>
      <c r="B552" s="127" t="s">
        <v>2163</v>
      </c>
      <c r="C552" s="127"/>
      <c r="D552" s="127"/>
      <c r="E552" s="127"/>
      <c r="F552" s="127"/>
      <c r="G552" s="127">
        <v>2</v>
      </c>
      <c r="H552" s="166" t="s">
        <v>3878</v>
      </c>
      <c r="I552" s="128">
        <v>12</v>
      </c>
      <c r="J552" s="128">
        <v>60</v>
      </c>
      <c r="K552" s="235">
        <v>4850</v>
      </c>
      <c r="L552" s="548"/>
      <c r="M552" s="130" t="s">
        <v>2167</v>
      </c>
      <c r="N552" s="162" t="s">
        <v>2164</v>
      </c>
      <c r="O552" s="131" t="s">
        <v>2053</v>
      </c>
      <c r="P552" s="244"/>
      <c r="Q552" s="244"/>
      <c r="R552" s="162" t="s">
        <v>2166</v>
      </c>
    </row>
    <row r="553" spans="1:18" ht="30" hidden="1">
      <c r="A553" s="134">
        <v>3</v>
      </c>
      <c r="B553" s="127" t="s">
        <v>2163</v>
      </c>
      <c r="C553" s="127"/>
      <c r="D553" s="127"/>
      <c r="E553" s="127"/>
      <c r="F553" s="127"/>
      <c r="G553" s="127">
        <v>2</v>
      </c>
      <c r="H553" s="166" t="s">
        <v>3878</v>
      </c>
      <c r="I553" s="128">
        <v>12</v>
      </c>
      <c r="J553" s="128">
        <v>62</v>
      </c>
      <c r="K553" s="235">
        <v>579</v>
      </c>
      <c r="L553" s="548"/>
      <c r="M553" s="130" t="s">
        <v>1955</v>
      </c>
      <c r="N553" s="162" t="s">
        <v>2164</v>
      </c>
      <c r="O553" s="131" t="s">
        <v>2053</v>
      </c>
      <c r="P553" s="244"/>
      <c r="Q553" s="244"/>
      <c r="R553" s="162" t="s">
        <v>2166</v>
      </c>
    </row>
    <row r="554" spans="1:18" ht="38.25" hidden="1">
      <c r="A554" s="134">
        <v>4</v>
      </c>
      <c r="B554" s="127" t="s">
        <v>2163</v>
      </c>
      <c r="C554" s="127"/>
      <c r="D554" s="127"/>
      <c r="E554" s="127"/>
      <c r="F554" s="127"/>
      <c r="G554" s="127">
        <v>2</v>
      </c>
      <c r="H554" s="166" t="s">
        <v>3878</v>
      </c>
      <c r="I554" s="128">
        <v>10</v>
      </c>
      <c r="J554" s="128">
        <v>84</v>
      </c>
      <c r="K554" s="235">
        <v>721</v>
      </c>
      <c r="L554" s="548"/>
      <c r="M554" s="130" t="s">
        <v>2167</v>
      </c>
      <c r="N554" s="162" t="s">
        <v>2168</v>
      </c>
      <c r="O554" s="175" t="s">
        <v>2169</v>
      </c>
      <c r="P554" s="244"/>
      <c r="Q554" s="244"/>
      <c r="R554" s="162" t="s">
        <v>2166</v>
      </c>
    </row>
    <row r="555" spans="1:18" ht="60" hidden="1">
      <c r="A555" s="134">
        <v>5</v>
      </c>
      <c r="B555" s="127" t="s">
        <v>2163</v>
      </c>
      <c r="C555" s="127"/>
      <c r="D555" s="127"/>
      <c r="E555" s="127"/>
      <c r="F555" s="127"/>
      <c r="G555" s="127">
        <v>2</v>
      </c>
      <c r="H555" s="166" t="s">
        <v>3878</v>
      </c>
      <c r="I555" s="128">
        <v>10</v>
      </c>
      <c r="J555" s="128">
        <v>102</v>
      </c>
      <c r="K555" s="235">
        <v>20160</v>
      </c>
      <c r="L555" s="548"/>
      <c r="M555" s="130" t="s">
        <v>2170</v>
      </c>
      <c r="N555" s="162" t="s">
        <v>2168</v>
      </c>
      <c r="O555" s="175" t="s">
        <v>2169</v>
      </c>
      <c r="P555" s="244"/>
      <c r="Q555" s="244"/>
      <c r="R555" s="162" t="s">
        <v>2166</v>
      </c>
    </row>
    <row r="556" spans="1:18" ht="30" hidden="1">
      <c r="A556" s="134">
        <v>6</v>
      </c>
      <c r="B556" s="127" t="s">
        <v>2163</v>
      </c>
      <c r="C556" s="127"/>
      <c r="D556" s="127"/>
      <c r="E556" s="127"/>
      <c r="F556" s="127"/>
      <c r="G556" s="127">
        <v>2</v>
      </c>
      <c r="H556" s="166" t="s">
        <v>3878</v>
      </c>
      <c r="I556" s="128">
        <v>14</v>
      </c>
      <c r="J556" s="128">
        <v>105</v>
      </c>
      <c r="K556" s="235">
        <v>117</v>
      </c>
      <c r="L556" s="548"/>
      <c r="M556" s="130" t="s">
        <v>476</v>
      </c>
      <c r="N556" s="162" t="s">
        <v>2171</v>
      </c>
      <c r="O556" s="131" t="s">
        <v>2053</v>
      </c>
      <c r="P556" s="244"/>
      <c r="Q556" s="244"/>
      <c r="R556" s="162" t="s">
        <v>2166</v>
      </c>
    </row>
    <row r="557" spans="1:18" ht="30" hidden="1">
      <c r="A557" s="134">
        <v>7</v>
      </c>
      <c r="B557" s="127" t="s">
        <v>2163</v>
      </c>
      <c r="C557" s="127"/>
      <c r="D557" s="127"/>
      <c r="E557" s="127"/>
      <c r="F557" s="127"/>
      <c r="G557" s="127">
        <v>2</v>
      </c>
      <c r="H557" s="166" t="s">
        <v>3878</v>
      </c>
      <c r="I557" s="128">
        <v>14</v>
      </c>
      <c r="J557" s="128">
        <v>127</v>
      </c>
      <c r="K557" s="235">
        <v>236</v>
      </c>
      <c r="L557" s="548"/>
      <c r="M557" s="130" t="s">
        <v>1955</v>
      </c>
      <c r="N557" s="162" t="s">
        <v>2168</v>
      </c>
      <c r="O557" s="131" t="s">
        <v>2053</v>
      </c>
      <c r="P557" s="244"/>
      <c r="Q557" s="244"/>
      <c r="R557" s="162" t="s">
        <v>2166</v>
      </c>
    </row>
    <row r="558" spans="1:18" ht="15.75" hidden="1">
      <c r="A558" s="134">
        <v>8</v>
      </c>
      <c r="B558" s="127" t="s">
        <v>2163</v>
      </c>
      <c r="C558" s="127"/>
      <c r="D558" s="127"/>
      <c r="E558" s="127"/>
      <c r="F558" s="127"/>
      <c r="G558" s="127">
        <v>2</v>
      </c>
      <c r="H558" s="166" t="s">
        <v>3878</v>
      </c>
      <c r="I558" s="128">
        <v>14</v>
      </c>
      <c r="J558" s="128">
        <v>129</v>
      </c>
      <c r="K558" s="235">
        <v>120</v>
      </c>
      <c r="L558" s="548"/>
      <c r="M558" s="130" t="s">
        <v>1955</v>
      </c>
      <c r="N558" s="162" t="s">
        <v>2171</v>
      </c>
      <c r="O558" s="131" t="s">
        <v>1932</v>
      </c>
      <c r="P558" s="244"/>
      <c r="Q558" s="244"/>
      <c r="R558" s="162" t="s">
        <v>2166</v>
      </c>
    </row>
    <row r="559" spans="1:18" ht="15.75" hidden="1">
      <c r="A559" s="134">
        <v>9</v>
      </c>
      <c r="B559" s="127" t="s">
        <v>2163</v>
      </c>
      <c r="C559" s="127"/>
      <c r="D559" s="127"/>
      <c r="E559" s="127"/>
      <c r="F559" s="127"/>
      <c r="G559" s="127">
        <v>2</v>
      </c>
      <c r="H559" s="166" t="s">
        <v>3878</v>
      </c>
      <c r="I559" s="128">
        <v>14</v>
      </c>
      <c r="J559" s="128">
        <v>131</v>
      </c>
      <c r="K559" s="235">
        <v>15</v>
      </c>
      <c r="L559" s="548"/>
      <c r="M559" s="130" t="s">
        <v>1955</v>
      </c>
      <c r="N559" s="162" t="s">
        <v>2171</v>
      </c>
      <c r="O559" s="131" t="s">
        <v>1932</v>
      </c>
      <c r="P559" s="244"/>
      <c r="Q559" s="244"/>
      <c r="R559" s="162" t="s">
        <v>2166</v>
      </c>
    </row>
    <row r="560" spans="1:18" ht="51" hidden="1">
      <c r="A560" s="134">
        <v>10</v>
      </c>
      <c r="B560" s="127" t="s">
        <v>2163</v>
      </c>
      <c r="C560" s="127"/>
      <c r="D560" s="127"/>
      <c r="E560" s="127"/>
      <c r="F560" s="127"/>
      <c r="G560" s="127">
        <v>2</v>
      </c>
      <c r="H560" s="166" t="s">
        <v>3878</v>
      </c>
      <c r="I560" s="128">
        <v>12</v>
      </c>
      <c r="J560" s="128">
        <v>13</v>
      </c>
      <c r="K560" s="235">
        <v>38177</v>
      </c>
      <c r="L560" s="548"/>
      <c r="M560" s="130" t="s">
        <v>2172</v>
      </c>
      <c r="N560" s="162" t="s">
        <v>2164</v>
      </c>
      <c r="O560" s="175" t="s">
        <v>2173</v>
      </c>
      <c r="P560" s="244"/>
      <c r="Q560" s="244"/>
      <c r="R560" s="162" t="s">
        <v>2174</v>
      </c>
    </row>
    <row r="561" spans="1:19" ht="30" hidden="1">
      <c r="A561" s="134">
        <v>11</v>
      </c>
      <c r="B561" s="127" t="s">
        <v>2175</v>
      </c>
      <c r="C561" s="127"/>
      <c r="D561" s="127"/>
      <c r="E561" s="127"/>
      <c r="F561" s="127"/>
      <c r="G561" s="127">
        <v>2</v>
      </c>
      <c r="H561" s="166" t="s">
        <v>3878</v>
      </c>
      <c r="I561" s="128">
        <v>15</v>
      </c>
      <c r="J561" s="128">
        <v>49</v>
      </c>
      <c r="K561" s="235">
        <v>471.00000000000006</v>
      </c>
      <c r="L561" s="548"/>
      <c r="M561" s="130" t="s">
        <v>476</v>
      </c>
      <c r="N561" s="162" t="s">
        <v>2176</v>
      </c>
      <c r="O561" s="131" t="s">
        <v>2053</v>
      </c>
      <c r="P561" s="244"/>
      <c r="Q561" s="244"/>
      <c r="R561" s="162"/>
    </row>
    <row r="562" spans="1:19" ht="15.75" hidden="1">
      <c r="A562" s="3786">
        <v>12</v>
      </c>
      <c r="B562" s="3780" t="s">
        <v>2177</v>
      </c>
      <c r="C562" s="127"/>
      <c r="D562" s="127"/>
      <c r="E562" s="127"/>
      <c r="F562" s="127"/>
      <c r="G562" s="127">
        <v>2</v>
      </c>
      <c r="H562" s="166" t="s">
        <v>3878</v>
      </c>
      <c r="I562" s="128">
        <v>10</v>
      </c>
      <c r="J562" s="128">
        <v>78</v>
      </c>
      <c r="K562" s="3768">
        <v>19000</v>
      </c>
      <c r="L562" s="548"/>
      <c r="M562" s="3782" t="s">
        <v>2179</v>
      </c>
      <c r="N562" s="3767" t="s">
        <v>2178</v>
      </c>
      <c r="O562" s="3767" t="s">
        <v>2180</v>
      </c>
      <c r="P562" s="244"/>
      <c r="Q562" s="244"/>
      <c r="R562" s="175"/>
    </row>
    <row r="563" spans="1:19" ht="15.75">
      <c r="A563" s="3786"/>
      <c r="B563" s="3780"/>
      <c r="C563" s="127"/>
      <c r="D563" s="127"/>
      <c r="E563" s="127"/>
      <c r="F563" s="127"/>
      <c r="G563" s="127">
        <v>2</v>
      </c>
      <c r="H563" s="166" t="s">
        <v>3878</v>
      </c>
      <c r="I563" s="128">
        <v>10</v>
      </c>
      <c r="J563" s="128">
        <v>84</v>
      </c>
      <c r="K563" s="3768"/>
      <c r="L563" s="548"/>
      <c r="M563" s="3782"/>
      <c r="N563" s="3767"/>
      <c r="O563" s="3767"/>
      <c r="P563" s="244"/>
      <c r="Q563" s="244"/>
      <c r="R563" s="175"/>
      <c r="S563" s="484">
        <f>K562</f>
        <v>19000</v>
      </c>
    </row>
    <row r="564" spans="1:19" ht="15.75" hidden="1">
      <c r="A564" s="3786"/>
      <c r="B564" s="3780"/>
      <c r="C564" s="127"/>
      <c r="D564" s="127"/>
      <c r="E564" s="127"/>
      <c r="F564" s="127"/>
      <c r="G564" s="127">
        <v>2</v>
      </c>
      <c r="H564" s="166" t="s">
        <v>3878</v>
      </c>
      <c r="I564" s="128">
        <v>10</v>
      </c>
      <c r="J564" s="128">
        <v>102</v>
      </c>
      <c r="K564" s="3768"/>
      <c r="L564" s="548"/>
      <c r="M564" s="3782"/>
      <c r="N564" s="3767"/>
      <c r="O564" s="3767"/>
      <c r="P564" s="244"/>
      <c r="Q564" s="244"/>
      <c r="R564" s="175"/>
    </row>
    <row r="565" spans="1:19" ht="15.75" hidden="1">
      <c r="A565" s="3786"/>
      <c r="B565" s="3780"/>
      <c r="C565" s="127"/>
      <c r="D565" s="127"/>
      <c r="E565" s="127"/>
      <c r="F565" s="127"/>
      <c r="G565" s="127">
        <v>2</v>
      </c>
      <c r="H565" s="166" t="s">
        <v>3878</v>
      </c>
      <c r="I565" s="128">
        <v>10</v>
      </c>
      <c r="J565" s="128">
        <v>83</v>
      </c>
      <c r="K565" s="3768">
        <v>3600</v>
      </c>
      <c r="L565" s="548"/>
      <c r="M565" s="3769" t="s">
        <v>476</v>
      </c>
      <c r="N565" s="3767" t="s">
        <v>192</v>
      </c>
      <c r="O565" s="3767"/>
      <c r="P565" s="244"/>
      <c r="Q565" s="244"/>
      <c r="R565" s="175"/>
    </row>
    <row r="566" spans="1:19" ht="15.75" hidden="1">
      <c r="A566" s="3786"/>
      <c r="B566" s="3780"/>
      <c r="C566" s="127"/>
      <c r="D566" s="127"/>
      <c r="E566" s="127"/>
      <c r="F566" s="127"/>
      <c r="G566" s="127">
        <v>2</v>
      </c>
      <c r="H566" s="166" t="s">
        <v>3878</v>
      </c>
      <c r="I566" s="128">
        <v>10</v>
      </c>
      <c r="J566" s="128">
        <v>397</v>
      </c>
      <c r="K566" s="3768"/>
      <c r="L566" s="548"/>
      <c r="M566" s="3769"/>
      <c r="N566" s="3767"/>
      <c r="O566" s="3767"/>
      <c r="P566" s="244"/>
      <c r="Q566" s="244"/>
      <c r="R566" s="175"/>
    </row>
    <row r="567" spans="1:19" s="488" customFormat="1" ht="30" hidden="1">
      <c r="A567" s="209">
        <v>13</v>
      </c>
      <c r="B567" s="210" t="s">
        <v>2181</v>
      </c>
      <c r="C567" s="210"/>
      <c r="D567" s="210"/>
      <c r="E567" s="210"/>
      <c r="F567" s="210"/>
      <c r="G567" s="127">
        <v>2</v>
      </c>
      <c r="H567" s="166" t="s">
        <v>3878</v>
      </c>
      <c r="I567" s="211">
        <v>59</v>
      </c>
      <c r="J567" s="211">
        <v>28</v>
      </c>
      <c r="K567" s="236">
        <v>800</v>
      </c>
      <c r="L567" s="548"/>
      <c r="M567" s="212" t="s">
        <v>2182</v>
      </c>
      <c r="N567" s="220" t="s">
        <v>542</v>
      </c>
      <c r="O567" s="213" t="s">
        <v>2053</v>
      </c>
      <c r="P567" s="517"/>
      <c r="Q567" s="517"/>
      <c r="R567" s="220"/>
    </row>
    <row r="568" spans="1:19" ht="30" hidden="1">
      <c r="A568" s="134">
        <v>14</v>
      </c>
      <c r="B568" s="127" t="s">
        <v>2181</v>
      </c>
      <c r="C568" s="127"/>
      <c r="D568" s="127"/>
      <c r="E568" s="127"/>
      <c r="F568" s="127"/>
      <c r="G568" s="127">
        <v>2</v>
      </c>
      <c r="H568" s="166" t="s">
        <v>3878</v>
      </c>
      <c r="I568" s="128">
        <v>59</v>
      </c>
      <c r="J568" s="128">
        <v>29</v>
      </c>
      <c r="K568" s="235">
        <v>584.1</v>
      </c>
      <c r="L568" s="548"/>
      <c r="M568" s="130"/>
      <c r="N568" s="162" t="s">
        <v>542</v>
      </c>
      <c r="O568" s="131" t="s">
        <v>2053</v>
      </c>
      <c r="P568" s="244"/>
      <c r="Q568" s="244"/>
      <c r="R568" s="162"/>
    </row>
    <row r="569" spans="1:19" ht="30" hidden="1">
      <c r="A569" s="134">
        <v>15</v>
      </c>
      <c r="B569" s="127" t="s">
        <v>2183</v>
      </c>
      <c r="C569" s="127"/>
      <c r="D569" s="127"/>
      <c r="E569" s="127"/>
      <c r="F569" s="127"/>
      <c r="G569" s="127">
        <v>2</v>
      </c>
      <c r="H569" s="166" t="s">
        <v>3878</v>
      </c>
      <c r="I569" s="128">
        <v>107</v>
      </c>
      <c r="J569" s="128">
        <v>32</v>
      </c>
      <c r="K569" s="235">
        <v>97.1</v>
      </c>
      <c r="L569" s="548"/>
      <c r="M569" s="130" t="s">
        <v>476</v>
      </c>
      <c r="N569" s="162" t="s">
        <v>542</v>
      </c>
      <c r="O569" s="131" t="s">
        <v>2053</v>
      </c>
      <c r="P569" s="244"/>
      <c r="Q569" s="244"/>
      <c r="R569" s="162"/>
    </row>
    <row r="570" spans="1:19" ht="30" hidden="1">
      <c r="A570" s="134">
        <v>16</v>
      </c>
      <c r="B570" s="127" t="s">
        <v>2183</v>
      </c>
      <c r="C570" s="127"/>
      <c r="D570" s="127"/>
      <c r="E570" s="127"/>
      <c r="F570" s="127"/>
      <c r="G570" s="127">
        <v>2</v>
      </c>
      <c r="H570" s="166" t="s">
        <v>3878</v>
      </c>
      <c r="I570" s="128">
        <v>108</v>
      </c>
      <c r="J570" s="128">
        <v>3</v>
      </c>
      <c r="K570" s="237">
        <v>340</v>
      </c>
      <c r="L570" s="548"/>
      <c r="M570" s="130" t="s">
        <v>2167</v>
      </c>
      <c r="N570" s="162" t="s">
        <v>2184</v>
      </c>
      <c r="O570" s="131" t="s">
        <v>2053</v>
      </c>
      <c r="P570" s="244"/>
      <c r="Q570" s="244"/>
      <c r="R570" s="162"/>
    </row>
    <row r="571" spans="1:19" ht="30" hidden="1">
      <c r="A571" s="134">
        <v>17</v>
      </c>
      <c r="B571" s="127" t="s">
        <v>2183</v>
      </c>
      <c r="C571" s="127"/>
      <c r="D571" s="127"/>
      <c r="E571" s="127"/>
      <c r="F571" s="127"/>
      <c r="G571" s="127">
        <v>2</v>
      </c>
      <c r="H571" s="166" t="s">
        <v>3878</v>
      </c>
      <c r="I571" s="128">
        <v>108</v>
      </c>
      <c r="J571" s="128">
        <v>5</v>
      </c>
      <c r="K571" s="237">
        <v>28.999999999999996</v>
      </c>
      <c r="L571" s="548"/>
      <c r="M571" s="130"/>
      <c r="N571" s="162" t="s">
        <v>2184</v>
      </c>
      <c r="O571" s="131" t="s">
        <v>2053</v>
      </c>
      <c r="P571" s="244"/>
      <c r="Q571" s="244"/>
      <c r="R571" s="162"/>
    </row>
    <row r="572" spans="1:19" ht="38.25" customHeight="1">
      <c r="A572" s="134">
        <v>18</v>
      </c>
      <c r="B572" s="127" t="s">
        <v>2183</v>
      </c>
      <c r="C572" s="127"/>
      <c r="D572" s="127"/>
      <c r="E572" s="127"/>
      <c r="F572" s="127"/>
      <c r="G572" s="127">
        <v>2</v>
      </c>
      <c r="H572" s="166" t="s">
        <v>3878</v>
      </c>
      <c r="I572" s="128">
        <v>108</v>
      </c>
      <c r="J572" s="128">
        <v>7</v>
      </c>
      <c r="K572" s="235">
        <v>1716.5999999999997</v>
      </c>
      <c r="L572" s="548"/>
      <c r="M572" s="130" t="s">
        <v>2186</v>
      </c>
      <c r="N572" s="162" t="s">
        <v>2185</v>
      </c>
      <c r="O572" s="198" t="s">
        <v>2053</v>
      </c>
      <c r="P572" s="244"/>
      <c r="Q572" s="244"/>
      <c r="R572" s="162"/>
      <c r="S572" s="484">
        <f>K572</f>
        <v>1716.5999999999997</v>
      </c>
    </row>
    <row r="573" spans="1:19" ht="15.75" hidden="1">
      <c r="A573" s="134">
        <v>19</v>
      </c>
      <c r="B573" s="127" t="s">
        <v>539</v>
      </c>
      <c r="C573" s="127"/>
      <c r="D573" s="127"/>
      <c r="E573" s="127"/>
      <c r="F573" s="127"/>
      <c r="G573" s="127">
        <v>2</v>
      </c>
      <c r="H573" s="166" t="s">
        <v>3878</v>
      </c>
      <c r="I573" s="128"/>
      <c r="J573" s="128"/>
      <c r="K573" s="235">
        <v>20000</v>
      </c>
      <c r="L573" s="548"/>
      <c r="M573" s="130"/>
      <c r="N573" s="162"/>
      <c r="O573" s="198"/>
      <c r="P573" s="244"/>
      <c r="Q573" s="244"/>
      <c r="R573" s="162"/>
    </row>
    <row r="574" spans="1:19" ht="63.75" hidden="1">
      <c r="A574" s="148">
        <v>1</v>
      </c>
      <c r="B574" s="127" t="s">
        <v>2221</v>
      </c>
      <c r="C574" s="189"/>
      <c r="D574" s="189"/>
      <c r="E574" s="189"/>
      <c r="F574" s="189"/>
      <c r="G574" s="202">
        <v>2</v>
      </c>
      <c r="H574" s="202" t="s">
        <v>3879</v>
      </c>
      <c r="I574" s="169">
        <v>45</v>
      </c>
      <c r="J574" s="178">
        <v>28</v>
      </c>
      <c r="K574" s="521">
        <v>1814.9</v>
      </c>
      <c r="L574" s="548"/>
      <c r="M574" s="553" t="s">
        <v>2222</v>
      </c>
      <c r="N574" s="198" t="s">
        <v>2503</v>
      </c>
      <c r="O574" s="198" t="s">
        <v>2223</v>
      </c>
      <c r="P574" s="244"/>
      <c r="Q574" s="244"/>
      <c r="R574" s="198"/>
    </row>
    <row r="575" spans="1:19" ht="15.75" hidden="1">
      <c r="A575" s="148"/>
      <c r="B575" s="127"/>
      <c r="C575" s="189"/>
      <c r="D575" s="189"/>
      <c r="E575" s="189"/>
      <c r="F575" s="189"/>
      <c r="G575" s="202">
        <v>2</v>
      </c>
      <c r="H575" s="202" t="s">
        <v>3879</v>
      </c>
      <c r="I575" s="169">
        <v>45</v>
      </c>
      <c r="J575" s="178">
        <v>29</v>
      </c>
      <c r="K575" s="521">
        <v>2113.6</v>
      </c>
      <c r="L575" s="548"/>
      <c r="M575" s="553"/>
      <c r="N575" s="198"/>
      <c r="O575" s="198"/>
      <c r="P575" s="244"/>
      <c r="Q575" s="244"/>
      <c r="R575" s="198"/>
    </row>
    <row r="576" spans="1:19" ht="15.75" hidden="1">
      <c r="A576" s="148"/>
      <c r="B576" s="127"/>
      <c r="C576" s="189"/>
      <c r="D576" s="189"/>
      <c r="E576" s="189"/>
      <c r="F576" s="189"/>
      <c r="G576" s="202">
        <v>2</v>
      </c>
      <c r="H576" s="202" t="s">
        <v>3879</v>
      </c>
      <c r="I576" s="169">
        <v>45</v>
      </c>
      <c r="J576" s="178">
        <v>55</v>
      </c>
      <c r="K576" s="521">
        <v>743.99999999999989</v>
      </c>
      <c r="L576" s="548"/>
      <c r="M576" s="553"/>
      <c r="N576" s="198"/>
      <c r="O576" s="198"/>
      <c r="P576" s="244"/>
      <c r="Q576" s="244"/>
      <c r="R576" s="198"/>
    </row>
    <row r="577" spans="1:18" ht="38.25" hidden="1">
      <c r="A577" s="176">
        <v>2</v>
      </c>
      <c r="B577" s="127" t="s">
        <v>2224</v>
      </c>
      <c r="C577" s="189"/>
      <c r="D577" s="189"/>
      <c r="E577" s="189"/>
      <c r="F577" s="189"/>
      <c r="G577" s="202">
        <v>2</v>
      </c>
      <c r="H577" s="202" t="s">
        <v>3879</v>
      </c>
      <c r="I577" s="169">
        <v>54</v>
      </c>
      <c r="J577" s="178">
        <v>726</v>
      </c>
      <c r="K577" s="521">
        <v>4004.8</v>
      </c>
      <c r="L577" s="548"/>
      <c r="M577" s="554" t="s">
        <v>2226</v>
      </c>
      <c r="N577" s="200" t="s">
        <v>2225</v>
      </c>
      <c r="O577" s="198" t="s">
        <v>2227</v>
      </c>
      <c r="P577" s="244"/>
      <c r="Q577" s="244"/>
      <c r="R577" s="200"/>
    </row>
    <row r="578" spans="1:18" ht="45" hidden="1">
      <c r="A578" s="3776">
        <v>3</v>
      </c>
      <c r="B578" s="3777" t="s">
        <v>2228</v>
      </c>
      <c r="C578" s="522"/>
      <c r="D578" s="522"/>
      <c r="E578" s="522"/>
      <c r="F578" s="522"/>
      <c r="G578" s="202">
        <v>2</v>
      </c>
      <c r="H578" s="202" t="s">
        <v>3879</v>
      </c>
      <c r="I578" s="523">
        <v>43</v>
      </c>
      <c r="J578" s="178">
        <v>135</v>
      </c>
      <c r="K578" s="524">
        <v>260</v>
      </c>
      <c r="L578" s="548"/>
      <c r="M578" s="130" t="s">
        <v>2229</v>
      </c>
      <c r="N578" s="222" t="s">
        <v>2504</v>
      </c>
      <c r="O578" s="198" t="s">
        <v>2230</v>
      </c>
      <c r="P578" s="244"/>
      <c r="Q578" s="244"/>
      <c r="R578" s="222"/>
    </row>
    <row r="579" spans="1:18" ht="15.75" hidden="1">
      <c r="A579" s="3776"/>
      <c r="B579" s="3777"/>
      <c r="C579" s="522"/>
      <c r="D579" s="522"/>
      <c r="E579" s="522"/>
      <c r="F579" s="522"/>
      <c r="G579" s="202">
        <v>2</v>
      </c>
      <c r="H579" s="202" t="s">
        <v>3879</v>
      </c>
      <c r="I579" s="523">
        <v>43</v>
      </c>
      <c r="J579" s="523">
        <v>136</v>
      </c>
      <c r="K579" s="524">
        <v>0</v>
      </c>
      <c r="L579" s="548"/>
      <c r="M579" s="130"/>
      <c r="N579" s="222"/>
      <c r="O579" s="198"/>
      <c r="P579" s="244"/>
      <c r="Q579" s="244"/>
      <c r="R579" s="222"/>
    </row>
    <row r="580" spans="1:18" ht="30" hidden="1">
      <c r="A580" s="176">
        <v>4</v>
      </c>
      <c r="B580" s="170" t="s">
        <v>2231</v>
      </c>
      <c r="C580" s="170"/>
      <c r="D580" s="170"/>
      <c r="E580" s="170"/>
      <c r="F580" s="170"/>
      <c r="G580" s="202">
        <v>2</v>
      </c>
      <c r="H580" s="202" t="s">
        <v>3879</v>
      </c>
      <c r="I580" s="523">
        <v>43</v>
      </c>
      <c r="J580" s="523">
        <v>335</v>
      </c>
      <c r="K580" s="521">
        <v>120</v>
      </c>
      <c r="L580" s="548"/>
      <c r="M580" s="130" t="s">
        <v>2232</v>
      </c>
      <c r="N580" s="200" t="s">
        <v>678</v>
      </c>
      <c r="O580" s="198" t="s">
        <v>2233</v>
      </c>
      <c r="P580" s="244"/>
      <c r="Q580" s="244"/>
      <c r="R580" s="200"/>
    </row>
    <row r="581" spans="1:18" ht="38.25" hidden="1" customHeight="1">
      <c r="A581" s="176">
        <v>5</v>
      </c>
      <c r="B581" s="204" t="s">
        <v>2234</v>
      </c>
      <c r="C581" s="229"/>
      <c r="D581" s="229"/>
      <c r="E581" s="229"/>
      <c r="F581" s="229"/>
      <c r="G581" s="202">
        <v>2</v>
      </c>
      <c r="H581" s="202" t="s">
        <v>3879</v>
      </c>
      <c r="I581" s="523">
        <v>134</v>
      </c>
      <c r="J581" s="523">
        <v>66</v>
      </c>
      <c r="K581" s="525">
        <v>3997</v>
      </c>
      <c r="L581" s="548"/>
      <c r="M581" s="130" t="s">
        <v>2236</v>
      </c>
      <c r="N581" s="197" t="s">
        <v>2235</v>
      </c>
      <c r="O581" s="179" t="s">
        <v>1950</v>
      </c>
      <c r="P581" s="244"/>
      <c r="Q581" s="244"/>
      <c r="R581" s="200" t="s">
        <v>2237</v>
      </c>
    </row>
    <row r="582" spans="1:18" ht="38.25" hidden="1">
      <c r="A582" s="176">
        <v>6</v>
      </c>
      <c r="B582" s="170" t="s">
        <v>2238</v>
      </c>
      <c r="C582" s="170"/>
      <c r="D582" s="170"/>
      <c r="E582" s="170"/>
      <c r="F582" s="170"/>
      <c r="G582" s="202">
        <v>2</v>
      </c>
      <c r="H582" s="202" t="s">
        <v>3879</v>
      </c>
      <c r="I582" s="526">
        <v>130</v>
      </c>
      <c r="J582" s="526">
        <v>7</v>
      </c>
      <c r="K582" s="527">
        <v>8663</v>
      </c>
      <c r="L582" s="548"/>
      <c r="M582" s="130" t="s">
        <v>2240</v>
      </c>
      <c r="N582" s="200" t="s">
        <v>2239</v>
      </c>
      <c r="O582" s="179" t="s">
        <v>1950</v>
      </c>
      <c r="P582" s="244"/>
      <c r="Q582" s="244"/>
      <c r="R582" s="200" t="s">
        <v>2237</v>
      </c>
    </row>
    <row r="583" spans="1:18" ht="76.5" hidden="1">
      <c r="A583" s="3776">
        <v>7</v>
      </c>
      <c r="B583" s="3778" t="s">
        <v>2241</v>
      </c>
      <c r="C583" s="229"/>
      <c r="D583" s="229"/>
      <c r="E583" s="229"/>
      <c r="F583" s="229"/>
      <c r="G583" s="202">
        <v>2</v>
      </c>
      <c r="H583" s="202" t="s">
        <v>3879</v>
      </c>
      <c r="I583" s="523">
        <v>130</v>
      </c>
      <c r="J583" s="523">
        <v>2</v>
      </c>
      <c r="K583" s="525">
        <v>10191.299999999999</v>
      </c>
      <c r="L583" s="548"/>
      <c r="M583" s="130" t="s">
        <v>2243</v>
      </c>
      <c r="N583" s="197" t="s">
        <v>2242</v>
      </c>
      <c r="O583" s="198" t="s">
        <v>1950</v>
      </c>
      <c r="P583" s="244"/>
      <c r="Q583" s="244"/>
      <c r="R583" s="197" t="s">
        <v>2244</v>
      </c>
    </row>
    <row r="584" spans="1:18" ht="15.75" hidden="1">
      <c r="A584" s="3776"/>
      <c r="B584" s="3778"/>
      <c r="C584" s="229"/>
      <c r="D584" s="229"/>
      <c r="E584" s="229"/>
      <c r="F584" s="229"/>
      <c r="G584" s="202">
        <v>2</v>
      </c>
      <c r="H584" s="202" t="s">
        <v>3879</v>
      </c>
      <c r="I584" s="523">
        <v>130</v>
      </c>
      <c r="J584" s="523">
        <v>309</v>
      </c>
      <c r="K584" s="525">
        <v>169.8</v>
      </c>
      <c r="L584" s="548"/>
      <c r="M584" s="130"/>
      <c r="N584" s="197"/>
      <c r="O584" s="198"/>
      <c r="P584" s="244"/>
      <c r="Q584" s="244"/>
      <c r="R584" s="197"/>
    </row>
    <row r="585" spans="1:18" ht="45" hidden="1">
      <c r="A585" s="180">
        <v>10</v>
      </c>
      <c r="B585" s="205" t="s">
        <v>1249</v>
      </c>
      <c r="C585" s="528"/>
      <c r="D585" s="528"/>
      <c r="E585" s="528"/>
      <c r="F585" s="528"/>
      <c r="G585" s="202">
        <v>2</v>
      </c>
      <c r="H585" s="202" t="s">
        <v>3879</v>
      </c>
      <c r="I585" s="523">
        <v>43</v>
      </c>
      <c r="J585" s="523">
        <v>64</v>
      </c>
      <c r="K585" s="525">
        <v>196</v>
      </c>
      <c r="L585" s="548"/>
      <c r="M585" s="130" t="s">
        <v>2252</v>
      </c>
      <c r="N585" s="197" t="s">
        <v>2251</v>
      </c>
      <c r="O585" s="131" t="s">
        <v>2253</v>
      </c>
      <c r="P585" s="244"/>
      <c r="Q585" s="244"/>
      <c r="R585" s="197"/>
    </row>
    <row r="586" spans="1:18" ht="45" hidden="1">
      <c r="A586" s="180">
        <v>11</v>
      </c>
      <c r="B586" s="205" t="s">
        <v>2254</v>
      </c>
      <c r="C586" s="528"/>
      <c r="D586" s="528"/>
      <c r="E586" s="528"/>
      <c r="F586" s="528"/>
      <c r="G586" s="202">
        <v>2</v>
      </c>
      <c r="H586" s="202" t="s">
        <v>3879</v>
      </c>
      <c r="I586" s="523">
        <v>7</v>
      </c>
      <c r="J586" s="523">
        <v>1</v>
      </c>
      <c r="K586" s="525">
        <v>23000</v>
      </c>
      <c r="L586" s="548"/>
      <c r="M586" s="130" t="s">
        <v>2255</v>
      </c>
      <c r="N586" s="197" t="s">
        <v>192</v>
      </c>
      <c r="O586" s="131" t="s">
        <v>2253</v>
      </c>
      <c r="P586" s="244"/>
      <c r="Q586" s="244"/>
      <c r="R586" s="197" t="s">
        <v>2256</v>
      </c>
    </row>
    <row r="587" spans="1:18" ht="30" hidden="1">
      <c r="A587" s="180">
        <v>12</v>
      </c>
      <c r="B587" s="205" t="s">
        <v>2257</v>
      </c>
      <c r="C587" s="528"/>
      <c r="D587" s="528"/>
      <c r="E587" s="528"/>
      <c r="F587" s="528"/>
      <c r="G587" s="202">
        <v>2</v>
      </c>
      <c r="H587" s="202" t="s">
        <v>3879</v>
      </c>
      <c r="I587" s="523">
        <v>7</v>
      </c>
      <c r="J587" s="523"/>
      <c r="K587" s="525">
        <v>20000</v>
      </c>
      <c r="L587" s="548"/>
      <c r="M587" s="130" t="s">
        <v>2255</v>
      </c>
      <c r="N587" s="197" t="s">
        <v>192</v>
      </c>
      <c r="O587" s="131" t="s">
        <v>2258</v>
      </c>
      <c r="P587" s="244"/>
      <c r="Q587" s="244"/>
      <c r="R587" s="197"/>
    </row>
    <row r="588" spans="1:18" ht="38.25" hidden="1">
      <c r="A588" s="3779">
        <v>13</v>
      </c>
      <c r="B588" s="3790" t="s">
        <v>2259</v>
      </c>
      <c r="C588" s="170"/>
      <c r="D588" s="170"/>
      <c r="E588" s="170"/>
      <c r="F588" s="170"/>
      <c r="G588" s="202">
        <v>2</v>
      </c>
      <c r="H588" s="202" t="s">
        <v>3879</v>
      </c>
      <c r="I588" s="152">
        <v>17</v>
      </c>
      <c r="J588" s="178">
        <v>32</v>
      </c>
      <c r="K588" s="3781">
        <v>41000</v>
      </c>
      <c r="L588" s="548"/>
      <c r="M588" s="3767" t="s">
        <v>2261</v>
      </c>
      <c r="N588" s="3767" t="s">
        <v>2260</v>
      </c>
      <c r="O588" s="3767" t="s">
        <v>2262</v>
      </c>
      <c r="P588" s="244"/>
      <c r="Q588" s="244"/>
      <c r="R588" s="175" t="s">
        <v>2263</v>
      </c>
    </row>
    <row r="589" spans="1:18" ht="15.75" hidden="1">
      <c r="A589" s="3779"/>
      <c r="B589" s="3790"/>
      <c r="C589" s="170"/>
      <c r="D589" s="170"/>
      <c r="E589" s="170"/>
      <c r="F589" s="170"/>
      <c r="G589" s="202">
        <v>2</v>
      </c>
      <c r="H589" s="202" t="s">
        <v>3879</v>
      </c>
      <c r="I589" s="152">
        <v>17</v>
      </c>
      <c r="J589" s="178">
        <v>39</v>
      </c>
      <c r="K589" s="3781"/>
      <c r="L589" s="548"/>
      <c r="M589" s="3767"/>
      <c r="N589" s="3767"/>
      <c r="O589" s="3767"/>
      <c r="P589" s="244"/>
      <c r="Q589" s="244"/>
      <c r="R589" s="175"/>
    </row>
    <row r="590" spans="1:18" ht="15.75" hidden="1">
      <c r="A590" s="3779"/>
      <c r="B590" s="3790"/>
      <c r="C590" s="170"/>
      <c r="D590" s="170"/>
      <c r="E590" s="170"/>
      <c r="F590" s="170"/>
      <c r="G590" s="202">
        <v>2</v>
      </c>
      <c r="H590" s="202" t="s">
        <v>3879</v>
      </c>
      <c r="I590" s="152">
        <v>17</v>
      </c>
      <c r="J590" s="178">
        <v>40</v>
      </c>
      <c r="K590" s="3781"/>
      <c r="L590" s="548"/>
      <c r="M590" s="3767"/>
      <c r="N590" s="3767"/>
      <c r="O590" s="3767"/>
      <c r="P590" s="244"/>
      <c r="Q590" s="244"/>
      <c r="R590" s="175"/>
    </row>
    <row r="591" spans="1:18" ht="15.75" hidden="1">
      <c r="A591" s="3779"/>
      <c r="B591" s="3790"/>
      <c r="C591" s="170"/>
      <c r="D591" s="170"/>
      <c r="E591" s="170"/>
      <c r="F591" s="170"/>
      <c r="G591" s="202">
        <v>2</v>
      </c>
      <c r="H591" s="202" t="s">
        <v>3879</v>
      </c>
      <c r="I591" s="152">
        <v>17</v>
      </c>
      <c r="J591" s="178">
        <v>41</v>
      </c>
      <c r="K591" s="3781"/>
      <c r="L591" s="548"/>
      <c r="M591" s="3767"/>
      <c r="N591" s="3767"/>
      <c r="O591" s="3767"/>
      <c r="P591" s="244"/>
      <c r="Q591" s="244"/>
      <c r="R591" s="175"/>
    </row>
    <row r="592" spans="1:18" ht="15.75" hidden="1">
      <c r="A592" s="3779"/>
      <c r="B592" s="3790"/>
      <c r="C592" s="170"/>
      <c r="D592" s="170"/>
      <c r="E592" s="170"/>
      <c r="F592" s="170"/>
      <c r="G592" s="202">
        <v>2</v>
      </c>
      <c r="H592" s="202" t="s">
        <v>3879</v>
      </c>
      <c r="I592" s="152">
        <v>17</v>
      </c>
      <c r="J592" s="178">
        <v>31</v>
      </c>
      <c r="K592" s="3781"/>
      <c r="L592" s="548"/>
      <c r="M592" s="3767"/>
      <c r="N592" s="3767"/>
      <c r="O592" s="3767"/>
      <c r="P592" s="244"/>
      <c r="Q592" s="244"/>
      <c r="R592" s="175"/>
    </row>
    <row r="593" spans="1:18" ht="15.75" hidden="1">
      <c r="A593" s="3779"/>
      <c r="B593" s="3790"/>
      <c r="C593" s="170"/>
      <c r="D593" s="170"/>
      <c r="E593" s="170"/>
      <c r="F593" s="170"/>
      <c r="G593" s="202">
        <v>2</v>
      </c>
      <c r="H593" s="202" t="s">
        <v>3879</v>
      </c>
      <c r="I593" s="152">
        <v>17</v>
      </c>
      <c r="J593" s="178">
        <v>33</v>
      </c>
      <c r="K593" s="3781"/>
      <c r="L593" s="548"/>
      <c r="M593" s="3767"/>
      <c r="N593" s="3767"/>
      <c r="O593" s="3767"/>
      <c r="P593" s="244"/>
      <c r="Q593" s="244"/>
      <c r="R593" s="175"/>
    </row>
    <row r="594" spans="1:18" ht="15.75" hidden="1">
      <c r="A594" s="3779"/>
      <c r="B594" s="3790"/>
      <c r="C594" s="170"/>
      <c r="D594" s="170"/>
      <c r="E594" s="170"/>
      <c r="F594" s="170"/>
      <c r="G594" s="202">
        <v>2</v>
      </c>
      <c r="H594" s="202" t="s">
        <v>3879</v>
      </c>
      <c r="I594" s="152">
        <v>17</v>
      </c>
      <c r="J594" s="178">
        <v>42</v>
      </c>
      <c r="K594" s="3781"/>
      <c r="L594" s="548"/>
      <c r="M594" s="3767"/>
      <c r="N594" s="3767"/>
      <c r="O594" s="3767"/>
      <c r="P594" s="244"/>
      <c r="Q594" s="244"/>
      <c r="R594" s="175"/>
    </row>
    <row r="595" spans="1:18" ht="15.75" hidden="1">
      <c r="A595" s="3779"/>
      <c r="B595" s="3790"/>
      <c r="C595" s="170"/>
      <c r="D595" s="170"/>
      <c r="E595" s="170"/>
      <c r="F595" s="170"/>
      <c r="G595" s="202">
        <v>2</v>
      </c>
      <c r="H595" s="202" t="s">
        <v>3879</v>
      </c>
      <c r="I595" s="152">
        <v>17</v>
      </c>
      <c r="J595" s="178">
        <v>63</v>
      </c>
      <c r="K595" s="3781"/>
      <c r="L595" s="548"/>
      <c r="M595" s="3767"/>
      <c r="N595" s="3767"/>
      <c r="O595" s="3767"/>
      <c r="P595" s="244"/>
      <c r="Q595" s="244"/>
      <c r="R595" s="175"/>
    </row>
    <row r="596" spans="1:18" ht="30" hidden="1">
      <c r="A596" s="126">
        <v>14</v>
      </c>
      <c r="B596" s="127" t="s">
        <v>2264</v>
      </c>
      <c r="C596" s="127"/>
      <c r="D596" s="127"/>
      <c r="E596" s="127"/>
      <c r="F596" s="127"/>
      <c r="G596" s="202">
        <v>2</v>
      </c>
      <c r="H596" s="202" t="s">
        <v>3879</v>
      </c>
      <c r="I596" s="128">
        <v>44</v>
      </c>
      <c r="J596" s="128">
        <v>614</v>
      </c>
      <c r="K596" s="237">
        <v>225.99999999999997</v>
      </c>
      <c r="L596" s="548"/>
      <c r="M596" s="554" t="s">
        <v>1955</v>
      </c>
      <c r="N596" s="191" t="s">
        <v>2505</v>
      </c>
      <c r="O596" s="131" t="s">
        <v>2262</v>
      </c>
      <c r="P596" s="244"/>
      <c r="Q596" s="244"/>
      <c r="R596" s="191"/>
    </row>
    <row r="597" spans="1:18" ht="30" hidden="1">
      <c r="A597" s="180">
        <v>15</v>
      </c>
      <c r="B597" s="204" t="s">
        <v>2265</v>
      </c>
      <c r="C597" s="229"/>
      <c r="D597" s="229"/>
      <c r="E597" s="229"/>
      <c r="F597" s="229"/>
      <c r="G597" s="202">
        <v>2</v>
      </c>
      <c r="H597" s="202" t="s">
        <v>3879</v>
      </c>
      <c r="I597" s="523">
        <v>17</v>
      </c>
      <c r="J597" s="523">
        <v>64</v>
      </c>
      <c r="K597" s="525">
        <v>3000</v>
      </c>
      <c r="L597" s="548"/>
      <c r="M597" s="130" t="s">
        <v>2266</v>
      </c>
      <c r="N597" s="197" t="s">
        <v>192</v>
      </c>
      <c r="O597" s="131" t="s">
        <v>2262</v>
      </c>
      <c r="P597" s="244"/>
      <c r="Q597" s="244"/>
      <c r="R597" s="197"/>
    </row>
    <row r="598" spans="1:18" ht="25.5" hidden="1">
      <c r="A598" s="176">
        <v>1</v>
      </c>
      <c r="B598" s="127" t="s">
        <v>974</v>
      </c>
      <c r="C598" s="127"/>
      <c r="D598" s="127"/>
      <c r="E598" s="127"/>
      <c r="F598" s="127"/>
      <c r="G598" s="127">
        <v>2</v>
      </c>
      <c r="H598" s="127" t="s">
        <v>3880</v>
      </c>
      <c r="I598" s="128">
        <v>5</v>
      </c>
      <c r="J598" s="128">
        <v>402</v>
      </c>
      <c r="K598" s="237">
        <v>17472</v>
      </c>
      <c r="L598" s="548"/>
      <c r="M598" s="184" t="s">
        <v>2038</v>
      </c>
      <c r="N598" s="200" t="s">
        <v>2507</v>
      </c>
      <c r="O598" s="131" t="s">
        <v>2277</v>
      </c>
      <c r="P598" s="244"/>
      <c r="Q598" s="244"/>
      <c r="R598" s="139"/>
    </row>
    <row r="599" spans="1:18" ht="30" hidden="1">
      <c r="A599" s="176">
        <v>2</v>
      </c>
      <c r="B599" s="127" t="s">
        <v>2307</v>
      </c>
      <c r="C599" s="127"/>
      <c r="D599" s="127"/>
      <c r="E599" s="127"/>
      <c r="F599" s="127"/>
      <c r="G599" s="127">
        <v>2</v>
      </c>
      <c r="H599" s="127" t="s">
        <v>3880</v>
      </c>
      <c r="I599" s="128">
        <v>4</v>
      </c>
      <c r="J599" s="128">
        <v>1524</v>
      </c>
      <c r="K599" s="237">
        <v>6400</v>
      </c>
      <c r="L599" s="548"/>
      <c r="M599" s="184" t="s">
        <v>2308</v>
      </c>
      <c r="N599" s="200" t="s">
        <v>2508</v>
      </c>
      <c r="O599" s="131" t="s">
        <v>2309</v>
      </c>
      <c r="P599" s="244"/>
      <c r="Q599" s="244"/>
      <c r="R599" s="139"/>
    </row>
    <row r="600" spans="1:18" ht="30" hidden="1">
      <c r="A600" s="176">
        <v>3</v>
      </c>
      <c r="B600" s="186" t="s">
        <v>2310</v>
      </c>
      <c r="C600" s="186"/>
      <c r="D600" s="186"/>
      <c r="E600" s="186"/>
      <c r="F600" s="186"/>
      <c r="G600" s="127">
        <v>2</v>
      </c>
      <c r="H600" s="127" t="s">
        <v>3880</v>
      </c>
      <c r="I600" s="535">
        <v>8</v>
      </c>
      <c r="J600" s="188">
        <v>603</v>
      </c>
      <c r="K600" s="520">
        <v>603</v>
      </c>
      <c r="L600" s="548"/>
      <c r="M600" s="184" t="s">
        <v>2311</v>
      </c>
      <c r="N600" s="184" t="s">
        <v>2509</v>
      </c>
      <c r="O600" s="131" t="s">
        <v>2262</v>
      </c>
      <c r="P600" s="244"/>
      <c r="Q600" s="244"/>
      <c r="R600" s="200"/>
    </row>
    <row r="601" spans="1:18" ht="38.25" hidden="1">
      <c r="A601" s="176">
        <v>4</v>
      </c>
      <c r="B601" s="185" t="s">
        <v>2312</v>
      </c>
      <c r="C601" s="185"/>
      <c r="D601" s="185"/>
      <c r="E601" s="185"/>
      <c r="F601" s="185"/>
      <c r="G601" s="127">
        <v>2</v>
      </c>
      <c r="H601" s="127" t="s">
        <v>3880</v>
      </c>
      <c r="I601" s="536">
        <v>3</v>
      </c>
      <c r="J601" s="536">
        <v>199</v>
      </c>
      <c r="K601" s="520">
        <v>199</v>
      </c>
      <c r="L601" s="548"/>
      <c r="M601" s="184" t="s">
        <v>1953</v>
      </c>
      <c r="N601" s="191" t="s">
        <v>2510</v>
      </c>
      <c r="O601" s="131" t="s">
        <v>2262</v>
      </c>
      <c r="P601" s="244"/>
      <c r="Q601" s="244"/>
      <c r="R601" s="200"/>
    </row>
    <row r="602" spans="1:18" ht="30" hidden="1">
      <c r="A602" s="176">
        <v>5</v>
      </c>
      <c r="B602" s="185" t="s">
        <v>2312</v>
      </c>
      <c r="C602" s="185"/>
      <c r="D602" s="185"/>
      <c r="E602" s="185"/>
      <c r="F602" s="185"/>
      <c r="G602" s="127">
        <v>2</v>
      </c>
      <c r="H602" s="127" t="s">
        <v>3880</v>
      </c>
      <c r="I602" s="537">
        <v>3</v>
      </c>
      <c r="J602" s="536">
        <v>432</v>
      </c>
      <c r="K602" s="520">
        <v>432</v>
      </c>
      <c r="L602" s="548"/>
      <c r="M602" s="554" t="s">
        <v>476</v>
      </c>
      <c r="N602" s="191" t="s">
        <v>2511</v>
      </c>
      <c r="O602" s="131" t="s">
        <v>2262</v>
      </c>
      <c r="P602" s="244"/>
      <c r="Q602" s="244"/>
      <c r="R602" s="200"/>
    </row>
    <row r="603" spans="1:18" ht="30" hidden="1">
      <c r="A603" s="176">
        <v>6</v>
      </c>
      <c r="B603" s="185" t="s">
        <v>2312</v>
      </c>
      <c r="C603" s="185"/>
      <c r="D603" s="185"/>
      <c r="E603" s="185"/>
      <c r="F603" s="185"/>
      <c r="G603" s="127">
        <v>2</v>
      </c>
      <c r="H603" s="127" t="s">
        <v>3880</v>
      </c>
      <c r="I603" s="537">
        <v>3</v>
      </c>
      <c r="J603" s="536">
        <v>433</v>
      </c>
      <c r="K603" s="520">
        <v>433</v>
      </c>
      <c r="L603" s="548"/>
      <c r="M603" s="554" t="s">
        <v>476</v>
      </c>
      <c r="N603" s="191" t="s">
        <v>2512</v>
      </c>
      <c r="O603" s="131" t="s">
        <v>2262</v>
      </c>
      <c r="P603" s="244"/>
      <c r="Q603" s="244"/>
      <c r="R603" s="200"/>
    </row>
    <row r="604" spans="1:18" ht="30" hidden="1">
      <c r="A604" s="176">
        <v>7</v>
      </c>
      <c r="B604" s="185" t="s">
        <v>2312</v>
      </c>
      <c r="C604" s="185"/>
      <c r="D604" s="185"/>
      <c r="E604" s="185"/>
      <c r="F604" s="185"/>
      <c r="G604" s="127">
        <v>2</v>
      </c>
      <c r="H604" s="127" t="s">
        <v>3880</v>
      </c>
      <c r="I604" s="537">
        <v>3</v>
      </c>
      <c r="J604" s="536">
        <v>420</v>
      </c>
      <c r="K604" s="520">
        <v>420</v>
      </c>
      <c r="L604" s="548"/>
      <c r="M604" s="554" t="s">
        <v>476</v>
      </c>
      <c r="N604" s="191" t="s">
        <v>2512</v>
      </c>
      <c r="O604" s="131" t="s">
        <v>2262</v>
      </c>
      <c r="P604" s="244"/>
      <c r="Q604" s="244"/>
      <c r="R604" s="200"/>
    </row>
    <row r="605" spans="1:18" ht="38.25" hidden="1">
      <c r="A605" s="176">
        <v>8</v>
      </c>
      <c r="B605" s="185" t="s">
        <v>2313</v>
      </c>
      <c r="C605" s="185"/>
      <c r="D605" s="185"/>
      <c r="E605" s="185"/>
      <c r="F605" s="185"/>
      <c r="G605" s="127">
        <v>2</v>
      </c>
      <c r="H605" s="127" t="s">
        <v>3880</v>
      </c>
      <c r="I605" s="537">
        <v>3</v>
      </c>
      <c r="J605" s="536">
        <v>141</v>
      </c>
      <c r="K605" s="520">
        <v>141</v>
      </c>
      <c r="L605" s="548"/>
      <c r="M605" s="184" t="s">
        <v>1953</v>
      </c>
      <c r="N605" s="191" t="s">
        <v>2513</v>
      </c>
      <c r="O605" s="131" t="s">
        <v>2262</v>
      </c>
      <c r="P605" s="244"/>
      <c r="Q605" s="244"/>
      <c r="R605" s="200"/>
    </row>
    <row r="606" spans="1:18" ht="30" hidden="1">
      <c r="A606" s="176">
        <v>9</v>
      </c>
      <c r="B606" s="186" t="s">
        <v>2314</v>
      </c>
      <c r="C606" s="186"/>
      <c r="D606" s="186"/>
      <c r="E606" s="186"/>
      <c r="F606" s="186"/>
      <c r="G606" s="127">
        <v>2</v>
      </c>
      <c r="H606" s="127" t="s">
        <v>3880</v>
      </c>
      <c r="I606" s="537">
        <v>5</v>
      </c>
      <c r="J606" s="536">
        <v>165</v>
      </c>
      <c r="K606" s="520">
        <v>165</v>
      </c>
      <c r="L606" s="548"/>
      <c r="M606" s="184" t="s">
        <v>2260</v>
      </c>
      <c r="N606" s="191" t="s">
        <v>2514</v>
      </c>
      <c r="O606" s="131" t="s">
        <v>2262</v>
      </c>
      <c r="P606" s="244"/>
      <c r="Q606" s="244"/>
      <c r="R606" s="200"/>
    </row>
    <row r="607" spans="1:18" ht="30" hidden="1">
      <c r="A607" s="176">
        <v>10</v>
      </c>
      <c r="B607" s="186" t="s">
        <v>2316</v>
      </c>
      <c r="C607" s="186"/>
      <c r="D607" s="186"/>
      <c r="E607" s="186"/>
      <c r="F607" s="186"/>
      <c r="G607" s="127">
        <v>2</v>
      </c>
      <c r="H607" s="127" t="s">
        <v>3880</v>
      </c>
      <c r="I607" s="537">
        <v>5</v>
      </c>
      <c r="J607" s="536">
        <v>140</v>
      </c>
      <c r="K607" s="520">
        <v>140</v>
      </c>
      <c r="L607" s="548"/>
      <c r="M607" s="184" t="s">
        <v>1953</v>
      </c>
      <c r="N607" s="191" t="s">
        <v>2515</v>
      </c>
      <c r="O607" s="131" t="s">
        <v>2262</v>
      </c>
      <c r="P607" s="244"/>
      <c r="Q607" s="244"/>
      <c r="R607" s="200"/>
    </row>
    <row r="608" spans="1:18" ht="30" hidden="1">
      <c r="A608" s="176">
        <v>11</v>
      </c>
      <c r="B608" s="186" t="s">
        <v>2317</v>
      </c>
      <c r="C608" s="186"/>
      <c r="D608" s="186"/>
      <c r="E608" s="186"/>
      <c r="F608" s="186"/>
      <c r="G608" s="127">
        <v>2</v>
      </c>
      <c r="H608" s="127" t="s">
        <v>3880</v>
      </c>
      <c r="I608" s="537">
        <v>7</v>
      </c>
      <c r="J608" s="536">
        <v>209</v>
      </c>
      <c r="K608" s="520">
        <v>1170</v>
      </c>
      <c r="L608" s="548"/>
      <c r="M608" s="184" t="s">
        <v>2318</v>
      </c>
      <c r="N608" s="191" t="s">
        <v>2516</v>
      </c>
      <c r="O608" s="131" t="s">
        <v>2262</v>
      </c>
      <c r="P608" s="244"/>
      <c r="Q608" s="244"/>
      <c r="R608" s="200"/>
    </row>
    <row r="609" spans="1:18" ht="30" hidden="1">
      <c r="A609" s="176">
        <v>12</v>
      </c>
      <c r="B609" s="186" t="s">
        <v>2319</v>
      </c>
      <c r="C609" s="186"/>
      <c r="D609" s="186"/>
      <c r="E609" s="186"/>
      <c r="F609" s="186"/>
      <c r="G609" s="127">
        <v>2</v>
      </c>
      <c r="H609" s="127" t="s">
        <v>3880</v>
      </c>
      <c r="I609" s="537">
        <v>10</v>
      </c>
      <c r="J609" s="536">
        <v>395</v>
      </c>
      <c r="K609" s="520">
        <v>395</v>
      </c>
      <c r="L609" s="548"/>
      <c r="M609" s="184" t="s">
        <v>1953</v>
      </c>
      <c r="N609" s="191" t="s">
        <v>2517</v>
      </c>
      <c r="O609" s="131" t="s">
        <v>2262</v>
      </c>
      <c r="P609" s="244"/>
      <c r="Q609" s="244"/>
      <c r="R609" s="200"/>
    </row>
    <row r="610" spans="1:18" ht="30" hidden="1">
      <c r="A610" s="176">
        <v>13</v>
      </c>
      <c r="B610" s="186" t="s">
        <v>2319</v>
      </c>
      <c r="C610" s="186"/>
      <c r="D610" s="186"/>
      <c r="E610" s="186"/>
      <c r="F610" s="186"/>
      <c r="G610" s="127">
        <v>2</v>
      </c>
      <c r="H610" s="127" t="s">
        <v>3880</v>
      </c>
      <c r="I610" s="537">
        <v>7</v>
      </c>
      <c r="J610" s="536">
        <v>18</v>
      </c>
      <c r="K610" s="520">
        <v>18</v>
      </c>
      <c r="L610" s="548"/>
      <c r="M610" s="554" t="s">
        <v>476</v>
      </c>
      <c r="N610" s="191" t="s">
        <v>2518</v>
      </c>
      <c r="O610" s="131" t="s">
        <v>2262</v>
      </c>
      <c r="P610" s="244"/>
      <c r="Q610" s="244"/>
      <c r="R610" s="200"/>
    </row>
    <row r="611" spans="1:18" ht="30" hidden="1">
      <c r="A611" s="176">
        <v>14</v>
      </c>
      <c r="B611" s="186" t="s">
        <v>2316</v>
      </c>
      <c r="C611" s="186"/>
      <c r="D611" s="186"/>
      <c r="E611" s="186"/>
      <c r="F611" s="186"/>
      <c r="G611" s="127">
        <v>2</v>
      </c>
      <c r="H611" s="127" t="s">
        <v>3880</v>
      </c>
      <c r="I611" s="537">
        <v>5</v>
      </c>
      <c r="J611" s="536">
        <v>143</v>
      </c>
      <c r="K611" s="520">
        <v>143</v>
      </c>
      <c r="L611" s="548"/>
      <c r="M611" s="184" t="s">
        <v>1953</v>
      </c>
      <c r="N611" s="191" t="s">
        <v>2519</v>
      </c>
      <c r="O611" s="131" t="s">
        <v>2262</v>
      </c>
      <c r="P611" s="244"/>
      <c r="Q611" s="244"/>
      <c r="R611" s="200"/>
    </row>
    <row r="612" spans="1:18" ht="76.5" hidden="1" customHeight="1">
      <c r="A612" s="176">
        <v>15</v>
      </c>
      <c r="B612" s="186" t="s">
        <v>2320</v>
      </c>
      <c r="C612" s="186"/>
      <c r="D612" s="186"/>
      <c r="E612" s="186"/>
      <c r="F612" s="186"/>
      <c r="G612" s="127">
        <v>2</v>
      </c>
      <c r="H612" s="127" t="s">
        <v>3880</v>
      </c>
      <c r="I612" s="188">
        <v>11</v>
      </c>
      <c r="J612" s="188">
        <v>104</v>
      </c>
      <c r="K612" s="538">
        <v>7067</v>
      </c>
      <c r="L612" s="548"/>
      <c r="M612" s="184" t="s">
        <v>2321</v>
      </c>
      <c r="N612" s="191" t="s">
        <v>2520</v>
      </c>
      <c r="O612" s="131" t="s">
        <v>2262</v>
      </c>
      <c r="P612" s="244"/>
      <c r="Q612" s="244"/>
      <c r="R612" s="200"/>
    </row>
    <row r="613" spans="1:18" ht="30" hidden="1">
      <c r="A613" s="176">
        <v>16</v>
      </c>
      <c r="B613" s="186" t="s">
        <v>2320</v>
      </c>
      <c r="C613" s="144"/>
      <c r="D613" s="144"/>
      <c r="E613" s="144"/>
      <c r="F613" s="144"/>
      <c r="G613" s="127">
        <v>2</v>
      </c>
      <c r="H613" s="127" t="s">
        <v>3880</v>
      </c>
      <c r="I613" s="188">
        <v>11</v>
      </c>
      <c r="J613" s="188">
        <v>105</v>
      </c>
      <c r="K613" s="538">
        <v>303</v>
      </c>
      <c r="L613" s="548"/>
      <c r="M613" s="184" t="s">
        <v>2321</v>
      </c>
      <c r="N613" s="191" t="s">
        <v>2315</v>
      </c>
      <c r="O613" s="131" t="s">
        <v>2262</v>
      </c>
      <c r="P613" s="244"/>
      <c r="Q613" s="244"/>
      <c r="R613" s="200"/>
    </row>
    <row r="614" spans="1:18" ht="30" hidden="1">
      <c r="A614" s="176">
        <v>17</v>
      </c>
      <c r="B614" s="186" t="s">
        <v>2320</v>
      </c>
      <c r="C614" s="144"/>
      <c r="D614" s="144"/>
      <c r="E614" s="144"/>
      <c r="F614" s="144"/>
      <c r="G614" s="127">
        <v>2</v>
      </c>
      <c r="H614" s="127" t="s">
        <v>3880</v>
      </c>
      <c r="I614" s="188">
        <v>11</v>
      </c>
      <c r="J614" s="188">
        <v>166</v>
      </c>
      <c r="K614" s="538">
        <v>8387</v>
      </c>
      <c r="L614" s="548"/>
      <c r="M614" s="184" t="s">
        <v>2321</v>
      </c>
      <c r="N614" s="191" t="s">
        <v>2315</v>
      </c>
      <c r="O614" s="131" t="s">
        <v>2262</v>
      </c>
      <c r="P614" s="244"/>
      <c r="Q614" s="244"/>
      <c r="R614" s="200"/>
    </row>
    <row r="615" spans="1:18" ht="30" hidden="1">
      <c r="A615" s="176">
        <v>18</v>
      </c>
      <c r="B615" s="186" t="s">
        <v>2320</v>
      </c>
      <c r="C615" s="144"/>
      <c r="D615" s="144"/>
      <c r="E615" s="144"/>
      <c r="F615" s="144"/>
      <c r="G615" s="127">
        <v>2</v>
      </c>
      <c r="H615" s="127" t="s">
        <v>3880</v>
      </c>
      <c r="I615" s="188">
        <v>11</v>
      </c>
      <c r="J615" s="188">
        <v>348</v>
      </c>
      <c r="K615" s="538">
        <v>6568.0000000000009</v>
      </c>
      <c r="L615" s="548"/>
      <c r="M615" s="184" t="s">
        <v>2321</v>
      </c>
      <c r="N615" s="191" t="s">
        <v>2315</v>
      </c>
      <c r="O615" s="131" t="s">
        <v>2262</v>
      </c>
      <c r="P615" s="244"/>
      <c r="Q615" s="244"/>
      <c r="R615" s="200"/>
    </row>
    <row r="616" spans="1:18" ht="30" hidden="1">
      <c r="A616" s="176">
        <v>19</v>
      </c>
      <c r="B616" s="186" t="s">
        <v>2320</v>
      </c>
      <c r="C616" s="144"/>
      <c r="D616" s="144"/>
      <c r="E616" s="144"/>
      <c r="F616" s="144"/>
      <c r="G616" s="127">
        <v>2</v>
      </c>
      <c r="H616" s="127" t="s">
        <v>3880</v>
      </c>
      <c r="I616" s="188">
        <v>11</v>
      </c>
      <c r="J616" s="188">
        <v>106</v>
      </c>
      <c r="K616" s="538">
        <v>140</v>
      </c>
      <c r="L616" s="548"/>
      <c r="M616" s="184" t="s">
        <v>2321</v>
      </c>
      <c r="N616" s="191" t="s">
        <v>2315</v>
      </c>
      <c r="O616" s="131" t="s">
        <v>2262</v>
      </c>
      <c r="P616" s="244"/>
      <c r="Q616" s="244"/>
      <c r="R616" s="200"/>
    </row>
    <row r="617" spans="1:18" ht="76.5" hidden="1" customHeight="1">
      <c r="A617" s="176">
        <v>20</v>
      </c>
      <c r="B617" s="186" t="s">
        <v>2320</v>
      </c>
      <c r="C617" s="144"/>
      <c r="D617" s="144"/>
      <c r="E617" s="144"/>
      <c r="F617" s="144"/>
      <c r="G617" s="127">
        <v>2</v>
      </c>
      <c r="H617" s="127" t="s">
        <v>3880</v>
      </c>
      <c r="I617" s="188">
        <v>11</v>
      </c>
      <c r="J617" s="188">
        <v>107</v>
      </c>
      <c r="K617" s="538">
        <v>172</v>
      </c>
      <c r="L617" s="548"/>
      <c r="M617" s="184" t="s">
        <v>2321</v>
      </c>
      <c r="N617" s="191" t="s">
        <v>2520</v>
      </c>
      <c r="O617" s="131" t="s">
        <v>2262</v>
      </c>
      <c r="P617" s="244"/>
      <c r="Q617" s="244"/>
      <c r="R617" s="200"/>
    </row>
    <row r="618" spans="1:18" ht="30" hidden="1">
      <c r="A618" s="176">
        <v>21</v>
      </c>
      <c r="B618" s="186" t="s">
        <v>2320</v>
      </c>
      <c r="C618" s="144"/>
      <c r="D618" s="144"/>
      <c r="E618" s="144"/>
      <c r="F618" s="144"/>
      <c r="G618" s="127">
        <v>2</v>
      </c>
      <c r="H618" s="127" t="s">
        <v>3880</v>
      </c>
      <c r="I618" s="188">
        <v>11</v>
      </c>
      <c r="J618" s="188">
        <v>108</v>
      </c>
      <c r="K618" s="538">
        <v>409</v>
      </c>
      <c r="L618" s="548"/>
      <c r="M618" s="184" t="s">
        <v>2321</v>
      </c>
      <c r="N618" s="191" t="s">
        <v>2315</v>
      </c>
      <c r="O618" s="131" t="s">
        <v>2262</v>
      </c>
      <c r="P618" s="244"/>
      <c r="Q618" s="244"/>
      <c r="R618" s="200"/>
    </row>
    <row r="619" spans="1:18" ht="30" hidden="1">
      <c r="A619" s="176">
        <v>22</v>
      </c>
      <c r="B619" s="186" t="s">
        <v>2320</v>
      </c>
      <c r="C619" s="144"/>
      <c r="D619" s="144"/>
      <c r="E619" s="144"/>
      <c r="F619" s="144"/>
      <c r="G619" s="127">
        <v>2</v>
      </c>
      <c r="H619" s="127" t="s">
        <v>3880</v>
      </c>
      <c r="I619" s="188">
        <v>11</v>
      </c>
      <c r="J619" s="188">
        <v>109</v>
      </c>
      <c r="K619" s="538">
        <v>302</v>
      </c>
      <c r="L619" s="548"/>
      <c r="M619" s="184" t="s">
        <v>2322</v>
      </c>
      <c r="N619" s="191" t="s">
        <v>2315</v>
      </c>
      <c r="O619" s="131" t="s">
        <v>2262</v>
      </c>
      <c r="P619" s="244"/>
      <c r="Q619" s="244"/>
      <c r="R619" s="200"/>
    </row>
    <row r="620" spans="1:18" ht="30" hidden="1">
      <c r="A620" s="176">
        <v>23</v>
      </c>
      <c r="B620" s="186" t="s">
        <v>2320</v>
      </c>
      <c r="C620" s="144"/>
      <c r="D620" s="144"/>
      <c r="E620" s="144"/>
      <c r="F620" s="144"/>
      <c r="G620" s="127">
        <v>2</v>
      </c>
      <c r="H620" s="127" t="s">
        <v>3880</v>
      </c>
      <c r="I620" s="188">
        <v>11</v>
      </c>
      <c r="J620" s="188">
        <v>110</v>
      </c>
      <c r="K620" s="538">
        <v>348</v>
      </c>
      <c r="L620" s="548"/>
      <c r="M620" s="184" t="s">
        <v>2322</v>
      </c>
      <c r="N620" s="191" t="s">
        <v>2315</v>
      </c>
      <c r="O620" s="131" t="s">
        <v>2262</v>
      </c>
      <c r="P620" s="244"/>
      <c r="Q620" s="244"/>
      <c r="R620" s="200"/>
    </row>
    <row r="621" spans="1:18" ht="30" hidden="1">
      <c r="A621" s="176">
        <v>24</v>
      </c>
      <c r="B621" s="186" t="s">
        <v>2320</v>
      </c>
      <c r="C621" s="144"/>
      <c r="D621" s="144"/>
      <c r="E621" s="144"/>
      <c r="F621" s="144"/>
      <c r="G621" s="127">
        <v>2</v>
      </c>
      <c r="H621" s="127" t="s">
        <v>3880</v>
      </c>
      <c r="I621" s="188">
        <v>11</v>
      </c>
      <c r="J621" s="188">
        <v>111</v>
      </c>
      <c r="K621" s="538">
        <v>157</v>
      </c>
      <c r="L621" s="548"/>
      <c r="M621" s="184" t="s">
        <v>2322</v>
      </c>
      <c r="N621" s="191" t="s">
        <v>2315</v>
      </c>
      <c r="O621" s="131" t="s">
        <v>2262</v>
      </c>
      <c r="P621" s="244"/>
      <c r="Q621" s="244"/>
      <c r="R621" s="200"/>
    </row>
    <row r="622" spans="1:18" ht="30" hidden="1">
      <c r="A622" s="176">
        <v>25</v>
      </c>
      <c r="B622" s="186" t="s">
        <v>2320</v>
      </c>
      <c r="C622" s="144"/>
      <c r="D622" s="144"/>
      <c r="E622" s="144"/>
      <c r="F622" s="144"/>
      <c r="G622" s="127">
        <v>2</v>
      </c>
      <c r="H622" s="127" t="s">
        <v>3880</v>
      </c>
      <c r="I622" s="188">
        <v>11</v>
      </c>
      <c r="J622" s="188">
        <v>112</v>
      </c>
      <c r="K622" s="538">
        <v>111</v>
      </c>
      <c r="L622" s="548"/>
      <c r="M622" s="184" t="s">
        <v>2322</v>
      </c>
      <c r="N622" s="191" t="s">
        <v>2315</v>
      </c>
      <c r="O622" s="131" t="s">
        <v>2262</v>
      </c>
      <c r="P622" s="244"/>
      <c r="Q622" s="244"/>
      <c r="R622" s="200"/>
    </row>
    <row r="623" spans="1:18" ht="30" hidden="1">
      <c r="A623" s="176">
        <v>26</v>
      </c>
      <c r="B623" s="186" t="s">
        <v>2320</v>
      </c>
      <c r="C623" s="144"/>
      <c r="D623" s="144"/>
      <c r="E623" s="144"/>
      <c r="F623" s="144"/>
      <c r="G623" s="127">
        <v>2</v>
      </c>
      <c r="H623" s="127" t="s">
        <v>3880</v>
      </c>
      <c r="I623" s="188">
        <v>11</v>
      </c>
      <c r="J623" s="188">
        <v>113</v>
      </c>
      <c r="K623" s="538">
        <v>121</v>
      </c>
      <c r="L623" s="548"/>
      <c r="M623" s="184" t="s">
        <v>2322</v>
      </c>
      <c r="N623" s="191" t="s">
        <v>2315</v>
      </c>
      <c r="O623" s="131" t="s">
        <v>2262</v>
      </c>
      <c r="P623" s="244"/>
      <c r="Q623" s="244"/>
      <c r="R623" s="200"/>
    </row>
    <row r="624" spans="1:18" ht="30" hidden="1">
      <c r="A624" s="176">
        <v>27</v>
      </c>
      <c r="B624" s="186" t="s">
        <v>2320</v>
      </c>
      <c r="C624" s="144"/>
      <c r="D624" s="144"/>
      <c r="E624" s="144"/>
      <c r="F624" s="144"/>
      <c r="G624" s="127">
        <v>2</v>
      </c>
      <c r="H624" s="127" t="s">
        <v>3880</v>
      </c>
      <c r="I624" s="188">
        <v>11</v>
      </c>
      <c r="J624" s="188">
        <v>162</v>
      </c>
      <c r="K624" s="538">
        <v>316.00000000000006</v>
      </c>
      <c r="L624" s="548"/>
      <c r="M624" s="184" t="s">
        <v>2322</v>
      </c>
      <c r="N624" s="191" t="s">
        <v>2315</v>
      </c>
      <c r="O624" s="131" t="s">
        <v>2262</v>
      </c>
      <c r="P624" s="244"/>
      <c r="Q624" s="244"/>
      <c r="R624" s="200"/>
    </row>
    <row r="625" spans="1:18" ht="30" hidden="1">
      <c r="A625" s="176">
        <v>28</v>
      </c>
      <c r="B625" s="186" t="s">
        <v>2320</v>
      </c>
      <c r="C625" s="144"/>
      <c r="D625" s="144"/>
      <c r="E625" s="144"/>
      <c r="F625" s="144"/>
      <c r="G625" s="127">
        <v>2</v>
      </c>
      <c r="H625" s="127" t="s">
        <v>3880</v>
      </c>
      <c r="I625" s="188">
        <v>11</v>
      </c>
      <c r="J625" s="188">
        <v>163</v>
      </c>
      <c r="K625" s="538">
        <v>119.00000000000001</v>
      </c>
      <c r="L625" s="548"/>
      <c r="M625" s="184" t="s">
        <v>2322</v>
      </c>
      <c r="N625" s="191" t="s">
        <v>2315</v>
      </c>
      <c r="O625" s="131" t="s">
        <v>2262</v>
      </c>
      <c r="P625" s="244"/>
      <c r="Q625" s="244"/>
      <c r="R625" s="200"/>
    </row>
    <row r="626" spans="1:18" ht="30" hidden="1">
      <c r="A626" s="176">
        <v>29</v>
      </c>
      <c r="B626" s="186" t="s">
        <v>2320</v>
      </c>
      <c r="C626" s="144"/>
      <c r="D626" s="144"/>
      <c r="E626" s="144"/>
      <c r="F626" s="144"/>
      <c r="G626" s="127">
        <v>2</v>
      </c>
      <c r="H626" s="127" t="s">
        <v>3880</v>
      </c>
      <c r="I626" s="188">
        <v>11</v>
      </c>
      <c r="J626" s="188">
        <v>164</v>
      </c>
      <c r="K626" s="538">
        <v>307</v>
      </c>
      <c r="L626" s="548"/>
      <c r="M626" s="184" t="s">
        <v>2322</v>
      </c>
      <c r="N626" s="191" t="s">
        <v>2315</v>
      </c>
      <c r="O626" s="131" t="s">
        <v>2262</v>
      </c>
      <c r="P626" s="244"/>
      <c r="Q626" s="244"/>
      <c r="R626" s="200"/>
    </row>
    <row r="627" spans="1:18" ht="76.5" hidden="1" customHeight="1">
      <c r="A627" s="176">
        <v>30</v>
      </c>
      <c r="B627" s="186" t="s">
        <v>2320</v>
      </c>
      <c r="C627" s="144"/>
      <c r="D627" s="144"/>
      <c r="E627" s="144"/>
      <c r="F627" s="144"/>
      <c r="G627" s="127">
        <v>2</v>
      </c>
      <c r="H627" s="127" t="s">
        <v>3880</v>
      </c>
      <c r="I627" s="188">
        <v>11</v>
      </c>
      <c r="J627" s="188">
        <v>946</v>
      </c>
      <c r="K627" s="538">
        <v>8121</v>
      </c>
      <c r="L627" s="548"/>
      <c r="M627" s="184" t="s">
        <v>2322</v>
      </c>
      <c r="N627" s="191" t="s">
        <v>2520</v>
      </c>
      <c r="O627" s="131" t="s">
        <v>2262</v>
      </c>
      <c r="P627" s="244"/>
      <c r="Q627" s="244"/>
      <c r="R627" s="200"/>
    </row>
    <row r="628" spans="1:18" ht="30" hidden="1">
      <c r="A628" s="176">
        <v>31</v>
      </c>
      <c r="B628" s="186" t="s">
        <v>2320</v>
      </c>
      <c r="C628" s="144"/>
      <c r="D628" s="144"/>
      <c r="E628" s="144"/>
      <c r="F628" s="144"/>
      <c r="G628" s="127">
        <v>2</v>
      </c>
      <c r="H628" s="127" t="s">
        <v>3880</v>
      </c>
      <c r="I628" s="188">
        <v>11</v>
      </c>
      <c r="J628" s="188">
        <v>36</v>
      </c>
      <c r="K628" s="538">
        <v>450</v>
      </c>
      <c r="L628" s="548"/>
      <c r="M628" s="184" t="s">
        <v>2322</v>
      </c>
      <c r="N628" s="191" t="s">
        <v>2315</v>
      </c>
      <c r="O628" s="131" t="s">
        <v>2262</v>
      </c>
      <c r="P628" s="244"/>
      <c r="Q628" s="244"/>
      <c r="R628" s="200"/>
    </row>
    <row r="629" spans="1:18" ht="30" hidden="1">
      <c r="A629" s="176">
        <v>32</v>
      </c>
      <c r="B629" s="186" t="s">
        <v>2320</v>
      </c>
      <c r="C629" s="144"/>
      <c r="D629" s="144"/>
      <c r="E629" s="144"/>
      <c r="F629" s="144"/>
      <c r="G629" s="127">
        <v>2</v>
      </c>
      <c r="H629" s="127" t="s">
        <v>3880</v>
      </c>
      <c r="I629" s="188">
        <v>11</v>
      </c>
      <c r="J629" s="188">
        <v>120</v>
      </c>
      <c r="K629" s="538">
        <v>135</v>
      </c>
      <c r="L629" s="548"/>
      <c r="M629" s="184" t="s">
        <v>2323</v>
      </c>
      <c r="N629" s="191" t="s">
        <v>2315</v>
      </c>
      <c r="O629" s="131" t="s">
        <v>2262</v>
      </c>
      <c r="P629" s="244"/>
      <c r="Q629" s="244"/>
      <c r="R629" s="200"/>
    </row>
    <row r="630" spans="1:18" ht="30" hidden="1">
      <c r="A630" s="176">
        <v>33</v>
      </c>
      <c r="B630" s="186" t="s">
        <v>2320</v>
      </c>
      <c r="C630" s="144"/>
      <c r="D630" s="144"/>
      <c r="E630" s="144"/>
      <c r="F630" s="144"/>
      <c r="G630" s="127">
        <v>2</v>
      </c>
      <c r="H630" s="127" t="s">
        <v>3880</v>
      </c>
      <c r="I630" s="188">
        <v>11</v>
      </c>
      <c r="J630" s="188">
        <v>121</v>
      </c>
      <c r="K630" s="538">
        <v>396.00000000000006</v>
      </c>
      <c r="L630" s="548"/>
      <c r="M630" s="184" t="s">
        <v>2323</v>
      </c>
      <c r="N630" s="191" t="s">
        <v>2315</v>
      </c>
      <c r="O630" s="131" t="s">
        <v>2324</v>
      </c>
      <c r="P630" s="244"/>
      <c r="Q630" s="244"/>
      <c r="R630" s="200"/>
    </row>
    <row r="631" spans="1:18" ht="30" hidden="1">
      <c r="A631" s="176">
        <v>34</v>
      </c>
      <c r="B631" s="186" t="s">
        <v>2320</v>
      </c>
      <c r="C631" s="144"/>
      <c r="D631" s="144"/>
      <c r="E631" s="144"/>
      <c r="F631" s="144"/>
      <c r="G631" s="127">
        <v>2</v>
      </c>
      <c r="H631" s="127" t="s">
        <v>3880</v>
      </c>
      <c r="I631" s="188">
        <v>11</v>
      </c>
      <c r="J631" s="188">
        <v>160</v>
      </c>
      <c r="K631" s="538">
        <v>2069</v>
      </c>
      <c r="L631" s="548"/>
      <c r="M631" s="184" t="s">
        <v>2323</v>
      </c>
      <c r="N631" s="191" t="s">
        <v>2315</v>
      </c>
      <c r="O631" s="131" t="s">
        <v>2324</v>
      </c>
      <c r="P631" s="244"/>
      <c r="Q631" s="244"/>
      <c r="R631" s="200"/>
    </row>
    <row r="632" spans="1:18" ht="38.25" hidden="1" customHeight="1">
      <c r="A632" s="176">
        <v>35</v>
      </c>
      <c r="B632" s="186" t="s">
        <v>2320</v>
      </c>
      <c r="C632" s="144"/>
      <c r="D632" s="144"/>
      <c r="E632" s="144"/>
      <c r="F632" s="144"/>
      <c r="G632" s="127">
        <v>2</v>
      </c>
      <c r="H632" s="127" t="s">
        <v>3880</v>
      </c>
      <c r="I632" s="188">
        <v>11</v>
      </c>
      <c r="J632" s="188">
        <v>161</v>
      </c>
      <c r="K632" s="538">
        <v>6611</v>
      </c>
      <c r="L632" s="548"/>
      <c r="M632" s="184" t="s">
        <v>2323</v>
      </c>
      <c r="N632" s="191" t="s">
        <v>2521</v>
      </c>
      <c r="O632" s="131" t="s">
        <v>2324</v>
      </c>
      <c r="P632" s="244"/>
      <c r="Q632" s="244"/>
      <c r="R632" s="200"/>
    </row>
    <row r="633" spans="1:18" ht="30" hidden="1">
      <c r="A633" s="176">
        <v>36</v>
      </c>
      <c r="B633" s="186" t="s">
        <v>2320</v>
      </c>
      <c r="C633" s="144"/>
      <c r="D633" s="144"/>
      <c r="E633" s="144"/>
      <c r="F633" s="144"/>
      <c r="G633" s="127">
        <v>2</v>
      </c>
      <c r="H633" s="127" t="s">
        <v>3880</v>
      </c>
      <c r="I633" s="188">
        <v>11</v>
      </c>
      <c r="J633" s="188">
        <v>143</v>
      </c>
      <c r="K633" s="538">
        <v>7544</v>
      </c>
      <c r="L633" s="548"/>
      <c r="M633" s="184" t="s">
        <v>2323</v>
      </c>
      <c r="N633" s="191" t="s">
        <v>2315</v>
      </c>
      <c r="O633" s="131" t="s">
        <v>2324</v>
      </c>
      <c r="P633" s="244"/>
      <c r="Q633" s="244"/>
      <c r="R633" s="200"/>
    </row>
    <row r="634" spans="1:18" ht="30" hidden="1">
      <c r="A634" s="176">
        <v>37</v>
      </c>
      <c r="B634" s="186" t="s">
        <v>2320</v>
      </c>
      <c r="C634" s="144"/>
      <c r="D634" s="144"/>
      <c r="E634" s="144"/>
      <c r="F634" s="144"/>
      <c r="G634" s="127">
        <v>2</v>
      </c>
      <c r="H634" s="127" t="s">
        <v>3880</v>
      </c>
      <c r="I634" s="188">
        <v>11</v>
      </c>
      <c r="J634" s="188">
        <v>353</v>
      </c>
      <c r="K634" s="538">
        <v>4101</v>
      </c>
      <c r="L634" s="548"/>
      <c r="M634" s="184" t="s">
        <v>2323</v>
      </c>
      <c r="N634" s="191" t="s">
        <v>2315</v>
      </c>
      <c r="O634" s="131" t="s">
        <v>2324</v>
      </c>
      <c r="P634" s="244"/>
      <c r="Q634" s="244"/>
      <c r="R634" s="200"/>
    </row>
    <row r="635" spans="1:18" ht="30" hidden="1">
      <c r="A635" s="176">
        <v>38</v>
      </c>
      <c r="B635" s="186" t="s">
        <v>2320</v>
      </c>
      <c r="C635" s="144"/>
      <c r="D635" s="144"/>
      <c r="E635" s="144"/>
      <c r="F635" s="144"/>
      <c r="G635" s="127">
        <v>2</v>
      </c>
      <c r="H635" s="127" t="s">
        <v>3880</v>
      </c>
      <c r="I635" s="188">
        <v>11</v>
      </c>
      <c r="J635" s="188">
        <v>122</v>
      </c>
      <c r="K635" s="538">
        <v>3531.0000000000005</v>
      </c>
      <c r="L635" s="548"/>
      <c r="M635" s="184" t="s">
        <v>2323</v>
      </c>
      <c r="N635" s="191" t="s">
        <v>2315</v>
      </c>
      <c r="O635" s="131" t="s">
        <v>2324</v>
      </c>
      <c r="P635" s="244"/>
      <c r="Q635" s="244"/>
      <c r="R635" s="200"/>
    </row>
    <row r="636" spans="1:18" ht="30" hidden="1">
      <c r="A636" s="176">
        <v>39</v>
      </c>
      <c r="B636" s="186" t="s">
        <v>2320</v>
      </c>
      <c r="C636" s="144"/>
      <c r="D636" s="144"/>
      <c r="E636" s="144"/>
      <c r="F636" s="144"/>
      <c r="G636" s="127">
        <v>2</v>
      </c>
      <c r="H636" s="127" t="s">
        <v>3880</v>
      </c>
      <c r="I636" s="188">
        <v>11</v>
      </c>
      <c r="J636" s="188">
        <v>167</v>
      </c>
      <c r="K636" s="538">
        <v>5881</v>
      </c>
      <c r="L636" s="548"/>
      <c r="M636" s="184" t="s">
        <v>2321</v>
      </c>
      <c r="N636" s="191" t="s">
        <v>2315</v>
      </c>
      <c r="O636" s="131" t="s">
        <v>2262</v>
      </c>
      <c r="P636" s="244"/>
      <c r="Q636" s="244"/>
      <c r="R636" s="200"/>
    </row>
    <row r="637" spans="1:18" ht="30" hidden="1">
      <c r="A637" s="176">
        <v>40</v>
      </c>
      <c r="B637" s="186" t="s">
        <v>2320</v>
      </c>
      <c r="C637" s="144"/>
      <c r="D637" s="144"/>
      <c r="E637" s="144"/>
      <c r="F637" s="144"/>
      <c r="G637" s="127">
        <v>2</v>
      </c>
      <c r="H637" s="127" t="s">
        <v>3880</v>
      </c>
      <c r="I637" s="188">
        <v>11</v>
      </c>
      <c r="J637" s="188">
        <v>168</v>
      </c>
      <c r="K637" s="538">
        <v>1098</v>
      </c>
      <c r="L637" s="548"/>
      <c r="M637" s="184" t="s">
        <v>2321</v>
      </c>
      <c r="N637" s="191" t="s">
        <v>2315</v>
      </c>
      <c r="O637" s="131" t="s">
        <v>2262</v>
      </c>
      <c r="P637" s="244"/>
      <c r="Q637" s="244"/>
      <c r="R637" s="200"/>
    </row>
    <row r="638" spans="1:18" ht="30" hidden="1">
      <c r="A638" s="176">
        <v>41</v>
      </c>
      <c r="B638" s="186" t="s">
        <v>2320</v>
      </c>
      <c r="C638" s="144"/>
      <c r="D638" s="144"/>
      <c r="E638" s="144"/>
      <c r="F638" s="144"/>
      <c r="G638" s="127">
        <v>2</v>
      </c>
      <c r="H638" s="127" t="s">
        <v>3880</v>
      </c>
      <c r="I638" s="188">
        <v>11</v>
      </c>
      <c r="J638" s="188">
        <v>169</v>
      </c>
      <c r="K638" s="538">
        <v>325</v>
      </c>
      <c r="L638" s="548"/>
      <c r="M638" s="184" t="s">
        <v>2321</v>
      </c>
      <c r="N638" s="191" t="s">
        <v>2315</v>
      </c>
      <c r="O638" s="131" t="s">
        <v>2262</v>
      </c>
      <c r="P638" s="244"/>
      <c r="Q638" s="244"/>
      <c r="R638" s="200"/>
    </row>
    <row r="639" spans="1:18" ht="30" hidden="1">
      <c r="A639" s="176">
        <v>42</v>
      </c>
      <c r="B639" s="186" t="s">
        <v>2320</v>
      </c>
      <c r="C639" s="144"/>
      <c r="D639" s="144"/>
      <c r="E639" s="144"/>
      <c r="F639" s="144"/>
      <c r="G639" s="127">
        <v>2</v>
      </c>
      <c r="H639" s="127" t="s">
        <v>3880</v>
      </c>
      <c r="I639" s="188">
        <v>11</v>
      </c>
      <c r="J639" s="188">
        <v>345</v>
      </c>
      <c r="K639" s="538">
        <v>8897</v>
      </c>
      <c r="L639" s="548"/>
      <c r="M639" s="184" t="s">
        <v>2321</v>
      </c>
      <c r="N639" s="191" t="s">
        <v>2315</v>
      </c>
      <c r="O639" s="131" t="s">
        <v>2262</v>
      </c>
      <c r="P639" s="244"/>
      <c r="Q639" s="244"/>
      <c r="R639" s="200"/>
    </row>
    <row r="640" spans="1:18" ht="38.25" hidden="1" customHeight="1">
      <c r="A640" s="176">
        <v>43</v>
      </c>
      <c r="B640" s="186" t="s">
        <v>2320</v>
      </c>
      <c r="C640" s="144"/>
      <c r="D640" s="144"/>
      <c r="E640" s="144"/>
      <c r="F640" s="144"/>
      <c r="G640" s="127">
        <v>2</v>
      </c>
      <c r="H640" s="127" t="s">
        <v>3880</v>
      </c>
      <c r="I640" s="188">
        <v>11</v>
      </c>
      <c r="J640" s="188">
        <v>346</v>
      </c>
      <c r="K640" s="538">
        <v>4357</v>
      </c>
      <c r="L640" s="548"/>
      <c r="M640" s="184" t="s">
        <v>2321</v>
      </c>
      <c r="N640" s="191" t="s">
        <v>2521</v>
      </c>
      <c r="O640" s="131" t="s">
        <v>2262</v>
      </c>
      <c r="P640" s="244"/>
      <c r="Q640" s="244"/>
      <c r="R640" s="200"/>
    </row>
    <row r="641" spans="1:18" ht="30" hidden="1">
      <c r="A641" s="176">
        <v>44</v>
      </c>
      <c r="B641" s="186" t="s">
        <v>2320</v>
      </c>
      <c r="C641" s="144"/>
      <c r="D641" s="144"/>
      <c r="E641" s="144"/>
      <c r="F641" s="144"/>
      <c r="G641" s="127">
        <v>2</v>
      </c>
      <c r="H641" s="127" t="s">
        <v>3880</v>
      </c>
      <c r="I641" s="188">
        <v>11</v>
      </c>
      <c r="J641" s="188">
        <v>479</v>
      </c>
      <c r="K641" s="538">
        <v>1890</v>
      </c>
      <c r="L641" s="548"/>
      <c r="M641" s="184" t="s">
        <v>2321</v>
      </c>
      <c r="N641" s="191" t="s">
        <v>2315</v>
      </c>
      <c r="O641" s="131" t="s">
        <v>2262</v>
      </c>
      <c r="P641" s="244"/>
      <c r="Q641" s="244"/>
      <c r="R641" s="200"/>
    </row>
    <row r="642" spans="1:18" ht="30" hidden="1">
      <c r="A642" s="176">
        <v>45</v>
      </c>
      <c r="B642" s="186" t="s">
        <v>2320</v>
      </c>
      <c r="C642" s="144"/>
      <c r="D642" s="144"/>
      <c r="E642" s="144"/>
      <c r="F642" s="144"/>
      <c r="G642" s="127">
        <v>2</v>
      </c>
      <c r="H642" s="127" t="s">
        <v>3880</v>
      </c>
      <c r="I642" s="188">
        <v>11</v>
      </c>
      <c r="J642" s="188">
        <v>480</v>
      </c>
      <c r="K642" s="538">
        <v>182</v>
      </c>
      <c r="L642" s="548"/>
      <c r="M642" s="184" t="s">
        <v>2321</v>
      </c>
      <c r="N642" s="191" t="s">
        <v>2315</v>
      </c>
      <c r="O642" s="131" t="s">
        <v>2262</v>
      </c>
      <c r="P642" s="244"/>
      <c r="Q642" s="244"/>
      <c r="R642" s="200"/>
    </row>
    <row r="643" spans="1:18" ht="30" hidden="1">
      <c r="A643" s="176">
        <v>46</v>
      </c>
      <c r="B643" s="186" t="s">
        <v>2320</v>
      </c>
      <c r="C643" s="144"/>
      <c r="D643" s="144"/>
      <c r="E643" s="144"/>
      <c r="F643" s="144"/>
      <c r="G643" s="127">
        <v>2</v>
      </c>
      <c r="H643" s="127" t="s">
        <v>3880</v>
      </c>
      <c r="I643" s="188">
        <v>11</v>
      </c>
      <c r="J643" s="188">
        <v>482</v>
      </c>
      <c r="K643" s="538">
        <v>2887</v>
      </c>
      <c r="L643" s="548"/>
      <c r="M643" s="184" t="s">
        <v>2321</v>
      </c>
      <c r="N643" s="191" t="s">
        <v>2315</v>
      </c>
      <c r="O643" s="131" t="s">
        <v>2262</v>
      </c>
      <c r="P643" s="244"/>
      <c r="Q643" s="244"/>
      <c r="R643" s="200"/>
    </row>
    <row r="644" spans="1:18" ht="30" hidden="1">
      <c r="A644" s="176">
        <v>47</v>
      </c>
      <c r="B644" s="186" t="s">
        <v>2320</v>
      </c>
      <c r="C644" s="144"/>
      <c r="D644" s="144"/>
      <c r="E644" s="144"/>
      <c r="F644" s="144"/>
      <c r="G644" s="127">
        <v>2</v>
      </c>
      <c r="H644" s="127" t="s">
        <v>3880</v>
      </c>
      <c r="I644" s="188">
        <v>11</v>
      </c>
      <c r="J644" s="188">
        <v>481</v>
      </c>
      <c r="K644" s="538">
        <v>1449</v>
      </c>
      <c r="L644" s="548"/>
      <c r="M644" s="184" t="s">
        <v>2321</v>
      </c>
      <c r="N644" s="191" t="s">
        <v>2315</v>
      </c>
      <c r="O644" s="131" t="s">
        <v>2262</v>
      </c>
      <c r="P644" s="244"/>
      <c r="Q644" s="244"/>
      <c r="R644" s="200"/>
    </row>
    <row r="645" spans="1:18" ht="30" hidden="1">
      <c r="A645" s="176">
        <v>48</v>
      </c>
      <c r="B645" s="186" t="s">
        <v>2320</v>
      </c>
      <c r="C645" s="144"/>
      <c r="D645" s="144"/>
      <c r="E645" s="144"/>
      <c r="F645" s="144"/>
      <c r="G645" s="127">
        <v>2</v>
      </c>
      <c r="H645" s="127" t="s">
        <v>3880</v>
      </c>
      <c r="I645" s="188">
        <v>11</v>
      </c>
      <c r="J645" s="188">
        <v>483</v>
      </c>
      <c r="K645" s="538">
        <v>15020</v>
      </c>
      <c r="L645" s="548"/>
      <c r="M645" s="184" t="s">
        <v>2321</v>
      </c>
      <c r="N645" s="191" t="s">
        <v>2315</v>
      </c>
      <c r="O645" s="131" t="s">
        <v>2262</v>
      </c>
      <c r="P645" s="244"/>
      <c r="Q645" s="244"/>
      <c r="R645" s="200"/>
    </row>
    <row r="646" spans="1:18" ht="76.5" hidden="1" customHeight="1">
      <c r="A646" s="176">
        <v>49</v>
      </c>
      <c r="B646" s="186" t="s">
        <v>2320</v>
      </c>
      <c r="C646" s="144"/>
      <c r="D646" s="144"/>
      <c r="E646" s="144"/>
      <c r="F646" s="144"/>
      <c r="G646" s="127">
        <v>2</v>
      </c>
      <c r="H646" s="127" t="s">
        <v>3880</v>
      </c>
      <c r="I646" s="188">
        <v>11</v>
      </c>
      <c r="J646" s="188">
        <v>20</v>
      </c>
      <c r="K646" s="538">
        <v>25851</v>
      </c>
      <c r="L646" s="548"/>
      <c r="M646" s="184" t="s">
        <v>2322</v>
      </c>
      <c r="N646" s="191" t="s">
        <v>2520</v>
      </c>
      <c r="O646" s="131" t="s">
        <v>2262</v>
      </c>
      <c r="P646" s="244"/>
      <c r="Q646" s="244"/>
      <c r="R646" s="200"/>
    </row>
    <row r="647" spans="1:18" ht="45" hidden="1">
      <c r="A647" s="176">
        <v>50</v>
      </c>
      <c r="B647" s="186" t="s">
        <v>2320</v>
      </c>
      <c r="C647" s="144"/>
      <c r="D647" s="144"/>
      <c r="E647" s="144"/>
      <c r="F647" s="144"/>
      <c r="G647" s="127">
        <v>2</v>
      </c>
      <c r="H647" s="127" t="s">
        <v>3880</v>
      </c>
      <c r="I647" s="188">
        <v>6</v>
      </c>
      <c r="J647" s="188" t="s">
        <v>2325</v>
      </c>
      <c r="K647" s="538">
        <v>20339.999999999996</v>
      </c>
      <c r="L647" s="548"/>
      <c r="M647" s="184" t="s">
        <v>2326</v>
      </c>
      <c r="N647" s="191" t="s">
        <v>2521</v>
      </c>
      <c r="O647" s="131" t="s">
        <v>2262</v>
      </c>
      <c r="P647" s="244"/>
      <c r="Q647" s="244"/>
      <c r="R647" s="200"/>
    </row>
    <row r="648" spans="1:18" ht="38.25" hidden="1" customHeight="1">
      <c r="A648" s="176">
        <v>51</v>
      </c>
      <c r="B648" s="186" t="s">
        <v>2320</v>
      </c>
      <c r="C648" s="144"/>
      <c r="D648" s="144"/>
      <c r="E648" s="144"/>
      <c r="F648" s="144"/>
      <c r="G648" s="127">
        <v>2</v>
      </c>
      <c r="H648" s="127" t="s">
        <v>3880</v>
      </c>
      <c r="I648" s="188">
        <v>11</v>
      </c>
      <c r="J648" s="188">
        <v>440</v>
      </c>
      <c r="K648" s="538">
        <v>29054.000000000004</v>
      </c>
      <c r="L648" s="548"/>
      <c r="M648" s="184" t="s">
        <v>2321</v>
      </c>
      <c r="N648" s="191" t="s">
        <v>2521</v>
      </c>
      <c r="O648" s="131" t="s">
        <v>2262</v>
      </c>
      <c r="P648" s="244"/>
      <c r="Q648" s="244"/>
      <c r="R648" s="200"/>
    </row>
    <row r="649" spans="1:18" ht="38.25" hidden="1" customHeight="1">
      <c r="A649" s="176">
        <v>52</v>
      </c>
      <c r="B649" s="186" t="s">
        <v>2320</v>
      </c>
      <c r="C649" s="144"/>
      <c r="D649" s="144"/>
      <c r="E649" s="144"/>
      <c r="F649" s="144"/>
      <c r="G649" s="127">
        <v>2</v>
      </c>
      <c r="H649" s="127" t="s">
        <v>3880</v>
      </c>
      <c r="I649" s="188">
        <v>11</v>
      </c>
      <c r="J649" s="188">
        <v>347</v>
      </c>
      <c r="K649" s="538">
        <v>17510</v>
      </c>
      <c r="L649" s="548"/>
      <c r="M649" s="184" t="s">
        <v>2321</v>
      </c>
      <c r="N649" s="191" t="s">
        <v>2521</v>
      </c>
      <c r="O649" s="131" t="s">
        <v>2262</v>
      </c>
      <c r="P649" s="244"/>
      <c r="Q649" s="244"/>
      <c r="R649" s="200"/>
    </row>
    <row r="650" spans="1:18" ht="38.25" hidden="1" customHeight="1">
      <c r="A650" s="176">
        <v>53</v>
      </c>
      <c r="B650" s="186" t="s">
        <v>2320</v>
      </c>
      <c r="C650" s="144"/>
      <c r="D650" s="144"/>
      <c r="E650" s="144"/>
      <c r="F650" s="144"/>
      <c r="G650" s="127">
        <v>2</v>
      </c>
      <c r="H650" s="127" t="s">
        <v>3880</v>
      </c>
      <c r="I650" s="188">
        <v>11</v>
      </c>
      <c r="J650" s="188">
        <v>358</v>
      </c>
      <c r="K650" s="538">
        <v>1899.0000000000002</v>
      </c>
      <c r="L650" s="548"/>
      <c r="M650" s="184" t="s">
        <v>2322</v>
      </c>
      <c r="N650" s="191" t="s">
        <v>2521</v>
      </c>
      <c r="O650" s="131" t="s">
        <v>2262</v>
      </c>
      <c r="P650" s="244"/>
      <c r="Q650" s="244"/>
      <c r="R650" s="200"/>
    </row>
    <row r="651" spans="1:18" ht="38.25" hidden="1" customHeight="1">
      <c r="A651" s="176">
        <v>54</v>
      </c>
      <c r="B651" s="186" t="s">
        <v>2320</v>
      </c>
      <c r="C651" s="144"/>
      <c r="D651" s="144"/>
      <c r="E651" s="144"/>
      <c r="F651" s="144"/>
      <c r="G651" s="127">
        <v>2</v>
      </c>
      <c r="H651" s="127" t="s">
        <v>3880</v>
      </c>
      <c r="I651" s="188">
        <v>11</v>
      </c>
      <c r="J651" s="188">
        <v>359</v>
      </c>
      <c r="K651" s="538">
        <v>698</v>
      </c>
      <c r="L651" s="548"/>
      <c r="M651" s="184" t="s">
        <v>2321</v>
      </c>
      <c r="N651" s="191" t="s">
        <v>2521</v>
      </c>
      <c r="O651" s="131" t="s">
        <v>2262</v>
      </c>
      <c r="P651" s="244"/>
      <c r="Q651" s="244"/>
      <c r="R651" s="200"/>
    </row>
    <row r="652" spans="1:18" ht="45" hidden="1">
      <c r="A652" s="176">
        <v>55</v>
      </c>
      <c r="B652" s="186" t="s">
        <v>2320</v>
      </c>
      <c r="C652" s="144"/>
      <c r="D652" s="144"/>
      <c r="E652" s="144"/>
      <c r="F652" s="144"/>
      <c r="G652" s="127">
        <v>2</v>
      </c>
      <c r="H652" s="127" t="s">
        <v>3880</v>
      </c>
      <c r="I652" s="188">
        <v>6</v>
      </c>
      <c r="J652" s="188" t="s">
        <v>2325</v>
      </c>
      <c r="K652" s="538">
        <v>13749</v>
      </c>
      <c r="L652" s="548"/>
      <c r="M652" s="184" t="s">
        <v>2326</v>
      </c>
      <c r="N652" s="191" t="s">
        <v>2521</v>
      </c>
      <c r="O652" s="131" t="s">
        <v>2262</v>
      </c>
      <c r="P652" s="244"/>
      <c r="Q652" s="244"/>
      <c r="R652" s="200"/>
    </row>
    <row r="653" spans="1:18" ht="38.25" hidden="1" customHeight="1">
      <c r="A653" s="176">
        <v>56</v>
      </c>
      <c r="B653" s="186" t="s">
        <v>2320</v>
      </c>
      <c r="C653" s="144"/>
      <c r="D653" s="144"/>
      <c r="E653" s="144"/>
      <c r="F653" s="144"/>
      <c r="G653" s="127">
        <v>2</v>
      </c>
      <c r="H653" s="127" t="s">
        <v>3880</v>
      </c>
      <c r="I653" s="188">
        <v>11</v>
      </c>
      <c r="J653" s="188">
        <v>21</v>
      </c>
      <c r="K653" s="538">
        <v>12823</v>
      </c>
      <c r="L653" s="548"/>
      <c r="M653" s="184" t="s">
        <v>2323</v>
      </c>
      <c r="N653" s="191" t="s">
        <v>2521</v>
      </c>
      <c r="O653" s="131" t="s">
        <v>2262</v>
      </c>
      <c r="P653" s="244"/>
      <c r="Q653" s="244"/>
      <c r="R653" s="200"/>
    </row>
    <row r="654" spans="1:18" ht="38.25" hidden="1" customHeight="1">
      <c r="A654" s="176">
        <v>57</v>
      </c>
      <c r="B654" s="186" t="s">
        <v>2320</v>
      </c>
      <c r="C654" s="144"/>
      <c r="D654" s="144"/>
      <c r="E654" s="144"/>
      <c r="F654" s="144"/>
      <c r="G654" s="127">
        <v>2</v>
      </c>
      <c r="H654" s="127" t="s">
        <v>3880</v>
      </c>
      <c r="I654" s="188">
        <v>11</v>
      </c>
      <c r="J654" s="188">
        <v>963</v>
      </c>
      <c r="K654" s="538">
        <v>1575</v>
      </c>
      <c r="L654" s="548"/>
      <c r="M654" s="184" t="s">
        <v>2323</v>
      </c>
      <c r="N654" s="191" t="s">
        <v>2521</v>
      </c>
      <c r="O654" s="131" t="s">
        <v>2324</v>
      </c>
      <c r="P654" s="244"/>
      <c r="Q654" s="244"/>
      <c r="R654" s="200"/>
    </row>
    <row r="655" spans="1:18" ht="38.25" hidden="1" customHeight="1">
      <c r="A655" s="176">
        <v>58</v>
      </c>
      <c r="B655" s="186" t="s">
        <v>2320</v>
      </c>
      <c r="C655" s="144"/>
      <c r="D655" s="144"/>
      <c r="E655" s="144"/>
      <c r="F655" s="144"/>
      <c r="G655" s="127">
        <v>2</v>
      </c>
      <c r="H655" s="127" t="s">
        <v>3880</v>
      </c>
      <c r="I655" s="188">
        <v>11</v>
      </c>
      <c r="J655" s="188">
        <v>34</v>
      </c>
      <c r="K655" s="538">
        <v>242</v>
      </c>
      <c r="L655" s="548"/>
      <c r="M655" s="184" t="s">
        <v>2323</v>
      </c>
      <c r="N655" s="191" t="s">
        <v>2521</v>
      </c>
      <c r="O655" s="131" t="s">
        <v>2324</v>
      </c>
      <c r="P655" s="244"/>
      <c r="Q655" s="244"/>
      <c r="R655" s="200"/>
    </row>
    <row r="656" spans="1:18" ht="76.5" hidden="1" customHeight="1">
      <c r="A656" s="176">
        <v>59</v>
      </c>
      <c r="B656" s="186" t="s">
        <v>2320</v>
      </c>
      <c r="C656" s="144"/>
      <c r="D656" s="144"/>
      <c r="E656" s="144"/>
      <c r="F656" s="144"/>
      <c r="G656" s="127">
        <v>2</v>
      </c>
      <c r="H656" s="127" t="s">
        <v>3880</v>
      </c>
      <c r="I656" s="188">
        <v>11</v>
      </c>
      <c r="J656" s="188">
        <v>33</v>
      </c>
      <c r="K656" s="538">
        <v>108</v>
      </c>
      <c r="L656" s="548"/>
      <c r="M656" s="184" t="s">
        <v>2323</v>
      </c>
      <c r="N656" s="191" t="s">
        <v>2520</v>
      </c>
      <c r="O656" s="131" t="s">
        <v>2324</v>
      </c>
      <c r="P656" s="244"/>
      <c r="Q656" s="244"/>
      <c r="R656" s="200"/>
    </row>
    <row r="657" spans="1:18" ht="30" hidden="1">
      <c r="A657" s="176">
        <v>60</v>
      </c>
      <c r="B657" s="186" t="s">
        <v>2320</v>
      </c>
      <c r="C657" s="144"/>
      <c r="D657" s="144"/>
      <c r="E657" s="144"/>
      <c r="F657" s="144"/>
      <c r="G657" s="127">
        <v>2</v>
      </c>
      <c r="H657" s="127" t="s">
        <v>3880</v>
      </c>
      <c r="I657" s="188">
        <v>11</v>
      </c>
      <c r="J657" s="188">
        <v>165</v>
      </c>
      <c r="K657" s="538">
        <v>1212</v>
      </c>
      <c r="L657" s="548"/>
      <c r="M657" s="184" t="s">
        <v>2321</v>
      </c>
      <c r="N657" s="191" t="s">
        <v>2315</v>
      </c>
      <c r="O657" s="131" t="s">
        <v>2262</v>
      </c>
      <c r="P657" s="244"/>
      <c r="Q657" s="244"/>
      <c r="R657" s="200"/>
    </row>
    <row r="658" spans="1:18" ht="30" hidden="1">
      <c r="A658" s="176">
        <v>61</v>
      </c>
      <c r="B658" s="186" t="s">
        <v>2320</v>
      </c>
      <c r="C658" s="144"/>
      <c r="D658" s="144"/>
      <c r="E658" s="144"/>
      <c r="F658" s="144"/>
      <c r="G658" s="127">
        <v>2</v>
      </c>
      <c r="H658" s="127" t="s">
        <v>3880</v>
      </c>
      <c r="I658" s="188">
        <v>11</v>
      </c>
      <c r="J658" s="188">
        <v>349</v>
      </c>
      <c r="K658" s="538">
        <v>1658</v>
      </c>
      <c r="L658" s="548"/>
      <c r="M658" s="184" t="s">
        <v>2322</v>
      </c>
      <c r="N658" s="191" t="s">
        <v>2315</v>
      </c>
      <c r="O658" s="131" t="s">
        <v>2262</v>
      </c>
      <c r="P658" s="244"/>
      <c r="Q658" s="244"/>
      <c r="R658" s="200"/>
    </row>
    <row r="659" spans="1:18" ht="15.75" hidden="1">
      <c r="A659" s="176">
        <v>62</v>
      </c>
      <c r="B659" s="186" t="s">
        <v>2320</v>
      </c>
      <c r="C659" s="144"/>
      <c r="D659" s="144"/>
      <c r="E659" s="144"/>
      <c r="F659" s="144"/>
      <c r="G659" s="127">
        <v>2</v>
      </c>
      <c r="H659" s="127" t="s">
        <v>3880</v>
      </c>
      <c r="I659" s="188">
        <v>11</v>
      </c>
      <c r="J659" s="188">
        <v>351</v>
      </c>
      <c r="K659" s="538">
        <v>2958</v>
      </c>
      <c r="L659" s="548"/>
      <c r="M659" s="184" t="s">
        <v>2322</v>
      </c>
      <c r="N659" s="191" t="s">
        <v>2315</v>
      </c>
      <c r="O659" s="131"/>
      <c r="P659" s="244"/>
      <c r="Q659" s="244"/>
      <c r="R659" s="200"/>
    </row>
    <row r="660" spans="1:18" ht="30" hidden="1">
      <c r="A660" s="176">
        <v>63</v>
      </c>
      <c r="B660" s="186" t="s">
        <v>2320</v>
      </c>
      <c r="C660" s="144"/>
      <c r="D660" s="144"/>
      <c r="E660" s="144"/>
      <c r="F660" s="144"/>
      <c r="G660" s="127">
        <v>2</v>
      </c>
      <c r="H660" s="127" t="s">
        <v>3880</v>
      </c>
      <c r="I660" s="188">
        <v>11</v>
      </c>
      <c r="J660" s="188">
        <v>350</v>
      </c>
      <c r="K660" s="538">
        <v>428</v>
      </c>
      <c r="L660" s="548"/>
      <c r="M660" s="184" t="s">
        <v>2322</v>
      </c>
      <c r="N660" s="191" t="s">
        <v>2315</v>
      </c>
      <c r="O660" s="131" t="s">
        <v>2262</v>
      </c>
      <c r="P660" s="244"/>
      <c r="Q660" s="244"/>
      <c r="R660" s="200"/>
    </row>
    <row r="661" spans="1:18" ht="30" hidden="1">
      <c r="A661" s="176">
        <v>64</v>
      </c>
      <c r="B661" s="186" t="s">
        <v>2320</v>
      </c>
      <c r="C661" s="144"/>
      <c r="D661" s="144"/>
      <c r="E661" s="144"/>
      <c r="F661" s="144"/>
      <c r="G661" s="127">
        <v>2</v>
      </c>
      <c r="H661" s="127" t="s">
        <v>3880</v>
      </c>
      <c r="I661" s="188">
        <v>11</v>
      </c>
      <c r="J661" s="188">
        <v>354</v>
      </c>
      <c r="K661" s="538">
        <v>6692</v>
      </c>
      <c r="L661" s="548"/>
      <c r="M661" s="184" t="s">
        <v>2322</v>
      </c>
      <c r="N661" s="191" t="s">
        <v>2315</v>
      </c>
      <c r="O661" s="131" t="s">
        <v>2262</v>
      </c>
      <c r="P661" s="244"/>
      <c r="Q661" s="244"/>
      <c r="R661" s="200"/>
    </row>
    <row r="662" spans="1:18" ht="30" hidden="1">
      <c r="A662" s="176">
        <v>65</v>
      </c>
      <c r="B662" s="186" t="s">
        <v>2320</v>
      </c>
      <c r="C662" s="144"/>
      <c r="D662" s="144"/>
      <c r="E662" s="144"/>
      <c r="F662" s="144"/>
      <c r="G662" s="127">
        <v>2</v>
      </c>
      <c r="H662" s="127" t="s">
        <v>3880</v>
      </c>
      <c r="I662" s="188">
        <v>11</v>
      </c>
      <c r="J662" s="188">
        <v>355</v>
      </c>
      <c r="K662" s="538">
        <v>299</v>
      </c>
      <c r="L662" s="548"/>
      <c r="M662" s="184" t="s">
        <v>2322</v>
      </c>
      <c r="N662" s="191" t="s">
        <v>2315</v>
      </c>
      <c r="O662" s="131" t="s">
        <v>2262</v>
      </c>
      <c r="P662" s="244"/>
      <c r="Q662" s="244"/>
      <c r="R662" s="200"/>
    </row>
    <row r="663" spans="1:18" ht="30" hidden="1">
      <c r="A663" s="176">
        <v>66</v>
      </c>
      <c r="B663" s="186" t="s">
        <v>2320</v>
      </c>
      <c r="C663" s="144"/>
      <c r="D663" s="144"/>
      <c r="E663" s="144"/>
      <c r="F663" s="144"/>
      <c r="G663" s="127">
        <v>2</v>
      </c>
      <c r="H663" s="127" t="s">
        <v>3880</v>
      </c>
      <c r="I663" s="188">
        <v>11</v>
      </c>
      <c r="J663" s="188">
        <v>356</v>
      </c>
      <c r="K663" s="538">
        <v>2177</v>
      </c>
      <c r="L663" s="548"/>
      <c r="M663" s="184" t="s">
        <v>2322</v>
      </c>
      <c r="N663" s="191" t="s">
        <v>2315</v>
      </c>
      <c r="O663" s="131" t="s">
        <v>2262</v>
      </c>
      <c r="P663" s="244"/>
      <c r="Q663" s="244"/>
      <c r="R663" s="200"/>
    </row>
    <row r="664" spans="1:18" ht="30" hidden="1">
      <c r="A664" s="176">
        <v>67</v>
      </c>
      <c r="B664" s="186" t="s">
        <v>2320</v>
      </c>
      <c r="C664" s="144"/>
      <c r="D664" s="144"/>
      <c r="E664" s="144"/>
      <c r="F664" s="144"/>
      <c r="G664" s="127">
        <v>2</v>
      </c>
      <c r="H664" s="127" t="s">
        <v>3880</v>
      </c>
      <c r="I664" s="188">
        <v>11</v>
      </c>
      <c r="J664" s="188">
        <v>357</v>
      </c>
      <c r="K664" s="538">
        <v>564</v>
      </c>
      <c r="L664" s="548"/>
      <c r="M664" s="184" t="s">
        <v>2322</v>
      </c>
      <c r="N664" s="191" t="s">
        <v>2315</v>
      </c>
      <c r="O664" s="131" t="s">
        <v>2262</v>
      </c>
      <c r="P664" s="244"/>
      <c r="Q664" s="244"/>
      <c r="R664" s="200"/>
    </row>
    <row r="665" spans="1:18" ht="30" hidden="1">
      <c r="A665" s="176">
        <v>68</v>
      </c>
      <c r="B665" s="186" t="s">
        <v>2320</v>
      </c>
      <c r="C665" s="144"/>
      <c r="D665" s="144"/>
      <c r="E665" s="144"/>
      <c r="F665" s="144"/>
      <c r="G665" s="127">
        <v>2</v>
      </c>
      <c r="H665" s="127" t="s">
        <v>3880</v>
      </c>
      <c r="I665" s="188">
        <v>11</v>
      </c>
      <c r="J665" s="188">
        <v>477</v>
      </c>
      <c r="K665" s="538">
        <v>157008</v>
      </c>
      <c r="L665" s="548"/>
      <c r="M665" s="187" t="s">
        <v>2321</v>
      </c>
      <c r="N665" s="191" t="s">
        <v>2315</v>
      </c>
      <c r="O665" s="131" t="s">
        <v>2262</v>
      </c>
      <c r="P665" s="244"/>
      <c r="Q665" s="244"/>
      <c r="R665" s="200"/>
    </row>
    <row r="666" spans="1:18" ht="30" hidden="1">
      <c r="A666" s="176">
        <v>69</v>
      </c>
      <c r="B666" s="186" t="s">
        <v>2320</v>
      </c>
      <c r="C666" s="144"/>
      <c r="D666" s="144"/>
      <c r="E666" s="144"/>
      <c r="F666" s="144"/>
      <c r="G666" s="127">
        <v>2</v>
      </c>
      <c r="H666" s="127" t="s">
        <v>3880</v>
      </c>
      <c r="I666" s="535">
        <v>6</v>
      </c>
      <c r="J666" s="188" t="s">
        <v>2327</v>
      </c>
      <c r="K666" s="538">
        <v>20827</v>
      </c>
      <c r="L666" s="548"/>
      <c r="M666" s="187" t="s">
        <v>1932</v>
      </c>
      <c r="N666" s="191" t="s">
        <v>2315</v>
      </c>
      <c r="O666" s="131" t="s">
        <v>2262</v>
      </c>
      <c r="P666" s="244"/>
      <c r="Q666" s="244"/>
      <c r="R666" s="200"/>
    </row>
    <row r="667" spans="1:18" ht="45" hidden="1">
      <c r="A667" s="176">
        <v>70</v>
      </c>
      <c r="B667" s="186" t="s">
        <v>2320</v>
      </c>
      <c r="C667" s="144"/>
      <c r="D667" s="144"/>
      <c r="E667" s="144"/>
      <c r="F667" s="144"/>
      <c r="G667" s="127">
        <v>2</v>
      </c>
      <c r="H667" s="127" t="s">
        <v>3880</v>
      </c>
      <c r="I667" s="537">
        <v>6</v>
      </c>
      <c r="J667" s="188" t="s">
        <v>2328</v>
      </c>
      <c r="K667" s="538">
        <v>7423.9999999999991</v>
      </c>
      <c r="L667" s="548"/>
      <c r="M667" s="184" t="s">
        <v>1932</v>
      </c>
      <c r="N667" s="191" t="s">
        <v>2315</v>
      </c>
      <c r="O667" s="131" t="s">
        <v>2262</v>
      </c>
      <c r="P667" s="244"/>
      <c r="Q667" s="244"/>
      <c r="R667" s="200"/>
    </row>
    <row r="668" spans="1:18" ht="30" hidden="1">
      <c r="A668" s="176">
        <v>71</v>
      </c>
      <c r="B668" s="186" t="s">
        <v>2329</v>
      </c>
      <c r="C668" s="186"/>
      <c r="D668" s="186"/>
      <c r="E668" s="186"/>
      <c r="F668" s="186"/>
      <c r="G668" s="127">
        <v>2</v>
      </c>
      <c r="H668" s="127" t="s">
        <v>3880</v>
      </c>
      <c r="I668" s="537">
        <v>4</v>
      </c>
      <c r="J668" s="188">
        <v>729</v>
      </c>
      <c r="K668" s="538">
        <v>30000</v>
      </c>
      <c r="L668" s="548"/>
      <c r="M668" s="554" t="s">
        <v>476</v>
      </c>
      <c r="N668" s="191" t="s">
        <v>767</v>
      </c>
      <c r="O668" s="131" t="s">
        <v>2262</v>
      </c>
      <c r="P668" s="244"/>
      <c r="Q668" s="244"/>
      <c r="R668" s="200"/>
    </row>
    <row r="669" spans="1:18" ht="30" hidden="1">
      <c r="A669" s="176">
        <v>72</v>
      </c>
      <c r="B669" s="186" t="s">
        <v>2329</v>
      </c>
      <c r="C669" s="186"/>
      <c r="D669" s="186"/>
      <c r="E669" s="186"/>
      <c r="F669" s="186"/>
      <c r="G669" s="127">
        <v>2</v>
      </c>
      <c r="H669" s="127" t="s">
        <v>3880</v>
      </c>
      <c r="I669" s="537">
        <v>5</v>
      </c>
      <c r="J669" s="188" t="s">
        <v>2330</v>
      </c>
      <c r="K669" s="538">
        <v>50000</v>
      </c>
      <c r="L669" s="548"/>
      <c r="M669" s="184" t="s">
        <v>1958</v>
      </c>
      <c r="N669" s="191" t="s">
        <v>767</v>
      </c>
      <c r="O669" s="131" t="s">
        <v>2262</v>
      </c>
      <c r="P669" s="244"/>
      <c r="Q669" s="244"/>
      <c r="R669" s="200"/>
    </row>
    <row r="670" spans="1:18" ht="38.25" hidden="1">
      <c r="A670" s="176">
        <v>73</v>
      </c>
      <c r="B670" s="127" t="s">
        <v>2331</v>
      </c>
      <c r="C670" s="189"/>
      <c r="D670" s="189"/>
      <c r="E670" s="189"/>
      <c r="F670" s="189"/>
      <c r="G670" s="127">
        <v>2</v>
      </c>
      <c r="H670" s="127" t="s">
        <v>3880</v>
      </c>
      <c r="I670" s="152">
        <v>12</v>
      </c>
      <c r="J670" s="152">
        <v>705</v>
      </c>
      <c r="K670" s="237">
        <v>12000</v>
      </c>
      <c r="L670" s="548"/>
      <c r="M670" s="554" t="s">
        <v>476</v>
      </c>
      <c r="N670" s="190" t="s">
        <v>2332</v>
      </c>
      <c r="O670" s="131" t="s">
        <v>2262</v>
      </c>
      <c r="P670" s="244"/>
      <c r="Q670" s="244"/>
      <c r="R670" s="190" t="s">
        <v>2333</v>
      </c>
    </row>
    <row r="671" spans="1:18" ht="38.25" hidden="1" customHeight="1">
      <c r="A671" s="3758">
        <v>74</v>
      </c>
      <c r="B671" s="3761" t="s">
        <v>2334</v>
      </c>
      <c r="C671" s="127"/>
      <c r="D671" s="127"/>
      <c r="E671" s="127"/>
      <c r="F671" s="127"/>
      <c r="G671" s="127">
        <v>2</v>
      </c>
      <c r="H671" s="127" t="s">
        <v>3880</v>
      </c>
      <c r="I671" s="128">
        <v>13</v>
      </c>
      <c r="J671" s="128">
        <v>68</v>
      </c>
      <c r="K671" s="3764">
        <v>577000</v>
      </c>
      <c r="L671" s="548"/>
      <c r="M671" s="3755" t="s">
        <v>2335</v>
      </c>
      <c r="N671" s="3755" t="s">
        <v>2260</v>
      </c>
      <c r="O671" s="3755" t="s">
        <v>2262</v>
      </c>
      <c r="P671" s="244"/>
      <c r="Q671" s="244"/>
      <c r="R671" s="225" t="s">
        <v>2336</v>
      </c>
    </row>
    <row r="672" spans="1:18" ht="15.75" hidden="1">
      <c r="A672" s="3759"/>
      <c r="B672" s="3762"/>
      <c r="C672" s="127"/>
      <c r="D672" s="127"/>
      <c r="E672" s="127"/>
      <c r="F672" s="127"/>
      <c r="G672" s="127">
        <v>2</v>
      </c>
      <c r="H672" s="127" t="s">
        <v>3880</v>
      </c>
      <c r="I672" s="128">
        <v>15</v>
      </c>
      <c r="J672" s="128">
        <v>124</v>
      </c>
      <c r="K672" s="3765"/>
      <c r="L672" s="548"/>
      <c r="M672" s="3756"/>
      <c r="N672" s="3756"/>
      <c r="O672" s="3756"/>
      <c r="P672" s="244"/>
      <c r="Q672" s="244"/>
      <c r="R672" s="225"/>
    </row>
    <row r="673" spans="1:18" ht="15.75" hidden="1">
      <c r="A673" s="3759"/>
      <c r="B673" s="3762"/>
      <c r="C673" s="127"/>
      <c r="D673" s="127"/>
      <c r="E673" s="127"/>
      <c r="F673" s="127"/>
      <c r="G673" s="127">
        <v>2</v>
      </c>
      <c r="H673" s="127" t="s">
        <v>3880</v>
      </c>
      <c r="I673" s="128">
        <v>15</v>
      </c>
      <c r="J673" s="128">
        <v>114</v>
      </c>
      <c r="K673" s="3765"/>
      <c r="L673" s="548"/>
      <c r="M673" s="3756"/>
      <c r="N673" s="3756"/>
      <c r="O673" s="3756"/>
      <c r="P673" s="244"/>
      <c r="Q673" s="244"/>
      <c r="R673" s="225"/>
    </row>
    <row r="674" spans="1:18" ht="15.75" hidden="1">
      <c r="A674" s="3759"/>
      <c r="B674" s="3762"/>
      <c r="C674" s="127"/>
      <c r="D674" s="127"/>
      <c r="E674" s="127"/>
      <c r="F674" s="127"/>
      <c r="G674" s="127">
        <v>2</v>
      </c>
      <c r="H674" s="127" t="s">
        <v>3880</v>
      </c>
      <c r="I674" s="128">
        <v>15</v>
      </c>
      <c r="J674" s="128">
        <v>147</v>
      </c>
      <c r="K674" s="3765"/>
      <c r="L674" s="548"/>
      <c r="M674" s="3756"/>
      <c r="N674" s="3756"/>
      <c r="O674" s="3756"/>
      <c r="P674" s="244"/>
      <c r="Q674" s="244"/>
      <c r="R674" s="225"/>
    </row>
    <row r="675" spans="1:18" ht="15.75" hidden="1">
      <c r="A675" s="3759"/>
      <c r="B675" s="3762"/>
      <c r="C675" s="127"/>
      <c r="D675" s="127"/>
      <c r="E675" s="127"/>
      <c r="F675" s="127"/>
      <c r="G675" s="127">
        <v>2</v>
      </c>
      <c r="H675" s="127" t="s">
        <v>3880</v>
      </c>
      <c r="I675" s="128">
        <v>15</v>
      </c>
      <c r="J675" s="128">
        <v>146</v>
      </c>
      <c r="K675" s="3765"/>
      <c r="L675" s="548"/>
      <c r="M675" s="3756"/>
      <c r="N675" s="3756"/>
      <c r="O675" s="3756"/>
      <c r="P675" s="244"/>
      <c r="Q675" s="244"/>
      <c r="R675" s="225"/>
    </row>
    <row r="676" spans="1:18" ht="15.75" hidden="1">
      <c r="A676" s="3759"/>
      <c r="B676" s="3762"/>
      <c r="C676" s="127"/>
      <c r="D676" s="127"/>
      <c r="E676" s="127"/>
      <c r="F676" s="127"/>
      <c r="G676" s="127">
        <v>2</v>
      </c>
      <c r="H676" s="127" t="s">
        <v>3880</v>
      </c>
      <c r="I676" s="128">
        <v>15</v>
      </c>
      <c r="J676" s="128">
        <v>143</v>
      </c>
      <c r="K676" s="3765"/>
      <c r="L676" s="548"/>
      <c r="M676" s="3756"/>
      <c r="N676" s="3756"/>
      <c r="O676" s="3756"/>
      <c r="P676" s="244"/>
      <c r="Q676" s="244"/>
      <c r="R676" s="225"/>
    </row>
    <row r="677" spans="1:18" ht="15.75" hidden="1">
      <c r="A677" s="3759"/>
      <c r="B677" s="3762"/>
      <c r="C677" s="127"/>
      <c r="D677" s="127"/>
      <c r="E677" s="127"/>
      <c r="F677" s="127"/>
      <c r="G677" s="127">
        <v>2</v>
      </c>
      <c r="H677" s="127" t="s">
        <v>3880</v>
      </c>
      <c r="I677" s="128">
        <v>15</v>
      </c>
      <c r="J677" s="128">
        <v>93</v>
      </c>
      <c r="K677" s="3765"/>
      <c r="L677" s="548"/>
      <c r="M677" s="3756"/>
      <c r="N677" s="3756"/>
      <c r="O677" s="3756"/>
      <c r="P677" s="244"/>
      <c r="Q677" s="244"/>
      <c r="R677" s="225"/>
    </row>
    <row r="678" spans="1:18" ht="15.75" hidden="1">
      <c r="A678" s="3759"/>
      <c r="B678" s="3762"/>
      <c r="C678" s="127"/>
      <c r="D678" s="127"/>
      <c r="E678" s="127"/>
      <c r="F678" s="127"/>
      <c r="G678" s="127">
        <v>2</v>
      </c>
      <c r="H678" s="127" t="s">
        <v>3880</v>
      </c>
      <c r="I678" s="128">
        <v>15</v>
      </c>
      <c r="J678" s="128">
        <v>172</v>
      </c>
      <c r="K678" s="3765"/>
      <c r="L678" s="548"/>
      <c r="M678" s="3756"/>
      <c r="N678" s="3756"/>
      <c r="O678" s="3756"/>
      <c r="P678" s="244"/>
      <c r="Q678" s="244"/>
      <c r="R678" s="225"/>
    </row>
    <row r="679" spans="1:18" ht="15.75" hidden="1">
      <c r="A679" s="3759"/>
      <c r="B679" s="3762"/>
      <c r="C679" s="127"/>
      <c r="D679" s="127"/>
      <c r="E679" s="127"/>
      <c r="F679" s="127"/>
      <c r="G679" s="127">
        <v>2</v>
      </c>
      <c r="H679" s="127" t="s">
        <v>3880</v>
      </c>
      <c r="I679" s="128">
        <v>15</v>
      </c>
      <c r="J679" s="128">
        <v>134</v>
      </c>
      <c r="K679" s="3765"/>
      <c r="L679" s="548"/>
      <c r="M679" s="3756"/>
      <c r="N679" s="3756"/>
      <c r="O679" s="3756"/>
      <c r="P679" s="244"/>
      <c r="Q679" s="244"/>
      <c r="R679" s="225"/>
    </row>
    <row r="680" spans="1:18" ht="15.75" hidden="1">
      <c r="A680" s="3759"/>
      <c r="B680" s="3762"/>
      <c r="C680" s="127"/>
      <c r="D680" s="127"/>
      <c r="E680" s="127"/>
      <c r="F680" s="127"/>
      <c r="G680" s="127">
        <v>2</v>
      </c>
      <c r="H680" s="127" t="s">
        <v>3880</v>
      </c>
      <c r="I680" s="128">
        <v>15</v>
      </c>
      <c r="J680" s="128">
        <v>135</v>
      </c>
      <c r="K680" s="3765"/>
      <c r="L680" s="548"/>
      <c r="M680" s="3756"/>
      <c r="N680" s="3756"/>
      <c r="O680" s="3756"/>
      <c r="P680" s="244"/>
      <c r="Q680" s="244"/>
      <c r="R680" s="225"/>
    </row>
    <row r="681" spans="1:18" ht="15.75" hidden="1">
      <c r="A681" s="3759"/>
      <c r="B681" s="3762"/>
      <c r="C681" s="127"/>
      <c r="D681" s="127"/>
      <c r="E681" s="127"/>
      <c r="F681" s="127"/>
      <c r="G681" s="127">
        <v>2</v>
      </c>
      <c r="H681" s="127" t="s">
        <v>3880</v>
      </c>
      <c r="I681" s="128">
        <v>15</v>
      </c>
      <c r="J681" s="128">
        <v>136</v>
      </c>
      <c r="K681" s="3765"/>
      <c r="L681" s="548"/>
      <c r="M681" s="3756"/>
      <c r="N681" s="3756"/>
      <c r="O681" s="3756"/>
      <c r="P681" s="244"/>
      <c r="Q681" s="244"/>
      <c r="R681" s="225"/>
    </row>
    <row r="682" spans="1:18" ht="15.75" hidden="1">
      <c r="A682" s="3759"/>
      <c r="B682" s="3762"/>
      <c r="C682" s="127"/>
      <c r="D682" s="127"/>
      <c r="E682" s="127"/>
      <c r="F682" s="127"/>
      <c r="G682" s="127">
        <v>2</v>
      </c>
      <c r="H682" s="127" t="s">
        <v>3880</v>
      </c>
      <c r="I682" s="128">
        <v>15</v>
      </c>
      <c r="J682" s="128">
        <v>137</v>
      </c>
      <c r="K682" s="3765"/>
      <c r="L682" s="548"/>
      <c r="M682" s="3756"/>
      <c r="N682" s="3756"/>
      <c r="O682" s="3756"/>
      <c r="P682" s="244"/>
      <c r="Q682" s="244"/>
      <c r="R682" s="225"/>
    </row>
    <row r="683" spans="1:18" ht="15.75" hidden="1">
      <c r="A683" s="3759"/>
      <c r="B683" s="3762"/>
      <c r="C683" s="127"/>
      <c r="D683" s="127"/>
      <c r="E683" s="127"/>
      <c r="F683" s="127"/>
      <c r="G683" s="127">
        <v>2</v>
      </c>
      <c r="H683" s="127" t="s">
        <v>3880</v>
      </c>
      <c r="I683" s="128">
        <v>15</v>
      </c>
      <c r="J683" s="128">
        <v>138</v>
      </c>
      <c r="K683" s="3765"/>
      <c r="L683" s="548"/>
      <c r="M683" s="3756"/>
      <c r="N683" s="3756"/>
      <c r="O683" s="3756"/>
      <c r="P683" s="244"/>
      <c r="Q683" s="244"/>
      <c r="R683" s="225"/>
    </row>
    <row r="684" spans="1:18" ht="15.75" hidden="1">
      <c r="A684" s="3759"/>
      <c r="B684" s="3762"/>
      <c r="C684" s="127"/>
      <c r="D684" s="127"/>
      <c r="E684" s="127"/>
      <c r="F684" s="127"/>
      <c r="G684" s="127">
        <v>2</v>
      </c>
      <c r="H684" s="127" t="s">
        <v>3880</v>
      </c>
      <c r="I684" s="128">
        <v>15</v>
      </c>
      <c r="J684" s="128">
        <v>140</v>
      </c>
      <c r="K684" s="3765"/>
      <c r="L684" s="548"/>
      <c r="M684" s="3756"/>
      <c r="N684" s="3756"/>
      <c r="O684" s="3756"/>
      <c r="P684" s="244"/>
      <c r="Q684" s="244"/>
      <c r="R684" s="225"/>
    </row>
    <row r="685" spans="1:18" ht="15.75" hidden="1">
      <c r="A685" s="3759"/>
      <c r="B685" s="3762"/>
      <c r="C685" s="127"/>
      <c r="D685" s="127"/>
      <c r="E685" s="127"/>
      <c r="F685" s="127"/>
      <c r="G685" s="127">
        <v>2</v>
      </c>
      <c r="H685" s="127" t="s">
        <v>3880</v>
      </c>
      <c r="I685" s="128">
        <v>15</v>
      </c>
      <c r="J685" s="128">
        <v>141</v>
      </c>
      <c r="K685" s="3765"/>
      <c r="L685" s="548"/>
      <c r="M685" s="3756"/>
      <c r="N685" s="3756"/>
      <c r="O685" s="3756"/>
      <c r="P685" s="244"/>
      <c r="Q685" s="244"/>
      <c r="R685" s="225"/>
    </row>
    <row r="686" spans="1:18" ht="15.75" hidden="1">
      <c r="A686" s="3760"/>
      <c r="B686" s="3763"/>
      <c r="C686" s="127"/>
      <c r="D686" s="127"/>
      <c r="E686" s="127"/>
      <c r="F686" s="127"/>
      <c r="G686" s="127">
        <v>2</v>
      </c>
      <c r="H686" s="127" t="s">
        <v>3880</v>
      </c>
      <c r="I686" s="128">
        <v>15</v>
      </c>
      <c r="J686" s="128">
        <v>142</v>
      </c>
      <c r="K686" s="3766"/>
      <c r="L686" s="548"/>
      <c r="M686" s="3757"/>
      <c r="N686" s="3757"/>
      <c r="O686" s="3757"/>
      <c r="P686" s="244"/>
      <c r="Q686" s="244"/>
      <c r="R686" s="225"/>
    </row>
    <row r="687" spans="1:18" ht="63.75" hidden="1">
      <c r="A687" s="132">
        <v>75</v>
      </c>
      <c r="B687" s="127" t="s">
        <v>2337</v>
      </c>
      <c r="C687" s="127"/>
      <c r="D687" s="127"/>
      <c r="E687" s="127"/>
      <c r="F687" s="127"/>
      <c r="G687" s="127">
        <v>2</v>
      </c>
      <c r="H687" s="127" t="s">
        <v>3880</v>
      </c>
      <c r="I687" s="533">
        <v>5</v>
      </c>
      <c r="J687" s="128">
        <v>51</v>
      </c>
      <c r="K687" s="237">
        <v>52000</v>
      </c>
      <c r="L687" s="548"/>
      <c r="M687" s="191" t="s">
        <v>635</v>
      </c>
      <c r="N687" s="200" t="s">
        <v>3875</v>
      </c>
      <c r="O687" s="131" t="s">
        <v>2262</v>
      </c>
      <c r="P687" s="244"/>
      <c r="Q687" s="244"/>
      <c r="R687" s="200" t="s">
        <v>2338</v>
      </c>
    </row>
    <row r="688" spans="1:18" ht="30" hidden="1">
      <c r="A688" s="176">
        <v>76</v>
      </c>
      <c r="B688" s="127" t="s">
        <v>2339</v>
      </c>
      <c r="C688" s="189"/>
      <c r="D688" s="189"/>
      <c r="E688" s="189"/>
      <c r="F688" s="189"/>
      <c r="G688" s="127">
        <v>2</v>
      </c>
      <c r="H688" s="127" t="s">
        <v>3880</v>
      </c>
      <c r="I688" s="199">
        <v>7</v>
      </c>
      <c r="J688" s="199">
        <v>245</v>
      </c>
      <c r="K688" s="237">
        <v>6540</v>
      </c>
      <c r="L688" s="548"/>
      <c r="M688" s="199" t="s">
        <v>2341</v>
      </c>
      <c r="N688" s="190" t="s">
        <v>2340</v>
      </c>
      <c r="O688" s="131" t="s">
        <v>2262</v>
      </c>
      <c r="P688" s="244"/>
      <c r="Q688" s="244"/>
      <c r="R688" s="139" t="s">
        <v>2166</v>
      </c>
    </row>
    <row r="689" spans="1:19" ht="30" hidden="1">
      <c r="A689" s="176">
        <v>77</v>
      </c>
      <c r="B689" s="127" t="s">
        <v>2342</v>
      </c>
      <c r="C689" s="189"/>
      <c r="D689" s="189"/>
      <c r="E689" s="189"/>
      <c r="F689" s="189"/>
      <c r="G689" s="127">
        <v>2</v>
      </c>
      <c r="H689" s="127" t="s">
        <v>3880</v>
      </c>
      <c r="I689" s="199">
        <v>7</v>
      </c>
      <c r="J689" s="199">
        <v>20</v>
      </c>
      <c r="K689" s="237">
        <v>840</v>
      </c>
      <c r="L689" s="548"/>
      <c r="M689" s="199" t="s">
        <v>476</v>
      </c>
      <c r="N689" s="190" t="s">
        <v>2340</v>
      </c>
      <c r="O689" s="131" t="s">
        <v>2262</v>
      </c>
      <c r="P689" s="244"/>
      <c r="Q689" s="244"/>
      <c r="R689" s="139" t="s">
        <v>2166</v>
      </c>
    </row>
    <row r="690" spans="1:19" ht="31.5" hidden="1">
      <c r="A690" s="176">
        <v>3</v>
      </c>
      <c r="B690" s="193" t="s">
        <v>2383</v>
      </c>
      <c r="C690" s="193"/>
      <c r="D690" s="193"/>
      <c r="E690" s="193"/>
      <c r="F690" s="193"/>
      <c r="G690" s="170">
        <v>2</v>
      </c>
      <c r="H690" s="170" t="s">
        <v>3881</v>
      </c>
      <c r="I690" s="150">
        <v>24</v>
      </c>
      <c r="J690" s="152">
        <v>38</v>
      </c>
      <c r="K690" s="235">
        <v>5900</v>
      </c>
      <c r="L690" s="548"/>
      <c r="M690" s="221" t="s">
        <v>754</v>
      </c>
      <c r="N690" s="191" t="s">
        <v>2532</v>
      </c>
      <c r="O690" s="131" t="s">
        <v>2384</v>
      </c>
      <c r="P690" s="244"/>
      <c r="Q690" s="244"/>
      <c r="R690" s="139" t="s">
        <v>2166</v>
      </c>
    </row>
    <row r="691" spans="1:19" ht="30" hidden="1">
      <c r="A691" s="176">
        <v>4</v>
      </c>
      <c r="B691" s="193" t="s">
        <v>2385</v>
      </c>
      <c r="C691" s="193"/>
      <c r="D691" s="193"/>
      <c r="E691" s="193"/>
      <c r="F691" s="193"/>
      <c r="G691" s="170">
        <v>2</v>
      </c>
      <c r="H691" s="170" t="s">
        <v>3881</v>
      </c>
      <c r="I691" s="150">
        <v>1</v>
      </c>
      <c r="J691" s="152">
        <v>291</v>
      </c>
      <c r="K691" s="235">
        <v>828</v>
      </c>
      <c r="L691" s="548"/>
      <c r="M691" s="130" t="s">
        <v>2386</v>
      </c>
      <c r="N691" s="191" t="s">
        <v>2532</v>
      </c>
      <c r="O691" s="131" t="s">
        <v>2277</v>
      </c>
      <c r="P691" s="244"/>
      <c r="Q691" s="244"/>
      <c r="R691" s="139" t="s">
        <v>2166</v>
      </c>
    </row>
    <row r="692" spans="1:19" ht="31.5" hidden="1">
      <c r="A692" s="549">
        <v>7</v>
      </c>
      <c r="B692" s="550" t="s">
        <v>2063</v>
      </c>
      <c r="C692" s="550"/>
      <c r="D692" s="550"/>
      <c r="E692" s="550"/>
      <c r="F692" s="550"/>
      <c r="G692" s="555">
        <v>3</v>
      </c>
      <c r="H692" s="555" t="s">
        <v>3877</v>
      </c>
      <c r="I692" s="551">
        <v>84</v>
      </c>
      <c r="J692" s="551">
        <v>43</v>
      </c>
      <c r="K692" s="232">
        <v>680.7</v>
      </c>
      <c r="L692" s="548"/>
      <c r="M692" s="163" t="s">
        <v>476</v>
      </c>
      <c r="N692" s="163" t="s">
        <v>2478</v>
      </c>
      <c r="O692" s="551" t="s">
        <v>2064</v>
      </c>
      <c r="P692" s="244"/>
      <c r="Q692" s="244"/>
      <c r="R692" s="551" t="s">
        <v>2058</v>
      </c>
    </row>
    <row r="693" spans="1:19" ht="31.5" hidden="1">
      <c r="A693" s="549">
        <v>8</v>
      </c>
      <c r="B693" s="550" t="s">
        <v>2065</v>
      </c>
      <c r="C693" s="550"/>
      <c r="D693" s="550"/>
      <c r="E693" s="550"/>
      <c r="F693" s="550"/>
      <c r="G693" s="555">
        <v>3</v>
      </c>
      <c r="H693" s="555" t="s">
        <v>3877</v>
      </c>
      <c r="I693" s="551">
        <v>7</v>
      </c>
      <c r="J693" s="551">
        <v>136</v>
      </c>
      <c r="K693" s="232">
        <v>1825.5</v>
      </c>
      <c r="L693" s="548"/>
      <c r="M693" s="163" t="s">
        <v>2066</v>
      </c>
      <c r="N693" s="163" t="s">
        <v>2478</v>
      </c>
      <c r="O693" s="551" t="s">
        <v>2067</v>
      </c>
      <c r="P693" s="244"/>
      <c r="Q693" s="244"/>
      <c r="R693" s="551" t="s">
        <v>2058</v>
      </c>
    </row>
    <row r="694" spans="1:19" ht="31.5" hidden="1">
      <c r="A694" s="549">
        <v>9</v>
      </c>
      <c r="B694" s="550" t="s">
        <v>2063</v>
      </c>
      <c r="C694" s="550"/>
      <c r="D694" s="550"/>
      <c r="E694" s="550"/>
      <c r="F694" s="550"/>
      <c r="G694" s="555">
        <v>3</v>
      </c>
      <c r="H694" s="555" t="s">
        <v>3877</v>
      </c>
      <c r="I694" s="551">
        <v>7</v>
      </c>
      <c r="J694" s="551">
        <v>167</v>
      </c>
      <c r="K694" s="232">
        <v>10.3</v>
      </c>
      <c r="L694" s="548"/>
      <c r="M694" s="163" t="s">
        <v>2066</v>
      </c>
      <c r="N694" s="163" t="s">
        <v>2478</v>
      </c>
      <c r="O694" s="551" t="s">
        <v>2067</v>
      </c>
      <c r="P694" s="244"/>
      <c r="Q694" s="244"/>
      <c r="R694" s="551" t="s">
        <v>2058</v>
      </c>
    </row>
    <row r="695" spans="1:19" ht="31.5" hidden="1">
      <c r="A695" s="549">
        <v>10</v>
      </c>
      <c r="B695" s="550" t="s">
        <v>2065</v>
      </c>
      <c r="C695" s="550"/>
      <c r="D695" s="550"/>
      <c r="E695" s="550"/>
      <c r="F695" s="550"/>
      <c r="G695" s="555">
        <v>3</v>
      </c>
      <c r="H695" s="555" t="s">
        <v>3877</v>
      </c>
      <c r="I695" s="551">
        <v>7</v>
      </c>
      <c r="J695" s="551">
        <v>168</v>
      </c>
      <c r="K695" s="232">
        <v>23.8</v>
      </c>
      <c r="L695" s="548"/>
      <c r="M695" s="163" t="s">
        <v>2066</v>
      </c>
      <c r="N695" s="163" t="s">
        <v>2479</v>
      </c>
      <c r="O695" s="551" t="s">
        <v>2067</v>
      </c>
      <c r="P695" s="244"/>
      <c r="Q695" s="244"/>
      <c r="R695" s="551" t="s">
        <v>2058</v>
      </c>
    </row>
    <row r="696" spans="1:19" ht="47.25">
      <c r="A696" s="549">
        <v>11</v>
      </c>
      <c r="B696" s="550" t="s">
        <v>2065</v>
      </c>
      <c r="C696" s="550"/>
      <c r="D696" s="550"/>
      <c r="E696" s="550"/>
      <c r="F696" s="550"/>
      <c r="G696" s="555">
        <v>3</v>
      </c>
      <c r="H696" s="555" t="s">
        <v>3877</v>
      </c>
      <c r="I696" s="551">
        <v>89</v>
      </c>
      <c r="J696" s="551">
        <v>4</v>
      </c>
      <c r="K696" s="232">
        <v>102.9</v>
      </c>
      <c r="L696" s="548"/>
      <c r="M696" s="163" t="s">
        <v>476</v>
      </c>
      <c r="N696" s="163" t="s">
        <v>2480</v>
      </c>
      <c r="O696" s="551" t="s">
        <v>2068</v>
      </c>
      <c r="P696" s="244"/>
      <c r="Q696" s="244"/>
      <c r="R696" s="163" t="s">
        <v>2069</v>
      </c>
      <c r="S696" s="484">
        <f>K696</f>
        <v>102.9</v>
      </c>
    </row>
    <row r="697" spans="1:19" ht="63" hidden="1">
      <c r="A697" s="549">
        <v>12</v>
      </c>
      <c r="B697" s="550" t="s">
        <v>2065</v>
      </c>
      <c r="C697" s="550"/>
      <c r="D697" s="550"/>
      <c r="E697" s="550"/>
      <c r="F697" s="550"/>
      <c r="G697" s="555">
        <v>3</v>
      </c>
      <c r="H697" s="555" t="s">
        <v>3877</v>
      </c>
      <c r="I697" s="551">
        <v>89</v>
      </c>
      <c r="J697" s="551">
        <v>8</v>
      </c>
      <c r="K697" s="232">
        <v>15.9</v>
      </c>
      <c r="L697" s="548"/>
      <c r="M697" s="163" t="s">
        <v>476</v>
      </c>
      <c r="N697" s="163" t="s">
        <v>2481</v>
      </c>
      <c r="O697" s="551" t="s">
        <v>2070</v>
      </c>
      <c r="P697" s="244"/>
      <c r="Q697" s="244"/>
      <c r="R697" s="163" t="s">
        <v>2071</v>
      </c>
    </row>
    <row r="698" spans="1:19" ht="47.25" hidden="1">
      <c r="A698" s="549">
        <v>13</v>
      </c>
      <c r="B698" s="550" t="s">
        <v>2072</v>
      </c>
      <c r="C698" s="550"/>
      <c r="D698" s="550"/>
      <c r="E698" s="550"/>
      <c r="F698" s="550"/>
      <c r="G698" s="555">
        <v>3</v>
      </c>
      <c r="H698" s="555" t="s">
        <v>3877</v>
      </c>
      <c r="I698" s="551">
        <v>8</v>
      </c>
      <c r="J698" s="551">
        <v>256</v>
      </c>
      <c r="K698" s="232">
        <v>3328.9</v>
      </c>
      <c r="L698" s="548"/>
      <c r="M698" s="164" t="s">
        <v>1962</v>
      </c>
      <c r="N698" s="163" t="s">
        <v>192</v>
      </c>
      <c r="O698" s="163" t="s">
        <v>2073</v>
      </c>
      <c r="P698" s="244"/>
      <c r="Q698" s="244"/>
      <c r="R698" s="551" t="s">
        <v>2058</v>
      </c>
    </row>
    <row r="699" spans="1:19" ht="47.25" hidden="1">
      <c r="A699" s="549">
        <v>14</v>
      </c>
      <c r="B699" s="550" t="s">
        <v>2072</v>
      </c>
      <c r="C699" s="550"/>
      <c r="D699" s="550"/>
      <c r="E699" s="550"/>
      <c r="F699" s="550"/>
      <c r="G699" s="555">
        <v>3</v>
      </c>
      <c r="H699" s="555" t="s">
        <v>3877</v>
      </c>
      <c r="I699" s="551">
        <v>8</v>
      </c>
      <c r="J699" s="551">
        <v>257</v>
      </c>
      <c r="K699" s="232">
        <v>2114.4</v>
      </c>
      <c r="L699" s="548"/>
      <c r="M699" s="164" t="s">
        <v>476</v>
      </c>
      <c r="N699" s="163" t="s">
        <v>192</v>
      </c>
      <c r="O699" s="163" t="s">
        <v>2073</v>
      </c>
      <c r="P699" s="244"/>
      <c r="Q699" s="244"/>
      <c r="R699" s="551" t="s">
        <v>2058</v>
      </c>
    </row>
    <row r="700" spans="1:19" ht="31.5" hidden="1">
      <c r="A700" s="549">
        <v>15</v>
      </c>
      <c r="B700" s="550" t="s">
        <v>2072</v>
      </c>
      <c r="C700" s="550"/>
      <c r="D700" s="550"/>
      <c r="E700" s="550"/>
      <c r="F700" s="550"/>
      <c r="G700" s="555">
        <v>3</v>
      </c>
      <c r="H700" s="555" t="s">
        <v>3877</v>
      </c>
      <c r="I700" s="551">
        <v>8</v>
      </c>
      <c r="J700" s="551">
        <v>304</v>
      </c>
      <c r="K700" s="232">
        <v>1138.7</v>
      </c>
      <c r="L700" s="548"/>
      <c r="M700" s="164" t="s">
        <v>476</v>
      </c>
      <c r="N700" s="163" t="s">
        <v>192</v>
      </c>
      <c r="O700" s="163" t="s">
        <v>2074</v>
      </c>
      <c r="P700" s="244"/>
      <c r="Q700" s="244"/>
      <c r="R700" s="551" t="s">
        <v>2058</v>
      </c>
    </row>
    <row r="701" spans="1:19" ht="31.5" hidden="1">
      <c r="A701" s="549">
        <v>16</v>
      </c>
      <c r="B701" s="550" t="s">
        <v>2075</v>
      </c>
      <c r="C701" s="550"/>
      <c r="D701" s="550"/>
      <c r="E701" s="550"/>
      <c r="F701" s="550"/>
      <c r="G701" s="555">
        <v>3</v>
      </c>
      <c r="H701" s="555" t="s">
        <v>3877</v>
      </c>
      <c r="I701" s="551">
        <v>15</v>
      </c>
      <c r="J701" s="551">
        <v>56</v>
      </c>
      <c r="K701" s="232">
        <v>2034.5</v>
      </c>
      <c r="L701" s="548"/>
      <c r="M701" s="164" t="s">
        <v>476</v>
      </c>
      <c r="N701" s="163" t="s">
        <v>192</v>
      </c>
      <c r="O701" s="163" t="s">
        <v>2076</v>
      </c>
      <c r="P701" s="244"/>
      <c r="Q701" s="244"/>
      <c r="R701" s="551" t="s">
        <v>2058</v>
      </c>
    </row>
    <row r="702" spans="1:19" ht="31.5" hidden="1">
      <c r="A702" s="549">
        <v>17</v>
      </c>
      <c r="B702" s="165" t="s">
        <v>2077</v>
      </c>
      <c r="C702" s="165"/>
      <c r="D702" s="165"/>
      <c r="E702" s="165"/>
      <c r="F702" s="165"/>
      <c r="G702" s="555">
        <v>3</v>
      </c>
      <c r="H702" s="555" t="s">
        <v>3877</v>
      </c>
      <c r="I702" s="163">
        <v>15</v>
      </c>
      <c r="J702" s="163">
        <v>202</v>
      </c>
      <c r="K702" s="233">
        <v>1192.3</v>
      </c>
      <c r="L702" s="548"/>
      <c r="M702" s="164" t="s">
        <v>476</v>
      </c>
      <c r="N702" s="163" t="s">
        <v>2078</v>
      </c>
      <c r="O702" s="163" t="s">
        <v>2079</v>
      </c>
      <c r="P702" s="244"/>
      <c r="Q702" s="244"/>
      <c r="R702" s="551" t="s">
        <v>2058</v>
      </c>
    </row>
    <row r="703" spans="1:19" ht="78.75" hidden="1">
      <c r="A703" s="549">
        <v>18</v>
      </c>
      <c r="B703" s="165" t="s">
        <v>2080</v>
      </c>
      <c r="C703" s="165"/>
      <c r="D703" s="165"/>
      <c r="E703" s="165"/>
      <c r="F703" s="165"/>
      <c r="G703" s="555">
        <v>3</v>
      </c>
      <c r="H703" s="555" t="s">
        <v>3877</v>
      </c>
      <c r="I703" s="163">
        <v>20</v>
      </c>
      <c r="J703" s="163">
        <v>61</v>
      </c>
      <c r="K703" s="233">
        <v>3868.8</v>
      </c>
      <c r="L703" s="548"/>
      <c r="M703" s="163" t="s">
        <v>2081</v>
      </c>
      <c r="N703" s="163" t="s">
        <v>2482</v>
      </c>
      <c r="O703" s="551" t="s">
        <v>2067</v>
      </c>
      <c r="P703" s="244"/>
      <c r="Q703" s="244"/>
      <c r="R703" s="551" t="s">
        <v>2082</v>
      </c>
    </row>
    <row r="704" spans="1:19" ht="126" hidden="1">
      <c r="A704" s="549">
        <v>19</v>
      </c>
      <c r="B704" s="165" t="s">
        <v>2083</v>
      </c>
      <c r="C704" s="165"/>
      <c r="D704" s="165"/>
      <c r="E704" s="165"/>
      <c r="F704" s="165"/>
      <c r="G704" s="555">
        <v>3</v>
      </c>
      <c r="H704" s="555" t="s">
        <v>3877</v>
      </c>
      <c r="I704" s="163">
        <v>104</v>
      </c>
      <c r="J704" s="163">
        <v>95</v>
      </c>
      <c r="K704" s="233">
        <v>210.10000000000002</v>
      </c>
      <c r="L704" s="548"/>
      <c r="M704" s="164" t="s">
        <v>476</v>
      </c>
      <c r="N704" s="163" t="s">
        <v>2483</v>
      </c>
      <c r="O704" s="163" t="s">
        <v>2084</v>
      </c>
      <c r="P704" s="244"/>
      <c r="Q704" s="244"/>
      <c r="R704" s="551" t="s">
        <v>2085</v>
      </c>
    </row>
    <row r="705" spans="1:19" ht="47.25" hidden="1">
      <c r="A705" s="549">
        <v>22</v>
      </c>
      <c r="B705" s="165" t="s">
        <v>2090</v>
      </c>
      <c r="C705" s="165"/>
      <c r="D705" s="165"/>
      <c r="E705" s="165"/>
      <c r="F705" s="165"/>
      <c r="G705" s="555">
        <v>3</v>
      </c>
      <c r="H705" s="555" t="s">
        <v>3877</v>
      </c>
      <c r="I705" s="163">
        <v>105</v>
      </c>
      <c r="J705" s="163">
        <v>87</v>
      </c>
      <c r="K705" s="233">
        <v>724.1</v>
      </c>
      <c r="L705" s="548"/>
      <c r="M705" s="164" t="s">
        <v>476</v>
      </c>
      <c r="N705" s="163" t="s">
        <v>2484</v>
      </c>
      <c r="O705" s="163" t="s">
        <v>2084</v>
      </c>
      <c r="P705" s="244"/>
      <c r="Q705" s="244"/>
      <c r="R705" s="551" t="s">
        <v>2089</v>
      </c>
    </row>
    <row r="706" spans="1:19" ht="31.5" hidden="1">
      <c r="A706" s="549">
        <v>27</v>
      </c>
      <c r="B706" s="165" t="s">
        <v>2096</v>
      </c>
      <c r="C706" s="165"/>
      <c r="D706" s="165"/>
      <c r="E706" s="165"/>
      <c r="F706" s="165"/>
      <c r="G706" s="555">
        <v>3</v>
      </c>
      <c r="H706" s="555" t="s">
        <v>3877</v>
      </c>
      <c r="I706" s="163">
        <v>146</v>
      </c>
      <c r="J706" s="163">
        <v>45</v>
      </c>
      <c r="K706" s="233">
        <v>711.5</v>
      </c>
      <c r="L706" s="548"/>
      <c r="M706" s="163" t="s">
        <v>2097</v>
      </c>
      <c r="N706" s="163" t="s">
        <v>192</v>
      </c>
      <c r="O706" s="163" t="s">
        <v>2098</v>
      </c>
      <c r="P706" s="244"/>
      <c r="Q706" s="244"/>
      <c r="R706" s="551" t="s">
        <v>2058</v>
      </c>
    </row>
    <row r="707" spans="1:19" ht="31.5" hidden="1">
      <c r="A707" s="549">
        <v>28</v>
      </c>
      <c r="B707" s="165" t="s">
        <v>2099</v>
      </c>
      <c r="C707" s="165"/>
      <c r="D707" s="165"/>
      <c r="E707" s="165"/>
      <c r="F707" s="165"/>
      <c r="G707" s="555">
        <v>3</v>
      </c>
      <c r="H707" s="555" t="s">
        <v>3877</v>
      </c>
      <c r="I707" s="163">
        <v>149</v>
      </c>
      <c r="J707" s="163">
        <v>3</v>
      </c>
      <c r="K707" s="233">
        <v>1731.9</v>
      </c>
      <c r="L707" s="548"/>
      <c r="M707" s="163" t="s">
        <v>1955</v>
      </c>
      <c r="N707" s="163" t="s">
        <v>2487</v>
      </c>
      <c r="O707" s="163" t="s">
        <v>2100</v>
      </c>
      <c r="P707" s="244"/>
      <c r="Q707" s="244"/>
      <c r="R707" s="551" t="s">
        <v>2101</v>
      </c>
    </row>
    <row r="708" spans="1:19" ht="47.25" hidden="1">
      <c r="A708" s="549">
        <v>29</v>
      </c>
      <c r="B708" s="165" t="s">
        <v>2102</v>
      </c>
      <c r="C708" s="165"/>
      <c r="D708" s="165"/>
      <c r="E708" s="165"/>
      <c r="F708" s="165"/>
      <c r="G708" s="555">
        <v>3</v>
      </c>
      <c r="H708" s="555" t="s">
        <v>3877</v>
      </c>
      <c r="I708" s="163">
        <v>149</v>
      </c>
      <c r="J708" s="163">
        <v>5</v>
      </c>
      <c r="K708" s="233">
        <v>1685.1</v>
      </c>
      <c r="L708" s="548"/>
      <c r="M708" s="163" t="s">
        <v>1955</v>
      </c>
      <c r="N708" s="163" t="s">
        <v>2488</v>
      </c>
      <c r="O708" s="163" t="s">
        <v>2100</v>
      </c>
      <c r="P708" s="244"/>
      <c r="Q708" s="244"/>
      <c r="R708" s="551" t="s">
        <v>2101</v>
      </c>
    </row>
    <row r="709" spans="1:19" ht="31.5" hidden="1">
      <c r="A709" s="549">
        <v>30</v>
      </c>
      <c r="B709" s="165" t="s">
        <v>2103</v>
      </c>
      <c r="C709" s="165"/>
      <c r="D709" s="165"/>
      <c r="E709" s="165"/>
      <c r="F709" s="165"/>
      <c r="G709" s="555">
        <v>3</v>
      </c>
      <c r="H709" s="555" t="s">
        <v>3877</v>
      </c>
      <c r="I709" s="163">
        <v>149</v>
      </c>
      <c r="J709" s="163">
        <v>7</v>
      </c>
      <c r="K709" s="233">
        <v>671.39999999999986</v>
      </c>
      <c r="L709" s="548"/>
      <c r="M709" s="163" t="s">
        <v>1955</v>
      </c>
      <c r="N709" s="163" t="s">
        <v>2489</v>
      </c>
      <c r="O709" s="163" t="s">
        <v>2100</v>
      </c>
      <c r="P709" s="244"/>
      <c r="Q709" s="244"/>
      <c r="R709" s="551" t="s">
        <v>2101</v>
      </c>
    </row>
    <row r="710" spans="1:19" ht="63" hidden="1">
      <c r="A710" s="549">
        <v>31</v>
      </c>
      <c r="B710" s="165" t="s">
        <v>2104</v>
      </c>
      <c r="C710" s="165"/>
      <c r="D710" s="165"/>
      <c r="E710" s="165"/>
      <c r="F710" s="165"/>
      <c r="G710" s="555">
        <v>3</v>
      </c>
      <c r="H710" s="555" t="s">
        <v>3877</v>
      </c>
      <c r="I710" s="163">
        <v>164</v>
      </c>
      <c r="J710" s="163">
        <v>84</v>
      </c>
      <c r="K710" s="233">
        <v>911.4</v>
      </c>
      <c r="L710" s="548"/>
      <c r="M710" s="163" t="s">
        <v>1955</v>
      </c>
      <c r="N710" s="163" t="s">
        <v>2490</v>
      </c>
      <c r="O710" s="163" t="s">
        <v>2105</v>
      </c>
      <c r="P710" s="244"/>
      <c r="Q710" s="244"/>
      <c r="R710" s="551" t="s">
        <v>2058</v>
      </c>
    </row>
    <row r="711" spans="1:19" ht="78.75" hidden="1" customHeight="1">
      <c r="A711" s="549">
        <v>32</v>
      </c>
      <c r="B711" s="165" t="s">
        <v>2106</v>
      </c>
      <c r="C711" s="165"/>
      <c r="D711" s="165"/>
      <c r="E711" s="165"/>
      <c r="F711" s="165"/>
      <c r="G711" s="555">
        <v>3</v>
      </c>
      <c r="H711" s="555" t="s">
        <v>3877</v>
      </c>
      <c r="I711" s="163">
        <v>165</v>
      </c>
      <c r="J711" s="163">
        <v>38</v>
      </c>
      <c r="K711" s="233">
        <v>2150.9</v>
      </c>
      <c r="L711" s="548"/>
      <c r="M711" s="163" t="s">
        <v>1955</v>
      </c>
      <c r="N711" s="163" t="s">
        <v>2491</v>
      </c>
      <c r="O711" s="163" t="s">
        <v>2105</v>
      </c>
      <c r="P711" s="244"/>
      <c r="Q711" s="244"/>
      <c r="R711" s="551" t="s">
        <v>2058</v>
      </c>
    </row>
    <row r="712" spans="1:19" ht="31.5" hidden="1">
      <c r="A712" s="549">
        <v>33</v>
      </c>
      <c r="B712" s="165" t="s">
        <v>2107</v>
      </c>
      <c r="C712" s="165"/>
      <c r="D712" s="165"/>
      <c r="E712" s="165"/>
      <c r="F712" s="165"/>
      <c r="G712" s="555">
        <v>3</v>
      </c>
      <c r="H712" s="555" t="s">
        <v>3877</v>
      </c>
      <c r="I712" s="163">
        <v>165</v>
      </c>
      <c r="J712" s="163">
        <v>39</v>
      </c>
      <c r="K712" s="233">
        <v>4702.2</v>
      </c>
      <c r="L712" s="548"/>
      <c r="M712" s="163" t="s">
        <v>2108</v>
      </c>
      <c r="N712" s="163" t="s">
        <v>2487</v>
      </c>
      <c r="O712" s="163" t="s">
        <v>2109</v>
      </c>
      <c r="P712" s="244"/>
      <c r="Q712" s="244"/>
      <c r="R712" s="551" t="s">
        <v>2058</v>
      </c>
    </row>
    <row r="713" spans="1:19" ht="31.5" hidden="1">
      <c r="A713" s="549">
        <v>34</v>
      </c>
      <c r="B713" s="165" t="s">
        <v>2110</v>
      </c>
      <c r="C713" s="165"/>
      <c r="D713" s="165"/>
      <c r="E713" s="165"/>
      <c r="F713" s="165"/>
      <c r="G713" s="555">
        <v>3</v>
      </c>
      <c r="H713" s="555" t="s">
        <v>3877</v>
      </c>
      <c r="I713" s="163">
        <v>165</v>
      </c>
      <c r="J713" s="163">
        <v>46</v>
      </c>
      <c r="K713" s="233">
        <v>7750.5</v>
      </c>
      <c r="L713" s="548"/>
      <c r="M713" s="163" t="s">
        <v>2108</v>
      </c>
      <c r="N713" s="163" t="s">
        <v>2487</v>
      </c>
      <c r="O713" s="163" t="s">
        <v>2109</v>
      </c>
      <c r="P713" s="244"/>
      <c r="Q713" s="244"/>
      <c r="R713" s="551" t="s">
        <v>2058</v>
      </c>
    </row>
    <row r="714" spans="1:19" ht="31.5" hidden="1">
      <c r="A714" s="549">
        <v>35</v>
      </c>
      <c r="B714" s="165" t="s">
        <v>2111</v>
      </c>
      <c r="C714" s="165"/>
      <c r="D714" s="165"/>
      <c r="E714" s="165"/>
      <c r="F714" s="165"/>
      <c r="G714" s="555">
        <v>3</v>
      </c>
      <c r="H714" s="555" t="s">
        <v>3877</v>
      </c>
      <c r="I714" s="163">
        <v>166</v>
      </c>
      <c r="J714" s="163">
        <v>16</v>
      </c>
      <c r="K714" s="233">
        <v>1721.5</v>
      </c>
      <c r="L714" s="548"/>
      <c r="M714" s="163" t="s">
        <v>2108</v>
      </c>
      <c r="N714" s="163" t="s">
        <v>2487</v>
      </c>
      <c r="O714" s="163" t="s">
        <v>2109</v>
      </c>
      <c r="P714" s="244"/>
      <c r="Q714" s="244"/>
      <c r="R714" s="551" t="s">
        <v>2058</v>
      </c>
    </row>
    <row r="715" spans="1:19" ht="31.5" hidden="1">
      <c r="A715" s="549">
        <v>36</v>
      </c>
      <c r="B715" s="550" t="s">
        <v>2112</v>
      </c>
      <c r="C715" s="550"/>
      <c r="D715" s="550"/>
      <c r="E715" s="550"/>
      <c r="F715" s="550"/>
      <c r="G715" s="555">
        <v>3</v>
      </c>
      <c r="H715" s="555" t="s">
        <v>3877</v>
      </c>
      <c r="I715" s="551">
        <v>39</v>
      </c>
      <c r="J715" s="551">
        <v>5</v>
      </c>
      <c r="K715" s="232">
        <v>5275.8</v>
      </c>
      <c r="L715" s="548"/>
      <c r="M715" s="551" t="s">
        <v>2113</v>
      </c>
      <c r="N715" s="163" t="s">
        <v>2487</v>
      </c>
      <c r="O715" s="163" t="s">
        <v>2109</v>
      </c>
      <c r="P715" s="244"/>
      <c r="Q715" s="244"/>
      <c r="R715" s="551" t="s">
        <v>2058</v>
      </c>
    </row>
    <row r="716" spans="1:19" ht="63.75" customHeight="1">
      <c r="A716" s="556">
        <v>1</v>
      </c>
      <c r="B716" s="555" t="s">
        <v>2163</v>
      </c>
      <c r="C716" s="555"/>
      <c r="D716" s="555"/>
      <c r="E716" s="555"/>
      <c r="F716" s="555"/>
      <c r="G716" s="559">
        <v>3</v>
      </c>
      <c r="H716" s="559" t="s">
        <v>3878</v>
      </c>
      <c r="I716" s="128">
        <v>12</v>
      </c>
      <c r="J716" s="128">
        <v>1</v>
      </c>
      <c r="K716" s="237">
        <v>6440</v>
      </c>
      <c r="L716" s="548"/>
      <c r="M716" s="130" t="s">
        <v>2186</v>
      </c>
      <c r="N716" s="162" t="s">
        <v>2501</v>
      </c>
      <c r="O716" s="200" t="s">
        <v>2053</v>
      </c>
      <c r="P716" s="244"/>
      <c r="Q716" s="244"/>
      <c r="R716" s="162"/>
      <c r="S716" s="484">
        <f>K716</f>
        <v>6440</v>
      </c>
    </row>
    <row r="717" spans="1:19" ht="31.5" hidden="1">
      <c r="A717" s="556">
        <v>2</v>
      </c>
      <c r="B717" s="555" t="s">
        <v>2187</v>
      </c>
      <c r="C717" s="555"/>
      <c r="D717" s="555"/>
      <c r="E717" s="555"/>
      <c r="F717" s="555"/>
      <c r="G717" s="559">
        <v>3</v>
      </c>
      <c r="H717" s="559" t="s">
        <v>3878</v>
      </c>
      <c r="I717" s="128">
        <v>108</v>
      </c>
      <c r="J717" s="128">
        <v>1</v>
      </c>
      <c r="K717" s="237">
        <v>1282.5999999999999</v>
      </c>
      <c r="L717" s="548"/>
      <c r="M717" s="130" t="s">
        <v>2189</v>
      </c>
      <c r="N717" s="200" t="s">
        <v>2188</v>
      </c>
      <c r="O717" s="200" t="s">
        <v>2053</v>
      </c>
      <c r="P717" s="244"/>
      <c r="Q717" s="244"/>
      <c r="R717" s="200"/>
    </row>
    <row r="718" spans="1:19" ht="114.75" hidden="1" customHeight="1">
      <c r="A718" s="176">
        <v>1</v>
      </c>
      <c r="B718" s="206" t="s">
        <v>2267</v>
      </c>
      <c r="C718" s="206"/>
      <c r="D718" s="206"/>
      <c r="E718" s="206"/>
      <c r="F718" s="206"/>
      <c r="G718" s="202">
        <v>3</v>
      </c>
      <c r="H718" s="202" t="s">
        <v>3879</v>
      </c>
      <c r="I718" s="178">
        <v>27</v>
      </c>
      <c r="J718" s="178">
        <v>17</v>
      </c>
      <c r="K718" s="529">
        <v>16238</v>
      </c>
      <c r="L718" s="548"/>
      <c r="M718" s="130" t="s">
        <v>2269</v>
      </c>
      <c r="N718" s="553" t="s">
        <v>2268</v>
      </c>
      <c r="O718" s="229" t="s">
        <v>1950</v>
      </c>
      <c r="P718" s="244"/>
      <c r="Q718" s="244"/>
      <c r="R718" s="229"/>
    </row>
    <row r="719" spans="1:19" ht="15.75" hidden="1">
      <c r="A719" s="176">
        <v>2</v>
      </c>
      <c r="B719" s="206" t="s">
        <v>2267</v>
      </c>
      <c r="C719" s="206"/>
      <c r="D719" s="206"/>
      <c r="E719" s="206"/>
      <c r="F719" s="206"/>
      <c r="G719" s="202">
        <v>3</v>
      </c>
      <c r="H719" s="202" t="s">
        <v>3879</v>
      </c>
      <c r="I719" s="178">
        <v>29</v>
      </c>
      <c r="J719" s="178">
        <v>17</v>
      </c>
      <c r="K719" s="529">
        <v>9667</v>
      </c>
      <c r="L719" s="548"/>
      <c r="M719" s="130"/>
      <c r="N719" s="553"/>
      <c r="O719" s="229"/>
      <c r="P719" s="244"/>
      <c r="Q719" s="244"/>
      <c r="R719" s="229"/>
    </row>
    <row r="720" spans="1:19" ht="15.75" hidden="1">
      <c r="A720" s="176">
        <v>3</v>
      </c>
      <c r="B720" s="206" t="s">
        <v>2267</v>
      </c>
      <c r="C720" s="206"/>
      <c r="D720" s="206"/>
      <c r="E720" s="206"/>
      <c r="F720" s="206"/>
      <c r="G720" s="202">
        <v>3</v>
      </c>
      <c r="H720" s="202" t="s">
        <v>3879</v>
      </c>
      <c r="I720" s="178">
        <v>30</v>
      </c>
      <c r="J720" s="178">
        <v>17</v>
      </c>
      <c r="K720" s="529">
        <v>9281</v>
      </c>
      <c r="L720" s="548"/>
      <c r="M720" s="130"/>
      <c r="N720" s="553"/>
      <c r="O720" s="229"/>
      <c r="P720" s="244"/>
      <c r="Q720" s="244"/>
      <c r="R720" s="229"/>
    </row>
    <row r="721" spans="1:18" ht="15.75" hidden="1">
      <c r="A721" s="176">
        <v>4</v>
      </c>
      <c r="B721" s="206" t="s">
        <v>2267</v>
      </c>
      <c r="C721" s="206"/>
      <c r="D721" s="206"/>
      <c r="E721" s="206"/>
      <c r="F721" s="206"/>
      <c r="G721" s="202">
        <v>3</v>
      </c>
      <c r="H721" s="202" t="s">
        <v>3879</v>
      </c>
      <c r="I721" s="178">
        <v>31</v>
      </c>
      <c r="J721" s="178">
        <v>17</v>
      </c>
      <c r="K721" s="529">
        <v>9409</v>
      </c>
      <c r="L721" s="548"/>
      <c r="M721" s="130"/>
      <c r="N721" s="553"/>
      <c r="O721" s="229"/>
      <c r="P721" s="244"/>
      <c r="Q721" s="244"/>
      <c r="R721" s="229"/>
    </row>
    <row r="722" spans="1:18" ht="15.75" hidden="1">
      <c r="A722" s="176">
        <v>5</v>
      </c>
      <c r="B722" s="206" t="s">
        <v>2267</v>
      </c>
      <c r="C722" s="206"/>
      <c r="D722" s="206"/>
      <c r="E722" s="206"/>
      <c r="F722" s="206"/>
      <c r="G722" s="202">
        <v>3</v>
      </c>
      <c r="H722" s="202" t="s">
        <v>3879</v>
      </c>
      <c r="I722" s="178">
        <v>33</v>
      </c>
      <c r="J722" s="178">
        <v>17</v>
      </c>
      <c r="K722" s="529">
        <v>8569</v>
      </c>
      <c r="L722" s="548"/>
      <c r="M722" s="130"/>
      <c r="N722" s="553"/>
      <c r="O722" s="229"/>
      <c r="P722" s="244"/>
      <c r="Q722" s="244"/>
      <c r="R722" s="229"/>
    </row>
    <row r="723" spans="1:18" ht="15.75" hidden="1">
      <c r="A723" s="176">
        <v>6</v>
      </c>
      <c r="B723" s="206" t="s">
        <v>2267</v>
      </c>
      <c r="C723" s="206"/>
      <c r="D723" s="206"/>
      <c r="E723" s="206"/>
      <c r="F723" s="206"/>
      <c r="G723" s="202">
        <v>3</v>
      </c>
      <c r="H723" s="202" t="s">
        <v>3879</v>
      </c>
      <c r="I723" s="178">
        <v>34</v>
      </c>
      <c r="J723" s="178">
        <v>17</v>
      </c>
      <c r="K723" s="529">
        <v>10611</v>
      </c>
      <c r="L723" s="548"/>
      <c r="M723" s="130"/>
      <c r="N723" s="553"/>
      <c r="O723" s="229"/>
      <c r="P723" s="244"/>
      <c r="Q723" s="244"/>
      <c r="R723" s="229"/>
    </row>
    <row r="724" spans="1:18" ht="15.75" hidden="1">
      <c r="A724" s="176">
        <v>7</v>
      </c>
      <c r="B724" s="206" t="s">
        <v>2267</v>
      </c>
      <c r="C724" s="206"/>
      <c r="D724" s="206"/>
      <c r="E724" s="206"/>
      <c r="F724" s="206"/>
      <c r="G724" s="202">
        <v>3</v>
      </c>
      <c r="H724" s="202" t="s">
        <v>3879</v>
      </c>
      <c r="I724" s="178">
        <v>35</v>
      </c>
      <c r="J724" s="178">
        <v>17</v>
      </c>
      <c r="K724" s="529">
        <v>406</v>
      </c>
      <c r="L724" s="548"/>
      <c r="M724" s="130"/>
      <c r="N724" s="553"/>
      <c r="O724" s="229"/>
      <c r="P724" s="244"/>
      <c r="Q724" s="244"/>
      <c r="R724" s="229"/>
    </row>
    <row r="725" spans="1:18" ht="15.75" hidden="1">
      <c r="A725" s="176">
        <v>8</v>
      </c>
      <c r="B725" s="206" t="s">
        <v>2267</v>
      </c>
      <c r="C725" s="206"/>
      <c r="D725" s="206"/>
      <c r="E725" s="206"/>
      <c r="F725" s="206"/>
      <c r="G725" s="202">
        <v>3</v>
      </c>
      <c r="H725" s="202" t="s">
        <v>3879</v>
      </c>
      <c r="I725" s="178">
        <v>36</v>
      </c>
      <c r="J725" s="178">
        <v>17</v>
      </c>
      <c r="K725" s="529">
        <v>374</v>
      </c>
      <c r="L725" s="548"/>
      <c r="M725" s="130"/>
      <c r="N725" s="553"/>
      <c r="O725" s="229"/>
      <c r="P725" s="244"/>
      <c r="Q725" s="244"/>
      <c r="R725" s="229"/>
    </row>
    <row r="726" spans="1:18" ht="15.75" hidden="1">
      <c r="A726" s="176">
        <v>9</v>
      </c>
      <c r="B726" s="206" t="s">
        <v>2267</v>
      </c>
      <c r="C726" s="206"/>
      <c r="D726" s="206"/>
      <c r="E726" s="206"/>
      <c r="F726" s="206"/>
      <c r="G726" s="202">
        <v>3</v>
      </c>
      <c r="H726" s="202" t="s">
        <v>3879</v>
      </c>
      <c r="I726" s="178">
        <v>37</v>
      </c>
      <c r="J726" s="178">
        <v>17</v>
      </c>
      <c r="K726" s="529">
        <v>140</v>
      </c>
      <c r="L726" s="548"/>
      <c r="M726" s="130"/>
      <c r="N726" s="553"/>
      <c r="O726" s="229"/>
      <c r="P726" s="244"/>
      <c r="Q726" s="244"/>
      <c r="R726" s="229"/>
    </row>
    <row r="727" spans="1:18" ht="15.75" hidden="1">
      <c r="A727" s="176">
        <v>10</v>
      </c>
      <c r="B727" s="206" t="s">
        <v>2267</v>
      </c>
      <c r="C727" s="206"/>
      <c r="D727" s="206"/>
      <c r="E727" s="206"/>
      <c r="F727" s="206"/>
      <c r="G727" s="202">
        <v>3</v>
      </c>
      <c r="H727" s="202" t="s">
        <v>3879</v>
      </c>
      <c r="I727" s="178">
        <v>38</v>
      </c>
      <c r="J727" s="178">
        <v>17</v>
      </c>
      <c r="K727" s="529">
        <v>670</v>
      </c>
      <c r="L727" s="548"/>
      <c r="M727" s="130"/>
      <c r="N727" s="553"/>
      <c r="O727" s="229"/>
      <c r="P727" s="244"/>
      <c r="Q727" s="244"/>
      <c r="R727" s="229"/>
    </row>
    <row r="728" spans="1:18" ht="15.75" hidden="1">
      <c r="A728" s="176">
        <v>11</v>
      </c>
      <c r="B728" s="206" t="s">
        <v>2267</v>
      </c>
      <c r="C728" s="206"/>
      <c r="D728" s="206"/>
      <c r="E728" s="206"/>
      <c r="F728" s="206"/>
      <c r="G728" s="202">
        <v>3</v>
      </c>
      <c r="H728" s="202" t="s">
        <v>3879</v>
      </c>
      <c r="I728" s="178">
        <v>42</v>
      </c>
      <c r="J728" s="178">
        <v>17</v>
      </c>
      <c r="K728" s="529">
        <v>10380</v>
      </c>
      <c r="L728" s="548"/>
      <c r="M728" s="130"/>
      <c r="N728" s="553"/>
      <c r="O728" s="229"/>
      <c r="P728" s="244"/>
      <c r="Q728" s="244"/>
      <c r="R728" s="229"/>
    </row>
    <row r="729" spans="1:18" ht="15.75" hidden="1">
      <c r="A729" s="176">
        <v>12</v>
      </c>
      <c r="B729" s="206" t="s">
        <v>2267</v>
      </c>
      <c r="C729" s="206"/>
      <c r="D729" s="206"/>
      <c r="E729" s="206"/>
      <c r="F729" s="206"/>
      <c r="G729" s="202">
        <v>3</v>
      </c>
      <c r="H729" s="202" t="s">
        <v>3879</v>
      </c>
      <c r="I729" s="178">
        <v>43</v>
      </c>
      <c r="J729" s="178">
        <v>17</v>
      </c>
      <c r="K729" s="529">
        <v>2655</v>
      </c>
      <c r="L729" s="548"/>
      <c r="M729" s="130"/>
      <c r="N729" s="191"/>
      <c r="O729" s="229"/>
      <c r="P729" s="244"/>
      <c r="Q729" s="244"/>
      <c r="R729" s="229"/>
    </row>
    <row r="730" spans="1:18" ht="15.75" hidden="1">
      <c r="A730" s="176">
        <v>13</v>
      </c>
      <c r="B730" s="206" t="s">
        <v>2267</v>
      </c>
      <c r="C730" s="206"/>
      <c r="D730" s="206"/>
      <c r="E730" s="206"/>
      <c r="F730" s="206"/>
      <c r="G730" s="202">
        <v>3</v>
      </c>
      <c r="H730" s="202" t="s">
        <v>3879</v>
      </c>
      <c r="I730" s="178">
        <v>44</v>
      </c>
      <c r="J730" s="178">
        <v>17</v>
      </c>
      <c r="K730" s="529">
        <v>560</v>
      </c>
      <c r="L730" s="548"/>
      <c r="M730" s="130"/>
      <c r="N730" s="191"/>
      <c r="O730" s="229"/>
      <c r="P730" s="244"/>
      <c r="Q730" s="244"/>
      <c r="R730" s="229"/>
    </row>
    <row r="731" spans="1:18" ht="15.75" hidden="1">
      <c r="A731" s="176">
        <v>14</v>
      </c>
      <c r="B731" s="206" t="s">
        <v>2267</v>
      </c>
      <c r="C731" s="206"/>
      <c r="D731" s="206"/>
      <c r="E731" s="206"/>
      <c r="F731" s="206"/>
      <c r="G731" s="202">
        <v>3</v>
      </c>
      <c r="H731" s="202" t="s">
        <v>3879</v>
      </c>
      <c r="I731" s="178">
        <v>46</v>
      </c>
      <c r="J731" s="178">
        <v>17</v>
      </c>
      <c r="K731" s="529">
        <v>210</v>
      </c>
      <c r="L731" s="548"/>
      <c r="M731" s="130"/>
      <c r="N731" s="191"/>
      <c r="O731" s="229"/>
      <c r="P731" s="244"/>
      <c r="Q731" s="244"/>
      <c r="R731" s="229"/>
    </row>
    <row r="732" spans="1:18" ht="15.75" hidden="1">
      <c r="A732" s="176">
        <v>15</v>
      </c>
      <c r="B732" s="206" t="s">
        <v>2267</v>
      </c>
      <c r="C732" s="206"/>
      <c r="D732" s="206"/>
      <c r="E732" s="206"/>
      <c r="F732" s="206"/>
      <c r="G732" s="202">
        <v>3</v>
      </c>
      <c r="H732" s="202" t="s">
        <v>3879</v>
      </c>
      <c r="I732" s="178">
        <v>50</v>
      </c>
      <c r="J732" s="178">
        <v>17</v>
      </c>
      <c r="K732" s="529">
        <v>388.99999999999994</v>
      </c>
      <c r="L732" s="548"/>
      <c r="M732" s="130"/>
      <c r="N732" s="191"/>
      <c r="O732" s="229"/>
      <c r="P732" s="244"/>
      <c r="Q732" s="244"/>
      <c r="R732" s="229"/>
    </row>
    <row r="733" spans="1:18" ht="15.75" hidden="1">
      <c r="A733" s="176">
        <v>16</v>
      </c>
      <c r="B733" s="206" t="s">
        <v>2267</v>
      </c>
      <c r="C733" s="206"/>
      <c r="D733" s="206"/>
      <c r="E733" s="206"/>
      <c r="F733" s="206"/>
      <c r="G733" s="202">
        <v>3</v>
      </c>
      <c r="H733" s="202" t="s">
        <v>3879</v>
      </c>
      <c r="I733" s="178">
        <v>52</v>
      </c>
      <c r="J733" s="178">
        <v>17</v>
      </c>
      <c r="K733" s="529">
        <v>23.999999999999996</v>
      </c>
      <c r="L733" s="548"/>
      <c r="M733" s="130"/>
      <c r="N733" s="191"/>
      <c r="O733" s="229"/>
      <c r="P733" s="244"/>
      <c r="Q733" s="244"/>
      <c r="R733" s="229"/>
    </row>
    <row r="734" spans="1:18" ht="15.75" hidden="1">
      <c r="A734" s="176">
        <v>17</v>
      </c>
      <c r="B734" s="206" t="s">
        <v>2267</v>
      </c>
      <c r="C734" s="206"/>
      <c r="D734" s="206"/>
      <c r="E734" s="206"/>
      <c r="F734" s="206"/>
      <c r="G734" s="202">
        <v>3</v>
      </c>
      <c r="H734" s="202" t="s">
        <v>3879</v>
      </c>
      <c r="I734" s="178">
        <v>53</v>
      </c>
      <c r="J734" s="178">
        <v>17</v>
      </c>
      <c r="K734" s="529">
        <v>197</v>
      </c>
      <c r="L734" s="548"/>
      <c r="M734" s="130"/>
      <c r="N734" s="191"/>
      <c r="O734" s="229"/>
      <c r="P734" s="244"/>
      <c r="Q734" s="244"/>
      <c r="R734" s="229"/>
    </row>
    <row r="735" spans="1:18" ht="15.75" hidden="1">
      <c r="A735" s="176">
        <v>18</v>
      </c>
      <c r="B735" s="206" t="s">
        <v>2267</v>
      </c>
      <c r="C735" s="206"/>
      <c r="D735" s="206"/>
      <c r="E735" s="206"/>
      <c r="F735" s="206"/>
      <c r="G735" s="202">
        <v>3</v>
      </c>
      <c r="H735" s="202" t="s">
        <v>3879</v>
      </c>
      <c r="I735" s="178">
        <v>54</v>
      </c>
      <c r="J735" s="178">
        <v>17</v>
      </c>
      <c r="K735" s="529">
        <v>262</v>
      </c>
      <c r="L735" s="548"/>
      <c r="M735" s="130"/>
      <c r="N735" s="191"/>
      <c r="O735" s="229"/>
      <c r="P735" s="244"/>
      <c r="Q735" s="244"/>
      <c r="R735" s="229"/>
    </row>
    <row r="736" spans="1:18" ht="15.75" hidden="1">
      <c r="A736" s="176">
        <v>19</v>
      </c>
      <c r="B736" s="206" t="s">
        <v>2267</v>
      </c>
      <c r="C736" s="206"/>
      <c r="D736" s="206"/>
      <c r="E736" s="206"/>
      <c r="F736" s="206"/>
      <c r="G736" s="202">
        <v>3</v>
      </c>
      <c r="H736" s="202" t="s">
        <v>3879</v>
      </c>
      <c r="I736" s="178">
        <v>61</v>
      </c>
      <c r="J736" s="178">
        <v>17</v>
      </c>
      <c r="K736" s="529">
        <v>1739.9999999999998</v>
      </c>
      <c r="L736" s="548"/>
      <c r="M736" s="130"/>
      <c r="N736" s="191"/>
      <c r="O736" s="229"/>
      <c r="P736" s="244"/>
      <c r="Q736" s="244"/>
      <c r="R736" s="229"/>
    </row>
    <row r="737" spans="1:18" ht="15.75" hidden="1">
      <c r="A737" s="176">
        <v>20</v>
      </c>
      <c r="B737" s="206" t="s">
        <v>2267</v>
      </c>
      <c r="C737" s="206"/>
      <c r="D737" s="206"/>
      <c r="E737" s="206"/>
      <c r="F737" s="206"/>
      <c r="G737" s="202">
        <v>3</v>
      </c>
      <c r="H737" s="202" t="s">
        <v>3879</v>
      </c>
      <c r="I737" s="178">
        <v>63</v>
      </c>
      <c r="J737" s="178">
        <v>17</v>
      </c>
      <c r="K737" s="529">
        <v>2856</v>
      </c>
      <c r="L737" s="548"/>
      <c r="M737" s="130"/>
      <c r="N737" s="191"/>
      <c r="O737" s="229"/>
      <c r="P737" s="244"/>
      <c r="Q737" s="244"/>
      <c r="R737" s="229"/>
    </row>
    <row r="738" spans="1:18" ht="15.75" hidden="1">
      <c r="A738" s="176">
        <v>21</v>
      </c>
      <c r="B738" s="206" t="s">
        <v>2267</v>
      </c>
      <c r="C738" s="206"/>
      <c r="D738" s="206"/>
      <c r="E738" s="206"/>
      <c r="F738" s="206"/>
      <c r="G738" s="202">
        <v>3</v>
      </c>
      <c r="H738" s="202" t="s">
        <v>3879</v>
      </c>
      <c r="I738" s="178">
        <v>65</v>
      </c>
      <c r="J738" s="178">
        <v>17</v>
      </c>
      <c r="K738" s="529">
        <v>1471</v>
      </c>
      <c r="L738" s="548"/>
      <c r="M738" s="130"/>
      <c r="N738" s="191"/>
      <c r="O738" s="229"/>
      <c r="P738" s="244"/>
      <c r="Q738" s="244"/>
      <c r="R738" s="229"/>
    </row>
    <row r="739" spans="1:18" ht="15.75" hidden="1">
      <c r="A739" s="176">
        <v>22</v>
      </c>
      <c r="B739" s="206" t="s">
        <v>2267</v>
      </c>
      <c r="C739" s="206"/>
      <c r="D739" s="206"/>
      <c r="E739" s="206"/>
      <c r="F739" s="206"/>
      <c r="G739" s="202">
        <v>3</v>
      </c>
      <c r="H739" s="202" t="s">
        <v>3879</v>
      </c>
      <c r="I739" s="178">
        <v>106</v>
      </c>
      <c r="J739" s="178">
        <v>17</v>
      </c>
      <c r="K739" s="529">
        <v>527</v>
      </c>
      <c r="L739" s="548"/>
      <c r="M739" s="130"/>
      <c r="N739" s="191"/>
      <c r="O739" s="229"/>
      <c r="P739" s="244"/>
      <c r="Q739" s="244"/>
      <c r="R739" s="229"/>
    </row>
    <row r="740" spans="1:18" ht="15.75" hidden="1">
      <c r="A740" s="176">
        <v>23</v>
      </c>
      <c r="B740" s="206" t="s">
        <v>2267</v>
      </c>
      <c r="C740" s="206"/>
      <c r="D740" s="206"/>
      <c r="E740" s="206"/>
      <c r="F740" s="206"/>
      <c r="G740" s="202">
        <v>3</v>
      </c>
      <c r="H740" s="202" t="s">
        <v>3879</v>
      </c>
      <c r="I740" s="178">
        <v>108</v>
      </c>
      <c r="J740" s="178">
        <v>17</v>
      </c>
      <c r="K740" s="529">
        <v>50</v>
      </c>
      <c r="L740" s="548"/>
      <c r="M740" s="130"/>
      <c r="N740" s="191"/>
      <c r="O740" s="229"/>
      <c r="P740" s="244"/>
      <c r="Q740" s="244"/>
      <c r="R740" s="229"/>
    </row>
    <row r="741" spans="1:18" ht="15.75" hidden="1">
      <c r="A741" s="176">
        <v>24</v>
      </c>
      <c r="B741" s="206" t="s">
        <v>2267</v>
      </c>
      <c r="C741" s="206"/>
      <c r="D741" s="206"/>
      <c r="E741" s="206"/>
      <c r="F741" s="206"/>
      <c r="G741" s="202">
        <v>3</v>
      </c>
      <c r="H741" s="202" t="s">
        <v>3879</v>
      </c>
      <c r="I741" s="178">
        <v>109</v>
      </c>
      <c r="J741" s="178">
        <v>17</v>
      </c>
      <c r="K741" s="529">
        <v>65</v>
      </c>
      <c r="L741" s="548"/>
      <c r="M741" s="130"/>
      <c r="N741" s="191"/>
      <c r="O741" s="229"/>
      <c r="P741" s="244"/>
      <c r="Q741" s="244"/>
      <c r="R741" s="229"/>
    </row>
    <row r="742" spans="1:18" ht="15.75" hidden="1">
      <c r="A742" s="176">
        <v>25</v>
      </c>
      <c r="B742" s="206" t="s">
        <v>2267</v>
      </c>
      <c r="C742" s="206"/>
      <c r="D742" s="206"/>
      <c r="E742" s="206"/>
      <c r="F742" s="206"/>
      <c r="G742" s="202">
        <v>3</v>
      </c>
      <c r="H742" s="202" t="s">
        <v>3879</v>
      </c>
      <c r="I742" s="178">
        <v>111</v>
      </c>
      <c r="J742" s="178">
        <v>17</v>
      </c>
      <c r="K742" s="529">
        <v>77</v>
      </c>
      <c r="L742" s="548"/>
      <c r="M742" s="130"/>
      <c r="N742" s="191"/>
      <c r="O742" s="229"/>
      <c r="P742" s="244"/>
      <c r="Q742" s="244"/>
      <c r="R742" s="229"/>
    </row>
    <row r="743" spans="1:18" ht="15.75" hidden="1">
      <c r="A743" s="176">
        <v>26</v>
      </c>
      <c r="B743" s="206" t="s">
        <v>2267</v>
      </c>
      <c r="C743" s="206"/>
      <c r="D743" s="206"/>
      <c r="E743" s="206"/>
      <c r="F743" s="206"/>
      <c r="G743" s="202">
        <v>3</v>
      </c>
      <c r="H743" s="202" t="s">
        <v>3879</v>
      </c>
      <c r="I743" s="178">
        <v>112</v>
      </c>
      <c r="J743" s="178">
        <v>17</v>
      </c>
      <c r="K743" s="529">
        <v>159</v>
      </c>
      <c r="L743" s="548"/>
      <c r="M743" s="130"/>
      <c r="N743" s="191"/>
      <c r="O743" s="229"/>
      <c r="P743" s="244"/>
      <c r="Q743" s="244"/>
      <c r="R743" s="229"/>
    </row>
    <row r="744" spans="1:18" ht="15.75" hidden="1">
      <c r="A744" s="176">
        <v>27</v>
      </c>
      <c r="B744" s="206" t="s">
        <v>2267</v>
      </c>
      <c r="C744" s="206"/>
      <c r="D744" s="206"/>
      <c r="E744" s="206"/>
      <c r="F744" s="206"/>
      <c r="G744" s="202">
        <v>3</v>
      </c>
      <c r="H744" s="202" t="s">
        <v>3879</v>
      </c>
      <c r="I744" s="178">
        <v>113</v>
      </c>
      <c r="J744" s="178">
        <v>17</v>
      </c>
      <c r="K744" s="529">
        <v>87</v>
      </c>
      <c r="L744" s="548"/>
      <c r="M744" s="130"/>
      <c r="N744" s="191"/>
      <c r="O744" s="229"/>
      <c r="P744" s="244"/>
      <c r="Q744" s="244"/>
      <c r="R744" s="229"/>
    </row>
    <row r="745" spans="1:18" ht="15.75" hidden="1">
      <c r="A745" s="176">
        <v>28</v>
      </c>
      <c r="B745" s="206" t="s">
        <v>2267</v>
      </c>
      <c r="C745" s="206"/>
      <c r="D745" s="206"/>
      <c r="E745" s="206"/>
      <c r="F745" s="206"/>
      <c r="G745" s="202">
        <v>3</v>
      </c>
      <c r="H745" s="202" t="s">
        <v>3879</v>
      </c>
      <c r="I745" s="178">
        <v>114</v>
      </c>
      <c r="J745" s="178">
        <v>17</v>
      </c>
      <c r="K745" s="529">
        <v>168</v>
      </c>
      <c r="L745" s="548"/>
      <c r="M745" s="130"/>
      <c r="N745" s="191"/>
      <c r="O745" s="229"/>
      <c r="P745" s="244"/>
      <c r="Q745" s="244"/>
      <c r="R745" s="229"/>
    </row>
    <row r="746" spans="1:18" ht="30" hidden="1">
      <c r="A746" s="176">
        <v>29</v>
      </c>
      <c r="B746" s="206" t="s">
        <v>2270</v>
      </c>
      <c r="C746" s="206"/>
      <c r="D746" s="206"/>
      <c r="E746" s="206"/>
      <c r="F746" s="206"/>
      <c r="G746" s="202">
        <v>3</v>
      </c>
      <c r="H746" s="202" t="s">
        <v>3879</v>
      </c>
      <c r="I746" s="178">
        <v>1</v>
      </c>
      <c r="J746" s="178">
        <v>72</v>
      </c>
      <c r="K746" s="529">
        <v>726.90000000000009</v>
      </c>
      <c r="L746" s="548"/>
      <c r="M746" s="530" t="s">
        <v>476</v>
      </c>
      <c r="N746" s="224" t="s">
        <v>192</v>
      </c>
      <c r="O746" s="131" t="s">
        <v>2262</v>
      </c>
      <c r="P746" s="244"/>
      <c r="Q746" s="244"/>
      <c r="R746" s="130"/>
    </row>
    <row r="747" spans="1:18" ht="30" hidden="1">
      <c r="A747" s="176">
        <v>30</v>
      </c>
      <c r="B747" s="206" t="s">
        <v>2270</v>
      </c>
      <c r="C747" s="206"/>
      <c r="D747" s="206"/>
      <c r="E747" s="206"/>
      <c r="F747" s="206"/>
      <c r="G747" s="202">
        <v>3</v>
      </c>
      <c r="H747" s="202" t="s">
        <v>3879</v>
      </c>
      <c r="I747" s="178">
        <v>104</v>
      </c>
      <c r="J747" s="178">
        <v>69</v>
      </c>
      <c r="K747" s="529">
        <v>4433</v>
      </c>
      <c r="L747" s="548"/>
      <c r="M747" s="530" t="s">
        <v>476</v>
      </c>
      <c r="N747" s="224" t="s">
        <v>192</v>
      </c>
      <c r="O747" s="131" t="s">
        <v>2262</v>
      </c>
      <c r="P747" s="244"/>
      <c r="Q747" s="244"/>
      <c r="R747" s="130"/>
    </row>
    <row r="748" spans="1:18" ht="30" hidden="1">
      <c r="A748" s="176">
        <v>31</v>
      </c>
      <c r="B748" s="207" t="s">
        <v>2271</v>
      </c>
      <c r="C748" s="207"/>
      <c r="D748" s="207"/>
      <c r="E748" s="207"/>
      <c r="F748" s="207"/>
      <c r="G748" s="202">
        <v>3</v>
      </c>
      <c r="H748" s="202" t="s">
        <v>3879</v>
      </c>
      <c r="I748" s="523">
        <v>79</v>
      </c>
      <c r="J748" s="523">
        <v>42</v>
      </c>
      <c r="K748" s="531">
        <v>580.79999999999995</v>
      </c>
      <c r="L748" s="548"/>
      <c r="M748" s="530" t="s">
        <v>1955</v>
      </c>
      <c r="N748" s="224" t="s">
        <v>192</v>
      </c>
      <c r="O748" s="130" t="s">
        <v>1950</v>
      </c>
      <c r="P748" s="244"/>
      <c r="Q748" s="244"/>
      <c r="R748" s="530"/>
    </row>
    <row r="749" spans="1:18" ht="30" hidden="1">
      <c r="A749" s="176">
        <v>32</v>
      </c>
      <c r="B749" s="207" t="s">
        <v>2272</v>
      </c>
      <c r="C749" s="207"/>
      <c r="D749" s="207"/>
      <c r="E749" s="207"/>
      <c r="F749" s="207"/>
      <c r="G749" s="202">
        <v>3</v>
      </c>
      <c r="H749" s="202" t="s">
        <v>3879</v>
      </c>
      <c r="I749" s="523">
        <v>24</v>
      </c>
      <c r="J749" s="523">
        <v>43</v>
      </c>
      <c r="K749" s="531">
        <v>800</v>
      </c>
      <c r="L749" s="548"/>
      <c r="M749" s="530" t="s">
        <v>2274</v>
      </c>
      <c r="N749" s="130" t="s">
        <v>2273</v>
      </c>
      <c r="O749" s="130" t="s">
        <v>2275</v>
      </c>
      <c r="P749" s="244"/>
      <c r="Q749" s="244"/>
      <c r="R749" s="530"/>
    </row>
    <row r="750" spans="1:18" ht="30" hidden="1">
      <c r="A750" s="176">
        <v>14</v>
      </c>
      <c r="B750" s="555" t="s">
        <v>2393</v>
      </c>
      <c r="C750" s="555"/>
      <c r="D750" s="555"/>
      <c r="E750" s="555"/>
      <c r="F750" s="555"/>
      <c r="G750" s="558">
        <v>3</v>
      </c>
      <c r="H750" s="558" t="s">
        <v>3881</v>
      </c>
      <c r="I750" s="128">
        <v>1</v>
      </c>
      <c r="J750" s="128">
        <v>205</v>
      </c>
      <c r="K750" s="237">
        <v>248.99999999999997</v>
      </c>
      <c r="L750" s="548"/>
      <c r="M750" s="554" t="s">
        <v>476</v>
      </c>
      <c r="N750" s="191" t="s">
        <v>1922</v>
      </c>
      <c r="O750" s="200" t="s">
        <v>2262</v>
      </c>
      <c r="P750" s="244"/>
      <c r="Q750" s="244"/>
      <c r="R750" s="139" t="s">
        <v>2394</v>
      </c>
    </row>
    <row r="751" spans="1:18" ht="25.5" hidden="1">
      <c r="A751" s="176">
        <v>15</v>
      </c>
      <c r="B751" s="555" t="s">
        <v>2393</v>
      </c>
      <c r="C751" s="555"/>
      <c r="D751" s="555"/>
      <c r="E751" s="555"/>
      <c r="F751" s="555"/>
      <c r="G751" s="558">
        <v>3</v>
      </c>
      <c r="H751" s="558" t="s">
        <v>3881</v>
      </c>
      <c r="I751" s="128">
        <v>1</v>
      </c>
      <c r="J751" s="128">
        <v>258</v>
      </c>
      <c r="K751" s="237">
        <v>317</v>
      </c>
      <c r="L751" s="548"/>
      <c r="M751" s="554" t="s">
        <v>476</v>
      </c>
      <c r="N751" s="191" t="s">
        <v>1922</v>
      </c>
      <c r="O751" s="200" t="s">
        <v>2262</v>
      </c>
      <c r="P751" s="244"/>
      <c r="Q751" s="244"/>
      <c r="R751" s="539" t="s">
        <v>1967</v>
      </c>
    </row>
    <row r="752" spans="1:18" ht="25.5" hidden="1">
      <c r="A752" s="176">
        <v>16</v>
      </c>
      <c r="B752" s="555" t="s">
        <v>2393</v>
      </c>
      <c r="C752" s="555"/>
      <c r="D752" s="555"/>
      <c r="E752" s="555"/>
      <c r="F752" s="555"/>
      <c r="G752" s="558">
        <v>3</v>
      </c>
      <c r="H752" s="558" t="s">
        <v>3881</v>
      </c>
      <c r="I752" s="128">
        <v>1</v>
      </c>
      <c r="J752" s="128">
        <v>204</v>
      </c>
      <c r="K752" s="237">
        <v>883</v>
      </c>
      <c r="L752" s="548"/>
      <c r="M752" s="554" t="s">
        <v>476</v>
      </c>
      <c r="N752" s="191" t="s">
        <v>1922</v>
      </c>
      <c r="O752" s="200" t="s">
        <v>2262</v>
      </c>
      <c r="P752" s="244"/>
      <c r="Q752" s="244"/>
      <c r="R752" s="539" t="s">
        <v>1967</v>
      </c>
    </row>
    <row r="753" spans="1:18" ht="25.5" hidden="1">
      <c r="A753" s="176">
        <v>17</v>
      </c>
      <c r="B753" s="555" t="s">
        <v>2393</v>
      </c>
      <c r="C753" s="555"/>
      <c r="D753" s="555"/>
      <c r="E753" s="555"/>
      <c r="F753" s="555"/>
      <c r="G753" s="558">
        <v>3</v>
      </c>
      <c r="H753" s="558" t="s">
        <v>3881</v>
      </c>
      <c r="I753" s="128">
        <v>1</v>
      </c>
      <c r="J753" s="128">
        <v>260</v>
      </c>
      <c r="K753" s="237">
        <v>964</v>
      </c>
      <c r="L753" s="548"/>
      <c r="M753" s="554" t="s">
        <v>476</v>
      </c>
      <c r="N753" s="191" t="s">
        <v>1922</v>
      </c>
      <c r="O753" s="200" t="s">
        <v>2262</v>
      </c>
      <c r="P753" s="244"/>
      <c r="Q753" s="244"/>
      <c r="R753" s="539" t="s">
        <v>1967</v>
      </c>
    </row>
    <row r="754" spans="1:18" ht="25.5" hidden="1">
      <c r="A754" s="176">
        <v>18</v>
      </c>
      <c r="B754" s="555" t="s">
        <v>2393</v>
      </c>
      <c r="C754" s="555"/>
      <c r="D754" s="555"/>
      <c r="E754" s="555"/>
      <c r="F754" s="555"/>
      <c r="G754" s="558">
        <v>3</v>
      </c>
      <c r="H754" s="558" t="s">
        <v>3881</v>
      </c>
      <c r="I754" s="128">
        <v>24</v>
      </c>
      <c r="J754" s="128">
        <v>8</v>
      </c>
      <c r="K754" s="237">
        <v>610</v>
      </c>
      <c r="L754" s="548"/>
      <c r="M754" s="554" t="s">
        <v>476</v>
      </c>
      <c r="N754" s="191" t="s">
        <v>1922</v>
      </c>
      <c r="O754" s="200" t="s">
        <v>2262</v>
      </c>
      <c r="P754" s="244"/>
      <c r="Q754" s="244"/>
      <c r="R754" s="539" t="s">
        <v>1967</v>
      </c>
    </row>
    <row r="755" spans="1:18" ht="31.5" hidden="1">
      <c r="A755" s="176">
        <v>41</v>
      </c>
      <c r="B755" s="555" t="s">
        <v>2399</v>
      </c>
      <c r="C755" s="555"/>
      <c r="D755" s="555"/>
      <c r="E755" s="555"/>
      <c r="F755" s="555"/>
      <c r="G755" s="558">
        <v>3</v>
      </c>
      <c r="H755" s="558" t="s">
        <v>3881</v>
      </c>
      <c r="I755" s="128">
        <v>5</v>
      </c>
      <c r="J755" s="128">
        <v>129</v>
      </c>
      <c r="K755" s="237">
        <v>671.00000000000011</v>
      </c>
      <c r="L755" s="548"/>
      <c r="M755" s="554" t="s">
        <v>476</v>
      </c>
      <c r="N755" s="191" t="s">
        <v>1922</v>
      </c>
      <c r="O755" s="200" t="s">
        <v>2262</v>
      </c>
      <c r="P755" s="244"/>
      <c r="Q755" s="244"/>
      <c r="R755" s="139" t="s">
        <v>2166</v>
      </c>
    </row>
    <row r="756" spans="1:18" ht="31.5" hidden="1">
      <c r="A756" s="176">
        <v>42</v>
      </c>
      <c r="B756" s="555" t="s">
        <v>2400</v>
      </c>
      <c r="C756" s="555"/>
      <c r="D756" s="555"/>
      <c r="E756" s="555"/>
      <c r="F756" s="555"/>
      <c r="G756" s="558">
        <v>3</v>
      </c>
      <c r="H756" s="558" t="s">
        <v>3881</v>
      </c>
      <c r="I756" s="128">
        <v>4</v>
      </c>
      <c r="J756" s="128">
        <v>23</v>
      </c>
      <c r="K756" s="237">
        <v>374</v>
      </c>
      <c r="L756" s="548"/>
      <c r="M756" s="554" t="s">
        <v>476</v>
      </c>
      <c r="N756" s="191" t="s">
        <v>2401</v>
      </c>
      <c r="O756" s="200" t="s">
        <v>2262</v>
      </c>
      <c r="P756" s="244"/>
      <c r="Q756" s="244"/>
      <c r="R756" s="139" t="s">
        <v>2166</v>
      </c>
    </row>
    <row r="757" spans="1:18" ht="31.5" hidden="1">
      <c r="A757" s="176">
        <v>43</v>
      </c>
      <c r="B757" s="555" t="s">
        <v>2402</v>
      </c>
      <c r="C757" s="555"/>
      <c r="D757" s="555"/>
      <c r="E757" s="555"/>
      <c r="F757" s="555"/>
      <c r="G757" s="558">
        <v>3</v>
      </c>
      <c r="H757" s="558" t="s">
        <v>3881</v>
      </c>
      <c r="I757" s="128">
        <v>1</v>
      </c>
      <c r="J757" s="128">
        <v>315</v>
      </c>
      <c r="K757" s="237">
        <v>85</v>
      </c>
      <c r="L757" s="548"/>
      <c r="M757" s="130" t="s">
        <v>476</v>
      </c>
      <c r="N757" s="191" t="s">
        <v>2401</v>
      </c>
      <c r="O757" s="200" t="s">
        <v>2262</v>
      </c>
      <c r="P757" s="244"/>
      <c r="Q757" s="244"/>
      <c r="R757" s="139" t="s">
        <v>2166</v>
      </c>
    </row>
    <row r="758" spans="1:18" ht="31.5" hidden="1">
      <c r="A758" s="176">
        <v>44</v>
      </c>
      <c r="B758" s="555" t="s">
        <v>2403</v>
      </c>
      <c r="C758" s="555"/>
      <c r="D758" s="555"/>
      <c r="E758" s="555"/>
      <c r="F758" s="555"/>
      <c r="G758" s="558">
        <v>3</v>
      </c>
      <c r="H758" s="558" t="s">
        <v>3881</v>
      </c>
      <c r="I758" s="128">
        <v>4</v>
      </c>
      <c r="J758" s="128">
        <v>137</v>
      </c>
      <c r="K758" s="237">
        <v>1350</v>
      </c>
      <c r="L758" s="548"/>
      <c r="M758" s="554" t="s">
        <v>476</v>
      </c>
      <c r="N758" s="191" t="s">
        <v>2401</v>
      </c>
      <c r="O758" s="200" t="s">
        <v>2262</v>
      </c>
      <c r="P758" s="244"/>
      <c r="Q758" s="244"/>
      <c r="R758" s="139" t="s">
        <v>2166</v>
      </c>
    </row>
    <row r="759" spans="1:18" ht="25.5" hidden="1">
      <c r="A759" s="176">
        <v>45</v>
      </c>
      <c r="B759" s="555" t="s">
        <v>2404</v>
      </c>
      <c r="C759" s="555"/>
      <c r="D759" s="555"/>
      <c r="E759" s="555"/>
      <c r="F759" s="555"/>
      <c r="G759" s="558">
        <v>3</v>
      </c>
      <c r="H759" s="558" t="s">
        <v>3881</v>
      </c>
      <c r="I759" s="128">
        <v>4</v>
      </c>
      <c r="J759" s="128">
        <v>273</v>
      </c>
      <c r="K759" s="237">
        <v>2024</v>
      </c>
      <c r="L759" s="548"/>
      <c r="M759" s="554" t="s">
        <v>476</v>
      </c>
      <c r="N759" s="191" t="s">
        <v>2401</v>
      </c>
      <c r="O759" s="200" t="s">
        <v>2262</v>
      </c>
      <c r="P759" s="244"/>
      <c r="Q759" s="244"/>
      <c r="R759" s="139" t="s">
        <v>2166</v>
      </c>
    </row>
    <row r="760" spans="1:18" ht="25.5" hidden="1">
      <c r="A760" s="176">
        <v>46</v>
      </c>
      <c r="B760" s="555" t="s">
        <v>2404</v>
      </c>
      <c r="C760" s="555"/>
      <c r="D760" s="555"/>
      <c r="E760" s="555"/>
      <c r="F760" s="555"/>
      <c r="G760" s="558">
        <v>3</v>
      </c>
      <c r="H760" s="558" t="s">
        <v>3881</v>
      </c>
      <c r="I760" s="128">
        <v>4</v>
      </c>
      <c r="J760" s="128">
        <v>25</v>
      </c>
      <c r="K760" s="237">
        <v>95.999999999999986</v>
      </c>
      <c r="L760" s="548"/>
      <c r="M760" s="554" t="s">
        <v>476</v>
      </c>
      <c r="N760" s="191" t="s">
        <v>2401</v>
      </c>
      <c r="O760" s="200" t="s">
        <v>2262</v>
      </c>
      <c r="P760" s="244"/>
      <c r="Q760" s="244"/>
      <c r="R760" s="139" t="s">
        <v>2166</v>
      </c>
    </row>
    <row r="761" spans="1:18" ht="25.5" hidden="1">
      <c r="A761" s="176">
        <v>47</v>
      </c>
      <c r="B761" s="555" t="s">
        <v>2405</v>
      </c>
      <c r="C761" s="555"/>
      <c r="D761" s="555"/>
      <c r="E761" s="555"/>
      <c r="F761" s="555"/>
      <c r="G761" s="558">
        <v>3</v>
      </c>
      <c r="H761" s="558" t="s">
        <v>3881</v>
      </c>
      <c r="I761" s="128">
        <v>5</v>
      </c>
      <c r="J761" s="128">
        <v>383</v>
      </c>
      <c r="K761" s="237">
        <v>1229</v>
      </c>
      <c r="L761" s="548"/>
      <c r="M761" s="130" t="s">
        <v>476</v>
      </c>
      <c r="N761" s="191" t="s">
        <v>2401</v>
      </c>
      <c r="O761" s="200" t="s">
        <v>2262</v>
      </c>
      <c r="P761" s="244"/>
      <c r="Q761" s="244"/>
      <c r="R761" s="139" t="s">
        <v>2166</v>
      </c>
    </row>
    <row r="762" spans="1:18" ht="25.5" hidden="1">
      <c r="A762" s="176">
        <v>48</v>
      </c>
      <c r="B762" s="201" t="s">
        <v>1967</v>
      </c>
      <c r="C762" s="144"/>
      <c r="D762" s="144"/>
      <c r="E762" s="144"/>
      <c r="F762" s="144"/>
      <c r="G762" s="558">
        <v>3</v>
      </c>
      <c r="H762" s="558" t="s">
        <v>3881</v>
      </c>
      <c r="I762" s="128">
        <v>10</v>
      </c>
      <c r="J762" s="128">
        <v>72</v>
      </c>
      <c r="K762" s="237">
        <v>1581</v>
      </c>
      <c r="L762" s="548"/>
      <c r="M762" s="554" t="s">
        <v>476</v>
      </c>
      <c r="N762" s="191" t="s">
        <v>2401</v>
      </c>
      <c r="O762" s="200" t="s">
        <v>2262</v>
      </c>
      <c r="P762" s="244"/>
      <c r="Q762" s="244"/>
      <c r="R762" s="139" t="s">
        <v>2166</v>
      </c>
    </row>
    <row r="763" spans="1:18" ht="25.5" hidden="1">
      <c r="A763" s="176">
        <v>49</v>
      </c>
      <c r="B763" s="201" t="s">
        <v>1967</v>
      </c>
      <c r="C763" s="144"/>
      <c r="D763" s="144"/>
      <c r="E763" s="144"/>
      <c r="F763" s="144"/>
      <c r="G763" s="558">
        <v>3</v>
      </c>
      <c r="H763" s="558" t="s">
        <v>3881</v>
      </c>
      <c r="I763" s="128">
        <v>10</v>
      </c>
      <c r="J763" s="128">
        <v>73</v>
      </c>
      <c r="K763" s="237">
        <v>1267</v>
      </c>
      <c r="L763" s="548"/>
      <c r="M763" s="554" t="s">
        <v>476</v>
      </c>
      <c r="N763" s="191" t="s">
        <v>2401</v>
      </c>
      <c r="O763" s="200" t="s">
        <v>2262</v>
      </c>
      <c r="P763" s="244"/>
      <c r="Q763" s="244"/>
      <c r="R763" s="139" t="s">
        <v>2166</v>
      </c>
    </row>
    <row r="764" spans="1:18" ht="25.5" hidden="1">
      <c r="A764" s="176">
        <v>52</v>
      </c>
      <c r="B764" s="201" t="s">
        <v>1967</v>
      </c>
      <c r="C764" s="144"/>
      <c r="D764" s="144"/>
      <c r="E764" s="144"/>
      <c r="F764" s="144"/>
      <c r="G764" s="558">
        <v>3</v>
      </c>
      <c r="H764" s="558" t="s">
        <v>3881</v>
      </c>
      <c r="I764" s="128">
        <v>10</v>
      </c>
      <c r="J764" s="128">
        <v>175</v>
      </c>
      <c r="K764" s="237">
        <v>1128</v>
      </c>
      <c r="L764" s="548"/>
      <c r="M764" s="554" t="s">
        <v>476</v>
      </c>
      <c r="N764" s="191" t="s">
        <v>2401</v>
      </c>
      <c r="O764" s="200" t="s">
        <v>2262</v>
      </c>
      <c r="P764" s="244"/>
      <c r="Q764" s="244"/>
      <c r="R764" s="139" t="s">
        <v>2166</v>
      </c>
    </row>
    <row r="765" spans="1:18" ht="25.5" hidden="1">
      <c r="A765" s="176">
        <v>55</v>
      </c>
      <c r="B765" s="201" t="s">
        <v>1967</v>
      </c>
      <c r="C765" s="144"/>
      <c r="D765" s="144"/>
      <c r="E765" s="144"/>
      <c r="F765" s="144"/>
      <c r="G765" s="558">
        <v>3</v>
      </c>
      <c r="H765" s="558" t="s">
        <v>3881</v>
      </c>
      <c r="I765" s="128">
        <v>10</v>
      </c>
      <c r="J765" s="128">
        <v>12</v>
      </c>
      <c r="K765" s="237">
        <v>1249</v>
      </c>
      <c r="L765" s="548"/>
      <c r="M765" s="554" t="s">
        <v>476</v>
      </c>
      <c r="N765" s="191" t="s">
        <v>2401</v>
      </c>
      <c r="O765" s="200" t="s">
        <v>2262</v>
      </c>
      <c r="P765" s="244"/>
      <c r="Q765" s="244"/>
      <c r="R765" s="139" t="s">
        <v>2166</v>
      </c>
    </row>
    <row r="766" spans="1:18" ht="25.5" hidden="1">
      <c r="A766" s="176">
        <v>56</v>
      </c>
      <c r="B766" s="201" t="s">
        <v>1967</v>
      </c>
      <c r="C766" s="144"/>
      <c r="D766" s="144"/>
      <c r="E766" s="144"/>
      <c r="F766" s="144"/>
      <c r="G766" s="558">
        <v>3</v>
      </c>
      <c r="H766" s="558" t="s">
        <v>3881</v>
      </c>
      <c r="I766" s="128">
        <v>10</v>
      </c>
      <c r="J766" s="128">
        <v>181</v>
      </c>
      <c r="K766" s="237">
        <v>1497</v>
      </c>
      <c r="L766" s="548"/>
      <c r="M766" s="554" t="s">
        <v>476</v>
      </c>
      <c r="N766" s="191" t="s">
        <v>2401</v>
      </c>
      <c r="O766" s="200" t="s">
        <v>2262</v>
      </c>
      <c r="P766" s="244"/>
      <c r="Q766" s="244"/>
      <c r="R766" s="139" t="s">
        <v>2166</v>
      </c>
    </row>
    <row r="767" spans="1:18" ht="25.5" hidden="1">
      <c r="A767" s="176">
        <v>57</v>
      </c>
      <c r="B767" s="555" t="s">
        <v>2406</v>
      </c>
      <c r="C767" s="555"/>
      <c r="D767" s="555"/>
      <c r="E767" s="555"/>
      <c r="F767" s="555"/>
      <c r="G767" s="558">
        <v>3</v>
      </c>
      <c r="H767" s="558" t="s">
        <v>3881</v>
      </c>
      <c r="I767" s="128">
        <v>24</v>
      </c>
      <c r="J767" s="128">
        <v>138</v>
      </c>
      <c r="K767" s="237">
        <v>932.99999999999989</v>
      </c>
      <c r="L767" s="548"/>
      <c r="M767" s="554" t="s">
        <v>476</v>
      </c>
      <c r="N767" s="191" t="s">
        <v>2401</v>
      </c>
      <c r="O767" s="200" t="s">
        <v>2262</v>
      </c>
      <c r="P767" s="244"/>
      <c r="Q767" s="244"/>
      <c r="R767" s="139" t="s">
        <v>2166</v>
      </c>
    </row>
    <row r="768" spans="1:18" ht="25.5" hidden="1">
      <c r="A768" s="176">
        <v>58</v>
      </c>
      <c r="B768" s="555" t="s">
        <v>2406</v>
      </c>
      <c r="C768" s="555"/>
      <c r="D768" s="555"/>
      <c r="E768" s="555"/>
      <c r="F768" s="555"/>
      <c r="G768" s="558">
        <v>3</v>
      </c>
      <c r="H768" s="558" t="s">
        <v>3881</v>
      </c>
      <c r="I768" s="128">
        <v>24</v>
      </c>
      <c r="J768" s="128">
        <v>486</v>
      </c>
      <c r="K768" s="237">
        <v>922</v>
      </c>
      <c r="L768" s="548"/>
      <c r="M768" s="554" t="s">
        <v>476</v>
      </c>
      <c r="N768" s="191" t="s">
        <v>2401</v>
      </c>
      <c r="O768" s="200" t="s">
        <v>2262</v>
      </c>
      <c r="P768" s="244"/>
      <c r="Q768" s="244"/>
      <c r="R768" s="139" t="s">
        <v>2166</v>
      </c>
    </row>
    <row r="769" spans="1:18" ht="25.5" hidden="1">
      <c r="A769" s="176">
        <v>59</v>
      </c>
      <c r="B769" s="555" t="s">
        <v>2406</v>
      </c>
      <c r="C769" s="555"/>
      <c r="D769" s="555"/>
      <c r="E769" s="555"/>
      <c r="F769" s="555"/>
      <c r="G769" s="558">
        <v>3</v>
      </c>
      <c r="H769" s="558" t="s">
        <v>3881</v>
      </c>
      <c r="I769" s="128">
        <v>24</v>
      </c>
      <c r="J769" s="128">
        <v>174</v>
      </c>
      <c r="K769" s="237">
        <v>1209</v>
      </c>
      <c r="L769" s="548"/>
      <c r="M769" s="554" t="s">
        <v>476</v>
      </c>
      <c r="N769" s="191" t="s">
        <v>2401</v>
      </c>
      <c r="O769" s="200" t="s">
        <v>2262</v>
      </c>
      <c r="P769" s="244"/>
      <c r="Q769" s="244"/>
      <c r="R769" s="139" t="s">
        <v>2166</v>
      </c>
    </row>
    <row r="770" spans="1:18" ht="25.5" hidden="1">
      <c r="A770" s="176">
        <v>60</v>
      </c>
      <c r="B770" s="555" t="s">
        <v>2407</v>
      </c>
      <c r="C770" s="555"/>
      <c r="D770" s="555"/>
      <c r="E770" s="555"/>
      <c r="F770" s="555"/>
      <c r="G770" s="558">
        <v>3</v>
      </c>
      <c r="H770" s="558" t="s">
        <v>3881</v>
      </c>
      <c r="I770" s="128">
        <v>23</v>
      </c>
      <c r="J770" s="128">
        <v>61</v>
      </c>
      <c r="K770" s="237">
        <v>6939.9999999999991</v>
      </c>
      <c r="L770" s="548"/>
      <c r="M770" s="554" t="s">
        <v>476</v>
      </c>
      <c r="N770" s="191" t="s">
        <v>2401</v>
      </c>
      <c r="O770" s="200" t="s">
        <v>2262</v>
      </c>
      <c r="P770" s="244"/>
      <c r="Q770" s="244"/>
      <c r="R770" s="139" t="s">
        <v>2166</v>
      </c>
    </row>
    <row r="771" spans="1:18" ht="25.5" hidden="1">
      <c r="A771" s="176">
        <v>61</v>
      </c>
      <c r="B771" s="555" t="s">
        <v>2407</v>
      </c>
      <c r="C771" s="555"/>
      <c r="D771" s="555"/>
      <c r="E771" s="555"/>
      <c r="F771" s="555"/>
      <c r="G771" s="558">
        <v>3</v>
      </c>
      <c r="H771" s="558" t="s">
        <v>3881</v>
      </c>
      <c r="I771" s="128">
        <v>23</v>
      </c>
      <c r="J771" s="128">
        <v>84</v>
      </c>
      <c r="K771" s="237">
        <v>6359</v>
      </c>
      <c r="L771" s="548"/>
      <c r="M771" s="554" t="s">
        <v>476</v>
      </c>
      <c r="N771" s="191" t="s">
        <v>2401</v>
      </c>
      <c r="O771" s="200" t="s">
        <v>2262</v>
      </c>
      <c r="P771" s="244"/>
      <c r="Q771" s="244"/>
      <c r="R771" s="139" t="s">
        <v>2166</v>
      </c>
    </row>
  </sheetData>
  <autoFilter ref="A9:WVS771">
    <filterColumn colId="18">
      <customFilters>
        <customFilter operator="notEqual" val=" "/>
      </customFilters>
    </filterColumn>
  </autoFilter>
  <mergeCells count="80">
    <mergeCell ref="A6:O6"/>
    <mergeCell ref="B1:K1"/>
    <mergeCell ref="L1:N1"/>
    <mergeCell ref="B2:K2"/>
    <mergeCell ref="A4:O4"/>
    <mergeCell ref="H5:O5"/>
    <mergeCell ref="M8:M9"/>
    <mergeCell ref="A8:A9"/>
    <mergeCell ref="B8:B9"/>
    <mergeCell ref="C8:C9"/>
    <mergeCell ref="D8:D9"/>
    <mergeCell ref="E8:E9"/>
    <mergeCell ref="F8:F9"/>
    <mergeCell ref="G8:G9"/>
    <mergeCell ref="H8:H9"/>
    <mergeCell ref="I8:J8"/>
    <mergeCell ref="K8:K9"/>
    <mergeCell ref="L8:L9"/>
    <mergeCell ref="N8:N9"/>
    <mergeCell ref="O8:O9"/>
    <mergeCell ref="P8:P9"/>
    <mergeCell ref="Q8:Q9"/>
    <mergeCell ref="R8:R9"/>
    <mergeCell ref="A59:A61"/>
    <mergeCell ref="B59:B61"/>
    <mergeCell ref="A588:A595"/>
    <mergeCell ref="B588:B595"/>
    <mergeCell ref="A562:A566"/>
    <mergeCell ref="B562:B566"/>
    <mergeCell ref="A185:A186"/>
    <mergeCell ref="B185:B186"/>
    <mergeCell ref="A187:A189"/>
    <mergeCell ref="A468:B468"/>
    <mergeCell ref="A201:A202"/>
    <mergeCell ref="B201:B202"/>
    <mergeCell ref="A89:A90"/>
    <mergeCell ref="B89:B90"/>
    <mergeCell ref="A111:A112"/>
    <mergeCell ref="B111:B112"/>
    <mergeCell ref="A16:C16"/>
    <mergeCell ref="A34:A35"/>
    <mergeCell ref="B34:B35"/>
    <mergeCell ref="A56:A57"/>
    <mergeCell ref="B56:B57"/>
    <mergeCell ref="A114:A116"/>
    <mergeCell ref="B114:B116"/>
    <mergeCell ref="B187:B189"/>
    <mergeCell ref="A190:A191"/>
    <mergeCell ref="B190:B191"/>
    <mergeCell ref="A196:A200"/>
    <mergeCell ref="B196:B200"/>
    <mergeCell ref="K588:K595"/>
    <mergeCell ref="M588:M595"/>
    <mergeCell ref="N588:N595"/>
    <mergeCell ref="K562:K564"/>
    <mergeCell ref="M562:M564"/>
    <mergeCell ref="N562:N564"/>
    <mergeCell ref="A521:A523"/>
    <mergeCell ref="B521:B523"/>
    <mergeCell ref="I521:I523"/>
    <mergeCell ref="B526:B546"/>
    <mergeCell ref="O588:O595"/>
    <mergeCell ref="A578:A579"/>
    <mergeCell ref="B578:B579"/>
    <mergeCell ref="A583:A584"/>
    <mergeCell ref="B583:B584"/>
    <mergeCell ref="O562:O566"/>
    <mergeCell ref="K565:K566"/>
    <mergeCell ref="M565:M566"/>
    <mergeCell ref="N565:N566"/>
    <mergeCell ref="M526:M546"/>
    <mergeCell ref="N526:N546"/>
    <mergeCell ref="O526:O546"/>
    <mergeCell ref="K526:K546"/>
    <mergeCell ref="O671:O686"/>
    <mergeCell ref="A671:A686"/>
    <mergeCell ref="B671:B686"/>
    <mergeCell ref="K671:K686"/>
    <mergeCell ref="M671:M686"/>
    <mergeCell ref="N671:N686"/>
  </mergeCells>
  <pageMargins left="0.36" right="0.03" top="0.25" bottom="0.15" header="0.3" footer="0.3"/>
  <pageSetup paperSize="9" scale="60" orientation="landscape" verticalDpi="300"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A82"/>
  <sheetViews>
    <sheetView zoomScale="112" zoomScaleNormal="112" workbookViewId="0">
      <selection activeCell="C5" sqref="C5:C6"/>
    </sheetView>
  </sheetViews>
  <sheetFormatPr defaultRowHeight="15.75"/>
  <cols>
    <col min="1" max="1" width="7.28515625" style="3651" bestFit="1" customWidth="1"/>
    <col min="2" max="2" width="44.7109375" style="2327" customWidth="1"/>
    <col min="3" max="3" width="8.140625" style="2327" customWidth="1"/>
    <col min="4" max="4" width="20.5703125" style="2327" customWidth="1"/>
    <col min="5" max="5" width="14.140625" style="2327" customWidth="1"/>
    <col min="6" max="6" width="11.42578125" style="2327" customWidth="1"/>
    <col min="7" max="7" width="19.5703125" style="3659" customWidth="1"/>
    <col min="8" max="8" width="15.85546875" style="3651" customWidth="1"/>
    <col min="9" max="9" width="20.28515625" style="3651" bestFit="1" customWidth="1"/>
    <col min="10" max="10" width="14.28515625" style="3651" customWidth="1"/>
    <col min="11" max="11" width="8.5703125" style="3329" customWidth="1"/>
    <col min="12" max="12" width="13.28515625" style="3329" customWidth="1"/>
    <col min="13" max="13" width="12.5703125" style="2381" customWidth="1"/>
    <col min="14" max="14" width="16.7109375" style="3652" customWidth="1"/>
    <col min="15" max="15" width="7.7109375" style="3652" customWidth="1"/>
    <col min="16" max="16" width="16.7109375" style="3651" customWidth="1"/>
    <col min="17" max="17" width="11.7109375" style="3652" customWidth="1"/>
    <col min="18" max="18" width="32.140625" style="3652" customWidth="1"/>
    <col min="19" max="19" width="18.5703125" style="3651" customWidth="1"/>
    <col min="20" max="20" width="18" style="3652" customWidth="1"/>
    <col min="21" max="21" width="7.140625" style="3652" customWidth="1"/>
    <col min="22" max="22" width="25.85546875" style="3651" customWidth="1"/>
    <col min="23" max="23" width="11.42578125" style="3652" customWidth="1"/>
    <col min="24" max="24" width="11.7109375" style="3652" customWidth="1"/>
    <col min="25" max="25" width="9.140625" style="3652" customWidth="1"/>
    <col min="26" max="26" width="9.140625" style="3652"/>
    <col min="27" max="27" width="20.28515625" style="3652" bestFit="1" customWidth="1"/>
    <col min="28" max="247" width="9.140625" style="3652"/>
    <col min="248" max="248" width="5" style="3652" customWidth="1"/>
    <col min="249" max="249" width="17.42578125" style="3652" customWidth="1"/>
    <col min="250" max="250" width="12.42578125" style="3652" customWidth="1"/>
    <col min="251" max="251" width="8.140625" style="3652" customWidth="1"/>
    <col min="252" max="252" width="9.140625" style="3652" customWidth="1"/>
    <col min="253" max="253" width="15.42578125" style="3652" customWidth="1"/>
    <col min="254" max="254" width="14.42578125" style="3652" customWidth="1"/>
    <col min="255" max="255" width="11.140625" style="3652" customWidth="1"/>
    <col min="256" max="256" width="23.85546875" style="3652" customWidth="1"/>
    <col min="257" max="257" width="23" style="3652" customWidth="1"/>
    <col min="258" max="259" width="9.140625" style="3652"/>
    <col min="260" max="260" width="14.85546875" style="3652" customWidth="1"/>
    <col min="261" max="503" width="9.140625" style="3652"/>
    <col min="504" max="504" width="5" style="3652" customWidth="1"/>
    <col min="505" max="505" width="17.42578125" style="3652" customWidth="1"/>
    <col min="506" max="506" width="12.42578125" style="3652" customWidth="1"/>
    <col min="507" max="507" width="8.140625" style="3652" customWidth="1"/>
    <col min="508" max="508" width="9.140625" style="3652" customWidth="1"/>
    <col min="509" max="509" width="15.42578125" style="3652" customWidth="1"/>
    <col min="510" max="510" width="14.42578125" style="3652" customWidth="1"/>
    <col min="511" max="511" width="11.140625" style="3652" customWidth="1"/>
    <col min="512" max="512" width="23.85546875" style="3652" customWidth="1"/>
    <col min="513" max="513" width="23" style="3652" customWidth="1"/>
    <col min="514" max="515" width="9.140625" style="3652"/>
    <col min="516" max="516" width="14.85546875" style="3652" customWidth="1"/>
    <col min="517" max="759" width="9.140625" style="3652"/>
    <col min="760" max="760" width="5" style="3652" customWidth="1"/>
    <col min="761" max="761" width="17.42578125" style="3652" customWidth="1"/>
    <col min="762" max="762" width="12.42578125" style="3652" customWidth="1"/>
    <col min="763" max="763" width="8.140625" style="3652" customWidth="1"/>
    <col min="764" max="764" width="9.140625" style="3652" customWidth="1"/>
    <col min="765" max="765" width="15.42578125" style="3652" customWidth="1"/>
    <col min="766" max="766" width="14.42578125" style="3652" customWidth="1"/>
    <col min="767" max="767" width="11.140625" style="3652" customWidth="1"/>
    <col min="768" max="768" width="23.85546875" style="3652" customWidth="1"/>
    <col min="769" max="769" width="23" style="3652" customWidth="1"/>
    <col min="770" max="771" width="9.140625" style="3652"/>
    <col min="772" max="772" width="14.85546875" style="3652" customWidth="1"/>
    <col min="773" max="1015" width="9.140625" style="3652"/>
    <col min="1016" max="1016" width="5" style="3652" customWidth="1"/>
    <col min="1017" max="1017" width="17.42578125" style="3652" customWidth="1"/>
    <col min="1018" max="1018" width="12.42578125" style="3652" customWidth="1"/>
    <col min="1019" max="1019" width="8.140625" style="3652" customWidth="1"/>
    <col min="1020" max="1020" width="9.140625" style="3652" customWidth="1"/>
    <col min="1021" max="1021" width="15.42578125" style="3652" customWidth="1"/>
    <col min="1022" max="1022" width="14.42578125" style="3652" customWidth="1"/>
    <col min="1023" max="1023" width="11.140625" style="3652" customWidth="1"/>
    <col min="1024" max="1024" width="23.85546875" style="3652" customWidth="1"/>
    <col min="1025" max="1025" width="23" style="3652" customWidth="1"/>
    <col min="1026" max="1027" width="9.140625" style="3652"/>
    <col min="1028" max="1028" width="14.85546875" style="3652" customWidth="1"/>
    <col min="1029" max="1271" width="9.140625" style="3652"/>
    <col min="1272" max="1272" width="5" style="3652" customWidth="1"/>
    <col min="1273" max="1273" width="17.42578125" style="3652" customWidth="1"/>
    <col min="1274" max="1274" width="12.42578125" style="3652" customWidth="1"/>
    <col min="1275" max="1275" width="8.140625" style="3652" customWidth="1"/>
    <col min="1276" max="1276" width="9.140625" style="3652" customWidth="1"/>
    <col min="1277" max="1277" width="15.42578125" style="3652" customWidth="1"/>
    <col min="1278" max="1278" width="14.42578125" style="3652" customWidth="1"/>
    <col min="1279" max="1279" width="11.140625" style="3652" customWidth="1"/>
    <col min="1280" max="1280" width="23.85546875" style="3652" customWidth="1"/>
    <col min="1281" max="1281" width="23" style="3652" customWidth="1"/>
    <col min="1282" max="1283" width="9.140625" style="3652"/>
    <col min="1284" max="1284" width="14.85546875" style="3652" customWidth="1"/>
    <col min="1285" max="1527" width="9.140625" style="3652"/>
    <col min="1528" max="1528" width="5" style="3652" customWidth="1"/>
    <col min="1529" max="1529" width="17.42578125" style="3652" customWidth="1"/>
    <col min="1530" max="1530" width="12.42578125" style="3652" customWidth="1"/>
    <col min="1531" max="1531" width="8.140625" style="3652" customWidth="1"/>
    <col min="1532" max="1532" width="9.140625" style="3652" customWidth="1"/>
    <col min="1533" max="1533" width="15.42578125" style="3652" customWidth="1"/>
    <col min="1534" max="1534" width="14.42578125" style="3652" customWidth="1"/>
    <col min="1535" max="1535" width="11.140625" style="3652" customWidth="1"/>
    <col min="1536" max="1536" width="23.85546875" style="3652" customWidth="1"/>
    <col min="1537" max="1537" width="23" style="3652" customWidth="1"/>
    <col min="1538" max="1539" width="9.140625" style="3652"/>
    <col min="1540" max="1540" width="14.85546875" style="3652" customWidth="1"/>
    <col min="1541" max="1783" width="9.140625" style="3652"/>
    <col min="1784" max="1784" width="5" style="3652" customWidth="1"/>
    <col min="1785" max="1785" width="17.42578125" style="3652" customWidth="1"/>
    <col min="1786" max="1786" width="12.42578125" style="3652" customWidth="1"/>
    <col min="1787" max="1787" width="8.140625" style="3652" customWidth="1"/>
    <col min="1788" max="1788" width="9.140625" style="3652" customWidth="1"/>
    <col min="1789" max="1789" width="15.42578125" style="3652" customWidth="1"/>
    <col min="1790" max="1790" width="14.42578125" style="3652" customWidth="1"/>
    <col min="1791" max="1791" width="11.140625" style="3652" customWidth="1"/>
    <col min="1792" max="1792" width="23.85546875" style="3652" customWidth="1"/>
    <col min="1793" max="1793" width="23" style="3652" customWidth="1"/>
    <col min="1794" max="1795" width="9.140625" style="3652"/>
    <col min="1796" max="1796" width="14.85546875" style="3652" customWidth="1"/>
    <col min="1797" max="2039" width="9.140625" style="3652"/>
    <col min="2040" max="2040" width="5" style="3652" customWidth="1"/>
    <col min="2041" max="2041" width="17.42578125" style="3652" customWidth="1"/>
    <col min="2042" max="2042" width="12.42578125" style="3652" customWidth="1"/>
    <col min="2043" max="2043" width="8.140625" style="3652" customWidth="1"/>
    <col min="2044" max="2044" width="9.140625" style="3652" customWidth="1"/>
    <col min="2045" max="2045" width="15.42578125" style="3652" customWidth="1"/>
    <col min="2046" max="2046" width="14.42578125" style="3652" customWidth="1"/>
    <col min="2047" max="2047" width="11.140625" style="3652" customWidth="1"/>
    <col min="2048" max="2048" width="23.85546875" style="3652" customWidth="1"/>
    <col min="2049" max="2049" width="23" style="3652" customWidth="1"/>
    <col min="2050" max="2051" width="9.140625" style="3652"/>
    <col min="2052" max="2052" width="14.85546875" style="3652" customWidth="1"/>
    <col min="2053" max="2295" width="9.140625" style="3652"/>
    <col min="2296" max="2296" width="5" style="3652" customWidth="1"/>
    <col min="2297" max="2297" width="17.42578125" style="3652" customWidth="1"/>
    <col min="2298" max="2298" width="12.42578125" style="3652" customWidth="1"/>
    <col min="2299" max="2299" width="8.140625" style="3652" customWidth="1"/>
    <col min="2300" max="2300" width="9.140625" style="3652" customWidth="1"/>
    <col min="2301" max="2301" width="15.42578125" style="3652" customWidth="1"/>
    <col min="2302" max="2302" width="14.42578125" style="3652" customWidth="1"/>
    <col min="2303" max="2303" width="11.140625" style="3652" customWidth="1"/>
    <col min="2304" max="2304" width="23.85546875" style="3652" customWidth="1"/>
    <col min="2305" max="2305" width="23" style="3652" customWidth="1"/>
    <col min="2306" max="2307" width="9.140625" style="3652"/>
    <col min="2308" max="2308" width="14.85546875" style="3652" customWidth="1"/>
    <col min="2309" max="2551" width="9.140625" style="3652"/>
    <col min="2552" max="2552" width="5" style="3652" customWidth="1"/>
    <col min="2553" max="2553" width="17.42578125" style="3652" customWidth="1"/>
    <col min="2554" max="2554" width="12.42578125" style="3652" customWidth="1"/>
    <col min="2555" max="2555" width="8.140625" style="3652" customWidth="1"/>
    <col min="2556" max="2556" width="9.140625" style="3652" customWidth="1"/>
    <col min="2557" max="2557" width="15.42578125" style="3652" customWidth="1"/>
    <col min="2558" max="2558" width="14.42578125" style="3652" customWidth="1"/>
    <col min="2559" max="2559" width="11.140625" style="3652" customWidth="1"/>
    <col min="2560" max="2560" width="23.85546875" style="3652" customWidth="1"/>
    <col min="2561" max="2561" width="23" style="3652" customWidth="1"/>
    <col min="2562" max="2563" width="9.140625" style="3652"/>
    <col min="2564" max="2564" width="14.85546875" style="3652" customWidth="1"/>
    <col min="2565" max="2807" width="9.140625" style="3652"/>
    <col min="2808" max="2808" width="5" style="3652" customWidth="1"/>
    <col min="2809" max="2809" width="17.42578125" style="3652" customWidth="1"/>
    <col min="2810" max="2810" width="12.42578125" style="3652" customWidth="1"/>
    <col min="2811" max="2811" width="8.140625" style="3652" customWidth="1"/>
    <col min="2812" max="2812" width="9.140625" style="3652" customWidth="1"/>
    <col min="2813" max="2813" width="15.42578125" style="3652" customWidth="1"/>
    <col min="2814" max="2814" width="14.42578125" style="3652" customWidth="1"/>
    <col min="2815" max="2815" width="11.140625" style="3652" customWidth="1"/>
    <col min="2816" max="2816" width="23.85546875" style="3652" customWidth="1"/>
    <col min="2817" max="2817" width="23" style="3652" customWidth="1"/>
    <col min="2818" max="2819" width="9.140625" style="3652"/>
    <col min="2820" max="2820" width="14.85546875" style="3652" customWidth="1"/>
    <col min="2821" max="3063" width="9.140625" style="3652"/>
    <col min="3064" max="3064" width="5" style="3652" customWidth="1"/>
    <col min="3065" max="3065" width="17.42578125" style="3652" customWidth="1"/>
    <col min="3066" max="3066" width="12.42578125" style="3652" customWidth="1"/>
    <col min="3067" max="3067" width="8.140625" style="3652" customWidth="1"/>
    <col min="3068" max="3068" width="9.140625" style="3652" customWidth="1"/>
    <col min="3069" max="3069" width="15.42578125" style="3652" customWidth="1"/>
    <col min="3070" max="3070" width="14.42578125" style="3652" customWidth="1"/>
    <col min="3071" max="3071" width="11.140625" style="3652" customWidth="1"/>
    <col min="3072" max="3072" width="23.85546875" style="3652" customWidth="1"/>
    <col min="3073" max="3073" width="23" style="3652" customWidth="1"/>
    <col min="3074" max="3075" width="9.140625" style="3652"/>
    <col min="3076" max="3076" width="14.85546875" style="3652" customWidth="1"/>
    <col min="3077" max="3319" width="9.140625" style="3652"/>
    <col min="3320" max="3320" width="5" style="3652" customWidth="1"/>
    <col min="3321" max="3321" width="17.42578125" style="3652" customWidth="1"/>
    <col min="3322" max="3322" width="12.42578125" style="3652" customWidth="1"/>
    <col min="3323" max="3323" width="8.140625" style="3652" customWidth="1"/>
    <col min="3324" max="3324" width="9.140625" style="3652" customWidth="1"/>
    <col min="3325" max="3325" width="15.42578125" style="3652" customWidth="1"/>
    <col min="3326" max="3326" width="14.42578125" style="3652" customWidth="1"/>
    <col min="3327" max="3327" width="11.140625" style="3652" customWidth="1"/>
    <col min="3328" max="3328" width="23.85546875" style="3652" customWidth="1"/>
    <col min="3329" max="3329" width="23" style="3652" customWidth="1"/>
    <col min="3330" max="3331" width="9.140625" style="3652"/>
    <col min="3332" max="3332" width="14.85546875" style="3652" customWidth="1"/>
    <col min="3333" max="3575" width="9.140625" style="3652"/>
    <col min="3576" max="3576" width="5" style="3652" customWidth="1"/>
    <col min="3577" max="3577" width="17.42578125" style="3652" customWidth="1"/>
    <col min="3578" max="3578" width="12.42578125" style="3652" customWidth="1"/>
    <col min="3579" max="3579" width="8.140625" style="3652" customWidth="1"/>
    <col min="3580" max="3580" width="9.140625" style="3652" customWidth="1"/>
    <col min="3581" max="3581" width="15.42578125" style="3652" customWidth="1"/>
    <col min="3582" max="3582" width="14.42578125" style="3652" customWidth="1"/>
    <col min="3583" max="3583" width="11.140625" style="3652" customWidth="1"/>
    <col min="3584" max="3584" width="23.85546875" style="3652" customWidth="1"/>
    <col min="3585" max="3585" width="23" style="3652" customWidth="1"/>
    <col min="3586" max="3587" width="9.140625" style="3652"/>
    <col min="3588" max="3588" width="14.85546875" style="3652" customWidth="1"/>
    <col min="3589" max="3831" width="9.140625" style="3652"/>
    <col min="3832" max="3832" width="5" style="3652" customWidth="1"/>
    <col min="3833" max="3833" width="17.42578125" style="3652" customWidth="1"/>
    <col min="3834" max="3834" width="12.42578125" style="3652" customWidth="1"/>
    <col min="3835" max="3835" width="8.140625" style="3652" customWidth="1"/>
    <col min="3836" max="3836" width="9.140625" style="3652" customWidth="1"/>
    <col min="3837" max="3837" width="15.42578125" style="3652" customWidth="1"/>
    <col min="3838" max="3838" width="14.42578125" style="3652" customWidth="1"/>
    <col min="3839" max="3839" width="11.140625" style="3652" customWidth="1"/>
    <col min="3840" max="3840" width="23.85546875" style="3652" customWidth="1"/>
    <col min="3841" max="3841" width="23" style="3652" customWidth="1"/>
    <col min="3842" max="3843" width="9.140625" style="3652"/>
    <col min="3844" max="3844" width="14.85546875" style="3652" customWidth="1"/>
    <col min="3845" max="4087" width="9.140625" style="3652"/>
    <col min="4088" max="4088" width="5" style="3652" customWidth="1"/>
    <col min="4089" max="4089" width="17.42578125" style="3652" customWidth="1"/>
    <col min="4090" max="4090" width="12.42578125" style="3652" customWidth="1"/>
    <col min="4091" max="4091" width="8.140625" style="3652" customWidth="1"/>
    <col min="4092" max="4092" width="9.140625" style="3652" customWidth="1"/>
    <col min="4093" max="4093" width="15.42578125" style="3652" customWidth="1"/>
    <col min="4094" max="4094" width="14.42578125" style="3652" customWidth="1"/>
    <col min="4095" max="4095" width="11.140625" style="3652" customWidth="1"/>
    <col min="4096" max="4096" width="23.85546875" style="3652" customWidth="1"/>
    <col min="4097" max="4097" width="23" style="3652" customWidth="1"/>
    <col min="4098" max="4099" width="9.140625" style="3652"/>
    <col min="4100" max="4100" width="14.85546875" style="3652" customWidth="1"/>
    <col min="4101" max="4343" width="9.140625" style="3652"/>
    <col min="4344" max="4344" width="5" style="3652" customWidth="1"/>
    <col min="4345" max="4345" width="17.42578125" style="3652" customWidth="1"/>
    <col min="4346" max="4346" width="12.42578125" style="3652" customWidth="1"/>
    <col min="4347" max="4347" width="8.140625" style="3652" customWidth="1"/>
    <col min="4348" max="4348" width="9.140625" style="3652" customWidth="1"/>
    <col min="4349" max="4349" width="15.42578125" style="3652" customWidth="1"/>
    <col min="4350" max="4350" width="14.42578125" style="3652" customWidth="1"/>
    <col min="4351" max="4351" width="11.140625" style="3652" customWidth="1"/>
    <col min="4352" max="4352" width="23.85546875" style="3652" customWidth="1"/>
    <col min="4353" max="4353" width="23" style="3652" customWidth="1"/>
    <col min="4354" max="4355" width="9.140625" style="3652"/>
    <col min="4356" max="4356" width="14.85546875" style="3652" customWidth="1"/>
    <col min="4357" max="4599" width="9.140625" style="3652"/>
    <col min="4600" max="4600" width="5" style="3652" customWidth="1"/>
    <col min="4601" max="4601" width="17.42578125" style="3652" customWidth="1"/>
    <col min="4602" max="4602" width="12.42578125" style="3652" customWidth="1"/>
    <col min="4603" max="4603" width="8.140625" style="3652" customWidth="1"/>
    <col min="4604" max="4604" width="9.140625" style="3652" customWidth="1"/>
    <col min="4605" max="4605" width="15.42578125" style="3652" customWidth="1"/>
    <col min="4606" max="4606" width="14.42578125" style="3652" customWidth="1"/>
    <col min="4607" max="4607" width="11.140625" style="3652" customWidth="1"/>
    <col min="4608" max="4608" width="23.85546875" style="3652" customWidth="1"/>
    <col min="4609" max="4609" width="23" style="3652" customWidth="1"/>
    <col min="4610" max="4611" width="9.140625" style="3652"/>
    <col min="4612" max="4612" width="14.85546875" style="3652" customWidth="1"/>
    <col min="4613" max="4855" width="9.140625" style="3652"/>
    <col min="4856" max="4856" width="5" style="3652" customWidth="1"/>
    <col min="4857" max="4857" width="17.42578125" style="3652" customWidth="1"/>
    <col min="4858" max="4858" width="12.42578125" style="3652" customWidth="1"/>
    <col min="4859" max="4859" width="8.140625" style="3652" customWidth="1"/>
    <col min="4860" max="4860" width="9.140625" style="3652" customWidth="1"/>
    <col min="4861" max="4861" width="15.42578125" style="3652" customWidth="1"/>
    <col min="4862" max="4862" width="14.42578125" style="3652" customWidth="1"/>
    <col min="4863" max="4863" width="11.140625" style="3652" customWidth="1"/>
    <col min="4864" max="4864" width="23.85546875" style="3652" customWidth="1"/>
    <col min="4865" max="4865" width="23" style="3652" customWidth="1"/>
    <col min="4866" max="4867" width="9.140625" style="3652"/>
    <col min="4868" max="4868" width="14.85546875" style="3652" customWidth="1"/>
    <col min="4869" max="5111" width="9.140625" style="3652"/>
    <col min="5112" max="5112" width="5" style="3652" customWidth="1"/>
    <col min="5113" max="5113" width="17.42578125" style="3652" customWidth="1"/>
    <col min="5114" max="5114" width="12.42578125" style="3652" customWidth="1"/>
    <col min="5115" max="5115" width="8.140625" style="3652" customWidth="1"/>
    <col min="5116" max="5116" width="9.140625" style="3652" customWidth="1"/>
    <col min="5117" max="5117" width="15.42578125" style="3652" customWidth="1"/>
    <col min="5118" max="5118" width="14.42578125" style="3652" customWidth="1"/>
    <col min="5119" max="5119" width="11.140625" style="3652" customWidth="1"/>
    <col min="5120" max="5120" width="23.85546875" style="3652" customWidth="1"/>
    <col min="5121" max="5121" width="23" style="3652" customWidth="1"/>
    <col min="5122" max="5123" width="9.140625" style="3652"/>
    <col min="5124" max="5124" width="14.85546875" style="3652" customWidth="1"/>
    <col min="5125" max="5367" width="9.140625" style="3652"/>
    <col min="5368" max="5368" width="5" style="3652" customWidth="1"/>
    <col min="5369" max="5369" width="17.42578125" style="3652" customWidth="1"/>
    <col min="5370" max="5370" width="12.42578125" style="3652" customWidth="1"/>
    <col min="5371" max="5371" width="8.140625" style="3652" customWidth="1"/>
    <col min="5372" max="5372" width="9.140625" style="3652" customWidth="1"/>
    <col min="5373" max="5373" width="15.42578125" style="3652" customWidth="1"/>
    <col min="5374" max="5374" width="14.42578125" style="3652" customWidth="1"/>
    <col min="5375" max="5375" width="11.140625" style="3652" customWidth="1"/>
    <col min="5376" max="5376" width="23.85546875" style="3652" customWidth="1"/>
    <col min="5377" max="5377" width="23" style="3652" customWidth="1"/>
    <col min="5378" max="5379" width="9.140625" style="3652"/>
    <col min="5380" max="5380" width="14.85546875" style="3652" customWidth="1"/>
    <col min="5381" max="5623" width="9.140625" style="3652"/>
    <col min="5624" max="5624" width="5" style="3652" customWidth="1"/>
    <col min="5625" max="5625" width="17.42578125" style="3652" customWidth="1"/>
    <col min="5626" max="5626" width="12.42578125" style="3652" customWidth="1"/>
    <col min="5627" max="5627" width="8.140625" style="3652" customWidth="1"/>
    <col min="5628" max="5628" width="9.140625" style="3652" customWidth="1"/>
    <col min="5629" max="5629" width="15.42578125" style="3652" customWidth="1"/>
    <col min="5630" max="5630" width="14.42578125" style="3652" customWidth="1"/>
    <col min="5631" max="5631" width="11.140625" style="3652" customWidth="1"/>
    <col min="5632" max="5632" width="23.85546875" style="3652" customWidth="1"/>
    <col min="5633" max="5633" width="23" style="3652" customWidth="1"/>
    <col min="5634" max="5635" width="9.140625" style="3652"/>
    <col min="5636" max="5636" width="14.85546875" style="3652" customWidth="1"/>
    <col min="5637" max="5879" width="9.140625" style="3652"/>
    <col min="5880" max="5880" width="5" style="3652" customWidth="1"/>
    <col min="5881" max="5881" width="17.42578125" style="3652" customWidth="1"/>
    <col min="5882" max="5882" width="12.42578125" style="3652" customWidth="1"/>
    <col min="5883" max="5883" width="8.140625" style="3652" customWidth="1"/>
    <col min="5884" max="5884" width="9.140625" style="3652" customWidth="1"/>
    <col min="5885" max="5885" width="15.42578125" style="3652" customWidth="1"/>
    <col min="5886" max="5886" width="14.42578125" style="3652" customWidth="1"/>
    <col min="5887" max="5887" width="11.140625" style="3652" customWidth="1"/>
    <col min="5888" max="5888" width="23.85546875" style="3652" customWidth="1"/>
    <col min="5889" max="5889" width="23" style="3652" customWidth="1"/>
    <col min="5890" max="5891" width="9.140625" style="3652"/>
    <col min="5892" max="5892" width="14.85546875" style="3652" customWidth="1"/>
    <col min="5893" max="6135" width="9.140625" style="3652"/>
    <col min="6136" max="6136" width="5" style="3652" customWidth="1"/>
    <col min="6137" max="6137" width="17.42578125" style="3652" customWidth="1"/>
    <col min="6138" max="6138" width="12.42578125" style="3652" customWidth="1"/>
    <col min="6139" max="6139" width="8.140625" style="3652" customWidth="1"/>
    <col min="6140" max="6140" width="9.140625" style="3652" customWidth="1"/>
    <col min="6141" max="6141" width="15.42578125" style="3652" customWidth="1"/>
    <col min="6142" max="6142" width="14.42578125" style="3652" customWidth="1"/>
    <col min="6143" max="6143" width="11.140625" style="3652" customWidth="1"/>
    <col min="6144" max="6144" width="23.85546875" style="3652" customWidth="1"/>
    <col min="6145" max="6145" width="23" style="3652" customWidth="1"/>
    <col min="6146" max="6147" width="9.140625" style="3652"/>
    <col min="6148" max="6148" width="14.85546875" style="3652" customWidth="1"/>
    <col min="6149" max="6391" width="9.140625" style="3652"/>
    <col min="6392" max="6392" width="5" style="3652" customWidth="1"/>
    <col min="6393" max="6393" width="17.42578125" style="3652" customWidth="1"/>
    <col min="6394" max="6394" width="12.42578125" style="3652" customWidth="1"/>
    <col min="6395" max="6395" width="8.140625" style="3652" customWidth="1"/>
    <col min="6396" max="6396" width="9.140625" style="3652" customWidth="1"/>
    <col min="6397" max="6397" width="15.42578125" style="3652" customWidth="1"/>
    <col min="6398" max="6398" width="14.42578125" style="3652" customWidth="1"/>
    <col min="6399" max="6399" width="11.140625" style="3652" customWidth="1"/>
    <col min="6400" max="6400" width="23.85546875" style="3652" customWidth="1"/>
    <col min="6401" max="6401" width="23" style="3652" customWidth="1"/>
    <col min="6402" max="6403" width="9.140625" style="3652"/>
    <col min="6404" max="6404" width="14.85546875" style="3652" customWidth="1"/>
    <col min="6405" max="6647" width="9.140625" style="3652"/>
    <col min="6648" max="6648" width="5" style="3652" customWidth="1"/>
    <col min="6649" max="6649" width="17.42578125" style="3652" customWidth="1"/>
    <col min="6650" max="6650" width="12.42578125" style="3652" customWidth="1"/>
    <col min="6651" max="6651" width="8.140625" style="3652" customWidth="1"/>
    <col min="6652" max="6652" width="9.140625" style="3652" customWidth="1"/>
    <col min="6653" max="6653" width="15.42578125" style="3652" customWidth="1"/>
    <col min="6654" max="6654" width="14.42578125" style="3652" customWidth="1"/>
    <col min="6655" max="6655" width="11.140625" style="3652" customWidth="1"/>
    <col min="6656" max="6656" width="23.85546875" style="3652" customWidth="1"/>
    <col min="6657" max="6657" width="23" style="3652" customWidth="1"/>
    <col min="6658" max="6659" width="9.140625" style="3652"/>
    <col min="6660" max="6660" width="14.85546875" style="3652" customWidth="1"/>
    <col min="6661" max="6903" width="9.140625" style="3652"/>
    <col min="6904" max="6904" width="5" style="3652" customWidth="1"/>
    <col min="6905" max="6905" width="17.42578125" style="3652" customWidth="1"/>
    <col min="6906" max="6906" width="12.42578125" style="3652" customWidth="1"/>
    <col min="6907" max="6907" width="8.140625" style="3652" customWidth="1"/>
    <col min="6908" max="6908" width="9.140625" style="3652" customWidth="1"/>
    <col min="6909" max="6909" width="15.42578125" style="3652" customWidth="1"/>
    <col min="6910" max="6910" width="14.42578125" style="3652" customWidth="1"/>
    <col min="6911" max="6911" width="11.140625" style="3652" customWidth="1"/>
    <col min="6912" max="6912" width="23.85546875" style="3652" customWidth="1"/>
    <col min="6913" max="6913" width="23" style="3652" customWidth="1"/>
    <col min="6914" max="6915" width="9.140625" style="3652"/>
    <col min="6916" max="6916" width="14.85546875" style="3652" customWidth="1"/>
    <col min="6917" max="7159" width="9.140625" style="3652"/>
    <col min="7160" max="7160" width="5" style="3652" customWidth="1"/>
    <col min="7161" max="7161" width="17.42578125" style="3652" customWidth="1"/>
    <col min="7162" max="7162" width="12.42578125" style="3652" customWidth="1"/>
    <col min="7163" max="7163" width="8.140625" style="3652" customWidth="1"/>
    <col min="7164" max="7164" width="9.140625" style="3652" customWidth="1"/>
    <col min="7165" max="7165" width="15.42578125" style="3652" customWidth="1"/>
    <col min="7166" max="7166" width="14.42578125" style="3652" customWidth="1"/>
    <col min="7167" max="7167" width="11.140625" style="3652" customWidth="1"/>
    <col min="7168" max="7168" width="23.85546875" style="3652" customWidth="1"/>
    <col min="7169" max="7169" width="23" style="3652" customWidth="1"/>
    <col min="7170" max="7171" width="9.140625" style="3652"/>
    <col min="7172" max="7172" width="14.85546875" style="3652" customWidth="1"/>
    <col min="7173" max="7415" width="9.140625" style="3652"/>
    <col min="7416" max="7416" width="5" style="3652" customWidth="1"/>
    <col min="7417" max="7417" width="17.42578125" style="3652" customWidth="1"/>
    <col min="7418" max="7418" width="12.42578125" style="3652" customWidth="1"/>
    <col min="7419" max="7419" width="8.140625" style="3652" customWidth="1"/>
    <col min="7420" max="7420" width="9.140625" style="3652" customWidth="1"/>
    <col min="7421" max="7421" width="15.42578125" style="3652" customWidth="1"/>
    <col min="7422" max="7422" width="14.42578125" style="3652" customWidth="1"/>
    <col min="7423" max="7423" width="11.140625" style="3652" customWidth="1"/>
    <col min="7424" max="7424" width="23.85546875" style="3652" customWidth="1"/>
    <col min="7425" max="7425" width="23" style="3652" customWidth="1"/>
    <col min="7426" max="7427" width="9.140625" style="3652"/>
    <col min="7428" max="7428" width="14.85546875" style="3652" customWidth="1"/>
    <col min="7429" max="7671" width="9.140625" style="3652"/>
    <col min="7672" max="7672" width="5" style="3652" customWidth="1"/>
    <col min="7673" max="7673" width="17.42578125" style="3652" customWidth="1"/>
    <col min="7674" max="7674" width="12.42578125" style="3652" customWidth="1"/>
    <col min="7675" max="7675" width="8.140625" style="3652" customWidth="1"/>
    <col min="7676" max="7676" width="9.140625" style="3652" customWidth="1"/>
    <col min="7677" max="7677" width="15.42578125" style="3652" customWidth="1"/>
    <col min="7678" max="7678" width="14.42578125" style="3652" customWidth="1"/>
    <col min="7679" max="7679" width="11.140625" style="3652" customWidth="1"/>
    <col min="7680" max="7680" width="23.85546875" style="3652" customWidth="1"/>
    <col min="7681" max="7681" width="23" style="3652" customWidth="1"/>
    <col min="7682" max="7683" width="9.140625" style="3652"/>
    <col min="7684" max="7684" width="14.85546875" style="3652" customWidth="1"/>
    <col min="7685" max="7927" width="9.140625" style="3652"/>
    <col min="7928" max="7928" width="5" style="3652" customWidth="1"/>
    <col min="7929" max="7929" width="17.42578125" style="3652" customWidth="1"/>
    <col min="7930" max="7930" width="12.42578125" style="3652" customWidth="1"/>
    <col min="7931" max="7931" width="8.140625" style="3652" customWidth="1"/>
    <col min="7932" max="7932" width="9.140625" style="3652" customWidth="1"/>
    <col min="7933" max="7933" width="15.42578125" style="3652" customWidth="1"/>
    <col min="7934" max="7934" width="14.42578125" style="3652" customWidth="1"/>
    <col min="7935" max="7935" width="11.140625" style="3652" customWidth="1"/>
    <col min="7936" max="7936" width="23.85546875" style="3652" customWidth="1"/>
    <col min="7937" max="7937" width="23" style="3652" customWidth="1"/>
    <col min="7938" max="7939" width="9.140625" style="3652"/>
    <col min="7940" max="7940" width="14.85546875" style="3652" customWidth="1"/>
    <col min="7941" max="8183" width="9.140625" style="3652"/>
    <col min="8184" max="8184" width="5" style="3652" customWidth="1"/>
    <col min="8185" max="8185" width="17.42578125" style="3652" customWidth="1"/>
    <col min="8186" max="8186" width="12.42578125" style="3652" customWidth="1"/>
    <col min="8187" max="8187" width="8.140625" style="3652" customWidth="1"/>
    <col min="8188" max="8188" width="9.140625" style="3652" customWidth="1"/>
    <col min="8189" max="8189" width="15.42578125" style="3652" customWidth="1"/>
    <col min="8190" max="8190" width="14.42578125" style="3652" customWidth="1"/>
    <col min="8191" max="8191" width="11.140625" style="3652" customWidth="1"/>
    <col min="8192" max="8192" width="23.85546875" style="3652" customWidth="1"/>
    <col min="8193" max="8193" width="23" style="3652" customWidth="1"/>
    <col min="8194" max="8195" width="9.140625" style="3652"/>
    <col min="8196" max="8196" width="14.85546875" style="3652" customWidth="1"/>
    <col min="8197" max="8439" width="9.140625" style="3652"/>
    <col min="8440" max="8440" width="5" style="3652" customWidth="1"/>
    <col min="8441" max="8441" width="17.42578125" style="3652" customWidth="1"/>
    <col min="8442" max="8442" width="12.42578125" style="3652" customWidth="1"/>
    <col min="8443" max="8443" width="8.140625" style="3652" customWidth="1"/>
    <col min="8444" max="8444" width="9.140625" style="3652" customWidth="1"/>
    <col min="8445" max="8445" width="15.42578125" style="3652" customWidth="1"/>
    <col min="8446" max="8446" width="14.42578125" style="3652" customWidth="1"/>
    <col min="8447" max="8447" width="11.140625" style="3652" customWidth="1"/>
    <col min="8448" max="8448" width="23.85546875" style="3652" customWidth="1"/>
    <col min="8449" max="8449" width="23" style="3652" customWidth="1"/>
    <col min="8450" max="8451" width="9.140625" style="3652"/>
    <col min="8452" max="8452" width="14.85546875" style="3652" customWidth="1"/>
    <col min="8453" max="8695" width="9.140625" style="3652"/>
    <col min="8696" max="8696" width="5" style="3652" customWidth="1"/>
    <col min="8697" max="8697" width="17.42578125" style="3652" customWidth="1"/>
    <col min="8698" max="8698" width="12.42578125" style="3652" customWidth="1"/>
    <col min="8699" max="8699" width="8.140625" style="3652" customWidth="1"/>
    <col min="8700" max="8700" width="9.140625" style="3652" customWidth="1"/>
    <col min="8701" max="8701" width="15.42578125" style="3652" customWidth="1"/>
    <col min="8702" max="8702" width="14.42578125" style="3652" customWidth="1"/>
    <col min="8703" max="8703" width="11.140625" style="3652" customWidth="1"/>
    <col min="8704" max="8704" width="23.85546875" style="3652" customWidth="1"/>
    <col min="8705" max="8705" width="23" style="3652" customWidth="1"/>
    <col min="8706" max="8707" width="9.140625" style="3652"/>
    <col min="8708" max="8708" width="14.85546875" style="3652" customWidth="1"/>
    <col min="8709" max="8951" width="9.140625" style="3652"/>
    <col min="8952" max="8952" width="5" style="3652" customWidth="1"/>
    <col min="8953" max="8953" width="17.42578125" style="3652" customWidth="1"/>
    <col min="8954" max="8954" width="12.42578125" style="3652" customWidth="1"/>
    <col min="8955" max="8955" width="8.140625" style="3652" customWidth="1"/>
    <col min="8956" max="8956" width="9.140625" style="3652" customWidth="1"/>
    <col min="8957" max="8957" width="15.42578125" style="3652" customWidth="1"/>
    <col min="8958" max="8958" width="14.42578125" style="3652" customWidth="1"/>
    <col min="8959" max="8959" width="11.140625" style="3652" customWidth="1"/>
    <col min="8960" max="8960" width="23.85546875" style="3652" customWidth="1"/>
    <col min="8961" max="8961" width="23" style="3652" customWidth="1"/>
    <col min="8962" max="8963" width="9.140625" style="3652"/>
    <col min="8964" max="8964" width="14.85546875" style="3652" customWidth="1"/>
    <col min="8965" max="9207" width="9.140625" style="3652"/>
    <col min="9208" max="9208" width="5" style="3652" customWidth="1"/>
    <col min="9209" max="9209" width="17.42578125" style="3652" customWidth="1"/>
    <col min="9210" max="9210" width="12.42578125" style="3652" customWidth="1"/>
    <col min="9211" max="9211" width="8.140625" style="3652" customWidth="1"/>
    <col min="9212" max="9212" width="9.140625" style="3652" customWidth="1"/>
    <col min="9213" max="9213" width="15.42578125" style="3652" customWidth="1"/>
    <col min="9214" max="9214" width="14.42578125" style="3652" customWidth="1"/>
    <col min="9215" max="9215" width="11.140625" style="3652" customWidth="1"/>
    <col min="9216" max="9216" width="23.85546875" style="3652" customWidth="1"/>
    <col min="9217" max="9217" width="23" style="3652" customWidth="1"/>
    <col min="9218" max="9219" width="9.140625" style="3652"/>
    <col min="9220" max="9220" width="14.85546875" style="3652" customWidth="1"/>
    <col min="9221" max="9463" width="9.140625" style="3652"/>
    <col min="9464" max="9464" width="5" style="3652" customWidth="1"/>
    <col min="9465" max="9465" width="17.42578125" style="3652" customWidth="1"/>
    <col min="9466" max="9466" width="12.42578125" style="3652" customWidth="1"/>
    <col min="9467" max="9467" width="8.140625" style="3652" customWidth="1"/>
    <col min="9468" max="9468" width="9.140625" style="3652" customWidth="1"/>
    <col min="9469" max="9469" width="15.42578125" style="3652" customWidth="1"/>
    <col min="9470" max="9470" width="14.42578125" style="3652" customWidth="1"/>
    <col min="9471" max="9471" width="11.140625" style="3652" customWidth="1"/>
    <col min="9472" max="9472" width="23.85546875" style="3652" customWidth="1"/>
    <col min="9473" max="9473" width="23" style="3652" customWidth="1"/>
    <col min="9474" max="9475" width="9.140625" style="3652"/>
    <col min="9476" max="9476" width="14.85546875" style="3652" customWidth="1"/>
    <col min="9477" max="9719" width="9.140625" style="3652"/>
    <col min="9720" max="9720" width="5" style="3652" customWidth="1"/>
    <col min="9721" max="9721" width="17.42578125" style="3652" customWidth="1"/>
    <col min="9722" max="9722" width="12.42578125" style="3652" customWidth="1"/>
    <col min="9723" max="9723" width="8.140625" style="3652" customWidth="1"/>
    <col min="9724" max="9724" width="9.140625" style="3652" customWidth="1"/>
    <col min="9725" max="9725" width="15.42578125" style="3652" customWidth="1"/>
    <col min="9726" max="9726" width="14.42578125" style="3652" customWidth="1"/>
    <col min="9727" max="9727" width="11.140625" style="3652" customWidth="1"/>
    <col min="9728" max="9728" width="23.85546875" style="3652" customWidth="1"/>
    <col min="9729" max="9729" width="23" style="3652" customWidth="1"/>
    <col min="9730" max="9731" width="9.140625" style="3652"/>
    <col min="9732" max="9732" width="14.85546875" style="3652" customWidth="1"/>
    <col min="9733" max="9975" width="9.140625" style="3652"/>
    <col min="9976" max="9976" width="5" style="3652" customWidth="1"/>
    <col min="9977" max="9977" width="17.42578125" style="3652" customWidth="1"/>
    <col min="9978" max="9978" width="12.42578125" style="3652" customWidth="1"/>
    <col min="9979" max="9979" width="8.140625" style="3652" customWidth="1"/>
    <col min="9980" max="9980" width="9.140625" style="3652" customWidth="1"/>
    <col min="9981" max="9981" width="15.42578125" style="3652" customWidth="1"/>
    <col min="9982" max="9982" width="14.42578125" style="3652" customWidth="1"/>
    <col min="9983" max="9983" width="11.140625" style="3652" customWidth="1"/>
    <col min="9984" max="9984" width="23.85546875" style="3652" customWidth="1"/>
    <col min="9985" max="9985" width="23" style="3652" customWidth="1"/>
    <col min="9986" max="9987" width="9.140625" style="3652"/>
    <col min="9988" max="9988" width="14.85546875" style="3652" customWidth="1"/>
    <col min="9989" max="10231" width="9.140625" style="3652"/>
    <col min="10232" max="10232" width="5" style="3652" customWidth="1"/>
    <col min="10233" max="10233" width="17.42578125" style="3652" customWidth="1"/>
    <col min="10234" max="10234" width="12.42578125" style="3652" customWidth="1"/>
    <col min="10235" max="10235" width="8.140625" style="3652" customWidth="1"/>
    <col min="10236" max="10236" width="9.140625" style="3652" customWidth="1"/>
    <col min="10237" max="10237" width="15.42578125" style="3652" customWidth="1"/>
    <col min="10238" max="10238" width="14.42578125" style="3652" customWidth="1"/>
    <col min="10239" max="10239" width="11.140625" style="3652" customWidth="1"/>
    <col min="10240" max="10240" width="23.85546875" style="3652" customWidth="1"/>
    <col min="10241" max="10241" width="23" style="3652" customWidth="1"/>
    <col min="10242" max="10243" width="9.140625" style="3652"/>
    <col min="10244" max="10244" width="14.85546875" style="3652" customWidth="1"/>
    <col min="10245" max="10487" width="9.140625" style="3652"/>
    <col min="10488" max="10488" width="5" style="3652" customWidth="1"/>
    <col min="10489" max="10489" width="17.42578125" style="3652" customWidth="1"/>
    <col min="10490" max="10490" width="12.42578125" style="3652" customWidth="1"/>
    <col min="10491" max="10491" width="8.140625" style="3652" customWidth="1"/>
    <col min="10492" max="10492" width="9.140625" style="3652" customWidth="1"/>
    <col min="10493" max="10493" width="15.42578125" style="3652" customWidth="1"/>
    <col min="10494" max="10494" width="14.42578125" style="3652" customWidth="1"/>
    <col min="10495" max="10495" width="11.140625" style="3652" customWidth="1"/>
    <col min="10496" max="10496" width="23.85546875" style="3652" customWidth="1"/>
    <col min="10497" max="10497" width="23" style="3652" customWidth="1"/>
    <col min="10498" max="10499" width="9.140625" style="3652"/>
    <col min="10500" max="10500" width="14.85546875" style="3652" customWidth="1"/>
    <col min="10501" max="10743" width="9.140625" style="3652"/>
    <col min="10744" max="10744" width="5" style="3652" customWidth="1"/>
    <col min="10745" max="10745" width="17.42578125" style="3652" customWidth="1"/>
    <col min="10746" max="10746" width="12.42578125" style="3652" customWidth="1"/>
    <col min="10747" max="10747" width="8.140625" style="3652" customWidth="1"/>
    <col min="10748" max="10748" width="9.140625" style="3652" customWidth="1"/>
    <col min="10749" max="10749" width="15.42578125" style="3652" customWidth="1"/>
    <col min="10750" max="10750" width="14.42578125" style="3652" customWidth="1"/>
    <col min="10751" max="10751" width="11.140625" style="3652" customWidth="1"/>
    <col min="10752" max="10752" width="23.85546875" style="3652" customWidth="1"/>
    <col min="10753" max="10753" width="23" style="3652" customWidth="1"/>
    <col min="10754" max="10755" width="9.140625" style="3652"/>
    <col min="10756" max="10756" width="14.85546875" style="3652" customWidth="1"/>
    <col min="10757" max="10999" width="9.140625" style="3652"/>
    <col min="11000" max="11000" width="5" style="3652" customWidth="1"/>
    <col min="11001" max="11001" width="17.42578125" style="3652" customWidth="1"/>
    <col min="11002" max="11002" width="12.42578125" style="3652" customWidth="1"/>
    <col min="11003" max="11003" width="8.140625" style="3652" customWidth="1"/>
    <col min="11004" max="11004" width="9.140625" style="3652" customWidth="1"/>
    <col min="11005" max="11005" width="15.42578125" style="3652" customWidth="1"/>
    <col min="11006" max="11006" width="14.42578125" style="3652" customWidth="1"/>
    <col min="11007" max="11007" width="11.140625" style="3652" customWidth="1"/>
    <col min="11008" max="11008" width="23.85546875" style="3652" customWidth="1"/>
    <col min="11009" max="11009" width="23" style="3652" customWidth="1"/>
    <col min="11010" max="11011" width="9.140625" style="3652"/>
    <col min="11012" max="11012" width="14.85546875" style="3652" customWidth="1"/>
    <col min="11013" max="11255" width="9.140625" style="3652"/>
    <col min="11256" max="11256" width="5" style="3652" customWidth="1"/>
    <col min="11257" max="11257" width="17.42578125" style="3652" customWidth="1"/>
    <col min="11258" max="11258" width="12.42578125" style="3652" customWidth="1"/>
    <col min="11259" max="11259" width="8.140625" style="3652" customWidth="1"/>
    <col min="11260" max="11260" width="9.140625" style="3652" customWidth="1"/>
    <col min="11261" max="11261" width="15.42578125" style="3652" customWidth="1"/>
    <col min="11262" max="11262" width="14.42578125" style="3652" customWidth="1"/>
    <col min="11263" max="11263" width="11.140625" style="3652" customWidth="1"/>
    <col min="11264" max="11264" width="23.85546875" style="3652" customWidth="1"/>
    <col min="11265" max="11265" width="23" style="3652" customWidth="1"/>
    <col min="11266" max="11267" width="9.140625" style="3652"/>
    <col min="11268" max="11268" width="14.85546875" style="3652" customWidth="1"/>
    <col min="11269" max="11511" width="9.140625" style="3652"/>
    <col min="11512" max="11512" width="5" style="3652" customWidth="1"/>
    <col min="11513" max="11513" width="17.42578125" style="3652" customWidth="1"/>
    <col min="11514" max="11514" width="12.42578125" style="3652" customWidth="1"/>
    <col min="11515" max="11515" width="8.140625" style="3652" customWidth="1"/>
    <col min="11516" max="11516" width="9.140625" style="3652" customWidth="1"/>
    <col min="11517" max="11517" width="15.42578125" style="3652" customWidth="1"/>
    <col min="11518" max="11518" width="14.42578125" style="3652" customWidth="1"/>
    <col min="11519" max="11519" width="11.140625" style="3652" customWidth="1"/>
    <col min="11520" max="11520" width="23.85546875" style="3652" customWidth="1"/>
    <col min="11521" max="11521" width="23" style="3652" customWidth="1"/>
    <col min="11522" max="11523" width="9.140625" style="3652"/>
    <col min="11524" max="11524" width="14.85546875" style="3652" customWidth="1"/>
    <col min="11525" max="11767" width="9.140625" style="3652"/>
    <col min="11768" max="11768" width="5" style="3652" customWidth="1"/>
    <col min="11769" max="11769" width="17.42578125" style="3652" customWidth="1"/>
    <col min="11770" max="11770" width="12.42578125" style="3652" customWidth="1"/>
    <col min="11771" max="11771" width="8.140625" style="3652" customWidth="1"/>
    <col min="11772" max="11772" width="9.140625" style="3652" customWidth="1"/>
    <col min="11773" max="11773" width="15.42578125" style="3652" customWidth="1"/>
    <col min="11774" max="11774" width="14.42578125" style="3652" customWidth="1"/>
    <col min="11775" max="11775" width="11.140625" style="3652" customWidth="1"/>
    <col min="11776" max="11776" width="23.85546875" style="3652" customWidth="1"/>
    <col min="11777" max="11777" width="23" style="3652" customWidth="1"/>
    <col min="11778" max="11779" width="9.140625" style="3652"/>
    <col min="11780" max="11780" width="14.85546875" style="3652" customWidth="1"/>
    <col min="11781" max="12023" width="9.140625" style="3652"/>
    <col min="12024" max="12024" width="5" style="3652" customWidth="1"/>
    <col min="12025" max="12025" width="17.42578125" style="3652" customWidth="1"/>
    <col min="12026" max="12026" width="12.42578125" style="3652" customWidth="1"/>
    <col min="12027" max="12027" width="8.140625" style="3652" customWidth="1"/>
    <col min="12028" max="12028" width="9.140625" style="3652" customWidth="1"/>
    <col min="12029" max="12029" width="15.42578125" style="3652" customWidth="1"/>
    <col min="12030" max="12030" width="14.42578125" style="3652" customWidth="1"/>
    <col min="12031" max="12031" width="11.140625" style="3652" customWidth="1"/>
    <col min="12032" max="12032" width="23.85546875" style="3652" customWidth="1"/>
    <col min="12033" max="12033" width="23" style="3652" customWidth="1"/>
    <col min="12034" max="12035" width="9.140625" style="3652"/>
    <col min="12036" max="12036" width="14.85546875" style="3652" customWidth="1"/>
    <col min="12037" max="12279" width="9.140625" style="3652"/>
    <col min="12280" max="12280" width="5" style="3652" customWidth="1"/>
    <col min="12281" max="12281" width="17.42578125" style="3652" customWidth="1"/>
    <col min="12282" max="12282" width="12.42578125" style="3652" customWidth="1"/>
    <col min="12283" max="12283" width="8.140625" style="3652" customWidth="1"/>
    <col min="12284" max="12284" width="9.140625" style="3652" customWidth="1"/>
    <col min="12285" max="12285" width="15.42578125" style="3652" customWidth="1"/>
    <col min="12286" max="12286" width="14.42578125" style="3652" customWidth="1"/>
    <col min="12287" max="12287" width="11.140625" style="3652" customWidth="1"/>
    <col min="12288" max="12288" width="23.85546875" style="3652" customWidth="1"/>
    <col min="12289" max="12289" width="23" style="3652" customWidth="1"/>
    <col min="12290" max="12291" width="9.140625" style="3652"/>
    <col min="12292" max="12292" width="14.85546875" style="3652" customWidth="1"/>
    <col min="12293" max="12535" width="9.140625" style="3652"/>
    <col min="12536" max="12536" width="5" style="3652" customWidth="1"/>
    <col min="12537" max="12537" width="17.42578125" style="3652" customWidth="1"/>
    <col min="12538" max="12538" width="12.42578125" style="3652" customWidth="1"/>
    <col min="12539" max="12539" width="8.140625" style="3652" customWidth="1"/>
    <col min="12540" max="12540" width="9.140625" style="3652" customWidth="1"/>
    <col min="12541" max="12541" width="15.42578125" style="3652" customWidth="1"/>
    <col min="12542" max="12542" width="14.42578125" style="3652" customWidth="1"/>
    <col min="12543" max="12543" width="11.140625" style="3652" customWidth="1"/>
    <col min="12544" max="12544" width="23.85546875" style="3652" customWidth="1"/>
    <col min="12545" max="12545" width="23" style="3652" customWidth="1"/>
    <col min="12546" max="12547" width="9.140625" style="3652"/>
    <col min="12548" max="12548" width="14.85546875" style="3652" customWidth="1"/>
    <col min="12549" max="12791" width="9.140625" style="3652"/>
    <col min="12792" max="12792" width="5" style="3652" customWidth="1"/>
    <col min="12793" max="12793" width="17.42578125" style="3652" customWidth="1"/>
    <col min="12794" max="12794" width="12.42578125" style="3652" customWidth="1"/>
    <col min="12795" max="12795" width="8.140625" style="3652" customWidth="1"/>
    <col min="12796" max="12796" width="9.140625" style="3652" customWidth="1"/>
    <col min="12797" max="12797" width="15.42578125" style="3652" customWidth="1"/>
    <col min="12798" max="12798" width="14.42578125" style="3652" customWidth="1"/>
    <col min="12799" max="12799" width="11.140625" style="3652" customWidth="1"/>
    <col min="12800" max="12800" width="23.85546875" style="3652" customWidth="1"/>
    <col min="12801" max="12801" width="23" style="3652" customWidth="1"/>
    <col min="12802" max="12803" width="9.140625" style="3652"/>
    <col min="12804" max="12804" width="14.85546875" style="3652" customWidth="1"/>
    <col min="12805" max="13047" width="9.140625" style="3652"/>
    <col min="13048" max="13048" width="5" style="3652" customWidth="1"/>
    <col min="13049" max="13049" width="17.42578125" style="3652" customWidth="1"/>
    <col min="13050" max="13050" width="12.42578125" style="3652" customWidth="1"/>
    <col min="13051" max="13051" width="8.140625" style="3652" customWidth="1"/>
    <col min="13052" max="13052" width="9.140625" style="3652" customWidth="1"/>
    <col min="13053" max="13053" width="15.42578125" style="3652" customWidth="1"/>
    <col min="13054" max="13054" width="14.42578125" style="3652" customWidth="1"/>
    <col min="13055" max="13055" width="11.140625" style="3652" customWidth="1"/>
    <col min="13056" max="13056" width="23.85546875" style="3652" customWidth="1"/>
    <col min="13057" max="13057" width="23" style="3652" customWidth="1"/>
    <col min="13058" max="13059" width="9.140625" style="3652"/>
    <col min="13060" max="13060" width="14.85546875" style="3652" customWidth="1"/>
    <col min="13061" max="13303" width="9.140625" style="3652"/>
    <col min="13304" max="13304" width="5" style="3652" customWidth="1"/>
    <col min="13305" max="13305" width="17.42578125" style="3652" customWidth="1"/>
    <col min="13306" max="13306" width="12.42578125" style="3652" customWidth="1"/>
    <col min="13307" max="13307" width="8.140625" style="3652" customWidth="1"/>
    <col min="13308" max="13308" width="9.140625" style="3652" customWidth="1"/>
    <col min="13309" max="13309" width="15.42578125" style="3652" customWidth="1"/>
    <col min="13310" max="13310" width="14.42578125" style="3652" customWidth="1"/>
    <col min="13311" max="13311" width="11.140625" style="3652" customWidth="1"/>
    <col min="13312" max="13312" width="23.85546875" style="3652" customWidth="1"/>
    <col min="13313" max="13313" width="23" style="3652" customWidth="1"/>
    <col min="13314" max="13315" width="9.140625" style="3652"/>
    <col min="13316" max="13316" width="14.85546875" style="3652" customWidth="1"/>
    <col min="13317" max="13559" width="9.140625" style="3652"/>
    <col min="13560" max="13560" width="5" style="3652" customWidth="1"/>
    <col min="13561" max="13561" width="17.42578125" style="3652" customWidth="1"/>
    <col min="13562" max="13562" width="12.42578125" style="3652" customWidth="1"/>
    <col min="13563" max="13563" width="8.140625" style="3652" customWidth="1"/>
    <col min="13564" max="13564" width="9.140625" style="3652" customWidth="1"/>
    <col min="13565" max="13565" width="15.42578125" style="3652" customWidth="1"/>
    <col min="13566" max="13566" width="14.42578125" style="3652" customWidth="1"/>
    <col min="13567" max="13567" width="11.140625" style="3652" customWidth="1"/>
    <col min="13568" max="13568" width="23.85546875" style="3652" customWidth="1"/>
    <col min="13569" max="13569" width="23" style="3652" customWidth="1"/>
    <col min="13570" max="13571" width="9.140625" style="3652"/>
    <col min="13572" max="13572" width="14.85546875" style="3652" customWidth="1"/>
    <col min="13573" max="13815" width="9.140625" style="3652"/>
    <col min="13816" max="13816" width="5" style="3652" customWidth="1"/>
    <col min="13817" max="13817" width="17.42578125" style="3652" customWidth="1"/>
    <col min="13818" max="13818" width="12.42578125" style="3652" customWidth="1"/>
    <col min="13819" max="13819" width="8.140625" style="3652" customWidth="1"/>
    <col min="13820" max="13820" width="9.140625" style="3652" customWidth="1"/>
    <col min="13821" max="13821" width="15.42578125" style="3652" customWidth="1"/>
    <col min="13822" max="13822" width="14.42578125" style="3652" customWidth="1"/>
    <col min="13823" max="13823" width="11.140625" style="3652" customWidth="1"/>
    <col min="13824" max="13824" width="23.85546875" style="3652" customWidth="1"/>
    <col min="13825" max="13825" width="23" style="3652" customWidth="1"/>
    <col min="13826" max="13827" width="9.140625" style="3652"/>
    <col min="13828" max="13828" width="14.85546875" style="3652" customWidth="1"/>
    <col min="13829" max="14071" width="9.140625" style="3652"/>
    <col min="14072" max="14072" width="5" style="3652" customWidth="1"/>
    <col min="14073" max="14073" width="17.42578125" style="3652" customWidth="1"/>
    <col min="14074" max="14074" width="12.42578125" style="3652" customWidth="1"/>
    <col min="14075" max="14075" width="8.140625" style="3652" customWidth="1"/>
    <col min="14076" max="14076" width="9.140625" style="3652" customWidth="1"/>
    <col min="14077" max="14077" width="15.42578125" style="3652" customWidth="1"/>
    <col min="14078" max="14078" width="14.42578125" style="3652" customWidth="1"/>
    <col min="14079" max="14079" width="11.140625" style="3652" customWidth="1"/>
    <col min="14080" max="14080" width="23.85546875" style="3652" customWidth="1"/>
    <col min="14081" max="14081" width="23" style="3652" customWidth="1"/>
    <col min="14082" max="14083" width="9.140625" style="3652"/>
    <col min="14084" max="14084" width="14.85546875" style="3652" customWidth="1"/>
    <col min="14085" max="14327" width="9.140625" style="3652"/>
    <col min="14328" max="14328" width="5" style="3652" customWidth="1"/>
    <col min="14329" max="14329" width="17.42578125" style="3652" customWidth="1"/>
    <col min="14330" max="14330" width="12.42578125" style="3652" customWidth="1"/>
    <col min="14331" max="14331" width="8.140625" style="3652" customWidth="1"/>
    <col min="14332" max="14332" width="9.140625" style="3652" customWidth="1"/>
    <col min="14333" max="14333" width="15.42578125" style="3652" customWidth="1"/>
    <col min="14334" max="14334" width="14.42578125" style="3652" customWidth="1"/>
    <col min="14335" max="14335" width="11.140625" style="3652" customWidth="1"/>
    <col min="14336" max="14336" width="23.85546875" style="3652" customWidth="1"/>
    <col min="14337" max="14337" width="23" style="3652" customWidth="1"/>
    <col min="14338" max="14339" width="9.140625" style="3652"/>
    <col min="14340" max="14340" width="14.85546875" style="3652" customWidth="1"/>
    <col min="14341" max="14583" width="9.140625" style="3652"/>
    <col min="14584" max="14584" width="5" style="3652" customWidth="1"/>
    <col min="14585" max="14585" width="17.42578125" style="3652" customWidth="1"/>
    <col min="14586" max="14586" width="12.42578125" style="3652" customWidth="1"/>
    <col min="14587" max="14587" width="8.140625" style="3652" customWidth="1"/>
    <col min="14588" max="14588" width="9.140625" style="3652" customWidth="1"/>
    <col min="14589" max="14589" width="15.42578125" style="3652" customWidth="1"/>
    <col min="14590" max="14590" width="14.42578125" style="3652" customWidth="1"/>
    <col min="14591" max="14591" width="11.140625" style="3652" customWidth="1"/>
    <col min="14592" max="14592" width="23.85546875" style="3652" customWidth="1"/>
    <col min="14593" max="14593" width="23" style="3652" customWidth="1"/>
    <col min="14594" max="14595" width="9.140625" style="3652"/>
    <col min="14596" max="14596" width="14.85546875" style="3652" customWidth="1"/>
    <col min="14597" max="14839" width="9.140625" style="3652"/>
    <col min="14840" max="14840" width="5" style="3652" customWidth="1"/>
    <col min="14841" max="14841" width="17.42578125" style="3652" customWidth="1"/>
    <col min="14842" max="14842" width="12.42578125" style="3652" customWidth="1"/>
    <col min="14843" max="14843" width="8.140625" style="3652" customWidth="1"/>
    <col min="14844" max="14844" width="9.140625" style="3652" customWidth="1"/>
    <col min="14845" max="14845" width="15.42578125" style="3652" customWidth="1"/>
    <col min="14846" max="14846" width="14.42578125" style="3652" customWidth="1"/>
    <col min="14847" max="14847" width="11.140625" style="3652" customWidth="1"/>
    <col min="14848" max="14848" width="23.85546875" style="3652" customWidth="1"/>
    <col min="14849" max="14849" width="23" style="3652" customWidth="1"/>
    <col min="14850" max="14851" width="9.140625" style="3652"/>
    <col min="14852" max="14852" width="14.85546875" style="3652" customWidth="1"/>
    <col min="14853" max="15095" width="9.140625" style="3652"/>
    <col min="15096" max="15096" width="5" style="3652" customWidth="1"/>
    <col min="15097" max="15097" width="17.42578125" style="3652" customWidth="1"/>
    <col min="15098" max="15098" width="12.42578125" style="3652" customWidth="1"/>
    <col min="15099" max="15099" width="8.140625" style="3652" customWidth="1"/>
    <col min="15100" max="15100" width="9.140625" style="3652" customWidth="1"/>
    <col min="15101" max="15101" width="15.42578125" style="3652" customWidth="1"/>
    <col min="15102" max="15102" width="14.42578125" style="3652" customWidth="1"/>
    <col min="15103" max="15103" width="11.140625" style="3652" customWidth="1"/>
    <col min="15104" max="15104" width="23.85546875" style="3652" customWidth="1"/>
    <col min="15105" max="15105" width="23" style="3652" customWidth="1"/>
    <col min="15106" max="15107" width="9.140625" style="3652"/>
    <col min="15108" max="15108" width="14.85546875" style="3652" customWidth="1"/>
    <col min="15109" max="15351" width="9.140625" style="3652"/>
    <col min="15352" max="15352" width="5" style="3652" customWidth="1"/>
    <col min="15353" max="15353" width="17.42578125" style="3652" customWidth="1"/>
    <col min="15354" max="15354" width="12.42578125" style="3652" customWidth="1"/>
    <col min="15355" max="15355" width="8.140625" style="3652" customWidth="1"/>
    <col min="15356" max="15356" width="9.140625" style="3652" customWidth="1"/>
    <col min="15357" max="15357" width="15.42578125" style="3652" customWidth="1"/>
    <col min="15358" max="15358" width="14.42578125" style="3652" customWidth="1"/>
    <col min="15359" max="15359" width="11.140625" style="3652" customWidth="1"/>
    <col min="15360" max="15360" width="23.85546875" style="3652" customWidth="1"/>
    <col min="15361" max="15361" width="23" style="3652" customWidth="1"/>
    <col min="15362" max="15363" width="9.140625" style="3652"/>
    <col min="15364" max="15364" width="14.85546875" style="3652" customWidth="1"/>
    <col min="15365" max="15607" width="9.140625" style="3652"/>
    <col min="15608" max="15608" width="5" style="3652" customWidth="1"/>
    <col min="15609" max="15609" width="17.42578125" style="3652" customWidth="1"/>
    <col min="15610" max="15610" width="12.42578125" style="3652" customWidth="1"/>
    <col min="15611" max="15611" width="8.140625" style="3652" customWidth="1"/>
    <col min="15612" max="15612" width="9.140625" style="3652" customWidth="1"/>
    <col min="15613" max="15613" width="15.42578125" style="3652" customWidth="1"/>
    <col min="15614" max="15614" width="14.42578125" style="3652" customWidth="1"/>
    <col min="15615" max="15615" width="11.140625" style="3652" customWidth="1"/>
    <col min="15616" max="15616" width="23.85546875" style="3652" customWidth="1"/>
    <col min="15617" max="15617" width="23" style="3652" customWidth="1"/>
    <col min="15618" max="15619" width="9.140625" style="3652"/>
    <col min="15620" max="15620" width="14.85546875" style="3652" customWidth="1"/>
    <col min="15621" max="15863" width="9.140625" style="3652"/>
    <col min="15864" max="15864" width="5" style="3652" customWidth="1"/>
    <col min="15865" max="15865" width="17.42578125" style="3652" customWidth="1"/>
    <col min="15866" max="15866" width="12.42578125" style="3652" customWidth="1"/>
    <col min="15867" max="15867" width="8.140625" style="3652" customWidth="1"/>
    <col min="15868" max="15868" width="9.140625" style="3652" customWidth="1"/>
    <col min="15869" max="15869" width="15.42578125" style="3652" customWidth="1"/>
    <col min="15870" max="15870" width="14.42578125" style="3652" customWidth="1"/>
    <col min="15871" max="15871" width="11.140625" style="3652" customWidth="1"/>
    <col min="15872" max="15872" width="23.85546875" style="3652" customWidth="1"/>
    <col min="15873" max="15873" width="23" style="3652" customWidth="1"/>
    <col min="15874" max="15875" width="9.140625" style="3652"/>
    <col min="15876" max="15876" width="14.85546875" style="3652" customWidth="1"/>
    <col min="15877" max="16119" width="9.140625" style="3652"/>
    <col min="16120" max="16120" width="5" style="3652" customWidth="1"/>
    <col min="16121" max="16121" width="17.42578125" style="3652" customWidth="1"/>
    <col min="16122" max="16122" width="12.42578125" style="3652" customWidth="1"/>
    <col min="16123" max="16123" width="8.140625" style="3652" customWidth="1"/>
    <col min="16124" max="16124" width="9.140625" style="3652" customWidth="1"/>
    <col min="16125" max="16125" width="15.42578125" style="3652" customWidth="1"/>
    <col min="16126" max="16126" width="14.42578125" style="3652" customWidth="1"/>
    <col min="16127" max="16127" width="11.140625" style="3652" customWidth="1"/>
    <col min="16128" max="16128" width="23.85546875" style="3652" customWidth="1"/>
    <col min="16129" max="16129" width="23" style="3652" customWidth="1"/>
    <col min="16130" max="16131" width="9.140625" style="3652"/>
    <col min="16132" max="16132" width="14.85546875" style="3652" customWidth="1"/>
    <col min="16133" max="16384" width="9.140625" style="3652"/>
  </cols>
  <sheetData>
    <row r="1" spans="1:27" ht="10.5" customHeight="1">
      <c r="B1" s="2325"/>
      <c r="C1" s="2325"/>
      <c r="D1" s="2325"/>
      <c r="E1" s="2325"/>
      <c r="F1" s="2325"/>
      <c r="G1" s="3653"/>
      <c r="H1" s="3642"/>
      <c r="I1" s="3642"/>
      <c r="J1" s="3642"/>
      <c r="K1" s="3320"/>
      <c r="L1" s="3320"/>
    </row>
    <row r="2" spans="1:27" ht="20.25" customHeight="1">
      <c r="A2" s="4122" t="s">
        <v>9897</v>
      </c>
      <c r="B2" s="4122"/>
      <c r="C2" s="4122"/>
      <c r="D2" s="4122"/>
      <c r="E2" s="4122"/>
      <c r="F2" s="4122"/>
      <c r="G2" s="4122"/>
      <c r="H2" s="4122"/>
      <c r="I2" s="4122"/>
      <c r="J2" s="4122"/>
      <c r="K2" s="4122"/>
      <c r="L2" s="4122"/>
      <c r="M2" s="4122"/>
      <c r="N2" s="4122"/>
      <c r="O2" s="4122"/>
      <c r="P2" s="4122"/>
      <c r="Q2" s="4122"/>
      <c r="R2" s="4122"/>
      <c r="S2" s="4122"/>
      <c r="T2" s="4122"/>
      <c r="U2" s="4122"/>
      <c r="V2" s="4122"/>
    </row>
    <row r="3" spans="1:27" ht="20.25" customHeight="1">
      <c r="A3" s="4122" t="s">
        <v>9901</v>
      </c>
      <c r="B3" s="4122"/>
      <c r="C3" s="4122"/>
      <c r="D3" s="4122"/>
      <c r="E3" s="4122"/>
      <c r="F3" s="4122"/>
      <c r="G3" s="4122"/>
      <c r="H3" s="4122"/>
      <c r="I3" s="4122"/>
      <c r="J3" s="4122"/>
      <c r="K3" s="4122"/>
      <c r="L3" s="4122"/>
      <c r="M3" s="4122"/>
      <c r="N3" s="4122"/>
      <c r="O3" s="4122"/>
      <c r="P3" s="4122"/>
      <c r="Q3" s="4122"/>
      <c r="R3" s="4122"/>
      <c r="S3" s="4122"/>
      <c r="T3" s="4122"/>
      <c r="U3" s="4122"/>
      <c r="V3" s="4122"/>
    </row>
    <row r="4" spans="1:27" ht="15" customHeight="1">
      <c r="A4" s="2382"/>
      <c r="B4" s="2291"/>
      <c r="C4" s="2291"/>
      <c r="D4" s="2291"/>
      <c r="E4" s="2291"/>
      <c r="F4" s="2291"/>
      <c r="G4" s="3653"/>
      <c r="H4" s="3601"/>
      <c r="I4" s="3601"/>
      <c r="J4" s="3601"/>
      <c r="K4" s="3321"/>
      <c r="L4" s="3321"/>
      <c r="M4" s="2383"/>
      <c r="N4" s="3601"/>
      <c r="O4" s="3601"/>
      <c r="P4" s="3601"/>
      <c r="Q4" s="3601"/>
      <c r="R4" s="3601"/>
      <c r="S4" s="3601"/>
      <c r="T4" s="2326"/>
      <c r="U4" s="2326"/>
      <c r="V4" s="2409"/>
    </row>
    <row r="5" spans="1:27" s="1982" customFormat="1" ht="37.5" customHeight="1">
      <c r="A5" s="4121" t="s">
        <v>6</v>
      </c>
      <c r="B5" s="4133" t="s">
        <v>7</v>
      </c>
      <c r="C5" s="4133" t="s">
        <v>11012</v>
      </c>
      <c r="D5" s="3602"/>
      <c r="E5" s="3602"/>
      <c r="F5" s="3602"/>
      <c r="G5" s="3654"/>
      <c r="H5" s="4121"/>
      <c r="I5" s="4121" t="s">
        <v>3848</v>
      </c>
      <c r="J5" s="4217" t="s">
        <v>11013</v>
      </c>
      <c r="K5" s="4213" t="s">
        <v>9</v>
      </c>
      <c r="L5" s="4213"/>
      <c r="M5" s="4215" t="s">
        <v>9129</v>
      </c>
      <c r="N5" s="4121" t="s">
        <v>11</v>
      </c>
      <c r="O5" s="4121" t="s">
        <v>9112</v>
      </c>
      <c r="P5" s="4121" t="s">
        <v>12</v>
      </c>
      <c r="Q5" s="4121" t="s">
        <v>8703</v>
      </c>
      <c r="R5" s="4121"/>
      <c r="S5" s="4121" t="s">
        <v>9013</v>
      </c>
      <c r="T5" s="4121" t="s">
        <v>9228</v>
      </c>
      <c r="U5" s="4121" t="s">
        <v>8060</v>
      </c>
      <c r="V5" s="4121" t="s">
        <v>463</v>
      </c>
    </row>
    <row r="6" spans="1:27" s="3601" customFormat="1" ht="51.75" customHeight="1">
      <c r="A6" s="4121"/>
      <c r="B6" s="4134"/>
      <c r="C6" s="4134"/>
      <c r="D6" s="3603"/>
      <c r="E6" s="3603"/>
      <c r="F6" s="3603"/>
      <c r="G6" s="3655"/>
      <c r="H6" s="4121"/>
      <c r="I6" s="4121"/>
      <c r="J6" s="4134"/>
      <c r="K6" s="3647" t="s">
        <v>15</v>
      </c>
      <c r="L6" s="3647" t="s">
        <v>16</v>
      </c>
      <c r="M6" s="4216"/>
      <c r="N6" s="4121"/>
      <c r="O6" s="4121"/>
      <c r="P6" s="4121"/>
      <c r="Q6" s="3600" t="s">
        <v>8078</v>
      </c>
      <c r="R6" s="3600" t="s">
        <v>8704</v>
      </c>
      <c r="S6" s="4121"/>
      <c r="T6" s="4121"/>
      <c r="U6" s="4121"/>
      <c r="V6" s="4121"/>
    </row>
    <row r="7" spans="1:27" s="3601" customFormat="1" ht="31.5" customHeight="1">
      <c r="A7" s="3600"/>
      <c r="B7" s="3600" t="s">
        <v>743</v>
      </c>
      <c r="C7" s="3600"/>
      <c r="D7" s="3600"/>
      <c r="E7" s="3600"/>
      <c r="F7" s="3600"/>
      <c r="G7" s="2343"/>
      <c r="H7" s="3600"/>
      <c r="I7" s="3600"/>
      <c r="J7" s="3247"/>
      <c r="K7" s="3647"/>
      <c r="L7" s="3647"/>
      <c r="M7" s="2137">
        <f>M8+M47+M66+M71</f>
        <v>1917628.5</v>
      </c>
      <c r="N7" s="2367"/>
      <c r="O7" s="3600"/>
      <c r="P7" s="3600"/>
      <c r="Q7" s="3600"/>
      <c r="R7" s="3643"/>
      <c r="S7" s="3600"/>
      <c r="T7" s="2369"/>
      <c r="U7" s="3600"/>
      <c r="V7" s="3600"/>
      <c r="AA7" s="3601" t="s">
        <v>11087</v>
      </c>
    </row>
    <row r="8" spans="1:27" s="3601" customFormat="1">
      <c r="A8" s="3600" t="s">
        <v>3224</v>
      </c>
      <c r="B8" s="3600" t="s">
        <v>9128</v>
      </c>
      <c r="C8" s="3600"/>
      <c r="D8" s="3600"/>
      <c r="E8" s="3600"/>
      <c r="F8" s="3600"/>
      <c r="G8" s="2343"/>
      <c r="H8" s="3612"/>
      <c r="I8" s="3600"/>
      <c r="J8" s="3247"/>
      <c r="K8" s="3647"/>
      <c r="L8" s="3647"/>
      <c r="M8" s="2137">
        <f>SUM(M9:M45)</f>
        <v>242498.40000000002</v>
      </c>
      <c r="N8" s="3600"/>
      <c r="O8" s="3600"/>
      <c r="P8" s="3600"/>
      <c r="Q8" s="3600"/>
      <c r="R8" s="3643"/>
      <c r="S8" s="3600"/>
      <c r="T8" s="2369"/>
      <c r="U8" s="3600"/>
      <c r="V8" s="3600"/>
      <c r="W8" s="3601">
        <f>M8/10000</f>
        <v>24.249840000000003</v>
      </c>
      <c r="X8" s="3601" t="e">
        <f>M7/10000+'Bieu 03'!M9/10000</f>
        <v>#REF!</v>
      </c>
    </row>
    <row r="9" spans="1:27" s="2139" customFormat="1" ht="60.75" customHeight="1">
      <c r="A9" s="3612">
        <f>1</f>
        <v>1</v>
      </c>
      <c r="B9" s="2314" t="s">
        <v>3902</v>
      </c>
      <c r="C9" s="3159"/>
      <c r="D9" s="3622" t="str">
        <f>E9&amp;"_"&amp;F9</f>
        <v>1_1_14_7</v>
      </c>
      <c r="E9" s="2314" t="s">
        <v>10936</v>
      </c>
      <c r="F9" s="3622" t="str">
        <f>K9&amp;"_"&amp;L9</f>
        <v>14_7</v>
      </c>
      <c r="G9" s="3634" t="s">
        <v>10016</v>
      </c>
      <c r="H9" s="2316" t="s">
        <v>7686</v>
      </c>
      <c r="I9" s="3249" t="s">
        <v>3475</v>
      </c>
      <c r="J9" s="3315">
        <f>VLOOKUP(AA9,MaXa!$F$2:$G$83,2,0)</f>
        <v>26692</v>
      </c>
      <c r="K9" s="2001">
        <v>14</v>
      </c>
      <c r="L9" s="2001">
        <v>7</v>
      </c>
      <c r="M9" s="3646">
        <v>76.599999999999994</v>
      </c>
      <c r="N9" s="3608"/>
      <c r="O9" s="3608"/>
      <c r="P9" s="3629" t="s">
        <v>476</v>
      </c>
      <c r="Q9" s="3629"/>
      <c r="R9" s="3629" t="s">
        <v>542</v>
      </c>
      <c r="S9" s="3629" t="s">
        <v>543</v>
      </c>
      <c r="T9" s="3646">
        <f>VLOOKUP(M9,'[5]Đất Đỏ'!$D$6:$U$11,17,0)/1000000</f>
        <v>87.385279999999995</v>
      </c>
      <c r="U9" s="2376">
        <f>VLOOKUP(M9,'[5]Đất Đỏ'!$D$6:$U$11,2,0)/1000000</f>
        <v>0</v>
      </c>
      <c r="V9" s="3629" t="s">
        <v>3906</v>
      </c>
      <c r="AA9" s="3280" t="s">
        <v>8545</v>
      </c>
    </row>
    <row r="10" spans="1:27" s="3631" customFormat="1" ht="51" customHeight="1">
      <c r="A10" s="3612">
        <v>2</v>
      </c>
      <c r="B10" s="1979" t="s">
        <v>3887</v>
      </c>
      <c r="C10" s="3160" t="s">
        <v>3930</v>
      </c>
      <c r="D10" s="3622" t="str">
        <f t="shared" ref="D10:D38" si="0">E10&amp;"_"&amp;F10</f>
        <v>1_8_94_244</v>
      </c>
      <c r="E10" s="2314" t="s">
        <v>10937</v>
      </c>
      <c r="F10" s="3622" t="str">
        <f t="shared" ref="F10:F38" si="1">K10&amp;"_"&amp;L10</f>
        <v>94_244</v>
      </c>
      <c r="G10" s="3634" t="s">
        <v>10017</v>
      </c>
      <c r="H10" s="1920" t="s">
        <v>7688</v>
      </c>
      <c r="I10" s="3606" t="s">
        <v>3876</v>
      </c>
      <c r="J10" s="3315">
        <f>VLOOKUP(AA10,MaXa!$F$2:$G$83,2,0)</f>
        <v>26659</v>
      </c>
      <c r="K10" s="2001">
        <v>94</v>
      </c>
      <c r="L10" s="2001">
        <v>244</v>
      </c>
      <c r="M10" s="3646">
        <v>100</v>
      </c>
      <c r="N10" s="3612"/>
      <c r="O10" s="3612"/>
      <c r="P10" s="3612" t="s">
        <v>2171</v>
      </c>
      <c r="Q10" s="3612"/>
      <c r="R10" s="3612" t="s">
        <v>1669</v>
      </c>
      <c r="S10" s="3612"/>
      <c r="T10" s="3646">
        <f>VLOOKUP(M10,'[5]Long Điền'!$D$7:$U$12,17,0)/1000000</f>
        <v>465.6</v>
      </c>
      <c r="U10" s="3608">
        <f>VLOOKUP(M10,'[5]Long Điền'!$D$7:$U$12,2,0)/1000000</f>
        <v>0</v>
      </c>
      <c r="V10" s="3612" t="s">
        <v>2171</v>
      </c>
      <c r="AA10" s="3280" t="s">
        <v>11082</v>
      </c>
    </row>
    <row r="11" spans="1:27" s="3631" customFormat="1" ht="51" customHeight="1">
      <c r="A11" s="3612">
        <v>3</v>
      </c>
      <c r="B11" s="3614" t="s">
        <v>3889</v>
      </c>
      <c r="C11" s="3638"/>
      <c r="D11" s="3622" t="str">
        <f t="shared" si="0"/>
        <v>1_9_131_145</v>
      </c>
      <c r="E11" s="2314" t="s">
        <v>10938</v>
      </c>
      <c r="F11" s="3622" t="str">
        <f t="shared" si="1"/>
        <v>131_145</v>
      </c>
      <c r="G11" s="3634" t="s">
        <v>10018</v>
      </c>
      <c r="H11" s="1920" t="s">
        <v>7688</v>
      </c>
      <c r="I11" s="3606" t="s">
        <v>3893</v>
      </c>
      <c r="J11" s="3315">
        <f>VLOOKUP(AA11,MaXa!$F$2:$G$83,2,0)</f>
        <v>26662</v>
      </c>
      <c r="K11" s="2001">
        <v>131</v>
      </c>
      <c r="L11" s="2001">
        <v>145</v>
      </c>
      <c r="M11" s="3646">
        <v>200</v>
      </c>
      <c r="N11" s="3612"/>
      <c r="O11" s="3612"/>
      <c r="P11" s="3612" t="s">
        <v>3886</v>
      </c>
      <c r="Q11" s="3612"/>
      <c r="R11" s="3612" t="s">
        <v>3892</v>
      </c>
      <c r="S11" s="3612"/>
      <c r="T11" s="3646">
        <f>VLOOKUP(M11,'[5]Long Điền'!$D$7:$U$12,17,0)/1000000</f>
        <v>382.68</v>
      </c>
      <c r="U11" s="3608">
        <f>VLOOKUP(M11,'[5]Long Điền'!$D$7:$U$12,2,0)/1000000</f>
        <v>0</v>
      </c>
      <c r="V11" s="3612" t="s">
        <v>3886</v>
      </c>
      <c r="AA11" s="3280" t="s">
        <v>11055</v>
      </c>
    </row>
    <row r="12" spans="1:27" s="3631" customFormat="1" ht="35.1" customHeight="1">
      <c r="A12" s="3612">
        <v>4</v>
      </c>
      <c r="B12" s="3614" t="s">
        <v>3891</v>
      </c>
      <c r="C12" s="3638"/>
      <c r="D12" s="3622" t="str">
        <f t="shared" si="0"/>
        <v>1_11_108_155; 321</v>
      </c>
      <c r="E12" s="2314" t="s">
        <v>10939</v>
      </c>
      <c r="F12" s="3622" t="str">
        <f t="shared" si="1"/>
        <v>108_155; 321</v>
      </c>
      <c r="G12" s="3634" t="s">
        <v>10019</v>
      </c>
      <c r="H12" s="1920" t="s">
        <v>7688</v>
      </c>
      <c r="I12" s="3250" t="s">
        <v>3895</v>
      </c>
      <c r="J12" s="3315">
        <f>VLOOKUP(AA12,MaXa!$F$2:$G$83,2,0)</f>
        <v>26674</v>
      </c>
      <c r="K12" s="2001">
        <v>108</v>
      </c>
      <c r="L12" s="2001" t="s">
        <v>8563</v>
      </c>
      <c r="M12" s="3646">
        <v>136</v>
      </c>
      <c r="N12" s="3612"/>
      <c r="O12" s="3612"/>
      <c r="P12" s="3612" t="s">
        <v>476</v>
      </c>
      <c r="Q12" s="3612"/>
      <c r="R12" s="3612" t="s">
        <v>2401</v>
      </c>
      <c r="S12" s="3612"/>
      <c r="T12" s="3646">
        <f>VLOOKUP(M12,'[5]Long Điền'!$D$7:$U$12,17,0)/1000000</f>
        <v>204</v>
      </c>
      <c r="U12" s="3608">
        <f>VLOOKUP(M12,'[5]Long Điền'!$D$7:$U$12,2,0)/1000000</f>
        <v>0</v>
      </c>
      <c r="V12" s="3612" t="s">
        <v>476</v>
      </c>
      <c r="AA12" s="3280" t="s">
        <v>11084</v>
      </c>
    </row>
    <row r="13" spans="1:27" ht="35.1" customHeight="1">
      <c r="A13" s="3612">
        <v>5</v>
      </c>
      <c r="B13" s="3614" t="s">
        <v>9165</v>
      </c>
      <c r="C13" s="3638"/>
      <c r="D13" s="3622" t="str">
        <f t="shared" si="0"/>
        <v>1_12_23_274</v>
      </c>
      <c r="E13" s="2314" t="s">
        <v>10940</v>
      </c>
      <c r="F13" s="3622" t="str">
        <f t="shared" si="1"/>
        <v>23_274</v>
      </c>
      <c r="G13" s="3634" t="s">
        <v>10020</v>
      </c>
      <c r="H13" s="3612" t="s">
        <v>7685</v>
      </c>
      <c r="I13" s="3606" t="s">
        <v>3985</v>
      </c>
      <c r="J13" s="3315">
        <f>VLOOKUP(AA13,MaXa!$F$2:$G$83,2,0)</f>
        <v>26563</v>
      </c>
      <c r="K13" s="2001">
        <v>23</v>
      </c>
      <c r="L13" s="2001">
        <v>274</v>
      </c>
      <c r="M13" s="3646">
        <v>4042.6</v>
      </c>
      <c r="N13" s="3608"/>
      <c r="O13" s="3608"/>
      <c r="P13" s="3612"/>
      <c r="Q13" s="3612"/>
      <c r="R13" s="3612"/>
      <c r="S13" s="3612" t="s">
        <v>4263</v>
      </c>
      <c r="T13" s="3646">
        <v>5266.7550000000001</v>
      </c>
      <c r="U13" s="3608"/>
      <c r="V13" s="3612" t="s">
        <v>9155</v>
      </c>
      <c r="AA13" s="3280" t="s">
        <v>9146</v>
      </c>
    </row>
    <row r="14" spans="1:27" ht="35.1" customHeight="1">
      <c r="A14" s="3612">
        <v>6</v>
      </c>
      <c r="B14" s="3614" t="s">
        <v>4258</v>
      </c>
      <c r="C14" s="3638"/>
      <c r="D14" s="3622" t="str">
        <f t="shared" si="0"/>
        <v>1_13_43_26</v>
      </c>
      <c r="E14" s="2314" t="s">
        <v>10941</v>
      </c>
      <c r="F14" s="3622" t="str">
        <f t="shared" si="1"/>
        <v>43_26</v>
      </c>
      <c r="G14" s="3634" t="s">
        <v>10021</v>
      </c>
      <c r="H14" s="3612" t="s">
        <v>7685</v>
      </c>
      <c r="I14" s="3606" t="s">
        <v>4131</v>
      </c>
      <c r="J14" s="3315">
        <f>VLOOKUP(AA14,MaXa!$F$2:$G$83,2,0)</f>
        <v>26548</v>
      </c>
      <c r="K14" s="2001">
        <v>43</v>
      </c>
      <c r="L14" s="2001">
        <v>26</v>
      </c>
      <c r="M14" s="3646">
        <v>6702.5</v>
      </c>
      <c r="N14" s="3608"/>
      <c r="O14" s="3608"/>
      <c r="P14" s="3612"/>
      <c r="Q14" s="3612"/>
      <c r="R14" s="3612"/>
      <c r="S14" s="3612" t="s">
        <v>4263</v>
      </c>
      <c r="T14" s="3646">
        <v>15923.951999999999</v>
      </c>
      <c r="U14" s="3608"/>
      <c r="V14" s="3612" t="s">
        <v>9156</v>
      </c>
      <c r="AA14" s="3280" t="s">
        <v>11069</v>
      </c>
    </row>
    <row r="15" spans="1:27" ht="35.1" customHeight="1">
      <c r="A15" s="3612">
        <v>7</v>
      </c>
      <c r="B15" s="3614" t="s">
        <v>9166</v>
      </c>
      <c r="C15" s="3638"/>
      <c r="D15" s="3622" t="str">
        <f t="shared" si="0"/>
        <v>1_14__</v>
      </c>
      <c r="E15" s="2314" t="s">
        <v>10942</v>
      </c>
      <c r="F15" s="3622" t="str">
        <f t="shared" si="1"/>
        <v>_</v>
      </c>
      <c r="G15" s="3634" t="s">
        <v>10022</v>
      </c>
      <c r="H15" s="3612" t="s">
        <v>7685</v>
      </c>
      <c r="I15" s="3606" t="s">
        <v>4156</v>
      </c>
      <c r="J15" s="3315">
        <f>VLOOKUP(AA15,MaXa!$F$2:$G$83,2,0)</f>
        <v>26554</v>
      </c>
      <c r="K15" s="2001"/>
      <c r="L15" s="2001"/>
      <c r="M15" s="3646">
        <v>22864.1</v>
      </c>
      <c r="N15" s="3608"/>
      <c r="O15" s="3608"/>
      <c r="P15" s="3612"/>
      <c r="Q15" s="3612"/>
      <c r="R15" s="3612"/>
      <c r="S15" s="3612" t="s">
        <v>4263</v>
      </c>
      <c r="T15" s="3646">
        <v>20056</v>
      </c>
      <c r="U15" s="3608"/>
      <c r="V15" s="3612"/>
      <c r="AA15" s="3280" t="s">
        <v>11071</v>
      </c>
    </row>
    <row r="16" spans="1:27" ht="35.1" customHeight="1">
      <c r="A16" s="3612">
        <v>8</v>
      </c>
      <c r="B16" s="3614" t="s">
        <v>9167</v>
      </c>
      <c r="C16" s="3638"/>
      <c r="D16" s="3622" t="str">
        <f t="shared" si="0"/>
        <v>1_15_7_46</v>
      </c>
      <c r="E16" s="2314" t="s">
        <v>10943</v>
      </c>
      <c r="F16" s="3622" t="str">
        <f t="shared" si="1"/>
        <v>7_46</v>
      </c>
      <c r="G16" s="3634" t="s">
        <v>10023</v>
      </c>
      <c r="H16" s="3612" t="s">
        <v>7685</v>
      </c>
      <c r="I16" s="3606" t="s">
        <v>4187</v>
      </c>
      <c r="J16" s="3315">
        <f>VLOOKUP(AA16,MaXa!$F$2:$G$83,2,0)</f>
        <v>26560</v>
      </c>
      <c r="K16" s="2001">
        <v>7</v>
      </c>
      <c r="L16" s="2001">
        <v>46</v>
      </c>
      <c r="M16" s="3646">
        <v>2683.5</v>
      </c>
      <c r="N16" s="3608"/>
      <c r="O16" s="3608"/>
      <c r="P16" s="3612"/>
      <c r="Q16" s="3612"/>
      <c r="R16" s="3612"/>
      <c r="S16" s="3612" t="s">
        <v>4263</v>
      </c>
      <c r="T16" s="3646">
        <v>7277.8305600000003</v>
      </c>
      <c r="U16" s="3608"/>
      <c r="V16" s="3612"/>
      <c r="AA16" s="3280" t="s">
        <v>11075</v>
      </c>
    </row>
    <row r="17" spans="1:27" ht="35.1" customHeight="1">
      <c r="A17" s="3612">
        <v>9</v>
      </c>
      <c r="B17" s="3614" t="s">
        <v>9168</v>
      </c>
      <c r="C17" s="3638"/>
      <c r="D17" s="3622" t="str">
        <f t="shared" si="0"/>
        <v>1_16_9_380</v>
      </c>
      <c r="E17" s="2314" t="s">
        <v>10944</v>
      </c>
      <c r="F17" s="3622" t="str">
        <f t="shared" si="1"/>
        <v>9_380</v>
      </c>
      <c r="G17" s="3634" t="s">
        <v>10024</v>
      </c>
      <c r="H17" s="3612" t="s">
        <v>7685</v>
      </c>
      <c r="I17" s="3606" t="s">
        <v>3985</v>
      </c>
      <c r="J17" s="3315">
        <f>VLOOKUP(AA17,MaXa!$F$2:$G$83,2,0)</f>
        <v>26563</v>
      </c>
      <c r="K17" s="2001">
        <v>9</v>
      </c>
      <c r="L17" s="2001">
        <v>380</v>
      </c>
      <c r="M17" s="3646">
        <v>57134.9</v>
      </c>
      <c r="N17" s="3608"/>
      <c r="O17" s="3608"/>
      <c r="P17" s="3612"/>
      <c r="Q17" s="3612"/>
      <c r="R17" s="3612"/>
      <c r="S17" s="3612" t="s">
        <v>9169</v>
      </c>
      <c r="T17" s="3609">
        <v>77130</v>
      </c>
      <c r="U17" s="3608"/>
      <c r="V17" s="3612" t="s">
        <v>9170</v>
      </c>
      <c r="AA17" s="3280" t="s">
        <v>9146</v>
      </c>
    </row>
    <row r="18" spans="1:27" ht="35.1" customHeight="1">
      <c r="A18" s="3612">
        <v>10</v>
      </c>
      <c r="B18" s="3614" t="s">
        <v>9168</v>
      </c>
      <c r="C18" s="3638"/>
      <c r="D18" s="3622" t="str">
        <f t="shared" si="0"/>
        <v>1_17_6_57/</v>
      </c>
      <c r="E18" s="2314" t="s">
        <v>10945</v>
      </c>
      <c r="F18" s="3622" t="str">
        <f t="shared" si="1"/>
        <v>6_57/</v>
      </c>
      <c r="G18" s="3634" t="s">
        <v>10025</v>
      </c>
      <c r="H18" s="3612" t="s">
        <v>7685</v>
      </c>
      <c r="I18" s="3606" t="s">
        <v>3985</v>
      </c>
      <c r="J18" s="3315">
        <f>VLOOKUP(AA18,MaXa!$F$2:$G$83,2,0)</f>
        <v>26563</v>
      </c>
      <c r="K18" s="2001">
        <v>6</v>
      </c>
      <c r="L18" s="2001" t="s">
        <v>9172</v>
      </c>
      <c r="M18" s="3646">
        <v>37907.599999999999</v>
      </c>
      <c r="N18" s="3608"/>
      <c r="O18" s="3608"/>
      <c r="P18" s="3612"/>
      <c r="Q18" s="3612"/>
      <c r="R18" s="3612"/>
      <c r="S18" s="3612" t="s">
        <v>9169</v>
      </c>
      <c r="T18" s="3609">
        <v>51180</v>
      </c>
      <c r="U18" s="3608"/>
      <c r="V18" s="3612" t="s">
        <v>9171</v>
      </c>
      <c r="AA18" s="3280" t="s">
        <v>9146</v>
      </c>
    </row>
    <row r="19" spans="1:27" ht="24.95" customHeight="1">
      <c r="A19" s="3612">
        <v>11</v>
      </c>
      <c r="B19" s="3613" t="s">
        <v>1182</v>
      </c>
      <c r="C19" s="3161" t="s">
        <v>3930</v>
      </c>
      <c r="D19" s="3622" t="str">
        <f t="shared" si="0"/>
        <v>1_18_71_1588</v>
      </c>
      <c r="E19" s="2314" t="s">
        <v>10946</v>
      </c>
      <c r="F19" s="3622" t="str">
        <f t="shared" si="1"/>
        <v>71_1588</v>
      </c>
      <c r="G19" s="3634" t="s">
        <v>10026</v>
      </c>
      <c r="H19" s="3612" t="s">
        <v>4864</v>
      </c>
      <c r="I19" s="3605" t="s">
        <v>11021</v>
      </c>
      <c r="J19" s="3315">
        <f>VLOOKUP(AA19,MaXa!$F$2:$G$83,2,0)</f>
        <v>26638</v>
      </c>
      <c r="K19" s="1813">
        <v>71</v>
      </c>
      <c r="L19" s="1813">
        <v>1588</v>
      </c>
      <c r="M19" s="2969">
        <v>266</v>
      </c>
      <c r="N19" s="3607"/>
      <c r="O19" s="3607"/>
      <c r="P19" s="3607" t="s">
        <v>1039</v>
      </c>
      <c r="Q19" s="3607" t="s">
        <v>751</v>
      </c>
      <c r="R19" s="3612" t="s">
        <v>1828</v>
      </c>
      <c r="S19" s="3607" t="s">
        <v>1750</v>
      </c>
      <c r="T19" s="3646">
        <f>VLOOKUP(M19,'[5]Xuyên Mộc'!$D$7:$V$46,17,0)/1000000</f>
        <v>399</v>
      </c>
      <c r="U19" s="3650">
        <f>VLOOKUP(M19,'[5]Xuyên Mộc'!$D$7:$V$46,2,0)/1000000</f>
        <v>0</v>
      </c>
      <c r="V19" s="3607" t="s">
        <v>676</v>
      </c>
      <c r="AA19" s="3318" t="s">
        <v>11021</v>
      </c>
    </row>
    <row r="20" spans="1:27" s="3109" customFormat="1" ht="42" customHeight="1">
      <c r="A20" s="3612">
        <v>12</v>
      </c>
      <c r="B20" s="3308" t="s">
        <v>10082</v>
      </c>
      <c r="C20" s="3162"/>
      <c r="D20" s="3640" t="str">
        <f t="shared" si="0"/>
        <v>1_21_21_653\283</v>
      </c>
      <c r="E20" s="3108" t="s">
        <v>10947</v>
      </c>
      <c r="F20" s="3640" t="str">
        <f t="shared" si="1"/>
        <v>21_653\283</v>
      </c>
      <c r="G20" s="3112" t="s">
        <v>10027</v>
      </c>
      <c r="H20" s="3649" t="s">
        <v>4864</v>
      </c>
      <c r="I20" s="3251" t="s">
        <v>11088</v>
      </c>
      <c r="J20" s="3315">
        <f>VLOOKUP(AA20,MaXa!$F$2:$G$83,2,0)</f>
        <v>26653</v>
      </c>
      <c r="K20" s="3117">
        <v>21</v>
      </c>
      <c r="L20" s="3117" t="s">
        <v>11003</v>
      </c>
      <c r="M20" s="3648">
        <v>199.4</v>
      </c>
      <c r="N20" s="3644"/>
      <c r="O20" s="3644"/>
      <c r="P20" s="3644" t="s">
        <v>852</v>
      </c>
      <c r="Q20" s="3644" t="s">
        <v>1429</v>
      </c>
      <c r="R20" s="3649" t="s">
        <v>1814</v>
      </c>
      <c r="S20" s="3644" t="s">
        <v>1301</v>
      </c>
      <c r="T20" s="3645">
        <f>VLOOKUP(M20,'[5]Xuyên Mộc'!$D$7:$V$46,17,0)/1000000</f>
        <v>358.92</v>
      </c>
      <c r="U20" s="3110">
        <f>VLOOKUP(M20,'[5]Xuyên Mộc'!$D$7:$V$46,2,0)/1000000</f>
        <v>0</v>
      </c>
      <c r="V20" s="3644"/>
      <c r="AA20" s="3313" t="s">
        <v>8554</v>
      </c>
    </row>
    <row r="21" spans="1:27" s="3109" customFormat="1" ht="24.95" customHeight="1">
      <c r="A21" s="3612">
        <v>13</v>
      </c>
      <c r="B21" s="3248" t="s">
        <v>1695</v>
      </c>
      <c r="C21" s="3157"/>
      <c r="D21" s="3640" t="str">
        <f t="shared" si="0"/>
        <v>1_22_14_273</v>
      </c>
      <c r="E21" s="3108" t="s">
        <v>10948</v>
      </c>
      <c r="F21" s="3640" t="str">
        <f t="shared" si="1"/>
        <v>14_273</v>
      </c>
      <c r="G21" s="3112" t="s">
        <v>10028</v>
      </c>
      <c r="H21" s="3649" t="s">
        <v>4864</v>
      </c>
      <c r="I21" s="3252" t="s">
        <v>11022</v>
      </c>
      <c r="J21" s="3315">
        <f>VLOOKUP(AA21,MaXa!$F$2:$G$83,2,0)</f>
        <v>26641</v>
      </c>
      <c r="K21" s="3323">
        <v>14</v>
      </c>
      <c r="L21" s="3117">
        <v>273</v>
      </c>
      <c r="M21" s="3648">
        <v>2126</v>
      </c>
      <c r="N21" s="3644"/>
      <c r="O21" s="3644"/>
      <c r="P21" s="3644" t="s">
        <v>858</v>
      </c>
      <c r="Q21" s="3644" t="s">
        <v>767</v>
      </c>
      <c r="R21" s="3649" t="s">
        <v>1814</v>
      </c>
      <c r="S21" s="3644" t="s">
        <v>1725</v>
      </c>
      <c r="T21" s="4221"/>
      <c r="U21" s="3110"/>
      <c r="V21" s="4218"/>
      <c r="AA21" s="3280" t="s">
        <v>11028</v>
      </c>
    </row>
    <row r="22" spans="1:27" s="3109" customFormat="1" ht="24.95" customHeight="1">
      <c r="A22" s="3612">
        <v>14</v>
      </c>
      <c r="B22" s="3248" t="s">
        <v>1695</v>
      </c>
      <c r="C22" s="3157"/>
      <c r="D22" s="3640" t="str">
        <f t="shared" si="0"/>
        <v>1_22_14_275</v>
      </c>
      <c r="E22" s="3108" t="s">
        <v>10948</v>
      </c>
      <c r="F22" s="3640" t="str">
        <f t="shared" si="1"/>
        <v>14_275</v>
      </c>
      <c r="G22" s="3112" t="s">
        <v>10029</v>
      </c>
      <c r="H22" s="3649" t="s">
        <v>4864</v>
      </c>
      <c r="I22" s="3252" t="s">
        <v>11022</v>
      </c>
      <c r="J22" s="3315">
        <f>VLOOKUP(AA22,MaXa!$F$2:$G$83,2,0)</f>
        <v>26641</v>
      </c>
      <c r="K22" s="3323">
        <v>14</v>
      </c>
      <c r="L22" s="3117">
        <v>275</v>
      </c>
      <c r="M22" s="3648">
        <v>3323</v>
      </c>
      <c r="N22" s="3644"/>
      <c r="O22" s="3644"/>
      <c r="P22" s="3644" t="s">
        <v>858</v>
      </c>
      <c r="Q22" s="3644" t="s">
        <v>767</v>
      </c>
      <c r="R22" s="3649" t="s">
        <v>1814</v>
      </c>
      <c r="S22" s="3644" t="s">
        <v>1725</v>
      </c>
      <c r="T22" s="4221"/>
      <c r="U22" s="3110"/>
      <c r="V22" s="4218"/>
      <c r="AA22" s="3280" t="s">
        <v>11028</v>
      </c>
    </row>
    <row r="23" spans="1:27" s="3109" customFormat="1" ht="24.95" customHeight="1">
      <c r="A23" s="3612">
        <v>15</v>
      </c>
      <c r="B23" s="3248" t="s">
        <v>1695</v>
      </c>
      <c r="C23" s="3157"/>
      <c r="D23" s="3640" t="str">
        <f t="shared" si="0"/>
        <v>1_22_14_282</v>
      </c>
      <c r="E23" s="3108" t="s">
        <v>10948</v>
      </c>
      <c r="F23" s="3640" t="str">
        <f t="shared" si="1"/>
        <v>14_282</v>
      </c>
      <c r="G23" s="3112" t="s">
        <v>10030</v>
      </c>
      <c r="H23" s="3649" t="s">
        <v>4864</v>
      </c>
      <c r="I23" s="3252" t="s">
        <v>11022</v>
      </c>
      <c r="J23" s="3315">
        <f>VLOOKUP(AA23,MaXa!$F$2:$G$83,2,0)</f>
        <v>26641</v>
      </c>
      <c r="K23" s="3323">
        <v>14</v>
      </c>
      <c r="L23" s="3117">
        <v>282</v>
      </c>
      <c r="M23" s="3648">
        <v>2738</v>
      </c>
      <c r="N23" s="3644"/>
      <c r="O23" s="3644"/>
      <c r="P23" s="3644" t="s">
        <v>858</v>
      </c>
      <c r="Q23" s="3644" t="s">
        <v>767</v>
      </c>
      <c r="R23" s="3649" t="s">
        <v>1814</v>
      </c>
      <c r="S23" s="3644" t="s">
        <v>1725</v>
      </c>
      <c r="T23" s="4222"/>
      <c r="U23" s="3110"/>
      <c r="V23" s="4219"/>
      <c r="AA23" s="3280" t="s">
        <v>11028</v>
      </c>
    </row>
    <row r="24" spans="1:27" s="3109" customFormat="1" ht="24.95" customHeight="1">
      <c r="A24" s="3612">
        <v>16</v>
      </c>
      <c r="B24" s="3308" t="s">
        <v>10084</v>
      </c>
      <c r="C24" s="3162"/>
      <c r="D24" s="3640" t="str">
        <f t="shared" si="0"/>
        <v>1_23_51_\41</v>
      </c>
      <c r="E24" s="3108" t="s">
        <v>10949</v>
      </c>
      <c r="F24" s="3640" t="str">
        <f t="shared" si="1"/>
        <v>51_\41</v>
      </c>
      <c r="G24" s="3112" t="s">
        <v>10031</v>
      </c>
      <c r="H24" s="3649" t="s">
        <v>4864</v>
      </c>
      <c r="I24" s="3251" t="s">
        <v>11023</v>
      </c>
      <c r="J24" s="3315">
        <f>VLOOKUP(AA24,MaXa!$F$2:$G$83,2,0)</f>
        <v>26635</v>
      </c>
      <c r="K24" s="3117">
        <v>51</v>
      </c>
      <c r="L24" s="3117" t="s">
        <v>11089</v>
      </c>
      <c r="M24" s="4223">
        <v>1445</v>
      </c>
      <c r="N24" s="3644"/>
      <c r="O24" s="3644"/>
      <c r="P24" s="3644" t="s">
        <v>979</v>
      </c>
      <c r="Q24" s="3644" t="s">
        <v>979</v>
      </c>
      <c r="R24" s="3649" t="s">
        <v>1825</v>
      </c>
      <c r="S24" s="3644" t="s">
        <v>1301</v>
      </c>
      <c r="T24" s="3645">
        <f>VLOOKUP(M24,'[5]Xuyên Mộc'!$D$7:$V$46,17,0)/1000000</f>
        <v>2167.5</v>
      </c>
      <c r="U24" s="3110">
        <f>VLOOKUP(M24,'[5]Xuyên Mộc'!$D$7:$V$46,2,0)/1000000</f>
        <v>0</v>
      </c>
      <c r="V24" s="3644" t="s">
        <v>684</v>
      </c>
      <c r="AA24" s="3318" t="s">
        <v>11023</v>
      </c>
    </row>
    <row r="25" spans="1:27" s="3109" customFormat="1" ht="24.95" customHeight="1">
      <c r="A25" s="3612">
        <v>17</v>
      </c>
      <c r="B25" s="3308" t="s">
        <v>10084</v>
      </c>
      <c r="C25" s="3162"/>
      <c r="D25" s="3640" t="str">
        <f>E25&amp;"_"&amp;F25</f>
        <v>1_23_51_54</v>
      </c>
      <c r="E25" s="3108" t="s">
        <v>10949</v>
      </c>
      <c r="F25" s="3640" t="str">
        <f>K25&amp;"_"&amp;L25</f>
        <v>51_54</v>
      </c>
      <c r="G25" s="3112" t="s">
        <v>10031</v>
      </c>
      <c r="H25" s="3649" t="s">
        <v>4864</v>
      </c>
      <c r="I25" s="3251" t="s">
        <v>11023</v>
      </c>
      <c r="J25" s="3315">
        <f>VLOOKUP(AA25,MaXa!$F$2:$G$83,2,0)</f>
        <v>26635</v>
      </c>
      <c r="K25" s="3331">
        <v>51</v>
      </c>
      <c r="L25" s="3331">
        <v>54</v>
      </c>
      <c r="M25" s="4224"/>
      <c r="N25" s="3656"/>
      <c r="O25" s="3656"/>
      <c r="P25" s="3656"/>
      <c r="Q25" s="3656"/>
      <c r="R25" s="3330"/>
      <c r="S25" s="3656"/>
      <c r="T25" s="3332"/>
      <c r="U25" s="3333"/>
      <c r="V25" s="3656"/>
      <c r="AA25" s="3318" t="s">
        <v>11023</v>
      </c>
    </row>
    <row r="26" spans="1:27" s="3109" customFormat="1" ht="24.95" customHeight="1">
      <c r="A26" s="3612">
        <v>18</v>
      </c>
      <c r="B26" s="3308" t="s">
        <v>11004</v>
      </c>
      <c r="C26" s="3162"/>
      <c r="D26" s="3640" t="str">
        <f t="shared" si="0"/>
        <v>1_24_35_\71</v>
      </c>
      <c r="E26" s="3108" t="s">
        <v>10950</v>
      </c>
      <c r="F26" s="3640" t="str">
        <f t="shared" si="1"/>
        <v>35_\71</v>
      </c>
      <c r="G26" s="3112" t="s">
        <v>10032</v>
      </c>
      <c r="H26" s="3649" t="s">
        <v>4864</v>
      </c>
      <c r="I26" s="3251" t="s">
        <v>11024</v>
      </c>
      <c r="J26" s="3315">
        <f>VLOOKUP(AA26,MaXa!$F$2:$G$83,2,0)</f>
        <v>26650</v>
      </c>
      <c r="K26" s="3117">
        <v>35</v>
      </c>
      <c r="L26" s="3117" t="s">
        <v>11005</v>
      </c>
      <c r="M26" s="3648">
        <v>12034</v>
      </c>
      <c r="N26" s="3644"/>
      <c r="O26" s="3644"/>
      <c r="P26" s="3644" t="s">
        <v>1039</v>
      </c>
      <c r="Q26" s="3644" t="s">
        <v>858</v>
      </c>
      <c r="R26" s="3649" t="s">
        <v>1832</v>
      </c>
      <c r="S26" s="3116" t="s">
        <v>1758</v>
      </c>
      <c r="T26" s="3645">
        <f>VLOOKUP(M26,'[5]Xuyên Mộc'!$D$7:$V$46,17,0)/1000000</f>
        <v>8664.48</v>
      </c>
      <c r="U26" s="3110">
        <f>VLOOKUP(M26,'[5]Xuyên Mộc'!$D$7:$V$46,2,0)/1000000</f>
        <v>0</v>
      </c>
      <c r="V26" s="3116" t="s">
        <v>687</v>
      </c>
      <c r="AA26" s="3318" t="s">
        <v>11024</v>
      </c>
    </row>
    <row r="27" spans="1:27" ht="24.95" customHeight="1">
      <c r="A27" s="3612">
        <v>19</v>
      </c>
      <c r="B27" s="3274" t="s">
        <v>1785</v>
      </c>
      <c r="C27" s="1716" t="s">
        <v>3930</v>
      </c>
      <c r="D27" s="3622" t="str">
        <f t="shared" si="0"/>
        <v>1_33_30_74</v>
      </c>
      <c r="E27" s="2314" t="s">
        <v>10951</v>
      </c>
      <c r="F27" s="3622" t="str">
        <f t="shared" si="1"/>
        <v>30_74</v>
      </c>
      <c r="G27" s="3634" t="s">
        <v>10033</v>
      </c>
      <c r="H27" s="3612" t="s">
        <v>4864</v>
      </c>
      <c r="I27" s="3605" t="s">
        <v>7732</v>
      </c>
      <c r="J27" s="3315">
        <f>VLOOKUP(AA27,MaXa!$F$2:$G$83,2,0)</f>
        <v>26620</v>
      </c>
      <c r="K27" s="1813">
        <v>30</v>
      </c>
      <c r="L27" s="1813">
        <v>74</v>
      </c>
      <c r="M27" s="2328">
        <v>8.5</v>
      </c>
      <c r="N27" s="3610"/>
      <c r="O27" s="3610"/>
      <c r="P27" s="3610" t="s">
        <v>1787</v>
      </c>
      <c r="Q27" s="3610" t="s">
        <v>858</v>
      </c>
      <c r="R27" s="3612" t="s">
        <v>1841</v>
      </c>
      <c r="S27" s="1819" t="s">
        <v>1780</v>
      </c>
      <c r="T27" s="4214"/>
      <c r="U27" s="4220"/>
      <c r="V27" s="3610"/>
      <c r="AA27" s="3280" t="s">
        <v>11034</v>
      </c>
    </row>
    <row r="28" spans="1:27" ht="24.95" customHeight="1">
      <c r="A28" s="3612">
        <v>20</v>
      </c>
      <c r="B28" s="3274" t="s">
        <v>1785</v>
      </c>
      <c r="C28" s="1716" t="s">
        <v>3930</v>
      </c>
      <c r="D28" s="3622" t="str">
        <f t="shared" si="0"/>
        <v>1_33_30_73</v>
      </c>
      <c r="E28" s="2314" t="s">
        <v>10951</v>
      </c>
      <c r="F28" s="3622" t="str">
        <f t="shared" si="1"/>
        <v>30_73</v>
      </c>
      <c r="G28" s="3634" t="s">
        <v>10034</v>
      </c>
      <c r="H28" s="3612" t="s">
        <v>4864</v>
      </c>
      <c r="I28" s="3605" t="s">
        <v>7732</v>
      </c>
      <c r="J28" s="3315">
        <f>VLOOKUP(AA28,MaXa!$F$2:$G$83,2,0)</f>
        <v>26620</v>
      </c>
      <c r="K28" s="1813">
        <v>30</v>
      </c>
      <c r="L28" s="1813">
        <v>73</v>
      </c>
      <c r="M28" s="2328">
        <v>36.9</v>
      </c>
      <c r="N28" s="3610"/>
      <c r="O28" s="3610"/>
      <c r="P28" s="3610"/>
      <c r="Q28" s="3610" t="s">
        <v>858</v>
      </c>
      <c r="R28" s="3612" t="s">
        <v>1841</v>
      </c>
      <c r="S28" s="1819" t="s">
        <v>1780</v>
      </c>
      <c r="T28" s="4214"/>
      <c r="U28" s="4220"/>
      <c r="V28" s="3610"/>
      <c r="AA28" s="3280" t="s">
        <v>11034</v>
      </c>
    </row>
    <row r="29" spans="1:27" ht="42.75" customHeight="1">
      <c r="A29" s="3612">
        <v>21</v>
      </c>
      <c r="B29" s="3615" t="s">
        <v>10083</v>
      </c>
      <c r="C29" s="1716" t="s">
        <v>3930</v>
      </c>
      <c r="D29" s="3622" t="str">
        <f t="shared" si="0"/>
        <v>1_36_15_11</v>
      </c>
      <c r="E29" s="2314" t="s">
        <v>10952</v>
      </c>
      <c r="F29" s="3622" t="str">
        <f t="shared" si="1"/>
        <v>15_11</v>
      </c>
      <c r="G29" s="3634" t="s">
        <v>10035</v>
      </c>
      <c r="H29" s="3612" t="s">
        <v>4864</v>
      </c>
      <c r="I29" s="3605" t="s">
        <v>7732</v>
      </c>
      <c r="J29" s="3315">
        <f>VLOOKUP(AA29,MaXa!$F$2:$G$83,2,0)</f>
        <v>26620</v>
      </c>
      <c r="K29" s="1813">
        <v>15</v>
      </c>
      <c r="L29" s="1813">
        <v>11</v>
      </c>
      <c r="M29" s="2328">
        <v>80</v>
      </c>
      <c r="N29" s="3610"/>
      <c r="O29" s="3610"/>
      <c r="P29" s="3610" t="s">
        <v>1313</v>
      </c>
      <c r="Q29" s="3610" t="s">
        <v>852</v>
      </c>
      <c r="R29" s="3612" t="s">
        <v>2541</v>
      </c>
      <c r="S29" s="3607" t="s">
        <v>1780</v>
      </c>
      <c r="T29" s="3646">
        <f>VLOOKUP(M29,'[5]Xuyên Mộc'!$D$7:$V$46,17,0)/1000000</f>
        <v>168.96</v>
      </c>
      <c r="U29" s="3650">
        <f>VLOOKUP(M29,'[5]Xuyên Mộc'!$D$7:$V$46,2,0)/1000000</f>
        <v>38.911999999999999</v>
      </c>
      <c r="V29" s="3610" t="s">
        <v>671</v>
      </c>
      <c r="AA29" s="3280" t="s">
        <v>11034</v>
      </c>
    </row>
    <row r="30" spans="1:27" ht="24.95" customHeight="1">
      <c r="A30" s="3612">
        <v>22</v>
      </c>
      <c r="B30" s="3614" t="s">
        <v>4414</v>
      </c>
      <c r="C30" s="3638"/>
      <c r="D30" s="3622" t="str">
        <f t="shared" si="0"/>
        <v>1_37_91A_42</v>
      </c>
      <c r="E30" s="2314" t="s">
        <v>10953</v>
      </c>
      <c r="F30" s="3622" t="str">
        <f t="shared" si="1"/>
        <v>91A_42</v>
      </c>
      <c r="G30" s="3634" t="s">
        <v>10036</v>
      </c>
      <c r="H30" s="3612" t="s">
        <v>7687</v>
      </c>
      <c r="I30" s="3606" t="s">
        <v>4469</v>
      </c>
      <c r="J30" s="3315">
        <f>VLOOKUP(AA30,MaXa!$F$2:$G$83,2,0)</f>
        <v>26575</v>
      </c>
      <c r="K30" s="2001" t="s">
        <v>4404</v>
      </c>
      <c r="L30" s="2001">
        <v>42</v>
      </c>
      <c r="M30" s="3646">
        <v>299.60000000000002</v>
      </c>
      <c r="N30" s="3614"/>
      <c r="O30" s="3614"/>
      <c r="P30" s="3612" t="s">
        <v>485</v>
      </c>
      <c r="Q30" s="3612"/>
      <c r="R30" s="3612" t="s">
        <v>192</v>
      </c>
      <c r="S30" s="3614"/>
      <c r="T30" s="3646">
        <f>VLOOKUP(M30,'[5]Châu Đức'!$D$6:$V$17,17,0)/1000000</f>
        <v>350.53199999999998</v>
      </c>
      <c r="U30" s="3650">
        <f>VLOOKUP(M30,'[5]Châu Đức'!$D$6:$V$17,2,0)/1000000</f>
        <v>0</v>
      </c>
      <c r="V30" s="3612" t="s">
        <v>9247</v>
      </c>
      <c r="W30" s="2377"/>
      <c r="AA30" s="3280" t="s">
        <v>11043</v>
      </c>
    </row>
    <row r="31" spans="1:27" ht="24.95" customHeight="1">
      <c r="A31" s="3612">
        <v>23</v>
      </c>
      <c r="B31" s="3614" t="s">
        <v>4456</v>
      </c>
      <c r="C31" s="3638" t="s">
        <v>3930</v>
      </c>
      <c r="D31" s="3622" t="str">
        <f t="shared" si="0"/>
        <v>1_38_15_2033</v>
      </c>
      <c r="E31" s="2314" t="s">
        <v>10954</v>
      </c>
      <c r="F31" s="3622" t="str">
        <f t="shared" si="1"/>
        <v>15_2033</v>
      </c>
      <c r="G31" s="3634" t="s">
        <v>10037</v>
      </c>
      <c r="H31" s="3612" t="s">
        <v>7687</v>
      </c>
      <c r="I31" s="3606" t="s">
        <v>4651</v>
      </c>
      <c r="J31" s="3315">
        <f>VLOOKUP(AA31,MaXa!$F$2:$G$83,2,0)</f>
        <v>26617</v>
      </c>
      <c r="K31" s="2001">
        <v>15</v>
      </c>
      <c r="L31" s="2001">
        <v>2033</v>
      </c>
      <c r="M31" s="3646">
        <v>694</v>
      </c>
      <c r="N31" s="3614"/>
      <c r="O31" s="3614"/>
      <c r="P31" s="3612" t="s">
        <v>4767</v>
      </c>
      <c r="Q31" s="3612" t="s">
        <v>840</v>
      </c>
      <c r="R31" s="3612" t="s">
        <v>589</v>
      </c>
      <c r="S31" s="3614"/>
      <c r="T31" s="3646">
        <f>VLOOKUP(M31,'[5]Châu Đức'!$D$6:$V$17,17,0)/1000000</f>
        <v>666.24</v>
      </c>
      <c r="U31" s="3650">
        <f>VLOOKUP(M31,'[5]Châu Đức'!$D$6:$V$17,2,0)/1000000</f>
        <v>0</v>
      </c>
      <c r="V31" s="3612" t="s">
        <v>9247</v>
      </c>
      <c r="W31" s="2377"/>
      <c r="AA31" s="3280" t="s">
        <v>11044</v>
      </c>
    </row>
    <row r="32" spans="1:27" ht="24.95" customHeight="1">
      <c r="A32" s="3612">
        <v>24</v>
      </c>
      <c r="B32" s="3614" t="s">
        <v>4419</v>
      </c>
      <c r="C32" s="3638"/>
      <c r="D32" s="3622" t="str">
        <f t="shared" si="0"/>
        <v>1_41_37_241</v>
      </c>
      <c r="E32" s="2314" t="s">
        <v>10955</v>
      </c>
      <c r="F32" s="3622" t="str">
        <f t="shared" si="1"/>
        <v>37_241</v>
      </c>
      <c r="G32" s="3634" t="s">
        <v>10038</v>
      </c>
      <c r="H32" s="2379" t="s">
        <v>7687</v>
      </c>
      <c r="I32" s="3254" t="s">
        <v>4469</v>
      </c>
      <c r="J32" s="3315">
        <f>VLOOKUP(AA32,MaXa!$F$2:$G$83,2,0)</f>
        <v>26575</v>
      </c>
      <c r="K32" s="2290">
        <v>37</v>
      </c>
      <c r="L32" s="2290">
        <v>241</v>
      </c>
      <c r="M32" s="3646">
        <v>5826</v>
      </c>
      <c r="N32" s="3614"/>
      <c r="O32" s="3614"/>
      <c r="P32" s="3612" t="s">
        <v>4389</v>
      </c>
      <c r="Q32" s="3612" t="s">
        <v>775</v>
      </c>
      <c r="R32" s="3614" t="s">
        <v>4420</v>
      </c>
      <c r="S32" s="3614" t="s">
        <v>9178</v>
      </c>
      <c r="T32" s="2366">
        <v>5467</v>
      </c>
      <c r="V32" s="3607" t="s">
        <v>684</v>
      </c>
      <c r="AA32" s="3280" t="s">
        <v>11043</v>
      </c>
    </row>
    <row r="33" spans="1:27" ht="24.95" customHeight="1">
      <c r="A33" s="3612">
        <v>25</v>
      </c>
      <c r="B33" s="3614" t="s">
        <v>4373</v>
      </c>
      <c r="C33" s="3638"/>
      <c r="D33" s="3622" t="str">
        <f t="shared" si="0"/>
        <v>1_43_14_119</v>
      </c>
      <c r="E33" s="2314" t="s">
        <v>10956</v>
      </c>
      <c r="F33" s="3622" t="str">
        <f t="shared" si="1"/>
        <v>14_119</v>
      </c>
      <c r="G33" s="3634" t="s">
        <v>10039</v>
      </c>
      <c r="H33" s="3612" t="s">
        <v>7687</v>
      </c>
      <c r="I33" s="3606" t="s">
        <v>4639</v>
      </c>
      <c r="J33" s="3315">
        <f>VLOOKUP(AA33,MaXa!$F$2:$G$83,2,0)</f>
        <v>26602</v>
      </c>
      <c r="K33" s="2001">
        <v>14</v>
      </c>
      <c r="L33" s="2001">
        <v>119</v>
      </c>
      <c r="M33" s="3646">
        <v>2881</v>
      </c>
      <c r="N33" s="3614"/>
      <c r="O33" s="3614"/>
      <c r="P33" s="3612" t="s">
        <v>3359</v>
      </c>
      <c r="Q33" s="3612"/>
      <c r="R33" s="3612" t="s">
        <v>585</v>
      </c>
      <c r="S33" s="3614"/>
      <c r="T33" s="3646">
        <f>VLOOKUP(M33,'[5]Châu Đức'!$D$6:$V$17,17,0)/1000000</f>
        <v>4321.5</v>
      </c>
      <c r="U33" s="3650">
        <f>VLOOKUP(M33,'[5]Châu Đức'!$D$6:$V$17,2,0)/1000000</f>
        <v>0</v>
      </c>
      <c r="V33" s="3612" t="s">
        <v>4774</v>
      </c>
      <c r="W33" s="2377"/>
      <c r="AA33" s="3280" t="s">
        <v>11042</v>
      </c>
    </row>
    <row r="34" spans="1:27" s="3109" customFormat="1" ht="33.75" customHeight="1">
      <c r="A34" s="3612">
        <v>26</v>
      </c>
      <c r="B34" s="2317" t="s">
        <v>4376</v>
      </c>
      <c r="C34" s="3641"/>
      <c r="D34" s="3640" t="str">
        <f t="shared" si="0"/>
        <v>1_44_14A_Cắt từ 54</v>
      </c>
      <c r="E34" s="3108" t="s">
        <v>10957</v>
      </c>
      <c r="F34" s="3640" t="str">
        <f t="shared" si="1"/>
        <v>14A_Cắt từ 54</v>
      </c>
      <c r="G34" s="3112" t="s">
        <v>10040</v>
      </c>
      <c r="H34" s="3649" t="s">
        <v>7687</v>
      </c>
      <c r="I34" s="3253" t="s">
        <v>4639</v>
      </c>
      <c r="J34" s="3315">
        <f>VLOOKUP(AA34,MaXa!$F$2:$G$83,2,0)</f>
        <v>26602</v>
      </c>
      <c r="K34" s="3322" t="s">
        <v>4367</v>
      </c>
      <c r="L34" s="3322" t="s">
        <v>4377</v>
      </c>
      <c r="M34" s="3645">
        <v>80</v>
      </c>
      <c r="N34" s="2317"/>
      <c r="O34" s="2317"/>
      <c r="P34" s="3649" t="s">
        <v>476</v>
      </c>
      <c r="Q34" s="3649"/>
      <c r="R34" s="3649" t="s">
        <v>192</v>
      </c>
      <c r="S34" s="2317"/>
      <c r="T34" s="3645">
        <f>VLOOKUP(M34,'[5]Châu Đức'!$D$6:$V$17,17,0)/1000000</f>
        <v>120</v>
      </c>
      <c r="U34" s="3110">
        <f>VLOOKUP(M34,'[5]Châu Đức'!$D$6:$V$17,2,0)/1000000</f>
        <v>0</v>
      </c>
      <c r="V34" s="3649" t="s">
        <v>4781</v>
      </c>
      <c r="W34" s="3111"/>
      <c r="AA34" s="3280" t="s">
        <v>11042</v>
      </c>
    </row>
    <row r="35" spans="1:27" s="3109" customFormat="1" ht="24.95" customHeight="1">
      <c r="A35" s="3612">
        <v>27</v>
      </c>
      <c r="B35" s="2317" t="s">
        <v>4769</v>
      </c>
      <c r="C35" s="3641"/>
      <c r="D35" s="3640" t="str">
        <f t="shared" si="0"/>
        <v>1_45_3_Cắt từ 518</v>
      </c>
      <c r="E35" s="3108" t="s">
        <v>10958</v>
      </c>
      <c r="F35" s="3640" t="str">
        <f t="shared" si="1"/>
        <v>3_Cắt từ 518</v>
      </c>
      <c r="G35" s="3112" t="s">
        <v>10041</v>
      </c>
      <c r="H35" s="3649" t="s">
        <v>7687</v>
      </c>
      <c r="I35" s="3253" t="s">
        <v>4584</v>
      </c>
      <c r="J35" s="3315">
        <f>VLOOKUP(AA35,MaXa!$F$2:$G$83,2,0)</f>
        <v>26599</v>
      </c>
      <c r="K35" s="3322">
        <v>3</v>
      </c>
      <c r="L35" s="3322" t="s">
        <v>4771</v>
      </c>
      <c r="M35" s="3645">
        <v>2820</v>
      </c>
      <c r="N35" s="2317"/>
      <c r="O35" s="2317"/>
      <c r="P35" s="3649" t="s">
        <v>665</v>
      </c>
      <c r="Q35" s="3649"/>
      <c r="R35" s="3649" t="s">
        <v>192</v>
      </c>
      <c r="S35" s="2317"/>
      <c r="T35" s="3645">
        <f>VLOOKUP(M35,'[5]Châu Đức'!$D$6:$V$17,17,0)/1000000</f>
        <v>1387.44</v>
      </c>
      <c r="U35" s="3110">
        <f>VLOOKUP(M35,'[5]Châu Đức'!$D$6:$V$17,2,0)/1000000</f>
        <v>0</v>
      </c>
      <c r="V35" s="3649" t="s">
        <v>4780</v>
      </c>
      <c r="W35" s="3111"/>
      <c r="AA35" s="3280" t="s">
        <v>11039</v>
      </c>
    </row>
    <row r="36" spans="1:27" s="3109" customFormat="1" ht="24.95" customHeight="1">
      <c r="A36" s="3612">
        <v>28</v>
      </c>
      <c r="B36" s="2317" t="s">
        <v>4396</v>
      </c>
      <c r="C36" s="3641"/>
      <c r="D36" s="3640" t="str">
        <f t="shared" si="0"/>
        <v>1_48_41A_Cắt từ 24</v>
      </c>
      <c r="E36" s="3108" t="s">
        <v>10959</v>
      </c>
      <c r="F36" s="3640" t="str">
        <f t="shared" si="1"/>
        <v>41A_Cắt từ 24</v>
      </c>
      <c r="G36" s="3112" t="s">
        <v>10042</v>
      </c>
      <c r="H36" s="3649" t="s">
        <v>7687</v>
      </c>
      <c r="I36" s="3253" t="s">
        <v>4731</v>
      </c>
      <c r="J36" s="3315">
        <f>VLOOKUP(AA36,MaXa!$F$2:$G$83,2,0)</f>
        <v>26596</v>
      </c>
      <c r="K36" s="3322" t="s">
        <v>4397</v>
      </c>
      <c r="L36" s="3322" t="s">
        <v>4766</v>
      </c>
      <c r="M36" s="3645">
        <v>313</v>
      </c>
      <c r="N36" s="2317"/>
      <c r="O36" s="2317"/>
      <c r="P36" s="3649" t="s">
        <v>4767</v>
      </c>
      <c r="Q36" s="3649"/>
      <c r="R36" s="3649" t="s">
        <v>589</v>
      </c>
      <c r="S36" s="2317"/>
      <c r="T36" s="3645">
        <v>450</v>
      </c>
      <c r="U36" s="3110"/>
      <c r="V36" s="3649" t="s">
        <v>9247</v>
      </c>
      <c r="AA36" s="3280" t="s">
        <v>9843</v>
      </c>
    </row>
    <row r="37" spans="1:27" s="2288" customFormat="1" ht="24.95" customHeight="1">
      <c r="A37" s="3612">
        <v>29</v>
      </c>
      <c r="B37" s="2314" t="s">
        <v>9902</v>
      </c>
      <c r="C37" s="3159"/>
      <c r="D37" s="3622" t="str">
        <f t="shared" si="0"/>
        <v>1_49_27_93 (337)</v>
      </c>
      <c r="E37" s="2314" t="s">
        <v>10960</v>
      </c>
      <c r="F37" s="3622" t="str">
        <f t="shared" si="1"/>
        <v>27_93 (337)</v>
      </c>
      <c r="G37" s="3634" t="s">
        <v>10043</v>
      </c>
      <c r="H37" s="3612" t="s">
        <v>7689</v>
      </c>
      <c r="I37" s="3606" t="s">
        <v>9960</v>
      </c>
      <c r="J37" s="3315">
        <f>VLOOKUP(AA37,MaXa!$F$2:$G$83,2,0)</f>
        <v>26728</v>
      </c>
      <c r="K37" s="2001">
        <v>27</v>
      </c>
      <c r="L37" s="2001" t="s">
        <v>9903</v>
      </c>
      <c r="M37" s="3646">
        <v>5117</v>
      </c>
      <c r="N37" s="3612"/>
      <c r="O37" s="3612"/>
      <c r="P37" s="3629" t="s">
        <v>9904</v>
      </c>
      <c r="Q37" s="3629" t="s">
        <v>852</v>
      </c>
      <c r="R37" s="2970" t="s">
        <v>9905</v>
      </c>
      <c r="S37" s="3612" t="s">
        <v>3872</v>
      </c>
      <c r="T37" s="3646" t="e">
        <f>VLOOKUP(M37,'[5]Tân Thành'!$D$9:$U$19,17,0)/1000000</f>
        <v>#N/A</v>
      </c>
      <c r="U37" s="3650" t="e">
        <f>VLOOKUP(M37,'[5]Tân Thành'!$D$9:$U$19,2,0)/1000000</f>
        <v>#N/A</v>
      </c>
      <c r="V37" s="3612"/>
      <c r="AA37" s="2450" t="s">
        <v>9960</v>
      </c>
    </row>
    <row r="38" spans="1:27" s="2288" customFormat="1" ht="33" customHeight="1">
      <c r="A38" s="3612">
        <v>30</v>
      </c>
      <c r="B38" s="2314" t="s">
        <v>9912</v>
      </c>
      <c r="C38" s="3159"/>
      <c r="D38" s="3622" t="str">
        <f t="shared" si="0"/>
        <v>1_51_33_827; 897</v>
      </c>
      <c r="E38" s="2314" t="s">
        <v>10961</v>
      </c>
      <c r="F38" s="3622" t="str">
        <f t="shared" si="1"/>
        <v>33_827; 897</v>
      </c>
      <c r="G38" s="3634" t="s">
        <v>10044</v>
      </c>
      <c r="H38" s="3612" t="s">
        <v>7689</v>
      </c>
      <c r="I38" s="3606" t="s">
        <v>3189</v>
      </c>
      <c r="J38" s="3315">
        <f>VLOOKUP(AA38,MaXa!$F$2:$G$83,2,0)</f>
        <v>26704</v>
      </c>
      <c r="K38" s="2001">
        <v>33</v>
      </c>
      <c r="L38" s="2001" t="s">
        <v>9913</v>
      </c>
      <c r="M38" s="3646">
        <v>4171</v>
      </c>
      <c r="N38" s="3612"/>
      <c r="O38" s="3612"/>
      <c r="P38" s="3629" t="s">
        <v>9914</v>
      </c>
      <c r="Q38" s="3629"/>
      <c r="R38" s="3629" t="s">
        <v>9915</v>
      </c>
      <c r="S38" s="3612"/>
      <c r="T38" s="3646"/>
      <c r="U38" s="3650"/>
      <c r="V38" s="3612" t="s">
        <v>8070</v>
      </c>
      <c r="AA38" s="3280" t="s">
        <v>11052</v>
      </c>
    </row>
    <row r="39" spans="1:27" s="2288" customFormat="1" ht="44.25" customHeight="1">
      <c r="A39" s="3612">
        <v>31</v>
      </c>
      <c r="B39" s="2314" t="s">
        <v>9909</v>
      </c>
      <c r="C39" s="3159"/>
      <c r="D39" s="3622" t="str">
        <f t="shared" ref="D39:D74" si="2">E39&amp;"_"&amp;F39</f>
        <v>1_52_12_287; 296; 297; 299</v>
      </c>
      <c r="E39" s="2314" t="s">
        <v>10962</v>
      </c>
      <c r="F39" s="3622" t="str">
        <f t="shared" ref="F39:F45" si="3">K39&amp;"_"&amp;L39</f>
        <v>12_287; 296; 297; 299</v>
      </c>
      <c r="G39" s="3634" t="s">
        <v>10045</v>
      </c>
      <c r="H39" s="3612" t="s">
        <v>7689</v>
      </c>
      <c r="I39" s="3606" t="s">
        <v>3187</v>
      </c>
      <c r="J39" s="3315">
        <f>VLOOKUP(AA39,MaXa!$F$2:$G$83,2,0)</f>
        <v>26719</v>
      </c>
      <c r="K39" s="2001">
        <v>12</v>
      </c>
      <c r="L39" s="2001" t="s">
        <v>9910</v>
      </c>
      <c r="M39" s="3646">
        <v>3174</v>
      </c>
      <c r="N39" s="3612"/>
      <c r="O39" s="3612"/>
      <c r="P39" s="3629" t="s">
        <v>9911</v>
      </c>
      <c r="Q39" s="3629"/>
      <c r="R39" s="3629" t="s">
        <v>192</v>
      </c>
      <c r="S39" s="3612"/>
      <c r="T39" s="3646"/>
      <c r="U39" s="3650"/>
      <c r="V39" s="3612"/>
      <c r="AA39" s="3280" t="s">
        <v>9850</v>
      </c>
    </row>
    <row r="40" spans="1:27" ht="40.5" customHeight="1">
      <c r="A40" s="3612">
        <v>32</v>
      </c>
      <c r="B40" s="3615" t="s">
        <v>1795</v>
      </c>
      <c r="C40" s="1716"/>
      <c r="D40" s="3622" t="str">
        <f t="shared" si="2"/>
        <v>1_56_14_46</v>
      </c>
      <c r="E40" s="2314" t="s">
        <v>10963</v>
      </c>
      <c r="F40" s="3622" t="str">
        <f t="shared" si="3"/>
        <v>14_46</v>
      </c>
      <c r="G40" s="3634" t="s">
        <v>10046</v>
      </c>
      <c r="H40" s="3612" t="s">
        <v>4864</v>
      </c>
      <c r="I40" s="3605" t="s">
        <v>7732</v>
      </c>
      <c r="J40" s="3315">
        <f>VLOOKUP(AA40,MaXa!$F$2:$G$83,2,0)</f>
        <v>26620</v>
      </c>
      <c r="K40" s="1813">
        <v>14</v>
      </c>
      <c r="L40" s="1813">
        <v>46</v>
      </c>
      <c r="M40" s="2328">
        <v>296.2</v>
      </c>
      <c r="N40" s="3610"/>
      <c r="O40" s="3610"/>
      <c r="P40" s="3610" t="s">
        <v>1039</v>
      </c>
      <c r="Q40" s="3610" t="s">
        <v>751</v>
      </c>
      <c r="R40" s="3612" t="s">
        <v>2540</v>
      </c>
      <c r="S40" s="3607" t="s">
        <v>1797</v>
      </c>
      <c r="T40" s="3646">
        <f>VLOOKUP(M40,'[5]Xuyên Mộc'!$D$7:$V$46,17,0)/1000000</f>
        <v>625.57439999999997</v>
      </c>
      <c r="U40" s="3650">
        <f>VLOOKUP(M40,'[5]Xuyên Mộc'!$D$7:$V$46,2,0)/1000000</f>
        <v>0</v>
      </c>
      <c r="V40" s="3610" t="s">
        <v>671</v>
      </c>
      <c r="AA40" s="3280" t="s">
        <v>11034</v>
      </c>
    </row>
    <row r="41" spans="1:27" s="2139" customFormat="1" ht="54.75" customHeight="1">
      <c r="A41" s="3612">
        <v>33</v>
      </c>
      <c r="B41" s="3614" t="s">
        <v>3862</v>
      </c>
      <c r="C41" s="3638"/>
      <c r="D41" s="3622" t="str">
        <f t="shared" si="2"/>
        <v>1_57_10_74,1809-1820, 1831,130</v>
      </c>
      <c r="E41" s="2314" t="s">
        <v>10964</v>
      </c>
      <c r="F41" s="3622" t="str">
        <f t="shared" si="3"/>
        <v>10_74,1809-1820, 1831,130</v>
      </c>
      <c r="G41" s="3634" t="s">
        <v>10047</v>
      </c>
      <c r="H41" s="3612" t="s">
        <v>7689</v>
      </c>
      <c r="I41" s="3606" t="s">
        <v>3189</v>
      </c>
      <c r="J41" s="3315">
        <f>VLOOKUP(AA41,MaXa!$F$2:$G$83,2,0)</f>
        <v>26704</v>
      </c>
      <c r="K41" s="2001">
        <v>10</v>
      </c>
      <c r="L41" s="2001" t="s">
        <v>3082</v>
      </c>
      <c r="M41" s="3646">
        <v>2250</v>
      </c>
      <c r="N41" s="3612"/>
      <c r="O41" s="3612"/>
      <c r="P41" s="3612" t="s">
        <v>3863</v>
      </c>
      <c r="Q41" s="3612" t="s">
        <v>940</v>
      </c>
      <c r="R41" s="3612" t="s">
        <v>2868</v>
      </c>
      <c r="S41" s="3608" t="s">
        <v>3872</v>
      </c>
      <c r="T41" s="3646">
        <f>VLOOKUP(M41,'[5]Tân Thành'!$D$9:$U$19,17,0)/1000000</f>
        <v>10023.75</v>
      </c>
      <c r="U41" s="3650">
        <f>VLOOKUP(M41,'[5]Tân Thành'!$D$9:$U$19,2,0)/1000000</f>
        <v>0</v>
      </c>
      <c r="V41" s="3612"/>
      <c r="AA41" s="3280" t="s">
        <v>11052</v>
      </c>
    </row>
    <row r="42" spans="1:27" s="2139" customFormat="1" ht="43.5" customHeight="1">
      <c r="A42" s="3612">
        <v>34</v>
      </c>
      <c r="B42" s="3614" t="s">
        <v>3127</v>
      </c>
      <c r="C42" s="3638"/>
      <c r="D42" s="3622" t="str">
        <f t="shared" si="2"/>
        <v>1_58_15_678</v>
      </c>
      <c r="E42" s="2314" t="s">
        <v>10965</v>
      </c>
      <c r="F42" s="3622" t="str">
        <f t="shared" si="3"/>
        <v>15_678</v>
      </c>
      <c r="G42" s="3634" t="s">
        <v>10048</v>
      </c>
      <c r="H42" s="3612" t="s">
        <v>7689</v>
      </c>
      <c r="I42" s="3606" t="s">
        <v>3189</v>
      </c>
      <c r="J42" s="3315">
        <f>VLOOKUP(AA42,MaXa!$F$2:$G$83,2,0)</f>
        <v>26704</v>
      </c>
      <c r="K42" s="2001">
        <v>15</v>
      </c>
      <c r="L42" s="2001">
        <v>678</v>
      </c>
      <c r="M42" s="3646">
        <v>55479</v>
      </c>
      <c r="N42" s="3612"/>
      <c r="O42" s="3612"/>
      <c r="P42" s="3612" t="s">
        <v>2544</v>
      </c>
      <c r="Q42" s="3612" t="s">
        <v>2450</v>
      </c>
      <c r="R42" s="3612" t="s">
        <v>3866</v>
      </c>
      <c r="S42" s="3608" t="s">
        <v>3872</v>
      </c>
      <c r="T42" s="3646">
        <f>VLOOKUP(M42,'[5]Tân Thành'!$D$9:$U$19,17,0)/1000000</f>
        <v>91540.35</v>
      </c>
      <c r="U42" s="3650">
        <f>VLOOKUP(M42,'[5]Tân Thành'!$D$9:$U$19,2,0)/1000000</f>
        <v>571.9</v>
      </c>
      <c r="V42" s="3612" t="s">
        <v>3868</v>
      </c>
      <c r="AA42" s="3280" t="s">
        <v>11052</v>
      </c>
    </row>
    <row r="43" spans="1:27" ht="36.75" customHeight="1">
      <c r="A43" s="3612">
        <v>35</v>
      </c>
      <c r="B43" s="2345" t="s">
        <v>7574</v>
      </c>
      <c r="C43" s="3163"/>
      <c r="D43" s="3622" t="str">
        <f t="shared" si="2"/>
        <v>1_60_/15_74</v>
      </c>
      <c r="E43" s="2314" t="s">
        <v>10966</v>
      </c>
      <c r="F43" s="3622" t="str">
        <f t="shared" si="3"/>
        <v>/15_74</v>
      </c>
      <c r="G43" s="3634" t="s">
        <v>10049</v>
      </c>
      <c r="H43" s="3612" t="s">
        <v>7683</v>
      </c>
      <c r="I43" s="3255" t="s">
        <v>6567</v>
      </c>
      <c r="J43" s="3315">
        <f>VLOOKUP(AA43,MaXa!$F$2:$G$83,2,0)</f>
        <v>26509</v>
      </c>
      <c r="K43" s="3324" t="s">
        <v>7572</v>
      </c>
      <c r="L43" s="3325">
        <v>74</v>
      </c>
      <c r="M43" s="2284">
        <v>1600</v>
      </c>
      <c r="N43" s="2284"/>
      <c r="O43" s="2285" t="str">
        <f>P43</f>
        <v>SKC</v>
      </c>
      <c r="P43" s="2283" t="s">
        <v>858</v>
      </c>
      <c r="Q43" s="3630">
        <v>0</v>
      </c>
      <c r="R43" s="4225" t="s">
        <v>7560</v>
      </c>
      <c r="S43" s="3635"/>
      <c r="T43" s="3609">
        <v>22460</v>
      </c>
      <c r="U43" s="3608"/>
      <c r="V43" s="3612"/>
      <c r="AA43" s="3318" t="s">
        <v>6567</v>
      </c>
    </row>
    <row r="44" spans="1:27" ht="24.95" customHeight="1">
      <c r="A44" s="3612">
        <v>36</v>
      </c>
      <c r="B44" s="2345" t="s">
        <v>7584</v>
      </c>
      <c r="C44" s="3163"/>
      <c r="D44" s="3622" t="str">
        <f t="shared" si="2"/>
        <v>1_61_/16_74</v>
      </c>
      <c r="E44" s="2314" t="s">
        <v>10967</v>
      </c>
      <c r="F44" s="3622" t="str">
        <f t="shared" si="3"/>
        <v>/16_74</v>
      </c>
      <c r="G44" s="3634" t="s">
        <v>10050</v>
      </c>
      <c r="H44" s="3612" t="s">
        <v>7683</v>
      </c>
      <c r="I44" s="3255" t="s">
        <v>6631</v>
      </c>
      <c r="J44" s="3315">
        <f>VLOOKUP(AA44,MaXa!$F$2:$G$83,2,0)</f>
        <v>26512</v>
      </c>
      <c r="K44" s="3324" t="s">
        <v>7585</v>
      </c>
      <c r="L44" s="3325">
        <v>74</v>
      </c>
      <c r="M44" s="2284">
        <v>2498.3000000000002</v>
      </c>
      <c r="N44" s="2284"/>
      <c r="O44" s="2285" t="str">
        <f>P44</f>
        <v>SKC</v>
      </c>
      <c r="P44" s="2283" t="s">
        <v>858</v>
      </c>
      <c r="Q44" s="3630">
        <v>0</v>
      </c>
      <c r="R44" s="4225"/>
      <c r="S44" s="3635"/>
      <c r="T44" s="3609">
        <v>35080</v>
      </c>
      <c r="U44" s="3608"/>
      <c r="V44" s="3612"/>
      <c r="AA44" s="3318" t="s">
        <v>6631</v>
      </c>
    </row>
    <row r="45" spans="1:27" ht="35.25" customHeight="1">
      <c r="A45" s="3612">
        <v>37</v>
      </c>
      <c r="B45" s="2345" t="s">
        <v>7559</v>
      </c>
      <c r="C45" s="3163"/>
      <c r="D45" s="3622" t="str">
        <f t="shared" si="2"/>
        <v>1_62_22_74</v>
      </c>
      <c r="E45" s="2314" t="s">
        <v>10968</v>
      </c>
      <c r="F45" s="3622" t="str">
        <f t="shared" si="3"/>
        <v>22_74</v>
      </c>
      <c r="G45" s="3634" t="s">
        <v>10051</v>
      </c>
      <c r="H45" s="3612" t="s">
        <v>7683</v>
      </c>
      <c r="I45" s="3255" t="s">
        <v>6567</v>
      </c>
      <c r="J45" s="3315">
        <f>VLOOKUP(AA45,MaXa!$F$2:$G$83,2,0)</f>
        <v>26509</v>
      </c>
      <c r="K45" s="3325">
        <v>22</v>
      </c>
      <c r="L45" s="3325">
        <v>74</v>
      </c>
      <c r="M45" s="2284">
        <v>894.7</v>
      </c>
      <c r="N45" s="2284"/>
      <c r="O45" s="2285" t="str">
        <f>P45</f>
        <v>SKC</v>
      </c>
      <c r="P45" s="2283" t="s">
        <v>858</v>
      </c>
      <c r="Q45" s="3630">
        <v>0</v>
      </c>
      <c r="R45" s="4225"/>
      <c r="S45" s="3635"/>
      <c r="T45" s="3609">
        <v>12560</v>
      </c>
      <c r="U45" s="3608"/>
      <c r="V45" s="3612"/>
      <c r="AA45" s="3318" t="s">
        <v>6567</v>
      </c>
    </row>
    <row r="46" spans="1:27" ht="24.95" customHeight="1">
      <c r="A46" s="3612"/>
      <c r="B46" s="3614"/>
      <c r="C46" s="3638"/>
      <c r="D46" s="3622"/>
      <c r="E46" s="3614"/>
      <c r="F46" s="3622"/>
      <c r="G46" s="3634"/>
      <c r="H46" s="3612"/>
      <c r="I46" s="3606"/>
      <c r="J46" s="3282"/>
      <c r="K46" s="2001"/>
      <c r="L46" s="2001"/>
      <c r="M46" s="3646"/>
      <c r="N46" s="3646"/>
      <c r="O46" s="3629"/>
      <c r="P46" s="3634"/>
      <c r="Q46" s="3630"/>
      <c r="R46" s="3612"/>
      <c r="S46" s="3612"/>
      <c r="T46" s="3609"/>
      <c r="U46" s="3608"/>
      <c r="V46" s="3612"/>
      <c r="AA46" s="3318"/>
    </row>
    <row r="47" spans="1:27" s="3601" customFormat="1" ht="24.95" customHeight="1">
      <c r="A47" s="3600" t="s">
        <v>3575</v>
      </c>
      <c r="B47" s="3600" t="s">
        <v>9006</v>
      </c>
      <c r="C47" s="3602"/>
      <c r="D47" s="3622" t="str">
        <f t="shared" si="2"/>
        <v>_</v>
      </c>
      <c r="E47" s="3600"/>
      <c r="F47" s="3600"/>
      <c r="G47" s="2343"/>
      <c r="H47" s="3612"/>
      <c r="I47" s="3599"/>
      <c r="J47" s="3316"/>
      <c r="K47" s="3647"/>
      <c r="L47" s="3647"/>
      <c r="M47" s="2137">
        <f>SUM(M48:M65)</f>
        <v>551247.69999999995</v>
      </c>
      <c r="N47" s="3600"/>
      <c r="O47" s="3600"/>
      <c r="P47" s="3600"/>
      <c r="Q47" s="3600"/>
      <c r="R47" s="3643"/>
      <c r="S47" s="3600"/>
      <c r="T47" s="2369"/>
      <c r="U47" s="3600"/>
      <c r="V47" s="3600"/>
      <c r="W47" s="3601">
        <f>M47/10000</f>
        <v>55.124769999999998</v>
      </c>
      <c r="AA47" s="2450"/>
    </row>
    <row r="48" spans="1:27" s="3601" customFormat="1" ht="24.95" customHeight="1">
      <c r="A48" s="3612">
        <v>1</v>
      </c>
      <c r="B48" s="2318" t="s">
        <v>3646</v>
      </c>
      <c r="C48" s="3164"/>
      <c r="D48" s="3622" t="str">
        <f t="shared" si="2"/>
        <v>1_63_9_67</v>
      </c>
      <c r="E48" s="2314" t="s">
        <v>10969</v>
      </c>
      <c r="F48" s="3622" t="str">
        <f t="shared" ref="F48:F70" si="4">K48&amp;"_"&amp;L48</f>
        <v>9_67</v>
      </c>
      <c r="G48" s="3634" t="s">
        <v>10052</v>
      </c>
      <c r="H48" s="3612" t="s">
        <v>7686</v>
      </c>
      <c r="I48" s="3256" t="s">
        <v>8492</v>
      </c>
      <c r="J48" s="3317">
        <v>26692</v>
      </c>
      <c r="K48" s="2001">
        <v>9</v>
      </c>
      <c r="L48" s="2001">
        <v>67</v>
      </c>
      <c r="M48" s="3646">
        <v>198</v>
      </c>
      <c r="N48" s="3600"/>
      <c r="O48" s="3600"/>
      <c r="P48" s="3600"/>
      <c r="Q48" s="3612" t="s">
        <v>754</v>
      </c>
      <c r="R48" s="3617" t="s">
        <v>3647</v>
      </c>
      <c r="S48" s="3624" t="s">
        <v>3676</v>
      </c>
      <c r="T48" s="3609">
        <v>135</v>
      </c>
      <c r="U48" s="3600"/>
      <c r="V48" s="3600"/>
      <c r="AA48" s="2450" t="s">
        <v>8492</v>
      </c>
    </row>
    <row r="49" spans="1:27" s="3601" customFormat="1" ht="24.95" customHeight="1">
      <c r="A49" s="3612">
        <v>2</v>
      </c>
      <c r="B49" s="2318" t="s">
        <v>3682</v>
      </c>
      <c r="C49" s="3164" t="s">
        <v>3930</v>
      </c>
      <c r="D49" s="3622" t="str">
        <f t="shared" si="2"/>
        <v>1_65_36_163+ 167</v>
      </c>
      <c r="E49" s="2314" t="s">
        <v>10970</v>
      </c>
      <c r="F49" s="3622" t="str">
        <f t="shared" si="4"/>
        <v>36_163+ 167</v>
      </c>
      <c r="G49" s="3634" t="s">
        <v>10053</v>
      </c>
      <c r="H49" s="3612" t="s">
        <v>7686</v>
      </c>
      <c r="I49" s="3256" t="s">
        <v>8492</v>
      </c>
      <c r="J49" s="3317">
        <v>26692</v>
      </c>
      <c r="K49" s="2001">
        <v>36</v>
      </c>
      <c r="L49" s="2001" t="s">
        <v>3683</v>
      </c>
      <c r="M49" s="3646">
        <v>100</v>
      </c>
      <c r="N49" s="3600"/>
      <c r="O49" s="3600"/>
      <c r="P49" s="3600"/>
      <c r="Q49" s="3612" t="s">
        <v>754</v>
      </c>
      <c r="R49" s="3617" t="s">
        <v>3684</v>
      </c>
      <c r="S49" s="3617" t="s">
        <v>3685</v>
      </c>
      <c r="T49" s="3609">
        <v>68.194999999999993</v>
      </c>
      <c r="U49" s="3600"/>
      <c r="V49" s="3600"/>
      <c r="AA49" s="2450" t="s">
        <v>8492</v>
      </c>
    </row>
    <row r="50" spans="1:27" s="3601" customFormat="1" ht="24.95" customHeight="1">
      <c r="A50" s="3612">
        <v>3</v>
      </c>
      <c r="B50" s="2318" t="s">
        <v>3688</v>
      </c>
      <c r="C50" s="3164"/>
      <c r="D50" s="3622" t="str">
        <f t="shared" si="2"/>
        <v>1_67_29_632</v>
      </c>
      <c r="E50" s="2314" t="s">
        <v>10971</v>
      </c>
      <c r="F50" s="3622" t="str">
        <f t="shared" si="4"/>
        <v>29_632</v>
      </c>
      <c r="G50" s="3634" t="s">
        <v>10054</v>
      </c>
      <c r="H50" s="3612" t="s">
        <v>7686</v>
      </c>
      <c r="I50" s="3256" t="s">
        <v>8492</v>
      </c>
      <c r="J50" s="3317">
        <v>26692</v>
      </c>
      <c r="K50" s="2001">
        <v>29</v>
      </c>
      <c r="L50" s="2001">
        <v>632</v>
      </c>
      <c r="M50" s="3646">
        <v>4</v>
      </c>
      <c r="N50" s="3600"/>
      <c r="O50" s="3600"/>
      <c r="P50" s="3600"/>
      <c r="Q50" s="3612" t="s">
        <v>754</v>
      </c>
      <c r="R50" s="3617" t="s">
        <v>3689</v>
      </c>
      <c r="S50" s="3617" t="s">
        <v>3685</v>
      </c>
      <c r="T50" s="3609">
        <v>2.73</v>
      </c>
      <c r="U50" s="3600"/>
      <c r="V50" s="3600"/>
      <c r="AA50" s="2450" t="s">
        <v>8492</v>
      </c>
    </row>
    <row r="51" spans="1:27" s="3601" customFormat="1" ht="24.95" customHeight="1">
      <c r="A51" s="3612">
        <v>4</v>
      </c>
      <c r="B51" s="3080" t="s">
        <v>3671</v>
      </c>
      <c r="C51" s="3165" t="s">
        <v>3930</v>
      </c>
      <c r="D51" s="3622" t="str">
        <f t="shared" si="2"/>
        <v>1_68_41_48</v>
      </c>
      <c r="E51" s="2314" t="s">
        <v>10972</v>
      </c>
      <c r="F51" s="3622" t="str">
        <f t="shared" si="4"/>
        <v>41_48</v>
      </c>
      <c r="G51" s="3634" t="s">
        <v>10055</v>
      </c>
      <c r="H51" s="3612" t="s">
        <v>7686</v>
      </c>
      <c r="I51" s="3256" t="s">
        <v>8492</v>
      </c>
      <c r="J51" s="3317">
        <v>26692</v>
      </c>
      <c r="K51" s="3326">
        <v>41</v>
      </c>
      <c r="L51" s="3326">
        <v>48</v>
      </c>
      <c r="M51" s="2378">
        <v>200</v>
      </c>
      <c r="N51" s="3600"/>
      <c r="O51" s="3600"/>
      <c r="P51" s="3600"/>
      <c r="Q51" s="3612" t="s">
        <v>754</v>
      </c>
      <c r="R51" s="3624" t="s">
        <v>3799</v>
      </c>
      <c r="S51" s="3624" t="s">
        <v>3676</v>
      </c>
      <c r="T51" s="3609">
        <v>136.38999999999999</v>
      </c>
      <c r="U51" s="3600"/>
      <c r="V51" s="3600"/>
      <c r="AA51" s="2450" t="s">
        <v>8492</v>
      </c>
    </row>
    <row r="52" spans="1:27" ht="24.95" customHeight="1">
      <c r="A52" s="3612">
        <v>5</v>
      </c>
      <c r="B52" s="3248" t="s">
        <v>1119</v>
      </c>
      <c r="C52" s="3166"/>
      <c r="D52" s="3622" t="str">
        <f t="shared" si="2"/>
        <v>1_72_2_41</v>
      </c>
      <c r="E52" s="2314" t="s">
        <v>10973</v>
      </c>
      <c r="F52" s="3622" t="str">
        <f t="shared" si="4"/>
        <v>2_41</v>
      </c>
      <c r="G52" s="3634" t="s">
        <v>10056</v>
      </c>
      <c r="H52" s="3612" t="s">
        <v>4864</v>
      </c>
      <c r="I52" s="3616" t="s">
        <v>7704</v>
      </c>
      <c r="J52" s="3317">
        <v>26641</v>
      </c>
      <c r="K52" s="3327">
        <v>2</v>
      </c>
      <c r="L52" s="1813">
        <v>41</v>
      </c>
      <c r="M52" s="2969">
        <v>171.1</v>
      </c>
      <c r="N52" s="3607"/>
      <c r="O52" s="3607"/>
      <c r="P52" s="3607" t="s">
        <v>852</v>
      </c>
      <c r="Q52" s="3607" t="s">
        <v>873</v>
      </c>
      <c r="R52" s="3612" t="s">
        <v>1818</v>
      </c>
      <c r="S52" s="3607" t="s">
        <v>1726</v>
      </c>
      <c r="T52" s="1941">
        <v>164.26</v>
      </c>
      <c r="U52" s="3650"/>
      <c r="V52" s="3607" t="s">
        <v>643</v>
      </c>
      <c r="AA52" s="3318" t="s">
        <v>7704</v>
      </c>
    </row>
    <row r="53" spans="1:27" ht="24.95" customHeight="1">
      <c r="A53" s="3612">
        <v>6</v>
      </c>
      <c r="B53" s="3248" t="s">
        <v>1119</v>
      </c>
      <c r="C53" s="3166"/>
      <c r="D53" s="3622" t="str">
        <f t="shared" si="2"/>
        <v>1_72_2_95</v>
      </c>
      <c r="E53" s="2314" t="s">
        <v>10973</v>
      </c>
      <c r="F53" s="3622" t="str">
        <f t="shared" si="4"/>
        <v>2_95</v>
      </c>
      <c r="G53" s="3634" t="s">
        <v>10057</v>
      </c>
      <c r="H53" s="3612" t="s">
        <v>4864</v>
      </c>
      <c r="I53" s="3616" t="s">
        <v>7704</v>
      </c>
      <c r="J53" s="3317">
        <v>26641</v>
      </c>
      <c r="K53" s="3327">
        <v>2</v>
      </c>
      <c r="L53" s="1813">
        <v>95</v>
      </c>
      <c r="M53" s="2969">
        <v>390.6</v>
      </c>
      <c r="N53" s="3607"/>
      <c r="O53" s="3607"/>
      <c r="P53" s="3607" t="s">
        <v>852</v>
      </c>
      <c r="Q53" s="3607" t="s">
        <v>873</v>
      </c>
      <c r="R53" s="3612" t="s">
        <v>1818</v>
      </c>
      <c r="S53" s="3607" t="s">
        <v>1726</v>
      </c>
      <c r="T53" s="2461">
        <v>374.98</v>
      </c>
      <c r="U53" s="3650"/>
      <c r="V53" s="3607"/>
      <c r="AA53" s="3318" t="s">
        <v>7704</v>
      </c>
    </row>
    <row r="54" spans="1:27" ht="42.75" customHeight="1">
      <c r="A54" s="3612">
        <v>7</v>
      </c>
      <c r="B54" s="3613" t="s">
        <v>1727</v>
      </c>
      <c r="C54" s="3161"/>
      <c r="D54" s="3622" t="str">
        <f t="shared" si="2"/>
        <v>1_73_45_73</v>
      </c>
      <c r="E54" s="2314" t="s">
        <v>10974</v>
      </c>
      <c r="F54" s="3622" t="str">
        <f t="shared" si="4"/>
        <v>45_73</v>
      </c>
      <c r="G54" s="3634" t="s">
        <v>10058</v>
      </c>
      <c r="H54" s="3612" t="s">
        <v>4864</v>
      </c>
      <c r="I54" s="3605" t="s">
        <v>7704</v>
      </c>
      <c r="J54" s="3317">
        <v>26641</v>
      </c>
      <c r="K54" s="1813">
        <v>45</v>
      </c>
      <c r="L54" s="1813">
        <v>73</v>
      </c>
      <c r="M54" s="2969">
        <v>1200</v>
      </c>
      <c r="N54" s="3607"/>
      <c r="O54" s="3607"/>
      <c r="P54" s="3607" t="s">
        <v>751</v>
      </c>
      <c r="Q54" s="3607" t="s">
        <v>751</v>
      </c>
      <c r="R54" s="3612" t="s">
        <v>1819</v>
      </c>
      <c r="S54" s="3607" t="s">
        <v>1726</v>
      </c>
      <c r="T54" s="3646">
        <f>VLOOKUP(M54,'[5]Xuyên Mộc'!$D$7:$V$46,17,0)/1000000</f>
        <v>1800</v>
      </c>
      <c r="U54" s="3650">
        <f>VLOOKUP(M54,'[5]Xuyên Mộc'!$D$7:$V$46,2,0)/1000000</f>
        <v>0</v>
      </c>
      <c r="V54" s="3607" t="s">
        <v>4880</v>
      </c>
      <c r="AA54" s="3318" t="s">
        <v>7704</v>
      </c>
    </row>
    <row r="55" spans="1:27" ht="38.25" customHeight="1">
      <c r="A55" s="3612">
        <v>8</v>
      </c>
      <c r="B55" s="3613" t="s">
        <v>1740</v>
      </c>
      <c r="C55" s="3161"/>
      <c r="D55" s="3622" t="str">
        <f t="shared" si="2"/>
        <v>1_74_10_522, 839, 525, 840</v>
      </c>
      <c r="E55" s="2314" t="s">
        <v>10975</v>
      </c>
      <c r="F55" s="3622" t="str">
        <f t="shared" si="4"/>
        <v>10_522, 839, 525, 840</v>
      </c>
      <c r="G55" s="3634" t="s">
        <v>10059</v>
      </c>
      <c r="H55" s="3612" t="s">
        <v>4864</v>
      </c>
      <c r="I55" s="3605" t="s">
        <v>11025</v>
      </c>
      <c r="J55" s="3317">
        <v>26644</v>
      </c>
      <c r="K55" s="1813">
        <v>10</v>
      </c>
      <c r="L55" s="1813" t="s">
        <v>1741</v>
      </c>
      <c r="M55" s="2328">
        <v>2673</v>
      </c>
      <c r="N55" s="3607" t="s">
        <v>1742</v>
      </c>
      <c r="O55" s="3607"/>
      <c r="P55" s="3607" t="s">
        <v>1039</v>
      </c>
      <c r="Q55" s="3607" t="s">
        <v>751</v>
      </c>
      <c r="R55" s="3612" t="s">
        <v>192</v>
      </c>
      <c r="S55" s="3607" t="s">
        <v>1739</v>
      </c>
      <c r="T55" s="3646">
        <f>VLOOKUP(M55,'[5]Xuyên Mộc'!$D$7:$V$46,17,0)/1000000</f>
        <v>4009.5</v>
      </c>
      <c r="U55" s="3650">
        <f>VLOOKUP(M55,'[5]Xuyên Mộc'!$D$7:$V$46,2,0)/1000000</f>
        <v>54.975299999999997</v>
      </c>
      <c r="V55" s="3607" t="s">
        <v>684</v>
      </c>
      <c r="AA55" s="3318" t="s">
        <v>11025</v>
      </c>
    </row>
    <row r="56" spans="1:27" ht="24.95" customHeight="1">
      <c r="A56" s="3612">
        <v>9</v>
      </c>
      <c r="B56" s="3613" t="s">
        <v>9906</v>
      </c>
      <c r="C56" s="3161"/>
      <c r="D56" s="3622" t="str">
        <f t="shared" si="2"/>
        <v>1_75__23; 1075-1078</v>
      </c>
      <c r="E56" s="2314" t="s">
        <v>10976</v>
      </c>
      <c r="F56" s="3622" t="str">
        <f t="shared" si="4"/>
        <v>_23; 1075-1078</v>
      </c>
      <c r="G56" s="3634" t="s">
        <v>10060</v>
      </c>
      <c r="H56" s="3612" t="s">
        <v>7689</v>
      </c>
      <c r="I56" s="3605" t="s">
        <v>9960</v>
      </c>
      <c r="J56" s="3317">
        <v>26728</v>
      </c>
      <c r="K56" s="1813"/>
      <c r="L56" s="1813" t="s">
        <v>9907</v>
      </c>
      <c r="M56" s="2328">
        <v>10994</v>
      </c>
      <c r="N56" s="3607"/>
      <c r="O56" s="3607"/>
      <c r="P56" s="3607"/>
      <c r="Q56" s="3607"/>
      <c r="R56" s="3612" t="s">
        <v>623</v>
      </c>
      <c r="S56" s="3607" t="s">
        <v>9181</v>
      </c>
      <c r="T56" s="3646">
        <f>M56*T54*1.2/M54</f>
        <v>19789.2</v>
      </c>
      <c r="U56" s="3650"/>
      <c r="V56" s="3607" t="s">
        <v>9908</v>
      </c>
      <c r="AA56" s="3318" t="s">
        <v>9960</v>
      </c>
    </row>
    <row r="57" spans="1:27" ht="35.25" customHeight="1">
      <c r="A57" s="3612">
        <v>10</v>
      </c>
      <c r="B57" s="3613" t="s">
        <v>9916</v>
      </c>
      <c r="C57" s="3161"/>
      <c r="D57" s="3622" t="str">
        <f t="shared" si="2"/>
        <v>1_76__</v>
      </c>
      <c r="E57" s="2314" t="s">
        <v>10977</v>
      </c>
      <c r="F57" s="3622" t="str">
        <f t="shared" si="4"/>
        <v>_</v>
      </c>
      <c r="G57" s="3634" t="s">
        <v>10061</v>
      </c>
      <c r="H57" s="3612" t="s">
        <v>7689</v>
      </c>
      <c r="I57" s="3605" t="s">
        <v>3189</v>
      </c>
      <c r="J57" s="3317">
        <v>26704</v>
      </c>
      <c r="K57" s="1813"/>
      <c r="L57" s="1813"/>
      <c r="M57" s="2328">
        <f>21.2*10000</f>
        <v>212000</v>
      </c>
      <c r="N57" s="3607"/>
      <c r="O57" s="3607"/>
      <c r="P57" s="3607"/>
      <c r="Q57" s="3607"/>
      <c r="R57" s="3612" t="s">
        <v>623</v>
      </c>
      <c r="S57" s="3607" t="s">
        <v>9181</v>
      </c>
      <c r="T57" s="3646">
        <f>M57*T55*1.2/M55</f>
        <v>381600</v>
      </c>
      <c r="U57" s="3650"/>
      <c r="V57" s="3607" t="s">
        <v>9182</v>
      </c>
      <c r="AA57" s="3318" t="s">
        <v>3189</v>
      </c>
    </row>
    <row r="58" spans="1:27" ht="24.95" customHeight="1">
      <c r="A58" s="3612">
        <v>11</v>
      </c>
      <c r="B58" s="3613" t="s">
        <v>9917</v>
      </c>
      <c r="C58" s="3161"/>
      <c r="D58" s="3622" t="str">
        <f t="shared" si="2"/>
        <v>1_77_10_03; 56; 63</v>
      </c>
      <c r="E58" s="2314" t="s">
        <v>10978</v>
      </c>
      <c r="F58" s="3622" t="str">
        <f t="shared" si="4"/>
        <v>10_03; 56; 63</v>
      </c>
      <c r="G58" s="3634" t="s">
        <v>10062</v>
      </c>
      <c r="H58" s="3612" t="s">
        <v>7689</v>
      </c>
      <c r="I58" s="3606" t="s">
        <v>3190</v>
      </c>
      <c r="J58" s="3317">
        <v>26707</v>
      </c>
      <c r="K58" s="1813" t="s">
        <v>511</v>
      </c>
      <c r="L58" s="1813" t="s">
        <v>9918</v>
      </c>
      <c r="M58" s="2328">
        <v>305463</v>
      </c>
      <c r="N58" s="3607"/>
      <c r="O58" s="3607"/>
      <c r="P58" s="3607"/>
      <c r="Q58" s="3607"/>
      <c r="R58" s="3612" t="s">
        <v>476</v>
      </c>
      <c r="S58" s="3607"/>
      <c r="T58" s="3646"/>
      <c r="U58" s="3650"/>
      <c r="V58" s="3607"/>
      <c r="AA58" s="3318" t="s">
        <v>3190</v>
      </c>
    </row>
    <row r="59" spans="1:27" s="2139" customFormat="1" ht="24.95" customHeight="1">
      <c r="A59" s="3612">
        <v>12</v>
      </c>
      <c r="B59" s="3614" t="s">
        <v>3869</v>
      </c>
      <c r="C59" s="3638"/>
      <c r="D59" s="3622" t="str">
        <f t="shared" si="2"/>
        <v>1_78_2_74</v>
      </c>
      <c r="E59" s="2314" t="s">
        <v>10979</v>
      </c>
      <c r="F59" s="3622" t="str">
        <f t="shared" si="4"/>
        <v>2_74</v>
      </c>
      <c r="G59" s="3634" t="s">
        <v>10063</v>
      </c>
      <c r="H59" s="3612" t="s">
        <v>7689</v>
      </c>
      <c r="I59" s="3606" t="s">
        <v>3190</v>
      </c>
      <c r="J59" s="3317">
        <v>26707</v>
      </c>
      <c r="K59" s="2001">
        <v>2</v>
      </c>
      <c r="L59" s="2001">
        <v>74</v>
      </c>
      <c r="M59" s="3646">
        <v>671</v>
      </c>
      <c r="N59" s="3612"/>
      <c r="O59" s="3612"/>
      <c r="P59" s="3612" t="s">
        <v>852</v>
      </c>
      <c r="Q59" s="3612" t="s">
        <v>858</v>
      </c>
      <c r="R59" s="3612" t="s">
        <v>3140</v>
      </c>
      <c r="S59" s="3608" t="s">
        <v>3872</v>
      </c>
      <c r="T59" s="3646">
        <f>VLOOKUP(M59,'[5]Tân Thành'!$D$9:$U$19,17,0)/1000000</f>
        <v>1006.5</v>
      </c>
      <c r="U59" s="3650">
        <f>VLOOKUP(M59,'[5]Tân Thành'!$D$9:$U$19,2,0)/1000000</f>
        <v>0</v>
      </c>
      <c r="V59" s="3612" t="s">
        <v>3868</v>
      </c>
      <c r="AA59" s="2450" t="s">
        <v>3190</v>
      </c>
    </row>
    <row r="60" spans="1:27" ht="24.95" customHeight="1">
      <c r="A60" s="3612">
        <v>13</v>
      </c>
      <c r="B60" s="3615" t="s">
        <v>1705</v>
      </c>
      <c r="C60" s="1716"/>
      <c r="D60" s="3622" t="str">
        <f t="shared" si="2"/>
        <v>1_79_10_64</v>
      </c>
      <c r="E60" s="2314" t="s">
        <v>10980</v>
      </c>
      <c r="F60" s="3622" t="str">
        <f t="shared" si="4"/>
        <v>10_64</v>
      </c>
      <c r="G60" s="3634" t="s">
        <v>10064</v>
      </c>
      <c r="H60" s="3612" t="s">
        <v>4864</v>
      </c>
      <c r="I60" s="3605" t="s">
        <v>8495</v>
      </c>
      <c r="J60" s="3317">
        <v>26623</v>
      </c>
      <c r="K60" s="1813" t="s">
        <v>511</v>
      </c>
      <c r="L60" s="1813" t="s">
        <v>1575</v>
      </c>
      <c r="M60" s="2328">
        <v>784</v>
      </c>
      <c r="N60" s="3610"/>
      <c r="O60" s="3610"/>
      <c r="P60" s="3611" t="s">
        <v>775</v>
      </c>
      <c r="Q60" s="3611" t="s">
        <v>775</v>
      </c>
      <c r="R60" s="3612" t="s">
        <v>1813</v>
      </c>
      <c r="S60" s="3611" t="s">
        <v>1706</v>
      </c>
      <c r="T60" s="3646">
        <f>VLOOKUP(M60,'[5]Xuyên Mộc'!$D$7:$V$46,17,0)/1000000</f>
        <v>190.04159999999999</v>
      </c>
      <c r="U60" s="3650">
        <f>VLOOKUP(M60,'[5]Xuyên Mộc'!$D$7:$V$46,2,0)/1000000</f>
        <v>0</v>
      </c>
      <c r="V60" s="3610" t="s">
        <v>619</v>
      </c>
      <c r="AA60" s="3318" t="s">
        <v>8495</v>
      </c>
    </row>
    <row r="61" spans="1:27" ht="24.95" customHeight="1">
      <c r="A61" s="3612">
        <v>14</v>
      </c>
      <c r="B61" s="3615" t="s">
        <v>1707</v>
      </c>
      <c r="C61" s="1716"/>
      <c r="D61" s="3622" t="str">
        <f t="shared" si="2"/>
        <v>1_80_10_145</v>
      </c>
      <c r="E61" s="2314" t="s">
        <v>10981</v>
      </c>
      <c r="F61" s="3622" t="str">
        <f t="shared" si="4"/>
        <v>10_145</v>
      </c>
      <c r="G61" s="3634" t="s">
        <v>10065</v>
      </c>
      <c r="H61" s="3612" t="s">
        <v>4864</v>
      </c>
      <c r="I61" s="3605" t="s">
        <v>8495</v>
      </c>
      <c r="J61" s="3317">
        <v>26623</v>
      </c>
      <c r="K61" s="1813" t="s">
        <v>511</v>
      </c>
      <c r="L61" s="1813" t="s">
        <v>1708</v>
      </c>
      <c r="M61" s="2328">
        <v>223</v>
      </c>
      <c r="N61" s="3610"/>
      <c r="O61" s="3610"/>
      <c r="P61" s="3611" t="s">
        <v>852</v>
      </c>
      <c r="Q61" s="3611" t="s">
        <v>940</v>
      </c>
      <c r="R61" s="3612" t="s">
        <v>1814</v>
      </c>
      <c r="S61" s="3611" t="s">
        <v>1706</v>
      </c>
      <c r="T61" s="3646">
        <f>VLOOKUP(M61,'[5]Xuyên Mộc'!$D$7:$V$46,17,0)/1000000</f>
        <v>54.055199999999999</v>
      </c>
      <c r="U61" s="3650">
        <f>VLOOKUP(M61,'[5]Xuyên Mộc'!$D$7:$V$46,2,0)/1000000</f>
        <v>0</v>
      </c>
      <c r="V61" s="3611" t="s">
        <v>624</v>
      </c>
      <c r="AA61" s="3318" t="s">
        <v>8495</v>
      </c>
    </row>
    <row r="62" spans="1:27" ht="24.95" customHeight="1">
      <c r="A62" s="3612">
        <v>15</v>
      </c>
      <c r="B62" s="3615" t="s">
        <v>1709</v>
      </c>
      <c r="C62" s="1716"/>
      <c r="D62" s="3622" t="str">
        <f t="shared" si="2"/>
        <v>1_81_5_106,448</v>
      </c>
      <c r="E62" s="2314" t="s">
        <v>10982</v>
      </c>
      <c r="F62" s="3622" t="str">
        <f t="shared" si="4"/>
        <v>5_106,448</v>
      </c>
      <c r="G62" s="3634" t="s">
        <v>10066</v>
      </c>
      <c r="H62" s="3612" t="s">
        <v>4864</v>
      </c>
      <c r="I62" s="3605" t="s">
        <v>8495</v>
      </c>
      <c r="J62" s="3317">
        <v>26623</v>
      </c>
      <c r="K62" s="1813" t="s">
        <v>490</v>
      </c>
      <c r="L62" s="1813" t="s">
        <v>1710</v>
      </c>
      <c r="M62" s="2328">
        <v>1337</v>
      </c>
      <c r="N62" s="3610"/>
      <c r="O62" s="3610"/>
      <c r="P62" s="3611" t="s">
        <v>775</v>
      </c>
      <c r="Q62" s="3611" t="s">
        <v>775</v>
      </c>
      <c r="R62" s="3612" t="s">
        <v>1815</v>
      </c>
      <c r="S62" s="3611" t="s">
        <v>1711</v>
      </c>
      <c r="T62" s="3646">
        <v>315</v>
      </c>
      <c r="U62" s="3650"/>
      <c r="V62" s="3610" t="s">
        <v>627</v>
      </c>
      <c r="AA62" s="3318" t="s">
        <v>8495</v>
      </c>
    </row>
    <row r="63" spans="1:27" ht="24.95" customHeight="1">
      <c r="A63" s="3612">
        <v>16</v>
      </c>
      <c r="B63" s="2345" t="s">
        <v>7586</v>
      </c>
      <c r="C63" s="3163" t="s">
        <v>3930</v>
      </c>
      <c r="D63" s="3622" t="str">
        <f t="shared" si="2"/>
        <v>1_88_38_1ph62</v>
      </c>
      <c r="E63" s="2314" t="s">
        <v>10983</v>
      </c>
      <c r="F63" s="3622" t="str">
        <f t="shared" si="4"/>
        <v>38_1ph62</v>
      </c>
      <c r="G63" s="3634" t="s">
        <v>10067</v>
      </c>
      <c r="H63" s="3612" t="s">
        <v>7683</v>
      </c>
      <c r="I63" s="3255" t="s">
        <v>6681</v>
      </c>
      <c r="J63" s="3657">
        <v>26518</v>
      </c>
      <c r="K63" s="3325">
        <v>38</v>
      </c>
      <c r="L63" s="3325" t="s">
        <v>7587</v>
      </c>
      <c r="M63" s="2284">
        <v>602</v>
      </c>
      <c r="N63" s="2286"/>
      <c r="O63" s="1957" t="s">
        <v>1669</v>
      </c>
      <c r="P63" s="3635" t="s">
        <v>6831</v>
      </c>
      <c r="Q63" s="3630" t="s">
        <v>1669</v>
      </c>
      <c r="R63" s="3635" t="s">
        <v>192</v>
      </c>
      <c r="S63" s="2283"/>
      <c r="T63" s="3609">
        <v>2704.49</v>
      </c>
      <c r="U63" s="3608"/>
      <c r="V63" s="3612"/>
      <c r="AA63" s="3318" t="s">
        <v>6681</v>
      </c>
    </row>
    <row r="64" spans="1:27" ht="24.95" customHeight="1">
      <c r="A64" s="3612">
        <v>17</v>
      </c>
      <c r="B64" s="2345" t="s">
        <v>11001</v>
      </c>
      <c r="C64" s="3163" t="s">
        <v>3930</v>
      </c>
      <c r="D64" s="3622" t="str">
        <f t="shared" si="2"/>
        <v>1_91_101 + 103_50,52
,54,64</v>
      </c>
      <c r="E64" s="2314" t="s">
        <v>10984</v>
      </c>
      <c r="F64" s="3622" t="str">
        <f t="shared" si="4"/>
        <v>101 + 103_50,52
,54,64</v>
      </c>
      <c r="G64" s="3634" t="s">
        <v>10068</v>
      </c>
      <c r="H64" s="3612" t="s">
        <v>7683</v>
      </c>
      <c r="I64" s="3255" t="s">
        <v>6501</v>
      </c>
      <c r="J64" s="3657">
        <v>26542</v>
      </c>
      <c r="K64" s="3325" t="s">
        <v>7557</v>
      </c>
      <c r="L64" s="3325" t="s">
        <v>7558</v>
      </c>
      <c r="M64" s="2284">
        <v>8737</v>
      </c>
      <c r="N64" s="2284"/>
      <c r="O64" s="2285"/>
      <c r="P64" s="3635" t="s">
        <v>1669</v>
      </c>
      <c r="Q64" s="3630" t="s">
        <v>751</v>
      </c>
      <c r="R64" s="2283" t="s">
        <v>9048</v>
      </c>
      <c r="S64" s="2283"/>
      <c r="T64" s="3609">
        <v>28454.02</v>
      </c>
      <c r="U64" s="3608"/>
      <c r="V64" s="3612"/>
      <c r="AA64" s="3318" t="s">
        <v>6501</v>
      </c>
    </row>
    <row r="65" spans="1:27" ht="24.95" customHeight="1">
      <c r="A65" s="3612">
        <v>18</v>
      </c>
      <c r="B65" s="2345" t="s">
        <v>11002</v>
      </c>
      <c r="C65" s="3163" t="s">
        <v>3930</v>
      </c>
      <c r="D65" s="3622" t="str">
        <f t="shared" si="2"/>
        <v>1_92_61_/30</v>
      </c>
      <c r="E65" s="2314" t="s">
        <v>10985</v>
      </c>
      <c r="F65" s="3622" t="str">
        <f t="shared" si="4"/>
        <v>61_/30</v>
      </c>
      <c r="G65" s="3634" t="s">
        <v>10069</v>
      </c>
      <c r="H65" s="3612" t="s">
        <v>7683</v>
      </c>
      <c r="I65" s="3255" t="s">
        <v>6501</v>
      </c>
      <c r="J65" s="3657">
        <v>26542</v>
      </c>
      <c r="K65" s="3325">
        <v>61</v>
      </c>
      <c r="L65" s="3325" t="s">
        <v>7552</v>
      </c>
      <c r="M65" s="2284">
        <v>5500</v>
      </c>
      <c r="N65" s="2284"/>
      <c r="O65" s="2285"/>
      <c r="P65" s="3635"/>
      <c r="Q65" s="3630"/>
      <c r="R65" s="3612" t="s">
        <v>7553</v>
      </c>
      <c r="S65" s="2283"/>
      <c r="T65" s="3609">
        <v>30270.240000000002</v>
      </c>
      <c r="U65" s="3608"/>
      <c r="V65" s="3612"/>
      <c r="AA65" s="3318" t="s">
        <v>6501</v>
      </c>
    </row>
    <row r="66" spans="1:27" s="3601" customFormat="1" ht="24.95" customHeight="1">
      <c r="A66" s="3612">
        <v>19</v>
      </c>
      <c r="B66" s="3600" t="s">
        <v>9007</v>
      </c>
      <c r="C66" s="3602"/>
      <c r="D66" s="3622"/>
      <c r="E66" s="2314"/>
      <c r="F66" s="3622"/>
      <c r="G66" s="2343"/>
      <c r="H66" s="3612"/>
      <c r="I66" s="3599"/>
      <c r="J66" s="3316"/>
      <c r="K66" s="3647"/>
      <c r="L66" s="3647"/>
      <c r="M66" s="2137">
        <f>SUM(M67:M70)</f>
        <v>9809</v>
      </c>
      <c r="N66" s="3600"/>
      <c r="O66" s="3600"/>
      <c r="P66" s="3600"/>
      <c r="Q66" s="3600"/>
      <c r="R66" s="3643"/>
      <c r="S66" s="3600"/>
      <c r="T66" s="2369"/>
      <c r="U66" s="3600"/>
      <c r="V66" s="3600"/>
      <c r="W66" s="3601">
        <f>M66/10000</f>
        <v>0.98089999999999999</v>
      </c>
      <c r="AA66" s="2449"/>
    </row>
    <row r="67" spans="1:27" ht="24.95" customHeight="1">
      <c r="A67" s="3612">
        <v>20</v>
      </c>
      <c r="B67" s="3259" t="s">
        <v>6534</v>
      </c>
      <c r="C67" s="3158" t="s">
        <v>3930</v>
      </c>
      <c r="D67" s="3622" t="str">
        <f t="shared" si="2"/>
        <v>1_94_64_36</v>
      </c>
      <c r="E67" s="2314" t="s">
        <v>10986</v>
      </c>
      <c r="F67" s="3622" t="str">
        <f t="shared" si="4"/>
        <v>64_36</v>
      </c>
      <c r="G67" s="3635" t="s">
        <v>10070</v>
      </c>
      <c r="H67" s="3612" t="s">
        <v>7683</v>
      </c>
      <c r="I67" s="3255" t="s">
        <v>6501</v>
      </c>
      <c r="J67" s="3657">
        <v>26542</v>
      </c>
      <c r="K67" s="3325">
        <v>64</v>
      </c>
      <c r="L67" s="3325">
        <v>36</v>
      </c>
      <c r="M67" s="2284">
        <v>2657</v>
      </c>
      <c r="N67" s="2284"/>
      <c r="O67" s="2285" t="s">
        <v>1669</v>
      </c>
      <c r="P67" s="3635" t="s">
        <v>1669</v>
      </c>
      <c r="Q67" s="3630" t="s">
        <v>1313</v>
      </c>
      <c r="R67" s="3612" t="s">
        <v>9049</v>
      </c>
      <c r="S67" s="2283"/>
      <c r="T67" s="3609">
        <v>17061.13</v>
      </c>
      <c r="U67" s="3608"/>
      <c r="V67" s="3612"/>
      <c r="AA67" s="3318" t="s">
        <v>6501</v>
      </c>
    </row>
    <row r="68" spans="1:27" ht="24.95" customHeight="1">
      <c r="A68" s="3612">
        <v>21</v>
      </c>
      <c r="B68" s="3259" t="s">
        <v>6534</v>
      </c>
      <c r="C68" s="3167"/>
      <c r="D68" s="3622" t="str">
        <f t="shared" si="2"/>
        <v>1_94_64_37</v>
      </c>
      <c r="E68" s="2314" t="s">
        <v>10986</v>
      </c>
      <c r="F68" s="3622" t="str">
        <f t="shared" si="4"/>
        <v>64_37</v>
      </c>
      <c r="G68" s="3635"/>
      <c r="H68" s="3612"/>
      <c r="I68" s="3255" t="s">
        <v>6501</v>
      </c>
      <c r="J68" s="3657">
        <v>26542</v>
      </c>
      <c r="K68" s="3325">
        <v>64</v>
      </c>
      <c r="L68" s="3325">
        <v>37</v>
      </c>
      <c r="M68" s="2284"/>
      <c r="N68" s="2284"/>
      <c r="O68" s="2285"/>
      <c r="P68" s="3635"/>
      <c r="Q68" s="3630"/>
      <c r="R68" s="3612"/>
      <c r="S68" s="2283"/>
      <c r="T68" s="3609"/>
      <c r="U68" s="3608"/>
      <c r="V68" s="3612"/>
      <c r="AA68" s="3318" t="s">
        <v>6501</v>
      </c>
    </row>
    <row r="69" spans="1:27" ht="35.25" customHeight="1">
      <c r="A69" s="3612">
        <v>22</v>
      </c>
      <c r="B69" s="3614" t="s">
        <v>7582</v>
      </c>
      <c r="C69" s="3638"/>
      <c r="D69" s="3622" t="str">
        <f t="shared" si="2"/>
        <v>1_97_Không có thửa_63</v>
      </c>
      <c r="E69" s="2314" t="s">
        <v>10987</v>
      </c>
      <c r="F69" s="3622" t="str">
        <f t="shared" si="4"/>
        <v>Không có thửa_63</v>
      </c>
      <c r="G69" s="3635" t="s">
        <v>10071</v>
      </c>
      <c r="H69" s="3612" t="s">
        <v>7683</v>
      </c>
      <c r="I69" s="3606" t="s">
        <v>6567</v>
      </c>
      <c r="J69" s="3657">
        <v>26509</v>
      </c>
      <c r="K69" s="2001" t="s">
        <v>7580</v>
      </c>
      <c r="L69" s="2001">
        <v>63</v>
      </c>
      <c r="M69" s="3646">
        <v>6000</v>
      </c>
      <c r="N69" s="3646"/>
      <c r="O69" s="3612" t="s">
        <v>858</v>
      </c>
      <c r="P69" s="3612" t="s">
        <v>858</v>
      </c>
      <c r="Q69" s="3630">
        <v>0</v>
      </c>
      <c r="R69" s="3634" t="s">
        <v>7583</v>
      </c>
      <c r="S69" s="3612"/>
      <c r="T69" s="3609">
        <v>84240</v>
      </c>
      <c r="U69" s="3608"/>
      <c r="V69" s="3612"/>
      <c r="AA69" s="3318" t="s">
        <v>6567</v>
      </c>
    </row>
    <row r="70" spans="1:27" ht="24.95" customHeight="1">
      <c r="A70" s="3612">
        <v>23</v>
      </c>
      <c r="B70" s="2345" t="s">
        <v>7549</v>
      </c>
      <c r="C70" s="3163" t="s">
        <v>3930</v>
      </c>
      <c r="D70" s="3622" t="str">
        <f t="shared" si="2"/>
        <v>1_98_52_9</v>
      </c>
      <c r="E70" s="2314" t="s">
        <v>10988</v>
      </c>
      <c r="F70" s="3622" t="str">
        <f t="shared" si="4"/>
        <v>52_9</v>
      </c>
      <c r="G70" s="3607" t="s">
        <v>10072</v>
      </c>
      <c r="H70" s="3612" t="s">
        <v>7683</v>
      </c>
      <c r="I70" s="3255" t="s">
        <v>6501</v>
      </c>
      <c r="J70" s="3657">
        <v>26542</v>
      </c>
      <c r="K70" s="3325">
        <v>52</v>
      </c>
      <c r="L70" s="3325">
        <v>9</v>
      </c>
      <c r="M70" s="2284">
        <v>1152</v>
      </c>
      <c r="N70" s="2284"/>
      <c r="O70" s="2285"/>
      <c r="P70" s="3635"/>
      <c r="Q70" s="3630">
        <v>0</v>
      </c>
      <c r="R70" s="2283" t="s">
        <v>7551</v>
      </c>
      <c r="S70" s="2283"/>
      <c r="T70" s="3609">
        <v>16174.08</v>
      </c>
      <c r="U70" s="3608"/>
      <c r="V70" s="3612"/>
      <c r="AA70" s="3318" t="s">
        <v>6501</v>
      </c>
    </row>
    <row r="71" spans="1:27" s="3601" customFormat="1" ht="30.75" customHeight="1">
      <c r="A71" s="3600" t="s">
        <v>7698</v>
      </c>
      <c r="B71" s="3600" t="s">
        <v>9133</v>
      </c>
      <c r="C71" s="3602"/>
      <c r="D71" s="3622"/>
      <c r="E71" s="2314"/>
      <c r="F71" s="3600"/>
      <c r="G71" s="2343"/>
      <c r="H71" s="3612"/>
      <c r="I71" s="3599"/>
      <c r="J71" s="3316"/>
      <c r="K71" s="3647"/>
      <c r="L71" s="3647"/>
      <c r="M71" s="2137">
        <f>SUM(M72:M81)</f>
        <v>1114073.4000000001</v>
      </c>
      <c r="N71" s="3600"/>
      <c r="O71" s="3600"/>
      <c r="P71" s="3600"/>
      <c r="Q71" s="3600"/>
      <c r="R71" s="3643"/>
      <c r="S71" s="3600"/>
      <c r="T71" s="2369"/>
      <c r="U71" s="3600"/>
      <c r="V71" s="3600"/>
      <c r="W71" s="3601">
        <f>M71/10000</f>
        <v>111.40734000000002</v>
      </c>
      <c r="AA71" s="2449"/>
    </row>
    <row r="72" spans="1:27" ht="31.5" customHeight="1">
      <c r="A72" s="1813">
        <v>1</v>
      </c>
      <c r="B72" s="3613" t="s">
        <v>10999</v>
      </c>
      <c r="C72" s="3161"/>
      <c r="D72" s="3622" t="str">
        <f t="shared" si="2"/>
        <v>1_105_30_\193</v>
      </c>
      <c r="E72" s="2314" t="s">
        <v>10989</v>
      </c>
      <c r="F72" s="3622" t="str">
        <f t="shared" ref="F72:F81" si="5">K72&amp;"_"&amp;L72</f>
        <v>30_\193</v>
      </c>
      <c r="G72" s="3658" t="s">
        <v>10073</v>
      </c>
      <c r="H72" s="3612" t="s">
        <v>4864</v>
      </c>
      <c r="I72" s="3605" t="s">
        <v>7705</v>
      </c>
      <c r="J72" s="3317">
        <v>26656</v>
      </c>
      <c r="K72" s="1813" t="s">
        <v>786</v>
      </c>
      <c r="L72" s="1813" t="s">
        <v>11006</v>
      </c>
      <c r="M72" s="2969">
        <v>1009000</v>
      </c>
      <c r="N72" s="3607"/>
      <c r="O72" s="3607"/>
      <c r="P72" s="3607" t="s">
        <v>1564</v>
      </c>
      <c r="Q72" s="3607" t="s">
        <v>940</v>
      </c>
      <c r="R72" s="3612" t="s">
        <v>1838</v>
      </c>
      <c r="S72" s="3607" t="s">
        <v>1775</v>
      </c>
      <c r="T72" s="3646">
        <f>VLOOKUP(M72,'[5]Xuyên Mộc'!$D$7:$V$46,17,0)/1000000</f>
        <v>581184</v>
      </c>
      <c r="U72" s="3650">
        <f>VLOOKUP(M72,'[5]Xuyên Mộc'!$D$7:$V$46,2,0)/1000000</f>
        <v>0</v>
      </c>
      <c r="V72" s="3607"/>
      <c r="AA72" s="3318" t="s">
        <v>7705</v>
      </c>
    </row>
    <row r="73" spans="1:27" ht="24.95" customHeight="1">
      <c r="A73" s="1813">
        <v>2</v>
      </c>
      <c r="B73" s="3613" t="s">
        <v>1778</v>
      </c>
      <c r="C73" s="3161"/>
      <c r="D73" s="3622" t="str">
        <f t="shared" si="2"/>
        <v>1_106_30_2047, 1050</v>
      </c>
      <c r="E73" s="2314" t="s">
        <v>10990</v>
      </c>
      <c r="F73" s="3622" t="str">
        <f t="shared" si="5"/>
        <v>30_2047, 1050</v>
      </c>
      <c r="G73" s="3658" t="s">
        <v>10074</v>
      </c>
      <c r="H73" s="3612" t="s">
        <v>4864</v>
      </c>
      <c r="I73" s="3605" t="s">
        <v>7705</v>
      </c>
      <c r="J73" s="3317">
        <v>26656</v>
      </c>
      <c r="K73" s="1813">
        <v>30</v>
      </c>
      <c r="L73" s="1813" t="s">
        <v>1779</v>
      </c>
      <c r="M73" s="2969">
        <v>401</v>
      </c>
      <c r="N73" s="3607"/>
      <c r="O73" s="3607"/>
      <c r="P73" s="3607" t="s">
        <v>852</v>
      </c>
      <c r="Q73" s="3607" t="s">
        <v>775</v>
      </c>
      <c r="R73" s="3612" t="s">
        <v>1839</v>
      </c>
      <c r="S73" s="3607" t="s">
        <v>1780</v>
      </c>
      <c r="T73" s="3646">
        <f>VLOOKUP(M73,'[5]Xuyên Mộc'!$D$7:$V$46,17,0)/1000000</f>
        <v>721.8</v>
      </c>
      <c r="U73" s="3650">
        <f>VLOOKUP(M73,'[5]Xuyên Mộc'!$D$7:$V$46,2,0)/1000000</f>
        <v>0</v>
      </c>
      <c r="V73" s="3607"/>
      <c r="AA73" s="3318" t="s">
        <v>7705</v>
      </c>
    </row>
    <row r="74" spans="1:27" s="2288" customFormat="1" ht="24.95" customHeight="1">
      <c r="A74" s="1813">
        <v>3</v>
      </c>
      <c r="B74" s="2314" t="s">
        <v>3850</v>
      </c>
      <c r="C74" s="3159"/>
      <c r="D74" s="3622" t="str">
        <f t="shared" si="2"/>
        <v>1_108_12_46a</v>
      </c>
      <c r="E74" s="2314" t="s">
        <v>10991</v>
      </c>
      <c r="F74" s="3622" t="str">
        <f t="shared" si="5"/>
        <v>12_46a</v>
      </c>
      <c r="G74" s="3658" t="s">
        <v>10075</v>
      </c>
      <c r="H74" s="3612" t="s">
        <v>7689</v>
      </c>
      <c r="I74" s="3606" t="s">
        <v>3854</v>
      </c>
      <c r="J74" s="3317">
        <v>26716</v>
      </c>
      <c r="K74" s="2001">
        <v>12</v>
      </c>
      <c r="L74" s="2001" t="s">
        <v>2828</v>
      </c>
      <c r="M74" s="3646">
        <v>83023</v>
      </c>
      <c r="N74" s="3612"/>
      <c r="O74" s="3612"/>
      <c r="P74" s="3629" t="s">
        <v>566</v>
      </c>
      <c r="Q74" s="3629" t="s">
        <v>940</v>
      </c>
      <c r="R74" s="3629" t="s">
        <v>2889</v>
      </c>
      <c r="S74" s="3612" t="s">
        <v>3857</v>
      </c>
      <c r="T74" s="3646">
        <f>VLOOKUP(M74,'[5]Tân Thành'!$D$9:$U$19,17,0)/1000000</f>
        <v>4782.1247999999996</v>
      </c>
      <c r="U74" s="3650">
        <f>VLOOKUP(M74,'[5]Tân Thành'!$D$9:$U$19,2,0)/1000000</f>
        <v>0</v>
      </c>
      <c r="V74" s="3612"/>
      <c r="AA74" s="2450" t="s">
        <v>3854</v>
      </c>
    </row>
    <row r="75" spans="1:27" s="2288" customFormat="1" ht="60" customHeight="1">
      <c r="A75" s="1813">
        <v>4</v>
      </c>
      <c r="B75" s="3238" t="s">
        <v>3856</v>
      </c>
      <c r="C75" s="3638"/>
      <c r="D75" s="3622" t="str">
        <f>E75&amp;"_"&amp;F75</f>
        <v>1_109_36_621</v>
      </c>
      <c r="E75" s="2314" t="s">
        <v>10992</v>
      </c>
      <c r="F75" s="3622" t="str">
        <f>K75&amp;"_"&amp;L75</f>
        <v>36_621</v>
      </c>
      <c r="G75" s="3658"/>
      <c r="H75" s="3649" t="s">
        <v>7689</v>
      </c>
      <c r="I75" s="3253" t="s">
        <v>3184</v>
      </c>
      <c r="J75" s="3317">
        <v>26713</v>
      </c>
      <c r="K75" s="2001">
        <v>36</v>
      </c>
      <c r="L75" s="2001">
        <v>621</v>
      </c>
      <c r="M75" s="3660"/>
      <c r="N75" s="3636"/>
      <c r="O75" s="3636"/>
      <c r="P75" s="3612"/>
      <c r="Q75" s="3612"/>
      <c r="R75" s="3612"/>
      <c r="S75" s="3612"/>
      <c r="T75" s="3637"/>
      <c r="U75" s="3650"/>
      <c r="V75" s="3612"/>
      <c r="AA75" s="2450" t="s">
        <v>3184</v>
      </c>
    </row>
    <row r="76" spans="1:27" ht="24.95" customHeight="1">
      <c r="A76" s="1813">
        <v>5</v>
      </c>
      <c r="B76" s="2345" t="s">
        <v>7485</v>
      </c>
      <c r="C76" s="3163"/>
      <c r="D76" s="3622" t="str">
        <f t="shared" ref="D76:D81" si="6">E76&amp;"_"&amp;F76</f>
        <v>1_111_134_</v>
      </c>
      <c r="E76" s="2314" t="s">
        <v>10993</v>
      </c>
      <c r="F76" s="3622" t="str">
        <f t="shared" si="5"/>
        <v>134_</v>
      </c>
      <c r="G76" s="3658" t="s">
        <v>10076</v>
      </c>
      <c r="H76" s="3612" t="s">
        <v>7683</v>
      </c>
      <c r="I76" s="3606" t="s">
        <v>7461</v>
      </c>
      <c r="J76" s="3657">
        <v>26545</v>
      </c>
      <c r="K76" s="3325">
        <v>134</v>
      </c>
      <c r="L76" s="3325"/>
      <c r="M76" s="2284">
        <v>617.29999999999995</v>
      </c>
      <c r="N76" s="2284"/>
      <c r="O76" s="2285"/>
      <c r="P76" s="3635"/>
      <c r="Q76" s="3630"/>
      <c r="R76" s="3635"/>
      <c r="S76" s="2283"/>
      <c r="T76" s="3609">
        <v>1111.1400000000001</v>
      </c>
      <c r="U76" s="3608"/>
      <c r="V76" s="3612"/>
      <c r="AA76" s="3318" t="s">
        <v>7461</v>
      </c>
    </row>
    <row r="77" spans="1:27" ht="24.95" customHeight="1">
      <c r="A77" s="1813">
        <v>6</v>
      </c>
      <c r="B77" s="2345" t="s">
        <v>7485</v>
      </c>
      <c r="C77" s="3163"/>
      <c r="D77" s="3622" t="str">
        <f t="shared" si="6"/>
        <v>1_112_134_</v>
      </c>
      <c r="E77" s="2314" t="s">
        <v>10994</v>
      </c>
      <c r="F77" s="3622" t="str">
        <f t="shared" si="5"/>
        <v>134_</v>
      </c>
      <c r="G77" s="3658" t="s">
        <v>10077</v>
      </c>
      <c r="H77" s="3612" t="s">
        <v>7683</v>
      </c>
      <c r="I77" s="3606" t="s">
        <v>7461</v>
      </c>
      <c r="J77" s="3657">
        <v>26545</v>
      </c>
      <c r="K77" s="3325">
        <v>134</v>
      </c>
      <c r="L77" s="3325"/>
      <c r="M77" s="2284">
        <v>10913.7</v>
      </c>
      <c r="N77" s="2284"/>
      <c r="O77" s="2285"/>
      <c r="P77" s="2283"/>
      <c r="Q77" s="3630"/>
      <c r="R77" s="3635"/>
      <c r="S77" s="2283"/>
      <c r="T77" s="3609">
        <v>19644.66</v>
      </c>
      <c r="U77" s="3608"/>
      <c r="V77" s="3612"/>
      <c r="AA77" s="3318" t="s">
        <v>7461</v>
      </c>
    </row>
    <row r="78" spans="1:27" ht="24.95" customHeight="1">
      <c r="A78" s="1813">
        <v>7</v>
      </c>
      <c r="B78" s="3614" t="s">
        <v>11000</v>
      </c>
      <c r="C78" s="3638"/>
      <c r="D78" s="3622" t="str">
        <f t="shared" si="6"/>
        <v>1_115_63_\18</v>
      </c>
      <c r="E78" s="2314" t="s">
        <v>10995</v>
      </c>
      <c r="F78" s="3622" t="str">
        <f t="shared" si="5"/>
        <v>63_\18</v>
      </c>
      <c r="G78" s="3658" t="s">
        <v>10078</v>
      </c>
      <c r="H78" s="3612" t="s">
        <v>7683</v>
      </c>
      <c r="I78" s="3606" t="s">
        <v>6567</v>
      </c>
      <c r="J78" s="3657">
        <v>26509</v>
      </c>
      <c r="K78" s="2001">
        <v>63</v>
      </c>
      <c r="L78" s="3328" t="s">
        <v>11007</v>
      </c>
      <c r="M78" s="3646">
        <v>1348.3</v>
      </c>
      <c r="N78" s="3646"/>
      <c r="O78" s="3629" t="s">
        <v>8862</v>
      </c>
      <c r="P78" s="3634" t="s">
        <v>6568</v>
      </c>
      <c r="Q78" s="3630">
        <v>0</v>
      </c>
      <c r="R78" s="3634" t="s">
        <v>6540</v>
      </c>
      <c r="S78" s="3612"/>
      <c r="T78" s="3609">
        <v>18930.13</v>
      </c>
      <c r="U78" s="3608"/>
      <c r="V78" s="3612"/>
      <c r="AA78" s="3318" t="s">
        <v>6567</v>
      </c>
    </row>
    <row r="79" spans="1:27" ht="24.95" customHeight="1">
      <c r="A79" s="1813">
        <v>8</v>
      </c>
      <c r="B79" s="3614" t="s">
        <v>7563</v>
      </c>
      <c r="C79" s="3638" t="s">
        <v>3930</v>
      </c>
      <c r="D79" s="3622" t="str">
        <f t="shared" si="6"/>
        <v>1_116_51_35</v>
      </c>
      <c r="E79" s="2314" t="s">
        <v>10996</v>
      </c>
      <c r="F79" s="3622" t="str">
        <f t="shared" si="5"/>
        <v>51_35</v>
      </c>
      <c r="G79" s="3658" t="s">
        <v>10079</v>
      </c>
      <c r="H79" s="3612" t="s">
        <v>7683</v>
      </c>
      <c r="I79" s="3606" t="s">
        <v>6567</v>
      </c>
      <c r="J79" s="3657">
        <v>26509</v>
      </c>
      <c r="K79" s="2001">
        <v>51</v>
      </c>
      <c r="L79" s="2001">
        <v>35</v>
      </c>
      <c r="M79" s="3646">
        <v>1642.1</v>
      </c>
      <c r="N79" s="3646"/>
      <c r="O79" s="3629" t="s">
        <v>8862</v>
      </c>
      <c r="P79" s="3634" t="s">
        <v>6568</v>
      </c>
      <c r="Q79" s="3630" t="s">
        <v>8074</v>
      </c>
      <c r="R79" s="3634" t="s">
        <v>6540</v>
      </c>
      <c r="S79" s="3612"/>
      <c r="T79" s="3609">
        <v>23055.08</v>
      </c>
      <c r="U79" s="3608"/>
      <c r="V79" s="3612"/>
      <c r="AA79" s="3318" t="s">
        <v>6567</v>
      </c>
    </row>
    <row r="80" spans="1:27" ht="24.95" customHeight="1">
      <c r="A80" s="1813">
        <v>9</v>
      </c>
      <c r="B80" s="3614" t="s">
        <v>11001</v>
      </c>
      <c r="C80" s="3638" t="s">
        <v>3930</v>
      </c>
      <c r="D80" s="3622" t="str">
        <f t="shared" si="6"/>
        <v>1_117_108_422; 588</v>
      </c>
      <c r="E80" s="2314" t="s">
        <v>10997</v>
      </c>
      <c r="F80" s="3622" t="str">
        <f t="shared" si="5"/>
        <v>108_422; 588</v>
      </c>
      <c r="G80" s="3658" t="s">
        <v>10080</v>
      </c>
      <c r="H80" s="3612" t="s">
        <v>7683</v>
      </c>
      <c r="I80" s="3606" t="s">
        <v>6501</v>
      </c>
      <c r="J80" s="3657">
        <v>26542</v>
      </c>
      <c r="K80" s="2001">
        <v>108</v>
      </c>
      <c r="L80" s="2001" t="s">
        <v>7555</v>
      </c>
      <c r="M80" s="3646">
        <v>5170</v>
      </c>
      <c r="N80" s="3646"/>
      <c r="O80" s="3629"/>
      <c r="P80" s="3634"/>
      <c r="Q80" s="3630" t="s">
        <v>751</v>
      </c>
      <c r="R80" s="3612" t="s">
        <v>9074</v>
      </c>
      <c r="S80" s="3612"/>
      <c r="T80" s="3609">
        <v>28454.03</v>
      </c>
      <c r="U80" s="3608"/>
      <c r="V80" s="3612"/>
      <c r="AA80" s="3318" t="s">
        <v>6501</v>
      </c>
    </row>
    <row r="81" spans="1:27" ht="24.95" customHeight="1">
      <c r="A81" s="1813">
        <v>10</v>
      </c>
      <c r="B81" s="3238" t="s">
        <v>7561</v>
      </c>
      <c r="C81" s="3622" t="s">
        <v>3930</v>
      </c>
      <c r="D81" s="3612" t="str">
        <f t="shared" si="6"/>
        <v>1_131_40_12</v>
      </c>
      <c r="E81" s="2314" t="s">
        <v>10998</v>
      </c>
      <c r="F81" s="3622" t="str">
        <f t="shared" si="5"/>
        <v>40_12</v>
      </c>
      <c r="G81" s="3658" t="s">
        <v>10081</v>
      </c>
      <c r="H81" s="3612" t="s">
        <v>7683</v>
      </c>
      <c r="I81" s="3606" t="s">
        <v>6567</v>
      </c>
      <c r="J81" s="3657">
        <v>26509</v>
      </c>
      <c r="K81" s="2001">
        <v>40</v>
      </c>
      <c r="L81" s="3328">
        <v>12</v>
      </c>
      <c r="M81" s="3646">
        <v>1958</v>
      </c>
      <c r="N81" s="3646"/>
      <c r="O81" s="3629" t="str">
        <f>P81</f>
        <v>ODT</v>
      </c>
      <c r="P81" s="3634" t="s">
        <v>1669</v>
      </c>
      <c r="Q81" s="3630">
        <v>0</v>
      </c>
      <c r="R81" s="3612" t="s">
        <v>9087</v>
      </c>
      <c r="S81" s="3612"/>
      <c r="T81" s="3609">
        <v>27490.32</v>
      </c>
      <c r="U81" s="3608"/>
      <c r="V81" s="3612"/>
      <c r="AA81" s="3318" t="s">
        <v>6567</v>
      </c>
    </row>
    <row r="82" spans="1:27" ht="24.95" customHeight="1">
      <c r="A82" s="1813">
        <v>11</v>
      </c>
      <c r="B82" s="3238" t="s">
        <v>7561</v>
      </c>
      <c r="C82" s="3623"/>
      <c r="D82" s="3612" t="str">
        <f>E82&amp;"_"&amp;F82</f>
        <v>1_131_40_16</v>
      </c>
      <c r="E82" s="2314" t="s">
        <v>10998</v>
      </c>
      <c r="F82" s="3622" t="str">
        <f>K82&amp;"_"&amp;L82</f>
        <v>40_16</v>
      </c>
      <c r="G82" s="3658"/>
      <c r="H82" s="3612" t="s">
        <v>7683</v>
      </c>
      <c r="I82" s="3606" t="s">
        <v>6567</v>
      </c>
      <c r="J82" s="3657">
        <v>26509</v>
      </c>
      <c r="K82" s="2001">
        <v>40</v>
      </c>
      <c r="L82" s="3328">
        <v>16</v>
      </c>
      <c r="M82" s="3646"/>
      <c r="N82" s="3646"/>
      <c r="O82" s="3629"/>
      <c r="P82" s="3634"/>
      <c r="Q82" s="3630"/>
      <c r="R82" s="3612"/>
      <c r="S82" s="3612"/>
      <c r="T82" s="3609"/>
      <c r="U82" s="3608"/>
      <c r="V82" s="3612"/>
      <c r="AA82" s="3318" t="s">
        <v>6567</v>
      </c>
    </row>
  </sheetData>
  <mergeCells count="24">
    <mergeCell ref="R43:R45"/>
    <mergeCell ref="V21:V23"/>
    <mergeCell ref="U27:U28"/>
    <mergeCell ref="T21:T23"/>
    <mergeCell ref="V5:V6"/>
    <mergeCell ref="N5:N6"/>
    <mergeCell ref="O5:O6"/>
    <mergeCell ref="P5:P6"/>
    <mergeCell ref="Q5:R5"/>
    <mergeCell ref="S5:S6"/>
    <mergeCell ref="T5:T6"/>
    <mergeCell ref="T27:T28"/>
    <mergeCell ref="U5:U6"/>
    <mergeCell ref="M5:M6"/>
    <mergeCell ref="J5:J6"/>
    <mergeCell ref="H5:H6"/>
    <mergeCell ref="I5:I6"/>
    <mergeCell ref="M24:M25"/>
    <mergeCell ref="A2:V2"/>
    <mergeCell ref="A3:V3"/>
    <mergeCell ref="K5:L5"/>
    <mergeCell ref="A5:A6"/>
    <mergeCell ref="B5:B6"/>
    <mergeCell ref="C5:C6"/>
  </mergeCells>
  <pageMargins left="0.42" right="0.03" top="0.79" bottom="0.74" header="0.8" footer="0.73"/>
  <pageSetup paperSize="9" scale="75" orientation="landscape" verticalDpi="300"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14"/>
  <sheetViews>
    <sheetView workbookViewId="0">
      <selection activeCell="C3" sqref="C3:C10"/>
    </sheetView>
  </sheetViews>
  <sheetFormatPr defaultRowHeight="15"/>
  <cols>
    <col min="1" max="1" width="5.140625" bestFit="1" customWidth="1"/>
    <col min="2" max="2" width="34.140625" customWidth="1"/>
    <col min="3" max="3" width="15.42578125" customWidth="1"/>
  </cols>
  <sheetData>
    <row r="1" spans="1:5" ht="15.75" customHeight="1">
      <c r="A1" s="4226" t="s">
        <v>6</v>
      </c>
      <c r="B1" s="4226" t="s">
        <v>9778</v>
      </c>
      <c r="C1" s="4226" t="s">
        <v>247</v>
      </c>
      <c r="D1" s="2822"/>
    </row>
    <row r="2" spans="1:5">
      <c r="A2" s="4226"/>
      <c r="B2" s="4226"/>
      <c r="C2" s="4226"/>
      <c r="D2" s="2822"/>
    </row>
    <row r="3" spans="1:5" ht="15.75">
      <c r="A3" s="1006"/>
      <c r="B3" s="2823" t="s">
        <v>9294</v>
      </c>
      <c r="C3" s="2824" t="e">
        <f>C4+C10</f>
        <v>#REF!</v>
      </c>
      <c r="D3" s="2831" t="e">
        <f>C3-'3 (3)'!#REF!</f>
        <v>#REF!</v>
      </c>
    </row>
    <row r="4" spans="1:5" ht="15.75">
      <c r="A4" s="2825" t="s">
        <v>3224</v>
      </c>
      <c r="B4" s="2825" t="s">
        <v>9779</v>
      </c>
      <c r="C4" s="2824" t="e">
        <f>C5++C9</f>
        <v>#REF!</v>
      </c>
      <c r="D4" s="2831" t="e">
        <f>C4-'3 (3)'!#REF!</f>
        <v>#REF!</v>
      </c>
    </row>
    <row r="5" spans="1:5" ht="15.75">
      <c r="A5" s="2825">
        <v>1</v>
      </c>
      <c r="B5" s="2825" t="s">
        <v>9225</v>
      </c>
      <c r="C5" s="2826" t="e">
        <f>C6+C7-C8</f>
        <v>#REF!</v>
      </c>
      <c r="D5" s="2831" t="e">
        <f>C5-'3 (3)'!#REF!</f>
        <v>#REF!</v>
      </c>
    </row>
    <row r="6" spans="1:5" ht="15.75" hidden="1">
      <c r="A6" s="2827" t="s">
        <v>4868</v>
      </c>
      <c r="B6" s="2828" t="s">
        <v>9300</v>
      </c>
      <c r="C6" s="2829">
        <f>'Bieu 2.1'!M4/10000</f>
        <v>502.24921899999993</v>
      </c>
      <c r="D6" s="2831" t="e">
        <f>C6-'3 (3)'!#REF!</f>
        <v>#REF!</v>
      </c>
    </row>
    <row r="7" spans="1:5" ht="31.5" hidden="1">
      <c r="A7" s="2827" t="s">
        <v>4868</v>
      </c>
      <c r="B7" s="2828" t="s">
        <v>9298</v>
      </c>
      <c r="C7" s="2829" t="e">
        <f>#REF!/10000</f>
        <v>#REF!</v>
      </c>
      <c r="D7" s="2831" t="e">
        <f>C7-'3 (3)'!#REF!</f>
        <v>#REF!</v>
      </c>
    </row>
    <row r="8" spans="1:5" ht="31.5" hidden="1">
      <c r="A8" s="2827" t="s">
        <v>4868</v>
      </c>
      <c r="B8" s="2828" t="s">
        <v>9299</v>
      </c>
      <c r="C8" s="2829" t="e">
        <f>#REF!/10000</f>
        <v>#REF!</v>
      </c>
      <c r="D8" s="2831" t="e">
        <f>C8-'3 (3)'!#REF!</f>
        <v>#REF!</v>
      </c>
    </row>
    <row r="9" spans="1:5" ht="31.5">
      <c r="A9" s="2825">
        <v>3</v>
      </c>
      <c r="B9" s="2830" t="s">
        <v>9780</v>
      </c>
      <c r="C9" s="2826" t="e">
        <f>'Bieu 03'!M9/10000</f>
        <v>#REF!</v>
      </c>
      <c r="D9" s="2831" t="e">
        <f>C9-'3 (3)'!#REF!</f>
        <v>#REF!</v>
      </c>
    </row>
    <row r="10" spans="1:5" ht="15.75">
      <c r="A10" s="2825" t="s">
        <v>3575</v>
      </c>
      <c r="B10" s="2825" t="s">
        <v>9781</v>
      </c>
      <c r="C10" s="2824" t="e">
        <f>C11+C12-C13-C14</f>
        <v>#REF!</v>
      </c>
      <c r="D10" s="2831" t="e">
        <f>C10-'3 (3)'!#REF!</f>
        <v>#REF!</v>
      </c>
      <c r="E10" s="2890" t="e">
        <f>C10-#REF!</f>
        <v>#REF!</v>
      </c>
    </row>
    <row r="11" spans="1:5" ht="15.75">
      <c r="A11" s="2827" t="s">
        <v>4868</v>
      </c>
      <c r="B11" s="2828" t="s">
        <v>9303</v>
      </c>
      <c r="C11" s="2829" t="e">
        <f>#REF!</f>
        <v>#REF!</v>
      </c>
      <c r="D11" s="2831" t="e">
        <f>C11-'3 (3)'!#REF!</f>
        <v>#REF!</v>
      </c>
    </row>
    <row r="12" spans="1:5" ht="15.75">
      <c r="A12" s="2827" t="s">
        <v>4868</v>
      </c>
      <c r="B12" s="2828" t="s">
        <v>9301</v>
      </c>
      <c r="C12" s="2829" t="e">
        <f>C8</f>
        <v>#REF!</v>
      </c>
      <c r="D12" s="2831" t="e">
        <f>C12-'3 (3)'!#REF!</f>
        <v>#REF!</v>
      </c>
    </row>
    <row r="13" spans="1:5" ht="15.75">
      <c r="A13" s="2827" t="s">
        <v>4868</v>
      </c>
      <c r="B13" s="2828" t="s">
        <v>9302</v>
      </c>
      <c r="C13" s="2829" t="e">
        <f>C7</f>
        <v>#REF!</v>
      </c>
      <c r="D13" s="2831" t="e">
        <f>C13-'3 (3)'!#REF!</f>
        <v>#REF!</v>
      </c>
    </row>
    <row r="14" spans="1:5" ht="31.5">
      <c r="A14" s="2827" t="s">
        <v>4868</v>
      </c>
      <c r="B14" s="2828" t="s">
        <v>9304</v>
      </c>
      <c r="C14" s="2829" t="e">
        <f>C9</f>
        <v>#REF!</v>
      </c>
      <c r="D14" s="2831" t="e">
        <f>C14-'3 (3)'!#REF!</f>
        <v>#REF!</v>
      </c>
    </row>
  </sheetData>
  <mergeCells count="3">
    <mergeCell ref="A1:A2"/>
    <mergeCell ref="B1:B2"/>
    <mergeCell ref="C1:C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14"/>
  <sheetViews>
    <sheetView showZeros="0" workbookViewId="0">
      <pane xSplit="2" ySplit="6" topLeftCell="C12" activePane="bottomRight" state="frozen"/>
      <selection activeCell="F14" sqref="F14"/>
      <selection pane="topRight" activeCell="F14" sqref="F14"/>
      <selection pane="bottomLeft" activeCell="F14" sqref="F14"/>
      <selection pane="bottomRight" activeCell="I8" sqref="I8"/>
    </sheetView>
  </sheetViews>
  <sheetFormatPr defaultColWidth="9.140625" defaultRowHeight="15.75"/>
  <cols>
    <col min="1" max="1" width="5.140625" style="2047" bestFit="1" customWidth="1"/>
    <col min="2" max="2" width="19.28515625" style="2047" customWidth="1"/>
    <col min="3" max="3" width="13" style="2047" customWidth="1"/>
    <col min="4" max="4" width="18.5703125" style="2047" customWidth="1"/>
    <col min="5" max="5" width="9.140625" style="2047" bestFit="1" customWidth="1"/>
    <col min="6" max="6" width="8.85546875" style="2047" bestFit="1" customWidth="1"/>
    <col min="7" max="7" width="15.5703125" style="2047" customWidth="1"/>
    <col min="8" max="16384" width="9.140625" style="2047"/>
  </cols>
  <sheetData>
    <row r="1" spans="1:7">
      <c r="A1" s="4059" t="s">
        <v>9281</v>
      </c>
      <c r="B1" s="4059"/>
      <c r="C1" s="4059"/>
      <c r="D1" s="4059"/>
      <c r="E1" s="4059"/>
      <c r="F1" s="4059"/>
      <c r="G1" s="4059"/>
    </row>
    <row r="3" spans="1:7">
      <c r="A3" s="4060" t="s">
        <v>6</v>
      </c>
      <c r="B3" s="4060" t="s">
        <v>4854</v>
      </c>
      <c r="C3" s="4060" t="s">
        <v>7735</v>
      </c>
      <c r="D3" s="4227" t="s">
        <v>7738</v>
      </c>
      <c r="E3" s="4228"/>
      <c r="F3" s="4228"/>
      <c r="G3" s="4228"/>
    </row>
    <row r="4" spans="1:7" ht="15.75" customHeight="1">
      <c r="A4" s="4060"/>
      <c r="B4" s="4060"/>
      <c r="C4" s="4060"/>
      <c r="D4" s="4229" t="s">
        <v>9276</v>
      </c>
      <c r="E4" s="4170" t="s">
        <v>9278</v>
      </c>
      <c r="F4" s="4172"/>
      <c r="G4" s="4229" t="s">
        <v>9277</v>
      </c>
    </row>
    <row r="5" spans="1:7" s="2005" customFormat="1" ht="93.75" customHeight="1">
      <c r="A5" s="4060"/>
      <c r="B5" s="4060"/>
      <c r="C5" s="4060"/>
      <c r="D5" s="4230"/>
      <c r="E5" s="2502" t="s">
        <v>9279</v>
      </c>
      <c r="F5" s="2502" t="s">
        <v>9280</v>
      </c>
      <c r="G5" s="4230"/>
    </row>
    <row r="6" spans="1:7" s="2471" customFormat="1" ht="26.25" customHeight="1">
      <c r="A6" s="2472"/>
      <c r="B6" s="2472" t="s">
        <v>4857</v>
      </c>
      <c r="C6" s="2299" t="e">
        <f>SUM(C7:C14)</f>
        <v>#REF!</v>
      </c>
      <c r="D6" s="2363" t="e">
        <f>SUM(D7:D14)</f>
        <v>#REF!</v>
      </c>
      <c r="E6" s="2363" t="e">
        <f>SUM(E7:E14)</f>
        <v>#REF!</v>
      </c>
      <c r="F6" s="2363" t="e">
        <f>SUM(F7:F14)</f>
        <v>#REF!</v>
      </c>
      <c r="G6" s="2363" t="e">
        <f>#REF!+'Bieu 01'!J5-'Bieu 01'!I5</f>
        <v>#REF!</v>
      </c>
    </row>
    <row r="7" spans="1:7" ht="26.25" customHeight="1">
      <c r="A7" s="2469">
        <v>1</v>
      </c>
      <c r="B7" s="2473" t="s">
        <v>732</v>
      </c>
      <c r="C7" s="1898" t="e">
        <f>D7+G7</f>
        <v>#REF!</v>
      </c>
      <c r="D7" s="1853" t="e">
        <f>'Bieu 01'!D6+'Bieu 01'!I6-'Bieu 01'!J6</f>
        <v>#REF!</v>
      </c>
      <c r="E7" s="1853" t="e">
        <f>'Bieu 01'!I6</f>
        <v>#REF!</v>
      </c>
      <c r="F7" s="1853" t="e">
        <f>'Bieu 01'!J6</f>
        <v>#REF!</v>
      </c>
      <c r="G7" s="1853" t="e">
        <f>#REF!+'Bieu 01'!J6-'Bieu 01'!I6</f>
        <v>#REF!</v>
      </c>
    </row>
    <row r="8" spans="1:7" ht="26.25" customHeight="1">
      <c r="A8" s="2470">
        <v>2</v>
      </c>
      <c r="B8" s="2473" t="s">
        <v>733</v>
      </c>
      <c r="C8" s="1898" t="e">
        <f t="shared" ref="C8:C14" si="0">D8+G8</f>
        <v>#REF!</v>
      </c>
      <c r="D8" s="1853" t="e">
        <f>'Bieu 01'!D7+'Bieu 01'!I7-'Bieu 01'!J7</f>
        <v>#REF!</v>
      </c>
      <c r="E8" s="1853" t="e">
        <f>'Bieu 01'!I7</f>
        <v>#REF!</v>
      </c>
      <c r="F8" s="1853" t="e">
        <f>'Bieu 01'!J7</f>
        <v>#REF!</v>
      </c>
      <c r="G8" s="1853" t="e">
        <f>#REF!+'Bieu 01'!J7-'Bieu 01'!I7</f>
        <v>#REF!</v>
      </c>
    </row>
    <row r="9" spans="1:7" ht="26.25" customHeight="1">
      <c r="A9" s="2469">
        <v>3</v>
      </c>
      <c r="B9" s="2473" t="s">
        <v>734</v>
      </c>
      <c r="C9" s="1898" t="e">
        <f t="shared" si="0"/>
        <v>#REF!</v>
      </c>
      <c r="D9" s="1853" t="e">
        <f>'Bieu 01'!D8+'Bieu 01'!I8-'Bieu 01'!J8</f>
        <v>#REF!</v>
      </c>
      <c r="E9" s="1853" t="e">
        <f>'Bieu 01'!I8</f>
        <v>#REF!</v>
      </c>
      <c r="F9" s="1853" t="e">
        <f>'Bieu 01'!J8</f>
        <v>#REF!</v>
      </c>
      <c r="G9" s="1853" t="e">
        <f>#REF!+'Bieu 01'!J8-'Bieu 01'!I8</f>
        <v>#REF!</v>
      </c>
    </row>
    <row r="10" spans="1:7" ht="26.25" customHeight="1">
      <c r="A10" s="2470">
        <v>4</v>
      </c>
      <c r="B10" s="2473" t="s">
        <v>735</v>
      </c>
      <c r="C10" s="1898" t="e">
        <f t="shared" si="0"/>
        <v>#REF!</v>
      </c>
      <c r="D10" s="1853" t="e">
        <f>'Bieu 01'!D9+'Bieu 01'!I9-'Bieu 01'!J9</f>
        <v>#REF!</v>
      </c>
      <c r="E10" s="1853" t="e">
        <f>'Bieu 01'!I9</f>
        <v>#REF!</v>
      </c>
      <c r="F10" s="1853" t="e">
        <f>'Bieu 01'!J9</f>
        <v>#REF!</v>
      </c>
      <c r="G10" s="1853" t="e">
        <f>#REF!+'Bieu 01'!J9-'Bieu 01'!I9</f>
        <v>#REF!</v>
      </c>
    </row>
    <row r="11" spans="1:7" ht="26.25" customHeight="1">
      <c r="A11" s="2469">
        <v>5</v>
      </c>
      <c r="B11" s="2473" t="s">
        <v>736</v>
      </c>
      <c r="C11" s="1898" t="e">
        <f t="shared" si="0"/>
        <v>#REF!</v>
      </c>
      <c r="D11" s="1853" t="e">
        <f>'Bieu 01'!D10+'Bieu 01'!I10-'Bieu 01'!J10</f>
        <v>#REF!</v>
      </c>
      <c r="E11" s="1853" t="e">
        <f>'Bieu 01'!I10</f>
        <v>#REF!</v>
      </c>
      <c r="F11" s="1853" t="e">
        <f>'Bieu 01'!J10</f>
        <v>#REF!</v>
      </c>
      <c r="G11" s="1853" t="e">
        <f>#REF!+'Bieu 01'!J10-'Bieu 01'!I10</f>
        <v>#REF!</v>
      </c>
    </row>
    <row r="12" spans="1:7" ht="26.25" customHeight="1">
      <c r="A12" s="2470">
        <v>6</v>
      </c>
      <c r="B12" s="2473" t="s">
        <v>737</v>
      </c>
      <c r="C12" s="1898" t="e">
        <f t="shared" si="0"/>
        <v>#REF!</v>
      </c>
      <c r="D12" s="1853" t="e">
        <f>'Bieu 01'!D11+'Bieu 01'!I11-'Bieu 01'!J11</f>
        <v>#REF!</v>
      </c>
      <c r="E12" s="1853" t="e">
        <f>'Bieu 01'!I11</f>
        <v>#REF!</v>
      </c>
      <c r="F12" s="1853" t="e">
        <f>'Bieu 01'!J11</f>
        <v>#REF!</v>
      </c>
      <c r="G12" s="1853" t="e">
        <f>#REF!+'Bieu 01'!J11-'Bieu 01'!I11</f>
        <v>#REF!</v>
      </c>
    </row>
    <row r="13" spans="1:7" ht="26.25" customHeight="1">
      <c r="A13" s="2469">
        <v>7</v>
      </c>
      <c r="B13" s="2473" t="s">
        <v>738</v>
      </c>
      <c r="C13" s="1898" t="e">
        <f t="shared" si="0"/>
        <v>#REF!</v>
      </c>
      <c r="D13" s="1853" t="e">
        <f>'Bieu 01'!D12+'Bieu 01'!I12-'Bieu 01'!J12</f>
        <v>#REF!</v>
      </c>
      <c r="E13" s="1853" t="e">
        <f>'Bieu 01'!I12</f>
        <v>#REF!</v>
      </c>
      <c r="F13" s="1853" t="e">
        <f>'Bieu 01'!J12</f>
        <v>#REF!</v>
      </c>
      <c r="G13" s="1853" t="e">
        <f>#REF!+'Bieu 01'!J12-'Bieu 01'!I12</f>
        <v>#REF!</v>
      </c>
    </row>
    <row r="14" spans="1:7" ht="26.25" customHeight="1">
      <c r="A14" s="2470">
        <v>8</v>
      </c>
      <c r="B14" s="2473" t="s">
        <v>739</v>
      </c>
      <c r="C14" s="1898" t="e">
        <f t="shared" si="0"/>
        <v>#REF!</v>
      </c>
      <c r="D14" s="1853" t="e">
        <f>'Bieu 01'!D13+'Bieu 01'!I13-'Bieu 01'!J13</f>
        <v>#REF!</v>
      </c>
      <c r="E14" s="1853" t="e">
        <f>'Bieu 01'!I13</f>
        <v>#REF!</v>
      </c>
      <c r="F14" s="1853" t="e">
        <f>'Bieu 01'!J13</f>
        <v>#REF!</v>
      </c>
      <c r="G14" s="1853" t="e">
        <f>#REF!+'Bieu 01'!J13-'Bieu 01'!I13</f>
        <v>#REF!</v>
      </c>
    </row>
  </sheetData>
  <mergeCells count="8">
    <mergeCell ref="A1:G1"/>
    <mergeCell ref="A3:A5"/>
    <mergeCell ref="B3:B5"/>
    <mergeCell ref="C3:C5"/>
    <mergeCell ref="D3:G3"/>
    <mergeCell ref="D4:D5"/>
    <mergeCell ref="G4:G5"/>
    <mergeCell ref="E4:F4"/>
  </mergeCells>
  <pageMargins left="0.77" right="0.22" top="1.31" bottom="0.75" header="0.3" footer="0.3"/>
  <pageSetup paperSize="9"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3"/>
  <sheetViews>
    <sheetView showZeros="0" workbookViewId="0">
      <selection activeCell="E4" sqref="E4"/>
    </sheetView>
  </sheetViews>
  <sheetFormatPr defaultColWidth="9.140625" defaultRowHeight="15.75"/>
  <cols>
    <col min="1" max="1" width="5.140625" style="2005" bestFit="1" customWidth="1"/>
    <col min="2" max="2" width="18.42578125" style="2005" bestFit="1" customWidth="1"/>
    <col min="3" max="5" width="18.42578125" style="2005" customWidth="1"/>
    <col min="6" max="6" width="11.28515625" style="2005" customWidth="1"/>
    <col min="7" max="7" width="9.28515625" style="2005" bestFit="1" customWidth="1"/>
    <col min="8" max="8" width="13" style="2005" customWidth="1"/>
    <col min="9" max="9" width="8.5703125" style="2005" bestFit="1" customWidth="1"/>
    <col min="10" max="10" width="16.7109375" style="2005" customWidth="1"/>
    <col min="11" max="16384" width="9.140625" style="2005"/>
  </cols>
  <sheetData>
    <row r="1" spans="1:12" ht="43.5" customHeight="1">
      <c r="A1" s="4059" t="s">
        <v>9814</v>
      </c>
      <c r="B1" s="4059"/>
      <c r="C1" s="4059"/>
      <c r="D1" s="4059"/>
      <c r="E1" s="4059"/>
      <c r="F1" s="4059"/>
      <c r="G1" s="4059"/>
      <c r="H1" s="4059"/>
      <c r="I1" s="4059"/>
      <c r="J1" s="4059"/>
    </row>
    <row r="3" spans="1:12" ht="15.75" customHeight="1">
      <c r="A3" s="4060" t="s">
        <v>6</v>
      </c>
      <c r="B3" s="4060" t="s">
        <v>9790</v>
      </c>
      <c r="C3" s="4231" t="s">
        <v>9810</v>
      </c>
      <c r="D3" s="4232"/>
      <c r="E3" s="4233"/>
      <c r="F3" s="2881" t="s">
        <v>9783</v>
      </c>
      <c r="G3" s="4060"/>
      <c r="H3" s="4060"/>
      <c r="I3" s="4060"/>
      <c r="J3" s="4060"/>
    </row>
    <row r="4" spans="1:12" ht="101.25" customHeight="1">
      <c r="A4" s="4060"/>
      <c r="B4" s="4060"/>
      <c r="C4" s="2878" t="s">
        <v>9784</v>
      </c>
      <c r="D4" s="2878" t="s">
        <v>9815</v>
      </c>
      <c r="E4" s="2878" t="s">
        <v>9816</v>
      </c>
      <c r="F4" s="2881"/>
      <c r="G4" s="2878" t="s">
        <v>9178</v>
      </c>
      <c r="H4" s="2878" t="s">
        <v>9811</v>
      </c>
      <c r="I4" s="2878" t="s">
        <v>9812</v>
      </c>
      <c r="J4" s="2878" t="s">
        <v>9813</v>
      </c>
    </row>
    <row r="5" spans="1:12" s="2877" customFormat="1">
      <c r="A5" s="2878"/>
      <c r="B5" s="2878" t="s">
        <v>9784</v>
      </c>
      <c r="C5" s="2878"/>
      <c r="D5" s="2878"/>
      <c r="E5" s="2878"/>
      <c r="F5" s="1850" t="e">
        <f t="shared" ref="F5:K5" si="0">SUM(F6:F13)</f>
        <v>#REF!</v>
      </c>
      <c r="G5" s="1850" t="e">
        <f t="shared" si="0"/>
        <v>#REF!</v>
      </c>
      <c r="H5" s="1850" t="e">
        <f t="shared" si="0"/>
        <v>#REF!</v>
      </c>
      <c r="I5" s="1850" t="e">
        <f t="shared" si="0"/>
        <v>#REF!</v>
      </c>
      <c r="J5" s="1850" t="e">
        <f t="shared" si="0"/>
        <v>#REF!</v>
      </c>
      <c r="K5" s="2893" t="e">
        <f t="shared" si="0"/>
        <v>#REF!</v>
      </c>
      <c r="L5" s="2893" t="e">
        <f>K5-J5</f>
        <v>#REF!</v>
      </c>
    </row>
    <row r="6" spans="1:12">
      <c r="A6" s="2876">
        <v>1</v>
      </c>
      <c r="B6" s="2879" t="s">
        <v>732</v>
      </c>
      <c r="C6" s="2879"/>
      <c r="D6" s="2879"/>
      <c r="E6" s="2879"/>
      <c r="F6" s="2880" t="e">
        <f>#REF!</f>
        <v>#REF!</v>
      </c>
      <c r="G6" s="1898" t="e">
        <f>'3 (3)'!D56</f>
        <v>#REF!</v>
      </c>
      <c r="H6" s="1898" t="e">
        <f>'3 (3)'!D45</f>
        <v>#REF!</v>
      </c>
      <c r="I6" s="1898" t="e">
        <f>'3 (3)'!D65</f>
        <v>#REF!</v>
      </c>
      <c r="J6" s="1898" t="e">
        <f>F6-G6-H6-I6</f>
        <v>#REF!</v>
      </c>
      <c r="K6" s="2892" t="e">
        <f>#REF!-'3 (6)'!G6-'3 (6)'!H6-'3 (6)'!I6</f>
        <v>#REF!</v>
      </c>
      <c r="L6" s="2893" t="e">
        <f t="shared" ref="L6:L13" si="1">K6-J6</f>
        <v>#REF!</v>
      </c>
    </row>
    <row r="7" spans="1:12">
      <c r="A7" s="2876">
        <v>2</v>
      </c>
      <c r="B7" s="2879" t="s">
        <v>733</v>
      </c>
      <c r="C7" s="2879"/>
      <c r="D7" s="2879"/>
      <c r="E7" s="2879"/>
      <c r="F7" s="2880" t="e">
        <f>#REF!</f>
        <v>#REF!</v>
      </c>
      <c r="G7" s="1898" t="e">
        <f>'3 (3)'!D57</f>
        <v>#REF!</v>
      </c>
      <c r="H7" s="1898" t="e">
        <f>'3 (3)'!D46</f>
        <v>#REF!</v>
      </c>
      <c r="I7" s="1898" t="e">
        <f>'3 (3)'!D66</f>
        <v>#REF!</v>
      </c>
      <c r="J7" s="1898" t="e">
        <f t="shared" ref="J7:J13" si="2">F7-G7-H7-I7</f>
        <v>#REF!</v>
      </c>
      <c r="K7" s="2892" t="e">
        <f>#REF!-'3 (6)'!G7-'3 (6)'!H7-'3 (6)'!I7</f>
        <v>#REF!</v>
      </c>
      <c r="L7" s="2893" t="e">
        <f t="shared" si="1"/>
        <v>#REF!</v>
      </c>
    </row>
    <row r="8" spans="1:12">
      <c r="A8" s="2876">
        <v>3</v>
      </c>
      <c r="B8" s="2879" t="s">
        <v>734</v>
      </c>
      <c r="C8" s="2879"/>
      <c r="D8" s="2879"/>
      <c r="E8" s="2879"/>
      <c r="F8" s="2880" t="e">
        <f>#REF!</f>
        <v>#REF!</v>
      </c>
      <c r="G8" s="1898" t="e">
        <f>'3 (3)'!D58</f>
        <v>#REF!</v>
      </c>
      <c r="H8" s="1898" t="e">
        <f>'3 (3)'!D47</f>
        <v>#REF!</v>
      </c>
      <c r="I8" s="1898" t="e">
        <f>'3 (3)'!D67</f>
        <v>#REF!</v>
      </c>
      <c r="J8" s="1898" t="e">
        <f t="shared" si="2"/>
        <v>#REF!</v>
      </c>
      <c r="K8" s="2892" t="e">
        <f>#REF!-'3 (6)'!G8-'3 (6)'!H8-'3 (6)'!I8</f>
        <v>#REF!</v>
      </c>
      <c r="L8" s="2893" t="e">
        <f t="shared" si="1"/>
        <v>#REF!</v>
      </c>
    </row>
    <row r="9" spans="1:12">
      <c r="A9" s="2876">
        <v>4</v>
      </c>
      <c r="B9" s="2879" t="s">
        <v>735</v>
      </c>
      <c r="C9" s="2879"/>
      <c r="D9" s="2879"/>
      <c r="E9" s="2879"/>
      <c r="F9" s="2880" t="e">
        <f>#REF!</f>
        <v>#REF!</v>
      </c>
      <c r="G9" s="1898" t="e">
        <f>'3 (3)'!D59</f>
        <v>#REF!</v>
      </c>
      <c r="H9" s="1898" t="e">
        <f>'3 (3)'!D48</f>
        <v>#REF!</v>
      </c>
      <c r="I9" s="1898" t="e">
        <f>'3 (3)'!D68</f>
        <v>#REF!</v>
      </c>
      <c r="J9" s="1898" t="e">
        <f t="shared" si="2"/>
        <v>#REF!</v>
      </c>
      <c r="K9" s="2892" t="e">
        <f>#REF!-'3 (6)'!G9-'3 (6)'!H9-'3 (6)'!I9</f>
        <v>#REF!</v>
      </c>
      <c r="L9" s="2893" t="e">
        <f t="shared" si="1"/>
        <v>#REF!</v>
      </c>
    </row>
    <row r="10" spans="1:12">
      <c r="A10" s="2876">
        <v>5</v>
      </c>
      <c r="B10" s="2879" t="s">
        <v>736</v>
      </c>
      <c r="C10" s="2879"/>
      <c r="D10" s="2879"/>
      <c r="E10" s="2879"/>
      <c r="F10" s="2880" t="e">
        <f>#REF!</f>
        <v>#REF!</v>
      </c>
      <c r="G10" s="1898" t="e">
        <f>'3 (3)'!D60</f>
        <v>#REF!</v>
      </c>
      <c r="H10" s="1898" t="e">
        <f>'3 (3)'!D49</f>
        <v>#REF!</v>
      </c>
      <c r="I10" s="1898" t="e">
        <f>'3 (3)'!D69</f>
        <v>#REF!</v>
      </c>
      <c r="J10" s="1898" t="e">
        <f t="shared" si="2"/>
        <v>#REF!</v>
      </c>
      <c r="K10" s="2892" t="e">
        <f>#REF!-'3 (6)'!G10-'3 (6)'!H10-'3 (6)'!I10</f>
        <v>#REF!</v>
      </c>
      <c r="L10" s="2893" t="e">
        <f t="shared" si="1"/>
        <v>#REF!</v>
      </c>
    </row>
    <row r="11" spans="1:12">
      <c r="A11" s="2876">
        <v>6</v>
      </c>
      <c r="B11" s="2879" t="s">
        <v>737</v>
      </c>
      <c r="C11" s="2879"/>
      <c r="D11" s="2879"/>
      <c r="E11" s="2879"/>
      <c r="F11" s="2880" t="e">
        <f>#REF!</f>
        <v>#REF!</v>
      </c>
      <c r="G11" s="1898" t="e">
        <f>'3 (3)'!D61</f>
        <v>#REF!</v>
      </c>
      <c r="H11" s="1898" t="e">
        <f>'3 (3)'!D50</f>
        <v>#REF!</v>
      </c>
      <c r="I11" s="1898" t="e">
        <f>'3 (3)'!D70</f>
        <v>#REF!</v>
      </c>
      <c r="J11" s="1898" t="e">
        <f t="shared" si="2"/>
        <v>#REF!</v>
      </c>
      <c r="K11" s="2892" t="e">
        <f>#REF!-'3 (6)'!G11-'3 (6)'!H11-'3 (6)'!I11</f>
        <v>#REF!</v>
      </c>
      <c r="L11" s="2893" t="e">
        <f t="shared" si="1"/>
        <v>#REF!</v>
      </c>
    </row>
    <row r="12" spans="1:12">
      <c r="A12" s="2876">
        <v>7</v>
      </c>
      <c r="B12" s="2879" t="s">
        <v>738</v>
      </c>
      <c r="C12" s="2879"/>
      <c r="D12" s="2879"/>
      <c r="E12" s="2879"/>
      <c r="F12" s="2880" t="e">
        <f>#REF!</f>
        <v>#REF!</v>
      </c>
      <c r="G12" s="1898" t="e">
        <f>'3 (3)'!D62</f>
        <v>#REF!</v>
      </c>
      <c r="H12" s="1898" t="e">
        <f>'3 (3)'!D51</f>
        <v>#REF!</v>
      </c>
      <c r="I12" s="1898" t="e">
        <f>'3 (3)'!D71</f>
        <v>#REF!</v>
      </c>
      <c r="J12" s="1898" t="e">
        <f t="shared" si="2"/>
        <v>#REF!</v>
      </c>
      <c r="K12" s="2892" t="e">
        <f>#REF!-'3 (6)'!G12-'3 (6)'!H12-'3 (6)'!I12</f>
        <v>#REF!</v>
      </c>
      <c r="L12" s="2893" t="e">
        <f t="shared" si="1"/>
        <v>#REF!</v>
      </c>
    </row>
    <row r="13" spans="1:12">
      <c r="A13" s="2876">
        <v>8</v>
      </c>
      <c r="B13" s="2879" t="s">
        <v>739</v>
      </c>
      <c r="C13" s="2879"/>
      <c r="D13" s="2879"/>
      <c r="E13" s="2879"/>
      <c r="F13" s="2880" t="e">
        <f>#REF!</f>
        <v>#REF!</v>
      </c>
      <c r="G13" s="1898" t="e">
        <f>'3 (3)'!D63</f>
        <v>#REF!</v>
      </c>
      <c r="H13" s="1898" t="e">
        <f>'3 (3)'!D52</f>
        <v>#REF!</v>
      </c>
      <c r="I13" s="1898" t="e">
        <f>'3 (3)'!D72</f>
        <v>#REF!</v>
      </c>
      <c r="J13" s="1898" t="e">
        <f t="shared" si="2"/>
        <v>#REF!</v>
      </c>
      <c r="K13" s="2892" t="e">
        <f>#REF!-'3 (6)'!G13-'3 (6)'!H13-'3 (6)'!I13</f>
        <v>#REF!</v>
      </c>
      <c r="L13" s="2893" t="e">
        <f t="shared" si="1"/>
        <v>#REF!</v>
      </c>
    </row>
  </sheetData>
  <autoFilter ref="A2:B13"/>
  <mergeCells count="5">
    <mergeCell ref="A1:J1"/>
    <mergeCell ref="A3:A4"/>
    <mergeCell ref="B3:B4"/>
    <mergeCell ref="C3:E3"/>
    <mergeCell ref="G3:J3"/>
  </mergeCells>
  <pageMargins left="0.77" right="0.22" top="1.31" bottom="0.75" header="0.3" footer="0.3"/>
  <pageSetup paperSize="9" orientation="landscape"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232"/>
  <sheetViews>
    <sheetView zoomScale="70" zoomScaleNormal="70" workbookViewId="0">
      <pane xSplit="3" ySplit="3" topLeftCell="D69" activePane="bottomRight" state="frozen"/>
      <selection activeCell="G7" sqref="G7"/>
      <selection pane="topRight" activeCell="G7" sqref="G7"/>
      <selection pane="bottomLeft" activeCell="G7" sqref="G7"/>
      <selection pane="bottomRight" activeCell="A192" sqref="A192:XFD192"/>
    </sheetView>
  </sheetViews>
  <sheetFormatPr defaultColWidth="9.140625" defaultRowHeight="15.75"/>
  <cols>
    <col min="1" max="1" width="5.140625" style="2594" customWidth="1"/>
    <col min="2" max="2" width="18.7109375" style="2815" customWidth="1"/>
    <col min="3" max="3" width="11.85546875" style="2594" customWidth="1"/>
    <col min="4" max="4" width="10.140625" style="2594" customWidth="1"/>
    <col min="5" max="5" width="10.7109375" style="2594" customWidth="1"/>
    <col min="6" max="6" width="15.140625" style="2815" customWidth="1"/>
    <col min="7" max="7" width="9.7109375" style="2815" customWidth="1"/>
    <col min="8" max="8" width="10" style="2815" customWidth="1"/>
    <col min="9" max="9" width="5.5703125" style="2815" customWidth="1"/>
    <col min="10" max="10" width="12.7109375" style="2815" customWidth="1"/>
    <col min="11" max="11" width="21.7109375" style="2816" customWidth="1"/>
    <col min="12" max="12" width="15.28515625" style="2817" customWidth="1"/>
    <col min="13" max="13" width="33.28515625" style="2815" customWidth="1"/>
    <col min="14" max="14" width="11.7109375" style="2815" customWidth="1"/>
    <col min="15" max="15" width="12.28515625" style="2594" customWidth="1"/>
    <col min="16" max="16" width="14.140625" style="2594" customWidth="1"/>
    <col min="17" max="17" width="13" style="2594" customWidth="1"/>
    <col min="18" max="18" width="14.140625" style="2594" customWidth="1"/>
    <col min="19" max="19" width="18.7109375" style="2594" customWidth="1"/>
    <col min="20" max="21" width="12.7109375" style="2594" customWidth="1"/>
    <col min="22" max="22" width="14.42578125" style="2594" customWidth="1"/>
    <col min="23" max="23" width="13.7109375" style="2818" customWidth="1"/>
    <col min="24" max="24" width="12.5703125" style="2819" customWidth="1"/>
    <col min="25" max="25" width="11.5703125" style="2820" customWidth="1"/>
    <col min="26" max="26" width="0.7109375" style="2594" customWidth="1"/>
    <col min="27" max="29" width="5.85546875" style="2594" customWidth="1"/>
    <col min="30" max="30" width="0.7109375" style="2594" customWidth="1"/>
    <col min="31" max="32" width="6" style="2594" customWidth="1"/>
    <col min="33" max="33" width="8.28515625" style="2594" customWidth="1"/>
    <col min="34" max="34" width="6.140625" style="2594" customWidth="1"/>
    <col min="35" max="35" width="8.42578125" style="2594" customWidth="1"/>
    <col min="36" max="37" width="5.5703125" style="2821" customWidth="1"/>
    <col min="38" max="44" width="5.85546875" style="2594" customWidth="1"/>
    <col min="45" max="16384" width="9.140625" style="2594"/>
  </cols>
  <sheetData>
    <row r="1" spans="1:44" s="2555" customFormat="1" ht="45.75" customHeight="1">
      <c r="A1" s="4247" t="s">
        <v>9311</v>
      </c>
      <c r="B1" s="4247"/>
      <c r="C1" s="4247"/>
      <c r="D1" s="4247"/>
      <c r="E1" s="4247"/>
      <c r="F1" s="4247"/>
      <c r="G1" s="4247"/>
      <c r="H1" s="4247"/>
      <c r="I1" s="4247"/>
      <c r="J1" s="4247"/>
      <c r="K1" s="4247"/>
      <c r="L1" s="4247"/>
      <c r="M1" s="4247"/>
      <c r="N1" s="4247"/>
      <c r="O1" s="4247"/>
      <c r="P1" s="4247"/>
      <c r="Q1" s="4247"/>
      <c r="R1" s="4247"/>
      <c r="S1" s="4247"/>
      <c r="T1" s="4247"/>
      <c r="U1" s="4247"/>
      <c r="V1" s="4247"/>
      <c r="W1" s="4247"/>
      <c r="X1" s="4247"/>
      <c r="Y1" s="4247"/>
      <c r="AH1" s="2556"/>
      <c r="AI1" s="2556"/>
      <c r="AJ1" s="2556"/>
      <c r="AK1" s="2556"/>
    </row>
    <row r="2" spans="1:44" s="2555" customFormat="1" ht="25.5" customHeight="1">
      <c r="A2" s="4249" t="s">
        <v>6</v>
      </c>
      <c r="B2" s="4241" t="s">
        <v>9312</v>
      </c>
      <c r="C2" s="4248" t="s">
        <v>8080</v>
      </c>
      <c r="D2" s="4248" t="s">
        <v>9313</v>
      </c>
      <c r="E2" s="4248"/>
      <c r="F2" s="4239" t="s">
        <v>9776</v>
      </c>
      <c r="G2" s="4239" t="s">
        <v>9314</v>
      </c>
      <c r="H2" s="4241" t="s">
        <v>9315</v>
      </c>
      <c r="I2" s="4234" t="s">
        <v>9316</v>
      </c>
      <c r="J2" s="4237"/>
      <c r="K2" s="4241" t="s">
        <v>8041</v>
      </c>
      <c r="L2" s="4241" t="s">
        <v>6407</v>
      </c>
      <c r="M2" s="4241" t="s">
        <v>8042</v>
      </c>
      <c r="N2" s="4241" t="s">
        <v>9317</v>
      </c>
      <c r="O2" s="4241" t="s">
        <v>3921</v>
      </c>
      <c r="P2" s="4238" t="s">
        <v>9019</v>
      </c>
      <c r="Q2" s="4238"/>
      <c r="R2" s="4238"/>
      <c r="S2" s="4238" t="s">
        <v>9318</v>
      </c>
      <c r="T2" s="4238"/>
      <c r="U2" s="4238"/>
      <c r="V2" s="4238"/>
      <c r="W2" s="4238"/>
      <c r="X2" s="4238"/>
      <c r="Y2" s="4238"/>
      <c r="Z2" s="2557"/>
      <c r="AA2" s="4238" t="s">
        <v>9019</v>
      </c>
      <c r="AB2" s="4238"/>
      <c r="AC2" s="4238"/>
      <c r="AD2" s="2557"/>
      <c r="AE2" s="2557"/>
      <c r="AF2" s="2557"/>
      <c r="AG2" s="4234" t="s">
        <v>9319</v>
      </c>
      <c r="AH2" s="4235"/>
      <c r="AI2" s="4235"/>
      <c r="AJ2" s="4236"/>
      <c r="AK2" s="4236"/>
      <c r="AL2" s="4235"/>
      <c r="AM2" s="4235"/>
      <c r="AN2" s="4235"/>
      <c r="AO2" s="4235"/>
      <c r="AP2" s="4235"/>
      <c r="AQ2" s="4235"/>
      <c r="AR2" s="4237"/>
    </row>
    <row r="3" spans="1:44" s="2555" customFormat="1" ht="27" customHeight="1">
      <c r="A3" s="4250"/>
      <c r="B3" s="4242"/>
      <c r="C3" s="4248"/>
      <c r="D3" s="2558" t="s">
        <v>3215</v>
      </c>
      <c r="E3" s="2558" t="s">
        <v>2875</v>
      </c>
      <c r="F3" s="4240"/>
      <c r="G3" s="4240"/>
      <c r="H3" s="4242"/>
      <c r="I3" s="2559" t="s">
        <v>9320</v>
      </c>
      <c r="J3" s="2560" t="s">
        <v>9321</v>
      </c>
      <c r="K3" s="4242"/>
      <c r="L3" s="4242"/>
      <c r="M3" s="4242"/>
      <c r="N3" s="4242"/>
      <c r="O3" s="4242"/>
      <c r="P3" s="2561" t="s">
        <v>9322</v>
      </c>
      <c r="Q3" s="2561" t="s">
        <v>9323</v>
      </c>
      <c r="R3" s="2561" t="s">
        <v>9324</v>
      </c>
      <c r="S3" s="2559" t="s">
        <v>9325</v>
      </c>
      <c r="T3" s="2559" t="s">
        <v>188</v>
      </c>
      <c r="U3" s="2562" t="s">
        <v>9326</v>
      </c>
      <c r="V3" s="2563" t="s">
        <v>9327</v>
      </c>
      <c r="W3" s="2564" t="s">
        <v>9250</v>
      </c>
      <c r="X3" s="2565" t="s">
        <v>9328</v>
      </c>
      <c r="Y3" s="2559" t="s">
        <v>9329</v>
      </c>
      <c r="AA3" s="2559" t="s">
        <v>9330</v>
      </c>
      <c r="AB3" s="2559" t="s">
        <v>9331</v>
      </c>
      <c r="AC3" s="2559" t="s">
        <v>9324</v>
      </c>
      <c r="AE3" s="2559" t="s">
        <v>9332</v>
      </c>
      <c r="AF3" s="2559" t="s">
        <v>9333</v>
      </c>
      <c r="AG3" s="2559" t="s">
        <v>9334</v>
      </c>
      <c r="AH3" s="2566" t="s">
        <v>9335</v>
      </c>
      <c r="AI3" s="2566" t="s">
        <v>9336</v>
      </c>
      <c r="AJ3" s="2566" t="s">
        <v>3374</v>
      </c>
      <c r="AK3" s="2566" t="s">
        <v>9337</v>
      </c>
      <c r="AL3" s="2559" t="s">
        <v>9338</v>
      </c>
      <c r="AM3" s="2559" t="s">
        <v>9339</v>
      </c>
      <c r="AN3" s="2559" t="s">
        <v>9340</v>
      </c>
      <c r="AO3" s="2559" t="s">
        <v>9233</v>
      </c>
      <c r="AP3" s="2559" t="s">
        <v>9234</v>
      </c>
      <c r="AQ3" s="2559" t="s">
        <v>9341</v>
      </c>
      <c r="AR3" s="2559" t="s">
        <v>9342</v>
      </c>
    </row>
    <row r="4" spans="1:44" s="2571" customFormat="1">
      <c r="A4" s="2567"/>
      <c r="B4" s="2568"/>
      <c r="C4" s="2568"/>
      <c r="D4" s="2568"/>
      <c r="E4" s="2568"/>
      <c r="F4" s="2569"/>
      <c r="G4" s="2569"/>
      <c r="H4" s="2568"/>
      <c r="I4" s="2568"/>
      <c r="J4" s="2568"/>
      <c r="K4" s="2568"/>
      <c r="L4" s="2568"/>
      <c r="M4" s="2568"/>
      <c r="N4" s="2568"/>
      <c r="O4" s="2568"/>
      <c r="P4" s="2568"/>
      <c r="Q4" s="2568"/>
      <c r="R4" s="2568"/>
      <c r="S4" s="2568"/>
      <c r="T4" s="2568"/>
      <c r="U4" s="2568"/>
      <c r="V4" s="2568"/>
      <c r="W4" s="2568"/>
      <c r="X4" s="2568"/>
      <c r="Y4" s="2568"/>
      <c r="Z4" s="2570"/>
      <c r="AA4" s="2568"/>
      <c r="AB4" s="2568"/>
      <c r="AC4" s="2568"/>
      <c r="AE4" s="2568"/>
      <c r="AF4" s="2568"/>
      <c r="AG4" s="2568"/>
      <c r="AH4" s="2572"/>
      <c r="AI4" s="2572"/>
      <c r="AJ4" s="2572"/>
      <c r="AK4" s="2572"/>
      <c r="AL4" s="2568"/>
      <c r="AM4" s="2568"/>
      <c r="AN4" s="2568"/>
      <c r="AO4" s="2568"/>
      <c r="AP4" s="2568"/>
      <c r="AQ4" s="2568"/>
      <c r="AR4" s="2568"/>
    </row>
    <row r="5" spans="1:44" s="815" customFormat="1">
      <c r="A5" s="2573" t="s">
        <v>8043</v>
      </c>
      <c r="B5" s="2574"/>
      <c r="C5" s="2575"/>
      <c r="D5" s="2575"/>
      <c r="E5" s="2575"/>
      <c r="F5" s="2576">
        <f>SUBTOTAL(9,F6:F42)</f>
        <v>15871564.790000001</v>
      </c>
      <c r="G5" s="2576"/>
      <c r="H5" s="2577"/>
      <c r="I5" s="2577"/>
      <c r="J5" s="2577"/>
      <c r="K5" s="2578"/>
      <c r="L5" s="2579"/>
      <c r="M5" s="2580"/>
      <c r="N5" s="2580"/>
      <c r="O5" s="2581"/>
      <c r="P5" s="2576">
        <f>SUBTOTAL(9,P6:P42)</f>
        <v>4733000</v>
      </c>
      <c r="Q5" s="2576">
        <f>SUBTOTAL(9,Q6:Q42)</f>
        <v>2727100</v>
      </c>
      <c r="R5" s="2576">
        <f>SUBTOTAL(9,R6:R42)</f>
        <v>6359239.8899999997</v>
      </c>
      <c r="S5" s="2582"/>
      <c r="T5" s="2576">
        <f t="shared" ref="T5:Y5" si="0">SUBTOTAL(9,T6:T42)</f>
        <v>83113.100000000006</v>
      </c>
      <c r="U5" s="2576">
        <f t="shared" si="0"/>
        <v>1587299</v>
      </c>
      <c r="V5" s="2576">
        <f t="shared" si="0"/>
        <v>9997733.8900000006</v>
      </c>
      <c r="W5" s="2576">
        <f t="shared" si="0"/>
        <v>4160000</v>
      </c>
      <c r="X5" s="2576">
        <f t="shared" si="0"/>
        <v>112808.4</v>
      </c>
      <c r="Y5" s="2576">
        <f t="shared" si="0"/>
        <v>13723.5</v>
      </c>
      <c r="AA5" s="2583" t="str">
        <f>IF(P5=0,"","X")</f>
        <v>X</v>
      </c>
      <c r="AB5" s="2583" t="str">
        <f>IF(Q5=0,"","X")</f>
        <v>X</v>
      </c>
      <c r="AC5" s="2583" t="str">
        <f>IF(R5=0,"","X")</f>
        <v>X</v>
      </c>
      <c r="AE5" s="2583"/>
      <c r="AF5" s="2583"/>
      <c r="AG5" s="2583" t="s">
        <v>7540</v>
      </c>
      <c r="AH5" s="2513"/>
      <c r="AI5" s="2513"/>
      <c r="AJ5" s="2584" t="str">
        <f t="shared" ref="AJ5:AJ68" si="1">IF(AL5="x","X",IF(AM5="X","X",IF(AN5="X","X","")))</f>
        <v>X</v>
      </c>
      <c r="AK5" s="2584"/>
      <c r="AL5" s="2583" t="str">
        <f t="shared" ref="AL5:AQ5" si="2">IF(T5=0,"","X")</f>
        <v>X</v>
      </c>
      <c r="AM5" s="2583" t="str">
        <f t="shared" si="2"/>
        <v>X</v>
      </c>
      <c r="AN5" s="2583" t="str">
        <f t="shared" si="2"/>
        <v>X</v>
      </c>
      <c r="AO5" s="2583" t="str">
        <f t="shared" si="2"/>
        <v>X</v>
      </c>
      <c r="AP5" s="2583" t="str">
        <f t="shared" si="2"/>
        <v>X</v>
      </c>
      <c r="AQ5" s="2583" t="str">
        <f t="shared" si="2"/>
        <v>X</v>
      </c>
      <c r="AR5" s="2513" t="s">
        <v>9349</v>
      </c>
    </row>
    <row r="6" spans="1:44" s="1026" customFormat="1" ht="204.75">
      <c r="A6" s="2585" t="s">
        <v>464</v>
      </c>
      <c r="B6" s="2526" t="s">
        <v>8884</v>
      </c>
      <c r="C6" s="2517" t="s">
        <v>9343</v>
      </c>
      <c r="D6" s="2517"/>
      <c r="E6" s="2517"/>
      <c r="F6" s="2529">
        <f>1096670.7-F8-F7-F9-F10-F11-F12</f>
        <v>205175.69999999995</v>
      </c>
      <c r="G6" s="2529">
        <f t="shared" ref="G6:G69" si="3">F6/10000</f>
        <v>20.517569999999996</v>
      </c>
      <c r="H6" s="2515" t="s">
        <v>450</v>
      </c>
      <c r="I6" s="2515" t="s">
        <v>9344</v>
      </c>
      <c r="J6" s="2516" t="s">
        <v>8885</v>
      </c>
      <c r="K6" s="1409" t="s">
        <v>9345</v>
      </c>
      <c r="L6" s="2516" t="s">
        <v>9346</v>
      </c>
      <c r="M6" s="2586" t="s">
        <v>9777</v>
      </c>
      <c r="N6" s="2515" t="s">
        <v>9347</v>
      </c>
      <c r="O6" s="2517" t="s">
        <v>9348</v>
      </c>
      <c r="P6" s="2587"/>
      <c r="Q6" s="2587"/>
      <c r="R6" s="2321">
        <f t="shared" ref="R6:R23" si="4">F6</f>
        <v>205175.69999999995</v>
      </c>
      <c r="S6" s="2337" t="str">
        <f t="shared" ref="S6:S40" si="5">B6</f>
        <v xml:space="preserve">Đất nhận chuyển nhượng từ NHCTVN </v>
      </c>
      <c r="T6" s="2587"/>
      <c r="U6" s="2588"/>
      <c r="V6" s="1968">
        <f>F6</f>
        <v>205175.69999999995</v>
      </c>
      <c r="W6" s="2587"/>
      <c r="X6" s="2587"/>
      <c r="Y6" s="2587"/>
      <c r="AA6" s="2525" t="str">
        <f t="shared" ref="AA6:AA36" si="6">IF(P6="","","X")</f>
        <v/>
      </c>
      <c r="AB6" s="2525" t="str">
        <f t="shared" ref="AB6:AB36" si="7">IF(Q6="","","X")</f>
        <v/>
      </c>
      <c r="AC6" s="2525" t="str">
        <f t="shared" ref="AC6:AC36" si="8">IF(R6="","","X")</f>
        <v>X</v>
      </c>
      <c r="AE6" s="2527" t="s">
        <v>7540</v>
      </c>
      <c r="AF6" s="2527"/>
      <c r="AG6" s="2527"/>
      <c r="AH6" s="2525"/>
      <c r="AI6" s="2525"/>
      <c r="AJ6" s="2589" t="str">
        <f t="shared" si="1"/>
        <v>X</v>
      </c>
      <c r="AK6" s="2589"/>
      <c r="AL6" s="2525" t="str">
        <f t="shared" ref="AL6:AL28" si="9">IF(T6="","","X")</f>
        <v/>
      </c>
      <c r="AM6" s="2525" t="str">
        <f t="shared" ref="AM6:AM28" si="10">IF(U6="","","X")</f>
        <v/>
      </c>
      <c r="AN6" s="2525" t="str">
        <f t="shared" ref="AN6:AN28" si="11">IF(V6="","","X")</f>
        <v>X</v>
      </c>
      <c r="AO6" s="2525" t="str">
        <f t="shared" ref="AO6:AO28" si="12">IF(W6="","","X")</f>
        <v/>
      </c>
      <c r="AP6" s="2525" t="str">
        <f t="shared" ref="AP6:AP28" si="13">IF(X6="","","X")</f>
        <v/>
      </c>
      <c r="AQ6" s="2525" t="str">
        <f t="shared" ref="AQ6:AQ28" si="14">IF(Y6="","","X")</f>
        <v/>
      </c>
      <c r="AR6" s="2525"/>
    </row>
    <row r="7" spans="1:44" s="1026" customFormat="1" ht="78.75">
      <c r="A7" s="2537" t="s">
        <v>8715</v>
      </c>
      <c r="B7" s="2522" t="s">
        <v>9350</v>
      </c>
      <c r="C7" s="2517" t="s">
        <v>9343</v>
      </c>
      <c r="D7" s="2590"/>
      <c r="E7" s="2590"/>
      <c r="F7" s="2529">
        <v>59200</v>
      </c>
      <c r="G7" s="2529">
        <f t="shared" si="3"/>
        <v>5.92</v>
      </c>
      <c r="H7" s="2515" t="s">
        <v>450</v>
      </c>
      <c r="I7" s="2515" t="s">
        <v>9344</v>
      </c>
      <c r="J7" s="2516" t="s">
        <v>8885</v>
      </c>
      <c r="K7" s="2516" t="s">
        <v>9351</v>
      </c>
      <c r="L7" s="2516" t="s">
        <v>9352</v>
      </c>
      <c r="M7" s="2591" t="s">
        <v>9353</v>
      </c>
      <c r="N7" s="2515" t="s">
        <v>9347</v>
      </c>
      <c r="O7" s="2517"/>
      <c r="P7" s="2587"/>
      <c r="Q7" s="2587"/>
      <c r="R7" s="2321">
        <f t="shared" si="4"/>
        <v>59200</v>
      </c>
      <c r="S7" s="2337" t="str">
        <f t="shared" si="5"/>
        <v>Lô đất đấu giá DT 59,2 Ha  khu đô thị đường 3 tháng 2, TPVT</v>
      </c>
      <c r="T7" s="2587"/>
      <c r="U7" s="2588"/>
      <c r="V7" s="1968">
        <f>F7</f>
        <v>59200</v>
      </c>
      <c r="W7" s="2587"/>
      <c r="X7" s="2587"/>
      <c r="Y7" s="2587"/>
      <c r="AA7" s="2525" t="str">
        <f t="shared" si="6"/>
        <v/>
      </c>
      <c r="AB7" s="2525" t="str">
        <f t="shared" si="7"/>
        <v/>
      </c>
      <c r="AC7" s="2525" t="str">
        <f t="shared" si="8"/>
        <v>X</v>
      </c>
      <c r="AE7" s="2527" t="s">
        <v>7540</v>
      </c>
      <c r="AF7" s="2527"/>
      <c r="AG7" s="2527"/>
      <c r="AH7" s="2525"/>
      <c r="AI7" s="2525" t="s">
        <v>9354</v>
      </c>
      <c r="AJ7" s="2589" t="str">
        <f t="shared" si="1"/>
        <v>X</v>
      </c>
      <c r="AK7" s="2589"/>
      <c r="AL7" s="2525" t="str">
        <f t="shared" si="9"/>
        <v/>
      </c>
      <c r="AM7" s="2525" t="str">
        <f t="shared" si="10"/>
        <v/>
      </c>
      <c r="AN7" s="2525" t="str">
        <f t="shared" si="11"/>
        <v>X</v>
      </c>
      <c r="AO7" s="2525" t="str">
        <f t="shared" si="12"/>
        <v/>
      </c>
      <c r="AP7" s="2525" t="str">
        <f t="shared" si="13"/>
        <v/>
      </c>
      <c r="AQ7" s="2525" t="str">
        <f t="shared" si="14"/>
        <v/>
      </c>
      <c r="AR7" s="2525"/>
    </row>
    <row r="8" spans="1:44" ht="110.25">
      <c r="A8" s="2537" t="s">
        <v>8738</v>
      </c>
      <c r="B8" s="2522" t="s">
        <v>9355</v>
      </c>
      <c r="C8" s="2521" t="s">
        <v>8359</v>
      </c>
      <c r="D8" s="2521"/>
      <c r="E8" s="2521"/>
      <c r="F8" s="2592">
        <v>54395</v>
      </c>
      <c r="G8" s="2529">
        <f t="shared" si="3"/>
        <v>5.4394999999999998</v>
      </c>
      <c r="H8" s="2515" t="s">
        <v>450</v>
      </c>
      <c r="I8" s="2515" t="s">
        <v>9344</v>
      </c>
      <c r="J8" s="2517" t="s">
        <v>9356</v>
      </c>
      <c r="K8" s="2515" t="s">
        <v>9357</v>
      </c>
      <c r="L8" s="2514" t="s">
        <v>476</v>
      </c>
      <c r="M8" s="2593" t="s">
        <v>9358</v>
      </c>
      <c r="N8" s="2515" t="s">
        <v>9347</v>
      </c>
      <c r="O8" s="2515" t="s">
        <v>9359</v>
      </c>
      <c r="P8" s="2321"/>
      <c r="Q8" s="2321"/>
      <c r="R8" s="2321">
        <f t="shared" si="4"/>
        <v>54395</v>
      </c>
      <c r="S8" s="2337" t="str">
        <f t="shared" si="5"/>
        <v>Lô đất đấu giá DT 54,395 Ha khu đô thị đường 3 tháng 2, TPVT</v>
      </c>
      <c r="T8" s="2588">
        <f>F8</f>
        <v>54395</v>
      </c>
      <c r="U8" s="1838"/>
      <c r="V8" s="1968">
        <f>F8</f>
        <v>54395</v>
      </c>
      <c r="W8" s="2400"/>
      <c r="X8" s="2400"/>
      <c r="Y8" s="2400"/>
      <c r="AA8" s="2525" t="str">
        <f t="shared" si="6"/>
        <v/>
      </c>
      <c r="AB8" s="2525" t="str">
        <f t="shared" si="7"/>
        <v/>
      </c>
      <c r="AC8" s="2525" t="str">
        <f t="shared" si="8"/>
        <v>X</v>
      </c>
      <c r="AE8" s="2525" t="s">
        <v>7540</v>
      </c>
      <c r="AF8" s="2525"/>
      <c r="AG8" s="2525"/>
      <c r="AH8" s="2595">
        <v>2017</v>
      </c>
      <c r="AI8" s="2595" t="s">
        <v>9360</v>
      </c>
      <c r="AJ8" s="2589" t="str">
        <f t="shared" si="1"/>
        <v>X</v>
      </c>
      <c r="AK8" s="2589"/>
      <c r="AL8" s="2525" t="str">
        <f t="shared" si="9"/>
        <v>X</v>
      </c>
      <c r="AM8" s="2525" t="str">
        <f t="shared" si="10"/>
        <v/>
      </c>
      <c r="AN8" s="2525" t="str">
        <f t="shared" si="11"/>
        <v>X</v>
      </c>
      <c r="AO8" s="2525" t="str">
        <f t="shared" si="12"/>
        <v/>
      </c>
      <c r="AP8" s="2525" t="str">
        <f t="shared" si="13"/>
        <v/>
      </c>
      <c r="AQ8" s="2525" t="str">
        <f t="shared" si="14"/>
        <v/>
      </c>
      <c r="AR8" s="2525"/>
    </row>
    <row r="9" spans="1:44" ht="110.25">
      <c r="A9" s="2537" t="s">
        <v>8746</v>
      </c>
      <c r="B9" s="2522" t="s">
        <v>9361</v>
      </c>
      <c r="C9" s="2521" t="s">
        <v>8359</v>
      </c>
      <c r="D9" s="2521"/>
      <c r="E9" s="2521"/>
      <c r="F9" s="2592">
        <v>17700</v>
      </c>
      <c r="G9" s="2529">
        <f t="shared" si="3"/>
        <v>1.77</v>
      </c>
      <c r="H9" s="2515" t="s">
        <v>450</v>
      </c>
      <c r="I9" s="2515" t="s">
        <v>9344</v>
      </c>
      <c r="J9" s="2517" t="s">
        <v>9356</v>
      </c>
      <c r="K9" s="2515" t="s">
        <v>9357</v>
      </c>
      <c r="L9" s="2514" t="s">
        <v>476</v>
      </c>
      <c r="M9" s="1329" t="s">
        <v>9362</v>
      </c>
      <c r="N9" s="2515" t="s">
        <v>9347</v>
      </c>
      <c r="O9" s="2515" t="s">
        <v>9363</v>
      </c>
      <c r="P9" s="2321"/>
      <c r="Q9" s="2321"/>
      <c r="R9" s="2321">
        <f t="shared" si="4"/>
        <v>17700</v>
      </c>
      <c r="S9" s="2337" t="str">
        <f t="shared" si="5"/>
        <v xml:space="preserve">Khu đất số 1 nhận chuyển giao từ Ngân hàng Công thương  </v>
      </c>
      <c r="T9" s="2588"/>
      <c r="U9" s="1968">
        <f>F9</f>
        <v>17700</v>
      </c>
      <c r="V9" s="2400"/>
      <c r="W9" s="2400"/>
      <c r="X9" s="2400"/>
      <c r="Y9" s="2400"/>
      <c r="AA9" s="2525" t="str">
        <f t="shared" si="6"/>
        <v/>
      </c>
      <c r="AB9" s="2525" t="str">
        <f t="shared" si="7"/>
        <v/>
      </c>
      <c r="AC9" s="2525" t="str">
        <f t="shared" si="8"/>
        <v>X</v>
      </c>
      <c r="AE9" s="2525" t="s">
        <v>7540</v>
      </c>
      <c r="AF9" s="2525"/>
      <c r="AG9" s="2525"/>
      <c r="AH9" s="2595">
        <v>2017</v>
      </c>
      <c r="AI9" s="2595" t="s">
        <v>9360</v>
      </c>
      <c r="AJ9" s="2589" t="str">
        <f t="shared" si="1"/>
        <v>X</v>
      </c>
      <c r="AK9" s="2589">
        <v>2018</v>
      </c>
      <c r="AL9" s="2525" t="str">
        <f t="shared" si="9"/>
        <v/>
      </c>
      <c r="AM9" s="2525" t="str">
        <f t="shared" si="10"/>
        <v>X</v>
      </c>
      <c r="AN9" s="2525" t="str">
        <f t="shared" si="11"/>
        <v/>
      </c>
      <c r="AO9" s="2525" t="str">
        <f t="shared" si="12"/>
        <v/>
      </c>
      <c r="AP9" s="2525" t="str">
        <f t="shared" si="13"/>
        <v/>
      </c>
      <c r="AQ9" s="2525" t="str">
        <f t="shared" si="14"/>
        <v/>
      </c>
      <c r="AR9" s="2525"/>
    </row>
    <row r="10" spans="1:44" ht="110.25">
      <c r="A10" s="2537" t="s">
        <v>8748</v>
      </c>
      <c r="B10" s="2522" t="s">
        <v>9364</v>
      </c>
      <c r="C10" s="2521" t="s">
        <v>8359</v>
      </c>
      <c r="D10" s="2521"/>
      <c r="E10" s="2521"/>
      <c r="F10" s="2592">
        <v>13000</v>
      </c>
      <c r="G10" s="2529">
        <f t="shared" si="3"/>
        <v>1.3</v>
      </c>
      <c r="H10" s="2515" t="s">
        <v>450</v>
      </c>
      <c r="I10" s="2515" t="s">
        <v>9344</v>
      </c>
      <c r="J10" s="2517" t="s">
        <v>9356</v>
      </c>
      <c r="K10" s="2515" t="s">
        <v>9357</v>
      </c>
      <c r="L10" s="2531" t="s">
        <v>9365</v>
      </c>
      <c r="M10" s="1329" t="s">
        <v>9362</v>
      </c>
      <c r="N10" s="2515" t="s">
        <v>9347</v>
      </c>
      <c r="O10" s="2515" t="s">
        <v>9363</v>
      </c>
      <c r="P10" s="2321"/>
      <c r="Q10" s="2321"/>
      <c r="R10" s="2321">
        <f t="shared" si="4"/>
        <v>13000</v>
      </c>
      <c r="S10" s="2337" t="str">
        <f t="shared" si="5"/>
        <v xml:space="preserve">Khu đất số 2 nhận chuyển giao từ Ngân hàng Công thương  </v>
      </c>
      <c r="T10" s="2588"/>
      <c r="U10" s="1968">
        <f>F10</f>
        <v>13000</v>
      </c>
      <c r="V10" s="2400"/>
      <c r="W10" s="2400"/>
      <c r="X10" s="2400"/>
      <c r="Y10" s="2400"/>
      <c r="AA10" s="2525" t="str">
        <f t="shared" si="6"/>
        <v/>
      </c>
      <c r="AB10" s="2525" t="str">
        <f t="shared" si="7"/>
        <v/>
      </c>
      <c r="AC10" s="2525" t="str">
        <f t="shared" si="8"/>
        <v>X</v>
      </c>
      <c r="AE10" s="2525" t="s">
        <v>7540</v>
      </c>
      <c r="AF10" s="2525"/>
      <c r="AG10" s="2525"/>
      <c r="AH10" s="2595">
        <v>2017</v>
      </c>
      <c r="AI10" s="2595" t="s">
        <v>9360</v>
      </c>
      <c r="AJ10" s="2589" t="str">
        <f t="shared" si="1"/>
        <v>X</v>
      </c>
      <c r="AK10" s="2589">
        <v>2018</v>
      </c>
      <c r="AL10" s="2525" t="str">
        <f t="shared" si="9"/>
        <v/>
      </c>
      <c r="AM10" s="2525" t="str">
        <f t="shared" si="10"/>
        <v>X</v>
      </c>
      <c r="AN10" s="2525" t="str">
        <f t="shared" si="11"/>
        <v/>
      </c>
      <c r="AO10" s="2525" t="str">
        <f t="shared" si="12"/>
        <v/>
      </c>
      <c r="AP10" s="2525" t="str">
        <f t="shared" si="13"/>
        <v/>
      </c>
      <c r="AQ10" s="2525" t="str">
        <f t="shared" si="14"/>
        <v/>
      </c>
      <c r="AR10" s="2525"/>
    </row>
    <row r="11" spans="1:44" ht="110.25">
      <c r="A11" s="2537" t="s">
        <v>8749</v>
      </c>
      <c r="B11" s="2522" t="s">
        <v>9366</v>
      </c>
      <c r="C11" s="2521" t="s">
        <v>8359</v>
      </c>
      <c r="D11" s="2521"/>
      <c r="E11" s="2521"/>
      <c r="F11" s="2592">
        <f>14.41*10000</f>
        <v>144100</v>
      </c>
      <c r="G11" s="2529">
        <f t="shared" si="3"/>
        <v>14.41</v>
      </c>
      <c r="H11" s="2515" t="s">
        <v>450</v>
      </c>
      <c r="I11" s="2515" t="s">
        <v>9344</v>
      </c>
      <c r="J11" s="2517" t="s">
        <v>9356</v>
      </c>
      <c r="K11" s="1329" t="s">
        <v>9002</v>
      </c>
      <c r="L11" s="1329" t="s">
        <v>9001</v>
      </c>
      <c r="M11" s="1329" t="s">
        <v>8987</v>
      </c>
      <c r="N11" s="2515" t="s">
        <v>9347</v>
      </c>
      <c r="O11" s="2515" t="s">
        <v>9359</v>
      </c>
      <c r="P11" s="2321"/>
      <c r="Q11" s="2321"/>
      <c r="R11" s="2321">
        <f t="shared" si="4"/>
        <v>144100</v>
      </c>
      <c r="S11" s="2337" t="str">
        <f t="shared" si="5"/>
        <v xml:space="preserve">Khu đất số 4,5,6 nhận chuyển giao từ Ngân hàng Công thương  </v>
      </c>
      <c r="T11" s="2588"/>
      <c r="U11" s="1968">
        <f>F11</f>
        <v>144100</v>
      </c>
      <c r="V11" s="2400"/>
      <c r="W11" s="2400"/>
      <c r="X11" s="2400"/>
      <c r="Y11" s="2400"/>
      <c r="AA11" s="2525" t="str">
        <f t="shared" si="6"/>
        <v/>
      </c>
      <c r="AB11" s="2525" t="str">
        <f t="shared" si="7"/>
        <v/>
      </c>
      <c r="AC11" s="2525" t="str">
        <f t="shared" si="8"/>
        <v>X</v>
      </c>
      <c r="AE11" s="2525" t="s">
        <v>7540</v>
      </c>
      <c r="AF11" s="2525"/>
      <c r="AG11" s="2525"/>
      <c r="AH11" s="2595">
        <v>2017</v>
      </c>
      <c r="AI11" s="2595" t="s">
        <v>9360</v>
      </c>
      <c r="AJ11" s="2589" t="str">
        <f t="shared" si="1"/>
        <v>X</v>
      </c>
      <c r="AK11" s="2589">
        <v>2019</v>
      </c>
      <c r="AL11" s="2525" t="str">
        <f t="shared" si="9"/>
        <v/>
      </c>
      <c r="AM11" s="2525" t="str">
        <f t="shared" si="10"/>
        <v>X</v>
      </c>
      <c r="AN11" s="2525" t="str">
        <f t="shared" si="11"/>
        <v/>
      </c>
      <c r="AO11" s="2525" t="str">
        <f t="shared" si="12"/>
        <v/>
      </c>
      <c r="AP11" s="2525" t="str">
        <f t="shared" si="13"/>
        <v/>
      </c>
      <c r="AQ11" s="2525" t="str">
        <f t="shared" si="14"/>
        <v/>
      </c>
      <c r="AR11" s="2525"/>
    </row>
    <row r="12" spans="1:44" ht="110.25">
      <c r="A12" s="2537" t="s">
        <v>9367</v>
      </c>
      <c r="B12" s="2522" t="s">
        <v>9366</v>
      </c>
      <c r="C12" s="2521" t="s">
        <v>8359</v>
      </c>
      <c r="D12" s="2521"/>
      <c r="E12" s="2521"/>
      <c r="F12" s="2592">
        <f>60.31*10000</f>
        <v>603100</v>
      </c>
      <c r="G12" s="2529">
        <f t="shared" si="3"/>
        <v>60.31</v>
      </c>
      <c r="H12" s="2515" t="s">
        <v>450</v>
      </c>
      <c r="I12" s="2515" t="s">
        <v>9344</v>
      </c>
      <c r="J12" s="2517" t="s">
        <v>9356</v>
      </c>
      <c r="K12" s="1329" t="s">
        <v>9002</v>
      </c>
      <c r="L12" s="1329" t="s">
        <v>9001</v>
      </c>
      <c r="M12" s="1329" t="s">
        <v>9003</v>
      </c>
      <c r="N12" s="2515" t="s">
        <v>9347</v>
      </c>
      <c r="O12" s="2515" t="s">
        <v>9359</v>
      </c>
      <c r="P12" s="2321"/>
      <c r="Q12" s="2321"/>
      <c r="R12" s="2321">
        <f t="shared" si="4"/>
        <v>603100</v>
      </c>
      <c r="S12" s="2337" t="str">
        <f t="shared" si="5"/>
        <v xml:space="preserve">Khu đất số 4,5,6 nhận chuyển giao từ Ngân hàng Công thương  </v>
      </c>
      <c r="T12" s="2588"/>
      <c r="U12" s="1968">
        <f>F12</f>
        <v>603100</v>
      </c>
      <c r="V12" s="2400"/>
      <c r="W12" s="2400"/>
      <c r="X12" s="2400"/>
      <c r="Y12" s="2400"/>
      <c r="AA12" s="2525" t="str">
        <f t="shared" si="6"/>
        <v/>
      </c>
      <c r="AB12" s="2525" t="str">
        <f t="shared" si="7"/>
        <v/>
      </c>
      <c r="AC12" s="2525" t="str">
        <f t="shared" si="8"/>
        <v>X</v>
      </c>
      <c r="AE12" s="2525" t="s">
        <v>7540</v>
      </c>
      <c r="AF12" s="2525"/>
      <c r="AG12" s="2525"/>
      <c r="AH12" s="2595">
        <v>2017</v>
      </c>
      <c r="AI12" s="2595" t="s">
        <v>9360</v>
      </c>
      <c r="AJ12" s="2589" t="str">
        <f t="shared" si="1"/>
        <v>X</v>
      </c>
      <c r="AK12" s="2589">
        <v>2020</v>
      </c>
      <c r="AL12" s="2525" t="str">
        <f t="shared" si="9"/>
        <v/>
      </c>
      <c r="AM12" s="2525" t="str">
        <f t="shared" si="10"/>
        <v>X</v>
      </c>
      <c r="AN12" s="2525" t="str">
        <f t="shared" si="11"/>
        <v/>
      </c>
      <c r="AO12" s="2525" t="str">
        <f t="shared" si="12"/>
        <v/>
      </c>
      <c r="AP12" s="2525" t="str">
        <f t="shared" si="13"/>
        <v/>
      </c>
      <c r="AQ12" s="2525" t="str">
        <f t="shared" si="14"/>
        <v/>
      </c>
      <c r="AR12" s="2525"/>
    </row>
    <row r="13" spans="1:44" ht="94.5">
      <c r="A13" s="2537">
        <f>A6+1</f>
        <v>2</v>
      </c>
      <c r="B13" s="2514" t="s">
        <v>23</v>
      </c>
      <c r="C13" s="2521" t="s">
        <v>9368</v>
      </c>
      <c r="D13" s="2528">
        <v>68</v>
      </c>
      <c r="E13" s="2528">
        <v>11</v>
      </c>
      <c r="F13" s="2596">
        <v>1330</v>
      </c>
      <c r="G13" s="2529">
        <f t="shared" si="3"/>
        <v>0.13300000000000001</v>
      </c>
      <c r="H13" s="2515" t="s">
        <v>450</v>
      </c>
      <c r="I13" s="2515" t="s">
        <v>9344</v>
      </c>
      <c r="J13" s="2516" t="s">
        <v>25</v>
      </c>
      <c r="K13" s="1329" t="s">
        <v>27</v>
      </c>
      <c r="L13" s="2515" t="s">
        <v>9369</v>
      </c>
      <c r="M13" s="2593" t="s">
        <v>9370</v>
      </c>
      <c r="N13" s="2593"/>
      <c r="O13" s="2517" t="s">
        <v>24</v>
      </c>
      <c r="P13" s="2321"/>
      <c r="Q13" s="2321"/>
      <c r="R13" s="2321">
        <f t="shared" si="4"/>
        <v>1330</v>
      </c>
      <c r="S13" s="2337" t="str">
        <f t="shared" si="5"/>
        <v>Lê Ân</v>
      </c>
      <c r="T13" s="2588"/>
      <c r="U13" s="2588"/>
      <c r="V13" s="1968">
        <f>F13</f>
        <v>1330</v>
      </c>
      <c r="W13" s="2400"/>
      <c r="X13" s="2400"/>
      <c r="Y13" s="1968"/>
      <c r="AA13" s="2525" t="str">
        <f t="shared" si="6"/>
        <v/>
      </c>
      <c r="AB13" s="2525" t="str">
        <f t="shared" si="7"/>
        <v/>
      </c>
      <c r="AC13" s="2525" t="str">
        <f t="shared" si="8"/>
        <v>X</v>
      </c>
      <c r="AE13" s="2525" t="s">
        <v>7540</v>
      </c>
      <c r="AF13" s="2525"/>
      <c r="AG13" s="2525"/>
      <c r="AH13" s="2525"/>
      <c r="AI13" s="2525"/>
      <c r="AJ13" s="2589" t="str">
        <f t="shared" si="1"/>
        <v>X</v>
      </c>
      <c r="AK13" s="2589"/>
      <c r="AL13" s="2525" t="str">
        <f t="shared" si="9"/>
        <v/>
      </c>
      <c r="AM13" s="2525" t="str">
        <f t="shared" si="10"/>
        <v/>
      </c>
      <c r="AN13" s="2525" t="str">
        <f t="shared" si="11"/>
        <v>X</v>
      </c>
      <c r="AO13" s="2525" t="str">
        <f t="shared" si="12"/>
        <v/>
      </c>
      <c r="AP13" s="2525" t="str">
        <f t="shared" si="13"/>
        <v/>
      </c>
      <c r="AQ13" s="2525" t="str">
        <f t="shared" si="14"/>
        <v/>
      </c>
      <c r="AR13" s="2525"/>
    </row>
    <row r="14" spans="1:44" s="2603" customFormat="1" ht="110.25">
      <c r="A14" s="2277">
        <f t="shared" ref="A14:A27" si="15">A13+1</f>
        <v>3</v>
      </c>
      <c r="B14" s="1698" t="s">
        <v>29</v>
      </c>
      <c r="C14" s="1925" t="s">
        <v>6501</v>
      </c>
      <c r="D14" s="2536" t="s">
        <v>31</v>
      </c>
      <c r="E14" s="2536" t="s">
        <v>32</v>
      </c>
      <c r="F14" s="2597">
        <v>4315.3999999999996</v>
      </c>
      <c r="G14" s="2539">
        <f t="shared" si="3"/>
        <v>0.43153999999999998</v>
      </c>
      <c r="H14" s="2223" t="s">
        <v>450</v>
      </c>
      <c r="I14" s="2223" t="s">
        <v>9344</v>
      </c>
      <c r="J14" s="2163" t="s">
        <v>33</v>
      </c>
      <c r="K14" s="2243" t="s">
        <v>35</v>
      </c>
      <c r="L14" s="1698" t="s">
        <v>9371</v>
      </c>
      <c r="M14" s="2598" t="s">
        <v>9372</v>
      </c>
      <c r="N14" s="2599"/>
      <c r="O14" s="2519" t="s">
        <v>9373</v>
      </c>
      <c r="P14" s="2279"/>
      <c r="Q14" s="2279"/>
      <c r="R14" s="2279">
        <f t="shared" si="4"/>
        <v>4315.3999999999996</v>
      </c>
      <c r="S14" s="2446" t="str">
        <f t="shared" si="5"/>
        <v>Sở Khoa học và Công nghệ tỉnh BR-VT.</v>
      </c>
      <c r="T14" s="2600"/>
      <c r="U14" s="2600"/>
      <c r="V14" s="2601"/>
      <c r="W14" s="2602"/>
      <c r="X14" s="2602"/>
      <c r="Y14" s="2601">
        <f>F14</f>
        <v>4315.3999999999996</v>
      </c>
      <c r="AA14" s="2280" t="str">
        <f t="shared" si="6"/>
        <v/>
      </c>
      <c r="AB14" s="2280" t="str">
        <f t="shared" si="7"/>
        <v/>
      </c>
      <c r="AC14" s="2280" t="str">
        <f t="shared" si="8"/>
        <v>X</v>
      </c>
      <c r="AE14" s="2280" t="s">
        <v>7540</v>
      </c>
      <c r="AF14" s="2280"/>
      <c r="AG14" s="2280"/>
      <c r="AH14" s="2280"/>
      <c r="AI14" s="2280"/>
      <c r="AJ14" s="2604" t="str">
        <f t="shared" si="1"/>
        <v/>
      </c>
      <c r="AK14" s="2604"/>
      <c r="AL14" s="2280" t="str">
        <f t="shared" si="9"/>
        <v/>
      </c>
      <c r="AM14" s="2280" t="str">
        <f t="shared" si="10"/>
        <v/>
      </c>
      <c r="AN14" s="2280" t="str">
        <f t="shared" si="11"/>
        <v/>
      </c>
      <c r="AO14" s="2280" t="str">
        <f t="shared" si="12"/>
        <v/>
      </c>
      <c r="AP14" s="2280" t="str">
        <f t="shared" si="13"/>
        <v/>
      </c>
      <c r="AQ14" s="2280" t="str">
        <f t="shared" si="14"/>
        <v>X</v>
      </c>
      <c r="AR14" s="2280"/>
    </row>
    <row r="15" spans="1:44" s="2841" customFormat="1" ht="121.5" customHeight="1">
      <c r="A15" s="2098">
        <f t="shared" si="15"/>
        <v>4</v>
      </c>
      <c r="B15" s="2832" t="s">
        <v>37</v>
      </c>
      <c r="C15" s="2094" t="s">
        <v>9368</v>
      </c>
      <c r="D15" s="2833" t="s">
        <v>39</v>
      </c>
      <c r="E15" s="2833" t="s">
        <v>40</v>
      </c>
      <c r="F15" s="2834">
        <v>6303.7000000000007</v>
      </c>
      <c r="G15" s="2835">
        <f t="shared" si="3"/>
        <v>0.6303700000000001</v>
      </c>
      <c r="H15" s="2094" t="s">
        <v>450</v>
      </c>
      <c r="I15" s="2094" t="s">
        <v>9344</v>
      </c>
      <c r="J15" s="2098" t="s">
        <v>9374</v>
      </c>
      <c r="K15" s="640" t="s">
        <v>9375</v>
      </c>
      <c r="L15" s="2832" t="s">
        <v>9376</v>
      </c>
      <c r="M15" s="2836" t="s">
        <v>9377</v>
      </c>
      <c r="N15" s="2837"/>
      <c r="O15" s="2094"/>
      <c r="P15" s="2097"/>
      <c r="Q15" s="2097"/>
      <c r="R15" s="2097">
        <f t="shared" si="4"/>
        <v>6303.7000000000007</v>
      </c>
      <c r="S15" s="2838" t="str">
        <f t="shared" si="5"/>
        <v>Cty Dịch vụ Du Lịch Dầu khí Việt Nam.(OSC Võ Thị Sáu)</v>
      </c>
      <c r="T15" s="2096"/>
      <c r="U15" s="2096"/>
      <c r="V15" s="2839"/>
      <c r="W15" s="2840"/>
      <c r="X15" s="2840"/>
      <c r="Y15" s="2839">
        <f>F15</f>
        <v>6303.7000000000007</v>
      </c>
      <c r="AA15" s="2842" t="str">
        <f t="shared" si="6"/>
        <v/>
      </c>
      <c r="AB15" s="2842" t="str">
        <f t="shared" si="7"/>
        <v/>
      </c>
      <c r="AC15" s="2842" t="str">
        <f t="shared" si="8"/>
        <v>X</v>
      </c>
      <c r="AE15" s="2842" t="s">
        <v>7540</v>
      </c>
      <c r="AF15" s="2842"/>
      <c r="AG15" s="2842"/>
      <c r="AH15" s="2842"/>
      <c r="AI15" s="2842"/>
      <c r="AJ15" s="2843" t="str">
        <f t="shared" si="1"/>
        <v/>
      </c>
      <c r="AK15" s="2843"/>
      <c r="AL15" s="2842" t="str">
        <f t="shared" si="9"/>
        <v/>
      </c>
      <c r="AM15" s="2842" t="str">
        <f t="shared" si="10"/>
        <v/>
      </c>
      <c r="AN15" s="2842" t="str">
        <f t="shared" si="11"/>
        <v/>
      </c>
      <c r="AO15" s="2842" t="str">
        <f t="shared" si="12"/>
        <v/>
      </c>
      <c r="AP15" s="2842" t="str">
        <f t="shared" si="13"/>
        <v/>
      </c>
      <c r="AQ15" s="2842" t="str">
        <f t="shared" si="14"/>
        <v>X</v>
      </c>
      <c r="AR15" s="2842"/>
    </row>
    <row r="16" spans="1:44" s="2603" customFormat="1" ht="94.5">
      <c r="A16" s="2277">
        <f t="shared" si="15"/>
        <v>5</v>
      </c>
      <c r="B16" s="2605" t="s">
        <v>45</v>
      </c>
      <c r="C16" s="1925" t="s">
        <v>6567</v>
      </c>
      <c r="D16" s="2536">
        <v>58</v>
      </c>
      <c r="E16" s="2536">
        <v>36</v>
      </c>
      <c r="F16" s="2606">
        <v>10169.4</v>
      </c>
      <c r="G16" s="2539">
        <f t="shared" si="3"/>
        <v>1.01694</v>
      </c>
      <c r="H16" s="2223" t="s">
        <v>450</v>
      </c>
      <c r="I16" s="2223" t="s">
        <v>9344</v>
      </c>
      <c r="J16" s="2163" t="s">
        <v>47</v>
      </c>
      <c r="K16" s="2538" t="s">
        <v>9378</v>
      </c>
      <c r="L16" s="2163" t="s">
        <v>8788</v>
      </c>
      <c r="M16" s="2599" t="s">
        <v>9379</v>
      </c>
      <c r="N16" s="2599"/>
      <c r="O16" s="2519" t="s">
        <v>9380</v>
      </c>
      <c r="P16" s="2279"/>
      <c r="Q16" s="2279"/>
      <c r="R16" s="2279">
        <f t="shared" si="4"/>
        <v>10169.4</v>
      </c>
      <c r="S16" s="2446" t="str">
        <f t="shared" si="5"/>
        <v>Cty DL Cáp Treo Núi Nhỏ</v>
      </c>
      <c r="T16" s="2600"/>
      <c r="U16" s="2601">
        <f>F16</f>
        <v>10169.4</v>
      </c>
      <c r="V16" s="2601"/>
      <c r="W16" s="2602"/>
      <c r="X16" s="2602"/>
      <c r="Y16" s="2602"/>
      <c r="AA16" s="2280" t="str">
        <f t="shared" si="6"/>
        <v/>
      </c>
      <c r="AB16" s="2280" t="str">
        <f t="shared" si="7"/>
        <v/>
      </c>
      <c r="AC16" s="2280" t="str">
        <f t="shared" si="8"/>
        <v>X</v>
      </c>
      <c r="AE16" s="2280" t="s">
        <v>7540</v>
      </c>
      <c r="AF16" s="2280"/>
      <c r="AG16" s="2280"/>
      <c r="AH16" s="2280"/>
      <c r="AI16" s="2280"/>
      <c r="AJ16" s="2604" t="str">
        <f t="shared" si="1"/>
        <v>X</v>
      </c>
      <c r="AK16" s="2604">
        <v>2020</v>
      </c>
      <c r="AL16" s="2280" t="str">
        <f t="shared" si="9"/>
        <v/>
      </c>
      <c r="AM16" s="2280" t="str">
        <f t="shared" si="10"/>
        <v>X</v>
      </c>
      <c r="AN16" s="2280" t="str">
        <f t="shared" si="11"/>
        <v/>
      </c>
      <c r="AO16" s="2280" t="str">
        <f t="shared" si="12"/>
        <v/>
      </c>
      <c r="AP16" s="2280" t="str">
        <f t="shared" si="13"/>
        <v/>
      </c>
      <c r="AQ16" s="2280" t="str">
        <f t="shared" si="14"/>
        <v/>
      </c>
      <c r="AR16" s="2280"/>
    </row>
    <row r="17" spans="1:44" s="2603" customFormat="1" ht="110.25">
      <c r="A17" s="2277">
        <f t="shared" si="15"/>
        <v>6</v>
      </c>
      <c r="B17" s="1698" t="s">
        <v>8945</v>
      </c>
      <c r="C17" s="1925" t="s">
        <v>6681</v>
      </c>
      <c r="D17" s="2536" t="s">
        <v>53</v>
      </c>
      <c r="E17" s="2536" t="s">
        <v>54</v>
      </c>
      <c r="F17" s="2606">
        <v>610.9</v>
      </c>
      <c r="G17" s="2539">
        <f t="shared" si="3"/>
        <v>6.1089999999999998E-2</v>
      </c>
      <c r="H17" s="2223" t="s">
        <v>450</v>
      </c>
      <c r="I17" s="2223" t="s">
        <v>9344</v>
      </c>
      <c r="J17" s="2519" t="s">
        <v>9381</v>
      </c>
      <c r="K17" s="2538" t="s">
        <v>9382</v>
      </c>
      <c r="L17" s="1698" t="s">
        <v>9376</v>
      </c>
      <c r="M17" s="2163" t="s">
        <v>9383</v>
      </c>
      <c r="N17" s="2607" t="s">
        <v>9384</v>
      </c>
      <c r="O17" s="2519" t="s">
        <v>9385</v>
      </c>
      <c r="P17" s="2279"/>
      <c r="Q17" s="2279"/>
      <c r="R17" s="2279">
        <f t="shared" si="4"/>
        <v>610.9</v>
      </c>
      <c r="S17" s="2446" t="str">
        <f t="shared" si="5"/>
        <v>Khu đất thu hồi của Cty cổ phần TM&amp;DL Bình Dương</v>
      </c>
      <c r="T17" s="2601">
        <f>F17</f>
        <v>610.9</v>
      </c>
      <c r="U17" s="2601">
        <f>F17</f>
        <v>610.9</v>
      </c>
      <c r="V17" s="2602"/>
      <c r="W17" s="2602"/>
      <c r="X17" s="2602"/>
      <c r="Y17" s="2602"/>
      <c r="AA17" s="2280" t="str">
        <f t="shared" si="6"/>
        <v/>
      </c>
      <c r="AB17" s="2280" t="str">
        <f t="shared" si="7"/>
        <v/>
      </c>
      <c r="AC17" s="2280" t="str">
        <f t="shared" si="8"/>
        <v>X</v>
      </c>
      <c r="AE17" s="2280" t="s">
        <v>7540</v>
      </c>
      <c r="AF17" s="2280"/>
      <c r="AG17" s="2280"/>
      <c r="AH17" s="2608">
        <v>2017</v>
      </c>
      <c r="AI17" s="2608"/>
      <c r="AJ17" s="2604" t="str">
        <f t="shared" si="1"/>
        <v>X</v>
      </c>
      <c r="AK17" s="2604">
        <v>2018</v>
      </c>
      <c r="AL17" s="2280" t="str">
        <f t="shared" si="9"/>
        <v>X</v>
      </c>
      <c r="AM17" s="2280" t="str">
        <f t="shared" si="10"/>
        <v>X</v>
      </c>
      <c r="AN17" s="2280" t="str">
        <f t="shared" si="11"/>
        <v/>
      </c>
      <c r="AO17" s="2280" t="str">
        <f t="shared" si="12"/>
        <v/>
      </c>
      <c r="AP17" s="2280" t="str">
        <f t="shared" si="13"/>
        <v/>
      </c>
      <c r="AQ17" s="2280" t="str">
        <f t="shared" si="14"/>
        <v/>
      </c>
      <c r="AR17" s="2280" t="s">
        <v>7540</v>
      </c>
    </row>
    <row r="18" spans="1:44" ht="94.5">
      <c r="A18" s="2537">
        <f t="shared" si="15"/>
        <v>7</v>
      </c>
      <c r="B18" s="2514" t="s">
        <v>9386</v>
      </c>
      <c r="C18" s="2521" t="s">
        <v>6472</v>
      </c>
      <c r="D18" s="2528">
        <v>76</v>
      </c>
      <c r="E18" s="2528">
        <v>3</v>
      </c>
      <c r="F18" s="2588">
        <v>39386.9</v>
      </c>
      <c r="G18" s="2529">
        <f t="shared" si="3"/>
        <v>3.9386900000000002</v>
      </c>
      <c r="H18" s="2515" t="s">
        <v>450</v>
      </c>
      <c r="I18" s="2515" t="s">
        <v>9344</v>
      </c>
      <c r="J18" s="2516" t="s">
        <v>60</v>
      </c>
      <c r="K18" s="2516" t="s">
        <v>9387</v>
      </c>
      <c r="L18" s="2531" t="s">
        <v>9388</v>
      </c>
      <c r="M18" s="2593" t="s">
        <v>9389</v>
      </c>
      <c r="N18" s="2609"/>
      <c r="O18" s="2517" t="s">
        <v>9390</v>
      </c>
      <c r="P18" s="2321"/>
      <c r="Q18" s="2321"/>
      <c r="R18" s="2321">
        <f t="shared" si="4"/>
        <v>39386.9</v>
      </c>
      <c r="S18" s="2337" t="str">
        <f t="shared" si="5"/>
        <v>Lô đất thu hồi của Cty TNHH sáng Kiến Y tế Quốc tế VT tại đường 3 tháng 2</v>
      </c>
      <c r="T18" s="2588"/>
      <c r="U18" s="2588"/>
      <c r="V18" s="1968"/>
      <c r="W18" s="1968"/>
      <c r="X18" s="1968">
        <f>F18</f>
        <v>39386.9</v>
      </c>
      <c r="Y18" s="2400"/>
      <c r="AA18" s="2525" t="str">
        <f t="shared" si="6"/>
        <v/>
      </c>
      <c r="AB18" s="2525" t="str">
        <f t="shared" si="7"/>
        <v/>
      </c>
      <c r="AC18" s="2525" t="str">
        <f t="shared" si="8"/>
        <v>X</v>
      </c>
      <c r="AE18" s="2525" t="s">
        <v>7540</v>
      </c>
      <c r="AF18" s="2525"/>
      <c r="AG18" s="2525"/>
      <c r="AH18" s="2595"/>
      <c r="AI18" s="2595"/>
      <c r="AJ18" s="2589" t="str">
        <f t="shared" si="1"/>
        <v/>
      </c>
      <c r="AK18" s="2589"/>
      <c r="AL18" s="2525" t="str">
        <f t="shared" si="9"/>
        <v/>
      </c>
      <c r="AM18" s="2525" t="str">
        <f t="shared" si="10"/>
        <v/>
      </c>
      <c r="AN18" s="2525" t="str">
        <f t="shared" si="11"/>
        <v/>
      </c>
      <c r="AO18" s="2525" t="str">
        <f t="shared" si="12"/>
        <v/>
      </c>
      <c r="AP18" s="2525" t="str">
        <f t="shared" si="13"/>
        <v>X</v>
      </c>
      <c r="AQ18" s="2525" t="str">
        <f t="shared" si="14"/>
        <v/>
      </c>
      <c r="AR18" s="2525"/>
    </row>
    <row r="19" spans="1:44" s="2603" customFormat="1" ht="94.5">
      <c r="A19" s="2277">
        <f t="shared" si="15"/>
        <v>8</v>
      </c>
      <c r="B19" s="2605" t="s">
        <v>9391</v>
      </c>
      <c r="C19" s="1925" t="s">
        <v>6896</v>
      </c>
      <c r="D19" s="2536">
        <v>10</v>
      </c>
      <c r="E19" s="2536">
        <v>221</v>
      </c>
      <c r="F19" s="2606">
        <v>3104.4</v>
      </c>
      <c r="G19" s="2539">
        <f t="shared" si="3"/>
        <v>0.31043999999999999</v>
      </c>
      <c r="H19" s="2223" t="s">
        <v>450</v>
      </c>
      <c r="I19" s="2223" t="s">
        <v>9344</v>
      </c>
      <c r="J19" s="2163" t="s">
        <v>64</v>
      </c>
      <c r="K19" s="2243" t="s">
        <v>623</v>
      </c>
      <c r="L19" s="1698" t="s">
        <v>8757</v>
      </c>
      <c r="M19" s="2610" t="s">
        <v>9392</v>
      </c>
      <c r="N19" s="2538"/>
      <c r="O19" s="2519" t="s">
        <v>9393</v>
      </c>
      <c r="P19" s="2279"/>
      <c r="Q19" s="2279"/>
      <c r="R19" s="2279">
        <f t="shared" si="4"/>
        <v>3104.4</v>
      </c>
      <c r="S19" s="2446" t="str">
        <f t="shared" si="5"/>
        <v>Công ty khí Việt Nam</v>
      </c>
      <c r="T19" s="2600"/>
      <c r="U19" s="2600"/>
      <c r="V19" s="2601"/>
      <c r="W19" s="2602"/>
      <c r="X19" s="2602"/>
      <c r="Y19" s="2601">
        <f>F19</f>
        <v>3104.4</v>
      </c>
      <c r="AA19" s="2280" t="str">
        <f t="shared" si="6"/>
        <v/>
      </c>
      <c r="AB19" s="2280" t="str">
        <f t="shared" si="7"/>
        <v/>
      </c>
      <c r="AC19" s="2280" t="str">
        <f t="shared" si="8"/>
        <v>X</v>
      </c>
      <c r="AE19" s="2280" t="s">
        <v>7540</v>
      </c>
      <c r="AF19" s="2280"/>
      <c r="AG19" s="2280"/>
      <c r="AH19" s="2280"/>
      <c r="AI19" s="2280"/>
      <c r="AJ19" s="2604" t="str">
        <f t="shared" si="1"/>
        <v/>
      </c>
      <c r="AK19" s="2604"/>
      <c r="AL19" s="2280" t="str">
        <f t="shared" si="9"/>
        <v/>
      </c>
      <c r="AM19" s="2280" t="str">
        <f t="shared" si="10"/>
        <v/>
      </c>
      <c r="AN19" s="2280" t="str">
        <f t="shared" si="11"/>
        <v/>
      </c>
      <c r="AO19" s="2280" t="str">
        <f t="shared" si="12"/>
        <v/>
      </c>
      <c r="AP19" s="2280" t="str">
        <f t="shared" si="13"/>
        <v/>
      </c>
      <c r="AQ19" s="2280" t="str">
        <f t="shared" si="14"/>
        <v>X</v>
      </c>
      <c r="AR19" s="2280"/>
    </row>
    <row r="20" spans="1:44" s="2603" customFormat="1" ht="126">
      <c r="A20" s="2277">
        <f t="shared" si="15"/>
        <v>9</v>
      </c>
      <c r="B20" s="1698" t="s">
        <v>9394</v>
      </c>
      <c r="C20" s="1925" t="s">
        <v>6681</v>
      </c>
      <c r="D20" s="2536">
        <v>9</v>
      </c>
      <c r="E20" s="2536" t="s">
        <v>69</v>
      </c>
      <c r="F20" s="2611">
        <v>210.59</v>
      </c>
      <c r="G20" s="2539">
        <f t="shared" si="3"/>
        <v>2.1059000000000001E-2</v>
      </c>
      <c r="H20" s="2223" t="s">
        <v>450</v>
      </c>
      <c r="I20" s="2223" t="s">
        <v>9344</v>
      </c>
      <c r="J20" s="2163" t="s">
        <v>70</v>
      </c>
      <c r="K20" s="2243" t="s">
        <v>72</v>
      </c>
      <c r="L20" s="2280" t="s">
        <v>9365</v>
      </c>
      <c r="M20" s="2538" t="s">
        <v>9395</v>
      </c>
      <c r="N20" s="2223" t="s">
        <v>9396</v>
      </c>
      <c r="O20" s="2223"/>
      <c r="P20" s="2279"/>
      <c r="Q20" s="2279"/>
      <c r="R20" s="2279">
        <f t="shared" si="4"/>
        <v>210.59</v>
      </c>
      <c r="S20" s="2446" t="str">
        <f t="shared" si="5"/>
        <v>Nhà đất 420-422 Trần Phú</v>
      </c>
      <c r="T20" s="2600"/>
      <c r="U20" s="2600"/>
      <c r="V20" s="2601">
        <f>F20</f>
        <v>210.59</v>
      </c>
      <c r="W20" s="2602"/>
      <c r="X20" s="2602"/>
      <c r="Y20" s="2602"/>
      <c r="AA20" s="2280" t="str">
        <f t="shared" si="6"/>
        <v/>
      </c>
      <c r="AB20" s="2280" t="str">
        <f t="shared" si="7"/>
        <v/>
      </c>
      <c r="AC20" s="2280" t="str">
        <f t="shared" si="8"/>
        <v>X</v>
      </c>
      <c r="AE20" s="2280" t="s">
        <v>7540</v>
      </c>
      <c r="AF20" s="2280"/>
      <c r="AG20" s="2280"/>
      <c r="AH20" s="2280"/>
      <c r="AI20" s="2280" t="s">
        <v>9354</v>
      </c>
      <c r="AJ20" s="2604" t="str">
        <f t="shared" si="1"/>
        <v>X</v>
      </c>
      <c r="AK20" s="2604"/>
      <c r="AL20" s="2280" t="str">
        <f t="shared" si="9"/>
        <v/>
      </c>
      <c r="AM20" s="2280" t="str">
        <f t="shared" si="10"/>
        <v/>
      </c>
      <c r="AN20" s="2280" t="str">
        <f t="shared" si="11"/>
        <v>X</v>
      </c>
      <c r="AO20" s="2280" t="str">
        <f t="shared" si="12"/>
        <v/>
      </c>
      <c r="AP20" s="2280" t="str">
        <f t="shared" si="13"/>
        <v/>
      </c>
      <c r="AQ20" s="2280" t="str">
        <f t="shared" si="14"/>
        <v/>
      </c>
      <c r="AR20" s="2280"/>
    </row>
    <row r="21" spans="1:44" s="2603" customFormat="1" ht="157.5">
      <c r="A21" s="2277">
        <f t="shared" si="15"/>
        <v>10</v>
      </c>
      <c r="B21" s="2612" t="s">
        <v>9397</v>
      </c>
      <c r="C21" s="1925" t="s">
        <v>6896</v>
      </c>
      <c r="D21" s="2536" t="s">
        <v>76</v>
      </c>
      <c r="E21" s="2536">
        <v>96</v>
      </c>
      <c r="F21" s="2606">
        <v>3584.6</v>
      </c>
      <c r="G21" s="2539">
        <f t="shared" si="3"/>
        <v>0.35846</v>
      </c>
      <c r="H21" s="2223" t="s">
        <v>450</v>
      </c>
      <c r="I21" s="2223" t="s">
        <v>9344</v>
      </c>
      <c r="J21" s="2163" t="s">
        <v>77</v>
      </c>
      <c r="K21" s="2613" t="s">
        <v>79</v>
      </c>
      <c r="L21" s="2223" t="s">
        <v>9398</v>
      </c>
      <c r="M21" s="2614" t="s">
        <v>9399</v>
      </c>
      <c r="N21" s="2599"/>
      <c r="O21" s="2223" t="s">
        <v>665</v>
      </c>
      <c r="P21" s="2279"/>
      <c r="Q21" s="2279"/>
      <c r="R21" s="2279">
        <f t="shared" si="4"/>
        <v>3584.6</v>
      </c>
      <c r="S21" s="2446" t="str">
        <f t="shared" si="5"/>
        <v>HTX Hải Đăng (chợ phường 7)</v>
      </c>
      <c r="T21" s="2600"/>
      <c r="U21" s="2600"/>
      <c r="V21" s="2601"/>
      <c r="W21" s="2602"/>
      <c r="X21" s="2601">
        <f>F21</f>
        <v>3584.6</v>
      </c>
      <c r="Y21" s="2601"/>
      <c r="AA21" s="2280" t="str">
        <f t="shared" si="6"/>
        <v/>
      </c>
      <c r="AB21" s="2280" t="str">
        <f t="shared" si="7"/>
        <v/>
      </c>
      <c r="AC21" s="2280" t="str">
        <f t="shared" si="8"/>
        <v>X</v>
      </c>
      <c r="AE21" s="2280" t="s">
        <v>7540</v>
      </c>
      <c r="AF21" s="2280"/>
      <c r="AG21" s="2280"/>
      <c r="AH21" s="2280"/>
      <c r="AI21" s="2280"/>
      <c r="AJ21" s="2604" t="str">
        <f t="shared" si="1"/>
        <v/>
      </c>
      <c r="AK21" s="2604"/>
      <c r="AL21" s="2280" t="str">
        <f t="shared" si="9"/>
        <v/>
      </c>
      <c r="AM21" s="2280" t="str">
        <f t="shared" si="10"/>
        <v/>
      </c>
      <c r="AN21" s="2280" t="str">
        <f t="shared" si="11"/>
        <v/>
      </c>
      <c r="AO21" s="2280" t="str">
        <f t="shared" si="12"/>
        <v/>
      </c>
      <c r="AP21" s="2280" t="str">
        <f t="shared" si="13"/>
        <v>X</v>
      </c>
      <c r="AQ21" s="2280" t="str">
        <f t="shared" si="14"/>
        <v/>
      </c>
      <c r="AR21" s="2280"/>
    </row>
    <row r="22" spans="1:44" s="2603" customFormat="1" ht="157.5">
      <c r="A22" s="2277">
        <f t="shared" si="15"/>
        <v>11</v>
      </c>
      <c r="B22" s="2612" t="s">
        <v>9400</v>
      </c>
      <c r="C22" s="1925" t="s">
        <v>6501</v>
      </c>
      <c r="D22" s="2536" t="s">
        <v>31</v>
      </c>
      <c r="E22" s="2536" t="s">
        <v>83</v>
      </c>
      <c r="F22" s="2606">
        <v>10367</v>
      </c>
      <c r="G22" s="2539">
        <f t="shared" si="3"/>
        <v>1.0367</v>
      </c>
      <c r="H22" s="2223" t="s">
        <v>450</v>
      </c>
      <c r="I22" s="2223" t="s">
        <v>9344</v>
      </c>
      <c r="J22" s="2163" t="s">
        <v>9401</v>
      </c>
      <c r="K22" s="2613" t="s">
        <v>9402</v>
      </c>
      <c r="L22" s="2519" t="s">
        <v>9403</v>
      </c>
      <c r="M22" s="2599" t="s">
        <v>9404</v>
      </c>
      <c r="N22" s="2599"/>
      <c r="O22" s="2519" t="s">
        <v>82</v>
      </c>
      <c r="P22" s="2279"/>
      <c r="Q22" s="2279"/>
      <c r="R22" s="2279">
        <f t="shared" si="4"/>
        <v>10367</v>
      </c>
      <c r="S22" s="2446" t="str">
        <f t="shared" si="5"/>
        <v>Cty TNHH Cỏ May Hoà Bình</v>
      </c>
      <c r="T22" s="2600"/>
      <c r="U22" s="2600"/>
      <c r="V22" s="2601">
        <f>F22</f>
        <v>10367</v>
      </c>
      <c r="W22" s="2602"/>
      <c r="X22" s="2602"/>
      <c r="Y22" s="2601"/>
      <c r="AA22" s="2280" t="str">
        <f t="shared" si="6"/>
        <v/>
      </c>
      <c r="AB22" s="2280" t="str">
        <f t="shared" si="7"/>
        <v/>
      </c>
      <c r="AC22" s="2280" t="str">
        <f t="shared" si="8"/>
        <v>X</v>
      </c>
      <c r="AE22" s="2280" t="s">
        <v>7540</v>
      </c>
      <c r="AF22" s="2280"/>
      <c r="AG22" s="2280"/>
      <c r="AH22" s="2280"/>
      <c r="AI22" s="2280"/>
      <c r="AJ22" s="2604" t="str">
        <f t="shared" si="1"/>
        <v>X</v>
      </c>
      <c r="AK22" s="2604"/>
      <c r="AL22" s="2280" t="str">
        <f t="shared" si="9"/>
        <v/>
      </c>
      <c r="AM22" s="2280" t="str">
        <f t="shared" si="10"/>
        <v/>
      </c>
      <c r="AN22" s="2280" t="str">
        <f t="shared" si="11"/>
        <v>X</v>
      </c>
      <c r="AO22" s="2280" t="str">
        <f t="shared" si="12"/>
        <v/>
      </c>
      <c r="AP22" s="2280" t="str">
        <f t="shared" si="13"/>
        <v/>
      </c>
      <c r="AQ22" s="2280" t="str">
        <f t="shared" si="14"/>
        <v/>
      </c>
      <c r="AR22" s="2280"/>
    </row>
    <row r="23" spans="1:44" s="2603" customFormat="1" ht="94.5">
      <c r="A23" s="2277">
        <f t="shared" si="15"/>
        <v>12</v>
      </c>
      <c r="B23" s="2612" t="s">
        <v>88</v>
      </c>
      <c r="C23" s="1925" t="s">
        <v>9368</v>
      </c>
      <c r="D23" s="2536">
        <v>5</v>
      </c>
      <c r="E23" s="2536">
        <v>34</v>
      </c>
      <c r="F23" s="2606">
        <v>367</v>
      </c>
      <c r="G23" s="2539">
        <f t="shared" si="3"/>
        <v>3.6700000000000003E-2</v>
      </c>
      <c r="H23" s="2223" t="s">
        <v>450</v>
      </c>
      <c r="I23" s="2223" t="s">
        <v>9344</v>
      </c>
      <c r="J23" s="2163" t="s">
        <v>90</v>
      </c>
      <c r="K23" s="2613" t="s">
        <v>192</v>
      </c>
      <c r="L23" s="2519" t="s">
        <v>9369</v>
      </c>
      <c r="M23" s="2615" t="s">
        <v>9405</v>
      </c>
      <c r="N23" s="2599"/>
      <c r="O23" s="2519" t="s">
        <v>9406</v>
      </c>
      <c r="P23" s="2279"/>
      <c r="Q23" s="2279"/>
      <c r="R23" s="2279">
        <f t="shared" si="4"/>
        <v>367</v>
      </c>
      <c r="S23" s="2446" t="str">
        <f t="shared" si="5"/>
        <v>Công ty Tư vấn Kiểm định tỉnh BR-VT</v>
      </c>
      <c r="T23" s="2600"/>
      <c r="U23" s="2600"/>
      <c r="V23" s="2601">
        <f>F23</f>
        <v>367</v>
      </c>
      <c r="W23" s="2602"/>
      <c r="X23" s="2602"/>
      <c r="Y23" s="2601"/>
      <c r="AA23" s="2280" t="str">
        <f t="shared" si="6"/>
        <v/>
      </c>
      <c r="AB23" s="2280" t="str">
        <f t="shared" si="7"/>
        <v/>
      </c>
      <c r="AC23" s="2280" t="str">
        <f t="shared" si="8"/>
        <v>X</v>
      </c>
      <c r="AE23" s="2280" t="s">
        <v>7540</v>
      </c>
      <c r="AF23" s="2280"/>
      <c r="AG23" s="2280"/>
      <c r="AH23" s="2280"/>
      <c r="AI23" s="2280"/>
      <c r="AJ23" s="2604" t="str">
        <f t="shared" si="1"/>
        <v>X</v>
      </c>
      <c r="AK23" s="2604"/>
      <c r="AL23" s="2280" t="str">
        <f t="shared" si="9"/>
        <v/>
      </c>
      <c r="AM23" s="2280" t="str">
        <f t="shared" si="10"/>
        <v/>
      </c>
      <c r="AN23" s="2280" t="str">
        <f t="shared" si="11"/>
        <v>X</v>
      </c>
      <c r="AO23" s="2280" t="str">
        <f t="shared" si="12"/>
        <v/>
      </c>
      <c r="AP23" s="2280" t="str">
        <f t="shared" si="13"/>
        <v/>
      </c>
      <c r="AQ23" s="2280" t="str">
        <f t="shared" si="14"/>
        <v/>
      </c>
      <c r="AR23" s="2280"/>
    </row>
    <row r="24" spans="1:44" s="2603" customFormat="1" ht="141.75">
      <c r="A24" s="2277">
        <f t="shared" si="15"/>
        <v>13</v>
      </c>
      <c r="B24" s="1698" t="s">
        <v>9407</v>
      </c>
      <c r="C24" s="1925" t="s">
        <v>9408</v>
      </c>
      <c r="D24" s="2536"/>
      <c r="E24" s="2536"/>
      <c r="F24" s="2611">
        <v>2200000</v>
      </c>
      <c r="G24" s="2539">
        <f t="shared" si="3"/>
        <v>220</v>
      </c>
      <c r="H24" s="2223" t="s">
        <v>450</v>
      </c>
      <c r="I24" s="2223" t="s">
        <v>9344</v>
      </c>
      <c r="J24" s="2163" t="s">
        <v>205</v>
      </c>
      <c r="K24" s="2538" t="s">
        <v>9409</v>
      </c>
      <c r="L24" s="2519" t="s">
        <v>9369</v>
      </c>
      <c r="M24" s="2598" t="s">
        <v>9410</v>
      </c>
      <c r="N24" s="2342"/>
      <c r="O24" s="2519" t="s">
        <v>9411</v>
      </c>
      <c r="P24" s="2279">
        <f>F24</f>
        <v>2200000</v>
      </c>
      <c r="Q24" s="2279"/>
      <c r="R24" s="2279"/>
      <c r="S24" s="2446" t="str">
        <f t="shared" si="5"/>
        <v>Khu Du Lịch Paradis</v>
      </c>
      <c r="T24" s="2600"/>
      <c r="U24" s="2600"/>
      <c r="V24" s="2601">
        <f>F24</f>
        <v>2200000</v>
      </c>
      <c r="W24" s="2602"/>
      <c r="X24" s="2602"/>
      <c r="Y24" s="2602"/>
      <c r="AA24" s="2280" t="str">
        <f t="shared" si="6"/>
        <v>X</v>
      </c>
      <c r="AB24" s="2280" t="str">
        <f t="shared" si="7"/>
        <v/>
      </c>
      <c r="AC24" s="2280" t="str">
        <f t="shared" si="8"/>
        <v/>
      </c>
      <c r="AE24" s="2280" t="s">
        <v>7540</v>
      </c>
      <c r="AF24" s="2280"/>
      <c r="AG24" s="2280" t="s">
        <v>7540</v>
      </c>
      <c r="AH24" s="2280"/>
      <c r="AI24" s="2280"/>
      <c r="AJ24" s="2604" t="str">
        <f t="shared" si="1"/>
        <v>X</v>
      </c>
      <c r="AK24" s="2604"/>
      <c r="AL24" s="2280" t="str">
        <f t="shared" si="9"/>
        <v/>
      </c>
      <c r="AM24" s="2280" t="str">
        <f t="shared" si="10"/>
        <v/>
      </c>
      <c r="AN24" s="2280" t="str">
        <f t="shared" si="11"/>
        <v>X</v>
      </c>
      <c r="AO24" s="2280" t="str">
        <f t="shared" si="12"/>
        <v/>
      </c>
      <c r="AP24" s="2280" t="str">
        <f t="shared" si="13"/>
        <v/>
      </c>
      <c r="AQ24" s="2280" t="str">
        <f t="shared" si="14"/>
        <v/>
      </c>
      <c r="AR24" s="2280"/>
    </row>
    <row r="25" spans="1:44" s="2603" customFormat="1" ht="94.5">
      <c r="A25" s="2277">
        <f t="shared" si="15"/>
        <v>14</v>
      </c>
      <c r="B25" s="1698" t="s">
        <v>221</v>
      </c>
      <c r="C25" s="1925" t="s">
        <v>6567</v>
      </c>
      <c r="D25" s="2536" t="s">
        <v>223</v>
      </c>
      <c r="E25" s="2536">
        <v>49</v>
      </c>
      <c r="F25" s="2611">
        <v>2828.9</v>
      </c>
      <c r="G25" s="2539">
        <f t="shared" si="3"/>
        <v>0.28289000000000003</v>
      </c>
      <c r="H25" s="2223" t="s">
        <v>450</v>
      </c>
      <c r="I25" s="2223" t="s">
        <v>9344</v>
      </c>
      <c r="J25" s="2163" t="s">
        <v>219</v>
      </c>
      <c r="K25" s="2538" t="s">
        <v>9412</v>
      </c>
      <c r="L25" s="2280" t="s">
        <v>9365</v>
      </c>
      <c r="M25" s="2616" t="s">
        <v>9413</v>
      </c>
      <c r="N25" s="1925" t="s">
        <v>9396</v>
      </c>
      <c r="O25" s="2519" t="s">
        <v>9414</v>
      </c>
      <c r="P25" s="2279"/>
      <c r="Q25" s="2279"/>
      <c r="R25" s="2279">
        <f t="shared" ref="R25:R39" si="16">F25</f>
        <v>2828.9</v>
      </c>
      <c r="S25" s="2446" t="str">
        <f t="shared" si="5"/>
        <v>Công ty Cổ phần In Trần Phú</v>
      </c>
      <c r="T25" s="2600"/>
      <c r="U25" s="2601">
        <f>F25</f>
        <v>2828.9</v>
      </c>
      <c r="V25" s="2601"/>
      <c r="W25" s="2602"/>
      <c r="X25" s="2602"/>
      <c r="Y25" s="2602"/>
      <c r="AA25" s="2280" t="str">
        <f t="shared" si="6"/>
        <v/>
      </c>
      <c r="AB25" s="2280" t="str">
        <f t="shared" si="7"/>
        <v/>
      </c>
      <c r="AC25" s="2280" t="str">
        <f t="shared" si="8"/>
        <v>X</v>
      </c>
      <c r="AE25" s="2280" t="s">
        <v>7540</v>
      </c>
      <c r="AF25" s="2280"/>
      <c r="AG25" s="2280"/>
      <c r="AH25" s="2280"/>
      <c r="AI25" s="2280" t="s">
        <v>9354</v>
      </c>
      <c r="AJ25" s="2604" t="str">
        <f t="shared" si="1"/>
        <v>X</v>
      </c>
      <c r="AK25" s="2604">
        <v>2020</v>
      </c>
      <c r="AL25" s="2280" t="str">
        <f t="shared" si="9"/>
        <v/>
      </c>
      <c r="AM25" s="2280" t="str">
        <f t="shared" si="10"/>
        <v>X</v>
      </c>
      <c r="AN25" s="2280" t="str">
        <f t="shared" si="11"/>
        <v/>
      </c>
      <c r="AO25" s="2280" t="str">
        <f t="shared" si="12"/>
        <v/>
      </c>
      <c r="AP25" s="2280" t="str">
        <f t="shared" si="13"/>
        <v/>
      </c>
      <c r="AQ25" s="2280" t="str">
        <f t="shared" si="14"/>
        <v/>
      </c>
      <c r="AR25" s="2280" t="s">
        <v>7540</v>
      </c>
    </row>
    <row r="26" spans="1:44" s="2603" customFormat="1" ht="173.25">
      <c r="A26" s="2277">
        <f t="shared" si="15"/>
        <v>15</v>
      </c>
      <c r="B26" s="2617" t="s">
        <v>9415</v>
      </c>
      <c r="C26" s="1925" t="s">
        <v>7387</v>
      </c>
      <c r="D26" s="2223">
        <v>12</v>
      </c>
      <c r="E26" s="2222">
        <v>139</v>
      </c>
      <c r="F26" s="2540">
        <v>275.2</v>
      </c>
      <c r="G26" s="2539">
        <f t="shared" si="3"/>
        <v>2.7519999999999999E-2</v>
      </c>
      <c r="H26" s="2223" t="s">
        <v>450</v>
      </c>
      <c r="I26" s="2223" t="s">
        <v>9344</v>
      </c>
      <c r="J26" s="2519" t="s">
        <v>9416</v>
      </c>
      <c r="K26" s="2617" t="s">
        <v>9417</v>
      </c>
      <c r="L26" s="2519" t="s">
        <v>9369</v>
      </c>
      <c r="M26" s="2618" t="s">
        <v>9418</v>
      </c>
      <c r="N26" s="2619" t="s">
        <v>9419</v>
      </c>
      <c r="O26" s="2620"/>
      <c r="P26" s="2279"/>
      <c r="Q26" s="2279"/>
      <c r="R26" s="2279">
        <f t="shared" si="16"/>
        <v>275.2</v>
      </c>
      <c r="S26" s="2446" t="str">
        <f t="shared" si="5"/>
        <v>Khu đất của Công ty Du lịch Vũng Tàu</v>
      </c>
      <c r="T26" s="2600"/>
      <c r="U26" s="2600"/>
      <c r="V26" s="2601">
        <f>F26</f>
        <v>275.2</v>
      </c>
      <c r="W26" s="2602"/>
      <c r="X26" s="2602"/>
      <c r="Y26" s="2602"/>
      <c r="AA26" s="2280" t="str">
        <f t="shared" si="6"/>
        <v/>
      </c>
      <c r="AB26" s="2280" t="str">
        <f t="shared" si="7"/>
        <v/>
      </c>
      <c r="AC26" s="2280" t="str">
        <f t="shared" si="8"/>
        <v>X</v>
      </c>
      <c r="AE26" s="2280" t="s">
        <v>7540</v>
      </c>
      <c r="AF26" s="2280"/>
      <c r="AG26" s="2280"/>
      <c r="AH26" s="2280"/>
      <c r="AI26" s="2280"/>
      <c r="AJ26" s="2604" t="str">
        <f t="shared" si="1"/>
        <v>X</v>
      </c>
      <c r="AK26" s="2604"/>
      <c r="AL26" s="2280" t="str">
        <f t="shared" si="9"/>
        <v/>
      </c>
      <c r="AM26" s="2280" t="str">
        <f t="shared" si="10"/>
        <v/>
      </c>
      <c r="AN26" s="2280" t="str">
        <f t="shared" si="11"/>
        <v>X</v>
      </c>
      <c r="AO26" s="2280" t="str">
        <f t="shared" si="12"/>
        <v/>
      </c>
      <c r="AP26" s="2280" t="str">
        <f t="shared" si="13"/>
        <v/>
      </c>
      <c r="AQ26" s="2280" t="str">
        <f t="shared" si="14"/>
        <v/>
      </c>
      <c r="AR26" s="2280" t="s">
        <v>7540</v>
      </c>
    </row>
    <row r="27" spans="1:44" s="2603" customFormat="1" ht="236.25">
      <c r="A27" s="2277">
        <f t="shared" si="15"/>
        <v>16</v>
      </c>
      <c r="B27" s="2621" t="s">
        <v>9420</v>
      </c>
      <c r="C27" s="2622" t="s">
        <v>9421</v>
      </c>
      <c r="D27" s="2623"/>
      <c r="E27" s="2623"/>
      <c r="F27" s="2624">
        <v>28107.200000000001</v>
      </c>
      <c r="G27" s="2539">
        <f t="shared" si="3"/>
        <v>2.8107199999999999</v>
      </c>
      <c r="H27" s="2223" t="s">
        <v>450</v>
      </c>
      <c r="I27" s="2223" t="s">
        <v>9344</v>
      </c>
      <c r="J27" s="2519" t="s">
        <v>9422</v>
      </c>
      <c r="K27" s="2618" t="s">
        <v>9423</v>
      </c>
      <c r="L27" s="2278" t="s">
        <v>9215</v>
      </c>
      <c r="M27" s="2610" t="s">
        <v>9424</v>
      </c>
      <c r="N27" s="2625" t="s">
        <v>9396</v>
      </c>
      <c r="O27" s="2625" t="s">
        <v>9425</v>
      </c>
      <c r="P27" s="2279"/>
      <c r="Q27" s="2279"/>
      <c r="R27" s="2279">
        <f t="shared" si="16"/>
        <v>28107.200000000001</v>
      </c>
      <c r="S27" s="2446" t="str">
        <f t="shared" si="5"/>
        <v>Khu đất Cụm 5</v>
      </c>
      <c r="T27" s="2601">
        <f>F27</f>
        <v>28107.200000000001</v>
      </c>
      <c r="U27" s="2626">
        <f>F27</f>
        <v>28107.200000000001</v>
      </c>
      <c r="V27" s="2602"/>
      <c r="W27" s="2602"/>
      <c r="X27" s="2602"/>
      <c r="Y27" s="2602"/>
      <c r="AA27" s="2280" t="str">
        <f t="shared" si="6"/>
        <v/>
      </c>
      <c r="AB27" s="2280" t="str">
        <f t="shared" si="7"/>
        <v/>
      </c>
      <c r="AC27" s="2280" t="str">
        <f t="shared" si="8"/>
        <v>X</v>
      </c>
      <c r="AE27" s="2280" t="s">
        <v>7540</v>
      </c>
      <c r="AF27" s="2280"/>
      <c r="AG27" s="2280"/>
      <c r="AH27" s="2608">
        <v>2017</v>
      </c>
      <c r="AI27" s="2608" t="s">
        <v>9360</v>
      </c>
      <c r="AJ27" s="2604" t="str">
        <f t="shared" si="1"/>
        <v>X</v>
      </c>
      <c r="AK27" s="2604">
        <v>2018</v>
      </c>
      <c r="AL27" s="2280" t="str">
        <f t="shared" si="9"/>
        <v>X</v>
      </c>
      <c r="AM27" s="2280" t="str">
        <f t="shared" si="10"/>
        <v>X</v>
      </c>
      <c r="AN27" s="2280" t="str">
        <f t="shared" si="11"/>
        <v/>
      </c>
      <c r="AO27" s="2280" t="str">
        <f t="shared" si="12"/>
        <v/>
      </c>
      <c r="AP27" s="2280" t="str">
        <f t="shared" si="13"/>
        <v/>
      </c>
      <c r="AQ27" s="2280" t="str">
        <f t="shared" si="14"/>
        <v/>
      </c>
      <c r="AR27" s="2280"/>
    </row>
    <row r="28" spans="1:44" s="2603" customFormat="1" ht="157.5">
      <c r="A28" s="2277" t="s">
        <v>9426</v>
      </c>
      <c r="B28" s="2627" t="s">
        <v>9427</v>
      </c>
      <c r="C28" s="2622" t="s">
        <v>9421</v>
      </c>
      <c r="D28" s="2623"/>
      <c r="E28" s="2623"/>
      <c r="F28" s="2624">
        <f>'[6]ĐẤT ĐÃ CÓ QUYẾT ĐỊNH GIAO'!F36</f>
        <v>0</v>
      </c>
      <c r="G28" s="2539">
        <f t="shared" si="3"/>
        <v>0</v>
      </c>
      <c r="H28" s="2223" t="s">
        <v>450</v>
      </c>
      <c r="I28" s="2223" t="s">
        <v>9344</v>
      </c>
      <c r="J28" s="2519" t="s">
        <v>9428</v>
      </c>
      <c r="K28" s="2617" t="s">
        <v>9429</v>
      </c>
      <c r="L28" s="2278" t="s">
        <v>9215</v>
      </c>
      <c r="M28" s="2541" t="s">
        <v>9430</v>
      </c>
      <c r="N28" s="2625" t="s">
        <v>9396</v>
      </c>
      <c r="O28" s="2625"/>
      <c r="P28" s="2279"/>
      <c r="Q28" s="2279"/>
      <c r="R28" s="2279">
        <f t="shared" si="16"/>
        <v>0</v>
      </c>
      <c r="S28" s="2446" t="str">
        <f t="shared" si="5"/>
        <v>Đất thu hồi của Công ty TNHH Du lịch SXTM Hương Phong</v>
      </c>
      <c r="T28" s="2600">
        <f>F28</f>
        <v>0</v>
      </c>
      <c r="U28" s="2626">
        <f>F28</f>
        <v>0</v>
      </c>
      <c r="V28" s="2602"/>
      <c r="W28" s="2602"/>
      <c r="X28" s="2602"/>
      <c r="Y28" s="2602"/>
      <c r="AA28" s="2280" t="str">
        <f t="shared" si="6"/>
        <v/>
      </c>
      <c r="AB28" s="2280" t="str">
        <f t="shared" si="7"/>
        <v/>
      </c>
      <c r="AC28" s="2280" t="str">
        <f t="shared" si="8"/>
        <v>X</v>
      </c>
      <c r="AE28" s="2280" t="s">
        <v>7540</v>
      </c>
      <c r="AF28" s="2280"/>
      <c r="AG28" s="2280"/>
      <c r="AH28" s="2608">
        <v>2017</v>
      </c>
      <c r="AI28" s="2608" t="s">
        <v>9360</v>
      </c>
      <c r="AJ28" s="2604" t="str">
        <f t="shared" si="1"/>
        <v>X</v>
      </c>
      <c r="AK28" s="2604"/>
      <c r="AL28" s="2280" t="str">
        <f t="shared" si="9"/>
        <v>X</v>
      </c>
      <c r="AM28" s="2280" t="str">
        <f t="shared" si="10"/>
        <v>X</v>
      </c>
      <c r="AN28" s="2280" t="str">
        <f t="shared" si="11"/>
        <v/>
      </c>
      <c r="AO28" s="2280" t="str">
        <f t="shared" si="12"/>
        <v/>
      </c>
      <c r="AP28" s="2280" t="str">
        <f t="shared" si="13"/>
        <v/>
      </c>
      <c r="AQ28" s="2280" t="str">
        <f t="shared" si="14"/>
        <v/>
      </c>
      <c r="AR28" s="2280" t="s">
        <v>7540</v>
      </c>
    </row>
    <row r="29" spans="1:44" ht="78.75">
      <c r="A29" s="2537" t="s">
        <v>9431</v>
      </c>
      <c r="B29" s="2322" t="s">
        <v>9432</v>
      </c>
      <c r="C29" s="2515" t="s">
        <v>9433</v>
      </c>
      <c r="D29" s="2528">
        <v>18</v>
      </c>
      <c r="E29" s="2528">
        <v>344</v>
      </c>
      <c r="F29" s="2532">
        <v>15000</v>
      </c>
      <c r="G29" s="2529">
        <f t="shared" si="3"/>
        <v>1.5</v>
      </c>
      <c r="H29" s="2515" t="s">
        <v>450</v>
      </c>
      <c r="I29" s="2515" t="s">
        <v>9344</v>
      </c>
      <c r="J29" s="2515" t="s">
        <v>9434</v>
      </c>
      <c r="K29" s="2628" t="s">
        <v>9435</v>
      </c>
      <c r="L29" s="2525" t="s">
        <v>9436</v>
      </c>
      <c r="M29" s="2533"/>
      <c r="N29" s="2629" t="s">
        <v>9396</v>
      </c>
      <c r="O29" s="2629"/>
      <c r="P29" s="2321"/>
      <c r="Q29" s="2321"/>
      <c r="R29" s="2321">
        <f t="shared" si="16"/>
        <v>15000</v>
      </c>
      <c r="S29" s="2337" t="str">
        <f t="shared" si="5"/>
        <v>Công ty TNHH Thuỷ sản Hùng Phát</v>
      </c>
      <c r="T29" s="2588"/>
      <c r="U29" s="1838"/>
      <c r="V29" s="1968">
        <f>F29</f>
        <v>15000</v>
      </c>
      <c r="W29" s="2400"/>
      <c r="X29" s="2400"/>
      <c r="Y29" s="2400"/>
      <c r="AA29" s="2525" t="str">
        <f t="shared" si="6"/>
        <v/>
      </c>
      <c r="AB29" s="2525" t="str">
        <f t="shared" si="7"/>
        <v/>
      </c>
      <c r="AC29" s="2525" t="str">
        <f t="shared" si="8"/>
        <v>X</v>
      </c>
      <c r="AE29" s="2525" t="s">
        <v>7540</v>
      </c>
      <c r="AF29" s="2525"/>
      <c r="AG29" s="2525"/>
      <c r="AH29" s="2595"/>
      <c r="AI29" s="2595"/>
      <c r="AJ29" s="2589" t="str">
        <f t="shared" si="1"/>
        <v>X</v>
      </c>
      <c r="AK29" s="2589"/>
      <c r="AL29" s="2525"/>
      <c r="AM29" s="2525"/>
      <c r="AN29" s="2525" t="str">
        <f t="shared" ref="AN29:AN60" si="17">IF(V29="","","X")</f>
        <v>X</v>
      </c>
      <c r="AO29" s="2525"/>
      <c r="AP29" s="2525"/>
      <c r="AQ29" s="2525"/>
      <c r="AR29" s="2525"/>
    </row>
    <row r="30" spans="1:44" ht="63">
      <c r="A30" s="2537">
        <f t="shared" ref="A30:A42" si="18">A29+1</f>
        <v>20</v>
      </c>
      <c r="B30" s="2322" t="s">
        <v>9437</v>
      </c>
      <c r="C30" s="2515" t="s">
        <v>9438</v>
      </c>
      <c r="D30" s="2528"/>
      <c r="E30" s="2528"/>
      <c r="F30" s="2532">
        <v>89688.2</v>
      </c>
      <c r="G30" s="2529">
        <f t="shared" si="3"/>
        <v>8.9688199999999991</v>
      </c>
      <c r="H30" s="2515" t="s">
        <v>450</v>
      </c>
      <c r="I30" s="2515" t="s">
        <v>9344</v>
      </c>
      <c r="J30" s="2515" t="s">
        <v>9439</v>
      </c>
      <c r="K30" s="2322" t="s">
        <v>9440</v>
      </c>
      <c r="L30" s="2517" t="s">
        <v>9369</v>
      </c>
      <c r="M30" s="2533"/>
      <c r="N30" s="2629" t="s">
        <v>9396</v>
      </c>
      <c r="O30" s="2629"/>
      <c r="P30" s="2321"/>
      <c r="Q30" s="2321"/>
      <c r="R30" s="2321">
        <f t="shared" si="16"/>
        <v>89688.2</v>
      </c>
      <c r="S30" s="2337" t="str">
        <f t="shared" si="5"/>
        <v>Công ty TNHH XD TMSX Phước Ân</v>
      </c>
      <c r="T30" s="2588"/>
      <c r="U30" s="1838"/>
      <c r="V30" s="1968">
        <f>F30</f>
        <v>89688.2</v>
      </c>
      <c r="W30" s="2400"/>
      <c r="X30" s="2400"/>
      <c r="Y30" s="2400"/>
      <c r="AA30" s="2525" t="str">
        <f t="shared" si="6"/>
        <v/>
      </c>
      <c r="AB30" s="2525" t="str">
        <f t="shared" si="7"/>
        <v/>
      </c>
      <c r="AC30" s="2525" t="str">
        <f t="shared" si="8"/>
        <v>X</v>
      </c>
      <c r="AE30" s="2525" t="s">
        <v>7540</v>
      </c>
      <c r="AF30" s="2525"/>
      <c r="AG30" s="2525"/>
      <c r="AH30" s="2595"/>
      <c r="AI30" s="2595"/>
      <c r="AJ30" s="2589" t="str">
        <f t="shared" si="1"/>
        <v>X</v>
      </c>
      <c r="AK30" s="2589"/>
      <c r="AL30" s="2525"/>
      <c r="AM30" s="2525"/>
      <c r="AN30" s="2525" t="str">
        <f t="shared" si="17"/>
        <v>X</v>
      </c>
      <c r="AO30" s="2525"/>
      <c r="AP30" s="2525"/>
      <c r="AQ30" s="2525"/>
      <c r="AR30" s="2525"/>
    </row>
    <row r="31" spans="1:44" s="2641" customFormat="1" ht="63">
      <c r="A31" s="2630">
        <f t="shared" si="18"/>
        <v>21</v>
      </c>
      <c r="B31" s="2631" t="s">
        <v>9441</v>
      </c>
      <c r="C31" s="2546" t="s">
        <v>8328</v>
      </c>
      <c r="D31" s="2543"/>
      <c r="E31" s="2543"/>
      <c r="F31" s="2632">
        <v>44212.3</v>
      </c>
      <c r="G31" s="2633">
        <f t="shared" si="3"/>
        <v>4.4212300000000004</v>
      </c>
      <c r="H31" s="2546" t="s">
        <v>450</v>
      </c>
      <c r="I31" s="2546" t="s">
        <v>9344</v>
      </c>
      <c r="J31" s="2546" t="s">
        <v>9442</v>
      </c>
      <c r="K31" s="2631"/>
      <c r="L31" s="2544"/>
      <c r="M31" s="2545"/>
      <c r="N31" s="2634" t="s">
        <v>9396</v>
      </c>
      <c r="O31" s="2634"/>
      <c r="P31" s="2635"/>
      <c r="Q31" s="2635"/>
      <c r="R31" s="2635">
        <f t="shared" si="16"/>
        <v>44212.3</v>
      </c>
      <c r="S31" s="2636" t="str">
        <f t="shared" si="5"/>
        <v>Khu đất do BCH Quân sự tỉnh quản lý</v>
      </c>
      <c r="T31" s="2637"/>
      <c r="U31" s="2638"/>
      <c r="V31" s="2639">
        <f>F31</f>
        <v>44212.3</v>
      </c>
      <c r="W31" s="2640"/>
      <c r="X31" s="2640"/>
      <c r="Y31" s="2640"/>
      <c r="AA31" s="2642" t="str">
        <f t="shared" si="6"/>
        <v/>
      </c>
      <c r="AB31" s="2642" t="str">
        <f t="shared" si="7"/>
        <v/>
      </c>
      <c r="AC31" s="2642" t="str">
        <f t="shared" si="8"/>
        <v>X</v>
      </c>
      <c r="AE31" s="2642" t="s">
        <v>7540</v>
      </c>
      <c r="AF31" s="2642"/>
      <c r="AG31" s="2642"/>
      <c r="AH31" s="2643"/>
      <c r="AI31" s="2643"/>
      <c r="AJ31" s="2644" t="str">
        <f t="shared" si="1"/>
        <v>X</v>
      </c>
      <c r="AK31" s="2644"/>
      <c r="AL31" s="2642"/>
      <c r="AM31" s="2642"/>
      <c r="AN31" s="2642" t="str">
        <f t="shared" si="17"/>
        <v>X</v>
      </c>
      <c r="AO31" s="2642"/>
      <c r="AP31" s="2642"/>
      <c r="AQ31" s="2642"/>
      <c r="AR31" s="2642"/>
    </row>
    <row r="32" spans="1:44" ht="63">
      <c r="A32" s="2537">
        <f t="shared" si="18"/>
        <v>22</v>
      </c>
      <c r="B32" s="2322" t="s">
        <v>9443</v>
      </c>
      <c r="C32" s="2515" t="s">
        <v>9444</v>
      </c>
      <c r="D32" s="2528"/>
      <c r="E32" s="2528"/>
      <c r="F32" s="2532">
        <v>5188</v>
      </c>
      <c r="G32" s="2529">
        <f t="shared" si="3"/>
        <v>0.51880000000000004</v>
      </c>
      <c r="H32" s="2515" t="s">
        <v>450</v>
      </c>
      <c r="I32" s="2515" t="s">
        <v>9344</v>
      </c>
      <c r="J32" s="2515" t="s">
        <v>9445</v>
      </c>
      <c r="K32" s="2322"/>
      <c r="L32" s="2517"/>
      <c r="M32" s="2533"/>
      <c r="N32" s="2629" t="s">
        <v>9396</v>
      </c>
      <c r="O32" s="2629"/>
      <c r="P32" s="2321"/>
      <c r="Q32" s="2321"/>
      <c r="R32" s="2321">
        <f t="shared" si="16"/>
        <v>5188</v>
      </c>
      <c r="S32" s="2337" t="str">
        <f t="shared" si="5"/>
        <v>Khu đất do Công ty CP Thủy sản và XNK Côn đảo quản lý  (lô số 1)</v>
      </c>
      <c r="T32" s="2588"/>
      <c r="U32" s="1838"/>
      <c r="V32" s="1968">
        <f>F32</f>
        <v>5188</v>
      </c>
      <c r="W32" s="2400"/>
      <c r="X32" s="2400"/>
      <c r="Y32" s="2400"/>
      <c r="AA32" s="2525" t="str">
        <f t="shared" si="6"/>
        <v/>
      </c>
      <c r="AB32" s="2525" t="str">
        <f t="shared" si="7"/>
        <v/>
      </c>
      <c r="AC32" s="2525" t="str">
        <f t="shared" si="8"/>
        <v>X</v>
      </c>
      <c r="AE32" s="2525" t="s">
        <v>7540</v>
      </c>
      <c r="AF32" s="2525"/>
      <c r="AG32" s="2525"/>
      <c r="AH32" s="2595"/>
      <c r="AI32" s="2595"/>
      <c r="AJ32" s="2589" t="str">
        <f t="shared" si="1"/>
        <v>X</v>
      </c>
      <c r="AK32" s="2589"/>
      <c r="AL32" s="2525"/>
      <c r="AM32" s="2525"/>
      <c r="AN32" s="2525" t="str">
        <f t="shared" si="17"/>
        <v>X</v>
      </c>
      <c r="AO32" s="2525"/>
      <c r="AP32" s="2525"/>
      <c r="AQ32" s="2525"/>
      <c r="AR32" s="2525"/>
    </row>
    <row r="33" spans="1:46" s="2655" customFormat="1" ht="63">
      <c r="A33" s="2645">
        <f t="shared" si="18"/>
        <v>23</v>
      </c>
      <c r="B33" s="2550" t="s">
        <v>9446</v>
      </c>
      <c r="C33" s="2646" t="s">
        <v>8359</v>
      </c>
      <c r="D33" s="2647"/>
      <c r="E33" s="2547"/>
      <c r="F33" s="2648">
        <v>69836.899999999994</v>
      </c>
      <c r="G33" s="2648">
        <f t="shared" si="3"/>
        <v>6.9836899999999993</v>
      </c>
      <c r="H33" s="2549" t="s">
        <v>450</v>
      </c>
      <c r="I33" s="2549" t="s">
        <v>9330</v>
      </c>
      <c r="J33" s="2549" t="s">
        <v>9447</v>
      </c>
      <c r="K33" s="2548" t="s">
        <v>192</v>
      </c>
      <c r="L33" s="2549" t="s">
        <v>9448</v>
      </c>
      <c r="M33" s="2550" t="s">
        <v>9449</v>
      </c>
      <c r="N33" s="2647"/>
      <c r="O33" s="2549" t="s">
        <v>9450</v>
      </c>
      <c r="P33" s="2649"/>
      <c r="Q33" s="2649"/>
      <c r="R33" s="2649">
        <f t="shared" si="16"/>
        <v>69836.899999999994</v>
      </c>
      <c r="S33" s="2650" t="str">
        <f t="shared" si="5"/>
        <v>Khu đất Trường Đại học Bà Rịa - Vũng Tàu</v>
      </c>
      <c r="T33" s="2651"/>
      <c r="U33" s="2651"/>
      <c r="V33" s="2652"/>
      <c r="W33" s="2653"/>
      <c r="X33" s="2654">
        <f>F33</f>
        <v>69836.899999999994</v>
      </c>
      <c r="Y33" s="2654"/>
      <c r="AA33" s="2656" t="str">
        <f t="shared" si="6"/>
        <v/>
      </c>
      <c r="AB33" s="2656" t="str">
        <f t="shared" si="7"/>
        <v/>
      </c>
      <c r="AC33" s="2656" t="str">
        <f t="shared" si="8"/>
        <v>X</v>
      </c>
      <c r="AE33" s="2656"/>
      <c r="AF33" s="2656" t="s">
        <v>7540</v>
      </c>
      <c r="AG33" s="2656"/>
      <c r="AH33" s="2656"/>
      <c r="AI33" s="2656"/>
      <c r="AJ33" s="2657" t="str">
        <f t="shared" si="1"/>
        <v/>
      </c>
      <c r="AK33" s="2657"/>
      <c r="AL33" s="2656" t="str">
        <f t="shared" ref="AL33:AM36" si="19">IF(T33="","","X")</f>
        <v/>
      </c>
      <c r="AM33" s="2656" t="str">
        <f t="shared" si="19"/>
        <v/>
      </c>
      <c r="AN33" s="2656" t="str">
        <f t="shared" si="17"/>
        <v/>
      </c>
      <c r="AO33" s="2656" t="str">
        <f t="shared" ref="AO33:AQ36" si="20">IF(W33="","","X")</f>
        <v/>
      </c>
      <c r="AP33" s="2656" t="str">
        <f t="shared" si="20"/>
        <v>X</v>
      </c>
      <c r="AQ33" s="2656" t="str">
        <f t="shared" si="20"/>
        <v/>
      </c>
      <c r="AR33" s="2656"/>
    </row>
    <row r="34" spans="1:46" ht="110.25">
      <c r="A34" s="2537">
        <f t="shared" si="18"/>
        <v>24</v>
      </c>
      <c r="B34" s="2514" t="s">
        <v>9451</v>
      </c>
      <c r="C34" s="2521" t="s">
        <v>8359</v>
      </c>
      <c r="D34" s="2521"/>
      <c r="E34" s="2521"/>
      <c r="F34" s="2596">
        <v>2274.1999999999998</v>
      </c>
      <c r="G34" s="2529">
        <f t="shared" si="3"/>
        <v>0.22741999999999998</v>
      </c>
      <c r="H34" s="2515" t="s">
        <v>450</v>
      </c>
      <c r="I34" s="2515" t="s">
        <v>9330</v>
      </c>
      <c r="J34" s="2515" t="s">
        <v>9452</v>
      </c>
      <c r="K34" s="1329" t="s">
        <v>9453</v>
      </c>
      <c r="L34" s="1962" t="s">
        <v>2182</v>
      </c>
      <c r="M34" s="2533" t="s">
        <v>9454</v>
      </c>
      <c r="N34" s="2629" t="s">
        <v>9396</v>
      </c>
      <c r="O34" s="2515" t="s">
        <v>9455</v>
      </c>
      <c r="P34" s="2321"/>
      <c r="Q34" s="2321"/>
      <c r="R34" s="2321">
        <f t="shared" si="16"/>
        <v>2274.1999999999998</v>
      </c>
      <c r="S34" s="2337" t="str">
        <f t="shared" si="5"/>
        <v>Đất xây Trụ sở cơ quan (Tại đuờng Thi sách TP Vũng Tàu)</v>
      </c>
      <c r="T34" s="2588"/>
      <c r="U34" s="1968">
        <f>F34</f>
        <v>2274.1999999999998</v>
      </c>
      <c r="V34" s="1968"/>
      <c r="W34" s="2400"/>
      <c r="X34" s="2400"/>
      <c r="Y34" s="2400"/>
      <c r="AA34" s="2525" t="str">
        <f t="shared" si="6"/>
        <v/>
      </c>
      <c r="AB34" s="2525" t="str">
        <f t="shared" si="7"/>
        <v/>
      </c>
      <c r="AC34" s="2525" t="str">
        <f t="shared" si="8"/>
        <v>X</v>
      </c>
      <c r="AE34" s="2525"/>
      <c r="AF34" s="2525" t="s">
        <v>7540</v>
      </c>
      <c r="AG34" s="2525"/>
      <c r="AH34" s="2595">
        <v>2017</v>
      </c>
      <c r="AI34" s="2595" t="s">
        <v>9360</v>
      </c>
      <c r="AJ34" s="2589" t="str">
        <f t="shared" si="1"/>
        <v>X</v>
      </c>
      <c r="AK34" s="2589">
        <v>2018</v>
      </c>
      <c r="AL34" s="2525" t="str">
        <f t="shared" si="19"/>
        <v/>
      </c>
      <c r="AM34" s="2525" t="str">
        <f t="shared" si="19"/>
        <v>X</v>
      </c>
      <c r="AN34" s="2525" t="str">
        <f t="shared" si="17"/>
        <v/>
      </c>
      <c r="AO34" s="2525" t="str">
        <f t="shared" si="20"/>
        <v/>
      </c>
      <c r="AP34" s="2525" t="str">
        <f t="shared" si="20"/>
        <v/>
      </c>
      <c r="AQ34" s="2525" t="str">
        <f t="shared" si="20"/>
        <v/>
      </c>
      <c r="AR34" s="2525" t="s">
        <v>7540</v>
      </c>
    </row>
    <row r="35" spans="1:46" ht="126">
      <c r="A35" s="2537">
        <f t="shared" si="18"/>
        <v>25</v>
      </c>
      <c r="B35" s="2351" t="s">
        <v>9456</v>
      </c>
      <c r="C35" s="2521" t="s">
        <v>8359</v>
      </c>
      <c r="D35" s="2521"/>
      <c r="E35" s="2521"/>
      <c r="F35" s="2588">
        <f>18.7*10000</f>
        <v>187000</v>
      </c>
      <c r="G35" s="2529">
        <f t="shared" si="3"/>
        <v>18.7</v>
      </c>
      <c r="H35" s="2515" t="s">
        <v>450</v>
      </c>
      <c r="I35" s="2515" t="s">
        <v>9330</v>
      </c>
      <c r="J35" s="2515" t="s">
        <v>9457</v>
      </c>
      <c r="K35" s="2337" t="s">
        <v>9458</v>
      </c>
      <c r="L35" s="2517" t="s">
        <v>9459</v>
      </c>
      <c r="M35" s="2523" t="s">
        <v>9460</v>
      </c>
      <c r="N35" s="2525" t="s">
        <v>9461</v>
      </c>
      <c r="O35" s="2527"/>
      <c r="P35" s="2321"/>
      <c r="Q35" s="2321"/>
      <c r="R35" s="2321">
        <f t="shared" si="16"/>
        <v>187000</v>
      </c>
      <c r="S35" s="2337" t="str">
        <f t="shared" si="5"/>
        <v>Dự án hạ tầng khu đô thị 18,7 ha đường 3/2, phường 11, thành phố Vũng Tàu</v>
      </c>
      <c r="T35" s="1838"/>
      <c r="U35" s="1968">
        <f>F35</f>
        <v>187000</v>
      </c>
      <c r="V35" s="1968"/>
      <c r="W35" s="2400"/>
      <c r="X35" s="2400"/>
      <c r="Y35" s="2400"/>
      <c r="AA35" s="2525" t="str">
        <f t="shared" si="6"/>
        <v/>
      </c>
      <c r="AB35" s="2525" t="str">
        <f t="shared" si="7"/>
        <v/>
      </c>
      <c r="AC35" s="2525" t="str">
        <f t="shared" si="8"/>
        <v>X</v>
      </c>
      <c r="AE35" s="2525"/>
      <c r="AF35" s="2525" t="s">
        <v>7540</v>
      </c>
      <c r="AG35" s="2525"/>
      <c r="AH35" s="2525"/>
      <c r="AI35" s="2525"/>
      <c r="AJ35" s="2589" t="str">
        <f t="shared" si="1"/>
        <v>X</v>
      </c>
      <c r="AK35" s="2589">
        <v>2019</v>
      </c>
      <c r="AL35" s="2525" t="str">
        <f t="shared" si="19"/>
        <v/>
      </c>
      <c r="AM35" s="2525" t="str">
        <f t="shared" si="19"/>
        <v>X</v>
      </c>
      <c r="AN35" s="2525" t="str">
        <f t="shared" si="17"/>
        <v/>
      </c>
      <c r="AO35" s="2525" t="str">
        <f t="shared" si="20"/>
        <v/>
      </c>
      <c r="AP35" s="2525" t="str">
        <f t="shared" si="20"/>
        <v/>
      </c>
      <c r="AQ35" s="2525" t="str">
        <f t="shared" si="20"/>
        <v/>
      </c>
      <c r="AR35" s="2525"/>
    </row>
    <row r="36" spans="1:46" ht="63">
      <c r="A36" s="2595">
        <f t="shared" si="18"/>
        <v>26</v>
      </c>
      <c r="B36" s="1962" t="s">
        <v>9462</v>
      </c>
      <c r="C36" s="2521" t="s">
        <v>8359</v>
      </c>
      <c r="D36" s="2521"/>
      <c r="E36" s="2521"/>
      <c r="F36" s="2588">
        <f>416*10000</f>
        <v>4160000</v>
      </c>
      <c r="G36" s="2529">
        <f t="shared" si="3"/>
        <v>416</v>
      </c>
      <c r="H36" s="2515" t="s">
        <v>450</v>
      </c>
      <c r="I36" s="2515" t="s">
        <v>9330</v>
      </c>
      <c r="J36" s="2517" t="s">
        <v>9463</v>
      </c>
      <c r="K36" s="2337" t="s">
        <v>9464</v>
      </c>
      <c r="L36" s="1962" t="s">
        <v>9465</v>
      </c>
      <c r="M36" s="2658" t="s">
        <v>9466</v>
      </c>
      <c r="N36" s="2525" t="s">
        <v>7859</v>
      </c>
      <c r="O36" s="2525"/>
      <c r="P36" s="2321"/>
      <c r="Q36" s="2321"/>
      <c r="R36" s="2321">
        <f t="shared" si="16"/>
        <v>4160000</v>
      </c>
      <c r="S36" s="2337" t="str">
        <f t="shared" si="5"/>
        <v>Khu đất Trại giam Công An tỉnh</v>
      </c>
      <c r="T36" s="1838"/>
      <c r="U36" s="2588"/>
      <c r="V36" s="1968"/>
      <c r="W36" s="1968">
        <f>F36</f>
        <v>4160000</v>
      </c>
      <c r="X36" s="1968"/>
      <c r="Y36" s="2400"/>
      <c r="AA36" s="2525" t="str">
        <f t="shared" si="6"/>
        <v/>
      </c>
      <c r="AB36" s="2525" t="str">
        <f t="shared" si="7"/>
        <v/>
      </c>
      <c r="AC36" s="2525" t="str">
        <f t="shared" si="8"/>
        <v>X</v>
      </c>
      <c r="AE36" s="2525"/>
      <c r="AF36" s="2525" t="s">
        <v>7540</v>
      </c>
      <c r="AG36" s="2525"/>
      <c r="AH36" s="2525"/>
      <c r="AI36" s="2525"/>
      <c r="AJ36" s="2589" t="str">
        <f t="shared" si="1"/>
        <v/>
      </c>
      <c r="AK36" s="2589"/>
      <c r="AL36" s="2525" t="str">
        <f t="shared" si="19"/>
        <v/>
      </c>
      <c r="AM36" s="2525" t="str">
        <f t="shared" si="19"/>
        <v/>
      </c>
      <c r="AN36" s="2525" t="str">
        <f t="shared" si="17"/>
        <v/>
      </c>
      <c r="AO36" s="2525" t="str">
        <f t="shared" si="20"/>
        <v>X</v>
      </c>
      <c r="AP36" s="2525" t="str">
        <f t="shared" si="20"/>
        <v/>
      </c>
      <c r="AQ36" s="2525" t="str">
        <f t="shared" si="20"/>
        <v/>
      </c>
      <c r="AR36" s="2525"/>
    </row>
    <row r="37" spans="1:46" ht="78.75">
      <c r="A37" s="2595">
        <f t="shared" si="18"/>
        <v>27</v>
      </c>
      <c r="B37" s="2659" t="s">
        <v>9467</v>
      </c>
      <c r="C37" s="2521" t="s">
        <v>8359</v>
      </c>
      <c r="D37" s="2521"/>
      <c r="E37" s="2521"/>
      <c r="F37" s="2588">
        <v>11420</v>
      </c>
      <c r="G37" s="2529">
        <f t="shared" si="3"/>
        <v>1.1419999999999999</v>
      </c>
      <c r="H37" s="2515" t="s">
        <v>450</v>
      </c>
      <c r="I37" s="2515" t="s">
        <v>9330</v>
      </c>
      <c r="J37" s="2525"/>
      <c r="K37" s="2337" t="s">
        <v>192</v>
      </c>
      <c r="L37" s="2514" t="s">
        <v>476</v>
      </c>
      <c r="M37" s="1329" t="s">
        <v>477</v>
      </c>
      <c r="N37" s="2525" t="s">
        <v>8360</v>
      </c>
      <c r="O37" s="2525"/>
      <c r="P37" s="2321"/>
      <c r="Q37" s="2321"/>
      <c r="R37" s="2321">
        <f t="shared" si="16"/>
        <v>11420</v>
      </c>
      <c r="S37" s="2337" t="str">
        <f t="shared" si="5"/>
        <v>Khu đất trụ sở UBND tỉnh củ - 21 Thống Nhất Phường 1 - TP Vũng Tàu</v>
      </c>
      <c r="T37" s="1838"/>
      <c r="U37" s="1968">
        <f>F37</f>
        <v>11420</v>
      </c>
      <c r="V37" s="2400"/>
      <c r="W37" s="1968"/>
      <c r="X37" s="1968"/>
      <c r="Y37" s="2400"/>
      <c r="AA37" s="2525"/>
      <c r="AB37" s="2525"/>
      <c r="AC37" s="2525" t="str">
        <f>IF(R37="","","X")</f>
        <v>X</v>
      </c>
      <c r="AE37" s="2525"/>
      <c r="AF37" s="2525"/>
      <c r="AG37" s="2525"/>
      <c r="AH37" s="2525"/>
      <c r="AI37" s="2525" t="s">
        <v>9354</v>
      </c>
      <c r="AJ37" s="2589" t="str">
        <f t="shared" si="1"/>
        <v>X</v>
      </c>
      <c r="AK37" s="2589">
        <v>2018</v>
      </c>
      <c r="AL37" s="2525"/>
      <c r="AM37" s="2525" t="str">
        <f t="shared" ref="AM37:AM42" si="21">IF(U37="","","X")</f>
        <v>X</v>
      </c>
      <c r="AN37" s="2525" t="str">
        <f t="shared" si="17"/>
        <v/>
      </c>
      <c r="AO37" s="2525"/>
      <c r="AP37" s="2525"/>
      <c r="AQ37" s="2525"/>
      <c r="AR37" s="2525"/>
    </row>
    <row r="38" spans="1:46" ht="78.75">
      <c r="A38" s="2595">
        <f t="shared" si="18"/>
        <v>28</v>
      </c>
      <c r="B38" s="2322" t="s">
        <v>9468</v>
      </c>
      <c r="C38" s="2521" t="s">
        <v>8359</v>
      </c>
      <c r="D38" s="2521"/>
      <c r="E38" s="2521"/>
      <c r="F38" s="2532">
        <v>36988.400000000001</v>
      </c>
      <c r="G38" s="2529">
        <f t="shared" si="3"/>
        <v>3.6988400000000001</v>
      </c>
      <c r="H38" s="2515" t="s">
        <v>450</v>
      </c>
      <c r="I38" s="2515" t="s">
        <v>9330</v>
      </c>
      <c r="J38" s="2517" t="s">
        <v>9469</v>
      </c>
      <c r="K38" s="2322" t="s">
        <v>9470</v>
      </c>
      <c r="L38" s="2525" t="s">
        <v>9365</v>
      </c>
      <c r="M38" s="1329"/>
      <c r="N38" s="2525" t="s">
        <v>9471</v>
      </c>
      <c r="O38" s="2515" t="s">
        <v>9472</v>
      </c>
      <c r="P38" s="2321"/>
      <c r="Q38" s="2321"/>
      <c r="R38" s="2321">
        <f t="shared" si="16"/>
        <v>36988.400000000001</v>
      </c>
      <c r="S38" s="2337" t="str">
        <f t="shared" si="5"/>
        <v>Khu đất chợ du lịch Vũng Tàu</v>
      </c>
      <c r="T38" s="1838"/>
      <c r="U38" s="1968">
        <f>F38</f>
        <v>36988.400000000001</v>
      </c>
      <c r="V38" s="1968"/>
      <c r="W38" s="1968"/>
      <c r="X38" s="1968"/>
      <c r="Y38" s="2400"/>
      <c r="AA38" s="2525" t="str">
        <f t="shared" ref="AA38:AB40" si="22">IF(P38="","","X")</f>
        <v/>
      </c>
      <c r="AB38" s="2525" t="str">
        <f t="shared" si="22"/>
        <v/>
      </c>
      <c r="AC38" s="2525" t="str">
        <f>IF(R38="","","X")</f>
        <v>X</v>
      </c>
      <c r="AE38" s="2525"/>
      <c r="AF38" s="2525" t="s">
        <v>7540</v>
      </c>
      <c r="AG38" s="2525"/>
      <c r="AH38" s="2525"/>
      <c r="AI38" s="2525" t="s">
        <v>9354</v>
      </c>
      <c r="AJ38" s="2589" t="str">
        <f t="shared" si="1"/>
        <v>X</v>
      </c>
      <c r="AK38" s="2589">
        <v>2018</v>
      </c>
      <c r="AL38" s="2525"/>
      <c r="AM38" s="2525" t="str">
        <f t="shared" si="21"/>
        <v>X</v>
      </c>
      <c r="AN38" s="2525" t="str">
        <f t="shared" si="17"/>
        <v/>
      </c>
      <c r="AO38" s="2525"/>
      <c r="AP38" s="2525"/>
      <c r="AQ38" s="2525"/>
      <c r="AR38" s="2525"/>
    </row>
    <row r="39" spans="1:46" s="2667" customFormat="1" ht="141.75">
      <c r="A39" s="2660">
        <f t="shared" si="18"/>
        <v>29</v>
      </c>
      <c r="B39" s="2553" t="s">
        <v>9473</v>
      </c>
      <c r="C39" s="1372" t="s">
        <v>9474</v>
      </c>
      <c r="D39" s="1372"/>
      <c r="E39" s="1372"/>
      <c r="F39" s="2551">
        <f>53*10000</f>
        <v>530000</v>
      </c>
      <c r="G39" s="2552">
        <f t="shared" si="3"/>
        <v>53</v>
      </c>
      <c r="H39" s="1372" t="s">
        <v>450</v>
      </c>
      <c r="I39" s="1372" t="s">
        <v>9330</v>
      </c>
      <c r="J39" s="2553" t="s">
        <v>9475</v>
      </c>
      <c r="K39" s="2661" t="s">
        <v>9476</v>
      </c>
      <c r="L39" s="1394"/>
      <c r="M39" s="2662"/>
      <c r="N39" s="1394"/>
      <c r="O39" s="1372"/>
      <c r="P39" s="1373"/>
      <c r="Q39" s="1373"/>
      <c r="R39" s="1373">
        <f t="shared" si="16"/>
        <v>530000</v>
      </c>
      <c r="S39" s="2663" t="str">
        <f t="shared" si="5"/>
        <v>Dự án Tổ hợp du lịch Dicstar Vũng Tàu</v>
      </c>
      <c r="T39" s="2352"/>
      <c r="U39" s="2664">
        <f>F39</f>
        <v>530000</v>
      </c>
      <c r="V39" s="2665"/>
      <c r="W39" s="2665"/>
      <c r="X39" s="2665"/>
      <c r="Y39" s="2666"/>
      <c r="AA39" s="1394" t="str">
        <f t="shared" si="22"/>
        <v/>
      </c>
      <c r="AB39" s="1394" t="str">
        <f t="shared" si="22"/>
        <v/>
      </c>
      <c r="AC39" s="1394" t="str">
        <f>IF(R39="","","X")</f>
        <v>X</v>
      </c>
      <c r="AE39" s="1394"/>
      <c r="AF39" s="1394" t="s">
        <v>7540</v>
      </c>
      <c r="AG39" s="1394"/>
      <c r="AH39" s="1394"/>
      <c r="AI39" s="1394" t="s">
        <v>9354</v>
      </c>
      <c r="AJ39" s="2668" t="str">
        <f t="shared" si="1"/>
        <v>X</v>
      </c>
      <c r="AK39" s="2668">
        <v>2018</v>
      </c>
      <c r="AL39" s="1394"/>
      <c r="AM39" s="1394" t="str">
        <f t="shared" si="21"/>
        <v>X</v>
      </c>
      <c r="AN39" s="1394" t="str">
        <f t="shared" si="17"/>
        <v/>
      </c>
      <c r="AO39" s="1394"/>
      <c r="AP39" s="1394"/>
      <c r="AQ39" s="1394"/>
      <c r="AR39" s="1394"/>
    </row>
    <row r="40" spans="1:46" s="2667" customFormat="1" ht="78.75">
      <c r="A40" s="2660">
        <f t="shared" si="18"/>
        <v>30</v>
      </c>
      <c r="B40" s="2669" t="s">
        <v>467</v>
      </c>
      <c r="C40" s="1372" t="s">
        <v>8359</v>
      </c>
      <c r="D40" s="1372"/>
      <c r="E40" s="1372"/>
      <c r="F40" s="2083">
        <v>2533000</v>
      </c>
      <c r="G40" s="2552">
        <f t="shared" si="3"/>
        <v>253.3</v>
      </c>
      <c r="H40" s="1372" t="s">
        <v>450</v>
      </c>
      <c r="I40" s="1372"/>
      <c r="J40" s="1394"/>
      <c r="K40" s="2663" t="s">
        <v>469</v>
      </c>
      <c r="L40" s="2669" t="s">
        <v>2182</v>
      </c>
      <c r="M40" s="2662" t="s">
        <v>9477</v>
      </c>
      <c r="N40" s="1394" t="s">
        <v>9478</v>
      </c>
      <c r="O40" s="1394" t="s">
        <v>471</v>
      </c>
      <c r="P40" s="1373">
        <f>F40</f>
        <v>2533000</v>
      </c>
      <c r="Q40" s="1373"/>
      <c r="R40" s="1373"/>
      <c r="S40" s="2663" t="str">
        <f t="shared" si="5"/>
        <v xml:space="preserve">Khu Saigon Atlantic Hotel </v>
      </c>
      <c r="T40" s="2352"/>
      <c r="U40" s="2083"/>
      <c r="V40" s="2665">
        <f>F40</f>
        <v>2533000</v>
      </c>
      <c r="W40" s="2666"/>
      <c r="X40" s="2666"/>
      <c r="Y40" s="2666"/>
      <c r="AA40" s="1394" t="str">
        <f t="shared" si="22"/>
        <v>X</v>
      </c>
      <c r="AB40" s="1394" t="str">
        <f t="shared" si="22"/>
        <v/>
      </c>
      <c r="AC40" s="1394" t="str">
        <f>IF(R40="","","X")</f>
        <v/>
      </c>
      <c r="AE40" s="1394"/>
      <c r="AF40" s="1394"/>
      <c r="AG40" s="1394" t="s">
        <v>7540</v>
      </c>
      <c r="AH40" s="1394"/>
      <c r="AI40" s="1394"/>
      <c r="AJ40" s="2668" t="str">
        <f t="shared" si="1"/>
        <v>X</v>
      </c>
      <c r="AK40" s="2668"/>
      <c r="AL40" s="1394" t="str">
        <f>IF(T40="","","X")</f>
        <v/>
      </c>
      <c r="AM40" s="1394" t="str">
        <f t="shared" si="21"/>
        <v/>
      </c>
      <c r="AN40" s="1394" t="str">
        <f t="shared" si="17"/>
        <v>X</v>
      </c>
      <c r="AO40" s="1394" t="str">
        <f t="shared" ref="AO40:AQ42" si="23">IF(W40="","","X")</f>
        <v/>
      </c>
      <c r="AP40" s="1394" t="str">
        <f t="shared" si="23"/>
        <v/>
      </c>
      <c r="AQ40" s="1394" t="str">
        <f t="shared" si="23"/>
        <v/>
      </c>
      <c r="AR40" s="1394"/>
    </row>
    <row r="41" spans="1:46" s="2671" customFormat="1" ht="47.25">
      <c r="A41" s="2589">
        <f t="shared" si="18"/>
        <v>31</v>
      </c>
      <c r="B41" s="1961" t="s">
        <v>9479</v>
      </c>
      <c r="C41" s="2520" t="s">
        <v>8359</v>
      </c>
      <c r="D41" s="2520"/>
      <c r="E41" s="2520"/>
      <c r="F41" s="1968">
        <f>'[6]ĐẤT CÓ KN KHAI THÁC TẠI TP VT'!F184</f>
        <v>2052224.9</v>
      </c>
      <c r="G41" s="2670">
        <f t="shared" si="3"/>
        <v>205.22248999999999</v>
      </c>
      <c r="H41" s="2334" t="s">
        <v>450</v>
      </c>
      <c r="I41" s="2334"/>
      <c r="J41" s="2527"/>
      <c r="K41" s="2527" t="s">
        <v>9480</v>
      </c>
      <c r="L41" s="1961"/>
      <c r="M41" s="2128"/>
      <c r="N41" s="2527"/>
      <c r="O41" s="2527" t="s">
        <v>9481</v>
      </c>
      <c r="P41" s="2340"/>
      <c r="Q41" s="2340"/>
      <c r="R41" s="2340"/>
      <c r="S41" s="2397"/>
      <c r="T41" s="2400"/>
      <c r="U41" s="1968"/>
      <c r="V41" s="1968">
        <f>F41</f>
        <v>2052224.9</v>
      </c>
      <c r="W41" s="2400"/>
      <c r="X41" s="2400"/>
      <c r="Y41" s="2400"/>
      <c r="AA41" s="2527"/>
      <c r="AB41" s="2527"/>
      <c r="AC41" s="2527"/>
      <c r="AE41" s="2527"/>
      <c r="AF41" s="2527"/>
      <c r="AG41" s="2527"/>
      <c r="AH41" s="2527"/>
      <c r="AI41" s="2527"/>
      <c r="AJ41" s="2589" t="str">
        <f t="shared" si="1"/>
        <v>X</v>
      </c>
      <c r="AK41" s="2589"/>
      <c r="AL41" s="2527" t="str">
        <f>IF(T41="","","X")</f>
        <v/>
      </c>
      <c r="AM41" s="2527" t="str">
        <f t="shared" si="21"/>
        <v/>
      </c>
      <c r="AN41" s="2527" t="str">
        <f t="shared" si="17"/>
        <v>X</v>
      </c>
      <c r="AO41" s="2527" t="str">
        <f t="shared" si="23"/>
        <v/>
      </c>
      <c r="AP41" s="2527" t="str">
        <f t="shared" si="23"/>
        <v/>
      </c>
      <c r="AQ41" s="2527" t="str">
        <f t="shared" si="23"/>
        <v/>
      </c>
      <c r="AR41" s="2527"/>
    </row>
    <row r="42" spans="1:46" ht="94.5">
      <c r="A42" s="2595">
        <f t="shared" si="18"/>
        <v>32</v>
      </c>
      <c r="B42" s="2672" t="s">
        <v>7737</v>
      </c>
      <c r="C42" s="2521" t="s">
        <v>8359</v>
      </c>
      <c r="D42" s="2521"/>
      <c r="E42" s="2521"/>
      <c r="F42" s="2588">
        <v>2727100</v>
      </c>
      <c r="G42" s="2535">
        <f t="shared" si="3"/>
        <v>272.70999999999998</v>
      </c>
      <c r="H42" s="2525" t="s">
        <v>8360</v>
      </c>
      <c r="I42" s="2525"/>
      <c r="J42" s="2527"/>
      <c r="K42" s="2337" t="s">
        <v>537</v>
      </c>
      <c r="L42" s="1961"/>
      <c r="M42" s="2593" t="s">
        <v>9761</v>
      </c>
      <c r="N42" s="2593"/>
      <c r="O42" s="2525" t="s">
        <v>528</v>
      </c>
      <c r="P42" s="2353"/>
      <c r="Q42" s="2353">
        <f>F42</f>
        <v>2727100</v>
      </c>
      <c r="R42" s="2353"/>
      <c r="S42" s="2673" t="str">
        <f>B42&amp;" thuộc "&amp;C42</f>
        <v>Đất bãi bồi thuộc Vũng Tàu</v>
      </c>
      <c r="T42" s="2674"/>
      <c r="U42" s="2675"/>
      <c r="V42" s="2675">
        <f>F42</f>
        <v>2727100</v>
      </c>
      <c r="W42" s="2674"/>
      <c r="X42" s="2674"/>
      <c r="Y42" s="2674"/>
      <c r="AA42" s="2513" t="str">
        <f>IF(P42="","","X")</f>
        <v/>
      </c>
      <c r="AB42" s="2513" t="str">
        <f>IF(Q42="","","X")</f>
        <v>X</v>
      </c>
      <c r="AC42" s="2513" t="str">
        <f>IF(R42="","","X")</f>
        <v/>
      </c>
      <c r="AE42" s="2513"/>
      <c r="AF42" s="2513"/>
      <c r="AG42" s="2513"/>
      <c r="AH42" s="2513"/>
      <c r="AI42" s="2513"/>
      <c r="AJ42" s="2584" t="str">
        <f t="shared" si="1"/>
        <v>X</v>
      </c>
      <c r="AK42" s="2584"/>
      <c r="AL42" s="2513" t="str">
        <f>IF(T42="","","X")</f>
        <v/>
      </c>
      <c r="AM42" s="2513" t="str">
        <f t="shared" si="21"/>
        <v/>
      </c>
      <c r="AN42" s="2513" t="str">
        <f t="shared" si="17"/>
        <v>X</v>
      </c>
      <c r="AO42" s="2513" t="str">
        <f t="shared" si="23"/>
        <v/>
      </c>
      <c r="AP42" s="2513" t="str">
        <f t="shared" si="23"/>
        <v/>
      </c>
      <c r="AQ42" s="2513" t="str">
        <f t="shared" si="23"/>
        <v/>
      </c>
      <c r="AR42" s="2513" t="s">
        <v>7540</v>
      </c>
    </row>
    <row r="43" spans="1:46" s="2683" customFormat="1">
      <c r="A43" s="4252" t="s">
        <v>9760</v>
      </c>
      <c r="B43" s="4252"/>
      <c r="C43" s="4252"/>
      <c r="D43" s="2676"/>
      <c r="E43" s="2676"/>
      <c r="F43" s="2576">
        <f>SUBTOTAL(9,F44:F58)</f>
        <v>2380460.2999999998</v>
      </c>
      <c r="G43" s="2535">
        <f t="shared" si="3"/>
        <v>238.04602999999997</v>
      </c>
      <c r="H43" s="2677"/>
      <c r="I43" s="2677"/>
      <c r="J43" s="2677"/>
      <c r="K43" s="2678"/>
      <c r="L43" s="2679"/>
      <c r="M43" s="2680"/>
      <c r="N43" s="2680"/>
      <c r="O43" s="2681"/>
      <c r="P43" s="2576">
        <f>SUBTOTAL(9,P44:P58)</f>
        <v>0</v>
      </c>
      <c r="Q43" s="2576">
        <f>SUBTOTAL(9,Q44:Q58)</f>
        <v>30800</v>
      </c>
      <c r="R43" s="2576">
        <f>SUBTOTAL(9,R44:R58)</f>
        <v>2349660.2999999998</v>
      </c>
      <c r="S43" s="2682"/>
      <c r="T43" s="2576">
        <f t="shared" ref="T43:Y43" si="24">SUBTOTAL(9,T44:T58)</f>
        <v>5830</v>
      </c>
      <c r="U43" s="2576">
        <f t="shared" si="24"/>
        <v>64967.9</v>
      </c>
      <c r="V43" s="2576">
        <f t="shared" si="24"/>
        <v>483886</v>
      </c>
      <c r="W43" s="2576">
        <f t="shared" si="24"/>
        <v>0</v>
      </c>
      <c r="X43" s="2576">
        <f t="shared" si="24"/>
        <v>56628.9</v>
      </c>
      <c r="Y43" s="2576">
        <f t="shared" si="24"/>
        <v>1774977.5</v>
      </c>
      <c r="AA43" s="2583" t="str">
        <f>IF(P43=0,"","X")</f>
        <v/>
      </c>
      <c r="AB43" s="2583" t="str">
        <f>IF(Q43=0,"","X")</f>
        <v>X</v>
      </c>
      <c r="AC43" s="2583" t="str">
        <f>IF(R43=0,"","X")</f>
        <v>X</v>
      </c>
      <c r="AE43" s="2583"/>
      <c r="AF43" s="2583"/>
      <c r="AG43" s="2583"/>
      <c r="AH43" s="2583"/>
      <c r="AI43" s="2583"/>
      <c r="AJ43" s="2584" t="str">
        <f t="shared" si="1"/>
        <v>X</v>
      </c>
      <c r="AK43" s="2584"/>
      <c r="AL43" s="2583" t="str">
        <f>IF(T43=0,"","X")</f>
        <v>X</v>
      </c>
      <c r="AM43" s="2583" t="str">
        <f>IF(U43=0,"","X")</f>
        <v>X</v>
      </c>
      <c r="AN43" s="2513" t="str">
        <f t="shared" si="17"/>
        <v>X</v>
      </c>
      <c r="AO43" s="2583" t="str">
        <f>IF(W43=0,"","X")</f>
        <v/>
      </c>
      <c r="AP43" s="2583" t="str">
        <f>IF(X43=0,"","X")</f>
        <v>X</v>
      </c>
      <c r="AQ43" s="2583" t="str">
        <f>IF(Y43=0,"","X")</f>
        <v>X</v>
      </c>
      <c r="AR43" s="2513" t="s">
        <v>7540</v>
      </c>
    </row>
    <row r="44" spans="1:46" s="2603" customFormat="1" ht="94.5">
      <c r="A44" s="2608">
        <v>1</v>
      </c>
      <c r="B44" s="1698" t="s">
        <v>9482</v>
      </c>
      <c r="C44" s="2223" t="s">
        <v>8373</v>
      </c>
      <c r="D44" s="2536">
        <v>13</v>
      </c>
      <c r="E44" s="2536">
        <v>32</v>
      </c>
      <c r="F44" s="2606">
        <v>8064.5</v>
      </c>
      <c r="G44" s="2539">
        <f t="shared" si="3"/>
        <v>0.80645</v>
      </c>
      <c r="H44" s="2223" t="s">
        <v>450</v>
      </c>
      <c r="I44" s="2223" t="s">
        <v>9344</v>
      </c>
      <c r="J44" s="2163" t="s">
        <v>95</v>
      </c>
      <c r="K44" s="2243" t="s">
        <v>96</v>
      </c>
      <c r="L44" s="1698" t="s">
        <v>8757</v>
      </c>
      <c r="M44" s="2243" t="s">
        <v>9483</v>
      </c>
      <c r="N44" s="2599"/>
      <c r="O44" s="2519" t="s">
        <v>9484</v>
      </c>
      <c r="P44" s="2279"/>
      <c r="Q44" s="2279"/>
      <c r="R44" s="2279">
        <f t="shared" ref="R44:R56" si="25">F44</f>
        <v>8064.5</v>
      </c>
      <c r="S44" s="2446" t="str">
        <f t="shared" ref="S44:S56" si="26">B44</f>
        <v>Công ty Dịch vụ Hậu cần Thuỷ sản.</v>
      </c>
      <c r="T44" s="2600"/>
      <c r="U44" s="2600"/>
      <c r="V44" s="2601"/>
      <c r="W44" s="2602"/>
      <c r="X44" s="2602"/>
      <c r="Y44" s="2601">
        <f>F44</f>
        <v>8064.5</v>
      </c>
      <c r="AA44" s="2280" t="str">
        <f t="shared" ref="AA44:AA58" si="27">IF(P44="","","X")</f>
        <v/>
      </c>
      <c r="AB44" s="2280" t="str">
        <f t="shared" ref="AB44:AB58" si="28">IF(Q44="","","X")</f>
        <v/>
      </c>
      <c r="AC44" s="2280" t="str">
        <f t="shared" ref="AC44:AC58" si="29">IF(R44="","","X")</f>
        <v>X</v>
      </c>
      <c r="AE44" s="2280" t="s">
        <v>7540</v>
      </c>
      <c r="AF44" s="2280"/>
      <c r="AG44" s="2280"/>
      <c r="AH44" s="2280"/>
      <c r="AI44" s="2280"/>
      <c r="AJ44" s="2604" t="str">
        <f t="shared" si="1"/>
        <v/>
      </c>
      <c r="AK44" s="2604"/>
      <c r="AL44" s="2280" t="str">
        <f t="shared" ref="AL44:AL58" si="30">IF(T44="","","X")</f>
        <v/>
      </c>
      <c r="AM44" s="2280" t="str">
        <f t="shared" ref="AM44:AM58" si="31">IF(U44="","","X")</f>
        <v/>
      </c>
      <c r="AN44" s="2280" t="str">
        <f t="shared" si="17"/>
        <v/>
      </c>
      <c r="AO44" s="2280" t="str">
        <f t="shared" ref="AO44:AO58" si="32">IF(W44="","","X")</f>
        <v/>
      </c>
      <c r="AP44" s="2280" t="str">
        <f t="shared" ref="AP44:AP58" si="33">IF(X44="","","X")</f>
        <v/>
      </c>
      <c r="AQ44" s="2280" t="str">
        <f t="shared" ref="AQ44:AQ58" si="34">IF(Y44="","","X")</f>
        <v>X</v>
      </c>
      <c r="AR44" s="2280"/>
    </row>
    <row r="45" spans="1:46" s="2603" customFormat="1" ht="63">
      <c r="A45" s="2608">
        <f t="shared" ref="A45:A58" si="35">A44+1</f>
        <v>2</v>
      </c>
      <c r="B45" s="1698" t="s">
        <v>98</v>
      </c>
      <c r="C45" s="2223" t="s">
        <v>8373</v>
      </c>
      <c r="D45" s="2536">
        <v>29</v>
      </c>
      <c r="E45" s="2536"/>
      <c r="F45" s="2611">
        <v>1549.5</v>
      </c>
      <c r="G45" s="2539">
        <f t="shared" si="3"/>
        <v>0.15495</v>
      </c>
      <c r="H45" s="2223" t="s">
        <v>450</v>
      </c>
      <c r="I45" s="2223" t="s">
        <v>9344</v>
      </c>
      <c r="J45" s="2163" t="s">
        <v>100</v>
      </c>
      <c r="K45" s="2684" t="s">
        <v>192</v>
      </c>
      <c r="L45" s="1698" t="s">
        <v>9485</v>
      </c>
      <c r="M45" s="2598" t="s">
        <v>9486</v>
      </c>
      <c r="N45" s="2599"/>
      <c r="O45" s="2519" t="s">
        <v>99</v>
      </c>
      <c r="P45" s="2279"/>
      <c r="Q45" s="2279"/>
      <c r="R45" s="2279">
        <f t="shared" si="25"/>
        <v>1549.5</v>
      </c>
      <c r="S45" s="2446" t="str">
        <f t="shared" si="26"/>
        <v>Ngân hàng  Đông Á Bà Rịa</v>
      </c>
      <c r="T45" s="2600"/>
      <c r="U45" s="2600"/>
      <c r="V45" s="2601"/>
      <c r="W45" s="2602"/>
      <c r="X45" s="2602"/>
      <c r="Y45" s="2601">
        <f>F45</f>
        <v>1549.5</v>
      </c>
      <c r="AA45" s="2280" t="str">
        <f t="shared" si="27"/>
        <v/>
      </c>
      <c r="AB45" s="2280" t="str">
        <f t="shared" si="28"/>
        <v/>
      </c>
      <c r="AC45" s="2280" t="str">
        <f t="shared" si="29"/>
        <v>X</v>
      </c>
      <c r="AE45" s="2280" t="s">
        <v>7540</v>
      </c>
      <c r="AF45" s="2280"/>
      <c r="AG45" s="2280"/>
      <c r="AH45" s="2280"/>
      <c r="AI45" s="2280"/>
      <c r="AJ45" s="2604" t="str">
        <f t="shared" si="1"/>
        <v/>
      </c>
      <c r="AK45" s="2604"/>
      <c r="AL45" s="2280" t="str">
        <f t="shared" si="30"/>
        <v/>
      </c>
      <c r="AM45" s="2280" t="str">
        <f t="shared" si="31"/>
        <v/>
      </c>
      <c r="AN45" s="2280" t="str">
        <f t="shared" si="17"/>
        <v/>
      </c>
      <c r="AO45" s="2280" t="str">
        <f t="shared" si="32"/>
        <v/>
      </c>
      <c r="AP45" s="2280" t="str">
        <f t="shared" si="33"/>
        <v/>
      </c>
      <c r="AQ45" s="2280" t="str">
        <f t="shared" si="34"/>
        <v>X</v>
      </c>
      <c r="AR45" s="2280"/>
    </row>
    <row r="46" spans="1:46" s="2603" customFormat="1" ht="78.75">
      <c r="A46" s="2608">
        <f t="shared" si="35"/>
        <v>3</v>
      </c>
      <c r="B46" s="1698" t="s">
        <v>104</v>
      </c>
      <c r="C46" s="2223" t="s">
        <v>8373</v>
      </c>
      <c r="D46" s="2536" t="s">
        <v>9487</v>
      </c>
      <c r="E46" s="2536" t="s">
        <v>9488</v>
      </c>
      <c r="F46" s="2606">
        <v>1186.8</v>
      </c>
      <c r="G46" s="2539">
        <f t="shared" si="3"/>
        <v>0.11867999999999999</v>
      </c>
      <c r="H46" s="2223" t="s">
        <v>450</v>
      </c>
      <c r="I46" s="2223" t="s">
        <v>9344</v>
      </c>
      <c r="J46" s="2163" t="s">
        <v>108</v>
      </c>
      <c r="K46" s="2243" t="s">
        <v>3652</v>
      </c>
      <c r="L46" s="1698" t="s">
        <v>8757</v>
      </c>
      <c r="M46" s="2598" t="s">
        <v>9489</v>
      </c>
      <c r="N46" s="2599"/>
      <c r="O46" s="2519" t="s">
        <v>105</v>
      </c>
      <c r="P46" s="2279"/>
      <c r="Q46" s="2279"/>
      <c r="R46" s="2279">
        <f t="shared" si="25"/>
        <v>1186.8</v>
      </c>
      <c r="S46" s="2446" t="str">
        <f t="shared" si="26"/>
        <v>Chùa Bảo Hải Bà Rịa</v>
      </c>
      <c r="T46" s="2600"/>
      <c r="U46" s="2600"/>
      <c r="V46" s="2601"/>
      <c r="W46" s="2602"/>
      <c r="X46" s="2602"/>
      <c r="Y46" s="2601">
        <f>F46</f>
        <v>1186.8</v>
      </c>
      <c r="AA46" s="2280" t="str">
        <f t="shared" si="27"/>
        <v/>
      </c>
      <c r="AB46" s="2280" t="str">
        <f t="shared" si="28"/>
        <v/>
      </c>
      <c r="AC46" s="2280" t="str">
        <f t="shared" si="29"/>
        <v>X</v>
      </c>
      <c r="AE46" s="2280" t="s">
        <v>7540</v>
      </c>
      <c r="AF46" s="2280"/>
      <c r="AG46" s="2280"/>
      <c r="AH46" s="2280"/>
      <c r="AI46" s="2280"/>
      <c r="AJ46" s="2604" t="str">
        <f t="shared" si="1"/>
        <v/>
      </c>
      <c r="AK46" s="2604"/>
      <c r="AL46" s="2280" t="str">
        <f t="shared" si="30"/>
        <v/>
      </c>
      <c r="AM46" s="2280" t="str">
        <f t="shared" si="31"/>
        <v/>
      </c>
      <c r="AN46" s="2280" t="str">
        <f t="shared" si="17"/>
        <v/>
      </c>
      <c r="AO46" s="2280" t="str">
        <f t="shared" si="32"/>
        <v/>
      </c>
      <c r="AP46" s="2280" t="str">
        <f t="shared" si="33"/>
        <v/>
      </c>
      <c r="AQ46" s="2280" t="str">
        <f t="shared" si="34"/>
        <v>X</v>
      </c>
      <c r="AR46" s="2280"/>
    </row>
    <row r="47" spans="1:46" s="2641" customFormat="1" ht="189">
      <c r="A47" s="2643">
        <f t="shared" si="35"/>
        <v>4</v>
      </c>
      <c r="B47" s="1701" t="s">
        <v>9490</v>
      </c>
      <c r="C47" s="2546" t="s">
        <v>8373</v>
      </c>
      <c r="D47" s="2543">
        <v>36</v>
      </c>
      <c r="E47" s="2543">
        <v>315</v>
      </c>
      <c r="F47" s="2633">
        <f>85014.2-1192.5</f>
        <v>83821.7</v>
      </c>
      <c r="G47" s="2633">
        <f t="shared" si="3"/>
        <v>8.3821700000000003</v>
      </c>
      <c r="H47" s="2546" t="s">
        <v>450</v>
      </c>
      <c r="I47" s="2546" t="s">
        <v>9344</v>
      </c>
      <c r="J47" s="2685" t="s">
        <v>112</v>
      </c>
      <c r="K47" s="2542" t="s">
        <v>9491</v>
      </c>
      <c r="L47" s="1701" t="s">
        <v>9492</v>
      </c>
      <c r="M47" s="2686" t="s">
        <v>9493</v>
      </c>
      <c r="N47" s="2687"/>
      <c r="O47" s="2544" t="s">
        <v>111</v>
      </c>
      <c r="P47" s="2635"/>
      <c r="Q47" s="2635"/>
      <c r="R47" s="2635">
        <f t="shared" si="25"/>
        <v>83821.7</v>
      </c>
      <c r="S47" s="2636" t="str">
        <f t="shared" si="26"/>
        <v>Quỹ đất thu hồi của HTX Quyết Tiến (Tổng DT Là 90.844,2 m2)</v>
      </c>
      <c r="T47" s="2637"/>
      <c r="U47" s="2637"/>
      <c r="V47" s="2639"/>
      <c r="W47" s="2640"/>
      <c r="X47" s="2640"/>
      <c r="Y47" s="2639">
        <f>F47</f>
        <v>83821.7</v>
      </c>
      <c r="AA47" s="2642" t="str">
        <f t="shared" si="27"/>
        <v/>
      </c>
      <c r="AB47" s="2642" t="str">
        <f t="shared" si="28"/>
        <v/>
      </c>
      <c r="AC47" s="2642" t="str">
        <f t="shared" si="29"/>
        <v>X</v>
      </c>
      <c r="AE47" s="2642" t="s">
        <v>7540</v>
      </c>
      <c r="AF47" s="2642"/>
      <c r="AG47" s="2642"/>
      <c r="AH47" s="2642"/>
      <c r="AI47" s="2642"/>
      <c r="AJ47" s="2644" t="str">
        <f t="shared" si="1"/>
        <v/>
      </c>
      <c r="AK47" s="2644"/>
      <c r="AL47" s="2642" t="str">
        <f t="shared" si="30"/>
        <v/>
      </c>
      <c r="AM47" s="2642" t="str">
        <f t="shared" si="31"/>
        <v/>
      </c>
      <c r="AN47" s="2642" t="str">
        <f t="shared" si="17"/>
        <v/>
      </c>
      <c r="AO47" s="2642" t="str">
        <f t="shared" si="32"/>
        <v/>
      </c>
      <c r="AP47" s="2642" t="str">
        <f t="shared" si="33"/>
        <v/>
      </c>
      <c r="AQ47" s="2642" t="str">
        <f t="shared" si="34"/>
        <v>X</v>
      </c>
      <c r="AR47" s="2642"/>
      <c r="AT47" s="2688"/>
    </row>
    <row r="48" spans="1:46" s="2641" customFormat="1" ht="110.25">
      <c r="A48" s="2643">
        <f t="shared" si="35"/>
        <v>5</v>
      </c>
      <c r="B48" s="1701" t="s">
        <v>8875</v>
      </c>
      <c r="C48" s="2546" t="s">
        <v>8373</v>
      </c>
      <c r="D48" s="2542"/>
      <c r="E48" s="2542"/>
      <c r="F48" s="2689">
        <v>5830</v>
      </c>
      <c r="G48" s="2633">
        <f t="shared" si="3"/>
        <v>0.58299999999999996</v>
      </c>
      <c r="H48" s="2546" t="s">
        <v>450</v>
      </c>
      <c r="I48" s="2546" t="s">
        <v>9344</v>
      </c>
      <c r="J48" s="2544" t="s">
        <v>9494</v>
      </c>
      <c r="K48" s="2542" t="s">
        <v>9357</v>
      </c>
      <c r="L48" s="1701" t="s">
        <v>476</v>
      </c>
      <c r="M48" s="2687" t="s">
        <v>9495</v>
      </c>
      <c r="N48" s="2687"/>
      <c r="O48" s="2546" t="s">
        <v>9496</v>
      </c>
      <c r="P48" s="2635"/>
      <c r="Q48" s="2635"/>
      <c r="R48" s="2635">
        <f t="shared" si="25"/>
        <v>5830</v>
      </c>
      <c r="S48" s="2636" t="str">
        <f t="shared" si="26"/>
        <v>Lô đất HTX quyết Tiến thuộc QĐ số 1225/QĐ-UBND</v>
      </c>
      <c r="T48" s="2639">
        <f>F48</f>
        <v>5830</v>
      </c>
      <c r="U48" s="2639"/>
      <c r="V48" s="2639">
        <f>F48</f>
        <v>5830</v>
      </c>
      <c r="W48" s="2640"/>
      <c r="X48" s="2640"/>
      <c r="Y48" s="2640"/>
      <c r="AA48" s="2642" t="str">
        <f t="shared" si="27"/>
        <v/>
      </c>
      <c r="AB48" s="2642" t="str">
        <f t="shared" si="28"/>
        <v/>
      </c>
      <c r="AC48" s="2642" t="str">
        <f t="shared" si="29"/>
        <v>X</v>
      </c>
      <c r="AE48" s="2642" t="s">
        <v>7540</v>
      </c>
      <c r="AF48" s="2642"/>
      <c r="AG48" s="2642"/>
      <c r="AH48" s="2643"/>
      <c r="AI48" s="2643">
        <v>2017</v>
      </c>
      <c r="AJ48" s="2644" t="str">
        <f t="shared" si="1"/>
        <v>X</v>
      </c>
      <c r="AK48" s="2644"/>
      <c r="AL48" s="2642" t="str">
        <f t="shared" si="30"/>
        <v>X</v>
      </c>
      <c r="AM48" s="2642" t="str">
        <f t="shared" si="31"/>
        <v/>
      </c>
      <c r="AN48" s="2642" t="str">
        <f t="shared" si="17"/>
        <v>X</v>
      </c>
      <c r="AO48" s="2642" t="str">
        <f t="shared" si="32"/>
        <v/>
      </c>
      <c r="AP48" s="2642" t="str">
        <f t="shared" si="33"/>
        <v/>
      </c>
      <c r="AQ48" s="2642" t="str">
        <f t="shared" si="34"/>
        <v/>
      </c>
      <c r="AR48" s="2642"/>
    </row>
    <row r="49" spans="1:44" s="2641" customFormat="1" ht="110.25">
      <c r="A49" s="2643">
        <f t="shared" si="35"/>
        <v>6</v>
      </c>
      <c r="B49" s="1701" t="s">
        <v>8875</v>
      </c>
      <c r="C49" s="2546" t="s">
        <v>8373</v>
      </c>
      <c r="D49" s="2542"/>
      <c r="E49" s="2542"/>
      <c r="F49" s="2689">
        <v>1192.5</v>
      </c>
      <c r="G49" s="2633">
        <f t="shared" si="3"/>
        <v>0.11924999999999999</v>
      </c>
      <c r="H49" s="2546" t="s">
        <v>450</v>
      </c>
      <c r="I49" s="2546" t="s">
        <v>9344</v>
      </c>
      <c r="J49" s="2544" t="s">
        <v>9494</v>
      </c>
      <c r="K49" s="2542" t="s">
        <v>9357</v>
      </c>
      <c r="L49" s="1701" t="s">
        <v>476</v>
      </c>
      <c r="M49" s="2687" t="s">
        <v>9495</v>
      </c>
      <c r="N49" s="2687"/>
      <c r="O49" s="2546" t="s">
        <v>9496</v>
      </c>
      <c r="P49" s="2635"/>
      <c r="Q49" s="2635"/>
      <c r="R49" s="2635">
        <f t="shared" si="25"/>
        <v>1192.5</v>
      </c>
      <c r="S49" s="2636" t="str">
        <f t="shared" si="26"/>
        <v>Lô đất HTX quyết Tiến thuộc QĐ số 1225/QĐ-UBND</v>
      </c>
      <c r="T49" s="2639"/>
      <c r="U49" s="2639">
        <f>F49</f>
        <v>1192.5</v>
      </c>
      <c r="V49" s="2640"/>
      <c r="W49" s="2640"/>
      <c r="X49" s="2640"/>
      <c r="Y49" s="2640"/>
      <c r="AA49" s="2642" t="str">
        <f t="shared" si="27"/>
        <v/>
      </c>
      <c r="AB49" s="2642" t="str">
        <f t="shared" si="28"/>
        <v/>
      </c>
      <c r="AC49" s="2642" t="str">
        <f t="shared" si="29"/>
        <v>X</v>
      </c>
      <c r="AE49" s="2642" t="s">
        <v>7540</v>
      </c>
      <c r="AF49" s="2642"/>
      <c r="AG49" s="2642"/>
      <c r="AH49" s="2643"/>
      <c r="AI49" s="2643">
        <v>2017</v>
      </c>
      <c r="AJ49" s="2644" t="str">
        <f t="shared" si="1"/>
        <v>X</v>
      </c>
      <c r="AK49" s="2644">
        <v>2018</v>
      </c>
      <c r="AL49" s="2642" t="str">
        <f t="shared" si="30"/>
        <v/>
      </c>
      <c r="AM49" s="2642" t="str">
        <f t="shared" si="31"/>
        <v>X</v>
      </c>
      <c r="AN49" s="2642" t="str">
        <f t="shared" si="17"/>
        <v/>
      </c>
      <c r="AO49" s="2642" t="str">
        <f t="shared" si="32"/>
        <v/>
      </c>
      <c r="AP49" s="2642" t="str">
        <f t="shared" si="33"/>
        <v/>
      </c>
      <c r="AQ49" s="2642" t="str">
        <f t="shared" si="34"/>
        <v/>
      </c>
      <c r="AR49" s="2642"/>
    </row>
    <row r="50" spans="1:44" s="2603" customFormat="1" ht="88.5" customHeight="1">
      <c r="A50" s="2608">
        <f t="shared" si="35"/>
        <v>7</v>
      </c>
      <c r="B50" s="2243" t="s">
        <v>9497</v>
      </c>
      <c r="C50" s="2223" t="s">
        <v>8373</v>
      </c>
      <c r="D50" s="2536">
        <v>5</v>
      </c>
      <c r="E50" s="2536">
        <v>5</v>
      </c>
      <c r="F50" s="2690">
        <v>16456.900000000001</v>
      </c>
      <c r="G50" s="2539">
        <f t="shared" si="3"/>
        <v>1.6456900000000001</v>
      </c>
      <c r="H50" s="2223" t="s">
        <v>450</v>
      </c>
      <c r="I50" s="2223" t="s">
        <v>9344</v>
      </c>
      <c r="J50" s="2163" t="s">
        <v>117</v>
      </c>
      <c r="K50" s="2243" t="s">
        <v>3652</v>
      </c>
      <c r="L50" s="1698" t="s">
        <v>9498</v>
      </c>
      <c r="M50" s="2598" t="s">
        <v>9499</v>
      </c>
      <c r="N50" s="2243"/>
      <c r="O50" s="2519" t="s">
        <v>105</v>
      </c>
      <c r="P50" s="2279"/>
      <c r="Q50" s="2279"/>
      <c r="R50" s="2279">
        <f t="shared" si="25"/>
        <v>16456.900000000001</v>
      </c>
      <c r="S50" s="2446" t="str">
        <f t="shared" si="26"/>
        <v>Trường Mầm non Phước Nguyên TP.Bà Rịa</v>
      </c>
      <c r="T50" s="2600"/>
      <c r="U50" s="2600"/>
      <c r="V50" s="2601"/>
      <c r="W50" s="2602"/>
      <c r="X50" s="2601">
        <f>F50</f>
        <v>16456.900000000001</v>
      </c>
      <c r="Y50" s="2601"/>
      <c r="AA50" s="2280" t="str">
        <f t="shared" si="27"/>
        <v/>
      </c>
      <c r="AB50" s="2280" t="str">
        <f t="shared" si="28"/>
        <v/>
      </c>
      <c r="AC50" s="2280" t="str">
        <f t="shared" si="29"/>
        <v>X</v>
      </c>
      <c r="AE50" s="2280" t="s">
        <v>7540</v>
      </c>
      <c r="AF50" s="2280"/>
      <c r="AG50" s="2280"/>
      <c r="AH50" s="2280"/>
      <c r="AI50" s="2280"/>
      <c r="AJ50" s="2604" t="str">
        <f t="shared" si="1"/>
        <v/>
      </c>
      <c r="AK50" s="2604"/>
      <c r="AL50" s="2280" t="str">
        <f t="shared" si="30"/>
        <v/>
      </c>
      <c r="AM50" s="2280" t="str">
        <f t="shared" si="31"/>
        <v/>
      </c>
      <c r="AN50" s="2280" t="str">
        <f t="shared" si="17"/>
        <v/>
      </c>
      <c r="AO50" s="2280" t="str">
        <f t="shared" si="32"/>
        <v/>
      </c>
      <c r="AP50" s="2280" t="str">
        <f t="shared" si="33"/>
        <v>X</v>
      </c>
      <c r="AQ50" s="2280" t="str">
        <f t="shared" si="34"/>
        <v/>
      </c>
      <c r="AR50" s="2280"/>
    </row>
    <row r="51" spans="1:44" s="2603" customFormat="1" ht="94.5">
      <c r="A51" s="2608">
        <f t="shared" si="35"/>
        <v>8</v>
      </c>
      <c r="B51" s="1698" t="s">
        <v>9500</v>
      </c>
      <c r="C51" s="2223" t="s">
        <v>8373</v>
      </c>
      <c r="D51" s="2536">
        <v>4</v>
      </c>
      <c r="E51" s="2536">
        <v>88</v>
      </c>
      <c r="F51" s="2606">
        <v>63775.4</v>
      </c>
      <c r="G51" s="2539">
        <f t="shared" si="3"/>
        <v>6.3775399999999998</v>
      </c>
      <c r="H51" s="2223" t="s">
        <v>450</v>
      </c>
      <c r="I51" s="2223" t="s">
        <v>9344</v>
      </c>
      <c r="J51" s="2163" t="s">
        <v>122</v>
      </c>
      <c r="K51" s="2243" t="s">
        <v>9501</v>
      </c>
      <c r="L51" s="2278" t="s">
        <v>2182</v>
      </c>
      <c r="M51" s="2538" t="s">
        <v>9502</v>
      </c>
      <c r="N51" s="2243"/>
      <c r="O51" s="2519" t="s">
        <v>121</v>
      </c>
      <c r="P51" s="2279"/>
      <c r="Q51" s="2279"/>
      <c r="R51" s="2279">
        <f t="shared" si="25"/>
        <v>63775.4</v>
      </c>
      <c r="S51" s="2446" t="str">
        <f t="shared" si="26"/>
        <v xml:space="preserve"> Khu đất thu hồi của Công ty Vinaconex</v>
      </c>
      <c r="T51" s="2600"/>
      <c r="U51" s="2601">
        <f>F51</f>
        <v>63775.4</v>
      </c>
      <c r="V51" s="2601"/>
      <c r="W51" s="2602"/>
      <c r="X51" s="2602"/>
      <c r="Y51" s="2602"/>
      <c r="AA51" s="2280" t="str">
        <f t="shared" si="27"/>
        <v/>
      </c>
      <c r="AB51" s="2280" t="str">
        <f t="shared" si="28"/>
        <v/>
      </c>
      <c r="AC51" s="2280" t="str">
        <f t="shared" si="29"/>
        <v>X</v>
      </c>
      <c r="AE51" s="2280" t="s">
        <v>7540</v>
      </c>
      <c r="AF51" s="2280"/>
      <c r="AG51" s="2280"/>
      <c r="AH51" s="2280"/>
      <c r="AI51" s="2280"/>
      <c r="AJ51" s="2604" t="str">
        <f t="shared" si="1"/>
        <v>X</v>
      </c>
      <c r="AK51" s="2604">
        <v>2020</v>
      </c>
      <c r="AL51" s="2280" t="str">
        <f t="shared" si="30"/>
        <v/>
      </c>
      <c r="AM51" s="2280" t="str">
        <f t="shared" si="31"/>
        <v>X</v>
      </c>
      <c r="AN51" s="2280" t="str">
        <f t="shared" si="17"/>
        <v/>
      </c>
      <c r="AO51" s="2280" t="str">
        <f t="shared" si="32"/>
        <v/>
      </c>
      <c r="AP51" s="2280" t="str">
        <f t="shared" si="33"/>
        <v/>
      </c>
      <c r="AQ51" s="2280" t="str">
        <f t="shared" si="34"/>
        <v/>
      </c>
      <c r="AR51" s="2280"/>
    </row>
    <row r="52" spans="1:44" s="2603" customFormat="1" ht="110.25">
      <c r="A52" s="2608">
        <f t="shared" si="35"/>
        <v>9</v>
      </c>
      <c r="B52" s="1698" t="s">
        <v>125</v>
      </c>
      <c r="C52" s="2223" t="s">
        <v>8373</v>
      </c>
      <c r="D52" s="2536" t="s">
        <v>127</v>
      </c>
      <c r="E52" s="2536"/>
      <c r="F52" s="2606">
        <v>189055</v>
      </c>
      <c r="G52" s="2539">
        <f t="shared" si="3"/>
        <v>18.9055</v>
      </c>
      <c r="H52" s="2223" t="s">
        <v>450</v>
      </c>
      <c r="I52" s="2223" t="s">
        <v>9344</v>
      </c>
      <c r="J52" s="2163" t="s">
        <v>128</v>
      </c>
      <c r="K52" s="2243" t="s">
        <v>9503</v>
      </c>
      <c r="L52" s="1698" t="s">
        <v>9504</v>
      </c>
      <c r="M52" s="2163" t="s">
        <v>9505</v>
      </c>
      <c r="N52" s="2599"/>
      <c r="O52" s="2519" t="s">
        <v>126</v>
      </c>
      <c r="P52" s="2279"/>
      <c r="Q52" s="2279"/>
      <c r="R52" s="2279">
        <f t="shared" si="25"/>
        <v>189055</v>
      </c>
      <c r="S52" s="2446" t="str">
        <f t="shared" si="26"/>
        <v>Mỏ Đá Hoàng Hiệp</v>
      </c>
      <c r="T52" s="2600"/>
      <c r="U52" s="2600"/>
      <c r="V52" s="2601"/>
      <c r="W52" s="2602"/>
      <c r="X52" s="2602"/>
      <c r="Y52" s="2601">
        <f>F52</f>
        <v>189055</v>
      </c>
      <c r="AA52" s="2280" t="str">
        <f t="shared" si="27"/>
        <v/>
      </c>
      <c r="AB52" s="2280" t="str">
        <f t="shared" si="28"/>
        <v/>
      </c>
      <c r="AC52" s="2280" t="str">
        <f t="shared" si="29"/>
        <v>X</v>
      </c>
      <c r="AE52" s="2280" t="s">
        <v>7540</v>
      </c>
      <c r="AF52" s="2280"/>
      <c r="AG52" s="2280"/>
      <c r="AH52" s="2280"/>
      <c r="AI52" s="2280"/>
      <c r="AJ52" s="2604" t="str">
        <f t="shared" si="1"/>
        <v/>
      </c>
      <c r="AK52" s="2604"/>
      <c r="AL52" s="2280" t="str">
        <f t="shared" si="30"/>
        <v/>
      </c>
      <c r="AM52" s="2280" t="str">
        <f t="shared" si="31"/>
        <v/>
      </c>
      <c r="AN52" s="2280" t="str">
        <f t="shared" si="17"/>
        <v/>
      </c>
      <c r="AO52" s="2280" t="str">
        <f t="shared" si="32"/>
        <v/>
      </c>
      <c r="AP52" s="2280" t="str">
        <f t="shared" si="33"/>
        <v/>
      </c>
      <c r="AQ52" s="2280" t="str">
        <f t="shared" si="34"/>
        <v>X</v>
      </c>
      <c r="AR52" s="2280"/>
    </row>
    <row r="53" spans="1:44" s="2667" customFormat="1" ht="63">
      <c r="A53" s="2660">
        <f t="shared" si="35"/>
        <v>10</v>
      </c>
      <c r="B53" s="2553" t="s">
        <v>9506</v>
      </c>
      <c r="C53" s="1372" t="s">
        <v>8373</v>
      </c>
      <c r="D53" s="2662"/>
      <c r="E53" s="2662"/>
      <c r="F53" s="2552">
        <v>40172</v>
      </c>
      <c r="G53" s="2552">
        <f t="shared" si="3"/>
        <v>4.0171999999999999</v>
      </c>
      <c r="H53" s="1372" t="s">
        <v>450</v>
      </c>
      <c r="I53" s="1372" t="s">
        <v>9330</v>
      </c>
      <c r="J53" s="1372" t="s">
        <v>9507</v>
      </c>
      <c r="K53" s="2553" t="s">
        <v>9508</v>
      </c>
      <c r="L53" s="1372" t="s">
        <v>9448</v>
      </c>
      <c r="M53" s="2553" t="s">
        <v>9509</v>
      </c>
      <c r="N53" s="2691"/>
      <c r="O53" s="1372" t="s">
        <v>9510</v>
      </c>
      <c r="P53" s="1373"/>
      <c r="Q53" s="1373"/>
      <c r="R53" s="1373">
        <f t="shared" si="25"/>
        <v>40172</v>
      </c>
      <c r="S53" s="2663" t="str">
        <f t="shared" si="26"/>
        <v>Khu đất Trường Lái xe Hải Vân</v>
      </c>
      <c r="T53" s="2083"/>
      <c r="U53" s="2352"/>
      <c r="V53" s="2666"/>
      <c r="W53" s="2666"/>
      <c r="X53" s="2665">
        <f>F53</f>
        <v>40172</v>
      </c>
      <c r="Y53" s="2665"/>
      <c r="AA53" s="1394" t="str">
        <f t="shared" si="27"/>
        <v/>
      </c>
      <c r="AB53" s="1394" t="str">
        <f t="shared" si="28"/>
        <v/>
      </c>
      <c r="AC53" s="1394" t="str">
        <f t="shared" si="29"/>
        <v>X</v>
      </c>
      <c r="AE53" s="1394"/>
      <c r="AF53" s="1394" t="s">
        <v>7540</v>
      </c>
      <c r="AG53" s="1394"/>
      <c r="AH53" s="2660"/>
      <c r="AI53" s="2660"/>
      <c r="AJ53" s="2668" t="str">
        <f t="shared" si="1"/>
        <v/>
      </c>
      <c r="AK53" s="2668"/>
      <c r="AL53" s="1394" t="str">
        <f t="shared" si="30"/>
        <v/>
      </c>
      <c r="AM53" s="1394" t="str">
        <f t="shared" si="31"/>
        <v/>
      </c>
      <c r="AN53" s="1394" t="str">
        <f t="shared" si="17"/>
        <v/>
      </c>
      <c r="AO53" s="1394" t="str">
        <f t="shared" si="32"/>
        <v/>
      </c>
      <c r="AP53" s="1394" t="str">
        <f t="shared" si="33"/>
        <v>X</v>
      </c>
      <c r="AQ53" s="1394" t="str">
        <f t="shared" si="34"/>
        <v/>
      </c>
      <c r="AR53" s="1394"/>
    </row>
    <row r="54" spans="1:44" s="2667" customFormat="1" ht="110.25">
      <c r="A54" s="2660">
        <f t="shared" si="35"/>
        <v>11</v>
      </c>
      <c r="B54" s="1434" t="s">
        <v>9511</v>
      </c>
      <c r="C54" s="1372" t="s">
        <v>8373</v>
      </c>
      <c r="D54" s="2662"/>
      <c r="E54" s="2662"/>
      <c r="F54" s="2692">
        <v>350000</v>
      </c>
      <c r="G54" s="2552">
        <f t="shared" si="3"/>
        <v>35</v>
      </c>
      <c r="H54" s="1372" t="s">
        <v>450</v>
      </c>
      <c r="I54" s="1372" t="s">
        <v>9330</v>
      </c>
      <c r="J54" s="1372" t="s">
        <v>9512</v>
      </c>
      <c r="K54" s="2662" t="s">
        <v>9513</v>
      </c>
      <c r="L54" s="2669" t="s">
        <v>2182</v>
      </c>
      <c r="M54" s="2691" t="s">
        <v>9514</v>
      </c>
      <c r="N54" s="2691"/>
      <c r="O54" s="1372" t="s">
        <v>9515</v>
      </c>
      <c r="P54" s="1373"/>
      <c r="Q54" s="1373"/>
      <c r="R54" s="1373">
        <f t="shared" si="25"/>
        <v>350000</v>
      </c>
      <c r="S54" s="2663" t="str">
        <f t="shared" si="26"/>
        <v>Cụm Công nghiệp - TTCN Long Hương 2</v>
      </c>
      <c r="T54" s="2352"/>
      <c r="U54" s="2083"/>
      <c r="V54" s="2665">
        <f>F54</f>
        <v>350000</v>
      </c>
      <c r="W54" s="2666"/>
      <c r="X54" s="2666"/>
      <c r="Y54" s="2666"/>
      <c r="AA54" s="1394" t="str">
        <f t="shared" si="27"/>
        <v/>
      </c>
      <c r="AB54" s="1394" t="str">
        <f t="shared" si="28"/>
        <v/>
      </c>
      <c r="AC54" s="1394" t="str">
        <f t="shared" si="29"/>
        <v>X</v>
      </c>
      <c r="AE54" s="1394"/>
      <c r="AF54" s="1394" t="s">
        <v>7540</v>
      </c>
      <c r="AG54" s="1394"/>
      <c r="AH54" s="1394"/>
      <c r="AI54" s="1394"/>
      <c r="AJ54" s="2668" t="str">
        <f t="shared" si="1"/>
        <v>X</v>
      </c>
      <c r="AK54" s="2668"/>
      <c r="AL54" s="1394" t="str">
        <f t="shared" si="30"/>
        <v/>
      </c>
      <c r="AM54" s="1394" t="str">
        <f t="shared" si="31"/>
        <v/>
      </c>
      <c r="AN54" s="1394" t="str">
        <f t="shared" si="17"/>
        <v>X</v>
      </c>
      <c r="AO54" s="1394" t="str">
        <f t="shared" si="32"/>
        <v/>
      </c>
      <c r="AP54" s="1394" t="str">
        <f t="shared" si="33"/>
        <v/>
      </c>
      <c r="AQ54" s="1394" t="str">
        <f t="shared" si="34"/>
        <v/>
      </c>
      <c r="AR54" s="1394"/>
    </row>
    <row r="55" spans="1:44" ht="78.75">
      <c r="A55" s="2595">
        <f t="shared" si="35"/>
        <v>12</v>
      </c>
      <c r="B55" s="2672" t="s">
        <v>9759</v>
      </c>
      <c r="C55" s="2515" t="s">
        <v>8373</v>
      </c>
      <c r="D55" s="1329"/>
      <c r="E55" s="1329"/>
      <c r="F55" s="2588">
        <v>22483</v>
      </c>
      <c r="G55" s="2535">
        <f t="shared" si="3"/>
        <v>2.2483</v>
      </c>
      <c r="H55" s="2525" t="s">
        <v>9758</v>
      </c>
      <c r="I55" s="2525"/>
      <c r="J55" s="2525"/>
      <c r="K55" s="1329" t="s">
        <v>3652</v>
      </c>
      <c r="L55" s="2514" t="s">
        <v>9371</v>
      </c>
      <c r="M55" s="2693" t="s">
        <v>9757</v>
      </c>
      <c r="N55" s="2693"/>
      <c r="O55" s="1962" t="s">
        <v>9756</v>
      </c>
      <c r="P55" s="2353"/>
      <c r="Q55" s="2353"/>
      <c r="R55" s="2353">
        <f t="shared" si="25"/>
        <v>22483</v>
      </c>
      <c r="S55" s="2673" t="str">
        <f t="shared" si="26"/>
        <v>Khu đất tại phường Phước Nguyên, thành phố Bà Rịa</v>
      </c>
      <c r="T55" s="2674"/>
      <c r="U55" s="2675"/>
      <c r="V55" s="2675">
        <f>F55</f>
        <v>22483</v>
      </c>
      <c r="W55" s="2674"/>
      <c r="X55" s="2674"/>
      <c r="Y55" s="2675"/>
      <c r="AA55" s="2513" t="str">
        <f t="shared" si="27"/>
        <v/>
      </c>
      <c r="AB55" s="2513" t="str">
        <f t="shared" si="28"/>
        <v/>
      </c>
      <c r="AC55" s="2513" t="str">
        <f t="shared" si="29"/>
        <v>X</v>
      </c>
      <c r="AE55" s="2513"/>
      <c r="AF55" s="2513"/>
      <c r="AG55" s="2513"/>
      <c r="AH55" s="2513"/>
      <c r="AI55" s="2513"/>
      <c r="AJ55" s="2584" t="str">
        <f t="shared" si="1"/>
        <v>X</v>
      </c>
      <c r="AK55" s="2584"/>
      <c r="AL55" s="2513" t="str">
        <f t="shared" si="30"/>
        <v/>
      </c>
      <c r="AM55" s="2513" t="str">
        <f t="shared" si="31"/>
        <v/>
      </c>
      <c r="AN55" s="2513" t="str">
        <f t="shared" si="17"/>
        <v>X</v>
      </c>
      <c r="AO55" s="2513" t="str">
        <f t="shared" si="32"/>
        <v/>
      </c>
      <c r="AP55" s="2513" t="str">
        <f t="shared" si="33"/>
        <v/>
      </c>
      <c r="AQ55" s="2513" t="str">
        <f t="shared" si="34"/>
        <v/>
      </c>
      <c r="AR55" s="2513" t="s">
        <v>7540</v>
      </c>
    </row>
    <row r="56" spans="1:44" ht="47.25">
      <c r="A56" s="2595">
        <f t="shared" si="35"/>
        <v>13</v>
      </c>
      <c r="B56" s="2672" t="s">
        <v>9755</v>
      </c>
      <c r="C56" s="2515" t="s">
        <v>8373</v>
      </c>
      <c r="D56" s="1329"/>
      <c r="E56" s="1329"/>
      <c r="F56" s="2588">
        <v>74773</v>
      </c>
      <c r="G56" s="2535">
        <f t="shared" si="3"/>
        <v>7.4772999999999996</v>
      </c>
      <c r="H56" s="2525" t="s">
        <v>9754</v>
      </c>
      <c r="I56" s="2525"/>
      <c r="J56" s="2525"/>
      <c r="K56" s="1329" t="s">
        <v>3652</v>
      </c>
      <c r="L56" s="1962" t="s">
        <v>2182</v>
      </c>
      <c r="M56" s="2593" t="s">
        <v>9645</v>
      </c>
      <c r="N56" s="2593"/>
      <c r="O56" s="2694"/>
      <c r="P56" s="2353"/>
      <c r="Q56" s="2353"/>
      <c r="R56" s="2353">
        <f t="shared" si="25"/>
        <v>74773</v>
      </c>
      <c r="S56" s="2673" t="str">
        <f t="shared" si="26"/>
        <v>Khu đất tại phường Long Hương</v>
      </c>
      <c r="T56" s="2674"/>
      <c r="U56" s="2675"/>
      <c r="V56" s="2675">
        <f>F56</f>
        <v>74773</v>
      </c>
      <c r="W56" s="2674"/>
      <c r="X56" s="2674"/>
      <c r="Y56" s="2675"/>
      <c r="AA56" s="2513" t="str">
        <f t="shared" si="27"/>
        <v/>
      </c>
      <c r="AB56" s="2513" t="str">
        <f t="shared" si="28"/>
        <v/>
      </c>
      <c r="AC56" s="2513" t="str">
        <f t="shared" si="29"/>
        <v>X</v>
      </c>
      <c r="AE56" s="2513"/>
      <c r="AF56" s="2513"/>
      <c r="AG56" s="2513"/>
      <c r="AH56" s="2513"/>
      <c r="AI56" s="2513"/>
      <c r="AJ56" s="2584" t="str">
        <f t="shared" si="1"/>
        <v>X</v>
      </c>
      <c r="AK56" s="2584"/>
      <c r="AL56" s="2513" t="str">
        <f t="shared" si="30"/>
        <v/>
      </c>
      <c r="AM56" s="2513" t="str">
        <f t="shared" si="31"/>
        <v/>
      </c>
      <c r="AN56" s="2513" t="str">
        <f t="shared" si="17"/>
        <v>X</v>
      </c>
      <c r="AO56" s="2513" t="str">
        <f t="shared" si="32"/>
        <v/>
      </c>
      <c r="AP56" s="2513" t="str">
        <f t="shared" si="33"/>
        <v/>
      </c>
      <c r="AQ56" s="2513" t="str">
        <f t="shared" si="34"/>
        <v/>
      </c>
      <c r="AR56" s="2513" t="s">
        <v>9349</v>
      </c>
    </row>
    <row r="57" spans="1:44" ht="94.5">
      <c r="A57" s="2595">
        <f t="shared" si="35"/>
        <v>14</v>
      </c>
      <c r="B57" s="2672" t="s">
        <v>7737</v>
      </c>
      <c r="C57" s="2515" t="s">
        <v>8373</v>
      </c>
      <c r="D57" s="1329"/>
      <c r="E57" s="1329"/>
      <c r="F57" s="2588">
        <v>30800</v>
      </c>
      <c r="G57" s="2535">
        <f t="shared" si="3"/>
        <v>3.08</v>
      </c>
      <c r="H57" s="2525" t="s">
        <v>8374</v>
      </c>
      <c r="I57" s="2525"/>
      <c r="J57" s="2525"/>
      <c r="K57" s="2337" t="s">
        <v>535</v>
      </c>
      <c r="L57" s="1962"/>
      <c r="M57" s="2593" t="s">
        <v>9753</v>
      </c>
      <c r="N57" s="2593"/>
      <c r="O57" s="2337" t="s">
        <v>528</v>
      </c>
      <c r="P57" s="2353"/>
      <c r="Q57" s="2353">
        <f>F57</f>
        <v>30800</v>
      </c>
      <c r="R57" s="2353"/>
      <c r="S57" s="2673" t="str">
        <f>B57&amp;" thuộc "&amp;C57</f>
        <v>Đất bãi bồi thuộc Bà Rịa</v>
      </c>
      <c r="T57" s="2674"/>
      <c r="U57" s="2675"/>
      <c r="V57" s="2675">
        <f>F57</f>
        <v>30800</v>
      </c>
      <c r="W57" s="2674"/>
      <c r="X57" s="2674"/>
      <c r="Y57" s="2674"/>
      <c r="AA57" s="2513" t="str">
        <f t="shared" si="27"/>
        <v/>
      </c>
      <c r="AB57" s="2513" t="str">
        <f t="shared" si="28"/>
        <v>X</v>
      </c>
      <c r="AC57" s="2513" t="str">
        <f t="shared" si="29"/>
        <v/>
      </c>
      <c r="AE57" s="2513"/>
      <c r="AF57" s="2513"/>
      <c r="AG57" s="2513"/>
      <c r="AH57" s="2513"/>
      <c r="AI57" s="2513"/>
      <c r="AJ57" s="2584" t="str">
        <f t="shared" si="1"/>
        <v>X</v>
      </c>
      <c r="AK57" s="2584"/>
      <c r="AL57" s="2513" t="str">
        <f t="shared" si="30"/>
        <v/>
      </c>
      <c r="AM57" s="2513" t="str">
        <f t="shared" si="31"/>
        <v/>
      </c>
      <c r="AN57" s="2513" t="str">
        <f t="shared" si="17"/>
        <v>X</v>
      </c>
      <c r="AO57" s="2513" t="str">
        <f t="shared" si="32"/>
        <v/>
      </c>
      <c r="AP57" s="2513" t="str">
        <f t="shared" si="33"/>
        <v/>
      </c>
      <c r="AQ57" s="2513" t="str">
        <f t="shared" si="34"/>
        <v/>
      </c>
      <c r="AR57" s="2513" t="s">
        <v>9349</v>
      </c>
    </row>
    <row r="58" spans="1:44" ht="267.75">
      <c r="A58" s="2595">
        <f t="shared" si="35"/>
        <v>15</v>
      </c>
      <c r="B58" s="2672" t="s">
        <v>9632</v>
      </c>
      <c r="C58" s="2515" t="s">
        <v>8373</v>
      </c>
      <c r="D58" s="1329"/>
      <c r="E58" s="1329"/>
      <c r="F58" s="2588">
        <v>1491300</v>
      </c>
      <c r="G58" s="2535">
        <f t="shared" si="3"/>
        <v>149.13</v>
      </c>
      <c r="H58" s="2525" t="s">
        <v>9752</v>
      </c>
      <c r="I58" s="2525"/>
      <c r="J58" s="2525"/>
      <c r="K58" s="2337"/>
      <c r="L58" s="1962"/>
      <c r="M58" s="2658" t="s">
        <v>9751</v>
      </c>
      <c r="N58" s="2658"/>
      <c r="O58" s="2695"/>
      <c r="P58" s="2353"/>
      <c r="Q58" s="2353"/>
      <c r="R58" s="2353">
        <f>F58</f>
        <v>1491300</v>
      </c>
      <c r="S58" s="2673" t="str">
        <f>B58&amp;" thuộc "&amp;C58</f>
        <v>Đất công còn lại thuộc Bà Rịa</v>
      </c>
      <c r="T58" s="2674"/>
      <c r="U58" s="2674"/>
      <c r="V58" s="2674"/>
      <c r="W58" s="2674"/>
      <c r="X58" s="2674"/>
      <c r="Y58" s="2675">
        <f>F58</f>
        <v>1491300</v>
      </c>
      <c r="AA58" s="2513" t="str">
        <f t="shared" si="27"/>
        <v/>
      </c>
      <c r="AB58" s="2513" t="str">
        <f t="shared" si="28"/>
        <v/>
      </c>
      <c r="AC58" s="2513" t="str">
        <f t="shared" si="29"/>
        <v>X</v>
      </c>
      <c r="AE58" s="2513"/>
      <c r="AF58" s="2513"/>
      <c r="AG58" s="2513"/>
      <c r="AH58" s="2513"/>
      <c r="AI58" s="2513"/>
      <c r="AJ58" s="2584" t="str">
        <f t="shared" si="1"/>
        <v/>
      </c>
      <c r="AK58" s="2584"/>
      <c r="AL58" s="2513" t="str">
        <f t="shared" si="30"/>
        <v/>
      </c>
      <c r="AM58" s="2513" t="str">
        <f t="shared" si="31"/>
        <v/>
      </c>
      <c r="AN58" s="2513" t="str">
        <f t="shared" si="17"/>
        <v/>
      </c>
      <c r="AO58" s="2513" t="str">
        <f t="shared" si="32"/>
        <v/>
      </c>
      <c r="AP58" s="2513" t="str">
        <f t="shared" si="33"/>
        <v/>
      </c>
      <c r="AQ58" s="2513" t="str">
        <f t="shared" si="34"/>
        <v>X</v>
      </c>
      <c r="AR58" s="2513" t="s">
        <v>9349</v>
      </c>
    </row>
    <row r="59" spans="1:44" s="2683" customFormat="1">
      <c r="A59" s="4251" t="s">
        <v>9750</v>
      </c>
      <c r="B59" s="4251"/>
      <c r="C59" s="4251"/>
      <c r="D59" s="2696"/>
      <c r="E59" s="2696"/>
      <c r="F59" s="2576">
        <f>SUBTOTAL(9,F60:F74)</f>
        <v>2129975</v>
      </c>
      <c r="G59" s="2535">
        <f t="shared" si="3"/>
        <v>212.9975</v>
      </c>
      <c r="H59" s="2697"/>
      <c r="I59" s="2697"/>
      <c r="J59" s="2697"/>
      <c r="K59" s="2698"/>
      <c r="L59" s="2699"/>
      <c r="M59" s="2700"/>
      <c r="N59" s="2700"/>
      <c r="O59" s="2700"/>
      <c r="P59" s="2576">
        <f>SUBTOTAL(9,P60:P74)</f>
        <v>250616.2</v>
      </c>
      <c r="Q59" s="2576">
        <f>SUBTOTAL(9,Q60:Q74)</f>
        <v>22000</v>
      </c>
      <c r="R59" s="2576">
        <f>SUBTOTAL(9,R60:R74)</f>
        <v>1857358.8</v>
      </c>
      <c r="S59" s="2682"/>
      <c r="T59" s="2576">
        <f t="shared" ref="T59:Y59" si="36">SUBTOTAL(9,T60:T74)</f>
        <v>0</v>
      </c>
      <c r="U59" s="2576">
        <f t="shared" si="36"/>
        <v>30507.699999999997</v>
      </c>
      <c r="V59" s="2576">
        <f t="shared" si="36"/>
        <v>295567.3</v>
      </c>
      <c r="W59" s="2576">
        <f t="shared" si="36"/>
        <v>0</v>
      </c>
      <c r="X59" s="2576">
        <f t="shared" si="36"/>
        <v>0</v>
      </c>
      <c r="Y59" s="2576">
        <f t="shared" si="36"/>
        <v>1803900</v>
      </c>
      <c r="AA59" s="2583" t="str">
        <f>IF(P59=0,"","X")</f>
        <v>X</v>
      </c>
      <c r="AB59" s="2583" t="str">
        <f>IF(Q59=0,"","X")</f>
        <v>X</v>
      </c>
      <c r="AC59" s="2583" t="str">
        <f>IF(R59=0,"","X")</f>
        <v>X</v>
      </c>
      <c r="AE59" s="2583"/>
      <c r="AF59" s="2583"/>
      <c r="AG59" s="2583" t="s">
        <v>7540</v>
      </c>
      <c r="AH59" s="2583"/>
      <c r="AI59" s="2583"/>
      <c r="AJ59" s="2584" t="str">
        <f t="shared" si="1"/>
        <v>X</v>
      </c>
      <c r="AK59" s="2584"/>
      <c r="AL59" s="2583" t="str">
        <f>IF(T59=0,"","X")</f>
        <v/>
      </c>
      <c r="AM59" s="2583" t="str">
        <f>IF(U59=0,"","X")</f>
        <v>X</v>
      </c>
      <c r="AN59" s="2513" t="str">
        <f t="shared" si="17"/>
        <v>X</v>
      </c>
      <c r="AO59" s="2583" t="str">
        <f>IF(W59=0,"","X")</f>
        <v/>
      </c>
      <c r="AP59" s="2583" t="str">
        <f>IF(X59=0,"","X")</f>
        <v/>
      </c>
      <c r="AQ59" s="2583" t="str">
        <f>IF(Y59=0,"","X")</f>
        <v>X</v>
      </c>
      <c r="AR59" s="2513" t="s">
        <v>9349</v>
      </c>
    </row>
    <row r="60" spans="1:44" s="2603" customFormat="1" ht="110.25">
      <c r="A60" s="2701">
        <v>1</v>
      </c>
      <c r="B60" s="1698" t="s">
        <v>8955</v>
      </c>
      <c r="C60" s="2223" t="s">
        <v>3876</v>
      </c>
      <c r="D60" s="2536">
        <v>115</v>
      </c>
      <c r="E60" s="2536" t="s">
        <v>152</v>
      </c>
      <c r="F60" s="2611">
        <v>2597.1999999999998</v>
      </c>
      <c r="G60" s="2539">
        <f t="shared" si="3"/>
        <v>0.25972000000000001</v>
      </c>
      <c r="H60" s="2223" t="s">
        <v>450</v>
      </c>
      <c r="I60" s="2223" t="s">
        <v>9344</v>
      </c>
      <c r="J60" s="2519" t="s">
        <v>9516</v>
      </c>
      <c r="K60" s="2163" t="s">
        <v>9517</v>
      </c>
      <c r="L60" s="2278" t="s">
        <v>2182</v>
      </c>
      <c r="M60" s="2599" t="s">
        <v>9518</v>
      </c>
      <c r="N60" s="2599"/>
      <c r="O60" s="2519" t="s">
        <v>9519</v>
      </c>
      <c r="P60" s="2279"/>
      <c r="Q60" s="2279"/>
      <c r="R60" s="2279">
        <f t="shared" ref="R60:R67" si="37">F60</f>
        <v>2597.1999999999998</v>
      </c>
      <c r="S60" s="2446" t="str">
        <f t="shared" ref="S60:S72" si="38">B60</f>
        <v>Lô đất Kho Hải sản Long Hải cũ</v>
      </c>
      <c r="T60" s="2600"/>
      <c r="U60" s="2319"/>
      <c r="V60" s="2601">
        <f>F60</f>
        <v>2597.1999999999998</v>
      </c>
      <c r="W60" s="2602"/>
      <c r="X60" s="2602"/>
      <c r="Y60" s="2602"/>
      <c r="AA60" s="2280" t="str">
        <f t="shared" ref="AA60:AA74" si="39">IF(P60="","","X")</f>
        <v/>
      </c>
      <c r="AB60" s="2280" t="str">
        <f t="shared" ref="AB60:AB74" si="40">IF(Q60="","","X")</f>
        <v/>
      </c>
      <c r="AC60" s="2280" t="str">
        <f t="shared" ref="AC60:AC74" si="41">IF(R60="","","X")</f>
        <v>X</v>
      </c>
      <c r="AE60" s="2280" t="s">
        <v>7540</v>
      </c>
      <c r="AF60" s="2280"/>
      <c r="AG60" s="2280"/>
      <c r="AH60" s="2608">
        <v>2017</v>
      </c>
      <c r="AI60" s="2608"/>
      <c r="AJ60" s="2604" t="str">
        <f t="shared" si="1"/>
        <v>X</v>
      </c>
      <c r="AK60" s="2604"/>
      <c r="AL60" s="2280" t="str">
        <f t="shared" ref="AL60:AM66" si="42">IF(T60="","","X")</f>
        <v/>
      </c>
      <c r="AM60" s="2280" t="str">
        <f t="shared" si="42"/>
        <v/>
      </c>
      <c r="AN60" s="2280" t="str">
        <f t="shared" si="17"/>
        <v>X</v>
      </c>
      <c r="AO60" s="2280" t="str">
        <f t="shared" ref="AO60:AQ66" si="43">IF(W60="","","X")</f>
        <v/>
      </c>
      <c r="AP60" s="2280" t="str">
        <f t="shared" si="43"/>
        <v/>
      </c>
      <c r="AQ60" s="2280" t="str">
        <f t="shared" si="43"/>
        <v/>
      </c>
      <c r="AR60" s="2280"/>
    </row>
    <row r="61" spans="1:44" ht="110.25">
      <c r="A61" s="2595" t="s">
        <v>8715</v>
      </c>
      <c r="B61" s="2514" t="s">
        <v>8955</v>
      </c>
      <c r="C61" s="2515" t="s">
        <v>3876</v>
      </c>
      <c r="D61" s="2528">
        <v>115</v>
      </c>
      <c r="E61" s="2528" t="s">
        <v>152</v>
      </c>
      <c r="F61" s="2596">
        <v>4486.3</v>
      </c>
      <c r="G61" s="2529">
        <f t="shared" si="3"/>
        <v>0.44863000000000003</v>
      </c>
      <c r="H61" s="2515" t="s">
        <v>450</v>
      </c>
      <c r="I61" s="2515" t="s">
        <v>9344</v>
      </c>
      <c r="J61" s="2517" t="s">
        <v>9520</v>
      </c>
      <c r="K61" s="2515" t="s">
        <v>9357</v>
      </c>
      <c r="L61" s="1962" t="s">
        <v>2182</v>
      </c>
      <c r="M61" s="2515" t="s">
        <v>9521</v>
      </c>
      <c r="N61" s="2593"/>
      <c r="O61" s="2517" t="s">
        <v>9519</v>
      </c>
      <c r="P61" s="2321"/>
      <c r="Q61" s="2321"/>
      <c r="R61" s="2321">
        <f t="shared" si="37"/>
        <v>4486.3</v>
      </c>
      <c r="S61" s="2337" t="str">
        <f t="shared" si="38"/>
        <v>Lô đất Kho Hải sản Long Hải cũ</v>
      </c>
      <c r="T61" s="1968"/>
      <c r="U61" s="1968">
        <f>F61</f>
        <v>4486.3</v>
      </c>
      <c r="V61" s="2400"/>
      <c r="W61" s="2400"/>
      <c r="X61" s="2400"/>
      <c r="Y61" s="2400"/>
      <c r="AA61" s="2525" t="str">
        <f t="shared" si="39"/>
        <v/>
      </c>
      <c r="AB61" s="2525" t="str">
        <f t="shared" si="40"/>
        <v/>
      </c>
      <c r="AC61" s="2525" t="str">
        <f t="shared" si="41"/>
        <v>X</v>
      </c>
      <c r="AE61" s="2525" t="s">
        <v>7540</v>
      </c>
      <c r="AF61" s="2525"/>
      <c r="AG61" s="2525"/>
      <c r="AH61" s="2595">
        <v>2017</v>
      </c>
      <c r="AI61" s="2595"/>
      <c r="AJ61" s="2589" t="str">
        <f t="shared" si="1"/>
        <v>X</v>
      </c>
      <c r="AK61" s="2589">
        <v>2018</v>
      </c>
      <c r="AL61" s="2525" t="str">
        <f t="shared" si="42"/>
        <v/>
      </c>
      <c r="AM61" s="2525" t="str">
        <f t="shared" si="42"/>
        <v>X</v>
      </c>
      <c r="AN61" s="2525" t="str">
        <f t="shared" ref="AN61:AN92" si="44">IF(V61="","","X")</f>
        <v/>
      </c>
      <c r="AO61" s="2525" t="str">
        <f t="shared" si="43"/>
        <v/>
      </c>
      <c r="AP61" s="2525" t="str">
        <f t="shared" si="43"/>
        <v/>
      </c>
      <c r="AQ61" s="2525" t="str">
        <f t="shared" si="43"/>
        <v/>
      </c>
      <c r="AR61" s="2525"/>
    </row>
    <row r="62" spans="1:44" ht="78.75">
      <c r="A62" s="2595">
        <v>2</v>
      </c>
      <c r="B62" s="2514" t="s">
        <v>9522</v>
      </c>
      <c r="C62" s="2515" t="s">
        <v>3876</v>
      </c>
      <c r="D62" s="2528">
        <v>17</v>
      </c>
      <c r="E62" s="2528" t="s">
        <v>159</v>
      </c>
      <c r="F62" s="2596">
        <f>15352.7-7500</f>
        <v>7852.7000000000007</v>
      </c>
      <c r="G62" s="2529">
        <f t="shared" si="3"/>
        <v>0.78527000000000002</v>
      </c>
      <c r="H62" s="2515" t="s">
        <v>450</v>
      </c>
      <c r="I62" s="2515" t="s">
        <v>9344</v>
      </c>
      <c r="J62" s="2516" t="s">
        <v>160</v>
      </c>
      <c r="K62" s="1329" t="s">
        <v>477</v>
      </c>
      <c r="L62" s="2514" t="s">
        <v>476</v>
      </c>
      <c r="M62" s="2702" t="s">
        <v>9523</v>
      </c>
      <c r="N62" s="1329"/>
      <c r="O62" s="2517" t="s">
        <v>158</v>
      </c>
      <c r="P62" s="2321"/>
      <c r="Q62" s="2321"/>
      <c r="R62" s="2321">
        <f t="shared" si="37"/>
        <v>7852.7000000000007</v>
      </c>
      <c r="S62" s="2337" t="str">
        <f t="shared" si="38"/>
        <v xml:space="preserve"> Khu đất thu hồi của Cty TNHH Nhật Hoàng Minh</v>
      </c>
      <c r="T62" s="2588"/>
      <c r="U62" s="1968"/>
      <c r="V62" s="1968">
        <f>F62</f>
        <v>7852.7000000000007</v>
      </c>
      <c r="W62" s="2400"/>
      <c r="X62" s="2400"/>
      <c r="Y62" s="2400"/>
      <c r="AA62" s="2525" t="str">
        <f t="shared" si="39"/>
        <v/>
      </c>
      <c r="AB62" s="2525" t="str">
        <f t="shared" si="40"/>
        <v/>
      </c>
      <c r="AC62" s="2525" t="str">
        <f t="shared" si="41"/>
        <v>X</v>
      </c>
      <c r="AE62" s="2525" t="s">
        <v>7540</v>
      </c>
      <c r="AF62" s="2525"/>
      <c r="AG62" s="2525"/>
      <c r="AH62" s="2525"/>
      <c r="AI62" s="2525"/>
      <c r="AJ62" s="2589" t="str">
        <f t="shared" si="1"/>
        <v>X</v>
      </c>
      <c r="AK62" s="2589"/>
      <c r="AL62" s="2525" t="str">
        <f t="shared" si="42"/>
        <v/>
      </c>
      <c r="AM62" s="2525" t="str">
        <f t="shared" si="42"/>
        <v/>
      </c>
      <c r="AN62" s="2525" t="str">
        <f t="shared" si="44"/>
        <v>X</v>
      </c>
      <c r="AO62" s="2525" t="str">
        <f t="shared" si="43"/>
        <v/>
      </c>
      <c r="AP62" s="2525" t="str">
        <f t="shared" si="43"/>
        <v/>
      </c>
      <c r="AQ62" s="2525" t="str">
        <f t="shared" si="43"/>
        <v/>
      </c>
      <c r="AR62" s="2525"/>
    </row>
    <row r="63" spans="1:44" ht="78.75">
      <c r="A63" s="2595" t="s">
        <v>8752</v>
      </c>
      <c r="B63" s="2514" t="s">
        <v>9522</v>
      </c>
      <c r="C63" s="2515" t="s">
        <v>3876</v>
      </c>
      <c r="D63" s="2528">
        <v>17</v>
      </c>
      <c r="E63" s="2528" t="s">
        <v>159</v>
      </c>
      <c r="F63" s="2596">
        <v>7500</v>
      </c>
      <c r="G63" s="2529">
        <f t="shared" si="3"/>
        <v>0.75</v>
      </c>
      <c r="H63" s="2515" t="s">
        <v>450</v>
      </c>
      <c r="I63" s="2515" t="s">
        <v>9344</v>
      </c>
      <c r="J63" s="2516" t="s">
        <v>160</v>
      </c>
      <c r="K63" s="1329" t="s">
        <v>477</v>
      </c>
      <c r="L63" s="2514" t="s">
        <v>476</v>
      </c>
      <c r="M63" s="2702" t="s">
        <v>9523</v>
      </c>
      <c r="N63" s="1329"/>
      <c r="O63" s="2517" t="s">
        <v>158</v>
      </c>
      <c r="P63" s="2321"/>
      <c r="Q63" s="2321"/>
      <c r="R63" s="2321">
        <f t="shared" si="37"/>
        <v>7500</v>
      </c>
      <c r="S63" s="2337" t="str">
        <f t="shared" si="38"/>
        <v xml:space="preserve"> Khu đất thu hồi của Cty TNHH Nhật Hoàng Minh</v>
      </c>
      <c r="T63" s="2588"/>
      <c r="U63" s="1968">
        <f>F63</f>
        <v>7500</v>
      </c>
      <c r="V63" s="1968"/>
      <c r="W63" s="2400"/>
      <c r="X63" s="2400"/>
      <c r="Y63" s="2400"/>
      <c r="AA63" s="2525" t="str">
        <f t="shared" si="39"/>
        <v/>
      </c>
      <c r="AB63" s="2525" t="str">
        <f t="shared" si="40"/>
        <v/>
      </c>
      <c r="AC63" s="2525" t="str">
        <f t="shared" si="41"/>
        <v>X</v>
      </c>
      <c r="AE63" s="2525" t="s">
        <v>7540</v>
      </c>
      <c r="AF63" s="2525"/>
      <c r="AG63" s="2525"/>
      <c r="AH63" s="2525"/>
      <c r="AI63" s="2525"/>
      <c r="AJ63" s="2589" t="str">
        <f t="shared" si="1"/>
        <v>X</v>
      </c>
      <c r="AK63" s="2589">
        <v>2018</v>
      </c>
      <c r="AL63" s="2525" t="str">
        <f t="shared" si="42"/>
        <v/>
      </c>
      <c r="AM63" s="2525" t="str">
        <f t="shared" si="42"/>
        <v>X</v>
      </c>
      <c r="AN63" s="2525" t="str">
        <f t="shared" si="44"/>
        <v/>
      </c>
      <c r="AO63" s="2525" t="str">
        <f t="shared" si="43"/>
        <v/>
      </c>
      <c r="AP63" s="2525" t="str">
        <f t="shared" si="43"/>
        <v/>
      </c>
      <c r="AQ63" s="2525" t="str">
        <f t="shared" si="43"/>
        <v/>
      </c>
      <c r="AR63" s="2525"/>
    </row>
    <row r="64" spans="1:44" ht="94.5">
      <c r="A64" s="2595">
        <f>A62+1</f>
        <v>3</v>
      </c>
      <c r="B64" s="2526" t="s">
        <v>162</v>
      </c>
      <c r="C64" s="2515" t="s">
        <v>3876</v>
      </c>
      <c r="D64" s="2528">
        <v>41</v>
      </c>
      <c r="E64" s="2528">
        <v>12</v>
      </c>
      <c r="F64" s="2596">
        <v>838.2</v>
      </c>
      <c r="G64" s="2529">
        <f t="shared" si="3"/>
        <v>8.3820000000000006E-2</v>
      </c>
      <c r="H64" s="2515" t="s">
        <v>450</v>
      </c>
      <c r="I64" s="2515" t="s">
        <v>9344</v>
      </c>
      <c r="J64" s="2516" t="s">
        <v>163</v>
      </c>
      <c r="K64" s="2531" t="s">
        <v>192</v>
      </c>
      <c r="L64" s="1962" t="s">
        <v>2182</v>
      </c>
      <c r="M64" s="1409" t="s">
        <v>9524</v>
      </c>
      <c r="N64" s="2593"/>
      <c r="O64" s="2517" t="s">
        <v>9519</v>
      </c>
      <c r="P64" s="2321"/>
      <c r="Q64" s="2321"/>
      <c r="R64" s="2321">
        <f t="shared" si="37"/>
        <v>838.2</v>
      </c>
      <c r="S64" s="2337" t="str">
        <f t="shared" si="38"/>
        <v>Công ty An Hoa</v>
      </c>
      <c r="T64" s="2588"/>
      <c r="U64" s="2588"/>
      <c r="V64" s="1968">
        <f>F64</f>
        <v>838.2</v>
      </c>
      <c r="W64" s="2400"/>
      <c r="X64" s="2400"/>
      <c r="Y64" s="1968"/>
      <c r="AA64" s="2525" t="str">
        <f t="shared" si="39"/>
        <v/>
      </c>
      <c r="AB64" s="2525" t="str">
        <f t="shared" si="40"/>
        <v/>
      </c>
      <c r="AC64" s="2525" t="str">
        <f t="shared" si="41"/>
        <v>X</v>
      </c>
      <c r="AE64" s="2525" t="s">
        <v>7540</v>
      </c>
      <c r="AF64" s="2525"/>
      <c r="AG64" s="2525"/>
      <c r="AH64" s="2525"/>
      <c r="AI64" s="2525"/>
      <c r="AJ64" s="2589" t="str">
        <f t="shared" si="1"/>
        <v>X</v>
      </c>
      <c r="AK64" s="2589"/>
      <c r="AL64" s="2525" t="str">
        <f t="shared" si="42"/>
        <v/>
      </c>
      <c r="AM64" s="2525" t="str">
        <f t="shared" si="42"/>
        <v/>
      </c>
      <c r="AN64" s="2525" t="str">
        <f t="shared" si="44"/>
        <v>X</v>
      </c>
      <c r="AO64" s="2525" t="str">
        <f t="shared" si="43"/>
        <v/>
      </c>
      <c r="AP64" s="2525" t="str">
        <f t="shared" si="43"/>
        <v/>
      </c>
      <c r="AQ64" s="2525" t="str">
        <f t="shared" si="43"/>
        <v/>
      </c>
      <c r="AR64" s="2525"/>
    </row>
    <row r="65" spans="1:44" s="2603" customFormat="1" ht="110.25">
      <c r="A65" s="2608">
        <f t="shared" ref="A65:A74" si="45">A64+1</f>
        <v>4</v>
      </c>
      <c r="B65" s="1698" t="s">
        <v>228</v>
      </c>
      <c r="C65" s="2223" t="s">
        <v>3876</v>
      </c>
      <c r="D65" s="1698"/>
      <c r="E65" s="1698"/>
      <c r="F65" s="2611">
        <v>6847.5</v>
      </c>
      <c r="G65" s="2539">
        <f t="shared" si="3"/>
        <v>0.68474999999999997</v>
      </c>
      <c r="H65" s="2223" t="s">
        <v>450</v>
      </c>
      <c r="I65" s="2223" t="s">
        <v>9344</v>
      </c>
      <c r="J65" s="2519" t="s">
        <v>9525</v>
      </c>
      <c r="K65" s="2223" t="s">
        <v>9526</v>
      </c>
      <c r="L65" s="2278" t="s">
        <v>2182</v>
      </c>
      <c r="M65" s="2618" t="s">
        <v>9527</v>
      </c>
      <c r="N65" s="1925" t="s">
        <v>9528</v>
      </c>
      <c r="O65" s="2223" t="s">
        <v>9529</v>
      </c>
      <c r="P65" s="2279"/>
      <c r="Q65" s="2279"/>
      <c r="R65" s="2279">
        <f t="shared" si="37"/>
        <v>6847.5</v>
      </c>
      <c r="S65" s="2446" t="str">
        <f t="shared" si="38"/>
        <v>Công ty Cổ phần Thành Chí</v>
      </c>
      <c r="T65" s="2600"/>
      <c r="U65" s="2601">
        <f>F65</f>
        <v>6847.5</v>
      </c>
      <c r="V65" s="2601"/>
      <c r="W65" s="2602"/>
      <c r="X65" s="2602"/>
      <c r="Y65" s="2602"/>
      <c r="AA65" s="2280" t="str">
        <f t="shared" si="39"/>
        <v/>
      </c>
      <c r="AB65" s="2280" t="str">
        <f t="shared" si="40"/>
        <v/>
      </c>
      <c r="AC65" s="2280" t="str">
        <f t="shared" si="41"/>
        <v>X</v>
      </c>
      <c r="AE65" s="2280" t="s">
        <v>7540</v>
      </c>
      <c r="AF65" s="2280"/>
      <c r="AG65" s="2280"/>
      <c r="AH65" s="2280"/>
      <c r="AI65" s="2608">
        <v>2017</v>
      </c>
      <c r="AJ65" s="2604" t="str">
        <f t="shared" si="1"/>
        <v>X</v>
      </c>
      <c r="AK65" s="2604">
        <v>2018</v>
      </c>
      <c r="AL65" s="2280" t="str">
        <f t="shared" si="42"/>
        <v/>
      </c>
      <c r="AM65" s="2280" t="str">
        <f t="shared" si="42"/>
        <v>X</v>
      </c>
      <c r="AN65" s="2280" t="str">
        <f t="shared" si="44"/>
        <v/>
      </c>
      <c r="AO65" s="2280" t="str">
        <f t="shared" si="43"/>
        <v/>
      </c>
      <c r="AP65" s="2280" t="str">
        <f t="shared" si="43"/>
        <v/>
      </c>
      <c r="AQ65" s="2280" t="str">
        <f t="shared" si="43"/>
        <v/>
      </c>
      <c r="AR65" s="2280" t="s">
        <v>7540</v>
      </c>
    </row>
    <row r="66" spans="1:44" s="2603" customFormat="1" ht="110.25">
      <c r="A66" s="2608">
        <f t="shared" si="45"/>
        <v>5</v>
      </c>
      <c r="B66" s="2605" t="s">
        <v>9530</v>
      </c>
      <c r="C66" s="2223" t="s">
        <v>3876</v>
      </c>
      <c r="D66" s="1698"/>
      <c r="E66" s="1698"/>
      <c r="F66" s="2539">
        <v>11673.9</v>
      </c>
      <c r="G66" s="2539">
        <f t="shared" si="3"/>
        <v>1.1673899999999999</v>
      </c>
      <c r="H66" s="2223" t="s">
        <v>450</v>
      </c>
      <c r="I66" s="2223" t="s">
        <v>9344</v>
      </c>
      <c r="J66" s="2519" t="s">
        <v>9531</v>
      </c>
      <c r="K66" s="2223" t="s">
        <v>9532</v>
      </c>
      <c r="L66" s="2278" t="s">
        <v>2182</v>
      </c>
      <c r="M66" s="2618" t="s">
        <v>9533</v>
      </c>
      <c r="N66" s="2616" t="s">
        <v>9534</v>
      </c>
      <c r="O66" s="2223" t="s">
        <v>9529</v>
      </c>
      <c r="P66" s="2279"/>
      <c r="Q66" s="2279"/>
      <c r="R66" s="2279">
        <f t="shared" si="37"/>
        <v>11673.9</v>
      </c>
      <c r="S66" s="2446" t="str">
        <f t="shared" si="38"/>
        <v>Khu đất giao cho Tổng Cty Mía đường</v>
      </c>
      <c r="T66" s="2600"/>
      <c r="U66" s="2601">
        <f>F66</f>
        <v>11673.9</v>
      </c>
      <c r="V66" s="2601"/>
      <c r="W66" s="2602"/>
      <c r="X66" s="2602"/>
      <c r="Y66" s="2602"/>
      <c r="AA66" s="2280" t="str">
        <f t="shared" si="39"/>
        <v/>
      </c>
      <c r="AB66" s="2280" t="str">
        <f t="shared" si="40"/>
        <v/>
      </c>
      <c r="AC66" s="2280" t="str">
        <f t="shared" si="41"/>
        <v>X</v>
      </c>
      <c r="AE66" s="2280" t="s">
        <v>7540</v>
      </c>
      <c r="AF66" s="2280"/>
      <c r="AG66" s="2280"/>
      <c r="AH66" s="2280"/>
      <c r="AI66" s="2280"/>
      <c r="AJ66" s="2604" t="str">
        <f t="shared" si="1"/>
        <v>X</v>
      </c>
      <c r="AK66" s="2604">
        <v>2018</v>
      </c>
      <c r="AL66" s="2280" t="str">
        <f t="shared" si="42"/>
        <v/>
      </c>
      <c r="AM66" s="2280" t="str">
        <f t="shared" si="42"/>
        <v>X</v>
      </c>
      <c r="AN66" s="2280" t="str">
        <f t="shared" si="44"/>
        <v/>
      </c>
      <c r="AO66" s="2280" t="str">
        <f t="shared" si="43"/>
        <v/>
      </c>
      <c r="AP66" s="2280" t="str">
        <f t="shared" si="43"/>
        <v/>
      </c>
      <c r="AQ66" s="2280" t="str">
        <f t="shared" si="43"/>
        <v/>
      </c>
      <c r="AR66" s="2280"/>
    </row>
    <row r="67" spans="1:44" ht="126">
      <c r="A67" s="2595">
        <f t="shared" si="45"/>
        <v>6</v>
      </c>
      <c r="B67" s="2351" t="s">
        <v>9535</v>
      </c>
      <c r="C67" s="2515" t="s">
        <v>3876</v>
      </c>
      <c r="D67" s="2514"/>
      <c r="E67" s="2514"/>
      <c r="F67" s="2529">
        <v>11143</v>
      </c>
      <c r="G67" s="2529">
        <f t="shared" si="3"/>
        <v>1.1143000000000001</v>
      </c>
      <c r="H67" s="2515" t="s">
        <v>450</v>
      </c>
      <c r="I67" s="2515" t="s">
        <v>9344</v>
      </c>
      <c r="J67" s="2517" t="s">
        <v>9536</v>
      </c>
      <c r="K67" s="2515" t="s">
        <v>9537</v>
      </c>
      <c r="L67" s="1962" t="s">
        <v>2182</v>
      </c>
      <c r="M67" s="2628" t="s">
        <v>9538</v>
      </c>
      <c r="N67" s="2521" t="s">
        <v>9539</v>
      </c>
      <c r="O67" s="2515" t="s">
        <v>9529</v>
      </c>
      <c r="P67" s="2321"/>
      <c r="Q67" s="2321"/>
      <c r="R67" s="2321">
        <f t="shared" si="37"/>
        <v>11143</v>
      </c>
      <c r="S67" s="2337" t="str">
        <f t="shared" si="38"/>
        <v>Khu đất Cty TNHH một thành viên xây lắp điện 2</v>
      </c>
      <c r="T67" s="2588"/>
      <c r="U67" s="2588"/>
      <c r="V67" s="1968">
        <f t="shared" ref="V67:V73" si="46">F67</f>
        <v>11143</v>
      </c>
      <c r="W67" s="2400"/>
      <c r="X67" s="2400"/>
      <c r="Y67" s="2400"/>
      <c r="AA67" s="2525" t="str">
        <f t="shared" si="39"/>
        <v/>
      </c>
      <c r="AB67" s="2525" t="str">
        <f t="shared" si="40"/>
        <v/>
      </c>
      <c r="AC67" s="2525" t="str">
        <f t="shared" si="41"/>
        <v>X</v>
      </c>
      <c r="AE67" s="2525" t="s">
        <v>7540</v>
      </c>
      <c r="AF67" s="2525"/>
      <c r="AG67" s="2525"/>
      <c r="AH67" s="2525"/>
      <c r="AI67" s="2525"/>
      <c r="AJ67" s="2589" t="str">
        <f t="shared" si="1"/>
        <v>X</v>
      </c>
      <c r="AK67" s="2589"/>
      <c r="AL67" s="2525"/>
      <c r="AM67" s="2525" t="str">
        <f t="shared" ref="AM67:AM90" si="47">IF(U67="","","X")</f>
        <v/>
      </c>
      <c r="AN67" s="2525" t="str">
        <f t="shared" si="44"/>
        <v>X</v>
      </c>
      <c r="AO67" s="2525"/>
      <c r="AP67" s="2525"/>
      <c r="AQ67" s="2525"/>
      <c r="AR67" s="2525" t="s">
        <v>7540</v>
      </c>
    </row>
    <row r="68" spans="1:44" ht="110.25">
      <c r="A68" s="2595">
        <f t="shared" si="45"/>
        <v>7</v>
      </c>
      <c r="B68" s="1962" t="s">
        <v>9540</v>
      </c>
      <c r="C68" s="2515" t="s">
        <v>3876</v>
      </c>
      <c r="D68" s="2514"/>
      <c r="E68" s="2514"/>
      <c r="F68" s="2529">
        <v>250616.2</v>
      </c>
      <c r="G68" s="2529">
        <f t="shared" si="3"/>
        <v>25.061620000000001</v>
      </c>
      <c r="H68" s="2515" t="s">
        <v>450</v>
      </c>
      <c r="I68" s="2515" t="s">
        <v>9330</v>
      </c>
      <c r="J68" s="2351" t="s">
        <v>9541</v>
      </c>
      <c r="K68" s="2322" t="s">
        <v>9542</v>
      </c>
      <c r="L68" s="2517" t="s">
        <v>9369</v>
      </c>
      <c r="M68" s="2703" t="s">
        <v>9543</v>
      </c>
      <c r="N68" s="2703"/>
      <c r="O68" s="2515" t="s">
        <v>9529</v>
      </c>
      <c r="P68" s="2321">
        <f>F68</f>
        <v>250616.2</v>
      </c>
      <c r="Q68" s="2321"/>
      <c r="R68" s="2321"/>
      <c r="S68" s="2337" t="str">
        <f t="shared" si="38"/>
        <v xml:space="preserve"> Lô đất tại thị trấn Long Hải (Khu du lịch Bình Minh cũ do Công ty TNHH XD và SXVLXD Bình Minh làm chủ đầu tư)</v>
      </c>
      <c r="T68" s="1838"/>
      <c r="U68" s="2588"/>
      <c r="V68" s="1968">
        <f t="shared" si="46"/>
        <v>250616.2</v>
      </c>
      <c r="W68" s="2400"/>
      <c r="X68" s="2400"/>
      <c r="Y68" s="2400"/>
      <c r="AA68" s="2525" t="str">
        <f t="shared" si="39"/>
        <v>X</v>
      </c>
      <c r="AB68" s="2525" t="str">
        <f t="shared" si="40"/>
        <v/>
      </c>
      <c r="AC68" s="2525" t="str">
        <f t="shared" si="41"/>
        <v/>
      </c>
      <c r="AE68" s="2525"/>
      <c r="AF68" s="2525" t="s">
        <v>7540</v>
      </c>
      <c r="AG68" s="2525" t="s">
        <v>7540</v>
      </c>
      <c r="AH68" s="2525"/>
      <c r="AI68" s="2525"/>
      <c r="AJ68" s="2589" t="str">
        <f t="shared" si="1"/>
        <v>X</v>
      </c>
      <c r="AK68" s="2589"/>
      <c r="AL68" s="2525" t="str">
        <f t="shared" ref="AL68:AL90" si="48">IF(T68="","","X")</f>
        <v/>
      </c>
      <c r="AM68" s="2525" t="str">
        <f t="shared" si="47"/>
        <v/>
      </c>
      <c r="AN68" s="2525" t="str">
        <f t="shared" si="44"/>
        <v>X</v>
      </c>
      <c r="AO68" s="2525" t="str">
        <f t="shared" ref="AO68:AO90" si="49">IF(W68="","","X")</f>
        <v/>
      </c>
      <c r="AP68" s="2525" t="str">
        <f t="shared" ref="AP68:AP90" si="50">IF(X68="","","X")</f>
        <v/>
      </c>
      <c r="AQ68" s="2525" t="str">
        <f t="shared" ref="AQ68:AQ90" si="51">IF(Y68="","","X")</f>
        <v/>
      </c>
      <c r="AR68" s="2525"/>
    </row>
    <row r="69" spans="1:44" ht="47.25">
      <c r="A69" s="2595">
        <f t="shared" si="45"/>
        <v>8</v>
      </c>
      <c r="B69" s="1962" t="s">
        <v>3887</v>
      </c>
      <c r="C69" s="2515" t="s">
        <v>3876</v>
      </c>
      <c r="D69" s="2514"/>
      <c r="E69" s="2514"/>
      <c r="F69" s="2588">
        <v>100</v>
      </c>
      <c r="G69" s="2535">
        <f t="shared" si="3"/>
        <v>0.01</v>
      </c>
      <c r="H69" s="2525" t="s">
        <v>9745</v>
      </c>
      <c r="I69" s="2525"/>
      <c r="J69" s="2525"/>
      <c r="K69" s="2337" t="s">
        <v>476</v>
      </c>
      <c r="L69" s="1962" t="s">
        <v>476</v>
      </c>
      <c r="M69" s="2337" t="s">
        <v>9737</v>
      </c>
      <c r="N69" s="2337"/>
      <c r="O69" s="2337"/>
      <c r="P69" s="2353"/>
      <c r="Q69" s="2353"/>
      <c r="R69" s="2353">
        <f>F69</f>
        <v>100</v>
      </c>
      <c r="S69" s="2673" t="str">
        <f t="shared" si="38"/>
        <v>Đấu giá căn nhà số 186 Võ Thị Sáu, thị trấn Long Điền</v>
      </c>
      <c r="T69" s="2674"/>
      <c r="U69" s="2675"/>
      <c r="V69" s="2675">
        <f t="shared" si="46"/>
        <v>100</v>
      </c>
      <c r="W69" s="2674"/>
      <c r="X69" s="2674"/>
      <c r="Y69" s="2674"/>
      <c r="AA69" s="2513" t="str">
        <f t="shared" si="39"/>
        <v/>
      </c>
      <c r="AB69" s="2513" t="str">
        <f t="shared" si="40"/>
        <v/>
      </c>
      <c r="AC69" s="2513" t="str">
        <f t="shared" si="41"/>
        <v>X</v>
      </c>
      <c r="AE69" s="2513"/>
      <c r="AF69" s="2513"/>
      <c r="AG69" s="2513"/>
      <c r="AH69" s="2513"/>
      <c r="AI69" s="2513"/>
      <c r="AJ69" s="2584" t="str">
        <f t="shared" ref="AJ69:AJ132" si="52">IF(AL69="x","X",IF(AM69="X","X",IF(AN69="X","X","")))</f>
        <v>X</v>
      </c>
      <c r="AK69" s="2584"/>
      <c r="AL69" s="2513" t="str">
        <f t="shared" si="48"/>
        <v/>
      </c>
      <c r="AM69" s="2513" t="str">
        <f t="shared" si="47"/>
        <v/>
      </c>
      <c r="AN69" s="2513" t="str">
        <f t="shared" si="44"/>
        <v>X</v>
      </c>
      <c r="AO69" s="2513" t="str">
        <f t="shared" si="49"/>
        <v/>
      </c>
      <c r="AP69" s="2513" t="str">
        <f t="shared" si="50"/>
        <v/>
      </c>
      <c r="AQ69" s="2513" t="str">
        <f t="shared" si="51"/>
        <v/>
      </c>
      <c r="AR69" s="1488" t="s">
        <v>9349</v>
      </c>
    </row>
    <row r="70" spans="1:44" ht="78.75">
      <c r="A70" s="2595">
        <f t="shared" si="45"/>
        <v>9</v>
      </c>
      <c r="B70" s="1962" t="s">
        <v>3889</v>
      </c>
      <c r="C70" s="2515" t="s">
        <v>3876</v>
      </c>
      <c r="D70" s="2514"/>
      <c r="E70" s="2514"/>
      <c r="F70" s="2588">
        <v>200</v>
      </c>
      <c r="G70" s="2535">
        <f t="shared" ref="G70:G133" si="53">F70/10000</f>
        <v>0.02</v>
      </c>
      <c r="H70" s="2525" t="s">
        <v>9745</v>
      </c>
      <c r="I70" s="2525"/>
      <c r="J70" s="2525"/>
      <c r="K70" s="2337" t="s">
        <v>9749</v>
      </c>
      <c r="L70" s="1962" t="s">
        <v>8799</v>
      </c>
      <c r="M70" s="2337" t="s">
        <v>9737</v>
      </c>
      <c r="N70" s="2337"/>
      <c r="O70" s="2337" t="s">
        <v>9736</v>
      </c>
      <c r="P70" s="2353"/>
      <c r="Q70" s="2353"/>
      <c r="R70" s="2353">
        <f>F70</f>
        <v>200</v>
      </c>
      <c r="S70" s="2673" t="str">
        <f t="shared" si="38"/>
        <v>Trụ sở làm việc Quỹ tín dụng nhân dân Long Điền, thị trấn Long Hải</v>
      </c>
      <c r="T70" s="2674"/>
      <c r="U70" s="2675"/>
      <c r="V70" s="2675">
        <f t="shared" si="46"/>
        <v>200</v>
      </c>
      <c r="W70" s="2674"/>
      <c r="X70" s="2674"/>
      <c r="Y70" s="2674"/>
      <c r="AA70" s="2513" t="str">
        <f t="shared" si="39"/>
        <v/>
      </c>
      <c r="AB70" s="2513" t="str">
        <f t="shared" si="40"/>
        <v/>
      </c>
      <c r="AC70" s="2513" t="str">
        <f t="shared" si="41"/>
        <v>X</v>
      </c>
      <c r="AE70" s="2513"/>
      <c r="AF70" s="2513"/>
      <c r="AG70" s="2513"/>
      <c r="AH70" s="2513"/>
      <c r="AI70" s="2513"/>
      <c r="AJ70" s="2584" t="str">
        <f t="shared" si="52"/>
        <v>X</v>
      </c>
      <c r="AK70" s="2584"/>
      <c r="AL70" s="2513" t="str">
        <f t="shared" si="48"/>
        <v/>
      </c>
      <c r="AM70" s="2513" t="str">
        <f t="shared" si="47"/>
        <v/>
      </c>
      <c r="AN70" s="2513" t="str">
        <f t="shared" si="44"/>
        <v>X</v>
      </c>
      <c r="AO70" s="2513" t="str">
        <f t="shared" si="49"/>
        <v/>
      </c>
      <c r="AP70" s="2513" t="str">
        <f t="shared" si="50"/>
        <v/>
      </c>
      <c r="AQ70" s="2513" t="str">
        <f t="shared" si="51"/>
        <v/>
      </c>
      <c r="AR70" s="2513" t="s">
        <v>7540</v>
      </c>
    </row>
    <row r="71" spans="1:44" ht="63">
      <c r="A71" s="2595">
        <f t="shared" si="45"/>
        <v>10</v>
      </c>
      <c r="B71" s="1962" t="s">
        <v>9748</v>
      </c>
      <c r="C71" s="2515" t="s">
        <v>3876</v>
      </c>
      <c r="D71" s="2514"/>
      <c r="E71" s="2514"/>
      <c r="F71" s="2588">
        <v>84</v>
      </c>
      <c r="G71" s="2535">
        <f t="shared" si="53"/>
        <v>8.3999999999999995E-3</v>
      </c>
      <c r="H71" s="2525" t="s">
        <v>9745</v>
      </c>
      <c r="I71" s="2525"/>
      <c r="J71" s="2525"/>
      <c r="K71" s="2337"/>
      <c r="L71" s="1962" t="s">
        <v>476</v>
      </c>
      <c r="M71" s="2337" t="s">
        <v>9737</v>
      </c>
      <c r="N71" s="2337"/>
      <c r="O71" s="2337"/>
      <c r="P71" s="2353"/>
      <c r="Q71" s="2353"/>
      <c r="R71" s="2353">
        <f>F71</f>
        <v>84</v>
      </c>
      <c r="S71" s="2673" t="str">
        <f t="shared" si="38"/>
        <v>Khu đất giáp đất ông Nguyễn Mậu Tư sử dụng tại xã Tam Phước</v>
      </c>
      <c r="T71" s="2674"/>
      <c r="U71" s="2675"/>
      <c r="V71" s="2675">
        <f t="shared" si="46"/>
        <v>84</v>
      </c>
      <c r="W71" s="2674"/>
      <c r="X71" s="2674"/>
      <c r="Y71" s="2674"/>
      <c r="AA71" s="2513" t="str">
        <f t="shared" si="39"/>
        <v/>
      </c>
      <c r="AB71" s="2513" t="str">
        <f t="shared" si="40"/>
        <v/>
      </c>
      <c r="AC71" s="2513" t="str">
        <f t="shared" si="41"/>
        <v>X</v>
      </c>
      <c r="AE71" s="2513"/>
      <c r="AF71" s="2513"/>
      <c r="AG71" s="2513"/>
      <c r="AH71" s="2513"/>
      <c r="AI71" s="2513"/>
      <c r="AJ71" s="2584" t="str">
        <f t="shared" si="52"/>
        <v>X</v>
      </c>
      <c r="AK71" s="2584"/>
      <c r="AL71" s="2513" t="str">
        <f t="shared" si="48"/>
        <v/>
      </c>
      <c r="AM71" s="2513" t="str">
        <f t="shared" si="47"/>
        <v/>
      </c>
      <c r="AN71" s="2513" t="str">
        <f t="shared" si="44"/>
        <v>X</v>
      </c>
      <c r="AO71" s="2513" t="str">
        <f t="shared" si="49"/>
        <v/>
      </c>
      <c r="AP71" s="2513" t="str">
        <f t="shared" si="50"/>
        <v/>
      </c>
      <c r="AQ71" s="2513" t="str">
        <f t="shared" si="51"/>
        <v/>
      </c>
      <c r="AR71" s="2513" t="s">
        <v>9349</v>
      </c>
    </row>
    <row r="72" spans="1:44" ht="63">
      <c r="A72" s="2595">
        <f t="shared" si="45"/>
        <v>11</v>
      </c>
      <c r="B72" s="1962" t="s">
        <v>9747</v>
      </c>
      <c r="C72" s="2515" t="s">
        <v>3876</v>
      </c>
      <c r="D72" s="2514"/>
      <c r="E72" s="2514"/>
      <c r="F72" s="2588">
        <v>136</v>
      </c>
      <c r="G72" s="2535">
        <f t="shared" si="53"/>
        <v>1.3599999999999999E-2</v>
      </c>
      <c r="H72" s="2525" t="s">
        <v>9745</v>
      </c>
      <c r="I72" s="2525"/>
      <c r="J72" s="2525"/>
      <c r="K72" s="2337"/>
      <c r="L72" s="1962" t="s">
        <v>476</v>
      </c>
      <c r="M72" s="2337" t="s">
        <v>9737</v>
      </c>
      <c r="N72" s="2337"/>
      <c r="O72" s="2337"/>
      <c r="P72" s="2353"/>
      <c r="Q72" s="2353"/>
      <c r="R72" s="2353">
        <f>F72</f>
        <v>136</v>
      </c>
      <c r="S72" s="2673" t="str">
        <f t="shared" si="38"/>
        <v>Khu đất giáo đất ông Nguyễn Trính sử dụng tại xã Phước Tỉnh</v>
      </c>
      <c r="T72" s="2674"/>
      <c r="U72" s="2675"/>
      <c r="V72" s="2675">
        <f t="shared" si="46"/>
        <v>136</v>
      </c>
      <c r="W72" s="2674"/>
      <c r="X72" s="2674"/>
      <c r="Y72" s="2674"/>
      <c r="AA72" s="2513" t="str">
        <f t="shared" si="39"/>
        <v/>
      </c>
      <c r="AB72" s="2513" t="str">
        <f t="shared" si="40"/>
        <v/>
      </c>
      <c r="AC72" s="2513" t="str">
        <f t="shared" si="41"/>
        <v>X</v>
      </c>
      <c r="AE72" s="2513"/>
      <c r="AF72" s="2513"/>
      <c r="AG72" s="2513"/>
      <c r="AH72" s="2513"/>
      <c r="AI72" s="2513"/>
      <c r="AJ72" s="2584" t="str">
        <f t="shared" si="52"/>
        <v>X</v>
      </c>
      <c r="AK72" s="2584"/>
      <c r="AL72" s="2513" t="str">
        <f t="shared" si="48"/>
        <v/>
      </c>
      <c r="AM72" s="2513" t="str">
        <f t="shared" si="47"/>
        <v/>
      </c>
      <c r="AN72" s="2513" t="str">
        <f t="shared" si="44"/>
        <v>X</v>
      </c>
      <c r="AO72" s="2513" t="str">
        <f t="shared" si="49"/>
        <v/>
      </c>
      <c r="AP72" s="2513" t="str">
        <f t="shared" si="50"/>
        <v/>
      </c>
      <c r="AQ72" s="2513" t="str">
        <f t="shared" si="51"/>
        <v/>
      </c>
      <c r="AR72" s="2513" t="s">
        <v>9349</v>
      </c>
    </row>
    <row r="73" spans="1:44" ht="78.75">
      <c r="A73" s="2595">
        <f t="shared" si="45"/>
        <v>12</v>
      </c>
      <c r="B73" s="2672" t="s">
        <v>7737</v>
      </c>
      <c r="C73" s="2515" t="s">
        <v>3876</v>
      </c>
      <c r="D73" s="2514"/>
      <c r="E73" s="2514"/>
      <c r="F73" s="2588">
        <v>22000</v>
      </c>
      <c r="G73" s="2535">
        <f t="shared" si="53"/>
        <v>2.2000000000000002</v>
      </c>
      <c r="H73" s="2525" t="s">
        <v>9745</v>
      </c>
      <c r="I73" s="2525"/>
      <c r="J73" s="2525"/>
      <c r="K73" s="2337" t="s">
        <v>530</v>
      </c>
      <c r="L73" s="1962"/>
      <c r="M73" s="2593" t="s">
        <v>9746</v>
      </c>
      <c r="N73" s="2593"/>
      <c r="O73" s="2337"/>
      <c r="P73" s="2353"/>
      <c r="Q73" s="2353">
        <f>F73</f>
        <v>22000</v>
      </c>
      <c r="R73" s="2353"/>
      <c r="S73" s="2673" t="str">
        <f>B73&amp;" thuộc "&amp;C73</f>
        <v>Đất bãi bồi thuộc Long Điền</v>
      </c>
      <c r="T73" s="2674"/>
      <c r="U73" s="2675"/>
      <c r="V73" s="2675">
        <f t="shared" si="46"/>
        <v>22000</v>
      </c>
      <c r="W73" s="2674"/>
      <c r="X73" s="2674"/>
      <c r="Y73" s="2674"/>
      <c r="AA73" s="2513" t="str">
        <f t="shared" si="39"/>
        <v/>
      </c>
      <c r="AB73" s="2513" t="str">
        <f t="shared" si="40"/>
        <v>X</v>
      </c>
      <c r="AC73" s="2513" t="str">
        <f t="shared" si="41"/>
        <v/>
      </c>
      <c r="AE73" s="2513"/>
      <c r="AF73" s="2513"/>
      <c r="AG73" s="2513"/>
      <c r="AH73" s="2513"/>
      <c r="AI73" s="2513"/>
      <c r="AJ73" s="2584" t="str">
        <f t="shared" si="52"/>
        <v>X</v>
      </c>
      <c r="AK73" s="2584"/>
      <c r="AL73" s="2513" t="str">
        <f t="shared" si="48"/>
        <v/>
      </c>
      <c r="AM73" s="2513" t="str">
        <f t="shared" si="47"/>
        <v/>
      </c>
      <c r="AN73" s="2513" t="str">
        <f t="shared" si="44"/>
        <v>X</v>
      </c>
      <c r="AO73" s="2513" t="str">
        <f t="shared" si="49"/>
        <v/>
      </c>
      <c r="AP73" s="2513" t="str">
        <f t="shared" si="50"/>
        <v/>
      </c>
      <c r="AQ73" s="2513" t="str">
        <f t="shared" si="51"/>
        <v/>
      </c>
      <c r="AR73" s="2513" t="s">
        <v>7540</v>
      </c>
    </row>
    <row r="74" spans="1:44" ht="47.25">
      <c r="A74" s="2595">
        <f t="shared" si="45"/>
        <v>13</v>
      </c>
      <c r="B74" s="2672" t="s">
        <v>9632</v>
      </c>
      <c r="C74" s="2515" t="s">
        <v>3876</v>
      </c>
      <c r="D74" s="2514"/>
      <c r="E74" s="2514"/>
      <c r="F74" s="2588">
        <v>1803900</v>
      </c>
      <c r="G74" s="2535">
        <f t="shared" si="53"/>
        <v>180.39</v>
      </c>
      <c r="H74" s="2525" t="s">
        <v>9745</v>
      </c>
      <c r="I74" s="2525"/>
      <c r="J74" s="2525"/>
      <c r="K74" s="2337"/>
      <c r="L74" s="1962"/>
      <c r="M74" s="2658" t="s">
        <v>9744</v>
      </c>
      <c r="N74" s="2658"/>
      <c r="O74" s="2694"/>
      <c r="P74" s="2353"/>
      <c r="Q74" s="2353"/>
      <c r="R74" s="2353">
        <f>F74</f>
        <v>1803900</v>
      </c>
      <c r="S74" s="2673" t="str">
        <f>B74&amp;" thuộc "&amp;C74</f>
        <v>Đất công còn lại thuộc Long Điền</v>
      </c>
      <c r="T74" s="2674"/>
      <c r="U74" s="2674"/>
      <c r="V74" s="2674"/>
      <c r="W74" s="2674"/>
      <c r="X74" s="2674"/>
      <c r="Y74" s="2675">
        <f>F74</f>
        <v>1803900</v>
      </c>
      <c r="AA74" s="2513" t="str">
        <f t="shared" si="39"/>
        <v/>
      </c>
      <c r="AB74" s="2513" t="str">
        <f t="shared" si="40"/>
        <v/>
      </c>
      <c r="AC74" s="2513" t="str">
        <f t="shared" si="41"/>
        <v>X</v>
      </c>
      <c r="AE74" s="2513"/>
      <c r="AF74" s="2513"/>
      <c r="AG74" s="2513"/>
      <c r="AH74" s="2513"/>
      <c r="AI74" s="2513"/>
      <c r="AJ74" s="2584" t="str">
        <f t="shared" si="52"/>
        <v/>
      </c>
      <c r="AK74" s="2584"/>
      <c r="AL74" s="2513" t="str">
        <f t="shared" si="48"/>
        <v/>
      </c>
      <c r="AM74" s="2513" t="str">
        <f t="shared" si="47"/>
        <v/>
      </c>
      <c r="AN74" s="2513" t="str">
        <f t="shared" si="44"/>
        <v/>
      </c>
      <c r="AO74" s="2513" t="str">
        <f t="shared" si="49"/>
        <v/>
      </c>
      <c r="AP74" s="2513" t="str">
        <f t="shared" si="50"/>
        <v/>
      </c>
      <c r="AQ74" s="2513" t="str">
        <f t="shared" si="51"/>
        <v>X</v>
      </c>
      <c r="AR74" s="2513" t="s">
        <v>9349</v>
      </c>
    </row>
    <row r="75" spans="1:44" s="2683" customFormat="1">
      <c r="A75" s="4243" t="s">
        <v>9743</v>
      </c>
      <c r="B75" s="4243"/>
      <c r="C75" s="4243"/>
      <c r="D75" s="2704"/>
      <c r="E75" s="2704"/>
      <c r="F75" s="2576">
        <f>SUBTOTAL(9,F76:F90)</f>
        <v>8462428.0999999996</v>
      </c>
      <c r="G75" s="2535">
        <f t="shared" si="53"/>
        <v>846.24280999999996</v>
      </c>
      <c r="H75" s="2677"/>
      <c r="I75" s="2677"/>
      <c r="J75" s="2677"/>
      <c r="K75" s="2678"/>
      <c r="L75" s="2679"/>
      <c r="M75" s="2680"/>
      <c r="N75" s="2680"/>
      <c r="O75" s="2681"/>
      <c r="P75" s="2576">
        <f>SUBTOTAL(9,P76:P90)</f>
        <v>152619.5</v>
      </c>
      <c r="Q75" s="2576">
        <f>SUBTOTAL(9,Q76:Q90)</f>
        <v>535200</v>
      </c>
      <c r="R75" s="2576">
        <f>SUBTOTAL(9,R76:R90)</f>
        <v>7774608.5999999996</v>
      </c>
      <c r="S75" s="2682"/>
      <c r="T75" s="2576">
        <f t="shared" ref="T75:Y75" si="54">SUBTOTAL(9,T76:T90)</f>
        <v>20040.099999999999</v>
      </c>
      <c r="U75" s="2576">
        <f t="shared" si="54"/>
        <v>777682.6</v>
      </c>
      <c r="V75" s="2576">
        <f t="shared" si="54"/>
        <v>179545.5</v>
      </c>
      <c r="W75" s="2576">
        <f t="shared" si="54"/>
        <v>2530000</v>
      </c>
      <c r="X75" s="2576">
        <f t="shared" si="54"/>
        <v>0</v>
      </c>
      <c r="Y75" s="2576">
        <f t="shared" si="54"/>
        <v>4975200</v>
      </c>
      <c r="AA75" s="2583" t="str">
        <f>IF(P75=0,"","X")</f>
        <v>X</v>
      </c>
      <c r="AB75" s="2583" t="str">
        <f>IF(Q75=0,"","X")</f>
        <v>X</v>
      </c>
      <c r="AC75" s="2583" t="str">
        <f>IF(R75=0,"","X")</f>
        <v>X</v>
      </c>
      <c r="AE75" s="2513"/>
      <c r="AF75" s="2513"/>
      <c r="AG75" s="2513"/>
      <c r="AH75" s="2705"/>
      <c r="AI75" s="2705"/>
      <c r="AJ75" s="2584" t="str">
        <f t="shared" si="52"/>
        <v>X</v>
      </c>
      <c r="AK75" s="2584"/>
      <c r="AL75" s="2513" t="str">
        <f t="shared" si="48"/>
        <v>X</v>
      </c>
      <c r="AM75" s="2513" t="str">
        <f t="shared" si="47"/>
        <v>X</v>
      </c>
      <c r="AN75" s="2513" t="str">
        <f t="shared" si="44"/>
        <v>X</v>
      </c>
      <c r="AO75" s="2513" t="str">
        <f t="shared" si="49"/>
        <v>X</v>
      </c>
      <c r="AP75" s="2513" t="str">
        <f t="shared" si="50"/>
        <v>X</v>
      </c>
      <c r="AQ75" s="2513" t="str">
        <f t="shared" si="51"/>
        <v>X</v>
      </c>
      <c r="AR75" s="2513" t="s">
        <v>9349</v>
      </c>
    </row>
    <row r="76" spans="1:44" ht="173.25">
      <c r="A76" s="2595">
        <v>1</v>
      </c>
      <c r="B76" s="2514" t="s">
        <v>8980</v>
      </c>
      <c r="C76" s="2706" t="s">
        <v>8095</v>
      </c>
      <c r="D76" s="2528">
        <v>57</v>
      </c>
      <c r="E76" s="2528" t="s">
        <v>133</v>
      </c>
      <c r="F76" s="2596">
        <v>120058.7</v>
      </c>
      <c r="G76" s="2529">
        <f t="shared" si="53"/>
        <v>12.00587</v>
      </c>
      <c r="H76" s="2515" t="s">
        <v>450</v>
      </c>
      <c r="I76" s="2515" t="s">
        <v>9344</v>
      </c>
      <c r="J76" s="2516" t="s">
        <v>134</v>
      </c>
      <c r="K76" s="1329" t="s">
        <v>9544</v>
      </c>
      <c r="L76" s="1962" t="s">
        <v>2182</v>
      </c>
      <c r="M76" s="1409" t="s">
        <v>9545</v>
      </c>
      <c r="N76" s="1329"/>
      <c r="O76" s="2517" t="s">
        <v>132</v>
      </c>
      <c r="P76" s="2321"/>
      <c r="Q76" s="2321"/>
      <c r="R76" s="2321">
        <f>F76</f>
        <v>120058.7</v>
      </c>
      <c r="S76" s="2337" t="str">
        <f t="shared" ref="S76:S88" si="55">B76</f>
        <v>Khu đất thu hồi của Cty Thanh Long</v>
      </c>
      <c r="T76" s="2588"/>
      <c r="U76" s="1968">
        <f>F76</f>
        <v>120058.7</v>
      </c>
      <c r="V76" s="1968"/>
      <c r="W76" s="2400"/>
      <c r="X76" s="2400"/>
      <c r="Y76" s="2400"/>
      <c r="AA76" s="2525" t="str">
        <f t="shared" ref="AA76:AA90" si="56">IF(P76="","","X")</f>
        <v/>
      </c>
      <c r="AB76" s="2525" t="str">
        <f t="shared" ref="AB76:AB90" si="57">IF(Q76="","","X")</f>
        <v/>
      </c>
      <c r="AC76" s="2525" t="str">
        <f t="shared" ref="AC76:AC90" si="58">IF(R76="","","X")</f>
        <v>X</v>
      </c>
      <c r="AE76" s="2525" t="s">
        <v>7540</v>
      </c>
      <c r="AF76" s="2525"/>
      <c r="AG76" s="2525"/>
      <c r="AH76" s="2525"/>
      <c r="AI76" s="2525"/>
      <c r="AJ76" s="2589" t="str">
        <f t="shared" si="52"/>
        <v>X</v>
      </c>
      <c r="AK76" s="2589">
        <v>2018</v>
      </c>
      <c r="AL76" s="2525" t="str">
        <f t="shared" si="48"/>
        <v/>
      </c>
      <c r="AM76" s="2525" t="str">
        <f t="shared" si="47"/>
        <v>X</v>
      </c>
      <c r="AN76" s="2525" t="str">
        <f t="shared" si="44"/>
        <v/>
      </c>
      <c r="AO76" s="2525" t="str">
        <f t="shared" si="49"/>
        <v/>
      </c>
      <c r="AP76" s="2525" t="str">
        <f t="shared" si="50"/>
        <v/>
      </c>
      <c r="AQ76" s="2525" t="str">
        <f t="shared" si="51"/>
        <v/>
      </c>
      <c r="AR76" s="2525"/>
    </row>
    <row r="77" spans="1:44" s="2603" customFormat="1" ht="157.5">
      <c r="A77" s="2608">
        <f>A76+1</f>
        <v>2</v>
      </c>
      <c r="B77" s="1698" t="s">
        <v>8049</v>
      </c>
      <c r="C77" s="2707" t="s">
        <v>8095</v>
      </c>
      <c r="D77" s="2536" t="s">
        <v>138</v>
      </c>
      <c r="E77" s="2536" t="s">
        <v>139</v>
      </c>
      <c r="F77" s="2611">
        <f>152619.5-73000</f>
        <v>79619.5</v>
      </c>
      <c r="G77" s="2539">
        <f t="shared" si="53"/>
        <v>7.9619499999999999</v>
      </c>
      <c r="H77" s="2223" t="s">
        <v>450</v>
      </c>
      <c r="I77" s="2223" t="s">
        <v>9344</v>
      </c>
      <c r="J77" s="2163" t="s">
        <v>140</v>
      </c>
      <c r="K77" s="2243" t="s">
        <v>8050</v>
      </c>
      <c r="L77" s="2278" t="s">
        <v>2182</v>
      </c>
      <c r="M77" s="2538" t="s">
        <v>9546</v>
      </c>
      <c r="N77" s="2708" t="s">
        <v>9547</v>
      </c>
      <c r="O77" s="2519" t="s">
        <v>132</v>
      </c>
      <c r="P77" s="2279">
        <f>F77</f>
        <v>79619.5</v>
      </c>
      <c r="Q77" s="2279"/>
      <c r="R77" s="2279"/>
      <c r="S77" s="2446" t="str">
        <f t="shared" si="55"/>
        <v>Khu đất thu hồi của Công ty Cổ phần Du Lịch Minh Đạm</v>
      </c>
      <c r="T77" s="2600"/>
      <c r="U77" s="2600"/>
      <c r="V77" s="2601">
        <f>F77</f>
        <v>79619.5</v>
      </c>
      <c r="W77" s="2602"/>
      <c r="X77" s="2602"/>
      <c r="Y77" s="2602"/>
      <c r="AA77" s="2280" t="str">
        <f t="shared" si="56"/>
        <v>X</v>
      </c>
      <c r="AB77" s="2280" t="str">
        <f t="shared" si="57"/>
        <v/>
      </c>
      <c r="AC77" s="2280" t="str">
        <f t="shared" si="58"/>
        <v/>
      </c>
      <c r="AE77" s="2280" t="s">
        <v>7540</v>
      </c>
      <c r="AF77" s="2280"/>
      <c r="AG77" s="2280"/>
      <c r="AH77" s="2280"/>
      <c r="AI77" s="2280"/>
      <c r="AJ77" s="2604" t="str">
        <f t="shared" si="52"/>
        <v>X</v>
      </c>
      <c r="AK77" s="2604"/>
      <c r="AL77" s="2280" t="str">
        <f t="shared" si="48"/>
        <v/>
      </c>
      <c r="AM77" s="2280" t="str">
        <f t="shared" si="47"/>
        <v/>
      </c>
      <c r="AN77" s="2280" t="str">
        <f t="shared" si="44"/>
        <v>X</v>
      </c>
      <c r="AO77" s="2280" t="str">
        <f t="shared" si="49"/>
        <v/>
      </c>
      <c r="AP77" s="2280" t="str">
        <f t="shared" si="50"/>
        <v/>
      </c>
      <c r="AQ77" s="2280" t="str">
        <f t="shared" si="51"/>
        <v/>
      </c>
      <c r="AR77" s="2280"/>
    </row>
    <row r="78" spans="1:44" s="2603" customFormat="1" ht="141.75">
      <c r="A78" s="2608">
        <f>A77+1</f>
        <v>3</v>
      </c>
      <c r="B78" s="1698" t="s">
        <v>8049</v>
      </c>
      <c r="C78" s="2707" t="s">
        <v>8095</v>
      </c>
      <c r="D78" s="2536" t="s">
        <v>138</v>
      </c>
      <c r="E78" s="2536" t="s">
        <v>139</v>
      </c>
      <c r="F78" s="2611">
        <v>73000</v>
      </c>
      <c r="G78" s="2539">
        <f t="shared" si="53"/>
        <v>7.3</v>
      </c>
      <c r="H78" s="2223" t="s">
        <v>450</v>
      </c>
      <c r="I78" s="2223" t="s">
        <v>9344</v>
      </c>
      <c r="J78" s="2163" t="s">
        <v>140</v>
      </c>
      <c r="K78" s="2243" t="s">
        <v>8050</v>
      </c>
      <c r="L78" s="2278" t="s">
        <v>2182</v>
      </c>
      <c r="M78" s="2709" t="s">
        <v>9548</v>
      </c>
      <c r="N78" s="2708" t="s">
        <v>9549</v>
      </c>
      <c r="O78" s="2519" t="s">
        <v>132</v>
      </c>
      <c r="P78" s="2279">
        <f>F78</f>
        <v>73000</v>
      </c>
      <c r="Q78" s="2279"/>
      <c r="R78" s="2279"/>
      <c r="S78" s="2446" t="str">
        <f t="shared" si="55"/>
        <v>Khu đất thu hồi của Công ty Cổ phần Du Lịch Minh Đạm</v>
      </c>
      <c r="T78" s="2600"/>
      <c r="U78" s="2601">
        <f>F78</f>
        <v>73000</v>
      </c>
      <c r="V78" s="2601"/>
      <c r="W78" s="2602"/>
      <c r="X78" s="2602"/>
      <c r="Y78" s="2602"/>
      <c r="AA78" s="2280" t="str">
        <f t="shared" si="56"/>
        <v>X</v>
      </c>
      <c r="AB78" s="2280" t="str">
        <f t="shared" si="57"/>
        <v/>
      </c>
      <c r="AC78" s="2280" t="str">
        <f t="shared" si="58"/>
        <v/>
      </c>
      <c r="AE78" s="2280" t="s">
        <v>7540</v>
      </c>
      <c r="AF78" s="2280"/>
      <c r="AG78" s="2280"/>
      <c r="AH78" s="2280"/>
      <c r="AI78" s="2608">
        <v>2017</v>
      </c>
      <c r="AJ78" s="2604" t="str">
        <f t="shared" si="52"/>
        <v>X</v>
      </c>
      <c r="AK78" s="2604">
        <v>2018</v>
      </c>
      <c r="AL78" s="2280" t="str">
        <f t="shared" si="48"/>
        <v/>
      </c>
      <c r="AM78" s="2280" t="str">
        <f t="shared" si="47"/>
        <v>X</v>
      </c>
      <c r="AN78" s="2280" t="str">
        <f t="shared" si="44"/>
        <v/>
      </c>
      <c r="AO78" s="2280" t="str">
        <f t="shared" si="49"/>
        <v/>
      </c>
      <c r="AP78" s="2280" t="str">
        <f t="shared" si="50"/>
        <v/>
      </c>
      <c r="AQ78" s="2280" t="str">
        <f t="shared" si="51"/>
        <v/>
      </c>
      <c r="AR78" s="2280"/>
    </row>
    <row r="79" spans="1:44" s="2603" customFormat="1" ht="141.75">
      <c r="A79" s="2608" t="s">
        <v>8844</v>
      </c>
      <c r="B79" s="1698" t="s">
        <v>9550</v>
      </c>
      <c r="C79" s="2707" t="s">
        <v>8095</v>
      </c>
      <c r="D79" s="2536">
        <v>57</v>
      </c>
      <c r="E79" s="2536">
        <v>1</v>
      </c>
      <c r="F79" s="2611">
        <v>24298.5</v>
      </c>
      <c r="G79" s="2539">
        <f t="shared" si="53"/>
        <v>2.4298500000000001</v>
      </c>
      <c r="H79" s="2223" t="s">
        <v>450</v>
      </c>
      <c r="I79" s="2223" t="s">
        <v>9344</v>
      </c>
      <c r="J79" s="2163" t="s">
        <v>143</v>
      </c>
      <c r="K79" s="2243" t="s">
        <v>144</v>
      </c>
      <c r="L79" s="2278" t="s">
        <v>2182</v>
      </c>
      <c r="M79" s="2598" t="s">
        <v>9551</v>
      </c>
      <c r="N79" s="2243"/>
      <c r="O79" s="2605" t="s">
        <v>132</v>
      </c>
      <c r="P79" s="2279"/>
      <c r="Q79" s="2279"/>
      <c r="R79" s="2279">
        <f t="shared" ref="R79:R88" si="59">F79</f>
        <v>24298.5</v>
      </c>
      <c r="S79" s="2446" t="str">
        <f t="shared" si="55"/>
        <v xml:space="preserve"> Khu đất thu hồi của Cty TNHH ĐTXD-TM Sài Gòn</v>
      </c>
      <c r="T79" s="2600"/>
      <c r="U79" s="2601">
        <f>F79</f>
        <v>24298.5</v>
      </c>
      <c r="V79" s="2601"/>
      <c r="W79" s="2602"/>
      <c r="X79" s="2602"/>
      <c r="Y79" s="2602"/>
      <c r="AA79" s="2280" t="str">
        <f t="shared" si="56"/>
        <v/>
      </c>
      <c r="AB79" s="2280" t="str">
        <f t="shared" si="57"/>
        <v/>
      </c>
      <c r="AC79" s="2280" t="str">
        <f t="shared" si="58"/>
        <v>X</v>
      </c>
      <c r="AE79" s="2280" t="s">
        <v>7540</v>
      </c>
      <c r="AF79" s="2280"/>
      <c r="AG79" s="2280"/>
      <c r="AH79" s="2280"/>
      <c r="AI79" s="2280"/>
      <c r="AJ79" s="2604" t="str">
        <f t="shared" si="52"/>
        <v>X</v>
      </c>
      <c r="AK79" s="2604">
        <v>2018</v>
      </c>
      <c r="AL79" s="2280" t="str">
        <f t="shared" si="48"/>
        <v/>
      </c>
      <c r="AM79" s="2280" t="str">
        <f t="shared" si="47"/>
        <v>X</v>
      </c>
      <c r="AN79" s="2280" t="str">
        <f t="shared" si="44"/>
        <v/>
      </c>
      <c r="AO79" s="2280" t="str">
        <f t="shared" si="49"/>
        <v/>
      </c>
      <c r="AP79" s="2280" t="str">
        <f t="shared" si="50"/>
        <v/>
      </c>
      <c r="AQ79" s="2280" t="str">
        <f t="shared" si="51"/>
        <v/>
      </c>
      <c r="AR79" s="2280" t="s">
        <v>7540</v>
      </c>
    </row>
    <row r="80" spans="1:44" s="2603" customFormat="1" ht="78.75">
      <c r="A80" s="2608">
        <v>4</v>
      </c>
      <c r="B80" s="2344" t="s">
        <v>9552</v>
      </c>
      <c r="C80" s="2707" t="s">
        <v>8095</v>
      </c>
      <c r="D80" s="2536">
        <v>18</v>
      </c>
      <c r="E80" s="2536" t="s">
        <v>146</v>
      </c>
      <c r="F80" s="2600">
        <v>20040.099999999999</v>
      </c>
      <c r="G80" s="2539">
        <f t="shared" si="53"/>
        <v>2.0040100000000001</v>
      </c>
      <c r="H80" s="2223" t="s">
        <v>450</v>
      </c>
      <c r="I80" s="2223" t="s">
        <v>9344</v>
      </c>
      <c r="J80" s="2163" t="s">
        <v>147</v>
      </c>
      <c r="K80" s="2243" t="s">
        <v>9357</v>
      </c>
      <c r="L80" s="2278" t="s">
        <v>9553</v>
      </c>
      <c r="M80" s="2599" t="s">
        <v>9554</v>
      </c>
      <c r="N80" s="2243"/>
      <c r="O80" s="2519" t="s">
        <v>132</v>
      </c>
      <c r="P80" s="2279"/>
      <c r="Q80" s="2279"/>
      <c r="R80" s="2279">
        <f t="shared" si="59"/>
        <v>20040.099999999999</v>
      </c>
      <c r="S80" s="2446" t="str">
        <f t="shared" si="55"/>
        <v>Lô đất thu hồi của  DNTN Tuyết Minh tại thị trấn Phước Hải, huyện Đất Đỏ,</v>
      </c>
      <c r="T80" s="2601">
        <f>F80</f>
        <v>20040.099999999999</v>
      </c>
      <c r="U80" s="2601">
        <f>F80</f>
        <v>20040.099999999999</v>
      </c>
      <c r="V80" s="2602"/>
      <c r="W80" s="2602"/>
      <c r="X80" s="2602"/>
      <c r="Y80" s="2602"/>
      <c r="AA80" s="2280" t="str">
        <f t="shared" si="56"/>
        <v/>
      </c>
      <c r="AB80" s="2280" t="str">
        <f t="shared" si="57"/>
        <v/>
      </c>
      <c r="AC80" s="2280" t="str">
        <f t="shared" si="58"/>
        <v>X</v>
      </c>
      <c r="AE80" s="2280" t="s">
        <v>7540</v>
      </c>
      <c r="AF80" s="2280"/>
      <c r="AG80" s="2280"/>
      <c r="AH80" s="2608">
        <v>2017</v>
      </c>
      <c r="AI80" s="2608"/>
      <c r="AJ80" s="2604" t="str">
        <f t="shared" si="52"/>
        <v>X</v>
      </c>
      <c r="AK80" s="2604">
        <v>2018</v>
      </c>
      <c r="AL80" s="2280" t="str">
        <f t="shared" si="48"/>
        <v>X</v>
      </c>
      <c r="AM80" s="2280" t="str">
        <f t="shared" si="47"/>
        <v>X</v>
      </c>
      <c r="AN80" s="2280" t="str">
        <f t="shared" si="44"/>
        <v/>
      </c>
      <c r="AO80" s="2280" t="str">
        <f t="shared" si="49"/>
        <v/>
      </c>
      <c r="AP80" s="2280" t="str">
        <f t="shared" si="50"/>
        <v/>
      </c>
      <c r="AQ80" s="2280" t="str">
        <f t="shared" si="51"/>
        <v/>
      </c>
      <c r="AR80" s="2710"/>
    </row>
    <row r="81" spans="1:44" s="2603" customFormat="1" ht="78.75">
      <c r="A81" s="2608">
        <f t="shared" ref="A81:A90" si="60">A80+1</f>
        <v>5</v>
      </c>
      <c r="B81" s="1698" t="s">
        <v>217</v>
      </c>
      <c r="C81" s="2707" t="s">
        <v>8095</v>
      </c>
      <c r="D81" s="2536"/>
      <c r="E81" s="2536"/>
      <c r="F81" s="2611">
        <v>52623.7</v>
      </c>
      <c r="G81" s="2539">
        <f t="shared" si="53"/>
        <v>5.2623699999999998</v>
      </c>
      <c r="H81" s="2223" t="s">
        <v>450</v>
      </c>
      <c r="I81" s="2223" t="s">
        <v>9344</v>
      </c>
      <c r="J81" s="2163" t="s">
        <v>219</v>
      </c>
      <c r="K81" s="2243" t="s">
        <v>8879</v>
      </c>
      <c r="L81" s="2223" t="s">
        <v>8747</v>
      </c>
      <c r="M81" s="2163" t="s">
        <v>9555</v>
      </c>
      <c r="N81" s="2243"/>
      <c r="O81" s="2519" t="s">
        <v>362</v>
      </c>
      <c r="P81" s="2279"/>
      <c r="Q81" s="2279"/>
      <c r="R81" s="2279">
        <f t="shared" si="59"/>
        <v>52623.7</v>
      </c>
      <c r="S81" s="2446" t="str">
        <f t="shared" si="55"/>
        <v>Công ty TNHH Đông Nam</v>
      </c>
      <c r="T81" s="2600"/>
      <c r="U81" s="2600"/>
      <c r="V81" s="2601">
        <f>F81</f>
        <v>52623.7</v>
      </c>
      <c r="W81" s="2602"/>
      <c r="X81" s="2602"/>
      <c r="Y81" s="2601"/>
      <c r="AA81" s="2280" t="str">
        <f t="shared" si="56"/>
        <v/>
      </c>
      <c r="AB81" s="2280" t="str">
        <f t="shared" si="57"/>
        <v/>
      </c>
      <c r="AC81" s="2280" t="str">
        <f t="shared" si="58"/>
        <v>X</v>
      </c>
      <c r="AE81" s="2280" t="s">
        <v>7540</v>
      </c>
      <c r="AF81" s="2280"/>
      <c r="AG81" s="2280"/>
      <c r="AH81" s="2280"/>
      <c r="AI81" s="2280"/>
      <c r="AJ81" s="2604" t="str">
        <f t="shared" si="52"/>
        <v>X</v>
      </c>
      <c r="AK81" s="2604"/>
      <c r="AL81" s="2280" t="str">
        <f t="shared" si="48"/>
        <v/>
      </c>
      <c r="AM81" s="2280" t="str">
        <f t="shared" si="47"/>
        <v/>
      </c>
      <c r="AN81" s="2280" t="str">
        <f t="shared" si="44"/>
        <v>X</v>
      </c>
      <c r="AO81" s="2280" t="str">
        <f t="shared" si="49"/>
        <v/>
      </c>
      <c r="AP81" s="2280" t="str">
        <f t="shared" si="50"/>
        <v/>
      </c>
      <c r="AQ81" s="2280" t="str">
        <f t="shared" si="51"/>
        <v/>
      </c>
      <c r="AR81" s="2711"/>
    </row>
    <row r="82" spans="1:44" s="2603" customFormat="1" ht="78.75">
      <c r="A82" s="2608">
        <f t="shared" si="60"/>
        <v>6</v>
      </c>
      <c r="B82" s="1698" t="s">
        <v>226</v>
      </c>
      <c r="C82" s="2707" t="s">
        <v>8095</v>
      </c>
      <c r="D82" s="2536"/>
      <c r="E82" s="2536"/>
      <c r="F82" s="2611">
        <v>38326</v>
      </c>
      <c r="G82" s="2539">
        <f t="shared" si="53"/>
        <v>3.8325999999999998</v>
      </c>
      <c r="H82" s="2223" t="s">
        <v>450</v>
      </c>
      <c r="I82" s="2223" t="s">
        <v>9344</v>
      </c>
      <c r="J82" s="2163" t="s">
        <v>227</v>
      </c>
      <c r="K82" s="2243" t="s">
        <v>8879</v>
      </c>
      <c r="L82" s="2223" t="s">
        <v>8747</v>
      </c>
      <c r="M82" s="2163" t="s">
        <v>9555</v>
      </c>
      <c r="N82" s="2243"/>
      <c r="O82" s="2519" t="s">
        <v>218</v>
      </c>
      <c r="P82" s="2279"/>
      <c r="Q82" s="2279"/>
      <c r="R82" s="2279">
        <f t="shared" si="59"/>
        <v>38326</v>
      </c>
      <c r="S82" s="2446" t="str">
        <f t="shared" si="55"/>
        <v>Công ty TNHH Phước Luân</v>
      </c>
      <c r="T82" s="2600"/>
      <c r="U82" s="2600"/>
      <c r="V82" s="2601">
        <f>F82</f>
        <v>38326</v>
      </c>
      <c r="W82" s="2602"/>
      <c r="X82" s="2602"/>
      <c r="Y82" s="2601"/>
      <c r="AA82" s="2280" t="str">
        <f t="shared" si="56"/>
        <v/>
      </c>
      <c r="AB82" s="2280" t="str">
        <f t="shared" si="57"/>
        <v/>
      </c>
      <c r="AC82" s="2280" t="str">
        <f t="shared" si="58"/>
        <v>X</v>
      </c>
      <c r="AE82" s="2280" t="s">
        <v>7540</v>
      </c>
      <c r="AF82" s="2280"/>
      <c r="AG82" s="2280"/>
      <c r="AH82" s="2280"/>
      <c r="AI82" s="2280"/>
      <c r="AJ82" s="2604" t="str">
        <f t="shared" si="52"/>
        <v>X</v>
      </c>
      <c r="AK82" s="2604"/>
      <c r="AL82" s="2280" t="str">
        <f t="shared" si="48"/>
        <v/>
      </c>
      <c r="AM82" s="2280" t="str">
        <f t="shared" si="47"/>
        <v/>
      </c>
      <c r="AN82" s="2280" t="str">
        <f t="shared" si="44"/>
        <v>X</v>
      </c>
      <c r="AO82" s="2280" t="str">
        <f t="shared" si="49"/>
        <v/>
      </c>
      <c r="AP82" s="2280" t="str">
        <f t="shared" si="50"/>
        <v/>
      </c>
      <c r="AQ82" s="2280" t="str">
        <f t="shared" si="51"/>
        <v/>
      </c>
      <c r="AR82" s="2711"/>
    </row>
    <row r="83" spans="1:44" s="2603" customFormat="1" ht="78.75">
      <c r="A83" s="2608">
        <f t="shared" si="60"/>
        <v>7</v>
      </c>
      <c r="B83" s="2612" t="s">
        <v>8880</v>
      </c>
      <c r="C83" s="2707" t="s">
        <v>8095</v>
      </c>
      <c r="D83" s="2536">
        <v>38</v>
      </c>
      <c r="E83" s="2536">
        <v>145</v>
      </c>
      <c r="F83" s="2611">
        <v>8976.2999999999993</v>
      </c>
      <c r="G83" s="2539">
        <f t="shared" si="53"/>
        <v>0.89762999999999993</v>
      </c>
      <c r="H83" s="2223" t="s">
        <v>450</v>
      </c>
      <c r="I83" s="2223" t="s">
        <v>9344</v>
      </c>
      <c r="J83" s="2163" t="s">
        <v>191</v>
      </c>
      <c r="K83" s="2243" t="s">
        <v>3652</v>
      </c>
      <c r="L83" s="2163" t="s">
        <v>9556</v>
      </c>
      <c r="M83" s="2538" t="s">
        <v>9557</v>
      </c>
      <c r="N83" s="2599"/>
      <c r="O83" s="2519" t="s">
        <v>369</v>
      </c>
      <c r="P83" s="2279"/>
      <c r="Q83" s="2279"/>
      <c r="R83" s="2279">
        <f t="shared" si="59"/>
        <v>8976.2999999999993</v>
      </c>
      <c r="S83" s="2446" t="str">
        <f t="shared" si="55"/>
        <v>Công ty TNHH TM-DV-QC Đông Đông Bắc</v>
      </c>
      <c r="T83" s="2600"/>
      <c r="U83" s="2600"/>
      <c r="V83" s="2601">
        <f>F83</f>
        <v>8976.2999999999993</v>
      </c>
      <c r="W83" s="2602"/>
      <c r="X83" s="2602"/>
      <c r="Y83" s="2601"/>
      <c r="AA83" s="2280" t="str">
        <f t="shared" si="56"/>
        <v/>
      </c>
      <c r="AB83" s="2280" t="str">
        <f t="shared" si="57"/>
        <v/>
      </c>
      <c r="AC83" s="2280" t="str">
        <f t="shared" si="58"/>
        <v>X</v>
      </c>
      <c r="AE83" s="2280" t="s">
        <v>7540</v>
      </c>
      <c r="AF83" s="2280"/>
      <c r="AG83" s="2280"/>
      <c r="AH83" s="2280"/>
      <c r="AI83" s="2280"/>
      <c r="AJ83" s="2604" t="str">
        <f t="shared" si="52"/>
        <v>X</v>
      </c>
      <c r="AK83" s="2604"/>
      <c r="AL83" s="2280" t="str">
        <f t="shared" si="48"/>
        <v/>
      </c>
      <c r="AM83" s="2280" t="str">
        <f t="shared" si="47"/>
        <v/>
      </c>
      <c r="AN83" s="2280" t="str">
        <f t="shared" si="44"/>
        <v>X</v>
      </c>
      <c r="AO83" s="2280" t="str">
        <f t="shared" si="49"/>
        <v/>
      </c>
      <c r="AP83" s="2280" t="str">
        <f t="shared" si="50"/>
        <v/>
      </c>
      <c r="AQ83" s="2280" t="str">
        <f t="shared" si="51"/>
        <v/>
      </c>
      <c r="AR83" s="2711"/>
    </row>
    <row r="84" spans="1:44" ht="110.25">
      <c r="A84" s="2595">
        <f t="shared" si="60"/>
        <v>8</v>
      </c>
      <c r="B84" s="2351" t="s">
        <v>9558</v>
      </c>
      <c r="C84" s="2515" t="s">
        <v>362</v>
      </c>
      <c r="D84" s="2528"/>
      <c r="E84" s="2528"/>
      <c r="F84" s="2530">
        <f>253*10000</f>
        <v>2530000</v>
      </c>
      <c r="G84" s="2529">
        <f t="shared" si="53"/>
        <v>253</v>
      </c>
      <c r="H84" s="2515" t="s">
        <v>450</v>
      </c>
      <c r="I84" s="2515" t="s">
        <v>9330</v>
      </c>
      <c r="J84" s="2517" t="s">
        <v>9559</v>
      </c>
      <c r="K84" s="2322" t="s">
        <v>9560</v>
      </c>
      <c r="L84" s="2517" t="s">
        <v>9561</v>
      </c>
      <c r="M84" s="2322" t="s">
        <v>9562</v>
      </c>
      <c r="N84" s="2525" t="s">
        <v>9563</v>
      </c>
      <c r="O84" s="2525" t="s">
        <v>9564</v>
      </c>
      <c r="P84" s="2321"/>
      <c r="Q84" s="2321"/>
      <c r="R84" s="2320">
        <f t="shared" si="59"/>
        <v>2530000</v>
      </c>
      <c r="S84" s="2337" t="str">
        <f t="shared" si="55"/>
        <v>Đất ven đường cầu Bà Đáp - Cầu Sông Ray</v>
      </c>
      <c r="T84" s="2588"/>
      <c r="U84" s="2588"/>
      <c r="V84" s="1968"/>
      <c r="W84" s="2712">
        <f>F84</f>
        <v>2530000</v>
      </c>
      <c r="X84" s="2400"/>
      <c r="Y84" s="1968"/>
      <c r="AA84" s="2525" t="str">
        <f t="shared" si="56"/>
        <v/>
      </c>
      <c r="AB84" s="2525" t="str">
        <f t="shared" si="57"/>
        <v/>
      </c>
      <c r="AC84" s="2525" t="str">
        <f t="shared" si="58"/>
        <v>X</v>
      </c>
      <c r="AE84" s="2525" t="s">
        <v>7540</v>
      </c>
      <c r="AF84" s="2525"/>
      <c r="AG84" s="2525"/>
      <c r="AH84" s="2525"/>
      <c r="AI84" s="2525"/>
      <c r="AJ84" s="2589" t="str">
        <f t="shared" si="52"/>
        <v/>
      </c>
      <c r="AK84" s="2589"/>
      <c r="AL84" s="2525" t="str">
        <f t="shared" si="48"/>
        <v/>
      </c>
      <c r="AM84" s="2525" t="str">
        <f t="shared" si="47"/>
        <v/>
      </c>
      <c r="AN84" s="2525" t="str">
        <f t="shared" si="44"/>
        <v/>
      </c>
      <c r="AO84" s="2525" t="str">
        <f t="shared" si="49"/>
        <v>X</v>
      </c>
      <c r="AP84" s="2525" t="str">
        <f t="shared" si="50"/>
        <v/>
      </c>
      <c r="AQ84" s="2525" t="str">
        <f t="shared" si="51"/>
        <v/>
      </c>
      <c r="AR84" s="2571"/>
    </row>
    <row r="85" spans="1:44" ht="63">
      <c r="A85" s="2705">
        <f t="shared" si="60"/>
        <v>9</v>
      </c>
      <c r="B85" s="1962" t="s">
        <v>9742</v>
      </c>
      <c r="C85" s="2706" t="s">
        <v>8095</v>
      </c>
      <c r="D85" s="2136"/>
      <c r="E85" s="2136"/>
      <c r="F85" s="2588">
        <v>76.599999999999994</v>
      </c>
      <c r="G85" s="2535">
        <f t="shared" si="53"/>
        <v>7.6599999999999993E-3</v>
      </c>
      <c r="H85" s="2525" t="s">
        <v>9741</v>
      </c>
      <c r="I85" s="2525"/>
      <c r="J85" s="2525"/>
      <c r="K85" s="1329" t="s">
        <v>3652</v>
      </c>
      <c r="L85" s="1962" t="s">
        <v>476</v>
      </c>
      <c r="M85" s="2337" t="s">
        <v>477</v>
      </c>
      <c r="N85" s="2337"/>
      <c r="O85" s="2337"/>
      <c r="P85" s="2353"/>
      <c r="Q85" s="2353"/>
      <c r="R85" s="2353">
        <f t="shared" si="59"/>
        <v>76.599999999999994</v>
      </c>
      <c r="S85" s="2673" t="str">
        <f t="shared" si="55"/>
        <v>Khu đất Giáp đường quy hoạch số 2 thị trấn Phước Hải</v>
      </c>
      <c r="T85" s="2674"/>
      <c r="U85" s="2675">
        <f>F85</f>
        <v>76.599999999999994</v>
      </c>
      <c r="V85" s="2675"/>
      <c r="W85" s="2674"/>
      <c r="X85" s="2674"/>
      <c r="Y85" s="2674"/>
      <c r="AA85" s="2513" t="str">
        <f t="shared" si="56"/>
        <v/>
      </c>
      <c r="AB85" s="2513" t="str">
        <f t="shared" si="57"/>
        <v/>
      </c>
      <c r="AC85" s="2513" t="str">
        <f t="shared" si="58"/>
        <v>X</v>
      </c>
      <c r="AE85" s="2513"/>
      <c r="AF85" s="2513"/>
      <c r="AG85" s="2513"/>
      <c r="AH85" s="2513"/>
      <c r="AI85" s="2513"/>
      <c r="AJ85" s="2584" t="str">
        <f t="shared" si="52"/>
        <v>X</v>
      </c>
      <c r="AK85" s="2584"/>
      <c r="AL85" s="2513" t="str">
        <f t="shared" si="48"/>
        <v/>
      </c>
      <c r="AM85" s="2513" t="str">
        <f t="shared" si="47"/>
        <v>X</v>
      </c>
      <c r="AN85" s="2513" t="str">
        <f t="shared" si="44"/>
        <v/>
      </c>
      <c r="AO85" s="2513" t="str">
        <f t="shared" si="49"/>
        <v/>
      </c>
      <c r="AP85" s="2513" t="str">
        <f t="shared" si="50"/>
        <v/>
      </c>
      <c r="AQ85" s="2513" t="str">
        <f t="shared" si="51"/>
        <v/>
      </c>
      <c r="AR85" s="2555"/>
    </row>
    <row r="86" spans="1:44" ht="47.25">
      <c r="A86" s="2705">
        <f t="shared" si="60"/>
        <v>10</v>
      </c>
      <c r="B86" s="1962" t="s">
        <v>3903</v>
      </c>
      <c r="C86" s="2706" t="s">
        <v>8095</v>
      </c>
      <c r="D86" s="2136"/>
      <c r="E86" s="2136"/>
      <c r="F86" s="2588">
        <v>212.3</v>
      </c>
      <c r="G86" s="2535">
        <f t="shared" si="53"/>
        <v>2.1230000000000002E-2</v>
      </c>
      <c r="H86" s="2525" t="s">
        <v>9741</v>
      </c>
      <c r="I86" s="2525"/>
      <c r="J86" s="2525"/>
      <c r="K86" s="2337" t="s">
        <v>9740</v>
      </c>
      <c r="L86" s="1962" t="s">
        <v>2182</v>
      </c>
      <c r="M86" s="2337" t="s">
        <v>9739</v>
      </c>
      <c r="N86" s="2337"/>
      <c r="O86" s="2694"/>
      <c r="P86" s="2353"/>
      <c r="Q86" s="2353"/>
      <c r="R86" s="2353">
        <f t="shared" si="59"/>
        <v>212.3</v>
      </c>
      <c r="S86" s="2673" t="str">
        <f t="shared" si="55"/>
        <v>Cây xăng Phước Hải</v>
      </c>
      <c r="T86" s="2674"/>
      <c r="U86" s="2675">
        <f>F86</f>
        <v>212.3</v>
      </c>
      <c r="V86" s="2675"/>
      <c r="W86" s="2674"/>
      <c r="X86" s="2674"/>
      <c r="Y86" s="2674"/>
      <c r="AA86" s="2513" t="str">
        <f t="shared" si="56"/>
        <v/>
      </c>
      <c r="AB86" s="2513" t="str">
        <f t="shared" si="57"/>
        <v/>
      </c>
      <c r="AC86" s="2513" t="str">
        <f t="shared" si="58"/>
        <v>X</v>
      </c>
      <c r="AE86" s="2513"/>
      <c r="AF86" s="2513"/>
      <c r="AG86" s="2513"/>
      <c r="AH86" s="2513"/>
      <c r="AI86" s="2513"/>
      <c r="AJ86" s="2584" t="str">
        <f t="shared" si="52"/>
        <v>X</v>
      </c>
      <c r="AK86" s="2584"/>
      <c r="AL86" s="2513" t="str">
        <f t="shared" si="48"/>
        <v/>
      </c>
      <c r="AM86" s="2513" t="str">
        <f t="shared" si="47"/>
        <v>X</v>
      </c>
      <c r="AN86" s="2513" t="str">
        <f t="shared" si="44"/>
        <v/>
      </c>
      <c r="AO86" s="2513" t="str">
        <f t="shared" si="49"/>
        <v/>
      </c>
      <c r="AP86" s="2513" t="str">
        <f t="shared" si="50"/>
        <v/>
      </c>
      <c r="AQ86" s="2513" t="str">
        <f t="shared" si="51"/>
        <v/>
      </c>
      <c r="AR86" s="2555"/>
    </row>
    <row r="87" spans="1:44" ht="78.75">
      <c r="A87" s="2705">
        <f t="shared" si="60"/>
        <v>11</v>
      </c>
      <c r="B87" s="1962" t="s">
        <v>3904</v>
      </c>
      <c r="C87" s="2706" t="s">
        <v>8095</v>
      </c>
      <c r="D87" s="2136"/>
      <c r="E87" s="2136"/>
      <c r="F87" s="2588">
        <v>1233.4000000000001</v>
      </c>
      <c r="G87" s="2535">
        <f t="shared" si="53"/>
        <v>0.12334000000000001</v>
      </c>
      <c r="H87" s="2525" t="s">
        <v>9734</v>
      </c>
      <c r="I87" s="2525"/>
      <c r="J87" s="2525"/>
      <c r="K87" s="2337" t="s">
        <v>551</v>
      </c>
      <c r="L87" s="2514" t="s">
        <v>9485</v>
      </c>
      <c r="M87" s="2658" t="s">
        <v>9738</v>
      </c>
      <c r="N87" s="2658"/>
      <c r="O87" s="2337" t="s">
        <v>9736</v>
      </c>
      <c r="P87" s="2353"/>
      <c r="Q87" s="2353"/>
      <c r="R87" s="2353">
        <f t="shared" si="59"/>
        <v>1233.4000000000001</v>
      </c>
      <c r="S87" s="2673" t="str">
        <f t="shared" si="55"/>
        <v>Trạm xá cũ (Lộc An)</v>
      </c>
      <c r="T87" s="2674"/>
      <c r="U87" s="2675">
        <f>F87</f>
        <v>1233.4000000000001</v>
      </c>
      <c r="V87" s="2675"/>
      <c r="W87" s="2674"/>
      <c r="X87" s="2674"/>
      <c r="Y87" s="2674"/>
      <c r="AA87" s="2513" t="str">
        <f t="shared" si="56"/>
        <v/>
      </c>
      <c r="AB87" s="2513" t="str">
        <f t="shared" si="57"/>
        <v/>
      </c>
      <c r="AC87" s="2513" t="str">
        <f t="shared" si="58"/>
        <v>X</v>
      </c>
      <c r="AE87" s="2513"/>
      <c r="AF87" s="2513"/>
      <c r="AG87" s="2513"/>
      <c r="AH87" s="2513"/>
      <c r="AI87" s="2513"/>
      <c r="AJ87" s="2584" t="str">
        <f t="shared" si="52"/>
        <v>X</v>
      </c>
      <c r="AK87" s="2584"/>
      <c r="AL87" s="2513" t="str">
        <f t="shared" si="48"/>
        <v/>
      </c>
      <c r="AM87" s="2513" t="str">
        <f t="shared" si="47"/>
        <v>X</v>
      </c>
      <c r="AN87" s="2513" t="str">
        <f t="shared" si="44"/>
        <v/>
      </c>
      <c r="AO87" s="2513" t="str">
        <f t="shared" si="49"/>
        <v/>
      </c>
      <c r="AP87" s="2513" t="str">
        <f t="shared" si="50"/>
        <v/>
      </c>
      <c r="AQ87" s="2513" t="str">
        <f t="shared" si="51"/>
        <v/>
      </c>
      <c r="AR87" s="2555"/>
    </row>
    <row r="88" spans="1:44" ht="78.75">
      <c r="A88" s="2705">
        <f t="shared" si="60"/>
        <v>12</v>
      </c>
      <c r="B88" s="1962" t="s">
        <v>3905</v>
      </c>
      <c r="C88" s="2706" t="s">
        <v>8095</v>
      </c>
      <c r="D88" s="2136"/>
      <c r="E88" s="2136"/>
      <c r="F88" s="2588">
        <v>3563</v>
      </c>
      <c r="G88" s="2535">
        <f t="shared" si="53"/>
        <v>0.35630000000000001</v>
      </c>
      <c r="H88" s="2525" t="s">
        <v>9734</v>
      </c>
      <c r="I88" s="2525"/>
      <c r="J88" s="2525"/>
      <c r="K88" s="2337" t="s">
        <v>551</v>
      </c>
      <c r="L88" s="1962" t="s">
        <v>2182</v>
      </c>
      <c r="M88" s="2337" t="s">
        <v>9737</v>
      </c>
      <c r="N88" s="2337"/>
      <c r="O88" s="2337" t="s">
        <v>9736</v>
      </c>
      <c r="P88" s="2353"/>
      <c r="Q88" s="2353"/>
      <c r="R88" s="2353">
        <f t="shared" si="59"/>
        <v>3563</v>
      </c>
      <c r="S88" s="2673" t="str">
        <f t="shared" si="55"/>
        <v>Khu đất trường cấp 1 cũ (Lộc An)</v>
      </c>
      <c r="T88" s="2674"/>
      <c r="U88" s="2675">
        <f>F88</f>
        <v>3563</v>
      </c>
      <c r="V88" s="2675"/>
      <c r="W88" s="2674"/>
      <c r="X88" s="2674"/>
      <c r="Y88" s="2674"/>
      <c r="AA88" s="2513" t="str">
        <f t="shared" si="56"/>
        <v/>
      </c>
      <c r="AB88" s="2513" t="str">
        <f t="shared" si="57"/>
        <v/>
      </c>
      <c r="AC88" s="2513" t="str">
        <f t="shared" si="58"/>
        <v>X</v>
      </c>
      <c r="AE88" s="2513"/>
      <c r="AF88" s="2513"/>
      <c r="AG88" s="2513"/>
      <c r="AH88" s="2513"/>
      <c r="AI88" s="2513"/>
      <c r="AJ88" s="2584" t="str">
        <f t="shared" si="52"/>
        <v>X</v>
      </c>
      <c r="AK88" s="2584"/>
      <c r="AL88" s="2513" t="str">
        <f t="shared" si="48"/>
        <v/>
      </c>
      <c r="AM88" s="2513" t="str">
        <f t="shared" si="47"/>
        <v>X</v>
      </c>
      <c r="AN88" s="2513" t="str">
        <f t="shared" si="44"/>
        <v/>
      </c>
      <c r="AO88" s="2513" t="str">
        <f t="shared" si="49"/>
        <v/>
      </c>
      <c r="AP88" s="2513" t="str">
        <f t="shared" si="50"/>
        <v/>
      </c>
      <c r="AQ88" s="2513" t="str">
        <f t="shared" si="51"/>
        <v/>
      </c>
      <c r="AR88" s="2555"/>
    </row>
    <row r="89" spans="1:44" ht="78.75">
      <c r="A89" s="2705">
        <f t="shared" si="60"/>
        <v>13</v>
      </c>
      <c r="B89" s="2672" t="s">
        <v>7737</v>
      </c>
      <c r="C89" s="2706" t="s">
        <v>8095</v>
      </c>
      <c r="D89" s="2136"/>
      <c r="E89" s="2136"/>
      <c r="F89" s="2588">
        <v>535200</v>
      </c>
      <c r="G89" s="2535">
        <f t="shared" si="53"/>
        <v>53.52</v>
      </c>
      <c r="H89" s="2525" t="s">
        <v>9734</v>
      </c>
      <c r="I89" s="2525"/>
      <c r="J89" s="2525"/>
      <c r="K89" s="2337" t="s">
        <v>527</v>
      </c>
      <c r="L89" s="1962"/>
      <c r="M89" s="2593" t="s">
        <v>9735</v>
      </c>
      <c r="N89" s="2593"/>
      <c r="O89" s="2337"/>
      <c r="P89" s="2353"/>
      <c r="Q89" s="2353">
        <f>F89</f>
        <v>535200</v>
      </c>
      <c r="R89" s="2353"/>
      <c r="S89" s="2673" t="str">
        <f>B89&amp;" thuộc "&amp;C89</f>
        <v>Đất bãi bồi thuộc Đất Đỏ</v>
      </c>
      <c r="T89" s="2674"/>
      <c r="U89" s="2675">
        <f>F89</f>
        <v>535200</v>
      </c>
      <c r="V89" s="2675"/>
      <c r="W89" s="2674"/>
      <c r="X89" s="2674"/>
      <c r="Y89" s="2674"/>
      <c r="AA89" s="2513" t="str">
        <f t="shared" si="56"/>
        <v/>
      </c>
      <c r="AB89" s="2513" t="str">
        <f t="shared" si="57"/>
        <v>X</v>
      </c>
      <c r="AC89" s="2513" t="str">
        <f t="shared" si="58"/>
        <v/>
      </c>
      <c r="AE89" s="2513"/>
      <c r="AF89" s="2513"/>
      <c r="AG89" s="2513"/>
      <c r="AH89" s="2513"/>
      <c r="AI89" s="2513"/>
      <c r="AJ89" s="2584" t="str">
        <f t="shared" si="52"/>
        <v>X</v>
      </c>
      <c r="AK89" s="2584"/>
      <c r="AL89" s="2513" t="str">
        <f t="shared" si="48"/>
        <v/>
      </c>
      <c r="AM89" s="2513" t="str">
        <f t="shared" si="47"/>
        <v>X</v>
      </c>
      <c r="AN89" s="2513" t="str">
        <f t="shared" si="44"/>
        <v/>
      </c>
      <c r="AO89" s="2513" t="str">
        <f t="shared" si="49"/>
        <v/>
      </c>
      <c r="AP89" s="2513" t="str">
        <f t="shared" si="50"/>
        <v/>
      </c>
      <c r="AQ89" s="2513" t="str">
        <f t="shared" si="51"/>
        <v/>
      </c>
      <c r="AR89" s="2555"/>
    </row>
    <row r="90" spans="1:44" ht="31.5">
      <c r="A90" s="2705">
        <f t="shared" si="60"/>
        <v>14</v>
      </c>
      <c r="B90" s="2672" t="s">
        <v>9632</v>
      </c>
      <c r="C90" s="2706" t="s">
        <v>8095</v>
      </c>
      <c r="D90" s="2136"/>
      <c r="E90" s="2136"/>
      <c r="F90" s="2588">
        <v>4975200</v>
      </c>
      <c r="G90" s="2535">
        <f t="shared" si="53"/>
        <v>497.52</v>
      </c>
      <c r="H90" s="2525" t="s">
        <v>9734</v>
      </c>
      <c r="I90" s="2525"/>
      <c r="J90" s="2525"/>
      <c r="K90" s="2337"/>
      <c r="L90" s="1962"/>
      <c r="M90" s="2658" t="s">
        <v>9733</v>
      </c>
      <c r="N90" s="2658"/>
      <c r="O90" s="2694"/>
      <c r="P90" s="2353"/>
      <c r="Q90" s="2353"/>
      <c r="R90" s="2353">
        <f>F90</f>
        <v>4975200</v>
      </c>
      <c r="S90" s="2673" t="str">
        <f>B90&amp;" thuộc "&amp;C90</f>
        <v>Đất công còn lại thuộc Đất Đỏ</v>
      </c>
      <c r="T90" s="2674"/>
      <c r="U90" s="2674"/>
      <c r="V90" s="2674"/>
      <c r="W90" s="2674"/>
      <c r="X90" s="2674"/>
      <c r="Y90" s="2675">
        <f>F90</f>
        <v>4975200</v>
      </c>
      <c r="AA90" s="2513" t="str">
        <f t="shared" si="56"/>
        <v/>
      </c>
      <c r="AB90" s="2513" t="str">
        <f t="shared" si="57"/>
        <v/>
      </c>
      <c r="AC90" s="2513" t="str">
        <f t="shared" si="58"/>
        <v>X</v>
      </c>
      <c r="AE90" s="2513"/>
      <c r="AF90" s="2513"/>
      <c r="AG90" s="2513"/>
      <c r="AH90" s="2513"/>
      <c r="AI90" s="2513"/>
      <c r="AJ90" s="2584" t="str">
        <f t="shared" si="52"/>
        <v/>
      </c>
      <c r="AK90" s="2584"/>
      <c r="AL90" s="2513" t="str">
        <f t="shared" si="48"/>
        <v/>
      </c>
      <c r="AM90" s="2513" t="str">
        <f t="shared" si="47"/>
        <v/>
      </c>
      <c r="AN90" s="2513" t="str">
        <f t="shared" si="44"/>
        <v/>
      </c>
      <c r="AO90" s="2513" t="str">
        <f t="shared" si="49"/>
        <v/>
      </c>
      <c r="AP90" s="2513" t="str">
        <f t="shared" si="50"/>
        <v/>
      </c>
      <c r="AQ90" s="2513" t="str">
        <f t="shared" si="51"/>
        <v>X</v>
      </c>
      <c r="AR90" s="2555"/>
    </row>
    <row r="91" spans="1:44" s="2683" customFormat="1">
      <c r="A91" s="4243" t="s">
        <v>9732</v>
      </c>
      <c r="B91" s="4243"/>
      <c r="C91" s="4243"/>
      <c r="D91" s="2704"/>
      <c r="E91" s="2704"/>
      <c r="F91" s="2576">
        <f>SUBTOTAL(9,F92:F158)</f>
        <v>11022890.899999999</v>
      </c>
      <c r="G91" s="2535">
        <f t="shared" si="53"/>
        <v>1102.2890899999998</v>
      </c>
      <c r="H91" s="2697"/>
      <c r="I91" s="2697"/>
      <c r="J91" s="2697"/>
      <c r="K91" s="2698"/>
      <c r="L91" s="2699"/>
      <c r="M91" s="2700"/>
      <c r="N91" s="2700"/>
      <c r="O91" s="2713"/>
      <c r="P91" s="2576">
        <f>SUBTOTAL(9,P92:P158)</f>
        <v>6137581.5999999996</v>
      </c>
      <c r="Q91" s="2576">
        <f>SUBTOTAL(9,Q92:Q158)</f>
        <v>166000</v>
      </c>
      <c r="R91" s="2576">
        <f>SUBTOTAL(9,R92:R158)</f>
        <v>4719309.3</v>
      </c>
      <c r="S91" s="2682"/>
      <c r="T91" s="2576">
        <f>SUBTOTAL(9,T92:T158)</f>
        <v>0</v>
      </c>
      <c r="U91" s="2576">
        <f>SUBTOTAL(9,U92:U158)</f>
        <v>210000</v>
      </c>
      <c r="V91" s="2576"/>
      <c r="W91" s="2576">
        <f>SUBTOTAL(9,W92:W158)</f>
        <v>0</v>
      </c>
      <c r="X91" s="2576"/>
      <c r="Y91" s="2576">
        <f>SUBTOTAL(9,Y92:Y158)</f>
        <v>3562660.7</v>
      </c>
      <c r="AA91" s="2583" t="str">
        <f>IF(P91=0,"","X")</f>
        <v>X</v>
      </c>
      <c r="AB91" s="2583" t="str">
        <f>IF(Q91=0,"","X")</f>
        <v>X</v>
      </c>
      <c r="AC91" s="2583" t="str">
        <f>IF(R91=0,"","X")</f>
        <v>X</v>
      </c>
      <c r="AE91" s="2583"/>
      <c r="AF91" s="2583"/>
      <c r="AG91" s="2583"/>
      <c r="AH91" s="2584"/>
      <c r="AI91" s="2584"/>
      <c r="AJ91" s="2584" t="str">
        <f t="shared" si="52"/>
        <v>X</v>
      </c>
      <c r="AK91" s="2584"/>
      <c r="AL91" s="2583" t="str">
        <f>IF(T91=0,"","X")</f>
        <v/>
      </c>
      <c r="AM91" s="2583" t="str">
        <f>IF(U91=0,"","X")</f>
        <v>X</v>
      </c>
      <c r="AN91" s="2513" t="str">
        <f t="shared" si="44"/>
        <v/>
      </c>
      <c r="AO91" s="2583" t="str">
        <f>IF(W91=0,"","X")</f>
        <v/>
      </c>
      <c r="AP91" s="2583" t="str">
        <f>IF(X91=0,"","X")</f>
        <v/>
      </c>
      <c r="AQ91" s="2583" t="str">
        <f>IF(Y91=0,"","X")</f>
        <v>X</v>
      </c>
      <c r="AR91" s="2555"/>
    </row>
    <row r="92" spans="1:44" s="2603" customFormat="1" ht="126">
      <c r="A92" s="2608">
        <v>1</v>
      </c>
      <c r="B92" s="2612" t="s">
        <v>9565</v>
      </c>
      <c r="C92" s="2519" t="s">
        <v>8105</v>
      </c>
      <c r="D92" s="2536">
        <v>9</v>
      </c>
      <c r="E92" s="2536">
        <v>15</v>
      </c>
      <c r="F92" s="2611">
        <v>189581.6</v>
      </c>
      <c r="G92" s="2539">
        <f t="shared" si="53"/>
        <v>18.958159999999999</v>
      </c>
      <c r="H92" s="2223" t="s">
        <v>450</v>
      </c>
      <c r="I92" s="2223" t="s">
        <v>9344</v>
      </c>
      <c r="J92" s="2519" t="s">
        <v>9566</v>
      </c>
      <c r="K92" s="2243" t="s">
        <v>9567</v>
      </c>
      <c r="L92" s="2278" t="s">
        <v>2182</v>
      </c>
      <c r="M92" s="2599" t="s">
        <v>9568</v>
      </c>
      <c r="N92" s="2223" t="s">
        <v>9569</v>
      </c>
      <c r="O92" s="2519" t="s">
        <v>9570</v>
      </c>
      <c r="P92" s="2279">
        <f>F92</f>
        <v>189581.6</v>
      </c>
      <c r="Q92" s="2279"/>
      <c r="R92" s="2279"/>
      <c r="S92" s="2446" t="str">
        <f t="shared" ref="S92:S123" si="61">B92</f>
        <v>Khu đất thu hồi của Cộng ty Cổ phần thương Mại Quảng Trọng</v>
      </c>
      <c r="T92" s="2600"/>
      <c r="U92" s="2319"/>
      <c r="V92" s="2601"/>
      <c r="W92" s="2602"/>
      <c r="X92" s="2601"/>
      <c r="Y92" s="2601">
        <f>F92</f>
        <v>189581.6</v>
      </c>
      <c r="AA92" s="2280" t="str">
        <f t="shared" ref="AA92:AA123" si="62">IF(P92="","","X")</f>
        <v>X</v>
      </c>
      <c r="AB92" s="2280" t="str">
        <f t="shared" ref="AB92:AB123" si="63">IF(Q92="","","X")</f>
        <v/>
      </c>
      <c r="AC92" s="2280" t="str">
        <f t="shared" ref="AC92:AC123" si="64">IF(R92="","","X")</f>
        <v/>
      </c>
      <c r="AE92" s="2280" t="s">
        <v>7540</v>
      </c>
      <c r="AF92" s="2280"/>
      <c r="AG92" s="2280"/>
      <c r="AH92" s="2608"/>
      <c r="AI92" s="2608"/>
      <c r="AJ92" s="2604" t="str">
        <f t="shared" si="52"/>
        <v/>
      </c>
      <c r="AK92" s="2604"/>
      <c r="AL92" s="2280" t="str">
        <f t="shared" ref="AL92:AL123" si="65">IF(T92="","","X")</f>
        <v/>
      </c>
      <c r="AM92" s="2280" t="str">
        <f t="shared" ref="AM92:AM123" si="66">IF(U92="","","X")</f>
        <v/>
      </c>
      <c r="AN92" s="2280" t="str">
        <f t="shared" si="44"/>
        <v/>
      </c>
      <c r="AO92" s="2280" t="str">
        <f t="shared" ref="AO92:AO123" si="67">IF(W92="","","X")</f>
        <v/>
      </c>
      <c r="AP92" s="2280" t="str">
        <f t="shared" ref="AP92:AP123" si="68">IF(X92="","","X")</f>
        <v/>
      </c>
      <c r="AQ92" s="2280" t="str">
        <f t="shared" ref="AQ92:AQ123" si="69">IF(Y92="","","X")</f>
        <v>X</v>
      </c>
      <c r="AR92" s="2711"/>
    </row>
    <row r="93" spans="1:44" ht="94.5">
      <c r="A93" s="2595">
        <f t="shared" ref="A93:A124" si="70">A92+1</f>
        <v>2</v>
      </c>
      <c r="B93" s="2514" t="s">
        <v>176</v>
      </c>
      <c r="C93" s="2517" t="s">
        <v>8105</v>
      </c>
      <c r="D93" s="2528">
        <v>15</v>
      </c>
      <c r="E93" s="2528" t="s">
        <v>178</v>
      </c>
      <c r="F93" s="2714">
        <v>2689.5</v>
      </c>
      <c r="G93" s="2529">
        <f t="shared" si="53"/>
        <v>0.26895000000000002</v>
      </c>
      <c r="H93" s="2515" t="s">
        <v>450</v>
      </c>
      <c r="I93" s="2515" t="s">
        <v>9344</v>
      </c>
      <c r="J93" s="2516" t="s">
        <v>179</v>
      </c>
      <c r="K93" s="1329" t="s">
        <v>9571</v>
      </c>
      <c r="L93" s="2514" t="s">
        <v>9504</v>
      </c>
      <c r="M93" s="1409" t="s">
        <v>9572</v>
      </c>
      <c r="N93" s="2515"/>
      <c r="O93" s="2517" t="s">
        <v>9573</v>
      </c>
      <c r="P93" s="2321"/>
      <c r="Q93" s="2321"/>
      <c r="R93" s="2321">
        <f>F93</f>
        <v>2689.5</v>
      </c>
      <c r="S93" s="2337" t="str">
        <f t="shared" si="61"/>
        <v>Công ty Cao Su Hoà Bình</v>
      </c>
      <c r="T93" s="2588"/>
      <c r="U93" s="2588"/>
      <c r="V93" s="1968"/>
      <c r="W93" s="2400"/>
      <c r="X93" s="2400"/>
      <c r="Y93" s="1968">
        <f>F93</f>
        <v>2689.5</v>
      </c>
      <c r="AA93" s="2525" t="str">
        <f t="shared" si="62"/>
        <v/>
      </c>
      <c r="AB93" s="2525" t="str">
        <f t="shared" si="63"/>
        <v/>
      </c>
      <c r="AC93" s="2525" t="str">
        <f t="shared" si="64"/>
        <v>X</v>
      </c>
      <c r="AE93" s="2525" t="s">
        <v>7540</v>
      </c>
      <c r="AF93" s="2525"/>
      <c r="AG93" s="2525"/>
      <c r="AH93" s="2525"/>
      <c r="AI93" s="2525"/>
      <c r="AJ93" s="2589" t="str">
        <f t="shared" si="52"/>
        <v/>
      </c>
      <c r="AK93" s="2589"/>
      <c r="AL93" s="2525" t="str">
        <f t="shared" si="65"/>
        <v/>
      </c>
      <c r="AM93" s="2525" t="str">
        <f t="shared" si="66"/>
        <v/>
      </c>
      <c r="AN93" s="2525" t="str">
        <f t="shared" ref="AN93:AN124" si="71">IF(V93="","","X")</f>
        <v/>
      </c>
      <c r="AO93" s="2525" t="str">
        <f t="shared" si="67"/>
        <v/>
      </c>
      <c r="AP93" s="2525" t="str">
        <f t="shared" si="68"/>
        <v/>
      </c>
      <c r="AQ93" s="2525" t="str">
        <f t="shared" si="69"/>
        <v>X</v>
      </c>
      <c r="AR93" s="2571"/>
    </row>
    <row r="94" spans="1:44" s="2667" customFormat="1" ht="236.25">
      <c r="A94" s="2660">
        <f t="shared" si="70"/>
        <v>3</v>
      </c>
      <c r="B94" s="2553" t="s">
        <v>9574</v>
      </c>
      <c r="C94" s="1372" t="s">
        <v>8105</v>
      </c>
      <c r="D94" s="2554"/>
      <c r="E94" s="2554"/>
      <c r="F94" s="2552">
        <v>25043.1</v>
      </c>
      <c r="G94" s="2552">
        <f t="shared" si="53"/>
        <v>2.5043099999999998</v>
      </c>
      <c r="H94" s="1372" t="s">
        <v>450</v>
      </c>
      <c r="I94" s="1372" t="s">
        <v>9344</v>
      </c>
      <c r="J94" s="1372" t="s">
        <v>9575</v>
      </c>
      <c r="K94" s="2662"/>
      <c r="L94" s="1372" t="s">
        <v>9369</v>
      </c>
      <c r="M94" s="2661" t="s">
        <v>9576</v>
      </c>
      <c r="N94" s="1372"/>
      <c r="O94" s="1372" t="s">
        <v>9577</v>
      </c>
      <c r="P94" s="1373"/>
      <c r="Q94" s="1373"/>
      <c r="R94" s="1373">
        <f>F94</f>
        <v>25043.1</v>
      </c>
      <c r="S94" s="2663" t="str">
        <f t="shared" si="61"/>
        <v>Khu đất giao cho Cty TNHH Một thành viên Du lịch Lữ hành An Lộc Sơn</v>
      </c>
      <c r="T94" s="2083"/>
      <c r="U94" s="2083"/>
      <c r="V94" s="2665">
        <f>F94</f>
        <v>25043.1</v>
      </c>
      <c r="W94" s="2666"/>
      <c r="X94" s="2666"/>
      <c r="Y94" s="2665"/>
      <c r="AA94" s="1394" t="str">
        <f t="shared" si="62"/>
        <v/>
      </c>
      <c r="AB94" s="1394" t="str">
        <f t="shared" si="63"/>
        <v/>
      </c>
      <c r="AC94" s="1394" t="str">
        <f t="shared" si="64"/>
        <v>X</v>
      </c>
      <c r="AE94" s="1394" t="s">
        <v>7540</v>
      </c>
      <c r="AF94" s="1394"/>
      <c r="AG94" s="1394"/>
      <c r="AH94" s="1394"/>
      <c r="AI94" s="1394"/>
      <c r="AJ94" s="2668" t="str">
        <f t="shared" si="52"/>
        <v>X</v>
      </c>
      <c r="AK94" s="2668"/>
      <c r="AL94" s="1394" t="str">
        <f t="shared" si="65"/>
        <v/>
      </c>
      <c r="AM94" s="1394" t="str">
        <f t="shared" si="66"/>
        <v/>
      </c>
      <c r="AN94" s="1394" t="str">
        <f t="shared" si="71"/>
        <v>X</v>
      </c>
      <c r="AO94" s="1394" t="str">
        <f t="shared" si="67"/>
        <v/>
      </c>
      <c r="AP94" s="1394" t="str">
        <f t="shared" si="68"/>
        <v/>
      </c>
      <c r="AQ94" s="1394" t="str">
        <f t="shared" si="69"/>
        <v/>
      </c>
      <c r="AR94" s="1394" t="s">
        <v>7540</v>
      </c>
    </row>
    <row r="95" spans="1:44" s="2667" customFormat="1" ht="204.75">
      <c r="A95" s="2660">
        <f t="shared" si="70"/>
        <v>4</v>
      </c>
      <c r="B95" s="2553" t="s">
        <v>9578</v>
      </c>
      <c r="C95" s="1372" t="s">
        <v>8105</v>
      </c>
      <c r="D95" s="2554"/>
      <c r="E95" s="2554"/>
      <c r="F95" s="2551">
        <f>21*10000</f>
        <v>210000</v>
      </c>
      <c r="G95" s="2552">
        <f t="shared" si="53"/>
        <v>21</v>
      </c>
      <c r="H95" s="1372" t="s">
        <v>450</v>
      </c>
      <c r="I95" s="1372" t="s">
        <v>9330</v>
      </c>
      <c r="J95" s="1372" t="s">
        <v>9579</v>
      </c>
      <c r="K95" s="2553" t="s">
        <v>623</v>
      </c>
      <c r="L95" s="1372"/>
      <c r="M95" s="2661"/>
      <c r="N95" s="1372"/>
      <c r="O95" s="1372" t="s">
        <v>418</v>
      </c>
      <c r="P95" s="1373">
        <f t="shared" ref="P95:P100" si="72">F95</f>
        <v>210000</v>
      </c>
      <c r="Q95" s="1373"/>
      <c r="R95" s="1373"/>
      <c r="S95" s="2663" t="str">
        <f t="shared" si="61"/>
        <v xml:space="preserve">Khu đất dự kiến xây dựng khu du lịch Free Land </v>
      </c>
      <c r="T95" s="2083"/>
      <c r="U95" s="2664">
        <f>F95</f>
        <v>210000</v>
      </c>
      <c r="V95" s="2665"/>
      <c r="W95" s="2666"/>
      <c r="X95" s="2666"/>
      <c r="Y95" s="2665"/>
      <c r="AA95" s="1394" t="str">
        <f t="shared" si="62"/>
        <v>X</v>
      </c>
      <c r="AB95" s="1394" t="str">
        <f t="shared" si="63"/>
        <v/>
      </c>
      <c r="AC95" s="1394" t="str">
        <f t="shared" si="64"/>
        <v/>
      </c>
      <c r="AE95" s="1394" t="s">
        <v>7540</v>
      </c>
      <c r="AF95" s="1394"/>
      <c r="AG95" s="1394"/>
      <c r="AH95" s="1394"/>
      <c r="AI95" s="1394"/>
      <c r="AJ95" s="2668" t="str">
        <f t="shared" si="52"/>
        <v>X</v>
      </c>
      <c r="AK95" s="2668">
        <v>2018</v>
      </c>
      <c r="AL95" s="1394" t="str">
        <f t="shared" si="65"/>
        <v/>
      </c>
      <c r="AM95" s="1394" t="str">
        <f t="shared" si="66"/>
        <v>X</v>
      </c>
      <c r="AN95" s="1394" t="str">
        <f t="shared" si="71"/>
        <v/>
      </c>
      <c r="AO95" s="1394" t="str">
        <f t="shared" si="67"/>
        <v/>
      </c>
      <c r="AP95" s="1394" t="str">
        <f t="shared" si="68"/>
        <v/>
      </c>
      <c r="AQ95" s="1394" t="str">
        <f t="shared" si="69"/>
        <v/>
      </c>
      <c r="AR95" s="1394" t="s">
        <v>7540</v>
      </c>
    </row>
    <row r="96" spans="1:44" ht="141.75">
      <c r="A96" s="2595">
        <f t="shared" si="70"/>
        <v>5</v>
      </c>
      <c r="B96" s="1962" t="s">
        <v>482</v>
      </c>
      <c r="C96" s="2517" t="s">
        <v>8105</v>
      </c>
      <c r="D96" s="2528"/>
      <c r="E96" s="2528"/>
      <c r="F96" s="2530">
        <f>11*10000</f>
        <v>110000</v>
      </c>
      <c r="G96" s="2529">
        <f t="shared" si="53"/>
        <v>11</v>
      </c>
      <c r="H96" s="2515" t="s">
        <v>450</v>
      </c>
      <c r="I96" s="2515" t="s">
        <v>9330</v>
      </c>
      <c r="J96" s="2351" t="s">
        <v>9580</v>
      </c>
      <c r="K96" s="2337" t="s">
        <v>484</v>
      </c>
      <c r="L96" s="1962" t="s">
        <v>476</v>
      </c>
      <c r="M96" s="2658" t="s">
        <v>9581</v>
      </c>
      <c r="N96" s="2515"/>
      <c r="O96" s="2515" t="s">
        <v>400</v>
      </c>
      <c r="P96" s="2321">
        <f t="shared" si="72"/>
        <v>110000</v>
      </c>
      <c r="Q96" s="2321"/>
      <c r="R96" s="2321"/>
      <c r="S96" s="2337" t="str">
        <f t="shared" si="61"/>
        <v xml:space="preserve"> Khu đất quy hoạch Khu dân cư Hồ Tràm</v>
      </c>
      <c r="T96" s="2588"/>
      <c r="U96" s="2588"/>
      <c r="V96" s="1968">
        <f t="shared" ref="V96:V127" si="73">F96</f>
        <v>110000</v>
      </c>
      <c r="W96" s="2400"/>
      <c r="X96" s="2400"/>
      <c r="Y96" s="1968"/>
      <c r="AA96" s="2525" t="str">
        <f t="shared" si="62"/>
        <v>X</v>
      </c>
      <c r="AB96" s="2525" t="str">
        <f t="shared" si="63"/>
        <v/>
      </c>
      <c r="AC96" s="2525" t="str">
        <f t="shared" si="64"/>
        <v/>
      </c>
      <c r="AE96" s="2525" t="s">
        <v>7540</v>
      </c>
      <c r="AF96" s="2525"/>
      <c r="AG96" s="2525"/>
      <c r="AH96" s="2525"/>
      <c r="AI96" s="2525"/>
      <c r="AJ96" s="2589" t="str">
        <f t="shared" si="52"/>
        <v>X</v>
      </c>
      <c r="AK96" s="2589"/>
      <c r="AL96" s="2525" t="str">
        <f t="shared" si="65"/>
        <v/>
      </c>
      <c r="AM96" s="2525" t="str">
        <f t="shared" si="66"/>
        <v/>
      </c>
      <c r="AN96" s="2525" t="str">
        <f t="shared" si="71"/>
        <v>X</v>
      </c>
      <c r="AO96" s="2525" t="str">
        <f t="shared" si="67"/>
        <v/>
      </c>
      <c r="AP96" s="2525" t="str">
        <f t="shared" si="68"/>
        <v/>
      </c>
      <c r="AQ96" s="2525" t="str">
        <f t="shared" si="69"/>
        <v/>
      </c>
      <c r="AR96" s="2525" t="s">
        <v>7540</v>
      </c>
    </row>
    <row r="97" spans="1:44" s="2722" customFormat="1" ht="63">
      <c r="A97" s="2595">
        <f t="shared" si="70"/>
        <v>6</v>
      </c>
      <c r="B97" s="2715" t="s">
        <v>399</v>
      </c>
      <c r="C97" s="2518" t="s">
        <v>8105</v>
      </c>
      <c r="D97" s="2171"/>
      <c r="E97" s="2171"/>
      <c r="F97" s="2716">
        <v>52000</v>
      </c>
      <c r="G97" s="2535">
        <f t="shared" si="53"/>
        <v>5.2</v>
      </c>
      <c r="H97" s="1488" t="s">
        <v>9720</v>
      </c>
      <c r="I97" s="1488"/>
      <c r="J97" s="1488"/>
      <c r="K97" s="2717" t="s">
        <v>479</v>
      </c>
      <c r="L97" s="2715" t="s">
        <v>8799</v>
      </c>
      <c r="M97" s="2718" t="s">
        <v>9581</v>
      </c>
      <c r="N97" s="2717"/>
      <c r="O97" s="2719"/>
      <c r="P97" s="2720">
        <f t="shared" si="72"/>
        <v>52000</v>
      </c>
      <c r="Q97" s="2720"/>
      <c r="R97" s="2720"/>
      <c r="S97" s="2717" t="str">
        <f t="shared" si="61"/>
        <v>Khu đất UBND xã Phước Thuận quản lý</v>
      </c>
      <c r="T97" s="2721"/>
      <c r="U97" s="2716"/>
      <c r="V97" s="2716">
        <f t="shared" si="73"/>
        <v>52000</v>
      </c>
      <c r="W97" s="2721"/>
      <c r="X97" s="2721"/>
      <c r="Y97" s="2721"/>
      <c r="AA97" s="1488" t="str">
        <f t="shared" si="62"/>
        <v>X</v>
      </c>
      <c r="AB97" s="1488" t="str">
        <f t="shared" si="63"/>
        <v/>
      </c>
      <c r="AC97" s="1488" t="str">
        <f t="shared" si="64"/>
        <v/>
      </c>
      <c r="AE97" s="1488"/>
      <c r="AF97" s="1488"/>
      <c r="AG97" s="1488"/>
      <c r="AH97" s="1488"/>
      <c r="AI97" s="1488"/>
      <c r="AJ97" s="2584" t="str">
        <f t="shared" si="52"/>
        <v>X</v>
      </c>
      <c r="AK97" s="2584"/>
      <c r="AL97" s="1488" t="str">
        <f t="shared" si="65"/>
        <v/>
      </c>
      <c r="AM97" s="1488" t="str">
        <f t="shared" si="66"/>
        <v/>
      </c>
      <c r="AN97" s="2513" t="str">
        <f t="shared" si="71"/>
        <v>X</v>
      </c>
      <c r="AO97" s="1488" t="str">
        <f t="shared" si="67"/>
        <v/>
      </c>
      <c r="AP97" s="1488" t="str">
        <f t="shared" si="68"/>
        <v/>
      </c>
      <c r="AQ97" s="1488" t="str">
        <f t="shared" si="69"/>
        <v/>
      </c>
      <c r="AR97" s="2555"/>
    </row>
    <row r="98" spans="1:44" s="2683" customFormat="1" ht="78.75">
      <c r="A98" s="2595">
        <f t="shared" si="70"/>
        <v>7</v>
      </c>
      <c r="B98" s="2723" t="s">
        <v>9731</v>
      </c>
      <c r="C98" s="2534" t="s">
        <v>8105</v>
      </c>
      <c r="D98" s="2724"/>
      <c r="E98" s="2724"/>
      <c r="F98" s="2675">
        <v>100000</v>
      </c>
      <c r="G98" s="2535">
        <f t="shared" si="53"/>
        <v>10</v>
      </c>
      <c r="H98" s="2513" t="s">
        <v>9678</v>
      </c>
      <c r="I98" s="2513"/>
      <c r="J98" s="2513"/>
      <c r="K98" s="2673" t="s">
        <v>487</v>
      </c>
      <c r="L98" s="2723" t="s">
        <v>2260</v>
      </c>
      <c r="M98" s="2725" t="s">
        <v>9730</v>
      </c>
      <c r="N98" s="2725"/>
      <c r="O98" s="2726"/>
      <c r="P98" s="2353">
        <f t="shared" si="72"/>
        <v>100000</v>
      </c>
      <c r="Q98" s="2353"/>
      <c r="R98" s="2353"/>
      <c r="S98" s="2673" t="str">
        <f t="shared" si="61"/>
        <v xml:space="preserve"> Khu đất 10 ha nuôi tôm</v>
      </c>
      <c r="T98" s="2674"/>
      <c r="U98" s="2675"/>
      <c r="V98" s="2716">
        <f t="shared" si="73"/>
        <v>100000</v>
      </c>
      <c r="W98" s="2674"/>
      <c r="X98" s="2674"/>
      <c r="Y98" s="2674"/>
      <c r="AA98" s="2513" t="str">
        <f t="shared" si="62"/>
        <v>X</v>
      </c>
      <c r="AB98" s="2513" t="str">
        <f t="shared" si="63"/>
        <v/>
      </c>
      <c r="AC98" s="2513" t="str">
        <f t="shared" si="64"/>
        <v/>
      </c>
      <c r="AE98" s="2513"/>
      <c r="AF98" s="2513"/>
      <c r="AG98" s="2513"/>
      <c r="AH98" s="2513"/>
      <c r="AI98" s="2513"/>
      <c r="AJ98" s="2584" t="str">
        <f t="shared" si="52"/>
        <v>X</v>
      </c>
      <c r="AK98" s="2584"/>
      <c r="AL98" s="2513" t="str">
        <f t="shared" si="65"/>
        <v/>
      </c>
      <c r="AM98" s="2513" t="str">
        <f t="shared" si="66"/>
        <v/>
      </c>
      <c r="AN98" s="2513" t="str">
        <f t="shared" si="71"/>
        <v>X</v>
      </c>
      <c r="AO98" s="2513" t="str">
        <f t="shared" si="67"/>
        <v/>
      </c>
      <c r="AP98" s="2513" t="str">
        <f t="shared" si="68"/>
        <v/>
      </c>
      <c r="AQ98" s="2513" t="str">
        <f t="shared" si="69"/>
        <v/>
      </c>
      <c r="AR98" s="2594"/>
    </row>
    <row r="99" spans="1:44" s="2683" customFormat="1" ht="47.25">
      <c r="A99" s="2705">
        <f t="shared" si="70"/>
        <v>8</v>
      </c>
      <c r="B99" s="2723" t="s">
        <v>491</v>
      </c>
      <c r="C99" s="2534" t="s">
        <v>8105</v>
      </c>
      <c r="D99" s="2724"/>
      <c r="E99" s="2724"/>
      <c r="F99" s="2675">
        <v>126000</v>
      </c>
      <c r="G99" s="2535">
        <f t="shared" si="53"/>
        <v>12.6</v>
      </c>
      <c r="H99" s="2513" t="s">
        <v>9678</v>
      </c>
      <c r="I99" s="2513"/>
      <c r="J99" s="2513"/>
      <c r="K99" s="2673" t="s">
        <v>492</v>
      </c>
      <c r="L99" s="2723" t="s">
        <v>8799</v>
      </c>
      <c r="M99" s="2673" t="s">
        <v>9729</v>
      </c>
      <c r="N99" s="2673"/>
      <c r="O99" s="2726"/>
      <c r="P99" s="2353">
        <f t="shared" si="72"/>
        <v>126000</v>
      </c>
      <c r="Q99" s="2353"/>
      <c r="R99" s="2353"/>
      <c r="S99" s="2673" t="str">
        <f t="shared" si="61"/>
        <v xml:space="preserve"> Khu đất Khu du lịch Cát Vân (đã thu hồi)</v>
      </c>
      <c r="T99" s="2674"/>
      <c r="U99" s="2675"/>
      <c r="V99" s="2716">
        <f t="shared" si="73"/>
        <v>126000</v>
      </c>
      <c r="W99" s="2674"/>
      <c r="X99" s="2674"/>
      <c r="Y99" s="2674"/>
      <c r="AA99" s="2513" t="str">
        <f t="shared" si="62"/>
        <v>X</v>
      </c>
      <c r="AB99" s="2513" t="str">
        <f t="shared" si="63"/>
        <v/>
      </c>
      <c r="AC99" s="2513" t="str">
        <f t="shared" si="64"/>
        <v/>
      </c>
      <c r="AE99" s="2513"/>
      <c r="AF99" s="2513"/>
      <c r="AG99" s="2513"/>
      <c r="AH99" s="2513"/>
      <c r="AI99" s="2513"/>
      <c r="AJ99" s="2584" t="str">
        <f t="shared" si="52"/>
        <v>X</v>
      </c>
      <c r="AK99" s="2584"/>
      <c r="AL99" s="2513" t="str">
        <f t="shared" si="65"/>
        <v/>
      </c>
      <c r="AM99" s="2513" t="str">
        <f t="shared" si="66"/>
        <v/>
      </c>
      <c r="AN99" s="2513" t="str">
        <f t="shared" si="71"/>
        <v>X</v>
      </c>
      <c r="AO99" s="2513" t="str">
        <f t="shared" si="67"/>
        <v/>
      </c>
      <c r="AP99" s="2513" t="str">
        <f t="shared" si="68"/>
        <v/>
      </c>
      <c r="AQ99" s="2513" t="str">
        <f t="shared" si="69"/>
        <v/>
      </c>
      <c r="AR99" s="2594"/>
    </row>
    <row r="100" spans="1:44" s="2740" customFormat="1" ht="141.75">
      <c r="A100" s="2727">
        <f t="shared" si="70"/>
        <v>9</v>
      </c>
      <c r="B100" s="2728" t="s">
        <v>8054</v>
      </c>
      <c r="C100" s="2729" t="s">
        <v>8105</v>
      </c>
      <c r="D100" s="639"/>
      <c r="E100" s="639"/>
      <c r="F100" s="2730">
        <v>5350000</v>
      </c>
      <c r="G100" s="2731">
        <f t="shared" si="53"/>
        <v>535</v>
      </c>
      <c r="H100" s="2732" t="s">
        <v>494</v>
      </c>
      <c r="I100" s="2732"/>
      <c r="J100" s="2732"/>
      <c r="K100" s="2733" t="s">
        <v>9728</v>
      </c>
      <c r="L100" s="2728" t="s">
        <v>8799</v>
      </c>
      <c r="M100" s="2734" t="s">
        <v>9581</v>
      </c>
      <c r="N100" s="2735"/>
      <c r="O100" s="2736"/>
      <c r="P100" s="2737">
        <f t="shared" si="72"/>
        <v>5350000</v>
      </c>
      <c r="Q100" s="2737"/>
      <c r="R100" s="2737"/>
      <c r="S100" s="2733" t="str">
        <f t="shared" si="61"/>
        <v>Vườn thú safari (đã thu hồi)</v>
      </c>
      <c r="T100" s="2738"/>
      <c r="U100" s="2730"/>
      <c r="V100" s="2739">
        <f t="shared" si="73"/>
        <v>5350000</v>
      </c>
      <c r="W100" s="2738"/>
      <c r="X100" s="2738"/>
      <c r="Y100" s="2738"/>
      <c r="AA100" s="2732" t="str">
        <f t="shared" si="62"/>
        <v>X</v>
      </c>
      <c r="AB100" s="2732" t="str">
        <f t="shared" si="63"/>
        <v/>
      </c>
      <c r="AC100" s="2732" t="str">
        <f t="shared" si="64"/>
        <v/>
      </c>
      <c r="AE100" s="2732"/>
      <c r="AF100" s="2732"/>
      <c r="AG100" s="2732"/>
      <c r="AH100" s="2732"/>
      <c r="AI100" s="2732"/>
      <c r="AJ100" s="2741" t="str">
        <f t="shared" si="52"/>
        <v>X</v>
      </c>
      <c r="AK100" s="2741"/>
      <c r="AL100" s="2732" t="str">
        <f t="shared" si="65"/>
        <v/>
      </c>
      <c r="AM100" s="2732" t="str">
        <f t="shared" si="66"/>
        <v/>
      </c>
      <c r="AN100" s="2732" t="str">
        <f t="shared" si="71"/>
        <v>X</v>
      </c>
      <c r="AO100" s="2732" t="str">
        <f t="shared" si="67"/>
        <v/>
      </c>
      <c r="AP100" s="2732" t="str">
        <f t="shared" si="68"/>
        <v/>
      </c>
      <c r="AQ100" s="2732" t="str">
        <f t="shared" si="69"/>
        <v/>
      </c>
      <c r="AR100" s="2667"/>
    </row>
    <row r="101" spans="1:44" ht="63">
      <c r="A101" s="2595">
        <f t="shared" si="70"/>
        <v>10</v>
      </c>
      <c r="B101" s="2314" t="s">
        <v>9727</v>
      </c>
      <c r="C101" s="2517" t="s">
        <v>8105</v>
      </c>
      <c r="D101" s="1379"/>
      <c r="E101" s="1379"/>
      <c r="F101" s="2742">
        <v>784</v>
      </c>
      <c r="G101" s="2535">
        <f t="shared" si="53"/>
        <v>7.8399999999999997E-2</v>
      </c>
      <c r="H101" s="2525" t="s">
        <v>9720</v>
      </c>
      <c r="I101" s="2525"/>
      <c r="J101" s="2525"/>
      <c r="K101" s="2743" t="s">
        <v>617</v>
      </c>
      <c r="L101" s="2514" t="s">
        <v>9371</v>
      </c>
      <c r="M101" s="2744" t="s">
        <v>9726</v>
      </c>
      <c r="N101" s="2744"/>
      <c r="O101" s="2337" t="s">
        <v>9448</v>
      </c>
      <c r="P101" s="2353"/>
      <c r="Q101" s="2353"/>
      <c r="R101" s="2353">
        <f t="shared" ref="R101:R132" si="74">F101</f>
        <v>784</v>
      </c>
      <c r="S101" s="2673" t="str">
        <f t="shared" si="61"/>
        <v xml:space="preserve"> Đất trường mầm non (cũ)</v>
      </c>
      <c r="T101" s="2674"/>
      <c r="U101" s="2675"/>
      <c r="V101" s="2716">
        <f t="shared" si="73"/>
        <v>784</v>
      </c>
      <c r="W101" s="2674"/>
      <c r="X101" s="2674"/>
      <c r="Y101" s="2674"/>
      <c r="AA101" s="2513" t="str">
        <f t="shared" si="62"/>
        <v/>
      </c>
      <c r="AB101" s="2513" t="str">
        <f t="shared" si="63"/>
        <v/>
      </c>
      <c r="AC101" s="2513" t="str">
        <f t="shared" si="64"/>
        <v>X</v>
      </c>
      <c r="AE101" s="2513"/>
      <c r="AF101" s="2513"/>
      <c r="AG101" s="2513"/>
      <c r="AH101" s="2513"/>
      <c r="AI101" s="2513"/>
      <c r="AJ101" s="2584" t="str">
        <f t="shared" si="52"/>
        <v>X</v>
      </c>
      <c r="AK101" s="2584"/>
      <c r="AL101" s="2513" t="str">
        <f t="shared" si="65"/>
        <v/>
      </c>
      <c r="AM101" s="2513" t="str">
        <f t="shared" si="66"/>
        <v/>
      </c>
      <c r="AN101" s="2513" t="str">
        <f t="shared" si="71"/>
        <v>X</v>
      </c>
      <c r="AO101" s="2513" t="str">
        <f t="shared" si="67"/>
        <v/>
      </c>
      <c r="AP101" s="2513" t="str">
        <f t="shared" si="68"/>
        <v/>
      </c>
      <c r="AQ101" s="2513" t="str">
        <f t="shared" si="69"/>
        <v/>
      </c>
    </row>
    <row r="102" spans="1:44" ht="63">
      <c r="A102" s="2595">
        <f t="shared" si="70"/>
        <v>11</v>
      </c>
      <c r="B102" s="2314" t="s">
        <v>9725</v>
      </c>
      <c r="C102" s="2517" t="s">
        <v>8105</v>
      </c>
      <c r="D102" s="1379"/>
      <c r="E102" s="1379"/>
      <c r="F102" s="2742">
        <v>223</v>
      </c>
      <c r="G102" s="2535">
        <f t="shared" si="53"/>
        <v>2.23E-2</v>
      </c>
      <c r="H102" s="2525" t="s">
        <v>9720</v>
      </c>
      <c r="I102" s="2525"/>
      <c r="J102" s="2525"/>
      <c r="K102" s="1329" t="s">
        <v>3652</v>
      </c>
      <c r="L102" s="2314" t="s">
        <v>476</v>
      </c>
      <c r="M102" s="2744" t="s">
        <v>9724</v>
      </c>
      <c r="N102" s="2744"/>
      <c r="O102" s="2314" t="s">
        <v>8755</v>
      </c>
      <c r="P102" s="2353"/>
      <c r="Q102" s="2353"/>
      <c r="R102" s="2353">
        <f t="shared" si="74"/>
        <v>223</v>
      </c>
      <c r="S102" s="2673" t="str">
        <f t="shared" si="61"/>
        <v xml:space="preserve"> Đất trống trước Tụ điểm sinh hoạt</v>
      </c>
      <c r="T102" s="2674"/>
      <c r="U102" s="2675"/>
      <c r="V102" s="2716">
        <f t="shared" si="73"/>
        <v>223</v>
      </c>
      <c r="W102" s="2674"/>
      <c r="X102" s="2674"/>
      <c r="Y102" s="2674"/>
      <c r="AA102" s="2513" t="str">
        <f t="shared" si="62"/>
        <v/>
      </c>
      <c r="AB102" s="2513" t="str">
        <f t="shared" si="63"/>
        <v/>
      </c>
      <c r="AC102" s="2513" t="str">
        <f t="shared" si="64"/>
        <v>X</v>
      </c>
      <c r="AE102" s="2513"/>
      <c r="AF102" s="2513"/>
      <c r="AG102" s="2513"/>
      <c r="AH102" s="2513"/>
      <c r="AI102" s="2513"/>
      <c r="AJ102" s="2584" t="str">
        <f t="shared" si="52"/>
        <v>X</v>
      </c>
      <c r="AK102" s="2584"/>
      <c r="AL102" s="2513" t="str">
        <f t="shared" si="65"/>
        <v/>
      </c>
      <c r="AM102" s="2513" t="str">
        <f t="shared" si="66"/>
        <v/>
      </c>
      <c r="AN102" s="2513" t="str">
        <f t="shared" si="71"/>
        <v>X</v>
      </c>
      <c r="AO102" s="2513" t="str">
        <f t="shared" si="67"/>
        <v/>
      </c>
      <c r="AP102" s="2513" t="str">
        <f t="shared" si="68"/>
        <v/>
      </c>
      <c r="AQ102" s="2513" t="str">
        <f t="shared" si="69"/>
        <v/>
      </c>
    </row>
    <row r="103" spans="1:44" ht="63">
      <c r="A103" s="2595">
        <f t="shared" si="70"/>
        <v>12</v>
      </c>
      <c r="B103" s="2314" t="s">
        <v>1709</v>
      </c>
      <c r="C103" s="2517" t="s">
        <v>8105</v>
      </c>
      <c r="D103" s="1379"/>
      <c r="E103" s="1379"/>
      <c r="F103" s="2742">
        <v>1337</v>
      </c>
      <c r="G103" s="2535">
        <f t="shared" si="53"/>
        <v>0.13370000000000001</v>
      </c>
      <c r="H103" s="2525" t="s">
        <v>9720</v>
      </c>
      <c r="I103" s="2525"/>
      <c r="J103" s="2525"/>
      <c r="K103" s="2743" t="s">
        <v>626</v>
      </c>
      <c r="L103" s="2514" t="s">
        <v>9371</v>
      </c>
      <c r="M103" s="2744" t="s">
        <v>9723</v>
      </c>
      <c r="N103" s="2744"/>
      <c r="O103" s="2337" t="s">
        <v>9448</v>
      </c>
      <c r="P103" s="2353"/>
      <c r="Q103" s="2353"/>
      <c r="R103" s="2353">
        <f t="shared" si="74"/>
        <v>1337</v>
      </c>
      <c r="S103" s="2673" t="str">
        <f t="shared" si="61"/>
        <v>Đất trường cấp 1 (cũ)</v>
      </c>
      <c r="T103" s="2674"/>
      <c r="U103" s="2675"/>
      <c r="V103" s="2716">
        <f t="shared" si="73"/>
        <v>1337</v>
      </c>
      <c r="W103" s="2674"/>
      <c r="X103" s="2674"/>
      <c r="Y103" s="2674"/>
      <c r="AA103" s="2513" t="str">
        <f t="shared" si="62"/>
        <v/>
      </c>
      <c r="AB103" s="2513" t="str">
        <f t="shared" si="63"/>
        <v/>
      </c>
      <c r="AC103" s="2513" t="str">
        <f t="shared" si="64"/>
        <v>X</v>
      </c>
      <c r="AE103" s="2513"/>
      <c r="AF103" s="2513"/>
      <c r="AG103" s="2513"/>
      <c r="AH103" s="2513"/>
      <c r="AI103" s="2513"/>
      <c r="AJ103" s="2584" t="str">
        <f t="shared" si="52"/>
        <v>X</v>
      </c>
      <c r="AK103" s="2584"/>
      <c r="AL103" s="2513" t="str">
        <f t="shared" si="65"/>
        <v/>
      </c>
      <c r="AM103" s="2513" t="str">
        <f t="shared" si="66"/>
        <v/>
      </c>
      <c r="AN103" s="2513" t="str">
        <f t="shared" si="71"/>
        <v>X</v>
      </c>
      <c r="AO103" s="2513" t="str">
        <f t="shared" si="67"/>
        <v/>
      </c>
      <c r="AP103" s="2513" t="str">
        <f t="shared" si="68"/>
        <v/>
      </c>
      <c r="AQ103" s="2513" t="str">
        <f t="shared" si="69"/>
        <v/>
      </c>
    </row>
    <row r="104" spans="1:44" ht="63">
      <c r="A104" s="2595">
        <f t="shared" si="70"/>
        <v>13</v>
      </c>
      <c r="B104" s="2314" t="s">
        <v>1712</v>
      </c>
      <c r="C104" s="2517" t="s">
        <v>8105</v>
      </c>
      <c r="D104" s="1379"/>
      <c r="E104" s="1379"/>
      <c r="F104" s="2742">
        <v>14237</v>
      </c>
      <c r="G104" s="2535">
        <f t="shared" si="53"/>
        <v>1.4237</v>
      </c>
      <c r="H104" s="2525" t="s">
        <v>9720</v>
      </c>
      <c r="I104" s="2525"/>
      <c r="J104" s="2525"/>
      <c r="K104" s="1329" t="s">
        <v>3652</v>
      </c>
      <c r="L104" s="1962" t="s">
        <v>2260</v>
      </c>
      <c r="M104" s="2744" t="s">
        <v>9722</v>
      </c>
      <c r="N104" s="2744"/>
      <c r="O104" s="2694"/>
      <c r="P104" s="2353"/>
      <c r="Q104" s="2353"/>
      <c r="R104" s="2353">
        <f t="shared" si="74"/>
        <v>14237</v>
      </c>
      <c r="S104" s="2673" t="str">
        <f t="shared" si="61"/>
        <v>Đất công khu 47ha</v>
      </c>
      <c r="T104" s="2674"/>
      <c r="U104" s="2675"/>
      <c r="V104" s="2716">
        <f t="shared" si="73"/>
        <v>14237</v>
      </c>
      <c r="W104" s="2674"/>
      <c r="X104" s="2674"/>
      <c r="Y104" s="2674"/>
      <c r="AA104" s="2513" t="str">
        <f t="shared" si="62"/>
        <v/>
      </c>
      <c r="AB104" s="2513" t="str">
        <f t="shared" si="63"/>
        <v/>
      </c>
      <c r="AC104" s="2513" t="str">
        <f t="shared" si="64"/>
        <v>X</v>
      </c>
      <c r="AE104" s="2513"/>
      <c r="AF104" s="2513"/>
      <c r="AG104" s="2513"/>
      <c r="AH104" s="2513"/>
      <c r="AI104" s="2513"/>
      <c r="AJ104" s="2584" t="str">
        <f t="shared" si="52"/>
        <v>X</v>
      </c>
      <c r="AK104" s="2584"/>
      <c r="AL104" s="2513" t="str">
        <f t="shared" si="65"/>
        <v/>
      </c>
      <c r="AM104" s="2513" t="str">
        <f t="shared" si="66"/>
        <v/>
      </c>
      <c r="AN104" s="2513" t="str">
        <f t="shared" si="71"/>
        <v>X</v>
      </c>
      <c r="AO104" s="2513" t="str">
        <f t="shared" si="67"/>
        <v/>
      </c>
      <c r="AP104" s="2513" t="str">
        <f t="shared" si="68"/>
        <v/>
      </c>
      <c r="AQ104" s="2513" t="str">
        <f t="shared" si="69"/>
        <v/>
      </c>
    </row>
    <row r="105" spans="1:44" ht="63">
      <c r="A105" s="2595">
        <f t="shared" si="70"/>
        <v>14</v>
      </c>
      <c r="B105" s="2314" t="s">
        <v>1716</v>
      </c>
      <c r="C105" s="2517" t="s">
        <v>8105</v>
      </c>
      <c r="D105" s="1379"/>
      <c r="E105" s="1379"/>
      <c r="F105" s="2742">
        <v>3091</v>
      </c>
      <c r="G105" s="2535">
        <f t="shared" si="53"/>
        <v>0.30909999999999999</v>
      </c>
      <c r="H105" s="2525" t="s">
        <v>9720</v>
      </c>
      <c r="I105" s="2525"/>
      <c r="J105" s="2525"/>
      <c r="K105" s="2743" t="s">
        <v>631</v>
      </c>
      <c r="L105" s="1962" t="s">
        <v>2182</v>
      </c>
      <c r="M105" s="2744" t="s">
        <v>9721</v>
      </c>
      <c r="N105" s="2744"/>
      <c r="O105" s="2694"/>
      <c r="P105" s="2353"/>
      <c r="Q105" s="2353"/>
      <c r="R105" s="2353">
        <f t="shared" si="74"/>
        <v>3091</v>
      </c>
      <c r="S105" s="2673" t="str">
        <f t="shared" si="61"/>
        <v>Đất ao (ông Nguyễn Trọng Kim đang thuê)</v>
      </c>
      <c r="T105" s="2674"/>
      <c r="U105" s="2675"/>
      <c r="V105" s="2716">
        <f t="shared" si="73"/>
        <v>3091</v>
      </c>
      <c r="W105" s="2674"/>
      <c r="X105" s="2674"/>
      <c r="Y105" s="2674"/>
      <c r="AA105" s="2513" t="str">
        <f t="shared" si="62"/>
        <v/>
      </c>
      <c r="AB105" s="2513" t="str">
        <f t="shared" si="63"/>
        <v/>
      </c>
      <c r="AC105" s="2513" t="str">
        <f t="shared" si="64"/>
        <v>X</v>
      </c>
      <c r="AE105" s="2513"/>
      <c r="AF105" s="2513"/>
      <c r="AG105" s="2513"/>
      <c r="AH105" s="2513"/>
      <c r="AI105" s="2513"/>
      <c r="AJ105" s="2584" t="str">
        <f t="shared" si="52"/>
        <v>X</v>
      </c>
      <c r="AK105" s="2584"/>
      <c r="AL105" s="2513" t="str">
        <f t="shared" si="65"/>
        <v/>
      </c>
      <c r="AM105" s="2513" t="str">
        <f t="shared" si="66"/>
        <v/>
      </c>
      <c r="AN105" s="2513" t="str">
        <f t="shared" si="71"/>
        <v>X</v>
      </c>
      <c r="AO105" s="2513" t="str">
        <f t="shared" si="67"/>
        <v/>
      </c>
      <c r="AP105" s="2513" t="str">
        <f t="shared" si="68"/>
        <v/>
      </c>
      <c r="AQ105" s="2513" t="str">
        <f t="shared" si="69"/>
        <v/>
      </c>
    </row>
    <row r="106" spans="1:44" ht="63">
      <c r="A106" s="2595">
        <f t="shared" si="70"/>
        <v>15</v>
      </c>
      <c r="B106" s="2314" t="s">
        <v>1718</v>
      </c>
      <c r="C106" s="2517" t="s">
        <v>8105</v>
      </c>
      <c r="D106" s="1379"/>
      <c r="E106" s="1379"/>
      <c r="F106" s="2742">
        <v>63000</v>
      </c>
      <c r="G106" s="2535">
        <f t="shared" si="53"/>
        <v>6.3</v>
      </c>
      <c r="H106" s="2525" t="s">
        <v>9720</v>
      </c>
      <c r="I106" s="2525"/>
      <c r="J106" s="2525"/>
      <c r="K106" s="2745" t="s">
        <v>635</v>
      </c>
      <c r="L106" s="1962" t="s">
        <v>2182</v>
      </c>
      <c r="M106" s="1942" t="s">
        <v>9719</v>
      </c>
      <c r="N106" s="1942"/>
      <c r="O106" s="2694"/>
      <c r="P106" s="2353"/>
      <c r="Q106" s="2353"/>
      <c r="R106" s="2353">
        <f t="shared" si="74"/>
        <v>63000</v>
      </c>
      <c r="S106" s="2673" t="str">
        <f t="shared" si="61"/>
        <v>Khu 6.3ha Hồ Tràm</v>
      </c>
      <c r="T106" s="2674"/>
      <c r="U106" s="2675"/>
      <c r="V106" s="2716">
        <f t="shared" si="73"/>
        <v>63000</v>
      </c>
      <c r="W106" s="2674"/>
      <c r="X106" s="2674"/>
      <c r="Y106" s="2674"/>
      <c r="AA106" s="2513" t="str">
        <f t="shared" si="62"/>
        <v/>
      </c>
      <c r="AB106" s="2513" t="str">
        <f t="shared" si="63"/>
        <v/>
      </c>
      <c r="AC106" s="2513" t="str">
        <f t="shared" si="64"/>
        <v>X</v>
      </c>
      <c r="AE106" s="2513"/>
      <c r="AF106" s="2513"/>
      <c r="AG106" s="2513"/>
      <c r="AH106" s="2513"/>
      <c r="AI106" s="2513"/>
      <c r="AJ106" s="2584" t="str">
        <f t="shared" si="52"/>
        <v>X</v>
      </c>
      <c r="AK106" s="2584"/>
      <c r="AL106" s="2513" t="str">
        <f t="shared" si="65"/>
        <v/>
      </c>
      <c r="AM106" s="2513" t="str">
        <f t="shared" si="66"/>
        <v/>
      </c>
      <c r="AN106" s="2513" t="str">
        <f t="shared" si="71"/>
        <v>X</v>
      </c>
      <c r="AO106" s="2513" t="str">
        <f t="shared" si="67"/>
        <v/>
      </c>
      <c r="AP106" s="2513" t="str">
        <f t="shared" si="68"/>
        <v/>
      </c>
      <c r="AQ106" s="2513" t="str">
        <f t="shared" si="69"/>
        <v/>
      </c>
    </row>
    <row r="107" spans="1:44" ht="47.25">
      <c r="A107" s="2595">
        <f t="shared" si="70"/>
        <v>16</v>
      </c>
      <c r="B107" s="2314" t="s">
        <v>1695</v>
      </c>
      <c r="C107" s="2517" t="s">
        <v>8105</v>
      </c>
      <c r="D107" s="1379"/>
      <c r="E107" s="1379"/>
      <c r="F107" s="2524">
        <v>13908</v>
      </c>
      <c r="G107" s="2535">
        <f t="shared" si="53"/>
        <v>1.3908</v>
      </c>
      <c r="H107" s="2525" t="s">
        <v>9715</v>
      </c>
      <c r="I107" s="2525"/>
      <c r="J107" s="2525"/>
      <c r="K107" s="1329" t="s">
        <v>3652</v>
      </c>
      <c r="L107" s="1962" t="s">
        <v>2182</v>
      </c>
      <c r="M107" s="2744" t="s">
        <v>9718</v>
      </c>
      <c r="N107" s="2744"/>
      <c r="O107" s="2694"/>
      <c r="P107" s="2353"/>
      <c r="Q107" s="2353"/>
      <c r="R107" s="2353">
        <f t="shared" si="74"/>
        <v>13908</v>
      </c>
      <c r="S107" s="2673" t="str">
        <f t="shared" si="61"/>
        <v>Nghĩa địa Ấp 5 cũ</v>
      </c>
      <c r="T107" s="2674"/>
      <c r="U107" s="2675"/>
      <c r="V107" s="2716">
        <f t="shared" si="73"/>
        <v>13908</v>
      </c>
      <c r="W107" s="2674"/>
      <c r="X107" s="2674"/>
      <c r="Y107" s="2674"/>
      <c r="AA107" s="2513" t="str">
        <f t="shared" si="62"/>
        <v/>
      </c>
      <c r="AB107" s="2513" t="str">
        <f t="shared" si="63"/>
        <v/>
      </c>
      <c r="AC107" s="2513" t="str">
        <f t="shared" si="64"/>
        <v>X</v>
      </c>
      <c r="AE107" s="2513"/>
      <c r="AF107" s="2513"/>
      <c r="AG107" s="2513"/>
      <c r="AH107" s="2513"/>
      <c r="AI107" s="2513"/>
      <c r="AJ107" s="2584" t="str">
        <f t="shared" si="52"/>
        <v>X</v>
      </c>
      <c r="AK107" s="2584"/>
      <c r="AL107" s="2513" t="str">
        <f t="shared" si="65"/>
        <v/>
      </c>
      <c r="AM107" s="2513" t="str">
        <f t="shared" si="66"/>
        <v/>
      </c>
      <c r="AN107" s="2513" t="str">
        <f t="shared" si="71"/>
        <v>X</v>
      </c>
      <c r="AO107" s="2513" t="str">
        <f t="shared" si="67"/>
        <v/>
      </c>
      <c r="AP107" s="2513" t="str">
        <f t="shared" si="68"/>
        <v/>
      </c>
      <c r="AQ107" s="2513" t="str">
        <f t="shared" si="69"/>
        <v/>
      </c>
    </row>
    <row r="108" spans="1:44" ht="47.25">
      <c r="A108" s="2595">
        <f t="shared" si="70"/>
        <v>17</v>
      </c>
      <c r="B108" s="2314" t="s">
        <v>1695</v>
      </c>
      <c r="C108" s="2517" t="s">
        <v>8105</v>
      </c>
      <c r="D108" s="1379"/>
      <c r="E108" s="1379"/>
      <c r="F108" s="2524">
        <v>2126</v>
      </c>
      <c r="G108" s="2535">
        <f t="shared" si="53"/>
        <v>0.21260000000000001</v>
      </c>
      <c r="H108" s="2525" t="s">
        <v>9715</v>
      </c>
      <c r="I108" s="2525"/>
      <c r="J108" s="2525"/>
      <c r="K108" s="1329" t="s">
        <v>3652</v>
      </c>
      <c r="L108" s="1962" t="s">
        <v>2182</v>
      </c>
      <c r="M108" s="2744" t="s">
        <v>9718</v>
      </c>
      <c r="N108" s="2593"/>
      <c r="O108" s="2694"/>
      <c r="P108" s="2353"/>
      <c r="Q108" s="2353"/>
      <c r="R108" s="2353">
        <f t="shared" si="74"/>
        <v>2126</v>
      </c>
      <c r="S108" s="2673" t="str">
        <f t="shared" si="61"/>
        <v>Nghĩa địa Ấp 5 cũ</v>
      </c>
      <c r="T108" s="2674"/>
      <c r="U108" s="2675"/>
      <c r="V108" s="2716">
        <f t="shared" si="73"/>
        <v>2126</v>
      </c>
      <c r="W108" s="2674"/>
      <c r="X108" s="2674"/>
      <c r="Y108" s="2674"/>
      <c r="AA108" s="2513" t="str">
        <f t="shared" si="62"/>
        <v/>
      </c>
      <c r="AB108" s="2513" t="str">
        <f t="shared" si="63"/>
        <v/>
      </c>
      <c r="AC108" s="2513" t="str">
        <f t="shared" si="64"/>
        <v>X</v>
      </c>
      <c r="AE108" s="2513"/>
      <c r="AF108" s="2513"/>
      <c r="AG108" s="2513"/>
      <c r="AH108" s="2513"/>
      <c r="AI108" s="2513"/>
      <c r="AJ108" s="2584" t="str">
        <f t="shared" si="52"/>
        <v>X</v>
      </c>
      <c r="AK108" s="2584"/>
      <c r="AL108" s="2513" t="str">
        <f t="shared" si="65"/>
        <v/>
      </c>
      <c r="AM108" s="2513" t="str">
        <f t="shared" si="66"/>
        <v/>
      </c>
      <c r="AN108" s="2513" t="str">
        <f t="shared" si="71"/>
        <v>X</v>
      </c>
      <c r="AO108" s="2513" t="str">
        <f t="shared" si="67"/>
        <v/>
      </c>
      <c r="AP108" s="2513" t="str">
        <f t="shared" si="68"/>
        <v/>
      </c>
      <c r="AQ108" s="2513" t="str">
        <f t="shared" si="69"/>
        <v/>
      </c>
    </row>
    <row r="109" spans="1:44" ht="47.25">
      <c r="A109" s="2595">
        <f t="shared" si="70"/>
        <v>18</v>
      </c>
      <c r="B109" s="2314" t="s">
        <v>1695</v>
      </c>
      <c r="C109" s="2517" t="s">
        <v>8105</v>
      </c>
      <c r="D109" s="1379"/>
      <c r="E109" s="1379"/>
      <c r="F109" s="2524">
        <v>3323</v>
      </c>
      <c r="G109" s="2535">
        <f t="shared" si="53"/>
        <v>0.33229999999999998</v>
      </c>
      <c r="H109" s="2525" t="s">
        <v>9715</v>
      </c>
      <c r="I109" s="2525"/>
      <c r="J109" s="2525"/>
      <c r="K109" s="1329" t="s">
        <v>3652</v>
      </c>
      <c r="L109" s="1962" t="s">
        <v>2182</v>
      </c>
      <c r="M109" s="2744" t="s">
        <v>9718</v>
      </c>
      <c r="N109" s="2593"/>
      <c r="O109" s="2694"/>
      <c r="P109" s="2353"/>
      <c r="Q109" s="2353"/>
      <c r="R109" s="2353">
        <f t="shared" si="74"/>
        <v>3323</v>
      </c>
      <c r="S109" s="2673" t="str">
        <f t="shared" si="61"/>
        <v>Nghĩa địa Ấp 5 cũ</v>
      </c>
      <c r="T109" s="2674"/>
      <c r="U109" s="2675"/>
      <c r="V109" s="2716">
        <f t="shared" si="73"/>
        <v>3323</v>
      </c>
      <c r="W109" s="2674"/>
      <c r="X109" s="2674"/>
      <c r="Y109" s="2674"/>
      <c r="AA109" s="2513" t="str">
        <f t="shared" si="62"/>
        <v/>
      </c>
      <c r="AB109" s="2513" t="str">
        <f t="shared" si="63"/>
        <v/>
      </c>
      <c r="AC109" s="2513" t="str">
        <f t="shared" si="64"/>
        <v>X</v>
      </c>
      <c r="AE109" s="2513"/>
      <c r="AF109" s="2513"/>
      <c r="AG109" s="2513"/>
      <c r="AH109" s="2513"/>
      <c r="AI109" s="2513"/>
      <c r="AJ109" s="2584" t="str">
        <f t="shared" si="52"/>
        <v>X</v>
      </c>
      <c r="AK109" s="2584"/>
      <c r="AL109" s="2513" t="str">
        <f t="shared" si="65"/>
        <v/>
      </c>
      <c r="AM109" s="2513" t="str">
        <f t="shared" si="66"/>
        <v/>
      </c>
      <c r="AN109" s="2513" t="str">
        <f t="shared" si="71"/>
        <v>X</v>
      </c>
      <c r="AO109" s="2513" t="str">
        <f t="shared" si="67"/>
        <v/>
      </c>
      <c r="AP109" s="2513" t="str">
        <f t="shared" si="68"/>
        <v/>
      </c>
      <c r="AQ109" s="2513" t="str">
        <f t="shared" si="69"/>
        <v/>
      </c>
    </row>
    <row r="110" spans="1:44" ht="47.25">
      <c r="A110" s="2595">
        <f t="shared" si="70"/>
        <v>19</v>
      </c>
      <c r="B110" s="2314" t="s">
        <v>1695</v>
      </c>
      <c r="C110" s="2517" t="s">
        <v>8105</v>
      </c>
      <c r="D110" s="1379"/>
      <c r="E110" s="1379"/>
      <c r="F110" s="2524">
        <v>2738</v>
      </c>
      <c r="G110" s="2535">
        <f t="shared" si="53"/>
        <v>0.27379999999999999</v>
      </c>
      <c r="H110" s="2525" t="s">
        <v>9715</v>
      </c>
      <c r="I110" s="2525"/>
      <c r="J110" s="2525"/>
      <c r="K110" s="1329" t="s">
        <v>3652</v>
      </c>
      <c r="L110" s="1962" t="s">
        <v>2182</v>
      </c>
      <c r="M110" s="2744" t="s">
        <v>9718</v>
      </c>
      <c r="N110" s="2593"/>
      <c r="O110" s="2694"/>
      <c r="P110" s="2353"/>
      <c r="Q110" s="2353"/>
      <c r="R110" s="2353">
        <f t="shared" si="74"/>
        <v>2738</v>
      </c>
      <c r="S110" s="2673" t="str">
        <f t="shared" si="61"/>
        <v>Nghĩa địa Ấp 5 cũ</v>
      </c>
      <c r="T110" s="2674"/>
      <c r="U110" s="2675"/>
      <c r="V110" s="2716">
        <f t="shared" si="73"/>
        <v>2738</v>
      </c>
      <c r="W110" s="2674"/>
      <c r="X110" s="2674"/>
      <c r="Y110" s="2674"/>
      <c r="AA110" s="2513" t="str">
        <f t="shared" si="62"/>
        <v/>
      </c>
      <c r="AB110" s="2513" t="str">
        <f t="shared" si="63"/>
        <v/>
      </c>
      <c r="AC110" s="2513" t="str">
        <f t="shared" si="64"/>
        <v>X</v>
      </c>
      <c r="AE110" s="2513"/>
      <c r="AF110" s="2513"/>
      <c r="AG110" s="2513"/>
      <c r="AH110" s="2513"/>
      <c r="AI110" s="2513"/>
      <c r="AJ110" s="2584" t="str">
        <f t="shared" si="52"/>
        <v>X</v>
      </c>
      <c r="AK110" s="2584"/>
      <c r="AL110" s="2513" t="str">
        <f t="shared" si="65"/>
        <v/>
      </c>
      <c r="AM110" s="2513" t="str">
        <f t="shared" si="66"/>
        <v/>
      </c>
      <c r="AN110" s="2513" t="str">
        <f t="shared" si="71"/>
        <v>X</v>
      </c>
      <c r="AO110" s="2513" t="str">
        <f t="shared" si="67"/>
        <v/>
      </c>
      <c r="AP110" s="2513" t="str">
        <f t="shared" si="68"/>
        <v/>
      </c>
      <c r="AQ110" s="2513" t="str">
        <f t="shared" si="69"/>
        <v/>
      </c>
    </row>
    <row r="111" spans="1:44" ht="47.25">
      <c r="A111" s="2595">
        <f t="shared" si="70"/>
        <v>20</v>
      </c>
      <c r="B111" s="2314" t="s">
        <v>1119</v>
      </c>
      <c r="C111" s="2517" t="s">
        <v>8105</v>
      </c>
      <c r="D111" s="1379"/>
      <c r="E111" s="1379"/>
      <c r="F111" s="2524">
        <v>171.1</v>
      </c>
      <c r="G111" s="2535">
        <f t="shared" si="53"/>
        <v>1.711E-2</v>
      </c>
      <c r="H111" s="2525" t="s">
        <v>9715</v>
      </c>
      <c r="I111" s="2525"/>
      <c r="J111" s="2525"/>
      <c r="K111" s="1329" t="s">
        <v>3652</v>
      </c>
      <c r="L111" s="2314" t="s">
        <v>476</v>
      </c>
      <c r="M111" s="2744" t="s">
        <v>9714</v>
      </c>
      <c r="N111" s="2744"/>
      <c r="O111" s="2694"/>
      <c r="P111" s="2353"/>
      <c r="Q111" s="2353"/>
      <c r="R111" s="2353">
        <f t="shared" si="74"/>
        <v>171.1</v>
      </c>
      <c r="S111" s="2673" t="str">
        <f t="shared" si="61"/>
        <v>Đất vườn giá tỵ cũ Ấp 5</v>
      </c>
      <c r="T111" s="2674"/>
      <c r="U111" s="2675"/>
      <c r="V111" s="2716">
        <f t="shared" si="73"/>
        <v>171.1</v>
      </c>
      <c r="W111" s="2674"/>
      <c r="X111" s="2674"/>
      <c r="Y111" s="2674"/>
      <c r="AA111" s="2513" t="str">
        <f t="shared" si="62"/>
        <v/>
      </c>
      <c r="AB111" s="2513" t="str">
        <f t="shared" si="63"/>
        <v/>
      </c>
      <c r="AC111" s="2513" t="str">
        <f t="shared" si="64"/>
        <v>X</v>
      </c>
      <c r="AE111" s="2513"/>
      <c r="AF111" s="2513"/>
      <c r="AG111" s="2513"/>
      <c r="AH111" s="2513"/>
      <c r="AI111" s="2513"/>
      <c r="AJ111" s="2584" t="str">
        <f t="shared" si="52"/>
        <v>X</v>
      </c>
      <c r="AK111" s="2584"/>
      <c r="AL111" s="2513" t="str">
        <f t="shared" si="65"/>
        <v/>
      </c>
      <c r="AM111" s="2513" t="str">
        <f t="shared" si="66"/>
        <v/>
      </c>
      <c r="AN111" s="2513" t="str">
        <f t="shared" si="71"/>
        <v>X</v>
      </c>
      <c r="AO111" s="2513" t="str">
        <f t="shared" si="67"/>
        <v/>
      </c>
      <c r="AP111" s="2513" t="str">
        <f t="shared" si="68"/>
        <v/>
      </c>
      <c r="AQ111" s="2513" t="str">
        <f t="shared" si="69"/>
        <v/>
      </c>
    </row>
    <row r="112" spans="1:44" ht="47.25">
      <c r="A112" s="2595">
        <f t="shared" si="70"/>
        <v>21</v>
      </c>
      <c r="B112" s="2314" t="s">
        <v>1119</v>
      </c>
      <c r="C112" s="2517" t="s">
        <v>8105</v>
      </c>
      <c r="D112" s="1379"/>
      <c r="E112" s="1379"/>
      <c r="F112" s="2524">
        <v>390.6</v>
      </c>
      <c r="G112" s="2535">
        <f t="shared" si="53"/>
        <v>3.9060000000000004E-2</v>
      </c>
      <c r="H112" s="2525" t="s">
        <v>9715</v>
      </c>
      <c r="I112" s="2525"/>
      <c r="J112" s="2525"/>
      <c r="K112" s="1329" t="s">
        <v>3652</v>
      </c>
      <c r="L112" s="2314" t="s">
        <v>476</v>
      </c>
      <c r="M112" s="2593" t="s">
        <v>9645</v>
      </c>
      <c r="N112" s="2593"/>
      <c r="O112" s="2694"/>
      <c r="P112" s="2353"/>
      <c r="Q112" s="2353"/>
      <c r="R112" s="2353">
        <f t="shared" si="74"/>
        <v>390.6</v>
      </c>
      <c r="S112" s="2673" t="str">
        <f t="shared" si="61"/>
        <v>Đất vườn giá tỵ cũ Ấp 5</v>
      </c>
      <c r="T112" s="2674"/>
      <c r="U112" s="2675"/>
      <c r="V112" s="2716">
        <f t="shared" si="73"/>
        <v>390.6</v>
      </c>
      <c r="W112" s="2674"/>
      <c r="X112" s="2674"/>
      <c r="Y112" s="2674"/>
      <c r="AA112" s="2513" t="str">
        <f t="shared" si="62"/>
        <v/>
      </c>
      <c r="AB112" s="2513" t="str">
        <f t="shared" si="63"/>
        <v/>
      </c>
      <c r="AC112" s="2513" t="str">
        <f t="shared" si="64"/>
        <v>X</v>
      </c>
      <c r="AE112" s="2513"/>
      <c r="AF112" s="2513"/>
      <c r="AG112" s="2513"/>
      <c r="AH112" s="2513"/>
      <c r="AI112" s="2513"/>
      <c r="AJ112" s="2584" t="str">
        <f t="shared" si="52"/>
        <v>X</v>
      </c>
      <c r="AK112" s="2584"/>
      <c r="AL112" s="2513" t="str">
        <f t="shared" si="65"/>
        <v/>
      </c>
      <c r="AM112" s="2513" t="str">
        <f t="shared" si="66"/>
        <v/>
      </c>
      <c r="AN112" s="2513" t="str">
        <f t="shared" si="71"/>
        <v>X</v>
      </c>
      <c r="AO112" s="2513" t="str">
        <f t="shared" si="67"/>
        <v/>
      </c>
      <c r="AP112" s="2513" t="str">
        <f t="shared" si="68"/>
        <v/>
      </c>
      <c r="AQ112" s="2513" t="str">
        <f t="shared" si="69"/>
        <v/>
      </c>
    </row>
    <row r="113" spans="1:43" ht="47.25">
      <c r="A113" s="2595">
        <f t="shared" si="70"/>
        <v>22</v>
      </c>
      <c r="B113" s="2314" t="s">
        <v>1727</v>
      </c>
      <c r="C113" s="2517" t="s">
        <v>8105</v>
      </c>
      <c r="D113" s="1379"/>
      <c r="E113" s="1379"/>
      <c r="F113" s="2524">
        <v>1200</v>
      </c>
      <c r="G113" s="2535">
        <f t="shared" si="53"/>
        <v>0.12</v>
      </c>
      <c r="H113" s="2525" t="s">
        <v>9715</v>
      </c>
      <c r="I113" s="2525"/>
      <c r="J113" s="2525"/>
      <c r="K113" s="1942" t="s">
        <v>9717</v>
      </c>
      <c r="L113" s="2514" t="s">
        <v>9485</v>
      </c>
      <c r="M113" s="2744" t="s">
        <v>9716</v>
      </c>
      <c r="N113" s="2744"/>
      <c r="O113" s="2694"/>
      <c r="P113" s="2353"/>
      <c r="Q113" s="2353"/>
      <c r="R113" s="2353">
        <f t="shared" si="74"/>
        <v>1200</v>
      </c>
      <c r="S113" s="2673" t="str">
        <f t="shared" si="61"/>
        <v>Trụ sở Ấp 6</v>
      </c>
      <c r="T113" s="2674"/>
      <c r="U113" s="2675"/>
      <c r="V113" s="2716">
        <f t="shared" si="73"/>
        <v>1200</v>
      </c>
      <c r="W113" s="2674"/>
      <c r="X113" s="2674"/>
      <c r="Y113" s="2674"/>
      <c r="AA113" s="2513" t="str">
        <f t="shared" si="62"/>
        <v/>
      </c>
      <c r="AB113" s="2513" t="str">
        <f t="shared" si="63"/>
        <v/>
      </c>
      <c r="AC113" s="2513" t="str">
        <f t="shared" si="64"/>
        <v>X</v>
      </c>
      <c r="AE113" s="2513"/>
      <c r="AF113" s="2513"/>
      <c r="AG113" s="2513"/>
      <c r="AH113" s="2513"/>
      <c r="AI113" s="2513"/>
      <c r="AJ113" s="2584" t="str">
        <f t="shared" si="52"/>
        <v>X</v>
      </c>
      <c r="AK113" s="2584"/>
      <c r="AL113" s="2513" t="str">
        <f t="shared" si="65"/>
        <v/>
      </c>
      <c r="AM113" s="2513" t="str">
        <f t="shared" si="66"/>
        <v/>
      </c>
      <c r="AN113" s="2513" t="str">
        <f t="shared" si="71"/>
        <v>X</v>
      </c>
      <c r="AO113" s="2513" t="str">
        <f t="shared" si="67"/>
        <v/>
      </c>
      <c r="AP113" s="2513" t="str">
        <f t="shared" si="68"/>
        <v/>
      </c>
      <c r="AQ113" s="2513" t="str">
        <f t="shared" si="69"/>
        <v/>
      </c>
    </row>
    <row r="114" spans="1:43" ht="47.25">
      <c r="A114" s="2595">
        <f t="shared" si="70"/>
        <v>23</v>
      </c>
      <c r="B114" s="2314" t="s">
        <v>1728</v>
      </c>
      <c r="C114" s="2517" t="s">
        <v>8105</v>
      </c>
      <c r="D114" s="1379"/>
      <c r="E114" s="1379"/>
      <c r="F114" s="2524">
        <v>1323</v>
      </c>
      <c r="G114" s="2535">
        <f t="shared" si="53"/>
        <v>0.1323</v>
      </c>
      <c r="H114" s="2525" t="s">
        <v>9715</v>
      </c>
      <c r="I114" s="2525"/>
      <c r="J114" s="2525"/>
      <c r="K114" s="1329" t="s">
        <v>3652</v>
      </c>
      <c r="L114" s="2314" t="s">
        <v>476</v>
      </c>
      <c r="M114" s="2744" t="s">
        <v>9714</v>
      </c>
      <c r="N114" s="2744"/>
      <c r="O114" s="2694"/>
      <c r="P114" s="2353"/>
      <c r="Q114" s="2353"/>
      <c r="R114" s="2353">
        <f t="shared" si="74"/>
        <v>1323</v>
      </c>
      <c r="S114" s="2673" t="str">
        <f t="shared" si="61"/>
        <v>Trạm y tế cũ (của công ty cao su)</v>
      </c>
      <c r="T114" s="2674"/>
      <c r="U114" s="2675"/>
      <c r="V114" s="2716">
        <f t="shared" si="73"/>
        <v>1323</v>
      </c>
      <c r="W114" s="2674"/>
      <c r="X114" s="2674"/>
      <c r="Y114" s="2674"/>
      <c r="AA114" s="2513" t="str">
        <f t="shared" si="62"/>
        <v/>
      </c>
      <c r="AB114" s="2513" t="str">
        <f t="shared" si="63"/>
        <v/>
      </c>
      <c r="AC114" s="2513" t="str">
        <f t="shared" si="64"/>
        <v>X</v>
      </c>
      <c r="AE114" s="2513"/>
      <c r="AF114" s="2513"/>
      <c r="AG114" s="2513"/>
      <c r="AH114" s="2513"/>
      <c r="AI114" s="2513"/>
      <c r="AJ114" s="2584" t="str">
        <f t="shared" si="52"/>
        <v>X</v>
      </c>
      <c r="AK114" s="2584"/>
      <c r="AL114" s="2513" t="str">
        <f t="shared" si="65"/>
        <v/>
      </c>
      <c r="AM114" s="2513" t="str">
        <f t="shared" si="66"/>
        <v/>
      </c>
      <c r="AN114" s="2513" t="str">
        <f t="shared" si="71"/>
        <v>X</v>
      </c>
      <c r="AO114" s="2513" t="str">
        <f t="shared" si="67"/>
        <v/>
      </c>
      <c r="AP114" s="2513" t="str">
        <f t="shared" si="68"/>
        <v/>
      </c>
      <c r="AQ114" s="2513" t="str">
        <f t="shared" si="69"/>
        <v/>
      </c>
    </row>
    <row r="115" spans="1:43" ht="47.25">
      <c r="A115" s="2595">
        <f t="shared" si="70"/>
        <v>24</v>
      </c>
      <c r="B115" s="2314" t="s">
        <v>1729</v>
      </c>
      <c r="C115" s="2517" t="s">
        <v>8105</v>
      </c>
      <c r="D115" s="1379"/>
      <c r="E115" s="1379"/>
      <c r="F115" s="2524">
        <v>9605</v>
      </c>
      <c r="G115" s="2535">
        <f t="shared" si="53"/>
        <v>0.96050000000000002</v>
      </c>
      <c r="H115" s="2525" t="s">
        <v>9709</v>
      </c>
      <c r="I115" s="2525"/>
      <c r="J115" s="2525"/>
      <c r="K115" s="1942" t="s">
        <v>652</v>
      </c>
      <c r="L115" s="2314" t="s">
        <v>476</v>
      </c>
      <c r="M115" s="1942" t="s">
        <v>9691</v>
      </c>
      <c r="N115" s="1942"/>
      <c r="O115" s="2357"/>
      <c r="P115" s="2353"/>
      <c r="Q115" s="2353"/>
      <c r="R115" s="2353">
        <f t="shared" si="74"/>
        <v>9605</v>
      </c>
      <c r="S115" s="2673" t="str">
        <f t="shared" si="61"/>
        <v>Đất hầm sỏi Ấp 4A</v>
      </c>
      <c r="T115" s="2674"/>
      <c r="U115" s="2675"/>
      <c r="V115" s="2716">
        <f t="shared" si="73"/>
        <v>9605</v>
      </c>
      <c r="W115" s="2674"/>
      <c r="X115" s="2674"/>
      <c r="Y115" s="2674"/>
      <c r="AA115" s="2513" t="str">
        <f t="shared" si="62"/>
        <v/>
      </c>
      <c r="AB115" s="2513" t="str">
        <f t="shared" si="63"/>
        <v/>
      </c>
      <c r="AC115" s="2513" t="str">
        <f t="shared" si="64"/>
        <v>X</v>
      </c>
      <c r="AE115" s="2513"/>
      <c r="AF115" s="2513"/>
      <c r="AG115" s="2513"/>
      <c r="AH115" s="2513"/>
      <c r="AI115" s="2513"/>
      <c r="AJ115" s="2584" t="str">
        <f t="shared" si="52"/>
        <v>X</v>
      </c>
      <c r="AK115" s="2584"/>
      <c r="AL115" s="2513" t="str">
        <f t="shared" si="65"/>
        <v/>
      </c>
      <c r="AM115" s="2513" t="str">
        <f t="shared" si="66"/>
        <v/>
      </c>
      <c r="AN115" s="2513" t="str">
        <f t="shared" si="71"/>
        <v>X</v>
      </c>
      <c r="AO115" s="2513" t="str">
        <f t="shared" si="67"/>
        <v/>
      </c>
      <c r="AP115" s="2513" t="str">
        <f t="shared" si="68"/>
        <v/>
      </c>
      <c r="AQ115" s="2513" t="str">
        <f t="shared" si="69"/>
        <v/>
      </c>
    </row>
    <row r="116" spans="1:43" ht="78.75">
      <c r="A116" s="2595">
        <f t="shared" si="70"/>
        <v>25</v>
      </c>
      <c r="B116" s="2314" t="s">
        <v>9713</v>
      </c>
      <c r="C116" s="2517" t="s">
        <v>8105</v>
      </c>
      <c r="D116" s="1379"/>
      <c r="E116" s="1379"/>
      <c r="F116" s="2742">
        <v>11693</v>
      </c>
      <c r="G116" s="2535">
        <f t="shared" si="53"/>
        <v>1.1693</v>
      </c>
      <c r="H116" s="2525" t="s">
        <v>9709</v>
      </c>
      <c r="I116" s="2525"/>
      <c r="J116" s="2525"/>
      <c r="K116" s="1942" t="s">
        <v>654</v>
      </c>
      <c r="L116" s="2514" t="s">
        <v>9371</v>
      </c>
      <c r="M116" s="2744" t="s">
        <v>9712</v>
      </c>
      <c r="N116" s="2744"/>
      <c r="O116" s="2314" t="s">
        <v>9711</v>
      </c>
      <c r="P116" s="2353"/>
      <c r="Q116" s="2353"/>
      <c r="R116" s="2353">
        <f t="shared" si="74"/>
        <v>11693</v>
      </c>
      <c r="S116" s="2673" t="str">
        <f t="shared" si="61"/>
        <v xml:space="preserve"> Khu cổng đá</v>
      </c>
      <c r="T116" s="2674"/>
      <c r="U116" s="2675"/>
      <c r="V116" s="2716">
        <f t="shared" si="73"/>
        <v>11693</v>
      </c>
      <c r="W116" s="2674"/>
      <c r="X116" s="2674"/>
      <c r="Y116" s="2674"/>
      <c r="AA116" s="2513" t="str">
        <f t="shared" si="62"/>
        <v/>
      </c>
      <c r="AB116" s="2513" t="str">
        <f t="shared" si="63"/>
        <v/>
      </c>
      <c r="AC116" s="2513" t="str">
        <f t="shared" si="64"/>
        <v>X</v>
      </c>
      <c r="AE116" s="2513"/>
      <c r="AF116" s="2513"/>
      <c r="AG116" s="2513"/>
      <c r="AH116" s="2513"/>
      <c r="AI116" s="2513"/>
      <c r="AJ116" s="2584" t="str">
        <f t="shared" si="52"/>
        <v>X</v>
      </c>
      <c r="AK116" s="2584"/>
      <c r="AL116" s="2513" t="str">
        <f t="shared" si="65"/>
        <v/>
      </c>
      <c r="AM116" s="2513" t="str">
        <f t="shared" si="66"/>
        <v/>
      </c>
      <c r="AN116" s="2513" t="str">
        <f t="shared" si="71"/>
        <v>X</v>
      </c>
      <c r="AO116" s="2513" t="str">
        <f t="shared" si="67"/>
        <v/>
      </c>
      <c r="AP116" s="2513" t="str">
        <f t="shared" si="68"/>
        <v/>
      </c>
      <c r="AQ116" s="2513" t="str">
        <f t="shared" si="69"/>
        <v/>
      </c>
    </row>
    <row r="117" spans="1:43" ht="47.25">
      <c r="A117" s="2595">
        <f t="shared" si="70"/>
        <v>26</v>
      </c>
      <c r="B117" s="2314" t="s">
        <v>1737</v>
      </c>
      <c r="C117" s="2517" t="s">
        <v>8105</v>
      </c>
      <c r="D117" s="1379"/>
      <c r="E117" s="1379"/>
      <c r="F117" s="2742">
        <v>4277.8</v>
      </c>
      <c r="G117" s="2535">
        <f t="shared" si="53"/>
        <v>0.42777999999999999</v>
      </c>
      <c r="H117" s="2525" t="s">
        <v>9709</v>
      </c>
      <c r="I117" s="2525"/>
      <c r="J117" s="2525"/>
      <c r="K117" s="1942" t="s">
        <v>658</v>
      </c>
      <c r="L117" s="2514" t="s">
        <v>9485</v>
      </c>
      <c r="M117" s="1942" t="s">
        <v>9691</v>
      </c>
      <c r="N117" s="1942"/>
      <c r="O117" s="2357"/>
      <c r="P117" s="2353"/>
      <c r="Q117" s="2353"/>
      <c r="R117" s="2353">
        <f t="shared" si="74"/>
        <v>4277.8</v>
      </c>
      <c r="S117" s="2673" t="str">
        <f t="shared" si="61"/>
        <v>Đất sau trường mẫu giáo Hòa Hưng</v>
      </c>
      <c r="T117" s="2674"/>
      <c r="U117" s="2675"/>
      <c r="V117" s="2716">
        <f t="shared" si="73"/>
        <v>4277.8</v>
      </c>
      <c r="W117" s="2674"/>
      <c r="X117" s="2674"/>
      <c r="Y117" s="2674"/>
      <c r="AA117" s="2513" t="str">
        <f t="shared" si="62"/>
        <v/>
      </c>
      <c r="AB117" s="2513" t="str">
        <f t="shared" si="63"/>
        <v/>
      </c>
      <c r="AC117" s="2513" t="str">
        <f t="shared" si="64"/>
        <v>X</v>
      </c>
      <c r="AE117" s="2513"/>
      <c r="AF117" s="2513"/>
      <c r="AG117" s="2513"/>
      <c r="AH117" s="2513"/>
      <c r="AI117" s="2513"/>
      <c r="AJ117" s="2584" t="str">
        <f t="shared" si="52"/>
        <v>X</v>
      </c>
      <c r="AK117" s="2584"/>
      <c r="AL117" s="2513" t="str">
        <f t="shared" si="65"/>
        <v/>
      </c>
      <c r="AM117" s="2513" t="str">
        <f t="shared" si="66"/>
        <v/>
      </c>
      <c r="AN117" s="2513" t="str">
        <f t="shared" si="71"/>
        <v>X</v>
      </c>
      <c r="AO117" s="2513" t="str">
        <f t="shared" si="67"/>
        <v/>
      </c>
      <c r="AP117" s="2513" t="str">
        <f t="shared" si="68"/>
        <v/>
      </c>
      <c r="AQ117" s="2513" t="str">
        <f t="shared" si="69"/>
        <v/>
      </c>
    </row>
    <row r="118" spans="1:43" ht="63">
      <c r="A118" s="2595">
        <f t="shared" si="70"/>
        <v>27</v>
      </c>
      <c r="B118" s="2314" t="s">
        <v>1740</v>
      </c>
      <c r="C118" s="2517" t="s">
        <v>8105</v>
      </c>
      <c r="D118" s="1379"/>
      <c r="E118" s="1379"/>
      <c r="F118" s="2742">
        <v>2673</v>
      </c>
      <c r="G118" s="2535">
        <f t="shared" si="53"/>
        <v>0.26729999999999998</v>
      </c>
      <c r="H118" s="2525" t="s">
        <v>9709</v>
      </c>
      <c r="I118" s="2525"/>
      <c r="J118" s="2525"/>
      <c r="K118" s="1329" t="s">
        <v>3652</v>
      </c>
      <c r="L118" s="2514" t="s">
        <v>9485</v>
      </c>
      <c r="M118" s="2744" t="s">
        <v>9710</v>
      </c>
      <c r="N118" s="2744"/>
      <c r="O118" s="2357"/>
      <c r="P118" s="2353"/>
      <c r="Q118" s="2353"/>
      <c r="R118" s="2353">
        <f t="shared" si="74"/>
        <v>2673</v>
      </c>
      <c r="S118" s="2673" t="str">
        <f t="shared" si="61"/>
        <v>Đất Kho lương thực cũ</v>
      </c>
      <c r="T118" s="2674"/>
      <c r="U118" s="2675"/>
      <c r="V118" s="2716">
        <f t="shared" si="73"/>
        <v>2673</v>
      </c>
      <c r="W118" s="2674"/>
      <c r="X118" s="2674"/>
      <c r="Y118" s="2674"/>
      <c r="AA118" s="2513" t="str">
        <f t="shared" si="62"/>
        <v/>
      </c>
      <c r="AB118" s="2513" t="str">
        <f t="shared" si="63"/>
        <v/>
      </c>
      <c r="AC118" s="2513" t="str">
        <f t="shared" si="64"/>
        <v>X</v>
      </c>
      <c r="AE118" s="2513"/>
      <c r="AF118" s="2513"/>
      <c r="AG118" s="2513"/>
      <c r="AH118" s="2513"/>
      <c r="AI118" s="2513"/>
      <c r="AJ118" s="2584" t="str">
        <f t="shared" si="52"/>
        <v>X</v>
      </c>
      <c r="AK118" s="2584"/>
      <c r="AL118" s="2513" t="str">
        <f t="shared" si="65"/>
        <v/>
      </c>
      <c r="AM118" s="2513" t="str">
        <f t="shared" si="66"/>
        <v/>
      </c>
      <c r="AN118" s="2513" t="str">
        <f t="shared" si="71"/>
        <v>X</v>
      </c>
      <c r="AO118" s="2513" t="str">
        <f t="shared" si="67"/>
        <v/>
      </c>
      <c r="AP118" s="2513" t="str">
        <f t="shared" si="68"/>
        <v/>
      </c>
      <c r="AQ118" s="2513" t="str">
        <f t="shared" si="69"/>
        <v/>
      </c>
    </row>
    <row r="119" spans="1:43" ht="47.25">
      <c r="A119" s="2595">
        <f t="shared" si="70"/>
        <v>28</v>
      </c>
      <c r="B119" s="2314" t="s">
        <v>1743</v>
      </c>
      <c r="C119" s="2517" t="s">
        <v>8105</v>
      </c>
      <c r="D119" s="1379"/>
      <c r="E119" s="1379"/>
      <c r="F119" s="2742">
        <v>1514</v>
      </c>
      <c r="G119" s="2535">
        <f t="shared" si="53"/>
        <v>0.15140000000000001</v>
      </c>
      <c r="H119" s="2525" t="s">
        <v>9709</v>
      </c>
      <c r="I119" s="2525"/>
      <c r="J119" s="2525"/>
      <c r="K119" s="1942" t="s">
        <v>661</v>
      </c>
      <c r="L119" s="2337" t="s">
        <v>9448</v>
      </c>
      <c r="M119" s="2744" t="s">
        <v>9708</v>
      </c>
      <c r="N119" s="2744"/>
      <c r="O119" s="2337"/>
      <c r="P119" s="2353"/>
      <c r="Q119" s="2353"/>
      <c r="R119" s="2353">
        <f t="shared" si="74"/>
        <v>1514</v>
      </c>
      <c r="S119" s="2673" t="str">
        <f t="shared" si="61"/>
        <v>Đất sau trường tiểu học Hòa Hưng</v>
      </c>
      <c r="T119" s="2674"/>
      <c r="U119" s="2675"/>
      <c r="V119" s="2716">
        <f t="shared" si="73"/>
        <v>1514</v>
      </c>
      <c r="W119" s="2674"/>
      <c r="X119" s="2674"/>
      <c r="Y119" s="2674"/>
      <c r="AA119" s="2513" t="str">
        <f t="shared" si="62"/>
        <v/>
      </c>
      <c r="AB119" s="2513" t="str">
        <f t="shared" si="63"/>
        <v/>
      </c>
      <c r="AC119" s="2513" t="str">
        <f t="shared" si="64"/>
        <v>X</v>
      </c>
      <c r="AE119" s="2513"/>
      <c r="AF119" s="2513"/>
      <c r="AG119" s="2513"/>
      <c r="AH119" s="2513"/>
      <c r="AI119" s="2513"/>
      <c r="AJ119" s="2584" t="str">
        <f t="shared" si="52"/>
        <v>X</v>
      </c>
      <c r="AK119" s="2584"/>
      <c r="AL119" s="2513" t="str">
        <f t="shared" si="65"/>
        <v/>
      </c>
      <c r="AM119" s="2513" t="str">
        <f t="shared" si="66"/>
        <v/>
      </c>
      <c r="AN119" s="2513" t="str">
        <f t="shared" si="71"/>
        <v>X</v>
      </c>
      <c r="AO119" s="2513" t="str">
        <f t="shared" si="67"/>
        <v/>
      </c>
      <c r="AP119" s="2513" t="str">
        <f t="shared" si="68"/>
        <v/>
      </c>
      <c r="AQ119" s="2513" t="str">
        <f t="shared" si="69"/>
        <v/>
      </c>
    </row>
    <row r="120" spans="1:43" ht="47.25">
      <c r="A120" s="2595">
        <f t="shared" si="70"/>
        <v>29</v>
      </c>
      <c r="B120" s="2314" t="s">
        <v>664</v>
      </c>
      <c r="C120" s="2517" t="s">
        <v>8105</v>
      </c>
      <c r="D120" s="1379"/>
      <c r="E120" s="1379"/>
      <c r="F120" s="2524">
        <v>1445</v>
      </c>
      <c r="G120" s="2535">
        <f t="shared" si="53"/>
        <v>0.14449999999999999</v>
      </c>
      <c r="H120" s="2525" t="s">
        <v>9707</v>
      </c>
      <c r="I120" s="2525"/>
      <c r="J120" s="2525"/>
      <c r="K120" s="1942" t="s">
        <v>664</v>
      </c>
      <c r="L120" s="2314" t="s">
        <v>665</v>
      </c>
      <c r="M120" s="2593" t="s">
        <v>9645</v>
      </c>
      <c r="N120" s="2593"/>
      <c r="O120" s="2314"/>
      <c r="P120" s="2353"/>
      <c r="Q120" s="2353"/>
      <c r="R120" s="2353">
        <f t="shared" si="74"/>
        <v>1445</v>
      </c>
      <c r="S120" s="2673" t="str">
        <f t="shared" si="61"/>
        <v>Chợ xã Tân Lâm</v>
      </c>
      <c r="T120" s="2674"/>
      <c r="U120" s="2675"/>
      <c r="V120" s="2716">
        <f t="shared" si="73"/>
        <v>1445</v>
      </c>
      <c r="W120" s="2674"/>
      <c r="X120" s="2674"/>
      <c r="Y120" s="2674"/>
      <c r="AA120" s="2513" t="str">
        <f t="shared" si="62"/>
        <v/>
      </c>
      <c r="AB120" s="2513" t="str">
        <f t="shared" si="63"/>
        <v/>
      </c>
      <c r="AC120" s="2513" t="str">
        <f t="shared" si="64"/>
        <v>X</v>
      </c>
      <c r="AE120" s="2513"/>
      <c r="AF120" s="2513"/>
      <c r="AG120" s="2513"/>
      <c r="AH120" s="2513"/>
      <c r="AI120" s="2513"/>
      <c r="AJ120" s="2584" t="str">
        <f t="shared" si="52"/>
        <v>X</v>
      </c>
      <c r="AK120" s="2584"/>
      <c r="AL120" s="2513" t="str">
        <f t="shared" si="65"/>
        <v/>
      </c>
      <c r="AM120" s="2513" t="str">
        <f t="shared" si="66"/>
        <v/>
      </c>
      <c r="AN120" s="2513" t="str">
        <f t="shared" si="71"/>
        <v>X</v>
      </c>
      <c r="AO120" s="2513" t="str">
        <f t="shared" si="67"/>
        <v/>
      </c>
      <c r="AP120" s="2513" t="str">
        <f t="shared" si="68"/>
        <v/>
      </c>
      <c r="AQ120" s="2513" t="str">
        <f t="shared" si="69"/>
        <v/>
      </c>
    </row>
    <row r="121" spans="1:43" ht="47.25">
      <c r="A121" s="2595">
        <f t="shared" si="70"/>
        <v>30</v>
      </c>
      <c r="B121" s="2314" t="s">
        <v>1331</v>
      </c>
      <c r="C121" s="2517" t="s">
        <v>8105</v>
      </c>
      <c r="D121" s="1379"/>
      <c r="E121" s="1379"/>
      <c r="F121" s="2524">
        <v>199.4</v>
      </c>
      <c r="G121" s="2535">
        <f t="shared" si="53"/>
        <v>1.9939999999999999E-2</v>
      </c>
      <c r="H121" s="2525" t="s">
        <v>9706</v>
      </c>
      <c r="I121" s="2525"/>
      <c r="J121" s="2525"/>
      <c r="K121" s="1329" t="s">
        <v>3652</v>
      </c>
      <c r="L121" s="2314" t="s">
        <v>476</v>
      </c>
      <c r="M121" s="2593" t="s">
        <v>9645</v>
      </c>
      <c r="N121" s="2593"/>
      <c r="O121" s="2694"/>
      <c r="P121" s="2353"/>
      <c r="Q121" s="2353"/>
      <c r="R121" s="2353">
        <f t="shared" si="74"/>
        <v>199.4</v>
      </c>
      <c r="S121" s="2673" t="str">
        <f t="shared" si="61"/>
        <v>Giếng nước</v>
      </c>
      <c r="T121" s="2674"/>
      <c r="U121" s="2675"/>
      <c r="V121" s="2716">
        <f t="shared" si="73"/>
        <v>199.4</v>
      </c>
      <c r="W121" s="2674"/>
      <c r="X121" s="2674"/>
      <c r="Y121" s="2674"/>
      <c r="AA121" s="2513" t="str">
        <f t="shared" si="62"/>
        <v/>
      </c>
      <c r="AB121" s="2513" t="str">
        <f t="shared" si="63"/>
        <v/>
      </c>
      <c r="AC121" s="2513" t="str">
        <f t="shared" si="64"/>
        <v>X</v>
      </c>
      <c r="AE121" s="2513"/>
      <c r="AF121" s="2513"/>
      <c r="AG121" s="2513"/>
      <c r="AH121" s="2513"/>
      <c r="AI121" s="2513"/>
      <c r="AJ121" s="2584" t="str">
        <f t="shared" si="52"/>
        <v>X</v>
      </c>
      <c r="AK121" s="2584"/>
      <c r="AL121" s="2513" t="str">
        <f t="shared" si="65"/>
        <v/>
      </c>
      <c r="AM121" s="2513" t="str">
        <f t="shared" si="66"/>
        <v/>
      </c>
      <c r="AN121" s="2513" t="str">
        <f t="shared" si="71"/>
        <v>X</v>
      </c>
      <c r="AO121" s="2513" t="str">
        <f t="shared" si="67"/>
        <v/>
      </c>
      <c r="AP121" s="2513" t="str">
        <f t="shared" si="68"/>
        <v/>
      </c>
      <c r="AQ121" s="2513" t="str">
        <f t="shared" si="69"/>
        <v/>
      </c>
    </row>
    <row r="122" spans="1:43" ht="47.25">
      <c r="A122" s="2595">
        <f t="shared" si="70"/>
        <v>31</v>
      </c>
      <c r="B122" s="2314" t="s">
        <v>1430</v>
      </c>
      <c r="C122" s="2517" t="s">
        <v>8105</v>
      </c>
      <c r="D122" s="1379"/>
      <c r="E122" s="1379"/>
      <c r="F122" s="2524">
        <v>1119</v>
      </c>
      <c r="G122" s="2535">
        <f t="shared" si="53"/>
        <v>0.1119</v>
      </c>
      <c r="H122" s="2525" t="s">
        <v>9703</v>
      </c>
      <c r="I122" s="2525"/>
      <c r="J122" s="2525"/>
      <c r="K122" s="1942" t="s">
        <v>670</v>
      </c>
      <c r="L122" s="2314" t="s">
        <v>476</v>
      </c>
      <c r="M122" s="2744" t="s">
        <v>9705</v>
      </c>
      <c r="N122" s="2744"/>
      <c r="O122" s="2694"/>
      <c r="P122" s="2353"/>
      <c r="Q122" s="2353"/>
      <c r="R122" s="2353">
        <f t="shared" si="74"/>
        <v>1119</v>
      </c>
      <c r="S122" s="2673" t="str">
        <f t="shared" si="61"/>
        <v>Khu dân cư trung tâm xã</v>
      </c>
      <c r="T122" s="2674"/>
      <c r="U122" s="2675"/>
      <c r="V122" s="2716">
        <f t="shared" si="73"/>
        <v>1119</v>
      </c>
      <c r="W122" s="2674"/>
      <c r="X122" s="2674"/>
      <c r="Y122" s="2674"/>
      <c r="AA122" s="2513" t="str">
        <f t="shared" si="62"/>
        <v/>
      </c>
      <c r="AB122" s="2513" t="str">
        <f t="shared" si="63"/>
        <v/>
      </c>
      <c r="AC122" s="2513" t="str">
        <f t="shared" si="64"/>
        <v>X</v>
      </c>
      <c r="AE122" s="2513"/>
      <c r="AF122" s="2513"/>
      <c r="AG122" s="2513"/>
      <c r="AH122" s="2513"/>
      <c r="AI122" s="2513"/>
      <c r="AJ122" s="2584" t="str">
        <f t="shared" si="52"/>
        <v>X</v>
      </c>
      <c r="AK122" s="2584"/>
      <c r="AL122" s="2513" t="str">
        <f t="shared" si="65"/>
        <v/>
      </c>
      <c r="AM122" s="2513" t="str">
        <f t="shared" si="66"/>
        <v/>
      </c>
      <c r="AN122" s="2513" t="str">
        <f t="shared" si="71"/>
        <v>X</v>
      </c>
      <c r="AO122" s="2513" t="str">
        <f t="shared" si="67"/>
        <v/>
      </c>
      <c r="AP122" s="2513" t="str">
        <f t="shared" si="68"/>
        <v/>
      </c>
      <c r="AQ122" s="2513" t="str">
        <f t="shared" si="69"/>
        <v/>
      </c>
    </row>
    <row r="123" spans="1:43" ht="47.25">
      <c r="A123" s="2595">
        <f t="shared" si="70"/>
        <v>32</v>
      </c>
      <c r="B123" s="2314" t="s">
        <v>1430</v>
      </c>
      <c r="C123" s="2517" t="s">
        <v>8105</v>
      </c>
      <c r="D123" s="1379"/>
      <c r="E123" s="1379"/>
      <c r="F123" s="2524">
        <v>294</v>
      </c>
      <c r="G123" s="2535">
        <f t="shared" si="53"/>
        <v>2.9399999999999999E-2</v>
      </c>
      <c r="H123" s="2525" t="s">
        <v>9703</v>
      </c>
      <c r="I123" s="2525"/>
      <c r="J123" s="2525"/>
      <c r="K123" s="1942" t="s">
        <v>670</v>
      </c>
      <c r="L123" s="2314" t="s">
        <v>476</v>
      </c>
      <c r="M123" s="2744" t="s">
        <v>9705</v>
      </c>
      <c r="N123" s="2744"/>
      <c r="O123" s="2694"/>
      <c r="P123" s="2353"/>
      <c r="Q123" s="2353"/>
      <c r="R123" s="2353">
        <f t="shared" si="74"/>
        <v>294</v>
      </c>
      <c r="S123" s="2673" t="str">
        <f t="shared" si="61"/>
        <v>Khu dân cư trung tâm xã</v>
      </c>
      <c r="T123" s="2674"/>
      <c r="U123" s="2675"/>
      <c r="V123" s="2716">
        <f t="shared" si="73"/>
        <v>294</v>
      </c>
      <c r="W123" s="2674"/>
      <c r="X123" s="2674"/>
      <c r="Y123" s="2674"/>
      <c r="AA123" s="2513" t="str">
        <f t="shared" si="62"/>
        <v/>
      </c>
      <c r="AB123" s="2513" t="str">
        <f t="shared" si="63"/>
        <v/>
      </c>
      <c r="AC123" s="2513" t="str">
        <f t="shared" si="64"/>
        <v>X</v>
      </c>
      <c r="AE123" s="2513"/>
      <c r="AF123" s="2513"/>
      <c r="AG123" s="2513"/>
      <c r="AH123" s="2513"/>
      <c r="AI123" s="2513"/>
      <c r="AJ123" s="2584" t="str">
        <f t="shared" si="52"/>
        <v>X</v>
      </c>
      <c r="AK123" s="2584"/>
      <c r="AL123" s="2513" t="str">
        <f t="shared" si="65"/>
        <v/>
      </c>
      <c r="AM123" s="2513" t="str">
        <f t="shared" si="66"/>
        <v/>
      </c>
      <c r="AN123" s="2513" t="str">
        <f t="shared" si="71"/>
        <v>X</v>
      </c>
      <c r="AO123" s="2513" t="str">
        <f t="shared" si="67"/>
        <v/>
      </c>
      <c r="AP123" s="2513" t="str">
        <f t="shared" si="68"/>
        <v/>
      </c>
      <c r="AQ123" s="2513" t="str">
        <f t="shared" si="69"/>
        <v/>
      </c>
    </row>
    <row r="124" spans="1:43" ht="47.25">
      <c r="A124" s="2595">
        <f t="shared" si="70"/>
        <v>33</v>
      </c>
      <c r="B124" s="2314"/>
      <c r="C124" s="2517" t="s">
        <v>8105</v>
      </c>
      <c r="D124" s="1379"/>
      <c r="E124" s="1379"/>
      <c r="F124" s="2524">
        <v>141</v>
      </c>
      <c r="G124" s="2535">
        <f t="shared" si="53"/>
        <v>1.41E-2</v>
      </c>
      <c r="H124" s="2525" t="s">
        <v>9703</v>
      </c>
      <c r="I124" s="2525"/>
      <c r="J124" s="2525"/>
      <c r="K124" s="1942" t="s">
        <v>670</v>
      </c>
      <c r="L124" s="2314" t="s">
        <v>476</v>
      </c>
      <c r="M124" s="1942"/>
      <c r="N124" s="1942"/>
      <c r="O124" s="2694"/>
      <c r="P124" s="2353"/>
      <c r="Q124" s="2353"/>
      <c r="R124" s="2353">
        <f t="shared" si="74"/>
        <v>141</v>
      </c>
      <c r="S124" s="2673">
        <f t="shared" ref="S124:S156" si="75">B124</f>
        <v>0</v>
      </c>
      <c r="T124" s="2674"/>
      <c r="U124" s="2675"/>
      <c r="V124" s="2716">
        <f t="shared" si="73"/>
        <v>141</v>
      </c>
      <c r="W124" s="2674"/>
      <c r="X124" s="2674"/>
      <c r="Y124" s="2674"/>
      <c r="AA124" s="2513" t="str">
        <f t="shared" ref="AA124:AA158" si="76">IF(P124="","","X")</f>
        <v/>
      </c>
      <c r="AB124" s="2513" t="str">
        <f t="shared" ref="AB124:AB158" si="77">IF(Q124="","","X")</f>
        <v/>
      </c>
      <c r="AC124" s="2513" t="str">
        <f t="shared" ref="AC124:AC158" si="78">IF(R124="","","X")</f>
        <v>X</v>
      </c>
      <c r="AE124" s="2513"/>
      <c r="AF124" s="2513"/>
      <c r="AG124" s="2513"/>
      <c r="AH124" s="2513"/>
      <c r="AI124" s="2513"/>
      <c r="AJ124" s="2584" t="str">
        <f t="shared" si="52"/>
        <v>X</v>
      </c>
      <c r="AK124" s="2584"/>
      <c r="AL124" s="2513" t="str">
        <f t="shared" ref="AL124:AL158" si="79">IF(T124="","","X")</f>
        <v/>
      </c>
      <c r="AM124" s="2513" t="str">
        <f t="shared" ref="AM124:AM158" si="80">IF(U124="","","X")</f>
        <v/>
      </c>
      <c r="AN124" s="2513" t="str">
        <f t="shared" si="71"/>
        <v>X</v>
      </c>
      <c r="AO124" s="2513" t="str">
        <f t="shared" ref="AO124:AO158" si="81">IF(W124="","","X")</f>
        <v/>
      </c>
      <c r="AP124" s="2513" t="str">
        <f t="shared" ref="AP124:AP158" si="82">IF(X124="","","X")</f>
        <v/>
      </c>
      <c r="AQ124" s="2513" t="str">
        <f t="shared" ref="AQ124:AQ158" si="83">IF(Y124="","","X")</f>
        <v/>
      </c>
    </row>
    <row r="125" spans="1:43" ht="47.25">
      <c r="A125" s="2595">
        <f t="shared" ref="A125:A158" si="84">A124+1</f>
        <v>34</v>
      </c>
      <c r="B125" s="2314"/>
      <c r="C125" s="2517" t="s">
        <v>8105</v>
      </c>
      <c r="D125" s="1379"/>
      <c r="E125" s="1379"/>
      <c r="F125" s="2524">
        <v>477</v>
      </c>
      <c r="G125" s="2535">
        <f t="shared" si="53"/>
        <v>4.7699999999999999E-2</v>
      </c>
      <c r="H125" s="2525" t="s">
        <v>9703</v>
      </c>
      <c r="I125" s="2525"/>
      <c r="J125" s="2525"/>
      <c r="K125" s="1942" t="s">
        <v>670</v>
      </c>
      <c r="L125" s="2314" t="s">
        <v>476</v>
      </c>
      <c r="M125" s="1942"/>
      <c r="N125" s="1942"/>
      <c r="O125" s="2694"/>
      <c r="P125" s="2353"/>
      <c r="Q125" s="2353"/>
      <c r="R125" s="2353">
        <f t="shared" si="74"/>
        <v>477</v>
      </c>
      <c r="S125" s="2673">
        <f t="shared" si="75"/>
        <v>0</v>
      </c>
      <c r="T125" s="2674"/>
      <c r="U125" s="2675"/>
      <c r="V125" s="2716">
        <f t="shared" si="73"/>
        <v>477</v>
      </c>
      <c r="W125" s="2674"/>
      <c r="X125" s="2674"/>
      <c r="Y125" s="2674"/>
      <c r="AA125" s="2513" t="str">
        <f t="shared" si="76"/>
        <v/>
      </c>
      <c r="AB125" s="2513" t="str">
        <f t="shared" si="77"/>
        <v/>
      </c>
      <c r="AC125" s="2513" t="str">
        <f t="shared" si="78"/>
        <v>X</v>
      </c>
      <c r="AE125" s="2513"/>
      <c r="AF125" s="2513"/>
      <c r="AG125" s="2513"/>
      <c r="AH125" s="2513"/>
      <c r="AI125" s="2513"/>
      <c r="AJ125" s="2584" t="str">
        <f t="shared" si="52"/>
        <v>X</v>
      </c>
      <c r="AK125" s="2584"/>
      <c r="AL125" s="2513" t="str">
        <f t="shared" si="79"/>
        <v/>
      </c>
      <c r="AM125" s="2513" t="str">
        <f t="shared" si="80"/>
        <v/>
      </c>
      <c r="AN125" s="2513" t="str">
        <f t="shared" ref="AN125:AN156" si="85">IF(V125="","","X")</f>
        <v>X</v>
      </c>
      <c r="AO125" s="2513" t="str">
        <f t="shared" si="81"/>
        <v/>
      </c>
      <c r="AP125" s="2513" t="str">
        <f t="shared" si="82"/>
        <v/>
      </c>
      <c r="AQ125" s="2513" t="str">
        <f t="shared" si="83"/>
        <v/>
      </c>
    </row>
    <row r="126" spans="1:43" ht="47.25">
      <c r="A126" s="2595">
        <f t="shared" si="84"/>
        <v>35</v>
      </c>
      <c r="B126" s="2314"/>
      <c r="C126" s="2517" t="s">
        <v>8105</v>
      </c>
      <c r="D126" s="1379"/>
      <c r="E126" s="1379"/>
      <c r="F126" s="2524">
        <v>110</v>
      </c>
      <c r="G126" s="2535">
        <f t="shared" si="53"/>
        <v>1.0999999999999999E-2</v>
      </c>
      <c r="H126" s="2525" t="s">
        <v>9703</v>
      </c>
      <c r="I126" s="2525"/>
      <c r="J126" s="2525"/>
      <c r="K126" s="1942" t="s">
        <v>670</v>
      </c>
      <c r="L126" s="2314" t="s">
        <v>476</v>
      </c>
      <c r="M126" s="1942"/>
      <c r="N126" s="1942"/>
      <c r="O126" s="2694"/>
      <c r="P126" s="2353"/>
      <c r="Q126" s="2353"/>
      <c r="R126" s="2353">
        <f t="shared" si="74"/>
        <v>110</v>
      </c>
      <c r="S126" s="2673">
        <f t="shared" si="75"/>
        <v>0</v>
      </c>
      <c r="T126" s="2674"/>
      <c r="U126" s="2675"/>
      <c r="V126" s="2716">
        <f t="shared" si="73"/>
        <v>110</v>
      </c>
      <c r="W126" s="2674"/>
      <c r="X126" s="2674"/>
      <c r="Y126" s="2674"/>
      <c r="AA126" s="2513" t="str">
        <f t="shared" si="76"/>
        <v/>
      </c>
      <c r="AB126" s="2513" t="str">
        <f t="shared" si="77"/>
        <v/>
      </c>
      <c r="AC126" s="2513" t="str">
        <f t="shared" si="78"/>
        <v>X</v>
      </c>
      <c r="AE126" s="2513"/>
      <c r="AF126" s="2513"/>
      <c r="AG126" s="2513"/>
      <c r="AH126" s="2513"/>
      <c r="AI126" s="2513"/>
      <c r="AJ126" s="2584" t="str">
        <f t="shared" si="52"/>
        <v>X</v>
      </c>
      <c r="AK126" s="2584"/>
      <c r="AL126" s="2513" t="str">
        <f t="shared" si="79"/>
        <v/>
      </c>
      <c r="AM126" s="2513" t="str">
        <f t="shared" si="80"/>
        <v/>
      </c>
      <c r="AN126" s="2513" t="str">
        <f t="shared" si="85"/>
        <v>X</v>
      </c>
      <c r="AO126" s="2513" t="str">
        <f t="shared" si="81"/>
        <v/>
      </c>
      <c r="AP126" s="2513" t="str">
        <f t="shared" si="82"/>
        <v/>
      </c>
      <c r="AQ126" s="2513" t="str">
        <f t="shared" si="83"/>
        <v/>
      </c>
    </row>
    <row r="127" spans="1:43" ht="47.25">
      <c r="A127" s="2595">
        <f t="shared" si="84"/>
        <v>36</v>
      </c>
      <c r="B127" s="2314"/>
      <c r="C127" s="2517" t="s">
        <v>8105</v>
      </c>
      <c r="D127" s="1379"/>
      <c r="E127" s="1379"/>
      <c r="F127" s="2524">
        <v>684</v>
      </c>
      <c r="G127" s="2535">
        <f t="shared" si="53"/>
        <v>6.8400000000000002E-2</v>
      </c>
      <c r="H127" s="2525" t="s">
        <v>9703</v>
      </c>
      <c r="I127" s="2525"/>
      <c r="J127" s="2525"/>
      <c r="K127" s="1942" t="s">
        <v>670</v>
      </c>
      <c r="L127" s="2314" t="s">
        <v>476</v>
      </c>
      <c r="M127" s="1942"/>
      <c r="N127" s="1942"/>
      <c r="O127" s="2694"/>
      <c r="P127" s="2353"/>
      <c r="Q127" s="2353"/>
      <c r="R127" s="2353">
        <f t="shared" si="74"/>
        <v>684</v>
      </c>
      <c r="S127" s="2673">
        <f t="shared" si="75"/>
        <v>0</v>
      </c>
      <c r="T127" s="2674"/>
      <c r="U127" s="2675"/>
      <c r="V127" s="2716">
        <f t="shared" si="73"/>
        <v>684</v>
      </c>
      <c r="W127" s="2674"/>
      <c r="X127" s="2674"/>
      <c r="Y127" s="2674"/>
      <c r="AA127" s="2513" t="str">
        <f t="shared" si="76"/>
        <v/>
      </c>
      <c r="AB127" s="2513" t="str">
        <f t="shared" si="77"/>
        <v/>
      </c>
      <c r="AC127" s="2513" t="str">
        <f t="shared" si="78"/>
        <v>X</v>
      </c>
      <c r="AE127" s="2513"/>
      <c r="AF127" s="2513"/>
      <c r="AG127" s="2513"/>
      <c r="AH127" s="2513"/>
      <c r="AI127" s="2513"/>
      <c r="AJ127" s="2584" t="str">
        <f t="shared" si="52"/>
        <v>X</v>
      </c>
      <c r="AK127" s="2584"/>
      <c r="AL127" s="2513" t="str">
        <f t="shared" si="79"/>
        <v/>
      </c>
      <c r="AM127" s="2513" t="str">
        <f t="shared" si="80"/>
        <v/>
      </c>
      <c r="AN127" s="2513" t="str">
        <f t="shared" si="85"/>
        <v>X</v>
      </c>
      <c r="AO127" s="2513" t="str">
        <f t="shared" si="81"/>
        <v/>
      </c>
      <c r="AP127" s="2513" t="str">
        <f t="shared" si="82"/>
        <v/>
      </c>
      <c r="AQ127" s="2513" t="str">
        <f t="shared" si="83"/>
        <v/>
      </c>
    </row>
    <row r="128" spans="1:43" ht="47.25">
      <c r="A128" s="2595">
        <f t="shared" si="84"/>
        <v>37</v>
      </c>
      <c r="B128" s="2314"/>
      <c r="C128" s="2517" t="s">
        <v>8105</v>
      </c>
      <c r="D128" s="1379"/>
      <c r="E128" s="1379"/>
      <c r="F128" s="2524">
        <v>360</v>
      </c>
      <c r="G128" s="2535">
        <f t="shared" si="53"/>
        <v>3.5999999999999997E-2</v>
      </c>
      <c r="H128" s="2525" t="s">
        <v>9703</v>
      </c>
      <c r="I128" s="2525"/>
      <c r="J128" s="2525"/>
      <c r="K128" s="1942" t="s">
        <v>670</v>
      </c>
      <c r="L128" s="2314" t="s">
        <v>476</v>
      </c>
      <c r="M128" s="1942"/>
      <c r="N128" s="1942"/>
      <c r="O128" s="2694"/>
      <c r="P128" s="2353"/>
      <c r="Q128" s="2353"/>
      <c r="R128" s="2353">
        <f t="shared" si="74"/>
        <v>360</v>
      </c>
      <c r="S128" s="2673">
        <f t="shared" si="75"/>
        <v>0</v>
      </c>
      <c r="T128" s="2674"/>
      <c r="U128" s="2675"/>
      <c r="V128" s="2716">
        <f t="shared" ref="V128:V157" si="86">F128</f>
        <v>360</v>
      </c>
      <c r="W128" s="2674"/>
      <c r="X128" s="2674"/>
      <c r="Y128" s="2674"/>
      <c r="AA128" s="2513" t="str">
        <f t="shared" si="76"/>
        <v/>
      </c>
      <c r="AB128" s="2513" t="str">
        <f t="shared" si="77"/>
        <v/>
      </c>
      <c r="AC128" s="2513" t="str">
        <f t="shared" si="78"/>
        <v>X</v>
      </c>
      <c r="AE128" s="2513"/>
      <c r="AF128" s="2513"/>
      <c r="AG128" s="2513"/>
      <c r="AH128" s="2513"/>
      <c r="AI128" s="2513"/>
      <c r="AJ128" s="2584" t="str">
        <f t="shared" si="52"/>
        <v>X</v>
      </c>
      <c r="AK128" s="2584"/>
      <c r="AL128" s="2513" t="str">
        <f t="shared" si="79"/>
        <v/>
      </c>
      <c r="AM128" s="2513" t="str">
        <f t="shared" si="80"/>
        <v/>
      </c>
      <c r="AN128" s="2513" t="str">
        <f t="shared" si="85"/>
        <v>X</v>
      </c>
      <c r="AO128" s="2513" t="str">
        <f t="shared" si="81"/>
        <v/>
      </c>
      <c r="AP128" s="2513" t="str">
        <f t="shared" si="82"/>
        <v/>
      </c>
      <c r="AQ128" s="2513" t="str">
        <f t="shared" si="83"/>
        <v/>
      </c>
    </row>
    <row r="129" spans="1:43" ht="47.25">
      <c r="A129" s="2595">
        <f t="shared" si="84"/>
        <v>38</v>
      </c>
      <c r="B129" s="2314"/>
      <c r="C129" s="2517" t="s">
        <v>8105</v>
      </c>
      <c r="D129" s="1379"/>
      <c r="E129" s="1379"/>
      <c r="F129" s="2524">
        <v>242</v>
      </c>
      <c r="G129" s="2535">
        <f t="shared" si="53"/>
        <v>2.4199999999999999E-2</v>
      </c>
      <c r="H129" s="2525" t="s">
        <v>9703</v>
      </c>
      <c r="I129" s="2525"/>
      <c r="J129" s="2525"/>
      <c r="K129" s="1942" t="s">
        <v>670</v>
      </c>
      <c r="L129" s="2314" t="s">
        <v>476</v>
      </c>
      <c r="M129" s="1942"/>
      <c r="N129" s="1942"/>
      <c r="O129" s="2694"/>
      <c r="P129" s="2353"/>
      <c r="Q129" s="2353"/>
      <c r="R129" s="2353">
        <f t="shared" si="74"/>
        <v>242</v>
      </c>
      <c r="S129" s="2673">
        <f t="shared" si="75"/>
        <v>0</v>
      </c>
      <c r="T129" s="2674"/>
      <c r="U129" s="2675"/>
      <c r="V129" s="2716">
        <f t="shared" si="86"/>
        <v>242</v>
      </c>
      <c r="W129" s="2674"/>
      <c r="X129" s="2674"/>
      <c r="Y129" s="2674"/>
      <c r="AA129" s="2513" t="str">
        <f t="shared" si="76"/>
        <v/>
      </c>
      <c r="AB129" s="2513" t="str">
        <f t="shared" si="77"/>
        <v/>
      </c>
      <c r="AC129" s="2513" t="str">
        <f t="shared" si="78"/>
        <v>X</v>
      </c>
      <c r="AE129" s="2513"/>
      <c r="AF129" s="2513"/>
      <c r="AG129" s="2513"/>
      <c r="AH129" s="2513"/>
      <c r="AI129" s="2513"/>
      <c r="AJ129" s="2584" t="str">
        <f t="shared" si="52"/>
        <v>X</v>
      </c>
      <c r="AK129" s="2584"/>
      <c r="AL129" s="2513" t="str">
        <f t="shared" si="79"/>
        <v/>
      </c>
      <c r="AM129" s="2513" t="str">
        <f t="shared" si="80"/>
        <v/>
      </c>
      <c r="AN129" s="2513" t="str">
        <f t="shared" si="85"/>
        <v>X</v>
      </c>
      <c r="AO129" s="2513" t="str">
        <f t="shared" si="81"/>
        <v/>
      </c>
      <c r="AP129" s="2513" t="str">
        <f t="shared" si="82"/>
        <v/>
      </c>
      <c r="AQ129" s="2513" t="str">
        <f t="shared" si="83"/>
        <v/>
      </c>
    </row>
    <row r="130" spans="1:43" ht="47.25">
      <c r="A130" s="2595">
        <f t="shared" si="84"/>
        <v>39</v>
      </c>
      <c r="B130" s="2314" t="s">
        <v>1182</v>
      </c>
      <c r="C130" s="2517" t="s">
        <v>8105</v>
      </c>
      <c r="D130" s="1379"/>
      <c r="E130" s="1379"/>
      <c r="F130" s="2524">
        <v>266</v>
      </c>
      <c r="G130" s="2535">
        <f t="shared" si="53"/>
        <v>2.6599999999999999E-2</v>
      </c>
      <c r="H130" s="2525" t="s">
        <v>9703</v>
      </c>
      <c r="I130" s="2525"/>
      <c r="J130" s="2525"/>
      <c r="K130" s="1942" t="s">
        <v>675</v>
      </c>
      <c r="L130" s="2514" t="s">
        <v>9485</v>
      </c>
      <c r="M130" s="2744" t="s">
        <v>9704</v>
      </c>
      <c r="N130" s="2744"/>
      <c r="O130" s="2694"/>
      <c r="P130" s="2353"/>
      <c r="Q130" s="2353"/>
      <c r="R130" s="2353">
        <f t="shared" si="74"/>
        <v>266</v>
      </c>
      <c r="S130" s="2673" t="str">
        <f t="shared" si="75"/>
        <v>Trụ sở ấp 3</v>
      </c>
      <c r="T130" s="2674"/>
      <c r="U130" s="2675"/>
      <c r="V130" s="2716">
        <f t="shared" si="86"/>
        <v>266</v>
      </c>
      <c r="W130" s="2674"/>
      <c r="X130" s="2674"/>
      <c r="Y130" s="2674"/>
      <c r="AA130" s="2513" t="str">
        <f t="shared" si="76"/>
        <v/>
      </c>
      <c r="AB130" s="2513" t="str">
        <f t="shared" si="77"/>
        <v/>
      </c>
      <c r="AC130" s="2513" t="str">
        <f t="shared" si="78"/>
        <v>X</v>
      </c>
      <c r="AE130" s="2513"/>
      <c r="AF130" s="2513"/>
      <c r="AG130" s="2513"/>
      <c r="AH130" s="2513"/>
      <c r="AI130" s="2513"/>
      <c r="AJ130" s="2584" t="str">
        <f t="shared" si="52"/>
        <v>X</v>
      </c>
      <c r="AK130" s="2584"/>
      <c r="AL130" s="2513" t="str">
        <f t="shared" si="79"/>
        <v/>
      </c>
      <c r="AM130" s="2513" t="str">
        <f t="shared" si="80"/>
        <v/>
      </c>
      <c r="AN130" s="2513" t="str">
        <f t="shared" si="85"/>
        <v>X</v>
      </c>
      <c r="AO130" s="2513" t="str">
        <f t="shared" si="81"/>
        <v/>
      </c>
      <c r="AP130" s="2513" t="str">
        <f t="shared" si="82"/>
        <v/>
      </c>
      <c r="AQ130" s="2513" t="str">
        <f t="shared" si="83"/>
        <v/>
      </c>
    </row>
    <row r="131" spans="1:43" ht="47.25">
      <c r="A131" s="2595">
        <f t="shared" si="84"/>
        <v>40</v>
      </c>
      <c r="B131" s="2314" t="s">
        <v>1751</v>
      </c>
      <c r="C131" s="2517" t="s">
        <v>8105</v>
      </c>
      <c r="D131" s="1379"/>
      <c r="E131" s="1379"/>
      <c r="F131" s="2524">
        <v>250</v>
      </c>
      <c r="G131" s="2535">
        <f t="shared" si="53"/>
        <v>2.5000000000000001E-2</v>
      </c>
      <c r="H131" s="2525" t="s">
        <v>9703</v>
      </c>
      <c r="I131" s="2525"/>
      <c r="J131" s="2525"/>
      <c r="K131" s="1942" t="s">
        <v>678</v>
      </c>
      <c r="L131" s="2314" t="s">
        <v>476</v>
      </c>
      <c r="M131" s="2744" t="s">
        <v>9702</v>
      </c>
      <c r="N131" s="2744"/>
      <c r="O131" s="2694"/>
      <c r="P131" s="2353"/>
      <c r="Q131" s="2353"/>
      <c r="R131" s="2353">
        <f t="shared" si="74"/>
        <v>250</v>
      </c>
      <c r="S131" s="2673" t="str">
        <f t="shared" si="75"/>
        <v>Nhà trẻ cũ ấp 2Đông</v>
      </c>
      <c r="T131" s="2674"/>
      <c r="U131" s="2675"/>
      <c r="V131" s="2716">
        <f t="shared" si="86"/>
        <v>250</v>
      </c>
      <c r="W131" s="2674"/>
      <c r="X131" s="2674"/>
      <c r="Y131" s="2674"/>
      <c r="AA131" s="2513" t="str">
        <f t="shared" si="76"/>
        <v/>
      </c>
      <c r="AB131" s="2513" t="str">
        <f t="shared" si="77"/>
        <v/>
      </c>
      <c r="AC131" s="2513" t="str">
        <f t="shared" si="78"/>
        <v>X</v>
      </c>
      <c r="AE131" s="2513"/>
      <c r="AF131" s="2513"/>
      <c r="AG131" s="2513"/>
      <c r="AH131" s="2513"/>
      <c r="AI131" s="2513"/>
      <c r="AJ131" s="2584" t="str">
        <f t="shared" si="52"/>
        <v>X</v>
      </c>
      <c r="AK131" s="2584"/>
      <c r="AL131" s="2513" t="str">
        <f t="shared" si="79"/>
        <v/>
      </c>
      <c r="AM131" s="2513" t="str">
        <f t="shared" si="80"/>
        <v/>
      </c>
      <c r="AN131" s="2513" t="str">
        <f t="shared" si="85"/>
        <v>X</v>
      </c>
      <c r="AO131" s="2513" t="str">
        <f t="shared" si="81"/>
        <v/>
      </c>
      <c r="AP131" s="2513" t="str">
        <f t="shared" si="82"/>
        <v/>
      </c>
      <c r="AQ131" s="2513" t="str">
        <f t="shared" si="83"/>
        <v/>
      </c>
    </row>
    <row r="132" spans="1:43" ht="47.25">
      <c r="A132" s="2595">
        <f t="shared" si="84"/>
        <v>41</v>
      </c>
      <c r="B132" s="2314" t="s">
        <v>1752</v>
      </c>
      <c r="C132" s="2517" t="s">
        <v>8105</v>
      </c>
      <c r="D132" s="1379"/>
      <c r="E132" s="1379"/>
      <c r="F132" s="2524">
        <v>1617</v>
      </c>
      <c r="G132" s="2535">
        <f t="shared" si="53"/>
        <v>0.16170000000000001</v>
      </c>
      <c r="H132" s="2525" t="s">
        <v>9698</v>
      </c>
      <c r="I132" s="2525"/>
      <c r="J132" s="2525"/>
      <c r="K132" s="1942" t="s">
        <v>681</v>
      </c>
      <c r="L132" s="2314" t="s">
        <v>476</v>
      </c>
      <c r="M132" s="2744" t="s">
        <v>9701</v>
      </c>
      <c r="N132" s="2744"/>
      <c r="O132" s="2694"/>
      <c r="P132" s="2353"/>
      <c r="Q132" s="2353"/>
      <c r="R132" s="2353">
        <f t="shared" si="74"/>
        <v>1617</v>
      </c>
      <c r="S132" s="2673" t="str">
        <f t="shared" si="75"/>
        <v>Trụ sở ấp 1 cũ</v>
      </c>
      <c r="T132" s="2674"/>
      <c r="U132" s="2675"/>
      <c r="V132" s="2716">
        <f t="shared" si="86"/>
        <v>1617</v>
      </c>
      <c r="W132" s="2674"/>
      <c r="X132" s="2674"/>
      <c r="Y132" s="2674"/>
      <c r="AA132" s="2513" t="str">
        <f t="shared" si="76"/>
        <v/>
      </c>
      <c r="AB132" s="2513" t="str">
        <f t="shared" si="77"/>
        <v/>
      </c>
      <c r="AC132" s="2513" t="str">
        <f t="shared" si="78"/>
        <v>X</v>
      </c>
      <c r="AE132" s="2513"/>
      <c r="AF132" s="2513"/>
      <c r="AG132" s="2513"/>
      <c r="AH132" s="2513"/>
      <c r="AI132" s="2513"/>
      <c r="AJ132" s="2584" t="str">
        <f t="shared" si="52"/>
        <v>X</v>
      </c>
      <c r="AK132" s="2584"/>
      <c r="AL132" s="2513" t="str">
        <f t="shared" si="79"/>
        <v/>
      </c>
      <c r="AM132" s="2513" t="str">
        <f t="shared" si="80"/>
        <v/>
      </c>
      <c r="AN132" s="2513" t="str">
        <f t="shared" si="85"/>
        <v>X</v>
      </c>
      <c r="AO132" s="2513" t="str">
        <f t="shared" si="81"/>
        <v/>
      </c>
      <c r="AP132" s="2513" t="str">
        <f t="shared" si="82"/>
        <v/>
      </c>
      <c r="AQ132" s="2513" t="str">
        <f t="shared" si="83"/>
        <v/>
      </c>
    </row>
    <row r="133" spans="1:43" ht="47.25">
      <c r="A133" s="2595">
        <f t="shared" si="84"/>
        <v>42</v>
      </c>
      <c r="B133" s="2314" t="s">
        <v>1754</v>
      </c>
      <c r="C133" s="2517" t="s">
        <v>8105</v>
      </c>
      <c r="D133" s="1379"/>
      <c r="E133" s="1379"/>
      <c r="F133" s="2524">
        <v>2616</v>
      </c>
      <c r="G133" s="2535">
        <f t="shared" si="53"/>
        <v>0.2616</v>
      </c>
      <c r="H133" s="2525" t="s">
        <v>9698</v>
      </c>
      <c r="I133" s="2525"/>
      <c r="J133" s="2525"/>
      <c r="K133" s="1942" t="s">
        <v>683</v>
      </c>
      <c r="L133" s="2514" t="s">
        <v>9485</v>
      </c>
      <c r="M133" s="2658" t="s">
        <v>9697</v>
      </c>
      <c r="N133" s="2658"/>
      <c r="O133" s="2694"/>
      <c r="P133" s="2353"/>
      <c r="Q133" s="2353"/>
      <c r="R133" s="2353">
        <f t="shared" ref="R133:R156" si="87">F133</f>
        <v>2616</v>
      </c>
      <c r="S133" s="2673" t="str">
        <f t="shared" si="75"/>
        <v>Nhà phân trường cũ</v>
      </c>
      <c r="T133" s="2674"/>
      <c r="U133" s="2675"/>
      <c r="V133" s="2716">
        <f t="shared" si="86"/>
        <v>2616</v>
      </c>
      <c r="W133" s="2674"/>
      <c r="X133" s="2674"/>
      <c r="Y133" s="2674"/>
      <c r="AA133" s="2513" t="str">
        <f t="shared" si="76"/>
        <v/>
      </c>
      <c r="AB133" s="2513" t="str">
        <f t="shared" si="77"/>
        <v/>
      </c>
      <c r="AC133" s="2513" t="str">
        <f t="shared" si="78"/>
        <v>X</v>
      </c>
      <c r="AE133" s="2513"/>
      <c r="AF133" s="2513"/>
      <c r="AG133" s="2513"/>
      <c r="AH133" s="2513"/>
      <c r="AI133" s="2513"/>
      <c r="AJ133" s="2584" t="str">
        <f t="shared" ref="AJ133:AJ196" si="88">IF(AL133="x","X",IF(AM133="X","X",IF(AN133="X","X","")))</f>
        <v>X</v>
      </c>
      <c r="AK133" s="2584"/>
      <c r="AL133" s="2513" t="str">
        <f t="shared" si="79"/>
        <v/>
      </c>
      <c r="AM133" s="2513" t="str">
        <f t="shared" si="80"/>
        <v/>
      </c>
      <c r="AN133" s="2513" t="str">
        <f t="shared" si="85"/>
        <v>X</v>
      </c>
      <c r="AO133" s="2513" t="str">
        <f t="shared" si="81"/>
        <v/>
      </c>
      <c r="AP133" s="2513" t="str">
        <f t="shared" si="82"/>
        <v/>
      </c>
      <c r="AQ133" s="2513" t="str">
        <f t="shared" si="83"/>
        <v/>
      </c>
    </row>
    <row r="134" spans="1:43" ht="47.25">
      <c r="A134" s="2595">
        <f t="shared" si="84"/>
        <v>43</v>
      </c>
      <c r="B134" s="2746" t="s">
        <v>1756</v>
      </c>
      <c r="C134" s="2517" t="s">
        <v>8105</v>
      </c>
      <c r="D134" s="1379"/>
      <c r="E134" s="1379"/>
      <c r="F134" s="2524">
        <v>12034</v>
      </c>
      <c r="G134" s="2535">
        <f t="shared" ref="G134:G197" si="89">F134/10000</f>
        <v>1.2034</v>
      </c>
      <c r="H134" s="2525" t="s">
        <v>9698</v>
      </c>
      <c r="I134" s="2525"/>
      <c r="J134" s="2525"/>
      <c r="K134" s="1942" t="s">
        <v>9700</v>
      </c>
      <c r="L134" s="2514" t="s">
        <v>9485</v>
      </c>
      <c r="M134" s="2658" t="s">
        <v>9699</v>
      </c>
      <c r="N134" s="2658"/>
      <c r="O134" s="2694"/>
      <c r="P134" s="2353"/>
      <c r="Q134" s="2353"/>
      <c r="R134" s="2353">
        <f t="shared" si="87"/>
        <v>12034</v>
      </c>
      <c r="S134" s="2673" t="str">
        <f t="shared" si="75"/>
        <v>Lò gạch cũ</v>
      </c>
      <c r="T134" s="2674"/>
      <c r="U134" s="2675"/>
      <c r="V134" s="2716">
        <f t="shared" si="86"/>
        <v>12034</v>
      </c>
      <c r="W134" s="2674"/>
      <c r="X134" s="2674"/>
      <c r="Y134" s="2674"/>
      <c r="AA134" s="2513" t="str">
        <f t="shared" si="76"/>
        <v/>
      </c>
      <c r="AB134" s="2513" t="str">
        <f t="shared" si="77"/>
        <v/>
      </c>
      <c r="AC134" s="2513" t="str">
        <f t="shared" si="78"/>
        <v>X</v>
      </c>
      <c r="AE134" s="2513"/>
      <c r="AF134" s="2513"/>
      <c r="AG134" s="2513"/>
      <c r="AH134" s="2513"/>
      <c r="AI134" s="2513"/>
      <c r="AJ134" s="2584" t="str">
        <f t="shared" si="88"/>
        <v>X</v>
      </c>
      <c r="AK134" s="2584"/>
      <c r="AL134" s="2513" t="str">
        <f t="shared" si="79"/>
        <v/>
      </c>
      <c r="AM134" s="2513" t="str">
        <f t="shared" si="80"/>
        <v/>
      </c>
      <c r="AN134" s="2513" t="str">
        <f t="shared" si="85"/>
        <v>X</v>
      </c>
      <c r="AO134" s="2513" t="str">
        <f t="shared" si="81"/>
        <v/>
      </c>
      <c r="AP134" s="2513" t="str">
        <f t="shared" si="82"/>
        <v/>
      </c>
      <c r="AQ134" s="2513" t="str">
        <f t="shared" si="83"/>
        <v/>
      </c>
    </row>
    <row r="135" spans="1:43" ht="47.25">
      <c r="A135" s="2595">
        <f t="shared" si="84"/>
        <v>44</v>
      </c>
      <c r="B135" s="2314" t="s">
        <v>1759</v>
      </c>
      <c r="C135" s="2517" t="s">
        <v>8105</v>
      </c>
      <c r="D135" s="1379"/>
      <c r="E135" s="1379"/>
      <c r="F135" s="2524">
        <v>727</v>
      </c>
      <c r="G135" s="2535">
        <f t="shared" si="89"/>
        <v>7.2700000000000001E-2</v>
      </c>
      <c r="H135" s="2525" t="s">
        <v>9698</v>
      </c>
      <c r="I135" s="2525"/>
      <c r="J135" s="2525"/>
      <c r="K135" s="1329" t="s">
        <v>3652</v>
      </c>
      <c r="L135" s="2514" t="s">
        <v>9485</v>
      </c>
      <c r="M135" s="2658" t="s">
        <v>9697</v>
      </c>
      <c r="N135" s="2658"/>
      <c r="O135" s="2694"/>
      <c r="P135" s="2353"/>
      <c r="Q135" s="2353"/>
      <c r="R135" s="2353">
        <f t="shared" si="87"/>
        <v>727</v>
      </c>
      <c r="S135" s="2673" t="str">
        <f t="shared" si="75"/>
        <v>Nhà bảo vệ lâm trường</v>
      </c>
      <c r="T135" s="2674"/>
      <c r="U135" s="2675"/>
      <c r="V135" s="2716">
        <f t="shared" si="86"/>
        <v>727</v>
      </c>
      <c r="W135" s="2674"/>
      <c r="X135" s="2674"/>
      <c r="Y135" s="2674"/>
      <c r="AA135" s="2513" t="str">
        <f t="shared" si="76"/>
        <v/>
      </c>
      <c r="AB135" s="2513" t="str">
        <f t="shared" si="77"/>
        <v/>
      </c>
      <c r="AC135" s="2513" t="str">
        <f t="shared" si="78"/>
        <v>X</v>
      </c>
      <c r="AE135" s="2513"/>
      <c r="AF135" s="2513"/>
      <c r="AG135" s="2513"/>
      <c r="AH135" s="2513"/>
      <c r="AI135" s="2513"/>
      <c r="AJ135" s="2584" t="str">
        <f t="shared" si="88"/>
        <v>X</v>
      </c>
      <c r="AK135" s="2584"/>
      <c r="AL135" s="2513" t="str">
        <f t="shared" si="79"/>
        <v/>
      </c>
      <c r="AM135" s="2513" t="str">
        <f t="shared" si="80"/>
        <v/>
      </c>
      <c r="AN135" s="2513" t="str">
        <f t="shared" si="85"/>
        <v>X</v>
      </c>
      <c r="AO135" s="2513" t="str">
        <f t="shared" si="81"/>
        <v/>
      </c>
      <c r="AP135" s="2513" t="str">
        <f t="shared" si="82"/>
        <v/>
      </c>
      <c r="AQ135" s="2513" t="str">
        <f t="shared" si="83"/>
        <v/>
      </c>
    </row>
    <row r="136" spans="1:43" ht="47.25">
      <c r="A136" s="2595">
        <f t="shared" si="84"/>
        <v>45</v>
      </c>
      <c r="B136" s="2314" t="s">
        <v>1760</v>
      </c>
      <c r="C136" s="2517" t="s">
        <v>8105</v>
      </c>
      <c r="D136" s="1379"/>
      <c r="E136" s="1379"/>
      <c r="F136" s="2524">
        <v>462.3</v>
      </c>
      <c r="G136" s="2535">
        <f t="shared" si="89"/>
        <v>4.623E-2</v>
      </c>
      <c r="H136" s="2525" t="s">
        <v>9692</v>
      </c>
      <c r="I136" s="2525"/>
      <c r="J136" s="2525"/>
      <c r="K136" s="1329" t="s">
        <v>3652</v>
      </c>
      <c r="L136" s="2314" t="s">
        <v>665</v>
      </c>
      <c r="M136" s="2744" t="s">
        <v>9696</v>
      </c>
      <c r="N136" s="2744"/>
      <c r="O136" s="2314"/>
      <c r="P136" s="2353"/>
      <c r="Q136" s="2353"/>
      <c r="R136" s="2353">
        <f t="shared" si="87"/>
        <v>462.3</v>
      </c>
      <c r="S136" s="2673" t="str">
        <f t="shared" si="75"/>
        <v>Khu A phố chợ Bình Châu</v>
      </c>
      <c r="T136" s="2674"/>
      <c r="U136" s="2675"/>
      <c r="V136" s="2716">
        <f t="shared" si="86"/>
        <v>462.3</v>
      </c>
      <c r="W136" s="2674"/>
      <c r="X136" s="2674"/>
      <c r="Y136" s="2674"/>
      <c r="AA136" s="2513" t="str">
        <f t="shared" si="76"/>
        <v/>
      </c>
      <c r="AB136" s="2513" t="str">
        <f t="shared" si="77"/>
        <v/>
      </c>
      <c r="AC136" s="2513" t="str">
        <f t="shared" si="78"/>
        <v>X</v>
      </c>
      <c r="AE136" s="2513"/>
      <c r="AF136" s="2513"/>
      <c r="AG136" s="2513"/>
      <c r="AH136" s="2513"/>
      <c r="AI136" s="2513"/>
      <c r="AJ136" s="2584" t="str">
        <f t="shared" si="88"/>
        <v>X</v>
      </c>
      <c r="AK136" s="2584"/>
      <c r="AL136" s="2513" t="str">
        <f t="shared" si="79"/>
        <v/>
      </c>
      <c r="AM136" s="2513" t="str">
        <f t="shared" si="80"/>
        <v/>
      </c>
      <c r="AN136" s="2513" t="str">
        <f t="shared" si="85"/>
        <v>X</v>
      </c>
      <c r="AO136" s="2513" t="str">
        <f t="shared" si="81"/>
        <v/>
      </c>
      <c r="AP136" s="2513" t="str">
        <f t="shared" si="82"/>
        <v/>
      </c>
      <c r="AQ136" s="2513" t="str">
        <f t="shared" si="83"/>
        <v/>
      </c>
    </row>
    <row r="137" spans="1:43" ht="47.25">
      <c r="A137" s="2595">
        <f t="shared" si="84"/>
        <v>46</v>
      </c>
      <c r="B137" s="2746" t="s">
        <v>1763</v>
      </c>
      <c r="C137" s="2517" t="s">
        <v>8105</v>
      </c>
      <c r="D137" s="1379"/>
      <c r="E137" s="1379"/>
      <c r="F137" s="2524">
        <v>2850.3</v>
      </c>
      <c r="G137" s="2535">
        <f t="shared" si="89"/>
        <v>0.28503000000000001</v>
      </c>
      <c r="H137" s="2525" t="s">
        <v>9692</v>
      </c>
      <c r="I137" s="2525"/>
      <c r="J137" s="2525"/>
      <c r="K137" s="1329" t="s">
        <v>3652</v>
      </c>
      <c r="L137" s="2337" t="s">
        <v>9683</v>
      </c>
      <c r="M137" s="2744" t="s">
        <v>9693</v>
      </c>
      <c r="N137" s="2744"/>
      <c r="O137" s="2694"/>
      <c r="P137" s="2353"/>
      <c r="Q137" s="2353"/>
      <c r="R137" s="2353">
        <f t="shared" si="87"/>
        <v>2850.3</v>
      </c>
      <c r="S137" s="2673" t="str">
        <f t="shared" si="75"/>
        <v>Trường TH Thanh Bình cũ</v>
      </c>
      <c r="T137" s="2674"/>
      <c r="U137" s="2675"/>
      <c r="V137" s="2716">
        <f t="shared" si="86"/>
        <v>2850.3</v>
      </c>
      <c r="W137" s="2674"/>
      <c r="X137" s="2674"/>
      <c r="Y137" s="2674"/>
      <c r="AA137" s="2513" t="str">
        <f t="shared" si="76"/>
        <v/>
      </c>
      <c r="AB137" s="2513" t="str">
        <f t="shared" si="77"/>
        <v/>
      </c>
      <c r="AC137" s="2513" t="str">
        <f t="shared" si="78"/>
        <v>X</v>
      </c>
      <c r="AE137" s="2513"/>
      <c r="AF137" s="2513"/>
      <c r="AG137" s="2513"/>
      <c r="AH137" s="2513"/>
      <c r="AI137" s="2513"/>
      <c r="AJ137" s="2584" t="str">
        <f t="shared" si="88"/>
        <v>X</v>
      </c>
      <c r="AK137" s="2584"/>
      <c r="AL137" s="2513" t="str">
        <f t="shared" si="79"/>
        <v/>
      </c>
      <c r="AM137" s="2513" t="str">
        <f t="shared" si="80"/>
        <v/>
      </c>
      <c r="AN137" s="2513" t="str">
        <f t="shared" si="85"/>
        <v>X</v>
      </c>
      <c r="AO137" s="2513" t="str">
        <f t="shared" si="81"/>
        <v/>
      </c>
      <c r="AP137" s="2513" t="str">
        <f t="shared" si="82"/>
        <v/>
      </c>
      <c r="AQ137" s="2513" t="str">
        <f t="shared" si="83"/>
        <v/>
      </c>
    </row>
    <row r="138" spans="1:43" ht="47.25">
      <c r="A138" s="2595">
        <f t="shared" si="84"/>
        <v>47</v>
      </c>
      <c r="B138" s="2314" t="s">
        <v>1765</v>
      </c>
      <c r="C138" s="2517" t="s">
        <v>8105</v>
      </c>
      <c r="D138" s="1379"/>
      <c r="E138" s="1379"/>
      <c r="F138" s="2524">
        <v>553.1</v>
      </c>
      <c r="G138" s="2535">
        <f t="shared" si="89"/>
        <v>5.5310000000000005E-2</v>
      </c>
      <c r="H138" s="2525" t="s">
        <v>9692</v>
      </c>
      <c r="I138" s="2525"/>
      <c r="J138" s="2525"/>
      <c r="K138" s="1942" t="s">
        <v>697</v>
      </c>
      <c r="L138" s="2337" t="s">
        <v>9448</v>
      </c>
      <c r="M138" s="2744" t="s">
        <v>9695</v>
      </c>
      <c r="N138" s="2744"/>
      <c r="O138" s="2337"/>
      <c r="P138" s="2353"/>
      <c r="Q138" s="2353"/>
      <c r="R138" s="2353">
        <f t="shared" si="87"/>
        <v>553.1</v>
      </c>
      <c r="S138" s="2673" t="str">
        <f t="shared" si="75"/>
        <v>Trường TH. Nguyễn Thị Định cũ (vị trí 1)</v>
      </c>
      <c r="T138" s="2674"/>
      <c r="U138" s="2675"/>
      <c r="V138" s="2716">
        <f t="shared" si="86"/>
        <v>553.1</v>
      </c>
      <c r="W138" s="2674"/>
      <c r="X138" s="2674"/>
      <c r="Y138" s="2674"/>
      <c r="AA138" s="2513" t="str">
        <f t="shared" si="76"/>
        <v/>
      </c>
      <c r="AB138" s="2513" t="str">
        <f t="shared" si="77"/>
        <v/>
      </c>
      <c r="AC138" s="2513" t="str">
        <f t="shared" si="78"/>
        <v>X</v>
      </c>
      <c r="AE138" s="2513"/>
      <c r="AF138" s="2513"/>
      <c r="AG138" s="2513"/>
      <c r="AH138" s="2513"/>
      <c r="AI138" s="2513"/>
      <c r="AJ138" s="2584" t="str">
        <f t="shared" si="88"/>
        <v>X</v>
      </c>
      <c r="AK138" s="2584"/>
      <c r="AL138" s="2513" t="str">
        <f t="shared" si="79"/>
        <v/>
      </c>
      <c r="AM138" s="2513" t="str">
        <f t="shared" si="80"/>
        <v/>
      </c>
      <c r="AN138" s="2513" t="str">
        <f t="shared" si="85"/>
        <v>X</v>
      </c>
      <c r="AO138" s="2513" t="str">
        <f t="shared" si="81"/>
        <v/>
      </c>
      <c r="AP138" s="2513" t="str">
        <f t="shared" si="82"/>
        <v/>
      </c>
      <c r="AQ138" s="2513" t="str">
        <f t="shared" si="83"/>
        <v/>
      </c>
    </row>
    <row r="139" spans="1:43" ht="47.25">
      <c r="A139" s="2595">
        <f t="shared" si="84"/>
        <v>48</v>
      </c>
      <c r="B139" s="1942" t="s">
        <v>699</v>
      </c>
      <c r="C139" s="2517" t="s">
        <v>8105</v>
      </c>
      <c r="D139" s="1379"/>
      <c r="E139" s="1379"/>
      <c r="F139" s="2524">
        <v>814.3</v>
      </c>
      <c r="G139" s="2535">
        <f t="shared" si="89"/>
        <v>8.1430000000000002E-2</v>
      </c>
      <c r="H139" s="2525" t="s">
        <v>9692</v>
      </c>
      <c r="I139" s="2525"/>
      <c r="J139" s="2525"/>
      <c r="K139" s="1942" t="s">
        <v>699</v>
      </c>
      <c r="L139" s="2314"/>
      <c r="M139" s="1942" t="s">
        <v>9694</v>
      </c>
      <c r="N139" s="1942"/>
      <c r="O139" s="2694"/>
      <c r="P139" s="2353"/>
      <c r="Q139" s="2353"/>
      <c r="R139" s="2353">
        <f t="shared" si="87"/>
        <v>814.3</v>
      </c>
      <c r="S139" s="2673" t="str">
        <f t="shared" si="75"/>
        <v>Tạm giao cho BQL cảng BL sử dụng</v>
      </c>
      <c r="T139" s="2674"/>
      <c r="U139" s="2675"/>
      <c r="V139" s="2716">
        <f t="shared" si="86"/>
        <v>814.3</v>
      </c>
      <c r="W139" s="2674"/>
      <c r="X139" s="2674"/>
      <c r="Y139" s="2674"/>
      <c r="AA139" s="2513" t="str">
        <f t="shared" si="76"/>
        <v/>
      </c>
      <c r="AB139" s="2513" t="str">
        <f t="shared" si="77"/>
        <v/>
      </c>
      <c r="AC139" s="2513" t="str">
        <f t="shared" si="78"/>
        <v>X</v>
      </c>
      <c r="AE139" s="2513"/>
      <c r="AF139" s="2513"/>
      <c r="AG139" s="2513"/>
      <c r="AH139" s="2513"/>
      <c r="AI139" s="2513"/>
      <c r="AJ139" s="2584" t="str">
        <f t="shared" si="88"/>
        <v>X</v>
      </c>
      <c r="AK139" s="2584"/>
      <c r="AL139" s="2513" t="str">
        <f t="shared" si="79"/>
        <v/>
      </c>
      <c r="AM139" s="2513" t="str">
        <f t="shared" si="80"/>
        <v/>
      </c>
      <c r="AN139" s="2513" t="str">
        <f t="shared" si="85"/>
        <v>X</v>
      </c>
      <c r="AO139" s="2513" t="str">
        <f t="shared" si="81"/>
        <v/>
      </c>
      <c r="AP139" s="2513" t="str">
        <f t="shared" si="82"/>
        <v/>
      </c>
      <c r="AQ139" s="2513" t="str">
        <f t="shared" si="83"/>
        <v/>
      </c>
    </row>
    <row r="140" spans="1:43" ht="47.25">
      <c r="A140" s="2595">
        <f t="shared" si="84"/>
        <v>49</v>
      </c>
      <c r="B140" s="2314" t="s">
        <v>1767</v>
      </c>
      <c r="C140" s="2517" t="s">
        <v>8105</v>
      </c>
      <c r="D140" s="1379"/>
      <c r="E140" s="1379"/>
      <c r="F140" s="2524">
        <v>61</v>
      </c>
      <c r="G140" s="2535">
        <f t="shared" si="89"/>
        <v>6.1000000000000004E-3</v>
      </c>
      <c r="H140" s="2525" t="s">
        <v>9692</v>
      </c>
      <c r="I140" s="2525"/>
      <c r="J140" s="2525"/>
      <c r="K140" s="1942" t="s">
        <v>701</v>
      </c>
      <c r="L140" s="2314" t="s">
        <v>476</v>
      </c>
      <c r="M140" s="1942" t="s">
        <v>9691</v>
      </c>
      <c r="N140" s="1942"/>
      <c r="O140" s="2694"/>
      <c r="P140" s="2353"/>
      <c r="Q140" s="2353"/>
      <c r="R140" s="2353">
        <f t="shared" si="87"/>
        <v>61</v>
      </c>
      <c r="S140" s="2673" t="str">
        <f t="shared" si="75"/>
        <v>Trụ sở ấp TB2 cũ</v>
      </c>
      <c r="T140" s="2674"/>
      <c r="U140" s="2675"/>
      <c r="V140" s="2716">
        <f t="shared" si="86"/>
        <v>61</v>
      </c>
      <c r="W140" s="2674"/>
      <c r="X140" s="2674"/>
      <c r="Y140" s="2674"/>
      <c r="AA140" s="2513" t="str">
        <f t="shared" si="76"/>
        <v/>
      </c>
      <c r="AB140" s="2513" t="str">
        <f t="shared" si="77"/>
        <v/>
      </c>
      <c r="AC140" s="2513" t="str">
        <f t="shared" si="78"/>
        <v>X</v>
      </c>
      <c r="AE140" s="2513"/>
      <c r="AF140" s="2513"/>
      <c r="AG140" s="2513"/>
      <c r="AH140" s="2513"/>
      <c r="AI140" s="2513"/>
      <c r="AJ140" s="2584" t="str">
        <f t="shared" si="88"/>
        <v>X</v>
      </c>
      <c r="AK140" s="2584"/>
      <c r="AL140" s="2513" t="str">
        <f t="shared" si="79"/>
        <v/>
      </c>
      <c r="AM140" s="2513" t="str">
        <f t="shared" si="80"/>
        <v/>
      </c>
      <c r="AN140" s="2513" t="str">
        <f t="shared" si="85"/>
        <v>X</v>
      </c>
      <c r="AO140" s="2513" t="str">
        <f t="shared" si="81"/>
        <v/>
      </c>
      <c r="AP140" s="2513" t="str">
        <f t="shared" si="82"/>
        <v/>
      </c>
      <c r="AQ140" s="2513" t="str">
        <f t="shared" si="83"/>
        <v/>
      </c>
    </row>
    <row r="141" spans="1:43" ht="47.25">
      <c r="A141" s="2595">
        <f t="shared" si="84"/>
        <v>50</v>
      </c>
      <c r="B141" s="2746" t="s">
        <v>1768</v>
      </c>
      <c r="C141" s="2517" t="s">
        <v>8105</v>
      </c>
      <c r="D141" s="1379"/>
      <c r="E141" s="1379"/>
      <c r="F141" s="2524">
        <v>1133</v>
      </c>
      <c r="G141" s="2535">
        <f t="shared" si="89"/>
        <v>0.1133</v>
      </c>
      <c r="H141" s="2525" t="s">
        <v>9692</v>
      </c>
      <c r="I141" s="2525"/>
      <c r="J141" s="2525"/>
      <c r="K141" s="1942" t="s">
        <v>703</v>
      </c>
      <c r="L141" s="2314" t="s">
        <v>476</v>
      </c>
      <c r="M141" s="1942" t="s">
        <v>9691</v>
      </c>
      <c r="N141" s="1942"/>
      <c r="O141" s="2694"/>
      <c r="P141" s="2353"/>
      <c r="Q141" s="2353"/>
      <c r="R141" s="2353">
        <f t="shared" si="87"/>
        <v>1133</v>
      </c>
      <c r="S141" s="2673" t="str">
        <f t="shared" si="75"/>
        <v>Trạm Thú Y (cũ)</v>
      </c>
      <c r="T141" s="2674"/>
      <c r="U141" s="2675"/>
      <c r="V141" s="2716">
        <f t="shared" si="86"/>
        <v>1133</v>
      </c>
      <c r="W141" s="2674"/>
      <c r="X141" s="2674"/>
      <c r="Y141" s="2674"/>
      <c r="AA141" s="2513" t="str">
        <f t="shared" si="76"/>
        <v/>
      </c>
      <c r="AB141" s="2513" t="str">
        <f t="shared" si="77"/>
        <v/>
      </c>
      <c r="AC141" s="2513" t="str">
        <f t="shared" si="78"/>
        <v>X</v>
      </c>
      <c r="AE141" s="2513"/>
      <c r="AF141" s="2513"/>
      <c r="AG141" s="2513"/>
      <c r="AH141" s="2513"/>
      <c r="AI141" s="2513"/>
      <c r="AJ141" s="2584" t="str">
        <f t="shared" si="88"/>
        <v>X</v>
      </c>
      <c r="AK141" s="2584"/>
      <c r="AL141" s="2513" t="str">
        <f t="shared" si="79"/>
        <v/>
      </c>
      <c r="AM141" s="2513" t="str">
        <f t="shared" si="80"/>
        <v/>
      </c>
      <c r="AN141" s="2513" t="str">
        <f t="shared" si="85"/>
        <v>X</v>
      </c>
      <c r="AO141" s="2513" t="str">
        <f t="shared" si="81"/>
        <v/>
      </c>
      <c r="AP141" s="2513" t="str">
        <f t="shared" si="82"/>
        <v/>
      </c>
      <c r="AQ141" s="2513" t="str">
        <f t="shared" si="83"/>
        <v/>
      </c>
    </row>
    <row r="142" spans="1:43" ht="47.25">
      <c r="A142" s="2595">
        <f t="shared" si="84"/>
        <v>51</v>
      </c>
      <c r="B142" s="2314" t="s">
        <v>1771</v>
      </c>
      <c r="C142" s="2517" t="s">
        <v>8105</v>
      </c>
      <c r="D142" s="1379"/>
      <c r="E142" s="1379"/>
      <c r="F142" s="2524">
        <v>134.69999999999999</v>
      </c>
      <c r="G142" s="2535">
        <f t="shared" si="89"/>
        <v>1.3469999999999999E-2</v>
      </c>
      <c r="H142" s="2525" t="s">
        <v>9692</v>
      </c>
      <c r="I142" s="2525"/>
      <c r="J142" s="2525"/>
      <c r="K142" s="1942" t="s">
        <v>705</v>
      </c>
      <c r="L142" s="1962" t="s">
        <v>2182</v>
      </c>
      <c r="M142" s="1942" t="s">
        <v>9691</v>
      </c>
      <c r="N142" s="1942"/>
      <c r="O142" s="2694"/>
      <c r="P142" s="2353"/>
      <c r="Q142" s="2353"/>
      <c r="R142" s="2353">
        <f t="shared" si="87"/>
        <v>134.69999999999999</v>
      </c>
      <c r="S142" s="2673" t="str">
        <f t="shared" si="75"/>
        <v>Chốt an ninh cũ</v>
      </c>
      <c r="T142" s="2674"/>
      <c r="U142" s="2675"/>
      <c r="V142" s="2716">
        <f t="shared" si="86"/>
        <v>134.69999999999999</v>
      </c>
      <c r="W142" s="2674"/>
      <c r="X142" s="2674"/>
      <c r="Y142" s="2674"/>
      <c r="AA142" s="2513" t="str">
        <f t="shared" si="76"/>
        <v/>
      </c>
      <c r="AB142" s="2513" t="str">
        <f t="shared" si="77"/>
        <v/>
      </c>
      <c r="AC142" s="2513" t="str">
        <f t="shared" si="78"/>
        <v>X</v>
      </c>
      <c r="AE142" s="2513"/>
      <c r="AF142" s="2513"/>
      <c r="AG142" s="2513"/>
      <c r="AH142" s="2513"/>
      <c r="AI142" s="2513"/>
      <c r="AJ142" s="2584" t="str">
        <f t="shared" si="88"/>
        <v>X</v>
      </c>
      <c r="AK142" s="2584"/>
      <c r="AL142" s="2513" t="str">
        <f t="shared" si="79"/>
        <v/>
      </c>
      <c r="AM142" s="2513" t="str">
        <f t="shared" si="80"/>
        <v/>
      </c>
      <c r="AN142" s="2513" t="str">
        <f t="shared" si="85"/>
        <v>X</v>
      </c>
      <c r="AO142" s="2513" t="str">
        <f t="shared" si="81"/>
        <v/>
      </c>
      <c r="AP142" s="2513" t="str">
        <f t="shared" si="82"/>
        <v/>
      </c>
      <c r="AQ142" s="2513" t="str">
        <f t="shared" si="83"/>
        <v/>
      </c>
    </row>
    <row r="143" spans="1:43" ht="47.25">
      <c r="A143" s="2595">
        <f t="shared" si="84"/>
        <v>52</v>
      </c>
      <c r="B143" s="2746" t="s">
        <v>1774</v>
      </c>
      <c r="C143" s="2517" t="s">
        <v>8105</v>
      </c>
      <c r="D143" s="1379"/>
      <c r="E143" s="1379"/>
      <c r="F143" s="2524">
        <v>1009000</v>
      </c>
      <c r="G143" s="2535">
        <f t="shared" si="89"/>
        <v>100.9</v>
      </c>
      <c r="H143" s="2525" t="s">
        <v>9692</v>
      </c>
      <c r="I143" s="2525"/>
      <c r="J143" s="2525"/>
      <c r="K143" s="1942" t="s">
        <v>707</v>
      </c>
      <c r="L143" s="2314" t="s">
        <v>8840</v>
      </c>
      <c r="M143" s="2744" t="s">
        <v>9693</v>
      </c>
      <c r="N143" s="2744"/>
      <c r="O143" s="2337" t="s">
        <v>1564</v>
      </c>
      <c r="P143" s="2353"/>
      <c r="Q143" s="2353"/>
      <c r="R143" s="2353">
        <f t="shared" si="87"/>
        <v>1009000</v>
      </c>
      <c r="S143" s="2673" t="str">
        <f t="shared" si="75"/>
        <v>Khu Bàu Bàng - đất trống</v>
      </c>
      <c r="T143" s="2674"/>
      <c r="U143" s="2675"/>
      <c r="V143" s="2716">
        <f t="shared" si="86"/>
        <v>1009000</v>
      </c>
      <c r="W143" s="2674"/>
      <c r="X143" s="2674"/>
      <c r="Y143" s="2674"/>
      <c r="AA143" s="2513" t="str">
        <f t="shared" si="76"/>
        <v/>
      </c>
      <c r="AB143" s="2513" t="str">
        <f t="shared" si="77"/>
        <v/>
      </c>
      <c r="AC143" s="2513" t="str">
        <f t="shared" si="78"/>
        <v>X</v>
      </c>
      <c r="AE143" s="2513"/>
      <c r="AF143" s="2513"/>
      <c r="AG143" s="2513"/>
      <c r="AH143" s="2513"/>
      <c r="AI143" s="2513"/>
      <c r="AJ143" s="2584" t="str">
        <f t="shared" si="88"/>
        <v>X</v>
      </c>
      <c r="AK143" s="2584"/>
      <c r="AL143" s="2513" t="str">
        <f t="shared" si="79"/>
        <v/>
      </c>
      <c r="AM143" s="2513" t="str">
        <f t="shared" si="80"/>
        <v/>
      </c>
      <c r="AN143" s="2513" t="str">
        <f t="shared" si="85"/>
        <v>X</v>
      </c>
      <c r="AO143" s="2513" t="str">
        <f t="shared" si="81"/>
        <v/>
      </c>
      <c r="AP143" s="2513" t="str">
        <f t="shared" si="82"/>
        <v/>
      </c>
      <c r="AQ143" s="2513" t="str">
        <f t="shared" si="83"/>
        <v/>
      </c>
    </row>
    <row r="144" spans="1:43" ht="47.25">
      <c r="A144" s="2595">
        <f t="shared" si="84"/>
        <v>53</v>
      </c>
      <c r="B144" s="2314" t="s">
        <v>1776</v>
      </c>
      <c r="C144" s="2517" t="s">
        <v>8105</v>
      </c>
      <c r="D144" s="1379"/>
      <c r="E144" s="1379"/>
      <c r="F144" s="2524">
        <v>135008</v>
      </c>
      <c r="G144" s="2535">
        <f t="shared" si="89"/>
        <v>13.5008</v>
      </c>
      <c r="H144" s="2525" t="s">
        <v>9692</v>
      </c>
      <c r="I144" s="2525"/>
      <c r="J144" s="2525"/>
      <c r="K144" s="1329" t="s">
        <v>3652</v>
      </c>
      <c r="L144" s="1962" t="s">
        <v>8716</v>
      </c>
      <c r="M144" s="2744" t="s">
        <v>9693</v>
      </c>
      <c r="N144" s="2744"/>
      <c r="O144" s="2314" t="s">
        <v>635</v>
      </c>
      <c r="P144" s="2353"/>
      <c r="Q144" s="2353"/>
      <c r="R144" s="2353">
        <f t="shared" si="87"/>
        <v>135008</v>
      </c>
      <c r="S144" s="2673" t="str">
        <f t="shared" si="75"/>
        <v>Khu Dốc Lết - đất trống</v>
      </c>
      <c r="T144" s="2674"/>
      <c r="U144" s="2675"/>
      <c r="V144" s="2716">
        <f t="shared" si="86"/>
        <v>135008</v>
      </c>
      <c r="W144" s="2674"/>
      <c r="X144" s="2674"/>
      <c r="Y144" s="2674"/>
      <c r="AA144" s="2513" t="str">
        <f t="shared" si="76"/>
        <v/>
      </c>
      <c r="AB144" s="2513" t="str">
        <f t="shared" si="77"/>
        <v/>
      </c>
      <c r="AC144" s="2513" t="str">
        <f t="shared" si="78"/>
        <v>X</v>
      </c>
      <c r="AE144" s="2513"/>
      <c r="AF144" s="2513"/>
      <c r="AG144" s="2513"/>
      <c r="AH144" s="2513"/>
      <c r="AI144" s="2513"/>
      <c r="AJ144" s="2584" t="str">
        <f t="shared" si="88"/>
        <v>X</v>
      </c>
      <c r="AK144" s="2584"/>
      <c r="AL144" s="2513" t="str">
        <f t="shared" si="79"/>
        <v/>
      </c>
      <c r="AM144" s="2513" t="str">
        <f t="shared" si="80"/>
        <v/>
      </c>
      <c r="AN144" s="2513" t="str">
        <f t="shared" si="85"/>
        <v>X</v>
      </c>
      <c r="AO144" s="2513" t="str">
        <f t="shared" si="81"/>
        <v/>
      </c>
      <c r="AP144" s="2513" t="str">
        <f t="shared" si="82"/>
        <v/>
      </c>
      <c r="AQ144" s="2513" t="str">
        <f t="shared" si="83"/>
        <v/>
      </c>
    </row>
    <row r="145" spans="1:44" ht="47.25">
      <c r="A145" s="2595">
        <f t="shared" si="84"/>
        <v>54</v>
      </c>
      <c r="B145" s="2314" t="s">
        <v>1778</v>
      </c>
      <c r="C145" s="2517" t="s">
        <v>8105</v>
      </c>
      <c r="D145" s="1379"/>
      <c r="E145" s="1379"/>
      <c r="F145" s="2524">
        <v>401</v>
      </c>
      <c r="G145" s="2535">
        <f t="shared" si="89"/>
        <v>4.0099999999999997E-2</v>
      </c>
      <c r="H145" s="2525" t="s">
        <v>9692</v>
      </c>
      <c r="I145" s="2525"/>
      <c r="J145" s="2525"/>
      <c r="K145" s="1942" t="s">
        <v>712</v>
      </c>
      <c r="L145" s="2314" t="s">
        <v>476</v>
      </c>
      <c r="M145" s="1942" t="s">
        <v>9691</v>
      </c>
      <c r="N145" s="1942"/>
      <c r="O145" s="2694"/>
      <c r="P145" s="2353"/>
      <c r="Q145" s="2353"/>
      <c r="R145" s="2353">
        <f t="shared" si="87"/>
        <v>401</v>
      </c>
      <c r="S145" s="2673" t="str">
        <f t="shared" si="75"/>
        <v>Đất lớp Mẫu giáo ấp Láng Găng</v>
      </c>
      <c r="T145" s="2674"/>
      <c r="U145" s="2675"/>
      <c r="V145" s="2716">
        <f t="shared" si="86"/>
        <v>401</v>
      </c>
      <c r="W145" s="2674"/>
      <c r="X145" s="2674"/>
      <c r="Y145" s="2674"/>
      <c r="AA145" s="2513" t="str">
        <f t="shared" si="76"/>
        <v/>
      </c>
      <c r="AB145" s="2513" t="str">
        <f t="shared" si="77"/>
        <v/>
      </c>
      <c r="AC145" s="2513" t="str">
        <f t="shared" si="78"/>
        <v>X</v>
      </c>
      <c r="AE145" s="2513"/>
      <c r="AF145" s="2513"/>
      <c r="AG145" s="2513"/>
      <c r="AH145" s="2513"/>
      <c r="AI145" s="2513"/>
      <c r="AJ145" s="2584" t="str">
        <f t="shared" si="88"/>
        <v>X</v>
      </c>
      <c r="AK145" s="2584"/>
      <c r="AL145" s="2513" t="str">
        <f t="shared" si="79"/>
        <v/>
      </c>
      <c r="AM145" s="2513" t="str">
        <f t="shared" si="80"/>
        <v/>
      </c>
      <c r="AN145" s="2513" t="str">
        <f t="shared" si="85"/>
        <v>X</v>
      </c>
      <c r="AO145" s="2513" t="str">
        <f t="shared" si="81"/>
        <v/>
      </c>
      <c r="AP145" s="2513" t="str">
        <f t="shared" si="82"/>
        <v/>
      </c>
      <c r="AQ145" s="2513" t="str">
        <f t="shared" si="83"/>
        <v/>
      </c>
    </row>
    <row r="146" spans="1:44" ht="47.25">
      <c r="A146" s="2595">
        <f t="shared" si="84"/>
        <v>55</v>
      </c>
      <c r="B146" s="2314" t="s">
        <v>9690</v>
      </c>
      <c r="C146" s="2517" t="s">
        <v>8105</v>
      </c>
      <c r="D146" s="1379"/>
      <c r="E146" s="1379"/>
      <c r="F146" s="2524">
        <v>701.2</v>
      </c>
      <c r="G146" s="2535">
        <f t="shared" si="89"/>
        <v>7.0120000000000002E-2</v>
      </c>
      <c r="H146" s="2525" t="s">
        <v>9682</v>
      </c>
      <c r="I146" s="2525"/>
      <c r="J146" s="2525"/>
      <c r="K146" s="1329" t="s">
        <v>3652</v>
      </c>
      <c r="L146" s="2514" t="s">
        <v>9485</v>
      </c>
      <c r="M146" s="2744" t="s">
        <v>9689</v>
      </c>
      <c r="N146" s="2744"/>
      <c r="O146" s="2694"/>
      <c r="P146" s="2353"/>
      <c r="Q146" s="2353"/>
      <c r="R146" s="2353">
        <f t="shared" si="87"/>
        <v>701.2</v>
      </c>
      <c r="S146" s="2673" t="str">
        <f t="shared" si="75"/>
        <v>Đất công KP Thạnh Sơn</v>
      </c>
      <c r="T146" s="2674"/>
      <c r="U146" s="2675"/>
      <c r="V146" s="2716">
        <f t="shared" si="86"/>
        <v>701.2</v>
      </c>
      <c r="W146" s="2674"/>
      <c r="X146" s="2674"/>
      <c r="Y146" s="2674"/>
      <c r="AA146" s="2513" t="str">
        <f t="shared" si="76"/>
        <v/>
      </c>
      <c r="AB146" s="2513" t="str">
        <f t="shared" si="77"/>
        <v/>
      </c>
      <c r="AC146" s="2513" t="str">
        <f t="shared" si="78"/>
        <v>X</v>
      </c>
      <c r="AE146" s="2513"/>
      <c r="AF146" s="2513"/>
      <c r="AG146" s="2513"/>
      <c r="AH146" s="2513"/>
      <c r="AI146" s="2513"/>
      <c r="AJ146" s="2584" t="str">
        <f t="shared" si="88"/>
        <v>X</v>
      </c>
      <c r="AK146" s="2584"/>
      <c r="AL146" s="2513" t="str">
        <f t="shared" si="79"/>
        <v/>
      </c>
      <c r="AM146" s="2513" t="str">
        <f t="shared" si="80"/>
        <v/>
      </c>
      <c r="AN146" s="2513" t="str">
        <f t="shared" si="85"/>
        <v>X</v>
      </c>
      <c r="AO146" s="2513" t="str">
        <f t="shared" si="81"/>
        <v/>
      </c>
      <c r="AP146" s="2513" t="str">
        <f t="shared" si="82"/>
        <v/>
      </c>
      <c r="AQ146" s="2513" t="str">
        <f t="shared" si="83"/>
        <v/>
      </c>
    </row>
    <row r="147" spans="1:44" ht="47.25">
      <c r="A147" s="2595">
        <f t="shared" si="84"/>
        <v>56</v>
      </c>
      <c r="B147" s="2314" t="s">
        <v>9690</v>
      </c>
      <c r="C147" s="2517" t="s">
        <v>8105</v>
      </c>
      <c r="D147" s="1379"/>
      <c r="E147" s="1379"/>
      <c r="F147" s="2524">
        <v>140.1</v>
      </c>
      <c r="G147" s="2535">
        <f t="shared" si="89"/>
        <v>1.401E-2</v>
      </c>
      <c r="H147" s="2525" t="s">
        <v>9682</v>
      </c>
      <c r="I147" s="2525"/>
      <c r="J147" s="2525"/>
      <c r="K147" s="1329" t="s">
        <v>3652</v>
      </c>
      <c r="L147" s="2514" t="s">
        <v>9485</v>
      </c>
      <c r="M147" s="2744" t="s">
        <v>9689</v>
      </c>
      <c r="N147" s="2744"/>
      <c r="O147" s="2694"/>
      <c r="P147" s="2353"/>
      <c r="Q147" s="2353"/>
      <c r="R147" s="2353">
        <f t="shared" si="87"/>
        <v>140.1</v>
      </c>
      <c r="S147" s="2673" t="str">
        <f t="shared" si="75"/>
        <v>Đất công KP Thạnh Sơn</v>
      </c>
      <c r="T147" s="2674"/>
      <c r="U147" s="2675"/>
      <c r="V147" s="2716">
        <f t="shared" si="86"/>
        <v>140.1</v>
      </c>
      <c r="W147" s="2674"/>
      <c r="X147" s="2674"/>
      <c r="Y147" s="2674"/>
      <c r="AA147" s="2513" t="str">
        <f t="shared" si="76"/>
        <v/>
      </c>
      <c r="AB147" s="2513" t="str">
        <f t="shared" si="77"/>
        <v/>
      </c>
      <c r="AC147" s="2513" t="str">
        <f t="shared" si="78"/>
        <v>X</v>
      </c>
      <c r="AE147" s="2513"/>
      <c r="AF147" s="2513"/>
      <c r="AG147" s="2513"/>
      <c r="AH147" s="2513"/>
      <c r="AI147" s="2513"/>
      <c r="AJ147" s="2584" t="str">
        <f t="shared" si="88"/>
        <v>X</v>
      </c>
      <c r="AK147" s="2584"/>
      <c r="AL147" s="2513" t="str">
        <f t="shared" si="79"/>
        <v/>
      </c>
      <c r="AM147" s="2513" t="str">
        <f t="shared" si="80"/>
        <v/>
      </c>
      <c r="AN147" s="2513" t="str">
        <f t="shared" si="85"/>
        <v>X</v>
      </c>
      <c r="AO147" s="2513" t="str">
        <f t="shared" si="81"/>
        <v/>
      </c>
      <c r="AP147" s="2513" t="str">
        <f t="shared" si="82"/>
        <v/>
      </c>
      <c r="AQ147" s="2513" t="str">
        <f t="shared" si="83"/>
        <v/>
      </c>
    </row>
    <row r="148" spans="1:44" ht="47.25">
      <c r="A148" s="2595">
        <f t="shared" si="84"/>
        <v>57</v>
      </c>
      <c r="B148" s="2314" t="s">
        <v>1785</v>
      </c>
      <c r="C148" s="2517" t="s">
        <v>8105</v>
      </c>
      <c r="D148" s="1379"/>
      <c r="E148" s="1379"/>
      <c r="F148" s="2742">
        <v>1261.0999999999999</v>
      </c>
      <c r="G148" s="2535">
        <f t="shared" si="89"/>
        <v>0.12611</v>
      </c>
      <c r="H148" s="2525" t="s">
        <v>9682</v>
      </c>
      <c r="I148" s="2525"/>
      <c r="J148" s="2525"/>
      <c r="K148" s="1942" t="s">
        <v>718</v>
      </c>
      <c r="L148" s="2514" t="s">
        <v>9371</v>
      </c>
      <c r="M148" s="2337" t="s">
        <v>715</v>
      </c>
      <c r="N148" s="2337"/>
      <c r="O148" s="2314" t="s">
        <v>665</v>
      </c>
      <c r="P148" s="2353"/>
      <c r="Q148" s="2353"/>
      <c r="R148" s="2353">
        <f t="shared" si="87"/>
        <v>1261.0999999999999</v>
      </c>
      <c r="S148" s="2673" t="str">
        <f t="shared" si="75"/>
        <v>Cửa hàng bách hóa tổng hợp</v>
      </c>
      <c r="T148" s="2674"/>
      <c r="U148" s="2675"/>
      <c r="V148" s="2716">
        <f t="shared" si="86"/>
        <v>1261.0999999999999</v>
      </c>
      <c r="W148" s="2674"/>
      <c r="X148" s="2674"/>
      <c r="Y148" s="2674"/>
      <c r="AA148" s="2513" t="str">
        <f t="shared" si="76"/>
        <v/>
      </c>
      <c r="AB148" s="2513" t="str">
        <f t="shared" si="77"/>
        <v/>
      </c>
      <c r="AC148" s="2513" t="str">
        <f t="shared" si="78"/>
        <v>X</v>
      </c>
      <c r="AE148" s="2513"/>
      <c r="AF148" s="2513"/>
      <c r="AG148" s="2513"/>
      <c r="AH148" s="2513"/>
      <c r="AI148" s="2513"/>
      <c r="AJ148" s="2584" t="str">
        <f t="shared" si="88"/>
        <v>X</v>
      </c>
      <c r="AK148" s="2584"/>
      <c r="AL148" s="2513" t="str">
        <f t="shared" si="79"/>
        <v/>
      </c>
      <c r="AM148" s="2513" t="str">
        <f t="shared" si="80"/>
        <v/>
      </c>
      <c r="AN148" s="2513" t="str">
        <f t="shared" si="85"/>
        <v>X</v>
      </c>
      <c r="AO148" s="2513" t="str">
        <f t="shared" si="81"/>
        <v/>
      </c>
      <c r="AP148" s="2513" t="str">
        <f t="shared" si="82"/>
        <v/>
      </c>
      <c r="AQ148" s="2513" t="str">
        <f t="shared" si="83"/>
        <v/>
      </c>
    </row>
    <row r="149" spans="1:44" ht="47.25">
      <c r="A149" s="2595">
        <f t="shared" si="84"/>
        <v>58</v>
      </c>
      <c r="B149" s="2314"/>
      <c r="C149" s="2517" t="s">
        <v>8105</v>
      </c>
      <c r="D149" s="1379"/>
      <c r="E149" s="1379"/>
      <c r="F149" s="2742">
        <v>8.5</v>
      </c>
      <c r="G149" s="2535">
        <f t="shared" si="89"/>
        <v>8.4999999999999995E-4</v>
      </c>
      <c r="H149" s="2525" t="s">
        <v>9682</v>
      </c>
      <c r="I149" s="2525"/>
      <c r="J149" s="2525"/>
      <c r="K149" s="1942" t="s">
        <v>718</v>
      </c>
      <c r="L149" s="2514" t="s">
        <v>9371</v>
      </c>
      <c r="M149" s="2658" t="s">
        <v>9688</v>
      </c>
      <c r="N149" s="2658"/>
      <c r="O149" s="2314" t="s">
        <v>665</v>
      </c>
      <c r="P149" s="2353"/>
      <c r="Q149" s="2353"/>
      <c r="R149" s="2353">
        <f t="shared" si="87"/>
        <v>8.5</v>
      </c>
      <c r="S149" s="2673">
        <f t="shared" si="75"/>
        <v>0</v>
      </c>
      <c r="T149" s="2674"/>
      <c r="U149" s="2675"/>
      <c r="V149" s="2716">
        <f t="shared" si="86"/>
        <v>8.5</v>
      </c>
      <c r="W149" s="2674"/>
      <c r="X149" s="2674"/>
      <c r="Y149" s="2674"/>
      <c r="AA149" s="2513" t="str">
        <f t="shared" si="76"/>
        <v/>
      </c>
      <c r="AB149" s="2513" t="str">
        <f t="shared" si="77"/>
        <v/>
      </c>
      <c r="AC149" s="2513" t="str">
        <f t="shared" si="78"/>
        <v>X</v>
      </c>
      <c r="AE149" s="2513"/>
      <c r="AF149" s="2513"/>
      <c r="AG149" s="2513"/>
      <c r="AH149" s="2513"/>
      <c r="AI149" s="2513"/>
      <c r="AJ149" s="2584" t="str">
        <f t="shared" si="88"/>
        <v>X</v>
      </c>
      <c r="AK149" s="2584"/>
      <c r="AL149" s="2513" t="str">
        <f t="shared" si="79"/>
        <v/>
      </c>
      <c r="AM149" s="2513" t="str">
        <f t="shared" si="80"/>
        <v/>
      </c>
      <c r="AN149" s="2513" t="str">
        <f t="shared" si="85"/>
        <v>X</v>
      </c>
      <c r="AO149" s="2513" t="str">
        <f t="shared" si="81"/>
        <v/>
      </c>
      <c r="AP149" s="2513" t="str">
        <f t="shared" si="82"/>
        <v/>
      </c>
      <c r="AQ149" s="2513" t="str">
        <f t="shared" si="83"/>
        <v/>
      </c>
    </row>
    <row r="150" spans="1:44" ht="47.25">
      <c r="A150" s="2595">
        <f t="shared" si="84"/>
        <v>59</v>
      </c>
      <c r="B150" s="2314"/>
      <c r="C150" s="2517" t="s">
        <v>8105</v>
      </c>
      <c r="D150" s="1379"/>
      <c r="E150" s="1379"/>
      <c r="F150" s="2742">
        <v>36.9</v>
      </c>
      <c r="G150" s="2535">
        <f t="shared" si="89"/>
        <v>3.6899999999999997E-3</v>
      </c>
      <c r="H150" s="2525" t="s">
        <v>9682</v>
      </c>
      <c r="I150" s="2525"/>
      <c r="J150" s="2525"/>
      <c r="K150" s="1942" t="s">
        <v>718</v>
      </c>
      <c r="L150" s="2514" t="s">
        <v>9371</v>
      </c>
      <c r="M150" s="2658" t="s">
        <v>9688</v>
      </c>
      <c r="N150" s="2658"/>
      <c r="O150" s="2314" t="s">
        <v>665</v>
      </c>
      <c r="P150" s="2353"/>
      <c r="Q150" s="2353"/>
      <c r="R150" s="2353">
        <f t="shared" si="87"/>
        <v>36.9</v>
      </c>
      <c r="S150" s="2673">
        <f t="shared" si="75"/>
        <v>0</v>
      </c>
      <c r="T150" s="2674"/>
      <c r="U150" s="2675"/>
      <c r="V150" s="2716">
        <f t="shared" si="86"/>
        <v>36.9</v>
      </c>
      <c r="W150" s="2674"/>
      <c r="X150" s="2674"/>
      <c r="Y150" s="2674"/>
      <c r="AA150" s="2513" t="str">
        <f t="shared" si="76"/>
        <v/>
      </c>
      <c r="AB150" s="2513" t="str">
        <f t="shared" si="77"/>
        <v/>
      </c>
      <c r="AC150" s="2513" t="str">
        <f t="shared" si="78"/>
        <v>X</v>
      </c>
      <c r="AE150" s="2513"/>
      <c r="AF150" s="2513"/>
      <c r="AG150" s="2513"/>
      <c r="AH150" s="2513"/>
      <c r="AI150" s="2513"/>
      <c r="AJ150" s="2584" t="str">
        <f t="shared" si="88"/>
        <v>X</v>
      </c>
      <c r="AK150" s="2584"/>
      <c r="AL150" s="2513" t="str">
        <f t="shared" si="79"/>
        <v/>
      </c>
      <c r="AM150" s="2513" t="str">
        <f t="shared" si="80"/>
        <v/>
      </c>
      <c r="AN150" s="2513" t="str">
        <f t="shared" si="85"/>
        <v>X</v>
      </c>
      <c r="AO150" s="2513" t="str">
        <f t="shared" si="81"/>
        <v/>
      </c>
      <c r="AP150" s="2513" t="str">
        <f t="shared" si="82"/>
        <v/>
      </c>
      <c r="AQ150" s="2513" t="str">
        <f t="shared" si="83"/>
        <v/>
      </c>
    </row>
    <row r="151" spans="1:44" ht="47.25">
      <c r="A151" s="2595">
        <f t="shared" si="84"/>
        <v>60</v>
      </c>
      <c r="B151" s="2314" t="s">
        <v>722</v>
      </c>
      <c r="C151" s="2517" t="s">
        <v>8105</v>
      </c>
      <c r="D151" s="1379"/>
      <c r="E151" s="1379"/>
      <c r="F151" s="2742">
        <v>1228.7</v>
      </c>
      <c r="G151" s="2535">
        <f t="shared" si="89"/>
        <v>0.12287000000000001</v>
      </c>
      <c r="H151" s="2525" t="s">
        <v>9682</v>
      </c>
      <c r="I151" s="2525"/>
      <c r="J151" s="2525"/>
      <c r="K151" s="1942" t="s">
        <v>720</v>
      </c>
      <c r="L151" s="2514" t="s">
        <v>9485</v>
      </c>
      <c r="M151" s="2314" t="s">
        <v>721</v>
      </c>
      <c r="N151" s="2314"/>
      <c r="O151" s="2694"/>
      <c r="P151" s="2353"/>
      <c r="Q151" s="2353"/>
      <c r="R151" s="2353">
        <f t="shared" si="87"/>
        <v>1228.7</v>
      </c>
      <c r="S151" s="2673" t="str">
        <f t="shared" si="75"/>
        <v>Trụ sở UBND TT cũ</v>
      </c>
      <c r="T151" s="2674"/>
      <c r="U151" s="2675"/>
      <c r="V151" s="2716">
        <f t="shared" si="86"/>
        <v>1228.7</v>
      </c>
      <c r="W151" s="2674"/>
      <c r="X151" s="2674"/>
      <c r="Y151" s="2674"/>
      <c r="AA151" s="2513" t="str">
        <f t="shared" si="76"/>
        <v/>
      </c>
      <c r="AB151" s="2513" t="str">
        <f t="shared" si="77"/>
        <v/>
      </c>
      <c r="AC151" s="2513" t="str">
        <f t="shared" si="78"/>
        <v>X</v>
      </c>
      <c r="AE151" s="2513"/>
      <c r="AF151" s="2513"/>
      <c r="AG151" s="2513"/>
      <c r="AH151" s="2513"/>
      <c r="AI151" s="2513"/>
      <c r="AJ151" s="2584" t="str">
        <f t="shared" si="88"/>
        <v>X</v>
      </c>
      <c r="AK151" s="2584"/>
      <c r="AL151" s="2513" t="str">
        <f t="shared" si="79"/>
        <v/>
      </c>
      <c r="AM151" s="2513" t="str">
        <f t="shared" si="80"/>
        <v/>
      </c>
      <c r="AN151" s="2513" t="str">
        <f t="shared" si="85"/>
        <v>X</v>
      </c>
      <c r="AO151" s="2513" t="str">
        <f t="shared" si="81"/>
        <v/>
      </c>
      <c r="AP151" s="2513" t="str">
        <f t="shared" si="82"/>
        <v/>
      </c>
      <c r="AQ151" s="2513" t="str">
        <f t="shared" si="83"/>
        <v/>
      </c>
    </row>
    <row r="152" spans="1:44" ht="47.25">
      <c r="A152" s="2595">
        <f t="shared" si="84"/>
        <v>61</v>
      </c>
      <c r="B152" s="2314" t="s">
        <v>722</v>
      </c>
      <c r="C152" s="2517" t="s">
        <v>8105</v>
      </c>
      <c r="D152" s="1379"/>
      <c r="E152" s="1379"/>
      <c r="F152" s="2742">
        <v>304.8</v>
      </c>
      <c r="G152" s="2535">
        <f t="shared" si="89"/>
        <v>3.048E-2</v>
      </c>
      <c r="H152" s="2525" t="s">
        <v>9682</v>
      </c>
      <c r="I152" s="2525"/>
      <c r="J152" s="2525"/>
      <c r="K152" s="1942"/>
      <c r="L152" s="2314"/>
      <c r="M152" s="2658" t="s">
        <v>9687</v>
      </c>
      <c r="N152" s="2658"/>
      <c r="O152" s="2694"/>
      <c r="P152" s="2353"/>
      <c r="Q152" s="2353"/>
      <c r="R152" s="2353">
        <f t="shared" si="87"/>
        <v>304.8</v>
      </c>
      <c r="S152" s="2673" t="str">
        <f t="shared" si="75"/>
        <v>Trụ sở UBND TT cũ</v>
      </c>
      <c r="T152" s="2674"/>
      <c r="U152" s="2675"/>
      <c r="V152" s="2716">
        <f t="shared" si="86"/>
        <v>304.8</v>
      </c>
      <c r="W152" s="2674"/>
      <c r="X152" s="2674"/>
      <c r="Y152" s="2674"/>
      <c r="AA152" s="2513" t="str">
        <f t="shared" si="76"/>
        <v/>
      </c>
      <c r="AB152" s="2513" t="str">
        <f t="shared" si="77"/>
        <v/>
      </c>
      <c r="AC152" s="2513" t="str">
        <f t="shared" si="78"/>
        <v>X</v>
      </c>
      <c r="AE152" s="2513"/>
      <c r="AF152" s="2513"/>
      <c r="AG152" s="2513"/>
      <c r="AH152" s="2513"/>
      <c r="AI152" s="2513"/>
      <c r="AJ152" s="2584" t="str">
        <f t="shared" si="88"/>
        <v>X</v>
      </c>
      <c r="AK152" s="2584"/>
      <c r="AL152" s="2513" t="str">
        <f t="shared" si="79"/>
        <v/>
      </c>
      <c r="AM152" s="2513" t="str">
        <f t="shared" si="80"/>
        <v/>
      </c>
      <c r="AN152" s="2513" t="str">
        <f t="shared" si="85"/>
        <v>X</v>
      </c>
      <c r="AO152" s="2513" t="str">
        <f t="shared" si="81"/>
        <v/>
      </c>
      <c r="AP152" s="2513" t="str">
        <f t="shared" si="82"/>
        <v/>
      </c>
      <c r="AQ152" s="2513" t="str">
        <f t="shared" si="83"/>
        <v/>
      </c>
    </row>
    <row r="153" spans="1:44" ht="47.25">
      <c r="A153" s="2595">
        <f t="shared" si="84"/>
        <v>62</v>
      </c>
      <c r="B153" s="2314" t="s">
        <v>1788</v>
      </c>
      <c r="C153" s="2517" t="s">
        <v>8105</v>
      </c>
      <c r="D153" s="1379"/>
      <c r="E153" s="1379"/>
      <c r="F153" s="2742">
        <v>300</v>
      </c>
      <c r="G153" s="2535">
        <f t="shared" si="89"/>
        <v>0.03</v>
      </c>
      <c r="H153" s="2525" t="s">
        <v>9682</v>
      </c>
      <c r="I153" s="2525"/>
      <c r="J153" s="2525"/>
      <c r="K153" s="1942" t="s">
        <v>718</v>
      </c>
      <c r="L153" s="2514" t="s">
        <v>8757</v>
      </c>
      <c r="M153" s="2658" t="s">
        <v>9686</v>
      </c>
      <c r="N153" s="2658"/>
      <c r="O153" s="2514" t="s">
        <v>8757</v>
      </c>
      <c r="P153" s="2353"/>
      <c r="Q153" s="2353"/>
      <c r="R153" s="2353">
        <f t="shared" si="87"/>
        <v>300</v>
      </c>
      <c r="S153" s="2673" t="str">
        <f t="shared" si="75"/>
        <v>Khu đất phía sau nhà hàng Hòa Phát</v>
      </c>
      <c r="T153" s="2674"/>
      <c r="U153" s="2675"/>
      <c r="V153" s="2716">
        <f t="shared" si="86"/>
        <v>300</v>
      </c>
      <c r="W153" s="2674"/>
      <c r="X153" s="2674"/>
      <c r="Y153" s="2674"/>
      <c r="AA153" s="2513" t="str">
        <f t="shared" si="76"/>
        <v/>
      </c>
      <c r="AB153" s="2513" t="str">
        <f t="shared" si="77"/>
        <v/>
      </c>
      <c r="AC153" s="2513" t="str">
        <f t="shared" si="78"/>
        <v>X</v>
      </c>
      <c r="AE153" s="2513"/>
      <c r="AF153" s="2513"/>
      <c r="AG153" s="2513"/>
      <c r="AH153" s="2513"/>
      <c r="AI153" s="2513"/>
      <c r="AJ153" s="2584" t="str">
        <f t="shared" si="88"/>
        <v>X</v>
      </c>
      <c r="AK153" s="2584"/>
      <c r="AL153" s="2513" t="str">
        <f t="shared" si="79"/>
        <v/>
      </c>
      <c r="AM153" s="2513" t="str">
        <f t="shared" si="80"/>
        <v/>
      </c>
      <c r="AN153" s="2513" t="str">
        <f t="shared" si="85"/>
        <v>X</v>
      </c>
      <c r="AO153" s="2513" t="str">
        <f t="shared" si="81"/>
        <v/>
      </c>
      <c r="AP153" s="2513" t="str">
        <f t="shared" si="82"/>
        <v/>
      </c>
      <c r="AQ153" s="2513" t="str">
        <f t="shared" si="83"/>
        <v/>
      </c>
    </row>
    <row r="154" spans="1:44" ht="47.25">
      <c r="A154" s="2595">
        <f t="shared" si="84"/>
        <v>63</v>
      </c>
      <c r="B154" s="2314" t="s">
        <v>9685</v>
      </c>
      <c r="C154" s="2517" t="s">
        <v>8105</v>
      </c>
      <c r="D154" s="1379"/>
      <c r="E154" s="1379"/>
      <c r="F154" s="2742">
        <v>6216</v>
      </c>
      <c r="G154" s="2535">
        <f t="shared" si="89"/>
        <v>0.62160000000000004</v>
      </c>
      <c r="H154" s="2525" t="s">
        <v>9682</v>
      </c>
      <c r="I154" s="2525"/>
      <c r="J154" s="2525"/>
      <c r="K154" s="1329" t="s">
        <v>3652</v>
      </c>
      <c r="L154" s="2337" t="s">
        <v>9683</v>
      </c>
      <c r="M154" s="2658" t="s">
        <v>9684</v>
      </c>
      <c r="N154" s="2658"/>
      <c r="O154" s="2694" t="s">
        <v>9683</v>
      </c>
      <c r="P154" s="2353"/>
      <c r="Q154" s="2353"/>
      <c r="R154" s="2353">
        <f t="shared" si="87"/>
        <v>6216</v>
      </c>
      <c r="S154" s="2673" t="str">
        <f t="shared" si="75"/>
        <v xml:space="preserve"> Khu hầm cát (hồ Sông Kinh)</v>
      </c>
      <c r="T154" s="2674"/>
      <c r="U154" s="2675"/>
      <c r="V154" s="2716">
        <f t="shared" si="86"/>
        <v>6216</v>
      </c>
      <c r="W154" s="2674"/>
      <c r="X154" s="2674"/>
      <c r="Y154" s="2674"/>
      <c r="AA154" s="2513" t="str">
        <f t="shared" si="76"/>
        <v/>
      </c>
      <c r="AB154" s="2513" t="str">
        <f t="shared" si="77"/>
        <v/>
      </c>
      <c r="AC154" s="2513" t="str">
        <f t="shared" si="78"/>
        <v>X</v>
      </c>
      <c r="AE154" s="2513"/>
      <c r="AF154" s="2513"/>
      <c r="AG154" s="2513"/>
      <c r="AH154" s="2513"/>
      <c r="AI154" s="2513"/>
      <c r="AJ154" s="2584" t="str">
        <f t="shared" si="88"/>
        <v>X</v>
      </c>
      <c r="AK154" s="2584"/>
      <c r="AL154" s="2513" t="str">
        <f t="shared" si="79"/>
        <v/>
      </c>
      <c r="AM154" s="2513" t="str">
        <f t="shared" si="80"/>
        <v/>
      </c>
      <c r="AN154" s="2513" t="str">
        <f t="shared" si="85"/>
        <v>X</v>
      </c>
      <c r="AO154" s="2513" t="str">
        <f t="shared" si="81"/>
        <v/>
      </c>
      <c r="AP154" s="2513" t="str">
        <f t="shared" si="82"/>
        <v/>
      </c>
      <c r="AQ154" s="2513" t="str">
        <f t="shared" si="83"/>
        <v/>
      </c>
    </row>
    <row r="155" spans="1:44" ht="47.25">
      <c r="A155" s="2595">
        <f t="shared" si="84"/>
        <v>64</v>
      </c>
      <c r="B155" s="2314" t="s">
        <v>1793</v>
      </c>
      <c r="C155" s="2517" t="s">
        <v>8105</v>
      </c>
      <c r="D155" s="1379"/>
      <c r="E155" s="1379"/>
      <c r="F155" s="2742">
        <v>80</v>
      </c>
      <c r="G155" s="2535">
        <f t="shared" si="89"/>
        <v>8.0000000000000002E-3</v>
      </c>
      <c r="H155" s="2525" t="s">
        <v>9682</v>
      </c>
      <c r="I155" s="2525"/>
      <c r="J155" s="2525"/>
      <c r="K155" s="1329" t="s">
        <v>3652</v>
      </c>
      <c r="L155" s="2314" t="s">
        <v>1955</v>
      </c>
      <c r="M155" s="2658" t="s">
        <v>9681</v>
      </c>
      <c r="N155" s="2658"/>
      <c r="O155" s="2314" t="s">
        <v>1955</v>
      </c>
      <c r="P155" s="2353"/>
      <c r="Q155" s="2353"/>
      <c r="R155" s="2353">
        <f t="shared" si="87"/>
        <v>80</v>
      </c>
      <c r="S155" s="2673" t="str">
        <f t="shared" si="75"/>
        <v>Khu đất sau Ngân hàng Công thương VN</v>
      </c>
      <c r="T155" s="2674"/>
      <c r="U155" s="2675"/>
      <c r="V155" s="2716">
        <f t="shared" si="86"/>
        <v>80</v>
      </c>
      <c r="W155" s="2674"/>
      <c r="X155" s="2674"/>
      <c r="Y155" s="2674"/>
      <c r="AA155" s="2513" t="str">
        <f t="shared" si="76"/>
        <v/>
      </c>
      <c r="AB155" s="2513" t="str">
        <f t="shared" si="77"/>
        <v/>
      </c>
      <c r="AC155" s="2513" t="str">
        <f t="shared" si="78"/>
        <v>X</v>
      </c>
      <c r="AE155" s="2513"/>
      <c r="AF155" s="2513"/>
      <c r="AG155" s="2513"/>
      <c r="AH155" s="2513"/>
      <c r="AI155" s="2513"/>
      <c r="AJ155" s="2584" t="str">
        <f t="shared" si="88"/>
        <v>X</v>
      </c>
      <c r="AK155" s="2584"/>
      <c r="AL155" s="2513" t="str">
        <f t="shared" si="79"/>
        <v/>
      </c>
      <c r="AM155" s="2513" t="str">
        <f t="shared" si="80"/>
        <v/>
      </c>
      <c r="AN155" s="2513" t="str">
        <f t="shared" si="85"/>
        <v>X</v>
      </c>
      <c r="AO155" s="2513" t="str">
        <f t="shared" si="81"/>
        <v/>
      </c>
      <c r="AP155" s="2513" t="str">
        <f t="shared" si="82"/>
        <v/>
      </c>
      <c r="AQ155" s="2513" t="str">
        <f t="shared" si="83"/>
        <v/>
      </c>
    </row>
    <row r="156" spans="1:44" ht="47.25">
      <c r="A156" s="2595">
        <f t="shared" si="84"/>
        <v>65</v>
      </c>
      <c r="B156" s="2314" t="s">
        <v>1795</v>
      </c>
      <c r="C156" s="2517" t="s">
        <v>8105</v>
      </c>
      <c r="D156" s="1379"/>
      <c r="E156" s="1379"/>
      <c r="F156" s="2742">
        <v>296.2</v>
      </c>
      <c r="G156" s="2535">
        <f t="shared" si="89"/>
        <v>2.962E-2</v>
      </c>
      <c r="H156" s="2525" t="s">
        <v>9682</v>
      </c>
      <c r="I156" s="2525"/>
      <c r="J156" s="2525"/>
      <c r="K156" s="1329" t="s">
        <v>3652</v>
      </c>
      <c r="L156" s="2514" t="s">
        <v>9485</v>
      </c>
      <c r="M156" s="2658" t="s">
        <v>9681</v>
      </c>
      <c r="N156" s="2658"/>
      <c r="O156" s="2694"/>
      <c r="P156" s="2353"/>
      <c r="Q156" s="2353"/>
      <c r="R156" s="2353">
        <f t="shared" si="87"/>
        <v>296.2</v>
      </c>
      <c r="S156" s="2673" t="str">
        <f t="shared" si="75"/>
        <v>Khu đất sau Ngân hàng Chính sách xã hội</v>
      </c>
      <c r="T156" s="2674"/>
      <c r="U156" s="2675"/>
      <c r="V156" s="2716">
        <f t="shared" si="86"/>
        <v>296.2</v>
      </c>
      <c r="W156" s="2674"/>
      <c r="X156" s="2674"/>
      <c r="Y156" s="2674"/>
      <c r="AA156" s="2513" t="str">
        <f t="shared" si="76"/>
        <v/>
      </c>
      <c r="AB156" s="2513" t="str">
        <f t="shared" si="77"/>
        <v/>
      </c>
      <c r="AC156" s="2513" t="str">
        <f t="shared" si="78"/>
        <v>X</v>
      </c>
      <c r="AE156" s="2513"/>
      <c r="AF156" s="2513"/>
      <c r="AG156" s="2513"/>
      <c r="AH156" s="2513"/>
      <c r="AI156" s="2513"/>
      <c r="AJ156" s="2584" t="str">
        <f t="shared" si="88"/>
        <v>X</v>
      </c>
      <c r="AK156" s="2584"/>
      <c r="AL156" s="2513" t="str">
        <f t="shared" si="79"/>
        <v/>
      </c>
      <c r="AM156" s="2513" t="str">
        <f t="shared" si="80"/>
        <v/>
      </c>
      <c r="AN156" s="2513" t="str">
        <f t="shared" si="85"/>
        <v>X</v>
      </c>
      <c r="AO156" s="2513" t="str">
        <f t="shared" si="81"/>
        <v/>
      </c>
      <c r="AP156" s="2513" t="str">
        <f t="shared" si="82"/>
        <v/>
      </c>
      <c r="AQ156" s="2513" t="str">
        <f t="shared" si="83"/>
        <v/>
      </c>
    </row>
    <row r="157" spans="1:44" ht="63">
      <c r="A157" s="2595">
        <f t="shared" si="84"/>
        <v>66</v>
      </c>
      <c r="B157" s="2672" t="s">
        <v>7737</v>
      </c>
      <c r="C157" s="2517" t="s">
        <v>8105</v>
      </c>
      <c r="D157" s="1379"/>
      <c r="E157" s="1379"/>
      <c r="F157" s="2588">
        <v>166000</v>
      </c>
      <c r="G157" s="2535">
        <f t="shared" si="89"/>
        <v>16.600000000000001</v>
      </c>
      <c r="H157" s="2525" t="s">
        <v>9678</v>
      </c>
      <c r="I157" s="2525"/>
      <c r="J157" s="2525"/>
      <c r="K157" s="2337" t="s">
        <v>9680</v>
      </c>
      <c r="L157" s="1962"/>
      <c r="M157" s="2593" t="s">
        <v>9679</v>
      </c>
      <c r="N157" s="2593"/>
      <c r="O157" s="2337"/>
      <c r="P157" s="2353"/>
      <c r="Q157" s="2353">
        <f>F157</f>
        <v>166000</v>
      </c>
      <c r="R157" s="2353"/>
      <c r="S157" s="2673" t="str">
        <f>B157&amp;" thuộc "&amp;C157</f>
        <v>Đất bãi bồi thuộc Xuyên Mộc</v>
      </c>
      <c r="T157" s="2674"/>
      <c r="U157" s="2675"/>
      <c r="V157" s="2716">
        <f t="shared" si="86"/>
        <v>166000</v>
      </c>
      <c r="W157" s="2674"/>
      <c r="X157" s="2674"/>
      <c r="Y157" s="2674"/>
      <c r="AA157" s="2513" t="str">
        <f t="shared" si="76"/>
        <v/>
      </c>
      <c r="AB157" s="2513" t="str">
        <f t="shared" si="77"/>
        <v>X</v>
      </c>
      <c r="AC157" s="2513" t="str">
        <f t="shared" si="78"/>
        <v/>
      </c>
      <c r="AE157" s="2513"/>
      <c r="AF157" s="2513"/>
      <c r="AG157" s="2513"/>
      <c r="AH157" s="2513"/>
      <c r="AI157" s="2513"/>
      <c r="AJ157" s="2584" t="str">
        <f t="shared" si="88"/>
        <v>X</v>
      </c>
      <c r="AK157" s="2584"/>
      <c r="AL157" s="2513" t="str">
        <f t="shared" si="79"/>
        <v/>
      </c>
      <c r="AM157" s="2513" t="str">
        <f t="shared" si="80"/>
        <v/>
      </c>
      <c r="AN157" s="2513" t="str">
        <f t="shared" ref="AN157:AN188" si="90">IF(V157="","","X")</f>
        <v>X</v>
      </c>
      <c r="AO157" s="2513" t="str">
        <f t="shared" si="81"/>
        <v/>
      </c>
      <c r="AP157" s="2513" t="str">
        <f t="shared" si="82"/>
        <v/>
      </c>
      <c r="AQ157" s="2513" t="str">
        <f t="shared" si="83"/>
        <v/>
      </c>
    </row>
    <row r="158" spans="1:44" ht="47.25">
      <c r="A158" s="2595">
        <f t="shared" si="84"/>
        <v>67</v>
      </c>
      <c r="B158" s="2672" t="s">
        <v>9632</v>
      </c>
      <c r="C158" s="2517" t="s">
        <v>8105</v>
      </c>
      <c r="D158" s="1379"/>
      <c r="E158" s="1379"/>
      <c r="F158" s="2588">
        <v>3370389.6</v>
      </c>
      <c r="G158" s="2535">
        <f t="shared" si="89"/>
        <v>337.03896000000003</v>
      </c>
      <c r="H158" s="2525" t="s">
        <v>9678</v>
      </c>
      <c r="I158" s="2525"/>
      <c r="J158" s="2525"/>
      <c r="K158" s="2337"/>
      <c r="L158" s="1962"/>
      <c r="M158" s="2593" t="s">
        <v>9677</v>
      </c>
      <c r="N158" s="2593"/>
      <c r="O158" s="2694"/>
      <c r="P158" s="2353"/>
      <c r="Q158" s="2353"/>
      <c r="R158" s="2353">
        <f>F158</f>
        <v>3370389.6</v>
      </c>
      <c r="S158" s="2673" t="str">
        <f>B158&amp;" thuộc "&amp;C158</f>
        <v>Đất công còn lại thuộc Xuyên Mộc</v>
      </c>
      <c r="T158" s="2674"/>
      <c r="U158" s="2674"/>
      <c r="V158" s="2674"/>
      <c r="W158" s="2674"/>
      <c r="X158" s="2674"/>
      <c r="Y158" s="2675">
        <f>F158</f>
        <v>3370389.6</v>
      </c>
      <c r="AA158" s="2513" t="str">
        <f t="shared" si="76"/>
        <v/>
      </c>
      <c r="AB158" s="2513" t="str">
        <f t="shared" si="77"/>
        <v/>
      </c>
      <c r="AC158" s="2513" t="str">
        <f t="shared" si="78"/>
        <v>X</v>
      </c>
      <c r="AE158" s="2513"/>
      <c r="AF158" s="2513"/>
      <c r="AG158" s="2513"/>
      <c r="AH158" s="2513"/>
      <c r="AI158" s="2513"/>
      <c r="AJ158" s="2584" t="str">
        <f t="shared" si="88"/>
        <v/>
      </c>
      <c r="AK158" s="2584"/>
      <c r="AL158" s="2513" t="str">
        <f t="shared" si="79"/>
        <v/>
      </c>
      <c r="AM158" s="2513" t="str">
        <f t="shared" si="80"/>
        <v/>
      </c>
      <c r="AN158" s="2513" t="str">
        <f t="shared" si="90"/>
        <v/>
      </c>
      <c r="AO158" s="2513" t="str">
        <f t="shared" si="81"/>
        <v/>
      </c>
      <c r="AP158" s="2513" t="str">
        <f t="shared" si="82"/>
        <v/>
      </c>
      <c r="AQ158" s="2513" t="str">
        <f t="shared" si="83"/>
        <v>X</v>
      </c>
    </row>
    <row r="159" spans="1:44" s="2683" customFormat="1">
      <c r="A159" s="4243" t="s">
        <v>9676</v>
      </c>
      <c r="B159" s="4243"/>
      <c r="C159" s="4243"/>
      <c r="D159" s="2704"/>
      <c r="E159" s="2704"/>
      <c r="F159" s="2576">
        <f>SUBTOTAL(9,F160:F173)</f>
        <v>477665.6</v>
      </c>
      <c r="G159" s="2535">
        <f t="shared" si="89"/>
        <v>47.766559999999998</v>
      </c>
      <c r="H159" s="2677"/>
      <c r="I159" s="2677"/>
      <c r="J159" s="2677"/>
      <c r="K159" s="2698"/>
      <c r="L159" s="2699"/>
      <c r="M159" s="2700"/>
      <c r="N159" s="2700"/>
      <c r="O159" s="2713"/>
      <c r="P159" s="2576">
        <f>SUBTOTAL(9,P160:P173)</f>
        <v>0</v>
      </c>
      <c r="Q159" s="2576">
        <f>SUBTOTAL(9,Q160:Q173)</f>
        <v>22000</v>
      </c>
      <c r="R159" s="2576">
        <f>SUBTOTAL(9,R160:R173)</f>
        <v>455665.6</v>
      </c>
      <c r="S159" s="2682"/>
      <c r="T159" s="2576">
        <f>SUBTOTAL(9,T160:T173)</f>
        <v>0</v>
      </c>
      <c r="U159" s="2576">
        <f>SUBTOTAL(9,U160:U173)</f>
        <v>5225</v>
      </c>
      <c r="V159" s="2576"/>
      <c r="W159" s="2576">
        <f>SUBTOTAL(9,W160:W173)</f>
        <v>0</v>
      </c>
      <c r="X159" s="2576"/>
      <c r="Y159" s="2576">
        <f>SUBTOTAL(9,Y160:Y173)</f>
        <v>436790</v>
      </c>
      <c r="AA159" s="2583" t="str">
        <f>IF(P159=0,"","X")</f>
        <v/>
      </c>
      <c r="AB159" s="2583" t="str">
        <f>IF(Q159=0,"","X")</f>
        <v>X</v>
      </c>
      <c r="AC159" s="2583" t="str">
        <f>IF(R159=0,"","X")</f>
        <v>X</v>
      </c>
      <c r="AE159" s="2583"/>
      <c r="AF159" s="2583"/>
      <c r="AG159" s="2583"/>
      <c r="AH159" s="2583"/>
      <c r="AI159" s="2583"/>
      <c r="AJ159" s="2584" t="str">
        <f t="shared" si="88"/>
        <v>X</v>
      </c>
      <c r="AK159" s="2584"/>
      <c r="AL159" s="2583" t="str">
        <f>IF(T159=0,"","X")</f>
        <v/>
      </c>
      <c r="AM159" s="2583" t="str">
        <f>IF(U159=0,"","X")</f>
        <v>X</v>
      </c>
      <c r="AN159" s="2513" t="str">
        <f t="shared" si="90"/>
        <v/>
      </c>
      <c r="AO159" s="2583" t="str">
        <f>IF(W159=0,"","X")</f>
        <v/>
      </c>
      <c r="AP159" s="2583" t="str">
        <f>IF(X159=0,"","X")</f>
        <v/>
      </c>
      <c r="AQ159" s="2583" t="str">
        <f>IF(Y159=0,"","X")</f>
        <v>X</v>
      </c>
      <c r="AR159" s="2594"/>
    </row>
    <row r="160" spans="1:44" ht="110.25">
      <c r="A160" s="2595">
        <v>1</v>
      </c>
      <c r="B160" s="2136" t="s">
        <v>9582</v>
      </c>
      <c r="C160" s="2706" t="s">
        <v>8103</v>
      </c>
      <c r="D160" s="2528">
        <v>41</v>
      </c>
      <c r="E160" s="2528" t="s">
        <v>185</v>
      </c>
      <c r="F160" s="2592">
        <v>5225</v>
      </c>
      <c r="G160" s="2529">
        <f t="shared" si="89"/>
        <v>0.52249999999999996</v>
      </c>
      <c r="H160" s="2515" t="s">
        <v>450</v>
      </c>
      <c r="I160" s="2515" t="s">
        <v>9344</v>
      </c>
      <c r="J160" s="2517" t="s">
        <v>9583</v>
      </c>
      <c r="K160" s="1329" t="s">
        <v>9584</v>
      </c>
      <c r="L160" s="2516" t="s">
        <v>9585</v>
      </c>
      <c r="M160" s="2593" t="s">
        <v>9586</v>
      </c>
      <c r="N160" s="2351" t="s">
        <v>183</v>
      </c>
      <c r="O160" s="2515" t="s">
        <v>9496</v>
      </c>
      <c r="P160" s="2321"/>
      <c r="Q160" s="2321"/>
      <c r="R160" s="2321">
        <f t="shared" ref="R160:R171" si="91">F160</f>
        <v>5225</v>
      </c>
      <c r="S160" s="2337" t="str">
        <f t="shared" ref="S160:S171" si="92">B160</f>
        <v>Công ty Cổ Phần Hoà Việt xã Xà Bang, huyện châu Đức</v>
      </c>
      <c r="T160" s="2588"/>
      <c r="U160" s="1968">
        <f>F160</f>
        <v>5225</v>
      </c>
      <c r="V160" s="2400"/>
      <c r="W160" s="2400"/>
      <c r="X160" s="2400"/>
      <c r="Y160" s="2400"/>
      <c r="AA160" s="2525" t="str">
        <f t="shared" ref="AA160:AA173" si="93">IF(P160="","","X")</f>
        <v/>
      </c>
      <c r="AB160" s="2525" t="str">
        <f t="shared" ref="AB160:AB173" si="94">IF(Q160="","","X")</f>
        <v/>
      </c>
      <c r="AC160" s="2525" t="str">
        <f t="shared" ref="AC160:AC173" si="95">IF(R160="","","X")</f>
        <v>X</v>
      </c>
      <c r="AE160" s="2525" t="s">
        <v>7540</v>
      </c>
      <c r="AF160" s="2525"/>
      <c r="AG160" s="2525"/>
      <c r="AH160" s="2595"/>
      <c r="AI160" s="2595">
        <v>2017</v>
      </c>
      <c r="AJ160" s="2589" t="str">
        <f t="shared" si="88"/>
        <v>X</v>
      </c>
      <c r="AK160" s="2589">
        <v>2018</v>
      </c>
      <c r="AL160" s="2525" t="str">
        <f t="shared" ref="AL160:AL173" si="96">IF(T160="","","X")</f>
        <v/>
      </c>
      <c r="AM160" s="2525" t="str">
        <f t="shared" ref="AM160:AM173" si="97">IF(U160="","","X")</f>
        <v>X</v>
      </c>
      <c r="AN160" s="2525" t="str">
        <f t="shared" si="90"/>
        <v/>
      </c>
      <c r="AO160" s="2525" t="str">
        <f t="shared" ref="AO160:AO173" si="98">IF(W160="","","X")</f>
        <v/>
      </c>
      <c r="AP160" s="2525" t="str">
        <f t="shared" ref="AP160:AP173" si="99">IF(X160="","","X")</f>
        <v/>
      </c>
      <c r="AQ160" s="2525" t="str">
        <f t="shared" ref="AQ160:AQ173" si="100">IF(Y160="","","X")</f>
        <v/>
      </c>
    </row>
    <row r="161" spans="1:44" ht="63">
      <c r="A161" s="2595">
        <f t="shared" ref="A161:A173" si="101">A160+1</f>
        <v>2</v>
      </c>
      <c r="B161" s="1962" t="s">
        <v>9675</v>
      </c>
      <c r="C161" s="2136" t="s">
        <v>8103</v>
      </c>
      <c r="D161" s="2136"/>
      <c r="E161" s="2136"/>
      <c r="F161" s="2588">
        <v>256</v>
      </c>
      <c r="G161" s="2535">
        <f t="shared" si="89"/>
        <v>2.5600000000000001E-2</v>
      </c>
      <c r="H161" s="2525" t="s">
        <v>9657</v>
      </c>
      <c r="I161" s="2525"/>
      <c r="J161" s="2525"/>
      <c r="K161" s="2337" t="s">
        <v>579</v>
      </c>
      <c r="L161" s="2514" t="s">
        <v>9371</v>
      </c>
      <c r="M161" s="2658" t="s">
        <v>9674</v>
      </c>
      <c r="N161" s="2658"/>
      <c r="O161" s="2694"/>
      <c r="P161" s="2353"/>
      <c r="Q161" s="2353"/>
      <c r="R161" s="2353">
        <f t="shared" si="91"/>
        <v>256</v>
      </c>
      <c r="S161" s="2673" t="str">
        <f t="shared" si="92"/>
        <v>Khu đất nhà giáo viên cũ tại xã Suối Rao</v>
      </c>
      <c r="T161" s="2674"/>
      <c r="U161" s="2675"/>
      <c r="V161" s="2716">
        <f t="shared" ref="V161:V172" si="102">F161</f>
        <v>256</v>
      </c>
      <c r="W161" s="2674"/>
      <c r="X161" s="2674"/>
      <c r="Y161" s="2674"/>
      <c r="AA161" s="2513" t="str">
        <f t="shared" si="93"/>
        <v/>
      </c>
      <c r="AB161" s="2513" t="str">
        <f t="shared" si="94"/>
        <v/>
      </c>
      <c r="AC161" s="2513" t="str">
        <f t="shared" si="95"/>
        <v>X</v>
      </c>
      <c r="AE161" s="2513"/>
      <c r="AF161" s="2513"/>
      <c r="AG161" s="2513"/>
      <c r="AH161" s="2513"/>
      <c r="AI161" s="2513"/>
      <c r="AJ161" s="2584" t="str">
        <f t="shared" si="88"/>
        <v>X</v>
      </c>
      <c r="AK161" s="2584"/>
      <c r="AL161" s="2513" t="str">
        <f t="shared" si="96"/>
        <v/>
      </c>
      <c r="AM161" s="2513" t="str">
        <f t="shared" si="97"/>
        <v/>
      </c>
      <c r="AN161" s="2513" t="str">
        <f t="shared" si="90"/>
        <v>X</v>
      </c>
      <c r="AO161" s="2513" t="str">
        <f t="shared" si="98"/>
        <v/>
      </c>
      <c r="AP161" s="2513" t="str">
        <f t="shared" si="99"/>
        <v/>
      </c>
      <c r="AQ161" s="2513" t="str">
        <f t="shared" si="100"/>
        <v/>
      </c>
    </row>
    <row r="162" spans="1:44" ht="47.25">
      <c r="A162" s="2595">
        <f t="shared" si="101"/>
        <v>3</v>
      </c>
      <c r="B162" s="1962" t="s">
        <v>9673</v>
      </c>
      <c r="C162" s="2136" t="s">
        <v>8103</v>
      </c>
      <c r="D162" s="2136"/>
      <c r="E162" s="2136"/>
      <c r="F162" s="2588">
        <v>269</v>
      </c>
      <c r="G162" s="2535">
        <f t="shared" si="89"/>
        <v>2.69E-2</v>
      </c>
      <c r="H162" s="2525" t="s">
        <v>9657</v>
      </c>
      <c r="I162" s="2525"/>
      <c r="J162" s="2525"/>
      <c r="K162" s="1329" t="s">
        <v>3652</v>
      </c>
      <c r="L162" s="1962" t="s">
        <v>476</v>
      </c>
      <c r="M162" s="2593" t="s">
        <v>9645</v>
      </c>
      <c r="N162" s="2593"/>
      <c r="O162" s="2694"/>
      <c r="P162" s="2353"/>
      <c r="Q162" s="2353"/>
      <c r="R162" s="2353">
        <f t="shared" si="91"/>
        <v>269</v>
      </c>
      <c r="S162" s="2673" t="str">
        <f t="shared" si="92"/>
        <v>Khu đất trường học Tân Giao (cũ) tại xã Láng Lớn</v>
      </c>
      <c r="T162" s="2674"/>
      <c r="U162" s="2675"/>
      <c r="V162" s="2716">
        <f t="shared" si="102"/>
        <v>269</v>
      </c>
      <c r="W162" s="2674"/>
      <c r="X162" s="2674"/>
      <c r="Y162" s="2674"/>
      <c r="AA162" s="2513" t="str">
        <f t="shared" si="93"/>
        <v/>
      </c>
      <c r="AB162" s="2513" t="str">
        <f t="shared" si="94"/>
        <v/>
      </c>
      <c r="AC162" s="2513" t="str">
        <f t="shared" si="95"/>
        <v>X</v>
      </c>
      <c r="AE162" s="2513"/>
      <c r="AF162" s="2513"/>
      <c r="AG162" s="2513"/>
      <c r="AH162" s="2513"/>
      <c r="AI162" s="2513"/>
      <c r="AJ162" s="2584" t="str">
        <f t="shared" si="88"/>
        <v>X</v>
      </c>
      <c r="AK162" s="2584"/>
      <c r="AL162" s="2513" t="str">
        <f t="shared" si="96"/>
        <v/>
      </c>
      <c r="AM162" s="2513" t="str">
        <f t="shared" si="97"/>
        <v/>
      </c>
      <c r="AN162" s="2513" t="str">
        <f t="shared" si="90"/>
        <v>X</v>
      </c>
      <c r="AO162" s="2513" t="str">
        <f t="shared" si="98"/>
        <v/>
      </c>
      <c r="AP162" s="2513" t="str">
        <f t="shared" si="99"/>
        <v/>
      </c>
      <c r="AQ162" s="2513" t="str">
        <f t="shared" si="100"/>
        <v/>
      </c>
    </row>
    <row r="163" spans="1:44" ht="47.25">
      <c r="A163" s="2595">
        <f t="shared" si="101"/>
        <v>4</v>
      </c>
      <c r="B163" s="1962" t="s">
        <v>9672</v>
      </c>
      <c r="C163" s="2136" t="s">
        <v>8103</v>
      </c>
      <c r="D163" s="2136"/>
      <c r="E163" s="2136"/>
      <c r="F163" s="2588">
        <v>2881</v>
      </c>
      <c r="G163" s="2535">
        <f t="shared" si="89"/>
        <v>0.28810000000000002</v>
      </c>
      <c r="H163" s="2525" t="s">
        <v>9657</v>
      </c>
      <c r="I163" s="2525"/>
      <c r="J163" s="2525"/>
      <c r="K163" s="2337" t="s">
        <v>585</v>
      </c>
      <c r="L163" s="2514" t="s">
        <v>9371</v>
      </c>
      <c r="M163" s="2658" t="s">
        <v>9660</v>
      </c>
      <c r="N163" s="2658"/>
      <c r="O163" s="2337" t="s">
        <v>9448</v>
      </c>
      <c r="P163" s="2353"/>
      <c r="Q163" s="2353"/>
      <c r="R163" s="2353">
        <f t="shared" si="91"/>
        <v>2881</v>
      </c>
      <c r="S163" s="2673" t="str">
        <f t="shared" si="92"/>
        <v>Khu đất Trạm dịch vụ cây trồng tại xã Láng Lớn</v>
      </c>
      <c r="T163" s="2674"/>
      <c r="U163" s="2675"/>
      <c r="V163" s="2716">
        <f t="shared" si="102"/>
        <v>2881</v>
      </c>
      <c r="W163" s="2674"/>
      <c r="X163" s="2674"/>
      <c r="Y163" s="2674"/>
      <c r="AA163" s="2513" t="str">
        <f t="shared" si="93"/>
        <v/>
      </c>
      <c r="AB163" s="2513" t="str">
        <f t="shared" si="94"/>
        <v/>
      </c>
      <c r="AC163" s="2513" t="str">
        <f t="shared" si="95"/>
        <v>X</v>
      </c>
      <c r="AE163" s="2513"/>
      <c r="AF163" s="2513"/>
      <c r="AG163" s="2513"/>
      <c r="AH163" s="2513"/>
      <c r="AI163" s="2513"/>
      <c r="AJ163" s="2584" t="str">
        <f t="shared" si="88"/>
        <v>X</v>
      </c>
      <c r="AK163" s="2584"/>
      <c r="AL163" s="2513" t="str">
        <f t="shared" si="96"/>
        <v/>
      </c>
      <c r="AM163" s="2513" t="str">
        <f t="shared" si="97"/>
        <v/>
      </c>
      <c r="AN163" s="2513" t="str">
        <f t="shared" si="90"/>
        <v>X</v>
      </c>
      <c r="AO163" s="2513" t="str">
        <f t="shared" si="98"/>
        <v/>
      </c>
      <c r="AP163" s="2513" t="str">
        <f t="shared" si="99"/>
        <v/>
      </c>
      <c r="AQ163" s="2513" t="str">
        <f t="shared" si="100"/>
        <v/>
      </c>
    </row>
    <row r="164" spans="1:44" ht="63">
      <c r="A164" s="2595">
        <f t="shared" si="101"/>
        <v>5</v>
      </c>
      <c r="B164" s="1962" t="s">
        <v>9671</v>
      </c>
      <c r="C164" s="2136" t="s">
        <v>8103</v>
      </c>
      <c r="D164" s="2136"/>
      <c r="E164" s="2136"/>
      <c r="F164" s="2588">
        <v>80</v>
      </c>
      <c r="G164" s="2535">
        <f t="shared" si="89"/>
        <v>8.0000000000000002E-3</v>
      </c>
      <c r="H164" s="2525" t="s">
        <v>9657</v>
      </c>
      <c r="I164" s="2525"/>
      <c r="J164" s="2525"/>
      <c r="K164" s="1329" t="s">
        <v>3652</v>
      </c>
      <c r="L164" s="1962" t="s">
        <v>476</v>
      </c>
      <c r="M164" s="2593" t="s">
        <v>9645</v>
      </c>
      <c r="N164" s="2593"/>
      <c r="O164" s="2694"/>
      <c r="P164" s="2353"/>
      <c r="Q164" s="2353"/>
      <c r="R164" s="2353">
        <f t="shared" si="91"/>
        <v>80</v>
      </c>
      <c r="S164" s="2673" t="str">
        <f t="shared" si="92"/>
        <v>Thửa đất giáp với đường Xà Bang - Láng Lớn tại xã Láng Lớn</v>
      </c>
      <c r="T164" s="2674"/>
      <c r="U164" s="2675"/>
      <c r="V164" s="2716">
        <f t="shared" si="102"/>
        <v>80</v>
      </c>
      <c r="W164" s="2674"/>
      <c r="X164" s="2674"/>
      <c r="Y164" s="2674"/>
      <c r="AA164" s="2513" t="str">
        <f t="shared" si="93"/>
        <v/>
      </c>
      <c r="AB164" s="2513" t="str">
        <f t="shared" si="94"/>
        <v/>
      </c>
      <c r="AC164" s="2513" t="str">
        <f t="shared" si="95"/>
        <v>X</v>
      </c>
      <c r="AE164" s="2513"/>
      <c r="AF164" s="2513"/>
      <c r="AG164" s="2513"/>
      <c r="AH164" s="2513"/>
      <c r="AI164" s="2513"/>
      <c r="AJ164" s="2584" t="str">
        <f t="shared" si="88"/>
        <v>X</v>
      </c>
      <c r="AK164" s="2584"/>
      <c r="AL164" s="2513" t="str">
        <f t="shared" si="96"/>
        <v/>
      </c>
      <c r="AM164" s="2513" t="str">
        <f t="shared" si="97"/>
        <v/>
      </c>
      <c r="AN164" s="2513" t="str">
        <f t="shared" si="90"/>
        <v>X</v>
      </c>
      <c r="AO164" s="2513" t="str">
        <f t="shared" si="98"/>
        <v/>
      </c>
      <c r="AP164" s="2513" t="str">
        <f t="shared" si="99"/>
        <v/>
      </c>
      <c r="AQ164" s="2513" t="str">
        <f t="shared" si="100"/>
        <v/>
      </c>
    </row>
    <row r="165" spans="1:44" ht="47.25">
      <c r="A165" s="2595">
        <f t="shared" si="101"/>
        <v>6</v>
      </c>
      <c r="B165" s="1962" t="s">
        <v>9670</v>
      </c>
      <c r="C165" s="2136" t="s">
        <v>8103</v>
      </c>
      <c r="D165" s="2136"/>
      <c r="E165" s="2136"/>
      <c r="F165" s="2588">
        <v>1000</v>
      </c>
      <c r="G165" s="2535">
        <f t="shared" si="89"/>
        <v>0.1</v>
      </c>
      <c r="H165" s="2525" t="s">
        <v>9657</v>
      </c>
      <c r="I165" s="2525"/>
      <c r="J165" s="2525"/>
      <c r="K165" s="2337" t="s">
        <v>589</v>
      </c>
      <c r="L165" s="2514" t="s">
        <v>9371</v>
      </c>
      <c r="M165" s="2658" t="s">
        <v>9660</v>
      </c>
      <c r="N165" s="2658"/>
      <c r="O165" s="2694"/>
      <c r="P165" s="2353"/>
      <c r="Q165" s="2353"/>
      <c r="R165" s="2353">
        <f t="shared" si="91"/>
        <v>1000</v>
      </c>
      <c r="S165" s="2673" t="str">
        <f t="shared" si="92"/>
        <v>Khu đất trạm y tế cũ tại xã Xà Bang</v>
      </c>
      <c r="T165" s="2674"/>
      <c r="U165" s="2675"/>
      <c r="V165" s="2716">
        <f t="shared" si="102"/>
        <v>1000</v>
      </c>
      <c r="W165" s="2674"/>
      <c r="X165" s="2674"/>
      <c r="Y165" s="2674"/>
      <c r="AA165" s="2513" t="str">
        <f t="shared" si="93"/>
        <v/>
      </c>
      <c r="AB165" s="2513" t="str">
        <f t="shared" si="94"/>
        <v/>
      </c>
      <c r="AC165" s="2513" t="str">
        <f t="shared" si="95"/>
        <v>X</v>
      </c>
      <c r="AE165" s="2513"/>
      <c r="AF165" s="2513"/>
      <c r="AG165" s="2513"/>
      <c r="AH165" s="2513"/>
      <c r="AI165" s="2513"/>
      <c r="AJ165" s="2584" t="str">
        <f t="shared" si="88"/>
        <v>X</v>
      </c>
      <c r="AK165" s="2584"/>
      <c r="AL165" s="2513" t="str">
        <f t="shared" si="96"/>
        <v/>
      </c>
      <c r="AM165" s="2513" t="str">
        <f t="shared" si="97"/>
        <v/>
      </c>
      <c r="AN165" s="2513" t="str">
        <f t="shared" si="90"/>
        <v>X</v>
      </c>
      <c r="AO165" s="2513" t="str">
        <f t="shared" si="98"/>
        <v/>
      </c>
      <c r="AP165" s="2513" t="str">
        <f t="shared" si="99"/>
        <v/>
      </c>
      <c r="AQ165" s="2513" t="str">
        <f t="shared" si="100"/>
        <v/>
      </c>
    </row>
    <row r="166" spans="1:44" ht="47.25">
      <c r="A166" s="2595">
        <f t="shared" si="101"/>
        <v>7</v>
      </c>
      <c r="B166" s="1962" t="s">
        <v>9669</v>
      </c>
      <c r="C166" s="2136" t="s">
        <v>8103</v>
      </c>
      <c r="D166" s="2136"/>
      <c r="E166" s="2136"/>
      <c r="F166" s="2588">
        <v>299.60000000000002</v>
      </c>
      <c r="G166" s="2535">
        <f t="shared" si="89"/>
        <v>2.9960000000000004E-2</v>
      </c>
      <c r="H166" s="2525" t="s">
        <v>9657</v>
      </c>
      <c r="I166" s="2525"/>
      <c r="J166" s="2525"/>
      <c r="K166" s="1329" t="s">
        <v>3652</v>
      </c>
      <c r="L166" s="1962" t="s">
        <v>476</v>
      </c>
      <c r="M166" s="2593" t="s">
        <v>9645</v>
      </c>
      <c r="N166" s="2593"/>
      <c r="O166" s="2694"/>
      <c r="P166" s="2353"/>
      <c r="Q166" s="2353"/>
      <c r="R166" s="2353">
        <f t="shared" si="91"/>
        <v>299.60000000000002</v>
      </c>
      <c r="S166" s="2673" t="str">
        <f t="shared" si="92"/>
        <v>Khu đất đội thuế tại thị trấn Ngãi Giao</v>
      </c>
      <c r="T166" s="2674"/>
      <c r="U166" s="2675"/>
      <c r="V166" s="2716">
        <f t="shared" si="102"/>
        <v>299.60000000000002</v>
      </c>
      <c r="W166" s="2674"/>
      <c r="X166" s="2674"/>
      <c r="Y166" s="2674"/>
      <c r="AA166" s="2513" t="str">
        <f t="shared" si="93"/>
        <v/>
      </c>
      <c r="AB166" s="2513" t="str">
        <f t="shared" si="94"/>
        <v/>
      </c>
      <c r="AC166" s="2513" t="str">
        <f t="shared" si="95"/>
        <v>X</v>
      </c>
      <c r="AE166" s="2513"/>
      <c r="AF166" s="2513"/>
      <c r="AG166" s="2513"/>
      <c r="AH166" s="2513"/>
      <c r="AI166" s="2513"/>
      <c r="AJ166" s="2584" t="str">
        <f t="shared" si="88"/>
        <v>X</v>
      </c>
      <c r="AK166" s="2584"/>
      <c r="AL166" s="2513" t="str">
        <f t="shared" si="96"/>
        <v/>
      </c>
      <c r="AM166" s="2513" t="str">
        <f t="shared" si="97"/>
        <v/>
      </c>
      <c r="AN166" s="2513" t="str">
        <f t="shared" si="90"/>
        <v>X</v>
      </c>
      <c r="AO166" s="2513" t="str">
        <f t="shared" si="98"/>
        <v/>
      </c>
      <c r="AP166" s="2513" t="str">
        <f t="shared" si="99"/>
        <v/>
      </c>
      <c r="AQ166" s="2513" t="str">
        <f t="shared" si="100"/>
        <v/>
      </c>
    </row>
    <row r="167" spans="1:44" ht="63">
      <c r="A167" s="2595">
        <f t="shared" si="101"/>
        <v>8</v>
      </c>
      <c r="B167" s="1962" t="s">
        <v>9668</v>
      </c>
      <c r="C167" s="2136" t="s">
        <v>8103</v>
      </c>
      <c r="D167" s="2136"/>
      <c r="E167" s="2136"/>
      <c r="F167" s="2588">
        <v>2892</v>
      </c>
      <c r="G167" s="2535">
        <f t="shared" si="89"/>
        <v>0.28920000000000001</v>
      </c>
      <c r="H167" s="2525" t="s">
        <v>9657</v>
      </c>
      <c r="I167" s="2525"/>
      <c r="J167" s="2525"/>
      <c r="K167" s="1329" t="s">
        <v>3652</v>
      </c>
      <c r="L167" s="2514" t="s">
        <v>9371</v>
      </c>
      <c r="M167" s="2658" t="s">
        <v>9660</v>
      </c>
      <c r="N167" s="2658"/>
      <c r="O167" s="2337" t="s">
        <v>9448</v>
      </c>
      <c r="P167" s="2353"/>
      <c r="Q167" s="2353"/>
      <c r="R167" s="2353">
        <f t="shared" si="91"/>
        <v>2892</v>
      </c>
      <c r="S167" s="2673" t="str">
        <f t="shared" si="92"/>
        <v>Khu đất quy hoạch xây dựng trường Mầm non tại thị trấn Ngãi Giao</v>
      </c>
      <c r="T167" s="2674"/>
      <c r="U167" s="2675"/>
      <c r="V167" s="2716">
        <f t="shared" si="102"/>
        <v>2892</v>
      </c>
      <c r="W167" s="2674"/>
      <c r="X167" s="2674"/>
      <c r="Y167" s="2674"/>
      <c r="AA167" s="2513" t="str">
        <f t="shared" si="93"/>
        <v/>
      </c>
      <c r="AB167" s="2513" t="str">
        <f t="shared" si="94"/>
        <v/>
      </c>
      <c r="AC167" s="2513" t="str">
        <f t="shared" si="95"/>
        <v>X</v>
      </c>
      <c r="AE167" s="2513"/>
      <c r="AF167" s="2513"/>
      <c r="AG167" s="2513"/>
      <c r="AH167" s="2513"/>
      <c r="AI167" s="2513"/>
      <c r="AJ167" s="2584" t="str">
        <f t="shared" si="88"/>
        <v>X</v>
      </c>
      <c r="AK167" s="2584"/>
      <c r="AL167" s="2513" t="str">
        <f t="shared" si="96"/>
        <v/>
      </c>
      <c r="AM167" s="2513" t="str">
        <f t="shared" si="97"/>
        <v/>
      </c>
      <c r="AN167" s="2513" t="str">
        <f t="shared" si="90"/>
        <v>X</v>
      </c>
      <c r="AO167" s="2513" t="str">
        <f t="shared" si="98"/>
        <v/>
      </c>
      <c r="AP167" s="2513" t="str">
        <f t="shared" si="99"/>
        <v/>
      </c>
      <c r="AQ167" s="2513" t="str">
        <f t="shared" si="100"/>
        <v/>
      </c>
    </row>
    <row r="168" spans="1:44" ht="47.25">
      <c r="A168" s="2595">
        <f t="shared" si="101"/>
        <v>9</v>
      </c>
      <c r="B168" s="1962" t="s">
        <v>9667</v>
      </c>
      <c r="C168" s="2136" t="s">
        <v>8103</v>
      </c>
      <c r="D168" s="2136"/>
      <c r="E168" s="2136"/>
      <c r="F168" s="2588">
        <v>3768</v>
      </c>
      <c r="G168" s="2535">
        <f t="shared" si="89"/>
        <v>0.37680000000000002</v>
      </c>
      <c r="H168" s="2525" t="s">
        <v>9666</v>
      </c>
      <c r="I168" s="2525"/>
      <c r="J168" s="2525"/>
      <c r="K168" s="1329" t="s">
        <v>3652</v>
      </c>
      <c r="L168" s="1962" t="s">
        <v>8716</v>
      </c>
      <c r="M168" s="2658" t="s">
        <v>9665</v>
      </c>
      <c r="N168" s="2658"/>
      <c r="O168" s="1962" t="s">
        <v>8731</v>
      </c>
      <c r="P168" s="2353"/>
      <c r="Q168" s="2353"/>
      <c r="R168" s="2353">
        <f t="shared" si="91"/>
        <v>3768</v>
      </c>
      <c r="S168" s="2673" t="str">
        <f t="shared" si="92"/>
        <v>Khu đất công ích tại xã Đá Bạc</v>
      </c>
      <c r="T168" s="2674"/>
      <c r="U168" s="2675"/>
      <c r="V168" s="2716">
        <f t="shared" si="102"/>
        <v>3768</v>
      </c>
      <c r="W168" s="2674"/>
      <c r="X168" s="2674"/>
      <c r="Y168" s="2674"/>
      <c r="AA168" s="2513" t="str">
        <f t="shared" si="93"/>
        <v/>
      </c>
      <c r="AB168" s="2513" t="str">
        <f t="shared" si="94"/>
        <v/>
      </c>
      <c r="AC168" s="2513" t="str">
        <f t="shared" si="95"/>
        <v>X</v>
      </c>
      <c r="AE168" s="2513"/>
      <c r="AF168" s="2513"/>
      <c r="AG168" s="2513"/>
      <c r="AH168" s="2513"/>
      <c r="AI168" s="2513"/>
      <c r="AJ168" s="2584" t="str">
        <f t="shared" si="88"/>
        <v>X</v>
      </c>
      <c r="AK168" s="2584"/>
      <c r="AL168" s="2513" t="str">
        <f t="shared" si="96"/>
        <v/>
      </c>
      <c r="AM168" s="2513" t="str">
        <f t="shared" si="97"/>
        <v/>
      </c>
      <c r="AN168" s="2513" t="str">
        <f t="shared" si="90"/>
        <v>X</v>
      </c>
      <c r="AO168" s="2513" t="str">
        <f t="shared" si="98"/>
        <v/>
      </c>
      <c r="AP168" s="2513" t="str">
        <f t="shared" si="99"/>
        <v/>
      </c>
      <c r="AQ168" s="2513" t="str">
        <f t="shared" si="100"/>
        <v/>
      </c>
    </row>
    <row r="169" spans="1:44" ht="47.25">
      <c r="A169" s="2595">
        <f t="shared" si="101"/>
        <v>10</v>
      </c>
      <c r="B169" s="1962" t="s">
        <v>9664</v>
      </c>
      <c r="C169" s="2136" t="s">
        <v>8103</v>
      </c>
      <c r="D169" s="2136"/>
      <c r="E169" s="2136"/>
      <c r="F169" s="2588">
        <v>694</v>
      </c>
      <c r="G169" s="2535">
        <f t="shared" si="89"/>
        <v>6.9400000000000003E-2</v>
      </c>
      <c r="H169" s="2525" t="s">
        <v>9657</v>
      </c>
      <c r="I169" s="2525"/>
      <c r="J169" s="2525"/>
      <c r="K169" s="2337" t="s">
        <v>589</v>
      </c>
      <c r="L169" s="2514" t="s">
        <v>9371</v>
      </c>
      <c r="M169" s="2658" t="s">
        <v>9660</v>
      </c>
      <c r="N169" s="2658"/>
      <c r="O169" s="2694"/>
      <c r="P169" s="2353"/>
      <c r="Q169" s="2353"/>
      <c r="R169" s="2353">
        <f t="shared" si="91"/>
        <v>694</v>
      </c>
      <c r="S169" s="2673" t="str">
        <f t="shared" si="92"/>
        <v>Khu đất Trạm y tế cũ tại xã Nghĩa Thành</v>
      </c>
      <c r="T169" s="2674"/>
      <c r="U169" s="2675"/>
      <c r="V169" s="2716">
        <f t="shared" si="102"/>
        <v>694</v>
      </c>
      <c r="W169" s="2674"/>
      <c r="X169" s="2674"/>
      <c r="Y169" s="2674"/>
      <c r="AA169" s="2513" t="str">
        <f t="shared" si="93"/>
        <v/>
      </c>
      <c r="AB169" s="2513" t="str">
        <f t="shared" si="94"/>
        <v/>
      </c>
      <c r="AC169" s="2513" t="str">
        <f t="shared" si="95"/>
        <v>X</v>
      </c>
      <c r="AE169" s="2513"/>
      <c r="AF169" s="2513"/>
      <c r="AG169" s="2513"/>
      <c r="AH169" s="2513"/>
      <c r="AI169" s="2513"/>
      <c r="AJ169" s="2584" t="str">
        <f t="shared" si="88"/>
        <v>X</v>
      </c>
      <c r="AK169" s="2584"/>
      <c r="AL169" s="2513" t="str">
        <f t="shared" si="96"/>
        <v/>
      </c>
      <c r="AM169" s="2513" t="str">
        <f t="shared" si="97"/>
        <v/>
      </c>
      <c r="AN169" s="2513" t="str">
        <f t="shared" si="90"/>
        <v>X</v>
      </c>
      <c r="AO169" s="2513" t="str">
        <f t="shared" si="98"/>
        <v/>
      </c>
      <c r="AP169" s="2513" t="str">
        <f t="shared" si="99"/>
        <v/>
      </c>
      <c r="AQ169" s="2513" t="str">
        <f t="shared" si="100"/>
        <v/>
      </c>
    </row>
    <row r="170" spans="1:44" ht="47.25">
      <c r="A170" s="2595">
        <f t="shared" si="101"/>
        <v>11</v>
      </c>
      <c r="B170" s="1962" t="s">
        <v>9663</v>
      </c>
      <c r="C170" s="2136" t="s">
        <v>8103</v>
      </c>
      <c r="D170" s="2136"/>
      <c r="E170" s="2136"/>
      <c r="F170" s="2588">
        <v>276</v>
      </c>
      <c r="G170" s="2535">
        <f t="shared" si="89"/>
        <v>2.76E-2</v>
      </c>
      <c r="H170" s="2525" t="s">
        <v>9661</v>
      </c>
      <c r="I170" s="2525"/>
      <c r="J170" s="2525"/>
      <c r="K170" s="1329" t="s">
        <v>3652</v>
      </c>
      <c r="L170" s="1962" t="s">
        <v>476</v>
      </c>
      <c r="M170" s="2593" t="s">
        <v>9645</v>
      </c>
      <c r="N170" s="2593"/>
      <c r="O170" s="2694"/>
      <c r="P170" s="2353"/>
      <c r="Q170" s="2353"/>
      <c r="R170" s="2353">
        <f t="shared" si="91"/>
        <v>276</v>
      </c>
      <c r="S170" s="2673" t="str">
        <f t="shared" si="92"/>
        <v>Giếng nước 2 tại xã Xuân Sơn</v>
      </c>
      <c r="T170" s="2674"/>
      <c r="U170" s="2675"/>
      <c r="V170" s="2716">
        <f t="shared" si="102"/>
        <v>276</v>
      </c>
      <c r="W170" s="2674"/>
      <c r="X170" s="2674"/>
      <c r="Y170" s="2674"/>
      <c r="AA170" s="2513" t="str">
        <f t="shared" si="93"/>
        <v/>
      </c>
      <c r="AB170" s="2513" t="str">
        <f t="shared" si="94"/>
        <v/>
      </c>
      <c r="AC170" s="2513" t="str">
        <f t="shared" si="95"/>
        <v>X</v>
      </c>
      <c r="AE170" s="2513"/>
      <c r="AF170" s="2513"/>
      <c r="AG170" s="2513"/>
      <c r="AH170" s="2513"/>
      <c r="AI170" s="2513"/>
      <c r="AJ170" s="2584" t="str">
        <f t="shared" si="88"/>
        <v>X</v>
      </c>
      <c r="AK170" s="2584"/>
      <c r="AL170" s="2513" t="str">
        <f t="shared" si="96"/>
        <v/>
      </c>
      <c r="AM170" s="2513" t="str">
        <f t="shared" si="97"/>
        <v/>
      </c>
      <c r="AN170" s="2513" t="str">
        <f t="shared" si="90"/>
        <v>X</v>
      </c>
      <c r="AO170" s="2513" t="str">
        <f t="shared" si="98"/>
        <v/>
      </c>
      <c r="AP170" s="2513" t="str">
        <f t="shared" si="99"/>
        <v/>
      </c>
      <c r="AQ170" s="2513" t="str">
        <f t="shared" si="100"/>
        <v/>
      </c>
    </row>
    <row r="171" spans="1:44" ht="47.25">
      <c r="A171" s="2595">
        <f t="shared" si="101"/>
        <v>12</v>
      </c>
      <c r="B171" s="1962" t="s">
        <v>9662</v>
      </c>
      <c r="C171" s="2136" t="s">
        <v>8103</v>
      </c>
      <c r="D171" s="2136"/>
      <c r="E171" s="2136"/>
      <c r="F171" s="2588">
        <v>1235</v>
      </c>
      <c r="G171" s="2535">
        <f t="shared" si="89"/>
        <v>0.1235</v>
      </c>
      <c r="H171" s="2525" t="s">
        <v>9661</v>
      </c>
      <c r="I171" s="2525"/>
      <c r="J171" s="2525"/>
      <c r="K171" s="2337" t="s">
        <v>601</v>
      </c>
      <c r="L171" s="2514" t="s">
        <v>9371</v>
      </c>
      <c r="M171" s="2658" t="s">
        <v>9660</v>
      </c>
      <c r="N171" s="2658"/>
      <c r="O171" s="2694"/>
      <c r="P171" s="2353"/>
      <c r="Q171" s="2353"/>
      <c r="R171" s="2353">
        <f t="shared" si="91"/>
        <v>1235</v>
      </c>
      <c r="S171" s="2673" t="str">
        <f t="shared" si="92"/>
        <v xml:space="preserve"> Đất công ích xã Xuân Sơn</v>
      </c>
      <c r="T171" s="2674"/>
      <c r="U171" s="2675"/>
      <c r="V171" s="2716">
        <f t="shared" si="102"/>
        <v>1235</v>
      </c>
      <c r="W171" s="2674"/>
      <c r="X171" s="2674"/>
      <c r="Y171" s="2674"/>
      <c r="AA171" s="2513" t="str">
        <f t="shared" si="93"/>
        <v/>
      </c>
      <c r="AB171" s="2513" t="str">
        <f t="shared" si="94"/>
        <v/>
      </c>
      <c r="AC171" s="2513" t="str">
        <f t="shared" si="95"/>
        <v>X</v>
      </c>
      <c r="AE171" s="2513"/>
      <c r="AF171" s="2513"/>
      <c r="AG171" s="2513"/>
      <c r="AH171" s="2513"/>
      <c r="AI171" s="2513"/>
      <c r="AJ171" s="2584" t="str">
        <f t="shared" si="88"/>
        <v>X</v>
      </c>
      <c r="AK171" s="2584"/>
      <c r="AL171" s="2513" t="str">
        <f t="shared" si="96"/>
        <v/>
      </c>
      <c r="AM171" s="2513" t="str">
        <f t="shared" si="97"/>
        <v/>
      </c>
      <c r="AN171" s="2513" t="str">
        <f t="shared" si="90"/>
        <v>X</v>
      </c>
      <c r="AO171" s="2513" t="str">
        <f t="shared" si="98"/>
        <v/>
      </c>
      <c r="AP171" s="2513" t="str">
        <f t="shared" si="99"/>
        <v/>
      </c>
      <c r="AQ171" s="2513" t="str">
        <f t="shared" si="100"/>
        <v/>
      </c>
    </row>
    <row r="172" spans="1:44" ht="94.5">
      <c r="A172" s="2595">
        <f t="shared" si="101"/>
        <v>13</v>
      </c>
      <c r="B172" s="2672" t="s">
        <v>7737</v>
      </c>
      <c r="C172" s="2136" t="s">
        <v>8103</v>
      </c>
      <c r="D172" s="2136"/>
      <c r="E172" s="2136"/>
      <c r="F172" s="2588">
        <v>22000</v>
      </c>
      <c r="G172" s="2535">
        <f t="shared" si="89"/>
        <v>2.2000000000000002</v>
      </c>
      <c r="H172" s="2525" t="s">
        <v>9657</v>
      </c>
      <c r="I172" s="2525"/>
      <c r="J172" s="2525"/>
      <c r="K172" s="2337" t="s">
        <v>9659</v>
      </c>
      <c r="L172" s="1962"/>
      <c r="M172" s="2593" t="s">
        <v>9658</v>
      </c>
      <c r="N172" s="2593"/>
      <c r="O172" s="2337"/>
      <c r="P172" s="2353"/>
      <c r="Q172" s="2353">
        <f>F172</f>
        <v>22000</v>
      </c>
      <c r="R172" s="2353"/>
      <c r="S172" s="2673" t="str">
        <f>B172&amp;" thuộc "&amp;C172</f>
        <v>Đất bãi bồi thuộc Châu Đức</v>
      </c>
      <c r="T172" s="2674"/>
      <c r="U172" s="2675"/>
      <c r="V172" s="2716">
        <f t="shared" si="102"/>
        <v>22000</v>
      </c>
      <c r="W172" s="2674"/>
      <c r="X172" s="2674"/>
      <c r="Y172" s="2674"/>
      <c r="AA172" s="2513" t="str">
        <f t="shared" si="93"/>
        <v/>
      </c>
      <c r="AB172" s="2513" t="str">
        <f t="shared" si="94"/>
        <v>X</v>
      </c>
      <c r="AC172" s="2513" t="str">
        <f t="shared" si="95"/>
        <v/>
      </c>
      <c r="AE172" s="2513"/>
      <c r="AF172" s="2513"/>
      <c r="AG172" s="2513"/>
      <c r="AH172" s="2513"/>
      <c r="AI172" s="2513"/>
      <c r="AJ172" s="2584" t="str">
        <f t="shared" si="88"/>
        <v>X</v>
      </c>
      <c r="AK172" s="2584"/>
      <c r="AL172" s="2513" t="str">
        <f t="shared" si="96"/>
        <v/>
      </c>
      <c r="AM172" s="2513" t="str">
        <f t="shared" si="97"/>
        <v/>
      </c>
      <c r="AN172" s="2513" t="str">
        <f t="shared" si="90"/>
        <v>X</v>
      </c>
      <c r="AO172" s="2513" t="str">
        <f t="shared" si="98"/>
        <v/>
      </c>
      <c r="AP172" s="2513" t="str">
        <f t="shared" si="99"/>
        <v/>
      </c>
      <c r="AQ172" s="2513" t="str">
        <f t="shared" si="100"/>
        <v/>
      </c>
    </row>
    <row r="173" spans="1:44" ht="47.25">
      <c r="A173" s="2595">
        <f t="shared" si="101"/>
        <v>14</v>
      </c>
      <c r="B173" s="2672" t="s">
        <v>9632</v>
      </c>
      <c r="C173" s="2136" t="s">
        <v>8103</v>
      </c>
      <c r="D173" s="2136"/>
      <c r="E173" s="2136"/>
      <c r="F173" s="2588">
        <v>436790</v>
      </c>
      <c r="G173" s="2535">
        <f t="shared" si="89"/>
        <v>43.679000000000002</v>
      </c>
      <c r="H173" s="2525" t="s">
        <v>9657</v>
      </c>
      <c r="I173" s="2525"/>
      <c r="J173" s="2525"/>
      <c r="K173" s="2337"/>
      <c r="L173" s="1962"/>
      <c r="M173" s="2593" t="s">
        <v>9656</v>
      </c>
      <c r="N173" s="2593"/>
      <c r="O173" s="2695"/>
      <c r="P173" s="2353"/>
      <c r="Q173" s="2353"/>
      <c r="R173" s="2353">
        <f>F173</f>
        <v>436790</v>
      </c>
      <c r="S173" s="2673" t="str">
        <f>B173&amp;" thuộc "&amp;C173</f>
        <v>Đất công còn lại thuộc Châu Đức</v>
      </c>
      <c r="T173" s="2674"/>
      <c r="U173" s="2675"/>
      <c r="V173" s="2675"/>
      <c r="W173" s="2674"/>
      <c r="X173" s="2674"/>
      <c r="Y173" s="2675">
        <f>F173</f>
        <v>436790</v>
      </c>
      <c r="AA173" s="2513" t="str">
        <f t="shared" si="93"/>
        <v/>
      </c>
      <c r="AB173" s="2513" t="str">
        <f t="shared" si="94"/>
        <v/>
      </c>
      <c r="AC173" s="2513" t="str">
        <f t="shared" si="95"/>
        <v>X</v>
      </c>
      <c r="AE173" s="2513"/>
      <c r="AF173" s="2513"/>
      <c r="AG173" s="2513"/>
      <c r="AH173" s="2513"/>
      <c r="AI173" s="2513"/>
      <c r="AJ173" s="2584" t="str">
        <f t="shared" si="88"/>
        <v/>
      </c>
      <c r="AK173" s="2584"/>
      <c r="AL173" s="2513" t="str">
        <f t="shared" si="96"/>
        <v/>
      </c>
      <c r="AM173" s="2513" t="str">
        <f t="shared" si="97"/>
        <v/>
      </c>
      <c r="AN173" s="2513" t="str">
        <f t="shared" si="90"/>
        <v/>
      </c>
      <c r="AO173" s="2513" t="str">
        <f t="shared" si="98"/>
        <v/>
      </c>
      <c r="AP173" s="2513" t="str">
        <f t="shared" si="99"/>
        <v/>
      </c>
      <c r="AQ173" s="2513" t="str">
        <f t="shared" si="100"/>
        <v>X</v>
      </c>
    </row>
    <row r="174" spans="1:44" s="2683" customFormat="1">
      <c r="A174" s="2747" t="s">
        <v>9655</v>
      </c>
      <c r="B174" s="2747"/>
      <c r="C174" s="2747"/>
      <c r="D174" s="2748"/>
      <c r="E174" s="2748"/>
      <c r="F174" s="2576">
        <f>SUBTOTAL(9,F175:F188)</f>
        <v>3238915.0999999996</v>
      </c>
      <c r="G174" s="2535">
        <f t="shared" si="89"/>
        <v>323.89150999999998</v>
      </c>
      <c r="H174" s="2513"/>
      <c r="I174" s="2513"/>
      <c r="J174" s="2513"/>
      <c r="K174" s="2673"/>
      <c r="L174" s="2723"/>
      <c r="M174" s="2673"/>
      <c r="N174" s="706"/>
      <c r="O174" s="2749"/>
      <c r="P174" s="2576">
        <f>SUBTOTAL(9,P175:P188)</f>
        <v>0</v>
      </c>
      <c r="Q174" s="2576">
        <f>SUBTOTAL(9,Q175:Q188)</f>
        <v>840000</v>
      </c>
      <c r="R174" s="2576">
        <f>SUBTOTAL(9,R175:R188)</f>
        <v>2398915.0999999996</v>
      </c>
      <c r="S174" s="2682"/>
      <c r="T174" s="2576">
        <f>SUBTOTAL(9,T175:T188)</f>
        <v>0</v>
      </c>
      <c r="U174" s="2576">
        <f>SUBTOTAL(9,U175:U188)</f>
        <v>0</v>
      </c>
      <c r="V174" s="2576"/>
      <c r="W174" s="2576">
        <f>SUBTOTAL(9,W175:W188)</f>
        <v>843880.3</v>
      </c>
      <c r="X174" s="2576">
        <f>SUBTOTAL(9,X175:X188)</f>
        <v>6272.3</v>
      </c>
      <c r="Y174" s="2576">
        <f>SUBTOTAL(9,Y175:Y188)</f>
        <v>1334376.3999999999</v>
      </c>
      <c r="AA174" s="2583" t="str">
        <f>IF(P174=0,"","X")</f>
        <v/>
      </c>
      <c r="AB174" s="2583" t="str">
        <f>IF(Q174=0,"","X")</f>
        <v>X</v>
      </c>
      <c r="AC174" s="2583" t="str">
        <f>IF(R174=0,"","X")</f>
        <v>X</v>
      </c>
      <c r="AE174" s="2583"/>
      <c r="AF174" s="2583"/>
      <c r="AG174" s="2583"/>
      <c r="AH174" s="2583"/>
      <c r="AI174" s="2583"/>
      <c r="AJ174" s="2584" t="str">
        <f t="shared" si="88"/>
        <v/>
      </c>
      <c r="AK174" s="2584"/>
      <c r="AL174" s="2583" t="str">
        <f>IF(T174=0,"","X")</f>
        <v/>
      </c>
      <c r="AM174" s="2583" t="str">
        <f>IF(U174=0,"","X")</f>
        <v/>
      </c>
      <c r="AN174" s="2513" t="str">
        <f t="shared" si="90"/>
        <v/>
      </c>
      <c r="AO174" s="2583" t="str">
        <f>IF(W174=0,"","X")</f>
        <v>X</v>
      </c>
      <c r="AP174" s="2583" t="str">
        <f>IF(X174=0,"","X")</f>
        <v>X</v>
      </c>
      <c r="AQ174" s="2583" t="str">
        <f>IF(Y174=0,"","X")</f>
        <v>X</v>
      </c>
      <c r="AR174" s="2594"/>
    </row>
    <row r="175" spans="1:44" s="2603" customFormat="1" ht="78.75">
      <c r="A175" s="2608">
        <v>1</v>
      </c>
      <c r="B175" s="1698" t="s">
        <v>9587</v>
      </c>
      <c r="C175" s="2280" t="s">
        <v>8089</v>
      </c>
      <c r="D175" s="2536">
        <v>1</v>
      </c>
      <c r="E175" s="2536">
        <v>19</v>
      </c>
      <c r="F175" s="2611">
        <v>5187.2</v>
      </c>
      <c r="G175" s="2539">
        <f t="shared" si="89"/>
        <v>0.51871999999999996</v>
      </c>
      <c r="H175" s="2223" t="s">
        <v>450</v>
      </c>
      <c r="I175" s="2223" t="s">
        <v>9344</v>
      </c>
      <c r="J175" s="2163" t="s">
        <v>167</v>
      </c>
      <c r="K175" s="2243" t="s">
        <v>9588</v>
      </c>
      <c r="L175" s="2223" t="s">
        <v>9371</v>
      </c>
      <c r="M175" s="2599" t="s">
        <v>9589</v>
      </c>
      <c r="N175" s="2243"/>
      <c r="O175" s="2519" t="s">
        <v>9590</v>
      </c>
      <c r="P175" s="2279"/>
      <c r="Q175" s="2279"/>
      <c r="R175" s="2279">
        <f t="shared" ref="R175:R186" si="103">F175</f>
        <v>5187.2</v>
      </c>
      <c r="S175" s="2446" t="str">
        <f t="shared" ref="S175:S186" si="104">B175</f>
        <v>Cty CP ĐT&amp;PT-XD Bê tông  Tân Thành</v>
      </c>
      <c r="T175" s="2600"/>
      <c r="U175" s="2600"/>
      <c r="V175" s="2601"/>
      <c r="W175" s="2602"/>
      <c r="X175" s="2602"/>
      <c r="Y175" s="2601">
        <f>F175</f>
        <v>5187.2</v>
      </c>
      <c r="AA175" s="2280" t="str">
        <f t="shared" ref="AA175:AA188" si="105">IF(P175="","","X")</f>
        <v/>
      </c>
      <c r="AB175" s="2280" t="str">
        <f t="shared" ref="AB175:AB188" si="106">IF(Q175="","","X")</f>
        <v/>
      </c>
      <c r="AC175" s="2280" t="str">
        <f t="shared" ref="AC175:AC188" si="107">IF(R175="","","X")</f>
        <v>X</v>
      </c>
      <c r="AE175" s="2280" t="s">
        <v>7540</v>
      </c>
      <c r="AF175" s="2280"/>
      <c r="AG175" s="2280"/>
      <c r="AH175" s="2280"/>
      <c r="AI175" s="2280"/>
      <c r="AJ175" s="2604" t="str">
        <f t="shared" si="88"/>
        <v/>
      </c>
      <c r="AK175" s="2604"/>
      <c r="AL175" s="2280" t="str">
        <f t="shared" ref="AL175:AL188" si="108">IF(T175="","","X")</f>
        <v/>
      </c>
      <c r="AM175" s="2280" t="str">
        <f t="shared" ref="AM175:AM188" si="109">IF(U175="","","X")</f>
        <v/>
      </c>
      <c r="AN175" s="2280" t="str">
        <f t="shared" si="90"/>
        <v/>
      </c>
      <c r="AO175" s="2280" t="str">
        <f t="shared" ref="AO175:AO188" si="110">IF(W175="","","X")</f>
        <v/>
      </c>
      <c r="AP175" s="2280" t="str">
        <f t="shared" ref="AP175:AP188" si="111">IF(X175="","","X")</f>
        <v/>
      </c>
      <c r="AQ175" s="2280" t="str">
        <f t="shared" ref="AQ175:AQ188" si="112">IF(Y175="","","X")</f>
        <v>X</v>
      </c>
    </row>
    <row r="176" spans="1:44" s="2603" customFormat="1" ht="78.75">
      <c r="A176" s="2608">
        <f t="shared" ref="A176:A188" si="113">A175+1</f>
        <v>2</v>
      </c>
      <c r="B176" s="2612" t="s">
        <v>9591</v>
      </c>
      <c r="C176" s="2280" t="s">
        <v>8089</v>
      </c>
      <c r="D176" s="2536">
        <v>11</v>
      </c>
      <c r="E176" s="2536">
        <v>1</v>
      </c>
      <c r="F176" s="2606">
        <v>186938.6</v>
      </c>
      <c r="G176" s="2539">
        <f t="shared" si="89"/>
        <v>18.693860000000001</v>
      </c>
      <c r="H176" s="2223" t="s">
        <v>450</v>
      </c>
      <c r="I176" s="2223" t="s">
        <v>9344</v>
      </c>
      <c r="J176" s="2163" t="s">
        <v>172</v>
      </c>
      <c r="K176" s="2519" t="s">
        <v>9592</v>
      </c>
      <c r="L176" s="2278" t="s">
        <v>2374</v>
      </c>
      <c r="M176" s="2163" t="s">
        <v>9593</v>
      </c>
      <c r="N176" s="2750"/>
      <c r="O176" s="2519" t="s">
        <v>9594</v>
      </c>
      <c r="P176" s="2279"/>
      <c r="Q176" s="2279"/>
      <c r="R176" s="2279">
        <f t="shared" si="103"/>
        <v>186938.6</v>
      </c>
      <c r="S176" s="2446" t="str">
        <f t="shared" si="104"/>
        <v>Khu đất thu hồi của Bộ Chỉ Huy Quân Sự tỉnh BR - VT</v>
      </c>
      <c r="T176" s="2600"/>
      <c r="U176" s="2600"/>
      <c r="V176" s="2601"/>
      <c r="W176" s="2601">
        <f>F176</f>
        <v>186938.6</v>
      </c>
      <c r="X176" s="2601"/>
      <c r="Y176" s="2602" t="s">
        <v>9595</v>
      </c>
      <c r="AA176" s="2280" t="str">
        <f t="shared" si="105"/>
        <v/>
      </c>
      <c r="AB176" s="2280" t="str">
        <f t="shared" si="106"/>
        <v/>
      </c>
      <c r="AC176" s="2280" t="str">
        <f t="shared" si="107"/>
        <v>X</v>
      </c>
      <c r="AE176" s="2280" t="s">
        <v>7540</v>
      </c>
      <c r="AF176" s="2280"/>
      <c r="AG176" s="2280"/>
      <c r="AH176" s="2280"/>
      <c r="AI176" s="2280"/>
      <c r="AJ176" s="2604" t="str">
        <f t="shared" si="88"/>
        <v/>
      </c>
      <c r="AK176" s="2604"/>
      <c r="AL176" s="2280" t="str">
        <f t="shared" si="108"/>
        <v/>
      </c>
      <c r="AM176" s="2280" t="str">
        <f t="shared" si="109"/>
        <v/>
      </c>
      <c r="AN176" s="2280" t="str">
        <f t="shared" si="90"/>
        <v/>
      </c>
      <c r="AO176" s="2280" t="str">
        <f t="shared" si="110"/>
        <v>X</v>
      </c>
      <c r="AP176" s="2280" t="str">
        <f t="shared" si="111"/>
        <v/>
      </c>
      <c r="AQ176" s="2280" t="str">
        <f t="shared" si="112"/>
        <v>X</v>
      </c>
    </row>
    <row r="177" spans="1:44" ht="78.75">
      <c r="A177" s="2595">
        <f t="shared" si="113"/>
        <v>3</v>
      </c>
      <c r="B177" s="2526" t="s">
        <v>9596</v>
      </c>
      <c r="C177" s="2525" t="s">
        <v>8089</v>
      </c>
      <c r="D177" s="2528">
        <v>3</v>
      </c>
      <c r="E177" s="2528">
        <v>153</v>
      </c>
      <c r="F177" s="2596">
        <v>6272.3</v>
      </c>
      <c r="G177" s="2529">
        <f t="shared" si="89"/>
        <v>0.62723000000000007</v>
      </c>
      <c r="H177" s="2515" t="s">
        <v>450</v>
      </c>
      <c r="I177" s="2515" t="s">
        <v>9344</v>
      </c>
      <c r="J177" s="2516" t="s">
        <v>198</v>
      </c>
      <c r="K177" s="2516" t="s">
        <v>9597</v>
      </c>
      <c r="L177" s="2525" t="s">
        <v>9448</v>
      </c>
      <c r="M177" s="2516" t="s">
        <v>9598</v>
      </c>
      <c r="N177" s="2337"/>
      <c r="O177" s="2517" t="s">
        <v>9599</v>
      </c>
      <c r="P177" s="2321"/>
      <c r="Q177" s="2321"/>
      <c r="R177" s="2321">
        <f t="shared" si="103"/>
        <v>6272.3</v>
      </c>
      <c r="S177" s="2337" t="str">
        <f t="shared" si="104"/>
        <v>Khu đất thu hồi của Công ty TNHH Trung Kiên</v>
      </c>
      <c r="T177" s="2588"/>
      <c r="U177" s="2588"/>
      <c r="V177" s="1968"/>
      <c r="W177" s="1968"/>
      <c r="X177" s="1968">
        <f>F177</f>
        <v>6272.3</v>
      </c>
      <c r="Y177" s="2400"/>
      <c r="AA177" s="2525" t="str">
        <f t="shared" si="105"/>
        <v/>
      </c>
      <c r="AB177" s="2525" t="str">
        <f t="shared" si="106"/>
        <v/>
      </c>
      <c r="AC177" s="2525" t="str">
        <f t="shared" si="107"/>
        <v>X</v>
      </c>
      <c r="AE177" s="2525" t="s">
        <v>7540</v>
      </c>
      <c r="AF177" s="2525"/>
      <c r="AG177" s="2525"/>
      <c r="AH177" s="2525"/>
      <c r="AI177" s="2525"/>
      <c r="AJ177" s="2589" t="str">
        <f t="shared" si="88"/>
        <v/>
      </c>
      <c r="AK177" s="2589"/>
      <c r="AL177" s="2525" t="str">
        <f t="shared" si="108"/>
        <v/>
      </c>
      <c r="AM177" s="2525" t="str">
        <f t="shared" si="109"/>
        <v/>
      </c>
      <c r="AN177" s="2525" t="str">
        <f t="shared" si="90"/>
        <v/>
      </c>
      <c r="AO177" s="2525" t="str">
        <f t="shared" si="110"/>
        <v/>
      </c>
      <c r="AP177" s="2525" t="str">
        <f t="shared" si="111"/>
        <v>X</v>
      </c>
      <c r="AQ177" s="2525" t="str">
        <f t="shared" si="112"/>
        <v/>
      </c>
    </row>
    <row r="178" spans="1:44" s="2603" customFormat="1" ht="78.75">
      <c r="A178" s="2608">
        <f t="shared" si="113"/>
        <v>4</v>
      </c>
      <c r="B178" s="2605" t="s">
        <v>8917</v>
      </c>
      <c r="C178" s="2280" t="s">
        <v>8089</v>
      </c>
      <c r="D178" s="2536">
        <v>1</v>
      </c>
      <c r="E178" s="2536" t="s">
        <v>8918</v>
      </c>
      <c r="F178" s="2611">
        <v>33916</v>
      </c>
      <c r="G178" s="2539">
        <f t="shared" si="89"/>
        <v>3.3915999999999999</v>
      </c>
      <c r="H178" s="2223" t="s">
        <v>450</v>
      </c>
      <c r="I178" s="2223" t="s">
        <v>9344</v>
      </c>
      <c r="J178" s="2163" t="s">
        <v>201</v>
      </c>
      <c r="K178" s="2163" t="s">
        <v>9600</v>
      </c>
      <c r="L178" s="2163" t="s">
        <v>9601</v>
      </c>
      <c r="M178" s="2163" t="s">
        <v>9602</v>
      </c>
      <c r="N178" s="2519" t="s">
        <v>9603</v>
      </c>
      <c r="O178" s="2519" t="s">
        <v>9599</v>
      </c>
      <c r="P178" s="2279"/>
      <c r="Q178" s="2279"/>
      <c r="R178" s="2279">
        <f t="shared" si="103"/>
        <v>33916</v>
      </c>
      <c r="S178" s="2446" t="str">
        <f t="shared" si="104"/>
        <v>Ban Quản lý Rừng phòng hộ tỉnh BR-VT
(Cảng thủy nội địa Trung Hiếu)</v>
      </c>
      <c r="T178" s="2600"/>
      <c r="U178" s="2600"/>
      <c r="V178" s="2601"/>
      <c r="W178" s="2601">
        <f>F178</f>
        <v>33916</v>
      </c>
      <c r="X178" s="2601"/>
      <c r="Y178" s="2602"/>
      <c r="AA178" s="2280" t="str">
        <f t="shared" si="105"/>
        <v/>
      </c>
      <c r="AB178" s="2280" t="str">
        <f t="shared" si="106"/>
        <v/>
      </c>
      <c r="AC178" s="2280" t="str">
        <f t="shared" si="107"/>
        <v>X</v>
      </c>
      <c r="AE178" s="2280" t="s">
        <v>7540</v>
      </c>
      <c r="AF178" s="2280"/>
      <c r="AG178" s="2280"/>
      <c r="AH178" s="2280"/>
      <c r="AI178" s="2280"/>
      <c r="AJ178" s="2604" t="str">
        <f t="shared" si="88"/>
        <v/>
      </c>
      <c r="AK178" s="2604"/>
      <c r="AL178" s="2280" t="str">
        <f t="shared" si="108"/>
        <v/>
      </c>
      <c r="AM178" s="2280" t="str">
        <f t="shared" si="109"/>
        <v/>
      </c>
      <c r="AN178" s="2280" t="str">
        <f t="shared" si="90"/>
        <v/>
      </c>
      <c r="AO178" s="2280" t="str">
        <f t="shared" si="110"/>
        <v>X</v>
      </c>
      <c r="AP178" s="2280" t="str">
        <f t="shared" si="111"/>
        <v/>
      </c>
      <c r="AQ178" s="2280" t="str">
        <f t="shared" si="112"/>
        <v/>
      </c>
    </row>
    <row r="179" spans="1:44" s="2603" customFormat="1" ht="126">
      <c r="A179" s="2608">
        <f t="shared" si="113"/>
        <v>5</v>
      </c>
      <c r="B179" s="1698" t="s">
        <v>9604</v>
      </c>
      <c r="C179" s="2280" t="s">
        <v>8089</v>
      </c>
      <c r="D179" s="2536" t="s">
        <v>8921</v>
      </c>
      <c r="E179" s="2536" t="s">
        <v>8922</v>
      </c>
      <c r="F179" s="2611">
        <v>251041.7</v>
      </c>
      <c r="G179" s="2539">
        <f t="shared" si="89"/>
        <v>25.10417</v>
      </c>
      <c r="H179" s="2223" t="s">
        <v>450</v>
      </c>
      <c r="I179" s="2223" t="s">
        <v>9344</v>
      </c>
      <c r="J179" s="2163" t="s">
        <v>209</v>
      </c>
      <c r="K179" s="2538" t="s">
        <v>9605</v>
      </c>
      <c r="L179" s="2280" t="s">
        <v>2182</v>
      </c>
      <c r="M179" s="2163" t="s">
        <v>9602</v>
      </c>
      <c r="N179" s="2599"/>
      <c r="O179" s="2519" t="s">
        <v>9606</v>
      </c>
      <c r="P179" s="2279"/>
      <c r="Q179" s="2279"/>
      <c r="R179" s="2279">
        <f t="shared" si="103"/>
        <v>251041.7</v>
      </c>
      <c r="S179" s="2446" t="str">
        <f t="shared" si="104"/>
        <v>Khu đất thu hồi của Công ty TNHH Tân Tỷ Hưng</v>
      </c>
      <c r="T179" s="2600"/>
      <c r="U179" s="2600"/>
      <c r="V179" s="2601"/>
      <c r="W179" s="2601">
        <f>F179</f>
        <v>251041.7</v>
      </c>
      <c r="X179" s="2601"/>
      <c r="Y179" s="2602"/>
      <c r="AA179" s="2280" t="str">
        <f t="shared" si="105"/>
        <v/>
      </c>
      <c r="AB179" s="2280" t="str">
        <f t="shared" si="106"/>
        <v/>
      </c>
      <c r="AC179" s="2280" t="str">
        <f t="shared" si="107"/>
        <v>X</v>
      </c>
      <c r="AE179" s="2280" t="s">
        <v>7540</v>
      </c>
      <c r="AF179" s="2280"/>
      <c r="AG179" s="2280"/>
      <c r="AH179" s="2280"/>
      <c r="AI179" s="2280"/>
      <c r="AJ179" s="2604" t="str">
        <f t="shared" si="88"/>
        <v/>
      </c>
      <c r="AK179" s="2604"/>
      <c r="AL179" s="2280" t="str">
        <f t="shared" si="108"/>
        <v/>
      </c>
      <c r="AM179" s="2280" t="str">
        <f t="shared" si="109"/>
        <v/>
      </c>
      <c r="AN179" s="2280" t="str">
        <f t="shared" si="90"/>
        <v/>
      </c>
      <c r="AO179" s="2280" t="str">
        <f t="shared" si="110"/>
        <v>X</v>
      </c>
      <c r="AP179" s="2280" t="str">
        <f t="shared" si="111"/>
        <v/>
      </c>
      <c r="AQ179" s="2280" t="str">
        <f t="shared" si="112"/>
        <v/>
      </c>
    </row>
    <row r="180" spans="1:44" s="2603" customFormat="1" ht="63">
      <c r="A180" s="2608">
        <f t="shared" si="113"/>
        <v>6</v>
      </c>
      <c r="B180" s="1698" t="s">
        <v>9607</v>
      </c>
      <c r="C180" s="2280" t="s">
        <v>8089</v>
      </c>
      <c r="D180" s="2278"/>
      <c r="E180" s="2278"/>
      <c r="F180" s="2611">
        <v>349484</v>
      </c>
      <c r="G180" s="2539">
        <f t="shared" si="89"/>
        <v>34.948399999999999</v>
      </c>
      <c r="H180" s="2223" t="s">
        <v>450</v>
      </c>
      <c r="I180" s="2223" t="s">
        <v>9344</v>
      </c>
      <c r="J180" s="2163" t="s">
        <v>8924</v>
      </c>
      <c r="K180" s="2163" t="s">
        <v>9608</v>
      </c>
      <c r="L180" s="2163" t="s">
        <v>9601</v>
      </c>
      <c r="M180" s="2163" t="s">
        <v>9609</v>
      </c>
      <c r="N180" s="2599"/>
      <c r="O180" s="2519" t="s">
        <v>9610</v>
      </c>
      <c r="P180" s="2279"/>
      <c r="Q180" s="2279"/>
      <c r="R180" s="2279">
        <f t="shared" si="103"/>
        <v>349484</v>
      </c>
      <c r="S180" s="2446" t="str">
        <f t="shared" si="104"/>
        <v>Khu đất thu hồi của Công ty CP Công trình giao thông tỉnh BRVT</v>
      </c>
      <c r="T180" s="2600"/>
      <c r="U180" s="2600"/>
      <c r="V180" s="2601"/>
      <c r="W180" s="2601">
        <f>F180</f>
        <v>349484</v>
      </c>
      <c r="X180" s="2601"/>
      <c r="Y180" s="2602"/>
      <c r="AA180" s="2280" t="str">
        <f t="shared" si="105"/>
        <v/>
      </c>
      <c r="AB180" s="2280" t="str">
        <f t="shared" si="106"/>
        <v/>
      </c>
      <c r="AC180" s="2280" t="str">
        <f t="shared" si="107"/>
        <v>X</v>
      </c>
      <c r="AE180" s="2280" t="s">
        <v>7540</v>
      </c>
      <c r="AF180" s="2280"/>
      <c r="AG180" s="2280"/>
      <c r="AH180" s="2280"/>
      <c r="AI180" s="2280"/>
      <c r="AJ180" s="2604" t="str">
        <f t="shared" si="88"/>
        <v/>
      </c>
      <c r="AK180" s="2604"/>
      <c r="AL180" s="2280" t="str">
        <f t="shared" si="108"/>
        <v/>
      </c>
      <c r="AM180" s="2280" t="str">
        <f t="shared" si="109"/>
        <v/>
      </c>
      <c r="AN180" s="2280" t="str">
        <f t="shared" si="90"/>
        <v/>
      </c>
      <c r="AO180" s="2280" t="str">
        <f t="shared" si="110"/>
        <v>X</v>
      </c>
      <c r="AP180" s="2280" t="str">
        <f t="shared" si="111"/>
        <v/>
      </c>
      <c r="AQ180" s="2280" t="str">
        <f t="shared" si="112"/>
        <v/>
      </c>
      <c r="AR180" s="2280" t="s">
        <v>7540</v>
      </c>
    </row>
    <row r="181" spans="1:44" ht="110.25">
      <c r="A181" s="2595">
        <f t="shared" si="113"/>
        <v>7</v>
      </c>
      <c r="B181" s="2351" t="s">
        <v>9611</v>
      </c>
      <c r="C181" s="2525" t="s">
        <v>8089</v>
      </c>
      <c r="D181" s="1962"/>
      <c r="E181" s="1962"/>
      <c r="F181" s="2529">
        <v>22500</v>
      </c>
      <c r="G181" s="2529">
        <f t="shared" si="89"/>
        <v>2.25</v>
      </c>
      <c r="H181" s="2515" t="s">
        <v>450</v>
      </c>
      <c r="I181" s="2515" t="s">
        <v>9344</v>
      </c>
      <c r="J181" s="2517" t="s">
        <v>9612</v>
      </c>
      <c r="K181" s="2515" t="s">
        <v>9613</v>
      </c>
      <c r="L181" s="2517" t="s">
        <v>9369</v>
      </c>
      <c r="M181" s="2628" t="s">
        <v>9614</v>
      </c>
      <c r="N181" s="2593"/>
      <c r="O181" s="2517" t="s">
        <v>9610</v>
      </c>
      <c r="P181" s="2321"/>
      <c r="Q181" s="2321"/>
      <c r="R181" s="2321">
        <f t="shared" si="103"/>
        <v>22500</v>
      </c>
      <c r="S181" s="2337" t="str">
        <f t="shared" si="104"/>
        <v>Khu đất giao cho BQL Dự án 85</v>
      </c>
      <c r="T181" s="2588"/>
      <c r="U181" s="2588"/>
      <c r="V181" s="1968"/>
      <c r="W181" s="1968">
        <f>F181</f>
        <v>22500</v>
      </c>
      <c r="X181" s="1968"/>
      <c r="Y181" s="2400"/>
      <c r="AA181" s="2525" t="str">
        <f t="shared" si="105"/>
        <v/>
      </c>
      <c r="AB181" s="2525" t="str">
        <f t="shared" si="106"/>
        <v/>
      </c>
      <c r="AC181" s="2525" t="str">
        <f t="shared" si="107"/>
        <v>X</v>
      </c>
      <c r="AE181" s="2525" t="s">
        <v>7540</v>
      </c>
      <c r="AF181" s="2525"/>
      <c r="AG181" s="2525"/>
      <c r="AH181" s="2525"/>
      <c r="AI181" s="2525"/>
      <c r="AJ181" s="2589" t="str">
        <f t="shared" si="88"/>
        <v/>
      </c>
      <c r="AK181" s="2589"/>
      <c r="AL181" s="2525" t="str">
        <f t="shared" si="108"/>
        <v/>
      </c>
      <c r="AM181" s="2525" t="str">
        <f t="shared" si="109"/>
        <v/>
      </c>
      <c r="AN181" s="2525" t="str">
        <f t="shared" si="90"/>
        <v/>
      </c>
      <c r="AO181" s="2525" t="str">
        <f t="shared" si="110"/>
        <v>X</v>
      </c>
      <c r="AP181" s="2525" t="str">
        <f t="shared" si="111"/>
        <v/>
      </c>
      <c r="AQ181" s="2525" t="str">
        <f t="shared" si="112"/>
        <v/>
      </c>
    </row>
    <row r="182" spans="1:44" ht="110.25">
      <c r="A182" s="2595">
        <f t="shared" si="113"/>
        <v>8</v>
      </c>
      <c r="B182" s="2351" t="s">
        <v>9615</v>
      </c>
      <c r="C182" s="2525" t="s">
        <v>8089</v>
      </c>
      <c r="D182" s="1962"/>
      <c r="E182" s="1962"/>
      <c r="F182" s="2529">
        <v>12800.1</v>
      </c>
      <c r="G182" s="2529">
        <f t="shared" si="89"/>
        <v>1.2800100000000001</v>
      </c>
      <c r="H182" s="2515" t="s">
        <v>450</v>
      </c>
      <c r="I182" s="2515" t="s">
        <v>9344</v>
      </c>
      <c r="J182" s="2517" t="s">
        <v>9616</v>
      </c>
      <c r="K182" s="1329" t="s">
        <v>9617</v>
      </c>
      <c r="L182" s="2517" t="s">
        <v>9369</v>
      </c>
      <c r="M182" s="2628" t="s">
        <v>9618</v>
      </c>
      <c r="N182" s="1329" t="s">
        <v>9619</v>
      </c>
      <c r="O182" s="2517" t="s">
        <v>9620</v>
      </c>
      <c r="P182" s="2321"/>
      <c r="Q182" s="2321"/>
      <c r="R182" s="2321">
        <f t="shared" si="103"/>
        <v>12800.1</v>
      </c>
      <c r="S182" s="2337" t="str">
        <f t="shared" si="104"/>
        <v>Công ty TNHH Lê Hoàn - Châu Pha</v>
      </c>
      <c r="T182" s="2588"/>
      <c r="U182" s="2588"/>
      <c r="V182" s="1968">
        <f t="shared" ref="V182:V187" si="114">F182</f>
        <v>12800.1</v>
      </c>
      <c r="W182" s="1968"/>
      <c r="X182" s="1968"/>
      <c r="Y182" s="2400"/>
      <c r="AA182" s="2525" t="str">
        <f t="shared" si="105"/>
        <v/>
      </c>
      <c r="AB182" s="2525" t="str">
        <f t="shared" si="106"/>
        <v/>
      </c>
      <c r="AC182" s="2525" t="str">
        <f t="shared" si="107"/>
        <v>X</v>
      </c>
      <c r="AE182" s="2525" t="s">
        <v>7540</v>
      </c>
      <c r="AF182" s="2525"/>
      <c r="AG182" s="2525"/>
      <c r="AH182" s="2525"/>
      <c r="AI182" s="2525"/>
      <c r="AJ182" s="2589" t="str">
        <f t="shared" si="88"/>
        <v>X</v>
      </c>
      <c r="AK182" s="2589"/>
      <c r="AL182" s="2525" t="str">
        <f t="shared" si="108"/>
        <v/>
      </c>
      <c r="AM182" s="2525" t="str">
        <f t="shared" si="109"/>
        <v/>
      </c>
      <c r="AN182" s="2525" t="str">
        <f t="shared" si="90"/>
        <v>X</v>
      </c>
      <c r="AO182" s="2525" t="str">
        <f t="shared" si="110"/>
        <v/>
      </c>
      <c r="AP182" s="2525" t="str">
        <f t="shared" si="111"/>
        <v/>
      </c>
      <c r="AQ182" s="2525" t="str">
        <f t="shared" si="112"/>
        <v/>
      </c>
      <c r="AR182" s="2525" t="s">
        <v>7540</v>
      </c>
    </row>
    <row r="183" spans="1:44" ht="47.25">
      <c r="A183" s="2595">
        <f t="shared" si="113"/>
        <v>9</v>
      </c>
      <c r="B183" s="1962" t="s">
        <v>3850</v>
      </c>
      <c r="C183" s="1962" t="s">
        <v>8089</v>
      </c>
      <c r="D183" s="1962"/>
      <c r="E183" s="1962"/>
      <c r="F183" s="2588">
        <v>83023</v>
      </c>
      <c r="G183" s="2535">
        <f t="shared" si="89"/>
        <v>8.3023000000000007</v>
      </c>
      <c r="H183" s="2525" t="s">
        <v>9649</v>
      </c>
      <c r="I183" s="2525"/>
      <c r="J183" s="2525"/>
      <c r="K183" s="1329" t="s">
        <v>3652</v>
      </c>
      <c r="L183" s="1962" t="s">
        <v>9651</v>
      </c>
      <c r="M183" s="2658" t="s">
        <v>9654</v>
      </c>
      <c r="N183" s="2658"/>
      <c r="O183" s="2694"/>
      <c r="P183" s="2353"/>
      <c r="Q183" s="2353"/>
      <c r="R183" s="2353">
        <f t="shared" si="103"/>
        <v>83023</v>
      </c>
      <c r="S183" s="2673" t="str">
        <f t="shared" si="104"/>
        <v>Đất dự án 1892 tại xã Tân Phước</v>
      </c>
      <c r="T183" s="2674"/>
      <c r="U183" s="2675"/>
      <c r="V183" s="2675">
        <f t="shared" si="114"/>
        <v>83023</v>
      </c>
      <c r="W183" s="2674"/>
      <c r="X183" s="2674"/>
      <c r="Y183" s="2674"/>
      <c r="AA183" s="2513" t="str">
        <f t="shared" si="105"/>
        <v/>
      </c>
      <c r="AB183" s="2513" t="str">
        <f t="shared" si="106"/>
        <v/>
      </c>
      <c r="AC183" s="2513" t="str">
        <f t="shared" si="107"/>
        <v>X</v>
      </c>
      <c r="AE183" s="2513"/>
      <c r="AF183" s="2513"/>
      <c r="AG183" s="2513"/>
      <c r="AH183" s="2513"/>
      <c r="AI183" s="2513"/>
      <c r="AJ183" s="2584" t="str">
        <f t="shared" si="88"/>
        <v>X</v>
      </c>
      <c r="AK183" s="2584"/>
      <c r="AL183" s="2513" t="str">
        <f t="shared" si="108"/>
        <v/>
      </c>
      <c r="AM183" s="2513" t="str">
        <f t="shared" si="109"/>
        <v/>
      </c>
      <c r="AN183" s="2513" t="str">
        <f t="shared" si="90"/>
        <v>X</v>
      </c>
      <c r="AO183" s="2513" t="str">
        <f t="shared" si="110"/>
        <v/>
      </c>
      <c r="AP183" s="2513" t="str">
        <f t="shared" si="111"/>
        <v/>
      </c>
      <c r="AQ183" s="2513" t="str">
        <f t="shared" si="112"/>
        <v/>
      </c>
    </row>
    <row r="184" spans="1:44" ht="47.25">
      <c r="A184" s="2595">
        <f t="shared" si="113"/>
        <v>10</v>
      </c>
      <c r="B184" s="1962" t="s">
        <v>3852</v>
      </c>
      <c r="C184" s="1962" t="s">
        <v>8089</v>
      </c>
      <c r="D184" s="1962"/>
      <c r="E184" s="1962"/>
      <c r="F184" s="2588">
        <v>10533</v>
      </c>
      <c r="G184" s="2535">
        <f t="shared" si="89"/>
        <v>1.0532999999999999</v>
      </c>
      <c r="H184" s="2525" t="s">
        <v>9653</v>
      </c>
      <c r="I184" s="2525"/>
      <c r="J184" s="2525"/>
      <c r="K184" s="2337" t="s">
        <v>9652</v>
      </c>
      <c r="L184" s="1962" t="s">
        <v>9651</v>
      </c>
      <c r="M184" s="2593" t="s">
        <v>9645</v>
      </c>
      <c r="N184" s="2593"/>
      <c r="O184" s="2694"/>
      <c r="P184" s="2353"/>
      <c r="Q184" s="2353"/>
      <c r="R184" s="2353">
        <f t="shared" si="103"/>
        <v>10533</v>
      </c>
      <c r="S184" s="2673" t="str">
        <f t="shared" si="104"/>
        <v>Khu đất nhà tạm cư tại thị trấn Phú Mỹ</v>
      </c>
      <c r="T184" s="2674"/>
      <c r="U184" s="2675"/>
      <c r="V184" s="2675">
        <f t="shared" si="114"/>
        <v>10533</v>
      </c>
      <c r="W184" s="2674"/>
      <c r="X184" s="2674"/>
      <c r="Y184" s="2674"/>
      <c r="AA184" s="2513" t="str">
        <f t="shared" si="105"/>
        <v/>
      </c>
      <c r="AB184" s="2513" t="str">
        <f t="shared" si="106"/>
        <v/>
      </c>
      <c r="AC184" s="2513" t="str">
        <f t="shared" si="107"/>
        <v>X</v>
      </c>
      <c r="AE184" s="2513"/>
      <c r="AF184" s="2513"/>
      <c r="AG184" s="2513"/>
      <c r="AH184" s="2513"/>
      <c r="AI184" s="2513"/>
      <c r="AJ184" s="2584" t="str">
        <f t="shared" si="88"/>
        <v>X</v>
      </c>
      <c r="AK184" s="2584"/>
      <c r="AL184" s="2513" t="str">
        <f t="shared" si="108"/>
        <v/>
      </c>
      <c r="AM184" s="2513" t="str">
        <f t="shared" si="109"/>
        <v/>
      </c>
      <c r="AN184" s="2513" t="str">
        <f t="shared" si="90"/>
        <v>X</v>
      </c>
      <c r="AO184" s="2513" t="str">
        <f t="shared" si="110"/>
        <v/>
      </c>
      <c r="AP184" s="2513" t="str">
        <f t="shared" si="111"/>
        <v/>
      </c>
      <c r="AQ184" s="2513" t="str">
        <f t="shared" si="112"/>
        <v/>
      </c>
    </row>
    <row r="185" spans="1:44" ht="94.5">
      <c r="A185" s="2595">
        <f t="shared" si="113"/>
        <v>11</v>
      </c>
      <c r="B185" s="1962" t="s">
        <v>9650</v>
      </c>
      <c r="C185" s="1962" t="s">
        <v>8089</v>
      </c>
      <c r="D185" s="1962"/>
      <c r="E185" s="1962"/>
      <c r="F185" s="2588">
        <v>86229</v>
      </c>
      <c r="G185" s="2535">
        <f t="shared" si="89"/>
        <v>8.6228999999999996</v>
      </c>
      <c r="H185" s="2525" t="s">
        <v>9649</v>
      </c>
      <c r="I185" s="2525"/>
      <c r="J185" s="2525"/>
      <c r="K185" s="1329" t="s">
        <v>3652</v>
      </c>
      <c r="L185" s="1962" t="s">
        <v>8716</v>
      </c>
      <c r="M185" s="2658" t="s">
        <v>9648</v>
      </c>
      <c r="N185" s="2658"/>
      <c r="O185" s="2694"/>
      <c r="P185" s="2353"/>
      <c r="Q185" s="2353"/>
      <c r="R185" s="2353">
        <f t="shared" si="103"/>
        <v>86229</v>
      </c>
      <c r="S185" s="2673" t="str">
        <f t="shared" si="104"/>
        <v>Đất nông nghiệp thuộc khu vực 3 con heo tại xã Phước Hòa, huyện Tân Thành (đất dự án 1892 giao lại)</v>
      </c>
      <c r="T185" s="2674"/>
      <c r="U185" s="2675"/>
      <c r="V185" s="2675">
        <f t="shared" si="114"/>
        <v>86229</v>
      </c>
      <c r="W185" s="2674"/>
      <c r="X185" s="2674"/>
      <c r="Y185" s="2674"/>
      <c r="AA185" s="2513" t="str">
        <f t="shared" si="105"/>
        <v/>
      </c>
      <c r="AB185" s="2513" t="str">
        <f t="shared" si="106"/>
        <v/>
      </c>
      <c r="AC185" s="2513" t="str">
        <f t="shared" si="107"/>
        <v>X</v>
      </c>
      <c r="AE185" s="2513"/>
      <c r="AF185" s="2513"/>
      <c r="AG185" s="2513"/>
      <c r="AH185" s="2513"/>
      <c r="AI185" s="2513"/>
      <c r="AJ185" s="2584" t="str">
        <f t="shared" si="88"/>
        <v>X</v>
      </c>
      <c r="AK185" s="2584"/>
      <c r="AL185" s="2513" t="str">
        <f t="shared" si="108"/>
        <v/>
      </c>
      <c r="AM185" s="2513" t="str">
        <f t="shared" si="109"/>
        <v/>
      </c>
      <c r="AN185" s="2513" t="str">
        <f t="shared" si="90"/>
        <v>X</v>
      </c>
      <c r="AO185" s="2513" t="str">
        <f t="shared" si="110"/>
        <v/>
      </c>
      <c r="AP185" s="2513" t="str">
        <f t="shared" si="111"/>
        <v/>
      </c>
      <c r="AQ185" s="2513" t="str">
        <f t="shared" si="112"/>
        <v/>
      </c>
    </row>
    <row r="186" spans="1:44" ht="47.25">
      <c r="A186" s="2595">
        <f t="shared" si="113"/>
        <v>12</v>
      </c>
      <c r="B186" s="1962" t="s">
        <v>3853</v>
      </c>
      <c r="C186" s="1962" t="s">
        <v>8089</v>
      </c>
      <c r="D186" s="1962"/>
      <c r="E186" s="1962"/>
      <c r="F186" s="2588">
        <v>21801</v>
      </c>
      <c r="G186" s="2535">
        <f t="shared" si="89"/>
        <v>2.1800999999999999</v>
      </c>
      <c r="H186" s="2525" t="s">
        <v>9647</v>
      </c>
      <c r="I186" s="2525"/>
      <c r="J186" s="2525"/>
      <c r="K186" s="2337" t="s">
        <v>9646</v>
      </c>
      <c r="L186" s="1962" t="s">
        <v>2260</v>
      </c>
      <c r="M186" s="2593" t="s">
        <v>9645</v>
      </c>
      <c r="N186" s="2593"/>
      <c r="O186" s="2694"/>
      <c r="P186" s="2353"/>
      <c r="Q186" s="2353"/>
      <c r="R186" s="2353">
        <f t="shared" si="103"/>
        <v>21801</v>
      </c>
      <c r="S186" s="2673" t="str">
        <f t="shared" si="104"/>
        <v>Lô đất ao nuôi các tại xã Sông Xoài</v>
      </c>
      <c r="T186" s="2674"/>
      <c r="U186" s="2675"/>
      <c r="V186" s="2675">
        <f t="shared" si="114"/>
        <v>21801</v>
      </c>
      <c r="W186" s="2674"/>
      <c r="X186" s="2674"/>
      <c r="Y186" s="2674"/>
      <c r="AA186" s="2513" t="str">
        <f t="shared" si="105"/>
        <v/>
      </c>
      <c r="AB186" s="2513" t="str">
        <f t="shared" si="106"/>
        <v/>
      </c>
      <c r="AC186" s="2513" t="str">
        <f t="shared" si="107"/>
        <v>X</v>
      </c>
      <c r="AE186" s="2513"/>
      <c r="AF186" s="2513"/>
      <c r="AG186" s="2513"/>
      <c r="AH186" s="2513"/>
      <c r="AI186" s="2513"/>
      <c r="AJ186" s="2584" t="str">
        <f t="shared" si="88"/>
        <v>X</v>
      </c>
      <c r="AK186" s="2584"/>
      <c r="AL186" s="2513" t="str">
        <f t="shared" si="108"/>
        <v/>
      </c>
      <c r="AM186" s="2513" t="str">
        <f t="shared" si="109"/>
        <v/>
      </c>
      <c r="AN186" s="2513" t="str">
        <f t="shared" si="90"/>
        <v>X</v>
      </c>
      <c r="AO186" s="2513" t="str">
        <f t="shared" si="110"/>
        <v/>
      </c>
      <c r="AP186" s="2513" t="str">
        <f t="shared" si="111"/>
        <v/>
      </c>
      <c r="AQ186" s="2513" t="str">
        <f t="shared" si="112"/>
        <v/>
      </c>
    </row>
    <row r="187" spans="1:44" ht="94.5">
      <c r="A187" s="2595">
        <f t="shared" si="113"/>
        <v>13</v>
      </c>
      <c r="B187" s="2672" t="s">
        <v>7737</v>
      </c>
      <c r="C187" s="1962" t="s">
        <v>8089</v>
      </c>
      <c r="D187" s="1962"/>
      <c r="E187" s="1962"/>
      <c r="F187" s="2588">
        <v>840000</v>
      </c>
      <c r="G187" s="2535">
        <f t="shared" si="89"/>
        <v>84</v>
      </c>
      <c r="H187" s="2525"/>
      <c r="I187" s="2525"/>
      <c r="J187" s="2525"/>
      <c r="K187" s="2337" t="s">
        <v>534</v>
      </c>
      <c r="L187" s="1962"/>
      <c r="M187" s="2593" t="s">
        <v>9644</v>
      </c>
      <c r="N187" s="2593"/>
      <c r="O187" s="2337"/>
      <c r="P187" s="2353"/>
      <c r="Q187" s="2353">
        <f>F187</f>
        <v>840000</v>
      </c>
      <c r="R187" s="2353"/>
      <c r="S187" s="2673" t="str">
        <f>B187&amp;" thuộc "&amp;C187</f>
        <v>Đất bãi bồi thuộc Tân Thành</v>
      </c>
      <c r="T187" s="2674"/>
      <c r="U187" s="2675"/>
      <c r="V187" s="2675">
        <f t="shared" si="114"/>
        <v>840000</v>
      </c>
      <c r="W187" s="2674"/>
      <c r="X187" s="2674"/>
      <c r="Y187" s="2674"/>
      <c r="AA187" s="2513" t="str">
        <f t="shared" si="105"/>
        <v/>
      </c>
      <c r="AB187" s="2513" t="str">
        <f t="shared" si="106"/>
        <v>X</v>
      </c>
      <c r="AC187" s="2513" t="str">
        <f t="shared" si="107"/>
        <v/>
      </c>
      <c r="AE187" s="2513"/>
      <c r="AF187" s="2513"/>
      <c r="AG187" s="2513"/>
      <c r="AH187" s="2513"/>
      <c r="AI187" s="2513"/>
      <c r="AJ187" s="2584" t="str">
        <f t="shared" si="88"/>
        <v>X</v>
      </c>
      <c r="AK187" s="2584"/>
      <c r="AL187" s="2513" t="str">
        <f t="shared" si="108"/>
        <v/>
      </c>
      <c r="AM187" s="2513" t="str">
        <f t="shared" si="109"/>
        <v/>
      </c>
      <c r="AN187" s="2513" t="str">
        <f t="shared" si="90"/>
        <v>X</v>
      </c>
      <c r="AO187" s="2513" t="str">
        <f t="shared" si="110"/>
        <v/>
      </c>
      <c r="AP187" s="2513" t="str">
        <f t="shared" si="111"/>
        <v/>
      </c>
      <c r="AQ187" s="2513" t="str">
        <f t="shared" si="112"/>
        <v/>
      </c>
    </row>
    <row r="188" spans="1:44" ht="267.75">
      <c r="A188" s="2595">
        <f t="shared" si="113"/>
        <v>14</v>
      </c>
      <c r="B188" s="2672" t="s">
        <v>9632</v>
      </c>
      <c r="C188" s="1962" t="s">
        <v>8089</v>
      </c>
      <c r="D188" s="1962"/>
      <c r="E188" s="1962"/>
      <c r="F188" s="2588">
        <v>1329189.2</v>
      </c>
      <c r="G188" s="2535">
        <f t="shared" si="89"/>
        <v>132.91891999999999</v>
      </c>
      <c r="H188" s="2525" t="s">
        <v>9643</v>
      </c>
      <c r="I188" s="2525"/>
      <c r="J188" s="2525"/>
      <c r="K188" s="2337"/>
      <c r="L188" s="1962"/>
      <c r="M188" s="2593" t="s">
        <v>9642</v>
      </c>
      <c r="N188" s="2593"/>
      <c r="O188" s="2695"/>
      <c r="P188" s="2353"/>
      <c r="Q188" s="2353"/>
      <c r="R188" s="2353">
        <f>F188</f>
        <v>1329189.2</v>
      </c>
      <c r="S188" s="2673" t="str">
        <f>B188&amp;" thuộc "&amp;C188</f>
        <v>Đất công còn lại thuộc Tân Thành</v>
      </c>
      <c r="T188" s="2674"/>
      <c r="U188" s="2675"/>
      <c r="V188" s="2675"/>
      <c r="W188" s="2674"/>
      <c r="X188" s="2674"/>
      <c r="Y188" s="2675">
        <f>F188</f>
        <v>1329189.2</v>
      </c>
      <c r="AA188" s="2513" t="str">
        <f t="shared" si="105"/>
        <v/>
      </c>
      <c r="AB188" s="2513" t="str">
        <f t="shared" si="106"/>
        <v/>
      </c>
      <c r="AC188" s="2513" t="str">
        <f t="shared" si="107"/>
        <v>X</v>
      </c>
      <c r="AE188" s="2513"/>
      <c r="AF188" s="2513"/>
      <c r="AG188" s="2513"/>
      <c r="AH188" s="2513"/>
      <c r="AI188" s="2513"/>
      <c r="AJ188" s="2584" t="str">
        <f t="shared" si="88"/>
        <v/>
      </c>
      <c r="AK188" s="2584"/>
      <c r="AL188" s="2513" t="str">
        <f t="shared" si="108"/>
        <v/>
      </c>
      <c r="AM188" s="2513" t="str">
        <f t="shared" si="109"/>
        <v/>
      </c>
      <c r="AN188" s="2513" t="str">
        <f t="shared" si="90"/>
        <v/>
      </c>
      <c r="AO188" s="2513" t="str">
        <f t="shared" si="110"/>
        <v/>
      </c>
      <c r="AP188" s="2513" t="str">
        <f t="shared" si="111"/>
        <v/>
      </c>
      <c r="AQ188" s="2513" t="str">
        <f t="shared" si="112"/>
        <v>X</v>
      </c>
    </row>
    <row r="189" spans="1:44" s="2683" customFormat="1">
      <c r="A189" s="4243" t="s">
        <v>9641</v>
      </c>
      <c r="B189" s="4243"/>
      <c r="C189" s="4243"/>
      <c r="D189" s="2704"/>
      <c r="E189" s="2704"/>
      <c r="F189" s="2576">
        <f>SUBTOTAL(9,F190:F206)</f>
        <v>6906768.4000000004</v>
      </c>
      <c r="G189" s="2535">
        <f t="shared" si="89"/>
        <v>690.67684000000008</v>
      </c>
      <c r="H189" s="2697"/>
      <c r="I189" s="2697"/>
      <c r="J189" s="2697"/>
      <c r="K189" s="2698"/>
      <c r="L189" s="2699"/>
      <c r="M189" s="2700"/>
      <c r="N189" s="2700"/>
      <c r="O189" s="2713"/>
      <c r="P189" s="2576">
        <f>SUBTOTAL(9,P191:P206)</f>
        <v>2653900</v>
      </c>
      <c r="Q189" s="2576">
        <f>SUBTOTAL(9,Q191:Q206)</f>
        <v>1671000</v>
      </c>
      <c r="R189" s="2576">
        <f>SUBTOTAL(9,R191:R206)</f>
        <v>2562195.2000000002</v>
      </c>
      <c r="S189" s="2682"/>
      <c r="T189" s="2576">
        <f>SUBTOTAL(9,T191:T206)</f>
        <v>0</v>
      </c>
      <c r="U189" s="2576">
        <f>SUBTOTAL(9,U191:U206)</f>
        <v>2225600</v>
      </c>
      <c r="V189" s="2576"/>
      <c r="W189" s="2576">
        <f>SUBTOTAL(9,W191:W206)</f>
        <v>0</v>
      </c>
      <c r="X189" s="2576">
        <f>SUBTOTAL(9,X191:X206)</f>
        <v>0</v>
      </c>
      <c r="Y189" s="2576">
        <f>SUBTOTAL(9,Y191:Y206)</f>
        <v>2562195.2000000002</v>
      </c>
      <c r="AA189" s="2583" t="str">
        <f>IF(P189=0,"","X")</f>
        <v>X</v>
      </c>
      <c r="AB189" s="2583" t="str">
        <f>IF(Q189=0,"","X")</f>
        <v>X</v>
      </c>
      <c r="AC189" s="2583" t="str">
        <f>IF(R189=0,"","X")</f>
        <v>X</v>
      </c>
      <c r="AE189" s="2583"/>
      <c r="AF189" s="2583"/>
      <c r="AG189" s="2583"/>
      <c r="AH189" s="2583"/>
      <c r="AI189" s="2583"/>
      <c r="AJ189" s="2584" t="str">
        <f t="shared" si="88"/>
        <v>X</v>
      </c>
      <c r="AK189" s="2584"/>
      <c r="AL189" s="2583" t="str">
        <f>IF(T189=0,"","X")</f>
        <v/>
      </c>
      <c r="AM189" s="2583" t="str">
        <f>IF(U189=0,"","X")</f>
        <v>X</v>
      </c>
      <c r="AN189" s="2513" t="str">
        <f t="shared" ref="AN189:AN208" si="115">IF(V189="","","X")</f>
        <v/>
      </c>
      <c r="AO189" s="2583" t="str">
        <f>IF(W189=0,"","X")</f>
        <v/>
      </c>
      <c r="AP189" s="2583" t="str">
        <f>IF(X189=0,"","X")</f>
        <v/>
      </c>
      <c r="AQ189" s="2583" t="str">
        <f>IF(Y189=0,"","X")</f>
        <v>X</v>
      </c>
      <c r="AR189" s="2594"/>
    </row>
    <row r="190" spans="1:44" s="2711" customFormat="1" ht="110.25">
      <c r="A190" s="2751">
        <v>1</v>
      </c>
      <c r="B190" s="2612" t="s">
        <v>9621</v>
      </c>
      <c r="C190" s="2710" t="s">
        <v>237</v>
      </c>
      <c r="D190" s="2752"/>
      <c r="E190" s="2752"/>
      <c r="F190" s="2539">
        <v>19673.2</v>
      </c>
      <c r="G190" s="2539">
        <f t="shared" si="89"/>
        <v>1.9673200000000002</v>
      </c>
      <c r="H190" s="2223" t="s">
        <v>450</v>
      </c>
      <c r="I190" s="2223" t="s">
        <v>9344</v>
      </c>
      <c r="J190" s="2519" t="s">
        <v>9622</v>
      </c>
      <c r="K190" s="2223" t="s">
        <v>9623</v>
      </c>
      <c r="L190" s="2519" t="s">
        <v>9369</v>
      </c>
      <c r="M190" s="2618" t="s">
        <v>9624</v>
      </c>
      <c r="N190" s="2753"/>
      <c r="O190" s="2753"/>
      <c r="P190" s="2754">
        <f t="shared" ref="P190:P204" si="116">F190</f>
        <v>19673.2</v>
      </c>
      <c r="Q190" s="2754"/>
      <c r="R190" s="2754"/>
      <c r="S190" s="2753" t="str">
        <f t="shared" ref="S190:S204" si="117">B190</f>
        <v>Khu đất giao cho công ty TNHH Galates</v>
      </c>
      <c r="T190" s="2755"/>
      <c r="U190" s="2756"/>
      <c r="V190" s="2757">
        <f>F190</f>
        <v>19673.2</v>
      </c>
      <c r="W190" s="2758"/>
      <c r="X190" s="2758"/>
      <c r="Y190" s="2758"/>
      <c r="AA190" s="2710" t="str">
        <f t="shared" ref="AA190:AA206" si="118">IF(P190="","","X")</f>
        <v>X</v>
      </c>
      <c r="AB190" s="2710" t="str">
        <f t="shared" ref="AB190:AB206" si="119">IF(Q190="","","X")</f>
        <v/>
      </c>
      <c r="AC190" s="2710" t="str">
        <f t="shared" ref="AC190:AC206" si="120">IF(R190="","","X")</f>
        <v/>
      </c>
      <c r="AE190" s="2710" t="s">
        <v>7540</v>
      </c>
      <c r="AF190" s="2710"/>
      <c r="AG190" s="2710"/>
      <c r="AH190" s="2710"/>
      <c r="AI190" s="2710"/>
      <c r="AJ190" s="2604" t="str">
        <f t="shared" si="88"/>
        <v>X</v>
      </c>
      <c r="AK190" s="2604"/>
      <c r="AL190" s="2710" t="str">
        <f t="shared" ref="AL190:AL206" si="121">IF(T190="","","X")</f>
        <v/>
      </c>
      <c r="AM190" s="2710" t="str">
        <f t="shared" ref="AM190:AM206" si="122">IF(U190="","","X")</f>
        <v/>
      </c>
      <c r="AN190" s="2280" t="str">
        <f t="shared" si="115"/>
        <v>X</v>
      </c>
      <c r="AO190" s="2710" t="str">
        <f t="shared" ref="AO190:AO206" si="123">IF(W190="","","X")</f>
        <v/>
      </c>
      <c r="AP190" s="2710" t="str">
        <f t="shared" ref="AP190:AP206" si="124">IF(X190="","","X")</f>
        <v/>
      </c>
      <c r="AQ190" s="2710" t="str">
        <f t="shared" ref="AQ190:AQ206" si="125">IF(Y190="","","X")</f>
        <v/>
      </c>
      <c r="AR190" s="2603"/>
    </row>
    <row r="191" spans="1:44" s="2555" customFormat="1" ht="47.25">
      <c r="A191" s="2759">
        <f t="shared" ref="A191:A206" si="126">A190+1</f>
        <v>2</v>
      </c>
      <c r="B191" s="2760" t="s">
        <v>261</v>
      </c>
      <c r="C191" s="2760" t="s">
        <v>237</v>
      </c>
      <c r="D191" s="2760"/>
      <c r="E191" s="2760"/>
      <c r="F191" s="2761">
        <v>170000</v>
      </c>
      <c r="G191" s="2535">
        <f t="shared" si="89"/>
        <v>17</v>
      </c>
      <c r="H191" s="2762" t="s">
        <v>9631</v>
      </c>
      <c r="I191" s="2762"/>
      <c r="J191" s="2762" t="s">
        <v>4912</v>
      </c>
      <c r="K191" s="2763" t="s">
        <v>497</v>
      </c>
      <c r="L191" s="2760" t="s">
        <v>8799</v>
      </c>
      <c r="M191" s="2763" t="s">
        <v>9625</v>
      </c>
      <c r="N191" s="2763"/>
      <c r="O191" s="2763"/>
      <c r="P191" s="2764">
        <f t="shared" si="116"/>
        <v>170000</v>
      </c>
      <c r="Q191" s="2764"/>
      <c r="R191" s="2764"/>
      <c r="S191" s="2763" t="str">
        <f t="shared" si="117"/>
        <v>Khu du lịch Bãi Đầm Trầu</v>
      </c>
      <c r="T191" s="2765"/>
      <c r="U191" s="2761"/>
      <c r="V191" s="2761">
        <f>F191</f>
        <v>170000</v>
      </c>
      <c r="W191" s="2765"/>
      <c r="X191" s="2765"/>
      <c r="Y191" s="2765"/>
      <c r="AA191" s="2762" t="str">
        <f t="shared" si="118"/>
        <v>X</v>
      </c>
      <c r="AB191" s="2762" t="str">
        <f t="shared" si="119"/>
        <v/>
      </c>
      <c r="AC191" s="2762" t="str">
        <f t="shared" si="120"/>
        <v/>
      </c>
      <c r="AE191" s="2762"/>
      <c r="AF191" s="2762"/>
      <c r="AG191" s="2762"/>
      <c r="AH191" s="2762"/>
      <c r="AI191" s="2762"/>
      <c r="AJ191" s="2584" t="str">
        <f t="shared" si="88"/>
        <v>X</v>
      </c>
      <c r="AK191" s="2584"/>
      <c r="AL191" s="2762" t="str">
        <f t="shared" si="121"/>
        <v/>
      </c>
      <c r="AM191" s="2762" t="str">
        <f t="shared" si="122"/>
        <v/>
      </c>
      <c r="AN191" s="2513" t="str">
        <f t="shared" si="115"/>
        <v>X</v>
      </c>
      <c r="AO191" s="2762" t="str">
        <f t="shared" si="123"/>
        <v/>
      </c>
      <c r="AP191" s="2762" t="str">
        <f t="shared" si="124"/>
        <v/>
      </c>
      <c r="AQ191" s="2762" t="str">
        <f t="shared" si="125"/>
        <v/>
      </c>
      <c r="AR191" s="2594"/>
    </row>
    <row r="192" spans="1:44" s="2555" customFormat="1" ht="47.25">
      <c r="A192" s="2759">
        <f t="shared" si="126"/>
        <v>3</v>
      </c>
      <c r="B192" s="2760" t="s">
        <v>499</v>
      </c>
      <c r="C192" s="2760" t="s">
        <v>237</v>
      </c>
      <c r="D192" s="2760"/>
      <c r="E192" s="2760"/>
      <c r="F192" s="2761">
        <v>480000</v>
      </c>
      <c r="G192" s="2535">
        <f t="shared" si="89"/>
        <v>48</v>
      </c>
      <c r="H192" s="2762" t="s">
        <v>9631</v>
      </c>
      <c r="I192" s="2762"/>
      <c r="J192" s="2762" t="s">
        <v>4912</v>
      </c>
      <c r="K192" s="2763" t="s">
        <v>497</v>
      </c>
      <c r="L192" s="2760" t="s">
        <v>8799</v>
      </c>
      <c r="M192" s="2763" t="s">
        <v>9625</v>
      </c>
      <c r="N192" s="2763"/>
      <c r="O192" s="2763"/>
      <c r="P192" s="2764">
        <f t="shared" si="116"/>
        <v>480000</v>
      </c>
      <c r="Q192" s="2764"/>
      <c r="R192" s="2764"/>
      <c r="S192" s="2763" t="str">
        <f t="shared" si="117"/>
        <v>Khu du lịch Bãi Vông – Suối Ớt</v>
      </c>
      <c r="T192" s="2765"/>
      <c r="U192" s="2766">
        <f>F192</f>
        <v>480000</v>
      </c>
      <c r="V192" s="2761"/>
      <c r="W192" s="2765"/>
      <c r="X192" s="2765"/>
      <c r="Y192" s="2765"/>
      <c r="AA192" s="2762" t="str">
        <f t="shared" si="118"/>
        <v>X</v>
      </c>
      <c r="AB192" s="2762" t="str">
        <f t="shared" si="119"/>
        <v/>
      </c>
      <c r="AC192" s="2762" t="str">
        <f t="shared" si="120"/>
        <v/>
      </c>
      <c r="AE192" s="2762"/>
      <c r="AF192" s="2762"/>
      <c r="AG192" s="2762"/>
      <c r="AH192" s="2762"/>
      <c r="AI192" s="2762"/>
      <c r="AJ192" s="2584" t="str">
        <f t="shared" si="88"/>
        <v>X</v>
      </c>
      <c r="AK192" s="2584">
        <v>2019</v>
      </c>
      <c r="AL192" s="2762" t="str">
        <f t="shared" si="121"/>
        <v/>
      </c>
      <c r="AM192" s="2762" t="str">
        <f t="shared" si="122"/>
        <v>X</v>
      </c>
      <c r="AN192" s="2513" t="str">
        <f t="shared" si="115"/>
        <v/>
      </c>
      <c r="AO192" s="2762" t="str">
        <f t="shared" si="123"/>
        <v/>
      </c>
      <c r="AP192" s="2762" t="str">
        <f t="shared" si="124"/>
        <v/>
      </c>
      <c r="AQ192" s="2762" t="str">
        <f t="shared" si="125"/>
        <v/>
      </c>
      <c r="AR192" s="2594"/>
    </row>
    <row r="193" spans="1:44" s="2555" customFormat="1" ht="78.75">
      <c r="A193" s="2759">
        <f t="shared" si="126"/>
        <v>4</v>
      </c>
      <c r="B193" s="2760" t="s">
        <v>499</v>
      </c>
      <c r="C193" s="2760" t="s">
        <v>237</v>
      </c>
      <c r="D193" s="2760"/>
      <c r="E193" s="2760"/>
      <c r="F193" s="2761">
        <v>810000</v>
      </c>
      <c r="G193" s="2535">
        <f t="shared" si="89"/>
        <v>81</v>
      </c>
      <c r="H193" s="2762" t="s">
        <v>9631</v>
      </c>
      <c r="I193" s="2762"/>
      <c r="J193" s="2762" t="s">
        <v>4912</v>
      </c>
      <c r="K193" s="2763" t="s">
        <v>497</v>
      </c>
      <c r="L193" s="2760" t="s">
        <v>8799</v>
      </c>
      <c r="M193" s="2763" t="s">
        <v>9625</v>
      </c>
      <c r="N193" s="2763"/>
      <c r="O193" s="2762" t="s">
        <v>9640</v>
      </c>
      <c r="P193" s="2764">
        <f t="shared" si="116"/>
        <v>810000</v>
      </c>
      <c r="Q193" s="2764"/>
      <c r="R193" s="2764"/>
      <c r="S193" s="2763" t="str">
        <f t="shared" si="117"/>
        <v>Khu du lịch Bãi Vông – Suối Ớt</v>
      </c>
      <c r="T193" s="2765"/>
      <c r="U193" s="2766">
        <f>F193</f>
        <v>810000</v>
      </c>
      <c r="V193" s="2761"/>
      <c r="W193" s="2765"/>
      <c r="X193" s="2765"/>
      <c r="Y193" s="2765"/>
      <c r="AA193" s="2762" t="str">
        <f t="shared" si="118"/>
        <v>X</v>
      </c>
      <c r="AB193" s="2762" t="str">
        <f t="shared" si="119"/>
        <v/>
      </c>
      <c r="AC193" s="2762" t="str">
        <f t="shared" si="120"/>
        <v/>
      </c>
      <c r="AE193" s="2762"/>
      <c r="AF193" s="2762"/>
      <c r="AG193" s="2762"/>
      <c r="AH193" s="2762"/>
      <c r="AI193" s="2762"/>
      <c r="AJ193" s="2584" t="str">
        <f t="shared" si="88"/>
        <v>X</v>
      </c>
      <c r="AK193" s="2584">
        <v>2019</v>
      </c>
      <c r="AL193" s="2762" t="str">
        <f t="shared" si="121"/>
        <v/>
      </c>
      <c r="AM193" s="2762" t="str">
        <f t="shared" si="122"/>
        <v>X</v>
      </c>
      <c r="AN193" s="2513" t="str">
        <f t="shared" si="115"/>
        <v/>
      </c>
      <c r="AO193" s="2762" t="str">
        <f t="shared" si="123"/>
        <v/>
      </c>
      <c r="AP193" s="2762" t="str">
        <f t="shared" si="124"/>
        <v/>
      </c>
      <c r="AQ193" s="2762" t="str">
        <f t="shared" si="125"/>
        <v/>
      </c>
      <c r="AR193" s="2594"/>
    </row>
    <row r="194" spans="1:44" s="2555" customFormat="1" ht="47.25">
      <c r="A194" s="2759">
        <f t="shared" si="126"/>
        <v>5</v>
      </c>
      <c r="B194" s="2760" t="s">
        <v>290</v>
      </c>
      <c r="C194" s="2760" t="s">
        <v>237</v>
      </c>
      <c r="D194" s="2760"/>
      <c r="E194" s="2760"/>
      <c r="F194" s="2761">
        <v>259000</v>
      </c>
      <c r="G194" s="2535">
        <f t="shared" si="89"/>
        <v>25.9</v>
      </c>
      <c r="H194" s="2762" t="s">
        <v>9631</v>
      </c>
      <c r="I194" s="2762"/>
      <c r="J194" s="2762" t="s">
        <v>4912</v>
      </c>
      <c r="K194" s="2763" t="s">
        <v>497</v>
      </c>
      <c r="L194" s="2760" t="s">
        <v>8799</v>
      </c>
      <c r="M194" s="2763" t="s">
        <v>9625</v>
      </c>
      <c r="N194" s="2763"/>
      <c r="O194" s="2763"/>
      <c r="P194" s="2764">
        <f t="shared" si="116"/>
        <v>259000</v>
      </c>
      <c r="Q194" s="2764"/>
      <c r="R194" s="2764"/>
      <c r="S194" s="2763" t="str">
        <f t="shared" si="117"/>
        <v>Đất hỗn hợp văn phòng, khách sạn dịch vụ du lịch</v>
      </c>
      <c r="T194" s="2765"/>
      <c r="U194" s="2766">
        <f>F194</f>
        <v>259000</v>
      </c>
      <c r="V194" s="2761"/>
      <c r="W194" s="2765"/>
      <c r="X194" s="2765"/>
      <c r="Y194" s="2765"/>
      <c r="AA194" s="2762" t="str">
        <f t="shared" si="118"/>
        <v>X</v>
      </c>
      <c r="AB194" s="2762" t="str">
        <f t="shared" si="119"/>
        <v/>
      </c>
      <c r="AC194" s="2762" t="str">
        <f t="shared" si="120"/>
        <v/>
      </c>
      <c r="AE194" s="2762"/>
      <c r="AF194" s="2762"/>
      <c r="AG194" s="2762"/>
      <c r="AH194" s="2762"/>
      <c r="AI194" s="2762"/>
      <c r="AJ194" s="2584" t="str">
        <f t="shared" si="88"/>
        <v>X</v>
      </c>
      <c r="AK194" s="2584">
        <v>2019</v>
      </c>
      <c r="AL194" s="2762" t="str">
        <f t="shared" si="121"/>
        <v/>
      </c>
      <c r="AM194" s="2762" t="str">
        <f t="shared" si="122"/>
        <v>X</v>
      </c>
      <c r="AN194" s="2513" t="str">
        <f t="shared" si="115"/>
        <v/>
      </c>
      <c r="AO194" s="2762" t="str">
        <f t="shared" si="123"/>
        <v/>
      </c>
      <c r="AP194" s="2762" t="str">
        <f t="shared" si="124"/>
        <v/>
      </c>
      <c r="AQ194" s="2762" t="str">
        <f t="shared" si="125"/>
        <v/>
      </c>
      <c r="AR194" s="2594"/>
    </row>
    <row r="195" spans="1:44" s="2555" customFormat="1" ht="47.25">
      <c r="A195" s="2759">
        <f t="shared" si="126"/>
        <v>6</v>
      </c>
      <c r="B195" s="2760" t="s">
        <v>294</v>
      </c>
      <c r="C195" s="2760" t="s">
        <v>237</v>
      </c>
      <c r="D195" s="2760"/>
      <c r="E195" s="2760"/>
      <c r="F195" s="2761">
        <v>6600</v>
      </c>
      <c r="G195" s="2535">
        <f t="shared" si="89"/>
        <v>0.66</v>
      </c>
      <c r="H195" s="2762" t="s">
        <v>9631</v>
      </c>
      <c r="I195" s="2762"/>
      <c r="J195" s="2762" t="s">
        <v>4912</v>
      </c>
      <c r="K195" s="2763" t="s">
        <v>9639</v>
      </c>
      <c r="L195" s="2760" t="s">
        <v>8799</v>
      </c>
      <c r="M195" s="2767" t="s">
        <v>298</v>
      </c>
      <c r="N195" s="2767"/>
      <c r="O195" s="2767"/>
      <c r="P195" s="2764">
        <f t="shared" si="116"/>
        <v>6600</v>
      </c>
      <c r="Q195" s="2764"/>
      <c r="R195" s="2764"/>
      <c r="S195" s="2763" t="str">
        <f t="shared" si="117"/>
        <v xml:space="preserve">Dự án trung tâm thương mại </v>
      </c>
      <c r="T195" s="2765"/>
      <c r="U195" s="2766">
        <f>F195</f>
        <v>6600</v>
      </c>
      <c r="V195" s="2761"/>
      <c r="W195" s="2765"/>
      <c r="X195" s="2765"/>
      <c r="Y195" s="2765"/>
      <c r="AA195" s="2762" t="str">
        <f t="shared" si="118"/>
        <v>X</v>
      </c>
      <c r="AB195" s="2762" t="str">
        <f t="shared" si="119"/>
        <v/>
      </c>
      <c r="AC195" s="2762" t="str">
        <f t="shared" si="120"/>
        <v/>
      </c>
      <c r="AE195" s="2762"/>
      <c r="AF195" s="2762"/>
      <c r="AG195" s="2762"/>
      <c r="AH195" s="2762"/>
      <c r="AI195" s="2762"/>
      <c r="AJ195" s="2584" t="str">
        <f t="shared" si="88"/>
        <v>X</v>
      </c>
      <c r="AK195" s="2584">
        <v>2019</v>
      </c>
      <c r="AL195" s="2762" t="str">
        <f t="shared" si="121"/>
        <v/>
      </c>
      <c r="AM195" s="2762" t="str">
        <f t="shared" si="122"/>
        <v>X</v>
      </c>
      <c r="AN195" s="2513" t="str">
        <f t="shared" si="115"/>
        <v/>
      </c>
      <c r="AO195" s="2762" t="str">
        <f t="shared" si="123"/>
        <v/>
      </c>
      <c r="AP195" s="2762" t="str">
        <f t="shared" si="124"/>
        <v/>
      </c>
      <c r="AQ195" s="2762" t="str">
        <f t="shared" si="125"/>
        <v/>
      </c>
      <c r="AR195" s="2594"/>
    </row>
    <row r="196" spans="1:44" s="2555" customFormat="1" ht="47.25">
      <c r="A196" s="2759">
        <f t="shared" si="126"/>
        <v>7</v>
      </c>
      <c r="B196" s="2760" t="s">
        <v>502</v>
      </c>
      <c r="C196" s="2760" t="s">
        <v>237</v>
      </c>
      <c r="D196" s="2760"/>
      <c r="E196" s="2760"/>
      <c r="F196" s="2761">
        <v>38400</v>
      </c>
      <c r="G196" s="2535">
        <f t="shared" si="89"/>
        <v>3.84</v>
      </c>
      <c r="H196" s="2762" t="s">
        <v>9631</v>
      </c>
      <c r="I196" s="2762"/>
      <c r="J196" s="2762"/>
      <c r="K196" s="2763" t="s">
        <v>9638</v>
      </c>
      <c r="L196" s="2760" t="s">
        <v>8799</v>
      </c>
      <c r="M196" s="2767" t="s">
        <v>298</v>
      </c>
      <c r="N196" s="2767"/>
      <c r="O196" s="2767"/>
      <c r="P196" s="2764">
        <f t="shared" si="116"/>
        <v>38400</v>
      </c>
      <c r="Q196" s="2764"/>
      <c r="R196" s="2764"/>
      <c r="S196" s="2763" t="str">
        <f t="shared" si="117"/>
        <v>Khách sạn dịch vụ du lịch</v>
      </c>
      <c r="T196" s="2765"/>
      <c r="U196" s="2761"/>
      <c r="V196" s="2761">
        <f t="shared" ref="V196:V201" si="127">F196</f>
        <v>38400</v>
      </c>
      <c r="W196" s="2765"/>
      <c r="X196" s="2765"/>
      <c r="Y196" s="2765"/>
      <c r="AA196" s="2762" t="str">
        <f t="shared" si="118"/>
        <v>X</v>
      </c>
      <c r="AB196" s="2762" t="str">
        <f t="shared" si="119"/>
        <v/>
      </c>
      <c r="AC196" s="2762" t="str">
        <f t="shared" si="120"/>
        <v/>
      </c>
      <c r="AE196" s="2762"/>
      <c r="AF196" s="2762"/>
      <c r="AG196" s="2762"/>
      <c r="AH196" s="2762"/>
      <c r="AI196" s="2762"/>
      <c r="AJ196" s="2584" t="str">
        <f t="shared" si="88"/>
        <v>X</v>
      </c>
      <c r="AK196" s="2584"/>
      <c r="AL196" s="2762" t="str">
        <f t="shared" si="121"/>
        <v/>
      </c>
      <c r="AM196" s="2762" t="str">
        <f t="shared" si="122"/>
        <v/>
      </c>
      <c r="AN196" s="2513" t="str">
        <f t="shared" si="115"/>
        <v>X</v>
      </c>
      <c r="AO196" s="2762" t="str">
        <f t="shared" si="123"/>
        <v/>
      </c>
      <c r="AP196" s="2762" t="str">
        <f t="shared" si="124"/>
        <v/>
      </c>
      <c r="AQ196" s="2762" t="str">
        <f t="shared" si="125"/>
        <v/>
      </c>
      <c r="AR196" s="2594"/>
    </row>
    <row r="197" spans="1:44" s="2555" customFormat="1" ht="47.25">
      <c r="A197" s="2759">
        <f t="shared" si="126"/>
        <v>8</v>
      </c>
      <c r="B197" s="2760" t="s">
        <v>502</v>
      </c>
      <c r="C197" s="2760" t="s">
        <v>237</v>
      </c>
      <c r="D197" s="2760"/>
      <c r="E197" s="2760"/>
      <c r="F197" s="2761">
        <v>8440</v>
      </c>
      <c r="G197" s="2535">
        <f t="shared" si="89"/>
        <v>0.84399999999999997</v>
      </c>
      <c r="H197" s="2762" t="s">
        <v>9631</v>
      </c>
      <c r="I197" s="2762"/>
      <c r="J197" s="2762"/>
      <c r="K197" s="2763" t="s">
        <v>9638</v>
      </c>
      <c r="L197" s="2760" t="s">
        <v>8799</v>
      </c>
      <c r="M197" s="2763" t="s">
        <v>9625</v>
      </c>
      <c r="N197" s="2763"/>
      <c r="O197" s="2763"/>
      <c r="P197" s="2764">
        <f t="shared" si="116"/>
        <v>8440</v>
      </c>
      <c r="Q197" s="2764"/>
      <c r="R197" s="2764"/>
      <c r="S197" s="2763" t="str">
        <f t="shared" si="117"/>
        <v>Khách sạn dịch vụ du lịch</v>
      </c>
      <c r="T197" s="2765"/>
      <c r="U197" s="2761"/>
      <c r="V197" s="2761">
        <f t="shared" si="127"/>
        <v>8440</v>
      </c>
      <c r="W197" s="2765"/>
      <c r="X197" s="2765"/>
      <c r="Y197" s="2765"/>
      <c r="AA197" s="2762" t="str">
        <f t="shared" si="118"/>
        <v>X</v>
      </c>
      <c r="AB197" s="2762" t="str">
        <f t="shared" si="119"/>
        <v/>
      </c>
      <c r="AC197" s="2762" t="str">
        <f t="shared" si="120"/>
        <v/>
      </c>
      <c r="AE197" s="2762"/>
      <c r="AF197" s="2762"/>
      <c r="AG197" s="2762"/>
      <c r="AH197" s="2762"/>
      <c r="AI197" s="2762"/>
      <c r="AJ197" s="2584" t="str">
        <f t="shared" ref="AJ197:AJ215" si="128">IF(AL197="x","X",IF(AM197="X","X",IF(AN197="X","X","")))</f>
        <v>X</v>
      </c>
      <c r="AK197" s="2584"/>
      <c r="AL197" s="2762" t="str">
        <f t="shared" si="121"/>
        <v/>
      </c>
      <c r="AM197" s="2762" t="str">
        <f t="shared" si="122"/>
        <v/>
      </c>
      <c r="AN197" s="2513" t="str">
        <f t="shared" si="115"/>
        <v>X</v>
      </c>
      <c r="AO197" s="2762" t="str">
        <f t="shared" si="123"/>
        <v/>
      </c>
      <c r="AP197" s="2762" t="str">
        <f t="shared" si="124"/>
        <v/>
      </c>
      <c r="AQ197" s="2762" t="str">
        <f t="shared" si="125"/>
        <v/>
      </c>
      <c r="AR197" s="2594"/>
    </row>
    <row r="198" spans="1:44" s="2555" customFormat="1" ht="47.25">
      <c r="A198" s="2759">
        <f t="shared" si="126"/>
        <v>9</v>
      </c>
      <c r="B198" s="2760" t="s">
        <v>507</v>
      </c>
      <c r="C198" s="2760" t="s">
        <v>237</v>
      </c>
      <c r="D198" s="2760"/>
      <c r="E198" s="2760"/>
      <c r="F198" s="2761">
        <v>80700</v>
      </c>
      <c r="G198" s="2535">
        <f t="shared" ref="G198:G206" si="129">F198/10000</f>
        <v>8.07</v>
      </c>
      <c r="H198" s="2762" t="s">
        <v>9631</v>
      </c>
      <c r="I198" s="2762"/>
      <c r="J198" s="2762"/>
      <c r="K198" s="2763" t="s">
        <v>9637</v>
      </c>
      <c r="L198" s="2760" t="s">
        <v>8799</v>
      </c>
      <c r="M198" s="2763" t="s">
        <v>9625</v>
      </c>
      <c r="N198" s="2763"/>
      <c r="O198" s="2763"/>
      <c r="P198" s="2764">
        <f t="shared" si="116"/>
        <v>80700</v>
      </c>
      <c r="Q198" s="2764"/>
      <c r="R198" s="2764"/>
      <c r="S198" s="2763" t="str">
        <f t="shared" si="117"/>
        <v>Khu Du lịch nghỉ dưỡng Núi Một</v>
      </c>
      <c r="T198" s="2765"/>
      <c r="U198" s="2761"/>
      <c r="V198" s="2761">
        <f t="shared" si="127"/>
        <v>80700</v>
      </c>
      <c r="W198" s="2765"/>
      <c r="X198" s="2765"/>
      <c r="Y198" s="2765"/>
      <c r="AA198" s="2762" t="str">
        <f t="shared" si="118"/>
        <v>X</v>
      </c>
      <c r="AB198" s="2762" t="str">
        <f t="shared" si="119"/>
        <v/>
      </c>
      <c r="AC198" s="2762" t="str">
        <f t="shared" si="120"/>
        <v/>
      </c>
      <c r="AE198" s="2762"/>
      <c r="AF198" s="2762"/>
      <c r="AG198" s="2762"/>
      <c r="AH198" s="2762"/>
      <c r="AI198" s="2762"/>
      <c r="AJ198" s="2584" t="str">
        <f t="shared" si="128"/>
        <v>X</v>
      </c>
      <c r="AK198" s="2584"/>
      <c r="AL198" s="2762" t="str">
        <f t="shared" si="121"/>
        <v/>
      </c>
      <c r="AM198" s="2762" t="str">
        <f t="shared" si="122"/>
        <v/>
      </c>
      <c r="AN198" s="2513" t="str">
        <f t="shared" si="115"/>
        <v>X</v>
      </c>
      <c r="AO198" s="2762" t="str">
        <f t="shared" si="123"/>
        <v/>
      </c>
      <c r="AP198" s="2762" t="str">
        <f t="shared" si="124"/>
        <v/>
      </c>
      <c r="AQ198" s="2762" t="str">
        <f t="shared" si="125"/>
        <v/>
      </c>
      <c r="AR198" s="2594"/>
    </row>
    <row r="199" spans="1:44" s="2555" customFormat="1" ht="47.25">
      <c r="A199" s="2759">
        <f t="shared" si="126"/>
        <v>10</v>
      </c>
      <c r="B199" s="2760" t="s">
        <v>510</v>
      </c>
      <c r="C199" s="2760" t="s">
        <v>237</v>
      </c>
      <c r="D199" s="2760"/>
      <c r="E199" s="2760"/>
      <c r="F199" s="2761">
        <v>49560</v>
      </c>
      <c r="G199" s="2535">
        <f t="shared" si="129"/>
        <v>4.9560000000000004</v>
      </c>
      <c r="H199" s="2762" t="s">
        <v>9631</v>
      </c>
      <c r="I199" s="2762"/>
      <c r="J199" s="2762"/>
      <c r="K199" s="2763" t="s">
        <v>9637</v>
      </c>
      <c r="L199" s="2760" t="s">
        <v>8799</v>
      </c>
      <c r="M199" s="2763" t="s">
        <v>9625</v>
      </c>
      <c r="N199" s="2763"/>
      <c r="O199" s="2763"/>
      <c r="P199" s="2764">
        <f t="shared" si="116"/>
        <v>49560</v>
      </c>
      <c r="Q199" s="2764"/>
      <c r="R199" s="2764"/>
      <c r="S199" s="2763" t="str">
        <f t="shared" si="117"/>
        <v>Khu Du lịch nghỉ dưỡng phía Đông Núi Một</v>
      </c>
      <c r="T199" s="2765"/>
      <c r="U199" s="2761"/>
      <c r="V199" s="2761">
        <f t="shared" si="127"/>
        <v>49560</v>
      </c>
      <c r="W199" s="2765"/>
      <c r="X199" s="2765"/>
      <c r="Y199" s="2765"/>
      <c r="AA199" s="2762" t="str">
        <f t="shared" si="118"/>
        <v>X</v>
      </c>
      <c r="AB199" s="2762" t="str">
        <f t="shared" si="119"/>
        <v/>
      </c>
      <c r="AC199" s="2762" t="str">
        <f t="shared" si="120"/>
        <v/>
      </c>
      <c r="AE199" s="2762"/>
      <c r="AF199" s="2762"/>
      <c r="AG199" s="2762"/>
      <c r="AH199" s="2762"/>
      <c r="AI199" s="2762"/>
      <c r="AJ199" s="2584" t="str">
        <f t="shared" si="128"/>
        <v>X</v>
      </c>
      <c r="AK199" s="2584"/>
      <c r="AL199" s="2762" t="str">
        <f t="shared" si="121"/>
        <v/>
      </c>
      <c r="AM199" s="2762" t="str">
        <f t="shared" si="122"/>
        <v/>
      </c>
      <c r="AN199" s="2513" t="str">
        <f t="shared" si="115"/>
        <v>X</v>
      </c>
      <c r="AO199" s="2762" t="str">
        <f t="shared" si="123"/>
        <v/>
      </c>
      <c r="AP199" s="2762" t="str">
        <f t="shared" si="124"/>
        <v/>
      </c>
      <c r="AQ199" s="2762" t="str">
        <f t="shared" si="125"/>
        <v/>
      </c>
      <c r="AR199" s="2594"/>
    </row>
    <row r="200" spans="1:44" s="2555" customFormat="1" ht="47.25">
      <c r="A200" s="2759">
        <f t="shared" si="126"/>
        <v>11</v>
      </c>
      <c r="B200" s="2760" t="s">
        <v>319</v>
      </c>
      <c r="C200" s="2760" t="s">
        <v>237</v>
      </c>
      <c r="D200" s="2760"/>
      <c r="E200" s="2760"/>
      <c r="F200" s="2761">
        <v>34200</v>
      </c>
      <c r="G200" s="2535">
        <f t="shared" si="129"/>
        <v>3.42</v>
      </c>
      <c r="H200" s="2762" t="s">
        <v>9631</v>
      </c>
      <c r="I200" s="2762"/>
      <c r="J200" s="2762"/>
      <c r="K200" s="2763" t="s">
        <v>9637</v>
      </c>
      <c r="L200" s="2760" t="s">
        <v>8799</v>
      </c>
      <c r="M200" s="2763" t="s">
        <v>9625</v>
      </c>
      <c r="N200" s="2763"/>
      <c r="O200" s="2763"/>
      <c r="P200" s="2764">
        <f t="shared" si="116"/>
        <v>34200</v>
      </c>
      <c r="Q200" s="2764"/>
      <c r="R200" s="2764"/>
      <c r="S200" s="2763" t="str">
        <f t="shared" si="117"/>
        <v xml:space="preserve">Khách sạn biểu tượng của trung tâm Côn Sơn </v>
      </c>
      <c r="T200" s="2765"/>
      <c r="U200" s="2761"/>
      <c r="V200" s="2761">
        <f t="shared" si="127"/>
        <v>34200</v>
      </c>
      <c r="W200" s="2765"/>
      <c r="X200" s="2765"/>
      <c r="Y200" s="2765"/>
      <c r="AA200" s="2762" t="str">
        <f t="shared" si="118"/>
        <v>X</v>
      </c>
      <c r="AB200" s="2762" t="str">
        <f t="shared" si="119"/>
        <v/>
      </c>
      <c r="AC200" s="2762" t="str">
        <f t="shared" si="120"/>
        <v/>
      </c>
      <c r="AE200" s="2762"/>
      <c r="AF200" s="2762"/>
      <c r="AG200" s="2762"/>
      <c r="AH200" s="2762"/>
      <c r="AI200" s="2762"/>
      <c r="AJ200" s="2584" t="str">
        <f t="shared" si="128"/>
        <v>X</v>
      </c>
      <c r="AK200" s="2584"/>
      <c r="AL200" s="2762" t="str">
        <f t="shared" si="121"/>
        <v/>
      </c>
      <c r="AM200" s="2762" t="str">
        <f t="shared" si="122"/>
        <v/>
      </c>
      <c r="AN200" s="2513" t="str">
        <f t="shared" si="115"/>
        <v>X</v>
      </c>
      <c r="AO200" s="2762" t="str">
        <f t="shared" si="123"/>
        <v/>
      </c>
      <c r="AP200" s="2762" t="str">
        <f t="shared" si="124"/>
        <v/>
      </c>
      <c r="AQ200" s="2762" t="str">
        <f t="shared" si="125"/>
        <v/>
      </c>
      <c r="AR200" s="2594"/>
    </row>
    <row r="201" spans="1:44" s="2555" customFormat="1" ht="94.5">
      <c r="A201" s="2759">
        <f t="shared" si="126"/>
        <v>12</v>
      </c>
      <c r="B201" s="2760" t="s">
        <v>325</v>
      </c>
      <c r="C201" s="2760" t="s">
        <v>237</v>
      </c>
      <c r="D201" s="2760"/>
      <c r="E201" s="2760"/>
      <c r="F201" s="2761">
        <v>47000</v>
      </c>
      <c r="G201" s="2535">
        <f t="shared" si="129"/>
        <v>4.7</v>
      </c>
      <c r="H201" s="2762" t="s">
        <v>9631</v>
      </c>
      <c r="I201" s="2762"/>
      <c r="J201" s="2762" t="s">
        <v>9636</v>
      </c>
      <c r="K201" s="2763" t="s">
        <v>9637</v>
      </c>
      <c r="L201" s="2760" t="s">
        <v>8799</v>
      </c>
      <c r="M201" s="2763" t="s">
        <v>9625</v>
      </c>
      <c r="N201" s="2763"/>
      <c r="O201" s="2763"/>
      <c r="P201" s="2764">
        <f t="shared" si="116"/>
        <v>47000</v>
      </c>
      <c r="Q201" s="2764"/>
      <c r="R201" s="2764"/>
      <c r="S201" s="2763" t="str">
        <f t="shared" si="117"/>
        <v>Khu đất dọc đường Bến Đầm</v>
      </c>
      <c r="T201" s="2765"/>
      <c r="U201" s="2761"/>
      <c r="V201" s="2761">
        <f t="shared" si="127"/>
        <v>47000</v>
      </c>
      <c r="W201" s="2765"/>
      <c r="X201" s="2765"/>
      <c r="Y201" s="2765"/>
      <c r="AA201" s="2762" t="str">
        <f t="shared" si="118"/>
        <v>X</v>
      </c>
      <c r="AB201" s="2762" t="str">
        <f t="shared" si="119"/>
        <v/>
      </c>
      <c r="AC201" s="2762" t="str">
        <f t="shared" si="120"/>
        <v/>
      </c>
      <c r="AE201" s="2762"/>
      <c r="AF201" s="2762"/>
      <c r="AG201" s="2762"/>
      <c r="AH201" s="2762"/>
      <c r="AI201" s="2762"/>
      <c r="AJ201" s="2584" t="str">
        <f t="shared" si="128"/>
        <v>X</v>
      </c>
      <c r="AK201" s="2584"/>
      <c r="AL201" s="2762" t="str">
        <f t="shared" si="121"/>
        <v/>
      </c>
      <c r="AM201" s="2762" t="str">
        <f t="shared" si="122"/>
        <v/>
      </c>
      <c r="AN201" s="2513" t="str">
        <f t="shared" si="115"/>
        <v>X</v>
      </c>
      <c r="AO201" s="2762" t="str">
        <f t="shared" si="123"/>
        <v/>
      </c>
      <c r="AP201" s="2762" t="str">
        <f t="shared" si="124"/>
        <v/>
      </c>
      <c r="AQ201" s="2762" t="str">
        <f t="shared" si="125"/>
        <v/>
      </c>
      <c r="AR201" s="2594"/>
    </row>
    <row r="202" spans="1:44" s="2555" customFormat="1" ht="94.5">
      <c r="A202" s="2759">
        <f t="shared" si="126"/>
        <v>13</v>
      </c>
      <c r="B202" s="2760" t="s">
        <v>325</v>
      </c>
      <c r="C202" s="2760" t="s">
        <v>237</v>
      </c>
      <c r="D202" s="2760"/>
      <c r="E202" s="2760"/>
      <c r="F202" s="2761">
        <v>139000</v>
      </c>
      <c r="G202" s="2535">
        <f t="shared" si="129"/>
        <v>13.9</v>
      </c>
      <c r="H202" s="2762" t="s">
        <v>9631</v>
      </c>
      <c r="I202" s="2762"/>
      <c r="J202" s="2762" t="s">
        <v>9636</v>
      </c>
      <c r="K202" s="2763" t="s">
        <v>9637</v>
      </c>
      <c r="L202" s="2760" t="s">
        <v>8799</v>
      </c>
      <c r="M202" s="2763" t="s">
        <v>9625</v>
      </c>
      <c r="N202" s="2763"/>
      <c r="O202" s="2763"/>
      <c r="P202" s="2764">
        <f t="shared" si="116"/>
        <v>139000</v>
      </c>
      <c r="Q202" s="2764"/>
      <c r="R202" s="2764"/>
      <c r="S202" s="2763" t="str">
        <f t="shared" si="117"/>
        <v>Khu đất dọc đường Bến Đầm</v>
      </c>
      <c r="T202" s="2765"/>
      <c r="U202" s="2766">
        <f>F202</f>
        <v>139000</v>
      </c>
      <c r="V202" s="2761"/>
      <c r="W202" s="2765"/>
      <c r="X202" s="2765"/>
      <c r="Y202" s="2765"/>
      <c r="AA202" s="2762" t="str">
        <f t="shared" si="118"/>
        <v>X</v>
      </c>
      <c r="AB202" s="2762" t="str">
        <f t="shared" si="119"/>
        <v/>
      </c>
      <c r="AC202" s="2762" t="str">
        <f t="shared" si="120"/>
        <v/>
      </c>
      <c r="AE202" s="2762"/>
      <c r="AF202" s="2762"/>
      <c r="AG202" s="2762"/>
      <c r="AH202" s="2762"/>
      <c r="AI202" s="2762"/>
      <c r="AJ202" s="2584" t="str">
        <f t="shared" si="128"/>
        <v>X</v>
      </c>
      <c r="AK202" s="2584">
        <v>2020</v>
      </c>
      <c r="AL202" s="2762" t="str">
        <f t="shared" si="121"/>
        <v/>
      </c>
      <c r="AM202" s="2762" t="str">
        <f t="shared" si="122"/>
        <v>X</v>
      </c>
      <c r="AN202" s="2513" t="str">
        <f t="shared" si="115"/>
        <v/>
      </c>
      <c r="AO202" s="2762" t="str">
        <f t="shared" si="123"/>
        <v/>
      </c>
      <c r="AP202" s="2762" t="str">
        <f t="shared" si="124"/>
        <v/>
      </c>
      <c r="AQ202" s="2762" t="str">
        <f t="shared" si="125"/>
        <v/>
      </c>
      <c r="AR202" s="2594"/>
    </row>
    <row r="203" spans="1:44" s="2555" customFormat="1" ht="94.5">
      <c r="A203" s="2759">
        <f t="shared" si="126"/>
        <v>14</v>
      </c>
      <c r="B203" s="2760" t="s">
        <v>325</v>
      </c>
      <c r="C203" s="2760" t="s">
        <v>237</v>
      </c>
      <c r="D203" s="2760"/>
      <c r="E203" s="2760"/>
      <c r="F203" s="2761">
        <v>428000</v>
      </c>
      <c r="G203" s="2535">
        <f t="shared" si="129"/>
        <v>42.8</v>
      </c>
      <c r="H203" s="2762" t="s">
        <v>9631</v>
      </c>
      <c r="I203" s="2762"/>
      <c r="J203" s="2762" t="s">
        <v>9636</v>
      </c>
      <c r="K203" s="2763" t="s">
        <v>9635</v>
      </c>
      <c r="L203" s="2760" t="s">
        <v>8799</v>
      </c>
      <c r="M203" s="2763" t="s">
        <v>9625</v>
      </c>
      <c r="N203" s="2763"/>
      <c r="O203" s="2763"/>
      <c r="P203" s="2764">
        <f t="shared" si="116"/>
        <v>428000</v>
      </c>
      <c r="Q203" s="2764"/>
      <c r="R203" s="2764"/>
      <c r="S203" s="2763" t="str">
        <f t="shared" si="117"/>
        <v>Khu đất dọc đường Bến Đầm</v>
      </c>
      <c r="T203" s="2765"/>
      <c r="U203" s="2766">
        <f>F203</f>
        <v>428000</v>
      </c>
      <c r="V203" s="2761"/>
      <c r="W203" s="2765"/>
      <c r="X203" s="2765"/>
      <c r="Y203" s="2765"/>
      <c r="AA203" s="2762" t="str">
        <f t="shared" si="118"/>
        <v>X</v>
      </c>
      <c r="AB203" s="2762" t="str">
        <f t="shared" si="119"/>
        <v/>
      </c>
      <c r="AC203" s="2762" t="str">
        <f t="shared" si="120"/>
        <v/>
      </c>
      <c r="AE203" s="2762"/>
      <c r="AF203" s="2762"/>
      <c r="AG203" s="2762"/>
      <c r="AH203" s="2762"/>
      <c r="AI203" s="2762"/>
      <c r="AJ203" s="2584" t="str">
        <f t="shared" si="128"/>
        <v>X</v>
      </c>
      <c r="AK203" s="2584">
        <v>2020</v>
      </c>
      <c r="AL203" s="2762" t="str">
        <f t="shared" si="121"/>
        <v/>
      </c>
      <c r="AM203" s="2762" t="str">
        <f t="shared" si="122"/>
        <v>X</v>
      </c>
      <c r="AN203" s="2513" t="str">
        <f t="shared" si="115"/>
        <v/>
      </c>
      <c r="AO203" s="2762" t="str">
        <f t="shared" si="123"/>
        <v/>
      </c>
      <c r="AP203" s="2762" t="str">
        <f t="shared" si="124"/>
        <v/>
      </c>
      <c r="AQ203" s="2762" t="str">
        <f t="shared" si="125"/>
        <v/>
      </c>
      <c r="AR203" s="2594"/>
    </row>
    <row r="204" spans="1:44" s="2555" customFormat="1" ht="47.25">
      <c r="A204" s="2759">
        <f t="shared" si="126"/>
        <v>15</v>
      </c>
      <c r="B204" s="2723" t="s">
        <v>330</v>
      </c>
      <c r="C204" s="2760" t="s">
        <v>237</v>
      </c>
      <c r="D204" s="2760"/>
      <c r="E204" s="2760"/>
      <c r="F204" s="2761">
        <f>10.3*10000</f>
        <v>103000</v>
      </c>
      <c r="G204" s="2535">
        <f t="shared" si="129"/>
        <v>10.3</v>
      </c>
      <c r="H204" s="2762" t="s">
        <v>9631</v>
      </c>
      <c r="I204" s="2762"/>
      <c r="J204" s="2723" t="s">
        <v>330</v>
      </c>
      <c r="K204" s="2673" t="s">
        <v>9634</v>
      </c>
      <c r="L204" s="2760" t="s">
        <v>8799</v>
      </c>
      <c r="M204" s="2763" t="s">
        <v>9625</v>
      </c>
      <c r="N204" s="2763"/>
      <c r="O204" s="2763"/>
      <c r="P204" s="2764">
        <f t="shared" si="116"/>
        <v>103000</v>
      </c>
      <c r="Q204" s="2764"/>
      <c r="R204" s="2764"/>
      <c r="S204" s="2763" t="str">
        <f t="shared" si="117"/>
        <v xml:space="preserve">Khu neo đậu tàu tránh trú bão </v>
      </c>
      <c r="T204" s="2765"/>
      <c r="U204" s="2766">
        <f>F204</f>
        <v>103000</v>
      </c>
      <c r="V204" s="2761"/>
      <c r="W204" s="2765"/>
      <c r="X204" s="2765"/>
      <c r="Y204" s="2765"/>
      <c r="AA204" s="2762" t="str">
        <f t="shared" si="118"/>
        <v>X</v>
      </c>
      <c r="AB204" s="2762" t="str">
        <f t="shared" si="119"/>
        <v/>
      </c>
      <c r="AC204" s="2762" t="str">
        <f t="shared" si="120"/>
        <v/>
      </c>
      <c r="AE204" s="2762"/>
      <c r="AF204" s="2762"/>
      <c r="AG204" s="2762"/>
      <c r="AH204" s="2762"/>
      <c r="AI204" s="2762"/>
      <c r="AJ204" s="2584" t="str">
        <f t="shared" si="128"/>
        <v>X</v>
      </c>
      <c r="AK204" s="2584">
        <v>2020</v>
      </c>
      <c r="AL204" s="2762" t="str">
        <f t="shared" si="121"/>
        <v/>
      </c>
      <c r="AM204" s="2762" t="str">
        <f t="shared" si="122"/>
        <v>X</v>
      </c>
      <c r="AN204" s="2513" t="str">
        <f t="shared" si="115"/>
        <v/>
      </c>
      <c r="AO204" s="2762" t="str">
        <f t="shared" si="123"/>
        <v/>
      </c>
      <c r="AP204" s="2762" t="str">
        <f t="shared" si="124"/>
        <v/>
      </c>
      <c r="AQ204" s="2762" t="str">
        <f t="shared" si="125"/>
        <v/>
      </c>
      <c r="AR204" s="2594"/>
    </row>
    <row r="205" spans="1:44" s="2571" customFormat="1" ht="63">
      <c r="A205" s="2759">
        <f t="shared" si="126"/>
        <v>16</v>
      </c>
      <c r="B205" s="2768" t="s">
        <v>7737</v>
      </c>
      <c r="C205" s="2769" t="s">
        <v>237</v>
      </c>
      <c r="D205" s="2769"/>
      <c r="E205" s="2769"/>
      <c r="F205" s="2770">
        <v>1671000</v>
      </c>
      <c r="G205" s="2535">
        <f t="shared" si="129"/>
        <v>167.1</v>
      </c>
      <c r="H205" s="2771" t="s">
        <v>9631</v>
      </c>
      <c r="I205" s="2771"/>
      <c r="J205" s="2771"/>
      <c r="K205" s="2772" t="s">
        <v>532</v>
      </c>
      <c r="L205" s="2769"/>
      <c r="M205" s="2773" t="s">
        <v>9633</v>
      </c>
      <c r="N205" s="2773"/>
      <c r="O205" s="2772"/>
      <c r="P205" s="2764"/>
      <c r="Q205" s="2764">
        <f>F205</f>
        <v>1671000</v>
      </c>
      <c r="R205" s="2764"/>
      <c r="S205" s="2763" t="str">
        <f>B205&amp;" thuộc "&amp;C205</f>
        <v>Đất bãi bồi thuộc Côn Đảo</v>
      </c>
      <c r="T205" s="2765"/>
      <c r="U205" s="2761"/>
      <c r="V205" s="2761">
        <f>F205</f>
        <v>1671000</v>
      </c>
      <c r="W205" s="2765"/>
      <c r="X205" s="2765"/>
      <c r="Y205" s="2765"/>
      <c r="AA205" s="2762" t="str">
        <f t="shared" si="118"/>
        <v/>
      </c>
      <c r="AB205" s="2762" t="str">
        <f t="shared" si="119"/>
        <v>X</v>
      </c>
      <c r="AC205" s="2762" t="str">
        <f t="shared" si="120"/>
        <v/>
      </c>
      <c r="AE205" s="2762"/>
      <c r="AF205" s="2762"/>
      <c r="AG205" s="2762"/>
      <c r="AH205" s="2762"/>
      <c r="AI205" s="2762"/>
      <c r="AJ205" s="2584" t="str">
        <f t="shared" si="128"/>
        <v>X</v>
      </c>
      <c r="AK205" s="2584"/>
      <c r="AL205" s="2762" t="str">
        <f t="shared" si="121"/>
        <v/>
      </c>
      <c r="AM205" s="2762" t="str">
        <f t="shared" si="122"/>
        <v/>
      </c>
      <c r="AN205" s="2513" t="str">
        <f t="shared" si="115"/>
        <v>X</v>
      </c>
      <c r="AO205" s="2762" t="str">
        <f t="shared" si="123"/>
        <v/>
      </c>
      <c r="AP205" s="2762" t="str">
        <f t="shared" si="124"/>
        <v/>
      </c>
      <c r="AQ205" s="2762" t="str">
        <f t="shared" si="125"/>
        <v/>
      </c>
      <c r="AR205" s="2594"/>
    </row>
    <row r="206" spans="1:44" s="2571" customFormat="1" ht="63">
      <c r="A206" s="2759">
        <f t="shared" si="126"/>
        <v>17</v>
      </c>
      <c r="B206" s="2768" t="s">
        <v>9632</v>
      </c>
      <c r="C206" s="2769" t="s">
        <v>237</v>
      </c>
      <c r="D206" s="2769"/>
      <c r="E206" s="2769"/>
      <c r="F206" s="2770">
        <v>2562195.2000000002</v>
      </c>
      <c r="G206" s="2535">
        <f t="shared" si="129"/>
        <v>256.21952000000005</v>
      </c>
      <c r="H206" s="2771" t="s">
        <v>9631</v>
      </c>
      <c r="I206" s="2771"/>
      <c r="J206" s="2771"/>
      <c r="K206" s="2772"/>
      <c r="L206" s="2769"/>
      <c r="M206" s="2773" t="s">
        <v>9630</v>
      </c>
      <c r="N206" s="2773"/>
      <c r="O206" s="2774"/>
      <c r="P206" s="2764"/>
      <c r="Q206" s="2764"/>
      <c r="R206" s="2764">
        <f>F206</f>
        <v>2562195.2000000002</v>
      </c>
      <c r="S206" s="2763" t="str">
        <f>B206&amp;" thuộc "&amp;C206</f>
        <v>Đất công còn lại thuộc Côn Đảo</v>
      </c>
      <c r="T206" s="2765"/>
      <c r="U206" s="2761"/>
      <c r="V206" s="2761"/>
      <c r="W206" s="2765"/>
      <c r="X206" s="2765"/>
      <c r="Y206" s="2761">
        <f>F206</f>
        <v>2562195.2000000002</v>
      </c>
      <c r="AA206" s="2762" t="str">
        <f t="shared" si="118"/>
        <v/>
      </c>
      <c r="AB206" s="2762" t="str">
        <f t="shared" si="119"/>
        <v/>
      </c>
      <c r="AC206" s="2762" t="str">
        <f t="shared" si="120"/>
        <v>X</v>
      </c>
      <c r="AE206" s="2762"/>
      <c r="AF206" s="2762"/>
      <c r="AG206" s="2762"/>
      <c r="AH206" s="2762"/>
      <c r="AI206" s="2762"/>
      <c r="AJ206" s="2584" t="str">
        <f t="shared" si="128"/>
        <v/>
      </c>
      <c r="AK206" s="2584"/>
      <c r="AL206" s="2762" t="str">
        <f t="shared" si="121"/>
        <v/>
      </c>
      <c r="AM206" s="2762" t="str">
        <f t="shared" si="122"/>
        <v/>
      </c>
      <c r="AN206" s="2513" t="str">
        <f t="shared" si="115"/>
        <v/>
      </c>
      <c r="AO206" s="2762" t="str">
        <f t="shared" si="123"/>
        <v/>
      </c>
      <c r="AP206" s="2762" t="str">
        <f t="shared" si="124"/>
        <v/>
      </c>
      <c r="AQ206" s="2762" t="str">
        <f t="shared" si="125"/>
        <v>X</v>
      </c>
      <c r="AR206" s="2594"/>
    </row>
    <row r="207" spans="1:44" s="815" customFormat="1">
      <c r="A207" s="4246" t="s">
        <v>8059</v>
      </c>
      <c r="B207" s="4246"/>
      <c r="C207" s="4246"/>
      <c r="D207" s="2775"/>
      <c r="E207" s="2775"/>
      <c r="F207" s="2776">
        <f>F5+F43+F59+F75+F91+F159+F174+F189</f>
        <v>50490668.189999998</v>
      </c>
      <c r="G207" s="2776"/>
      <c r="H207" s="2777"/>
      <c r="I207" s="2777"/>
      <c r="J207" s="2777"/>
      <c r="K207" s="2778"/>
      <c r="L207" s="2779"/>
      <c r="M207" s="2780"/>
      <c r="N207" s="2780"/>
      <c r="O207" s="2781"/>
      <c r="P207" s="2776">
        <f>P5+P43+P59+P75+P91+P159+P174+P189</f>
        <v>13927717.300000001</v>
      </c>
      <c r="Q207" s="2776">
        <f>Q5+Q43+Q59+Q75+Q91+Q159+Q174+Q189</f>
        <v>6014100</v>
      </c>
      <c r="R207" s="2776">
        <f>R5+R43+R59+R75+R91+R159+R174+R189</f>
        <v>28476952.790000003</v>
      </c>
      <c r="S207" s="2682"/>
      <c r="T207" s="2776">
        <f t="shared" ref="T207:Y207" si="130">T5+T43+T59+T75+T91+T159+T174+T189</f>
        <v>108983.20000000001</v>
      </c>
      <c r="U207" s="2776">
        <f t="shared" si="130"/>
        <v>4901282.1999999993</v>
      </c>
      <c r="V207" s="2776">
        <f t="shared" si="130"/>
        <v>10956732.690000001</v>
      </c>
      <c r="W207" s="2776">
        <f t="shared" si="130"/>
        <v>7533880.2999999998</v>
      </c>
      <c r="X207" s="2776">
        <f t="shared" si="130"/>
        <v>175709.59999999998</v>
      </c>
      <c r="Y207" s="2776">
        <f t="shared" si="130"/>
        <v>16463823.300000001</v>
      </c>
      <c r="AA207" s="2583" t="s">
        <v>7540</v>
      </c>
      <c r="AB207" s="2583" t="s">
        <v>7540</v>
      </c>
      <c r="AC207" s="2583" t="s">
        <v>7540</v>
      </c>
      <c r="AE207" s="2583"/>
      <c r="AF207" s="2583"/>
      <c r="AG207" s="2583"/>
      <c r="AH207" s="2584"/>
      <c r="AI207" s="2584"/>
      <c r="AJ207" s="2584" t="str">
        <f t="shared" si="128"/>
        <v>X</v>
      </c>
      <c r="AK207" s="2584"/>
      <c r="AL207" s="2583" t="s">
        <v>7540</v>
      </c>
      <c r="AM207" s="2583" t="s">
        <v>7540</v>
      </c>
      <c r="AN207" s="2513" t="str">
        <f t="shared" si="115"/>
        <v>X</v>
      </c>
      <c r="AO207" s="2583" t="s">
        <v>7540</v>
      </c>
      <c r="AP207" s="2583" t="s">
        <v>7540</v>
      </c>
      <c r="AQ207" s="2583" t="s">
        <v>7540</v>
      </c>
      <c r="AR207" s="2594"/>
    </row>
    <row r="208" spans="1:44" s="2683" customFormat="1">
      <c r="A208" s="4243" t="s">
        <v>9629</v>
      </c>
      <c r="B208" s="4243"/>
      <c r="C208" s="4243"/>
      <c r="D208" s="2775"/>
      <c r="E208" s="2775"/>
      <c r="F208" s="2576">
        <f>SUM(F209:F214)</f>
        <v>460126.94999999995</v>
      </c>
      <c r="G208" s="2576"/>
      <c r="H208" s="2697"/>
      <c r="I208" s="2697"/>
      <c r="J208" s="2697"/>
      <c r="K208" s="2698"/>
      <c r="L208" s="2699"/>
      <c r="M208" s="2700"/>
      <c r="N208" s="2700"/>
      <c r="O208" s="2713"/>
      <c r="P208" s="2576">
        <f>SUBTOTAL(9,P215:P227)</f>
        <v>5358440</v>
      </c>
      <c r="Q208" s="2576">
        <f>SUBTOTAL(9,Q215:Q227)</f>
        <v>0</v>
      </c>
      <c r="R208" s="2576">
        <f>SUBTOTAL(9,R215:R227)</f>
        <v>296231.09999999998</v>
      </c>
      <c r="S208" s="2682"/>
      <c r="T208" s="2576">
        <f t="shared" ref="T208:Y208" si="131">SUBTOTAL(9,T215:T227)</f>
        <v>610.9</v>
      </c>
      <c r="U208" s="2576">
        <f t="shared" si="131"/>
        <v>12284.8</v>
      </c>
      <c r="V208" s="2576">
        <f t="shared" si="131"/>
        <v>0</v>
      </c>
      <c r="W208" s="2576">
        <f t="shared" si="131"/>
        <v>0</v>
      </c>
      <c r="X208" s="2576">
        <f t="shared" si="131"/>
        <v>0</v>
      </c>
      <c r="Y208" s="2576">
        <f t="shared" si="131"/>
        <v>189055</v>
      </c>
      <c r="AA208" s="2583" t="str">
        <f>IF(P208=0,"","X")</f>
        <v>X</v>
      </c>
      <c r="AB208" s="2583" t="str">
        <f>IF(Q208=0,"","X")</f>
        <v/>
      </c>
      <c r="AC208" s="2583" t="str">
        <f>IF(R208=0,"","X")</f>
        <v>X</v>
      </c>
      <c r="AE208" s="2583"/>
      <c r="AF208" s="2583"/>
      <c r="AG208" s="2583"/>
      <c r="AH208" s="2583"/>
      <c r="AI208" s="2583"/>
      <c r="AJ208" s="2584" t="str">
        <f t="shared" si="128"/>
        <v>X</v>
      </c>
      <c r="AK208" s="2584"/>
      <c r="AL208" s="2583" t="str">
        <f>IF(T208=0,"","X")</f>
        <v>X</v>
      </c>
      <c r="AM208" s="2583" t="str">
        <f>IF(U208=0,"","X")</f>
        <v>X</v>
      </c>
      <c r="AN208" s="2513" t="str">
        <f t="shared" si="115"/>
        <v>X</v>
      </c>
      <c r="AO208" s="2583" t="str">
        <f>IF(W208=0,"","X")</f>
        <v/>
      </c>
      <c r="AP208" s="2583" t="str">
        <f>IF(X208=0,"","X")</f>
        <v/>
      </c>
      <c r="AQ208" s="2583" t="str">
        <f>IF(Y208=0,"","X")</f>
        <v>X</v>
      </c>
      <c r="AR208" s="2594"/>
    </row>
    <row r="209" spans="1:44" s="2787" customFormat="1">
      <c r="A209" s="2782">
        <v>1</v>
      </c>
      <c r="B209" s="2783" t="s">
        <v>6420</v>
      </c>
      <c r="C209" s="2782"/>
      <c r="D209" s="946"/>
      <c r="E209" s="946"/>
      <c r="F209" s="2784">
        <f>'[7]DM1 NN ĐANG SỬ DỤNG'!$F$206</f>
        <v>6445.4</v>
      </c>
      <c r="G209" s="2784"/>
      <c r="H209" s="668"/>
      <c r="I209" s="668"/>
      <c r="J209" s="668"/>
      <c r="K209" s="1413"/>
      <c r="L209" s="947"/>
      <c r="M209" s="1413"/>
      <c r="N209" s="1413"/>
      <c r="O209" s="2785"/>
      <c r="P209" s="2784"/>
      <c r="Q209" s="2784"/>
      <c r="R209" s="2784"/>
      <c r="S209" s="2786"/>
      <c r="T209" s="2784"/>
      <c r="U209" s="2784"/>
      <c r="V209" s="2784"/>
      <c r="W209" s="2784"/>
      <c r="X209" s="2784"/>
      <c r="Y209" s="2784"/>
      <c r="AA209" s="1496"/>
      <c r="AB209" s="1496"/>
      <c r="AC209" s="1496"/>
      <c r="AE209" s="1496"/>
      <c r="AF209" s="1496"/>
      <c r="AG209" s="1496"/>
      <c r="AH209" s="2788"/>
      <c r="AI209" s="2788"/>
      <c r="AJ209" s="2584" t="str">
        <f t="shared" si="128"/>
        <v/>
      </c>
      <c r="AK209" s="2584"/>
      <c r="AL209" s="1496"/>
      <c r="AM209" s="1496"/>
      <c r="AN209" s="1496"/>
      <c r="AO209" s="1496"/>
      <c r="AP209" s="1496"/>
      <c r="AQ209" s="1496"/>
      <c r="AR209" s="2594"/>
    </row>
    <row r="210" spans="1:44" s="2787" customFormat="1">
      <c r="A210" s="2782">
        <v>2</v>
      </c>
      <c r="B210" s="2783" t="s">
        <v>6515</v>
      </c>
      <c r="C210" s="2782"/>
      <c r="D210" s="946"/>
      <c r="E210" s="946"/>
      <c r="F210" s="2784">
        <f>'[7]DM2 NN ĐANG QUẢN LÝ'!$F$550</f>
        <v>2404.3000000000002</v>
      </c>
      <c r="G210" s="2784"/>
      <c r="H210" s="668"/>
      <c r="I210" s="668"/>
      <c r="J210" s="668"/>
      <c r="K210" s="1413"/>
      <c r="L210" s="947"/>
      <c r="M210" s="1413"/>
      <c r="N210" s="1413"/>
      <c r="O210" s="2785"/>
      <c r="P210" s="2784"/>
      <c r="Q210" s="2784"/>
      <c r="R210" s="2784"/>
      <c r="S210" s="2786"/>
      <c r="T210" s="2784"/>
      <c r="U210" s="2784"/>
      <c r="V210" s="2784"/>
      <c r="W210" s="2784"/>
      <c r="X210" s="2784"/>
      <c r="Y210" s="2784"/>
      <c r="AA210" s="1496"/>
      <c r="AB210" s="1496"/>
      <c r="AC210" s="1496"/>
      <c r="AE210" s="1496"/>
      <c r="AF210" s="1496"/>
      <c r="AG210" s="1496"/>
      <c r="AH210" s="2788"/>
      <c r="AI210" s="2788"/>
      <c r="AJ210" s="2584" t="str">
        <f t="shared" si="128"/>
        <v/>
      </c>
      <c r="AK210" s="2584"/>
      <c r="AL210" s="1496"/>
      <c r="AM210" s="1496"/>
      <c r="AN210" s="1496"/>
      <c r="AO210" s="1496"/>
      <c r="AP210" s="1496"/>
      <c r="AQ210" s="1496"/>
      <c r="AR210" s="2594"/>
    </row>
    <row r="211" spans="1:44" s="2787" customFormat="1">
      <c r="A211" s="2782">
        <v>3</v>
      </c>
      <c r="B211" s="2783" t="s">
        <v>6579</v>
      </c>
      <c r="C211" s="2782"/>
      <c r="D211" s="946"/>
      <c r="E211" s="946"/>
      <c r="F211" s="2784">
        <f>'[7]DM3 TỔ CHỨC SD'!$F$18</f>
        <v>17057.499999999996</v>
      </c>
      <c r="G211" s="2784"/>
      <c r="H211" s="668"/>
      <c r="I211" s="668"/>
      <c r="J211" s="668"/>
      <c r="K211" s="1413"/>
      <c r="L211" s="947"/>
      <c r="M211" s="1413"/>
      <c r="N211" s="1413"/>
      <c r="O211" s="2785"/>
      <c r="P211" s="2784"/>
      <c r="Q211" s="2784"/>
      <c r="R211" s="2784"/>
      <c r="S211" s="2786"/>
      <c r="T211" s="2784"/>
      <c r="U211" s="2784"/>
      <c r="V211" s="2784"/>
      <c r="W211" s="2784"/>
      <c r="X211" s="2784"/>
      <c r="Y211" s="2784"/>
      <c r="AA211" s="1496"/>
      <c r="AB211" s="1496"/>
      <c r="AC211" s="1496"/>
      <c r="AE211" s="1496"/>
      <c r="AF211" s="1496"/>
      <c r="AG211" s="1496"/>
      <c r="AH211" s="2788"/>
      <c r="AI211" s="2788"/>
      <c r="AJ211" s="2584" t="str">
        <f t="shared" si="128"/>
        <v/>
      </c>
      <c r="AK211" s="2584"/>
      <c r="AL211" s="1496"/>
      <c r="AM211" s="1496"/>
      <c r="AN211" s="1496"/>
      <c r="AO211" s="1496"/>
      <c r="AP211" s="1496"/>
      <c r="AQ211" s="1496"/>
      <c r="AR211" s="2594"/>
    </row>
    <row r="212" spans="1:44" s="2787" customFormat="1">
      <c r="A212" s="2782">
        <v>4</v>
      </c>
      <c r="B212" s="2783" t="s">
        <v>9628</v>
      </c>
      <c r="C212" s="2782"/>
      <c r="D212" s="946"/>
      <c r="E212" s="946"/>
      <c r="F212" s="2784">
        <f>'[7]DM4 TỔ CHỨC LẤN CHIẾM'!$F$15</f>
        <v>8160.4</v>
      </c>
      <c r="G212" s="2784"/>
      <c r="H212" s="668"/>
      <c r="I212" s="668"/>
      <c r="J212" s="668"/>
      <c r="K212" s="1413"/>
      <c r="L212" s="947"/>
      <c r="M212" s="1413"/>
      <c r="N212" s="1413"/>
      <c r="O212" s="2785"/>
      <c r="P212" s="2784"/>
      <c r="Q212" s="2784"/>
      <c r="R212" s="2784"/>
      <c r="S212" s="2786"/>
      <c r="T212" s="2784"/>
      <c r="U212" s="2784"/>
      <c r="V212" s="2784"/>
      <c r="W212" s="2784"/>
      <c r="X212" s="2784"/>
      <c r="Y212" s="2784"/>
      <c r="AA212" s="1496"/>
      <c r="AB212" s="1496"/>
      <c r="AC212" s="1496"/>
      <c r="AE212" s="1496"/>
      <c r="AF212" s="1496"/>
      <c r="AG212" s="1496"/>
      <c r="AH212" s="2788"/>
      <c r="AI212" s="2788"/>
      <c r="AJ212" s="2584" t="str">
        <f t="shared" si="128"/>
        <v/>
      </c>
      <c r="AK212" s="2584"/>
      <c r="AL212" s="1496"/>
      <c r="AM212" s="1496"/>
      <c r="AN212" s="1496"/>
      <c r="AO212" s="1496"/>
      <c r="AP212" s="1496"/>
      <c r="AQ212" s="1496"/>
      <c r="AR212" s="2594"/>
    </row>
    <row r="213" spans="1:44" s="2787" customFormat="1">
      <c r="A213" s="2782">
        <v>5</v>
      </c>
      <c r="B213" s="2783" t="s">
        <v>6414</v>
      </c>
      <c r="C213" s="2782"/>
      <c r="D213" s="946"/>
      <c r="E213" s="946"/>
      <c r="F213" s="2784">
        <f>'[7]DM5 CÁ NHÂN SD'!$F$8</f>
        <v>162728.34999999998</v>
      </c>
      <c r="G213" s="2784"/>
      <c r="H213" s="668"/>
      <c r="I213" s="668"/>
      <c r="J213" s="668"/>
      <c r="K213" s="1413"/>
      <c r="L213" s="947"/>
      <c r="M213" s="1413"/>
      <c r="N213" s="1413"/>
      <c r="O213" s="2785"/>
      <c r="P213" s="2784"/>
      <c r="Q213" s="2784"/>
      <c r="R213" s="2784"/>
      <c r="S213" s="2786"/>
      <c r="T213" s="2784"/>
      <c r="U213" s="2784"/>
      <c r="V213" s="2784"/>
      <c r="W213" s="2784"/>
      <c r="X213" s="2784"/>
      <c r="Y213" s="2784"/>
      <c r="AA213" s="1496"/>
      <c r="AB213" s="1496"/>
      <c r="AC213" s="1496"/>
      <c r="AE213" s="1496"/>
      <c r="AF213" s="1496"/>
      <c r="AG213" s="1496"/>
      <c r="AH213" s="2788"/>
      <c r="AI213" s="2788"/>
      <c r="AJ213" s="2584" t="str">
        <f t="shared" si="128"/>
        <v/>
      </c>
      <c r="AK213" s="2584"/>
      <c r="AL213" s="1496"/>
      <c r="AM213" s="1496"/>
      <c r="AN213" s="1496"/>
      <c r="AO213" s="1496"/>
      <c r="AP213" s="1496"/>
      <c r="AQ213" s="1496"/>
      <c r="AR213" s="2594"/>
    </row>
    <row r="214" spans="1:44" s="2787" customFormat="1">
      <c r="A214" s="2782">
        <v>6</v>
      </c>
      <c r="B214" s="2783" t="s">
        <v>9039</v>
      </c>
      <c r="C214" s="2782"/>
      <c r="D214" s="946"/>
      <c r="E214" s="946"/>
      <c r="F214" s="2784">
        <f>'[7]DM6 CÁ NHÂN LẤN CHIẾM'!$F$112</f>
        <v>263331</v>
      </c>
      <c r="G214" s="2784"/>
      <c r="H214" s="668"/>
      <c r="I214" s="668"/>
      <c r="J214" s="668"/>
      <c r="K214" s="1413"/>
      <c r="L214" s="947"/>
      <c r="M214" s="1413"/>
      <c r="N214" s="1413"/>
      <c r="O214" s="2785"/>
      <c r="P214" s="2784"/>
      <c r="Q214" s="2784"/>
      <c r="R214" s="2784"/>
      <c r="S214" s="2786"/>
      <c r="T214" s="2784"/>
      <c r="U214" s="2784"/>
      <c r="V214" s="2784"/>
      <c r="W214" s="2784"/>
      <c r="X214" s="2784"/>
      <c r="Y214" s="2784"/>
      <c r="AA214" s="1496"/>
      <c r="AB214" s="1496"/>
      <c r="AC214" s="1496"/>
      <c r="AE214" s="1496"/>
      <c r="AF214" s="1496"/>
      <c r="AG214" s="1496"/>
      <c r="AH214" s="2788"/>
      <c r="AI214" s="2788"/>
      <c r="AJ214" s="2584" t="str">
        <f t="shared" si="128"/>
        <v/>
      </c>
      <c r="AK214" s="2584"/>
      <c r="AL214" s="1496"/>
      <c r="AM214" s="1496"/>
      <c r="AN214" s="1496"/>
      <c r="AO214" s="1496"/>
      <c r="AP214" s="1496"/>
      <c r="AQ214" s="1496"/>
      <c r="AR214" s="2594"/>
    </row>
    <row r="215" spans="1:44" s="815" customFormat="1">
      <c r="A215" s="4246" t="s">
        <v>9627</v>
      </c>
      <c r="B215" s="4246"/>
      <c r="C215" s="4246"/>
      <c r="D215" s="2775"/>
      <c r="E215" s="2775"/>
      <c r="F215" s="2776">
        <f>F207+F208</f>
        <v>50950795.140000001</v>
      </c>
      <c r="G215" s="2776"/>
      <c r="H215" s="2777"/>
      <c r="I215" s="2777"/>
      <c r="J215" s="2777"/>
      <c r="K215" s="2778"/>
      <c r="L215" s="2779"/>
      <c r="M215" s="2780"/>
      <c r="N215" s="2780"/>
      <c r="O215" s="2781"/>
      <c r="P215" s="2776">
        <f>P17+P52+P66+P83+P100+P167+P183+P197</f>
        <v>5358440</v>
      </c>
      <c r="Q215" s="2776">
        <f>Q17+Q52+Q66+Q83+Q100+Q167+Q183+Q197</f>
        <v>0</v>
      </c>
      <c r="R215" s="2776">
        <f>R17+R52+R66+R83+R100+R167+R183+R197</f>
        <v>296231.09999999998</v>
      </c>
      <c r="S215" s="2682"/>
      <c r="T215" s="2776">
        <f>T17+T52+T66+T83+T100+T167+T183+T197</f>
        <v>610.9</v>
      </c>
      <c r="U215" s="2776">
        <f>U17+U52+U66+U83+U100+U167+U183+U197</f>
        <v>12284.8</v>
      </c>
      <c r="V215" s="2776"/>
      <c r="W215" s="2776">
        <f>W17+W52+W66+W83+W100+W167+W183+W197</f>
        <v>0</v>
      </c>
      <c r="X215" s="2776">
        <f>X17+X52+X66+X83+X100+X167+X183+X197</f>
        <v>0</v>
      </c>
      <c r="Y215" s="2776">
        <f>Y17+Y52+Y66+Y83+Y100+Y167+Y183+Y197</f>
        <v>189055</v>
      </c>
      <c r="AA215" s="2583" t="s">
        <v>7540</v>
      </c>
      <c r="AB215" s="2583" t="s">
        <v>7540</v>
      </c>
      <c r="AC215" s="2583" t="s">
        <v>7540</v>
      </c>
      <c r="AE215" s="2583"/>
      <c r="AF215" s="2583"/>
      <c r="AG215" s="2583"/>
      <c r="AH215" s="2584"/>
      <c r="AI215" s="2584"/>
      <c r="AJ215" s="2584" t="str">
        <f t="shared" si="128"/>
        <v>X</v>
      </c>
      <c r="AK215" s="2584"/>
      <c r="AL215" s="2583" t="s">
        <v>7540</v>
      </c>
      <c r="AM215" s="2583" t="s">
        <v>7540</v>
      </c>
      <c r="AN215" s="2583"/>
      <c r="AO215" s="2583" t="s">
        <v>7540</v>
      </c>
      <c r="AP215" s="2583" t="s">
        <v>7540</v>
      </c>
      <c r="AQ215" s="2583" t="s">
        <v>7540</v>
      </c>
      <c r="AR215" s="2594"/>
    </row>
    <row r="216" spans="1:44" s="2787" customFormat="1">
      <c r="A216" s="2789"/>
      <c r="B216" s="2790" t="s">
        <v>9626</v>
      </c>
      <c r="C216" s="2791"/>
      <c r="D216" s="2791"/>
      <c r="E216" s="2791"/>
      <c r="F216" s="2792"/>
      <c r="G216" s="2792"/>
      <c r="H216" s="2793"/>
      <c r="I216" s="2793"/>
      <c r="J216" s="2793"/>
      <c r="K216" s="2794"/>
      <c r="L216" s="2795"/>
      <c r="M216" s="2793"/>
      <c r="N216" s="2793"/>
      <c r="O216" s="2791"/>
      <c r="P216" s="2796"/>
      <c r="Q216" s="2796"/>
      <c r="R216" s="2796"/>
      <c r="S216" s="2682"/>
      <c r="T216" s="2796"/>
      <c r="U216" s="2796"/>
      <c r="V216" s="2796"/>
      <c r="W216" s="2796"/>
      <c r="X216" s="2796"/>
      <c r="Y216" s="2796"/>
      <c r="AA216" s="2797"/>
      <c r="AB216" s="2797"/>
      <c r="AC216" s="2797"/>
      <c r="AE216" s="2797"/>
      <c r="AF216" s="2797"/>
      <c r="AG216" s="2797"/>
      <c r="AH216" s="2798"/>
      <c r="AI216" s="2798"/>
      <c r="AJ216" s="2798"/>
      <c r="AK216" s="2798"/>
      <c r="AL216" s="2797"/>
      <c r="AM216" s="2797"/>
      <c r="AN216" s="2797"/>
      <c r="AO216" s="2797"/>
      <c r="AP216" s="2797"/>
      <c r="AQ216" s="2797"/>
      <c r="AR216" s="2594"/>
    </row>
    <row r="217" spans="1:44" s="2800" customFormat="1">
      <c r="A217" s="2799"/>
      <c r="B217" s="2793" t="s">
        <v>9625</v>
      </c>
      <c r="C217" s="4244" t="s">
        <v>267</v>
      </c>
      <c r="D217" s="4244"/>
      <c r="E217" s="4244"/>
      <c r="F217" s="4245"/>
      <c r="G217" s="4245"/>
      <c r="H217" s="4245"/>
      <c r="I217" s="4245"/>
      <c r="J217" s="4245"/>
      <c r="K217" s="4245"/>
      <c r="L217" s="4245"/>
      <c r="M217" s="4245"/>
      <c r="N217" s="4245"/>
      <c r="O217" s="4245"/>
      <c r="P217" s="2796"/>
      <c r="Q217" s="2796"/>
      <c r="R217" s="2796"/>
      <c r="S217" s="2682"/>
      <c r="T217" s="2796"/>
      <c r="U217" s="2796"/>
      <c r="V217" s="2796"/>
      <c r="W217" s="2796"/>
      <c r="X217" s="2796"/>
      <c r="Y217" s="2796"/>
      <c r="AA217" s="2797"/>
      <c r="AB217" s="2797"/>
      <c r="AC217" s="2797"/>
      <c r="AE217" s="2797"/>
      <c r="AF217" s="2797"/>
      <c r="AG217" s="2797"/>
      <c r="AH217" s="2797"/>
      <c r="AI217" s="2797"/>
      <c r="AJ217" s="2797"/>
      <c r="AK217" s="2798"/>
      <c r="AL217" s="2797"/>
      <c r="AM217" s="2797"/>
      <c r="AN217" s="2797"/>
      <c r="AO217" s="2797"/>
      <c r="AP217" s="2797"/>
      <c r="AQ217" s="2797"/>
      <c r="AR217" s="2594"/>
    </row>
    <row r="218" spans="1:44" s="2571" customFormat="1">
      <c r="B218" s="2801"/>
      <c r="F218" s="2802"/>
      <c r="G218" s="2802"/>
      <c r="H218" s="2801"/>
      <c r="I218" s="2801"/>
      <c r="J218" s="2801"/>
      <c r="K218" s="2803"/>
      <c r="L218" s="2804"/>
      <c r="M218" s="2801"/>
      <c r="N218" s="2801"/>
      <c r="S218" s="2803"/>
      <c r="W218" s="2805"/>
      <c r="X218" s="2805"/>
      <c r="Y218" s="2805"/>
      <c r="AH218" s="2806"/>
      <c r="AI218" s="2806"/>
      <c r="AJ218" s="2806"/>
      <c r="AK218" s="2806"/>
      <c r="AR218" s="2594"/>
    </row>
    <row r="219" spans="1:44" s="2571" customFormat="1">
      <c r="B219" s="2801"/>
      <c r="F219" s="2801"/>
      <c r="G219" s="2801"/>
      <c r="H219" s="2801"/>
      <c r="I219" s="2801"/>
      <c r="J219" s="2801"/>
      <c r="K219" s="2803"/>
      <c r="L219" s="2804"/>
      <c r="M219" s="2801"/>
      <c r="N219" s="2801"/>
      <c r="S219" s="2803"/>
      <c r="T219" s="2807"/>
      <c r="U219" s="2807"/>
      <c r="V219" s="2807"/>
      <c r="W219" s="2805"/>
      <c r="X219" s="2805"/>
      <c r="Y219" s="2808"/>
      <c r="AH219" s="2806"/>
      <c r="AI219" s="2806"/>
      <c r="AJ219" s="2806"/>
      <c r="AK219" s="2806"/>
      <c r="AR219" s="2594"/>
    </row>
    <row r="220" spans="1:44" s="2571" customFormat="1">
      <c r="B220" s="2801"/>
      <c r="F220" s="2801"/>
      <c r="G220" s="2801"/>
      <c r="H220" s="2801"/>
      <c r="I220" s="2801"/>
      <c r="J220" s="2801"/>
      <c r="K220" s="2803"/>
      <c r="L220" s="2804"/>
      <c r="M220" s="2801"/>
      <c r="N220" s="2801"/>
      <c r="S220" s="2803"/>
      <c r="W220" s="2805"/>
      <c r="X220" s="2805"/>
      <c r="Y220" s="2805"/>
      <c r="AH220" s="2806"/>
      <c r="AI220" s="2806"/>
      <c r="AJ220" s="2806"/>
      <c r="AK220" s="2806"/>
      <c r="AR220" s="2594"/>
    </row>
    <row r="221" spans="1:44" s="2571" customFormat="1">
      <c r="B221" s="2801"/>
      <c r="F221" s="2801"/>
      <c r="G221" s="2801"/>
      <c r="H221" s="2801"/>
      <c r="I221" s="2801"/>
      <c r="J221" s="2801"/>
      <c r="K221" s="2803"/>
      <c r="L221" s="2804"/>
      <c r="M221" s="2801"/>
      <c r="N221" s="2801"/>
      <c r="S221" s="2803"/>
      <c r="W221" s="2805"/>
      <c r="X221" s="2805"/>
      <c r="Y221" s="2805"/>
      <c r="AH221" s="2806"/>
      <c r="AI221" s="2806"/>
      <c r="AJ221" s="2806"/>
      <c r="AK221" s="2806"/>
      <c r="AR221" s="2594"/>
    </row>
    <row r="222" spans="1:44" s="2571" customFormat="1">
      <c r="B222" s="2801"/>
      <c r="F222" s="2801"/>
      <c r="G222" s="2801"/>
      <c r="H222" s="2801"/>
      <c r="I222" s="2801"/>
      <c r="J222" s="2801"/>
      <c r="K222" s="2803"/>
      <c r="L222" s="2804"/>
      <c r="M222" s="2801"/>
      <c r="N222" s="2801"/>
      <c r="P222" s="2807"/>
      <c r="S222" s="2803"/>
      <c r="W222" s="2805"/>
      <c r="X222" s="2805"/>
      <c r="Y222" s="2805"/>
      <c r="AH222" s="2806"/>
      <c r="AI222" s="2806"/>
      <c r="AJ222" s="2806"/>
      <c r="AK222" s="2806"/>
      <c r="AR222" s="2594"/>
    </row>
    <row r="223" spans="1:44" s="2571" customFormat="1">
      <c r="B223" s="2801"/>
      <c r="F223" s="2801"/>
      <c r="G223" s="2801"/>
      <c r="H223" s="2801"/>
      <c r="I223" s="2801"/>
      <c r="J223" s="2801"/>
      <c r="K223" s="2803"/>
      <c r="L223" s="2804"/>
      <c r="M223" s="2801"/>
      <c r="N223" s="2801"/>
      <c r="S223" s="2803"/>
      <c r="W223" s="2805"/>
      <c r="X223" s="2805"/>
      <c r="Y223" s="2805"/>
      <c r="AH223" s="2806"/>
      <c r="AI223" s="2806"/>
      <c r="AJ223" s="2806"/>
      <c r="AK223" s="2806"/>
      <c r="AR223" s="2594"/>
    </row>
    <row r="224" spans="1:44" s="2555" customFormat="1">
      <c r="B224" s="2809"/>
      <c r="F224" s="2809"/>
      <c r="G224" s="2809"/>
      <c r="H224" s="2809"/>
      <c r="I224" s="2809"/>
      <c r="J224" s="2809"/>
      <c r="K224" s="2810"/>
      <c r="L224" s="2811"/>
      <c r="M224" s="2809"/>
      <c r="N224" s="2809"/>
      <c r="S224" s="2810"/>
      <c r="W224" s="2812"/>
      <c r="X224" s="2813"/>
      <c r="Y224" s="2814"/>
      <c r="AH224" s="2556"/>
      <c r="AI224" s="2556"/>
      <c r="AJ224" s="2556"/>
      <c r="AK224" s="2556"/>
      <c r="AR224" s="2594"/>
    </row>
    <row r="225" spans="2:44" s="2555" customFormat="1">
      <c r="B225" s="2809"/>
      <c r="F225" s="2809"/>
      <c r="G225" s="2809"/>
      <c r="H225" s="2809"/>
      <c r="I225" s="2809"/>
      <c r="J225" s="2809"/>
      <c r="K225" s="2810"/>
      <c r="L225" s="2811"/>
      <c r="M225" s="2809"/>
      <c r="N225" s="2809"/>
      <c r="S225" s="2810"/>
      <c r="W225" s="2812"/>
      <c r="X225" s="2813"/>
      <c r="Y225" s="2814"/>
      <c r="AH225" s="2556"/>
      <c r="AI225" s="2556"/>
      <c r="AJ225" s="2556"/>
      <c r="AK225" s="2556"/>
      <c r="AR225" s="2594"/>
    </row>
    <row r="226" spans="2:44" s="2555" customFormat="1">
      <c r="B226" s="2809"/>
      <c r="F226" s="2809"/>
      <c r="G226" s="2809"/>
      <c r="H226" s="2809"/>
      <c r="I226" s="2809"/>
      <c r="J226" s="2809"/>
      <c r="K226" s="2810"/>
      <c r="L226" s="2811"/>
      <c r="M226" s="2809"/>
      <c r="N226" s="2809"/>
      <c r="S226" s="2810"/>
      <c r="W226" s="2812"/>
      <c r="X226" s="2813"/>
      <c r="Y226" s="2814"/>
      <c r="AH226" s="2556"/>
      <c r="AI226" s="2556"/>
      <c r="AJ226" s="2556"/>
      <c r="AK226" s="2556"/>
      <c r="AR226" s="2594"/>
    </row>
    <row r="227" spans="2:44" s="2555" customFormat="1">
      <c r="B227" s="2809"/>
      <c r="F227" s="2809"/>
      <c r="G227" s="2809"/>
      <c r="H227" s="2809"/>
      <c r="I227" s="2809"/>
      <c r="J227" s="2809"/>
      <c r="K227" s="2810"/>
      <c r="L227" s="2811"/>
      <c r="M227" s="2809"/>
      <c r="N227" s="2809"/>
      <c r="S227" s="2810"/>
      <c r="W227" s="2812"/>
      <c r="X227" s="2813"/>
      <c r="Y227" s="2814"/>
      <c r="AH227" s="2556"/>
      <c r="AI227" s="2556"/>
      <c r="AJ227" s="2556"/>
      <c r="AK227" s="2556"/>
      <c r="AR227" s="2594"/>
    </row>
    <row r="228" spans="2:44" s="2555" customFormat="1">
      <c r="B228" s="2809"/>
      <c r="F228" s="2809"/>
      <c r="G228" s="2809"/>
      <c r="H228" s="2809"/>
      <c r="I228" s="2809"/>
      <c r="J228" s="2809"/>
      <c r="K228" s="2810"/>
      <c r="L228" s="2811"/>
      <c r="M228" s="2809"/>
      <c r="N228" s="2809"/>
      <c r="S228" s="2810"/>
      <c r="W228" s="2812"/>
      <c r="X228" s="2813"/>
      <c r="Y228" s="2814"/>
      <c r="AH228" s="2556"/>
      <c r="AI228" s="2556"/>
      <c r="AJ228" s="2556"/>
      <c r="AK228" s="2556"/>
      <c r="AR228" s="2594"/>
    </row>
    <row r="229" spans="2:44" s="2555" customFormat="1">
      <c r="B229" s="2809"/>
      <c r="F229" s="2809"/>
      <c r="G229" s="2809"/>
      <c r="H229" s="2809"/>
      <c r="I229" s="2809"/>
      <c r="J229" s="2809"/>
      <c r="K229" s="2810"/>
      <c r="L229" s="2811"/>
      <c r="M229" s="2809"/>
      <c r="N229" s="2809"/>
      <c r="S229" s="2810"/>
      <c r="W229" s="2812"/>
      <c r="X229" s="2813"/>
      <c r="Y229" s="2814"/>
      <c r="AH229" s="2556"/>
      <c r="AI229" s="2556"/>
      <c r="AJ229" s="2556"/>
      <c r="AK229" s="2556"/>
      <c r="AR229" s="2594"/>
    </row>
    <row r="230" spans="2:44" s="2555" customFormat="1">
      <c r="B230" s="2809"/>
      <c r="F230" s="2809"/>
      <c r="G230" s="2809"/>
      <c r="H230" s="2809"/>
      <c r="I230" s="2809"/>
      <c r="J230" s="2809"/>
      <c r="K230" s="2810"/>
      <c r="L230" s="2811"/>
      <c r="M230" s="2809"/>
      <c r="N230" s="2809"/>
      <c r="S230" s="2810"/>
      <c r="W230" s="2812"/>
      <c r="X230" s="2813"/>
      <c r="Y230" s="2814"/>
      <c r="AH230" s="2556"/>
      <c r="AI230" s="2556"/>
      <c r="AJ230" s="2556"/>
      <c r="AK230" s="2556"/>
      <c r="AR230" s="2594"/>
    </row>
    <row r="231" spans="2:44" s="2555" customFormat="1">
      <c r="B231" s="2809"/>
      <c r="F231" s="2809"/>
      <c r="G231" s="2809"/>
      <c r="H231" s="2809"/>
      <c r="I231" s="2809"/>
      <c r="J231" s="2809"/>
      <c r="K231" s="2810"/>
      <c r="L231" s="2811"/>
      <c r="M231" s="2809"/>
      <c r="N231" s="2809"/>
      <c r="S231" s="2810"/>
      <c r="W231" s="2812"/>
      <c r="X231" s="2813"/>
      <c r="Y231" s="2814"/>
      <c r="AH231" s="2556"/>
      <c r="AI231" s="2556"/>
      <c r="AJ231" s="2556"/>
      <c r="AK231" s="2556"/>
      <c r="AR231" s="2594"/>
    </row>
    <row r="232" spans="2:44" s="2555" customFormat="1">
      <c r="B232" s="2809"/>
      <c r="F232" s="2809"/>
      <c r="G232" s="2809"/>
      <c r="H232" s="2809"/>
      <c r="I232" s="2809"/>
      <c r="J232" s="2809"/>
      <c r="K232" s="2810"/>
      <c r="L232" s="2811"/>
      <c r="M232" s="2809"/>
      <c r="N232" s="2809"/>
      <c r="W232" s="2812"/>
      <c r="X232" s="2813"/>
      <c r="Y232" s="2814"/>
      <c r="AH232" s="2556"/>
      <c r="AI232" s="2556"/>
      <c r="AJ232" s="2556"/>
      <c r="AK232" s="2556"/>
      <c r="AR232" s="2594"/>
    </row>
  </sheetData>
  <autoFilter ref="A4:AR217"/>
  <mergeCells count="28">
    <mergeCell ref="A91:C91"/>
    <mergeCell ref="A75:C75"/>
    <mergeCell ref="A1:Y1"/>
    <mergeCell ref="O2:O3"/>
    <mergeCell ref="A159:C159"/>
    <mergeCell ref="I2:J2"/>
    <mergeCell ref="N2:N3"/>
    <mergeCell ref="D2:E2"/>
    <mergeCell ref="A2:A3"/>
    <mergeCell ref="H2:H3"/>
    <mergeCell ref="F2:F3"/>
    <mergeCell ref="B2:B3"/>
    <mergeCell ref="A59:C59"/>
    <mergeCell ref="M2:M3"/>
    <mergeCell ref="C2:C3"/>
    <mergeCell ref="A43:C43"/>
    <mergeCell ref="A208:C208"/>
    <mergeCell ref="C217:O217"/>
    <mergeCell ref="A215:C215"/>
    <mergeCell ref="A189:C189"/>
    <mergeCell ref="A207:C207"/>
    <mergeCell ref="AG2:AR2"/>
    <mergeCell ref="S2:Y2"/>
    <mergeCell ref="AA2:AC2"/>
    <mergeCell ref="P2:R2"/>
    <mergeCell ref="G2:G3"/>
    <mergeCell ref="L2:L3"/>
    <mergeCell ref="K2:K3"/>
  </mergeCells>
  <pageMargins left="0.11811023622047245" right="0.11811023622047245" top="0.4" bottom="0.39" header="0.24" footer="0.17"/>
  <pageSetup paperSize="9" scale="95" orientation="portrait" r:id="rId1"/>
  <headerFoot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72"/>
  <sheetViews>
    <sheetView showZeros="0" workbookViewId="0">
      <pane xSplit="2" ySplit="4" topLeftCell="C49" activePane="bottomRight" state="frozen"/>
      <selection activeCell="C3" sqref="C3:C10"/>
      <selection pane="topRight" activeCell="C3" sqref="C3:C10"/>
      <selection pane="bottomLeft" activeCell="C3" sqref="C3:C10"/>
      <selection pane="bottomRight" activeCell="C3" sqref="C3:C10"/>
    </sheetView>
  </sheetViews>
  <sheetFormatPr defaultColWidth="9.140625" defaultRowHeight="15.75"/>
  <cols>
    <col min="1" max="1" width="5.140625" style="2047" bestFit="1" customWidth="1"/>
    <col min="2" max="2" width="29.85546875" style="2047" customWidth="1"/>
    <col min="3" max="3" width="10.28515625" style="2047" customWidth="1"/>
    <col min="4" max="4" width="15.42578125" style="2047" bestFit="1" customWidth="1"/>
    <col min="5" max="5" width="11.28515625" style="2047" customWidth="1"/>
    <col min="6" max="8" width="11.85546875" style="2047" bestFit="1" customWidth="1"/>
    <col min="9" max="9" width="8.28515625" style="2047" bestFit="1" customWidth="1"/>
    <col min="10" max="10" width="13.140625" style="2047" bestFit="1" customWidth="1"/>
    <col min="11" max="11" width="9.85546875" style="2047" bestFit="1" customWidth="1"/>
    <col min="12" max="12" width="22.140625" style="2047" customWidth="1"/>
    <col min="13" max="16384" width="9.140625" style="2047"/>
  </cols>
  <sheetData>
    <row r="1" spans="1:12">
      <c r="A1" s="4059" t="s">
        <v>9288</v>
      </c>
      <c r="B1" s="4059"/>
      <c r="C1" s="4059"/>
      <c r="D1" s="4059"/>
      <c r="E1" s="4059"/>
      <c r="F1" s="4059"/>
      <c r="G1" s="4059"/>
      <c r="H1" s="4059"/>
      <c r="I1" s="4059"/>
    </row>
    <row r="3" spans="1:12">
      <c r="A3" s="4060" t="s">
        <v>6</v>
      </c>
      <c r="B3" s="4060" t="s">
        <v>9282</v>
      </c>
      <c r="C3" s="4229" t="s">
        <v>9296</v>
      </c>
      <c r="D3" s="4060" t="s">
        <v>3918</v>
      </c>
      <c r="E3" s="4060" t="s">
        <v>9126</v>
      </c>
      <c r="F3" s="4060"/>
      <c r="G3" s="4060"/>
      <c r="H3" s="4060"/>
      <c r="I3" s="4060" t="s">
        <v>3921</v>
      </c>
    </row>
    <row r="4" spans="1:12">
      <c r="A4" s="4060"/>
      <c r="B4" s="4060"/>
      <c r="C4" s="4230"/>
      <c r="D4" s="4060"/>
      <c r="E4" s="2477">
        <v>2018</v>
      </c>
      <c r="F4" s="2477">
        <v>2019</v>
      </c>
      <c r="G4" s="2477">
        <v>2020</v>
      </c>
      <c r="H4" s="2477" t="s">
        <v>9127</v>
      </c>
      <c r="I4" s="4060"/>
    </row>
    <row r="5" spans="1:12">
      <c r="A5" s="2477" t="s">
        <v>3575</v>
      </c>
      <c r="B5" s="2477" t="s">
        <v>9305</v>
      </c>
      <c r="C5" s="2502"/>
      <c r="D5" s="2299" t="e">
        <f>D7+D14</f>
        <v>#REF!</v>
      </c>
      <c r="E5" s="2477"/>
      <c r="F5" s="2477"/>
      <c r="G5" s="2477"/>
      <c r="H5" s="2477"/>
      <c r="I5" s="2477"/>
    </row>
    <row r="6" spans="1:12">
      <c r="A6" s="2477" t="s">
        <v>9306</v>
      </c>
      <c r="B6" s="2477" t="s">
        <v>9286</v>
      </c>
      <c r="C6" s="2502"/>
      <c r="D6" s="2299" t="e">
        <f>D7+D44+D53</f>
        <v>#REF!</v>
      </c>
      <c r="E6" s="2477"/>
      <c r="F6" s="2477"/>
      <c r="G6" s="2477"/>
      <c r="H6" s="2477"/>
      <c r="I6" s="2477"/>
    </row>
    <row r="7" spans="1:12" s="2476" customFormat="1">
      <c r="A7" s="2477">
        <v>1</v>
      </c>
      <c r="B7" s="2477" t="s">
        <v>9283</v>
      </c>
      <c r="C7" s="2477"/>
      <c r="D7" s="2504" t="e">
        <f>D8+D17+D26</f>
        <v>#REF!</v>
      </c>
      <c r="E7" s="2504"/>
      <c r="F7" s="2504"/>
      <c r="G7" s="2504"/>
      <c r="H7" s="2504"/>
      <c r="I7" s="2478"/>
    </row>
    <row r="8" spans="1:12" s="2476" customFormat="1">
      <c r="A8" s="2477" t="s">
        <v>8715</v>
      </c>
      <c r="B8" s="2043" t="s">
        <v>9284</v>
      </c>
      <c r="C8" s="2506" t="e">
        <f>'Bieu 2.4'!#REF!+'Bieu 2.4'!#REF!+'Bieu 2.4'!#REF!+'Bieu 2.4'!#REF!</f>
        <v>#REF!</v>
      </c>
      <c r="D8" s="2504" t="e">
        <f>SUM(D9:D16)</f>
        <v>#REF!</v>
      </c>
      <c r="E8" s="2504" t="e">
        <f>SUM(E9:E16)</f>
        <v>#REF!</v>
      </c>
      <c r="F8" s="2504" t="e">
        <f>SUM(F9:F16)</f>
        <v>#REF!</v>
      </c>
      <c r="G8" s="2504" t="e">
        <f>SUM(G9:G16)</f>
        <v>#REF!</v>
      </c>
      <c r="H8" s="2504" t="e">
        <f>SUM(H9:H16)</f>
        <v>#REF!</v>
      </c>
      <c r="I8" s="2478"/>
    </row>
    <row r="9" spans="1:12">
      <c r="A9" s="2474" t="s">
        <v>4868</v>
      </c>
      <c r="B9" s="2480" t="s">
        <v>732</v>
      </c>
      <c r="C9" s="2480"/>
      <c r="D9" s="2503" t="e">
        <f>SUM(E9:H9)</f>
        <v>#REF!</v>
      </c>
      <c r="E9" s="2503" t="e">
        <f>SUMIF('Bieu 2.4'!#REF!,'3 (2)'!L9&amp;'3 (2)'!$E$4,'Bieu 2.4'!#REF!)</f>
        <v>#REF!</v>
      </c>
      <c r="F9" s="2503" t="e">
        <f>SUMIF('Bieu 2.4'!#REF!,'3 (2)'!L9&amp;'3 (2)'!$F$4,'Bieu 2.4'!#REF!)</f>
        <v>#REF!</v>
      </c>
      <c r="G9" s="2503" t="e">
        <f>SUMIF('Bieu 2.4'!#REF!,'3 (2)'!L9&amp;'3 (2)'!$G$4,'Bieu 2.4'!#REF!)</f>
        <v>#REF!</v>
      </c>
      <c r="H9" s="2503" t="e">
        <f>SUMIF('Bieu 2.4'!#REF!,'3 (2)'!L9&amp;'3 (2)'!$H$4,'Bieu 2.4'!#REF!)+D36</f>
        <v>#REF!</v>
      </c>
      <c r="I9" s="2475"/>
      <c r="L9" s="2480" t="s">
        <v>7686</v>
      </c>
    </row>
    <row r="10" spans="1:12">
      <c r="A10" s="2474" t="s">
        <v>4868</v>
      </c>
      <c r="B10" s="2480" t="s">
        <v>733</v>
      </c>
      <c r="C10" s="2480"/>
      <c r="D10" s="2503" t="e">
        <f t="shared" ref="D10:D34" si="0">SUM(E10:H10)</f>
        <v>#REF!</v>
      </c>
      <c r="E10" s="2503" t="e">
        <f>SUMIF('Bieu 2.4'!#REF!,'3 (2)'!L10&amp;'3 (2)'!$E$4,'Bieu 2.4'!#REF!)</f>
        <v>#REF!</v>
      </c>
      <c r="F10" s="2503" t="e">
        <f>SUMIF('Bieu 2.4'!#REF!,'3 (2)'!L10&amp;'3 (2)'!$F$4,'Bieu 2.4'!#REF!)</f>
        <v>#REF!</v>
      </c>
      <c r="G10" s="2503" t="e">
        <f>SUMIF('Bieu 2.4'!#REF!,'3 (2)'!L10&amp;'3 (2)'!$G$4,'Bieu 2.4'!#REF!)</f>
        <v>#REF!</v>
      </c>
      <c r="H10" s="2503" t="e">
        <f>SUMIF('Bieu 2.4'!#REF!,'3 (2)'!L10&amp;'3 (2)'!$H$4,'Bieu 2.4'!#REF!)+D37</f>
        <v>#REF!</v>
      </c>
      <c r="I10" s="2475"/>
      <c r="L10" s="2480" t="s">
        <v>7688</v>
      </c>
    </row>
    <row r="11" spans="1:12">
      <c r="A11" s="2474" t="s">
        <v>4868</v>
      </c>
      <c r="B11" s="2480" t="s">
        <v>734</v>
      </c>
      <c r="C11" s="2480"/>
      <c r="D11" s="2503" t="e">
        <f t="shared" si="0"/>
        <v>#REF!</v>
      </c>
      <c r="E11" s="2503" t="e">
        <f>SUMIF('Bieu 2.4'!#REF!,'3 (2)'!L11&amp;'3 (2)'!$E$4,'Bieu 2.4'!#REF!)</f>
        <v>#REF!</v>
      </c>
      <c r="F11" s="2503" t="e">
        <f>SUMIF('Bieu 2.4'!#REF!,'3 (2)'!L11&amp;'3 (2)'!$F$4,'Bieu 2.4'!#REF!)</f>
        <v>#REF!</v>
      </c>
      <c r="G11" s="2503" t="e">
        <f>SUMIF('Bieu 2.4'!#REF!,'3 (2)'!L11&amp;'3 (2)'!$G$4,'Bieu 2.4'!#REF!)</f>
        <v>#REF!</v>
      </c>
      <c r="H11" s="2503" t="e">
        <f>SUMIF('Bieu 2.4'!#REF!,'3 (2)'!L11&amp;'3 (2)'!$H$4,'Bieu 2.4'!#REF!)+D38</f>
        <v>#REF!</v>
      </c>
      <c r="I11" s="2475"/>
      <c r="L11" s="2480" t="s">
        <v>7685</v>
      </c>
    </row>
    <row r="12" spans="1:12">
      <c r="A12" s="2474" t="s">
        <v>4868</v>
      </c>
      <c r="B12" s="2480" t="s">
        <v>735</v>
      </c>
      <c r="C12" s="2480"/>
      <c r="D12" s="2503" t="e">
        <f t="shared" si="0"/>
        <v>#REF!</v>
      </c>
      <c r="E12" s="2503" t="e">
        <f>SUMIF('Bieu 2.4'!#REF!,'3 (2)'!L12&amp;'3 (2)'!$E$4,'Bieu 2.4'!#REF!)</f>
        <v>#REF!</v>
      </c>
      <c r="F12" s="2503" t="e">
        <f>SUMIF('Bieu 2.4'!#REF!,'3 (2)'!L12&amp;'3 (2)'!$F$4,'Bieu 2.4'!#REF!)</f>
        <v>#REF!</v>
      </c>
      <c r="G12" s="2503" t="e">
        <f>SUMIF('Bieu 2.4'!#REF!,'3 (2)'!L12&amp;'3 (2)'!$G$4,'Bieu 2.4'!#REF!)</f>
        <v>#REF!</v>
      </c>
      <c r="H12" s="2503" t="e">
        <f>SUMIF('Bieu 2.4'!#REF!,'3 (2)'!L12&amp;'3 (2)'!$H$4,'Bieu 2.4'!#REF!)+D39</f>
        <v>#REF!</v>
      </c>
      <c r="I12" s="2475"/>
      <c r="L12" s="2480" t="s">
        <v>9261</v>
      </c>
    </row>
    <row r="13" spans="1:12">
      <c r="A13" s="2474" t="s">
        <v>4868</v>
      </c>
      <c r="B13" s="2480" t="s">
        <v>736</v>
      </c>
      <c r="C13" s="2480"/>
      <c r="D13" s="2503" t="e">
        <f t="shared" si="0"/>
        <v>#REF!</v>
      </c>
      <c r="E13" s="2503" t="e">
        <f>SUMIF('Bieu 2.4'!#REF!,'3 (2)'!L13&amp;'3 (2)'!$E$4,'Bieu 2.4'!#REF!)</f>
        <v>#REF!</v>
      </c>
      <c r="F13" s="2503" t="e">
        <f>SUMIF('Bieu 2.4'!#REF!,'3 (2)'!L13&amp;'3 (2)'!$F$4,'Bieu 2.4'!#REF!)</f>
        <v>#REF!</v>
      </c>
      <c r="G13" s="2503" t="e">
        <f>SUMIF('Bieu 2.4'!#REF!,'3 (2)'!L13&amp;'3 (2)'!$G$4,'Bieu 2.4'!#REF!)</f>
        <v>#REF!</v>
      </c>
      <c r="H13" s="2503" t="e">
        <f>SUMIF('Bieu 2.4'!#REF!,'3 (2)'!L13&amp;'3 (2)'!$H$4,'Bieu 2.4'!#REF!)+D40</f>
        <v>#REF!</v>
      </c>
      <c r="I13" s="2475"/>
      <c r="L13" s="2480" t="s">
        <v>7687</v>
      </c>
    </row>
    <row r="14" spans="1:12">
      <c r="A14" s="2474" t="s">
        <v>4868</v>
      </c>
      <c r="B14" s="2480" t="s">
        <v>737</v>
      </c>
      <c r="C14" s="2480"/>
      <c r="D14" s="2503" t="e">
        <f t="shared" si="0"/>
        <v>#REF!</v>
      </c>
      <c r="E14" s="2503" t="e">
        <f>SUMIF('Bieu 2.4'!#REF!,'3 (2)'!L14&amp;'3 (2)'!$E$4,'Bieu 2.4'!#REF!)</f>
        <v>#REF!</v>
      </c>
      <c r="F14" s="2503" t="e">
        <f>SUMIF('Bieu 2.4'!#REF!,'3 (2)'!L14&amp;'3 (2)'!$F$4,'Bieu 2.4'!#REF!)</f>
        <v>#REF!</v>
      </c>
      <c r="G14" s="2503" t="e">
        <f>SUMIF('Bieu 2.4'!#REF!,'3 (2)'!L14&amp;'3 (2)'!$G$4,'Bieu 2.4'!#REF!)</f>
        <v>#REF!</v>
      </c>
      <c r="H14" s="2503" t="e">
        <f>SUMIF('Bieu 2.4'!#REF!,'3 (2)'!L14&amp;'3 (2)'!$H$4,'Bieu 2.4'!#REF!)+D41</f>
        <v>#REF!</v>
      </c>
      <c r="I14" s="2475"/>
      <c r="L14" s="2480" t="s">
        <v>7684</v>
      </c>
    </row>
    <row r="15" spans="1:12">
      <c r="A15" s="2474" t="s">
        <v>4868</v>
      </c>
      <c r="B15" s="2480" t="s">
        <v>738</v>
      </c>
      <c r="C15" s="2480"/>
      <c r="D15" s="2503" t="e">
        <f t="shared" si="0"/>
        <v>#REF!</v>
      </c>
      <c r="E15" s="2503" t="e">
        <f>SUMIF('Bieu 2.4'!#REF!,'3 (2)'!L15&amp;'3 (2)'!$E$4,'Bieu 2.4'!#REF!)</f>
        <v>#REF!</v>
      </c>
      <c r="F15" s="2503" t="e">
        <f>SUMIF('Bieu 2.4'!#REF!,'3 (2)'!L15&amp;'3 (2)'!$F$4,'Bieu 2.4'!#REF!)</f>
        <v>#REF!</v>
      </c>
      <c r="G15" s="2503" t="e">
        <f>SUMIF('Bieu 2.4'!#REF!,'3 (2)'!L15&amp;'3 (2)'!$G$4,'Bieu 2.4'!#REF!)</f>
        <v>#REF!</v>
      </c>
      <c r="H15" s="2503" t="e">
        <f>SUMIF('Bieu 2.4'!#REF!,'3 (2)'!L15&amp;'3 (2)'!$H$4,'Bieu 2.4'!#REF!)+D42</f>
        <v>#REF!</v>
      </c>
      <c r="I15" s="2475"/>
      <c r="L15" s="2480" t="s">
        <v>7689</v>
      </c>
    </row>
    <row r="16" spans="1:12">
      <c r="A16" s="2474" t="s">
        <v>4868</v>
      </c>
      <c r="B16" s="2480" t="s">
        <v>739</v>
      </c>
      <c r="C16" s="2480"/>
      <c r="D16" s="2503" t="e">
        <f t="shared" si="0"/>
        <v>#REF!</v>
      </c>
      <c r="E16" s="2503" t="e">
        <f>SUMIF('Bieu 2.4'!#REF!,'3 (2)'!L16&amp;'3 (2)'!$E$4,'Bieu 2.4'!#REF!)</f>
        <v>#REF!</v>
      </c>
      <c r="F16" s="2503" t="e">
        <f>SUMIF('Bieu 2.4'!#REF!,'3 (2)'!L16&amp;'3 (2)'!$F$4,'Bieu 2.4'!#REF!)</f>
        <v>#REF!</v>
      </c>
      <c r="G16" s="2503" t="e">
        <f>SUMIF('Bieu 2.4'!#REF!,'3 (2)'!L16&amp;'3 (2)'!$G$4,'Bieu 2.4'!#REF!)</f>
        <v>#REF!</v>
      </c>
      <c r="H16" s="2503" t="e">
        <f>SUMIF('Bieu 2.4'!#REF!,'3 (2)'!L16&amp;'3 (2)'!$H$4,'Bieu 2.4'!#REF!)+D43</f>
        <v>#REF!</v>
      </c>
      <c r="I16" s="2475"/>
      <c r="L16" s="2480" t="s">
        <v>7683</v>
      </c>
    </row>
    <row r="17" spans="1:12" s="2476" customFormat="1">
      <c r="A17" s="2478" t="s">
        <v>8738</v>
      </c>
      <c r="B17" s="2043" t="s">
        <v>9233</v>
      </c>
      <c r="C17" s="2479" t="e">
        <f>#REF!</f>
        <v>#REF!</v>
      </c>
      <c r="D17" s="2504" t="e">
        <f>SUM(D18:D25)</f>
        <v>#REF!</v>
      </c>
      <c r="E17" s="2504" t="e">
        <f>SUM(E18:E25)</f>
        <v>#REF!</v>
      </c>
      <c r="F17" s="2504" t="e">
        <f>SUM(F18:F25)</f>
        <v>#REF!</v>
      </c>
      <c r="G17" s="2504" t="e">
        <f>SUM(G18:G25)</f>
        <v>#REF!</v>
      </c>
      <c r="H17" s="2504" t="e">
        <f>SUM(H18:H25)</f>
        <v>#REF!</v>
      </c>
      <c r="I17" s="2478"/>
    </row>
    <row r="18" spans="1:12">
      <c r="A18" s="2474" t="s">
        <v>4868</v>
      </c>
      <c r="B18" s="2480" t="s">
        <v>732</v>
      </c>
      <c r="C18" s="2480"/>
      <c r="D18" s="2503" t="e">
        <f t="shared" si="0"/>
        <v>#REF!</v>
      </c>
      <c r="E18" s="2503" t="e">
        <f>SUMIF(#REF!,'3 (2)'!L18&amp;'3 (2)'!$E$4,#REF!)</f>
        <v>#REF!</v>
      </c>
      <c r="F18" s="2503" t="e">
        <f>SUMIF(#REF!,'3 (2)'!L18&amp;'3 (2)'!$F$4,#REF!)</f>
        <v>#REF!</v>
      </c>
      <c r="G18" s="2503" t="e">
        <f>SUMIF(#REF!,'3 (2)'!L18&amp;'3 (2)'!$G$4,#REF!)</f>
        <v>#REF!</v>
      </c>
      <c r="H18" s="2503" t="e">
        <f>SUMIF(#REF!,'3 (2)'!L18&amp;'3 (2)'!$H$4,#REF!)</f>
        <v>#REF!</v>
      </c>
      <c r="I18" s="2475"/>
      <c r="L18" s="2480" t="s">
        <v>7686</v>
      </c>
    </row>
    <row r="19" spans="1:12">
      <c r="A19" s="2474" t="s">
        <v>4868</v>
      </c>
      <c r="B19" s="2480" t="s">
        <v>733</v>
      </c>
      <c r="C19" s="2480"/>
      <c r="D19" s="2503" t="e">
        <f t="shared" si="0"/>
        <v>#REF!</v>
      </c>
      <c r="E19" s="2503" t="e">
        <f>SUMIF(#REF!,'3 (2)'!L19&amp;'3 (2)'!$E$4,#REF!)</f>
        <v>#REF!</v>
      </c>
      <c r="F19" s="2503" t="e">
        <f>SUMIF(#REF!,'3 (2)'!L19&amp;'3 (2)'!$F$4,#REF!)</f>
        <v>#REF!</v>
      </c>
      <c r="G19" s="2503" t="e">
        <f>SUMIF(#REF!,'3 (2)'!L19&amp;'3 (2)'!$G$4,#REF!)</f>
        <v>#REF!</v>
      </c>
      <c r="H19" s="2503" t="e">
        <f>SUMIF(#REF!,'3 (2)'!L19&amp;'3 (2)'!$H$4,#REF!)</f>
        <v>#REF!</v>
      </c>
      <c r="I19" s="2475"/>
      <c r="L19" s="2480" t="s">
        <v>7688</v>
      </c>
    </row>
    <row r="20" spans="1:12">
      <c r="A20" s="2474" t="s">
        <v>4868</v>
      </c>
      <c r="B20" s="2480" t="s">
        <v>734</v>
      </c>
      <c r="C20" s="2480"/>
      <c r="D20" s="2503" t="e">
        <f t="shared" si="0"/>
        <v>#REF!</v>
      </c>
      <c r="E20" s="2503" t="e">
        <f>SUMIF(#REF!,'3 (2)'!L20&amp;'3 (2)'!$E$4,#REF!)</f>
        <v>#REF!</v>
      </c>
      <c r="F20" s="2503" t="e">
        <f>SUMIF(#REF!,'3 (2)'!L20&amp;'3 (2)'!$F$4,#REF!)</f>
        <v>#REF!</v>
      </c>
      <c r="G20" s="2503" t="e">
        <f>SUMIF(#REF!,'3 (2)'!L20&amp;'3 (2)'!$G$4,#REF!)</f>
        <v>#REF!</v>
      </c>
      <c r="H20" s="2503" t="e">
        <f>SUMIF(#REF!,'3 (2)'!L20&amp;'3 (2)'!$H$4,#REF!)</f>
        <v>#REF!</v>
      </c>
      <c r="I20" s="2475"/>
      <c r="L20" s="2480" t="s">
        <v>7685</v>
      </c>
    </row>
    <row r="21" spans="1:12">
      <c r="A21" s="2474" t="s">
        <v>4868</v>
      </c>
      <c r="B21" s="2480" t="s">
        <v>735</v>
      </c>
      <c r="C21" s="2480"/>
      <c r="D21" s="2503" t="e">
        <f t="shared" si="0"/>
        <v>#REF!</v>
      </c>
      <c r="E21" s="2503" t="e">
        <f>SUMIF(#REF!,'3 (2)'!L21&amp;'3 (2)'!$E$4,#REF!)</f>
        <v>#REF!</v>
      </c>
      <c r="F21" s="2503" t="e">
        <f>SUMIF(#REF!,'3 (2)'!L21&amp;'3 (2)'!$F$4,#REF!)</f>
        <v>#REF!</v>
      </c>
      <c r="G21" s="2503" t="e">
        <f>SUMIF(#REF!,'3 (2)'!L21&amp;'3 (2)'!$G$4,#REF!)</f>
        <v>#REF!</v>
      </c>
      <c r="H21" s="2503" t="e">
        <f>SUMIF(#REF!,'3 (2)'!L21&amp;'3 (2)'!$H$4,#REF!)</f>
        <v>#REF!</v>
      </c>
      <c r="I21" s="2475"/>
      <c r="L21" s="2480" t="s">
        <v>9261</v>
      </c>
    </row>
    <row r="22" spans="1:12">
      <c r="A22" s="2474" t="s">
        <v>4868</v>
      </c>
      <c r="B22" s="2480" t="s">
        <v>736</v>
      </c>
      <c r="C22" s="2480"/>
      <c r="D22" s="2503" t="e">
        <f t="shared" si="0"/>
        <v>#REF!</v>
      </c>
      <c r="E22" s="2503" t="e">
        <f>SUMIF(#REF!,'3 (2)'!L22&amp;'3 (2)'!$E$4,#REF!)</f>
        <v>#REF!</v>
      </c>
      <c r="F22" s="2503" t="e">
        <f>SUMIF(#REF!,'3 (2)'!L22&amp;'3 (2)'!$F$4,#REF!)</f>
        <v>#REF!</v>
      </c>
      <c r="G22" s="2503" t="e">
        <f>SUMIF(#REF!,'3 (2)'!L22&amp;'3 (2)'!$G$4,#REF!)</f>
        <v>#REF!</v>
      </c>
      <c r="H22" s="2503" t="e">
        <f>SUMIF(#REF!,'3 (2)'!L22&amp;'3 (2)'!$H$4,#REF!)</f>
        <v>#REF!</v>
      </c>
      <c r="I22" s="2475"/>
      <c r="L22" s="2480" t="s">
        <v>7687</v>
      </c>
    </row>
    <row r="23" spans="1:12">
      <c r="A23" s="2474" t="s">
        <v>4868</v>
      </c>
      <c r="B23" s="2480" t="s">
        <v>737</v>
      </c>
      <c r="C23" s="2480"/>
      <c r="D23" s="2503" t="e">
        <f t="shared" si="0"/>
        <v>#REF!</v>
      </c>
      <c r="E23" s="2503" t="e">
        <f>SUMIF(#REF!,'3 (2)'!L23&amp;'3 (2)'!$E$4,#REF!)</f>
        <v>#REF!</v>
      </c>
      <c r="F23" s="2503" t="e">
        <f>SUMIF(#REF!,'3 (2)'!L23&amp;'3 (2)'!$F$4,#REF!)</f>
        <v>#REF!</v>
      </c>
      <c r="G23" s="2503" t="e">
        <f>SUMIF(#REF!,'3 (2)'!L23&amp;'3 (2)'!$G$4,#REF!)</f>
        <v>#REF!</v>
      </c>
      <c r="H23" s="2503" t="e">
        <f>SUMIF(#REF!,'3 (2)'!L23&amp;'3 (2)'!$H$4,#REF!)</f>
        <v>#REF!</v>
      </c>
      <c r="I23" s="2475"/>
      <c r="L23" s="2480" t="s">
        <v>7684</v>
      </c>
    </row>
    <row r="24" spans="1:12">
      <c r="A24" s="2474" t="s">
        <v>4868</v>
      </c>
      <c r="B24" s="2480" t="s">
        <v>738</v>
      </c>
      <c r="C24" s="2480"/>
      <c r="D24" s="2503" t="e">
        <f t="shared" si="0"/>
        <v>#REF!</v>
      </c>
      <c r="E24" s="2503" t="e">
        <f>SUMIF(#REF!,'3 (2)'!L24&amp;'3 (2)'!$E$4,#REF!)</f>
        <v>#REF!</v>
      </c>
      <c r="F24" s="2503" t="e">
        <f>SUMIF(#REF!,'3 (2)'!L24&amp;'3 (2)'!$F$4,#REF!)</f>
        <v>#REF!</v>
      </c>
      <c r="G24" s="2503" t="e">
        <f>SUMIF(#REF!,'3 (2)'!L24&amp;'3 (2)'!$G$4,#REF!)</f>
        <v>#REF!</v>
      </c>
      <c r="H24" s="2503" t="e">
        <f>SUMIF(#REF!,'3 (2)'!L24&amp;'3 (2)'!$H$4,#REF!)</f>
        <v>#REF!</v>
      </c>
      <c r="I24" s="2475"/>
      <c r="L24" s="2480" t="s">
        <v>7689</v>
      </c>
    </row>
    <row r="25" spans="1:12">
      <c r="A25" s="2474" t="s">
        <v>4868</v>
      </c>
      <c r="B25" s="2480" t="s">
        <v>739</v>
      </c>
      <c r="C25" s="2480"/>
      <c r="D25" s="2503" t="e">
        <f t="shared" si="0"/>
        <v>#REF!</v>
      </c>
      <c r="E25" s="2503" t="e">
        <f>SUMIF(#REF!,'3 (2)'!L25&amp;'3 (2)'!$E$4,#REF!)</f>
        <v>#REF!</v>
      </c>
      <c r="F25" s="2503" t="e">
        <f>SUMIF(#REF!,'3 (2)'!L25&amp;'3 (2)'!$F$4,#REF!)</f>
        <v>#REF!</v>
      </c>
      <c r="G25" s="2503" t="e">
        <f>SUMIF(#REF!,'3 (2)'!L25&amp;'3 (2)'!$G$4,#REF!)</f>
        <v>#REF!</v>
      </c>
      <c r="H25" s="2503" t="e">
        <f>SUMIF(#REF!,'3 (2)'!L25&amp;'3 (2)'!$H$4,#REF!)</f>
        <v>#REF!</v>
      </c>
      <c r="I25" s="2475"/>
      <c r="L25" s="2480" t="s">
        <v>7683</v>
      </c>
    </row>
    <row r="26" spans="1:12" s="2476" customFormat="1">
      <c r="A26" s="2477" t="s">
        <v>8746</v>
      </c>
      <c r="B26" s="2043" t="s">
        <v>9234</v>
      </c>
      <c r="C26" s="2479">
        <v>2</v>
      </c>
      <c r="D26" s="2504" t="e">
        <f>SUM(D27:D34)</f>
        <v>#REF!</v>
      </c>
      <c r="E26" s="2504" t="e">
        <f>SUM(E27:E34)</f>
        <v>#REF!</v>
      </c>
      <c r="F26" s="2504">
        <f>SUM(F27:F34)</f>
        <v>0</v>
      </c>
      <c r="G26" s="2504">
        <f>SUM(G27:G34)</f>
        <v>0</v>
      </c>
      <c r="H26" s="2504">
        <f>SUM(H27:H34)</f>
        <v>0</v>
      </c>
      <c r="I26" s="2478"/>
    </row>
    <row r="27" spans="1:12">
      <c r="A27" s="2474" t="s">
        <v>4868</v>
      </c>
      <c r="B27" s="2480" t="s">
        <v>732</v>
      </c>
      <c r="C27" s="2480"/>
      <c r="D27" s="2503">
        <f t="shared" si="0"/>
        <v>0</v>
      </c>
      <c r="E27" s="2503"/>
      <c r="F27" s="2503"/>
      <c r="G27" s="2503"/>
      <c r="H27" s="2503"/>
      <c r="I27" s="2475"/>
      <c r="L27" s="2480" t="s">
        <v>7686</v>
      </c>
    </row>
    <row r="28" spans="1:12">
      <c r="A28" s="2474" t="s">
        <v>4868</v>
      </c>
      <c r="B28" s="2480" t="s">
        <v>733</v>
      </c>
      <c r="C28" s="2480"/>
      <c r="D28" s="2503">
        <f t="shared" si="0"/>
        <v>0</v>
      </c>
      <c r="E28" s="2503"/>
      <c r="F28" s="2503"/>
      <c r="G28" s="2503"/>
      <c r="H28" s="2503"/>
      <c r="I28" s="2475"/>
      <c r="L28" s="2480" t="s">
        <v>7688</v>
      </c>
    </row>
    <row r="29" spans="1:12">
      <c r="A29" s="2474" t="s">
        <v>4868</v>
      </c>
      <c r="B29" s="2480" t="s">
        <v>734</v>
      </c>
      <c r="C29" s="2480"/>
      <c r="D29" s="2503">
        <f t="shared" si="0"/>
        <v>0</v>
      </c>
      <c r="E29" s="2503"/>
      <c r="F29" s="2503"/>
      <c r="G29" s="2503"/>
      <c r="H29" s="2503"/>
      <c r="I29" s="2475"/>
      <c r="L29" s="2480" t="s">
        <v>7685</v>
      </c>
    </row>
    <row r="30" spans="1:12">
      <c r="A30" s="2474" t="s">
        <v>4868</v>
      </c>
      <c r="B30" s="2480" t="s">
        <v>735</v>
      </c>
      <c r="C30" s="2480"/>
      <c r="D30" s="2503">
        <f t="shared" si="0"/>
        <v>0</v>
      </c>
      <c r="E30" s="2503"/>
      <c r="F30" s="2503"/>
      <c r="G30" s="2503"/>
      <c r="H30" s="2503"/>
      <c r="I30" s="2475"/>
      <c r="L30" s="2480" t="s">
        <v>9261</v>
      </c>
    </row>
    <row r="31" spans="1:12">
      <c r="A31" s="2474" t="s">
        <v>4868</v>
      </c>
      <c r="B31" s="2480" t="s">
        <v>736</v>
      </c>
      <c r="C31" s="2480"/>
      <c r="D31" s="2503">
        <f t="shared" si="0"/>
        <v>0</v>
      </c>
      <c r="E31" s="2503"/>
      <c r="F31" s="2503"/>
      <c r="G31" s="2503"/>
      <c r="H31" s="2503"/>
      <c r="I31" s="2475"/>
      <c r="L31" s="2480" t="s">
        <v>7687</v>
      </c>
    </row>
    <row r="32" spans="1:12">
      <c r="A32" s="2474" t="s">
        <v>4868</v>
      </c>
      <c r="B32" s="2480" t="s">
        <v>737</v>
      </c>
      <c r="C32" s="2480"/>
      <c r="D32" s="2503">
        <f t="shared" si="0"/>
        <v>0</v>
      </c>
      <c r="E32" s="2503"/>
      <c r="F32" s="2503"/>
      <c r="G32" s="2503"/>
      <c r="H32" s="2503"/>
      <c r="I32" s="2475"/>
      <c r="L32" s="2480" t="s">
        <v>7684</v>
      </c>
    </row>
    <row r="33" spans="1:12">
      <c r="A33" s="2474" t="s">
        <v>4868</v>
      </c>
      <c r="B33" s="2480" t="s">
        <v>738</v>
      </c>
      <c r="C33" s="2480"/>
      <c r="D33" s="2503" t="e">
        <f t="shared" si="0"/>
        <v>#REF!</v>
      </c>
      <c r="E33" s="2503" t="e">
        <f>#REF!</f>
        <v>#REF!</v>
      </c>
      <c r="F33" s="2503"/>
      <c r="G33" s="2503"/>
      <c r="H33" s="2503"/>
      <c r="I33" s="2475"/>
      <c r="L33" s="2480" t="s">
        <v>7689</v>
      </c>
    </row>
    <row r="34" spans="1:12">
      <c r="A34" s="2474" t="s">
        <v>4868</v>
      </c>
      <c r="B34" s="2480" t="s">
        <v>739</v>
      </c>
      <c r="C34" s="2480"/>
      <c r="D34" s="2503" t="e">
        <f t="shared" si="0"/>
        <v>#REF!</v>
      </c>
      <c r="E34" s="2503" t="e">
        <f>#REF!+#REF!</f>
        <v>#REF!</v>
      </c>
      <c r="F34" s="2503"/>
      <c r="G34" s="2503"/>
      <c r="H34" s="2503"/>
      <c r="I34" s="2475"/>
      <c r="L34" s="2480" t="s">
        <v>7683</v>
      </c>
    </row>
    <row r="35" spans="1:12" s="2510" customFormat="1" ht="31.5" hidden="1">
      <c r="A35" s="2441" t="s">
        <v>8748</v>
      </c>
      <c r="B35" s="2507" t="s">
        <v>9307</v>
      </c>
      <c r="C35" s="2141">
        <v>2</v>
      </c>
      <c r="D35" s="2508" t="e">
        <f>#REF!*10000</f>
        <v>#REF!</v>
      </c>
      <c r="E35" s="2508" t="e">
        <f>SUM(E36:E43)</f>
        <v>#REF!</v>
      </c>
      <c r="F35" s="2508">
        <f>SUM(F36:F43)</f>
        <v>0</v>
      </c>
      <c r="G35" s="2508">
        <f>SUM(G36:G43)</f>
        <v>0</v>
      </c>
      <c r="H35" s="2508">
        <f>SUM(H36:H43)</f>
        <v>0</v>
      </c>
      <c r="I35" s="2509"/>
    </row>
    <row r="36" spans="1:12" s="2403" customFormat="1" hidden="1">
      <c r="A36" s="2223" t="s">
        <v>4868</v>
      </c>
      <c r="B36" s="2317" t="s">
        <v>732</v>
      </c>
      <c r="C36" s="2317"/>
      <c r="D36" s="2511" t="e">
        <f>#REF!*10000</f>
        <v>#REF!</v>
      </c>
      <c r="E36" s="2511"/>
      <c r="F36" s="2511"/>
      <c r="G36" s="2511"/>
      <c r="H36" s="2511"/>
      <c r="I36" s="2222"/>
      <c r="L36" s="2317" t="s">
        <v>7686</v>
      </c>
    </row>
    <row r="37" spans="1:12" s="2403" customFormat="1" hidden="1">
      <c r="A37" s="2223" t="s">
        <v>4868</v>
      </c>
      <c r="B37" s="2317" t="s">
        <v>733</v>
      </c>
      <c r="C37" s="2317"/>
      <c r="D37" s="2511" t="e">
        <f>#REF!*10000</f>
        <v>#REF!</v>
      </c>
      <c r="E37" s="2511"/>
      <c r="F37" s="2511"/>
      <c r="G37" s="2511"/>
      <c r="H37" s="2511"/>
      <c r="I37" s="2222"/>
      <c r="L37" s="2317" t="s">
        <v>7688</v>
      </c>
    </row>
    <row r="38" spans="1:12" s="2403" customFormat="1" hidden="1">
      <c r="A38" s="2223" t="s">
        <v>4868</v>
      </c>
      <c r="B38" s="2317" t="s">
        <v>734</v>
      </c>
      <c r="C38" s="2317"/>
      <c r="D38" s="2511" t="e">
        <f>#REF!*10000</f>
        <v>#REF!</v>
      </c>
      <c r="E38" s="2511"/>
      <c r="F38" s="2511"/>
      <c r="G38" s="2511"/>
      <c r="H38" s="2511"/>
      <c r="I38" s="2222"/>
      <c r="L38" s="2317" t="s">
        <v>7685</v>
      </c>
    </row>
    <row r="39" spans="1:12" s="2403" customFormat="1" hidden="1">
      <c r="A39" s="2223" t="s">
        <v>4868</v>
      </c>
      <c r="B39" s="2317" t="s">
        <v>735</v>
      </c>
      <c r="C39" s="2317"/>
      <c r="D39" s="2511" t="e">
        <f>#REF!*10000</f>
        <v>#REF!</v>
      </c>
      <c r="E39" s="2511"/>
      <c r="F39" s="2511"/>
      <c r="G39" s="2511"/>
      <c r="H39" s="2511"/>
      <c r="I39" s="2222"/>
      <c r="L39" s="2317" t="s">
        <v>9261</v>
      </c>
    </row>
    <row r="40" spans="1:12" s="2403" customFormat="1" hidden="1">
      <c r="A40" s="2223" t="s">
        <v>4868</v>
      </c>
      <c r="B40" s="2317" t="s">
        <v>736</v>
      </c>
      <c r="C40" s="2317"/>
      <c r="D40" s="2511" t="e">
        <f>#REF!*10000</f>
        <v>#REF!</v>
      </c>
      <c r="E40" s="2511"/>
      <c r="F40" s="2511"/>
      <c r="G40" s="2511"/>
      <c r="H40" s="2511"/>
      <c r="I40" s="2222"/>
      <c r="L40" s="2317" t="s">
        <v>7687</v>
      </c>
    </row>
    <row r="41" spans="1:12" s="2403" customFormat="1" hidden="1">
      <c r="A41" s="2223" t="s">
        <v>4868</v>
      </c>
      <c r="B41" s="2317" t="s">
        <v>737</v>
      </c>
      <c r="C41" s="2317"/>
      <c r="D41" s="2511" t="e">
        <f>#REF!*10000</f>
        <v>#REF!</v>
      </c>
      <c r="E41" s="2511"/>
      <c r="F41" s="2511"/>
      <c r="G41" s="2511"/>
      <c r="H41" s="2511"/>
      <c r="I41" s="2222"/>
      <c r="L41" s="2317" t="s">
        <v>7684</v>
      </c>
    </row>
    <row r="42" spans="1:12" s="2403" customFormat="1" hidden="1">
      <c r="A42" s="2223" t="s">
        <v>4868</v>
      </c>
      <c r="B42" s="2317" t="s">
        <v>738</v>
      </c>
      <c r="C42" s="2317"/>
      <c r="D42" s="2511" t="e">
        <f>#REF!*10000</f>
        <v>#REF!</v>
      </c>
      <c r="E42" s="2511" t="e">
        <f>#REF!</f>
        <v>#REF!</v>
      </c>
      <c r="F42" s="2511"/>
      <c r="G42" s="2511"/>
      <c r="H42" s="2511"/>
      <c r="I42" s="2222"/>
      <c r="L42" s="2317" t="s">
        <v>7689</v>
      </c>
    </row>
    <row r="43" spans="1:12" s="2403" customFormat="1" hidden="1">
      <c r="A43" s="2223" t="s">
        <v>4868</v>
      </c>
      <c r="B43" s="2317" t="s">
        <v>739</v>
      </c>
      <c r="C43" s="2317"/>
      <c r="D43" s="2511" t="e">
        <f>#REF!*10000</f>
        <v>#REF!</v>
      </c>
      <c r="E43" s="2511" t="e">
        <f>#REF!</f>
        <v>#REF!</v>
      </c>
      <c r="F43" s="2511"/>
      <c r="G43" s="2511"/>
      <c r="H43" s="2511"/>
      <c r="I43" s="2222"/>
      <c r="L43" s="2317" t="s">
        <v>7683</v>
      </c>
    </row>
    <row r="44" spans="1:12" s="2476" customFormat="1">
      <c r="A44" s="2477">
        <v>2</v>
      </c>
      <c r="B44" s="2043" t="s">
        <v>9285</v>
      </c>
      <c r="C44" s="2479">
        <v>17</v>
      </c>
      <c r="D44" s="2504" t="e">
        <f>SUM(D45:D52)</f>
        <v>#REF!</v>
      </c>
      <c r="E44" s="2504"/>
      <c r="F44" s="2504"/>
      <c r="G44" s="2504"/>
      <c r="H44" s="2504"/>
      <c r="I44" s="2478"/>
    </row>
    <row r="45" spans="1:12">
      <c r="A45" s="2474" t="s">
        <v>4868</v>
      </c>
      <c r="B45" s="2480" t="s">
        <v>732</v>
      </c>
      <c r="C45" s="2480"/>
      <c r="D45" s="2503" t="e">
        <f>SUMIF(#REF!,'3 (2)'!L45,#REF!)</f>
        <v>#REF!</v>
      </c>
      <c r="E45" s="2503"/>
      <c r="F45" s="2503"/>
      <c r="G45" s="2503"/>
      <c r="H45" s="2503"/>
      <c r="I45" s="2475"/>
      <c r="L45" s="2480" t="s">
        <v>7686</v>
      </c>
    </row>
    <row r="46" spans="1:12">
      <c r="A46" s="2474" t="s">
        <v>4868</v>
      </c>
      <c r="B46" s="2480" t="s">
        <v>733</v>
      </c>
      <c r="C46" s="2480"/>
      <c r="D46" s="2503" t="e">
        <f>SUMIF(#REF!,'3 (2)'!L46,#REF!)</f>
        <v>#REF!</v>
      </c>
      <c r="E46" s="2503"/>
      <c r="F46" s="2503"/>
      <c r="G46" s="2503"/>
      <c r="H46" s="2503"/>
      <c r="I46" s="2475"/>
      <c r="L46" s="2480" t="s">
        <v>7688</v>
      </c>
    </row>
    <row r="47" spans="1:12">
      <c r="A47" s="2474" t="s">
        <v>4868</v>
      </c>
      <c r="B47" s="2480" t="s">
        <v>734</v>
      </c>
      <c r="C47" s="2480"/>
      <c r="D47" s="2503" t="e">
        <f>SUMIF(#REF!,'3 (2)'!L47,#REF!)</f>
        <v>#REF!</v>
      </c>
      <c r="E47" s="2503"/>
      <c r="F47" s="2503"/>
      <c r="G47" s="2503"/>
      <c r="H47" s="2503"/>
      <c r="I47" s="2475"/>
      <c r="L47" s="2480" t="s">
        <v>7685</v>
      </c>
    </row>
    <row r="48" spans="1:12">
      <c r="A48" s="2474" t="s">
        <v>4868</v>
      </c>
      <c r="B48" s="2480" t="s">
        <v>735</v>
      </c>
      <c r="C48" s="2480"/>
      <c r="D48" s="2503" t="e">
        <f>SUMIF(#REF!,'3 (2)'!L48,#REF!)</f>
        <v>#REF!</v>
      </c>
      <c r="E48" s="2503"/>
      <c r="F48" s="2503"/>
      <c r="G48" s="2503"/>
      <c r="H48" s="2503"/>
      <c r="I48" s="2475"/>
      <c r="L48" s="2480" t="s">
        <v>9261</v>
      </c>
    </row>
    <row r="49" spans="1:12">
      <c r="A49" s="2474" t="s">
        <v>4868</v>
      </c>
      <c r="B49" s="2480" t="s">
        <v>736</v>
      </c>
      <c r="C49" s="2480"/>
      <c r="D49" s="2503" t="e">
        <f>SUMIF(#REF!,'3 (2)'!L49,#REF!)</f>
        <v>#REF!</v>
      </c>
      <c r="E49" s="2503"/>
      <c r="F49" s="2503"/>
      <c r="G49" s="2503"/>
      <c r="H49" s="2503"/>
      <c r="I49" s="2475"/>
      <c r="L49" s="2480" t="s">
        <v>7687</v>
      </c>
    </row>
    <row r="50" spans="1:12">
      <c r="A50" s="2474" t="s">
        <v>4868</v>
      </c>
      <c r="B50" s="2480" t="s">
        <v>737</v>
      </c>
      <c r="C50" s="2480"/>
      <c r="D50" s="2503" t="e">
        <f>SUMIF(#REF!,'3 (2)'!L50,#REF!)</f>
        <v>#REF!</v>
      </c>
      <c r="E50" s="2503"/>
      <c r="F50" s="2503"/>
      <c r="G50" s="2503"/>
      <c r="H50" s="2503"/>
      <c r="I50" s="2475"/>
      <c r="L50" s="2480" t="s">
        <v>7684</v>
      </c>
    </row>
    <row r="51" spans="1:12">
      <c r="A51" s="2474" t="s">
        <v>4868</v>
      </c>
      <c r="B51" s="2480" t="s">
        <v>738</v>
      </c>
      <c r="C51" s="2480"/>
      <c r="D51" s="2503" t="e">
        <f>SUMIF(#REF!,'3 (2)'!L51,#REF!)</f>
        <v>#REF!</v>
      </c>
      <c r="E51" s="2503"/>
      <c r="F51" s="2503"/>
      <c r="G51" s="2503"/>
      <c r="H51" s="2503"/>
      <c r="I51" s="2475"/>
      <c r="L51" s="2480" t="s">
        <v>7689</v>
      </c>
    </row>
    <row r="52" spans="1:12">
      <c r="A52" s="2474" t="s">
        <v>4868</v>
      </c>
      <c r="B52" s="2480" t="s">
        <v>739</v>
      </c>
      <c r="C52" s="2480"/>
      <c r="D52" s="2503" t="e">
        <f>SUMIF(#REF!,'3 (2)'!L52,#REF!)</f>
        <v>#REF!</v>
      </c>
      <c r="E52" s="2503"/>
      <c r="F52" s="2503"/>
      <c r="G52" s="2503"/>
      <c r="H52" s="2503"/>
      <c r="I52" s="2475"/>
      <c r="L52" s="2480" t="s">
        <v>7683</v>
      </c>
    </row>
    <row r="53" spans="1:12" s="2476" customFormat="1" ht="47.25">
      <c r="A53" s="2477">
        <v>3</v>
      </c>
      <c r="B53" s="2043" t="s">
        <v>9297</v>
      </c>
      <c r="C53" s="2479">
        <v>41</v>
      </c>
      <c r="D53" s="2504" t="e">
        <f>'Bieu 03'!M9</f>
        <v>#REF!</v>
      </c>
      <c r="E53" s="2504"/>
      <c r="F53" s="2504"/>
      <c r="G53" s="2504"/>
      <c r="H53" s="2504"/>
      <c r="I53" s="2478"/>
    </row>
    <row r="54" spans="1:12" s="2476" customFormat="1">
      <c r="A54" s="2478" t="s">
        <v>3575</v>
      </c>
      <c r="B54" s="2043" t="s">
        <v>9287</v>
      </c>
      <c r="C54" s="2479"/>
      <c r="D54" s="2504"/>
      <c r="E54" s="2504"/>
      <c r="F54" s="2504"/>
      <c r="G54" s="2504"/>
      <c r="H54" s="2504"/>
      <c r="I54" s="2478"/>
    </row>
    <row r="55" spans="1:12" s="2476" customFormat="1">
      <c r="A55" s="2477">
        <v>1</v>
      </c>
      <c r="B55" s="2043" t="s">
        <v>9284</v>
      </c>
      <c r="C55" s="2506" t="e">
        <f>'Bieu 5.1'!#REF!+'Bieu 5.1'!A65+'Bieu 5.1'!A70+'Bieu 5.1'!A81</f>
        <v>#REF!</v>
      </c>
      <c r="D55" s="2504" t="e">
        <f>SUM(D56:D63)</f>
        <v>#REF!</v>
      </c>
      <c r="E55" s="2504" t="e">
        <f>SUM(E56:E63)</f>
        <v>#REF!</v>
      </c>
      <c r="F55" s="2504" t="e">
        <f>SUM(F56:F63)</f>
        <v>#REF!</v>
      </c>
      <c r="G55" s="2504" t="e">
        <f>SUM(G56:G63)</f>
        <v>#REF!</v>
      </c>
      <c r="H55" s="2504" t="e">
        <f>SUM(H56:H63)</f>
        <v>#REF!</v>
      </c>
      <c r="I55" s="2478"/>
      <c r="J55" s="2943" t="e">
        <f>D55-'Bieu 5.1'!M7</f>
        <v>#REF!</v>
      </c>
    </row>
    <row r="56" spans="1:12">
      <c r="A56" s="2474" t="s">
        <v>4868</v>
      </c>
      <c r="B56" s="2480" t="s">
        <v>732</v>
      </c>
      <c r="C56" s="2480"/>
      <c r="D56" s="2503" t="e">
        <f>SUM(E56:H56)</f>
        <v>#REF!</v>
      </c>
      <c r="E56" s="2503" t="e">
        <f>SUMIF('Bieu 5.1'!#REF!,'3 (2)'!L56&amp;'3 (2)'!$E$4,'Bieu 5.1'!$M$9:$M$81)</f>
        <v>#REF!</v>
      </c>
      <c r="F56" s="2503" t="e">
        <f>SUMIF('Bieu 5.1'!#REF!,'3 (2)'!L56&amp;'3 (2)'!$F$4,'Bieu 5.1'!$M$9:$M$81)</f>
        <v>#REF!</v>
      </c>
      <c r="G56" s="2503" t="e">
        <f>SUMIF('Bieu 5.1'!#REF!,'3 (2)'!L56&amp;'3 (2)'!$G$4,'Bieu 5.1'!$M$9:$M$81)</f>
        <v>#REF!</v>
      </c>
      <c r="H56" s="2503" t="e">
        <f>SUMIF('Bieu 5.1'!#REF!,'3 (2)'!L56&amp;'3 (2)'!$H$4,'Bieu 5.1'!$M$9:$M$81)</f>
        <v>#REF!</v>
      </c>
      <c r="I56" s="2475"/>
      <c r="L56" s="2480" t="s">
        <v>7686</v>
      </c>
    </row>
    <row r="57" spans="1:12">
      <c r="A57" s="2474" t="s">
        <v>4868</v>
      </c>
      <c r="B57" s="2480" t="s">
        <v>733</v>
      </c>
      <c r="C57" s="2480"/>
      <c r="D57" s="2503" t="e">
        <f t="shared" ref="D57:D63" si="1">SUM(E57:H57)</f>
        <v>#REF!</v>
      </c>
      <c r="E57" s="2503" t="e">
        <f>SUMIF('Bieu 5.1'!#REF!,'3 (2)'!L57&amp;'3 (2)'!$E$4,'Bieu 5.1'!$M$9:$M$81)</f>
        <v>#REF!</v>
      </c>
      <c r="F57" s="2503" t="e">
        <f>SUMIF('Bieu 5.1'!#REF!,'3 (2)'!L57&amp;'3 (2)'!$F$4,'Bieu 5.1'!$M$9:$M$81)</f>
        <v>#REF!</v>
      </c>
      <c r="G57" s="2503" t="e">
        <f>SUMIF('Bieu 5.1'!#REF!,'3 (2)'!L57&amp;'3 (2)'!$G$4,'Bieu 5.1'!$M$9:$M$81)</f>
        <v>#REF!</v>
      </c>
      <c r="H57" s="2503" t="e">
        <f>SUMIF('Bieu 5.1'!#REF!,'3 (2)'!L57&amp;'3 (2)'!$H$4,'Bieu 5.1'!$M$9:$M$81)</f>
        <v>#REF!</v>
      </c>
      <c r="I57" s="2475"/>
      <c r="L57" s="2480" t="s">
        <v>7688</v>
      </c>
    </row>
    <row r="58" spans="1:12">
      <c r="A58" s="2474" t="s">
        <v>4868</v>
      </c>
      <c r="B58" s="2480" t="s">
        <v>734</v>
      </c>
      <c r="C58" s="2480"/>
      <c r="D58" s="2503" t="e">
        <f t="shared" si="1"/>
        <v>#REF!</v>
      </c>
      <c r="E58" s="2503" t="e">
        <f>SUMIF('Bieu 5.1'!#REF!,'3 (2)'!L58&amp;'3 (2)'!$E$4,'Bieu 5.1'!$M$9:$M$81)</f>
        <v>#REF!</v>
      </c>
      <c r="F58" s="2503" t="e">
        <f>SUMIF('Bieu 5.1'!#REF!,'3 (2)'!L58&amp;'3 (2)'!$F$4,'Bieu 5.1'!$M$9:$M$81)</f>
        <v>#REF!</v>
      </c>
      <c r="G58" s="2503" t="e">
        <f>SUMIF('Bieu 5.1'!#REF!,'3 (2)'!L58&amp;'3 (2)'!$G$4,'Bieu 5.1'!$M$9:$M$81)</f>
        <v>#REF!</v>
      </c>
      <c r="H58" s="2503" t="e">
        <f>SUMIF('Bieu 5.1'!#REF!,'3 (2)'!L58&amp;'3 (2)'!$H$4,'Bieu 5.1'!$M$9:$M$81)</f>
        <v>#REF!</v>
      </c>
      <c r="I58" s="2475"/>
      <c r="L58" s="2480" t="s">
        <v>7685</v>
      </c>
    </row>
    <row r="59" spans="1:12">
      <c r="A59" s="2474" t="s">
        <v>4868</v>
      </c>
      <c r="B59" s="2480" t="s">
        <v>735</v>
      </c>
      <c r="C59" s="2480"/>
      <c r="D59" s="2503" t="e">
        <f t="shared" si="1"/>
        <v>#REF!</v>
      </c>
      <c r="E59" s="2503" t="e">
        <f>SUMIF('Bieu 5.1'!#REF!,'3 (2)'!L59&amp;'3 (2)'!$E$4,'Bieu 5.1'!$M$9:$M$81)</f>
        <v>#REF!</v>
      </c>
      <c r="F59" s="2503" t="e">
        <f>SUMIF('Bieu 5.1'!#REF!,'3 (2)'!L59&amp;'3 (2)'!$F$4,'Bieu 5.1'!$M$9:$M$81)</f>
        <v>#REF!</v>
      </c>
      <c r="G59" s="2503" t="e">
        <f>SUMIF('Bieu 5.1'!#REF!,'3 (2)'!L59&amp;'3 (2)'!$G$4,'Bieu 5.1'!$M$9:$M$81)</f>
        <v>#REF!</v>
      </c>
      <c r="H59" s="2503" t="e">
        <f>SUMIF('Bieu 5.1'!#REF!,'3 (2)'!L59&amp;'3 (2)'!$H$4,'Bieu 5.1'!$M$9:$M$81)</f>
        <v>#REF!</v>
      </c>
      <c r="I59" s="2475"/>
      <c r="L59" s="2480" t="s">
        <v>9261</v>
      </c>
    </row>
    <row r="60" spans="1:12">
      <c r="A60" s="2474" t="s">
        <v>4868</v>
      </c>
      <c r="B60" s="2480" t="s">
        <v>736</v>
      </c>
      <c r="C60" s="2480"/>
      <c r="D60" s="2503" t="e">
        <f t="shared" si="1"/>
        <v>#REF!</v>
      </c>
      <c r="E60" s="2503" t="e">
        <f>SUMIF('Bieu 5.1'!#REF!,'3 (2)'!L60&amp;'3 (2)'!$E$4,'Bieu 5.1'!$M$9:$M$81)</f>
        <v>#REF!</v>
      </c>
      <c r="F60" s="2503" t="e">
        <f>SUMIF('Bieu 5.1'!#REF!,'3 (2)'!L60&amp;'3 (2)'!$F$4,'Bieu 5.1'!$M$9:$M$81)</f>
        <v>#REF!</v>
      </c>
      <c r="G60" s="2503" t="e">
        <f>SUMIF('Bieu 5.1'!#REF!,'3 (2)'!L60&amp;'3 (2)'!$G$4,'Bieu 5.1'!$M$9:$M$81)</f>
        <v>#REF!</v>
      </c>
      <c r="H60" s="2503" t="e">
        <f>SUMIF('Bieu 5.1'!#REF!,'3 (2)'!L60&amp;'3 (2)'!$H$4,'Bieu 5.1'!$M$9:$M$81)</f>
        <v>#REF!</v>
      </c>
      <c r="I60" s="2475"/>
      <c r="L60" s="2480" t="s">
        <v>7687</v>
      </c>
    </row>
    <row r="61" spans="1:12">
      <c r="A61" s="2474" t="s">
        <v>4868</v>
      </c>
      <c r="B61" s="2480" t="s">
        <v>737</v>
      </c>
      <c r="C61" s="2480"/>
      <c r="D61" s="2503" t="e">
        <f t="shared" si="1"/>
        <v>#REF!</v>
      </c>
      <c r="E61" s="2503" t="e">
        <f>SUMIF('Bieu 5.1'!#REF!,'3 (2)'!L61&amp;'3 (2)'!$E$4,'Bieu 5.1'!$M$9:$M$81)</f>
        <v>#REF!</v>
      </c>
      <c r="F61" s="2503" t="e">
        <f>SUMIF('Bieu 5.1'!#REF!,'3 (2)'!L61&amp;'3 (2)'!$F$4,'Bieu 5.1'!$M$9:$M$81)</f>
        <v>#REF!</v>
      </c>
      <c r="G61" s="2503" t="e">
        <f>SUMIF('Bieu 5.1'!#REF!,'3 (2)'!L61&amp;'3 (2)'!$G$4,'Bieu 5.1'!$M$9:$M$81)</f>
        <v>#REF!</v>
      </c>
      <c r="H61" s="2503" t="e">
        <f>SUMIF('Bieu 5.1'!#REF!,'3 (2)'!L61&amp;'3 (2)'!$H$4,'Bieu 5.1'!$M$9:$M$81)</f>
        <v>#REF!</v>
      </c>
      <c r="I61" s="2475"/>
      <c r="L61" s="2480" t="s">
        <v>7684</v>
      </c>
    </row>
    <row r="62" spans="1:12">
      <c r="A62" s="2474" t="s">
        <v>4868</v>
      </c>
      <c r="B62" s="2480" t="s">
        <v>738</v>
      </c>
      <c r="C62" s="2480"/>
      <c r="D62" s="2503" t="e">
        <f t="shared" si="1"/>
        <v>#REF!</v>
      </c>
      <c r="E62" s="2503" t="e">
        <f>SUMIF('Bieu 5.1'!#REF!,'3 (2)'!L62&amp;'3 (2)'!$E$4,'Bieu 5.1'!$M$9:$M$81)</f>
        <v>#REF!</v>
      </c>
      <c r="F62" s="2503" t="e">
        <f>SUMIF('Bieu 5.1'!#REF!,'3 (2)'!L62&amp;'3 (2)'!$F$4,'Bieu 5.1'!$M$9:$M$81)</f>
        <v>#REF!</v>
      </c>
      <c r="G62" s="2503" t="e">
        <f>SUMIF('Bieu 5.1'!#REF!,'3 (2)'!L62&amp;'3 (2)'!$G$4,'Bieu 5.1'!$M$9:$M$81)</f>
        <v>#REF!</v>
      </c>
      <c r="H62" s="2503" t="e">
        <f>SUMIF('Bieu 5.1'!#REF!,'3 (2)'!L62&amp;'3 (2)'!$H$4,'Bieu 5.1'!$M$9:$M$81)</f>
        <v>#REF!</v>
      </c>
      <c r="I62" s="2475"/>
      <c r="L62" s="2480" t="s">
        <v>7689</v>
      </c>
    </row>
    <row r="63" spans="1:12">
      <c r="A63" s="2474" t="s">
        <v>4868</v>
      </c>
      <c r="B63" s="2480" t="s">
        <v>739</v>
      </c>
      <c r="C63" s="2480"/>
      <c r="D63" s="2503" t="e">
        <f t="shared" si="1"/>
        <v>#REF!</v>
      </c>
      <c r="E63" s="2503" t="e">
        <f>SUMIF('Bieu 5.1'!#REF!,'3 (2)'!L63&amp;'3 (2)'!$E$4,'Bieu 5.1'!$M$9:$M$81)</f>
        <v>#REF!</v>
      </c>
      <c r="F63" s="2503" t="e">
        <f>SUMIF('Bieu 5.1'!#REF!,'3 (2)'!L63&amp;'3 (2)'!$F$4,'Bieu 5.1'!$M$9:$M$81)</f>
        <v>#REF!</v>
      </c>
      <c r="G63" s="2503" t="e">
        <f>SUMIF('Bieu 5.1'!#REF!,'3 (2)'!L63&amp;'3 (2)'!$G$4,'Bieu 5.1'!$M$9:$M$81)</f>
        <v>#REF!</v>
      </c>
      <c r="H63" s="2503" t="e">
        <f>SUMIF('Bieu 5.1'!#REF!,'3 (2)'!L63&amp;'3 (2)'!$H$4,'Bieu 5.1'!$M$9:$M$81)</f>
        <v>#REF!</v>
      </c>
      <c r="I63" s="2475"/>
      <c r="L63" s="2480" t="s">
        <v>7683</v>
      </c>
    </row>
    <row r="64" spans="1:12" s="2476" customFormat="1">
      <c r="A64" s="2477">
        <v>2</v>
      </c>
      <c r="B64" s="2043" t="s">
        <v>9263</v>
      </c>
      <c r="C64" s="2135" t="e">
        <f>#REF!+#REF!+#REF!</f>
        <v>#REF!</v>
      </c>
      <c r="D64" s="2504" t="e">
        <f>SUM(D65:D72)</f>
        <v>#REF!</v>
      </c>
      <c r="E64" s="2504"/>
      <c r="F64" s="2504"/>
      <c r="G64" s="2504"/>
      <c r="H64" s="2504"/>
      <c r="I64" s="2478"/>
    </row>
    <row r="65" spans="1:12">
      <c r="A65" s="2474" t="s">
        <v>4868</v>
      </c>
      <c r="B65" s="2480" t="s">
        <v>732</v>
      </c>
      <c r="C65" s="2480"/>
      <c r="D65" s="2503" t="e">
        <f>SUMIF(#REF!,'3 (2)'!L65,#REF!)</f>
        <v>#REF!</v>
      </c>
      <c r="E65" s="2503"/>
      <c r="F65" s="2503"/>
      <c r="G65" s="2503"/>
      <c r="H65" s="2503"/>
      <c r="I65" s="2475"/>
      <c r="L65" s="2480" t="s">
        <v>7686</v>
      </c>
    </row>
    <row r="66" spans="1:12">
      <c r="A66" s="2474" t="s">
        <v>4868</v>
      </c>
      <c r="B66" s="2480" t="s">
        <v>733</v>
      </c>
      <c r="C66" s="2480"/>
      <c r="D66" s="2503" t="e">
        <f>SUMIF(#REF!,'3 (2)'!L66,#REF!)</f>
        <v>#REF!</v>
      </c>
      <c r="E66" s="2503"/>
      <c r="F66" s="2503"/>
      <c r="G66" s="2503"/>
      <c r="H66" s="2503"/>
      <c r="I66" s="2475"/>
      <c r="L66" s="2480" t="s">
        <v>7688</v>
      </c>
    </row>
    <row r="67" spans="1:12">
      <c r="A67" s="2474" t="s">
        <v>4868</v>
      </c>
      <c r="B67" s="2480" t="s">
        <v>734</v>
      </c>
      <c r="C67" s="2480"/>
      <c r="D67" s="2503" t="e">
        <f>SUMIF(#REF!,'3 (2)'!L67,#REF!)</f>
        <v>#REF!</v>
      </c>
      <c r="E67" s="2503"/>
      <c r="F67" s="2503"/>
      <c r="G67" s="2503"/>
      <c r="H67" s="2503"/>
      <c r="I67" s="2475"/>
      <c r="L67" s="2480" t="s">
        <v>7685</v>
      </c>
    </row>
    <row r="68" spans="1:12">
      <c r="A68" s="2474" t="s">
        <v>4868</v>
      </c>
      <c r="B68" s="2480" t="s">
        <v>735</v>
      </c>
      <c r="C68" s="2480"/>
      <c r="D68" s="2503" t="e">
        <f>SUMIF(#REF!,'3 (2)'!L68,#REF!)</f>
        <v>#REF!</v>
      </c>
      <c r="E68" s="2503"/>
      <c r="F68" s="2503"/>
      <c r="G68" s="2503"/>
      <c r="H68" s="2503"/>
      <c r="I68" s="2475"/>
      <c r="L68" s="2480" t="s">
        <v>9261</v>
      </c>
    </row>
    <row r="69" spans="1:12">
      <c r="A69" s="2474" t="s">
        <v>4868</v>
      </c>
      <c r="B69" s="2480" t="s">
        <v>736</v>
      </c>
      <c r="C69" s="2480"/>
      <c r="D69" s="2503" t="e">
        <f>SUMIF(#REF!,'3 (2)'!L69,#REF!)</f>
        <v>#REF!</v>
      </c>
      <c r="E69" s="2503"/>
      <c r="F69" s="2503"/>
      <c r="G69" s="2503"/>
      <c r="H69" s="2503"/>
      <c r="I69" s="2475"/>
      <c r="L69" s="2480" t="s">
        <v>7687</v>
      </c>
    </row>
    <row r="70" spans="1:12">
      <c r="A70" s="2474" t="s">
        <v>4868</v>
      </c>
      <c r="B70" s="2480" t="s">
        <v>737</v>
      </c>
      <c r="C70" s="2480"/>
      <c r="D70" s="2503" t="e">
        <f>SUMIF(#REF!,'3 (2)'!L70,#REF!)</f>
        <v>#REF!</v>
      </c>
      <c r="E70" s="2503"/>
      <c r="F70" s="2503"/>
      <c r="G70" s="2503"/>
      <c r="H70" s="2503"/>
      <c r="I70" s="2475"/>
      <c r="L70" s="2480" t="s">
        <v>7684</v>
      </c>
    </row>
    <row r="71" spans="1:12">
      <c r="A71" s="2474" t="s">
        <v>4868</v>
      </c>
      <c r="B71" s="2480" t="s">
        <v>738</v>
      </c>
      <c r="C71" s="2480"/>
      <c r="D71" s="2503" t="e">
        <f>SUMIF(#REF!,'3 (2)'!L71,#REF!)</f>
        <v>#REF!</v>
      </c>
      <c r="E71" s="2503"/>
      <c r="F71" s="2503"/>
      <c r="G71" s="2503"/>
      <c r="H71" s="2503"/>
      <c r="I71" s="2475"/>
      <c r="L71" s="2480" t="s">
        <v>7689</v>
      </c>
    </row>
    <row r="72" spans="1:12">
      <c r="A72" s="2474" t="s">
        <v>4868</v>
      </c>
      <c r="B72" s="2480" t="s">
        <v>739</v>
      </c>
      <c r="C72" s="2480"/>
      <c r="D72" s="2503" t="e">
        <f>SUMIF(#REF!,'3 (2)'!L72,#REF!)</f>
        <v>#REF!</v>
      </c>
      <c r="E72" s="2503"/>
      <c r="F72" s="2503"/>
      <c r="G72" s="2503"/>
      <c r="H72" s="2503"/>
      <c r="I72" s="2475"/>
      <c r="L72" s="2480" t="s">
        <v>7683</v>
      </c>
    </row>
  </sheetData>
  <autoFilter ref="A2:L72"/>
  <mergeCells count="7">
    <mergeCell ref="A1:I1"/>
    <mergeCell ref="A3:A4"/>
    <mergeCell ref="B3:B4"/>
    <mergeCell ref="C3:C4"/>
    <mergeCell ref="D3:D4"/>
    <mergeCell ref="E3:H3"/>
    <mergeCell ref="I3:I4"/>
  </mergeCells>
  <pageMargins left="0.77" right="0.22" top="1.31" bottom="0.75" header="0.3" footer="0.3"/>
  <pageSetup paperSize="9"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74"/>
  <sheetViews>
    <sheetView showZeros="0" workbookViewId="0">
      <pane xSplit="2" ySplit="4" topLeftCell="C5" activePane="bottomRight" state="frozen"/>
      <selection activeCell="C3" sqref="C3:C10"/>
      <selection pane="topRight" activeCell="C3" sqref="C3:C10"/>
      <selection pane="bottomLeft" activeCell="C3" sqref="C3:C10"/>
      <selection pane="bottomRight" activeCell="C3" sqref="C3:C10"/>
    </sheetView>
  </sheetViews>
  <sheetFormatPr defaultColWidth="9.140625" defaultRowHeight="15.75"/>
  <cols>
    <col min="1" max="1" width="5.140625" style="2047" bestFit="1" customWidth="1"/>
    <col min="2" max="2" width="29.85546875" style="2047" customWidth="1"/>
    <col min="3" max="3" width="10.28515625" style="2047" customWidth="1"/>
    <col min="4" max="4" width="15.42578125" style="2047" bestFit="1" customWidth="1"/>
    <col min="5" max="5" width="11.28515625" style="2047" bestFit="1" customWidth="1"/>
    <col min="6" max="8" width="11.85546875" style="2047" bestFit="1" customWidth="1"/>
    <col min="9" max="9" width="8.28515625" style="2047" bestFit="1" customWidth="1"/>
    <col min="10" max="10" width="13.140625" style="2047" bestFit="1" customWidth="1"/>
    <col min="11" max="11" width="9.85546875" style="2047" bestFit="1" customWidth="1"/>
    <col min="12" max="12" width="22.140625" style="2047" customWidth="1"/>
    <col min="13" max="16384" width="9.140625" style="2047"/>
  </cols>
  <sheetData>
    <row r="1" spans="1:12">
      <c r="A1" s="4059" t="s">
        <v>9288</v>
      </c>
      <c r="B1" s="4059"/>
      <c r="C1" s="4059"/>
      <c r="D1" s="4059"/>
      <c r="E1" s="4059"/>
      <c r="F1" s="4059"/>
      <c r="G1" s="4059"/>
      <c r="H1" s="4059"/>
      <c r="I1" s="4059"/>
    </row>
    <row r="3" spans="1:12">
      <c r="A3" s="4060" t="s">
        <v>6</v>
      </c>
      <c r="B3" s="4060" t="s">
        <v>9282</v>
      </c>
      <c r="C3" s="4229" t="s">
        <v>9296</v>
      </c>
      <c r="D3" s="4060" t="s">
        <v>3918</v>
      </c>
      <c r="E3" s="4060" t="s">
        <v>9126</v>
      </c>
      <c r="F3" s="4060"/>
      <c r="G3" s="4060"/>
      <c r="H3" s="4060"/>
      <c r="I3" s="4060" t="s">
        <v>3921</v>
      </c>
    </row>
    <row r="4" spans="1:12">
      <c r="A4" s="4060"/>
      <c r="B4" s="4060"/>
      <c r="C4" s="4230"/>
      <c r="D4" s="4060"/>
      <c r="E4" s="2477">
        <v>2018</v>
      </c>
      <c r="F4" s="2477">
        <v>2019</v>
      </c>
      <c r="G4" s="2477">
        <v>2020</v>
      </c>
      <c r="H4" s="2477" t="s">
        <v>9127</v>
      </c>
      <c r="I4" s="4060"/>
    </row>
    <row r="5" spans="1:12">
      <c r="A5" s="2477" t="s">
        <v>3575</v>
      </c>
      <c r="B5" s="2477" t="s">
        <v>9305</v>
      </c>
      <c r="C5" s="2502"/>
      <c r="D5" s="2299" t="e">
        <f>'3 (2)'!D5/10000</f>
        <v>#REF!</v>
      </c>
      <c r="E5" s="2477">
        <f>'3 (2)'!E5/10000</f>
        <v>0</v>
      </c>
      <c r="F5" s="2477">
        <f>'3 (2)'!F5/10000</f>
        <v>0</v>
      </c>
      <c r="G5" s="2477">
        <f>'3 (2)'!G5/10000</f>
        <v>0</v>
      </c>
      <c r="H5" s="2477">
        <f>'3 (2)'!H5/10000</f>
        <v>0</v>
      </c>
      <c r="I5" s="2477"/>
    </row>
    <row r="6" spans="1:12">
      <c r="A6" s="2477" t="s">
        <v>9306</v>
      </c>
      <c r="B6" s="2477" t="s">
        <v>9286</v>
      </c>
      <c r="C6" s="2502"/>
      <c r="D6" s="2299" t="e">
        <f>'3 (2)'!D6/10000</f>
        <v>#REF!</v>
      </c>
      <c r="E6" s="2477">
        <f>'3 (2)'!E6/10000</f>
        <v>0</v>
      </c>
      <c r="F6" s="2477">
        <f>'3 (2)'!F6/10000</f>
        <v>0</v>
      </c>
      <c r="G6" s="2477">
        <f>'3 (2)'!G6/10000</f>
        <v>0</v>
      </c>
      <c r="H6" s="2477">
        <f>'3 (2)'!H6/10000</f>
        <v>0</v>
      </c>
      <c r="I6" s="2477"/>
    </row>
    <row r="7" spans="1:12" s="2476" customFormat="1">
      <c r="A7" s="2477">
        <v>1</v>
      </c>
      <c r="B7" s="2477" t="s">
        <v>9283</v>
      </c>
      <c r="C7" s="2477"/>
      <c r="D7" s="2504" t="e">
        <f>'3 (2)'!D7/10000</f>
        <v>#REF!</v>
      </c>
      <c r="E7" s="2504">
        <f>'3 (2)'!E7/10000</f>
        <v>0</v>
      </c>
      <c r="F7" s="2504">
        <f>'3 (2)'!F7/10000</f>
        <v>0</v>
      </c>
      <c r="G7" s="2504">
        <f>'3 (2)'!G7/10000</f>
        <v>0</v>
      </c>
      <c r="H7" s="2504">
        <f>'3 (2)'!H7/10000</f>
        <v>0</v>
      </c>
      <c r="I7" s="2478"/>
    </row>
    <row r="8" spans="1:12" s="2476" customFormat="1">
      <c r="A8" s="2477" t="s">
        <v>8715</v>
      </c>
      <c r="B8" s="2043" t="s">
        <v>9284</v>
      </c>
      <c r="C8" s="2506" t="e">
        <f>'Bieu 2.4'!#REF!+'Bieu 2.4'!#REF!+'Bieu 2.4'!#REF!+'Bieu 2.4'!#REF!</f>
        <v>#REF!</v>
      </c>
      <c r="D8" s="2504" t="e">
        <f>'3 (2)'!D8/10000</f>
        <v>#REF!</v>
      </c>
      <c r="E8" s="2363" t="e">
        <f>'3 (2)'!E8/10000</f>
        <v>#REF!</v>
      </c>
      <c r="F8" s="2363" t="e">
        <f>'3 (2)'!F8/10000</f>
        <v>#REF!</v>
      </c>
      <c r="G8" s="2363" t="e">
        <f>'3 (2)'!G8/10000</f>
        <v>#REF!</v>
      </c>
      <c r="H8" s="2363" t="e">
        <f>'3 (2)'!H8/10000</f>
        <v>#REF!</v>
      </c>
      <c r="I8" s="2478"/>
    </row>
    <row r="9" spans="1:12">
      <c r="A9" s="2474" t="s">
        <v>4868</v>
      </c>
      <c r="B9" s="2480" t="s">
        <v>732</v>
      </c>
      <c r="C9" s="2480"/>
      <c r="D9" s="2503" t="e">
        <f>'3 (2)'!D9/10000</f>
        <v>#REF!</v>
      </c>
      <c r="E9" s="1853" t="e">
        <f>'3 (2)'!E9/10000</f>
        <v>#REF!</v>
      </c>
      <c r="F9" s="1853" t="e">
        <f>'3 (2)'!F9/10000</f>
        <v>#REF!</v>
      </c>
      <c r="G9" s="1853" t="e">
        <f>'3 (2)'!G9/10000</f>
        <v>#REF!</v>
      </c>
      <c r="H9" s="1853" t="e">
        <f>'3 (2)'!H9/10000</f>
        <v>#REF!</v>
      </c>
      <c r="I9" s="2475"/>
      <c r="L9" s="2480" t="s">
        <v>7686</v>
      </c>
    </row>
    <row r="10" spans="1:12">
      <c r="A10" s="2474" t="s">
        <v>4868</v>
      </c>
      <c r="B10" s="2480" t="s">
        <v>733</v>
      </c>
      <c r="C10" s="2480"/>
      <c r="D10" s="2503" t="e">
        <f>'3 (2)'!D10/10000</f>
        <v>#REF!</v>
      </c>
      <c r="E10" s="1853" t="e">
        <f>'3 (2)'!E10/10000</f>
        <v>#REF!</v>
      </c>
      <c r="F10" s="1853" t="e">
        <f>'3 (2)'!F10/10000</f>
        <v>#REF!</v>
      </c>
      <c r="G10" s="1853" t="e">
        <f>'3 (2)'!G10/10000</f>
        <v>#REF!</v>
      </c>
      <c r="H10" s="1853" t="e">
        <f>'3 (2)'!H10/10000</f>
        <v>#REF!</v>
      </c>
      <c r="I10" s="2475"/>
      <c r="L10" s="2480" t="s">
        <v>7688</v>
      </c>
    </row>
    <row r="11" spans="1:12">
      <c r="A11" s="2474" t="s">
        <v>4868</v>
      </c>
      <c r="B11" s="2480" t="s">
        <v>734</v>
      </c>
      <c r="C11" s="2480"/>
      <c r="D11" s="2503" t="e">
        <f>'3 (2)'!D11/10000</f>
        <v>#REF!</v>
      </c>
      <c r="E11" s="1853" t="e">
        <f>'3 (2)'!E11/10000</f>
        <v>#REF!</v>
      </c>
      <c r="F11" s="1853" t="e">
        <f>'3 (2)'!F11/10000</f>
        <v>#REF!</v>
      </c>
      <c r="G11" s="1853" t="e">
        <f>'3 (2)'!G11/10000</f>
        <v>#REF!</v>
      </c>
      <c r="H11" s="1853" t="e">
        <f>'3 (2)'!H11/10000</f>
        <v>#REF!</v>
      </c>
      <c r="I11" s="2475"/>
      <c r="L11" s="2480" t="s">
        <v>7685</v>
      </c>
    </row>
    <row r="12" spans="1:12">
      <c r="A12" s="2474" t="s">
        <v>4868</v>
      </c>
      <c r="B12" s="2480" t="s">
        <v>735</v>
      </c>
      <c r="C12" s="2480"/>
      <c r="D12" s="2503" t="e">
        <f>'3 (2)'!D12/10000</f>
        <v>#REF!</v>
      </c>
      <c r="E12" s="1853" t="e">
        <f>'3 (2)'!E12/10000</f>
        <v>#REF!</v>
      </c>
      <c r="F12" s="1853" t="e">
        <f>'3 (2)'!F12/10000</f>
        <v>#REF!</v>
      </c>
      <c r="G12" s="1853" t="e">
        <f>'3 (2)'!G12/10000</f>
        <v>#REF!</v>
      </c>
      <c r="H12" s="1853" t="e">
        <f>'3 (2)'!H12/10000</f>
        <v>#REF!</v>
      </c>
      <c r="I12" s="2475"/>
      <c r="L12" s="2480" t="s">
        <v>9261</v>
      </c>
    </row>
    <row r="13" spans="1:12">
      <c r="A13" s="2474" t="s">
        <v>4868</v>
      </c>
      <c r="B13" s="2480" t="s">
        <v>736</v>
      </c>
      <c r="C13" s="2480"/>
      <c r="D13" s="2503" t="e">
        <f>'3 (2)'!D13/10000</f>
        <v>#REF!</v>
      </c>
      <c r="E13" s="1853" t="e">
        <f>'3 (2)'!E13/10000</f>
        <v>#REF!</v>
      </c>
      <c r="F13" s="1853" t="e">
        <f>'3 (2)'!F13/10000</f>
        <v>#REF!</v>
      </c>
      <c r="G13" s="1853" t="e">
        <f>'3 (2)'!G13/10000</f>
        <v>#REF!</v>
      </c>
      <c r="H13" s="1853" t="e">
        <f>'3 (2)'!H13/10000</f>
        <v>#REF!</v>
      </c>
      <c r="I13" s="2475"/>
      <c r="L13" s="2480" t="s">
        <v>7687</v>
      </c>
    </row>
    <row r="14" spans="1:12">
      <c r="A14" s="2474" t="s">
        <v>4868</v>
      </c>
      <c r="B14" s="2480" t="s">
        <v>737</v>
      </c>
      <c r="C14" s="2480"/>
      <c r="D14" s="2503" t="e">
        <f>'3 (2)'!D14/10000</f>
        <v>#REF!</v>
      </c>
      <c r="E14" s="1853" t="e">
        <f>'3 (2)'!E14/10000</f>
        <v>#REF!</v>
      </c>
      <c r="F14" s="1853" t="e">
        <f>'3 (2)'!F14/10000</f>
        <v>#REF!</v>
      </c>
      <c r="G14" s="1853" t="e">
        <f>'3 (2)'!G14/10000</f>
        <v>#REF!</v>
      </c>
      <c r="H14" s="1853" t="e">
        <f>'3 (2)'!H14/10000</f>
        <v>#REF!</v>
      </c>
      <c r="I14" s="2475"/>
      <c r="L14" s="2480" t="s">
        <v>7684</v>
      </c>
    </row>
    <row r="15" spans="1:12">
      <c r="A15" s="2474" t="s">
        <v>4868</v>
      </c>
      <c r="B15" s="2480" t="s">
        <v>738</v>
      </c>
      <c r="C15" s="2480"/>
      <c r="D15" s="2503" t="e">
        <f>'3 (2)'!D15/10000</f>
        <v>#REF!</v>
      </c>
      <c r="E15" s="1853" t="e">
        <f>'3 (2)'!E15/10000</f>
        <v>#REF!</v>
      </c>
      <c r="F15" s="1853" t="e">
        <f>'3 (2)'!F15/10000</f>
        <v>#REF!</v>
      </c>
      <c r="G15" s="1853" t="e">
        <f>'3 (2)'!G15/10000</f>
        <v>#REF!</v>
      </c>
      <c r="H15" s="1853" t="e">
        <f>'3 (2)'!H15/10000</f>
        <v>#REF!</v>
      </c>
      <c r="I15" s="2475"/>
      <c r="L15" s="2480" t="s">
        <v>7689</v>
      </c>
    </row>
    <row r="16" spans="1:12">
      <c r="A16" s="2474" t="s">
        <v>4868</v>
      </c>
      <c r="B16" s="2480" t="s">
        <v>739</v>
      </c>
      <c r="C16" s="2480"/>
      <c r="D16" s="2503" t="e">
        <f>'3 (2)'!D16/10000</f>
        <v>#REF!</v>
      </c>
      <c r="E16" s="1853" t="e">
        <f>'3 (2)'!E16/10000</f>
        <v>#REF!</v>
      </c>
      <c r="F16" s="1853" t="e">
        <f>'3 (2)'!F16/10000</f>
        <v>#REF!</v>
      </c>
      <c r="G16" s="1853" t="e">
        <f>'3 (2)'!G16/10000</f>
        <v>#REF!</v>
      </c>
      <c r="H16" s="1853" t="e">
        <f>'3 (2)'!H16/10000</f>
        <v>#REF!</v>
      </c>
      <c r="I16" s="2475"/>
      <c r="L16" s="2480" t="s">
        <v>7683</v>
      </c>
    </row>
    <row r="17" spans="1:12" s="2476" customFormat="1">
      <c r="A17" s="2478" t="s">
        <v>8738</v>
      </c>
      <c r="B17" s="2043" t="s">
        <v>9233</v>
      </c>
      <c r="C17" s="2479" t="e">
        <f>#REF!</f>
        <v>#REF!</v>
      </c>
      <c r="D17" s="2504" t="e">
        <f>'3 (2)'!D17/10000</f>
        <v>#REF!</v>
      </c>
      <c r="E17" s="2504" t="e">
        <f>'3 (2)'!E17/10000</f>
        <v>#REF!</v>
      </c>
      <c r="F17" s="2504" t="e">
        <f>'3 (2)'!F17/10000</f>
        <v>#REF!</v>
      </c>
      <c r="G17" s="2504" t="e">
        <f>'3 (2)'!G17/10000</f>
        <v>#REF!</v>
      </c>
      <c r="H17" s="2504" t="e">
        <f>'3 (2)'!H17/10000</f>
        <v>#REF!</v>
      </c>
      <c r="I17" s="2478"/>
    </row>
    <row r="18" spans="1:12">
      <c r="A18" s="2474" t="s">
        <v>4868</v>
      </c>
      <c r="B18" s="2480" t="s">
        <v>732</v>
      </c>
      <c r="C18" s="2480"/>
      <c r="D18" s="2503" t="e">
        <f>'3 (2)'!D18/10000</f>
        <v>#REF!</v>
      </c>
      <c r="E18" s="2503" t="e">
        <f>'3 (2)'!E18/10000</f>
        <v>#REF!</v>
      </c>
      <c r="F18" s="2503" t="e">
        <f>'3 (2)'!F18/10000</f>
        <v>#REF!</v>
      </c>
      <c r="G18" s="2503" t="e">
        <f>'3 (2)'!G18/10000</f>
        <v>#REF!</v>
      </c>
      <c r="H18" s="2503" t="e">
        <f>'3 (2)'!H18/10000</f>
        <v>#REF!</v>
      </c>
      <c r="I18" s="2475"/>
      <c r="L18" s="2480" t="s">
        <v>7686</v>
      </c>
    </row>
    <row r="19" spans="1:12">
      <c r="A19" s="2474" t="s">
        <v>4868</v>
      </c>
      <c r="B19" s="2480" t="s">
        <v>733</v>
      </c>
      <c r="C19" s="2480"/>
      <c r="D19" s="2503" t="e">
        <f>'3 (2)'!D19/10000</f>
        <v>#REF!</v>
      </c>
      <c r="E19" s="2503" t="e">
        <f>'3 (2)'!E19/10000</f>
        <v>#REF!</v>
      </c>
      <c r="F19" s="2503" t="e">
        <f>'3 (2)'!F19/10000</f>
        <v>#REF!</v>
      </c>
      <c r="G19" s="2503" t="e">
        <f>'3 (2)'!G19/10000</f>
        <v>#REF!</v>
      </c>
      <c r="H19" s="2503" t="e">
        <f>'3 (2)'!H19/10000</f>
        <v>#REF!</v>
      </c>
      <c r="I19" s="2475"/>
      <c r="L19" s="2480" t="s">
        <v>7688</v>
      </c>
    </row>
    <row r="20" spans="1:12">
      <c r="A20" s="2474" t="s">
        <v>4868</v>
      </c>
      <c r="B20" s="2480" t="s">
        <v>734</v>
      </c>
      <c r="C20" s="2480"/>
      <c r="D20" s="2503" t="e">
        <f>'3 (2)'!D20/10000</f>
        <v>#REF!</v>
      </c>
      <c r="E20" s="2503" t="e">
        <f>'3 (2)'!E20/10000</f>
        <v>#REF!</v>
      </c>
      <c r="F20" s="2503" t="e">
        <f>'3 (2)'!F20/10000</f>
        <v>#REF!</v>
      </c>
      <c r="G20" s="2503" t="e">
        <f>'3 (2)'!G20/10000</f>
        <v>#REF!</v>
      </c>
      <c r="H20" s="2503" t="e">
        <f>'3 (2)'!H20/10000</f>
        <v>#REF!</v>
      </c>
      <c r="I20" s="2475"/>
      <c r="L20" s="2480" t="s">
        <v>7685</v>
      </c>
    </row>
    <row r="21" spans="1:12">
      <c r="A21" s="2474" t="s">
        <v>4868</v>
      </c>
      <c r="B21" s="2480" t="s">
        <v>735</v>
      </c>
      <c r="C21" s="2480"/>
      <c r="D21" s="2503" t="e">
        <f>'3 (2)'!D21/10000</f>
        <v>#REF!</v>
      </c>
      <c r="E21" s="2503" t="e">
        <f>'3 (2)'!E21/10000</f>
        <v>#REF!</v>
      </c>
      <c r="F21" s="2503" t="e">
        <f>'3 (2)'!F21/10000</f>
        <v>#REF!</v>
      </c>
      <c r="G21" s="2503" t="e">
        <f>'3 (2)'!G21/10000</f>
        <v>#REF!</v>
      </c>
      <c r="H21" s="2503" t="e">
        <f>'3 (2)'!H21/10000</f>
        <v>#REF!</v>
      </c>
      <c r="I21" s="2475"/>
      <c r="L21" s="2480" t="s">
        <v>9261</v>
      </c>
    </row>
    <row r="22" spans="1:12">
      <c r="A22" s="2474" t="s">
        <v>4868</v>
      </c>
      <c r="B22" s="2480" t="s">
        <v>736</v>
      </c>
      <c r="C22" s="2480"/>
      <c r="D22" s="2503" t="e">
        <f>'3 (2)'!D22/10000</f>
        <v>#REF!</v>
      </c>
      <c r="E22" s="2503" t="e">
        <f>'3 (2)'!E22/10000</f>
        <v>#REF!</v>
      </c>
      <c r="F22" s="2503" t="e">
        <f>'3 (2)'!F22/10000</f>
        <v>#REF!</v>
      </c>
      <c r="G22" s="2503" t="e">
        <f>'3 (2)'!G22/10000</f>
        <v>#REF!</v>
      </c>
      <c r="H22" s="2503" t="e">
        <f>'3 (2)'!H22/10000</f>
        <v>#REF!</v>
      </c>
      <c r="I22" s="2475"/>
      <c r="L22" s="2480" t="s">
        <v>7687</v>
      </c>
    </row>
    <row r="23" spans="1:12">
      <c r="A23" s="2474" t="s">
        <v>4868</v>
      </c>
      <c r="B23" s="2480" t="s">
        <v>737</v>
      </c>
      <c r="C23" s="2480"/>
      <c r="D23" s="2503" t="e">
        <f>'3 (2)'!D23/10000</f>
        <v>#REF!</v>
      </c>
      <c r="E23" s="2503" t="e">
        <f>'3 (2)'!E23/10000</f>
        <v>#REF!</v>
      </c>
      <c r="F23" s="2503" t="e">
        <f>'3 (2)'!F23/10000</f>
        <v>#REF!</v>
      </c>
      <c r="G23" s="2503" t="e">
        <f>'3 (2)'!G23/10000</f>
        <v>#REF!</v>
      </c>
      <c r="H23" s="2503" t="e">
        <f>'3 (2)'!H23/10000</f>
        <v>#REF!</v>
      </c>
      <c r="I23" s="2475"/>
      <c r="L23" s="2480" t="s">
        <v>7684</v>
      </c>
    </row>
    <row r="24" spans="1:12">
      <c r="A24" s="2474" t="s">
        <v>4868</v>
      </c>
      <c r="B24" s="2480" t="s">
        <v>738</v>
      </c>
      <c r="C24" s="2480"/>
      <c r="D24" s="2503" t="e">
        <f>'3 (2)'!D24/10000</f>
        <v>#REF!</v>
      </c>
      <c r="E24" s="2503" t="e">
        <f>'3 (2)'!E24/10000</f>
        <v>#REF!</v>
      </c>
      <c r="F24" s="2503" t="e">
        <f>'3 (2)'!F24/10000</f>
        <v>#REF!</v>
      </c>
      <c r="G24" s="2503" t="e">
        <f>'3 (2)'!G24/10000</f>
        <v>#REF!</v>
      </c>
      <c r="H24" s="2503" t="e">
        <f>'3 (2)'!H24/10000</f>
        <v>#REF!</v>
      </c>
      <c r="I24" s="2475"/>
      <c r="L24" s="2480" t="s">
        <v>7689</v>
      </c>
    </row>
    <row r="25" spans="1:12">
      <c r="A25" s="2474" t="s">
        <v>4868</v>
      </c>
      <c r="B25" s="2480" t="s">
        <v>739</v>
      </c>
      <c r="C25" s="2480"/>
      <c r="D25" s="2503" t="e">
        <f>'3 (2)'!D25/10000</f>
        <v>#REF!</v>
      </c>
      <c r="E25" s="2503" t="e">
        <f>'3 (2)'!E25/10000</f>
        <v>#REF!</v>
      </c>
      <c r="F25" s="2503" t="e">
        <f>'3 (2)'!F25/10000</f>
        <v>#REF!</v>
      </c>
      <c r="G25" s="2503" t="e">
        <f>'3 (2)'!G25/10000</f>
        <v>#REF!</v>
      </c>
      <c r="H25" s="2503" t="e">
        <f>'3 (2)'!H25/10000</f>
        <v>#REF!</v>
      </c>
      <c r="I25" s="2475"/>
      <c r="L25" s="2480" t="s">
        <v>7683</v>
      </c>
    </row>
    <row r="26" spans="1:12" s="2476" customFormat="1">
      <c r="A26" s="2477" t="s">
        <v>8746</v>
      </c>
      <c r="B26" s="2043" t="s">
        <v>9234</v>
      </c>
      <c r="C26" s="2479">
        <v>2</v>
      </c>
      <c r="D26" s="2363" t="e">
        <f>'3 (2)'!D26/10000</f>
        <v>#REF!</v>
      </c>
      <c r="E26" s="2363" t="e">
        <f>'3 (2)'!E26/10000</f>
        <v>#REF!</v>
      </c>
      <c r="F26" s="2504">
        <f>'3 (2)'!F26/10000</f>
        <v>0</v>
      </c>
      <c r="G26" s="2504">
        <f>'3 (2)'!G26/10000</f>
        <v>0</v>
      </c>
      <c r="H26" s="2504">
        <f>'3 (2)'!H26/10000</f>
        <v>0</v>
      </c>
      <c r="I26" s="2478"/>
    </row>
    <row r="27" spans="1:12">
      <c r="A27" s="2474" t="s">
        <v>4868</v>
      </c>
      <c r="B27" s="2480" t="s">
        <v>732</v>
      </c>
      <c r="C27" s="2480"/>
      <c r="D27" s="2503">
        <f>'3 (2)'!D27/10000</f>
        <v>0</v>
      </c>
      <c r="E27" s="2503">
        <f>'3 (2)'!E27/10000</f>
        <v>0</v>
      </c>
      <c r="F27" s="2503">
        <f>'3 (2)'!F27/10000</f>
        <v>0</v>
      </c>
      <c r="G27" s="2503">
        <f>'3 (2)'!G27/10000</f>
        <v>0</v>
      </c>
      <c r="H27" s="2503">
        <f>'3 (2)'!H27/10000</f>
        <v>0</v>
      </c>
      <c r="I27" s="2475"/>
      <c r="L27" s="2480" t="s">
        <v>7686</v>
      </c>
    </row>
    <row r="28" spans="1:12">
      <c r="A28" s="2474" t="s">
        <v>4868</v>
      </c>
      <c r="B28" s="2480" t="s">
        <v>733</v>
      </c>
      <c r="C28" s="2480"/>
      <c r="D28" s="2503">
        <f>'3 (2)'!D28/10000</f>
        <v>0</v>
      </c>
      <c r="E28" s="2503">
        <f>'3 (2)'!E28/10000</f>
        <v>0</v>
      </c>
      <c r="F28" s="2503">
        <f>'3 (2)'!F28/10000</f>
        <v>0</v>
      </c>
      <c r="G28" s="2503">
        <f>'3 (2)'!G28/10000</f>
        <v>0</v>
      </c>
      <c r="H28" s="2503">
        <f>'3 (2)'!H28/10000</f>
        <v>0</v>
      </c>
      <c r="I28" s="2475"/>
      <c r="L28" s="2480" t="s">
        <v>7688</v>
      </c>
    </row>
    <row r="29" spans="1:12">
      <c r="A29" s="2474" t="s">
        <v>4868</v>
      </c>
      <c r="B29" s="2480" t="s">
        <v>734</v>
      </c>
      <c r="C29" s="2480"/>
      <c r="D29" s="2503">
        <f>'3 (2)'!D29/10000</f>
        <v>0</v>
      </c>
      <c r="E29" s="2503">
        <f>'3 (2)'!E29/10000</f>
        <v>0</v>
      </c>
      <c r="F29" s="2503">
        <f>'3 (2)'!F29/10000</f>
        <v>0</v>
      </c>
      <c r="G29" s="2503">
        <f>'3 (2)'!G29/10000</f>
        <v>0</v>
      </c>
      <c r="H29" s="2503">
        <f>'3 (2)'!H29/10000</f>
        <v>0</v>
      </c>
      <c r="I29" s="2475"/>
      <c r="L29" s="2480" t="s">
        <v>7685</v>
      </c>
    </row>
    <row r="30" spans="1:12">
      <c r="A30" s="2474" t="s">
        <v>4868</v>
      </c>
      <c r="B30" s="2480" t="s">
        <v>735</v>
      </c>
      <c r="C30" s="2480"/>
      <c r="D30" s="2503">
        <f>'3 (2)'!D30/10000</f>
        <v>0</v>
      </c>
      <c r="E30" s="2503">
        <f>'3 (2)'!E30/10000</f>
        <v>0</v>
      </c>
      <c r="F30" s="2503">
        <f>'3 (2)'!F30/10000</f>
        <v>0</v>
      </c>
      <c r="G30" s="2503">
        <f>'3 (2)'!G30/10000</f>
        <v>0</v>
      </c>
      <c r="H30" s="2503">
        <f>'3 (2)'!H30/10000</f>
        <v>0</v>
      </c>
      <c r="I30" s="2475"/>
      <c r="L30" s="2480" t="s">
        <v>9261</v>
      </c>
    </row>
    <row r="31" spans="1:12">
      <c r="A31" s="2474" t="s">
        <v>4868</v>
      </c>
      <c r="B31" s="2480" t="s">
        <v>736</v>
      </c>
      <c r="C31" s="2480"/>
      <c r="D31" s="2503">
        <f>'3 (2)'!D31/10000</f>
        <v>0</v>
      </c>
      <c r="E31" s="2503">
        <f>'3 (2)'!E31/10000</f>
        <v>0</v>
      </c>
      <c r="F31" s="2503">
        <f>'3 (2)'!F31/10000</f>
        <v>0</v>
      </c>
      <c r="G31" s="2503">
        <f>'3 (2)'!G31/10000</f>
        <v>0</v>
      </c>
      <c r="H31" s="2503">
        <f>'3 (2)'!H31/10000</f>
        <v>0</v>
      </c>
      <c r="I31" s="2475"/>
      <c r="L31" s="2480" t="s">
        <v>7687</v>
      </c>
    </row>
    <row r="32" spans="1:12">
      <c r="A32" s="2474" t="s">
        <v>4868</v>
      </c>
      <c r="B32" s="2480" t="s">
        <v>737</v>
      </c>
      <c r="C32" s="2480"/>
      <c r="D32" s="2503">
        <f>'3 (2)'!D32/10000</f>
        <v>0</v>
      </c>
      <c r="E32" s="2503">
        <f>'3 (2)'!E32/10000</f>
        <v>0</v>
      </c>
      <c r="F32" s="2503">
        <f>'3 (2)'!F32/10000</f>
        <v>0</v>
      </c>
      <c r="G32" s="2503">
        <f>'3 (2)'!G32/10000</f>
        <v>0</v>
      </c>
      <c r="H32" s="2503">
        <f>'3 (2)'!H32/10000</f>
        <v>0</v>
      </c>
      <c r="I32" s="2475"/>
      <c r="L32" s="2480" t="s">
        <v>7684</v>
      </c>
    </row>
    <row r="33" spans="1:12">
      <c r="A33" s="2474" t="s">
        <v>4868</v>
      </c>
      <c r="B33" s="2480" t="s">
        <v>738</v>
      </c>
      <c r="C33" s="2480"/>
      <c r="D33" s="2503" t="e">
        <f>'3 (2)'!D33/10000</f>
        <v>#REF!</v>
      </c>
      <c r="E33" s="2891" t="e">
        <f>'3 (2)'!E33/10000</f>
        <v>#REF!</v>
      </c>
      <c r="F33" s="2503">
        <f>'3 (2)'!F33/10000</f>
        <v>0</v>
      </c>
      <c r="G33" s="2503">
        <f>'3 (2)'!G33/10000</f>
        <v>0</v>
      </c>
      <c r="H33" s="2503">
        <f>'3 (2)'!H33/10000</f>
        <v>0</v>
      </c>
      <c r="I33" s="2475"/>
      <c r="L33" s="2480" t="s">
        <v>7689</v>
      </c>
    </row>
    <row r="34" spans="1:12">
      <c r="A34" s="2474" t="s">
        <v>4868</v>
      </c>
      <c r="B34" s="2480" t="s">
        <v>739</v>
      </c>
      <c r="C34" s="2480"/>
      <c r="D34" s="2503" t="e">
        <f>'3 (2)'!D34/10000</f>
        <v>#REF!</v>
      </c>
      <c r="E34" s="2891" t="e">
        <f>'3 (2)'!E34/10000</f>
        <v>#REF!</v>
      </c>
      <c r="F34" s="2503">
        <f>'3 (2)'!F34/10000</f>
        <v>0</v>
      </c>
      <c r="G34" s="2503">
        <f>'3 (2)'!G34/10000</f>
        <v>0</v>
      </c>
      <c r="H34" s="2503">
        <f>'3 (2)'!H34/10000</f>
        <v>0</v>
      </c>
      <c r="I34" s="2475"/>
      <c r="L34" s="2480" t="s">
        <v>7683</v>
      </c>
    </row>
    <row r="35" spans="1:12" s="2510" customFormat="1" ht="31.5" hidden="1">
      <c r="A35" s="2441" t="s">
        <v>8748</v>
      </c>
      <c r="B35" s="2507" t="s">
        <v>9307</v>
      </c>
      <c r="C35" s="2141">
        <v>2</v>
      </c>
      <c r="D35" s="2508" t="e">
        <f>'3 (2)'!D35/10000</f>
        <v>#REF!</v>
      </c>
      <c r="E35" s="2508" t="e">
        <f>'3 (2)'!E35/10000</f>
        <v>#REF!</v>
      </c>
      <c r="F35" s="2508">
        <f>'3 (2)'!F35/10000</f>
        <v>0</v>
      </c>
      <c r="G35" s="2508">
        <f>'3 (2)'!G35/10000</f>
        <v>0</v>
      </c>
      <c r="H35" s="2508">
        <f>'3 (2)'!H35/10000</f>
        <v>0</v>
      </c>
      <c r="I35" s="2509"/>
    </row>
    <row r="36" spans="1:12" s="2403" customFormat="1" hidden="1">
      <c r="A36" s="2223" t="s">
        <v>4868</v>
      </c>
      <c r="B36" s="2317" t="s">
        <v>732</v>
      </c>
      <c r="C36" s="2317"/>
      <c r="D36" s="2511" t="e">
        <f>'3 (2)'!D36/10000</f>
        <v>#REF!</v>
      </c>
      <c r="E36" s="2511">
        <f>'3 (2)'!E36/10000</f>
        <v>0</v>
      </c>
      <c r="F36" s="2511">
        <f>'3 (2)'!F36/10000</f>
        <v>0</v>
      </c>
      <c r="G36" s="2511">
        <f>'3 (2)'!G36/10000</f>
        <v>0</v>
      </c>
      <c r="H36" s="2511">
        <f>'3 (2)'!H36/10000</f>
        <v>0</v>
      </c>
      <c r="I36" s="2222"/>
      <c r="L36" s="2317" t="s">
        <v>7686</v>
      </c>
    </row>
    <row r="37" spans="1:12" s="2403" customFormat="1" hidden="1">
      <c r="A37" s="2223" t="s">
        <v>4868</v>
      </c>
      <c r="B37" s="2317" t="s">
        <v>733</v>
      </c>
      <c r="C37" s="2317"/>
      <c r="D37" s="2511" t="e">
        <f>'3 (2)'!D37/10000</f>
        <v>#REF!</v>
      </c>
      <c r="E37" s="2511">
        <f>'3 (2)'!E37/10000</f>
        <v>0</v>
      </c>
      <c r="F37" s="2511">
        <f>'3 (2)'!F37/10000</f>
        <v>0</v>
      </c>
      <c r="G37" s="2511">
        <f>'3 (2)'!G37/10000</f>
        <v>0</v>
      </c>
      <c r="H37" s="2511">
        <f>'3 (2)'!H37/10000</f>
        <v>0</v>
      </c>
      <c r="I37" s="2222"/>
      <c r="L37" s="2317" t="s">
        <v>7688</v>
      </c>
    </row>
    <row r="38" spans="1:12" s="2403" customFormat="1" hidden="1">
      <c r="A38" s="2223" t="s">
        <v>4868</v>
      </c>
      <c r="B38" s="2317" t="s">
        <v>734</v>
      </c>
      <c r="C38" s="2317"/>
      <c r="D38" s="2511" t="e">
        <f>'3 (2)'!D38/10000</f>
        <v>#REF!</v>
      </c>
      <c r="E38" s="2511">
        <f>'3 (2)'!E38/10000</f>
        <v>0</v>
      </c>
      <c r="F38" s="2511">
        <f>'3 (2)'!F38/10000</f>
        <v>0</v>
      </c>
      <c r="G38" s="2511">
        <f>'3 (2)'!G38/10000</f>
        <v>0</v>
      </c>
      <c r="H38" s="2511">
        <f>'3 (2)'!H38/10000</f>
        <v>0</v>
      </c>
      <c r="I38" s="2222"/>
      <c r="L38" s="2317" t="s">
        <v>7685</v>
      </c>
    </row>
    <row r="39" spans="1:12" s="2403" customFormat="1" hidden="1">
      <c r="A39" s="2223" t="s">
        <v>4868</v>
      </c>
      <c r="B39" s="2317" t="s">
        <v>735</v>
      </c>
      <c r="C39" s="2317"/>
      <c r="D39" s="2511" t="e">
        <f>'3 (2)'!D39/10000</f>
        <v>#REF!</v>
      </c>
      <c r="E39" s="2511">
        <f>'3 (2)'!E39/10000</f>
        <v>0</v>
      </c>
      <c r="F39" s="2511">
        <f>'3 (2)'!F39/10000</f>
        <v>0</v>
      </c>
      <c r="G39" s="2511">
        <f>'3 (2)'!G39/10000</f>
        <v>0</v>
      </c>
      <c r="H39" s="2511">
        <f>'3 (2)'!H39/10000</f>
        <v>0</v>
      </c>
      <c r="I39" s="2222"/>
      <c r="L39" s="2317" t="s">
        <v>9261</v>
      </c>
    </row>
    <row r="40" spans="1:12" s="2403" customFormat="1" hidden="1">
      <c r="A40" s="2223" t="s">
        <v>4868</v>
      </c>
      <c r="B40" s="2317" t="s">
        <v>736</v>
      </c>
      <c r="C40" s="2317"/>
      <c r="D40" s="2511" t="e">
        <f>'3 (2)'!D40/10000</f>
        <v>#REF!</v>
      </c>
      <c r="E40" s="2511">
        <f>'3 (2)'!E40/10000</f>
        <v>0</v>
      </c>
      <c r="F40" s="2511">
        <f>'3 (2)'!F40/10000</f>
        <v>0</v>
      </c>
      <c r="G40" s="2511">
        <f>'3 (2)'!G40/10000</f>
        <v>0</v>
      </c>
      <c r="H40" s="2511">
        <f>'3 (2)'!H40/10000</f>
        <v>0</v>
      </c>
      <c r="I40" s="2222"/>
      <c r="L40" s="2317" t="s">
        <v>7687</v>
      </c>
    </row>
    <row r="41" spans="1:12" s="2403" customFormat="1" hidden="1">
      <c r="A41" s="2223" t="s">
        <v>4868</v>
      </c>
      <c r="B41" s="2317" t="s">
        <v>737</v>
      </c>
      <c r="C41" s="2317"/>
      <c r="D41" s="2511" t="e">
        <f>'3 (2)'!D41/10000</f>
        <v>#REF!</v>
      </c>
      <c r="E41" s="2511">
        <f>'3 (2)'!E41/10000</f>
        <v>0</v>
      </c>
      <c r="F41" s="2511">
        <f>'3 (2)'!F41/10000</f>
        <v>0</v>
      </c>
      <c r="G41" s="2511">
        <f>'3 (2)'!G41/10000</f>
        <v>0</v>
      </c>
      <c r="H41" s="2511">
        <f>'3 (2)'!H41/10000</f>
        <v>0</v>
      </c>
      <c r="I41" s="2222"/>
      <c r="L41" s="2317" t="s">
        <v>7684</v>
      </c>
    </row>
    <row r="42" spans="1:12" s="2403" customFormat="1" hidden="1">
      <c r="A42" s="2223" t="s">
        <v>4868</v>
      </c>
      <c r="B42" s="2317" t="s">
        <v>738</v>
      </c>
      <c r="C42" s="2317"/>
      <c r="D42" s="2511" t="e">
        <f>'3 (2)'!D42/10000</f>
        <v>#REF!</v>
      </c>
      <c r="E42" s="2511" t="e">
        <f>'3 (2)'!E42/10000</f>
        <v>#REF!</v>
      </c>
      <c r="F42" s="2511">
        <f>'3 (2)'!F42/10000</f>
        <v>0</v>
      </c>
      <c r="G42" s="2511">
        <f>'3 (2)'!G42/10000</f>
        <v>0</v>
      </c>
      <c r="H42" s="2511">
        <f>'3 (2)'!H42/10000</f>
        <v>0</v>
      </c>
      <c r="I42" s="2222"/>
      <c r="L42" s="2317" t="s">
        <v>7689</v>
      </c>
    </row>
    <row r="43" spans="1:12" s="2403" customFormat="1" hidden="1">
      <c r="A43" s="2223" t="s">
        <v>4868</v>
      </c>
      <c r="B43" s="2317" t="s">
        <v>739</v>
      </c>
      <c r="C43" s="2317"/>
      <c r="D43" s="2511" t="e">
        <f>'3 (2)'!D43/10000</f>
        <v>#REF!</v>
      </c>
      <c r="E43" s="2511" t="e">
        <f>'3 (2)'!E43/10000</f>
        <v>#REF!</v>
      </c>
      <c r="F43" s="2511">
        <f>'3 (2)'!F43/10000</f>
        <v>0</v>
      </c>
      <c r="G43" s="2511">
        <f>'3 (2)'!G43/10000</f>
        <v>0</v>
      </c>
      <c r="H43" s="2511">
        <f>'3 (2)'!H43/10000</f>
        <v>0</v>
      </c>
      <c r="I43" s="2222"/>
      <c r="L43" s="2317" t="s">
        <v>7683</v>
      </c>
    </row>
    <row r="44" spans="1:12" s="2476" customFormat="1">
      <c r="A44" s="2477">
        <v>2</v>
      </c>
      <c r="B44" s="2043" t="s">
        <v>9285</v>
      </c>
      <c r="C44" s="2479">
        <v>17</v>
      </c>
      <c r="D44" s="2504" t="e">
        <f>'3 (2)'!D44/10000</f>
        <v>#REF!</v>
      </c>
      <c r="E44" s="2504">
        <f>'3 (2)'!E44/10000</f>
        <v>0</v>
      </c>
      <c r="F44" s="2504">
        <f>'3 (2)'!F44/10000</f>
        <v>0</v>
      </c>
      <c r="G44" s="2504">
        <f>'3 (2)'!G44/10000</f>
        <v>0</v>
      </c>
      <c r="H44" s="2504">
        <f>'3 (2)'!H44/10000</f>
        <v>0</v>
      </c>
      <c r="I44" s="2478"/>
    </row>
    <row r="45" spans="1:12">
      <c r="A45" s="2474" t="s">
        <v>4868</v>
      </c>
      <c r="B45" s="2480" t="s">
        <v>732</v>
      </c>
      <c r="C45" s="2480"/>
      <c r="D45" s="2503" t="e">
        <f>'3 (2)'!D45/10000</f>
        <v>#REF!</v>
      </c>
      <c r="E45" s="2503">
        <f>'3 (2)'!E45/10000</f>
        <v>0</v>
      </c>
      <c r="F45" s="2503">
        <f>'3 (2)'!F45/10000</f>
        <v>0</v>
      </c>
      <c r="G45" s="2503">
        <f>'3 (2)'!G45/10000</f>
        <v>0</v>
      </c>
      <c r="H45" s="2503">
        <f>'3 (2)'!H45/10000</f>
        <v>0</v>
      </c>
      <c r="I45" s="2475"/>
      <c r="L45" s="2480" t="s">
        <v>7686</v>
      </c>
    </row>
    <row r="46" spans="1:12">
      <c r="A46" s="2474" t="s">
        <v>4868</v>
      </c>
      <c r="B46" s="2480" t="s">
        <v>733</v>
      </c>
      <c r="C46" s="2480"/>
      <c r="D46" s="2503" t="e">
        <f>'3 (2)'!D46/10000</f>
        <v>#REF!</v>
      </c>
      <c r="E46" s="2503">
        <f>'3 (2)'!E46/10000</f>
        <v>0</v>
      </c>
      <c r="F46" s="2503">
        <f>'3 (2)'!F46/10000</f>
        <v>0</v>
      </c>
      <c r="G46" s="2503">
        <f>'3 (2)'!G46/10000</f>
        <v>0</v>
      </c>
      <c r="H46" s="2503">
        <f>'3 (2)'!H46/10000</f>
        <v>0</v>
      </c>
      <c r="I46" s="2475"/>
      <c r="L46" s="2480" t="s">
        <v>7688</v>
      </c>
    </row>
    <row r="47" spans="1:12">
      <c r="A47" s="2474" t="s">
        <v>4868</v>
      </c>
      <c r="B47" s="2480" t="s">
        <v>734</v>
      </c>
      <c r="C47" s="2480"/>
      <c r="D47" s="2503" t="e">
        <f>'3 (2)'!D47/10000</f>
        <v>#REF!</v>
      </c>
      <c r="E47" s="2503">
        <f>'3 (2)'!E47/10000</f>
        <v>0</v>
      </c>
      <c r="F47" s="2503">
        <f>'3 (2)'!F47/10000</f>
        <v>0</v>
      </c>
      <c r="G47" s="2503">
        <f>'3 (2)'!G47/10000</f>
        <v>0</v>
      </c>
      <c r="H47" s="2503">
        <f>'3 (2)'!H47/10000</f>
        <v>0</v>
      </c>
      <c r="I47" s="2475"/>
      <c r="L47" s="2480" t="s">
        <v>7685</v>
      </c>
    </row>
    <row r="48" spans="1:12">
      <c r="A48" s="2474" t="s">
        <v>4868</v>
      </c>
      <c r="B48" s="2480" t="s">
        <v>735</v>
      </c>
      <c r="C48" s="2480"/>
      <c r="D48" s="2503" t="e">
        <f>'3 (2)'!D48/10000</f>
        <v>#REF!</v>
      </c>
      <c r="E48" s="2503">
        <f>'3 (2)'!E48/10000</f>
        <v>0</v>
      </c>
      <c r="F48" s="2503">
        <f>'3 (2)'!F48/10000</f>
        <v>0</v>
      </c>
      <c r="G48" s="2503">
        <f>'3 (2)'!G48/10000</f>
        <v>0</v>
      </c>
      <c r="H48" s="2503">
        <f>'3 (2)'!H48/10000</f>
        <v>0</v>
      </c>
      <c r="I48" s="2475"/>
      <c r="L48" s="2480" t="s">
        <v>9261</v>
      </c>
    </row>
    <row r="49" spans="1:12">
      <c r="A49" s="2474" t="s">
        <v>4868</v>
      </c>
      <c r="B49" s="2480" t="s">
        <v>736</v>
      </c>
      <c r="C49" s="2480"/>
      <c r="D49" s="2503" t="e">
        <f>'3 (2)'!D49/10000</f>
        <v>#REF!</v>
      </c>
      <c r="E49" s="2503">
        <f>'3 (2)'!E49/10000</f>
        <v>0</v>
      </c>
      <c r="F49" s="2503">
        <f>'3 (2)'!F49/10000</f>
        <v>0</v>
      </c>
      <c r="G49" s="2503">
        <f>'3 (2)'!G49/10000</f>
        <v>0</v>
      </c>
      <c r="H49" s="2503">
        <f>'3 (2)'!H49/10000</f>
        <v>0</v>
      </c>
      <c r="I49" s="2475"/>
      <c r="L49" s="2480" t="s">
        <v>7687</v>
      </c>
    </row>
    <row r="50" spans="1:12">
      <c r="A50" s="2474" t="s">
        <v>4868</v>
      </c>
      <c r="B50" s="2480" t="s">
        <v>737</v>
      </c>
      <c r="C50" s="2480"/>
      <c r="D50" s="2503" t="e">
        <f>'3 (2)'!D50/10000</f>
        <v>#REF!</v>
      </c>
      <c r="E50" s="2503">
        <f>'3 (2)'!E50/10000</f>
        <v>0</v>
      </c>
      <c r="F50" s="2503">
        <f>'3 (2)'!F50/10000</f>
        <v>0</v>
      </c>
      <c r="G50" s="2503">
        <f>'3 (2)'!G50/10000</f>
        <v>0</v>
      </c>
      <c r="H50" s="2503">
        <f>'3 (2)'!H50/10000</f>
        <v>0</v>
      </c>
      <c r="I50" s="2475"/>
      <c r="L50" s="2480" t="s">
        <v>7684</v>
      </c>
    </row>
    <row r="51" spans="1:12">
      <c r="A51" s="2474" t="s">
        <v>4868</v>
      </c>
      <c r="B51" s="2480" t="s">
        <v>738</v>
      </c>
      <c r="C51" s="2480"/>
      <c r="D51" s="2503" t="e">
        <f>'3 (2)'!D51/10000</f>
        <v>#REF!</v>
      </c>
      <c r="E51" s="2503">
        <f>'3 (2)'!E51/10000</f>
        <v>0</v>
      </c>
      <c r="F51" s="2503">
        <f>'3 (2)'!F51/10000</f>
        <v>0</v>
      </c>
      <c r="G51" s="2503">
        <f>'3 (2)'!G51/10000</f>
        <v>0</v>
      </c>
      <c r="H51" s="2503">
        <f>'3 (2)'!H51/10000</f>
        <v>0</v>
      </c>
      <c r="I51" s="2475"/>
      <c r="L51" s="2480" t="s">
        <v>7689</v>
      </c>
    </row>
    <row r="52" spans="1:12">
      <c r="A52" s="2474" t="s">
        <v>4868</v>
      </c>
      <c r="B52" s="2480" t="s">
        <v>739</v>
      </c>
      <c r="C52" s="2480"/>
      <c r="D52" s="2503" t="e">
        <f>'3 (2)'!D52/10000</f>
        <v>#REF!</v>
      </c>
      <c r="E52" s="2503">
        <f>'3 (2)'!E52/10000</f>
        <v>0</v>
      </c>
      <c r="F52" s="2503">
        <f>'3 (2)'!F52/10000</f>
        <v>0</v>
      </c>
      <c r="G52" s="2503">
        <f>'3 (2)'!G52/10000</f>
        <v>0</v>
      </c>
      <c r="H52" s="2503">
        <f>'3 (2)'!H52/10000</f>
        <v>0</v>
      </c>
      <c r="I52" s="2475"/>
      <c r="L52" s="2480" t="s">
        <v>7683</v>
      </c>
    </row>
    <row r="53" spans="1:12" s="2476" customFormat="1" ht="47.25">
      <c r="A53" s="2477">
        <v>3</v>
      </c>
      <c r="B53" s="2043" t="s">
        <v>9297</v>
      </c>
      <c r="C53" s="2479">
        <v>41</v>
      </c>
      <c r="D53" s="2504" t="e">
        <f>'3 (2)'!D53/10000</f>
        <v>#REF!</v>
      </c>
      <c r="E53" s="2504">
        <f>'3 (2)'!E53/10000</f>
        <v>0</v>
      </c>
      <c r="F53" s="2504">
        <f>'3 (2)'!F53/10000</f>
        <v>0</v>
      </c>
      <c r="G53" s="2504">
        <f>'3 (2)'!G53/10000</f>
        <v>0</v>
      </c>
      <c r="H53" s="2504">
        <f>'3 (2)'!H53/10000</f>
        <v>0</v>
      </c>
      <c r="I53" s="2478"/>
    </row>
    <row r="54" spans="1:12" s="2476" customFormat="1">
      <c r="A54" s="2478" t="s">
        <v>3575</v>
      </c>
      <c r="B54" s="2043" t="s">
        <v>9287</v>
      </c>
      <c r="C54" s="2479"/>
      <c r="D54" s="2504">
        <f>'3 (2)'!D54/10000</f>
        <v>0</v>
      </c>
      <c r="E54" s="2504">
        <f>'3 (2)'!E54/10000</f>
        <v>0</v>
      </c>
      <c r="F54" s="2504">
        <f>'3 (2)'!F54/10000</f>
        <v>0</v>
      </c>
      <c r="G54" s="2504">
        <f>'3 (2)'!G54/10000</f>
        <v>0</v>
      </c>
      <c r="H54" s="2504">
        <f>'3 (2)'!H54/10000</f>
        <v>0</v>
      </c>
      <c r="I54" s="2478"/>
    </row>
    <row r="55" spans="1:12" s="2476" customFormat="1">
      <c r="A55" s="2477">
        <v>1</v>
      </c>
      <c r="B55" s="2043" t="s">
        <v>9284</v>
      </c>
      <c r="C55" s="2506" t="e">
        <f>'Bieu 5.1'!#REF!+'Bieu 5.1'!A65+'Bieu 5.1'!A70+'Bieu 5.1'!A81</f>
        <v>#REF!</v>
      </c>
      <c r="D55" s="2504" t="e">
        <f>'3 (2)'!D55/10000</f>
        <v>#REF!</v>
      </c>
      <c r="E55" s="2504" t="e">
        <f>'3 (2)'!E55/10000</f>
        <v>#REF!</v>
      </c>
      <c r="F55" s="2504" t="e">
        <f>'3 (2)'!F55/10000</f>
        <v>#REF!</v>
      </c>
      <c r="G55" s="2504" t="e">
        <f>'3 (2)'!G55/10000</f>
        <v>#REF!</v>
      </c>
      <c r="H55" s="2504" t="e">
        <f>'3 (2)'!H55/10000</f>
        <v>#REF!</v>
      </c>
      <c r="I55" s="2478"/>
    </row>
    <row r="56" spans="1:12">
      <c r="A56" s="2474" t="s">
        <v>4868</v>
      </c>
      <c r="B56" s="2480" t="s">
        <v>732</v>
      </c>
      <c r="C56" s="2480"/>
      <c r="D56" s="2503" t="e">
        <f>'3 (2)'!D56/10000</f>
        <v>#REF!</v>
      </c>
      <c r="E56" s="2503" t="e">
        <f>'3 (2)'!E56/10000</f>
        <v>#REF!</v>
      </c>
      <c r="F56" s="2503" t="e">
        <f>'3 (2)'!F56/10000</f>
        <v>#REF!</v>
      </c>
      <c r="G56" s="2503" t="e">
        <f>'3 (2)'!G56/10000</f>
        <v>#REF!</v>
      </c>
      <c r="H56" s="2503" t="e">
        <f>'3 (2)'!H56/10000</f>
        <v>#REF!</v>
      </c>
      <c r="I56" s="2475"/>
      <c r="L56" s="2480" t="s">
        <v>7686</v>
      </c>
    </row>
    <row r="57" spans="1:12">
      <c r="A57" s="2474" t="s">
        <v>4868</v>
      </c>
      <c r="B57" s="2480" t="s">
        <v>733</v>
      </c>
      <c r="C57" s="2480"/>
      <c r="D57" s="2503" t="e">
        <f>'3 (2)'!D57/10000</f>
        <v>#REF!</v>
      </c>
      <c r="E57" s="2503" t="e">
        <f>'3 (2)'!E57/10000</f>
        <v>#REF!</v>
      </c>
      <c r="F57" s="2503" t="e">
        <f>'3 (2)'!F57/10000</f>
        <v>#REF!</v>
      </c>
      <c r="G57" s="2503" t="e">
        <f>'3 (2)'!G57/10000</f>
        <v>#REF!</v>
      </c>
      <c r="H57" s="2503" t="e">
        <f>'3 (2)'!H57/10000</f>
        <v>#REF!</v>
      </c>
      <c r="I57" s="2475"/>
      <c r="L57" s="2480" t="s">
        <v>7688</v>
      </c>
    </row>
    <row r="58" spans="1:12">
      <c r="A58" s="2474" t="s">
        <v>4868</v>
      </c>
      <c r="B58" s="2480" t="s">
        <v>734</v>
      </c>
      <c r="C58" s="2480"/>
      <c r="D58" s="2503" t="e">
        <f>'3 (2)'!D58/10000</f>
        <v>#REF!</v>
      </c>
      <c r="E58" s="2503" t="e">
        <f>'3 (2)'!E58/10000</f>
        <v>#REF!</v>
      </c>
      <c r="F58" s="2503" t="e">
        <f>'3 (2)'!F58/10000</f>
        <v>#REF!</v>
      </c>
      <c r="G58" s="2503" t="e">
        <f>'3 (2)'!G58/10000</f>
        <v>#REF!</v>
      </c>
      <c r="H58" s="2503" t="e">
        <f>'3 (2)'!H58/10000</f>
        <v>#REF!</v>
      </c>
      <c r="I58" s="2475"/>
      <c r="L58" s="2480" t="s">
        <v>7685</v>
      </c>
    </row>
    <row r="59" spans="1:12">
      <c r="A59" s="2474" t="s">
        <v>4868</v>
      </c>
      <c r="B59" s="2480" t="s">
        <v>735</v>
      </c>
      <c r="C59" s="2480"/>
      <c r="D59" s="2503" t="e">
        <f>'3 (2)'!D59/10000</f>
        <v>#REF!</v>
      </c>
      <c r="E59" s="2503" t="e">
        <f>'3 (2)'!E59/10000</f>
        <v>#REF!</v>
      </c>
      <c r="F59" s="2503" t="e">
        <f>'3 (2)'!F59/10000</f>
        <v>#REF!</v>
      </c>
      <c r="G59" s="2503" t="e">
        <f>'3 (2)'!G59/10000</f>
        <v>#REF!</v>
      </c>
      <c r="H59" s="2503" t="e">
        <f>'3 (2)'!H59/10000</f>
        <v>#REF!</v>
      </c>
      <c r="I59" s="2475"/>
      <c r="L59" s="2480" t="s">
        <v>9261</v>
      </c>
    </row>
    <row r="60" spans="1:12">
      <c r="A60" s="2474" t="s">
        <v>4868</v>
      </c>
      <c r="B60" s="2480" t="s">
        <v>736</v>
      </c>
      <c r="C60" s="2480"/>
      <c r="D60" s="2503" t="e">
        <f>'3 (2)'!D60/10000</f>
        <v>#REF!</v>
      </c>
      <c r="E60" s="2503" t="e">
        <f>'3 (2)'!E60/10000</f>
        <v>#REF!</v>
      </c>
      <c r="F60" s="2503" t="e">
        <f>'3 (2)'!F60/10000</f>
        <v>#REF!</v>
      </c>
      <c r="G60" s="2503" t="e">
        <f>'3 (2)'!G60/10000</f>
        <v>#REF!</v>
      </c>
      <c r="H60" s="2503" t="e">
        <f>'3 (2)'!H60/10000</f>
        <v>#REF!</v>
      </c>
      <c r="I60" s="2475"/>
      <c r="L60" s="2480" t="s">
        <v>7687</v>
      </c>
    </row>
    <row r="61" spans="1:12">
      <c r="A61" s="2474" t="s">
        <v>4868</v>
      </c>
      <c r="B61" s="2480" t="s">
        <v>737</v>
      </c>
      <c r="C61" s="2480"/>
      <c r="D61" s="2503" t="e">
        <f>'3 (2)'!D61/10000</f>
        <v>#REF!</v>
      </c>
      <c r="E61" s="2503" t="e">
        <f>'3 (2)'!E61/10000</f>
        <v>#REF!</v>
      </c>
      <c r="F61" s="2503" t="e">
        <f>'3 (2)'!F61/10000</f>
        <v>#REF!</v>
      </c>
      <c r="G61" s="2503" t="e">
        <f>'3 (2)'!G61/10000</f>
        <v>#REF!</v>
      </c>
      <c r="H61" s="2503" t="e">
        <f>'3 (2)'!H61/10000</f>
        <v>#REF!</v>
      </c>
      <c r="I61" s="2475"/>
      <c r="L61" s="2480" t="s">
        <v>7684</v>
      </c>
    </row>
    <row r="62" spans="1:12">
      <c r="A62" s="2474" t="s">
        <v>4868</v>
      </c>
      <c r="B62" s="2480" t="s">
        <v>738</v>
      </c>
      <c r="C62" s="2480"/>
      <c r="D62" s="2503" t="e">
        <f>'3 (2)'!D62/10000</f>
        <v>#REF!</v>
      </c>
      <c r="E62" s="2503" t="e">
        <f>'3 (2)'!E62/10000</f>
        <v>#REF!</v>
      </c>
      <c r="F62" s="2503" t="e">
        <f>'3 (2)'!F62/10000</f>
        <v>#REF!</v>
      </c>
      <c r="G62" s="2503" t="e">
        <f>'3 (2)'!G62/10000</f>
        <v>#REF!</v>
      </c>
      <c r="H62" s="2503" t="e">
        <f>'3 (2)'!H62/10000</f>
        <v>#REF!</v>
      </c>
      <c r="I62" s="2475"/>
      <c r="L62" s="2480" t="s">
        <v>7689</v>
      </c>
    </row>
    <row r="63" spans="1:12">
      <c r="A63" s="2474" t="s">
        <v>4868</v>
      </c>
      <c r="B63" s="2480" t="s">
        <v>739</v>
      </c>
      <c r="C63" s="2480"/>
      <c r="D63" s="2503" t="e">
        <f>'3 (2)'!D63/10000</f>
        <v>#REF!</v>
      </c>
      <c r="E63" s="2503" t="e">
        <f>'3 (2)'!E63/10000</f>
        <v>#REF!</v>
      </c>
      <c r="F63" s="2503" t="e">
        <f>'3 (2)'!F63/10000</f>
        <v>#REF!</v>
      </c>
      <c r="G63" s="2503" t="e">
        <f>'3 (2)'!G63/10000</f>
        <v>#REF!</v>
      </c>
      <c r="H63" s="2503" t="e">
        <f>'3 (2)'!H63/10000</f>
        <v>#REF!</v>
      </c>
      <c r="I63" s="2475"/>
      <c r="L63" s="2480" t="s">
        <v>7683</v>
      </c>
    </row>
    <row r="64" spans="1:12" s="2476" customFormat="1">
      <c r="A64" s="2477">
        <v>2</v>
      </c>
      <c r="B64" s="2043" t="s">
        <v>9263</v>
      </c>
      <c r="C64" s="2135" t="e">
        <f>#REF!+#REF!+#REF!</f>
        <v>#REF!</v>
      </c>
      <c r="D64" s="2504" t="e">
        <f>'3 (2)'!D64/10000</f>
        <v>#REF!</v>
      </c>
      <c r="E64" s="2504">
        <f>'3 (2)'!E64/10000</f>
        <v>0</v>
      </c>
      <c r="F64" s="2504">
        <f>'3 (2)'!F64/10000</f>
        <v>0</v>
      </c>
      <c r="G64" s="2504">
        <f>'3 (2)'!G64/10000</f>
        <v>0</v>
      </c>
      <c r="H64" s="2504">
        <f>'3 (2)'!H64/10000</f>
        <v>0</v>
      </c>
      <c r="I64" s="2478"/>
    </row>
    <row r="65" spans="1:12">
      <c r="A65" s="2474" t="s">
        <v>4868</v>
      </c>
      <c r="B65" s="2480" t="s">
        <v>732</v>
      </c>
      <c r="C65" s="2480"/>
      <c r="D65" s="2503" t="e">
        <f>'3 (2)'!D65/10000</f>
        <v>#REF!</v>
      </c>
      <c r="E65" s="2503">
        <f>'3 (2)'!E65/10000</f>
        <v>0</v>
      </c>
      <c r="F65" s="2503">
        <f>'3 (2)'!F65/10000</f>
        <v>0</v>
      </c>
      <c r="G65" s="2503">
        <f>'3 (2)'!G65/10000</f>
        <v>0</v>
      </c>
      <c r="H65" s="2503">
        <f>'3 (2)'!H65/10000</f>
        <v>0</v>
      </c>
      <c r="I65" s="2475"/>
      <c r="L65" s="2480" t="s">
        <v>7686</v>
      </c>
    </row>
    <row r="66" spans="1:12">
      <c r="A66" s="2474" t="s">
        <v>4868</v>
      </c>
      <c r="B66" s="2480" t="s">
        <v>733</v>
      </c>
      <c r="C66" s="2480"/>
      <c r="D66" s="2503" t="e">
        <f>'3 (2)'!D66/10000</f>
        <v>#REF!</v>
      </c>
      <c r="E66" s="2503">
        <f>'3 (2)'!E66/10000</f>
        <v>0</v>
      </c>
      <c r="F66" s="2503">
        <f>'3 (2)'!F66/10000</f>
        <v>0</v>
      </c>
      <c r="G66" s="2503">
        <f>'3 (2)'!G66/10000</f>
        <v>0</v>
      </c>
      <c r="H66" s="2503">
        <f>'3 (2)'!H66/10000</f>
        <v>0</v>
      </c>
      <c r="I66" s="2475"/>
      <c r="L66" s="2480" t="s">
        <v>7688</v>
      </c>
    </row>
    <row r="67" spans="1:12">
      <c r="A67" s="2474" t="s">
        <v>4868</v>
      </c>
      <c r="B67" s="2480" t="s">
        <v>734</v>
      </c>
      <c r="C67" s="2480"/>
      <c r="D67" s="2503" t="e">
        <f>'3 (2)'!D67/10000</f>
        <v>#REF!</v>
      </c>
      <c r="E67" s="2503">
        <f>'3 (2)'!E67/10000</f>
        <v>0</v>
      </c>
      <c r="F67" s="2503">
        <f>'3 (2)'!F67/10000</f>
        <v>0</v>
      </c>
      <c r="G67" s="2503">
        <f>'3 (2)'!G67/10000</f>
        <v>0</v>
      </c>
      <c r="H67" s="2503">
        <f>'3 (2)'!H67/10000</f>
        <v>0</v>
      </c>
      <c r="I67" s="2475"/>
      <c r="L67" s="2480" t="s">
        <v>7685</v>
      </c>
    </row>
    <row r="68" spans="1:12">
      <c r="A68" s="2474" t="s">
        <v>4868</v>
      </c>
      <c r="B68" s="2480" t="s">
        <v>735</v>
      </c>
      <c r="C68" s="2480"/>
      <c r="D68" s="2503" t="e">
        <f>'3 (2)'!D68/10000</f>
        <v>#REF!</v>
      </c>
      <c r="E68" s="2503">
        <f>'3 (2)'!E68/10000</f>
        <v>0</v>
      </c>
      <c r="F68" s="2503">
        <f>'3 (2)'!F68/10000</f>
        <v>0</v>
      </c>
      <c r="G68" s="2503">
        <f>'3 (2)'!G68/10000</f>
        <v>0</v>
      </c>
      <c r="H68" s="2503">
        <f>'3 (2)'!H68/10000</f>
        <v>0</v>
      </c>
      <c r="I68" s="2475"/>
      <c r="L68" s="2480" t="s">
        <v>9261</v>
      </c>
    </row>
    <row r="69" spans="1:12">
      <c r="A69" s="2474" t="s">
        <v>4868</v>
      </c>
      <c r="B69" s="2480" t="s">
        <v>736</v>
      </c>
      <c r="C69" s="2480"/>
      <c r="D69" s="2503" t="e">
        <f>'3 (2)'!D69/10000</f>
        <v>#REF!</v>
      </c>
      <c r="E69" s="2503">
        <f>'3 (2)'!E69/10000</f>
        <v>0</v>
      </c>
      <c r="F69" s="2503">
        <f>'3 (2)'!F69/10000</f>
        <v>0</v>
      </c>
      <c r="G69" s="2503">
        <f>'3 (2)'!G69/10000</f>
        <v>0</v>
      </c>
      <c r="H69" s="2503">
        <f>'3 (2)'!H69/10000</f>
        <v>0</v>
      </c>
      <c r="I69" s="2475"/>
      <c r="L69" s="2480" t="s">
        <v>7687</v>
      </c>
    </row>
    <row r="70" spans="1:12">
      <c r="A70" s="2474" t="s">
        <v>4868</v>
      </c>
      <c r="B70" s="2480" t="s">
        <v>737</v>
      </c>
      <c r="C70" s="2480"/>
      <c r="D70" s="2503" t="e">
        <f>'3 (2)'!D70/10000</f>
        <v>#REF!</v>
      </c>
      <c r="E70" s="2503">
        <f>'3 (2)'!E70/10000</f>
        <v>0</v>
      </c>
      <c r="F70" s="2503">
        <f>'3 (2)'!F70/10000</f>
        <v>0</v>
      </c>
      <c r="G70" s="2503">
        <f>'3 (2)'!G70/10000</f>
        <v>0</v>
      </c>
      <c r="H70" s="2503">
        <f>'3 (2)'!H70/10000</f>
        <v>0</v>
      </c>
      <c r="I70" s="2475"/>
      <c r="L70" s="2480" t="s">
        <v>7684</v>
      </c>
    </row>
    <row r="71" spans="1:12">
      <c r="A71" s="2474" t="s">
        <v>4868</v>
      </c>
      <c r="B71" s="2480" t="s">
        <v>738</v>
      </c>
      <c r="C71" s="2480"/>
      <c r="D71" s="2503" t="e">
        <f>'3 (2)'!D71/10000</f>
        <v>#REF!</v>
      </c>
      <c r="E71" s="2503">
        <f>'3 (2)'!E71/10000</f>
        <v>0</v>
      </c>
      <c r="F71" s="2503">
        <f>'3 (2)'!F71/10000</f>
        <v>0</v>
      </c>
      <c r="G71" s="2503">
        <f>'3 (2)'!G71/10000</f>
        <v>0</v>
      </c>
      <c r="H71" s="2503">
        <f>'3 (2)'!H71/10000</f>
        <v>0</v>
      </c>
      <c r="I71" s="2475"/>
      <c r="L71" s="2480" t="s">
        <v>7689</v>
      </c>
    </row>
    <row r="72" spans="1:12">
      <c r="A72" s="2474" t="s">
        <v>4868</v>
      </c>
      <c r="B72" s="2480" t="s">
        <v>739</v>
      </c>
      <c r="C72" s="2480"/>
      <c r="D72" s="2503" t="e">
        <f>'3 (2)'!D72/10000</f>
        <v>#REF!</v>
      </c>
      <c r="E72" s="2503">
        <f>'3 (2)'!E72/10000</f>
        <v>0</v>
      </c>
      <c r="F72" s="2503">
        <f>'3 (2)'!F72/10000</f>
        <v>0</v>
      </c>
      <c r="G72" s="2503">
        <f>'3 (2)'!G72/10000</f>
        <v>0</v>
      </c>
      <c r="H72" s="2503">
        <f>'3 (2)'!H72/10000</f>
        <v>0</v>
      </c>
      <c r="I72" s="2475"/>
      <c r="L72" s="2480" t="s">
        <v>7683</v>
      </c>
    </row>
    <row r="73" spans="1:12" hidden="1">
      <c r="A73" s="2475"/>
      <c r="B73" s="2475"/>
      <c r="C73" s="2475"/>
      <c r="D73" s="2475"/>
      <c r="E73" s="2475"/>
      <c r="F73" s="2475"/>
      <c r="G73" s="2475"/>
      <c r="H73" s="2475"/>
      <c r="I73" s="2475"/>
    </row>
    <row r="74" spans="1:12">
      <c r="D74" s="2512" t="e">
        <f>#REF!-D55-D64</f>
        <v>#REF!</v>
      </c>
    </row>
  </sheetData>
  <autoFilter ref="A2:L72"/>
  <mergeCells count="7">
    <mergeCell ref="A1:I1"/>
    <mergeCell ref="A3:A4"/>
    <mergeCell ref="B3:B4"/>
    <mergeCell ref="C3:C4"/>
    <mergeCell ref="D3:D4"/>
    <mergeCell ref="E3:H3"/>
    <mergeCell ref="I3:I4"/>
  </mergeCells>
  <pageMargins left="0.77" right="0.22" top="1.31" bottom="0.75" header="0.3" footer="0.3"/>
  <pageSetup paperSize="9"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4"/>
  <sheetViews>
    <sheetView showZeros="0" zoomScale="85" zoomScaleNormal="85" workbookViewId="0">
      <selection activeCell="C3" sqref="C3:C10"/>
    </sheetView>
  </sheetViews>
  <sheetFormatPr defaultColWidth="9.140625" defaultRowHeight="15.75"/>
  <cols>
    <col min="1" max="1" width="5.140625" style="2005" bestFit="1" customWidth="1"/>
    <col min="2" max="2" width="18.42578125" style="2005" bestFit="1" customWidth="1"/>
    <col min="3" max="3" width="14.42578125" style="2005" bestFit="1" customWidth="1"/>
    <col min="4" max="5" width="8.5703125" style="2005" bestFit="1" customWidth="1"/>
    <col min="6" max="6" width="11" style="2005" customWidth="1"/>
    <col min="7" max="16384" width="9.140625" style="2005"/>
  </cols>
  <sheetData>
    <row r="1" spans="1:6">
      <c r="A1" s="4059" t="s">
        <v>9288</v>
      </c>
      <c r="B1" s="4059"/>
    </row>
    <row r="3" spans="1:6" ht="15.75" customHeight="1">
      <c r="A3" s="4060" t="s">
        <v>6</v>
      </c>
      <c r="B3" s="4060" t="s">
        <v>9790</v>
      </c>
      <c r="C3" s="2855"/>
      <c r="D3" s="4060"/>
      <c r="E3" s="4060"/>
      <c r="F3" s="4060"/>
    </row>
    <row r="4" spans="1:6" ht="15.75" customHeight="1">
      <c r="A4" s="4060"/>
      <c r="B4" s="4060"/>
      <c r="C4" s="4060" t="s">
        <v>9785</v>
      </c>
      <c r="D4" s="2852"/>
      <c r="E4" s="2852"/>
      <c r="F4" s="4060" t="s">
        <v>9792</v>
      </c>
    </row>
    <row r="5" spans="1:6" ht="90.75" customHeight="1">
      <c r="A5" s="4060"/>
      <c r="B5" s="4060"/>
      <c r="C5" s="4060"/>
      <c r="D5" s="2852" t="s">
        <v>9785</v>
      </c>
      <c r="E5" s="2852" t="s">
        <v>9785</v>
      </c>
      <c r="F5" s="4060"/>
    </row>
    <row r="6" spans="1:6" s="2851" customFormat="1">
      <c r="A6" s="2852">
        <f>'BIEU 2'!A6</f>
        <v>0</v>
      </c>
      <c r="B6" s="2852" t="str">
        <f>'BIEU 2'!B6</f>
        <v>Tổng</v>
      </c>
      <c r="C6" s="1850" t="e">
        <f>'BIEU 2'!E6</f>
        <v>#REF!</v>
      </c>
      <c r="D6" s="1850" t="e">
        <f>'BIEU 2'!I6</f>
        <v>#REF!</v>
      </c>
      <c r="E6" s="1850" t="e">
        <f>'BIEU 2'!P6</f>
        <v>#REF!</v>
      </c>
      <c r="F6" s="1850" t="e">
        <f>'BIEU 2'!Q6</f>
        <v>#REF!</v>
      </c>
    </row>
    <row r="7" spans="1:6">
      <c r="A7" s="2850">
        <f>'BIEU 2'!A7</f>
        <v>1</v>
      </c>
      <c r="B7" s="2853" t="str">
        <f>'BIEU 2'!B7</f>
        <v>Huyện Đất Đỏ</v>
      </c>
      <c r="C7" s="1898" t="e">
        <f>'BIEU 2'!E7</f>
        <v>#REF!</v>
      </c>
      <c r="D7" s="1898" t="e">
        <f>'BIEU 2'!I7</f>
        <v>#REF!</v>
      </c>
      <c r="E7" s="1898" t="e">
        <f>'BIEU 2'!P7</f>
        <v>#REF!</v>
      </c>
      <c r="F7" s="1898" t="e">
        <f>'BIEU 2'!Q7</f>
        <v>#REF!</v>
      </c>
    </row>
    <row r="8" spans="1:6">
      <c r="A8" s="2850">
        <f>'BIEU 2'!A8</f>
        <v>2</v>
      </c>
      <c r="B8" s="2853" t="str">
        <f>'BIEU 2'!B8</f>
        <v>Huyện Long Điền</v>
      </c>
      <c r="C8" s="1898" t="e">
        <f>'BIEU 2'!E8</f>
        <v>#REF!</v>
      </c>
      <c r="D8" s="1898" t="e">
        <f>'BIEU 2'!I8</f>
        <v>#REF!</v>
      </c>
      <c r="E8" s="1898" t="e">
        <f>'BIEU 2'!P8</f>
        <v>#REF!</v>
      </c>
      <c r="F8" s="1898" t="e">
        <f>'BIEU 2'!Q8</f>
        <v>#REF!</v>
      </c>
    </row>
    <row r="9" spans="1:6">
      <c r="A9" s="2850">
        <f>'BIEU 2'!A9</f>
        <v>3</v>
      </c>
      <c r="B9" s="2853" t="str">
        <f>'BIEU 2'!B9</f>
        <v>TP. Bà Rịa</v>
      </c>
      <c r="C9" s="1898" t="e">
        <f>'BIEU 2'!E9</f>
        <v>#REF!</v>
      </c>
      <c r="D9" s="1898" t="e">
        <f>'BIEU 2'!I9</f>
        <v>#REF!</v>
      </c>
      <c r="E9" s="1898" t="e">
        <f>'BIEU 2'!P9</f>
        <v>#REF!</v>
      </c>
      <c r="F9" s="1898" t="e">
        <f>'BIEU 2'!Q9</f>
        <v>#REF!</v>
      </c>
    </row>
    <row r="10" spans="1:6">
      <c r="A10" s="2850">
        <f>'BIEU 2'!A10</f>
        <v>4</v>
      </c>
      <c r="B10" s="2853" t="str">
        <f>'BIEU 2'!B10</f>
        <v>Huyện Xuyên Mộc</v>
      </c>
      <c r="C10" s="1898" t="e">
        <f>'BIEU 2'!E10</f>
        <v>#REF!</v>
      </c>
      <c r="D10" s="1898" t="e">
        <f>'BIEU 2'!I10</f>
        <v>#REF!</v>
      </c>
      <c r="E10" s="1898" t="e">
        <f>'BIEU 2'!P10</f>
        <v>#REF!</v>
      </c>
      <c r="F10" s="1898" t="e">
        <f>'BIEU 2'!Q10</f>
        <v>#REF!</v>
      </c>
    </row>
    <row r="11" spans="1:6">
      <c r="A11" s="2850">
        <f>'BIEU 2'!A11</f>
        <v>5</v>
      </c>
      <c r="B11" s="2853" t="str">
        <f>'BIEU 2'!B11</f>
        <v>Huyện Châu Đức</v>
      </c>
      <c r="C11" s="1898" t="e">
        <f>'BIEU 2'!E11</f>
        <v>#REF!</v>
      </c>
      <c r="D11" s="1898" t="e">
        <f>'BIEU 2'!I11</f>
        <v>#REF!</v>
      </c>
      <c r="E11" s="1898" t="e">
        <f>'BIEU 2'!P11</f>
        <v>#REF!</v>
      </c>
      <c r="F11" s="1898" t="e">
        <f>'BIEU 2'!Q11</f>
        <v>#REF!</v>
      </c>
    </row>
    <row r="12" spans="1:6">
      <c r="A12" s="2850">
        <f>'BIEU 2'!A12</f>
        <v>6</v>
      </c>
      <c r="B12" s="2853" t="str">
        <f>'BIEU 2'!B12</f>
        <v>Huyện Côn Đảo</v>
      </c>
      <c r="C12" s="1898" t="e">
        <f>'BIEU 2'!E12</f>
        <v>#REF!</v>
      </c>
      <c r="D12" s="1898" t="e">
        <f>'BIEU 2'!I12</f>
        <v>#REF!</v>
      </c>
      <c r="E12" s="1898" t="e">
        <f>'BIEU 2'!P12</f>
        <v>#REF!</v>
      </c>
      <c r="F12" s="1898" t="e">
        <f>'BIEU 2'!Q12</f>
        <v>#REF!</v>
      </c>
    </row>
    <row r="13" spans="1:6">
      <c r="A13" s="2850">
        <f>'BIEU 2'!A13</f>
        <v>7</v>
      </c>
      <c r="B13" s="2853" t="str">
        <f>'BIEU 2'!B13</f>
        <v>Huyện Tân Thành</v>
      </c>
      <c r="C13" s="1898" t="e">
        <f>'BIEU 2'!E13</f>
        <v>#REF!</v>
      </c>
      <c r="D13" s="1898" t="e">
        <f>'BIEU 2'!I13</f>
        <v>#REF!</v>
      </c>
      <c r="E13" s="1898" t="e">
        <f>'BIEU 2'!P13</f>
        <v>#REF!</v>
      </c>
      <c r="F13" s="1898" t="e">
        <f>'BIEU 2'!Q13</f>
        <v>#REF!</v>
      </c>
    </row>
    <row r="14" spans="1:6">
      <c r="A14" s="2850">
        <f>'BIEU 2'!A14</f>
        <v>8</v>
      </c>
      <c r="B14" s="2853" t="str">
        <f>'BIEU 2'!B14</f>
        <v>TP. Vũng Tàu</v>
      </c>
      <c r="C14" s="1898" t="e">
        <f>'BIEU 2'!E14</f>
        <v>#REF!</v>
      </c>
      <c r="D14" s="1898" t="e">
        <f>'BIEU 2'!I14</f>
        <v>#REF!</v>
      </c>
      <c r="E14" s="1898" t="e">
        <f>'BIEU 2'!P14</f>
        <v>#REF!</v>
      </c>
      <c r="F14" s="1898" t="e">
        <f>'BIEU 2'!Q14</f>
        <v>#REF!</v>
      </c>
    </row>
  </sheetData>
  <autoFilter ref="A2:B14"/>
  <mergeCells count="6">
    <mergeCell ref="F4:F5"/>
    <mergeCell ref="A1:B1"/>
    <mergeCell ref="A3:A5"/>
    <mergeCell ref="B3:B5"/>
    <mergeCell ref="D3:F3"/>
    <mergeCell ref="C4:C5"/>
  </mergeCells>
  <pageMargins left="0.77" right="0.22" top="1.31" bottom="0.75" header="0.3" footer="0.3"/>
  <pageSetup paperSize="9" orientation="landscape"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3"/>
  <sheetViews>
    <sheetView showZeros="0" zoomScale="85" zoomScaleNormal="85" workbookViewId="0">
      <pane xSplit="2" ySplit="5" topLeftCell="C6" activePane="bottomRight" state="frozen"/>
      <selection activeCell="C3" sqref="C3:C10"/>
      <selection pane="topRight" activeCell="C3" sqref="C3:C10"/>
      <selection pane="bottomLeft" activeCell="C3" sqref="C3:C10"/>
      <selection pane="bottomRight" activeCell="C3" sqref="C3:C10"/>
    </sheetView>
  </sheetViews>
  <sheetFormatPr defaultColWidth="9.140625" defaultRowHeight="15.75"/>
  <cols>
    <col min="1" max="1" width="5.140625" style="2047" bestFit="1" customWidth="1"/>
    <col min="2" max="2" width="19.28515625" style="2047" customWidth="1"/>
    <col min="3" max="3" width="13" style="2047" customWidth="1"/>
    <col min="4" max="4" width="9.7109375" style="2047" customWidth="1"/>
    <col min="5" max="7" width="9.140625" style="2047" customWidth="1"/>
    <col min="8" max="16384" width="9.140625" style="2047"/>
  </cols>
  <sheetData>
    <row r="1" spans="1:5">
      <c r="A1" s="4059" t="s">
        <v>9224</v>
      </c>
      <c r="B1" s="4059"/>
      <c r="C1" s="4059"/>
    </row>
    <row r="3" spans="1:5">
      <c r="A3" s="4060" t="s">
        <v>6</v>
      </c>
      <c r="B3" s="4060" t="s">
        <v>4854</v>
      </c>
      <c r="C3" s="4060" t="s">
        <v>7735</v>
      </c>
      <c r="D3" s="4253" t="s">
        <v>9289</v>
      </c>
      <c r="E3" s="4254"/>
    </row>
    <row r="4" spans="1:5" s="2005" customFormat="1" ht="31.5">
      <c r="A4" s="4060"/>
      <c r="B4" s="4060"/>
      <c r="C4" s="4060"/>
      <c r="D4" s="2005" t="s">
        <v>3374</v>
      </c>
      <c r="E4" s="2005" t="s">
        <v>9263</v>
      </c>
    </row>
    <row r="5" spans="1:5" s="2471" customFormat="1">
      <c r="A5" s="2472"/>
      <c r="B5" s="2472" t="s">
        <v>4857</v>
      </c>
      <c r="C5" s="2299" t="e">
        <f>'2'!G6</f>
        <v>#REF!</v>
      </c>
      <c r="D5" s="2364" t="e">
        <f>#REF!/10000</f>
        <v>#REF!</v>
      </c>
      <c r="E5" s="2364" t="e">
        <f>#REF!/10000</f>
        <v>#REF!</v>
      </c>
    </row>
    <row r="6" spans="1:5">
      <c r="A6" s="2469">
        <v>1</v>
      </c>
      <c r="B6" s="2473" t="s">
        <v>732</v>
      </c>
      <c r="C6" s="1898" t="e">
        <f>'2'!G7</f>
        <v>#REF!</v>
      </c>
      <c r="D6" s="2365" t="e">
        <f>#REF!/10000</f>
        <v>#REF!</v>
      </c>
      <c r="E6" s="2365" t="e">
        <f>#REF!/10000</f>
        <v>#REF!</v>
      </c>
    </row>
    <row r="7" spans="1:5">
      <c r="A7" s="2470">
        <v>2</v>
      </c>
      <c r="B7" s="2473" t="s">
        <v>733</v>
      </c>
      <c r="C7" s="1898" t="e">
        <f>'2'!G8</f>
        <v>#REF!</v>
      </c>
      <c r="D7" s="2365" t="e">
        <f>#REF!/10000</f>
        <v>#REF!</v>
      </c>
      <c r="E7" s="2365" t="e">
        <f>#REF!/10000</f>
        <v>#REF!</v>
      </c>
    </row>
    <row r="8" spans="1:5">
      <c r="A8" s="2469">
        <v>3</v>
      </c>
      <c r="B8" s="2473" t="s">
        <v>734</v>
      </c>
      <c r="C8" s="1898" t="e">
        <f>'2'!G9</f>
        <v>#REF!</v>
      </c>
      <c r="D8" s="2365" t="e">
        <f>#REF!/10000</f>
        <v>#REF!</v>
      </c>
      <c r="E8" s="2365" t="e">
        <f>#REF!/10000</f>
        <v>#REF!</v>
      </c>
    </row>
    <row r="9" spans="1:5">
      <c r="A9" s="2470">
        <v>4</v>
      </c>
      <c r="B9" s="2473" t="s">
        <v>735</v>
      </c>
      <c r="C9" s="1898" t="e">
        <f>'2'!G10</f>
        <v>#REF!</v>
      </c>
      <c r="D9" s="2365" t="e">
        <f>#REF!/10000</f>
        <v>#REF!</v>
      </c>
      <c r="E9" s="2365" t="e">
        <f>#REF!/10000</f>
        <v>#REF!</v>
      </c>
    </row>
    <row r="10" spans="1:5">
      <c r="A10" s="2469">
        <v>5</v>
      </c>
      <c r="B10" s="2473" t="s">
        <v>736</v>
      </c>
      <c r="C10" s="1898" t="e">
        <f>'2'!G11</f>
        <v>#REF!</v>
      </c>
      <c r="D10" s="2365" t="e">
        <f>#REF!/10000</f>
        <v>#REF!</v>
      </c>
      <c r="E10" s="2365" t="e">
        <f>#REF!/10000</f>
        <v>#REF!</v>
      </c>
    </row>
    <row r="11" spans="1:5">
      <c r="A11" s="2470">
        <v>6</v>
      </c>
      <c r="B11" s="2473" t="s">
        <v>737</v>
      </c>
      <c r="C11" s="1898" t="e">
        <f>'2'!G12</f>
        <v>#REF!</v>
      </c>
      <c r="D11" s="2365" t="e">
        <f>#REF!/10000</f>
        <v>#REF!</v>
      </c>
      <c r="E11" s="2365" t="e">
        <f>#REF!/10000</f>
        <v>#REF!</v>
      </c>
    </row>
    <row r="12" spans="1:5">
      <c r="A12" s="2469">
        <v>7</v>
      </c>
      <c r="B12" s="2473" t="s">
        <v>738</v>
      </c>
      <c r="C12" s="1898" t="e">
        <f>'2'!G13</f>
        <v>#REF!</v>
      </c>
      <c r="D12" s="2365" t="e">
        <f>#REF!/10000</f>
        <v>#REF!</v>
      </c>
      <c r="E12" s="2365" t="e">
        <f>#REF!/10000</f>
        <v>#REF!</v>
      </c>
    </row>
    <row r="13" spans="1:5">
      <c r="A13" s="2470">
        <v>8</v>
      </c>
      <c r="B13" s="2473" t="s">
        <v>739</v>
      </c>
      <c r="C13" s="1898" t="e">
        <f>'2'!G14</f>
        <v>#REF!</v>
      </c>
      <c r="D13" s="2365" t="e">
        <f>#REF!/10000</f>
        <v>#REF!</v>
      </c>
      <c r="E13" s="2365" t="e">
        <f>#REF!/10000</f>
        <v>#REF!</v>
      </c>
    </row>
  </sheetData>
  <mergeCells count="5">
    <mergeCell ref="D3:E3"/>
    <mergeCell ref="A1:C1"/>
    <mergeCell ref="A3:A4"/>
    <mergeCell ref="B3:B4"/>
    <mergeCell ref="C3:C4"/>
  </mergeCells>
  <pageMargins left="1.46" right="0.22" top="1.39" bottom="0.75" header="0.3" footer="0.3"/>
  <pageSetup paperSize="9" orientation="landscape"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zoomScale="70" zoomScaleNormal="70" workbookViewId="0">
      <selection activeCell="H9" sqref="H9:H14"/>
    </sheetView>
  </sheetViews>
  <sheetFormatPr defaultRowHeight="15.75"/>
  <cols>
    <col min="1" max="1" width="7.28515625" style="1981" customWidth="1"/>
    <col min="2" max="2" width="10.85546875" style="2380" bestFit="1" customWidth="1"/>
    <col min="3" max="3" width="32.85546875" style="2327" customWidth="1"/>
    <col min="4" max="4" width="17.28515625" style="2380" customWidth="1"/>
    <col min="5" max="5" width="18" style="2380" customWidth="1"/>
    <col min="6" max="6" width="12.140625" style="2380" customWidth="1"/>
    <col min="7" max="7" width="16.5703125" style="2380" bestFit="1" customWidth="1"/>
    <col min="8" max="8" width="13.5703125" style="2381" bestFit="1" customWidth="1"/>
    <col min="9" max="10" width="16.7109375" style="1981" hidden="1" customWidth="1"/>
    <col min="11" max="11" width="13.5703125" style="2380" customWidth="1"/>
    <col min="12" max="12" width="11.7109375" style="1981" hidden="1" customWidth="1"/>
    <col min="13" max="13" width="23.140625" style="1981" customWidth="1"/>
    <col min="14" max="14" width="18.5703125" style="2380" hidden="1" customWidth="1"/>
    <col min="15" max="15" width="18" style="1981" customWidth="1"/>
    <col min="16" max="16" width="15.140625" style="1981" hidden="1" customWidth="1"/>
    <col min="17" max="17" width="25.85546875" style="2380" customWidth="1"/>
    <col min="18" max="18" width="11.42578125" style="1981" hidden="1" customWidth="1"/>
    <col min="19" max="19" width="11.7109375" style="1981" hidden="1" customWidth="1"/>
    <col min="20" max="20" width="0" style="1981" hidden="1" customWidth="1"/>
    <col min="21" max="244" width="9.140625" style="1981"/>
    <col min="245" max="245" width="5" style="1981" customWidth="1"/>
    <col min="246" max="246" width="17.42578125" style="1981" customWidth="1"/>
    <col min="247" max="247" width="12.42578125" style="1981" customWidth="1"/>
    <col min="248" max="248" width="8.140625" style="1981" customWidth="1"/>
    <col min="249" max="249" width="9.140625" style="1981" customWidth="1"/>
    <col min="250" max="250" width="15.42578125" style="1981" customWidth="1"/>
    <col min="251" max="251" width="14.42578125" style="1981" customWidth="1"/>
    <col min="252" max="252" width="11.140625" style="1981" customWidth="1"/>
    <col min="253" max="253" width="23.85546875" style="1981" customWidth="1"/>
    <col min="254" max="254" width="23" style="1981" customWidth="1"/>
    <col min="255" max="256" width="9.140625" style="1981"/>
    <col min="257" max="257" width="14.85546875" style="1981" customWidth="1"/>
    <col min="258" max="500" width="9.140625" style="1981"/>
    <col min="501" max="501" width="5" style="1981" customWidth="1"/>
    <col min="502" max="502" width="17.42578125" style="1981" customWidth="1"/>
    <col min="503" max="503" width="12.42578125" style="1981" customWidth="1"/>
    <col min="504" max="504" width="8.140625" style="1981" customWidth="1"/>
    <col min="505" max="505" width="9.140625" style="1981" customWidth="1"/>
    <col min="506" max="506" width="15.42578125" style="1981" customWidth="1"/>
    <col min="507" max="507" width="14.42578125" style="1981" customWidth="1"/>
    <col min="508" max="508" width="11.140625" style="1981" customWidth="1"/>
    <col min="509" max="509" width="23.85546875" style="1981" customWidth="1"/>
    <col min="510" max="510" width="23" style="1981" customWidth="1"/>
    <col min="511" max="512" width="9.140625" style="1981"/>
    <col min="513" max="513" width="14.85546875" style="1981" customWidth="1"/>
    <col min="514" max="756" width="9.140625" style="1981"/>
    <col min="757" max="757" width="5" style="1981" customWidth="1"/>
    <col min="758" max="758" width="17.42578125" style="1981" customWidth="1"/>
    <col min="759" max="759" width="12.42578125" style="1981" customWidth="1"/>
    <col min="760" max="760" width="8.140625" style="1981" customWidth="1"/>
    <col min="761" max="761" width="9.140625" style="1981" customWidth="1"/>
    <col min="762" max="762" width="15.42578125" style="1981" customWidth="1"/>
    <col min="763" max="763" width="14.42578125" style="1981" customWidth="1"/>
    <col min="764" max="764" width="11.140625" style="1981" customWidth="1"/>
    <col min="765" max="765" width="23.85546875" style="1981" customWidth="1"/>
    <col min="766" max="766" width="23" style="1981" customWidth="1"/>
    <col min="767" max="768" width="9.140625" style="1981"/>
    <col min="769" max="769" width="14.85546875" style="1981" customWidth="1"/>
    <col min="770" max="1012" width="9.140625" style="1981"/>
    <col min="1013" max="1013" width="5" style="1981" customWidth="1"/>
    <col min="1014" max="1014" width="17.42578125" style="1981" customWidth="1"/>
    <col min="1015" max="1015" width="12.42578125" style="1981" customWidth="1"/>
    <col min="1016" max="1016" width="8.140625" style="1981" customWidth="1"/>
    <col min="1017" max="1017" width="9.140625" style="1981" customWidth="1"/>
    <col min="1018" max="1018" width="15.42578125" style="1981" customWidth="1"/>
    <col min="1019" max="1019" width="14.42578125" style="1981" customWidth="1"/>
    <col min="1020" max="1020" width="11.140625" style="1981" customWidth="1"/>
    <col min="1021" max="1021" width="23.85546875" style="1981" customWidth="1"/>
    <col min="1022" max="1022" width="23" style="1981" customWidth="1"/>
    <col min="1023" max="1024" width="9.140625" style="1981"/>
    <col min="1025" max="1025" width="14.85546875" style="1981" customWidth="1"/>
    <col min="1026" max="1268" width="9.140625" style="1981"/>
    <col min="1269" max="1269" width="5" style="1981" customWidth="1"/>
    <col min="1270" max="1270" width="17.42578125" style="1981" customWidth="1"/>
    <col min="1271" max="1271" width="12.42578125" style="1981" customWidth="1"/>
    <col min="1272" max="1272" width="8.140625" style="1981" customWidth="1"/>
    <col min="1273" max="1273" width="9.140625" style="1981" customWidth="1"/>
    <col min="1274" max="1274" width="15.42578125" style="1981" customWidth="1"/>
    <col min="1275" max="1275" width="14.42578125" style="1981" customWidth="1"/>
    <col min="1276" max="1276" width="11.140625" style="1981" customWidth="1"/>
    <col min="1277" max="1277" width="23.85546875" style="1981" customWidth="1"/>
    <col min="1278" max="1278" width="23" style="1981" customWidth="1"/>
    <col min="1279" max="1280" width="9.140625" style="1981"/>
    <col min="1281" max="1281" width="14.85546875" style="1981" customWidth="1"/>
    <col min="1282" max="1524" width="9.140625" style="1981"/>
    <col min="1525" max="1525" width="5" style="1981" customWidth="1"/>
    <col min="1526" max="1526" width="17.42578125" style="1981" customWidth="1"/>
    <col min="1527" max="1527" width="12.42578125" style="1981" customWidth="1"/>
    <col min="1528" max="1528" width="8.140625" style="1981" customWidth="1"/>
    <col min="1529" max="1529" width="9.140625" style="1981" customWidth="1"/>
    <col min="1530" max="1530" width="15.42578125" style="1981" customWidth="1"/>
    <col min="1531" max="1531" width="14.42578125" style="1981" customWidth="1"/>
    <col min="1532" max="1532" width="11.140625" style="1981" customWidth="1"/>
    <col min="1533" max="1533" width="23.85546875" style="1981" customWidth="1"/>
    <col min="1534" max="1534" width="23" style="1981" customWidth="1"/>
    <col min="1535" max="1536" width="9.140625" style="1981"/>
    <col min="1537" max="1537" width="14.85546875" style="1981" customWidth="1"/>
    <col min="1538" max="1780" width="9.140625" style="1981"/>
    <col min="1781" max="1781" width="5" style="1981" customWidth="1"/>
    <col min="1782" max="1782" width="17.42578125" style="1981" customWidth="1"/>
    <col min="1783" max="1783" width="12.42578125" style="1981" customWidth="1"/>
    <col min="1784" max="1784" width="8.140625" style="1981" customWidth="1"/>
    <col min="1785" max="1785" width="9.140625" style="1981" customWidth="1"/>
    <col min="1786" max="1786" width="15.42578125" style="1981" customWidth="1"/>
    <col min="1787" max="1787" width="14.42578125" style="1981" customWidth="1"/>
    <col min="1788" max="1788" width="11.140625" style="1981" customWidth="1"/>
    <col min="1789" max="1789" width="23.85546875" style="1981" customWidth="1"/>
    <col min="1790" max="1790" width="23" style="1981" customWidth="1"/>
    <col min="1791" max="1792" width="9.140625" style="1981"/>
    <col min="1793" max="1793" width="14.85546875" style="1981" customWidth="1"/>
    <col min="1794" max="2036" width="9.140625" style="1981"/>
    <col min="2037" max="2037" width="5" style="1981" customWidth="1"/>
    <col min="2038" max="2038" width="17.42578125" style="1981" customWidth="1"/>
    <col min="2039" max="2039" width="12.42578125" style="1981" customWidth="1"/>
    <col min="2040" max="2040" width="8.140625" style="1981" customWidth="1"/>
    <col min="2041" max="2041" width="9.140625" style="1981" customWidth="1"/>
    <col min="2042" max="2042" width="15.42578125" style="1981" customWidth="1"/>
    <col min="2043" max="2043" width="14.42578125" style="1981" customWidth="1"/>
    <col min="2044" max="2044" width="11.140625" style="1981" customWidth="1"/>
    <col min="2045" max="2045" width="23.85546875" style="1981" customWidth="1"/>
    <col min="2046" max="2046" width="23" style="1981" customWidth="1"/>
    <col min="2047" max="2048" width="9.140625" style="1981"/>
    <col min="2049" max="2049" width="14.85546875" style="1981" customWidth="1"/>
    <col min="2050" max="2292" width="9.140625" style="1981"/>
    <col min="2293" max="2293" width="5" style="1981" customWidth="1"/>
    <col min="2294" max="2294" width="17.42578125" style="1981" customWidth="1"/>
    <col min="2295" max="2295" width="12.42578125" style="1981" customWidth="1"/>
    <col min="2296" max="2296" width="8.140625" style="1981" customWidth="1"/>
    <col min="2297" max="2297" width="9.140625" style="1981" customWidth="1"/>
    <col min="2298" max="2298" width="15.42578125" style="1981" customWidth="1"/>
    <col min="2299" max="2299" width="14.42578125" style="1981" customWidth="1"/>
    <col min="2300" max="2300" width="11.140625" style="1981" customWidth="1"/>
    <col min="2301" max="2301" width="23.85546875" style="1981" customWidth="1"/>
    <col min="2302" max="2302" width="23" style="1981" customWidth="1"/>
    <col min="2303" max="2304" width="9.140625" style="1981"/>
    <col min="2305" max="2305" width="14.85546875" style="1981" customWidth="1"/>
    <col min="2306" max="2548" width="9.140625" style="1981"/>
    <col min="2549" max="2549" width="5" style="1981" customWidth="1"/>
    <col min="2550" max="2550" width="17.42578125" style="1981" customWidth="1"/>
    <col min="2551" max="2551" width="12.42578125" style="1981" customWidth="1"/>
    <col min="2552" max="2552" width="8.140625" style="1981" customWidth="1"/>
    <col min="2553" max="2553" width="9.140625" style="1981" customWidth="1"/>
    <col min="2554" max="2554" width="15.42578125" style="1981" customWidth="1"/>
    <col min="2555" max="2555" width="14.42578125" style="1981" customWidth="1"/>
    <col min="2556" max="2556" width="11.140625" style="1981" customWidth="1"/>
    <col min="2557" max="2557" width="23.85546875" style="1981" customWidth="1"/>
    <col min="2558" max="2558" width="23" style="1981" customWidth="1"/>
    <col min="2559" max="2560" width="9.140625" style="1981"/>
    <col min="2561" max="2561" width="14.85546875" style="1981" customWidth="1"/>
    <col min="2562" max="2804" width="9.140625" style="1981"/>
    <col min="2805" max="2805" width="5" style="1981" customWidth="1"/>
    <col min="2806" max="2806" width="17.42578125" style="1981" customWidth="1"/>
    <col min="2807" max="2807" width="12.42578125" style="1981" customWidth="1"/>
    <col min="2808" max="2808" width="8.140625" style="1981" customWidth="1"/>
    <col min="2809" max="2809" width="9.140625" style="1981" customWidth="1"/>
    <col min="2810" max="2810" width="15.42578125" style="1981" customWidth="1"/>
    <col min="2811" max="2811" width="14.42578125" style="1981" customWidth="1"/>
    <col min="2812" max="2812" width="11.140625" style="1981" customWidth="1"/>
    <col min="2813" max="2813" width="23.85546875" style="1981" customWidth="1"/>
    <col min="2814" max="2814" width="23" style="1981" customWidth="1"/>
    <col min="2815" max="2816" width="9.140625" style="1981"/>
    <col min="2817" max="2817" width="14.85546875" style="1981" customWidth="1"/>
    <col min="2818" max="3060" width="9.140625" style="1981"/>
    <col min="3061" max="3061" width="5" style="1981" customWidth="1"/>
    <col min="3062" max="3062" width="17.42578125" style="1981" customWidth="1"/>
    <col min="3063" max="3063" width="12.42578125" style="1981" customWidth="1"/>
    <col min="3064" max="3064" width="8.140625" style="1981" customWidth="1"/>
    <col min="3065" max="3065" width="9.140625" style="1981" customWidth="1"/>
    <col min="3066" max="3066" width="15.42578125" style="1981" customWidth="1"/>
    <col min="3067" max="3067" width="14.42578125" style="1981" customWidth="1"/>
    <col min="3068" max="3068" width="11.140625" style="1981" customWidth="1"/>
    <col min="3069" max="3069" width="23.85546875" style="1981" customWidth="1"/>
    <col min="3070" max="3070" width="23" style="1981" customWidth="1"/>
    <col min="3071" max="3072" width="9.140625" style="1981"/>
    <col min="3073" max="3073" width="14.85546875" style="1981" customWidth="1"/>
    <col min="3074" max="3316" width="9.140625" style="1981"/>
    <col min="3317" max="3317" width="5" style="1981" customWidth="1"/>
    <col min="3318" max="3318" width="17.42578125" style="1981" customWidth="1"/>
    <col min="3319" max="3319" width="12.42578125" style="1981" customWidth="1"/>
    <col min="3320" max="3320" width="8.140625" style="1981" customWidth="1"/>
    <col min="3321" max="3321" width="9.140625" style="1981" customWidth="1"/>
    <col min="3322" max="3322" width="15.42578125" style="1981" customWidth="1"/>
    <col min="3323" max="3323" width="14.42578125" style="1981" customWidth="1"/>
    <col min="3324" max="3324" width="11.140625" style="1981" customWidth="1"/>
    <col min="3325" max="3325" width="23.85546875" style="1981" customWidth="1"/>
    <col min="3326" max="3326" width="23" style="1981" customWidth="1"/>
    <col min="3327" max="3328" width="9.140625" style="1981"/>
    <col min="3329" max="3329" width="14.85546875" style="1981" customWidth="1"/>
    <col min="3330" max="3572" width="9.140625" style="1981"/>
    <col min="3573" max="3573" width="5" style="1981" customWidth="1"/>
    <col min="3574" max="3574" width="17.42578125" style="1981" customWidth="1"/>
    <col min="3575" max="3575" width="12.42578125" style="1981" customWidth="1"/>
    <col min="3576" max="3576" width="8.140625" style="1981" customWidth="1"/>
    <col min="3577" max="3577" width="9.140625" style="1981" customWidth="1"/>
    <col min="3578" max="3578" width="15.42578125" style="1981" customWidth="1"/>
    <col min="3579" max="3579" width="14.42578125" style="1981" customWidth="1"/>
    <col min="3580" max="3580" width="11.140625" style="1981" customWidth="1"/>
    <col min="3581" max="3581" width="23.85546875" style="1981" customWidth="1"/>
    <col min="3582" max="3582" width="23" style="1981" customWidth="1"/>
    <col min="3583" max="3584" width="9.140625" style="1981"/>
    <col min="3585" max="3585" width="14.85546875" style="1981" customWidth="1"/>
    <col min="3586" max="3828" width="9.140625" style="1981"/>
    <col min="3829" max="3829" width="5" style="1981" customWidth="1"/>
    <col min="3830" max="3830" width="17.42578125" style="1981" customWidth="1"/>
    <col min="3831" max="3831" width="12.42578125" style="1981" customWidth="1"/>
    <col min="3832" max="3832" width="8.140625" style="1981" customWidth="1"/>
    <col min="3833" max="3833" width="9.140625" style="1981" customWidth="1"/>
    <col min="3834" max="3834" width="15.42578125" style="1981" customWidth="1"/>
    <col min="3835" max="3835" width="14.42578125" style="1981" customWidth="1"/>
    <col min="3836" max="3836" width="11.140625" style="1981" customWidth="1"/>
    <col min="3837" max="3837" width="23.85546875" style="1981" customWidth="1"/>
    <col min="3838" max="3838" width="23" style="1981" customWidth="1"/>
    <col min="3839" max="3840" width="9.140625" style="1981"/>
    <col min="3841" max="3841" width="14.85546875" style="1981" customWidth="1"/>
    <col min="3842" max="4084" width="9.140625" style="1981"/>
    <col min="4085" max="4085" width="5" style="1981" customWidth="1"/>
    <col min="4086" max="4086" width="17.42578125" style="1981" customWidth="1"/>
    <col min="4087" max="4087" width="12.42578125" style="1981" customWidth="1"/>
    <col min="4088" max="4088" width="8.140625" style="1981" customWidth="1"/>
    <col min="4089" max="4089" width="9.140625" style="1981" customWidth="1"/>
    <col min="4090" max="4090" width="15.42578125" style="1981" customWidth="1"/>
    <col min="4091" max="4091" width="14.42578125" style="1981" customWidth="1"/>
    <col min="4092" max="4092" width="11.140625" style="1981" customWidth="1"/>
    <col min="4093" max="4093" width="23.85546875" style="1981" customWidth="1"/>
    <col min="4094" max="4094" width="23" style="1981" customWidth="1"/>
    <col min="4095" max="4096" width="9.140625" style="1981"/>
    <col min="4097" max="4097" width="14.85546875" style="1981" customWidth="1"/>
    <col min="4098" max="4340" width="9.140625" style="1981"/>
    <col min="4341" max="4341" width="5" style="1981" customWidth="1"/>
    <col min="4342" max="4342" width="17.42578125" style="1981" customWidth="1"/>
    <col min="4343" max="4343" width="12.42578125" style="1981" customWidth="1"/>
    <col min="4344" max="4344" width="8.140625" style="1981" customWidth="1"/>
    <col min="4345" max="4345" width="9.140625" style="1981" customWidth="1"/>
    <col min="4346" max="4346" width="15.42578125" style="1981" customWidth="1"/>
    <col min="4347" max="4347" width="14.42578125" style="1981" customWidth="1"/>
    <col min="4348" max="4348" width="11.140625" style="1981" customWidth="1"/>
    <col min="4349" max="4349" width="23.85546875" style="1981" customWidth="1"/>
    <col min="4350" max="4350" width="23" style="1981" customWidth="1"/>
    <col min="4351" max="4352" width="9.140625" style="1981"/>
    <col min="4353" max="4353" width="14.85546875" style="1981" customWidth="1"/>
    <col min="4354" max="4596" width="9.140625" style="1981"/>
    <col min="4597" max="4597" width="5" style="1981" customWidth="1"/>
    <col min="4598" max="4598" width="17.42578125" style="1981" customWidth="1"/>
    <col min="4599" max="4599" width="12.42578125" style="1981" customWidth="1"/>
    <col min="4600" max="4600" width="8.140625" style="1981" customWidth="1"/>
    <col min="4601" max="4601" width="9.140625" style="1981" customWidth="1"/>
    <col min="4602" max="4602" width="15.42578125" style="1981" customWidth="1"/>
    <col min="4603" max="4603" width="14.42578125" style="1981" customWidth="1"/>
    <col min="4604" max="4604" width="11.140625" style="1981" customWidth="1"/>
    <col min="4605" max="4605" width="23.85546875" style="1981" customWidth="1"/>
    <col min="4606" max="4606" width="23" style="1981" customWidth="1"/>
    <col min="4607" max="4608" width="9.140625" style="1981"/>
    <col min="4609" max="4609" width="14.85546875" style="1981" customWidth="1"/>
    <col min="4610" max="4852" width="9.140625" style="1981"/>
    <col min="4853" max="4853" width="5" style="1981" customWidth="1"/>
    <col min="4854" max="4854" width="17.42578125" style="1981" customWidth="1"/>
    <col min="4855" max="4855" width="12.42578125" style="1981" customWidth="1"/>
    <col min="4856" max="4856" width="8.140625" style="1981" customWidth="1"/>
    <col min="4857" max="4857" width="9.140625" style="1981" customWidth="1"/>
    <col min="4858" max="4858" width="15.42578125" style="1981" customWidth="1"/>
    <col min="4859" max="4859" width="14.42578125" style="1981" customWidth="1"/>
    <col min="4860" max="4860" width="11.140625" style="1981" customWidth="1"/>
    <col min="4861" max="4861" width="23.85546875" style="1981" customWidth="1"/>
    <col min="4862" max="4862" width="23" style="1981" customWidth="1"/>
    <col min="4863" max="4864" width="9.140625" style="1981"/>
    <col min="4865" max="4865" width="14.85546875" style="1981" customWidth="1"/>
    <col min="4866" max="5108" width="9.140625" style="1981"/>
    <col min="5109" max="5109" width="5" style="1981" customWidth="1"/>
    <col min="5110" max="5110" width="17.42578125" style="1981" customWidth="1"/>
    <col min="5111" max="5111" width="12.42578125" style="1981" customWidth="1"/>
    <col min="5112" max="5112" width="8.140625" style="1981" customWidth="1"/>
    <col min="5113" max="5113" width="9.140625" style="1981" customWidth="1"/>
    <col min="5114" max="5114" width="15.42578125" style="1981" customWidth="1"/>
    <col min="5115" max="5115" width="14.42578125" style="1981" customWidth="1"/>
    <col min="5116" max="5116" width="11.140625" style="1981" customWidth="1"/>
    <col min="5117" max="5117" width="23.85546875" style="1981" customWidth="1"/>
    <col min="5118" max="5118" width="23" style="1981" customWidth="1"/>
    <col min="5119" max="5120" width="9.140625" style="1981"/>
    <col min="5121" max="5121" width="14.85546875" style="1981" customWidth="1"/>
    <col min="5122" max="5364" width="9.140625" style="1981"/>
    <col min="5365" max="5365" width="5" style="1981" customWidth="1"/>
    <col min="5366" max="5366" width="17.42578125" style="1981" customWidth="1"/>
    <col min="5367" max="5367" width="12.42578125" style="1981" customWidth="1"/>
    <col min="5368" max="5368" width="8.140625" style="1981" customWidth="1"/>
    <col min="5369" max="5369" width="9.140625" style="1981" customWidth="1"/>
    <col min="5370" max="5370" width="15.42578125" style="1981" customWidth="1"/>
    <col min="5371" max="5371" width="14.42578125" style="1981" customWidth="1"/>
    <col min="5372" max="5372" width="11.140625" style="1981" customWidth="1"/>
    <col min="5373" max="5373" width="23.85546875" style="1981" customWidth="1"/>
    <col min="5374" max="5374" width="23" style="1981" customWidth="1"/>
    <col min="5375" max="5376" width="9.140625" style="1981"/>
    <col min="5377" max="5377" width="14.85546875" style="1981" customWidth="1"/>
    <col min="5378" max="5620" width="9.140625" style="1981"/>
    <col min="5621" max="5621" width="5" style="1981" customWidth="1"/>
    <col min="5622" max="5622" width="17.42578125" style="1981" customWidth="1"/>
    <col min="5623" max="5623" width="12.42578125" style="1981" customWidth="1"/>
    <col min="5624" max="5624" width="8.140625" style="1981" customWidth="1"/>
    <col min="5625" max="5625" width="9.140625" style="1981" customWidth="1"/>
    <col min="5626" max="5626" width="15.42578125" style="1981" customWidth="1"/>
    <col min="5627" max="5627" width="14.42578125" style="1981" customWidth="1"/>
    <col min="5628" max="5628" width="11.140625" style="1981" customWidth="1"/>
    <col min="5629" max="5629" width="23.85546875" style="1981" customWidth="1"/>
    <col min="5630" max="5630" width="23" style="1981" customWidth="1"/>
    <col min="5631" max="5632" width="9.140625" style="1981"/>
    <col min="5633" max="5633" width="14.85546875" style="1981" customWidth="1"/>
    <col min="5634" max="5876" width="9.140625" style="1981"/>
    <col min="5877" max="5877" width="5" style="1981" customWidth="1"/>
    <col min="5878" max="5878" width="17.42578125" style="1981" customWidth="1"/>
    <col min="5879" max="5879" width="12.42578125" style="1981" customWidth="1"/>
    <col min="5880" max="5880" width="8.140625" style="1981" customWidth="1"/>
    <col min="5881" max="5881" width="9.140625" style="1981" customWidth="1"/>
    <col min="5882" max="5882" width="15.42578125" style="1981" customWidth="1"/>
    <col min="5883" max="5883" width="14.42578125" style="1981" customWidth="1"/>
    <col min="5884" max="5884" width="11.140625" style="1981" customWidth="1"/>
    <col min="5885" max="5885" width="23.85546875" style="1981" customWidth="1"/>
    <col min="5886" max="5886" width="23" style="1981" customWidth="1"/>
    <col min="5887" max="5888" width="9.140625" style="1981"/>
    <col min="5889" max="5889" width="14.85546875" style="1981" customWidth="1"/>
    <col min="5890" max="6132" width="9.140625" style="1981"/>
    <col min="6133" max="6133" width="5" style="1981" customWidth="1"/>
    <col min="6134" max="6134" width="17.42578125" style="1981" customWidth="1"/>
    <col min="6135" max="6135" width="12.42578125" style="1981" customWidth="1"/>
    <col min="6136" max="6136" width="8.140625" style="1981" customWidth="1"/>
    <col min="6137" max="6137" width="9.140625" style="1981" customWidth="1"/>
    <col min="6138" max="6138" width="15.42578125" style="1981" customWidth="1"/>
    <col min="6139" max="6139" width="14.42578125" style="1981" customWidth="1"/>
    <col min="6140" max="6140" width="11.140625" style="1981" customWidth="1"/>
    <col min="6141" max="6141" width="23.85546875" style="1981" customWidth="1"/>
    <col min="6142" max="6142" width="23" style="1981" customWidth="1"/>
    <col min="6143" max="6144" width="9.140625" style="1981"/>
    <col min="6145" max="6145" width="14.85546875" style="1981" customWidth="1"/>
    <col min="6146" max="6388" width="9.140625" style="1981"/>
    <col min="6389" max="6389" width="5" style="1981" customWidth="1"/>
    <col min="6390" max="6390" width="17.42578125" style="1981" customWidth="1"/>
    <col min="6391" max="6391" width="12.42578125" style="1981" customWidth="1"/>
    <col min="6392" max="6392" width="8.140625" style="1981" customWidth="1"/>
    <col min="6393" max="6393" width="9.140625" style="1981" customWidth="1"/>
    <col min="6394" max="6394" width="15.42578125" style="1981" customWidth="1"/>
    <col min="6395" max="6395" width="14.42578125" style="1981" customWidth="1"/>
    <col min="6396" max="6396" width="11.140625" style="1981" customWidth="1"/>
    <col min="6397" max="6397" width="23.85546875" style="1981" customWidth="1"/>
    <col min="6398" max="6398" width="23" style="1981" customWidth="1"/>
    <col min="6399" max="6400" width="9.140625" style="1981"/>
    <col min="6401" max="6401" width="14.85546875" style="1981" customWidth="1"/>
    <col min="6402" max="6644" width="9.140625" style="1981"/>
    <col min="6645" max="6645" width="5" style="1981" customWidth="1"/>
    <col min="6646" max="6646" width="17.42578125" style="1981" customWidth="1"/>
    <col min="6647" max="6647" width="12.42578125" style="1981" customWidth="1"/>
    <col min="6648" max="6648" width="8.140625" style="1981" customWidth="1"/>
    <col min="6649" max="6649" width="9.140625" style="1981" customWidth="1"/>
    <col min="6650" max="6650" width="15.42578125" style="1981" customWidth="1"/>
    <col min="6651" max="6651" width="14.42578125" style="1981" customWidth="1"/>
    <col min="6652" max="6652" width="11.140625" style="1981" customWidth="1"/>
    <col min="6653" max="6653" width="23.85546875" style="1981" customWidth="1"/>
    <col min="6654" max="6654" width="23" style="1981" customWidth="1"/>
    <col min="6655" max="6656" width="9.140625" style="1981"/>
    <col min="6657" max="6657" width="14.85546875" style="1981" customWidth="1"/>
    <col min="6658" max="6900" width="9.140625" style="1981"/>
    <col min="6901" max="6901" width="5" style="1981" customWidth="1"/>
    <col min="6902" max="6902" width="17.42578125" style="1981" customWidth="1"/>
    <col min="6903" max="6903" width="12.42578125" style="1981" customWidth="1"/>
    <col min="6904" max="6904" width="8.140625" style="1981" customWidth="1"/>
    <col min="6905" max="6905" width="9.140625" style="1981" customWidth="1"/>
    <col min="6906" max="6906" width="15.42578125" style="1981" customWidth="1"/>
    <col min="6907" max="6907" width="14.42578125" style="1981" customWidth="1"/>
    <col min="6908" max="6908" width="11.140625" style="1981" customWidth="1"/>
    <col min="6909" max="6909" width="23.85546875" style="1981" customWidth="1"/>
    <col min="6910" max="6910" width="23" style="1981" customWidth="1"/>
    <col min="6911" max="6912" width="9.140625" style="1981"/>
    <col min="6913" max="6913" width="14.85546875" style="1981" customWidth="1"/>
    <col min="6914" max="7156" width="9.140625" style="1981"/>
    <col min="7157" max="7157" width="5" style="1981" customWidth="1"/>
    <col min="7158" max="7158" width="17.42578125" style="1981" customWidth="1"/>
    <col min="7159" max="7159" width="12.42578125" style="1981" customWidth="1"/>
    <col min="7160" max="7160" width="8.140625" style="1981" customWidth="1"/>
    <col min="7161" max="7161" width="9.140625" style="1981" customWidth="1"/>
    <col min="7162" max="7162" width="15.42578125" style="1981" customWidth="1"/>
    <col min="7163" max="7163" width="14.42578125" style="1981" customWidth="1"/>
    <col min="7164" max="7164" width="11.140625" style="1981" customWidth="1"/>
    <col min="7165" max="7165" width="23.85546875" style="1981" customWidth="1"/>
    <col min="7166" max="7166" width="23" style="1981" customWidth="1"/>
    <col min="7167" max="7168" width="9.140625" style="1981"/>
    <col min="7169" max="7169" width="14.85546875" style="1981" customWidth="1"/>
    <col min="7170" max="7412" width="9.140625" style="1981"/>
    <col min="7413" max="7413" width="5" style="1981" customWidth="1"/>
    <col min="7414" max="7414" width="17.42578125" style="1981" customWidth="1"/>
    <col min="7415" max="7415" width="12.42578125" style="1981" customWidth="1"/>
    <col min="7416" max="7416" width="8.140625" style="1981" customWidth="1"/>
    <col min="7417" max="7417" width="9.140625" style="1981" customWidth="1"/>
    <col min="7418" max="7418" width="15.42578125" style="1981" customWidth="1"/>
    <col min="7419" max="7419" width="14.42578125" style="1981" customWidth="1"/>
    <col min="7420" max="7420" width="11.140625" style="1981" customWidth="1"/>
    <col min="7421" max="7421" width="23.85546875" style="1981" customWidth="1"/>
    <col min="7422" max="7422" width="23" style="1981" customWidth="1"/>
    <col min="7423" max="7424" width="9.140625" style="1981"/>
    <col min="7425" max="7425" width="14.85546875" style="1981" customWidth="1"/>
    <col min="7426" max="7668" width="9.140625" style="1981"/>
    <col min="7669" max="7669" width="5" style="1981" customWidth="1"/>
    <col min="7670" max="7670" width="17.42578125" style="1981" customWidth="1"/>
    <col min="7671" max="7671" width="12.42578125" style="1981" customWidth="1"/>
    <col min="7672" max="7672" width="8.140625" style="1981" customWidth="1"/>
    <col min="7673" max="7673" width="9.140625" style="1981" customWidth="1"/>
    <col min="7674" max="7674" width="15.42578125" style="1981" customWidth="1"/>
    <col min="7675" max="7675" width="14.42578125" style="1981" customWidth="1"/>
    <col min="7676" max="7676" width="11.140625" style="1981" customWidth="1"/>
    <col min="7677" max="7677" width="23.85546875" style="1981" customWidth="1"/>
    <col min="7678" max="7678" width="23" style="1981" customWidth="1"/>
    <col min="7679" max="7680" width="9.140625" style="1981"/>
    <col min="7681" max="7681" width="14.85546875" style="1981" customWidth="1"/>
    <col min="7682" max="7924" width="9.140625" style="1981"/>
    <col min="7925" max="7925" width="5" style="1981" customWidth="1"/>
    <col min="7926" max="7926" width="17.42578125" style="1981" customWidth="1"/>
    <col min="7927" max="7927" width="12.42578125" style="1981" customWidth="1"/>
    <col min="7928" max="7928" width="8.140625" style="1981" customWidth="1"/>
    <col min="7929" max="7929" width="9.140625" style="1981" customWidth="1"/>
    <col min="7930" max="7930" width="15.42578125" style="1981" customWidth="1"/>
    <col min="7931" max="7931" width="14.42578125" style="1981" customWidth="1"/>
    <col min="7932" max="7932" width="11.140625" style="1981" customWidth="1"/>
    <col min="7933" max="7933" width="23.85546875" style="1981" customWidth="1"/>
    <col min="7934" max="7934" width="23" style="1981" customWidth="1"/>
    <col min="7935" max="7936" width="9.140625" style="1981"/>
    <col min="7937" max="7937" width="14.85546875" style="1981" customWidth="1"/>
    <col min="7938" max="8180" width="9.140625" style="1981"/>
    <col min="8181" max="8181" width="5" style="1981" customWidth="1"/>
    <col min="8182" max="8182" width="17.42578125" style="1981" customWidth="1"/>
    <col min="8183" max="8183" width="12.42578125" style="1981" customWidth="1"/>
    <col min="8184" max="8184" width="8.140625" style="1981" customWidth="1"/>
    <col min="8185" max="8185" width="9.140625" style="1981" customWidth="1"/>
    <col min="8186" max="8186" width="15.42578125" style="1981" customWidth="1"/>
    <col min="8187" max="8187" width="14.42578125" style="1981" customWidth="1"/>
    <col min="8188" max="8188" width="11.140625" style="1981" customWidth="1"/>
    <col min="8189" max="8189" width="23.85546875" style="1981" customWidth="1"/>
    <col min="8190" max="8190" width="23" style="1981" customWidth="1"/>
    <col min="8191" max="8192" width="9.140625" style="1981"/>
    <col min="8193" max="8193" width="14.85546875" style="1981" customWidth="1"/>
    <col min="8194" max="8436" width="9.140625" style="1981"/>
    <col min="8437" max="8437" width="5" style="1981" customWidth="1"/>
    <col min="8438" max="8438" width="17.42578125" style="1981" customWidth="1"/>
    <col min="8439" max="8439" width="12.42578125" style="1981" customWidth="1"/>
    <col min="8440" max="8440" width="8.140625" style="1981" customWidth="1"/>
    <col min="8441" max="8441" width="9.140625" style="1981" customWidth="1"/>
    <col min="8442" max="8442" width="15.42578125" style="1981" customWidth="1"/>
    <col min="8443" max="8443" width="14.42578125" style="1981" customWidth="1"/>
    <col min="8444" max="8444" width="11.140625" style="1981" customWidth="1"/>
    <col min="8445" max="8445" width="23.85546875" style="1981" customWidth="1"/>
    <col min="8446" max="8446" width="23" style="1981" customWidth="1"/>
    <col min="8447" max="8448" width="9.140625" style="1981"/>
    <col min="8449" max="8449" width="14.85546875" style="1981" customWidth="1"/>
    <col min="8450" max="8692" width="9.140625" style="1981"/>
    <col min="8693" max="8693" width="5" style="1981" customWidth="1"/>
    <col min="8694" max="8694" width="17.42578125" style="1981" customWidth="1"/>
    <col min="8695" max="8695" width="12.42578125" style="1981" customWidth="1"/>
    <col min="8696" max="8696" width="8.140625" style="1981" customWidth="1"/>
    <col min="8697" max="8697" width="9.140625" style="1981" customWidth="1"/>
    <col min="8698" max="8698" width="15.42578125" style="1981" customWidth="1"/>
    <col min="8699" max="8699" width="14.42578125" style="1981" customWidth="1"/>
    <col min="8700" max="8700" width="11.140625" style="1981" customWidth="1"/>
    <col min="8701" max="8701" width="23.85546875" style="1981" customWidth="1"/>
    <col min="8702" max="8702" width="23" style="1981" customWidth="1"/>
    <col min="8703" max="8704" width="9.140625" style="1981"/>
    <col min="8705" max="8705" width="14.85546875" style="1981" customWidth="1"/>
    <col min="8706" max="8948" width="9.140625" style="1981"/>
    <col min="8949" max="8949" width="5" style="1981" customWidth="1"/>
    <col min="8950" max="8950" width="17.42578125" style="1981" customWidth="1"/>
    <col min="8951" max="8951" width="12.42578125" style="1981" customWidth="1"/>
    <col min="8952" max="8952" width="8.140625" style="1981" customWidth="1"/>
    <col min="8953" max="8953" width="9.140625" style="1981" customWidth="1"/>
    <col min="8954" max="8954" width="15.42578125" style="1981" customWidth="1"/>
    <col min="8955" max="8955" width="14.42578125" style="1981" customWidth="1"/>
    <col min="8956" max="8956" width="11.140625" style="1981" customWidth="1"/>
    <col min="8957" max="8957" width="23.85546875" style="1981" customWidth="1"/>
    <col min="8958" max="8958" width="23" style="1981" customWidth="1"/>
    <col min="8959" max="8960" width="9.140625" style="1981"/>
    <col min="8961" max="8961" width="14.85546875" style="1981" customWidth="1"/>
    <col min="8962" max="9204" width="9.140625" style="1981"/>
    <col min="9205" max="9205" width="5" style="1981" customWidth="1"/>
    <col min="9206" max="9206" width="17.42578125" style="1981" customWidth="1"/>
    <col min="9207" max="9207" width="12.42578125" style="1981" customWidth="1"/>
    <col min="9208" max="9208" width="8.140625" style="1981" customWidth="1"/>
    <col min="9209" max="9209" width="9.140625" style="1981" customWidth="1"/>
    <col min="9210" max="9210" width="15.42578125" style="1981" customWidth="1"/>
    <col min="9211" max="9211" width="14.42578125" style="1981" customWidth="1"/>
    <col min="9212" max="9212" width="11.140625" style="1981" customWidth="1"/>
    <col min="9213" max="9213" width="23.85546875" style="1981" customWidth="1"/>
    <col min="9214" max="9214" width="23" style="1981" customWidth="1"/>
    <col min="9215" max="9216" width="9.140625" style="1981"/>
    <col min="9217" max="9217" width="14.85546875" style="1981" customWidth="1"/>
    <col min="9218" max="9460" width="9.140625" style="1981"/>
    <col min="9461" max="9461" width="5" style="1981" customWidth="1"/>
    <col min="9462" max="9462" width="17.42578125" style="1981" customWidth="1"/>
    <col min="9463" max="9463" width="12.42578125" style="1981" customWidth="1"/>
    <col min="9464" max="9464" width="8.140625" style="1981" customWidth="1"/>
    <col min="9465" max="9465" width="9.140625" style="1981" customWidth="1"/>
    <col min="9466" max="9466" width="15.42578125" style="1981" customWidth="1"/>
    <col min="9467" max="9467" width="14.42578125" style="1981" customWidth="1"/>
    <col min="9468" max="9468" width="11.140625" style="1981" customWidth="1"/>
    <col min="9469" max="9469" width="23.85546875" style="1981" customWidth="1"/>
    <col min="9470" max="9470" width="23" style="1981" customWidth="1"/>
    <col min="9471" max="9472" width="9.140625" style="1981"/>
    <col min="9473" max="9473" width="14.85546875" style="1981" customWidth="1"/>
    <col min="9474" max="9716" width="9.140625" style="1981"/>
    <col min="9717" max="9717" width="5" style="1981" customWidth="1"/>
    <col min="9718" max="9718" width="17.42578125" style="1981" customWidth="1"/>
    <col min="9719" max="9719" width="12.42578125" style="1981" customWidth="1"/>
    <col min="9720" max="9720" width="8.140625" style="1981" customWidth="1"/>
    <col min="9721" max="9721" width="9.140625" style="1981" customWidth="1"/>
    <col min="9722" max="9722" width="15.42578125" style="1981" customWidth="1"/>
    <col min="9723" max="9723" width="14.42578125" style="1981" customWidth="1"/>
    <col min="9724" max="9724" width="11.140625" style="1981" customWidth="1"/>
    <col min="9725" max="9725" width="23.85546875" style="1981" customWidth="1"/>
    <col min="9726" max="9726" width="23" style="1981" customWidth="1"/>
    <col min="9727" max="9728" width="9.140625" style="1981"/>
    <col min="9729" max="9729" width="14.85546875" style="1981" customWidth="1"/>
    <col min="9730" max="9972" width="9.140625" style="1981"/>
    <col min="9973" max="9973" width="5" style="1981" customWidth="1"/>
    <col min="9974" max="9974" width="17.42578125" style="1981" customWidth="1"/>
    <col min="9975" max="9975" width="12.42578125" style="1981" customWidth="1"/>
    <col min="9976" max="9976" width="8.140625" style="1981" customWidth="1"/>
    <col min="9977" max="9977" width="9.140625" style="1981" customWidth="1"/>
    <col min="9978" max="9978" width="15.42578125" style="1981" customWidth="1"/>
    <col min="9979" max="9979" width="14.42578125" style="1981" customWidth="1"/>
    <col min="9980" max="9980" width="11.140625" style="1981" customWidth="1"/>
    <col min="9981" max="9981" width="23.85546875" style="1981" customWidth="1"/>
    <col min="9982" max="9982" width="23" style="1981" customWidth="1"/>
    <col min="9983" max="9984" width="9.140625" style="1981"/>
    <col min="9985" max="9985" width="14.85546875" style="1981" customWidth="1"/>
    <col min="9986" max="10228" width="9.140625" style="1981"/>
    <col min="10229" max="10229" width="5" style="1981" customWidth="1"/>
    <col min="10230" max="10230" width="17.42578125" style="1981" customWidth="1"/>
    <col min="10231" max="10231" width="12.42578125" style="1981" customWidth="1"/>
    <col min="10232" max="10232" width="8.140625" style="1981" customWidth="1"/>
    <col min="10233" max="10233" width="9.140625" style="1981" customWidth="1"/>
    <col min="10234" max="10234" width="15.42578125" style="1981" customWidth="1"/>
    <col min="10235" max="10235" width="14.42578125" style="1981" customWidth="1"/>
    <col min="10236" max="10236" width="11.140625" style="1981" customWidth="1"/>
    <col min="10237" max="10237" width="23.85546875" style="1981" customWidth="1"/>
    <col min="10238" max="10238" width="23" style="1981" customWidth="1"/>
    <col min="10239" max="10240" width="9.140625" style="1981"/>
    <col min="10241" max="10241" width="14.85546875" style="1981" customWidth="1"/>
    <col min="10242" max="10484" width="9.140625" style="1981"/>
    <col min="10485" max="10485" width="5" style="1981" customWidth="1"/>
    <col min="10486" max="10486" width="17.42578125" style="1981" customWidth="1"/>
    <col min="10487" max="10487" width="12.42578125" style="1981" customWidth="1"/>
    <col min="10488" max="10488" width="8.140625" style="1981" customWidth="1"/>
    <col min="10489" max="10489" width="9.140625" style="1981" customWidth="1"/>
    <col min="10490" max="10490" width="15.42578125" style="1981" customWidth="1"/>
    <col min="10491" max="10491" width="14.42578125" style="1981" customWidth="1"/>
    <col min="10492" max="10492" width="11.140625" style="1981" customWidth="1"/>
    <col min="10493" max="10493" width="23.85546875" style="1981" customWidth="1"/>
    <col min="10494" max="10494" width="23" style="1981" customWidth="1"/>
    <col min="10495" max="10496" width="9.140625" style="1981"/>
    <col min="10497" max="10497" width="14.85546875" style="1981" customWidth="1"/>
    <col min="10498" max="10740" width="9.140625" style="1981"/>
    <col min="10741" max="10741" width="5" style="1981" customWidth="1"/>
    <col min="10742" max="10742" width="17.42578125" style="1981" customWidth="1"/>
    <col min="10743" max="10743" width="12.42578125" style="1981" customWidth="1"/>
    <col min="10744" max="10744" width="8.140625" style="1981" customWidth="1"/>
    <col min="10745" max="10745" width="9.140625" style="1981" customWidth="1"/>
    <col min="10746" max="10746" width="15.42578125" style="1981" customWidth="1"/>
    <col min="10747" max="10747" width="14.42578125" style="1981" customWidth="1"/>
    <col min="10748" max="10748" width="11.140625" style="1981" customWidth="1"/>
    <col min="10749" max="10749" width="23.85546875" style="1981" customWidth="1"/>
    <col min="10750" max="10750" width="23" style="1981" customWidth="1"/>
    <col min="10751" max="10752" width="9.140625" style="1981"/>
    <col min="10753" max="10753" width="14.85546875" style="1981" customWidth="1"/>
    <col min="10754" max="10996" width="9.140625" style="1981"/>
    <col min="10997" max="10997" width="5" style="1981" customWidth="1"/>
    <col min="10998" max="10998" width="17.42578125" style="1981" customWidth="1"/>
    <col min="10999" max="10999" width="12.42578125" style="1981" customWidth="1"/>
    <col min="11000" max="11000" width="8.140625" style="1981" customWidth="1"/>
    <col min="11001" max="11001" width="9.140625" style="1981" customWidth="1"/>
    <col min="11002" max="11002" width="15.42578125" style="1981" customWidth="1"/>
    <col min="11003" max="11003" width="14.42578125" style="1981" customWidth="1"/>
    <col min="11004" max="11004" width="11.140625" style="1981" customWidth="1"/>
    <col min="11005" max="11005" width="23.85546875" style="1981" customWidth="1"/>
    <col min="11006" max="11006" width="23" style="1981" customWidth="1"/>
    <col min="11007" max="11008" width="9.140625" style="1981"/>
    <col min="11009" max="11009" width="14.85546875" style="1981" customWidth="1"/>
    <col min="11010" max="11252" width="9.140625" style="1981"/>
    <col min="11253" max="11253" width="5" style="1981" customWidth="1"/>
    <col min="11254" max="11254" width="17.42578125" style="1981" customWidth="1"/>
    <col min="11255" max="11255" width="12.42578125" style="1981" customWidth="1"/>
    <col min="11256" max="11256" width="8.140625" style="1981" customWidth="1"/>
    <col min="11257" max="11257" width="9.140625" style="1981" customWidth="1"/>
    <col min="11258" max="11258" width="15.42578125" style="1981" customWidth="1"/>
    <col min="11259" max="11259" width="14.42578125" style="1981" customWidth="1"/>
    <col min="11260" max="11260" width="11.140625" style="1981" customWidth="1"/>
    <col min="11261" max="11261" width="23.85546875" style="1981" customWidth="1"/>
    <col min="11262" max="11262" width="23" style="1981" customWidth="1"/>
    <col min="11263" max="11264" width="9.140625" style="1981"/>
    <col min="11265" max="11265" width="14.85546875" style="1981" customWidth="1"/>
    <col min="11266" max="11508" width="9.140625" style="1981"/>
    <col min="11509" max="11509" width="5" style="1981" customWidth="1"/>
    <col min="11510" max="11510" width="17.42578125" style="1981" customWidth="1"/>
    <col min="11511" max="11511" width="12.42578125" style="1981" customWidth="1"/>
    <col min="11512" max="11512" width="8.140625" style="1981" customWidth="1"/>
    <col min="11513" max="11513" width="9.140625" style="1981" customWidth="1"/>
    <col min="11514" max="11514" width="15.42578125" style="1981" customWidth="1"/>
    <col min="11515" max="11515" width="14.42578125" style="1981" customWidth="1"/>
    <col min="11516" max="11516" width="11.140625" style="1981" customWidth="1"/>
    <col min="11517" max="11517" width="23.85546875" style="1981" customWidth="1"/>
    <col min="11518" max="11518" width="23" style="1981" customWidth="1"/>
    <col min="11519" max="11520" width="9.140625" style="1981"/>
    <col min="11521" max="11521" width="14.85546875" style="1981" customWidth="1"/>
    <col min="11522" max="11764" width="9.140625" style="1981"/>
    <col min="11765" max="11765" width="5" style="1981" customWidth="1"/>
    <col min="11766" max="11766" width="17.42578125" style="1981" customWidth="1"/>
    <col min="11767" max="11767" width="12.42578125" style="1981" customWidth="1"/>
    <col min="11768" max="11768" width="8.140625" style="1981" customWidth="1"/>
    <col min="11769" max="11769" width="9.140625" style="1981" customWidth="1"/>
    <col min="11770" max="11770" width="15.42578125" style="1981" customWidth="1"/>
    <col min="11771" max="11771" width="14.42578125" style="1981" customWidth="1"/>
    <col min="11772" max="11772" width="11.140625" style="1981" customWidth="1"/>
    <col min="11773" max="11773" width="23.85546875" style="1981" customWidth="1"/>
    <col min="11774" max="11774" width="23" style="1981" customWidth="1"/>
    <col min="11775" max="11776" width="9.140625" style="1981"/>
    <col min="11777" max="11777" width="14.85546875" style="1981" customWidth="1"/>
    <col min="11778" max="12020" width="9.140625" style="1981"/>
    <col min="12021" max="12021" width="5" style="1981" customWidth="1"/>
    <col min="12022" max="12022" width="17.42578125" style="1981" customWidth="1"/>
    <col min="12023" max="12023" width="12.42578125" style="1981" customWidth="1"/>
    <col min="12024" max="12024" width="8.140625" style="1981" customWidth="1"/>
    <col min="12025" max="12025" width="9.140625" style="1981" customWidth="1"/>
    <col min="12026" max="12026" width="15.42578125" style="1981" customWidth="1"/>
    <col min="12027" max="12027" width="14.42578125" style="1981" customWidth="1"/>
    <col min="12028" max="12028" width="11.140625" style="1981" customWidth="1"/>
    <col min="12029" max="12029" width="23.85546875" style="1981" customWidth="1"/>
    <col min="12030" max="12030" width="23" style="1981" customWidth="1"/>
    <col min="12031" max="12032" width="9.140625" style="1981"/>
    <col min="12033" max="12033" width="14.85546875" style="1981" customWidth="1"/>
    <col min="12034" max="12276" width="9.140625" style="1981"/>
    <col min="12277" max="12277" width="5" style="1981" customWidth="1"/>
    <col min="12278" max="12278" width="17.42578125" style="1981" customWidth="1"/>
    <col min="12279" max="12279" width="12.42578125" style="1981" customWidth="1"/>
    <col min="12280" max="12280" width="8.140625" style="1981" customWidth="1"/>
    <col min="12281" max="12281" width="9.140625" style="1981" customWidth="1"/>
    <col min="12282" max="12282" width="15.42578125" style="1981" customWidth="1"/>
    <col min="12283" max="12283" width="14.42578125" style="1981" customWidth="1"/>
    <col min="12284" max="12284" width="11.140625" style="1981" customWidth="1"/>
    <col min="12285" max="12285" width="23.85546875" style="1981" customWidth="1"/>
    <col min="12286" max="12286" width="23" style="1981" customWidth="1"/>
    <col min="12287" max="12288" width="9.140625" style="1981"/>
    <col min="12289" max="12289" width="14.85546875" style="1981" customWidth="1"/>
    <col min="12290" max="12532" width="9.140625" style="1981"/>
    <col min="12533" max="12533" width="5" style="1981" customWidth="1"/>
    <col min="12534" max="12534" width="17.42578125" style="1981" customWidth="1"/>
    <col min="12535" max="12535" width="12.42578125" style="1981" customWidth="1"/>
    <col min="12536" max="12536" width="8.140625" style="1981" customWidth="1"/>
    <col min="12537" max="12537" width="9.140625" style="1981" customWidth="1"/>
    <col min="12538" max="12538" width="15.42578125" style="1981" customWidth="1"/>
    <col min="12539" max="12539" width="14.42578125" style="1981" customWidth="1"/>
    <col min="12540" max="12540" width="11.140625" style="1981" customWidth="1"/>
    <col min="12541" max="12541" width="23.85546875" style="1981" customWidth="1"/>
    <col min="12542" max="12542" width="23" style="1981" customWidth="1"/>
    <col min="12543" max="12544" width="9.140625" style="1981"/>
    <col min="12545" max="12545" width="14.85546875" style="1981" customWidth="1"/>
    <col min="12546" max="12788" width="9.140625" style="1981"/>
    <col min="12789" max="12789" width="5" style="1981" customWidth="1"/>
    <col min="12790" max="12790" width="17.42578125" style="1981" customWidth="1"/>
    <col min="12791" max="12791" width="12.42578125" style="1981" customWidth="1"/>
    <col min="12792" max="12792" width="8.140625" style="1981" customWidth="1"/>
    <col min="12793" max="12793" width="9.140625" style="1981" customWidth="1"/>
    <col min="12794" max="12794" width="15.42578125" style="1981" customWidth="1"/>
    <col min="12795" max="12795" width="14.42578125" style="1981" customWidth="1"/>
    <col min="12796" max="12796" width="11.140625" style="1981" customWidth="1"/>
    <col min="12797" max="12797" width="23.85546875" style="1981" customWidth="1"/>
    <col min="12798" max="12798" width="23" style="1981" customWidth="1"/>
    <col min="12799" max="12800" width="9.140625" style="1981"/>
    <col min="12801" max="12801" width="14.85546875" style="1981" customWidth="1"/>
    <col min="12802" max="13044" width="9.140625" style="1981"/>
    <col min="13045" max="13045" width="5" style="1981" customWidth="1"/>
    <col min="13046" max="13046" width="17.42578125" style="1981" customWidth="1"/>
    <col min="13047" max="13047" width="12.42578125" style="1981" customWidth="1"/>
    <col min="13048" max="13048" width="8.140625" style="1981" customWidth="1"/>
    <col min="13049" max="13049" width="9.140625" style="1981" customWidth="1"/>
    <col min="13050" max="13050" width="15.42578125" style="1981" customWidth="1"/>
    <col min="13051" max="13051" width="14.42578125" style="1981" customWidth="1"/>
    <col min="13052" max="13052" width="11.140625" style="1981" customWidth="1"/>
    <col min="13053" max="13053" width="23.85546875" style="1981" customWidth="1"/>
    <col min="13054" max="13054" width="23" style="1981" customWidth="1"/>
    <col min="13055" max="13056" width="9.140625" style="1981"/>
    <col min="13057" max="13057" width="14.85546875" style="1981" customWidth="1"/>
    <col min="13058" max="13300" width="9.140625" style="1981"/>
    <col min="13301" max="13301" width="5" style="1981" customWidth="1"/>
    <col min="13302" max="13302" width="17.42578125" style="1981" customWidth="1"/>
    <col min="13303" max="13303" width="12.42578125" style="1981" customWidth="1"/>
    <col min="13304" max="13304" width="8.140625" style="1981" customWidth="1"/>
    <col min="13305" max="13305" width="9.140625" style="1981" customWidth="1"/>
    <col min="13306" max="13306" width="15.42578125" style="1981" customWidth="1"/>
    <col min="13307" max="13307" width="14.42578125" style="1981" customWidth="1"/>
    <col min="13308" max="13308" width="11.140625" style="1981" customWidth="1"/>
    <col min="13309" max="13309" width="23.85546875" style="1981" customWidth="1"/>
    <col min="13310" max="13310" width="23" style="1981" customWidth="1"/>
    <col min="13311" max="13312" width="9.140625" style="1981"/>
    <col min="13313" max="13313" width="14.85546875" style="1981" customWidth="1"/>
    <col min="13314" max="13556" width="9.140625" style="1981"/>
    <col min="13557" max="13557" width="5" style="1981" customWidth="1"/>
    <col min="13558" max="13558" width="17.42578125" style="1981" customWidth="1"/>
    <col min="13559" max="13559" width="12.42578125" style="1981" customWidth="1"/>
    <col min="13560" max="13560" width="8.140625" style="1981" customWidth="1"/>
    <col min="13561" max="13561" width="9.140625" style="1981" customWidth="1"/>
    <col min="13562" max="13562" width="15.42578125" style="1981" customWidth="1"/>
    <col min="13563" max="13563" width="14.42578125" style="1981" customWidth="1"/>
    <col min="13564" max="13564" width="11.140625" style="1981" customWidth="1"/>
    <col min="13565" max="13565" width="23.85546875" style="1981" customWidth="1"/>
    <col min="13566" max="13566" width="23" style="1981" customWidth="1"/>
    <col min="13567" max="13568" width="9.140625" style="1981"/>
    <col min="13569" max="13569" width="14.85546875" style="1981" customWidth="1"/>
    <col min="13570" max="13812" width="9.140625" style="1981"/>
    <col min="13813" max="13813" width="5" style="1981" customWidth="1"/>
    <col min="13814" max="13814" width="17.42578125" style="1981" customWidth="1"/>
    <col min="13815" max="13815" width="12.42578125" style="1981" customWidth="1"/>
    <col min="13816" max="13816" width="8.140625" style="1981" customWidth="1"/>
    <col min="13817" max="13817" width="9.140625" style="1981" customWidth="1"/>
    <col min="13818" max="13818" width="15.42578125" style="1981" customWidth="1"/>
    <col min="13819" max="13819" width="14.42578125" style="1981" customWidth="1"/>
    <col min="13820" max="13820" width="11.140625" style="1981" customWidth="1"/>
    <col min="13821" max="13821" width="23.85546875" style="1981" customWidth="1"/>
    <col min="13822" max="13822" width="23" style="1981" customWidth="1"/>
    <col min="13823" max="13824" width="9.140625" style="1981"/>
    <col min="13825" max="13825" width="14.85546875" style="1981" customWidth="1"/>
    <col min="13826" max="14068" width="9.140625" style="1981"/>
    <col min="14069" max="14069" width="5" style="1981" customWidth="1"/>
    <col min="14070" max="14070" width="17.42578125" style="1981" customWidth="1"/>
    <col min="14071" max="14071" width="12.42578125" style="1981" customWidth="1"/>
    <col min="14072" max="14072" width="8.140625" style="1981" customWidth="1"/>
    <col min="14073" max="14073" width="9.140625" style="1981" customWidth="1"/>
    <col min="14074" max="14074" width="15.42578125" style="1981" customWidth="1"/>
    <col min="14075" max="14075" width="14.42578125" style="1981" customWidth="1"/>
    <col min="14076" max="14076" width="11.140625" style="1981" customWidth="1"/>
    <col min="14077" max="14077" width="23.85546875" style="1981" customWidth="1"/>
    <col min="14078" max="14078" width="23" style="1981" customWidth="1"/>
    <col min="14079" max="14080" width="9.140625" style="1981"/>
    <col min="14081" max="14081" width="14.85546875" style="1981" customWidth="1"/>
    <col min="14082" max="14324" width="9.140625" style="1981"/>
    <col min="14325" max="14325" width="5" style="1981" customWidth="1"/>
    <col min="14326" max="14326" width="17.42578125" style="1981" customWidth="1"/>
    <col min="14327" max="14327" width="12.42578125" style="1981" customWidth="1"/>
    <col min="14328" max="14328" width="8.140625" style="1981" customWidth="1"/>
    <col min="14329" max="14329" width="9.140625" style="1981" customWidth="1"/>
    <col min="14330" max="14330" width="15.42578125" style="1981" customWidth="1"/>
    <col min="14331" max="14331" width="14.42578125" style="1981" customWidth="1"/>
    <col min="14332" max="14332" width="11.140625" style="1981" customWidth="1"/>
    <col min="14333" max="14333" width="23.85546875" style="1981" customWidth="1"/>
    <col min="14334" max="14334" width="23" style="1981" customWidth="1"/>
    <col min="14335" max="14336" width="9.140625" style="1981"/>
    <col min="14337" max="14337" width="14.85546875" style="1981" customWidth="1"/>
    <col min="14338" max="14580" width="9.140625" style="1981"/>
    <col min="14581" max="14581" width="5" style="1981" customWidth="1"/>
    <col min="14582" max="14582" width="17.42578125" style="1981" customWidth="1"/>
    <col min="14583" max="14583" width="12.42578125" style="1981" customWidth="1"/>
    <col min="14584" max="14584" width="8.140625" style="1981" customWidth="1"/>
    <col min="14585" max="14585" width="9.140625" style="1981" customWidth="1"/>
    <col min="14586" max="14586" width="15.42578125" style="1981" customWidth="1"/>
    <col min="14587" max="14587" width="14.42578125" style="1981" customWidth="1"/>
    <col min="14588" max="14588" width="11.140625" style="1981" customWidth="1"/>
    <col min="14589" max="14589" width="23.85546875" style="1981" customWidth="1"/>
    <col min="14590" max="14590" width="23" style="1981" customWidth="1"/>
    <col min="14591" max="14592" width="9.140625" style="1981"/>
    <col min="14593" max="14593" width="14.85546875" style="1981" customWidth="1"/>
    <col min="14594" max="14836" width="9.140625" style="1981"/>
    <col min="14837" max="14837" width="5" style="1981" customWidth="1"/>
    <col min="14838" max="14838" width="17.42578125" style="1981" customWidth="1"/>
    <col min="14839" max="14839" width="12.42578125" style="1981" customWidth="1"/>
    <col min="14840" max="14840" width="8.140625" style="1981" customWidth="1"/>
    <col min="14841" max="14841" width="9.140625" style="1981" customWidth="1"/>
    <col min="14842" max="14842" width="15.42578125" style="1981" customWidth="1"/>
    <col min="14843" max="14843" width="14.42578125" style="1981" customWidth="1"/>
    <col min="14844" max="14844" width="11.140625" style="1981" customWidth="1"/>
    <col min="14845" max="14845" width="23.85546875" style="1981" customWidth="1"/>
    <col min="14846" max="14846" width="23" style="1981" customWidth="1"/>
    <col min="14847" max="14848" width="9.140625" style="1981"/>
    <col min="14849" max="14849" width="14.85546875" style="1981" customWidth="1"/>
    <col min="14850" max="15092" width="9.140625" style="1981"/>
    <col min="15093" max="15093" width="5" style="1981" customWidth="1"/>
    <col min="15094" max="15094" width="17.42578125" style="1981" customWidth="1"/>
    <col min="15095" max="15095" width="12.42578125" style="1981" customWidth="1"/>
    <col min="15096" max="15096" width="8.140625" style="1981" customWidth="1"/>
    <col min="15097" max="15097" width="9.140625" style="1981" customWidth="1"/>
    <col min="15098" max="15098" width="15.42578125" style="1981" customWidth="1"/>
    <col min="15099" max="15099" width="14.42578125" style="1981" customWidth="1"/>
    <col min="15100" max="15100" width="11.140625" style="1981" customWidth="1"/>
    <col min="15101" max="15101" width="23.85546875" style="1981" customWidth="1"/>
    <col min="15102" max="15102" width="23" style="1981" customWidth="1"/>
    <col min="15103" max="15104" width="9.140625" style="1981"/>
    <col min="15105" max="15105" width="14.85546875" style="1981" customWidth="1"/>
    <col min="15106" max="15348" width="9.140625" style="1981"/>
    <col min="15349" max="15349" width="5" style="1981" customWidth="1"/>
    <col min="15350" max="15350" width="17.42578125" style="1981" customWidth="1"/>
    <col min="15351" max="15351" width="12.42578125" style="1981" customWidth="1"/>
    <col min="15352" max="15352" width="8.140625" style="1981" customWidth="1"/>
    <col min="15353" max="15353" width="9.140625" style="1981" customWidth="1"/>
    <col min="15354" max="15354" width="15.42578125" style="1981" customWidth="1"/>
    <col min="15355" max="15355" width="14.42578125" style="1981" customWidth="1"/>
    <col min="15356" max="15356" width="11.140625" style="1981" customWidth="1"/>
    <col min="15357" max="15357" width="23.85546875" style="1981" customWidth="1"/>
    <col min="15358" max="15358" width="23" style="1981" customWidth="1"/>
    <col min="15359" max="15360" width="9.140625" style="1981"/>
    <col min="15361" max="15361" width="14.85546875" style="1981" customWidth="1"/>
    <col min="15362" max="15604" width="9.140625" style="1981"/>
    <col min="15605" max="15605" width="5" style="1981" customWidth="1"/>
    <col min="15606" max="15606" width="17.42578125" style="1981" customWidth="1"/>
    <col min="15607" max="15607" width="12.42578125" style="1981" customWidth="1"/>
    <col min="15608" max="15608" width="8.140625" style="1981" customWidth="1"/>
    <col min="15609" max="15609" width="9.140625" style="1981" customWidth="1"/>
    <col min="15610" max="15610" width="15.42578125" style="1981" customWidth="1"/>
    <col min="15611" max="15611" width="14.42578125" style="1981" customWidth="1"/>
    <col min="15612" max="15612" width="11.140625" style="1981" customWidth="1"/>
    <col min="15613" max="15613" width="23.85546875" style="1981" customWidth="1"/>
    <col min="15614" max="15614" width="23" style="1981" customWidth="1"/>
    <col min="15615" max="15616" width="9.140625" style="1981"/>
    <col min="15617" max="15617" width="14.85546875" style="1981" customWidth="1"/>
    <col min="15618" max="15860" width="9.140625" style="1981"/>
    <col min="15861" max="15861" width="5" style="1981" customWidth="1"/>
    <col min="15862" max="15862" width="17.42578125" style="1981" customWidth="1"/>
    <col min="15863" max="15863" width="12.42578125" style="1981" customWidth="1"/>
    <col min="15864" max="15864" width="8.140625" style="1981" customWidth="1"/>
    <col min="15865" max="15865" width="9.140625" style="1981" customWidth="1"/>
    <col min="15866" max="15866" width="15.42578125" style="1981" customWidth="1"/>
    <col min="15867" max="15867" width="14.42578125" style="1981" customWidth="1"/>
    <col min="15868" max="15868" width="11.140625" style="1981" customWidth="1"/>
    <col min="15869" max="15869" width="23.85546875" style="1981" customWidth="1"/>
    <col min="15870" max="15870" width="23" style="1981" customWidth="1"/>
    <col min="15871" max="15872" width="9.140625" style="1981"/>
    <col min="15873" max="15873" width="14.85546875" style="1981" customWidth="1"/>
    <col min="15874" max="16116" width="9.140625" style="1981"/>
    <col min="16117" max="16117" width="5" style="1981" customWidth="1"/>
    <col min="16118" max="16118" width="17.42578125" style="1981" customWidth="1"/>
    <col min="16119" max="16119" width="12.42578125" style="1981" customWidth="1"/>
    <col min="16120" max="16120" width="8.140625" style="1981" customWidth="1"/>
    <col min="16121" max="16121" width="9.140625" style="1981" customWidth="1"/>
    <col min="16122" max="16122" width="15.42578125" style="1981" customWidth="1"/>
    <col min="16123" max="16123" width="14.42578125" style="1981" customWidth="1"/>
    <col min="16124" max="16124" width="11.140625" style="1981" customWidth="1"/>
    <col min="16125" max="16125" width="23.85546875" style="1981" customWidth="1"/>
    <col min="16126" max="16126" width="23" style="1981" customWidth="1"/>
    <col min="16127" max="16128" width="9.140625" style="1981"/>
    <col min="16129" max="16129" width="14.85546875" style="1981" customWidth="1"/>
    <col min="16130" max="16384" width="9.140625" style="1981"/>
  </cols>
  <sheetData>
    <row r="1" spans="1:19" ht="10.5" customHeight="1">
      <c r="C1" s="2325"/>
      <c r="D1" s="2439"/>
      <c r="E1" s="2439"/>
      <c r="F1" s="2439"/>
      <c r="G1" s="2439"/>
    </row>
    <row r="2" spans="1:19" ht="20.25" customHeight="1">
      <c r="B2" s="4122" t="s">
        <v>9249</v>
      </c>
      <c r="C2" s="4122"/>
      <c r="D2" s="4122"/>
      <c r="E2" s="4122"/>
      <c r="F2" s="4122"/>
      <c r="G2" s="4122"/>
      <c r="H2" s="4122"/>
      <c r="I2" s="4122"/>
      <c r="J2" s="4122"/>
      <c r="K2" s="4122"/>
      <c r="L2" s="4122"/>
      <c r="M2" s="4122"/>
      <c r="N2" s="4122"/>
      <c r="O2" s="4122"/>
      <c r="P2" s="4122"/>
      <c r="Q2" s="4122"/>
    </row>
    <row r="3" spans="1:19" ht="20.25" customHeight="1">
      <c r="A3" s="2139"/>
      <c r="B3" s="4122" t="s">
        <v>9005</v>
      </c>
      <c r="C3" s="4122"/>
      <c r="D3" s="4122"/>
      <c r="E3" s="4122"/>
      <c r="F3" s="4122"/>
      <c r="G3" s="4122"/>
      <c r="H3" s="4122"/>
      <c r="I3" s="4122"/>
      <c r="J3" s="4122"/>
      <c r="K3" s="4122"/>
      <c r="L3" s="4122"/>
      <c r="M3" s="4122"/>
      <c r="N3" s="4122"/>
      <c r="O3" s="4122"/>
      <c r="P3" s="4122"/>
      <c r="Q3" s="4122"/>
    </row>
    <row r="4" spans="1:19" ht="15" customHeight="1">
      <c r="A4" s="2139"/>
      <c r="B4" s="2382"/>
      <c r="C4" s="2291"/>
      <c r="D4" s="2437"/>
      <c r="E4" s="2437"/>
      <c r="F4" s="2437"/>
      <c r="G4" s="2437"/>
      <c r="H4" s="2383"/>
      <c r="I4" s="2437"/>
      <c r="J4" s="2437"/>
      <c r="K4" s="2437"/>
      <c r="L4" s="2437"/>
      <c r="M4" s="2437"/>
      <c r="N4" s="2437"/>
      <c r="O4" s="2326"/>
      <c r="P4" s="2326"/>
      <c r="Q4" s="2409"/>
    </row>
    <row r="5" spans="1:19" ht="37.5" customHeight="1">
      <c r="A5" s="4255" t="s">
        <v>7679</v>
      </c>
      <c r="B5" s="4138" t="s">
        <v>6</v>
      </c>
      <c r="C5" s="4140" t="s">
        <v>7</v>
      </c>
      <c r="D5" s="4138" t="s">
        <v>449</v>
      </c>
      <c r="E5" s="4138" t="s">
        <v>3848</v>
      </c>
      <c r="F5" s="4138" t="s">
        <v>9</v>
      </c>
      <c r="G5" s="4138"/>
      <c r="H5" s="4256" t="s">
        <v>9129</v>
      </c>
      <c r="I5" s="4138" t="s">
        <v>11</v>
      </c>
      <c r="J5" s="4138" t="s">
        <v>9112</v>
      </c>
      <c r="K5" s="4138" t="s">
        <v>12</v>
      </c>
      <c r="L5" s="4138" t="s">
        <v>8703</v>
      </c>
      <c r="M5" s="4138"/>
      <c r="N5" s="4138" t="s">
        <v>9013</v>
      </c>
      <c r="O5" s="4138" t="s">
        <v>9228</v>
      </c>
      <c r="P5" s="4138" t="s">
        <v>8060</v>
      </c>
      <c r="Q5" s="4138" t="s">
        <v>463</v>
      </c>
    </row>
    <row r="6" spans="1:19" s="2288" customFormat="1" ht="51.75" customHeight="1">
      <c r="A6" s="4255"/>
      <c r="B6" s="4138"/>
      <c r="C6" s="4140"/>
      <c r="D6" s="4138"/>
      <c r="E6" s="4138"/>
      <c r="F6" s="2435" t="s">
        <v>15</v>
      </c>
      <c r="G6" s="2435" t="s">
        <v>16</v>
      </c>
      <c r="H6" s="4222"/>
      <c r="I6" s="4138"/>
      <c r="J6" s="4138"/>
      <c r="K6" s="4138"/>
      <c r="L6" s="2435" t="s">
        <v>8078</v>
      </c>
      <c r="M6" s="2435" t="s">
        <v>8704</v>
      </c>
      <c r="N6" s="4138"/>
      <c r="O6" s="4138"/>
      <c r="P6" s="4138"/>
      <c r="Q6" s="4138"/>
    </row>
    <row r="7" spans="1:19" s="2437" customFormat="1" ht="31.5" customHeight="1">
      <c r="B7" s="2434"/>
      <c r="C7" s="2434" t="s">
        <v>743</v>
      </c>
      <c r="D7" s="2434"/>
      <c r="E7" s="2434"/>
      <c r="F7" s="2434"/>
      <c r="G7" s="2434"/>
      <c r="H7" s="2137">
        <f>H8+H15+H19+H23</f>
        <v>2672402.4000000004</v>
      </c>
      <c r="I7" s="2367"/>
      <c r="J7" s="2434"/>
      <c r="K7" s="2434"/>
      <c r="L7" s="2434"/>
      <c r="M7" s="2368"/>
      <c r="N7" s="2434"/>
      <c r="O7" s="2369"/>
      <c r="P7" s="2434"/>
      <c r="Q7" s="2434"/>
    </row>
    <row r="8" spans="1:19" s="2370" customFormat="1">
      <c r="B8" s="2371" t="s">
        <v>3224</v>
      </c>
      <c r="C8" s="2371" t="s">
        <v>9128</v>
      </c>
      <c r="D8" s="2372" t="s">
        <v>7684</v>
      </c>
      <c r="E8" s="2371"/>
      <c r="F8" s="2371"/>
      <c r="G8" s="2371"/>
      <c r="H8" s="2373">
        <f>SUM(H9:H14)</f>
        <v>1449119.3</v>
      </c>
      <c r="I8" s="2371"/>
      <c r="J8" s="2371"/>
      <c r="K8" s="2371"/>
      <c r="L8" s="2371"/>
      <c r="M8" s="2374"/>
      <c r="N8" s="2371"/>
      <c r="O8" s="2375"/>
      <c r="P8" s="2371"/>
      <c r="Q8" s="2371"/>
      <c r="R8" s="2370">
        <f>H8/10000</f>
        <v>144.91193000000001</v>
      </c>
      <c r="S8" s="2370" t="e">
        <f>H7/10000+'Bieu 03'!M9/10000</f>
        <v>#REF!</v>
      </c>
    </row>
    <row r="9" spans="1:19" ht="31.5">
      <c r="A9" s="2139">
        <v>80</v>
      </c>
      <c r="B9" s="2435">
        <v>1</v>
      </c>
      <c r="C9" s="2436" t="s">
        <v>4899</v>
      </c>
      <c r="D9" s="2435" t="s">
        <v>7684</v>
      </c>
      <c r="E9" s="2435" t="s">
        <v>4900</v>
      </c>
      <c r="F9" s="2435">
        <v>22</v>
      </c>
      <c r="G9" s="2435">
        <v>5</v>
      </c>
      <c r="H9" s="2440">
        <v>17200.8</v>
      </c>
      <c r="I9" s="2438"/>
      <c r="J9" s="2438"/>
      <c r="K9" s="2435" t="s">
        <v>858</v>
      </c>
      <c r="L9" s="2435" t="s">
        <v>4911</v>
      </c>
      <c r="M9" s="2435" t="s">
        <v>4911</v>
      </c>
      <c r="N9" s="2435" t="s">
        <v>4901</v>
      </c>
      <c r="O9" s="2440">
        <f>VLOOKUP(H9,'[5]Côn Đảo'!$D$6:$V$46,17,0)/1000000</f>
        <v>25543.188000000006</v>
      </c>
      <c r="P9" s="2315">
        <f>VLOOKUP(H9,'[5]Côn Đảo'!$D$6:$V$46,2,0)/1000000</f>
        <v>0</v>
      </c>
      <c r="Q9" s="2435"/>
    </row>
    <row r="10" spans="1:19" ht="31.5">
      <c r="A10" s="2139">
        <v>81</v>
      </c>
      <c r="B10" s="2435">
        <f>B9+1</f>
        <v>2</v>
      </c>
      <c r="C10" s="2436" t="s">
        <v>4913</v>
      </c>
      <c r="D10" s="2435" t="s">
        <v>7684</v>
      </c>
      <c r="E10" s="2435" t="s">
        <v>4900</v>
      </c>
      <c r="F10" s="2435">
        <v>23</v>
      </c>
      <c r="G10" s="2435">
        <v>18</v>
      </c>
      <c r="H10" s="2440">
        <v>14842.9</v>
      </c>
      <c r="I10" s="2438"/>
      <c r="J10" s="2438"/>
      <c r="K10" s="2435" t="s">
        <v>858</v>
      </c>
      <c r="L10" s="2435" t="s">
        <v>4911</v>
      </c>
      <c r="M10" s="2435" t="s">
        <v>4911</v>
      </c>
      <c r="N10" s="2435" t="s">
        <v>4901</v>
      </c>
      <c r="O10" s="2440">
        <f>VLOOKUP(H10,'[5]Côn Đảo'!$D$6:$V$46,17,0)/1000000</f>
        <v>26450.047800000004</v>
      </c>
      <c r="P10" s="2315">
        <f>VLOOKUP(H10,'[5]Côn Đảo'!$D$6:$V$46,2,0)/1000000</f>
        <v>0</v>
      </c>
      <c r="Q10" s="2435"/>
    </row>
    <row r="11" spans="1:19" ht="31.5">
      <c r="A11" s="2139">
        <v>82</v>
      </c>
      <c r="B11" s="2435">
        <f>B10+1</f>
        <v>3</v>
      </c>
      <c r="C11" s="2436" t="s">
        <v>4914</v>
      </c>
      <c r="D11" s="2435" t="s">
        <v>7684</v>
      </c>
      <c r="E11" s="2435" t="s">
        <v>4902</v>
      </c>
      <c r="F11" s="2435">
        <v>17</v>
      </c>
      <c r="G11" s="2435">
        <v>35</v>
      </c>
      <c r="H11" s="2440">
        <v>1811.1</v>
      </c>
      <c r="I11" s="2438"/>
      <c r="J11" s="2438"/>
      <c r="K11" s="2435" t="s">
        <v>858</v>
      </c>
      <c r="L11" s="2435" t="s">
        <v>873</v>
      </c>
      <c r="M11" s="2435" t="s">
        <v>873</v>
      </c>
      <c r="N11" s="2435" t="s">
        <v>4901</v>
      </c>
      <c r="O11" s="2440">
        <f>VLOOKUP(H11,'[5]Côn Đảo'!$D$6:$V$46,17,0)/1000000</f>
        <v>3227.3802000000005</v>
      </c>
      <c r="P11" s="2315">
        <f>VLOOKUP(H11,'[5]Côn Đảo'!$D$6:$V$46,2,0)/1000000</f>
        <v>0</v>
      </c>
      <c r="Q11" s="2435"/>
    </row>
    <row r="12" spans="1:19" ht="31.5">
      <c r="A12" s="2139">
        <v>83</v>
      </c>
      <c r="B12" s="2435">
        <f>B11+1</f>
        <v>4</v>
      </c>
      <c r="C12" s="2436" t="s">
        <v>4915</v>
      </c>
      <c r="D12" s="2435" t="s">
        <v>7684</v>
      </c>
      <c r="E12" s="2435" t="s">
        <v>4900</v>
      </c>
      <c r="F12" s="2435">
        <v>17</v>
      </c>
      <c r="G12" s="2435">
        <v>62</v>
      </c>
      <c r="H12" s="2440">
        <v>1878.4</v>
      </c>
      <c r="I12" s="2438"/>
      <c r="J12" s="2438"/>
      <c r="K12" s="2435" t="s">
        <v>858</v>
      </c>
      <c r="L12" s="2435" t="s">
        <v>2450</v>
      </c>
      <c r="M12" s="2435" t="s">
        <v>2450</v>
      </c>
      <c r="N12" s="2435" t="s">
        <v>4901</v>
      </c>
      <c r="O12" s="2440">
        <f>VLOOKUP(H12,'[5]Côn Đảo'!$D$6:$V$46,17,0)/1000000</f>
        <v>3347.3088000000007</v>
      </c>
      <c r="P12" s="2315">
        <f>VLOOKUP(H12,'[5]Côn Đảo'!$D$6:$V$46,2,0)/1000000</f>
        <v>0</v>
      </c>
      <c r="Q12" s="2435"/>
    </row>
    <row r="13" spans="1:19" ht="47.25">
      <c r="A13" s="2139">
        <v>118</v>
      </c>
      <c r="B13" s="2435">
        <f>B12+1</f>
        <v>5</v>
      </c>
      <c r="C13" s="2436" t="s">
        <v>4950</v>
      </c>
      <c r="D13" s="2435" t="s">
        <v>7684</v>
      </c>
      <c r="E13" s="2435" t="s">
        <v>4912</v>
      </c>
      <c r="F13" s="2435">
        <v>34</v>
      </c>
      <c r="G13" s="2435">
        <v>2</v>
      </c>
      <c r="H13" s="2440">
        <v>1412469</v>
      </c>
      <c r="I13" s="2438"/>
      <c r="J13" s="2438"/>
      <c r="K13" s="2435" t="s">
        <v>858</v>
      </c>
      <c r="L13" s="2435" t="s">
        <v>4911</v>
      </c>
      <c r="M13" s="2435" t="s">
        <v>4911</v>
      </c>
      <c r="N13" s="2435" t="s">
        <v>4901</v>
      </c>
      <c r="O13" s="2440">
        <f>VLOOKUP(H13,'[5]Côn Đảo'!$D$6:$V$46,17,0)/1000000</f>
        <v>906127.11288000003</v>
      </c>
      <c r="P13" s="2315">
        <f>VLOOKUP(H13,'[5]Côn Đảo'!$D$6:$V$46,2,0)/1000000</f>
        <v>0</v>
      </c>
      <c r="Q13" s="2435" t="s">
        <v>4973</v>
      </c>
    </row>
    <row r="14" spans="1:19" ht="78.75">
      <c r="A14" s="2139">
        <v>98</v>
      </c>
      <c r="B14" s="2435">
        <f>B13+1</f>
        <v>6</v>
      </c>
      <c r="C14" s="2436" t="s">
        <v>4930</v>
      </c>
      <c r="D14" s="2435" t="s">
        <v>7684</v>
      </c>
      <c r="E14" s="2435" t="s">
        <v>4907</v>
      </c>
      <c r="F14" s="2435">
        <v>23</v>
      </c>
      <c r="G14" s="2435">
        <v>205</v>
      </c>
      <c r="H14" s="2440">
        <v>917.1</v>
      </c>
      <c r="I14" s="2438"/>
      <c r="J14" s="2438"/>
      <c r="K14" s="2435" t="s">
        <v>858</v>
      </c>
      <c r="L14" s="2435" t="s">
        <v>751</v>
      </c>
      <c r="M14" s="2435" t="s">
        <v>751</v>
      </c>
      <c r="N14" s="2435" t="s">
        <v>4901</v>
      </c>
      <c r="O14" s="2440">
        <f>VLOOKUP(H14,'[5]Côn Đảo'!$D$6:$V$46,17,0)/1000000</f>
        <v>1361.8935000000001</v>
      </c>
      <c r="P14" s="2315">
        <f>VLOOKUP(H14,'[5]Côn Đảo'!$D$6:$V$46,2,0)/1000000</f>
        <v>0</v>
      </c>
      <c r="Q14" s="2435" t="s">
        <v>4961</v>
      </c>
    </row>
    <row r="15" spans="1:19" s="2370" customFormat="1">
      <c r="B15" s="2371" t="s">
        <v>3575</v>
      </c>
      <c r="C15" s="2371" t="s">
        <v>9006</v>
      </c>
      <c r="D15" s="2372" t="s">
        <v>7684</v>
      </c>
      <c r="E15" s="2371"/>
      <c r="F15" s="2371"/>
      <c r="G15" s="2371"/>
      <c r="H15" s="2373">
        <f>SUM(H16:H18)</f>
        <v>8854.1</v>
      </c>
      <c r="I15" s="2371"/>
      <c r="J15" s="2371"/>
      <c r="K15" s="2371"/>
      <c r="L15" s="2371"/>
      <c r="M15" s="2374"/>
      <c r="N15" s="2371"/>
      <c r="O15" s="2375"/>
      <c r="P15" s="2371"/>
      <c r="Q15" s="2371"/>
      <c r="R15" s="2370">
        <f>H15/10000</f>
        <v>0.88541000000000003</v>
      </c>
    </row>
    <row r="16" spans="1:19" ht="31.5">
      <c r="A16" s="2139">
        <v>84</v>
      </c>
      <c r="B16" s="2435" t="e">
        <f>#REF!+1</f>
        <v>#REF!</v>
      </c>
      <c r="C16" s="2436" t="s">
        <v>4916</v>
      </c>
      <c r="D16" s="2435" t="s">
        <v>7684</v>
      </c>
      <c r="E16" s="2435" t="s">
        <v>4905</v>
      </c>
      <c r="F16" s="2435">
        <v>16</v>
      </c>
      <c r="G16" s="2435">
        <v>20</v>
      </c>
      <c r="H16" s="2440">
        <v>1687.1</v>
      </c>
      <c r="I16" s="2438"/>
      <c r="J16" s="2438"/>
      <c r="K16" s="2435" t="s">
        <v>858</v>
      </c>
      <c r="L16" s="2435" t="s">
        <v>2450</v>
      </c>
      <c r="M16" s="2435" t="s">
        <v>4906</v>
      </c>
      <c r="N16" s="2435" t="s">
        <v>4901</v>
      </c>
      <c r="O16" s="2440">
        <f>VLOOKUP(H16,'[5]Côn Đảo'!$D$6:$V$46,17,0)/1000000</f>
        <v>1803.8473200000001</v>
      </c>
      <c r="P16" s="2315">
        <f>VLOOKUP(H16,'[5]Côn Đảo'!$D$6:$V$46,2,0)/1000000</f>
        <v>0</v>
      </c>
      <c r="Q16" s="2435"/>
    </row>
    <row r="17" spans="1:18" ht="31.5">
      <c r="A17" s="2139">
        <v>85</v>
      </c>
      <c r="B17" s="2435" t="e">
        <f>B16+1</f>
        <v>#REF!</v>
      </c>
      <c r="C17" s="2436" t="s">
        <v>4917</v>
      </c>
      <c r="D17" s="2435" t="s">
        <v>7684</v>
      </c>
      <c r="E17" s="2435" t="s">
        <v>4900</v>
      </c>
      <c r="F17" s="2435">
        <v>17</v>
      </c>
      <c r="G17" s="2435">
        <v>48</v>
      </c>
      <c r="H17" s="2440">
        <v>6360</v>
      </c>
      <c r="I17" s="2438"/>
      <c r="J17" s="2438"/>
      <c r="K17" s="2435" t="s">
        <v>858</v>
      </c>
      <c r="L17" s="2435" t="s">
        <v>8073</v>
      </c>
      <c r="M17" s="2435" t="s">
        <v>4903</v>
      </c>
      <c r="N17" s="2435" t="s">
        <v>4901</v>
      </c>
      <c r="O17" s="2440">
        <f>VLOOKUP(H17,'[5]Côn Đảo'!$D$6:$V$46,17,0)/1000000</f>
        <v>9444.6000000000022</v>
      </c>
      <c r="P17" s="2315">
        <f>VLOOKUP(H17,'[5]Côn Đảo'!$D$6:$V$46,2,0)/1000000</f>
        <v>0</v>
      </c>
      <c r="Q17" s="2435"/>
    </row>
    <row r="18" spans="1:18" ht="31.5">
      <c r="A18" s="2139">
        <v>86</v>
      </c>
      <c r="B18" s="2435" t="e">
        <f>B17+1</f>
        <v>#REF!</v>
      </c>
      <c r="C18" s="2436" t="s">
        <v>4918</v>
      </c>
      <c r="D18" s="2435" t="s">
        <v>7684</v>
      </c>
      <c r="E18" s="2435" t="s">
        <v>4902</v>
      </c>
      <c r="F18" s="2435">
        <v>18</v>
      </c>
      <c r="G18" s="2435">
        <v>351</v>
      </c>
      <c r="H18" s="2440">
        <v>807</v>
      </c>
      <c r="I18" s="2438"/>
      <c r="J18" s="2438"/>
      <c r="K18" s="2435" t="s">
        <v>858</v>
      </c>
      <c r="L18" s="2435" t="s">
        <v>751</v>
      </c>
      <c r="M18" s="2435" t="s">
        <v>751</v>
      </c>
      <c r="N18" s="2435" t="s">
        <v>4901</v>
      </c>
      <c r="O18" s="2440">
        <f>VLOOKUP(H18,'[5]Côn Đảo'!$D$6:$V$46,17,0)/1000000</f>
        <v>1198.3950000000002</v>
      </c>
      <c r="P18" s="2315">
        <f>VLOOKUP(H18,'[5]Côn Đảo'!$D$6:$V$46,2,0)/1000000</f>
        <v>0</v>
      </c>
      <c r="Q18" s="2435"/>
    </row>
    <row r="19" spans="1:18" s="2370" customFormat="1">
      <c r="B19" s="2371" t="s">
        <v>3754</v>
      </c>
      <c r="C19" s="2371" t="s">
        <v>9007</v>
      </c>
      <c r="D19" s="2372" t="s">
        <v>7684</v>
      </c>
      <c r="E19" s="2371"/>
      <c r="F19" s="2371"/>
      <c r="G19" s="2371"/>
      <c r="H19" s="2373">
        <f>SUM(H20:H22)</f>
        <v>30246.3</v>
      </c>
      <c r="I19" s="2371"/>
      <c r="J19" s="2371"/>
      <c r="K19" s="2371"/>
      <c r="L19" s="2371"/>
      <c r="M19" s="2374"/>
      <c r="N19" s="2371"/>
      <c r="O19" s="2375"/>
      <c r="P19" s="2371"/>
      <c r="Q19" s="2371"/>
      <c r="R19" s="2370">
        <f>H19/10000</f>
        <v>3.0246299999999997</v>
      </c>
    </row>
    <row r="20" spans="1:18" ht="31.5">
      <c r="A20" s="2139">
        <v>87</v>
      </c>
      <c r="B20" s="2435" t="e">
        <f>#REF!+1</f>
        <v>#REF!</v>
      </c>
      <c r="C20" s="2436" t="s">
        <v>4919</v>
      </c>
      <c r="D20" s="2435" t="s">
        <v>7684</v>
      </c>
      <c r="E20" s="2435" t="s">
        <v>4902</v>
      </c>
      <c r="F20" s="2435">
        <v>18</v>
      </c>
      <c r="G20" s="2435">
        <v>335</v>
      </c>
      <c r="H20" s="2440">
        <v>4761.3999999999996</v>
      </c>
      <c r="I20" s="2438"/>
      <c r="J20" s="2438"/>
      <c r="K20" s="2435" t="s">
        <v>858</v>
      </c>
      <c r="L20" s="2435" t="s">
        <v>751</v>
      </c>
      <c r="M20" s="2435" t="s">
        <v>751</v>
      </c>
      <c r="N20" s="2435" t="s">
        <v>4901</v>
      </c>
      <c r="O20" s="2440">
        <f>VLOOKUP(H20,'[5]Côn Đảo'!$D$6:$V$46,17,0)/1000000</f>
        <v>8484.8148000000001</v>
      </c>
      <c r="P20" s="2315">
        <f>VLOOKUP(H20,'[5]Côn Đảo'!$D$6:$V$46,2,0)/1000000</f>
        <v>0</v>
      </c>
      <c r="Q20" s="2435"/>
    </row>
    <row r="21" spans="1:18" ht="31.5">
      <c r="A21" s="2139">
        <v>88</v>
      </c>
      <c r="B21" s="2435" t="e">
        <f>B20+1</f>
        <v>#REF!</v>
      </c>
      <c r="C21" s="2436" t="s">
        <v>4920</v>
      </c>
      <c r="D21" s="2435" t="s">
        <v>7684</v>
      </c>
      <c r="E21" s="2435" t="s">
        <v>4900</v>
      </c>
      <c r="F21" s="2435">
        <v>17</v>
      </c>
      <c r="G21" s="2435">
        <v>68</v>
      </c>
      <c r="H21" s="2440">
        <v>10591.1</v>
      </c>
      <c r="I21" s="2438"/>
      <c r="J21" s="2438"/>
      <c r="K21" s="2435" t="s">
        <v>858</v>
      </c>
      <c r="L21" s="2435" t="s">
        <v>4911</v>
      </c>
      <c r="M21" s="2435" t="s">
        <v>4911</v>
      </c>
      <c r="N21" s="2435" t="s">
        <v>4901</v>
      </c>
      <c r="O21" s="2440">
        <f>VLOOKUP(H21,'[5]Côn Đảo'!$D$6:$V$46,17,0)/1000000</f>
        <v>18873.340200000002</v>
      </c>
      <c r="P21" s="2315">
        <f>VLOOKUP(H21,'[5]Côn Đảo'!$D$6:$V$46,2,0)/1000000</f>
        <v>0</v>
      </c>
      <c r="Q21" s="2435"/>
    </row>
    <row r="22" spans="1:18" ht="31.5">
      <c r="A22" s="2139">
        <v>89</v>
      </c>
      <c r="B22" s="2435" t="e">
        <f>B21+1</f>
        <v>#REF!</v>
      </c>
      <c r="C22" s="2436" t="s">
        <v>4921</v>
      </c>
      <c r="D22" s="2435" t="s">
        <v>7684</v>
      </c>
      <c r="E22" s="2435" t="s">
        <v>4900</v>
      </c>
      <c r="F22" s="2435">
        <v>22</v>
      </c>
      <c r="G22" s="2435">
        <v>2</v>
      </c>
      <c r="H22" s="2440">
        <v>14893.8</v>
      </c>
      <c r="I22" s="2438"/>
      <c r="J22" s="2438"/>
      <c r="K22" s="2435" t="s">
        <v>858</v>
      </c>
      <c r="L22" s="2435" t="s">
        <v>4911</v>
      </c>
      <c r="M22" s="2435" t="s">
        <v>4911</v>
      </c>
      <c r="N22" s="2435" t="s">
        <v>4901</v>
      </c>
      <c r="O22" s="2440">
        <f>VLOOKUP(H22,'[5]Côn Đảo'!$D$6:$V$46,17,0)/1000000</f>
        <v>22117.293000000005</v>
      </c>
      <c r="P22" s="2315">
        <f>VLOOKUP(H22,'[5]Côn Đảo'!$D$6:$V$46,2,0)/1000000</f>
        <v>0</v>
      </c>
      <c r="Q22" s="2435" t="s">
        <v>7681</v>
      </c>
    </row>
    <row r="23" spans="1:18" s="2370" customFormat="1" ht="31.5">
      <c r="B23" s="2371" t="s">
        <v>7698</v>
      </c>
      <c r="C23" s="2371" t="s">
        <v>9133</v>
      </c>
      <c r="D23" s="2372" t="s">
        <v>7684</v>
      </c>
      <c r="E23" s="2371"/>
      <c r="F23" s="2371"/>
      <c r="G23" s="2371"/>
      <c r="H23" s="2373">
        <f>SUM(H24:H50)</f>
        <v>1184182.7</v>
      </c>
      <c r="I23" s="2371"/>
      <c r="J23" s="2371"/>
      <c r="K23" s="2371"/>
      <c r="L23" s="2371"/>
      <c r="M23" s="2374"/>
      <c r="N23" s="2371"/>
      <c r="O23" s="2375"/>
      <c r="P23" s="2371"/>
      <c r="Q23" s="2371"/>
      <c r="R23" s="2370">
        <f>H23/10000</f>
        <v>118.41826999999999</v>
      </c>
    </row>
    <row r="24" spans="1:18" ht="31.5">
      <c r="A24" s="2139">
        <v>90</v>
      </c>
      <c r="B24" s="1813" t="e">
        <f>#REF!+1</f>
        <v>#REF!</v>
      </c>
      <c r="C24" s="2436" t="s">
        <v>4922</v>
      </c>
      <c r="D24" s="2435" t="s">
        <v>7684</v>
      </c>
      <c r="E24" s="2435" t="s">
        <v>4900</v>
      </c>
      <c r="F24" s="2435">
        <v>22</v>
      </c>
      <c r="G24" s="2435">
        <v>1</v>
      </c>
      <c r="H24" s="2440">
        <v>9574.5</v>
      </c>
      <c r="I24" s="2438"/>
      <c r="J24" s="2438"/>
      <c r="K24" s="2435" t="s">
        <v>858</v>
      </c>
      <c r="L24" s="2435" t="s">
        <v>4911</v>
      </c>
      <c r="M24" s="2435" t="s">
        <v>4911</v>
      </c>
      <c r="N24" s="2435" t="s">
        <v>4901</v>
      </c>
      <c r="O24" s="2440">
        <f>VLOOKUP(H24,'[5]Côn Đảo'!$D$6:$V$46,17,0)/1000000</f>
        <v>14218.132500000002</v>
      </c>
      <c r="P24" s="2315">
        <f>VLOOKUP(H24,'[5]Côn Đảo'!$D$6:$V$46,2,0)/1000000</f>
        <v>0</v>
      </c>
      <c r="Q24" s="2435"/>
    </row>
    <row r="25" spans="1:18" ht="31.5">
      <c r="A25" s="2139">
        <v>91</v>
      </c>
      <c r="B25" s="1813" t="e">
        <f t="shared" ref="B25:B50" si="0">B24+1</f>
        <v>#REF!</v>
      </c>
      <c r="C25" s="2436" t="s">
        <v>4923</v>
      </c>
      <c r="D25" s="2435" t="s">
        <v>7684</v>
      </c>
      <c r="E25" s="2435" t="s">
        <v>4900</v>
      </c>
      <c r="F25" s="2435">
        <v>22</v>
      </c>
      <c r="G25" s="2435">
        <v>7</v>
      </c>
      <c r="H25" s="2440">
        <v>14412.9</v>
      </c>
      <c r="I25" s="2438"/>
      <c r="J25" s="2438"/>
      <c r="K25" s="2435" t="s">
        <v>858</v>
      </c>
      <c r="L25" s="2435" t="s">
        <v>4911</v>
      </c>
      <c r="M25" s="2435" t="s">
        <v>4911</v>
      </c>
      <c r="N25" s="2435" t="s">
        <v>4901</v>
      </c>
      <c r="O25" s="2440">
        <f>VLOOKUP(H25,'[5]Côn Đảo'!$D$6:$V$46,17,0)/1000000</f>
        <v>25683.787800000006</v>
      </c>
      <c r="P25" s="2315">
        <f>VLOOKUP(H25,'[5]Côn Đảo'!$D$6:$V$46,2,0)/1000000</f>
        <v>0</v>
      </c>
      <c r="Q25" s="2435"/>
    </row>
    <row r="26" spans="1:18" ht="31.5">
      <c r="A26" s="2139">
        <v>92</v>
      </c>
      <c r="B26" s="1813" t="e">
        <f t="shared" si="0"/>
        <v>#REF!</v>
      </c>
      <c r="C26" s="2436" t="s">
        <v>4924</v>
      </c>
      <c r="D26" s="2435" t="s">
        <v>7684</v>
      </c>
      <c r="E26" s="2435" t="s">
        <v>4900</v>
      </c>
      <c r="F26" s="2435">
        <v>22</v>
      </c>
      <c r="G26" s="2435">
        <v>9</v>
      </c>
      <c r="H26" s="2440">
        <v>12206.7</v>
      </c>
      <c r="I26" s="2438"/>
      <c r="J26" s="2438"/>
      <c r="K26" s="2435" t="s">
        <v>858</v>
      </c>
      <c r="L26" s="2435" t="s">
        <v>4911</v>
      </c>
      <c r="M26" s="2435" t="s">
        <v>4911</v>
      </c>
      <c r="N26" s="2435" t="s">
        <v>4901</v>
      </c>
      <c r="O26" s="2440">
        <f>VLOOKUP(H26,'[5]Côn Đảo'!$D$6:$V$46,17,0)/1000000</f>
        <v>21752.339400000004</v>
      </c>
      <c r="P26" s="2315">
        <f>VLOOKUP(H26,'[5]Côn Đảo'!$D$6:$V$46,2,0)/1000000</f>
        <v>0</v>
      </c>
      <c r="Q26" s="2435"/>
    </row>
    <row r="27" spans="1:18" ht="31.5">
      <c r="A27" s="2139">
        <v>93</v>
      </c>
      <c r="B27" s="1813" t="e">
        <f t="shared" si="0"/>
        <v>#REF!</v>
      </c>
      <c r="C27" s="2436" t="s">
        <v>4925</v>
      </c>
      <c r="D27" s="2435" t="s">
        <v>7684</v>
      </c>
      <c r="E27" s="2435" t="s">
        <v>4907</v>
      </c>
      <c r="F27" s="2435">
        <v>23</v>
      </c>
      <c r="G27" s="2435">
        <v>137</v>
      </c>
      <c r="H27" s="2440">
        <v>3713.3</v>
      </c>
      <c r="I27" s="2438"/>
      <c r="J27" s="2438"/>
      <c r="K27" s="2435" t="s">
        <v>858</v>
      </c>
      <c r="L27" s="2435" t="s">
        <v>751</v>
      </c>
      <c r="M27" s="2435" t="s">
        <v>751</v>
      </c>
      <c r="N27" s="2435" t="s">
        <v>4901</v>
      </c>
      <c r="O27" s="2440">
        <f>VLOOKUP(H27,'[5]Côn Đảo'!$D$6:$V$46,17,0)/1000000</f>
        <v>5514.250500000001</v>
      </c>
      <c r="P27" s="2315">
        <f>VLOOKUP(H27,'[5]Côn Đảo'!$D$6:$V$46,2,0)/1000000</f>
        <v>0</v>
      </c>
      <c r="Q27" s="2435"/>
    </row>
    <row r="28" spans="1:18" ht="31.5">
      <c r="A28" s="2139">
        <v>94</v>
      </c>
      <c r="B28" s="1813" t="e">
        <f t="shared" si="0"/>
        <v>#REF!</v>
      </c>
      <c r="C28" s="2436" t="s">
        <v>4926</v>
      </c>
      <c r="D28" s="2435" t="s">
        <v>7684</v>
      </c>
      <c r="E28" s="2435" t="s">
        <v>4900</v>
      </c>
      <c r="F28" s="2435">
        <v>76</v>
      </c>
      <c r="G28" s="2435">
        <v>23</v>
      </c>
      <c r="H28" s="2440">
        <v>9172.4</v>
      </c>
      <c r="I28" s="2438"/>
      <c r="J28" s="2438"/>
      <c r="K28" s="2435" t="s">
        <v>858</v>
      </c>
      <c r="L28" s="2435" t="s">
        <v>4911</v>
      </c>
      <c r="M28" s="2435" t="s">
        <v>4911</v>
      </c>
      <c r="N28" s="2435" t="s">
        <v>4901</v>
      </c>
      <c r="O28" s="2440">
        <f>VLOOKUP(H28,'[5]Côn Đảo'!$D$6:$V$46,17,0)/1000000</f>
        <v>16345.216800000002</v>
      </c>
      <c r="P28" s="4258">
        <f>VLOOKUP(H28,'[5]Côn Đảo'!$D$6:$V$46,2,0)/1000000</f>
        <v>0</v>
      </c>
      <c r="Q28" s="2435"/>
    </row>
    <row r="29" spans="1:18" ht="31.5">
      <c r="A29" s="2139">
        <v>95</v>
      </c>
      <c r="B29" s="1813" t="e">
        <f t="shared" si="0"/>
        <v>#REF!</v>
      </c>
      <c r="C29" s="2436" t="s">
        <v>4927</v>
      </c>
      <c r="D29" s="2435" t="s">
        <v>7684</v>
      </c>
      <c r="E29" s="2435" t="s">
        <v>4900</v>
      </c>
      <c r="F29" s="2435">
        <v>22</v>
      </c>
      <c r="G29" s="2435">
        <v>4</v>
      </c>
      <c r="H29" s="2440">
        <v>15199.3</v>
      </c>
      <c r="I29" s="2438"/>
      <c r="J29" s="2438"/>
      <c r="K29" s="2435" t="s">
        <v>858</v>
      </c>
      <c r="L29" s="2435" t="s">
        <v>4911</v>
      </c>
      <c r="M29" s="2435" t="s">
        <v>4911</v>
      </c>
      <c r="N29" s="2435" t="s">
        <v>4901</v>
      </c>
      <c r="O29" s="2440">
        <f>VLOOKUP(H29,'[5]Côn Đảo'!$D$6:$V$46,17,0)/1000000</f>
        <v>27085.152600000005</v>
      </c>
      <c r="P29" s="4258">
        <f>VLOOKUP(H29,'[5]Côn Đảo'!$D$6:$V$46,2,0)/1000000</f>
        <v>0</v>
      </c>
      <c r="Q29" s="2435"/>
    </row>
    <row r="30" spans="1:18" ht="31.5">
      <c r="A30" s="2139">
        <v>96</v>
      </c>
      <c r="B30" s="1813" t="e">
        <f t="shared" si="0"/>
        <v>#REF!</v>
      </c>
      <c r="C30" s="2436" t="s">
        <v>4928</v>
      </c>
      <c r="D30" s="2435" t="s">
        <v>7684</v>
      </c>
      <c r="E30" s="2435" t="s">
        <v>4900</v>
      </c>
      <c r="F30" s="2435">
        <v>22</v>
      </c>
      <c r="G30" s="2435">
        <v>8</v>
      </c>
      <c r="H30" s="2440">
        <v>15441</v>
      </c>
      <c r="I30" s="2438"/>
      <c r="J30" s="2438"/>
      <c r="K30" s="2435" t="s">
        <v>858</v>
      </c>
      <c r="L30" s="2435" t="s">
        <v>4911</v>
      </c>
      <c r="M30" s="2435" t="s">
        <v>4911</v>
      </c>
      <c r="N30" s="2435" t="s">
        <v>4901</v>
      </c>
      <c r="O30" s="2440">
        <f>VLOOKUP(H30,'[5]Côn Đảo'!$D$6:$V$46,17,0)/1000000</f>
        <v>27515.862000000005</v>
      </c>
      <c r="P30" s="4258">
        <f>VLOOKUP(H30,'[5]Côn Đảo'!$D$6:$V$46,2,0)/1000000</f>
        <v>0</v>
      </c>
      <c r="Q30" s="2435"/>
    </row>
    <row r="31" spans="1:18" ht="31.5">
      <c r="A31" s="2139">
        <v>97</v>
      </c>
      <c r="B31" s="1813" t="e">
        <f t="shared" si="0"/>
        <v>#REF!</v>
      </c>
      <c r="C31" s="2436" t="s">
        <v>4929</v>
      </c>
      <c r="D31" s="2435" t="s">
        <v>7684</v>
      </c>
      <c r="E31" s="2435" t="s">
        <v>4907</v>
      </c>
      <c r="F31" s="2435">
        <v>23</v>
      </c>
      <c r="G31" s="2435">
        <v>117</v>
      </c>
      <c r="H31" s="2440">
        <v>1694</v>
      </c>
      <c r="I31" s="2438"/>
      <c r="J31" s="2438"/>
      <c r="K31" s="2435" t="s">
        <v>858</v>
      </c>
      <c r="L31" s="2435" t="s">
        <v>751</v>
      </c>
      <c r="M31" s="2435" t="s">
        <v>751</v>
      </c>
      <c r="N31" s="2435" t="s">
        <v>4901</v>
      </c>
      <c r="O31" s="2440">
        <f>VLOOKUP(H31,'[5]Côn Đảo'!$D$6:$V$46,17,0)/1000000</f>
        <v>2515.5900000000006</v>
      </c>
      <c r="P31" s="4258">
        <f>VLOOKUP(H31,'[5]Côn Đảo'!$D$6:$V$46,2,0)/1000000</f>
        <v>0</v>
      </c>
      <c r="Q31" s="2435"/>
    </row>
    <row r="32" spans="1:18" ht="63">
      <c r="A32" s="2139">
        <v>99</v>
      </c>
      <c r="B32" s="1813" t="e">
        <f t="shared" si="0"/>
        <v>#REF!</v>
      </c>
      <c r="C32" s="2436" t="s">
        <v>4931</v>
      </c>
      <c r="D32" s="2435" t="s">
        <v>7684</v>
      </c>
      <c r="E32" s="2435" t="s">
        <v>4907</v>
      </c>
      <c r="F32" s="2435">
        <v>23</v>
      </c>
      <c r="G32" s="2435">
        <v>204</v>
      </c>
      <c r="H32" s="2440">
        <v>10295.1</v>
      </c>
      <c r="I32" s="2438"/>
      <c r="J32" s="2438"/>
      <c r="K32" s="2435" t="s">
        <v>858</v>
      </c>
      <c r="L32" s="2435" t="s">
        <v>940</v>
      </c>
      <c r="M32" s="2435" t="s">
        <v>940</v>
      </c>
      <c r="N32" s="2435" t="s">
        <v>4901</v>
      </c>
      <c r="O32" s="2440">
        <f>VLOOKUP(H32,'[5]Côn Đảo'!$D$6:$V$46,17,0)/1000000</f>
        <v>18345.868200000004</v>
      </c>
      <c r="P32" s="4258">
        <f>VLOOKUP(H32,'[5]Côn Đảo'!$D$6:$V$46,2,0)/1000000</f>
        <v>18345.868200000001</v>
      </c>
      <c r="Q32" s="2435" t="s">
        <v>4972</v>
      </c>
    </row>
    <row r="33" spans="1:17" ht="31.5">
      <c r="A33" s="2139">
        <v>101</v>
      </c>
      <c r="B33" s="1813" t="e">
        <f t="shared" si="0"/>
        <v>#REF!</v>
      </c>
      <c r="C33" s="2436" t="s">
        <v>4933</v>
      </c>
      <c r="D33" s="2435" t="s">
        <v>7684</v>
      </c>
      <c r="E33" s="2435" t="s">
        <v>4902</v>
      </c>
      <c r="F33" s="2435">
        <v>24</v>
      </c>
      <c r="G33" s="2435">
        <v>7</v>
      </c>
      <c r="H33" s="2440">
        <v>2396.8000000000002</v>
      </c>
      <c r="I33" s="2438"/>
      <c r="J33" s="2438"/>
      <c r="K33" s="2435" t="s">
        <v>858</v>
      </c>
      <c r="L33" s="2435" t="s">
        <v>4908</v>
      </c>
      <c r="M33" s="2435" t="s">
        <v>4908</v>
      </c>
      <c r="N33" s="2435" t="s">
        <v>4901</v>
      </c>
      <c r="O33" s="2440">
        <f>VLOOKUP(H33,'[5]Côn Đảo'!$D$6:$V$46,17,0)/1000000</f>
        <v>3559.248000000001</v>
      </c>
      <c r="P33" s="4258">
        <f>VLOOKUP(H33,'[5]Côn Đảo'!$D$6:$V$46,2,0)/1000000</f>
        <v>0</v>
      </c>
      <c r="Q33" s="2435"/>
    </row>
    <row r="34" spans="1:17" ht="47.25">
      <c r="A34" s="2139">
        <v>102</v>
      </c>
      <c r="B34" s="1813" t="e">
        <f t="shared" si="0"/>
        <v>#REF!</v>
      </c>
      <c r="C34" s="2436" t="s">
        <v>4934</v>
      </c>
      <c r="D34" s="2435" t="s">
        <v>7684</v>
      </c>
      <c r="E34" s="2435" t="s">
        <v>4907</v>
      </c>
      <c r="F34" s="2435">
        <v>23</v>
      </c>
      <c r="G34" s="2435">
        <v>209</v>
      </c>
      <c r="H34" s="2440">
        <v>4834.2</v>
      </c>
      <c r="I34" s="2438"/>
      <c r="J34" s="2438"/>
      <c r="K34" s="2435" t="s">
        <v>858</v>
      </c>
      <c r="L34" s="2435" t="s">
        <v>940</v>
      </c>
      <c r="M34" s="2435" t="s">
        <v>940</v>
      </c>
      <c r="N34" s="2435" t="s">
        <v>4901</v>
      </c>
      <c r="O34" s="2440">
        <f>VLOOKUP(H34,'[5]Côn Đảo'!$D$6:$V$46,17,0)/1000000</f>
        <v>7178.7870000000012</v>
      </c>
      <c r="P34" s="4258">
        <f>VLOOKUP(H34,'[5]Côn Đảo'!$D$6:$V$46,2,0)/1000000</f>
        <v>0</v>
      </c>
      <c r="Q34" s="2435" t="s">
        <v>4960</v>
      </c>
    </row>
    <row r="35" spans="1:17" ht="31.5">
      <c r="A35" s="2139">
        <v>103</v>
      </c>
      <c r="B35" s="1813" t="e">
        <f t="shared" si="0"/>
        <v>#REF!</v>
      </c>
      <c r="C35" s="2436" t="s">
        <v>4935</v>
      </c>
      <c r="D35" s="2435" t="s">
        <v>7684</v>
      </c>
      <c r="E35" s="2435" t="s">
        <v>4902</v>
      </c>
      <c r="F35" s="2435">
        <v>24</v>
      </c>
      <c r="G35" s="2435">
        <v>21</v>
      </c>
      <c r="H35" s="2440">
        <v>8143.1</v>
      </c>
      <c r="I35" s="2438"/>
      <c r="J35" s="2438"/>
      <c r="K35" s="2435" t="s">
        <v>858</v>
      </c>
      <c r="L35" s="2435" t="s">
        <v>751</v>
      </c>
      <c r="M35" s="2435" t="s">
        <v>751</v>
      </c>
      <c r="N35" s="2435" t="s">
        <v>4901</v>
      </c>
      <c r="O35" s="2440">
        <f>VLOOKUP(H35,'[5]Côn Đảo'!$D$6:$V$46,17,0)/1000000</f>
        <v>12092.503500000003</v>
      </c>
      <c r="P35" s="4258">
        <f>VLOOKUP(H35,'[5]Côn Đảo'!$D$6:$V$46,2,0)/1000000</f>
        <v>0</v>
      </c>
      <c r="Q35" s="2435"/>
    </row>
    <row r="36" spans="1:17" ht="47.25">
      <c r="A36" s="2139">
        <v>109</v>
      </c>
      <c r="B36" s="1813" t="e">
        <f t="shared" si="0"/>
        <v>#REF!</v>
      </c>
      <c r="C36" s="2436" t="s">
        <v>4941</v>
      </c>
      <c r="D36" s="2435" t="s">
        <v>7684</v>
      </c>
      <c r="E36" s="2435" t="s">
        <v>4902</v>
      </c>
      <c r="F36" s="2435">
        <v>24</v>
      </c>
      <c r="G36" s="2435">
        <v>35</v>
      </c>
      <c r="H36" s="2440">
        <v>8570.4</v>
      </c>
      <c r="I36" s="2438"/>
      <c r="J36" s="2438"/>
      <c r="K36" s="2435" t="s">
        <v>858</v>
      </c>
      <c r="L36" s="2435" t="s">
        <v>751</v>
      </c>
      <c r="M36" s="2435" t="s">
        <v>751</v>
      </c>
      <c r="N36" s="2435" t="s">
        <v>4901</v>
      </c>
      <c r="O36" s="2440">
        <f>VLOOKUP(H36,'[5]Côn Đảo'!$D$6:$V$46,17,0)/1000000</f>
        <v>15272.452800000003</v>
      </c>
      <c r="P36" s="2315">
        <f>VLOOKUP(H36,'[5]Côn Đảo'!$D$6:$V$46,2,0)/1000000</f>
        <v>0</v>
      </c>
      <c r="Q36" s="2435" t="s">
        <v>4966</v>
      </c>
    </row>
    <row r="37" spans="1:17" ht="31.5">
      <c r="A37" s="2139">
        <v>112</v>
      </c>
      <c r="B37" s="1813" t="e">
        <f t="shared" si="0"/>
        <v>#REF!</v>
      </c>
      <c r="C37" s="2436" t="s">
        <v>4944</v>
      </c>
      <c r="D37" s="2435" t="s">
        <v>7684</v>
      </c>
      <c r="E37" s="2435" t="s">
        <v>4910</v>
      </c>
      <c r="F37" s="2435">
        <v>57</v>
      </c>
      <c r="G37" s="2435">
        <v>1</v>
      </c>
      <c r="H37" s="2440">
        <v>130372</v>
      </c>
      <c r="I37" s="2438"/>
      <c r="J37" s="2438"/>
      <c r="K37" s="2435" t="s">
        <v>858</v>
      </c>
      <c r="L37" s="2435" t="s">
        <v>4911</v>
      </c>
      <c r="M37" s="2435" t="s">
        <v>4911</v>
      </c>
      <c r="N37" s="2435" t="s">
        <v>4901</v>
      </c>
      <c r="O37" s="2440">
        <f>VLOOKUP(H37,'[5]Côn Đảo'!$D$6:$V$46,17,0)/1000000</f>
        <v>83636.245439999999</v>
      </c>
      <c r="P37" s="2315">
        <f>VLOOKUP(H37,'[5]Côn Đảo'!$D$6:$V$46,2,0)/1000000</f>
        <v>0</v>
      </c>
      <c r="Q37" s="2435"/>
    </row>
    <row r="38" spans="1:17" ht="31.5">
      <c r="A38" s="2139">
        <v>113</v>
      </c>
      <c r="B38" s="1813" t="e">
        <f t="shared" si="0"/>
        <v>#REF!</v>
      </c>
      <c r="C38" s="2436" t="s">
        <v>4945</v>
      </c>
      <c r="D38" s="2435" t="s">
        <v>7684</v>
      </c>
      <c r="E38" s="2435" t="s">
        <v>4910</v>
      </c>
      <c r="F38" s="2435">
        <v>47</v>
      </c>
      <c r="G38" s="2435">
        <v>2</v>
      </c>
      <c r="H38" s="2440">
        <v>89477</v>
      </c>
      <c r="I38" s="2438"/>
      <c r="J38" s="2438"/>
      <c r="K38" s="2435" t="s">
        <v>858</v>
      </c>
      <c r="L38" s="2435" t="s">
        <v>4911</v>
      </c>
      <c r="M38" s="2435" t="s">
        <v>4911</v>
      </c>
      <c r="N38" s="2435" t="s">
        <v>4901</v>
      </c>
      <c r="O38" s="2440">
        <f>VLOOKUP(H38,'[5]Côn Đảo'!$D$6:$V$46,17,0)/1000000</f>
        <v>57401.285040000002</v>
      </c>
      <c r="P38" s="2315">
        <f>VLOOKUP(H38,'[5]Côn Đảo'!$D$6:$V$46,2,0)/1000000</f>
        <v>0</v>
      </c>
      <c r="Q38" s="2435"/>
    </row>
    <row r="39" spans="1:17" ht="47.25">
      <c r="A39" s="2139">
        <v>114</v>
      </c>
      <c r="B39" s="1813" t="e">
        <f t="shared" si="0"/>
        <v>#REF!</v>
      </c>
      <c r="C39" s="2436" t="s">
        <v>4946</v>
      </c>
      <c r="D39" s="2435" t="s">
        <v>7684</v>
      </c>
      <c r="E39" s="2435" t="s">
        <v>4910</v>
      </c>
      <c r="F39" s="2435">
        <v>50</v>
      </c>
      <c r="G39" s="2435">
        <v>1</v>
      </c>
      <c r="H39" s="2440">
        <v>177405</v>
      </c>
      <c r="I39" s="2438"/>
      <c r="J39" s="2438"/>
      <c r="K39" s="2435" t="s">
        <v>858</v>
      </c>
      <c r="L39" s="2435" t="s">
        <v>4911</v>
      </c>
      <c r="M39" s="2435" t="s">
        <v>4911</v>
      </c>
      <c r="N39" s="2435" t="s">
        <v>4901</v>
      </c>
      <c r="O39" s="2440">
        <f>VLOOKUP(H39,'[5]Côn Đảo'!$D$6:$V$46,17,0)/1000000</f>
        <v>113808.8556</v>
      </c>
      <c r="P39" s="2315">
        <f>VLOOKUP(H39,'[5]Côn Đảo'!$D$6:$V$46,2,0)/1000000</f>
        <v>0</v>
      </c>
      <c r="Q39" s="2435" t="s">
        <v>4969</v>
      </c>
    </row>
    <row r="40" spans="1:17" ht="31.5">
      <c r="A40" s="2139">
        <v>115</v>
      </c>
      <c r="B40" s="1813" t="e">
        <f t="shared" si="0"/>
        <v>#REF!</v>
      </c>
      <c r="C40" s="2436" t="s">
        <v>4947</v>
      </c>
      <c r="D40" s="2435" t="s">
        <v>7684</v>
      </c>
      <c r="E40" s="2435" t="s">
        <v>4910</v>
      </c>
      <c r="F40" s="2435">
        <v>54</v>
      </c>
      <c r="G40" s="2435">
        <v>10</v>
      </c>
      <c r="H40" s="2440">
        <v>251014</v>
      </c>
      <c r="I40" s="2438"/>
      <c r="J40" s="2438"/>
      <c r="K40" s="2435" t="s">
        <v>858</v>
      </c>
      <c r="L40" s="2435" t="s">
        <v>4911</v>
      </c>
      <c r="M40" s="2435" t="s">
        <v>4911</v>
      </c>
      <c r="N40" s="2435" t="s">
        <v>4901</v>
      </c>
      <c r="O40" s="2440">
        <f>VLOOKUP(H40,'[5]Côn Đảo'!$D$6:$V$46,17,0)/1000000</f>
        <v>161030.50128</v>
      </c>
      <c r="P40" s="2315">
        <f>VLOOKUP(H40,'[5]Côn Đảo'!$D$6:$V$46,2,0)/1000000</f>
        <v>0</v>
      </c>
      <c r="Q40" s="2435" t="s">
        <v>4970</v>
      </c>
    </row>
    <row r="41" spans="1:17" ht="31.5">
      <c r="A41" s="2139">
        <v>116</v>
      </c>
      <c r="B41" s="1813" t="e">
        <f t="shared" si="0"/>
        <v>#REF!</v>
      </c>
      <c r="C41" s="2436" t="s">
        <v>4948</v>
      </c>
      <c r="D41" s="2435" t="s">
        <v>7684</v>
      </c>
      <c r="E41" s="2435" t="s">
        <v>4910</v>
      </c>
      <c r="F41" s="2435">
        <v>56</v>
      </c>
      <c r="G41" s="2435">
        <v>1</v>
      </c>
      <c r="H41" s="2440">
        <v>52210</v>
      </c>
      <c r="I41" s="2438"/>
      <c r="J41" s="2438"/>
      <c r="K41" s="2435" t="s">
        <v>858</v>
      </c>
      <c r="L41" s="2435" t="s">
        <v>4911</v>
      </c>
      <c r="M41" s="2435" t="s">
        <v>4911</v>
      </c>
      <c r="N41" s="2435" t="s">
        <v>4901</v>
      </c>
      <c r="O41" s="2440">
        <f>VLOOKUP(H41,'[5]Côn Đảo'!$D$6:$V$46,17,0)/1000000</f>
        <v>33493.7592</v>
      </c>
      <c r="P41" s="2315">
        <f>VLOOKUP(H41,'[5]Côn Đảo'!$D$6:$V$46,2,0)/1000000</f>
        <v>0</v>
      </c>
      <c r="Q41" s="2435"/>
    </row>
    <row r="42" spans="1:17" ht="31.5">
      <c r="A42" s="2139">
        <v>117</v>
      </c>
      <c r="B42" s="1813" t="e">
        <f t="shared" si="0"/>
        <v>#REF!</v>
      </c>
      <c r="C42" s="2436" t="s">
        <v>4949</v>
      </c>
      <c r="D42" s="2435" t="s">
        <v>7684</v>
      </c>
      <c r="E42" s="2435" t="s">
        <v>4912</v>
      </c>
      <c r="F42" s="2435">
        <v>31</v>
      </c>
      <c r="G42" s="2435">
        <v>18</v>
      </c>
      <c r="H42" s="2440">
        <v>1200</v>
      </c>
      <c r="I42" s="2438"/>
      <c r="J42" s="2438"/>
      <c r="K42" s="2435" t="s">
        <v>858</v>
      </c>
      <c r="L42" s="2435" t="s">
        <v>873</v>
      </c>
      <c r="M42" s="2435" t="s">
        <v>873</v>
      </c>
      <c r="N42" s="2435" t="s">
        <v>4901</v>
      </c>
      <c r="O42" s="2440">
        <f>VLOOKUP(H42,'[5]Côn Đảo'!$D$6:$V$46,17,0)/1000000</f>
        <v>769.82399999999996</v>
      </c>
      <c r="P42" s="2315">
        <f>VLOOKUP(H42,'[5]Côn Đảo'!$D$6:$V$46,2,0)/1000000</f>
        <v>0</v>
      </c>
      <c r="Q42" s="2435"/>
    </row>
    <row r="43" spans="1:17" ht="31.5">
      <c r="A43" s="2139">
        <v>119</v>
      </c>
      <c r="B43" s="1813" t="e">
        <f t="shared" si="0"/>
        <v>#REF!</v>
      </c>
      <c r="C43" s="2436" t="s">
        <v>4951</v>
      </c>
      <c r="D43" s="2435" t="s">
        <v>7684</v>
      </c>
      <c r="E43" s="2435" t="s">
        <v>4912</v>
      </c>
      <c r="F43" s="2435">
        <v>30</v>
      </c>
      <c r="G43" s="2435">
        <v>2</v>
      </c>
      <c r="H43" s="2440">
        <v>69498</v>
      </c>
      <c r="I43" s="2438"/>
      <c r="J43" s="2438"/>
      <c r="K43" s="2435" t="s">
        <v>858</v>
      </c>
      <c r="L43" s="2435" t="s">
        <v>4911</v>
      </c>
      <c r="M43" s="2435" t="s">
        <v>4911</v>
      </c>
      <c r="N43" s="2435" t="s">
        <v>4901</v>
      </c>
      <c r="O43" s="2440">
        <f>VLOOKUP(H43,'[5]Côn Đảo'!$D$6:$V$46,17,0)/1000000</f>
        <v>44584.356959999997</v>
      </c>
      <c r="P43" s="2315">
        <f>VLOOKUP(H43,'[5]Côn Đảo'!$D$6:$V$46,2,0)/1000000</f>
        <v>0</v>
      </c>
      <c r="Q43" s="2435"/>
    </row>
    <row r="44" spans="1:17" ht="31.5">
      <c r="A44" s="2139">
        <v>120</v>
      </c>
      <c r="B44" s="1813" t="e">
        <f t="shared" si="0"/>
        <v>#REF!</v>
      </c>
      <c r="C44" s="2436" t="s">
        <v>4952</v>
      </c>
      <c r="D44" s="2435" t="s">
        <v>7684</v>
      </c>
      <c r="E44" s="2435" t="s">
        <v>4912</v>
      </c>
      <c r="F44" s="2435">
        <v>32</v>
      </c>
      <c r="G44" s="2435">
        <v>1</v>
      </c>
      <c r="H44" s="2440">
        <v>154438</v>
      </c>
      <c r="I44" s="2438"/>
      <c r="J44" s="2438"/>
      <c r="K44" s="2435" t="s">
        <v>858</v>
      </c>
      <c r="L44" s="2435" t="s">
        <v>4911</v>
      </c>
      <c r="M44" s="2435" t="s">
        <v>4911</v>
      </c>
      <c r="N44" s="2435" t="s">
        <v>4901</v>
      </c>
      <c r="O44" s="2440">
        <f>VLOOKUP(H44,'[5]Côn Đảo'!$D$6:$V$46,17,0)/1000000</f>
        <v>99075.065759999998</v>
      </c>
      <c r="P44" s="2315">
        <f>VLOOKUP(H44,'[5]Côn Đảo'!$D$6:$V$46,2,0)/1000000</f>
        <v>0</v>
      </c>
      <c r="Q44" s="2435"/>
    </row>
    <row r="45" spans="1:17" ht="31.5">
      <c r="A45" s="2139">
        <v>121</v>
      </c>
      <c r="B45" s="1813" t="e">
        <f t="shared" si="0"/>
        <v>#REF!</v>
      </c>
      <c r="C45" s="2436" t="s">
        <v>4953</v>
      </c>
      <c r="D45" s="2435" t="s">
        <v>7684</v>
      </c>
      <c r="E45" s="2435" t="s">
        <v>4912</v>
      </c>
      <c r="F45" s="2435">
        <v>36</v>
      </c>
      <c r="G45" s="2435">
        <v>10</v>
      </c>
      <c r="H45" s="2440">
        <v>3530</v>
      </c>
      <c r="I45" s="2438"/>
      <c r="J45" s="2438"/>
      <c r="K45" s="2435" t="s">
        <v>858</v>
      </c>
      <c r="L45" s="2435" t="s">
        <v>940</v>
      </c>
      <c r="M45" s="2435" t="s">
        <v>940</v>
      </c>
      <c r="N45" s="2435" t="s">
        <v>4901</v>
      </c>
      <c r="O45" s="2440">
        <f>VLOOKUP(H45,'[5]Côn Đảo'!$D$6:$V$46,17,0)/1000000</f>
        <v>2264.5655999999999</v>
      </c>
      <c r="P45" s="2315">
        <f>VLOOKUP(H45,'[5]Côn Đảo'!$D$6:$V$46,2,0)/1000000</f>
        <v>0</v>
      </c>
      <c r="Q45" s="2435"/>
    </row>
    <row r="46" spans="1:17" ht="31.5">
      <c r="A46" s="2139">
        <v>122</v>
      </c>
      <c r="B46" s="1813" t="e">
        <f t="shared" si="0"/>
        <v>#REF!</v>
      </c>
      <c r="C46" s="2436" t="s">
        <v>4954</v>
      </c>
      <c r="D46" s="2435" t="s">
        <v>7684</v>
      </c>
      <c r="E46" s="2435" t="s">
        <v>4912</v>
      </c>
      <c r="F46" s="2435">
        <v>36</v>
      </c>
      <c r="G46" s="2435">
        <v>9</v>
      </c>
      <c r="H46" s="2440">
        <v>17560</v>
      </c>
      <c r="I46" s="2438"/>
      <c r="J46" s="2438"/>
      <c r="K46" s="2435" t="s">
        <v>858</v>
      </c>
      <c r="L46" s="2435" t="s">
        <v>2450</v>
      </c>
      <c r="M46" s="2435" t="s">
        <v>2450</v>
      </c>
      <c r="N46" s="2435" t="s">
        <v>4901</v>
      </c>
      <c r="O46" s="2440">
        <f>VLOOKUP(H46,'[5]Côn Đảo'!$D$6:$V$46,17,0)/1000000</f>
        <v>11265.091200000001</v>
      </c>
      <c r="P46" s="2315">
        <f>VLOOKUP(H46,'[5]Côn Đảo'!$D$6:$V$46,2,0)/1000000</f>
        <v>0</v>
      </c>
      <c r="Q46" s="2435"/>
    </row>
    <row r="47" spans="1:17">
      <c r="A47" s="2139">
        <v>123</v>
      </c>
      <c r="B47" s="1813" t="e">
        <f t="shared" si="0"/>
        <v>#REF!</v>
      </c>
      <c r="C47" s="2436" t="s">
        <v>4955</v>
      </c>
      <c r="D47" s="2435" t="s">
        <v>7684</v>
      </c>
      <c r="E47" s="2435" t="s">
        <v>4912</v>
      </c>
      <c r="F47" s="2435">
        <v>36</v>
      </c>
      <c r="G47" s="2435">
        <v>4</v>
      </c>
      <c r="H47" s="2440">
        <v>5857</v>
      </c>
      <c r="I47" s="2438"/>
      <c r="J47" s="2438"/>
      <c r="K47" s="2435" t="s">
        <v>858</v>
      </c>
      <c r="L47" s="2435" t="s">
        <v>2401</v>
      </c>
      <c r="M47" s="2435" t="s">
        <v>2401</v>
      </c>
      <c r="N47" s="4138" t="s">
        <v>4901</v>
      </c>
      <c r="O47" s="2440">
        <f>VLOOKUP(H47,'[5]Côn Đảo'!$D$6:$V$46,17,0)/1000000</f>
        <v>3757.3826399999998</v>
      </c>
      <c r="P47" s="4258">
        <f>VLOOKUP(H47,'[5]Côn Đảo'!$D$6:$V$46,2,0)/1000000</f>
        <v>0</v>
      </c>
      <c r="Q47" s="2435"/>
    </row>
    <row r="48" spans="1:17">
      <c r="A48" s="2139">
        <v>124</v>
      </c>
      <c r="B48" s="1813" t="e">
        <f t="shared" si="0"/>
        <v>#REF!</v>
      </c>
      <c r="C48" s="2436" t="s">
        <v>4956</v>
      </c>
      <c r="D48" s="2435" t="s">
        <v>7684</v>
      </c>
      <c r="E48" s="2435" t="s">
        <v>4912</v>
      </c>
      <c r="F48" s="2435">
        <v>30</v>
      </c>
      <c r="G48" s="2435">
        <v>7</v>
      </c>
      <c r="H48" s="2440">
        <v>97140</v>
      </c>
      <c r="I48" s="2438"/>
      <c r="J48" s="2438"/>
      <c r="K48" s="2435" t="s">
        <v>858</v>
      </c>
      <c r="L48" s="2435" t="s">
        <v>4911</v>
      </c>
      <c r="M48" s="2435" t="s">
        <v>4911</v>
      </c>
      <c r="N48" s="4138" t="s">
        <v>4901</v>
      </c>
      <c r="O48" s="2440">
        <f>VLOOKUP(H48,'[5]Côn Đảo'!$D$6:$V$46,17,0)/1000000</f>
        <v>62317.252800000002</v>
      </c>
      <c r="P48" s="4258">
        <f>VLOOKUP(H48,'[5]Côn Đảo'!$D$6:$V$46,2,0)/1000000</f>
        <v>0</v>
      </c>
      <c r="Q48" s="2435"/>
    </row>
    <row r="49" spans="1:17">
      <c r="A49" s="2139">
        <v>125</v>
      </c>
      <c r="B49" s="1813" t="e">
        <f t="shared" si="0"/>
        <v>#REF!</v>
      </c>
      <c r="C49" s="2436" t="s">
        <v>4957</v>
      </c>
      <c r="D49" s="2435" t="s">
        <v>7684</v>
      </c>
      <c r="E49" s="2435" t="s">
        <v>4912</v>
      </c>
      <c r="F49" s="2435">
        <v>29</v>
      </c>
      <c r="G49" s="2435">
        <v>63</v>
      </c>
      <c r="H49" s="2440">
        <v>8288</v>
      </c>
      <c r="I49" s="4257"/>
      <c r="J49" s="2438"/>
      <c r="K49" s="2435" t="s">
        <v>858</v>
      </c>
      <c r="L49" s="2435" t="s">
        <v>4911</v>
      </c>
      <c r="M49" s="2435" t="s">
        <v>4911</v>
      </c>
      <c r="N49" s="4138" t="s">
        <v>4901</v>
      </c>
      <c r="O49" s="2440">
        <f>VLOOKUP(H49,'[5]Côn Đảo'!$D$6:$V$46,17,0)/1000000</f>
        <v>3402.3897600000005</v>
      </c>
      <c r="P49" s="2315">
        <f>VLOOKUP(H49,'[5]Côn Đảo'!$D$6:$V$46,2,0)/1000000</f>
        <v>0</v>
      </c>
      <c r="Q49" s="2435"/>
    </row>
    <row r="50" spans="1:17">
      <c r="A50" s="2139">
        <v>126</v>
      </c>
      <c r="B50" s="1813" t="e">
        <f t="shared" si="0"/>
        <v>#REF!</v>
      </c>
      <c r="C50" s="2436" t="s">
        <v>4958</v>
      </c>
      <c r="D50" s="2435" t="s">
        <v>7684</v>
      </c>
      <c r="E50" s="2435" t="s">
        <v>4912</v>
      </c>
      <c r="F50" s="2435">
        <v>28</v>
      </c>
      <c r="G50" s="2435">
        <v>1</v>
      </c>
      <c r="H50" s="2440">
        <v>10540</v>
      </c>
      <c r="I50" s="4257"/>
      <c r="J50" s="2438"/>
      <c r="K50" s="2435" t="s">
        <v>858</v>
      </c>
      <c r="L50" s="2435" t="s">
        <v>4911</v>
      </c>
      <c r="M50" s="2435" t="s">
        <v>4911</v>
      </c>
      <c r="N50" s="4138" t="s">
        <v>4901</v>
      </c>
      <c r="O50" s="2440">
        <f>VLOOKUP(H50,'[5]Côn Đảo'!$D$6:$V$46,17,0)/1000000</f>
        <v>4326.8808000000008</v>
      </c>
      <c r="P50" s="2315">
        <f>VLOOKUP(H50,'[5]Côn Đảo'!$D$6:$V$46,2,0)/1000000</f>
        <v>0</v>
      </c>
      <c r="Q50" s="2435"/>
    </row>
    <row r="51" spans="1:17">
      <c r="N51" s="4259"/>
    </row>
    <row r="52" spans="1:17">
      <c r="N52" s="4259"/>
      <c r="P52" s="4260"/>
    </row>
    <row r="53" spans="1:17">
      <c r="P53" s="4260"/>
    </row>
    <row r="54" spans="1:17">
      <c r="P54" s="4260"/>
    </row>
    <row r="55" spans="1:17">
      <c r="P55" s="4260"/>
    </row>
    <row r="56" spans="1:17">
      <c r="P56" s="4260"/>
    </row>
  </sheetData>
  <autoFilter ref="A7:V50"/>
  <mergeCells count="25">
    <mergeCell ref="N51:N52"/>
    <mergeCell ref="N47:N48"/>
    <mergeCell ref="P47:P48"/>
    <mergeCell ref="P52:P54"/>
    <mergeCell ref="P55:P56"/>
    <mergeCell ref="I49:I50"/>
    <mergeCell ref="N49:N50"/>
    <mergeCell ref="Q5:Q6"/>
    <mergeCell ref="P28:P35"/>
    <mergeCell ref="J5:J6"/>
    <mergeCell ref="K5:K6"/>
    <mergeCell ref="L5:M5"/>
    <mergeCell ref="N5:N6"/>
    <mergeCell ref="O5:O6"/>
    <mergeCell ref="P5:P6"/>
    <mergeCell ref="B2:Q2"/>
    <mergeCell ref="B3:Q3"/>
    <mergeCell ref="A5:A6"/>
    <mergeCell ref="B5:B6"/>
    <mergeCell ref="C5:C6"/>
    <mergeCell ref="D5:D6"/>
    <mergeCell ref="E5:E6"/>
    <mergeCell ref="F5:G5"/>
    <mergeCell ref="H5:H6"/>
    <mergeCell ref="I5:I6"/>
  </mergeCells>
  <pageMargins left="0.32" right="0.03" top="0.67" bottom="0.15" header="0.3" footer="0.17"/>
  <pageSetup paperSize="9" scale="7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9"/>
  <sheetViews>
    <sheetView zoomScale="70" zoomScaleNormal="70" workbookViewId="0">
      <pane ySplit="9" topLeftCell="A315" activePane="bottomLeft" state="frozen"/>
      <selection pane="bottomLeft" activeCell="N225" sqref="A224:N225"/>
    </sheetView>
  </sheetViews>
  <sheetFormatPr defaultRowHeight="15"/>
  <cols>
    <col min="1" max="1" width="5.28515625" style="921" customWidth="1"/>
    <col min="2" max="2" width="34.5703125" style="936" customWidth="1"/>
    <col min="3" max="4" width="11.5703125" style="936" customWidth="1"/>
    <col min="5" max="7" width="12.5703125" style="936" customWidth="1"/>
    <col min="8" max="8" width="9.28515625" style="936" bestFit="1" customWidth="1"/>
    <col min="9" max="9" width="8.5703125" style="936" customWidth="1"/>
    <col min="10" max="10" width="11" style="875" customWidth="1"/>
    <col min="11" max="11" width="9.85546875" style="875" customWidth="1"/>
    <col min="12" max="12" width="8.7109375" style="875" customWidth="1"/>
    <col min="13" max="14" width="10.85546875" style="875" customWidth="1"/>
    <col min="15" max="15" width="9.42578125" style="875" customWidth="1"/>
    <col min="16" max="16" width="10.7109375" style="875" customWidth="1"/>
    <col min="17" max="17" width="9" style="875" customWidth="1"/>
    <col min="18" max="20" width="9.140625" style="875"/>
    <col min="21" max="262" width="9.140625" style="876"/>
    <col min="263" max="263" width="5.28515625" style="876" customWidth="1"/>
    <col min="264" max="264" width="34.5703125" style="876" customWidth="1"/>
    <col min="265" max="265" width="9.28515625" style="876" bestFit="1" customWidth="1"/>
    <col min="266" max="266" width="10.85546875" style="876" customWidth="1"/>
    <col min="267" max="267" width="8.7109375" style="876" customWidth="1"/>
    <col min="268" max="268" width="8.5703125" style="876" customWidth="1"/>
    <col min="269" max="269" width="11" style="876" customWidth="1"/>
    <col min="270" max="270" width="9.85546875" style="876" customWidth="1"/>
    <col min="271" max="271" width="9.42578125" style="876" customWidth="1"/>
    <col min="272" max="272" width="10.7109375" style="876" customWidth="1"/>
    <col min="273" max="273" width="9" style="876" customWidth="1"/>
    <col min="274" max="518" width="9.140625" style="876"/>
    <col min="519" max="519" width="5.28515625" style="876" customWidth="1"/>
    <col min="520" max="520" width="34.5703125" style="876" customWidth="1"/>
    <col min="521" max="521" width="9.28515625" style="876" bestFit="1" customWidth="1"/>
    <col min="522" max="522" width="10.85546875" style="876" customWidth="1"/>
    <col min="523" max="523" width="8.7109375" style="876" customWidth="1"/>
    <col min="524" max="524" width="8.5703125" style="876" customWidth="1"/>
    <col min="525" max="525" width="11" style="876" customWidth="1"/>
    <col min="526" max="526" width="9.85546875" style="876" customWidth="1"/>
    <col min="527" max="527" width="9.42578125" style="876" customWidth="1"/>
    <col min="528" max="528" width="10.7109375" style="876" customWidth="1"/>
    <col min="529" max="529" width="9" style="876" customWidth="1"/>
    <col min="530" max="774" width="9.140625" style="876"/>
    <col min="775" max="775" width="5.28515625" style="876" customWidth="1"/>
    <col min="776" max="776" width="34.5703125" style="876" customWidth="1"/>
    <col min="777" max="777" width="9.28515625" style="876" bestFit="1" customWidth="1"/>
    <col min="778" max="778" width="10.85546875" style="876" customWidth="1"/>
    <col min="779" max="779" width="8.7109375" style="876" customWidth="1"/>
    <col min="780" max="780" width="8.5703125" style="876" customWidth="1"/>
    <col min="781" max="781" width="11" style="876" customWidth="1"/>
    <col min="782" max="782" width="9.85546875" style="876" customWidth="1"/>
    <col min="783" max="783" width="9.42578125" style="876" customWidth="1"/>
    <col min="784" max="784" width="10.7109375" style="876" customWidth="1"/>
    <col min="785" max="785" width="9" style="876" customWidth="1"/>
    <col min="786" max="1030" width="9.140625" style="876"/>
    <col min="1031" max="1031" width="5.28515625" style="876" customWidth="1"/>
    <col min="1032" max="1032" width="34.5703125" style="876" customWidth="1"/>
    <col min="1033" max="1033" width="9.28515625" style="876" bestFit="1" customWidth="1"/>
    <col min="1034" max="1034" width="10.85546875" style="876" customWidth="1"/>
    <col min="1035" max="1035" width="8.7109375" style="876" customWidth="1"/>
    <col min="1036" max="1036" width="8.5703125" style="876" customWidth="1"/>
    <col min="1037" max="1037" width="11" style="876" customWidth="1"/>
    <col min="1038" max="1038" width="9.85546875" style="876" customWidth="1"/>
    <col min="1039" max="1039" width="9.42578125" style="876" customWidth="1"/>
    <col min="1040" max="1040" width="10.7109375" style="876" customWidth="1"/>
    <col min="1041" max="1041" width="9" style="876" customWidth="1"/>
    <col min="1042" max="1286" width="9.140625" style="876"/>
    <col min="1287" max="1287" width="5.28515625" style="876" customWidth="1"/>
    <col min="1288" max="1288" width="34.5703125" style="876" customWidth="1"/>
    <col min="1289" max="1289" width="9.28515625" style="876" bestFit="1" customWidth="1"/>
    <col min="1290" max="1290" width="10.85546875" style="876" customWidth="1"/>
    <col min="1291" max="1291" width="8.7109375" style="876" customWidth="1"/>
    <col min="1292" max="1292" width="8.5703125" style="876" customWidth="1"/>
    <col min="1293" max="1293" width="11" style="876" customWidth="1"/>
    <col min="1294" max="1294" width="9.85546875" style="876" customWidth="1"/>
    <col min="1295" max="1295" width="9.42578125" style="876" customWidth="1"/>
    <col min="1296" max="1296" width="10.7109375" style="876" customWidth="1"/>
    <col min="1297" max="1297" width="9" style="876" customWidth="1"/>
    <col min="1298" max="1542" width="9.140625" style="876"/>
    <col min="1543" max="1543" width="5.28515625" style="876" customWidth="1"/>
    <col min="1544" max="1544" width="34.5703125" style="876" customWidth="1"/>
    <col min="1545" max="1545" width="9.28515625" style="876" bestFit="1" customWidth="1"/>
    <col min="1546" max="1546" width="10.85546875" style="876" customWidth="1"/>
    <col min="1547" max="1547" width="8.7109375" style="876" customWidth="1"/>
    <col min="1548" max="1548" width="8.5703125" style="876" customWidth="1"/>
    <col min="1549" max="1549" width="11" style="876" customWidth="1"/>
    <col min="1550" max="1550" width="9.85546875" style="876" customWidth="1"/>
    <col min="1551" max="1551" width="9.42578125" style="876" customWidth="1"/>
    <col min="1552" max="1552" width="10.7109375" style="876" customWidth="1"/>
    <col min="1553" max="1553" width="9" style="876" customWidth="1"/>
    <col min="1554" max="1798" width="9.140625" style="876"/>
    <col min="1799" max="1799" width="5.28515625" style="876" customWidth="1"/>
    <col min="1800" max="1800" width="34.5703125" style="876" customWidth="1"/>
    <col min="1801" max="1801" width="9.28515625" style="876" bestFit="1" customWidth="1"/>
    <col min="1802" max="1802" width="10.85546875" style="876" customWidth="1"/>
    <col min="1803" max="1803" width="8.7109375" style="876" customWidth="1"/>
    <col min="1804" max="1804" width="8.5703125" style="876" customWidth="1"/>
    <col min="1805" max="1805" width="11" style="876" customWidth="1"/>
    <col min="1806" max="1806" width="9.85546875" style="876" customWidth="1"/>
    <col min="1807" max="1807" width="9.42578125" style="876" customWidth="1"/>
    <col min="1808" max="1808" width="10.7109375" style="876" customWidth="1"/>
    <col min="1809" max="1809" width="9" style="876" customWidth="1"/>
    <col min="1810" max="2054" width="9.140625" style="876"/>
    <col min="2055" max="2055" width="5.28515625" style="876" customWidth="1"/>
    <col min="2056" max="2056" width="34.5703125" style="876" customWidth="1"/>
    <col min="2057" max="2057" width="9.28515625" style="876" bestFit="1" customWidth="1"/>
    <col min="2058" max="2058" width="10.85546875" style="876" customWidth="1"/>
    <col min="2059" max="2059" width="8.7109375" style="876" customWidth="1"/>
    <col min="2060" max="2060" width="8.5703125" style="876" customWidth="1"/>
    <col min="2061" max="2061" width="11" style="876" customWidth="1"/>
    <col min="2062" max="2062" width="9.85546875" style="876" customWidth="1"/>
    <col min="2063" max="2063" width="9.42578125" style="876" customWidth="1"/>
    <col min="2064" max="2064" width="10.7109375" style="876" customWidth="1"/>
    <col min="2065" max="2065" width="9" style="876" customWidth="1"/>
    <col min="2066" max="2310" width="9.140625" style="876"/>
    <col min="2311" max="2311" width="5.28515625" style="876" customWidth="1"/>
    <col min="2312" max="2312" width="34.5703125" style="876" customWidth="1"/>
    <col min="2313" max="2313" width="9.28515625" style="876" bestFit="1" customWidth="1"/>
    <col min="2314" max="2314" width="10.85546875" style="876" customWidth="1"/>
    <col min="2315" max="2315" width="8.7109375" style="876" customWidth="1"/>
    <col min="2316" max="2316" width="8.5703125" style="876" customWidth="1"/>
    <col min="2317" max="2317" width="11" style="876" customWidth="1"/>
    <col min="2318" max="2318" width="9.85546875" style="876" customWidth="1"/>
    <col min="2319" max="2319" width="9.42578125" style="876" customWidth="1"/>
    <col min="2320" max="2320" width="10.7109375" style="876" customWidth="1"/>
    <col min="2321" max="2321" width="9" style="876" customWidth="1"/>
    <col min="2322" max="2566" width="9.140625" style="876"/>
    <col min="2567" max="2567" width="5.28515625" style="876" customWidth="1"/>
    <col min="2568" max="2568" width="34.5703125" style="876" customWidth="1"/>
    <col min="2569" max="2569" width="9.28515625" style="876" bestFit="1" customWidth="1"/>
    <col min="2570" max="2570" width="10.85546875" style="876" customWidth="1"/>
    <col min="2571" max="2571" width="8.7109375" style="876" customWidth="1"/>
    <col min="2572" max="2572" width="8.5703125" style="876" customWidth="1"/>
    <col min="2573" max="2573" width="11" style="876" customWidth="1"/>
    <col min="2574" max="2574" width="9.85546875" style="876" customWidth="1"/>
    <col min="2575" max="2575" width="9.42578125" style="876" customWidth="1"/>
    <col min="2576" max="2576" width="10.7109375" style="876" customWidth="1"/>
    <col min="2577" max="2577" width="9" style="876" customWidth="1"/>
    <col min="2578" max="2822" width="9.140625" style="876"/>
    <col min="2823" max="2823" width="5.28515625" style="876" customWidth="1"/>
    <col min="2824" max="2824" width="34.5703125" style="876" customWidth="1"/>
    <col min="2825" max="2825" width="9.28515625" style="876" bestFit="1" customWidth="1"/>
    <col min="2826" max="2826" width="10.85546875" style="876" customWidth="1"/>
    <col min="2827" max="2827" width="8.7109375" style="876" customWidth="1"/>
    <col min="2828" max="2828" width="8.5703125" style="876" customWidth="1"/>
    <col min="2829" max="2829" width="11" style="876" customWidth="1"/>
    <col min="2830" max="2830" width="9.85546875" style="876" customWidth="1"/>
    <col min="2831" max="2831" width="9.42578125" style="876" customWidth="1"/>
    <col min="2832" max="2832" width="10.7109375" style="876" customWidth="1"/>
    <col min="2833" max="2833" width="9" style="876" customWidth="1"/>
    <col min="2834" max="3078" width="9.140625" style="876"/>
    <col min="3079" max="3079" width="5.28515625" style="876" customWidth="1"/>
    <col min="3080" max="3080" width="34.5703125" style="876" customWidth="1"/>
    <col min="3081" max="3081" width="9.28515625" style="876" bestFit="1" customWidth="1"/>
    <col min="3082" max="3082" width="10.85546875" style="876" customWidth="1"/>
    <col min="3083" max="3083" width="8.7109375" style="876" customWidth="1"/>
    <col min="3084" max="3084" width="8.5703125" style="876" customWidth="1"/>
    <col min="3085" max="3085" width="11" style="876" customWidth="1"/>
    <col min="3086" max="3086" width="9.85546875" style="876" customWidth="1"/>
    <col min="3087" max="3087" width="9.42578125" style="876" customWidth="1"/>
    <col min="3088" max="3088" width="10.7109375" style="876" customWidth="1"/>
    <col min="3089" max="3089" width="9" style="876" customWidth="1"/>
    <col min="3090" max="3334" width="9.140625" style="876"/>
    <col min="3335" max="3335" width="5.28515625" style="876" customWidth="1"/>
    <col min="3336" max="3336" width="34.5703125" style="876" customWidth="1"/>
    <col min="3337" max="3337" width="9.28515625" style="876" bestFit="1" customWidth="1"/>
    <col min="3338" max="3338" width="10.85546875" style="876" customWidth="1"/>
    <col min="3339" max="3339" width="8.7109375" style="876" customWidth="1"/>
    <col min="3340" max="3340" width="8.5703125" style="876" customWidth="1"/>
    <col min="3341" max="3341" width="11" style="876" customWidth="1"/>
    <col min="3342" max="3342" width="9.85546875" style="876" customWidth="1"/>
    <col min="3343" max="3343" width="9.42578125" style="876" customWidth="1"/>
    <col min="3344" max="3344" width="10.7109375" style="876" customWidth="1"/>
    <col min="3345" max="3345" width="9" style="876" customWidth="1"/>
    <col min="3346" max="3590" width="9.140625" style="876"/>
    <col min="3591" max="3591" width="5.28515625" style="876" customWidth="1"/>
    <col min="3592" max="3592" width="34.5703125" style="876" customWidth="1"/>
    <col min="3593" max="3593" width="9.28515625" style="876" bestFit="1" customWidth="1"/>
    <col min="3594" max="3594" width="10.85546875" style="876" customWidth="1"/>
    <col min="3595" max="3595" width="8.7109375" style="876" customWidth="1"/>
    <col min="3596" max="3596" width="8.5703125" style="876" customWidth="1"/>
    <col min="3597" max="3597" width="11" style="876" customWidth="1"/>
    <col min="3598" max="3598" width="9.85546875" style="876" customWidth="1"/>
    <col min="3599" max="3599" width="9.42578125" style="876" customWidth="1"/>
    <col min="3600" max="3600" width="10.7109375" style="876" customWidth="1"/>
    <col min="3601" max="3601" width="9" style="876" customWidth="1"/>
    <col min="3602" max="3846" width="9.140625" style="876"/>
    <col min="3847" max="3847" width="5.28515625" style="876" customWidth="1"/>
    <col min="3848" max="3848" width="34.5703125" style="876" customWidth="1"/>
    <col min="3849" max="3849" width="9.28515625" style="876" bestFit="1" customWidth="1"/>
    <col min="3850" max="3850" width="10.85546875" style="876" customWidth="1"/>
    <col min="3851" max="3851" width="8.7109375" style="876" customWidth="1"/>
    <col min="3852" max="3852" width="8.5703125" style="876" customWidth="1"/>
    <col min="3853" max="3853" width="11" style="876" customWidth="1"/>
    <col min="3854" max="3854" width="9.85546875" style="876" customWidth="1"/>
    <col min="3855" max="3855" width="9.42578125" style="876" customWidth="1"/>
    <col min="3856" max="3856" width="10.7109375" style="876" customWidth="1"/>
    <col min="3857" max="3857" width="9" style="876" customWidth="1"/>
    <col min="3858" max="4102" width="9.140625" style="876"/>
    <col min="4103" max="4103" width="5.28515625" style="876" customWidth="1"/>
    <col min="4104" max="4104" width="34.5703125" style="876" customWidth="1"/>
    <col min="4105" max="4105" width="9.28515625" style="876" bestFit="1" customWidth="1"/>
    <col min="4106" max="4106" width="10.85546875" style="876" customWidth="1"/>
    <col min="4107" max="4107" width="8.7109375" style="876" customWidth="1"/>
    <col min="4108" max="4108" width="8.5703125" style="876" customWidth="1"/>
    <col min="4109" max="4109" width="11" style="876" customWidth="1"/>
    <col min="4110" max="4110" width="9.85546875" style="876" customWidth="1"/>
    <col min="4111" max="4111" width="9.42578125" style="876" customWidth="1"/>
    <col min="4112" max="4112" width="10.7109375" style="876" customWidth="1"/>
    <col min="4113" max="4113" width="9" style="876" customWidth="1"/>
    <col min="4114" max="4358" width="9.140625" style="876"/>
    <col min="4359" max="4359" width="5.28515625" style="876" customWidth="1"/>
    <col min="4360" max="4360" width="34.5703125" style="876" customWidth="1"/>
    <col min="4361" max="4361" width="9.28515625" style="876" bestFit="1" customWidth="1"/>
    <col min="4362" max="4362" width="10.85546875" style="876" customWidth="1"/>
    <col min="4363" max="4363" width="8.7109375" style="876" customWidth="1"/>
    <col min="4364" max="4364" width="8.5703125" style="876" customWidth="1"/>
    <col min="4365" max="4365" width="11" style="876" customWidth="1"/>
    <col min="4366" max="4366" width="9.85546875" style="876" customWidth="1"/>
    <col min="4367" max="4367" width="9.42578125" style="876" customWidth="1"/>
    <col min="4368" max="4368" width="10.7109375" style="876" customWidth="1"/>
    <col min="4369" max="4369" width="9" style="876" customWidth="1"/>
    <col min="4370" max="4614" width="9.140625" style="876"/>
    <col min="4615" max="4615" width="5.28515625" style="876" customWidth="1"/>
    <col min="4616" max="4616" width="34.5703125" style="876" customWidth="1"/>
    <col min="4617" max="4617" width="9.28515625" style="876" bestFit="1" customWidth="1"/>
    <col min="4618" max="4618" width="10.85546875" style="876" customWidth="1"/>
    <col min="4619" max="4619" width="8.7109375" style="876" customWidth="1"/>
    <col min="4620" max="4620" width="8.5703125" style="876" customWidth="1"/>
    <col min="4621" max="4621" width="11" style="876" customWidth="1"/>
    <col min="4622" max="4622" width="9.85546875" style="876" customWidth="1"/>
    <col min="4623" max="4623" width="9.42578125" style="876" customWidth="1"/>
    <col min="4624" max="4624" width="10.7109375" style="876" customWidth="1"/>
    <col min="4625" max="4625" width="9" style="876" customWidth="1"/>
    <col min="4626" max="4870" width="9.140625" style="876"/>
    <col min="4871" max="4871" width="5.28515625" style="876" customWidth="1"/>
    <col min="4872" max="4872" width="34.5703125" style="876" customWidth="1"/>
    <col min="4873" max="4873" width="9.28515625" style="876" bestFit="1" customWidth="1"/>
    <col min="4874" max="4874" width="10.85546875" style="876" customWidth="1"/>
    <col min="4875" max="4875" width="8.7109375" style="876" customWidth="1"/>
    <col min="4876" max="4876" width="8.5703125" style="876" customWidth="1"/>
    <col min="4877" max="4877" width="11" style="876" customWidth="1"/>
    <col min="4878" max="4878" width="9.85546875" style="876" customWidth="1"/>
    <col min="4879" max="4879" width="9.42578125" style="876" customWidth="1"/>
    <col min="4880" max="4880" width="10.7109375" style="876" customWidth="1"/>
    <col min="4881" max="4881" width="9" style="876" customWidth="1"/>
    <col min="4882" max="5126" width="9.140625" style="876"/>
    <col min="5127" max="5127" width="5.28515625" style="876" customWidth="1"/>
    <col min="5128" max="5128" width="34.5703125" style="876" customWidth="1"/>
    <col min="5129" max="5129" width="9.28515625" style="876" bestFit="1" customWidth="1"/>
    <col min="5130" max="5130" width="10.85546875" style="876" customWidth="1"/>
    <col min="5131" max="5131" width="8.7109375" style="876" customWidth="1"/>
    <col min="5132" max="5132" width="8.5703125" style="876" customWidth="1"/>
    <col min="5133" max="5133" width="11" style="876" customWidth="1"/>
    <col min="5134" max="5134" width="9.85546875" style="876" customWidth="1"/>
    <col min="5135" max="5135" width="9.42578125" style="876" customWidth="1"/>
    <col min="5136" max="5136" width="10.7109375" style="876" customWidth="1"/>
    <col min="5137" max="5137" width="9" style="876" customWidth="1"/>
    <col min="5138" max="5382" width="9.140625" style="876"/>
    <col min="5383" max="5383" width="5.28515625" style="876" customWidth="1"/>
    <col min="5384" max="5384" width="34.5703125" style="876" customWidth="1"/>
    <col min="5385" max="5385" width="9.28515625" style="876" bestFit="1" customWidth="1"/>
    <col min="5386" max="5386" width="10.85546875" style="876" customWidth="1"/>
    <col min="5387" max="5387" width="8.7109375" style="876" customWidth="1"/>
    <col min="5388" max="5388" width="8.5703125" style="876" customWidth="1"/>
    <col min="5389" max="5389" width="11" style="876" customWidth="1"/>
    <col min="5390" max="5390" width="9.85546875" style="876" customWidth="1"/>
    <col min="5391" max="5391" width="9.42578125" style="876" customWidth="1"/>
    <col min="5392" max="5392" width="10.7109375" style="876" customWidth="1"/>
    <col min="5393" max="5393" width="9" style="876" customWidth="1"/>
    <col min="5394" max="5638" width="9.140625" style="876"/>
    <col min="5639" max="5639" width="5.28515625" style="876" customWidth="1"/>
    <col min="5640" max="5640" width="34.5703125" style="876" customWidth="1"/>
    <col min="5641" max="5641" width="9.28515625" style="876" bestFit="1" customWidth="1"/>
    <col min="5642" max="5642" width="10.85546875" style="876" customWidth="1"/>
    <col min="5643" max="5643" width="8.7109375" style="876" customWidth="1"/>
    <col min="5644" max="5644" width="8.5703125" style="876" customWidth="1"/>
    <col min="5645" max="5645" width="11" style="876" customWidth="1"/>
    <col min="5646" max="5646" width="9.85546875" style="876" customWidth="1"/>
    <col min="5647" max="5647" width="9.42578125" style="876" customWidth="1"/>
    <col min="5648" max="5648" width="10.7109375" style="876" customWidth="1"/>
    <col min="5649" max="5649" width="9" style="876" customWidth="1"/>
    <col min="5650" max="5894" width="9.140625" style="876"/>
    <col min="5895" max="5895" width="5.28515625" style="876" customWidth="1"/>
    <col min="5896" max="5896" width="34.5703125" style="876" customWidth="1"/>
    <col min="5897" max="5897" width="9.28515625" style="876" bestFit="1" customWidth="1"/>
    <col min="5898" max="5898" width="10.85546875" style="876" customWidth="1"/>
    <col min="5899" max="5899" width="8.7109375" style="876" customWidth="1"/>
    <col min="5900" max="5900" width="8.5703125" style="876" customWidth="1"/>
    <col min="5901" max="5901" width="11" style="876" customWidth="1"/>
    <col min="5902" max="5902" width="9.85546875" style="876" customWidth="1"/>
    <col min="5903" max="5903" width="9.42578125" style="876" customWidth="1"/>
    <col min="5904" max="5904" width="10.7109375" style="876" customWidth="1"/>
    <col min="5905" max="5905" width="9" style="876" customWidth="1"/>
    <col min="5906" max="6150" width="9.140625" style="876"/>
    <col min="6151" max="6151" width="5.28515625" style="876" customWidth="1"/>
    <col min="6152" max="6152" width="34.5703125" style="876" customWidth="1"/>
    <col min="6153" max="6153" width="9.28515625" style="876" bestFit="1" customWidth="1"/>
    <col min="6154" max="6154" width="10.85546875" style="876" customWidth="1"/>
    <col min="6155" max="6155" width="8.7109375" style="876" customWidth="1"/>
    <col min="6156" max="6156" width="8.5703125" style="876" customWidth="1"/>
    <col min="6157" max="6157" width="11" style="876" customWidth="1"/>
    <col min="6158" max="6158" width="9.85546875" style="876" customWidth="1"/>
    <col min="6159" max="6159" width="9.42578125" style="876" customWidth="1"/>
    <col min="6160" max="6160" width="10.7109375" style="876" customWidth="1"/>
    <col min="6161" max="6161" width="9" style="876" customWidth="1"/>
    <col min="6162" max="6406" width="9.140625" style="876"/>
    <col min="6407" max="6407" width="5.28515625" style="876" customWidth="1"/>
    <col min="6408" max="6408" width="34.5703125" style="876" customWidth="1"/>
    <col min="6409" max="6409" width="9.28515625" style="876" bestFit="1" customWidth="1"/>
    <col min="6410" max="6410" width="10.85546875" style="876" customWidth="1"/>
    <col min="6411" max="6411" width="8.7109375" style="876" customWidth="1"/>
    <col min="6412" max="6412" width="8.5703125" style="876" customWidth="1"/>
    <col min="6413" max="6413" width="11" style="876" customWidth="1"/>
    <col min="6414" max="6414" width="9.85546875" style="876" customWidth="1"/>
    <col min="6415" max="6415" width="9.42578125" style="876" customWidth="1"/>
    <col min="6416" max="6416" width="10.7109375" style="876" customWidth="1"/>
    <col min="6417" max="6417" width="9" style="876" customWidth="1"/>
    <col min="6418" max="6662" width="9.140625" style="876"/>
    <col min="6663" max="6663" width="5.28515625" style="876" customWidth="1"/>
    <col min="6664" max="6664" width="34.5703125" style="876" customWidth="1"/>
    <col min="6665" max="6665" width="9.28515625" style="876" bestFit="1" customWidth="1"/>
    <col min="6666" max="6666" width="10.85546875" style="876" customWidth="1"/>
    <col min="6667" max="6667" width="8.7109375" style="876" customWidth="1"/>
    <col min="6668" max="6668" width="8.5703125" style="876" customWidth="1"/>
    <col min="6669" max="6669" width="11" style="876" customWidth="1"/>
    <col min="6670" max="6670" width="9.85546875" style="876" customWidth="1"/>
    <col min="6671" max="6671" width="9.42578125" style="876" customWidth="1"/>
    <col min="6672" max="6672" width="10.7109375" style="876" customWidth="1"/>
    <col min="6673" max="6673" width="9" style="876" customWidth="1"/>
    <col min="6674" max="6918" width="9.140625" style="876"/>
    <col min="6919" max="6919" width="5.28515625" style="876" customWidth="1"/>
    <col min="6920" max="6920" width="34.5703125" style="876" customWidth="1"/>
    <col min="6921" max="6921" width="9.28515625" style="876" bestFit="1" customWidth="1"/>
    <col min="6922" max="6922" width="10.85546875" style="876" customWidth="1"/>
    <col min="6923" max="6923" width="8.7109375" style="876" customWidth="1"/>
    <col min="6924" max="6924" width="8.5703125" style="876" customWidth="1"/>
    <col min="6925" max="6925" width="11" style="876" customWidth="1"/>
    <col min="6926" max="6926" width="9.85546875" style="876" customWidth="1"/>
    <col min="6927" max="6927" width="9.42578125" style="876" customWidth="1"/>
    <col min="6928" max="6928" width="10.7109375" style="876" customWidth="1"/>
    <col min="6929" max="6929" width="9" style="876" customWidth="1"/>
    <col min="6930" max="7174" width="9.140625" style="876"/>
    <col min="7175" max="7175" width="5.28515625" style="876" customWidth="1"/>
    <col min="7176" max="7176" width="34.5703125" style="876" customWidth="1"/>
    <col min="7177" max="7177" width="9.28515625" style="876" bestFit="1" customWidth="1"/>
    <col min="7178" max="7178" width="10.85546875" style="876" customWidth="1"/>
    <col min="7179" max="7179" width="8.7109375" style="876" customWidth="1"/>
    <col min="7180" max="7180" width="8.5703125" style="876" customWidth="1"/>
    <col min="7181" max="7181" width="11" style="876" customWidth="1"/>
    <col min="7182" max="7182" width="9.85546875" style="876" customWidth="1"/>
    <col min="7183" max="7183" width="9.42578125" style="876" customWidth="1"/>
    <col min="7184" max="7184" width="10.7109375" style="876" customWidth="1"/>
    <col min="7185" max="7185" width="9" style="876" customWidth="1"/>
    <col min="7186" max="7430" width="9.140625" style="876"/>
    <col min="7431" max="7431" width="5.28515625" style="876" customWidth="1"/>
    <col min="7432" max="7432" width="34.5703125" style="876" customWidth="1"/>
    <col min="7433" max="7433" width="9.28515625" style="876" bestFit="1" customWidth="1"/>
    <col min="7434" max="7434" width="10.85546875" style="876" customWidth="1"/>
    <col min="7435" max="7435" width="8.7109375" style="876" customWidth="1"/>
    <col min="7436" max="7436" width="8.5703125" style="876" customWidth="1"/>
    <col min="7437" max="7437" width="11" style="876" customWidth="1"/>
    <col min="7438" max="7438" width="9.85546875" style="876" customWidth="1"/>
    <col min="7439" max="7439" width="9.42578125" style="876" customWidth="1"/>
    <col min="7440" max="7440" width="10.7109375" style="876" customWidth="1"/>
    <col min="7441" max="7441" width="9" style="876" customWidth="1"/>
    <col min="7442" max="7686" width="9.140625" style="876"/>
    <col min="7687" max="7687" width="5.28515625" style="876" customWidth="1"/>
    <col min="7688" max="7688" width="34.5703125" style="876" customWidth="1"/>
    <col min="7689" max="7689" width="9.28515625" style="876" bestFit="1" customWidth="1"/>
    <col min="7690" max="7690" width="10.85546875" style="876" customWidth="1"/>
    <col min="7691" max="7691" width="8.7109375" style="876" customWidth="1"/>
    <col min="7692" max="7692" width="8.5703125" style="876" customWidth="1"/>
    <col min="7693" max="7693" width="11" style="876" customWidth="1"/>
    <col min="7694" max="7694" width="9.85546875" style="876" customWidth="1"/>
    <col min="7695" max="7695" width="9.42578125" style="876" customWidth="1"/>
    <col min="7696" max="7696" width="10.7109375" style="876" customWidth="1"/>
    <col min="7697" max="7697" width="9" style="876" customWidth="1"/>
    <col min="7698" max="7942" width="9.140625" style="876"/>
    <col min="7943" max="7943" width="5.28515625" style="876" customWidth="1"/>
    <col min="7944" max="7944" width="34.5703125" style="876" customWidth="1"/>
    <col min="7945" max="7945" width="9.28515625" style="876" bestFit="1" customWidth="1"/>
    <col min="7946" max="7946" width="10.85546875" style="876" customWidth="1"/>
    <col min="7947" max="7947" width="8.7109375" style="876" customWidth="1"/>
    <col min="7948" max="7948" width="8.5703125" style="876" customWidth="1"/>
    <col min="7949" max="7949" width="11" style="876" customWidth="1"/>
    <col min="7950" max="7950" width="9.85546875" style="876" customWidth="1"/>
    <col min="7951" max="7951" width="9.42578125" style="876" customWidth="1"/>
    <col min="7952" max="7952" width="10.7109375" style="876" customWidth="1"/>
    <col min="7953" max="7953" width="9" style="876" customWidth="1"/>
    <col min="7954" max="8198" width="9.140625" style="876"/>
    <col min="8199" max="8199" width="5.28515625" style="876" customWidth="1"/>
    <col min="8200" max="8200" width="34.5703125" style="876" customWidth="1"/>
    <col min="8201" max="8201" width="9.28515625" style="876" bestFit="1" customWidth="1"/>
    <col min="8202" max="8202" width="10.85546875" style="876" customWidth="1"/>
    <col min="8203" max="8203" width="8.7109375" style="876" customWidth="1"/>
    <col min="8204" max="8204" width="8.5703125" style="876" customWidth="1"/>
    <col min="8205" max="8205" width="11" style="876" customWidth="1"/>
    <col min="8206" max="8206" width="9.85546875" style="876" customWidth="1"/>
    <col min="8207" max="8207" width="9.42578125" style="876" customWidth="1"/>
    <col min="8208" max="8208" width="10.7109375" style="876" customWidth="1"/>
    <col min="8209" max="8209" width="9" style="876" customWidth="1"/>
    <col min="8210" max="8454" width="9.140625" style="876"/>
    <col min="8455" max="8455" width="5.28515625" style="876" customWidth="1"/>
    <col min="8456" max="8456" width="34.5703125" style="876" customWidth="1"/>
    <col min="8457" max="8457" width="9.28515625" style="876" bestFit="1" customWidth="1"/>
    <col min="8458" max="8458" width="10.85546875" style="876" customWidth="1"/>
    <col min="8459" max="8459" width="8.7109375" style="876" customWidth="1"/>
    <col min="8460" max="8460" width="8.5703125" style="876" customWidth="1"/>
    <col min="8461" max="8461" width="11" style="876" customWidth="1"/>
    <col min="8462" max="8462" width="9.85546875" style="876" customWidth="1"/>
    <col min="8463" max="8463" width="9.42578125" style="876" customWidth="1"/>
    <col min="8464" max="8464" width="10.7109375" style="876" customWidth="1"/>
    <col min="8465" max="8465" width="9" style="876" customWidth="1"/>
    <col min="8466" max="8710" width="9.140625" style="876"/>
    <col min="8711" max="8711" width="5.28515625" style="876" customWidth="1"/>
    <col min="8712" max="8712" width="34.5703125" style="876" customWidth="1"/>
    <col min="8713" max="8713" width="9.28515625" style="876" bestFit="1" customWidth="1"/>
    <col min="8714" max="8714" width="10.85546875" style="876" customWidth="1"/>
    <col min="8715" max="8715" width="8.7109375" style="876" customWidth="1"/>
    <col min="8716" max="8716" width="8.5703125" style="876" customWidth="1"/>
    <col min="8717" max="8717" width="11" style="876" customWidth="1"/>
    <col min="8718" max="8718" width="9.85546875" style="876" customWidth="1"/>
    <col min="8719" max="8719" width="9.42578125" style="876" customWidth="1"/>
    <col min="8720" max="8720" width="10.7109375" style="876" customWidth="1"/>
    <col min="8721" max="8721" width="9" style="876" customWidth="1"/>
    <col min="8722" max="8966" width="9.140625" style="876"/>
    <col min="8967" max="8967" width="5.28515625" style="876" customWidth="1"/>
    <col min="8968" max="8968" width="34.5703125" style="876" customWidth="1"/>
    <col min="8969" max="8969" width="9.28515625" style="876" bestFit="1" customWidth="1"/>
    <col min="8970" max="8970" width="10.85546875" style="876" customWidth="1"/>
    <col min="8971" max="8971" width="8.7109375" style="876" customWidth="1"/>
    <col min="8972" max="8972" width="8.5703125" style="876" customWidth="1"/>
    <col min="8973" max="8973" width="11" style="876" customWidth="1"/>
    <col min="8974" max="8974" width="9.85546875" style="876" customWidth="1"/>
    <col min="8975" max="8975" width="9.42578125" style="876" customWidth="1"/>
    <col min="8976" max="8976" width="10.7109375" style="876" customWidth="1"/>
    <col min="8977" max="8977" width="9" style="876" customWidth="1"/>
    <col min="8978" max="9222" width="9.140625" style="876"/>
    <col min="9223" max="9223" width="5.28515625" style="876" customWidth="1"/>
    <col min="9224" max="9224" width="34.5703125" style="876" customWidth="1"/>
    <col min="9225" max="9225" width="9.28515625" style="876" bestFit="1" customWidth="1"/>
    <col min="9226" max="9226" width="10.85546875" style="876" customWidth="1"/>
    <col min="9227" max="9227" width="8.7109375" style="876" customWidth="1"/>
    <col min="9228" max="9228" width="8.5703125" style="876" customWidth="1"/>
    <col min="9229" max="9229" width="11" style="876" customWidth="1"/>
    <col min="9230" max="9230" width="9.85546875" style="876" customWidth="1"/>
    <col min="9231" max="9231" width="9.42578125" style="876" customWidth="1"/>
    <col min="9232" max="9232" width="10.7109375" style="876" customWidth="1"/>
    <col min="9233" max="9233" width="9" style="876" customWidth="1"/>
    <col min="9234" max="9478" width="9.140625" style="876"/>
    <col min="9479" max="9479" width="5.28515625" style="876" customWidth="1"/>
    <col min="9480" max="9480" width="34.5703125" style="876" customWidth="1"/>
    <col min="9481" max="9481" width="9.28515625" style="876" bestFit="1" customWidth="1"/>
    <col min="9482" max="9482" width="10.85546875" style="876" customWidth="1"/>
    <col min="9483" max="9483" width="8.7109375" style="876" customWidth="1"/>
    <col min="9484" max="9484" width="8.5703125" style="876" customWidth="1"/>
    <col min="9485" max="9485" width="11" style="876" customWidth="1"/>
    <col min="9486" max="9486" width="9.85546875" style="876" customWidth="1"/>
    <col min="9487" max="9487" width="9.42578125" style="876" customWidth="1"/>
    <col min="9488" max="9488" width="10.7109375" style="876" customWidth="1"/>
    <col min="9489" max="9489" width="9" style="876" customWidth="1"/>
    <col min="9490" max="9734" width="9.140625" style="876"/>
    <col min="9735" max="9735" width="5.28515625" style="876" customWidth="1"/>
    <col min="9736" max="9736" width="34.5703125" style="876" customWidth="1"/>
    <col min="9737" max="9737" width="9.28515625" style="876" bestFit="1" customWidth="1"/>
    <col min="9738" max="9738" width="10.85546875" style="876" customWidth="1"/>
    <col min="9739" max="9739" width="8.7109375" style="876" customWidth="1"/>
    <col min="9740" max="9740" width="8.5703125" style="876" customWidth="1"/>
    <col min="9741" max="9741" width="11" style="876" customWidth="1"/>
    <col min="9742" max="9742" width="9.85546875" style="876" customWidth="1"/>
    <col min="9743" max="9743" width="9.42578125" style="876" customWidth="1"/>
    <col min="9744" max="9744" width="10.7109375" style="876" customWidth="1"/>
    <col min="9745" max="9745" width="9" style="876" customWidth="1"/>
    <col min="9746" max="9990" width="9.140625" style="876"/>
    <col min="9991" max="9991" width="5.28515625" style="876" customWidth="1"/>
    <col min="9992" max="9992" width="34.5703125" style="876" customWidth="1"/>
    <col min="9993" max="9993" width="9.28515625" style="876" bestFit="1" customWidth="1"/>
    <col min="9994" max="9994" width="10.85546875" style="876" customWidth="1"/>
    <col min="9995" max="9995" width="8.7109375" style="876" customWidth="1"/>
    <col min="9996" max="9996" width="8.5703125" style="876" customWidth="1"/>
    <col min="9997" max="9997" width="11" style="876" customWidth="1"/>
    <col min="9998" max="9998" width="9.85546875" style="876" customWidth="1"/>
    <col min="9999" max="9999" width="9.42578125" style="876" customWidth="1"/>
    <col min="10000" max="10000" width="10.7109375" style="876" customWidth="1"/>
    <col min="10001" max="10001" width="9" style="876" customWidth="1"/>
    <col min="10002" max="10246" width="9.140625" style="876"/>
    <col min="10247" max="10247" width="5.28515625" style="876" customWidth="1"/>
    <col min="10248" max="10248" width="34.5703125" style="876" customWidth="1"/>
    <col min="10249" max="10249" width="9.28515625" style="876" bestFit="1" customWidth="1"/>
    <col min="10250" max="10250" width="10.85546875" style="876" customWidth="1"/>
    <col min="10251" max="10251" width="8.7109375" style="876" customWidth="1"/>
    <col min="10252" max="10252" width="8.5703125" style="876" customWidth="1"/>
    <col min="10253" max="10253" width="11" style="876" customWidth="1"/>
    <col min="10254" max="10254" width="9.85546875" style="876" customWidth="1"/>
    <col min="10255" max="10255" width="9.42578125" style="876" customWidth="1"/>
    <col min="10256" max="10256" width="10.7109375" style="876" customWidth="1"/>
    <col min="10257" max="10257" width="9" style="876" customWidth="1"/>
    <col min="10258" max="10502" width="9.140625" style="876"/>
    <col min="10503" max="10503" width="5.28515625" style="876" customWidth="1"/>
    <col min="10504" max="10504" width="34.5703125" style="876" customWidth="1"/>
    <col min="10505" max="10505" width="9.28515625" style="876" bestFit="1" customWidth="1"/>
    <col min="10506" max="10506" width="10.85546875" style="876" customWidth="1"/>
    <col min="10507" max="10507" width="8.7109375" style="876" customWidth="1"/>
    <col min="10508" max="10508" width="8.5703125" style="876" customWidth="1"/>
    <col min="10509" max="10509" width="11" style="876" customWidth="1"/>
    <col min="10510" max="10510" width="9.85546875" style="876" customWidth="1"/>
    <col min="10511" max="10511" width="9.42578125" style="876" customWidth="1"/>
    <col min="10512" max="10512" width="10.7109375" style="876" customWidth="1"/>
    <col min="10513" max="10513" width="9" style="876" customWidth="1"/>
    <col min="10514" max="10758" width="9.140625" style="876"/>
    <col min="10759" max="10759" width="5.28515625" style="876" customWidth="1"/>
    <col min="10760" max="10760" width="34.5703125" style="876" customWidth="1"/>
    <col min="10761" max="10761" width="9.28515625" style="876" bestFit="1" customWidth="1"/>
    <col min="10762" max="10762" width="10.85546875" style="876" customWidth="1"/>
    <col min="10763" max="10763" width="8.7109375" style="876" customWidth="1"/>
    <col min="10764" max="10764" width="8.5703125" style="876" customWidth="1"/>
    <col min="10765" max="10765" width="11" style="876" customWidth="1"/>
    <col min="10766" max="10766" width="9.85546875" style="876" customWidth="1"/>
    <col min="10767" max="10767" width="9.42578125" style="876" customWidth="1"/>
    <col min="10768" max="10768" width="10.7109375" style="876" customWidth="1"/>
    <col min="10769" max="10769" width="9" style="876" customWidth="1"/>
    <col min="10770" max="11014" width="9.140625" style="876"/>
    <col min="11015" max="11015" width="5.28515625" style="876" customWidth="1"/>
    <col min="11016" max="11016" width="34.5703125" style="876" customWidth="1"/>
    <col min="11017" max="11017" width="9.28515625" style="876" bestFit="1" customWidth="1"/>
    <col min="11018" max="11018" width="10.85546875" style="876" customWidth="1"/>
    <col min="11019" max="11019" width="8.7109375" style="876" customWidth="1"/>
    <col min="11020" max="11020" width="8.5703125" style="876" customWidth="1"/>
    <col min="11021" max="11021" width="11" style="876" customWidth="1"/>
    <col min="11022" max="11022" width="9.85546875" style="876" customWidth="1"/>
    <col min="11023" max="11023" width="9.42578125" style="876" customWidth="1"/>
    <col min="11024" max="11024" width="10.7109375" style="876" customWidth="1"/>
    <col min="11025" max="11025" width="9" style="876" customWidth="1"/>
    <col min="11026" max="11270" width="9.140625" style="876"/>
    <col min="11271" max="11271" width="5.28515625" style="876" customWidth="1"/>
    <col min="11272" max="11272" width="34.5703125" style="876" customWidth="1"/>
    <col min="11273" max="11273" width="9.28515625" style="876" bestFit="1" customWidth="1"/>
    <col min="11274" max="11274" width="10.85546875" style="876" customWidth="1"/>
    <col min="11275" max="11275" width="8.7109375" style="876" customWidth="1"/>
    <col min="11276" max="11276" width="8.5703125" style="876" customWidth="1"/>
    <col min="11277" max="11277" width="11" style="876" customWidth="1"/>
    <col min="11278" max="11278" width="9.85546875" style="876" customWidth="1"/>
    <col min="11279" max="11279" width="9.42578125" style="876" customWidth="1"/>
    <col min="11280" max="11280" width="10.7109375" style="876" customWidth="1"/>
    <col min="11281" max="11281" width="9" style="876" customWidth="1"/>
    <col min="11282" max="11526" width="9.140625" style="876"/>
    <col min="11527" max="11527" width="5.28515625" style="876" customWidth="1"/>
    <col min="11528" max="11528" width="34.5703125" style="876" customWidth="1"/>
    <col min="11529" max="11529" width="9.28515625" style="876" bestFit="1" customWidth="1"/>
    <col min="11530" max="11530" width="10.85546875" style="876" customWidth="1"/>
    <col min="11531" max="11531" width="8.7109375" style="876" customWidth="1"/>
    <col min="11532" max="11532" width="8.5703125" style="876" customWidth="1"/>
    <col min="11533" max="11533" width="11" style="876" customWidth="1"/>
    <col min="11534" max="11534" width="9.85546875" style="876" customWidth="1"/>
    <col min="11535" max="11535" width="9.42578125" style="876" customWidth="1"/>
    <col min="11536" max="11536" width="10.7109375" style="876" customWidth="1"/>
    <col min="11537" max="11537" width="9" style="876" customWidth="1"/>
    <col min="11538" max="11782" width="9.140625" style="876"/>
    <col min="11783" max="11783" width="5.28515625" style="876" customWidth="1"/>
    <col min="11784" max="11784" width="34.5703125" style="876" customWidth="1"/>
    <col min="11785" max="11785" width="9.28515625" style="876" bestFit="1" customWidth="1"/>
    <col min="11786" max="11786" width="10.85546875" style="876" customWidth="1"/>
    <col min="11787" max="11787" width="8.7109375" style="876" customWidth="1"/>
    <col min="11788" max="11788" width="8.5703125" style="876" customWidth="1"/>
    <col min="11789" max="11789" width="11" style="876" customWidth="1"/>
    <col min="11790" max="11790" width="9.85546875" style="876" customWidth="1"/>
    <col min="11791" max="11791" width="9.42578125" style="876" customWidth="1"/>
    <col min="11792" max="11792" width="10.7109375" style="876" customWidth="1"/>
    <col min="11793" max="11793" width="9" style="876" customWidth="1"/>
    <col min="11794" max="12038" width="9.140625" style="876"/>
    <col min="12039" max="12039" width="5.28515625" style="876" customWidth="1"/>
    <col min="12040" max="12040" width="34.5703125" style="876" customWidth="1"/>
    <col min="12041" max="12041" width="9.28515625" style="876" bestFit="1" customWidth="1"/>
    <col min="12042" max="12042" width="10.85546875" style="876" customWidth="1"/>
    <col min="12043" max="12043" width="8.7109375" style="876" customWidth="1"/>
    <col min="12044" max="12044" width="8.5703125" style="876" customWidth="1"/>
    <col min="12045" max="12045" width="11" style="876" customWidth="1"/>
    <col min="12046" max="12046" width="9.85546875" style="876" customWidth="1"/>
    <col min="12047" max="12047" width="9.42578125" style="876" customWidth="1"/>
    <col min="12048" max="12048" width="10.7109375" style="876" customWidth="1"/>
    <col min="12049" max="12049" width="9" style="876" customWidth="1"/>
    <col min="12050" max="12294" width="9.140625" style="876"/>
    <col min="12295" max="12295" width="5.28515625" style="876" customWidth="1"/>
    <col min="12296" max="12296" width="34.5703125" style="876" customWidth="1"/>
    <col min="12297" max="12297" width="9.28515625" style="876" bestFit="1" customWidth="1"/>
    <col min="12298" max="12298" width="10.85546875" style="876" customWidth="1"/>
    <col min="12299" max="12299" width="8.7109375" style="876" customWidth="1"/>
    <col min="12300" max="12300" width="8.5703125" style="876" customWidth="1"/>
    <col min="12301" max="12301" width="11" style="876" customWidth="1"/>
    <col min="12302" max="12302" width="9.85546875" style="876" customWidth="1"/>
    <col min="12303" max="12303" width="9.42578125" style="876" customWidth="1"/>
    <col min="12304" max="12304" width="10.7109375" style="876" customWidth="1"/>
    <col min="12305" max="12305" width="9" style="876" customWidth="1"/>
    <col min="12306" max="12550" width="9.140625" style="876"/>
    <col min="12551" max="12551" width="5.28515625" style="876" customWidth="1"/>
    <col min="12552" max="12552" width="34.5703125" style="876" customWidth="1"/>
    <col min="12553" max="12553" width="9.28515625" style="876" bestFit="1" customWidth="1"/>
    <col min="12554" max="12554" width="10.85546875" style="876" customWidth="1"/>
    <col min="12555" max="12555" width="8.7109375" style="876" customWidth="1"/>
    <col min="12556" max="12556" width="8.5703125" style="876" customWidth="1"/>
    <col min="12557" max="12557" width="11" style="876" customWidth="1"/>
    <col min="12558" max="12558" width="9.85546875" style="876" customWidth="1"/>
    <col min="12559" max="12559" width="9.42578125" style="876" customWidth="1"/>
    <col min="12560" max="12560" width="10.7109375" style="876" customWidth="1"/>
    <col min="12561" max="12561" width="9" style="876" customWidth="1"/>
    <col min="12562" max="12806" width="9.140625" style="876"/>
    <col min="12807" max="12807" width="5.28515625" style="876" customWidth="1"/>
    <col min="12808" max="12808" width="34.5703125" style="876" customWidth="1"/>
    <col min="12809" max="12809" width="9.28515625" style="876" bestFit="1" customWidth="1"/>
    <col min="12810" max="12810" width="10.85546875" style="876" customWidth="1"/>
    <col min="12811" max="12811" width="8.7109375" style="876" customWidth="1"/>
    <col min="12812" max="12812" width="8.5703125" style="876" customWidth="1"/>
    <col min="12813" max="12813" width="11" style="876" customWidth="1"/>
    <col min="12814" max="12814" width="9.85546875" style="876" customWidth="1"/>
    <col min="12815" max="12815" width="9.42578125" style="876" customWidth="1"/>
    <col min="12816" max="12816" width="10.7109375" style="876" customWidth="1"/>
    <col min="12817" max="12817" width="9" style="876" customWidth="1"/>
    <col min="12818" max="13062" width="9.140625" style="876"/>
    <col min="13063" max="13063" width="5.28515625" style="876" customWidth="1"/>
    <col min="13064" max="13064" width="34.5703125" style="876" customWidth="1"/>
    <col min="13065" max="13065" width="9.28515625" style="876" bestFit="1" customWidth="1"/>
    <col min="13066" max="13066" width="10.85546875" style="876" customWidth="1"/>
    <col min="13067" max="13067" width="8.7109375" style="876" customWidth="1"/>
    <col min="13068" max="13068" width="8.5703125" style="876" customWidth="1"/>
    <col min="13069" max="13069" width="11" style="876" customWidth="1"/>
    <col min="13070" max="13070" width="9.85546875" style="876" customWidth="1"/>
    <col min="13071" max="13071" width="9.42578125" style="876" customWidth="1"/>
    <col min="13072" max="13072" width="10.7109375" style="876" customWidth="1"/>
    <col min="13073" max="13073" width="9" style="876" customWidth="1"/>
    <col min="13074" max="13318" width="9.140625" style="876"/>
    <col min="13319" max="13319" width="5.28515625" style="876" customWidth="1"/>
    <col min="13320" max="13320" width="34.5703125" style="876" customWidth="1"/>
    <col min="13321" max="13321" width="9.28515625" style="876" bestFit="1" customWidth="1"/>
    <col min="13322" max="13322" width="10.85546875" style="876" customWidth="1"/>
    <col min="13323" max="13323" width="8.7109375" style="876" customWidth="1"/>
    <col min="13324" max="13324" width="8.5703125" style="876" customWidth="1"/>
    <col min="13325" max="13325" width="11" style="876" customWidth="1"/>
    <col min="13326" max="13326" width="9.85546875" style="876" customWidth="1"/>
    <col min="13327" max="13327" width="9.42578125" style="876" customWidth="1"/>
    <col min="13328" max="13328" width="10.7109375" style="876" customWidth="1"/>
    <col min="13329" max="13329" width="9" style="876" customWidth="1"/>
    <col min="13330" max="13574" width="9.140625" style="876"/>
    <col min="13575" max="13575" width="5.28515625" style="876" customWidth="1"/>
    <col min="13576" max="13576" width="34.5703125" style="876" customWidth="1"/>
    <col min="13577" max="13577" width="9.28515625" style="876" bestFit="1" customWidth="1"/>
    <col min="13578" max="13578" width="10.85546875" style="876" customWidth="1"/>
    <col min="13579" max="13579" width="8.7109375" style="876" customWidth="1"/>
    <col min="13580" max="13580" width="8.5703125" style="876" customWidth="1"/>
    <col min="13581" max="13581" width="11" style="876" customWidth="1"/>
    <col min="13582" max="13582" width="9.85546875" style="876" customWidth="1"/>
    <col min="13583" max="13583" width="9.42578125" style="876" customWidth="1"/>
    <col min="13584" max="13584" width="10.7109375" style="876" customWidth="1"/>
    <col min="13585" max="13585" width="9" style="876" customWidth="1"/>
    <col min="13586" max="13830" width="9.140625" style="876"/>
    <col min="13831" max="13831" width="5.28515625" style="876" customWidth="1"/>
    <col min="13832" max="13832" width="34.5703125" style="876" customWidth="1"/>
    <col min="13833" max="13833" width="9.28515625" style="876" bestFit="1" customWidth="1"/>
    <col min="13834" max="13834" width="10.85546875" style="876" customWidth="1"/>
    <col min="13835" max="13835" width="8.7109375" style="876" customWidth="1"/>
    <col min="13836" max="13836" width="8.5703125" style="876" customWidth="1"/>
    <col min="13837" max="13837" width="11" style="876" customWidth="1"/>
    <col min="13838" max="13838" width="9.85546875" style="876" customWidth="1"/>
    <col min="13839" max="13839" width="9.42578125" style="876" customWidth="1"/>
    <col min="13840" max="13840" width="10.7109375" style="876" customWidth="1"/>
    <col min="13841" max="13841" width="9" style="876" customWidth="1"/>
    <col min="13842" max="14086" width="9.140625" style="876"/>
    <col min="14087" max="14087" width="5.28515625" style="876" customWidth="1"/>
    <col min="14088" max="14088" width="34.5703125" style="876" customWidth="1"/>
    <col min="14089" max="14089" width="9.28515625" style="876" bestFit="1" customWidth="1"/>
    <col min="14090" max="14090" width="10.85546875" style="876" customWidth="1"/>
    <col min="14091" max="14091" width="8.7109375" style="876" customWidth="1"/>
    <col min="14092" max="14092" width="8.5703125" style="876" customWidth="1"/>
    <col min="14093" max="14093" width="11" style="876" customWidth="1"/>
    <col min="14094" max="14094" width="9.85546875" style="876" customWidth="1"/>
    <col min="14095" max="14095" width="9.42578125" style="876" customWidth="1"/>
    <col min="14096" max="14096" width="10.7109375" style="876" customWidth="1"/>
    <col min="14097" max="14097" width="9" style="876" customWidth="1"/>
    <col min="14098" max="14342" width="9.140625" style="876"/>
    <col min="14343" max="14343" width="5.28515625" style="876" customWidth="1"/>
    <col min="14344" max="14344" width="34.5703125" style="876" customWidth="1"/>
    <col min="14345" max="14345" width="9.28515625" style="876" bestFit="1" customWidth="1"/>
    <col min="14346" max="14346" width="10.85546875" style="876" customWidth="1"/>
    <col min="14347" max="14347" width="8.7109375" style="876" customWidth="1"/>
    <col min="14348" max="14348" width="8.5703125" style="876" customWidth="1"/>
    <col min="14349" max="14349" width="11" style="876" customWidth="1"/>
    <col min="14350" max="14350" width="9.85546875" style="876" customWidth="1"/>
    <col min="14351" max="14351" width="9.42578125" style="876" customWidth="1"/>
    <col min="14352" max="14352" width="10.7109375" style="876" customWidth="1"/>
    <col min="14353" max="14353" width="9" style="876" customWidth="1"/>
    <col min="14354" max="14598" width="9.140625" style="876"/>
    <col min="14599" max="14599" width="5.28515625" style="876" customWidth="1"/>
    <col min="14600" max="14600" width="34.5703125" style="876" customWidth="1"/>
    <col min="14601" max="14601" width="9.28515625" style="876" bestFit="1" customWidth="1"/>
    <col min="14602" max="14602" width="10.85546875" style="876" customWidth="1"/>
    <col min="14603" max="14603" width="8.7109375" style="876" customWidth="1"/>
    <col min="14604" max="14604" width="8.5703125" style="876" customWidth="1"/>
    <col min="14605" max="14605" width="11" style="876" customWidth="1"/>
    <col min="14606" max="14606" width="9.85546875" style="876" customWidth="1"/>
    <col min="14607" max="14607" width="9.42578125" style="876" customWidth="1"/>
    <col min="14608" max="14608" width="10.7109375" style="876" customWidth="1"/>
    <col min="14609" max="14609" width="9" style="876" customWidth="1"/>
    <col min="14610" max="14854" width="9.140625" style="876"/>
    <col min="14855" max="14855" width="5.28515625" style="876" customWidth="1"/>
    <col min="14856" max="14856" width="34.5703125" style="876" customWidth="1"/>
    <col min="14857" max="14857" width="9.28515625" style="876" bestFit="1" customWidth="1"/>
    <col min="14858" max="14858" width="10.85546875" style="876" customWidth="1"/>
    <col min="14859" max="14859" width="8.7109375" style="876" customWidth="1"/>
    <col min="14860" max="14860" width="8.5703125" style="876" customWidth="1"/>
    <col min="14861" max="14861" width="11" style="876" customWidth="1"/>
    <col min="14862" max="14862" width="9.85546875" style="876" customWidth="1"/>
    <col min="14863" max="14863" width="9.42578125" style="876" customWidth="1"/>
    <col min="14864" max="14864" width="10.7109375" style="876" customWidth="1"/>
    <col min="14865" max="14865" width="9" style="876" customWidth="1"/>
    <col min="14866" max="15110" width="9.140625" style="876"/>
    <col min="15111" max="15111" width="5.28515625" style="876" customWidth="1"/>
    <col min="15112" max="15112" width="34.5703125" style="876" customWidth="1"/>
    <col min="15113" max="15113" width="9.28515625" style="876" bestFit="1" customWidth="1"/>
    <col min="15114" max="15114" width="10.85546875" style="876" customWidth="1"/>
    <col min="15115" max="15115" width="8.7109375" style="876" customWidth="1"/>
    <col min="15116" max="15116" width="8.5703125" style="876" customWidth="1"/>
    <col min="15117" max="15117" width="11" style="876" customWidth="1"/>
    <col min="15118" max="15118" width="9.85546875" style="876" customWidth="1"/>
    <col min="15119" max="15119" width="9.42578125" style="876" customWidth="1"/>
    <col min="15120" max="15120" width="10.7109375" style="876" customWidth="1"/>
    <col min="15121" max="15121" width="9" style="876" customWidth="1"/>
    <col min="15122" max="15366" width="9.140625" style="876"/>
    <col min="15367" max="15367" width="5.28515625" style="876" customWidth="1"/>
    <col min="15368" max="15368" width="34.5703125" style="876" customWidth="1"/>
    <col min="15369" max="15369" width="9.28515625" style="876" bestFit="1" customWidth="1"/>
    <col min="15370" max="15370" width="10.85546875" style="876" customWidth="1"/>
    <col min="15371" max="15371" width="8.7109375" style="876" customWidth="1"/>
    <col min="15372" max="15372" width="8.5703125" style="876" customWidth="1"/>
    <col min="15373" max="15373" width="11" style="876" customWidth="1"/>
    <col min="15374" max="15374" width="9.85546875" style="876" customWidth="1"/>
    <col min="15375" max="15375" width="9.42578125" style="876" customWidth="1"/>
    <col min="15376" max="15376" width="10.7109375" style="876" customWidth="1"/>
    <col min="15377" max="15377" width="9" style="876" customWidth="1"/>
    <col min="15378" max="15622" width="9.140625" style="876"/>
    <col min="15623" max="15623" width="5.28515625" style="876" customWidth="1"/>
    <col min="15624" max="15624" width="34.5703125" style="876" customWidth="1"/>
    <col min="15625" max="15625" width="9.28515625" style="876" bestFit="1" customWidth="1"/>
    <col min="15626" max="15626" width="10.85546875" style="876" customWidth="1"/>
    <col min="15627" max="15627" width="8.7109375" style="876" customWidth="1"/>
    <col min="15628" max="15628" width="8.5703125" style="876" customWidth="1"/>
    <col min="15629" max="15629" width="11" style="876" customWidth="1"/>
    <col min="15630" max="15630" width="9.85546875" style="876" customWidth="1"/>
    <col min="15631" max="15631" width="9.42578125" style="876" customWidth="1"/>
    <col min="15632" max="15632" width="10.7109375" style="876" customWidth="1"/>
    <col min="15633" max="15633" width="9" style="876" customWidth="1"/>
    <col min="15634" max="15878" width="9.140625" style="876"/>
    <col min="15879" max="15879" width="5.28515625" style="876" customWidth="1"/>
    <col min="15880" max="15880" width="34.5703125" style="876" customWidth="1"/>
    <col min="15881" max="15881" width="9.28515625" style="876" bestFit="1" customWidth="1"/>
    <col min="15882" max="15882" width="10.85546875" style="876" customWidth="1"/>
    <col min="15883" max="15883" width="8.7109375" style="876" customWidth="1"/>
    <col min="15884" max="15884" width="8.5703125" style="876" customWidth="1"/>
    <col min="15885" max="15885" width="11" style="876" customWidth="1"/>
    <col min="15886" max="15886" width="9.85546875" style="876" customWidth="1"/>
    <col min="15887" max="15887" width="9.42578125" style="876" customWidth="1"/>
    <col min="15888" max="15888" width="10.7109375" style="876" customWidth="1"/>
    <col min="15889" max="15889" width="9" style="876" customWidth="1"/>
    <col min="15890" max="16134" width="9.140625" style="876"/>
    <col min="16135" max="16135" width="5.28515625" style="876" customWidth="1"/>
    <col min="16136" max="16136" width="34.5703125" style="876" customWidth="1"/>
    <col min="16137" max="16137" width="9.28515625" style="876" bestFit="1" customWidth="1"/>
    <col min="16138" max="16138" width="10.85546875" style="876" customWidth="1"/>
    <col min="16139" max="16139" width="8.7109375" style="876" customWidth="1"/>
    <col min="16140" max="16140" width="8.5703125" style="876" customWidth="1"/>
    <col min="16141" max="16141" width="11" style="876" customWidth="1"/>
    <col min="16142" max="16142" width="9.85546875" style="876" customWidth="1"/>
    <col min="16143" max="16143" width="9.42578125" style="876" customWidth="1"/>
    <col min="16144" max="16144" width="10.7109375" style="876" customWidth="1"/>
    <col min="16145" max="16145" width="9" style="876" customWidth="1"/>
    <col min="16146" max="16384" width="9.140625" style="876"/>
  </cols>
  <sheetData>
    <row r="1" spans="1:25" hidden="1">
      <c r="A1" s="3799" t="s">
        <v>3909</v>
      </c>
      <c r="B1" s="3799"/>
      <c r="C1" s="3799"/>
      <c r="D1" s="3799"/>
      <c r="E1" s="3799"/>
      <c r="F1" s="3799"/>
      <c r="G1" s="3799"/>
      <c r="H1" s="3799"/>
      <c r="I1" s="3799"/>
      <c r="J1" s="3799"/>
      <c r="K1" s="3799"/>
      <c r="L1" s="3799"/>
      <c r="M1" s="879"/>
      <c r="N1" s="879"/>
      <c r="O1" s="3799"/>
      <c r="P1" s="3799"/>
      <c r="Q1" s="3799"/>
      <c r="R1" s="3799"/>
      <c r="S1" s="3799"/>
    </row>
    <row r="2" spans="1:25" hidden="1">
      <c r="A2" s="3799" t="s">
        <v>3910</v>
      </c>
      <c r="B2" s="3799"/>
      <c r="C2" s="3799"/>
      <c r="D2" s="3799"/>
      <c r="E2" s="3799"/>
      <c r="F2" s="3799"/>
      <c r="G2" s="3799"/>
      <c r="H2" s="3799"/>
      <c r="I2" s="3799"/>
      <c r="J2" s="3799"/>
      <c r="K2" s="3799"/>
      <c r="L2" s="3799"/>
      <c r="M2" s="879"/>
      <c r="N2" s="879"/>
      <c r="O2" s="3800"/>
      <c r="P2" s="3800"/>
      <c r="Q2" s="3800"/>
      <c r="R2" s="3800"/>
      <c r="S2" s="3800"/>
      <c r="T2" s="877"/>
      <c r="U2" s="878"/>
      <c r="V2" s="878"/>
      <c r="W2" s="878"/>
      <c r="X2" s="878"/>
      <c r="Y2" s="878"/>
    </row>
    <row r="3" spans="1:25" hidden="1">
      <c r="A3" s="3801" t="s">
        <v>3911</v>
      </c>
      <c r="B3" s="3801"/>
      <c r="C3" s="3801"/>
      <c r="D3" s="3801"/>
      <c r="E3" s="3801"/>
      <c r="F3" s="3801"/>
      <c r="G3" s="3801"/>
      <c r="H3" s="3801"/>
      <c r="I3" s="3801"/>
      <c r="J3" s="3801"/>
      <c r="K3" s="3801"/>
      <c r="L3" s="3801"/>
      <c r="M3" s="938"/>
      <c r="N3" s="938"/>
      <c r="O3" s="879"/>
      <c r="P3" s="879"/>
      <c r="Q3" s="879"/>
      <c r="R3" s="879"/>
      <c r="S3" s="879"/>
      <c r="T3" s="877"/>
      <c r="U3" s="878"/>
      <c r="V3" s="878"/>
      <c r="W3" s="878"/>
      <c r="X3" s="878"/>
      <c r="Y3" s="878"/>
    </row>
    <row r="4" spans="1:25" hidden="1">
      <c r="A4" s="880"/>
      <c r="B4" s="880"/>
      <c r="C4" s="880"/>
      <c r="D4" s="880"/>
      <c r="E4" s="880"/>
      <c r="F4" s="880"/>
      <c r="G4" s="880"/>
      <c r="H4" s="880"/>
      <c r="I4" s="879"/>
      <c r="J4" s="881"/>
      <c r="K4" s="879"/>
      <c r="L4" s="879"/>
      <c r="M4" s="880"/>
      <c r="N4" s="880"/>
      <c r="O4" s="879"/>
      <c r="P4" s="3802" t="s">
        <v>3912</v>
      </c>
      <c r="Q4" s="3802"/>
      <c r="R4" s="3802"/>
      <c r="S4" s="3802"/>
      <c r="T4" s="877"/>
      <c r="U4" s="878"/>
      <c r="V4" s="878"/>
      <c r="W4" s="878"/>
      <c r="X4" s="878"/>
      <c r="Y4" s="878"/>
    </row>
    <row r="5" spans="1:25" ht="18.75" hidden="1">
      <c r="A5" s="3798" t="s">
        <v>3913</v>
      </c>
      <c r="B5" s="3798"/>
      <c r="C5" s="3798"/>
      <c r="D5" s="3798"/>
      <c r="E5" s="3798"/>
      <c r="F5" s="3798"/>
      <c r="G5" s="3798"/>
      <c r="H5" s="3798"/>
      <c r="I5" s="3798"/>
      <c r="J5" s="3798"/>
      <c r="K5" s="3798"/>
      <c r="L5" s="3798"/>
      <c r="M5" s="3798"/>
      <c r="N5" s="3798"/>
      <c r="O5" s="3798"/>
      <c r="P5" s="3798"/>
      <c r="Q5" s="3798"/>
      <c r="R5" s="3798"/>
      <c r="S5" s="3798"/>
      <c r="T5" s="877"/>
      <c r="U5" s="878"/>
      <c r="V5" s="878"/>
      <c r="W5" s="878"/>
      <c r="X5" s="878"/>
      <c r="Y5" s="878"/>
    </row>
    <row r="6" spans="1:25" ht="18.75" hidden="1">
      <c r="A6" s="3798" t="s">
        <v>3914</v>
      </c>
      <c r="B6" s="3798"/>
      <c r="C6" s="3798"/>
      <c r="D6" s="3798"/>
      <c r="E6" s="3798"/>
      <c r="F6" s="3798"/>
      <c r="G6" s="3798"/>
      <c r="H6" s="3798"/>
      <c r="I6" s="3798"/>
      <c r="J6" s="3798"/>
      <c r="K6" s="3798"/>
      <c r="L6" s="3798"/>
      <c r="M6" s="3798"/>
      <c r="N6" s="3798"/>
      <c r="O6" s="3798"/>
      <c r="P6" s="3798"/>
      <c r="Q6" s="3798"/>
      <c r="R6" s="3798"/>
      <c r="S6" s="3798"/>
      <c r="T6" s="877"/>
      <c r="U6" s="878"/>
      <c r="V6" s="878"/>
      <c r="W6" s="878"/>
      <c r="X6" s="878"/>
      <c r="Y6" s="878"/>
    </row>
    <row r="7" spans="1:25" ht="18.75" hidden="1">
      <c r="A7" s="882"/>
      <c r="B7" s="882"/>
      <c r="C7" s="882"/>
      <c r="D7" s="882"/>
      <c r="E7" s="882"/>
      <c r="F7" s="882"/>
      <c r="G7" s="882"/>
      <c r="H7" s="882"/>
      <c r="I7" s="882"/>
      <c r="J7" s="882"/>
      <c r="K7" s="882"/>
      <c r="L7" s="882"/>
      <c r="M7" s="882"/>
      <c r="N7" s="882"/>
      <c r="O7" s="882"/>
      <c r="P7" s="882"/>
      <c r="Q7" s="882"/>
      <c r="R7" s="882"/>
      <c r="S7" s="882"/>
      <c r="T7" s="877"/>
      <c r="U7" s="878"/>
      <c r="V7" s="878"/>
      <c r="W7" s="878"/>
      <c r="X7" s="878"/>
      <c r="Y7" s="878"/>
    </row>
    <row r="8" spans="1:25" ht="30" customHeight="1">
      <c r="A8" s="3804" t="s">
        <v>6</v>
      </c>
      <c r="B8" s="3804" t="s">
        <v>3915</v>
      </c>
      <c r="C8" s="939"/>
      <c r="D8" s="939"/>
      <c r="E8" s="939"/>
      <c r="F8" s="939"/>
      <c r="G8" s="939"/>
      <c r="H8" s="3805" t="s">
        <v>3193</v>
      </c>
      <c r="I8" s="3804" t="s">
        <v>3215</v>
      </c>
      <c r="J8" s="3804" t="s">
        <v>2875</v>
      </c>
      <c r="K8" s="3804" t="s">
        <v>3918</v>
      </c>
      <c r="L8" s="3804" t="s">
        <v>3917</v>
      </c>
      <c r="M8" s="3804" t="s">
        <v>3916</v>
      </c>
      <c r="N8" s="3804" t="s">
        <v>3916</v>
      </c>
      <c r="O8" s="3804" t="s">
        <v>3919</v>
      </c>
      <c r="P8" s="3804"/>
      <c r="Q8" s="3804" t="s">
        <v>3920</v>
      </c>
      <c r="R8" s="3804"/>
      <c r="S8" s="3803" t="s">
        <v>3921</v>
      </c>
      <c r="T8" s="877"/>
      <c r="U8" s="878"/>
      <c r="V8" s="878"/>
      <c r="W8" s="878"/>
      <c r="X8" s="878"/>
      <c r="Y8" s="878"/>
    </row>
    <row r="9" spans="1:25" ht="33" customHeight="1">
      <c r="A9" s="3804"/>
      <c r="B9" s="3804"/>
      <c r="C9" s="940"/>
      <c r="D9" s="940"/>
      <c r="E9" s="940"/>
      <c r="F9" s="940"/>
      <c r="G9" s="940"/>
      <c r="H9" s="3806"/>
      <c r="I9" s="3804"/>
      <c r="J9" s="3804"/>
      <c r="K9" s="3804"/>
      <c r="L9" s="3804"/>
      <c r="M9" s="3804"/>
      <c r="N9" s="3804"/>
      <c r="O9" s="883" t="s">
        <v>3922</v>
      </c>
      <c r="P9" s="883" t="s">
        <v>3923</v>
      </c>
      <c r="Q9" s="883" t="s">
        <v>3924</v>
      </c>
      <c r="R9" s="884" t="s">
        <v>3925</v>
      </c>
      <c r="S9" s="3803"/>
      <c r="T9" s="877"/>
      <c r="U9" s="878"/>
      <c r="V9" s="878"/>
      <c r="W9" s="878"/>
      <c r="X9" s="878"/>
      <c r="Y9" s="878"/>
    </row>
    <row r="10" spans="1:25" ht="16.5" customHeight="1">
      <c r="A10" s="885">
        <v>1</v>
      </c>
      <c r="B10" s="886" t="s">
        <v>3926</v>
      </c>
      <c r="C10" s="886"/>
      <c r="D10" s="886"/>
      <c r="E10" s="886"/>
      <c r="F10" s="886"/>
      <c r="G10" s="886"/>
      <c r="H10" s="886" t="s">
        <v>3927</v>
      </c>
      <c r="I10" s="888">
        <v>5</v>
      </c>
      <c r="J10" s="888">
        <v>17</v>
      </c>
      <c r="K10" s="889">
        <v>590.22299999999996</v>
      </c>
      <c r="L10" s="887"/>
      <c r="M10" s="887" t="s">
        <v>3928</v>
      </c>
      <c r="N10" s="887" t="s">
        <v>3928</v>
      </c>
      <c r="O10" s="887"/>
      <c r="P10" s="887" t="s">
        <v>3929</v>
      </c>
      <c r="Q10" s="887" t="s">
        <v>3930</v>
      </c>
      <c r="R10" s="887"/>
      <c r="S10" s="887"/>
      <c r="T10" s="877"/>
      <c r="U10" s="878"/>
      <c r="V10" s="878"/>
      <c r="W10" s="878"/>
      <c r="X10" s="878"/>
      <c r="Y10" s="878"/>
    </row>
    <row r="11" spans="1:25">
      <c r="A11" s="890">
        <v>2</v>
      </c>
      <c r="B11" s="886" t="s">
        <v>3931</v>
      </c>
      <c r="C11" s="886"/>
      <c r="D11" s="886"/>
      <c r="E11" s="886"/>
      <c r="F11" s="886"/>
      <c r="G11" s="886"/>
      <c r="H11" s="886" t="s">
        <v>3927</v>
      </c>
      <c r="I11" s="888">
        <v>6</v>
      </c>
      <c r="J11" s="888" t="s">
        <v>3932</v>
      </c>
      <c r="K11" s="889">
        <v>6080.2809999999999</v>
      </c>
      <c r="L11" s="887"/>
      <c r="M11" s="887" t="s">
        <v>754</v>
      </c>
      <c r="N11" s="887" t="s">
        <v>754</v>
      </c>
      <c r="O11" s="887"/>
      <c r="P11" s="887"/>
      <c r="Q11" s="887"/>
      <c r="R11" s="887" t="s">
        <v>3930</v>
      </c>
      <c r="S11" s="887"/>
      <c r="T11" s="877"/>
      <c r="U11" s="878"/>
      <c r="V11" s="878"/>
      <c r="W11" s="878"/>
      <c r="X11" s="878"/>
      <c r="Y11" s="878"/>
    </row>
    <row r="12" spans="1:25">
      <c r="A12" s="885">
        <v>3</v>
      </c>
      <c r="B12" s="886" t="s">
        <v>2126</v>
      </c>
      <c r="C12" s="886"/>
      <c r="D12" s="886"/>
      <c r="E12" s="886"/>
      <c r="F12" s="886"/>
      <c r="G12" s="886"/>
      <c r="H12" s="886" t="s">
        <v>3927</v>
      </c>
      <c r="I12" s="888">
        <v>6</v>
      </c>
      <c r="J12" s="888">
        <v>14</v>
      </c>
      <c r="K12" s="889">
        <v>1717.5329999999999</v>
      </c>
      <c r="L12" s="887"/>
      <c r="M12" s="887" t="s">
        <v>775</v>
      </c>
      <c r="N12" s="887" t="s">
        <v>775</v>
      </c>
      <c r="O12" s="887"/>
      <c r="P12" s="887"/>
      <c r="Q12" s="887"/>
      <c r="R12" s="887" t="s">
        <v>3930</v>
      </c>
      <c r="S12" s="887"/>
      <c r="T12" s="877"/>
      <c r="U12" s="878"/>
      <c r="V12" s="878"/>
      <c r="W12" s="878"/>
      <c r="X12" s="878"/>
      <c r="Y12" s="878"/>
    </row>
    <row r="13" spans="1:25">
      <c r="A13" s="890">
        <v>4</v>
      </c>
      <c r="B13" s="886" t="s">
        <v>3933</v>
      </c>
      <c r="C13" s="886"/>
      <c r="D13" s="886"/>
      <c r="E13" s="886"/>
      <c r="F13" s="886"/>
      <c r="G13" s="886"/>
      <c r="H13" s="886" t="s">
        <v>3927</v>
      </c>
      <c r="I13" s="888">
        <v>6</v>
      </c>
      <c r="J13" s="888" t="s">
        <v>3934</v>
      </c>
      <c r="K13" s="889">
        <v>9323.0550000000003</v>
      </c>
      <c r="L13" s="887"/>
      <c r="M13" s="887" t="s">
        <v>775</v>
      </c>
      <c r="N13" s="887" t="s">
        <v>775</v>
      </c>
      <c r="O13" s="887"/>
      <c r="P13" s="887" t="s">
        <v>3929</v>
      </c>
      <c r="Q13" s="887" t="s">
        <v>3930</v>
      </c>
      <c r="R13" s="887"/>
      <c r="S13" s="887"/>
      <c r="T13" s="877"/>
      <c r="U13" s="878"/>
      <c r="V13" s="878"/>
      <c r="W13" s="878"/>
      <c r="X13" s="878"/>
      <c r="Y13" s="878"/>
    </row>
    <row r="14" spans="1:25" ht="13.5" customHeight="1">
      <c r="A14" s="885">
        <v>5</v>
      </c>
      <c r="B14" s="886" t="s">
        <v>3935</v>
      </c>
      <c r="C14" s="886"/>
      <c r="D14" s="886"/>
      <c r="E14" s="886"/>
      <c r="F14" s="886"/>
      <c r="G14" s="886"/>
      <c r="H14" s="886" t="s">
        <v>3927</v>
      </c>
      <c r="I14" s="888">
        <v>6</v>
      </c>
      <c r="J14" s="891">
        <v>30</v>
      </c>
      <c r="K14" s="889">
        <v>566.84699999999998</v>
      </c>
      <c r="L14" s="887"/>
      <c r="M14" s="887" t="s">
        <v>3928</v>
      </c>
      <c r="N14" s="887" t="s">
        <v>3928</v>
      </c>
      <c r="O14" s="887"/>
      <c r="P14" s="887"/>
      <c r="Q14" s="887"/>
      <c r="R14" s="887" t="s">
        <v>3930</v>
      </c>
      <c r="S14" s="887"/>
      <c r="T14" s="877"/>
      <c r="U14" s="878"/>
      <c r="V14" s="878"/>
      <c r="W14" s="878"/>
      <c r="X14" s="878"/>
      <c r="Y14" s="878"/>
    </row>
    <row r="15" spans="1:25">
      <c r="A15" s="890">
        <v>6</v>
      </c>
      <c r="B15" s="886" t="s">
        <v>3438</v>
      </c>
      <c r="C15" s="886"/>
      <c r="D15" s="886"/>
      <c r="E15" s="886"/>
      <c r="F15" s="886"/>
      <c r="G15" s="886"/>
      <c r="H15" s="886" t="s">
        <v>3927</v>
      </c>
      <c r="I15" s="888">
        <v>9</v>
      </c>
      <c r="J15" s="891">
        <v>66</v>
      </c>
      <c r="K15" s="889">
        <v>1402.549</v>
      </c>
      <c r="L15" s="887"/>
      <c r="M15" s="887" t="s">
        <v>840</v>
      </c>
      <c r="N15" s="887" t="s">
        <v>840</v>
      </c>
      <c r="O15" s="887"/>
      <c r="P15" s="887"/>
      <c r="Q15" s="887"/>
      <c r="R15" s="887" t="s">
        <v>3930</v>
      </c>
      <c r="S15" s="887"/>
      <c r="T15" s="877"/>
      <c r="U15" s="878"/>
      <c r="V15" s="878"/>
      <c r="W15" s="878"/>
      <c r="X15" s="878"/>
      <c r="Y15" s="878"/>
    </row>
    <row r="16" spans="1:25">
      <c r="A16" s="885">
        <v>7</v>
      </c>
      <c r="B16" s="886" t="s">
        <v>3936</v>
      </c>
      <c r="C16" s="886"/>
      <c r="D16" s="886"/>
      <c r="E16" s="886"/>
      <c r="F16" s="886"/>
      <c r="G16" s="886"/>
      <c r="H16" s="886" t="s">
        <v>3927</v>
      </c>
      <c r="I16" s="888">
        <v>10</v>
      </c>
      <c r="J16" s="891">
        <v>194</v>
      </c>
      <c r="K16" s="889">
        <v>4702.777</v>
      </c>
      <c r="L16" s="887"/>
      <c r="M16" s="887" t="s">
        <v>775</v>
      </c>
      <c r="N16" s="887" t="s">
        <v>775</v>
      </c>
      <c r="O16" s="887"/>
      <c r="P16" s="887" t="s">
        <v>3929</v>
      </c>
      <c r="Q16" s="887" t="s">
        <v>3937</v>
      </c>
      <c r="R16" s="887"/>
      <c r="S16" s="887"/>
      <c r="T16" s="877"/>
      <c r="U16" s="878"/>
      <c r="V16" s="878"/>
      <c r="W16" s="878"/>
      <c r="X16" s="878"/>
      <c r="Y16" s="878"/>
    </row>
    <row r="17" spans="1:25">
      <c r="A17" s="890">
        <v>8</v>
      </c>
      <c r="B17" s="886" t="s">
        <v>3938</v>
      </c>
      <c r="C17" s="886"/>
      <c r="D17" s="886"/>
      <c r="E17" s="886"/>
      <c r="F17" s="886"/>
      <c r="G17" s="886"/>
      <c r="H17" s="886" t="s">
        <v>3927</v>
      </c>
      <c r="I17" s="888">
        <v>10</v>
      </c>
      <c r="J17" s="891" t="s">
        <v>3939</v>
      </c>
      <c r="K17" s="889">
        <v>3500</v>
      </c>
      <c r="L17" s="887"/>
      <c r="M17" s="887" t="s">
        <v>751</v>
      </c>
      <c r="N17" s="887" t="s">
        <v>751</v>
      </c>
      <c r="O17" s="887"/>
      <c r="P17" s="892"/>
      <c r="Q17" s="892"/>
      <c r="R17" s="887" t="s">
        <v>3930</v>
      </c>
      <c r="S17" s="887"/>
      <c r="T17" s="877"/>
      <c r="U17" s="878"/>
      <c r="V17" s="878"/>
      <c r="W17" s="878"/>
      <c r="X17" s="878"/>
      <c r="Y17" s="878"/>
    </row>
    <row r="18" spans="1:25" ht="28.5" customHeight="1">
      <c r="A18" s="885">
        <v>9</v>
      </c>
      <c r="B18" s="886" t="s">
        <v>3940</v>
      </c>
      <c r="C18" s="886"/>
      <c r="D18" s="886"/>
      <c r="E18" s="886"/>
      <c r="F18" s="886"/>
      <c r="G18" s="886"/>
      <c r="H18" s="886" t="s">
        <v>3927</v>
      </c>
      <c r="I18" s="888">
        <v>10</v>
      </c>
      <c r="J18" s="891">
        <v>92</v>
      </c>
      <c r="K18" s="889">
        <v>4637.4219999999996</v>
      </c>
      <c r="L18" s="887"/>
      <c r="M18" s="887" t="s">
        <v>3941</v>
      </c>
      <c r="N18" s="887" t="s">
        <v>3941</v>
      </c>
      <c r="O18" s="887"/>
      <c r="P18" s="887"/>
      <c r="Q18" s="887"/>
      <c r="R18" s="887" t="s">
        <v>3930</v>
      </c>
      <c r="S18" s="887"/>
      <c r="T18" s="877"/>
      <c r="U18" s="878"/>
      <c r="V18" s="878"/>
      <c r="W18" s="878"/>
      <c r="X18" s="878"/>
      <c r="Y18" s="878"/>
    </row>
    <row r="19" spans="1:25">
      <c r="A19" s="890">
        <v>10</v>
      </c>
      <c r="B19" s="886" t="s">
        <v>974</v>
      </c>
      <c r="C19" s="886"/>
      <c r="D19" s="886"/>
      <c r="E19" s="886"/>
      <c r="F19" s="886"/>
      <c r="G19" s="886"/>
      <c r="H19" s="886" t="s">
        <v>3927</v>
      </c>
      <c r="I19" s="888">
        <v>10</v>
      </c>
      <c r="J19" s="891">
        <v>57</v>
      </c>
      <c r="K19" s="889">
        <v>7216.8710000000001</v>
      </c>
      <c r="L19" s="887"/>
      <c r="M19" s="887" t="s">
        <v>756</v>
      </c>
      <c r="N19" s="887" t="s">
        <v>756</v>
      </c>
      <c r="O19" s="887"/>
      <c r="P19" s="887"/>
      <c r="Q19" s="887"/>
      <c r="R19" s="887" t="s">
        <v>3930</v>
      </c>
      <c r="S19" s="887"/>
      <c r="T19" s="877"/>
      <c r="U19" s="878"/>
      <c r="V19" s="878"/>
      <c r="W19" s="878"/>
      <c r="X19" s="878"/>
      <c r="Y19" s="878"/>
    </row>
    <row r="20" spans="1:25">
      <c r="A20" s="885">
        <v>11</v>
      </c>
      <c r="B20" s="886" t="s">
        <v>3942</v>
      </c>
      <c r="C20" s="886"/>
      <c r="D20" s="886"/>
      <c r="E20" s="886"/>
      <c r="F20" s="886"/>
      <c r="G20" s="886"/>
      <c r="H20" s="886" t="s">
        <v>3927</v>
      </c>
      <c r="I20" s="888">
        <v>10</v>
      </c>
      <c r="J20" s="891">
        <v>142</v>
      </c>
      <c r="K20" s="889">
        <v>13144.3</v>
      </c>
      <c r="L20" s="887"/>
      <c r="M20" s="887" t="s">
        <v>775</v>
      </c>
      <c r="N20" s="887" t="s">
        <v>775</v>
      </c>
      <c r="O20" s="887"/>
      <c r="P20" s="887"/>
      <c r="Q20" s="887"/>
      <c r="R20" s="887" t="s">
        <v>3930</v>
      </c>
      <c r="S20" s="887"/>
      <c r="T20" s="877"/>
      <c r="U20" s="878"/>
      <c r="V20" s="878"/>
      <c r="W20" s="878"/>
      <c r="X20" s="878"/>
      <c r="Y20" s="878"/>
    </row>
    <row r="21" spans="1:25">
      <c r="A21" s="890">
        <v>12</v>
      </c>
      <c r="B21" s="886" t="s">
        <v>3943</v>
      </c>
      <c r="C21" s="886"/>
      <c r="D21" s="886"/>
      <c r="E21" s="886"/>
      <c r="F21" s="886"/>
      <c r="G21" s="886"/>
      <c r="H21" s="886" t="s">
        <v>3927</v>
      </c>
      <c r="I21" s="888">
        <v>10</v>
      </c>
      <c r="J21" s="891">
        <v>139</v>
      </c>
      <c r="K21" s="889">
        <v>19080.099999999999</v>
      </c>
      <c r="L21" s="887"/>
      <c r="M21" s="887" t="s">
        <v>979</v>
      </c>
      <c r="N21" s="887" t="s">
        <v>979</v>
      </c>
      <c r="O21" s="887"/>
      <c r="P21" s="887" t="s">
        <v>3929</v>
      </c>
      <c r="Q21" s="887" t="s">
        <v>3930</v>
      </c>
      <c r="R21" s="887"/>
      <c r="S21" s="887"/>
      <c r="T21" s="877"/>
      <c r="U21" s="878"/>
      <c r="V21" s="878"/>
      <c r="W21" s="878"/>
      <c r="X21" s="878"/>
      <c r="Y21" s="878"/>
    </row>
    <row r="22" spans="1:25">
      <c r="A22" s="885">
        <v>13</v>
      </c>
      <c r="B22" s="893" t="s">
        <v>3944</v>
      </c>
      <c r="C22" s="893"/>
      <c r="D22" s="893"/>
      <c r="E22" s="893"/>
      <c r="F22" s="893"/>
      <c r="G22" s="893"/>
      <c r="H22" s="886" t="s">
        <v>3927</v>
      </c>
      <c r="I22" s="888">
        <v>10</v>
      </c>
      <c r="J22" s="891">
        <v>110</v>
      </c>
      <c r="K22" s="889">
        <v>714.71100000000001</v>
      </c>
      <c r="L22" s="887"/>
      <c r="M22" s="887" t="s">
        <v>3945</v>
      </c>
      <c r="N22" s="887" t="s">
        <v>3945</v>
      </c>
      <c r="O22" s="887"/>
      <c r="P22" s="892"/>
      <c r="Q22" s="887" t="s">
        <v>3930</v>
      </c>
      <c r="R22" s="887"/>
      <c r="S22" s="887"/>
    </row>
    <row r="23" spans="1:25">
      <c r="A23" s="890">
        <v>14</v>
      </c>
      <c r="B23" s="886" t="s">
        <v>3946</v>
      </c>
      <c r="C23" s="886"/>
      <c r="D23" s="886"/>
      <c r="E23" s="886"/>
      <c r="F23" s="886"/>
      <c r="G23" s="886"/>
      <c r="H23" s="886" t="s">
        <v>3927</v>
      </c>
      <c r="I23" s="888">
        <v>13</v>
      </c>
      <c r="J23" s="891">
        <v>81</v>
      </c>
      <c r="K23" s="889">
        <v>400</v>
      </c>
      <c r="L23" s="887"/>
      <c r="M23" s="887" t="s">
        <v>3928</v>
      </c>
      <c r="N23" s="887" t="s">
        <v>3928</v>
      </c>
      <c r="O23" s="887"/>
      <c r="P23" s="887"/>
      <c r="Q23" s="887"/>
      <c r="R23" s="887" t="s">
        <v>3930</v>
      </c>
      <c r="S23" s="887"/>
    </row>
    <row r="24" spans="1:25">
      <c r="A24" s="885">
        <v>15</v>
      </c>
      <c r="B24" s="886" t="s">
        <v>3947</v>
      </c>
      <c r="C24" s="886"/>
      <c r="D24" s="886"/>
      <c r="E24" s="886"/>
      <c r="F24" s="886"/>
      <c r="G24" s="886"/>
      <c r="H24" s="886" t="s">
        <v>3927</v>
      </c>
      <c r="I24" s="888">
        <v>13</v>
      </c>
      <c r="J24" s="891">
        <v>92</v>
      </c>
      <c r="K24" s="889">
        <v>1154.598</v>
      </c>
      <c r="L24" s="887"/>
      <c r="M24" s="887" t="s">
        <v>3928</v>
      </c>
      <c r="N24" s="887" t="s">
        <v>3928</v>
      </c>
      <c r="O24" s="887"/>
      <c r="P24" s="887"/>
      <c r="Q24" s="887"/>
      <c r="R24" s="887" t="s">
        <v>3930</v>
      </c>
      <c r="S24" s="887"/>
    </row>
    <row r="25" spans="1:25">
      <c r="A25" s="890">
        <v>16</v>
      </c>
      <c r="B25" s="886" t="s">
        <v>3948</v>
      </c>
      <c r="C25" s="886"/>
      <c r="D25" s="886"/>
      <c r="E25" s="886"/>
      <c r="F25" s="886"/>
      <c r="G25" s="886"/>
      <c r="H25" s="886" t="s">
        <v>3927</v>
      </c>
      <c r="I25" s="888">
        <v>40</v>
      </c>
      <c r="J25" s="891"/>
      <c r="K25" s="889">
        <v>15230.37</v>
      </c>
      <c r="L25" s="887"/>
      <c r="M25" s="887" t="s">
        <v>775</v>
      </c>
      <c r="N25" s="887" t="s">
        <v>775</v>
      </c>
      <c r="O25" s="887"/>
      <c r="P25" s="887" t="s">
        <v>3929</v>
      </c>
      <c r="Q25" s="887" t="s">
        <v>3930</v>
      </c>
      <c r="R25" s="887"/>
      <c r="S25" s="887"/>
    </row>
    <row r="26" spans="1:25">
      <c r="A26" s="885">
        <v>17</v>
      </c>
      <c r="B26" s="886" t="s">
        <v>3949</v>
      </c>
      <c r="C26" s="886"/>
      <c r="D26" s="886"/>
      <c r="E26" s="886"/>
      <c r="F26" s="886"/>
      <c r="G26" s="886"/>
      <c r="H26" s="886" t="s">
        <v>3927</v>
      </c>
      <c r="I26" s="888">
        <v>29</v>
      </c>
      <c r="J26" s="891">
        <v>208</v>
      </c>
      <c r="K26" s="889">
        <v>101726.224</v>
      </c>
      <c r="L26" s="887"/>
      <c r="M26" s="887" t="s">
        <v>1039</v>
      </c>
      <c r="N26" s="887" t="s">
        <v>1039</v>
      </c>
      <c r="O26" s="887"/>
      <c r="P26" s="887"/>
      <c r="Q26" s="887"/>
      <c r="R26" s="887" t="s">
        <v>3930</v>
      </c>
      <c r="S26" s="887"/>
    </row>
    <row r="27" spans="1:25">
      <c r="A27" s="890">
        <v>18</v>
      </c>
      <c r="B27" s="886" t="s">
        <v>3950</v>
      </c>
      <c r="C27" s="886"/>
      <c r="D27" s="886"/>
      <c r="E27" s="886"/>
      <c r="F27" s="886"/>
      <c r="G27" s="886"/>
      <c r="H27" s="886" t="s">
        <v>3927</v>
      </c>
      <c r="I27" s="888">
        <v>30</v>
      </c>
      <c r="J27" s="891">
        <v>222</v>
      </c>
      <c r="K27" s="889">
        <v>300</v>
      </c>
      <c r="L27" s="887"/>
      <c r="M27" s="887" t="s">
        <v>3928</v>
      </c>
      <c r="N27" s="887" t="s">
        <v>3928</v>
      </c>
      <c r="O27" s="887"/>
      <c r="P27" s="887"/>
      <c r="Q27" s="887"/>
      <c r="R27" s="887" t="s">
        <v>3930</v>
      </c>
      <c r="S27" s="887"/>
    </row>
    <row r="28" spans="1:25">
      <c r="A28" s="885">
        <v>19</v>
      </c>
      <c r="B28" s="886" t="s">
        <v>2156</v>
      </c>
      <c r="C28" s="886"/>
      <c r="D28" s="886"/>
      <c r="E28" s="886"/>
      <c r="F28" s="886"/>
      <c r="G28" s="886"/>
      <c r="H28" s="886" t="s">
        <v>3927</v>
      </c>
      <c r="I28" s="888">
        <v>10</v>
      </c>
      <c r="J28" s="891">
        <v>116</v>
      </c>
      <c r="K28" s="889">
        <v>323.89999999999998</v>
      </c>
      <c r="L28" s="887"/>
      <c r="M28" s="887" t="s">
        <v>988</v>
      </c>
      <c r="N28" s="887" t="s">
        <v>988</v>
      </c>
      <c r="O28" s="887"/>
      <c r="P28" s="887"/>
      <c r="Q28" s="887"/>
      <c r="R28" s="887" t="s">
        <v>3930</v>
      </c>
      <c r="S28" s="887"/>
    </row>
    <row r="29" spans="1:25">
      <c r="A29" s="890">
        <v>20</v>
      </c>
      <c r="B29" s="893" t="s">
        <v>3944</v>
      </c>
      <c r="C29" s="893"/>
      <c r="D29" s="893"/>
      <c r="E29" s="893"/>
      <c r="F29" s="893"/>
      <c r="G29" s="893"/>
      <c r="H29" s="886" t="s">
        <v>3927</v>
      </c>
      <c r="I29" s="888">
        <v>13</v>
      </c>
      <c r="J29" s="891"/>
      <c r="K29" s="889">
        <v>700</v>
      </c>
      <c r="L29" s="887"/>
      <c r="M29" s="887" t="s">
        <v>3945</v>
      </c>
      <c r="N29" s="887" t="s">
        <v>3945</v>
      </c>
      <c r="O29" s="887"/>
      <c r="P29" s="887"/>
      <c r="Q29" s="887"/>
      <c r="R29" s="887" t="s">
        <v>3930</v>
      </c>
      <c r="S29" s="887"/>
    </row>
    <row r="30" spans="1:25">
      <c r="A30" s="885">
        <v>21</v>
      </c>
      <c r="B30" s="886" t="s">
        <v>3951</v>
      </c>
      <c r="C30" s="886"/>
      <c r="D30" s="886"/>
      <c r="E30" s="886"/>
      <c r="F30" s="886"/>
      <c r="G30" s="886"/>
      <c r="H30" s="886" t="s">
        <v>3927</v>
      </c>
      <c r="I30" s="888">
        <v>39</v>
      </c>
      <c r="J30" s="888" t="s">
        <v>3952</v>
      </c>
      <c r="K30" s="889">
        <v>10802.5</v>
      </c>
      <c r="L30" s="887"/>
      <c r="M30" s="887" t="s">
        <v>840</v>
      </c>
      <c r="N30" s="887" t="s">
        <v>840</v>
      </c>
      <c r="O30" s="887"/>
      <c r="P30" s="887" t="s">
        <v>3929</v>
      </c>
      <c r="Q30" s="887" t="s">
        <v>3930</v>
      </c>
      <c r="R30" s="887"/>
      <c r="S30" s="887"/>
    </row>
    <row r="31" spans="1:25">
      <c r="A31" s="890">
        <v>22</v>
      </c>
      <c r="B31" s="886" t="s">
        <v>3953</v>
      </c>
      <c r="C31" s="886"/>
      <c r="D31" s="886"/>
      <c r="E31" s="886"/>
      <c r="F31" s="886"/>
      <c r="G31" s="886"/>
      <c r="H31" s="886" t="s">
        <v>3927</v>
      </c>
      <c r="I31" s="888">
        <v>40</v>
      </c>
      <c r="J31" s="891" t="s">
        <v>3954</v>
      </c>
      <c r="K31" s="889">
        <v>459.17899999999997</v>
      </c>
      <c r="L31" s="887"/>
      <c r="M31" s="887" t="s">
        <v>3928</v>
      </c>
      <c r="N31" s="887" t="s">
        <v>3928</v>
      </c>
      <c r="O31" s="887"/>
      <c r="P31" s="887"/>
      <c r="Q31" s="887" t="s">
        <v>3930</v>
      </c>
      <c r="R31" s="887"/>
      <c r="S31" s="887"/>
    </row>
    <row r="32" spans="1:25">
      <c r="A32" s="885">
        <v>23</v>
      </c>
      <c r="B32" s="886" t="s">
        <v>3955</v>
      </c>
      <c r="C32" s="886"/>
      <c r="D32" s="886"/>
      <c r="E32" s="886"/>
      <c r="F32" s="886"/>
      <c r="G32" s="886"/>
      <c r="H32" s="886" t="s">
        <v>3927</v>
      </c>
      <c r="I32" s="888">
        <v>44</v>
      </c>
      <c r="J32" s="891" t="s">
        <v>3956</v>
      </c>
      <c r="K32" s="889">
        <v>5371.442</v>
      </c>
      <c r="L32" s="887"/>
      <c r="M32" s="887" t="s">
        <v>3945</v>
      </c>
      <c r="N32" s="887" t="s">
        <v>3945</v>
      </c>
      <c r="O32" s="887"/>
      <c r="P32" s="887"/>
      <c r="Q32" s="887" t="s">
        <v>3930</v>
      </c>
      <c r="R32" s="887"/>
      <c r="S32" s="887"/>
    </row>
    <row r="33" spans="1:21">
      <c r="A33" s="890">
        <v>24</v>
      </c>
      <c r="B33" s="894" t="s">
        <v>3957</v>
      </c>
      <c r="C33" s="894"/>
      <c r="D33" s="894"/>
      <c r="E33" s="894"/>
      <c r="F33" s="894"/>
      <c r="G33" s="894"/>
      <c r="H33" s="886" t="s">
        <v>3927</v>
      </c>
      <c r="I33" s="888">
        <v>44</v>
      </c>
      <c r="J33" s="888" t="s">
        <v>3958</v>
      </c>
      <c r="K33" s="889">
        <v>19980.039000000001</v>
      </c>
      <c r="L33" s="885"/>
      <c r="M33" s="885" t="s">
        <v>840</v>
      </c>
      <c r="N33" s="885" t="s">
        <v>840</v>
      </c>
      <c r="O33" s="887"/>
      <c r="P33" s="887"/>
      <c r="Q33" s="887" t="s">
        <v>3930</v>
      </c>
      <c r="R33" s="887"/>
      <c r="S33" s="887"/>
    </row>
    <row r="34" spans="1:21">
      <c r="A34" s="885">
        <v>25</v>
      </c>
      <c r="B34" s="894" t="s">
        <v>3959</v>
      </c>
      <c r="C34" s="894"/>
      <c r="D34" s="894"/>
      <c r="E34" s="894"/>
      <c r="F34" s="894"/>
      <c r="G34" s="894"/>
      <c r="H34" s="886" t="s">
        <v>3927</v>
      </c>
      <c r="I34" s="888">
        <v>44</v>
      </c>
      <c r="J34" s="888" t="s">
        <v>3960</v>
      </c>
      <c r="K34" s="889">
        <v>26014.262999999999</v>
      </c>
      <c r="L34" s="885"/>
      <c r="M34" s="885" t="s">
        <v>775</v>
      </c>
      <c r="N34" s="885" t="s">
        <v>775</v>
      </c>
      <c r="O34" s="887"/>
      <c r="P34" s="887"/>
      <c r="Q34" s="887" t="s">
        <v>3930</v>
      </c>
      <c r="R34" s="887"/>
      <c r="S34" s="887"/>
    </row>
    <row r="35" spans="1:21">
      <c r="A35" s="890">
        <v>26</v>
      </c>
      <c r="B35" s="893" t="s">
        <v>3961</v>
      </c>
      <c r="C35" s="893"/>
      <c r="D35" s="893"/>
      <c r="E35" s="893"/>
      <c r="F35" s="893"/>
      <c r="G35" s="893"/>
      <c r="H35" s="886" t="s">
        <v>3927</v>
      </c>
      <c r="I35" s="888">
        <v>44</v>
      </c>
      <c r="J35" s="888" t="s">
        <v>3962</v>
      </c>
      <c r="K35" s="889">
        <v>4214.7160000000003</v>
      </c>
      <c r="L35" s="887"/>
      <c r="M35" s="887" t="s">
        <v>840</v>
      </c>
      <c r="N35" s="887" t="s">
        <v>840</v>
      </c>
      <c r="O35" s="887"/>
      <c r="P35" s="887"/>
      <c r="Q35" s="887" t="s">
        <v>3930</v>
      </c>
      <c r="R35" s="887"/>
      <c r="S35" s="887"/>
    </row>
    <row r="36" spans="1:21">
      <c r="A36" s="885">
        <v>27</v>
      </c>
      <c r="B36" s="893" t="s">
        <v>2126</v>
      </c>
      <c r="C36" s="893"/>
      <c r="D36" s="893"/>
      <c r="E36" s="893"/>
      <c r="F36" s="893"/>
      <c r="G36" s="893"/>
      <c r="H36" s="886" t="s">
        <v>3927</v>
      </c>
      <c r="I36" s="888">
        <v>3</v>
      </c>
      <c r="J36" s="888">
        <v>57</v>
      </c>
      <c r="K36" s="889">
        <v>328</v>
      </c>
      <c r="L36" s="887"/>
      <c r="M36" s="887" t="s">
        <v>775</v>
      </c>
      <c r="N36" s="887" t="s">
        <v>775</v>
      </c>
      <c r="O36" s="887"/>
      <c r="P36" s="887"/>
      <c r="Q36" s="887" t="s">
        <v>3930</v>
      </c>
      <c r="R36" s="887"/>
      <c r="S36" s="887"/>
    </row>
    <row r="37" spans="1:21">
      <c r="A37" s="890">
        <v>28</v>
      </c>
      <c r="B37" s="893" t="s">
        <v>3963</v>
      </c>
      <c r="C37" s="893"/>
      <c r="D37" s="893"/>
      <c r="E37" s="893"/>
      <c r="F37" s="893"/>
      <c r="G37" s="893"/>
      <c r="H37" s="886" t="s">
        <v>3927</v>
      </c>
      <c r="I37" s="888">
        <v>4</v>
      </c>
      <c r="J37" s="888"/>
      <c r="K37" s="889">
        <v>6000</v>
      </c>
      <c r="L37" s="887"/>
      <c r="M37" s="887" t="s">
        <v>775</v>
      </c>
      <c r="N37" s="887" t="s">
        <v>775</v>
      </c>
      <c r="O37" s="887"/>
      <c r="P37" s="887"/>
      <c r="Q37" s="887" t="s">
        <v>3930</v>
      </c>
      <c r="R37" s="887"/>
      <c r="S37" s="887"/>
    </row>
    <row r="38" spans="1:21" s="901" customFormat="1" ht="18.75" customHeight="1">
      <c r="A38" s="895">
        <v>1</v>
      </c>
      <c r="B38" s="894" t="s">
        <v>3964</v>
      </c>
      <c r="C38" s="894"/>
      <c r="D38" s="894"/>
      <c r="E38" s="894"/>
      <c r="F38" s="894"/>
      <c r="G38" s="894"/>
      <c r="H38" s="894" t="s">
        <v>3965</v>
      </c>
      <c r="I38" s="897">
        <v>14</v>
      </c>
      <c r="J38" s="898">
        <v>156</v>
      </c>
      <c r="K38" s="899">
        <v>672.83799999999997</v>
      </c>
      <c r="L38" s="896"/>
      <c r="M38" s="896" t="s">
        <v>979</v>
      </c>
      <c r="N38" s="896" t="s">
        <v>979</v>
      </c>
      <c r="O38" s="890"/>
      <c r="P38" s="890"/>
      <c r="Q38" s="890"/>
      <c r="R38" s="885" t="s">
        <v>3930</v>
      </c>
      <c r="S38" s="900"/>
    </row>
    <row r="39" spans="1:21">
      <c r="A39" s="887">
        <v>2</v>
      </c>
      <c r="B39" s="886" t="s">
        <v>3966</v>
      </c>
      <c r="C39" s="886"/>
      <c r="D39" s="886"/>
      <c r="E39" s="886"/>
      <c r="F39" s="886"/>
      <c r="G39" s="886"/>
      <c r="H39" s="894" t="s">
        <v>3965</v>
      </c>
      <c r="I39" s="902">
        <v>16</v>
      </c>
      <c r="J39" s="902">
        <v>2004</v>
      </c>
      <c r="K39" s="903">
        <v>17110.976999999999</v>
      </c>
      <c r="L39" s="887"/>
      <c r="M39" s="887" t="s">
        <v>979</v>
      </c>
      <c r="N39" s="887" t="s">
        <v>979</v>
      </c>
      <c r="O39" s="887"/>
      <c r="P39" s="887"/>
      <c r="Q39" s="887"/>
      <c r="R39" s="885" t="s">
        <v>3930</v>
      </c>
      <c r="S39" s="892"/>
      <c r="T39" s="876"/>
    </row>
    <row r="40" spans="1:21">
      <c r="A40" s="895">
        <v>3</v>
      </c>
      <c r="B40" s="886" t="s">
        <v>3967</v>
      </c>
      <c r="C40" s="886"/>
      <c r="D40" s="886"/>
      <c r="E40" s="886"/>
      <c r="F40" s="886"/>
      <c r="G40" s="886"/>
      <c r="H40" s="894" t="s">
        <v>3965</v>
      </c>
      <c r="I40" s="902">
        <v>18</v>
      </c>
      <c r="J40" s="902" t="s">
        <v>3968</v>
      </c>
      <c r="K40" s="903">
        <v>748.02</v>
      </c>
      <c r="L40" s="887"/>
      <c r="M40" s="887" t="s">
        <v>979</v>
      </c>
      <c r="N40" s="887" t="s">
        <v>979</v>
      </c>
      <c r="O40" s="887"/>
      <c r="P40" s="887"/>
      <c r="Q40" s="887"/>
      <c r="R40" s="885" t="s">
        <v>3930</v>
      </c>
      <c r="S40" s="892"/>
      <c r="T40" s="876"/>
    </row>
    <row r="41" spans="1:21" ht="21.75" customHeight="1">
      <c r="A41" s="887">
        <v>4</v>
      </c>
      <c r="B41" s="886" t="s">
        <v>3969</v>
      </c>
      <c r="C41" s="886"/>
      <c r="D41" s="886"/>
      <c r="E41" s="886"/>
      <c r="F41" s="886"/>
      <c r="G41" s="886"/>
      <c r="H41" s="894" t="s">
        <v>3965</v>
      </c>
      <c r="I41" s="902">
        <v>19</v>
      </c>
      <c r="J41" s="902">
        <v>422</v>
      </c>
      <c r="K41" s="903">
        <v>13446.079</v>
      </c>
      <c r="L41" s="887"/>
      <c r="M41" s="887" t="s">
        <v>775</v>
      </c>
      <c r="N41" s="887" t="s">
        <v>775</v>
      </c>
      <c r="O41" s="887"/>
      <c r="P41" s="887"/>
      <c r="Q41" s="887"/>
      <c r="R41" s="885" t="s">
        <v>3930</v>
      </c>
      <c r="S41" s="892"/>
      <c r="T41" s="876"/>
    </row>
    <row r="42" spans="1:21" ht="34.5" customHeight="1">
      <c r="A42" s="895">
        <v>5</v>
      </c>
      <c r="B42" s="886" t="s">
        <v>3970</v>
      </c>
      <c r="C42" s="886"/>
      <c r="D42" s="886"/>
      <c r="E42" s="886"/>
      <c r="F42" s="886"/>
      <c r="G42" s="886"/>
      <c r="H42" s="894" t="s">
        <v>3965</v>
      </c>
      <c r="I42" s="902">
        <v>5</v>
      </c>
      <c r="J42" s="902" t="s">
        <v>3971</v>
      </c>
      <c r="K42" s="903">
        <v>22674</v>
      </c>
      <c r="L42" s="887"/>
      <c r="M42" s="887" t="s">
        <v>775</v>
      </c>
      <c r="N42" s="887" t="s">
        <v>775</v>
      </c>
      <c r="O42" s="887"/>
      <c r="P42" s="887"/>
      <c r="Q42" s="887"/>
      <c r="R42" s="885" t="s">
        <v>3930</v>
      </c>
      <c r="S42" s="892"/>
      <c r="T42" s="876"/>
    </row>
    <row r="43" spans="1:21" ht="34.5" customHeight="1">
      <c r="A43" s="887">
        <v>6</v>
      </c>
      <c r="B43" s="886" t="s">
        <v>3972</v>
      </c>
      <c r="C43" s="886"/>
      <c r="D43" s="886"/>
      <c r="E43" s="886"/>
      <c r="F43" s="886"/>
      <c r="G43" s="886"/>
      <c r="H43" s="894" t="s">
        <v>3965</v>
      </c>
      <c r="I43" s="902">
        <v>5</v>
      </c>
      <c r="J43" s="902" t="s">
        <v>3971</v>
      </c>
      <c r="K43" s="903">
        <v>21395</v>
      </c>
      <c r="L43" s="887"/>
      <c r="M43" s="887" t="s">
        <v>775</v>
      </c>
      <c r="N43" s="887" t="s">
        <v>775</v>
      </c>
      <c r="O43" s="887"/>
      <c r="P43" s="887"/>
      <c r="Q43" s="887"/>
      <c r="R43" s="885" t="s">
        <v>3930</v>
      </c>
      <c r="S43" s="892"/>
      <c r="T43" s="876"/>
    </row>
    <row r="44" spans="1:21">
      <c r="A44" s="895">
        <v>7</v>
      </c>
      <c r="B44" s="886" t="s">
        <v>3973</v>
      </c>
      <c r="C44" s="886"/>
      <c r="D44" s="886"/>
      <c r="E44" s="886"/>
      <c r="F44" s="886"/>
      <c r="G44" s="886"/>
      <c r="H44" s="894" t="s">
        <v>3965</v>
      </c>
      <c r="I44" s="902">
        <v>10</v>
      </c>
      <c r="J44" s="904">
        <v>640</v>
      </c>
      <c r="K44" s="903">
        <v>2605.87</v>
      </c>
      <c r="L44" s="887"/>
      <c r="M44" s="887" t="s">
        <v>840</v>
      </c>
      <c r="N44" s="887" t="s">
        <v>840</v>
      </c>
      <c r="O44" s="887"/>
      <c r="P44" s="887"/>
      <c r="Q44" s="887"/>
      <c r="R44" s="885" t="s">
        <v>3930</v>
      </c>
      <c r="S44" s="892"/>
      <c r="T44" s="876"/>
    </row>
    <row r="45" spans="1:21" ht="30">
      <c r="A45" s="887">
        <v>8</v>
      </c>
      <c r="B45" s="886" t="s">
        <v>3974</v>
      </c>
      <c r="C45" s="886"/>
      <c r="D45" s="886"/>
      <c r="E45" s="886"/>
      <c r="F45" s="886"/>
      <c r="G45" s="886"/>
      <c r="H45" s="894" t="s">
        <v>3965</v>
      </c>
      <c r="I45" s="902">
        <v>10</v>
      </c>
      <c r="J45" s="904">
        <v>647</v>
      </c>
      <c r="K45" s="903">
        <v>4581.2730000000001</v>
      </c>
      <c r="L45" s="887"/>
      <c r="M45" s="887" t="s">
        <v>3928</v>
      </c>
      <c r="N45" s="887" t="s">
        <v>3928</v>
      </c>
      <c r="O45" s="887"/>
      <c r="P45" s="887"/>
      <c r="Q45" s="887"/>
      <c r="R45" s="885" t="s">
        <v>3930</v>
      </c>
      <c r="S45" s="892"/>
      <c r="T45" s="876"/>
    </row>
    <row r="46" spans="1:21">
      <c r="A46" s="895">
        <v>9</v>
      </c>
      <c r="B46" s="886" t="s">
        <v>3975</v>
      </c>
      <c r="C46" s="886"/>
      <c r="D46" s="886"/>
      <c r="E46" s="886"/>
      <c r="F46" s="886"/>
      <c r="G46" s="886"/>
      <c r="H46" s="894" t="s">
        <v>3965</v>
      </c>
      <c r="I46" s="902">
        <v>10</v>
      </c>
      <c r="J46" s="904">
        <v>646</v>
      </c>
      <c r="K46" s="903">
        <v>4964.7640000000001</v>
      </c>
      <c r="L46" s="887"/>
      <c r="M46" s="887" t="s">
        <v>751</v>
      </c>
      <c r="N46" s="887" t="s">
        <v>751</v>
      </c>
      <c r="O46" s="887"/>
      <c r="P46" s="887"/>
      <c r="Q46" s="887"/>
      <c r="R46" s="885" t="s">
        <v>3930</v>
      </c>
      <c r="S46" s="892"/>
      <c r="T46" s="876"/>
    </row>
    <row r="47" spans="1:21">
      <c r="A47" s="895">
        <v>10</v>
      </c>
      <c r="B47" s="893" t="s">
        <v>3976</v>
      </c>
      <c r="C47" s="893"/>
      <c r="D47" s="893"/>
      <c r="E47" s="893"/>
      <c r="F47" s="893"/>
      <c r="G47" s="893"/>
      <c r="H47" s="894" t="s">
        <v>3965</v>
      </c>
      <c r="I47" s="902">
        <v>11</v>
      </c>
      <c r="J47" s="904">
        <v>51</v>
      </c>
      <c r="K47" s="903">
        <v>359.1</v>
      </c>
      <c r="L47" s="887"/>
      <c r="M47" s="887" t="s">
        <v>3928</v>
      </c>
      <c r="N47" s="887" t="s">
        <v>3928</v>
      </c>
      <c r="O47" s="887"/>
      <c r="P47" s="887"/>
      <c r="Q47" s="887"/>
      <c r="R47" s="885" t="s">
        <v>3930</v>
      </c>
      <c r="S47" s="892"/>
      <c r="T47" s="876"/>
      <c r="U47" s="905"/>
    </row>
    <row r="48" spans="1:21" ht="60">
      <c r="A48" s="895">
        <v>11</v>
      </c>
      <c r="B48" s="893" t="s">
        <v>3977</v>
      </c>
      <c r="C48" s="893"/>
      <c r="D48" s="893"/>
      <c r="E48" s="893"/>
      <c r="F48" s="893"/>
      <c r="G48" s="893"/>
      <c r="H48" s="894" t="s">
        <v>3965</v>
      </c>
      <c r="I48" s="902">
        <v>10</v>
      </c>
      <c r="J48" s="902" t="s">
        <v>3978</v>
      </c>
      <c r="K48" s="903">
        <v>14891</v>
      </c>
      <c r="L48" s="887"/>
      <c r="M48" s="887" t="s">
        <v>775</v>
      </c>
      <c r="N48" s="887" t="s">
        <v>775</v>
      </c>
      <c r="O48" s="887"/>
      <c r="P48" s="887"/>
      <c r="Q48" s="887"/>
      <c r="R48" s="885" t="s">
        <v>3930</v>
      </c>
      <c r="S48" s="892"/>
      <c r="T48" s="876"/>
    </row>
    <row r="49" spans="1:20">
      <c r="A49" s="895">
        <v>12</v>
      </c>
      <c r="B49" s="893" t="s">
        <v>3979</v>
      </c>
      <c r="C49" s="893"/>
      <c r="D49" s="893"/>
      <c r="E49" s="893"/>
      <c r="F49" s="893"/>
      <c r="G49" s="893"/>
      <c r="H49" s="894" t="s">
        <v>3965</v>
      </c>
      <c r="I49" s="902">
        <v>19</v>
      </c>
      <c r="J49" s="904">
        <v>24</v>
      </c>
      <c r="K49" s="903">
        <v>280</v>
      </c>
      <c r="L49" s="887"/>
      <c r="M49" s="887" t="s">
        <v>1039</v>
      </c>
      <c r="N49" s="887" t="s">
        <v>1039</v>
      </c>
      <c r="O49" s="887"/>
      <c r="P49" s="887"/>
      <c r="Q49" s="887"/>
      <c r="R49" s="885" t="s">
        <v>3930</v>
      </c>
      <c r="S49" s="892"/>
      <c r="T49" s="876"/>
    </row>
    <row r="50" spans="1:20">
      <c r="A50" s="895">
        <v>13</v>
      </c>
      <c r="B50" s="893" t="s">
        <v>3980</v>
      </c>
      <c r="C50" s="893"/>
      <c r="D50" s="893"/>
      <c r="E50" s="893"/>
      <c r="F50" s="893"/>
      <c r="G50" s="893"/>
      <c r="H50" s="894" t="s">
        <v>3965</v>
      </c>
      <c r="I50" s="902">
        <v>10</v>
      </c>
      <c r="J50" s="904">
        <v>83</v>
      </c>
      <c r="K50" s="903">
        <v>299</v>
      </c>
      <c r="L50" s="887"/>
      <c r="M50" s="887" t="s">
        <v>1039</v>
      </c>
      <c r="N50" s="887" t="s">
        <v>1039</v>
      </c>
      <c r="O50" s="887"/>
      <c r="P50" s="887"/>
      <c r="Q50" s="887"/>
      <c r="R50" s="885" t="s">
        <v>3930</v>
      </c>
      <c r="S50" s="892"/>
      <c r="T50" s="876"/>
    </row>
    <row r="51" spans="1:20">
      <c r="A51" s="895">
        <v>14</v>
      </c>
      <c r="B51" s="893" t="s">
        <v>3981</v>
      </c>
      <c r="C51" s="893"/>
      <c r="D51" s="893"/>
      <c r="E51" s="893"/>
      <c r="F51" s="893"/>
      <c r="G51" s="893"/>
      <c r="H51" s="894" t="s">
        <v>3965</v>
      </c>
      <c r="I51" s="902">
        <v>15</v>
      </c>
      <c r="J51" s="904">
        <v>118</v>
      </c>
      <c r="K51" s="903">
        <v>414</v>
      </c>
      <c r="L51" s="887"/>
      <c r="M51" s="887" t="s">
        <v>1039</v>
      </c>
      <c r="N51" s="887" t="s">
        <v>1039</v>
      </c>
      <c r="O51" s="887"/>
      <c r="P51" s="887"/>
      <c r="Q51" s="887"/>
      <c r="R51" s="885" t="s">
        <v>3930</v>
      </c>
      <c r="S51" s="892"/>
      <c r="T51" s="876"/>
    </row>
    <row r="52" spans="1:20" ht="30">
      <c r="A52" s="895">
        <v>15</v>
      </c>
      <c r="B52" s="893" t="s">
        <v>3982</v>
      </c>
      <c r="C52" s="893"/>
      <c r="D52" s="893"/>
      <c r="E52" s="893"/>
      <c r="F52" s="893"/>
      <c r="G52" s="893"/>
      <c r="H52" s="894" t="s">
        <v>3965</v>
      </c>
      <c r="I52" s="902">
        <v>11</v>
      </c>
      <c r="J52" s="902" t="s">
        <v>3983</v>
      </c>
      <c r="K52" s="903">
        <v>300</v>
      </c>
      <c r="L52" s="887"/>
      <c r="M52" s="887" t="s">
        <v>1039</v>
      </c>
      <c r="N52" s="887" t="s">
        <v>1039</v>
      </c>
      <c r="O52" s="887"/>
      <c r="P52" s="887"/>
      <c r="Q52" s="887"/>
      <c r="R52" s="885" t="s">
        <v>3930</v>
      </c>
      <c r="S52" s="892"/>
      <c r="T52" s="876"/>
    </row>
    <row r="53" spans="1:20" s="901" customFormat="1" ht="35.25" customHeight="1">
      <c r="A53" s="890">
        <v>1</v>
      </c>
      <c r="B53" s="906" t="s">
        <v>3984</v>
      </c>
      <c r="C53" s="906"/>
      <c r="D53" s="906"/>
      <c r="E53" s="906"/>
      <c r="F53" s="906"/>
      <c r="G53" s="906"/>
      <c r="H53" s="906" t="s">
        <v>3985</v>
      </c>
      <c r="I53" s="897">
        <v>15</v>
      </c>
      <c r="J53" s="888" t="s">
        <v>3986</v>
      </c>
      <c r="K53" s="899">
        <v>6733.08</v>
      </c>
      <c r="L53" s="896"/>
      <c r="M53" s="896" t="s">
        <v>2366</v>
      </c>
      <c r="N53" s="896" t="s">
        <v>2366</v>
      </c>
      <c r="O53" s="890"/>
      <c r="P53" s="890"/>
      <c r="Q53" s="885" t="s">
        <v>3930</v>
      </c>
      <c r="R53" s="890"/>
      <c r="S53" s="895"/>
    </row>
    <row r="54" spans="1:20" ht="16.5" customHeight="1">
      <c r="A54" s="885">
        <v>2</v>
      </c>
      <c r="B54" s="906" t="s">
        <v>607</v>
      </c>
      <c r="C54" s="906"/>
      <c r="D54" s="906"/>
      <c r="E54" s="906"/>
      <c r="F54" s="906"/>
      <c r="G54" s="906"/>
      <c r="H54" s="906" t="s">
        <v>3985</v>
      </c>
      <c r="I54" s="891" t="s">
        <v>3987</v>
      </c>
      <c r="J54" s="907">
        <v>7131</v>
      </c>
      <c r="K54" s="903">
        <v>1821.3510000000001</v>
      </c>
      <c r="L54" s="896"/>
      <c r="M54" s="887" t="s">
        <v>751</v>
      </c>
      <c r="N54" s="887" t="s">
        <v>751</v>
      </c>
      <c r="O54" s="887"/>
      <c r="P54" s="887"/>
      <c r="Q54" s="887"/>
      <c r="R54" s="887" t="s">
        <v>3930</v>
      </c>
      <c r="S54" s="887"/>
      <c r="T54" s="876"/>
    </row>
    <row r="55" spans="1:20" ht="31.5" customHeight="1">
      <c r="A55" s="885">
        <v>3</v>
      </c>
      <c r="B55" s="886" t="s">
        <v>3988</v>
      </c>
      <c r="C55" s="886"/>
      <c r="D55" s="886"/>
      <c r="E55" s="886"/>
      <c r="F55" s="886"/>
      <c r="G55" s="886"/>
      <c r="H55" s="906" t="s">
        <v>3985</v>
      </c>
      <c r="I55" s="902">
        <v>18</v>
      </c>
      <c r="J55" s="902">
        <v>247</v>
      </c>
      <c r="K55" s="903">
        <v>8684.06</v>
      </c>
      <c r="L55" s="887"/>
      <c r="M55" s="887" t="s">
        <v>979</v>
      </c>
      <c r="N55" s="887" t="s">
        <v>979</v>
      </c>
      <c r="O55" s="887"/>
      <c r="P55" s="887"/>
      <c r="Q55" s="887" t="s">
        <v>3930</v>
      </c>
      <c r="R55" s="887"/>
      <c r="S55" s="887"/>
      <c r="T55" s="876"/>
    </row>
    <row r="56" spans="1:20" ht="17.25" customHeight="1">
      <c r="A56" s="885">
        <v>4</v>
      </c>
      <c r="B56" s="886" t="s">
        <v>3989</v>
      </c>
      <c r="C56" s="886"/>
      <c r="D56" s="886"/>
      <c r="E56" s="886"/>
      <c r="F56" s="886"/>
      <c r="G56" s="886"/>
      <c r="H56" s="906" t="s">
        <v>3985</v>
      </c>
      <c r="I56" s="902" t="s">
        <v>3990</v>
      </c>
      <c r="J56" s="902" t="s">
        <v>3991</v>
      </c>
      <c r="K56" s="903">
        <v>6711.4989999999998</v>
      </c>
      <c r="L56" s="887"/>
      <c r="M56" s="887" t="s">
        <v>754</v>
      </c>
      <c r="N56" s="887" t="s">
        <v>754</v>
      </c>
      <c r="O56" s="887"/>
      <c r="P56" s="887"/>
      <c r="Q56" s="887"/>
      <c r="R56" s="887" t="s">
        <v>3930</v>
      </c>
      <c r="S56" s="887"/>
      <c r="T56" s="876"/>
    </row>
    <row r="57" spans="1:20" ht="30">
      <c r="A57" s="885">
        <v>5</v>
      </c>
      <c r="B57" s="886" t="s">
        <v>3992</v>
      </c>
      <c r="C57" s="886"/>
      <c r="D57" s="886"/>
      <c r="E57" s="886"/>
      <c r="F57" s="886"/>
      <c r="G57" s="886"/>
      <c r="H57" s="906" t="s">
        <v>3985</v>
      </c>
      <c r="I57" s="902">
        <v>19</v>
      </c>
      <c r="J57" s="902">
        <v>45</v>
      </c>
      <c r="K57" s="903">
        <v>9345.9490000000005</v>
      </c>
      <c r="L57" s="887"/>
      <c r="M57" s="887" t="s">
        <v>775</v>
      </c>
      <c r="N57" s="887" t="s">
        <v>775</v>
      </c>
      <c r="O57" s="887"/>
      <c r="P57" s="887"/>
      <c r="Q57" s="887"/>
      <c r="R57" s="887" t="s">
        <v>3930</v>
      </c>
      <c r="S57" s="887"/>
      <c r="T57" s="876"/>
    </row>
    <row r="58" spans="1:20" ht="30">
      <c r="A58" s="885">
        <v>6</v>
      </c>
      <c r="B58" s="886" t="s">
        <v>2210</v>
      </c>
      <c r="C58" s="886"/>
      <c r="D58" s="886"/>
      <c r="E58" s="886"/>
      <c r="F58" s="886"/>
      <c r="G58" s="886"/>
      <c r="H58" s="906" t="s">
        <v>3985</v>
      </c>
      <c r="I58" s="902">
        <v>14</v>
      </c>
      <c r="J58" s="904">
        <v>452</v>
      </c>
      <c r="K58" s="903">
        <v>15532.905000000001</v>
      </c>
      <c r="L58" s="887"/>
      <c r="M58" s="887" t="s">
        <v>775</v>
      </c>
      <c r="N58" s="887" t="s">
        <v>775</v>
      </c>
      <c r="O58" s="887"/>
      <c r="P58" s="887"/>
      <c r="Q58" s="887"/>
      <c r="R58" s="887" t="s">
        <v>3930</v>
      </c>
      <c r="S58" s="887"/>
      <c r="T58" s="876"/>
    </row>
    <row r="59" spans="1:20" ht="17.25" customHeight="1">
      <c r="A59" s="885">
        <v>7</v>
      </c>
      <c r="B59" s="886" t="s">
        <v>3993</v>
      </c>
      <c r="C59" s="886"/>
      <c r="D59" s="886"/>
      <c r="E59" s="886"/>
      <c r="F59" s="886"/>
      <c r="G59" s="886"/>
      <c r="H59" s="906" t="s">
        <v>3985</v>
      </c>
      <c r="I59" s="902">
        <v>14</v>
      </c>
      <c r="J59" s="904">
        <v>249</v>
      </c>
      <c r="K59" s="903">
        <v>8160.8019999999997</v>
      </c>
      <c r="L59" s="887"/>
      <c r="M59" s="887" t="s">
        <v>775</v>
      </c>
      <c r="N59" s="887" t="s">
        <v>775</v>
      </c>
      <c r="O59" s="887"/>
      <c r="P59" s="887"/>
      <c r="Q59" s="887"/>
      <c r="R59" s="887" t="s">
        <v>3930</v>
      </c>
      <c r="S59" s="887"/>
      <c r="T59" s="876"/>
    </row>
    <row r="60" spans="1:20" ht="30">
      <c r="A60" s="885">
        <v>8</v>
      </c>
      <c r="B60" s="893" t="s">
        <v>3994</v>
      </c>
      <c r="C60" s="893"/>
      <c r="D60" s="893"/>
      <c r="E60" s="893"/>
      <c r="F60" s="893"/>
      <c r="G60" s="893"/>
      <c r="H60" s="906" t="s">
        <v>3985</v>
      </c>
      <c r="I60" s="902">
        <v>23</v>
      </c>
      <c r="J60" s="904">
        <v>56</v>
      </c>
      <c r="K60" s="903">
        <v>362.14499999999998</v>
      </c>
      <c r="L60" s="887"/>
      <c r="M60" s="887" t="s">
        <v>1039</v>
      </c>
      <c r="N60" s="887" t="s">
        <v>1039</v>
      </c>
      <c r="O60" s="887"/>
      <c r="P60" s="887"/>
      <c r="Q60" s="887"/>
      <c r="R60" s="887" t="s">
        <v>3930</v>
      </c>
      <c r="S60" s="887"/>
      <c r="T60" s="876"/>
    </row>
    <row r="61" spans="1:20" ht="29.25" customHeight="1">
      <c r="A61" s="885">
        <v>9</v>
      </c>
      <c r="B61" s="893" t="s">
        <v>3995</v>
      </c>
      <c r="C61" s="893"/>
      <c r="D61" s="893"/>
      <c r="E61" s="893"/>
      <c r="F61" s="893"/>
      <c r="G61" s="893"/>
      <c r="H61" s="906" t="s">
        <v>3985</v>
      </c>
      <c r="I61" s="902">
        <v>23</v>
      </c>
      <c r="J61" s="902" t="s">
        <v>3996</v>
      </c>
      <c r="K61" s="903">
        <v>117</v>
      </c>
      <c r="L61" s="887"/>
      <c r="M61" s="887" t="s">
        <v>1039</v>
      </c>
      <c r="N61" s="887" t="s">
        <v>1039</v>
      </c>
      <c r="O61" s="887"/>
      <c r="P61" s="887"/>
      <c r="Q61" s="887"/>
      <c r="R61" s="887" t="s">
        <v>3930</v>
      </c>
      <c r="S61" s="887"/>
      <c r="T61" s="876"/>
    </row>
    <row r="62" spans="1:20" ht="30">
      <c r="A62" s="885">
        <v>10</v>
      </c>
      <c r="B62" s="893" t="s">
        <v>3997</v>
      </c>
      <c r="C62" s="893"/>
      <c r="D62" s="893"/>
      <c r="E62" s="893"/>
      <c r="F62" s="893"/>
      <c r="G62" s="893"/>
      <c r="H62" s="906" t="s">
        <v>3985</v>
      </c>
      <c r="I62" s="902">
        <v>18</v>
      </c>
      <c r="J62" s="902">
        <v>36</v>
      </c>
      <c r="K62" s="903">
        <v>328</v>
      </c>
      <c r="L62" s="887"/>
      <c r="M62" s="887" t="s">
        <v>1039</v>
      </c>
      <c r="N62" s="887" t="s">
        <v>1039</v>
      </c>
      <c r="O62" s="887"/>
      <c r="P62" s="887"/>
      <c r="Q62" s="887"/>
      <c r="R62" s="887" t="s">
        <v>3930</v>
      </c>
      <c r="S62" s="887"/>
      <c r="T62" s="876"/>
    </row>
    <row r="63" spans="1:20" ht="30">
      <c r="A63" s="885">
        <v>11</v>
      </c>
      <c r="B63" s="893" t="s">
        <v>3998</v>
      </c>
      <c r="C63" s="893"/>
      <c r="D63" s="893"/>
      <c r="E63" s="893"/>
      <c r="F63" s="893"/>
      <c r="G63" s="893"/>
      <c r="H63" s="906" t="s">
        <v>3985</v>
      </c>
      <c r="I63" s="902">
        <v>15</v>
      </c>
      <c r="J63" s="902" t="s">
        <v>3999</v>
      </c>
      <c r="K63" s="903">
        <v>117</v>
      </c>
      <c r="L63" s="887"/>
      <c r="M63" s="887" t="s">
        <v>1039</v>
      </c>
      <c r="N63" s="887" t="s">
        <v>1039</v>
      </c>
      <c r="O63" s="887"/>
      <c r="P63" s="887"/>
      <c r="Q63" s="887"/>
      <c r="R63" s="887" t="s">
        <v>3930</v>
      </c>
      <c r="S63" s="887"/>
      <c r="T63" s="876"/>
    </row>
    <row r="64" spans="1:20" ht="20.25" customHeight="1">
      <c r="A64" s="885">
        <v>12</v>
      </c>
      <c r="B64" s="893" t="s">
        <v>4000</v>
      </c>
      <c r="C64" s="893"/>
      <c r="D64" s="893"/>
      <c r="E64" s="893"/>
      <c r="F64" s="893"/>
      <c r="G64" s="893"/>
      <c r="H64" s="906" t="s">
        <v>3985</v>
      </c>
      <c r="I64" s="902">
        <v>23</v>
      </c>
      <c r="J64" s="904">
        <v>36</v>
      </c>
      <c r="K64" s="903">
        <v>731.08699999999999</v>
      </c>
      <c r="L64" s="887"/>
      <c r="M64" s="887" t="s">
        <v>840</v>
      </c>
      <c r="N64" s="887" t="s">
        <v>840</v>
      </c>
      <c r="O64" s="887"/>
      <c r="P64" s="887"/>
      <c r="Q64" s="887"/>
      <c r="R64" s="887" t="s">
        <v>3930</v>
      </c>
      <c r="S64" s="887"/>
      <c r="T64" s="876"/>
    </row>
    <row r="65" spans="1:20" s="910" customFormat="1" ht="47.25" customHeight="1">
      <c r="A65" s="885">
        <v>13</v>
      </c>
      <c r="B65" s="906" t="s">
        <v>4001</v>
      </c>
      <c r="C65" s="906"/>
      <c r="D65" s="906"/>
      <c r="E65" s="906"/>
      <c r="F65" s="906"/>
      <c r="G65" s="906"/>
      <c r="H65" s="906" t="s">
        <v>3985</v>
      </c>
      <c r="I65" s="888">
        <v>10</v>
      </c>
      <c r="J65" s="888" t="s">
        <v>4002</v>
      </c>
      <c r="K65" s="909">
        <v>1454</v>
      </c>
      <c r="L65" s="908"/>
      <c r="M65" s="908" t="s">
        <v>1039</v>
      </c>
      <c r="N65" s="908" t="s">
        <v>1039</v>
      </c>
      <c r="O65" s="908"/>
      <c r="P65" s="908"/>
      <c r="Q65" s="908" t="s">
        <v>3930</v>
      </c>
      <c r="R65" s="908"/>
      <c r="S65" s="908"/>
    </row>
    <row r="66" spans="1:20" ht="29.25" customHeight="1">
      <c r="A66" s="885">
        <v>14</v>
      </c>
      <c r="B66" s="893" t="s">
        <v>4003</v>
      </c>
      <c r="C66" s="893"/>
      <c r="D66" s="893"/>
      <c r="E66" s="893"/>
      <c r="F66" s="893"/>
      <c r="G66" s="893"/>
      <c r="H66" s="906" t="s">
        <v>3985</v>
      </c>
      <c r="I66" s="902">
        <v>10</v>
      </c>
      <c r="J66" s="902" t="s">
        <v>4004</v>
      </c>
      <c r="K66" s="903">
        <v>5926</v>
      </c>
      <c r="L66" s="887"/>
      <c r="M66" s="887" t="s">
        <v>754</v>
      </c>
      <c r="N66" s="887" t="s">
        <v>754</v>
      </c>
      <c r="O66" s="887"/>
      <c r="P66" s="887"/>
      <c r="Q66" s="887" t="s">
        <v>3930</v>
      </c>
      <c r="R66" s="887"/>
      <c r="S66" s="887"/>
      <c r="T66" s="876"/>
    </row>
    <row r="67" spans="1:20" s="901" customFormat="1" ht="18.75" customHeight="1">
      <c r="A67" s="895">
        <v>1</v>
      </c>
      <c r="B67" s="906" t="s">
        <v>3947</v>
      </c>
      <c r="C67" s="906"/>
      <c r="D67" s="906"/>
      <c r="E67" s="906"/>
      <c r="F67" s="906"/>
      <c r="G67" s="906"/>
      <c r="H67" s="906" t="s">
        <v>4005</v>
      </c>
      <c r="I67" s="890">
        <v>7</v>
      </c>
      <c r="J67" s="896">
        <v>68</v>
      </c>
      <c r="K67" s="911">
        <v>357.75900000000001</v>
      </c>
      <c r="L67" s="896"/>
      <c r="M67" s="896" t="s">
        <v>3928</v>
      </c>
      <c r="N67" s="896" t="s">
        <v>3928</v>
      </c>
      <c r="O67" s="890"/>
      <c r="P67" s="890"/>
      <c r="Q67" s="885" t="s">
        <v>3930</v>
      </c>
      <c r="R67" s="890"/>
      <c r="S67" s="900"/>
    </row>
    <row r="68" spans="1:20" ht="18" customHeight="1">
      <c r="A68" s="887">
        <v>2</v>
      </c>
      <c r="B68" s="906" t="s">
        <v>4006</v>
      </c>
      <c r="C68" s="906"/>
      <c r="D68" s="906"/>
      <c r="E68" s="906"/>
      <c r="F68" s="906"/>
      <c r="G68" s="906"/>
      <c r="H68" s="906" t="s">
        <v>4005</v>
      </c>
      <c r="I68" s="890">
        <v>7</v>
      </c>
      <c r="J68" s="912">
        <v>88</v>
      </c>
      <c r="K68" s="913">
        <v>704.52800000000002</v>
      </c>
      <c r="L68" s="896"/>
      <c r="M68" s="887" t="s">
        <v>1039</v>
      </c>
      <c r="N68" s="887" t="s">
        <v>1039</v>
      </c>
      <c r="O68" s="887"/>
      <c r="P68" s="887"/>
      <c r="Q68" s="887" t="s">
        <v>3930</v>
      </c>
      <c r="R68" s="887"/>
      <c r="S68" s="892"/>
      <c r="T68" s="876"/>
    </row>
    <row r="69" spans="1:20" ht="30">
      <c r="A69" s="895">
        <v>3</v>
      </c>
      <c r="B69" s="886" t="s">
        <v>4007</v>
      </c>
      <c r="C69" s="886"/>
      <c r="D69" s="886"/>
      <c r="E69" s="886"/>
      <c r="F69" s="886"/>
      <c r="G69" s="886"/>
      <c r="H69" s="906" t="s">
        <v>4005</v>
      </c>
      <c r="I69" s="912">
        <v>7</v>
      </c>
      <c r="J69" s="912">
        <v>89</v>
      </c>
      <c r="K69" s="913">
        <v>9855.8040000000001</v>
      </c>
      <c r="L69" s="887"/>
      <c r="M69" s="887" t="s">
        <v>751</v>
      </c>
      <c r="N69" s="887" t="s">
        <v>751</v>
      </c>
      <c r="O69" s="887"/>
      <c r="P69" s="887"/>
      <c r="Q69" s="887" t="s">
        <v>3930</v>
      </c>
      <c r="R69" s="887"/>
      <c r="S69" s="892"/>
      <c r="T69" s="876"/>
    </row>
    <row r="70" spans="1:20" ht="30">
      <c r="A70" s="887">
        <v>4</v>
      </c>
      <c r="B70" s="886" t="s">
        <v>1189</v>
      </c>
      <c r="C70" s="886"/>
      <c r="D70" s="886"/>
      <c r="E70" s="886"/>
      <c r="F70" s="886"/>
      <c r="G70" s="886"/>
      <c r="H70" s="906" t="s">
        <v>4005</v>
      </c>
      <c r="I70" s="912">
        <v>7</v>
      </c>
      <c r="J70" s="912">
        <v>132</v>
      </c>
      <c r="K70" s="913">
        <v>150.119</v>
      </c>
      <c r="L70" s="887"/>
      <c r="M70" s="887" t="s">
        <v>988</v>
      </c>
      <c r="N70" s="887" t="s">
        <v>988</v>
      </c>
      <c r="O70" s="887"/>
      <c r="P70" s="887"/>
      <c r="Q70" s="887" t="s">
        <v>3930</v>
      </c>
      <c r="R70" s="887"/>
      <c r="S70" s="892"/>
      <c r="T70" s="876"/>
    </row>
    <row r="71" spans="1:20" ht="30">
      <c r="A71" s="895">
        <v>5</v>
      </c>
      <c r="B71" s="886" t="s">
        <v>4008</v>
      </c>
      <c r="C71" s="886"/>
      <c r="D71" s="886"/>
      <c r="E71" s="886"/>
      <c r="F71" s="886"/>
      <c r="G71" s="886"/>
      <c r="H71" s="906" t="s">
        <v>4005</v>
      </c>
      <c r="I71" s="912">
        <v>7</v>
      </c>
      <c r="J71" s="912">
        <v>121</v>
      </c>
      <c r="K71" s="913">
        <v>6007.116</v>
      </c>
      <c r="L71" s="887"/>
      <c r="M71" s="887" t="s">
        <v>979</v>
      </c>
      <c r="N71" s="887" t="s">
        <v>979</v>
      </c>
      <c r="O71" s="887"/>
      <c r="P71" s="887"/>
      <c r="Q71" s="887" t="s">
        <v>3930</v>
      </c>
      <c r="R71" s="887"/>
      <c r="S71" s="892"/>
      <c r="T71" s="876"/>
    </row>
    <row r="72" spans="1:20" ht="30">
      <c r="A72" s="887">
        <v>6</v>
      </c>
      <c r="B72" s="886" t="s">
        <v>983</v>
      </c>
      <c r="C72" s="886"/>
      <c r="D72" s="886"/>
      <c r="E72" s="886"/>
      <c r="F72" s="886"/>
      <c r="G72" s="886"/>
      <c r="H72" s="906" t="s">
        <v>4005</v>
      </c>
      <c r="I72" s="912">
        <v>7</v>
      </c>
      <c r="J72" s="912">
        <v>222</v>
      </c>
      <c r="K72" s="913">
        <v>1927.67</v>
      </c>
      <c r="L72" s="887"/>
      <c r="M72" s="887" t="s">
        <v>840</v>
      </c>
      <c r="N72" s="887" t="s">
        <v>840</v>
      </c>
      <c r="O72" s="887"/>
      <c r="P72" s="887"/>
      <c r="Q72" s="887" t="s">
        <v>3930</v>
      </c>
      <c r="R72" s="887"/>
      <c r="S72" s="892"/>
      <c r="T72" s="876"/>
    </row>
    <row r="73" spans="1:20" ht="30">
      <c r="A73" s="895">
        <v>7</v>
      </c>
      <c r="B73" s="886" t="s">
        <v>3935</v>
      </c>
      <c r="C73" s="886"/>
      <c r="D73" s="886"/>
      <c r="E73" s="886"/>
      <c r="F73" s="886"/>
      <c r="G73" s="886"/>
      <c r="H73" s="906" t="s">
        <v>4005</v>
      </c>
      <c r="I73" s="912">
        <v>8</v>
      </c>
      <c r="J73" s="887" t="s">
        <v>4009</v>
      </c>
      <c r="K73" s="913">
        <v>6256.2780000000002</v>
      </c>
      <c r="L73" s="887"/>
      <c r="M73" s="887" t="s">
        <v>751</v>
      </c>
      <c r="N73" s="887" t="s">
        <v>751</v>
      </c>
      <c r="O73" s="887"/>
      <c r="P73" s="887"/>
      <c r="Q73" s="887"/>
      <c r="R73" s="887" t="s">
        <v>3930</v>
      </c>
      <c r="S73" s="892"/>
      <c r="T73" s="876"/>
    </row>
    <row r="74" spans="1:20" ht="30">
      <c r="A74" s="887">
        <v>8</v>
      </c>
      <c r="B74" s="886" t="s">
        <v>4010</v>
      </c>
      <c r="C74" s="886"/>
      <c r="D74" s="886"/>
      <c r="E74" s="886"/>
      <c r="F74" s="886"/>
      <c r="G74" s="886"/>
      <c r="H74" s="906" t="s">
        <v>4005</v>
      </c>
      <c r="I74" s="912">
        <v>9</v>
      </c>
      <c r="J74" s="887">
        <v>27</v>
      </c>
      <c r="K74" s="913">
        <v>2886.2109999999998</v>
      </c>
      <c r="L74" s="887"/>
      <c r="M74" s="887" t="s">
        <v>754</v>
      </c>
      <c r="N74" s="887" t="s">
        <v>754</v>
      </c>
      <c r="O74" s="887"/>
      <c r="P74" s="887"/>
      <c r="Q74" s="887"/>
      <c r="R74" s="887" t="s">
        <v>3930</v>
      </c>
      <c r="S74" s="892"/>
      <c r="T74" s="876"/>
    </row>
    <row r="75" spans="1:20" ht="30">
      <c r="A75" s="895">
        <v>9</v>
      </c>
      <c r="B75" s="893" t="s">
        <v>4011</v>
      </c>
      <c r="C75" s="893"/>
      <c r="D75" s="893"/>
      <c r="E75" s="893"/>
      <c r="F75" s="893"/>
      <c r="G75" s="893"/>
      <c r="H75" s="906" t="s">
        <v>4005</v>
      </c>
      <c r="I75" s="912">
        <v>10</v>
      </c>
      <c r="J75" s="887" t="s">
        <v>4012</v>
      </c>
      <c r="K75" s="913">
        <f>19465.526-K76</f>
        <v>11571.254000000001</v>
      </c>
      <c r="L75" s="887"/>
      <c r="M75" s="887" t="s">
        <v>775</v>
      </c>
      <c r="N75" s="887" t="s">
        <v>775</v>
      </c>
      <c r="O75" s="887"/>
      <c r="P75" s="887"/>
      <c r="Q75" s="887"/>
      <c r="R75" s="887" t="s">
        <v>3930</v>
      </c>
      <c r="S75" s="892"/>
      <c r="T75" s="876"/>
    </row>
    <row r="76" spans="1:20" ht="21" customHeight="1">
      <c r="A76" s="887">
        <v>10</v>
      </c>
      <c r="B76" s="893" t="s">
        <v>4013</v>
      </c>
      <c r="C76" s="893"/>
      <c r="D76" s="893"/>
      <c r="E76" s="893"/>
      <c r="F76" s="893"/>
      <c r="G76" s="893"/>
      <c r="H76" s="906" t="s">
        <v>4005</v>
      </c>
      <c r="I76" s="912">
        <v>10</v>
      </c>
      <c r="J76" s="887">
        <v>56</v>
      </c>
      <c r="K76" s="913">
        <v>7894.2719999999999</v>
      </c>
      <c r="L76" s="887"/>
      <c r="M76" s="887" t="s">
        <v>775</v>
      </c>
      <c r="N76" s="887" t="s">
        <v>775</v>
      </c>
      <c r="O76" s="887"/>
      <c r="P76" s="887"/>
      <c r="Q76" s="887"/>
      <c r="R76" s="887" t="s">
        <v>3930</v>
      </c>
      <c r="S76" s="892"/>
      <c r="T76" s="876"/>
    </row>
    <row r="77" spans="1:20" ht="30">
      <c r="A77" s="895">
        <v>11</v>
      </c>
      <c r="B77" s="893" t="s">
        <v>4014</v>
      </c>
      <c r="C77" s="893"/>
      <c r="D77" s="893"/>
      <c r="E77" s="893"/>
      <c r="F77" s="893"/>
      <c r="G77" s="893"/>
      <c r="H77" s="906" t="s">
        <v>4005</v>
      </c>
      <c r="I77" s="912">
        <v>10</v>
      </c>
      <c r="J77" s="887">
        <v>1</v>
      </c>
      <c r="K77" s="913">
        <v>3028.279</v>
      </c>
      <c r="L77" s="887"/>
      <c r="M77" s="887" t="s">
        <v>775</v>
      </c>
      <c r="N77" s="887" t="s">
        <v>775</v>
      </c>
      <c r="O77" s="887"/>
      <c r="P77" s="887"/>
      <c r="Q77" s="887" t="s">
        <v>3930</v>
      </c>
      <c r="R77" s="887"/>
      <c r="S77" s="892"/>
      <c r="T77" s="876"/>
    </row>
    <row r="78" spans="1:20" ht="30">
      <c r="A78" s="887">
        <v>12</v>
      </c>
      <c r="B78" s="893" t="s">
        <v>4015</v>
      </c>
      <c r="C78" s="893"/>
      <c r="D78" s="893"/>
      <c r="E78" s="893"/>
      <c r="F78" s="893"/>
      <c r="G78" s="893"/>
      <c r="H78" s="906" t="s">
        <v>4005</v>
      </c>
      <c r="I78" s="912">
        <v>12</v>
      </c>
      <c r="J78" s="887">
        <v>3</v>
      </c>
      <c r="K78" s="913">
        <v>1675.588</v>
      </c>
      <c r="L78" s="887"/>
      <c r="M78" s="887" t="s">
        <v>775</v>
      </c>
      <c r="N78" s="887" t="s">
        <v>775</v>
      </c>
      <c r="O78" s="887"/>
      <c r="P78" s="887"/>
      <c r="Q78" s="887"/>
      <c r="R78" s="887" t="s">
        <v>3930</v>
      </c>
      <c r="S78" s="892"/>
      <c r="T78" s="876"/>
    </row>
    <row r="79" spans="1:20" ht="30">
      <c r="A79" s="895">
        <v>13</v>
      </c>
      <c r="B79" s="893" t="s">
        <v>4016</v>
      </c>
      <c r="C79" s="893"/>
      <c r="D79" s="893"/>
      <c r="E79" s="893"/>
      <c r="F79" s="893"/>
      <c r="G79" s="893"/>
      <c r="H79" s="906" t="s">
        <v>4005</v>
      </c>
      <c r="I79" s="912">
        <v>12</v>
      </c>
      <c r="J79" s="887">
        <v>6</v>
      </c>
      <c r="K79" s="913">
        <v>12895.942999999999</v>
      </c>
      <c r="L79" s="887"/>
      <c r="M79" s="887" t="s">
        <v>756</v>
      </c>
      <c r="N79" s="887" t="s">
        <v>756</v>
      </c>
      <c r="O79" s="887"/>
      <c r="P79" s="887"/>
      <c r="Q79" s="887" t="s">
        <v>3930</v>
      </c>
      <c r="R79" s="887"/>
      <c r="S79" s="892"/>
      <c r="T79" s="876"/>
    </row>
    <row r="80" spans="1:20" ht="30">
      <c r="A80" s="887">
        <v>14</v>
      </c>
      <c r="B80" s="893" t="s">
        <v>4017</v>
      </c>
      <c r="C80" s="893"/>
      <c r="D80" s="893"/>
      <c r="E80" s="893"/>
      <c r="F80" s="893"/>
      <c r="G80" s="893"/>
      <c r="H80" s="906" t="s">
        <v>4005</v>
      </c>
      <c r="I80" s="912">
        <v>21</v>
      </c>
      <c r="J80" s="887" t="s">
        <v>4018</v>
      </c>
      <c r="K80" s="913">
        <v>3288.6959999999999</v>
      </c>
      <c r="L80" s="887"/>
      <c r="M80" s="887" t="s">
        <v>848</v>
      </c>
      <c r="N80" s="887" t="s">
        <v>848</v>
      </c>
      <c r="O80" s="887"/>
      <c r="P80" s="887"/>
      <c r="Q80" s="887" t="s">
        <v>3930</v>
      </c>
      <c r="R80" s="887"/>
      <c r="S80" s="892"/>
      <c r="T80" s="876"/>
    </row>
    <row r="81" spans="1:20" ht="30">
      <c r="A81" s="895">
        <v>15</v>
      </c>
      <c r="B81" s="893" t="s">
        <v>4019</v>
      </c>
      <c r="C81" s="893"/>
      <c r="D81" s="893"/>
      <c r="E81" s="893"/>
      <c r="F81" s="893"/>
      <c r="G81" s="893"/>
      <c r="H81" s="906" t="s">
        <v>4005</v>
      </c>
      <c r="I81" s="912">
        <v>21</v>
      </c>
      <c r="J81" s="887">
        <v>202</v>
      </c>
      <c r="K81" s="913">
        <v>6577.5129999999999</v>
      </c>
      <c r="L81" s="887"/>
      <c r="M81" s="887" t="s">
        <v>848</v>
      </c>
      <c r="N81" s="887" t="s">
        <v>848</v>
      </c>
      <c r="O81" s="887"/>
      <c r="P81" s="887"/>
      <c r="Q81" s="887" t="s">
        <v>3930</v>
      </c>
      <c r="R81" s="887"/>
      <c r="S81" s="892"/>
      <c r="T81" s="876"/>
    </row>
    <row r="82" spans="1:20" ht="30">
      <c r="A82" s="887">
        <v>16</v>
      </c>
      <c r="B82" s="893" t="s">
        <v>4020</v>
      </c>
      <c r="C82" s="893"/>
      <c r="D82" s="893"/>
      <c r="E82" s="893"/>
      <c r="F82" s="893"/>
      <c r="G82" s="893"/>
      <c r="H82" s="906" t="s">
        <v>4005</v>
      </c>
      <c r="I82" s="912">
        <v>32</v>
      </c>
      <c r="J82" s="887">
        <v>101</v>
      </c>
      <c r="K82" s="913">
        <v>12733.771000000001</v>
      </c>
      <c r="L82" s="887"/>
      <c r="M82" s="887" t="s">
        <v>756</v>
      </c>
      <c r="N82" s="887" t="s">
        <v>756</v>
      </c>
      <c r="O82" s="887"/>
      <c r="P82" s="887"/>
      <c r="Q82" s="887" t="s">
        <v>3930</v>
      </c>
      <c r="R82" s="887"/>
      <c r="S82" s="892"/>
      <c r="T82" s="876"/>
    </row>
    <row r="83" spans="1:20" ht="30">
      <c r="A83" s="895">
        <v>17</v>
      </c>
      <c r="B83" s="893" t="s">
        <v>4021</v>
      </c>
      <c r="C83" s="893"/>
      <c r="D83" s="893"/>
      <c r="E83" s="893"/>
      <c r="F83" s="893"/>
      <c r="G83" s="893"/>
      <c r="H83" s="906" t="s">
        <v>4005</v>
      </c>
      <c r="I83" s="912">
        <v>37</v>
      </c>
      <c r="J83" s="887">
        <v>158</v>
      </c>
      <c r="K83" s="913">
        <v>542.57000000000005</v>
      </c>
      <c r="L83" s="887"/>
      <c r="M83" s="887" t="s">
        <v>756</v>
      </c>
      <c r="N83" s="887" t="s">
        <v>756</v>
      </c>
      <c r="O83" s="887"/>
      <c r="P83" s="887"/>
      <c r="Q83" s="887"/>
      <c r="R83" s="887" t="s">
        <v>3930</v>
      </c>
      <c r="S83" s="892"/>
      <c r="T83" s="876"/>
    </row>
    <row r="84" spans="1:20" ht="30">
      <c r="A84" s="887">
        <v>18</v>
      </c>
      <c r="B84" s="893" t="s">
        <v>4022</v>
      </c>
      <c r="C84" s="893"/>
      <c r="D84" s="893"/>
      <c r="E84" s="893"/>
      <c r="F84" s="893"/>
      <c r="G84" s="893"/>
      <c r="H84" s="906" t="s">
        <v>4005</v>
      </c>
      <c r="I84" s="912">
        <v>33</v>
      </c>
      <c r="J84" s="887">
        <v>59</v>
      </c>
      <c r="K84" s="913">
        <v>2100</v>
      </c>
      <c r="L84" s="887"/>
      <c r="M84" s="887" t="s">
        <v>1039</v>
      </c>
      <c r="N84" s="887" t="s">
        <v>1039</v>
      </c>
      <c r="O84" s="887"/>
      <c r="P84" s="887"/>
      <c r="Q84" s="887"/>
      <c r="R84" s="887" t="s">
        <v>3930</v>
      </c>
      <c r="S84" s="892"/>
      <c r="T84" s="876"/>
    </row>
    <row r="85" spans="1:20" ht="30">
      <c r="A85" s="895">
        <v>19</v>
      </c>
      <c r="B85" s="893" t="s">
        <v>3946</v>
      </c>
      <c r="C85" s="893"/>
      <c r="D85" s="893"/>
      <c r="E85" s="893"/>
      <c r="F85" s="893"/>
      <c r="G85" s="893"/>
      <c r="H85" s="906" t="s">
        <v>4005</v>
      </c>
      <c r="I85" s="912">
        <v>11</v>
      </c>
      <c r="J85" s="887">
        <v>85</v>
      </c>
      <c r="K85" s="913">
        <v>188</v>
      </c>
      <c r="L85" s="887"/>
      <c r="M85" s="887" t="s">
        <v>1039</v>
      </c>
      <c r="N85" s="887" t="s">
        <v>1039</v>
      </c>
      <c r="O85" s="887"/>
      <c r="P85" s="887"/>
      <c r="Q85" s="887" t="s">
        <v>3930</v>
      </c>
      <c r="R85" s="887"/>
      <c r="S85" s="892"/>
      <c r="T85" s="876"/>
    </row>
    <row r="86" spans="1:20" ht="30">
      <c r="A86" s="887">
        <v>20</v>
      </c>
      <c r="B86" s="893" t="s">
        <v>4023</v>
      </c>
      <c r="C86" s="893"/>
      <c r="D86" s="893"/>
      <c r="E86" s="893"/>
      <c r="F86" s="893"/>
      <c r="G86" s="893"/>
      <c r="H86" s="906" t="s">
        <v>4005</v>
      </c>
      <c r="I86" s="912">
        <v>16</v>
      </c>
      <c r="J86" s="887"/>
      <c r="K86" s="913">
        <v>391</v>
      </c>
      <c r="L86" s="887"/>
      <c r="M86" s="887" t="s">
        <v>1039</v>
      </c>
      <c r="N86" s="887" t="s">
        <v>1039</v>
      </c>
      <c r="O86" s="887"/>
      <c r="P86" s="887"/>
      <c r="Q86" s="887" t="s">
        <v>3930</v>
      </c>
      <c r="R86" s="887"/>
      <c r="S86" s="892"/>
      <c r="T86" s="876"/>
    </row>
    <row r="87" spans="1:20" ht="30">
      <c r="A87" s="895">
        <v>21</v>
      </c>
      <c r="B87" s="886" t="s">
        <v>4024</v>
      </c>
      <c r="C87" s="886"/>
      <c r="D87" s="886"/>
      <c r="E87" s="886"/>
      <c r="F87" s="886"/>
      <c r="G87" s="886"/>
      <c r="H87" s="906" t="s">
        <v>4005</v>
      </c>
      <c r="I87" s="912">
        <v>37</v>
      </c>
      <c r="J87" s="887">
        <v>132</v>
      </c>
      <c r="K87" s="887">
        <v>1880</v>
      </c>
      <c r="L87" s="887"/>
      <c r="M87" s="887" t="s">
        <v>1039</v>
      </c>
      <c r="N87" s="887" t="s">
        <v>1039</v>
      </c>
      <c r="O87" s="887"/>
      <c r="P87" s="887"/>
      <c r="Q87" s="887" t="s">
        <v>3930</v>
      </c>
      <c r="R87" s="887"/>
      <c r="S87" s="892"/>
      <c r="T87" s="876"/>
    </row>
    <row r="88" spans="1:20" s="901" customFormat="1" ht="18.75" customHeight="1">
      <c r="A88" s="895">
        <v>1</v>
      </c>
      <c r="B88" s="906" t="s">
        <v>4025</v>
      </c>
      <c r="C88" s="906"/>
      <c r="D88" s="906"/>
      <c r="E88" s="906"/>
      <c r="F88" s="906"/>
      <c r="G88" s="906"/>
      <c r="H88" s="906" t="s">
        <v>4026</v>
      </c>
      <c r="I88" s="897">
        <v>4</v>
      </c>
      <c r="J88" s="898">
        <v>352</v>
      </c>
      <c r="K88" s="899">
        <v>1150.665</v>
      </c>
      <c r="L88" s="896"/>
      <c r="M88" s="896" t="s">
        <v>1039</v>
      </c>
      <c r="N88" s="896" t="s">
        <v>1039</v>
      </c>
      <c r="O88" s="890"/>
      <c r="P88" s="890"/>
      <c r="Q88" s="885" t="s">
        <v>3930</v>
      </c>
      <c r="R88" s="890"/>
      <c r="S88" s="900"/>
    </row>
    <row r="89" spans="1:20">
      <c r="A89" s="887">
        <v>2</v>
      </c>
      <c r="B89" s="886" t="s">
        <v>4027</v>
      </c>
      <c r="C89" s="886"/>
      <c r="D89" s="886"/>
      <c r="E89" s="886"/>
      <c r="F89" s="886"/>
      <c r="G89" s="886"/>
      <c r="H89" s="906" t="s">
        <v>4026</v>
      </c>
      <c r="I89" s="902">
        <v>4</v>
      </c>
      <c r="J89" s="902">
        <v>417</v>
      </c>
      <c r="K89" s="903">
        <v>9987.0419999999995</v>
      </c>
      <c r="L89" s="887"/>
      <c r="M89" s="887" t="s">
        <v>775</v>
      </c>
      <c r="N89" s="887" t="s">
        <v>775</v>
      </c>
      <c r="O89" s="887"/>
      <c r="P89" s="887"/>
      <c r="Q89" s="885" t="s">
        <v>3930</v>
      </c>
      <c r="R89" s="887"/>
      <c r="S89" s="892"/>
      <c r="T89" s="876"/>
    </row>
    <row r="90" spans="1:20">
      <c r="A90" s="895">
        <v>3</v>
      </c>
      <c r="B90" s="886" t="s">
        <v>4028</v>
      </c>
      <c r="C90" s="886"/>
      <c r="D90" s="886"/>
      <c r="E90" s="886"/>
      <c r="F90" s="886"/>
      <c r="G90" s="886"/>
      <c r="H90" s="906" t="s">
        <v>4026</v>
      </c>
      <c r="I90" s="902">
        <v>4</v>
      </c>
      <c r="J90" s="902">
        <v>353</v>
      </c>
      <c r="K90" s="903">
        <v>359.12200000000001</v>
      </c>
      <c r="L90" s="887"/>
      <c r="M90" s="887" t="s">
        <v>988</v>
      </c>
      <c r="N90" s="887" t="s">
        <v>988</v>
      </c>
      <c r="O90" s="887"/>
      <c r="P90" s="887"/>
      <c r="Q90" s="887"/>
      <c r="R90" s="887" t="s">
        <v>3930</v>
      </c>
      <c r="S90" s="892"/>
      <c r="T90" s="876"/>
    </row>
    <row r="91" spans="1:20">
      <c r="A91" s="887">
        <v>4</v>
      </c>
      <c r="B91" s="886" t="s">
        <v>4029</v>
      </c>
      <c r="C91" s="886"/>
      <c r="D91" s="886"/>
      <c r="E91" s="886"/>
      <c r="F91" s="886"/>
      <c r="G91" s="886"/>
      <c r="H91" s="906" t="s">
        <v>4026</v>
      </c>
      <c r="I91" s="902">
        <v>4</v>
      </c>
      <c r="J91" s="902" t="s">
        <v>4030</v>
      </c>
      <c r="K91" s="903">
        <v>313.38799999999998</v>
      </c>
      <c r="L91" s="887"/>
      <c r="M91" s="887" t="s">
        <v>1039</v>
      </c>
      <c r="N91" s="887" t="s">
        <v>1039</v>
      </c>
      <c r="O91" s="887"/>
      <c r="P91" s="887"/>
      <c r="Q91" s="887"/>
      <c r="R91" s="887" t="s">
        <v>3930</v>
      </c>
      <c r="S91" s="892"/>
      <c r="T91" s="876"/>
    </row>
    <row r="92" spans="1:20">
      <c r="A92" s="895">
        <v>5</v>
      </c>
      <c r="B92" s="886" t="s">
        <v>4031</v>
      </c>
      <c r="C92" s="886"/>
      <c r="D92" s="886"/>
      <c r="E92" s="886"/>
      <c r="F92" s="886"/>
      <c r="G92" s="886"/>
      <c r="H92" s="906" t="s">
        <v>4026</v>
      </c>
      <c r="I92" s="902">
        <v>11</v>
      </c>
      <c r="J92" s="902">
        <v>91</v>
      </c>
      <c r="K92" s="903">
        <v>200</v>
      </c>
      <c r="L92" s="887"/>
      <c r="M92" s="887" t="s">
        <v>1039</v>
      </c>
      <c r="N92" s="887" t="s">
        <v>1039</v>
      </c>
      <c r="O92" s="887"/>
      <c r="P92" s="887"/>
      <c r="Q92" s="887"/>
      <c r="R92" s="887" t="s">
        <v>3930</v>
      </c>
      <c r="S92" s="892"/>
      <c r="T92" s="876"/>
    </row>
    <row r="93" spans="1:20">
      <c r="A93" s="887">
        <v>6</v>
      </c>
      <c r="B93" s="886" t="s">
        <v>4032</v>
      </c>
      <c r="C93" s="886"/>
      <c r="D93" s="886"/>
      <c r="E93" s="886"/>
      <c r="F93" s="886"/>
      <c r="G93" s="886"/>
      <c r="H93" s="906" t="s">
        <v>4026</v>
      </c>
      <c r="I93" s="902">
        <v>18</v>
      </c>
      <c r="J93" s="902">
        <v>92</v>
      </c>
      <c r="K93" s="903">
        <v>86</v>
      </c>
      <c r="L93" s="887"/>
      <c r="M93" s="887" t="s">
        <v>1039</v>
      </c>
      <c r="N93" s="887" t="s">
        <v>1039</v>
      </c>
      <c r="O93" s="887"/>
      <c r="P93" s="887"/>
      <c r="Q93" s="887"/>
      <c r="R93" s="887" t="s">
        <v>3930</v>
      </c>
      <c r="S93" s="892"/>
      <c r="T93" s="876"/>
    </row>
    <row r="94" spans="1:20">
      <c r="A94" s="895">
        <v>7</v>
      </c>
      <c r="B94" s="886" t="s">
        <v>4033</v>
      </c>
      <c r="C94" s="886"/>
      <c r="D94" s="886"/>
      <c r="E94" s="886"/>
      <c r="F94" s="886"/>
      <c r="G94" s="886"/>
      <c r="H94" s="906" t="s">
        <v>4026</v>
      </c>
      <c r="I94" s="902">
        <v>5</v>
      </c>
      <c r="J94" s="902">
        <v>138</v>
      </c>
      <c r="K94" s="903">
        <v>260</v>
      </c>
      <c r="L94" s="887"/>
      <c r="M94" s="887" t="s">
        <v>1039</v>
      </c>
      <c r="N94" s="887" t="s">
        <v>1039</v>
      </c>
      <c r="O94" s="887"/>
      <c r="P94" s="887"/>
      <c r="Q94" s="887"/>
      <c r="R94" s="887" t="s">
        <v>3930</v>
      </c>
      <c r="S94" s="892"/>
      <c r="T94" s="876"/>
    </row>
    <row r="95" spans="1:20">
      <c r="A95" s="895">
        <v>8</v>
      </c>
      <c r="B95" s="886" t="s">
        <v>4034</v>
      </c>
      <c r="C95" s="886"/>
      <c r="D95" s="886"/>
      <c r="E95" s="886"/>
      <c r="F95" s="886"/>
      <c r="G95" s="886"/>
      <c r="H95" s="906" t="s">
        <v>4026</v>
      </c>
      <c r="I95" s="902">
        <v>9</v>
      </c>
      <c r="J95" s="902">
        <v>385</v>
      </c>
      <c r="K95" s="903">
        <v>670</v>
      </c>
      <c r="L95" s="887"/>
      <c r="M95" s="887" t="s">
        <v>1039</v>
      </c>
      <c r="N95" s="887" t="s">
        <v>1039</v>
      </c>
      <c r="O95" s="887"/>
      <c r="P95" s="887"/>
      <c r="Q95" s="887"/>
      <c r="R95" s="887" t="s">
        <v>3930</v>
      </c>
      <c r="S95" s="892"/>
      <c r="T95" s="876"/>
    </row>
    <row r="96" spans="1:20">
      <c r="A96" s="887">
        <v>9</v>
      </c>
      <c r="B96" s="886" t="s">
        <v>4035</v>
      </c>
      <c r="C96" s="886"/>
      <c r="D96" s="886"/>
      <c r="E96" s="886"/>
      <c r="F96" s="886"/>
      <c r="G96" s="886"/>
      <c r="H96" s="906" t="s">
        <v>4026</v>
      </c>
      <c r="I96" s="902">
        <v>5</v>
      </c>
      <c r="J96" s="902">
        <v>2110</v>
      </c>
      <c r="K96" s="903">
        <v>4872.9539999999997</v>
      </c>
      <c r="L96" s="887"/>
      <c r="M96" s="887" t="s">
        <v>775</v>
      </c>
      <c r="N96" s="887" t="s">
        <v>775</v>
      </c>
      <c r="O96" s="887"/>
      <c r="P96" s="887"/>
      <c r="Q96" s="887"/>
      <c r="R96" s="887" t="s">
        <v>3930</v>
      </c>
      <c r="S96" s="892"/>
      <c r="T96" s="876"/>
    </row>
    <row r="97" spans="1:20" ht="30">
      <c r="A97" s="895">
        <v>10</v>
      </c>
      <c r="B97" s="886" t="s">
        <v>4036</v>
      </c>
      <c r="C97" s="886"/>
      <c r="D97" s="886"/>
      <c r="E97" s="886"/>
      <c r="F97" s="886"/>
      <c r="G97" s="886"/>
      <c r="H97" s="906" t="s">
        <v>4026</v>
      </c>
      <c r="I97" s="902">
        <v>6</v>
      </c>
      <c r="J97" s="902" t="s">
        <v>4038</v>
      </c>
      <c r="K97" s="3827">
        <v>17000</v>
      </c>
      <c r="L97" s="887"/>
      <c r="M97" s="887" t="s">
        <v>4037</v>
      </c>
      <c r="N97" s="887" t="s">
        <v>4037</v>
      </c>
      <c r="O97" s="887"/>
      <c r="P97" s="887"/>
      <c r="Q97" s="887"/>
      <c r="R97" s="887" t="s">
        <v>3930</v>
      </c>
      <c r="S97" s="892"/>
      <c r="T97" s="876"/>
    </row>
    <row r="98" spans="1:20" ht="30">
      <c r="A98" s="887">
        <v>11</v>
      </c>
      <c r="B98" s="886" t="s">
        <v>4039</v>
      </c>
      <c r="C98" s="886"/>
      <c r="D98" s="886"/>
      <c r="E98" s="886"/>
      <c r="F98" s="886"/>
      <c r="G98" s="886"/>
      <c r="H98" s="906" t="s">
        <v>4026</v>
      </c>
      <c r="I98" s="902">
        <v>11</v>
      </c>
      <c r="J98" s="902" t="s">
        <v>4040</v>
      </c>
      <c r="K98" s="3828"/>
      <c r="L98" s="887"/>
      <c r="M98" s="887" t="s">
        <v>4037</v>
      </c>
      <c r="N98" s="887" t="s">
        <v>4037</v>
      </c>
      <c r="O98" s="887"/>
      <c r="P98" s="887"/>
      <c r="Q98" s="887"/>
      <c r="R98" s="887" t="s">
        <v>3930</v>
      </c>
      <c r="S98" s="892"/>
      <c r="T98" s="876"/>
    </row>
    <row r="99" spans="1:20" ht="30">
      <c r="A99" s="895">
        <v>12</v>
      </c>
      <c r="B99" s="893" t="s">
        <v>4041</v>
      </c>
      <c r="C99" s="893"/>
      <c r="D99" s="893"/>
      <c r="E99" s="893"/>
      <c r="F99" s="893"/>
      <c r="G99" s="893"/>
      <c r="H99" s="906" t="s">
        <v>4026</v>
      </c>
      <c r="I99" s="902">
        <v>5</v>
      </c>
      <c r="J99" s="902" t="s">
        <v>4042</v>
      </c>
      <c r="K99" s="903">
        <v>5016.8500000000004</v>
      </c>
      <c r="L99" s="887"/>
      <c r="M99" s="887" t="s">
        <v>840</v>
      </c>
      <c r="N99" s="887" t="s">
        <v>840</v>
      </c>
      <c r="O99" s="887"/>
      <c r="P99" s="887"/>
      <c r="Q99" s="887"/>
      <c r="R99" s="887" t="s">
        <v>3930</v>
      </c>
      <c r="S99" s="892"/>
      <c r="T99" s="876"/>
    </row>
    <row r="100" spans="1:20" ht="30">
      <c r="A100" s="895">
        <v>13</v>
      </c>
      <c r="B100" s="893" t="s">
        <v>4043</v>
      </c>
      <c r="C100" s="893"/>
      <c r="D100" s="893"/>
      <c r="E100" s="893"/>
      <c r="F100" s="893"/>
      <c r="G100" s="893"/>
      <c r="H100" s="906" t="s">
        <v>4026</v>
      </c>
      <c r="I100" s="902">
        <v>5</v>
      </c>
      <c r="J100" s="902" t="s">
        <v>4042</v>
      </c>
      <c r="K100" s="903"/>
      <c r="L100" s="887"/>
      <c r="M100" s="887" t="s">
        <v>3941</v>
      </c>
      <c r="N100" s="887" t="s">
        <v>3941</v>
      </c>
      <c r="O100" s="887"/>
      <c r="P100" s="887"/>
      <c r="Q100" s="887"/>
      <c r="R100" s="887" t="s">
        <v>3930</v>
      </c>
      <c r="S100" s="892"/>
      <c r="T100" s="876"/>
    </row>
    <row r="101" spans="1:20" ht="19.5" customHeight="1">
      <c r="A101" s="887">
        <v>14</v>
      </c>
      <c r="B101" s="893" t="s">
        <v>4044</v>
      </c>
      <c r="C101" s="893"/>
      <c r="D101" s="893"/>
      <c r="E101" s="893"/>
      <c r="F101" s="893"/>
      <c r="G101" s="893"/>
      <c r="H101" s="906" t="s">
        <v>4026</v>
      </c>
      <c r="I101" s="902">
        <v>5</v>
      </c>
      <c r="J101" s="902">
        <v>2073</v>
      </c>
      <c r="K101" s="903">
        <v>12372.806</v>
      </c>
      <c r="L101" s="887"/>
      <c r="M101" s="887" t="s">
        <v>775</v>
      </c>
      <c r="N101" s="887" t="s">
        <v>775</v>
      </c>
      <c r="O101" s="887"/>
      <c r="P101" s="887"/>
      <c r="Q101" s="887"/>
      <c r="R101" s="887" t="s">
        <v>3930</v>
      </c>
      <c r="S101" s="892"/>
      <c r="T101" s="876"/>
    </row>
    <row r="102" spans="1:20">
      <c r="A102" s="895">
        <v>15</v>
      </c>
      <c r="B102" s="893" t="s">
        <v>4045</v>
      </c>
      <c r="C102" s="893"/>
      <c r="D102" s="893"/>
      <c r="E102" s="893"/>
      <c r="F102" s="893"/>
      <c r="G102" s="893"/>
      <c r="H102" s="906" t="s">
        <v>4026</v>
      </c>
      <c r="I102" s="902">
        <v>5</v>
      </c>
      <c r="J102" s="902" t="s">
        <v>4046</v>
      </c>
      <c r="K102" s="903">
        <v>7090.5370000000003</v>
      </c>
      <c r="L102" s="887"/>
      <c r="M102" s="887" t="s">
        <v>775</v>
      </c>
      <c r="N102" s="887" t="s">
        <v>775</v>
      </c>
      <c r="O102" s="887"/>
      <c r="P102" s="887"/>
      <c r="Q102" s="887"/>
      <c r="R102" s="887" t="s">
        <v>3930</v>
      </c>
      <c r="S102" s="892"/>
      <c r="T102" s="876"/>
    </row>
    <row r="103" spans="1:20">
      <c r="A103" s="887">
        <v>16</v>
      </c>
      <c r="B103" s="893" t="s">
        <v>4047</v>
      </c>
      <c r="C103" s="893"/>
      <c r="D103" s="893"/>
      <c r="E103" s="893"/>
      <c r="F103" s="893"/>
      <c r="G103" s="893"/>
      <c r="H103" s="906" t="s">
        <v>4026</v>
      </c>
      <c r="I103" s="902">
        <v>6</v>
      </c>
      <c r="J103" s="902">
        <v>69</v>
      </c>
      <c r="K103" s="903">
        <v>73357.585999999996</v>
      </c>
      <c r="L103" s="887"/>
      <c r="M103" s="887" t="s">
        <v>840</v>
      </c>
      <c r="N103" s="887" t="s">
        <v>840</v>
      </c>
      <c r="O103" s="887"/>
      <c r="P103" s="887"/>
      <c r="Q103" s="887"/>
      <c r="R103" s="887" t="s">
        <v>3930</v>
      </c>
      <c r="S103" s="892"/>
      <c r="T103" s="876"/>
    </row>
    <row r="104" spans="1:20">
      <c r="A104" s="895">
        <v>17</v>
      </c>
      <c r="B104" s="893" t="s">
        <v>4048</v>
      </c>
      <c r="C104" s="893"/>
      <c r="D104" s="893"/>
      <c r="E104" s="893"/>
      <c r="F104" s="893"/>
      <c r="G104" s="893"/>
      <c r="H104" s="906" t="s">
        <v>4026</v>
      </c>
      <c r="I104" s="902">
        <v>9</v>
      </c>
      <c r="J104" s="902">
        <v>627</v>
      </c>
      <c r="K104" s="903">
        <v>7899.9809999999998</v>
      </c>
      <c r="L104" s="887"/>
      <c r="M104" s="887" t="s">
        <v>979</v>
      </c>
      <c r="N104" s="887" t="s">
        <v>979</v>
      </c>
      <c r="O104" s="887"/>
      <c r="P104" s="887"/>
      <c r="Q104" s="887"/>
      <c r="R104" s="887" t="s">
        <v>3930</v>
      </c>
      <c r="S104" s="892"/>
      <c r="T104" s="876"/>
    </row>
    <row r="105" spans="1:20">
      <c r="A105" s="887">
        <v>18</v>
      </c>
      <c r="B105" s="893" t="s">
        <v>4049</v>
      </c>
      <c r="C105" s="893"/>
      <c r="D105" s="893"/>
      <c r="E105" s="893"/>
      <c r="F105" s="893"/>
      <c r="G105" s="893"/>
      <c r="H105" s="906" t="s">
        <v>4026</v>
      </c>
      <c r="I105" s="902">
        <v>9</v>
      </c>
      <c r="J105" s="902">
        <v>628</v>
      </c>
      <c r="K105" s="903">
        <v>5508</v>
      </c>
      <c r="L105" s="887"/>
      <c r="M105" s="887" t="s">
        <v>3941</v>
      </c>
      <c r="N105" s="887" t="s">
        <v>3941</v>
      </c>
      <c r="O105" s="887"/>
      <c r="P105" s="887"/>
      <c r="Q105" s="887"/>
      <c r="R105" s="887" t="s">
        <v>3930</v>
      </c>
      <c r="S105" s="892"/>
      <c r="T105" s="876"/>
    </row>
    <row r="106" spans="1:20">
      <c r="A106" s="895">
        <v>19</v>
      </c>
      <c r="B106" s="893" t="s">
        <v>4050</v>
      </c>
      <c r="C106" s="893"/>
      <c r="D106" s="893"/>
      <c r="E106" s="893"/>
      <c r="F106" s="893"/>
      <c r="G106" s="893"/>
      <c r="H106" s="906" t="s">
        <v>4026</v>
      </c>
      <c r="I106" s="902">
        <v>10</v>
      </c>
      <c r="J106" s="902">
        <v>282</v>
      </c>
      <c r="K106" s="903">
        <v>10457.528</v>
      </c>
      <c r="L106" s="887"/>
      <c r="M106" s="887" t="s">
        <v>775</v>
      </c>
      <c r="N106" s="887" t="s">
        <v>775</v>
      </c>
      <c r="O106" s="887"/>
      <c r="P106" s="887"/>
      <c r="Q106" s="887" t="s">
        <v>3930</v>
      </c>
      <c r="R106" s="887"/>
      <c r="S106" s="892"/>
      <c r="T106" s="876"/>
    </row>
    <row r="107" spans="1:20">
      <c r="A107" s="3814">
        <v>20</v>
      </c>
      <c r="B107" s="3810" t="s">
        <v>4051</v>
      </c>
      <c r="C107" s="906"/>
      <c r="D107" s="906"/>
      <c r="E107" s="906"/>
      <c r="F107" s="906"/>
      <c r="G107" s="906"/>
      <c r="H107" s="906" t="s">
        <v>4026</v>
      </c>
      <c r="I107" s="902">
        <v>10</v>
      </c>
      <c r="J107" s="902" t="s">
        <v>4052</v>
      </c>
      <c r="K107" s="3829">
        <v>4565.9660000000003</v>
      </c>
      <c r="L107" s="3812"/>
      <c r="M107" s="3809" t="s">
        <v>751</v>
      </c>
      <c r="N107" s="3809" t="s">
        <v>751</v>
      </c>
      <c r="O107" s="887"/>
      <c r="P107" s="887"/>
      <c r="Q107" s="887"/>
      <c r="R107" s="3807" t="s">
        <v>3930</v>
      </c>
      <c r="S107" s="892"/>
      <c r="T107" s="876"/>
    </row>
    <row r="108" spans="1:20">
      <c r="A108" s="3815"/>
      <c r="B108" s="3810"/>
      <c r="C108" s="906"/>
      <c r="D108" s="906"/>
      <c r="E108" s="906"/>
      <c r="F108" s="906"/>
      <c r="G108" s="906"/>
      <c r="H108" s="906" t="s">
        <v>4026</v>
      </c>
      <c r="I108" s="902">
        <v>11</v>
      </c>
      <c r="J108" s="902" t="s">
        <v>4053</v>
      </c>
      <c r="K108" s="3829"/>
      <c r="L108" s="3816"/>
      <c r="M108" s="3809"/>
      <c r="N108" s="3809"/>
      <c r="O108" s="887"/>
      <c r="P108" s="887"/>
      <c r="Q108" s="887"/>
      <c r="R108" s="3808"/>
      <c r="S108" s="892"/>
      <c r="T108" s="876"/>
    </row>
    <row r="109" spans="1:20" ht="30">
      <c r="A109" s="895">
        <v>21</v>
      </c>
      <c r="B109" s="886" t="s">
        <v>4054</v>
      </c>
      <c r="C109" s="886"/>
      <c r="D109" s="886"/>
      <c r="E109" s="886"/>
      <c r="F109" s="886"/>
      <c r="G109" s="886"/>
      <c r="H109" s="906" t="s">
        <v>4026</v>
      </c>
      <c r="I109" s="902">
        <v>10</v>
      </c>
      <c r="J109" s="902">
        <v>1026</v>
      </c>
      <c r="K109" s="903">
        <v>28949.163</v>
      </c>
      <c r="L109" s="887"/>
      <c r="M109" s="887" t="s">
        <v>756</v>
      </c>
      <c r="N109" s="887" t="s">
        <v>756</v>
      </c>
      <c r="O109" s="887"/>
      <c r="P109" s="887"/>
      <c r="Q109" s="887"/>
      <c r="R109" s="887" t="s">
        <v>3930</v>
      </c>
      <c r="S109" s="892"/>
      <c r="T109" s="876"/>
    </row>
    <row r="110" spans="1:20" ht="18.75" customHeight="1">
      <c r="A110" s="885">
        <v>1</v>
      </c>
      <c r="B110" s="906"/>
      <c r="C110" s="906"/>
      <c r="D110" s="906"/>
      <c r="E110" s="906"/>
      <c r="F110" s="906"/>
      <c r="G110" s="906"/>
      <c r="H110" s="906" t="s">
        <v>4055</v>
      </c>
      <c r="I110" s="897">
        <v>43</v>
      </c>
      <c r="J110" s="902">
        <v>153</v>
      </c>
      <c r="K110" s="903">
        <v>248.78700000000001</v>
      </c>
      <c r="L110" s="896"/>
      <c r="M110" s="887" t="s">
        <v>3928</v>
      </c>
      <c r="N110" s="887" t="s">
        <v>3928</v>
      </c>
      <c r="O110" s="887"/>
      <c r="P110" s="887"/>
      <c r="Q110" s="887" t="s">
        <v>3930</v>
      </c>
      <c r="R110" s="892"/>
      <c r="S110" s="892"/>
      <c r="T110" s="876"/>
    </row>
    <row r="111" spans="1:20" ht="30">
      <c r="A111" s="885">
        <v>2</v>
      </c>
      <c r="B111" s="886" t="s">
        <v>4056</v>
      </c>
      <c r="C111" s="886"/>
      <c r="D111" s="886"/>
      <c r="E111" s="886"/>
      <c r="F111" s="886"/>
      <c r="G111" s="886"/>
      <c r="H111" s="906" t="s">
        <v>4055</v>
      </c>
      <c r="I111" s="902">
        <v>17</v>
      </c>
      <c r="J111" s="902">
        <v>241</v>
      </c>
      <c r="K111" s="903">
        <v>4269.9440000000004</v>
      </c>
      <c r="L111" s="887"/>
      <c r="M111" s="887" t="s">
        <v>754</v>
      </c>
      <c r="N111" s="887" t="s">
        <v>754</v>
      </c>
      <c r="O111" s="887"/>
      <c r="P111" s="887"/>
      <c r="Q111" s="887"/>
      <c r="R111" s="887" t="s">
        <v>3930</v>
      </c>
      <c r="S111" s="892"/>
      <c r="T111" s="876"/>
    </row>
    <row r="112" spans="1:20" ht="30">
      <c r="A112" s="885">
        <v>3</v>
      </c>
      <c r="B112" s="886" t="s">
        <v>3438</v>
      </c>
      <c r="C112" s="886"/>
      <c r="D112" s="886"/>
      <c r="E112" s="886"/>
      <c r="F112" s="886"/>
      <c r="G112" s="886"/>
      <c r="H112" s="906" t="s">
        <v>4055</v>
      </c>
      <c r="I112" s="902">
        <v>22</v>
      </c>
      <c r="J112" s="902">
        <v>11</v>
      </c>
      <c r="K112" s="903">
        <v>2409.65</v>
      </c>
      <c r="L112" s="887"/>
      <c r="M112" s="887" t="s">
        <v>840</v>
      </c>
      <c r="N112" s="887" t="s">
        <v>840</v>
      </c>
      <c r="O112" s="887"/>
      <c r="P112" s="887"/>
      <c r="Q112" s="887"/>
      <c r="R112" s="887" t="s">
        <v>3930</v>
      </c>
      <c r="S112" s="892"/>
      <c r="T112" s="876"/>
    </row>
    <row r="113" spans="1:20" ht="30">
      <c r="A113" s="885">
        <v>4</v>
      </c>
      <c r="B113" s="886" t="s">
        <v>4057</v>
      </c>
      <c r="C113" s="886"/>
      <c r="D113" s="886"/>
      <c r="E113" s="886"/>
      <c r="F113" s="886"/>
      <c r="G113" s="886"/>
      <c r="H113" s="906" t="s">
        <v>4055</v>
      </c>
      <c r="I113" s="902">
        <v>22</v>
      </c>
      <c r="J113" s="902">
        <v>515</v>
      </c>
      <c r="K113" s="903">
        <v>5231.5810000000001</v>
      </c>
      <c r="L113" s="887"/>
      <c r="M113" s="887" t="s">
        <v>775</v>
      </c>
      <c r="N113" s="887" t="s">
        <v>775</v>
      </c>
      <c r="O113" s="887"/>
      <c r="P113" s="887"/>
      <c r="Q113" s="887"/>
      <c r="R113" s="887" t="s">
        <v>3930</v>
      </c>
      <c r="S113" s="892"/>
      <c r="T113" s="876"/>
    </row>
    <row r="114" spans="1:20" ht="30">
      <c r="A114" s="885">
        <v>5</v>
      </c>
      <c r="B114" s="886" t="s">
        <v>4058</v>
      </c>
      <c r="C114" s="886"/>
      <c r="D114" s="886"/>
      <c r="E114" s="886"/>
      <c r="F114" s="886"/>
      <c r="G114" s="886"/>
      <c r="H114" s="906" t="s">
        <v>4055</v>
      </c>
      <c r="I114" s="902">
        <v>22</v>
      </c>
      <c r="J114" s="902">
        <v>239</v>
      </c>
      <c r="K114" s="903">
        <v>4139.7129999999997</v>
      </c>
      <c r="L114" s="887"/>
      <c r="M114" s="887" t="s">
        <v>979</v>
      </c>
      <c r="N114" s="887" t="s">
        <v>979</v>
      </c>
      <c r="O114" s="887"/>
      <c r="P114" s="887"/>
      <c r="Q114" s="887"/>
      <c r="R114" s="887" t="s">
        <v>3930</v>
      </c>
      <c r="S114" s="892"/>
      <c r="T114" s="876"/>
    </row>
    <row r="115" spans="1:20" ht="30">
      <c r="A115" s="885">
        <v>6</v>
      </c>
      <c r="B115" s="886" t="s">
        <v>4059</v>
      </c>
      <c r="C115" s="886"/>
      <c r="D115" s="886"/>
      <c r="E115" s="886"/>
      <c r="F115" s="886"/>
      <c r="G115" s="886"/>
      <c r="H115" s="906" t="s">
        <v>4055</v>
      </c>
      <c r="I115" s="902">
        <v>27</v>
      </c>
      <c r="J115" s="902">
        <v>510</v>
      </c>
      <c r="K115" s="903">
        <v>15778.531000000001</v>
      </c>
      <c r="L115" s="887"/>
      <c r="M115" s="887" t="s">
        <v>775</v>
      </c>
      <c r="N115" s="887" t="s">
        <v>775</v>
      </c>
      <c r="O115" s="887"/>
      <c r="P115" s="887"/>
      <c r="Q115" s="887"/>
      <c r="R115" s="887" t="s">
        <v>3930</v>
      </c>
      <c r="S115" s="892"/>
      <c r="T115" s="876"/>
    </row>
    <row r="116" spans="1:20" ht="30">
      <c r="A116" s="885">
        <v>7</v>
      </c>
      <c r="B116" s="893" t="s">
        <v>4060</v>
      </c>
      <c r="C116" s="893"/>
      <c r="D116" s="893"/>
      <c r="E116" s="893"/>
      <c r="F116" s="893"/>
      <c r="G116" s="893"/>
      <c r="H116" s="906" t="s">
        <v>4055</v>
      </c>
      <c r="I116" s="902">
        <v>27</v>
      </c>
      <c r="J116" s="902">
        <v>260</v>
      </c>
      <c r="K116" s="903">
        <v>32926.817999999999</v>
      </c>
      <c r="L116" s="887"/>
      <c r="M116" s="887" t="s">
        <v>775</v>
      </c>
      <c r="N116" s="887" t="s">
        <v>775</v>
      </c>
      <c r="O116" s="887"/>
      <c r="P116" s="887"/>
      <c r="Q116" s="887"/>
      <c r="R116" s="887" t="s">
        <v>3930</v>
      </c>
      <c r="S116" s="892"/>
      <c r="T116" s="876"/>
    </row>
    <row r="117" spans="1:20" ht="30">
      <c r="A117" s="885">
        <v>8</v>
      </c>
      <c r="B117" s="893" t="s">
        <v>4061</v>
      </c>
      <c r="C117" s="893"/>
      <c r="D117" s="893"/>
      <c r="E117" s="893"/>
      <c r="F117" s="893"/>
      <c r="G117" s="893"/>
      <c r="H117" s="906" t="s">
        <v>4055</v>
      </c>
      <c r="I117" s="902">
        <v>28</v>
      </c>
      <c r="J117" s="902">
        <v>65</v>
      </c>
      <c r="K117" s="903">
        <v>3481.2280000000001</v>
      </c>
      <c r="L117" s="887"/>
      <c r="M117" s="887" t="s">
        <v>775</v>
      </c>
      <c r="N117" s="887" t="s">
        <v>775</v>
      </c>
      <c r="O117" s="887"/>
      <c r="P117" s="887"/>
      <c r="Q117" s="887"/>
      <c r="R117" s="887" t="s">
        <v>3930</v>
      </c>
      <c r="S117" s="892"/>
      <c r="T117" s="876"/>
    </row>
    <row r="118" spans="1:20" ht="12" customHeight="1">
      <c r="A118" s="885">
        <v>9</v>
      </c>
      <c r="B118" s="3810" t="s">
        <v>4062</v>
      </c>
      <c r="C118" s="906"/>
      <c r="D118" s="906"/>
      <c r="E118" s="906"/>
      <c r="F118" s="906"/>
      <c r="G118" s="906"/>
      <c r="H118" s="906" t="s">
        <v>4055</v>
      </c>
      <c r="I118" s="902">
        <v>28</v>
      </c>
      <c r="J118" s="902">
        <v>415</v>
      </c>
      <c r="K118" s="914">
        <v>1282</v>
      </c>
      <c r="L118" s="3812"/>
      <c r="M118" s="3812" t="s">
        <v>775</v>
      </c>
      <c r="N118" s="3812" t="s">
        <v>775</v>
      </c>
      <c r="O118" s="887"/>
      <c r="P118" s="887"/>
      <c r="Q118" s="887"/>
      <c r="R118" s="887" t="s">
        <v>3930</v>
      </c>
      <c r="S118" s="892"/>
      <c r="T118" s="876"/>
    </row>
    <row r="119" spans="1:20" ht="30">
      <c r="A119" s="885">
        <v>10</v>
      </c>
      <c r="B119" s="3811"/>
      <c r="C119" s="941"/>
      <c r="D119" s="941"/>
      <c r="E119" s="941"/>
      <c r="F119" s="941"/>
      <c r="G119" s="941"/>
      <c r="H119" s="906" t="s">
        <v>4055</v>
      </c>
      <c r="I119" s="902">
        <v>32</v>
      </c>
      <c r="J119" s="902" t="s">
        <v>4063</v>
      </c>
      <c r="K119" s="915">
        <v>24597</v>
      </c>
      <c r="L119" s="3813"/>
      <c r="M119" s="3813"/>
      <c r="N119" s="3813"/>
      <c r="O119" s="913"/>
      <c r="P119" s="887"/>
      <c r="Q119" s="887"/>
      <c r="R119" s="887" t="s">
        <v>3930</v>
      </c>
      <c r="S119" s="892"/>
      <c r="T119" s="876"/>
    </row>
    <row r="120" spans="1:20" ht="30">
      <c r="A120" s="885">
        <v>11</v>
      </c>
      <c r="B120" s="906" t="s">
        <v>4064</v>
      </c>
      <c r="C120" s="906"/>
      <c r="D120" s="906"/>
      <c r="E120" s="906"/>
      <c r="F120" s="906"/>
      <c r="G120" s="906"/>
      <c r="H120" s="906" t="s">
        <v>4055</v>
      </c>
      <c r="I120" s="902">
        <v>32</v>
      </c>
      <c r="J120" s="902">
        <v>124</v>
      </c>
      <c r="K120" s="889">
        <v>48853.517999999996</v>
      </c>
      <c r="L120" s="887"/>
      <c r="M120" s="885" t="s">
        <v>775</v>
      </c>
      <c r="N120" s="885" t="s">
        <v>775</v>
      </c>
      <c r="O120" s="887"/>
      <c r="P120" s="887"/>
      <c r="Q120" s="887"/>
      <c r="R120" s="887" t="s">
        <v>3930</v>
      </c>
      <c r="S120" s="892"/>
      <c r="T120" s="876"/>
    </row>
    <row r="121" spans="1:20" ht="30">
      <c r="A121" s="885">
        <v>12</v>
      </c>
      <c r="B121" s="893" t="s">
        <v>4065</v>
      </c>
      <c r="C121" s="893"/>
      <c r="D121" s="893"/>
      <c r="E121" s="893"/>
      <c r="F121" s="893"/>
      <c r="G121" s="893"/>
      <c r="H121" s="906" t="s">
        <v>4055</v>
      </c>
      <c r="I121" s="902">
        <v>32</v>
      </c>
      <c r="J121" s="902">
        <v>127</v>
      </c>
      <c r="K121" s="903">
        <v>3314.71</v>
      </c>
      <c r="L121" s="887"/>
      <c r="M121" s="887" t="s">
        <v>1039</v>
      </c>
      <c r="N121" s="887" t="s">
        <v>1039</v>
      </c>
      <c r="O121" s="887"/>
      <c r="P121" s="887"/>
      <c r="Q121" s="887"/>
      <c r="R121" s="887" t="s">
        <v>3930</v>
      </c>
      <c r="S121" s="892"/>
      <c r="T121" s="876"/>
    </row>
    <row r="122" spans="1:20" s="901" customFormat="1" ht="35.25" customHeight="1">
      <c r="A122" s="890">
        <v>1</v>
      </c>
      <c r="B122" s="893" t="s">
        <v>4066</v>
      </c>
      <c r="C122" s="893"/>
      <c r="D122" s="893"/>
      <c r="E122" s="893"/>
      <c r="F122" s="893"/>
      <c r="G122" s="893"/>
      <c r="H122" s="893" t="s">
        <v>4067</v>
      </c>
      <c r="I122" s="897">
        <v>2</v>
      </c>
      <c r="J122" s="898" t="s">
        <v>4068</v>
      </c>
      <c r="K122" s="899">
        <v>549.56200000000001</v>
      </c>
      <c r="L122" s="896"/>
      <c r="M122" s="896" t="s">
        <v>1039</v>
      </c>
      <c r="N122" s="896" t="s">
        <v>1039</v>
      </c>
      <c r="O122" s="890"/>
      <c r="P122" s="890"/>
      <c r="Q122" s="890"/>
      <c r="R122" s="890"/>
      <c r="S122" s="900"/>
    </row>
    <row r="123" spans="1:20" ht="18.75" customHeight="1">
      <c r="A123" s="885">
        <v>2</v>
      </c>
      <c r="B123" s="893" t="s">
        <v>4069</v>
      </c>
      <c r="C123" s="893"/>
      <c r="D123" s="893"/>
      <c r="E123" s="893"/>
      <c r="F123" s="893"/>
      <c r="G123" s="893"/>
      <c r="H123" s="893" t="s">
        <v>4067</v>
      </c>
      <c r="I123" s="897">
        <v>2</v>
      </c>
      <c r="J123" s="888">
        <v>3</v>
      </c>
      <c r="K123" s="889">
        <v>1609.6579999999999</v>
      </c>
      <c r="L123" s="896"/>
      <c r="M123" s="887" t="s">
        <v>1039</v>
      </c>
      <c r="N123" s="887" t="s">
        <v>1039</v>
      </c>
      <c r="O123" s="887"/>
      <c r="P123" s="887"/>
      <c r="Q123" s="887"/>
      <c r="R123" s="892"/>
      <c r="S123" s="892"/>
      <c r="T123" s="876"/>
    </row>
    <row r="124" spans="1:20" ht="30">
      <c r="A124" s="890">
        <v>3</v>
      </c>
      <c r="B124" s="886" t="s">
        <v>4070</v>
      </c>
      <c r="C124" s="886"/>
      <c r="D124" s="886"/>
      <c r="E124" s="886"/>
      <c r="F124" s="886"/>
      <c r="G124" s="886"/>
      <c r="H124" s="893" t="s">
        <v>4067</v>
      </c>
      <c r="I124" s="897">
        <v>2</v>
      </c>
      <c r="J124" s="888">
        <v>4</v>
      </c>
      <c r="K124" s="889">
        <v>1512.1869999999999</v>
      </c>
      <c r="L124" s="896"/>
      <c r="M124" s="887" t="s">
        <v>1039</v>
      </c>
      <c r="N124" s="887" t="s">
        <v>1039</v>
      </c>
      <c r="O124" s="887"/>
      <c r="P124" s="887"/>
      <c r="Q124" s="887"/>
      <c r="R124" s="892"/>
      <c r="S124" s="892"/>
      <c r="T124" s="876"/>
    </row>
    <row r="125" spans="1:20" ht="30">
      <c r="A125" s="890">
        <v>4</v>
      </c>
      <c r="B125" s="886" t="s">
        <v>4071</v>
      </c>
      <c r="C125" s="886"/>
      <c r="D125" s="886"/>
      <c r="E125" s="886"/>
      <c r="F125" s="886"/>
      <c r="G125" s="886"/>
      <c r="H125" s="893" t="s">
        <v>4067</v>
      </c>
      <c r="I125" s="897">
        <v>2</v>
      </c>
      <c r="J125" s="888">
        <v>6</v>
      </c>
      <c r="K125" s="889">
        <v>1429.2819999999999</v>
      </c>
      <c r="L125" s="896"/>
      <c r="M125" s="887" t="s">
        <v>1039</v>
      </c>
      <c r="N125" s="887" t="s">
        <v>1039</v>
      </c>
      <c r="O125" s="887"/>
      <c r="P125" s="887"/>
      <c r="Q125" s="887"/>
      <c r="R125" s="892"/>
      <c r="S125" s="892"/>
      <c r="T125" s="876"/>
    </row>
    <row r="126" spans="1:20" ht="30">
      <c r="A126" s="885">
        <v>5</v>
      </c>
      <c r="B126" s="886" t="s">
        <v>4072</v>
      </c>
      <c r="C126" s="886"/>
      <c r="D126" s="886"/>
      <c r="E126" s="886"/>
      <c r="F126" s="886"/>
      <c r="G126" s="886"/>
      <c r="H126" s="893" t="s">
        <v>4067</v>
      </c>
      <c r="I126" s="888">
        <v>2</v>
      </c>
      <c r="J126" s="888">
        <v>21</v>
      </c>
      <c r="K126" s="889">
        <v>27789.034</v>
      </c>
      <c r="L126" s="896"/>
      <c r="M126" s="887" t="s">
        <v>754</v>
      </c>
      <c r="N126" s="887" t="s">
        <v>754</v>
      </c>
      <c r="O126" s="887"/>
      <c r="P126" s="887"/>
      <c r="Q126" s="887"/>
      <c r="R126" s="892"/>
      <c r="S126" s="892"/>
      <c r="T126" s="876"/>
    </row>
    <row r="127" spans="1:20" ht="30">
      <c r="A127" s="890">
        <v>6</v>
      </c>
      <c r="B127" s="886" t="s">
        <v>4073</v>
      </c>
      <c r="C127" s="886"/>
      <c r="D127" s="886"/>
      <c r="E127" s="886"/>
      <c r="F127" s="886"/>
      <c r="G127" s="886"/>
      <c r="H127" s="893" t="s">
        <v>4067</v>
      </c>
      <c r="I127" s="888">
        <v>3</v>
      </c>
      <c r="J127" s="888">
        <v>3</v>
      </c>
      <c r="K127" s="889">
        <v>5580.9089999999997</v>
      </c>
      <c r="L127" s="896"/>
      <c r="M127" s="887" t="s">
        <v>2366</v>
      </c>
      <c r="N127" s="887" t="s">
        <v>2366</v>
      </c>
      <c r="O127" s="887"/>
      <c r="P127" s="887"/>
      <c r="Q127" s="887"/>
      <c r="R127" s="892"/>
      <c r="S127" s="892"/>
      <c r="T127" s="876"/>
    </row>
    <row r="128" spans="1:20" ht="30">
      <c r="A128" s="890">
        <v>7</v>
      </c>
      <c r="B128" s="886" t="s">
        <v>4074</v>
      </c>
      <c r="C128" s="886"/>
      <c r="D128" s="886"/>
      <c r="E128" s="886"/>
      <c r="F128" s="886"/>
      <c r="G128" s="886"/>
      <c r="H128" s="893" t="s">
        <v>4067</v>
      </c>
      <c r="I128" s="888">
        <v>3</v>
      </c>
      <c r="J128" s="888">
        <v>11</v>
      </c>
      <c r="K128" s="889">
        <v>3207.1550000000002</v>
      </c>
      <c r="L128" s="896"/>
      <c r="M128" s="912" t="s">
        <v>1039</v>
      </c>
      <c r="N128" s="912" t="s">
        <v>1039</v>
      </c>
      <c r="O128" s="887"/>
      <c r="P128" s="887"/>
      <c r="Q128" s="887"/>
      <c r="R128" s="892"/>
      <c r="S128" s="892"/>
      <c r="T128" s="876"/>
    </row>
    <row r="129" spans="1:20" ht="30">
      <c r="A129" s="885">
        <v>8</v>
      </c>
      <c r="B129" s="886" t="s">
        <v>4075</v>
      </c>
      <c r="C129" s="886"/>
      <c r="D129" s="886"/>
      <c r="E129" s="886"/>
      <c r="F129" s="886"/>
      <c r="G129" s="886"/>
      <c r="H129" s="893" t="s">
        <v>4067</v>
      </c>
      <c r="I129" s="888">
        <v>3</v>
      </c>
      <c r="J129" s="888">
        <v>39</v>
      </c>
      <c r="K129" s="889">
        <v>2877.7890000000002</v>
      </c>
      <c r="L129" s="896"/>
      <c r="M129" s="887" t="s">
        <v>4076</v>
      </c>
      <c r="N129" s="887" t="s">
        <v>4076</v>
      </c>
      <c r="O129" s="887"/>
      <c r="P129" s="887"/>
      <c r="Q129" s="887"/>
      <c r="R129" s="892"/>
      <c r="S129" s="892"/>
      <c r="T129" s="876"/>
    </row>
    <row r="130" spans="1:20" ht="30">
      <c r="A130" s="890">
        <v>9</v>
      </c>
      <c r="B130" s="886" t="s">
        <v>4077</v>
      </c>
      <c r="C130" s="886"/>
      <c r="D130" s="886"/>
      <c r="E130" s="886"/>
      <c r="F130" s="886"/>
      <c r="G130" s="886"/>
      <c r="H130" s="893" t="s">
        <v>4067</v>
      </c>
      <c r="I130" s="888">
        <v>3</v>
      </c>
      <c r="J130" s="888">
        <v>99</v>
      </c>
      <c r="K130" s="889">
        <v>3150.0790000000002</v>
      </c>
      <c r="L130" s="896"/>
      <c r="M130" s="887" t="s">
        <v>2366</v>
      </c>
      <c r="N130" s="887" t="s">
        <v>2366</v>
      </c>
      <c r="O130" s="887"/>
      <c r="P130" s="887"/>
      <c r="Q130" s="887"/>
      <c r="R130" s="892"/>
      <c r="S130" s="892"/>
      <c r="T130" s="876"/>
    </row>
    <row r="131" spans="1:20" ht="30">
      <c r="A131" s="890">
        <v>10</v>
      </c>
      <c r="B131" s="886" t="s">
        <v>4078</v>
      </c>
      <c r="C131" s="886"/>
      <c r="D131" s="886"/>
      <c r="E131" s="886"/>
      <c r="F131" s="886"/>
      <c r="G131" s="886"/>
      <c r="H131" s="893" t="s">
        <v>4067</v>
      </c>
      <c r="I131" s="888">
        <v>8</v>
      </c>
      <c r="J131" s="888" t="s">
        <v>4079</v>
      </c>
      <c r="K131" s="889">
        <v>3677.67</v>
      </c>
      <c r="L131" s="896"/>
      <c r="M131" s="887" t="s">
        <v>775</v>
      </c>
      <c r="N131" s="887" t="s">
        <v>775</v>
      </c>
      <c r="O131" s="887"/>
      <c r="P131" s="887"/>
      <c r="Q131" s="887"/>
      <c r="R131" s="892"/>
      <c r="S131" s="892"/>
      <c r="T131" s="876"/>
    </row>
    <row r="132" spans="1:20" ht="30">
      <c r="A132" s="885">
        <v>11</v>
      </c>
      <c r="B132" s="886" t="s">
        <v>4080</v>
      </c>
      <c r="C132" s="886"/>
      <c r="D132" s="886"/>
      <c r="E132" s="886"/>
      <c r="F132" s="886"/>
      <c r="G132" s="886"/>
      <c r="H132" s="893" t="s">
        <v>4067</v>
      </c>
      <c r="I132" s="888">
        <v>8</v>
      </c>
      <c r="J132" s="888">
        <v>21</v>
      </c>
      <c r="K132" s="889">
        <v>1057.9480000000001</v>
      </c>
      <c r="L132" s="896"/>
      <c r="M132" s="887" t="s">
        <v>751</v>
      </c>
      <c r="N132" s="887" t="s">
        <v>751</v>
      </c>
      <c r="O132" s="887"/>
      <c r="P132" s="887"/>
      <c r="Q132" s="887"/>
      <c r="R132" s="892"/>
      <c r="S132" s="892"/>
      <c r="T132" s="876"/>
    </row>
    <row r="133" spans="1:20" ht="30">
      <c r="A133" s="890">
        <v>12</v>
      </c>
      <c r="B133" s="886" t="s">
        <v>4081</v>
      </c>
      <c r="C133" s="886"/>
      <c r="D133" s="886"/>
      <c r="E133" s="886"/>
      <c r="F133" s="886"/>
      <c r="G133" s="886"/>
      <c r="H133" s="893" t="s">
        <v>4067</v>
      </c>
      <c r="I133" s="888">
        <v>8</v>
      </c>
      <c r="J133" s="888" t="s">
        <v>4082</v>
      </c>
      <c r="K133" s="889">
        <v>4061.9520000000002</v>
      </c>
      <c r="L133" s="896"/>
      <c r="M133" s="887" t="s">
        <v>988</v>
      </c>
      <c r="N133" s="887" t="s">
        <v>988</v>
      </c>
      <c r="O133" s="887"/>
      <c r="P133" s="887"/>
      <c r="Q133" s="887"/>
      <c r="R133" s="892"/>
      <c r="S133" s="892"/>
      <c r="T133" s="876"/>
    </row>
    <row r="134" spans="1:20" ht="30">
      <c r="A134" s="885">
        <v>13</v>
      </c>
      <c r="B134" s="893" t="s">
        <v>4083</v>
      </c>
      <c r="C134" s="893"/>
      <c r="D134" s="893"/>
      <c r="E134" s="893"/>
      <c r="F134" s="893"/>
      <c r="G134" s="893"/>
      <c r="H134" s="893" t="s">
        <v>4067</v>
      </c>
      <c r="I134" s="888">
        <v>8</v>
      </c>
      <c r="J134" s="888" t="s">
        <v>4084</v>
      </c>
      <c r="K134" s="889">
        <v>11844.207</v>
      </c>
      <c r="L134" s="896"/>
      <c r="M134" s="887" t="s">
        <v>751</v>
      </c>
      <c r="N134" s="887" t="s">
        <v>751</v>
      </c>
      <c r="O134" s="887"/>
      <c r="P134" s="887"/>
      <c r="Q134" s="887"/>
      <c r="R134" s="892"/>
      <c r="S134" s="892"/>
      <c r="T134" s="876"/>
    </row>
    <row r="135" spans="1:20" ht="30">
      <c r="A135" s="890">
        <v>14</v>
      </c>
      <c r="B135" s="893" t="s">
        <v>4085</v>
      </c>
      <c r="C135" s="893"/>
      <c r="D135" s="893"/>
      <c r="E135" s="893"/>
      <c r="F135" s="893"/>
      <c r="G135" s="893"/>
      <c r="H135" s="893" t="s">
        <v>4067</v>
      </c>
      <c r="I135" s="888">
        <v>8</v>
      </c>
      <c r="J135" s="888" t="s">
        <v>4086</v>
      </c>
      <c r="K135" s="889">
        <v>2600.482</v>
      </c>
      <c r="L135" s="896"/>
      <c r="M135" s="887" t="s">
        <v>756</v>
      </c>
      <c r="N135" s="887" t="s">
        <v>756</v>
      </c>
      <c r="O135" s="887"/>
      <c r="P135" s="887"/>
      <c r="Q135" s="887"/>
      <c r="R135" s="892"/>
      <c r="S135" s="892"/>
      <c r="T135" s="876"/>
    </row>
    <row r="136" spans="1:20" ht="30">
      <c r="A136" s="890">
        <v>15</v>
      </c>
      <c r="B136" s="893" t="s">
        <v>4087</v>
      </c>
      <c r="C136" s="893"/>
      <c r="D136" s="893"/>
      <c r="E136" s="893"/>
      <c r="F136" s="893"/>
      <c r="G136" s="893"/>
      <c r="H136" s="893" t="s">
        <v>4067</v>
      </c>
      <c r="I136" s="888">
        <v>8</v>
      </c>
      <c r="J136" s="888">
        <v>27</v>
      </c>
      <c r="K136" s="889">
        <v>13567.992</v>
      </c>
      <c r="L136" s="887"/>
      <c r="M136" s="885" t="s">
        <v>775</v>
      </c>
      <c r="N136" s="885" t="s">
        <v>775</v>
      </c>
      <c r="O136" s="887"/>
      <c r="P136" s="887"/>
      <c r="Q136" s="887"/>
      <c r="R136" s="892"/>
      <c r="S136" s="892"/>
      <c r="T136" s="876"/>
    </row>
    <row r="137" spans="1:20" ht="30">
      <c r="A137" s="885">
        <v>16</v>
      </c>
      <c r="B137" s="893" t="s">
        <v>4088</v>
      </c>
      <c r="C137" s="893"/>
      <c r="D137" s="893"/>
      <c r="E137" s="893"/>
      <c r="F137" s="893"/>
      <c r="G137" s="893"/>
      <c r="H137" s="893" t="s">
        <v>4067</v>
      </c>
      <c r="I137" s="888">
        <v>8</v>
      </c>
      <c r="J137" s="888">
        <v>35</v>
      </c>
      <c r="K137" s="889">
        <v>7655.2259999999997</v>
      </c>
      <c r="L137" s="887"/>
      <c r="M137" s="887" t="s">
        <v>775</v>
      </c>
      <c r="N137" s="887" t="s">
        <v>775</v>
      </c>
      <c r="O137" s="887"/>
      <c r="P137" s="887"/>
      <c r="Q137" s="887"/>
      <c r="R137" s="892"/>
      <c r="S137" s="892"/>
      <c r="T137" s="876"/>
    </row>
    <row r="138" spans="1:20" ht="30">
      <c r="A138" s="890">
        <v>17</v>
      </c>
      <c r="B138" s="893" t="s">
        <v>4089</v>
      </c>
      <c r="C138" s="893"/>
      <c r="D138" s="893"/>
      <c r="E138" s="893"/>
      <c r="F138" s="893"/>
      <c r="G138" s="893"/>
      <c r="H138" s="893" t="s">
        <v>4067</v>
      </c>
      <c r="I138" s="888">
        <v>8</v>
      </c>
      <c r="J138" s="888">
        <v>28</v>
      </c>
      <c r="K138" s="889">
        <v>3042.4780000000001</v>
      </c>
      <c r="L138" s="887"/>
      <c r="M138" s="887" t="s">
        <v>848</v>
      </c>
      <c r="N138" s="887" t="s">
        <v>848</v>
      </c>
      <c r="O138" s="887"/>
      <c r="P138" s="887"/>
      <c r="Q138" s="887"/>
      <c r="R138" s="892"/>
      <c r="S138" s="892"/>
      <c r="T138" s="876"/>
    </row>
    <row r="139" spans="1:20" ht="30">
      <c r="A139" s="885">
        <v>18</v>
      </c>
      <c r="B139" s="893" t="s">
        <v>3314</v>
      </c>
      <c r="C139" s="893"/>
      <c r="D139" s="893"/>
      <c r="E139" s="893"/>
      <c r="F139" s="893"/>
      <c r="G139" s="893"/>
      <c r="H139" s="893" t="s">
        <v>4067</v>
      </c>
      <c r="I139" s="888">
        <v>8</v>
      </c>
      <c r="J139" s="888">
        <v>76</v>
      </c>
      <c r="K139" s="889">
        <v>730.92100000000005</v>
      </c>
      <c r="L139" s="887"/>
      <c r="M139" s="887" t="s">
        <v>3941</v>
      </c>
      <c r="N139" s="887" t="s">
        <v>3941</v>
      </c>
      <c r="O139" s="887"/>
      <c r="P139" s="887"/>
      <c r="Q139" s="887"/>
      <c r="R139" s="892"/>
      <c r="S139" s="892"/>
      <c r="T139" s="876"/>
    </row>
    <row r="140" spans="1:20" ht="30">
      <c r="A140" s="890">
        <v>19</v>
      </c>
      <c r="B140" s="893" t="s">
        <v>4090</v>
      </c>
      <c r="C140" s="893"/>
      <c r="D140" s="893"/>
      <c r="E140" s="893"/>
      <c r="F140" s="893"/>
      <c r="G140" s="893"/>
      <c r="H140" s="893" t="s">
        <v>4067</v>
      </c>
      <c r="I140" s="888">
        <v>8</v>
      </c>
      <c r="J140" s="888">
        <v>53</v>
      </c>
      <c r="K140" s="889">
        <v>236.26499999999999</v>
      </c>
      <c r="L140" s="887"/>
      <c r="M140" s="887" t="s">
        <v>1039</v>
      </c>
      <c r="N140" s="887" t="s">
        <v>1039</v>
      </c>
      <c r="O140" s="887"/>
      <c r="P140" s="887"/>
      <c r="Q140" s="887"/>
      <c r="R140" s="892"/>
      <c r="S140" s="892"/>
      <c r="T140" s="876"/>
    </row>
    <row r="141" spans="1:20" ht="30">
      <c r="A141" s="890">
        <v>20</v>
      </c>
      <c r="B141" s="893"/>
      <c r="C141" s="893"/>
      <c r="D141" s="893"/>
      <c r="E141" s="893"/>
      <c r="F141" s="893"/>
      <c r="G141" s="893"/>
      <c r="H141" s="893" t="s">
        <v>4067</v>
      </c>
      <c r="I141" s="888">
        <v>9</v>
      </c>
      <c r="J141" s="888">
        <v>84</v>
      </c>
      <c r="K141" s="889">
        <v>236.51599999999999</v>
      </c>
      <c r="L141" s="887"/>
      <c r="M141" s="887" t="s">
        <v>3928</v>
      </c>
      <c r="N141" s="887" t="s">
        <v>3928</v>
      </c>
      <c r="O141" s="887"/>
      <c r="P141" s="887"/>
      <c r="Q141" s="887"/>
      <c r="R141" s="892"/>
      <c r="S141" s="892"/>
      <c r="T141" s="876"/>
    </row>
    <row r="142" spans="1:20" ht="30">
      <c r="A142" s="885">
        <v>21</v>
      </c>
      <c r="B142" s="893" t="s">
        <v>4091</v>
      </c>
      <c r="C142" s="893"/>
      <c r="D142" s="893"/>
      <c r="E142" s="893"/>
      <c r="F142" s="893"/>
      <c r="G142" s="893"/>
      <c r="H142" s="893" t="s">
        <v>4067</v>
      </c>
      <c r="I142" s="888">
        <v>9</v>
      </c>
      <c r="J142" s="888">
        <v>199</v>
      </c>
      <c r="K142" s="889">
        <v>9933.4709999999995</v>
      </c>
      <c r="L142" s="887"/>
      <c r="M142" s="887" t="s">
        <v>754</v>
      </c>
      <c r="N142" s="887" t="s">
        <v>754</v>
      </c>
      <c r="O142" s="887"/>
      <c r="P142" s="887"/>
      <c r="Q142" s="887"/>
      <c r="R142" s="892"/>
      <c r="S142" s="892"/>
      <c r="T142" s="876"/>
    </row>
    <row r="143" spans="1:20" ht="30">
      <c r="A143" s="890">
        <v>22</v>
      </c>
      <c r="B143" s="893" t="s">
        <v>4092</v>
      </c>
      <c r="C143" s="893"/>
      <c r="D143" s="893"/>
      <c r="E143" s="893"/>
      <c r="F143" s="893"/>
      <c r="G143" s="893"/>
      <c r="H143" s="893" t="s">
        <v>4067</v>
      </c>
      <c r="I143" s="888">
        <v>9</v>
      </c>
      <c r="J143" s="888">
        <v>202</v>
      </c>
      <c r="K143" s="889">
        <v>2366.2469999999998</v>
      </c>
      <c r="L143" s="887"/>
      <c r="M143" s="887" t="s">
        <v>1039</v>
      </c>
      <c r="N143" s="887" t="s">
        <v>1039</v>
      </c>
      <c r="O143" s="887"/>
      <c r="P143" s="887"/>
      <c r="Q143" s="887"/>
      <c r="R143" s="892"/>
      <c r="S143" s="892"/>
      <c r="T143" s="876"/>
    </row>
    <row r="144" spans="1:20" ht="45">
      <c r="A144" s="885">
        <v>23</v>
      </c>
      <c r="B144" s="893" t="s">
        <v>4093</v>
      </c>
      <c r="C144" s="893"/>
      <c r="D144" s="893"/>
      <c r="E144" s="893"/>
      <c r="F144" s="893"/>
      <c r="G144" s="893"/>
      <c r="H144" s="893" t="s">
        <v>4067</v>
      </c>
      <c r="I144" s="888">
        <v>9</v>
      </c>
      <c r="J144" s="888">
        <v>203</v>
      </c>
      <c r="K144" s="889">
        <v>1395.9639999999999</v>
      </c>
      <c r="L144" s="887"/>
      <c r="M144" s="887" t="s">
        <v>1039</v>
      </c>
      <c r="N144" s="887" t="s">
        <v>1039</v>
      </c>
      <c r="O144" s="887"/>
      <c r="P144" s="887"/>
      <c r="Q144" s="887"/>
      <c r="R144" s="892"/>
      <c r="S144" s="892"/>
      <c r="T144" s="876"/>
    </row>
    <row r="145" spans="1:20" ht="30">
      <c r="A145" s="890">
        <v>24</v>
      </c>
      <c r="B145" s="893" t="s">
        <v>4094</v>
      </c>
      <c r="C145" s="893"/>
      <c r="D145" s="893"/>
      <c r="E145" s="893"/>
      <c r="F145" s="893"/>
      <c r="G145" s="893"/>
      <c r="H145" s="893" t="s">
        <v>4067</v>
      </c>
      <c r="I145" s="888">
        <v>9</v>
      </c>
      <c r="J145" s="888">
        <v>201</v>
      </c>
      <c r="K145" s="889">
        <v>2091.2669999999998</v>
      </c>
      <c r="L145" s="887"/>
      <c r="M145" s="887" t="s">
        <v>751</v>
      </c>
      <c r="N145" s="887" t="s">
        <v>751</v>
      </c>
      <c r="O145" s="887"/>
      <c r="P145" s="887"/>
      <c r="Q145" s="887"/>
      <c r="R145" s="892"/>
      <c r="S145" s="892"/>
      <c r="T145" s="876"/>
    </row>
    <row r="146" spans="1:20" ht="30">
      <c r="A146" s="890">
        <v>25</v>
      </c>
      <c r="B146" s="893" t="s">
        <v>4095</v>
      </c>
      <c r="C146" s="893"/>
      <c r="D146" s="893"/>
      <c r="E146" s="893"/>
      <c r="F146" s="893"/>
      <c r="G146" s="893"/>
      <c r="H146" s="893" t="s">
        <v>4067</v>
      </c>
      <c r="I146" s="888">
        <v>9</v>
      </c>
      <c r="J146" s="888">
        <v>200</v>
      </c>
      <c r="K146" s="889">
        <v>1266.1759999999999</v>
      </c>
      <c r="L146" s="887"/>
      <c r="M146" s="887" t="s">
        <v>751</v>
      </c>
      <c r="N146" s="887" t="s">
        <v>751</v>
      </c>
      <c r="O146" s="887"/>
      <c r="P146" s="887"/>
      <c r="Q146" s="887"/>
      <c r="R146" s="892"/>
      <c r="S146" s="892"/>
      <c r="T146" s="876"/>
    </row>
    <row r="147" spans="1:20" ht="30">
      <c r="A147" s="885">
        <v>26</v>
      </c>
      <c r="B147" s="893" t="s">
        <v>4096</v>
      </c>
      <c r="C147" s="893"/>
      <c r="D147" s="893"/>
      <c r="E147" s="893"/>
      <c r="F147" s="893"/>
      <c r="G147" s="893"/>
      <c r="H147" s="893" t="s">
        <v>4067</v>
      </c>
      <c r="I147" s="888">
        <v>10</v>
      </c>
      <c r="J147" s="888" t="s">
        <v>4097</v>
      </c>
      <c r="K147" s="889">
        <v>2860.107</v>
      </c>
      <c r="L147" s="887"/>
      <c r="M147" s="887" t="s">
        <v>840</v>
      </c>
      <c r="N147" s="887" t="s">
        <v>840</v>
      </c>
      <c r="O147" s="887"/>
      <c r="P147" s="887"/>
      <c r="Q147" s="887"/>
      <c r="R147" s="892"/>
      <c r="S147" s="892"/>
      <c r="T147" s="876"/>
    </row>
    <row r="148" spans="1:20" ht="30">
      <c r="A148" s="890">
        <v>27</v>
      </c>
      <c r="B148" s="893" t="s">
        <v>3314</v>
      </c>
      <c r="C148" s="893"/>
      <c r="D148" s="893"/>
      <c r="E148" s="893"/>
      <c r="F148" s="893"/>
      <c r="G148" s="893"/>
      <c r="H148" s="893" t="s">
        <v>4067</v>
      </c>
      <c r="I148" s="888">
        <v>11</v>
      </c>
      <c r="J148" s="888">
        <v>28</v>
      </c>
      <c r="K148" s="889">
        <v>2458.1559999999999</v>
      </c>
      <c r="L148" s="887"/>
      <c r="M148" s="887" t="s">
        <v>3941</v>
      </c>
      <c r="N148" s="887" t="s">
        <v>3941</v>
      </c>
      <c r="O148" s="887"/>
      <c r="P148" s="887"/>
      <c r="Q148" s="887"/>
      <c r="R148" s="892"/>
      <c r="S148" s="892"/>
      <c r="T148" s="876"/>
    </row>
    <row r="149" spans="1:20" ht="30">
      <c r="A149" s="890">
        <v>28</v>
      </c>
      <c r="B149" s="893" t="s">
        <v>4098</v>
      </c>
      <c r="C149" s="893"/>
      <c r="D149" s="893"/>
      <c r="E149" s="893"/>
      <c r="F149" s="893"/>
      <c r="G149" s="893"/>
      <c r="H149" s="893" t="s">
        <v>4067</v>
      </c>
      <c r="I149" s="888">
        <v>11</v>
      </c>
      <c r="J149" s="888" t="s">
        <v>4099</v>
      </c>
      <c r="K149" s="889">
        <v>11940.677</v>
      </c>
      <c r="L149" s="887"/>
      <c r="M149" s="887" t="s">
        <v>775</v>
      </c>
      <c r="N149" s="887" t="s">
        <v>775</v>
      </c>
      <c r="O149" s="887"/>
      <c r="P149" s="887"/>
      <c r="Q149" s="887"/>
      <c r="R149" s="892"/>
      <c r="S149" s="892"/>
      <c r="T149" s="876"/>
    </row>
    <row r="150" spans="1:20" ht="30">
      <c r="A150" s="885">
        <v>29</v>
      </c>
      <c r="B150" s="893" t="s">
        <v>3314</v>
      </c>
      <c r="C150" s="893"/>
      <c r="D150" s="893"/>
      <c r="E150" s="893"/>
      <c r="F150" s="893"/>
      <c r="G150" s="893"/>
      <c r="H150" s="893" t="s">
        <v>4067</v>
      </c>
      <c r="I150" s="888">
        <v>12</v>
      </c>
      <c r="J150" s="888">
        <v>12</v>
      </c>
      <c r="K150" s="889">
        <v>487.52100000000002</v>
      </c>
      <c r="L150" s="887"/>
      <c r="M150" s="887" t="s">
        <v>3941</v>
      </c>
      <c r="N150" s="887" t="s">
        <v>3941</v>
      </c>
      <c r="O150" s="887"/>
      <c r="P150" s="887"/>
      <c r="Q150" s="887"/>
      <c r="R150" s="892"/>
      <c r="S150" s="892"/>
      <c r="T150" s="876"/>
    </row>
    <row r="151" spans="1:20" ht="30">
      <c r="A151" s="890">
        <v>30</v>
      </c>
      <c r="B151" s="893" t="s">
        <v>4100</v>
      </c>
      <c r="C151" s="893"/>
      <c r="D151" s="893"/>
      <c r="E151" s="893"/>
      <c r="F151" s="893"/>
      <c r="G151" s="893"/>
      <c r="H151" s="893" t="s">
        <v>4067</v>
      </c>
      <c r="I151" s="888">
        <v>13</v>
      </c>
      <c r="J151" s="888">
        <v>16</v>
      </c>
      <c r="K151" s="889">
        <v>1112.1780000000001</v>
      </c>
      <c r="L151" s="887"/>
      <c r="M151" s="887" t="s">
        <v>3941</v>
      </c>
      <c r="N151" s="887" t="s">
        <v>3941</v>
      </c>
      <c r="O151" s="887"/>
      <c r="P151" s="887"/>
      <c r="Q151" s="887"/>
      <c r="R151" s="892"/>
      <c r="S151" s="892"/>
      <c r="T151" s="876"/>
    </row>
    <row r="152" spans="1:20" ht="30">
      <c r="A152" s="890">
        <v>31</v>
      </c>
      <c r="B152" s="893" t="s">
        <v>4101</v>
      </c>
      <c r="C152" s="893"/>
      <c r="D152" s="893"/>
      <c r="E152" s="893"/>
      <c r="F152" s="893"/>
      <c r="G152" s="893"/>
      <c r="H152" s="893" t="s">
        <v>4067</v>
      </c>
      <c r="I152" s="888">
        <v>14</v>
      </c>
      <c r="J152" s="888">
        <v>66</v>
      </c>
      <c r="K152" s="909">
        <v>381.75799999999998</v>
      </c>
      <c r="L152" s="887"/>
      <c r="M152" s="887" t="s">
        <v>848</v>
      </c>
      <c r="N152" s="887" t="s">
        <v>848</v>
      </c>
      <c r="O152" s="887"/>
      <c r="P152" s="887"/>
      <c r="Q152" s="887"/>
      <c r="R152" s="892"/>
      <c r="S152" s="892"/>
      <c r="T152" s="876"/>
    </row>
    <row r="153" spans="1:20" ht="30">
      <c r="A153" s="885">
        <v>32</v>
      </c>
      <c r="B153" s="893" t="s">
        <v>4102</v>
      </c>
      <c r="C153" s="893"/>
      <c r="D153" s="893"/>
      <c r="E153" s="893"/>
      <c r="F153" s="893"/>
      <c r="G153" s="893"/>
      <c r="H153" s="893" t="s">
        <v>4067</v>
      </c>
      <c r="I153" s="888">
        <v>14</v>
      </c>
      <c r="J153" s="888">
        <v>26</v>
      </c>
      <c r="K153" s="889">
        <v>699.59900000000005</v>
      </c>
      <c r="L153" s="887"/>
      <c r="M153" s="887" t="s">
        <v>988</v>
      </c>
      <c r="N153" s="887" t="s">
        <v>988</v>
      </c>
      <c r="O153" s="887"/>
      <c r="P153" s="887"/>
      <c r="Q153" s="887"/>
      <c r="R153" s="892"/>
      <c r="S153" s="892"/>
      <c r="T153" s="876"/>
    </row>
    <row r="154" spans="1:20" ht="30">
      <c r="A154" s="890">
        <v>33</v>
      </c>
      <c r="B154" s="893" t="s">
        <v>4103</v>
      </c>
      <c r="C154" s="893"/>
      <c r="D154" s="893"/>
      <c r="E154" s="893"/>
      <c r="F154" s="893"/>
      <c r="G154" s="893"/>
      <c r="H154" s="893" t="s">
        <v>4067</v>
      </c>
      <c r="I154" s="888">
        <v>14</v>
      </c>
      <c r="J154" s="888">
        <v>63</v>
      </c>
      <c r="K154" s="889">
        <v>1706.6959999999999</v>
      </c>
      <c r="L154" s="887"/>
      <c r="M154" s="887" t="s">
        <v>2366</v>
      </c>
      <c r="N154" s="887" t="s">
        <v>2366</v>
      </c>
      <c r="O154" s="887"/>
      <c r="P154" s="887"/>
      <c r="Q154" s="887"/>
      <c r="R154" s="892"/>
      <c r="S154" s="892"/>
      <c r="T154" s="876"/>
    </row>
    <row r="155" spans="1:20" ht="30">
      <c r="A155" s="890">
        <v>34</v>
      </c>
      <c r="B155" s="893" t="s">
        <v>4104</v>
      </c>
      <c r="C155" s="893"/>
      <c r="D155" s="893"/>
      <c r="E155" s="893"/>
      <c r="F155" s="893"/>
      <c r="G155" s="893"/>
      <c r="H155" s="893" t="s">
        <v>4067</v>
      </c>
      <c r="I155" s="888">
        <v>14</v>
      </c>
      <c r="J155" s="888" t="s">
        <v>4105</v>
      </c>
      <c r="K155" s="889">
        <v>1843.23</v>
      </c>
      <c r="L155" s="887"/>
      <c r="M155" s="887" t="s">
        <v>1039</v>
      </c>
      <c r="N155" s="887" t="s">
        <v>1039</v>
      </c>
      <c r="O155" s="887"/>
      <c r="P155" s="887"/>
      <c r="Q155" s="887"/>
      <c r="R155" s="892"/>
      <c r="S155" s="892"/>
      <c r="T155" s="876"/>
    </row>
    <row r="156" spans="1:20" ht="30">
      <c r="A156" s="885">
        <v>35</v>
      </c>
      <c r="B156" s="893" t="s">
        <v>4106</v>
      </c>
      <c r="C156" s="893"/>
      <c r="D156" s="893"/>
      <c r="E156" s="893"/>
      <c r="F156" s="893"/>
      <c r="G156" s="893"/>
      <c r="H156" s="893" t="s">
        <v>4067</v>
      </c>
      <c r="I156" s="888">
        <v>14</v>
      </c>
      <c r="J156" s="888">
        <v>64</v>
      </c>
      <c r="K156" s="889">
        <v>16186.79</v>
      </c>
      <c r="L156" s="887"/>
      <c r="M156" s="887" t="s">
        <v>3941</v>
      </c>
      <c r="N156" s="887" t="s">
        <v>3941</v>
      </c>
      <c r="O156" s="887"/>
      <c r="P156" s="887"/>
      <c r="Q156" s="887"/>
      <c r="R156" s="892"/>
      <c r="S156" s="892"/>
      <c r="T156" s="876"/>
    </row>
    <row r="157" spans="1:20" ht="30">
      <c r="A157" s="890">
        <v>36</v>
      </c>
      <c r="B157" s="893" t="s">
        <v>4107</v>
      </c>
      <c r="C157" s="893"/>
      <c r="D157" s="893"/>
      <c r="E157" s="893"/>
      <c r="F157" s="893"/>
      <c r="G157" s="893"/>
      <c r="H157" s="893" t="s">
        <v>4067</v>
      </c>
      <c r="I157" s="888">
        <v>14</v>
      </c>
      <c r="J157" s="888">
        <v>75</v>
      </c>
      <c r="K157" s="889">
        <v>1315.6110000000001</v>
      </c>
      <c r="L157" s="887"/>
      <c r="M157" s="887" t="s">
        <v>754</v>
      </c>
      <c r="N157" s="887" t="s">
        <v>754</v>
      </c>
      <c r="O157" s="887"/>
      <c r="P157" s="887"/>
      <c r="Q157" s="887"/>
      <c r="R157" s="892"/>
      <c r="S157" s="892"/>
      <c r="T157" s="876"/>
    </row>
    <row r="158" spans="1:20" ht="30">
      <c r="A158" s="890">
        <v>37</v>
      </c>
      <c r="B158" s="893" t="s">
        <v>4108</v>
      </c>
      <c r="C158" s="893"/>
      <c r="D158" s="893"/>
      <c r="E158" s="893"/>
      <c r="F158" s="893"/>
      <c r="G158" s="893"/>
      <c r="H158" s="893" t="s">
        <v>4067</v>
      </c>
      <c r="I158" s="888">
        <v>14</v>
      </c>
      <c r="J158" s="888">
        <v>78</v>
      </c>
      <c r="K158" s="889">
        <v>677.09</v>
      </c>
      <c r="L158" s="887"/>
      <c r="M158" s="887" t="s">
        <v>751</v>
      </c>
      <c r="N158" s="887" t="s">
        <v>751</v>
      </c>
      <c r="O158" s="887"/>
      <c r="P158" s="887"/>
      <c r="Q158" s="887"/>
      <c r="R158" s="892"/>
      <c r="S158" s="892"/>
      <c r="T158" s="876"/>
    </row>
    <row r="159" spans="1:20" ht="30">
      <c r="A159" s="885">
        <v>38</v>
      </c>
      <c r="B159" s="893" t="s">
        <v>4109</v>
      </c>
      <c r="C159" s="893"/>
      <c r="D159" s="893"/>
      <c r="E159" s="893"/>
      <c r="F159" s="893"/>
      <c r="G159" s="893"/>
      <c r="H159" s="893" t="s">
        <v>4067</v>
      </c>
      <c r="I159" s="888">
        <v>14</v>
      </c>
      <c r="J159" s="888">
        <v>79</v>
      </c>
      <c r="K159" s="889">
        <v>1061.9659999999999</v>
      </c>
      <c r="L159" s="887"/>
      <c r="M159" s="887" t="s">
        <v>751</v>
      </c>
      <c r="N159" s="887" t="s">
        <v>751</v>
      </c>
      <c r="O159" s="887"/>
      <c r="P159" s="887"/>
      <c r="Q159" s="887"/>
      <c r="R159" s="892"/>
      <c r="S159" s="892"/>
      <c r="T159" s="876"/>
    </row>
    <row r="160" spans="1:20" ht="30">
      <c r="A160" s="890">
        <v>39</v>
      </c>
      <c r="B160" s="893"/>
      <c r="C160" s="893"/>
      <c r="D160" s="893"/>
      <c r="E160" s="893"/>
      <c r="F160" s="893"/>
      <c r="G160" s="893"/>
      <c r="H160" s="893" t="s">
        <v>4067</v>
      </c>
      <c r="I160" s="888">
        <v>15</v>
      </c>
      <c r="J160" s="888">
        <v>122</v>
      </c>
      <c r="K160" s="889">
        <v>93.424999999999997</v>
      </c>
      <c r="L160" s="887"/>
      <c r="M160" s="887" t="s">
        <v>3928</v>
      </c>
      <c r="N160" s="887" t="s">
        <v>3928</v>
      </c>
      <c r="O160" s="887"/>
      <c r="P160" s="887"/>
      <c r="Q160" s="887"/>
      <c r="R160" s="892"/>
      <c r="S160" s="892"/>
      <c r="T160" s="876"/>
    </row>
    <row r="161" spans="1:20" ht="30">
      <c r="A161" s="885">
        <v>40</v>
      </c>
      <c r="B161" s="893" t="s">
        <v>4110</v>
      </c>
      <c r="C161" s="893"/>
      <c r="D161" s="893"/>
      <c r="E161" s="893"/>
      <c r="F161" s="893"/>
      <c r="G161" s="893"/>
      <c r="H161" s="893" t="s">
        <v>4067</v>
      </c>
      <c r="I161" s="888">
        <v>15</v>
      </c>
      <c r="J161" s="888">
        <v>14</v>
      </c>
      <c r="K161" s="889">
        <v>1271.8030000000001</v>
      </c>
      <c r="L161" s="887"/>
      <c r="M161" s="887" t="s">
        <v>1039</v>
      </c>
      <c r="N161" s="887" t="s">
        <v>1039</v>
      </c>
      <c r="O161" s="887"/>
      <c r="P161" s="887"/>
      <c r="Q161" s="887"/>
      <c r="R161" s="892"/>
      <c r="S161" s="892"/>
      <c r="T161" s="876"/>
    </row>
    <row r="162" spans="1:20" ht="30">
      <c r="A162" s="890">
        <v>41</v>
      </c>
      <c r="B162" s="893" t="s">
        <v>4111</v>
      </c>
      <c r="C162" s="893"/>
      <c r="D162" s="893"/>
      <c r="E162" s="893"/>
      <c r="F162" s="893"/>
      <c r="G162" s="893"/>
      <c r="H162" s="893" t="s">
        <v>4067</v>
      </c>
      <c r="I162" s="888">
        <v>15</v>
      </c>
      <c r="J162" s="888">
        <v>41</v>
      </c>
      <c r="K162" s="889">
        <v>3296.3910000000001</v>
      </c>
      <c r="L162" s="887"/>
      <c r="M162" s="887" t="s">
        <v>751</v>
      </c>
      <c r="N162" s="887" t="s">
        <v>751</v>
      </c>
      <c r="O162" s="887"/>
      <c r="P162" s="887"/>
      <c r="Q162" s="887"/>
      <c r="R162" s="892"/>
      <c r="S162" s="892"/>
      <c r="T162" s="876"/>
    </row>
    <row r="163" spans="1:20" ht="30">
      <c r="A163" s="890">
        <v>42</v>
      </c>
      <c r="B163" s="893" t="s">
        <v>4112</v>
      </c>
      <c r="C163" s="893"/>
      <c r="D163" s="893"/>
      <c r="E163" s="893"/>
      <c r="F163" s="893"/>
      <c r="G163" s="893"/>
      <c r="H163" s="893" t="s">
        <v>4067</v>
      </c>
      <c r="I163" s="888">
        <v>15</v>
      </c>
      <c r="J163" s="888">
        <v>15</v>
      </c>
      <c r="K163" s="889">
        <v>1808.8030000000001</v>
      </c>
      <c r="L163" s="887"/>
      <c r="M163" s="887" t="s">
        <v>4113</v>
      </c>
      <c r="N163" s="887" t="s">
        <v>4113</v>
      </c>
      <c r="O163" s="887"/>
      <c r="P163" s="887"/>
      <c r="Q163" s="887"/>
      <c r="R163" s="892"/>
      <c r="S163" s="892"/>
      <c r="T163" s="876"/>
    </row>
    <row r="164" spans="1:20" ht="30">
      <c r="A164" s="890">
        <v>43</v>
      </c>
      <c r="B164" s="893" t="s">
        <v>4114</v>
      </c>
      <c r="C164" s="893"/>
      <c r="D164" s="893"/>
      <c r="E164" s="893"/>
      <c r="F164" s="893"/>
      <c r="G164" s="893"/>
      <c r="H164" s="893" t="s">
        <v>4067</v>
      </c>
      <c r="I164" s="888">
        <v>15</v>
      </c>
      <c r="J164" s="888">
        <v>57</v>
      </c>
      <c r="K164" s="889">
        <v>2781.0630000000001</v>
      </c>
      <c r="L164" s="887"/>
      <c r="M164" s="887" t="s">
        <v>775</v>
      </c>
      <c r="N164" s="887" t="s">
        <v>775</v>
      </c>
      <c r="O164" s="887"/>
      <c r="P164" s="887"/>
      <c r="Q164" s="887"/>
      <c r="R164" s="892"/>
      <c r="S164" s="892"/>
      <c r="T164" s="876"/>
    </row>
    <row r="165" spans="1:20" ht="30">
      <c r="A165" s="885">
        <v>44</v>
      </c>
      <c r="B165" s="893"/>
      <c r="C165" s="893"/>
      <c r="D165" s="893"/>
      <c r="E165" s="893"/>
      <c r="F165" s="893"/>
      <c r="G165" s="893"/>
      <c r="H165" s="893" t="s">
        <v>4067</v>
      </c>
      <c r="I165" s="888">
        <v>16</v>
      </c>
      <c r="J165" s="888">
        <v>15</v>
      </c>
      <c r="K165" s="889">
        <v>269.029</v>
      </c>
      <c r="L165" s="887"/>
      <c r="M165" s="887" t="s">
        <v>1039</v>
      </c>
      <c r="N165" s="887" t="s">
        <v>1039</v>
      </c>
      <c r="O165" s="887"/>
      <c r="P165" s="887"/>
      <c r="Q165" s="887"/>
      <c r="R165" s="892"/>
      <c r="S165" s="892"/>
      <c r="T165" s="876"/>
    </row>
    <row r="166" spans="1:20" ht="30">
      <c r="A166" s="890">
        <v>45</v>
      </c>
      <c r="B166" s="893" t="s">
        <v>3314</v>
      </c>
      <c r="C166" s="893"/>
      <c r="D166" s="893"/>
      <c r="E166" s="893"/>
      <c r="F166" s="893"/>
      <c r="G166" s="893"/>
      <c r="H166" s="893" t="s">
        <v>4067</v>
      </c>
      <c r="I166" s="888">
        <v>16</v>
      </c>
      <c r="J166" s="888">
        <v>197</v>
      </c>
      <c r="K166" s="889">
        <v>1449.096</v>
      </c>
      <c r="L166" s="887"/>
      <c r="M166" s="887" t="s">
        <v>3941</v>
      </c>
      <c r="N166" s="887" t="s">
        <v>3941</v>
      </c>
      <c r="O166" s="887"/>
      <c r="P166" s="887"/>
      <c r="Q166" s="887"/>
      <c r="R166" s="892"/>
      <c r="S166" s="892"/>
      <c r="T166" s="876"/>
    </row>
    <row r="167" spans="1:20" ht="30">
      <c r="A167" s="885">
        <v>46</v>
      </c>
      <c r="B167" s="893" t="s">
        <v>4115</v>
      </c>
      <c r="C167" s="893"/>
      <c r="D167" s="893"/>
      <c r="E167" s="893"/>
      <c r="F167" s="893"/>
      <c r="G167" s="893"/>
      <c r="H167" s="893" t="s">
        <v>4067</v>
      </c>
      <c r="I167" s="888">
        <v>17</v>
      </c>
      <c r="J167" s="888">
        <v>31</v>
      </c>
      <c r="K167" s="889">
        <v>9199.6689999999999</v>
      </c>
      <c r="L167" s="887"/>
      <c r="M167" s="887" t="s">
        <v>775</v>
      </c>
      <c r="N167" s="887" t="s">
        <v>775</v>
      </c>
      <c r="O167" s="887"/>
      <c r="P167" s="887"/>
      <c r="Q167" s="887"/>
      <c r="R167" s="892"/>
      <c r="S167" s="892"/>
      <c r="T167" s="876"/>
    </row>
    <row r="168" spans="1:20" ht="30">
      <c r="A168" s="890">
        <v>47</v>
      </c>
      <c r="B168" s="893" t="s">
        <v>3314</v>
      </c>
      <c r="C168" s="893"/>
      <c r="D168" s="893"/>
      <c r="E168" s="893"/>
      <c r="F168" s="893"/>
      <c r="G168" s="893"/>
      <c r="H168" s="893" t="s">
        <v>4067</v>
      </c>
      <c r="I168" s="888">
        <v>17</v>
      </c>
      <c r="J168" s="888" t="s">
        <v>4116</v>
      </c>
      <c r="K168" s="889">
        <v>4894.4570000000003</v>
      </c>
      <c r="L168" s="887"/>
      <c r="M168" s="887" t="s">
        <v>3941</v>
      </c>
      <c r="N168" s="887" t="s">
        <v>3941</v>
      </c>
      <c r="O168" s="887"/>
      <c r="P168" s="887"/>
      <c r="Q168" s="887"/>
      <c r="R168" s="892"/>
      <c r="S168" s="892"/>
      <c r="T168" s="876"/>
    </row>
    <row r="169" spans="1:20" ht="30">
      <c r="A169" s="885">
        <v>48</v>
      </c>
      <c r="B169" s="893" t="s">
        <v>4117</v>
      </c>
      <c r="C169" s="893"/>
      <c r="D169" s="893"/>
      <c r="E169" s="893"/>
      <c r="F169" s="893"/>
      <c r="G169" s="893"/>
      <c r="H169" s="893" t="s">
        <v>4067</v>
      </c>
      <c r="I169" s="888">
        <v>17</v>
      </c>
      <c r="J169" s="888">
        <v>102</v>
      </c>
      <c r="K169" s="889">
        <v>1025.123</v>
      </c>
      <c r="L169" s="887"/>
      <c r="M169" s="887" t="s">
        <v>1039</v>
      </c>
      <c r="N169" s="887" t="s">
        <v>1039</v>
      </c>
      <c r="O169" s="887"/>
      <c r="P169" s="887"/>
      <c r="Q169" s="887"/>
      <c r="R169" s="892"/>
      <c r="S169" s="892"/>
      <c r="T169" s="876"/>
    </row>
    <row r="170" spans="1:20" ht="30">
      <c r="A170" s="890">
        <v>49</v>
      </c>
      <c r="B170" s="893" t="s">
        <v>4118</v>
      </c>
      <c r="C170" s="893"/>
      <c r="D170" s="893"/>
      <c r="E170" s="893"/>
      <c r="F170" s="893"/>
      <c r="G170" s="893"/>
      <c r="H170" s="893" t="s">
        <v>4067</v>
      </c>
      <c r="I170" s="888">
        <v>17</v>
      </c>
      <c r="J170" s="888">
        <v>129</v>
      </c>
      <c r="K170" s="889">
        <v>2358.0970000000002</v>
      </c>
      <c r="L170" s="887"/>
      <c r="M170" s="887" t="s">
        <v>840</v>
      </c>
      <c r="N170" s="887" t="s">
        <v>840</v>
      </c>
      <c r="O170" s="887"/>
      <c r="P170" s="887"/>
      <c r="Q170" s="887"/>
      <c r="R170" s="892"/>
      <c r="S170" s="892"/>
      <c r="T170" s="876"/>
    </row>
    <row r="171" spans="1:20" ht="30">
      <c r="A171" s="885">
        <v>50</v>
      </c>
      <c r="B171" s="893" t="s">
        <v>3314</v>
      </c>
      <c r="C171" s="893"/>
      <c r="D171" s="893"/>
      <c r="E171" s="893"/>
      <c r="F171" s="893"/>
      <c r="G171" s="893"/>
      <c r="H171" s="893" t="s">
        <v>4067</v>
      </c>
      <c r="I171" s="888">
        <v>18</v>
      </c>
      <c r="J171" s="888" t="s">
        <v>4119</v>
      </c>
      <c r="K171" s="889">
        <v>8072.8440000000001</v>
      </c>
      <c r="L171" s="887"/>
      <c r="M171" s="887" t="s">
        <v>3941</v>
      </c>
      <c r="N171" s="887" t="s">
        <v>3941</v>
      </c>
      <c r="O171" s="887"/>
      <c r="P171" s="887"/>
      <c r="Q171" s="887"/>
      <c r="R171" s="892"/>
      <c r="S171" s="892"/>
      <c r="T171" s="876"/>
    </row>
    <row r="172" spans="1:20" ht="30">
      <c r="A172" s="890">
        <v>51</v>
      </c>
      <c r="B172" s="893" t="s">
        <v>3314</v>
      </c>
      <c r="C172" s="893"/>
      <c r="D172" s="893"/>
      <c r="E172" s="893"/>
      <c r="F172" s="893"/>
      <c r="G172" s="893"/>
      <c r="H172" s="893" t="s">
        <v>4067</v>
      </c>
      <c r="I172" s="888">
        <v>18</v>
      </c>
      <c r="J172" s="888" t="s">
        <v>4120</v>
      </c>
      <c r="K172" s="889">
        <v>249.93899999999999</v>
      </c>
      <c r="L172" s="887"/>
      <c r="M172" s="887" t="s">
        <v>3941</v>
      </c>
      <c r="N172" s="887" t="s">
        <v>3941</v>
      </c>
      <c r="O172" s="887"/>
      <c r="P172" s="887"/>
      <c r="Q172" s="887"/>
      <c r="R172" s="892"/>
      <c r="S172" s="892"/>
      <c r="T172" s="876"/>
    </row>
    <row r="173" spans="1:20" ht="30">
      <c r="A173" s="885">
        <v>52</v>
      </c>
      <c r="B173" s="893" t="s">
        <v>4121</v>
      </c>
      <c r="C173" s="893"/>
      <c r="D173" s="893"/>
      <c r="E173" s="893"/>
      <c r="F173" s="893"/>
      <c r="G173" s="893"/>
      <c r="H173" s="893" t="s">
        <v>4067</v>
      </c>
      <c r="I173" s="888">
        <v>18</v>
      </c>
      <c r="J173" s="888">
        <v>170</v>
      </c>
      <c r="K173" s="889">
        <v>311.14</v>
      </c>
      <c r="L173" s="887"/>
      <c r="M173" s="887" t="s">
        <v>3928</v>
      </c>
      <c r="N173" s="887" t="s">
        <v>3928</v>
      </c>
      <c r="O173" s="887"/>
      <c r="P173" s="887"/>
      <c r="Q173" s="887"/>
      <c r="R173" s="892"/>
      <c r="S173" s="892"/>
      <c r="T173" s="876"/>
    </row>
    <row r="174" spans="1:20" ht="30">
      <c r="A174" s="890">
        <v>53</v>
      </c>
      <c r="B174" s="893" t="s">
        <v>4122</v>
      </c>
      <c r="C174" s="893"/>
      <c r="D174" s="893"/>
      <c r="E174" s="893"/>
      <c r="F174" s="893"/>
      <c r="G174" s="893"/>
      <c r="H174" s="893" t="s">
        <v>4067</v>
      </c>
      <c r="I174" s="888">
        <v>18</v>
      </c>
      <c r="J174" s="888">
        <v>170</v>
      </c>
      <c r="K174" s="889">
        <v>1749.7670000000001</v>
      </c>
      <c r="L174" s="887"/>
      <c r="M174" s="887" t="s">
        <v>754</v>
      </c>
      <c r="N174" s="887" t="s">
        <v>754</v>
      </c>
      <c r="O174" s="887"/>
      <c r="P174" s="887"/>
      <c r="Q174" s="887"/>
      <c r="R174" s="892"/>
      <c r="S174" s="892"/>
      <c r="T174" s="876"/>
    </row>
    <row r="175" spans="1:20" s="917" customFormat="1" ht="30">
      <c r="A175" s="885">
        <v>54</v>
      </c>
      <c r="B175" s="3810" t="s">
        <v>4123</v>
      </c>
      <c r="C175" s="906"/>
      <c r="D175" s="906"/>
      <c r="E175" s="906"/>
      <c r="F175" s="906"/>
      <c r="G175" s="906"/>
      <c r="H175" s="893" t="s">
        <v>4067</v>
      </c>
      <c r="I175" s="888">
        <v>18</v>
      </c>
      <c r="J175" s="888" t="s">
        <v>4124</v>
      </c>
      <c r="K175" s="3819">
        <v>11034.266</v>
      </c>
      <c r="L175" s="885"/>
      <c r="M175" s="3812" t="s">
        <v>3941</v>
      </c>
      <c r="N175" s="3812" t="s">
        <v>3941</v>
      </c>
      <c r="O175" s="885"/>
      <c r="P175" s="885"/>
      <c r="Q175" s="885"/>
      <c r="R175" s="916"/>
      <c r="S175" s="916"/>
    </row>
    <row r="176" spans="1:20" s="917" customFormat="1" ht="30">
      <c r="A176" s="890">
        <v>55</v>
      </c>
      <c r="B176" s="3810"/>
      <c r="C176" s="906"/>
      <c r="D176" s="906"/>
      <c r="E176" s="906"/>
      <c r="F176" s="906"/>
      <c r="G176" s="906"/>
      <c r="H176" s="893" t="s">
        <v>4067</v>
      </c>
      <c r="I176" s="888">
        <v>19</v>
      </c>
      <c r="J176" s="888" t="s">
        <v>4125</v>
      </c>
      <c r="K176" s="3830"/>
      <c r="L176" s="885"/>
      <c r="M176" s="3816"/>
      <c r="N176" s="3816"/>
      <c r="O176" s="885"/>
      <c r="P176" s="885"/>
      <c r="Q176" s="885"/>
      <c r="R176" s="916"/>
      <c r="S176" s="916"/>
    </row>
    <row r="177" spans="1:20" s="917" customFormat="1" ht="30">
      <c r="A177" s="885">
        <v>56</v>
      </c>
      <c r="B177" s="3810"/>
      <c r="C177" s="906"/>
      <c r="D177" s="906"/>
      <c r="E177" s="906"/>
      <c r="F177" s="906"/>
      <c r="G177" s="906"/>
      <c r="H177" s="893" t="s">
        <v>4067</v>
      </c>
      <c r="I177" s="888">
        <v>23</v>
      </c>
      <c r="J177" s="888" t="s">
        <v>4126</v>
      </c>
      <c r="K177" s="3830"/>
      <c r="L177" s="885"/>
      <c r="M177" s="3816"/>
      <c r="N177" s="3816"/>
      <c r="O177" s="885"/>
      <c r="P177" s="885"/>
      <c r="Q177" s="885"/>
      <c r="R177" s="916"/>
      <c r="S177" s="916"/>
    </row>
    <row r="178" spans="1:20" s="917" customFormat="1" ht="30">
      <c r="A178" s="890">
        <v>57</v>
      </c>
      <c r="B178" s="3810"/>
      <c r="C178" s="906"/>
      <c r="D178" s="906"/>
      <c r="E178" s="906"/>
      <c r="F178" s="906"/>
      <c r="G178" s="906"/>
      <c r="H178" s="893" t="s">
        <v>4067</v>
      </c>
      <c r="I178" s="888">
        <v>24</v>
      </c>
      <c r="J178" s="888" t="s">
        <v>4127</v>
      </c>
      <c r="K178" s="3830"/>
      <c r="L178" s="885"/>
      <c r="M178" s="3816"/>
      <c r="N178" s="3816"/>
      <c r="O178" s="885"/>
      <c r="P178" s="885"/>
      <c r="Q178" s="885"/>
      <c r="R178" s="916"/>
      <c r="S178" s="916"/>
    </row>
    <row r="179" spans="1:20" ht="30">
      <c r="A179" s="885">
        <v>58</v>
      </c>
      <c r="B179" s="893" t="s">
        <v>3314</v>
      </c>
      <c r="C179" s="893"/>
      <c r="D179" s="893"/>
      <c r="E179" s="893"/>
      <c r="F179" s="893"/>
      <c r="G179" s="893"/>
      <c r="H179" s="893" t="s">
        <v>4067</v>
      </c>
      <c r="I179" s="888">
        <v>20</v>
      </c>
      <c r="J179" s="888" t="s">
        <v>4128</v>
      </c>
      <c r="K179" s="889">
        <v>11034.266</v>
      </c>
      <c r="L179" s="887"/>
      <c r="M179" s="887" t="s">
        <v>3941</v>
      </c>
      <c r="N179" s="887" t="s">
        <v>3941</v>
      </c>
      <c r="O179" s="887"/>
      <c r="P179" s="887"/>
      <c r="Q179" s="887"/>
      <c r="R179" s="892"/>
      <c r="S179" s="892"/>
      <c r="T179" s="876"/>
    </row>
    <row r="180" spans="1:20" ht="30">
      <c r="A180" s="890">
        <v>59</v>
      </c>
      <c r="B180" s="893" t="s">
        <v>3314</v>
      </c>
      <c r="C180" s="893"/>
      <c r="D180" s="893"/>
      <c r="E180" s="893"/>
      <c r="F180" s="893"/>
      <c r="G180" s="893"/>
      <c r="H180" s="893" t="s">
        <v>4067</v>
      </c>
      <c r="I180" s="888">
        <v>21</v>
      </c>
      <c r="J180" s="888">
        <v>41</v>
      </c>
      <c r="K180" s="889">
        <v>726.65800000000002</v>
      </c>
      <c r="L180" s="887"/>
      <c r="M180" s="887" t="s">
        <v>3941</v>
      </c>
      <c r="N180" s="887" t="s">
        <v>3941</v>
      </c>
      <c r="O180" s="887"/>
      <c r="P180" s="887"/>
      <c r="Q180" s="887"/>
      <c r="R180" s="892"/>
      <c r="S180" s="892"/>
      <c r="T180" s="876"/>
    </row>
    <row r="181" spans="1:20" ht="30">
      <c r="A181" s="885">
        <v>60</v>
      </c>
      <c r="B181" s="893" t="s">
        <v>4129</v>
      </c>
      <c r="C181" s="893"/>
      <c r="D181" s="893"/>
      <c r="E181" s="893"/>
      <c r="F181" s="893"/>
      <c r="G181" s="893"/>
      <c r="H181" s="893" t="s">
        <v>4067</v>
      </c>
      <c r="I181" s="888">
        <v>21</v>
      </c>
      <c r="J181" s="888">
        <v>43</v>
      </c>
      <c r="K181" s="889">
        <v>1961.6110000000001</v>
      </c>
      <c r="L181" s="887"/>
      <c r="M181" s="887" t="s">
        <v>775</v>
      </c>
      <c r="N181" s="887" t="s">
        <v>775</v>
      </c>
      <c r="O181" s="887"/>
      <c r="P181" s="887"/>
      <c r="Q181" s="887"/>
      <c r="R181" s="892"/>
      <c r="S181" s="892"/>
      <c r="T181" s="876"/>
    </row>
    <row r="182" spans="1:20" ht="30">
      <c r="A182" s="890">
        <v>61</v>
      </c>
      <c r="B182" s="893" t="s">
        <v>3314</v>
      </c>
      <c r="C182" s="893"/>
      <c r="D182" s="893"/>
      <c r="E182" s="893"/>
      <c r="F182" s="893"/>
      <c r="G182" s="893"/>
      <c r="H182" s="893" t="s">
        <v>4067</v>
      </c>
      <c r="I182" s="888">
        <v>25</v>
      </c>
      <c r="J182" s="888">
        <v>2</v>
      </c>
      <c r="K182" s="889">
        <v>1520.78</v>
      </c>
      <c r="L182" s="887"/>
      <c r="M182" s="887" t="s">
        <v>3941</v>
      </c>
      <c r="N182" s="887" t="s">
        <v>3941</v>
      </c>
      <c r="O182" s="887"/>
      <c r="P182" s="887"/>
      <c r="Q182" s="887"/>
      <c r="R182" s="892"/>
      <c r="S182" s="892"/>
      <c r="T182" s="876"/>
    </row>
    <row r="183" spans="1:20" s="901" customFormat="1" ht="19.5" customHeight="1">
      <c r="A183" s="890">
        <v>1</v>
      </c>
      <c r="B183" s="3810" t="s">
        <v>4130</v>
      </c>
      <c r="C183" s="906"/>
      <c r="D183" s="906"/>
      <c r="E183" s="906"/>
      <c r="F183" s="906"/>
      <c r="G183" s="906"/>
      <c r="H183" s="906" t="s">
        <v>4131</v>
      </c>
      <c r="I183" s="898">
        <v>42</v>
      </c>
      <c r="J183" s="898">
        <v>188</v>
      </c>
      <c r="K183" s="3819">
        <f>11656.711+4374.03</f>
        <v>16030.740999999998</v>
      </c>
      <c r="L183" s="896"/>
      <c r="M183" s="3826" t="s">
        <v>775</v>
      </c>
      <c r="N183" s="3826" t="s">
        <v>775</v>
      </c>
      <c r="O183" s="890"/>
      <c r="P183" s="890"/>
      <c r="Q183" s="890"/>
      <c r="R183" s="890"/>
      <c r="S183" s="900"/>
    </row>
    <row r="184" spans="1:20" ht="20.25" customHeight="1">
      <c r="A184" s="885">
        <v>2</v>
      </c>
      <c r="B184" s="3810"/>
      <c r="C184" s="906"/>
      <c r="D184" s="906"/>
      <c r="E184" s="906"/>
      <c r="F184" s="906"/>
      <c r="G184" s="906"/>
      <c r="H184" s="906" t="s">
        <v>4131</v>
      </c>
      <c r="I184" s="898">
        <v>43</v>
      </c>
      <c r="J184" s="888">
        <v>454</v>
      </c>
      <c r="K184" s="3819"/>
      <c r="L184" s="896"/>
      <c r="M184" s="3826"/>
      <c r="N184" s="3826"/>
      <c r="O184" s="887"/>
      <c r="P184" s="887"/>
      <c r="Q184" s="887"/>
      <c r="R184" s="892"/>
      <c r="S184" s="892"/>
      <c r="T184" s="876"/>
    </row>
    <row r="185" spans="1:20" ht="30" customHeight="1">
      <c r="A185" s="890">
        <v>3</v>
      </c>
      <c r="B185" s="906" t="s">
        <v>4132</v>
      </c>
      <c r="C185" s="906"/>
      <c r="D185" s="906"/>
      <c r="E185" s="906"/>
      <c r="F185" s="906"/>
      <c r="G185" s="906"/>
      <c r="H185" s="906" t="s">
        <v>4131</v>
      </c>
      <c r="I185" s="898">
        <v>42</v>
      </c>
      <c r="J185" s="888">
        <v>460</v>
      </c>
      <c r="K185" s="909">
        <v>8439.5910000000003</v>
      </c>
      <c r="L185" s="896"/>
      <c r="M185" s="896" t="s">
        <v>775</v>
      </c>
      <c r="N185" s="896" t="s">
        <v>775</v>
      </c>
      <c r="O185" s="887"/>
      <c r="P185" s="887"/>
      <c r="Q185" s="887"/>
      <c r="R185" s="892"/>
      <c r="S185" s="892"/>
      <c r="T185" s="876"/>
    </row>
    <row r="186" spans="1:20" ht="30">
      <c r="A186" s="885">
        <v>4</v>
      </c>
      <c r="B186" s="906"/>
      <c r="C186" s="906"/>
      <c r="D186" s="906"/>
      <c r="E186" s="906"/>
      <c r="F186" s="906"/>
      <c r="G186" s="906"/>
      <c r="H186" s="906" t="s">
        <v>4131</v>
      </c>
      <c r="I186" s="888">
        <v>44</v>
      </c>
      <c r="J186" s="888">
        <v>54</v>
      </c>
      <c r="K186" s="909">
        <v>236.16900000000001</v>
      </c>
      <c r="L186" s="912"/>
      <c r="M186" s="885" t="s">
        <v>3928</v>
      </c>
      <c r="N186" s="885" t="s">
        <v>3928</v>
      </c>
      <c r="O186" s="887"/>
      <c r="P186" s="887"/>
      <c r="Q186" s="887"/>
      <c r="R186" s="892"/>
      <c r="S186" s="892"/>
      <c r="T186" s="876"/>
    </row>
    <row r="187" spans="1:20" ht="30">
      <c r="A187" s="890">
        <v>5</v>
      </c>
      <c r="B187" s="894" t="s">
        <v>4073</v>
      </c>
      <c r="C187" s="894"/>
      <c r="D187" s="894"/>
      <c r="E187" s="894"/>
      <c r="F187" s="894"/>
      <c r="G187" s="894"/>
      <c r="H187" s="906" t="s">
        <v>4131</v>
      </c>
      <c r="I187" s="888">
        <v>44</v>
      </c>
      <c r="J187" s="888">
        <v>131</v>
      </c>
      <c r="K187" s="909">
        <v>4112.6909999999998</v>
      </c>
      <c r="L187" s="912"/>
      <c r="M187" s="885" t="s">
        <v>2366</v>
      </c>
      <c r="N187" s="885" t="s">
        <v>2366</v>
      </c>
      <c r="O187" s="887"/>
      <c r="P187" s="887"/>
      <c r="Q187" s="887"/>
      <c r="R187" s="892"/>
      <c r="S187" s="892"/>
      <c r="T187" s="876"/>
    </row>
    <row r="188" spans="1:20" ht="30">
      <c r="A188" s="885">
        <v>6</v>
      </c>
      <c r="B188" s="894" t="s">
        <v>4133</v>
      </c>
      <c r="C188" s="894"/>
      <c r="D188" s="894"/>
      <c r="E188" s="894"/>
      <c r="F188" s="894"/>
      <c r="G188" s="894"/>
      <c r="H188" s="906" t="s">
        <v>4131</v>
      </c>
      <c r="I188" s="888">
        <v>15</v>
      </c>
      <c r="J188" s="888">
        <v>9</v>
      </c>
      <c r="K188" s="909">
        <v>2688.4380000000001</v>
      </c>
      <c r="L188" s="912"/>
      <c r="M188" s="885" t="s">
        <v>3892</v>
      </c>
      <c r="N188" s="885" t="s">
        <v>3892</v>
      </c>
      <c r="O188" s="887"/>
      <c r="P188" s="887"/>
      <c r="Q188" s="887"/>
      <c r="R188" s="892"/>
      <c r="S188" s="892"/>
      <c r="T188" s="876"/>
    </row>
    <row r="189" spans="1:20" ht="30">
      <c r="A189" s="890">
        <v>7</v>
      </c>
      <c r="B189" s="894" t="s">
        <v>4134</v>
      </c>
      <c r="C189" s="894"/>
      <c r="D189" s="894"/>
      <c r="E189" s="894"/>
      <c r="F189" s="894"/>
      <c r="G189" s="894"/>
      <c r="H189" s="906" t="s">
        <v>4131</v>
      </c>
      <c r="I189" s="888">
        <v>25</v>
      </c>
      <c r="J189" s="888">
        <v>159</v>
      </c>
      <c r="K189" s="909">
        <v>7532.3090000000002</v>
      </c>
      <c r="L189" s="912"/>
      <c r="M189" s="885" t="s">
        <v>3892</v>
      </c>
      <c r="N189" s="885" t="s">
        <v>3892</v>
      </c>
      <c r="O189" s="887"/>
      <c r="P189" s="887"/>
      <c r="Q189" s="887"/>
      <c r="R189" s="892"/>
      <c r="S189" s="892"/>
      <c r="T189" s="876"/>
    </row>
    <row r="190" spans="1:20" ht="30">
      <c r="A190" s="885">
        <v>8</v>
      </c>
      <c r="B190" s="894" t="s">
        <v>4135</v>
      </c>
      <c r="C190" s="894"/>
      <c r="D190" s="894"/>
      <c r="E190" s="894"/>
      <c r="F190" s="894"/>
      <c r="G190" s="894"/>
      <c r="H190" s="906" t="s">
        <v>4131</v>
      </c>
      <c r="I190" s="888">
        <v>25</v>
      </c>
      <c r="J190" s="888">
        <v>250</v>
      </c>
      <c r="K190" s="909">
        <v>2322.6930000000002</v>
      </c>
      <c r="L190" s="912"/>
      <c r="M190" s="885" t="s">
        <v>840</v>
      </c>
      <c r="N190" s="885" t="s">
        <v>840</v>
      </c>
      <c r="O190" s="887"/>
      <c r="P190" s="887"/>
      <c r="Q190" s="887"/>
      <c r="R190" s="892"/>
      <c r="S190" s="892"/>
      <c r="T190" s="876"/>
    </row>
    <row r="191" spans="1:20" ht="30">
      <c r="A191" s="890">
        <v>9</v>
      </c>
      <c r="B191" s="906" t="s">
        <v>4136</v>
      </c>
      <c r="C191" s="906"/>
      <c r="D191" s="906"/>
      <c r="E191" s="906"/>
      <c r="F191" s="906"/>
      <c r="G191" s="906"/>
      <c r="H191" s="906" t="s">
        <v>4131</v>
      </c>
      <c r="I191" s="888">
        <v>26</v>
      </c>
      <c r="J191" s="888">
        <v>136</v>
      </c>
      <c r="K191" s="909">
        <v>78566.596999999994</v>
      </c>
      <c r="L191" s="912"/>
      <c r="M191" s="885" t="s">
        <v>3892</v>
      </c>
      <c r="N191" s="885" t="s">
        <v>3892</v>
      </c>
      <c r="O191" s="887"/>
      <c r="P191" s="887"/>
      <c r="Q191" s="887"/>
      <c r="R191" s="892"/>
      <c r="S191" s="892"/>
      <c r="T191" s="876"/>
    </row>
    <row r="192" spans="1:20" ht="30">
      <c r="A192" s="885">
        <v>10</v>
      </c>
      <c r="B192" s="906" t="s">
        <v>4137</v>
      </c>
      <c r="C192" s="906"/>
      <c r="D192" s="906"/>
      <c r="E192" s="906"/>
      <c r="F192" s="906"/>
      <c r="G192" s="906"/>
      <c r="H192" s="906" t="s">
        <v>4131</v>
      </c>
      <c r="I192" s="888">
        <v>26</v>
      </c>
      <c r="J192" s="888">
        <v>462</v>
      </c>
      <c r="K192" s="909">
        <v>436.46</v>
      </c>
      <c r="L192" s="912"/>
      <c r="M192" s="885" t="s">
        <v>3892</v>
      </c>
      <c r="N192" s="885" t="s">
        <v>3892</v>
      </c>
      <c r="O192" s="887"/>
      <c r="P192" s="887"/>
      <c r="Q192" s="887"/>
      <c r="R192" s="892"/>
      <c r="S192" s="892"/>
      <c r="T192" s="876"/>
    </row>
    <row r="193" spans="1:20" ht="30">
      <c r="A193" s="890">
        <v>11</v>
      </c>
      <c r="B193" s="906" t="s">
        <v>4138</v>
      </c>
      <c r="C193" s="906"/>
      <c r="D193" s="906"/>
      <c r="E193" s="906"/>
      <c r="F193" s="906"/>
      <c r="G193" s="906"/>
      <c r="H193" s="906" t="s">
        <v>4131</v>
      </c>
      <c r="I193" s="888">
        <v>27</v>
      </c>
      <c r="J193" s="888">
        <v>98</v>
      </c>
      <c r="K193" s="909">
        <v>17494.511999999999</v>
      </c>
      <c r="L193" s="912"/>
      <c r="M193" s="885" t="s">
        <v>858</v>
      </c>
      <c r="N193" s="885" t="s">
        <v>858</v>
      </c>
      <c r="O193" s="887"/>
      <c r="P193" s="887"/>
      <c r="Q193" s="887"/>
      <c r="R193" s="892"/>
      <c r="S193" s="892"/>
      <c r="T193" s="876"/>
    </row>
    <row r="194" spans="1:20" ht="30">
      <c r="A194" s="885">
        <v>12</v>
      </c>
      <c r="B194" s="906" t="s">
        <v>4033</v>
      </c>
      <c r="C194" s="906"/>
      <c r="D194" s="906"/>
      <c r="E194" s="906"/>
      <c r="F194" s="906"/>
      <c r="G194" s="906"/>
      <c r="H194" s="906" t="s">
        <v>4131</v>
      </c>
      <c r="I194" s="888">
        <v>27</v>
      </c>
      <c r="J194" s="888">
        <v>235</v>
      </c>
      <c r="K194" s="909">
        <v>199.88399999999999</v>
      </c>
      <c r="L194" s="912"/>
      <c r="M194" s="885" t="s">
        <v>3928</v>
      </c>
      <c r="N194" s="885" t="s">
        <v>3928</v>
      </c>
      <c r="O194" s="887"/>
      <c r="P194" s="887"/>
      <c r="Q194" s="887"/>
      <c r="R194" s="892"/>
      <c r="S194" s="892"/>
      <c r="T194" s="876"/>
    </row>
    <row r="195" spans="1:20" ht="30">
      <c r="A195" s="890">
        <v>13</v>
      </c>
      <c r="B195" s="906" t="s">
        <v>4139</v>
      </c>
      <c r="C195" s="906"/>
      <c r="D195" s="906"/>
      <c r="E195" s="906"/>
      <c r="F195" s="906"/>
      <c r="G195" s="906"/>
      <c r="H195" s="906" t="s">
        <v>4131</v>
      </c>
      <c r="I195" s="888">
        <v>28</v>
      </c>
      <c r="J195" s="888" t="s">
        <v>4140</v>
      </c>
      <c r="K195" s="909">
        <v>24666.383999999998</v>
      </c>
      <c r="L195" s="912"/>
      <c r="M195" s="885" t="s">
        <v>858</v>
      </c>
      <c r="N195" s="885" t="s">
        <v>858</v>
      </c>
      <c r="O195" s="887"/>
      <c r="P195" s="887"/>
      <c r="Q195" s="887"/>
      <c r="R195" s="892"/>
      <c r="S195" s="892"/>
      <c r="T195" s="876"/>
    </row>
    <row r="196" spans="1:20" ht="30">
      <c r="A196" s="885">
        <v>14</v>
      </c>
      <c r="B196" s="906" t="s">
        <v>4141</v>
      </c>
      <c r="C196" s="906"/>
      <c r="D196" s="906"/>
      <c r="E196" s="906"/>
      <c r="F196" s="906"/>
      <c r="G196" s="906"/>
      <c r="H196" s="906" t="s">
        <v>4131</v>
      </c>
      <c r="I196" s="888">
        <v>28</v>
      </c>
      <c r="J196" s="888">
        <v>123</v>
      </c>
      <c r="K196" s="909">
        <v>39592.196000000004</v>
      </c>
      <c r="L196" s="912"/>
      <c r="M196" s="908" t="s">
        <v>767</v>
      </c>
      <c r="N196" s="908" t="s">
        <v>767</v>
      </c>
      <c r="O196" s="887"/>
      <c r="P196" s="887"/>
      <c r="Q196" s="887"/>
      <c r="R196" s="892"/>
      <c r="S196" s="892"/>
      <c r="T196" s="876"/>
    </row>
    <row r="197" spans="1:20" ht="30">
      <c r="A197" s="890">
        <v>15</v>
      </c>
      <c r="B197" s="906" t="s">
        <v>4142</v>
      </c>
      <c r="C197" s="906"/>
      <c r="D197" s="906"/>
      <c r="E197" s="906"/>
      <c r="F197" s="906"/>
      <c r="G197" s="906"/>
      <c r="H197" s="906" t="s">
        <v>4131</v>
      </c>
      <c r="I197" s="888">
        <v>31</v>
      </c>
      <c r="J197" s="888">
        <v>196</v>
      </c>
      <c r="K197" s="909">
        <v>1738.835</v>
      </c>
      <c r="L197" s="912"/>
      <c r="M197" s="885" t="s">
        <v>751</v>
      </c>
      <c r="N197" s="885" t="s">
        <v>751</v>
      </c>
      <c r="O197" s="887"/>
      <c r="P197" s="887"/>
      <c r="Q197" s="887"/>
      <c r="R197" s="892"/>
      <c r="S197" s="892"/>
      <c r="T197" s="876"/>
    </row>
    <row r="198" spans="1:20" ht="30">
      <c r="A198" s="885">
        <v>16</v>
      </c>
      <c r="B198" s="906" t="s">
        <v>4143</v>
      </c>
      <c r="C198" s="906"/>
      <c r="D198" s="906"/>
      <c r="E198" s="906"/>
      <c r="F198" s="906"/>
      <c r="G198" s="906"/>
      <c r="H198" s="906" t="s">
        <v>4131</v>
      </c>
      <c r="I198" s="888">
        <v>32</v>
      </c>
      <c r="J198" s="888" t="s">
        <v>4144</v>
      </c>
      <c r="K198" s="909">
        <v>30933.611000000001</v>
      </c>
      <c r="L198" s="912"/>
      <c r="M198" s="885" t="s">
        <v>840</v>
      </c>
      <c r="N198" s="885" t="s">
        <v>840</v>
      </c>
      <c r="O198" s="887"/>
      <c r="P198" s="887"/>
      <c r="Q198" s="887"/>
      <c r="R198" s="892"/>
      <c r="S198" s="892"/>
      <c r="T198" s="876"/>
    </row>
    <row r="199" spans="1:20" ht="30">
      <c r="A199" s="890">
        <v>17</v>
      </c>
      <c r="B199" s="906" t="s">
        <v>974</v>
      </c>
      <c r="C199" s="906"/>
      <c r="D199" s="906"/>
      <c r="E199" s="906"/>
      <c r="F199" s="906"/>
      <c r="G199" s="906"/>
      <c r="H199" s="906" t="s">
        <v>4131</v>
      </c>
      <c r="I199" s="888">
        <v>32</v>
      </c>
      <c r="J199" s="888">
        <v>194</v>
      </c>
      <c r="K199" s="909">
        <v>29398.966</v>
      </c>
      <c r="L199" s="912"/>
      <c r="M199" s="885" t="s">
        <v>756</v>
      </c>
      <c r="N199" s="885" t="s">
        <v>756</v>
      </c>
      <c r="O199" s="887"/>
      <c r="P199" s="887"/>
      <c r="Q199" s="887"/>
      <c r="R199" s="892"/>
      <c r="S199" s="892"/>
      <c r="T199" s="876"/>
    </row>
    <row r="200" spans="1:20" ht="30">
      <c r="A200" s="885">
        <v>18</v>
      </c>
      <c r="B200" s="906" t="s">
        <v>4145</v>
      </c>
      <c r="C200" s="906"/>
      <c r="D200" s="906"/>
      <c r="E200" s="906"/>
      <c r="F200" s="906"/>
      <c r="G200" s="906"/>
      <c r="H200" s="906" t="s">
        <v>4131</v>
      </c>
      <c r="I200" s="888">
        <v>35</v>
      </c>
      <c r="J200" s="888">
        <v>450</v>
      </c>
      <c r="K200" s="889">
        <v>5620.0119999999997</v>
      </c>
      <c r="L200" s="887"/>
      <c r="M200" s="885" t="s">
        <v>4037</v>
      </c>
      <c r="N200" s="885" t="s">
        <v>4037</v>
      </c>
      <c r="O200" s="887"/>
      <c r="P200" s="887"/>
      <c r="Q200" s="887"/>
      <c r="R200" s="892"/>
      <c r="S200" s="892"/>
      <c r="T200" s="876"/>
    </row>
    <row r="201" spans="1:20" ht="30">
      <c r="A201" s="890">
        <v>19</v>
      </c>
      <c r="B201" s="906" t="s">
        <v>4146</v>
      </c>
      <c r="C201" s="906"/>
      <c r="D201" s="906"/>
      <c r="E201" s="906"/>
      <c r="F201" s="906"/>
      <c r="G201" s="906"/>
      <c r="H201" s="906" t="s">
        <v>4131</v>
      </c>
      <c r="I201" s="888">
        <v>35</v>
      </c>
      <c r="J201" s="888" t="s">
        <v>1911</v>
      </c>
      <c r="K201" s="889">
        <v>1830.6179999999999</v>
      </c>
      <c r="L201" s="887"/>
      <c r="M201" s="885" t="s">
        <v>979</v>
      </c>
      <c r="N201" s="885" t="s">
        <v>979</v>
      </c>
      <c r="O201" s="887"/>
      <c r="P201" s="887"/>
      <c r="Q201" s="887"/>
      <c r="R201" s="892"/>
      <c r="S201" s="892"/>
      <c r="T201" s="876"/>
    </row>
    <row r="202" spans="1:20" ht="30">
      <c r="A202" s="885">
        <v>20</v>
      </c>
      <c r="B202" s="906" t="s">
        <v>4147</v>
      </c>
      <c r="C202" s="906"/>
      <c r="D202" s="906"/>
      <c r="E202" s="906"/>
      <c r="F202" s="906"/>
      <c r="G202" s="906"/>
      <c r="H202" s="906" t="s">
        <v>4131</v>
      </c>
      <c r="I202" s="888">
        <v>36</v>
      </c>
      <c r="J202" s="888" t="s">
        <v>4148</v>
      </c>
      <c r="K202" s="889">
        <v>9968.5169999999998</v>
      </c>
      <c r="L202" s="887"/>
      <c r="M202" s="885" t="s">
        <v>756</v>
      </c>
      <c r="N202" s="885" t="s">
        <v>756</v>
      </c>
      <c r="O202" s="887"/>
      <c r="P202" s="887"/>
      <c r="Q202" s="887"/>
      <c r="R202" s="892"/>
      <c r="S202" s="892"/>
      <c r="T202" s="876"/>
    </row>
    <row r="203" spans="1:20" ht="30">
      <c r="A203" s="890">
        <v>21</v>
      </c>
      <c r="B203" s="906" t="s">
        <v>4149</v>
      </c>
      <c r="C203" s="906"/>
      <c r="D203" s="906"/>
      <c r="E203" s="906"/>
      <c r="F203" s="906"/>
      <c r="G203" s="906"/>
      <c r="H203" s="906" t="s">
        <v>4131</v>
      </c>
      <c r="I203" s="888">
        <v>36</v>
      </c>
      <c r="J203" s="888">
        <v>456</v>
      </c>
      <c r="K203" s="889">
        <v>1571.3109999999999</v>
      </c>
      <c r="L203" s="887"/>
      <c r="M203" s="885" t="s">
        <v>1039</v>
      </c>
      <c r="N203" s="885" t="s">
        <v>1039</v>
      </c>
      <c r="O203" s="887"/>
      <c r="P203" s="887"/>
      <c r="Q203" s="887"/>
      <c r="R203" s="892"/>
      <c r="S203" s="892"/>
      <c r="T203" s="876"/>
    </row>
    <row r="204" spans="1:20" ht="30">
      <c r="A204" s="885">
        <v>22</v>
      </c>
      <c r="B204" s="906" t="s">
        <v>4150</v>
      </c>
      <c r="C204" s="906"/>
      <c r="D204" s="906"/>
      <c r="E204" s="906"/>
      <c r="F204" s="906"/>
      <c r="G204" s="906"/>
      <c r="H204" s="906" t="s">
        <v>4131</v>
      </c>
      <c r="I204" s="888">
        <v>36</v>
      </c>
      <c r="J204" s="888">
        <v>30</v>
      </c>
      <c r="K204" s="889">
        <v>5257.19</v>
      </c>
      <c r="L204" s="908"/>
      <c r="M204" s="885" t="s">
        <v>840</v>
      </c>
      <c r="N204" s="885" t="s">
        <v>840</v>
      </c>
      <c r="O204" s="887"/>
      <c r="P204" s="887"/>
      <c r="Q204" s="887"/>
      <c r="R204" s="892"/>
      <c r="S204" s="892"/>
      <c r="T204" s="876"/>
    </row>
    <row r="205" spans="1:20" ht="30">
      <c r="A205" s="890">
        <v>23</v>
      </c>
      <c r="B205" s="906" t="s">
        <v>4151</v>
      </c>
      <c r="C205" s="906"/>
      <c r="D205" s="906"/>
      <c r="E205" s="906"/>
      <c r="F205" s="906"/>
      <c r="G205" s="906"/>
      <c r="H205" s="906" t="s">
        <v>4131</v>
      </c>
      <c r="I205" s="888">
        <v>36</v>
      </c>
      <c r="J205" s="888">
        <v>457</v>
      </c>
      <c r="K205" s="889">
        <v>5276.8819999999996</v>
      </c>
      <c r="L205" s="918"/>
      <c r="M205" s="885" t="s">
        <v>840</v>
      </c>
      <c r="N205" s="885" t="s">
        <v>840</v>
      </c>
      <c r="O205" s="887"/>
      <c r="P205" s="887"/>
      <c r="Q205" s="887"/>
      <c r="R205" s="892"/>
      <c r="S205" s="892"/>
      <c r="T205" s="876"/>
    </row>
    <row r="206" spans="1:20" ht="30">
      <c r="A206" s="885">
        <v>24</v>
      </c>
      <c r="B206" s="906" t="s">
        <v>4152</v>
      </c>
      <c r="C206" s="906"/>
      <c r="D206" s="906"/>
      <c r="E206" s="906"/>
      <c r="F206" s="906"/>
      <c r="G206" s="906"/>
      <c r="H206" s="906" t="s">
        <v>4131</v>
      </c>
      <c r="I206" s="888">
        <v>36</v>
      </c>
      <c r="J206" s="888">
        <v>272</v>
      </c>
      <c r="K206" s="889">
        <v>6246.0590000000002</v>
      </c>
      <c r="L206" s="885"/>
      <c r="M206" s="885" t="s">
        <v>840</v>
      </c>
      <c r="N206" s="885" t="s">
        <v>840</v>
      </c>
      <c r="O206" s="887"/>
      <c r="P206" s="887"/>
      <c r="Q206" s="887"/>
      <c r="R206" s="892"/>
      <c r="S206" s="892"/>
      <c r="T206" s="876"/>
    </row>
    <row r="207" spans="1:20" ht="30">
      <c r="A207" s="890">
        <v>25</v>
      </c>
      <c r="B207" s="906" t="s">
        <v>950</v>
      </c>
      <c r="C207" s="906"/>
      <c r="D207" s="906"/>
      <c r="E207" s="906"/>
      <c r="F207" s="906"/>
      <c r="G207" s="906"/>
      <c r="H207" s="906" t="s">
        <v>4131</v>
      </c>
      <c r="I207" s="888">
        <v>36</v>
      </c>
      <c r="J207" s="888">
        <v>113</v>
      </c>
      <c r="K207" s="889">
        <v>6407.527</v>
      </c>
      <c r="L207" s="885"/>
      <c r="M207" s="885" t="s">
        <v>3928</v>
      </c>
      <c r="N207" s="885" t="s">
        <v>3928</v>
      </c>
      <c r="O207" s="887"/>
      <c r="P207" s="887"/>
      <c r="Q207" s="887"/>
      <c r="R207" s="892"/>
      <c r="S207" s="892"/>
      <c r="T207" s="876"/>
    </row>
    <row r="208" spans="1:20" ht="30">
      <c r="A208" s="885">
        <v>26</v>
      </c>
      <c r="B208" s="894" t="s">
        <v>4153</v>
      </c>
      <c r="C208" s="894"/>
      <c r="D208" s="894"/>
      <c r="E208" s="894"/>
      <c r="F208" s="894"/>
      <c r="G208" s="894"/>
      <c r="H208" s="906" t="s">
        <v>4131</v>
      </c>
      <c r="I208" s="888">
        <v>36</v>
      </c>
      <c r="J208" s="888">
        <v>113</v>
      </c>
      <c r="K208" s="889">
        <v>9281.9920000000002</v>
      </c>
      <c r="L208" s="885"/>
      <c r="M208" s="885" t="s">
        <v>775</v>
      </c>
      <c r="N208" s="885" t="s">
        <v>775</v>
      </c>
      <c r="O208" s="887"/>
      <c r="P208" s="887"/>
      <c r="Q208" s="887"/>
      <c r="R208" s="892"/>
      <c r="S208" s="892"/>
      <c r="T208" s="876"/>
    </row>
    <row r="209" spans="1:20" ht="30">
      <c r="A209" s="890">
        <v>27</v>
      </c>
      <c r="B209" s="894" t="s">
        <v>4154</v>
      </c>
      <c r="C209" s="894"/>
      <c r="D209" s="894"/>
      <c r="E209" s="894"/>
      <c r="F209" s="894"/>
      <c r="G209" s="894"/>
      <c r="H209" s="906" t="s">
        <v>4131</v>
      </c>
      <c r="I209" s="888">
        <v>36</v>
      </c>
      <c r="J209" s="888">
        <v>90</v>
      </c>
      <c r="K209" s="889">
        <v>604.63</v>
      </c>
      <c r="L209" s="887"/>
      <c r="M209" s="885" t="s">
        <v>3928</v>
      </c>
      <c r="N209" s="885" t="s">
        <v>3928</v>
      </c>
      <c r="O209" s="887"/>
      <c r="P209" s="887"/>
      <c r="Q209" s="887"/>
      <c r="R209" s="892"/>
      <c r="S209" s="892"/>
      <c r="T209" s="876"/>
    </row>
    <row r="210" spans="1:20" s="901" customFormat="1" ht="16.5" customHeight="1">
      <c r="A210" s="895">
        <v>1</v>
      </c>
      <c r="B210" s="906" t="s">
        <v>4155</v>
      </c>
      <c r="C210" s="906"/>
      <c r="D210" s="906"/>
      <c r="E210" s="906"/>
      <c r="F210" s="906"/>
      <c r="G210" s="906"/>
      <c r="H210" s="906" t="s">
        <v>4156</v>
      </c>
      <c r="I210" s="896">
        <v>3</v>
      </c>
      <c r="J210" s="908" t="s">
        <v>4157</v>
      </c>
      <c r="K210" s="919">
        <v>5254.451</v>
      </c>
      <c r="L210" s="896"/>
      <c r="M210" s="896" t="s">
        <v>3941</v>
      </c>
      <c r="N210" s="896" t="s">
        <v>3941</v>
      </c>
      <c r="O210" s="890"/>
      <c r="P210" s="890"/>
      <c r="Q210" s="890"/>
      <c r="R210" s="885" t="s">
        <v>3930</v>
      </c>
      <c r="S210" s="895"/>
      <c r="T210" s="920"/>
    </row>
    <row r="211" spans="1:20" ht="30">
      <c r="A211" s="887">
        <v>2</v>
      </c>
      <c r="B211" s="893" t="s">
        <v>4158</v>
      </c>
      <c r="C211" s="893"/>
      <c r="D211" s="893"/>
      <c r="E211" s="893"/>
      <c r="F211" s="893"/>
      <c r="G211" s="893"/>
      <c r="H211" s="906" t="s">
        <v>4156</v>
      </c>
      <c r="I211" s="908">
        <v>5</v>
      </c>
      <c r="J211" s="908" t="s">
        <v>4159</v>
      </c>
      <c r="K211" s="919">
        <v>3986.8939999999998</v>
      </c>
      <c r="L211" s="912"/>
      <c r="M211" s="885" t="s">
        <v>3941</v>
      </c>
      <c r="N211" s="885" t="s">
        <v>3941</v>
      </c>
      <c r="O211" s="887"/>
      <c r="P211" s="887"/>
      <c r="Q211" s="887"/>
      <c r="R211" s="885" t="s">
        <v>3930</v>
      </c>
      <c r="S211" s="887"/>
    </row>
    <row r="212" spans="1:20" ht="30">
      <c r="A212" s="895">
        <v>3</v>
      </c>
      <c r="B212" s="886" t="s">
        <v>3314</v>
      </c>
      <c r="C212" s="886"/>
      <c r="D212" s="886"/>
      <c r="E212" s="886"/>
      <c r="F212" s="886"/>
      <c r="G212" s="886"/>
      <c r="H212" s="906" t="s">
        <v>4156</v>
      </c>
      <c r="I212" s="908">
        <v>5</v>
      </c>
      <c r="J212" s="908">
        <v>24</v>
      </c>
      <c r="K212" s="919">
        <v>2589.7240000000002</v>
      </c>
      <c r="L212" s="912"/>
      <c r="M212" s="885" t="s">
        <v>3941</v>
      </c>
      <c r="N212" s="885" t="s">
        <v>3941</v>
      </c>
      <c r="O212" s="887"/>
      <c r="P212" s="887"/>
      <c r="Q212" s="887"/>
      <c r="R212" s="885" t="s">
        <v>3930</v>
      </c>
      <c r="S212" s="887"/>
    </row>
    <row r="213" spans="1:20" ht="30">
      <c r="A213" s="887">
        <v>4</v>
      </c>
      <c r="B213" s="893" t="s">
        <v>4160</v>
      </c>
      <c r="C213" s="893"/>
      <c r="D213" s="893"/>
      <c r="E213" s="893"/>
      <c r="F213" s="893"/>
      <c r="G213" s="893"/>
      <c r="H213" s="906" t="s">
        <v>4156</v>
      </c>
      <c r="I213" s="908">
        <v>5</v>
      </c>
      <c r="J213" s="908" t="s">
        <v>4161</v>
      </c>
      <c r="K213" s="919">
        <v>734.73800000000006</v>
      </c>
      <c r="L213" s="912"/>
      <c r="M213" s="885" t="s">
        <v>1039</v>
      </c>
      <c r="N213" s="885" t="s">
        <v>1039</v>
      </c>
      <c r="O213" s="887"/>
      <c r="P213" s="887"/>
      <c r="Q213" s="887" t="s">
        <v>3930</v>
      </c>
      <c r="R213" s="887"/>
      <c r="S213" s="887"/>
    </row>
    <row r="214" spans="1:20" ht="30">
      <c r="A214" s="895">
        <v>5</v>
      </c>
      <c r="B214" s="886" t="s">
        <v>4162</v>
      </c>
      <c r="C214" s="886"/>
      <c r="D214" s="886"/>
      <c r="E214" s="886"/>
      <c r="F214" s="886"/>
      <c r="G214" s="886"/>
      <c r="H214" s="906" t="s">
        <v>4156</v>
      </c>
      <c r="I214" s="908">
        <v>6</v>
      </c>
      <c r="J214" s="908" t="s">
        <v>4163</v>
      </c>
      <c r="K214" s="919">
        <v>9554.0750000000007</v>
      </c>
      <c r="L214" s="912"/>
      <c r="M214" s="885" t="s">
        <v>3941</v>
      </c>
      <c r="N214" s="885" t="s">
        <v>3941</v>
      </c>
      <c r="O214" s="887"/>
      <c r="P214" s="887"/>
      <c r="Q214" s="887"/>
      <c r="R214" s="887" t="s">
        <v>3930</v>
      </c>
      <c r="S214" s="887"/>
    </row>
    <row r="215" spans="1:20" ht="30">
      <c r="A215" s="887">
        <v>6</v>
      </c>
      <c r="B215" s="886" t="s">
        <v>4121</v>
      </c>
      <c r="C215" s="886"/>
      <c r="D215" s="886"/>
      <c r="E215" s="886"/>
      <c r="F215" s="886"/>
      <c r="G215" s="886"/>
      <c r="H215" s="906" t="s">
        <v>4156</v>
      </c>
      <c r="I215" s="908">
        <v>6</v>
      </c>
      <c r="J215" s="908">
        <v>59</v>
      </c>
      <c r="K215" s="919">
        <v>1634.1769999999999</v>
      </c>
      <c r="L215" s="912"/>
      <c r="M215" s="885" t="s">
        <v>3928</v>
      </c>
      <c r="N215" s="885" t="s">
        <v>3928</v>
      </c>
      <c r="O215" s="887"/>
      <c r="P215" s="887"/>
      <c r="Q215" s="887"/>
      <c r="R215" s="887"/>
      <c r="S215" s="887"/>
    </row>
    <row r="216" spans="1:20" ht="30">
      <c r="A216" s="895">
        <v>7</v>
      </c>
      <c r="B216" s="893" t="s">
        <v>4164</v>
      </c>
      <c r="C216" s="893"/>
      <c r="D216" s="893"/>
      <c r="E216" s="893"/>
      <c r="F216" s="893"/>
      <c r="G216" s="893"/>
      <c r="H216" s="906" t="s">
        <v>4156</v>
      </c>
      <c r="I216" s="908">
        <v>7</v>
      </c>
      <c r="J216" s="908">
        <v>1</v>
      </c>
      <c r="K216" s="919">
        <v>8945.2559999999994</v>
      </c>
      <c r="L216" s="912"/>
      <c r="M216" s="885" t="s">
        <v>979</v>
      </c>
      <c r="N216" s="885" t="s">
        <v>979</v>
      </c>
      <c r="O216" s="887"/>
      <c r="P216" s="887"/>
      <c r="Q216" s="887" t="s">
        <v>3930</v>
      </c>
      <c r="R216" s="887"/>
      <c r="S216" s="887"/>
    </row>
    <row r="217" spans="1:20" ht="30">
      <c r="A217" s="887">
        <v>8</v>
      </c>
      <c r="B217" s="893" t="s">
        <v>4165</v>
      </c>
      <c r="C217" s="893"/>
      <c r="D217" s="893"/>
      <c r="E217" s="893"/>
      <c r="F217" s="893"/>
      <c r="G217" s="893"/>
      <c r="H217" s="906" t="s">
        <v>4156</v>
      </c>
      <c r="I217" s="908">
        <v>7</v>
      </c>
      <c r="J217" s="908" t="s">
        <v>4166</v>
      </c>
      <c r="K217" s="919">
        <v>3186.44</v>
      </c>
      <c r="L217" s="912"/>
      <c r="M217" s="885" t="s">
        <v>754</v>
      </c>
      <c r="N217" s="885" t="s">
        <v>754</v>
      </c>
      <c r="O217" s="887"/>
      <c r="P217" s="887"/>
      <c r="Q217" s="887"/>
      <c r="R217" s="887" t="s">
        <v>3930</v>
      </c>
      <c r="S217" s="887"/>
    </row>
    <row r="218" spans="1:20" ht="30">
      <c r="A218" s="895">
        <v>9</v>
      </c>
      <c r="B218" s="893" t="s">
        <v>4167</v>
      </c>
      <c r="C218" s="893"/>
      <c r="D218" s="893"/>
      <c r="E218" s="893"/>
      <c r="F218" s="893"/>
      <c r="G218" s="893"/>
      <c r="H218" s="906" t="s">
        <v>4156</v>
      </c>
      <c r="I218" s="908">
        <v>7</v>
      </c>
      <c r="J218" s="908">
        <v>34</v>
      </c>
      <c r="K218" s="919">
        <v>5376.49</v>
      </c>
      <c r="L218" s="912"/>
      <c r="M218" s="885" t="s">
        <v>775</v>
      </c>
      <c r="N218" s="885" t="s">
        <v>775</v>
      </c>
      <c r="O218" s="887"/>
      <c r="P218" s="887"/>
      <c r="Q218" s="887"/>
      <c r="R218" s="887" t="s">
        <v>3930</v>
      </c>
      <c r="S218" s="887"/>
    </row>
    <row r="219" spans="1:20" ht="30">
      <c r="A219" s="887">
        <v>10</v>
      </c>
      <c r="B219" s="893" t="s">
        <v>4029</v>
      </c>
      <c r="C219" s="893"/>
      <c r="D219" s="893"/>
      <c r="E219" s="893"/>
      <c r="F219" s="893"/>
      <c r="G219" s="893"/>
      <c r="H219" s="906" t="s">
        <v>4156</v>
      </c>
      <c r="I219" s="908">
        <v>15</v>
      </c>
      <c r="J219" s="908">
        <v>70</v>
      </c>
      <c r="K219" s="919">
        <v>286.79399999999998</v>
      </c>
      <c r="L219" s="912"/>
      <c r="M219" s="885" t="s">
        <v>1039</v>
      </c>
      <c r="N219" s="885" t="s">
        <v>1039</v>
      </c>
      <c r="O219" s="887"/>
      <c r="P219" s="887"/>
      <c r="Q219" s="887"/>
      <c r="R219" s="887" t="s">
        <v>3930</v>
      </c>
      <c r="S219" s="887"/>
    </row>
    <row r="220" spans="1:20" s="917" customFormat="1" ht="30">
      <c r="A220" s="895">
        <v>11</v>
      </c>
      <c r="B220" s="906" t="s">
        <v>4168</v>
      </c>
      <c r="C220" s="906"/>
      <c r="D220" s="906"/>
      <c r="E220" s="906"/>
      <c r="F220" s="906"/>
      <c r="G220" s="906"/>
      <c r="H220" s="906" t="s">
        <v>4156</v>
      </c>
      <c r="I220" s="908">
        <v>23</v>
      </c>
      <c r="J220" s="908" t="s">
        <v>4169</v>
      </c>
      <c r="K220" s="919">
        <v>18123.141</v>
      </c>
      <c r="L220" s="908"/>
      <c r="M220" s="885" t="s">
        <v>775</v>
      </c>
      <c r="N220" s="885" t="s">
        <v>775</v>
      </c>
      <c r="O220" s="885"/>
      <c r="P220" s="885"/>
      <c r="Q220" s="885"/>
      <c r="R220" s="885" t="s">
        <v>3930</v>
      </c>
      <c r="S220" s="885"/>
      <c r="T220" s="921"/>
    </row>
    <row r="221" spans="1:20" ht="30">
      <c r="A221" s="887">
        <v>12</v>
      </c>
      <c r="B221" s="906" t="s">
        <v>4031</v>
      </c>
      <c r="C221" s="906"/>
      <c r="D221" s="906"/>
      <c r="E221" s="906"/>
      <c r="F221" s="906"/>
      <c r="G221" s="906"/>
      <c r="H221" s="906" t="s">
        <v>4156</v>
      </c>
      <c r="I221" s="908">
        <v>24</v>
      </c>
      <c r="J221" s="908">
        <v>83</v>
      </c>
      <c r="K221" s="922">
        <v>153.578</v>
      </c>
      <c r="L221" s="887"/>
      <c r="M221" s="885" t="s">
        <v>3928</v>
      </c>
      <c r="N221" s="885" t="s">
        <v>3928</v>
      </c>
      <c r="O221" s="887"/>
      <c r="P221" s="887"/>
      <c r="Q221" s="887" t="s">
        <v>3930</v>
      </c>
      <c r="R221" s="887"/>
      <c r="S221" s="887"/>
    </row>
    <row r="222" spans="1:20" s="917" customFormat="1" ht="30">
      <c r="A222" s="3817">
        <v>13</v>
      </c>
      <c r="B222" s="3810" t="s">
        <v>4170</v>
      </c>
      <c r="C222" s="906"/>
      <c r="D222" s="906"/>
      <c r="E222" s="906"/>
      <c r="F222" s="906"/>
      <c r="G222" s="906"/>
      <c r="H222" s="906" t="s">
        <v>4156</v>
      </c>
      <c r="I222" s="908">
        <v>27</v>
      </c>
      <c r="J222" s="908" t="s">
        <v>4171</v>
      </c>
      <c r="K222" s="3824">
        <v>7515.9930000000004</v>
      </c>
      <c r="L222" s="3818"/>
      <c r="M222" s="3818" t="s">
        <v>3941</v>
      </c>
      <c r="N222" s="3818" t="s">
        <v>3941</v>
      </c>
      <c r="O222" s="885"/>
      <c r="P222" s="885"/>
      <c r="Q222" s="885"/>
      <c r="R222" s="885" t="s">
        <v>3930</v>
      </c>
      <c r="S222" s="3820" t="s">
        <v>4172</v>
      </c>
      <c r="T222" s="921"/>
    </row>
    <row r="223" spans="1:20" s="917" customFormat="1" ht="30">
      <c r="A223" s="3817"/>
      <c r="B223" s="3810"/>
      <c r="C223" s="906"/>
      <c r="D223" s="906"/>
      <c r="E223" s="906"/>
      <c r="F223" s="906"/>
      <c r="G223" s="906"/>
      <c r="H223" s="906" t="s">
        <v>4156</v>
      </c>
      <c r="I223" s="908">
        <v>28</v>
      </c>
      <c r="J223" s="908" t="s">
        <v>4173</v>
      </c>
      <c r="K223" s="3824"/>
      <c r="L223" s="3818"/>
      <c r="M223" s="3818"/>
      <c r="N223" s="3818"/>
      <c r="O223" s="885"/>
      <c r="P223" s="885"/>
      <c r="Q223" s="885"/>
      <c r="R223" s="885" t="s">
        <v>3930</v>
      </c>
      <c r="S223" s="3821"/>
      <c r="T223" s="921"/>
    </row>
    <row r="224" spans="1:20" ht="30">
      <c r="A224" s="895">
        <v>14</v>
      </c>
      <c r="B224" s="893" t="s">
        <v>3314</v>
      </c>
      <c r="C224" s="893"/>
      <c r="D224" s="893"/>
      <c r="E224" s="893"/>
      <c r="F224" s="893"/>
      <c r="G224" s="893"/>
      <c r="H224" s="906" t="s">
        <v>4156</v>
      </c>
      <c r="I224" s="908">
        <v>28</v>
      </c>
      <c r="J224" s="908" t="s">
        <v>4126</v>
      </c>
      <c r="K224" s="922">
        <v>7744.174</v>
      </c>
      <c r="L224" s="887"/>
      <c r="M224" s="885" t="s">
        <v>3941</v>
      </c>
      <c r="N224" s="885" t="s">
        <v>3941</v>
      </c>
      <c r="O224" s="887"/>
      <c r="P224" s="887"/>
      <c r="Q224" s="887"/>
      <c r="R224" s="887" t="s">
        <v>3930</v>
      </c>
      <c r="S224" s="3822"/>
    </row>
    <row r="225" spans="1:20" ht="30">
      <c r="A225" s="890">
        <v>15</v>
      </c>
      <c r="B225" s="906" t="s">
        <v>4174</v>
      </c>
      <c r="C225" s="906"/>
      <c r="D225" s="906"/>
      <c r="E225" s="906"/>
      <c r="F225" s="906"/>
      <c r="G225" s="906"/>
      <c r="H225" s="906" t="s">
        <v>4156</v>
      </c>
      <c r="I225" s="908">
        <v>30</v>
      </c>
      <c r="J225" s="908">
        <v>37</v>
      </c>
      <c r="K225" s="922">
        <v>28535.215</v>
      </c>
      <c r="L225" s="908"/>
      <c r="M225" s="885" t="s">
        <v>756</v>
      </c>
      <c r="N225" s="885" t="s">
        <v>756</v>
      </c>
      <c r="O225" s="887"/>
      <c r="P225" s="887"/>
      <c r="Q225" s="887" t="s">
        <v>3930</v>
      </c>
      <c r="R225" s="887"/>
      <c r="S225" s="887" t="s">
        <v>4175</v>
      </c>
    </row>
    <row r="226" spans="1:20" ht="30">
      <c r="A226" s="890">
        <v>16</v>
      </c>
      <c r="B226" s="906" t="s">
        <v>4176</v>
      </c>
      <c r="C226" s="906"/>
      <c r="D226" s="906"/>
      <c r="E226" s="906"/>
      <c r="F226" s="906"/>
      <c r="G226" s="906"/>
      <c r="H226" s="906" t="s">
        <v>4156</v>
      </c>
      <c r="I226" s="908">
        <v>30</v>
      </c>
      <c r="J226" s="908" t="s">
        <v>4177</v>
      </c>
      <c r="K226" s="922">
        <v>9090.3289999999997</v>
      </c>
      <c r="L226" s="908"/>
      <c r="M226" s="885" t="s">
        <v>775</v>
      </c>
      <c r="N226" s="885" t="s">
        <v>775</v>
      </c>
      <c r="O226" s="887"/>
      <c r="P226" s="887"/>
      <c r="Q226" s="887" t="s">
        <v>3930</v>
      </c>
      <c r="R226" s="887"/>
      <c r="S226" s="887"/>
    </row>
    <row r="227" spans="1:20" ht="30">
      <c r="A227" s="890">
        <v>17</v>
      </c>
      <c r="B227" s="906" t="s">
        <v>4178</v>
      </c>
      <c r="C227" s="906"/>
      <c r="D227" s="906"/>
      <c r="E227" s="906"/>
      <c r="F227" s="906"/>
      <c r="G227" s="906"/>
      <c r="H227" s="906" t="s">
        <v>4156</v>
      </c>
      <c r="I227" s="908">
        <v>35</v>
      </c>
      <c r="J227" s="908">
        <v>141</v>
      </c>
      <c r="K227" s="922">
        <v>2855.7649999999999</v>
      </c>
      <c r="L227" s="885"/>
      <c r="M227" s="885" t="s">
        <v>751</v>
      </c>
      <c r="N227" s="885" t="s">
        <v>751</v>
      </c>
      <c r="O227" s="887"/>
      <c r="P227" s="887"/>
      <c r="Q227" s="887" t="s">
        <v>3930</v>
      </c>
      <c r="R227" s="887"/>
      <c r="S227" s="887"/>
    </row>
    <row r="228" spans="1:20" ht="30">
      <c r="A228" s="890">
        <v>18</v>
      </c>
      <c r="B228" s="906" t="s">
        <v>4179</v>
      </c>
      <c r="C228" s="906"/>
      <c r="D228" s="906"/>
      <c r="E228" s="906"/>
      <c r="F228" s="906"/>
      <c r="G228" s="906"/>
      <c r="H228" s="906" t="s">
        <v>4156</v>
      </c>
      <c r="I228" s="908">
        <v>35</v>
      </c>
      <c r="J228" s="908">
        <v>93</v>
      </c>
      <c r="K228" s="922">
        <v>153.30000000000001</v>
      </c>
      <c r="L228" s="885"/>
      <c r="M228" s="885" t="s">
        <v>1039</v>
      </c>
      <c r="N228" s="885" t="s">
        <v>1039</v>
      </c>
      <c r="O228" s="887"/>
      <c r="P228" s="887"/>
      <c r="Q228" s="887"/>
      <c r="R228" s="887" t="s">
        <v>3930</v>
      </c>
      <c r="S228" s="887"/>
    </row>
    <row r="229" spans="1:20" s="917" customFormat="1" ht="30">
      <c r="A229" s="890">
        <v>19</v>
      </c>
      <c r="B229" s="894" t="s">
        <v>4180</v>
      </c>
      <c r="C229" s="894"/>
      <c r="D229" s="894"/>
      <c r="E229" s="894"/>
      <c r="F229" s="894"/>
      <c r="G229" s="894"/>
      <c r="H229" s="906" t="s">
        <v>4156</v>
      </c>
      <c r="I229" s="908">
        <v>36</v>
      </c>
      <c r="J229" s="908">
        <v>1</v>
      </c>
      <c r="K229" s="922">
        <v>21159.766</v>
      </c>
      <c r="L229" s="885"/>
      <c r="M229" s="885" t="s">
        <v>775</v>
      </c>
      <c r="N229" s="885" t="s">
        <v>775</v>
      </c>
      <c r="O229" s="885"/>
      <c r="P229" s="885"/>
      <c r="Q229" s="885"/>
      <c r="R229" s="887" t="s">
        <v>3930</v>
      </c>
      <c r="S229" s="885"/>
      <c r="T229" s="921"/>
    </row>
    <row r="230" spans="1:20" ht="30">
      <c r="A230" s="890">
        <v>20</v>
      </c>
      <c r="B230" s="886" t="s">
        <v>839</v>
      </c>
      <c r="C230" s="886"/>
      <c r="D230" s="886"/>
      <c r="E230" s="886"/>
      <c r="F230" s="886"/>
      <c r="G230" s="886"/>
      <c r="H230" s="906" t="s">
        <v>4156</v>
      </c>
      <c r="I230" s="908">
        <v>36</v>
      </c>
      <c r="J230" s="908">
        <v>44</v>
      </c>
      <c r="K230" s="922">
        <v>1007.5069999999999</v>
      </c>
      <c r="L230" s="885"/>
      <c r="M230" s="885" t="s">
        <v>840</v>
      </c>
      <c r="N230" s="885" t="s">
        <v>840</v>
      </c>
      <c r="O230" s="887"/>
      <c r="P230" s="887"/>
      <c r="Q230" s="887"/>
      <c r="R230" s="887" t="s">
        <v>3930</v>
      </c>
      <c r="S230" s="887"/>
    </row>
    <row r="231" spans="1:20" ht="30">
      <c r="A231" s="890">
        <v>21</v>
      </c>
      <c r="B231" s="906" t="s">
        <v>4033</v>
      </c>
      <c r="C231" s="906"/>
      <c r="D231" s="906"/>
      <c r="E231" s="906"/>
      <c r="F231" s="906"/>
      <c r="G231" s="906"/>
      <c r="H231" s="906" t="s">
        <v>4156</v>
      </c>
      <c r="I231" s="908">
        <v>36</v>
      </c>
      <c r="J231" s="908">
        <v>45</v>
      </c>
      <c r="K231" s="922">
        <v>1548.086</v>
      </c>
      <c r="L231" s="885"/>
      <c r="M231" s="885" t="s">
        <v>3928</v>
      </c>
      <c r="N231" s="885" t="s">
        <v>3928</v>
      </c>
      <c r="O231" s="887"/>
      <c r="P231" s="887"/>
      <c r="Q231" s="887"/>
      <c r="R231" s="887" t="s">
        <v>3930</v>
      </c>
      <c r="S231" s="887"/>
    </row>
    <row r="232" spans="1:20" ht="30">
      <c r="A232" s="890">
        <v>22</v>
      </c>
      <c r="B232" s="886" t="s">
        <v>4181</v>
      </c>
      <c r="C232" s="886"/>
      <c r="D232" s="886"/>
      <c r="E232" s="886"/>
      <c r="F232" s="886"/>
      <c r="G232" s="886"/>
      <c r="H232" s="906" t="s">
        <v>4156</v>
      </c>
      <c r="I232" s="908">
        <v>37</v>
      </c>
      <c r="J232" s="908">
        <v>89</v>
      </c>
      <c r="K232" s="922">
        <v>463.767</v>
      </c>
      <c r="L232" s="885"/>
      <c r="M232" s="885" t="s">
        <v>3928</v>
      </c>
      <c r="N232" s="885" t="s">
        <v>3928</v>
      </c>
      <c r="O232" s="887"/>
      <c r="P232" s="887"/>
      <c r="Q232" s="887" t="s">
        <v>3930</v>
      </c>
      <c r="R232" s="887"/>
      <c r="S232" s="887"/>
    </row>
    <row r="233" spans="1:20" ht="30">
      <c r="A233" s="890">
        <v>23</v>
      </c>
      <c r="B233" s="886" t="s">
        <v>4182</v>
      </c>
      <c r="C233" s="886"/>
      <c r="D233" s="886"/>
      <c r="E233" s="886"/>
      <c r="F233" s="886"/>
      <c r="G233" s="886"/>
      <c r="H233" s="906" t="s">
        <v>4156</v>
      </c>
      <c r="I233" s="908">
        <v>12</v>
      </c>
      <c r="J233" s="908">
        <v>7</v>
      </c>
      <c r="K233" s="922" t="s">
        <v>4183</v>
      </c>
      <c r="L233" s="885"/>
      <c r="M233" s="885" t="s">
        <v>1039</v>
      </c>
      <c r="N233" s="885" t="s">
        <v>1039</v>
      </c>
      <c r="O233" s="887"/>
      <c r="P233" s="887"/>
      <c r="Q233" s="887" t="s">
        <v>3930</v>
      </c>
      <c r="R233" s="887"/>
      <c r="S233" s="887"/>
    </row>
    <row r="234" spans="1:20" ht="30">
      <c r="A234" s="890">
        <v>24</v>
      </c>
      <c r="B234" s="906" t="s">
        <v>4043</v>
      </c>
      <c r="C234" s="906"/>
      <c r="D234" s="906"/>
      <c r="E234" s="906"/>
      <c r="F234" s="906"/>
      <c r="G234" s="906"/>
      <c r="H234" s="906" t="s">
        <v>4156</v>
      </c>
      <c r="I234" s="908">
        <v>20</v>
      </c>
      <c r="J234" s="908" t="s">
        <v>4184</v>
      </c>
      <c r="K234" s="922"/>
      <c r="L234" s="885"/>
      <c r="M234" s="885" t="s">
        <v>3941</v>
      </c>
      <c r="N234" s="885" t="s">
        <v>3941</v>
      </c>
      <c r="O234" s="887"/>
      <c r="P234" s="887"/>
      <c r="Q234" s="887" t="s">
        <v>3930</v>
      </c>
      <c r="R234" s="887"/>
      <c r="S234" s="887"/>
    </row>
    <row r="235" spans="1:20" ht="30">
      <c r="A235" s="890">
        <v>25</v>
      </c>
      <c r="B235" s="906" t="s">
        <v>1138</v>
      </c>
      <c r="C235" s="906"/>
      <c r="D235" s="906"/>
      <c r="E235" s="906"/>
      <c r="F235" s="906"/>
      <c r="G235" s="906"/>
      <c r="H235" s="906" t="s">
        <v>4156</v>
      </c>
      <c r="I235" s="908">
        <v>35</v>
      </c>
      <c r="J235" s="908"/>
      <c r="K235" s="922">
        <v>1000</v>
      </c>
      <c r="L235" s="885"/>
      <c r="M235" s="885" t="s">
        <v>1039</v>
      </c>
      <c r="N235" s="885" t="s">
        <v>1039</v>
      </c>
      <c r="O235" s="887"/>
      <c r="P235" s="887"/>
      <c r="Q235" s="887" t="s">
        <v>3930</v>
      </c>
      <c r="R235" s="887"/>
      <c r="S235" s="887"/>
      <c r="T235" s="923"/>
    </row>
    <row r="236" spans="1:20" ht="30">
      <c r="A236" s="890">
        <v>26</v>
      </c>
      <c r="B236" s="906" t="s">
        <v>4185</v>
      </c>
      <c r="C236" s="906"/>
      <c r="D236" s="906"/>
      <c r="E236" s="906"/>
      <c r="F236" s="906"/>
      <c r="G236" s="906"/>
      <c r="H236" s="906" t="s">
        <v>4156</v>
      </c>
      <c r="I236" s="908">
        <v>24</v>
      </c>
      <c r="J236" s="908" t="s">
        <v>4184</v>
      </c>
      <c r="K236" s="922"/>
      <c r="L236" s="885"/>
      <c r="M236" s="885" t="s">
        <v>1039</v>
      </c>
      <c r="N236" s="885" t="s">
        <v>1039</v>
      </c>
      <c r="O236" s="887"/>
      <c r="P236" s="887"/>
      <c r="Q236" s="887"/>
      <c r="R236" s="887" t="s">
        <v>3930</v>
      </c>
      <c r="S236" s="887"/>
    </row>
    <row r="237" spans="1:20" ht="30">
      <c r="A237" s="890">
        <v>27</v>
      </c>
      <c r="B237" s="906" t="s">
        <v>4186</v>
      </c>
      <c r="C237" s="906"/>
      <c r="D237" s="906"/>
      <c r="E237" s="906"/>
      <c r="F237" s="906"/>
      <c r="G237" s="906"/>
      <c r="H237" s="906" t="s">
        <v>4156</v>
      </c>
      <c r="I237" s="908">
        <v>11</v>
      </c>
      <c r="J237" s="908">
        <v>150</v>
      </c>
      <c r="K237" s="922">
        <v>63.9</v>
      </c>
      <c r="L237" s="885"/>
      <c r="M237" s="885" t="s">
        <v>1039</v>
      </c>
      <c r="N237" s="885" t="s">
        <v>1039</v>
      </c>
      <c r="O237" s="887"/>
      <c r="P237" s="887"/>
      <c r="Q237" s="887" t="s">
        <v>3930</v>
      </c>
      <c r="R237" s="887"/>
      <c r="S237" s="887"/>
    </row>
    <row r="238" spans="1:20" s="901" customFormat="1" ht="16.5" customHeight="1">
      <c r="A238" s="895">
        <v>1</v>
      </c>
      <c r="B238" s="906"/>
      <c r="C238" s="906"/>
      <c r="D238" s="906"/>
      <c r="E238" s="906"/>
      <c r="F238" s="906"/>
      <c r="G238" s="906"/>
      <c r="H238" s="906" t="s">
        <v>4187</v>
      </c>
      <c r="I238" s="898">
        <v>1</v>
      </c>
      <c r="J238" s="898">
        <v>14</v>
      </c>
      <c r="K238" s="909">
        <v>599.88800000000003</v>
      </c>
      <c r="L238" s="896"/>
      <c r="M238" s="896" t="s">
        <v>1039</v>
      </c>
      <c r="N238" s="896" t="s">
        <v>1039</v>
      </c>
      <c r="O238" s="890"/>
      <c r="P238" s="890"/>
      <c r="Q238" s="890"/>
      <c r="R238" s="890"/>
      <c r="S238" s="900"/>
    </row>
    <row r="239" spans="1:20" ht="30">
      <c r="A239" s="895">
        <v>2</v>
      </c>
      <c r="B239" s="906"/>
      <c r="C239" s="906"/>
      <c r="D239" s="906"/>
      <c r="E239" s="906"/>
      <c r="F239" s="906"/>
      <c r="G239" s="906"/>
      <c r="H239" s="906" t="s">
        <v>4187</v>
      </c>
      <c r="I239" s="898">
        <v>1</v>
      </c>
      <c r="J239" s="888">
        <v>58</v>
      </c>
      <c r="K239" s="909">
        <v>495.77</v>
      </c>
      <c r="L239" s="896"/>
      <c r="M239" s="896" t="s">
        <v>3928</v>
      </c>
      <c r="N239" s="896" t="s">
        <v>3928</v>
      </c>
      <c r="O239" s="887"/>
      <c r="P239" s="887"/>
      <c r="Q239" s="887"/>
      <c r="R239" s="892"/>
      <c r="S239" s="892"/>
      <c r="T239" s="876"/>
    </row>
    <row r="240" spans="1:20" ht="30">
      <c r="A240" s="895">
        <v>3</v>
      </c>
      <c r="B240" s="906"/>
      <c r="C240" s="906"/>
      <c r="D240" s="906"/>
      <c r="E240" s="906"/>
      <c r="F240" s="906"/>
      <c r="G240" s="906"/>
      <c r="H240" s="906" t="s">
        <v>4187</v>
      </c>
      <c r="I240" s="888">
        <v>2</v>
      </c>
      <c r="J240" s="888">
        <v>38</v>
      </c>
      <c r="K240" s="909">
        <v>1178.645</v>
      </c>
      <c r="L240" s="896"/>
      <c r="M240" s="885" t="s">
        <v>754</v>
      </c>
      <c r="N240" s="885" t="s">
        <v>754</v>
      </c>
      <c r="O240" s="887"/>
      <c r="P240" s="887"/>
      <c r="Q240" s="887"/>
      <c r="R240" s="892"/>
      <c r="S240" s="892"/>
      <c r="T240" s="876"/>
    </row>
    <row r="241" spans="1:20" ht="30">
      <c r="A241" s="895">
        <v>4</v>
      </c>
      <c r="B241" s="894" t="s">
        <v>978</v>
      </c>
      <c r="C241" s="894"/>
      <c r="D241" s="894"/>
      <c r="E241" s="894"/>
      <c r="F241" s="894"/>
      <c r="G241" s="894"/>
      <c r="H241" s="906" t="s">
        <v>4187</v>
      </c>
      <c r="I241" s="888">
        <v>4</v>
      </c>
      <c r="J241" s="888">
        <v>15</v>
      </c>
      <c r="K241" s="909">
        <v>1324.309</v>
      </c>
      <c r="L241" s="912"/>
      <c r="M241" s="885" t="s">
        <v>979</v>
      </c>
      <c r="N241" s="885" t="s">
        <v>979</v>
      </c>
      <c r="O241" s="887"/>
      <c r="P241" s="887"/>
      <c r="Q241" s="887"/>
      <c r="R241" s="892"/>
      <c r="S241" s="892"/>
      <c r="T241" s="876"/>
    </row>
    <row r="242" spans="1:20" ht="30">
      <c r="A242" s="895">
        <v>5</v>
      </c>
      <c r="B242" s="894" t="s">
        <v>4188</v>
      </c>
      <c r="C242" s="894"/>
      <c r="D242" s="894"/>
      <c r="E242" s="894"/>
      <c r="F242" s="894"/>
      <c r="G242" s="894"/>
      <c r="H242" s="906" t="s">
        <v>4187</v>
      </c>
      <c r="I242" s="888">
        <v>5</v>
      </c>
      <c r="J242" s="888">
        <v>18</v>
      </c>
      <c r="K242" s="909">
        <v>1866.32</v>
      </c>
      <c r="L242" s="912"/>
      <c r="M242" s="885" t="s">
        <v>979</v>
      </c>
      <c r="N242" s="885" t="s">
        <v>979</v>
      </c>
      <c r="O242" s="887"/>
      <c r="P242" s="887"/>
      <c r="Q242" s="887"/>
      <c r="R242" s="892"/>
      <c r="S242" s="892"/>
      <c r="T242" s="876"/>
    </row>
    <row r="243" spans="1:20" ht="30">
      <c r="A243" s="895">
        <v>6</v>
      </c>
      <c r="B243" s="894" t="s">
        <v>4188</v>
      </c>
      <c r="C243" s="894"/>
      <c r="D243" s="894"/>
      <c r="E243" s="894"/>
      <c r="F243" s="894"/>
      <c r="G243" s="894"/>
      <c r="H243" s="906" t="s">
        <v>4187</v>
      </c>
      <c r="I243" s="888">
        <v>5</v>
      </c>
      <c r="J243" s="888">
        <v>326</v>
      </c>
      <c r="K243" s="909">
        <v>7916.9110000000001</v>
      </c>
      <c r="L243" s="912"/>
      <c r="M243" s="885" t="s">
        <v>979</v>
      </c>
      <c r="N243" s="885" t="s">
        <v>979</v>
      </c>
      <c r="O243" s="887"/>
      <c r="P243" s="887"/>
      <c r="Q243" s="887"/>
      <c r="R243" s="892"/>
      <c r="S243" s="892"/>
      <c r="T243" s="876"/>
    </row>
    <row r="244" spans="1:20" ht="30">
      <c r="A244" s="895">
        <v>7</v>
      </c>
      <c r="B244" s="894" t="s">
        <v>4188</v>
      </c>
      <c r="C244" s="894"/>
      <c r="D244" s="894"/>
      <c r="E244" s="894"/>
      <c r="F244" s="894"/>
      <c r="G244" s="894"/>
      <c r="H244" s="906" t="s">
        <v>4187</v>
      </c>
      <c r="I244" s="888">
        <v>5</v>
      </c>
      <c r="J244" s="888">
        <v>15</v>
      </c>
      <c r="K244" s="909">
        <v>2179.6559999999999</v>
      </c>
      <c r="L244" s="912"/>
      <c r="M244" s="885" t="s">
        <v>979</v>
      </c>
      <c r="N244" s="885" t="s">
        <v>979</v>
      </c>
      <c r="O244" s="887"/>
      <c r="P244" s="887"/>
      <c r="Q244" s="887"/>
      <c r="R244" s="892"/>
      <c r="S244" s="892"/>
      <c r="T244" s="876"/>
    </row>
    <row r="245" spans="1:20" ht="30">
      <c r="A245" s="895">
        <v>8</v>
      </c>
      <c r="B245" s="894" t="s">
        <v>4188</v>
      </c>
      <c r="C245" s="894"/>
      <c r="D245" s="894"/>
      <c r="E245" s="894"/>
      <c r="F245" s="894"/>
      <c r="G245" s="894"/>
      <c r="H245" s="906" t="s">
        <v>4187</v>
      </c>
      <c r="I245" s="888">
        <v>5</v>
      </c>
      <c r="J245" s="888">
        <v>16</v>
      </c>
      <c r="K245" s="909">
        <v>3260.9389999999999</v>
      </c>
      <c r="L245" s="912"/>
      <c r="M245" s="885" t="s">
        <v>979</v>
      </c>
      <c r="N245" s="885" t="s">
        <v>979</v>
      </c>
      <c r="O245" s="887"/>
      <c r="P245" s="887"/>
      <c r="Q245" s="887"/>
      <c r="R245" s="892"/>
      <c r="S245" s="892"/>
      <c r="T245" s="876"/>
    </row>
    <row r="246" spans="1:20" ht="30">
      <c r="A246" s="895">
        <v>9</v>
      </c>
      <c r="B246" s="894" t="s">
        <v>4188</v>
      </c>
      <c r="C246" s="894"/>
      <c r="D246" s="894"/>
      <c r="E246" s="894"/>
      <c r="F246" s="894"/>
      <c r="G246" s="894"/>
      <c r="H246" s="906" t="s">
        <v>4187</v>
      </c>
      <c r="I246" s="888">
        <v>13</v>
      </c>
      <c r="J246" s="888">
        <v>2</v>
      </c>
      <c r="K246" s="909">
        <v>7101.4849999999997</v>
      </c>
      <c r="L246" s="912"/>
      <c r="M246" s="885" t="s">
        <v>979</v>
      </c>
      <c r="N246" s="885" t="s">
        <v>979</v>
      </c>
      <c r="O246" s="887"/>
      <c r="P246" s="887"/>
      <c r="Q246" s="887"/>
      <c r="R246" s="892"/>
      <c r="S246" s="892"/>
      <c r="T246" s="876"/>
    </row>
    <row r="247" spans="1:20" ht="30">
      <c r="A247" s="895">
        <v>10</v>
      </c>
      <c r="B247" s="894" t="s">
        <v>4188</v>
      </c>
      <c r="C247" s="894"/>
      <c r="D247" s="894"/>
      <c r="E247" s="894"/>
      <c r="F247" s="894"/>
      <c r="G247" s="894"/>
      <c r="H247" s="906" t="s">
        <v>4187</v>
      </c>
      <c r="I247" s="888">
        <v>13</v>
      </c>
      <c r="J247" s="888">
        <v>3</v>
      </c>
      <c r="K247" s="909">
        <v>11428.508</v>
      </c>
      <c r="L247" s="912"/>
      <c r="M247" s="885" t="s">
        <v>979</v>
      </c>
      <c r="N247" s="885" t="s">
        <v>979</v>
      </c>
      <c r="O247" s="887"/>
      <c r="P247" s="887"/>
      <c r="Q247" s="887"/>
      <c r="R247" s="892"/>
      <c r="S247" s="892"/>
      <c r="T247" s="876"/>
    </row>
    <row r="248" spans="1:20" ht="30">
      <c r="A248" s="895">
        <v>11</v>
      </c>
      <c r="B248" s="906" t="s">
        <v>4189</v>
      </c>
      <c r="C248" s="906"/>
      <c r="D248" s="906"/>
      <c r="E248" s="906"/>
      <c r="F248" s="906"/>
      <c r="G248" s="906"/>
      <c r="H248" s="906" t="s">
        <v>4187</v>
      </c>
      <c r="I248" s="888">
        <v>5</v>
      </c>
      <c r="J248" s="888">
        <v>17</v>
      </c>
      <c r="K248" s="909">
        <v>8958.0730000000003</v>
      </c>
      <c r="L248" s="912"/>
      <c r="M248" s="885" t="s">
        <v>979</v>
      </c>
      <c r="N248" s="885" t="s">
        <v>979</v>
      </c>
      <c r="O248" s="887"/>
      <c r="P248" s="887"/>
      <c r="Q248" s="887"/>
      <c r="R248" s="892"/>
      <c r="S248" s="892"/>
      <c r="T248" s="876"/>
    </row>
    <row r="249" spans="1:20" ht="30">
      <c r="A249" s="895">
        <v>12</v>
      </c>
      <c r="B249" s="906"/>
      <c r="C249" s="906"/>
      <c r="D249" s="906"/>
      <c r="E249" s="906"/>
      <c r="F249" s="906"/>
      <c r="G249" s="906"/>
      <c r="H249" s="906" t="s">
        <v>4187</v>
      </c>
      <c r="I249" s="888">
        <v>6</v>
      </c>
      <c r="J249" s="888">
        <v>67</v>
      </c>
      <c r="K249" s="909">
        <v>1250.595</v>
      </c>
      <c r="L249" s="912"/>
      <c r="M249" s="908" t="s">
        <v>858</v>
      </c>
      <c r="N249" s="908" t="s">
        <v>858</v>
      </c>
      <c r="O249" s="887"/>
      <c r="P249" s="887"/>
      <c r="Q249" s="887"/>
      <c r="R249" s="892"/>
      <c r="S249" s="892"/>
      <c r="T249" s="876"/>
    </row>
    <row r="250" spans="1:20" ht="30">
      <c r="A250" s="895">
        <v>13</v>
      </c>
      <c r="B250" s="906" t="s">
        <v>4190</v>
      </c>
      <c r="C250" s="906"/>
      <c r="D250" s="906"/>
      <c r="E250" s="906"/>
      <c r="F250" s="906"/>
      <c r="G250" s="906"/>
      <c r="H250" s="906" t="s">
        <v>4187</v>
      </c>
      <c r="I250" s="888">
        <v>6</v>
      </c>
      <c r="J250" s="888">
        <v>73</v>
      </c>
      <c r="K250" s="909">
        <v>1255.7439999999999</v>
      </c>
      <c r="L250" s="912"/>
      <c r="M250" s="885" t="s">
        <v>858</v>
      </c>
      <c r="N250" s="885" t="s">
        <v>858</v>
      </c>
      <c r="O250" s="887"/>
      <c r="P250" s="887"/>
      <c r="Q250" s="887"/>
      <c r="R250" s="892"/>
      <c r="S250" s="892"/>
      <c r="T250" s="876"/>
    </row>
    <row r="251" spans="1:20" ht="30">
      <c r="A251" s="895">
        <v>14</v>
      </c>
      <c r="B251" s="906"/>
      <c r="C251" s="906"/>
      <c r="D251" s="906"/>
      <c r="E251" s="906"/>
      <c r="F251" s="906"/>
      <c r="G251" s="906"/>
      <c r="H251" s="906" t="s">
        <v>4187</v>
      </c>
      <c r="I251" s="888">
        <v>6</v>
      </c>
      <c r="J251" s="888">
        <v>746</v>
      </c>
      <c r="K251" s="909">
        <v>558.13699999999994</v>
      </c>
      <c r="L251" s="912"/>
      <c r="M251" s="908" t="s">
        <v>3928</v>
      </c>
      <c r="N251" s="908" t="s">
        <v>3928</v>
      </c>
      <c r="O251" s="887"/>
      <c r="P251" s="887"/>
      <c r="Q251" s="887"/>
      <c r="R251" s="892"/>
      <c r="S251" s="892"/>
      <c r="T251" s="876"/>
    </row>
    <row r="252" spans="1:20" ht="30">
      <c r="A252" s="895">
        <v>15</v>
      </c>
      <c r="B252" s="906" t="s">
        <v>4191</v>
      </c>
      <c r="C252" s="906"/>
      <c r="D252" s="906"/>
      <c r="E252" s="906"/>
      <c r="F252" s="906"/>
      <c r="G252" s="906"/>
      <c r="H252" s="906" t="s">
        <v>4187</v>
      </c>
      <c r="I252" s="888">
        <v>6</v>
      </c>
      <c r="J252" s="888">
        <v>225</v>
      </c>
      <c r="K252" s="909">
        <v>1594.9639999999999</v>
      </c>
      <c r="L252" s="912"/>
      <c r="M252" s="885" t="s">
        <v>3892</v>
      </c>
      <c r="N252" s="885" t="s">
        <v>3892</v>
      </c>
      <c r="O252" s="887"/>
      <c r="P252" s="887"/>
      <c r="Q252" s="887"/>
      <c r="R252" s="892"/>
      <c r="S252" s="892"/>
      <c r="T252" s="876"/>
    </row>
    <row r="253" spans="1:20" ht="30">
      <c r="A253" s="895">
        <v>16</v>
      </c>
      <c r="B253" s="906" t="s">
        <v>4192</v>
      </c>
      <c r="C253" s="906"/>
      <c r="D253" s="906"/>
      <c r="E253" s="906"/>
      <c r="F253" s="906"/>
      <c r="G253" s="906"/>
      <c r="H253" s="906" t="s">
        <v>4187</v>
      </c>
      <c r="I253" s="888">
        <v>7</v>
      </c>
      <c r="J253" s="888" t="s">
        <v>4193</v>
      </c>
      <c r="K253" s="909">
        <v>926.68899999999996</v>
      </c>
      <c r="L253" s="912"/>
      <c r="M253" s="885" t="s">
        <v>2366</v>
      </c>
      <c r="N253" s="885" t="s">
        <v>2366</v>
      </c>
      <c r="O253" s="887"/>
      <c r="P253" s="887"/>
      <c r="Q253" s="887"/>
      <c r="R253" s="892"/>
      <c r="S253" s="892"/>
      <c r="T253" s="876"/>
    </row>
    <row r="254" spans="1:20" s="917" customFormat="1" ht="30">
      <c r="A254" s="895">
        <v>17</v>
      </c>
      <c r="B254" s="906" t="s">
        <v>4194</v>
      </c>
      <c r="C254" s="906"/>
      <c r="D254" s="906"/>
      <c r="E254" s="906"/>
      <c r="F254" s="906"/>
      <c r="G254" s="906"/>
      <c r="H254" s="906" t="s">
        <v>4187</v>
      </c>
      <c r="I254" s="888">
        <v>7</v>
      </c>
      <c r="J254" s="888">
        <v>2000</v>
      </c>
      <c r="K254" s="909">
        <v>2110.819</v>
      </c>
      <c r="L254" s="908"/>
      <c r="M254" s="885" t="s">
        <v>751</v>
      </c>
      <c r="N254" s="885" t="s">
        <v>751</v>
      </c>
      <c r="O254" s="885"/>
      <c r="P254" s="885"/>
      <c r="Q254" s="885"/>
      <c r="R254" s="916"/>
      <c r="S254" s="916"/>
    </row>
    <row r="255" spans="1:20" ht="30">
      <c r="A255" s="895">
        <v>18</v>
      </c>
      <c r="B255" s="906"/>
      <c r="C255" s="906"/>
      <c r="D255" s="906"/>
      <c r="E255" s="906"/>
      <c r="F255" s="906"/>
      <c r="G255" s="906"/>
      <c r="H255" s="906" t="s">
        <v>4187</v>
      </c>
      <c r="I255" s="888">
        <v>9</v>
      </c>
      <c r="J255" s="888">
        <v>110</v>
      </c>
      <c r="K255" s="889">
        <v>161.95699999999999</v>
      </c>
      <c r="L255" s="908"/>
      <c r="M255" s="885" t="s">
        <v>3928</v>
      </c>
      <c r="N255" s="885" t="s">
        <v>3928</v>
      </c>
      <c r="O255" s="887"/>
      <c r="P255" s="887"/>
      <c r="Q255" s="887"/>
      <c r="R255" s="892"/>
      <c r="S255" s="892"/>
      <c r="T255" s="876"/>
    </row>
    <row r="256" spans="1:20" ht="21" customHeight="1">
      <c r="A256" s="895">
        <v>19</v>
      </c>
      <c r="B256" s="906" t="s">
        <v>4195</v>
      </c>
      <c r="C256" s="906"/>
      <c r="D256" s="906"/>
      <c r="E256" s="906"/>
      <c r="F256" s="906"/>
      <c r="G256" s="906"/>
      <c r="H256" s="906" t="s">
        <v>4187</v>
      </c>
      <c r="I256" s="888">
        <v>9</v>
      </c>
      <c r="J256" s="888">
        <v>169</v>
      </c>
      <c r="K256" s="889">
        <v>1775.0909999999999</v>
      </c>
      <c r="L256" s="908"/>
      <c r="M256" s="885" t="s">
        <v>840</v>
      </c>
      <c r="N256" s="885" t="s">
        <v>840</v>
      </c>
      <c r="O256" s="887"/>
      <c r="P256" s="887"/>
      <c r="Q256" s="887"/>
      <c r="R256" s="892"/>
      <c r="S256" s="892"/>
      <c r="T256" s="876"/>
    </row>
    <row r="257" spans="1:20" ht="30">
      <c r="A257" s="895">
        <v>20</v>
      </c>
      <c r="B257" s="906"/>
      <c r="C257" s="906"/>
      <c r="D257" s="906"/>
      <c r="E257" s="906"/>
      <c r="F257" s="906"/>
      <c r="G257" s="906"/>
      <c r="H257" s="906" t="s">
        <v>4187</v>
      </c>
      <c r="I257" s="888">
        <v>9</v>
      </c>
      <c r="J257" s="888">
        <v>168</v>
      </c>
      <c r="K257" s="889">
        <v>25.5</v>
      </c>
      <c r="L257" s="908"/>
      <c r="M257" s="885" t="s">
        <v>1039</v>
      </c>
      <c r="N257" s="885" t="s">
        <v>1039</v>
      </c>
      <c r="O257" s="887"/>
      <c r="P257" s="887"/>
      <c r="Q257" s="887"/>
      <c r="R257" s="892"/>
      <c r="S257" s="892"/>
      <c r="T257" s="876"/>
    </row>
    <row r="258" spans="1:20" ht="30">
      <c r="A258" s="895">
        <v>21</v>
      </c>
      <c r="B258" s="906"/>
      <c r="C258" s="906"/>
      <c r="D258" s="906"/>
      <c r="E258" s="906"/>
      <c r="F258" s="906"/>
      <c r="G258" s="906"/>
      <c r="H258" s="906" t="s">
        <v>4187</v>
      </c>
      <c r="I258" s="888">
        <v>9</v>
      </c>
      <c r="J258" s="888" t="s">
        <v>4196</v>
      </c>
      <c r="K258" s="889">
        <v>2453.2449999999999</v>
      </c>
      <c r="L258" s="908"/>
      <c r="M258" s="885" t="s">
        <v>1039</v>
      </c>
      <c r="N258" s="885" t="s">
        <v>1039</v>
      </c>
      <c r="O258" s="887"/>
      <c r="P258" s="887"/>
      <c r="Q258" s="887"/>
      <c r="R258" s="892"/>
      <c r="S258" s="892"/>
      <c r="T258" s="876"/>
    </row>
    <row r="259" spans="1:20" ht="30">
      <c r="A259" s="895">
        <v>22</v>
      </c>
      <c r="B259" s="894" t="s">
        <v>4197</v>
      </c>
      <c r="C259" s="894"/>
      <c r="D259" s="894"/>
      <c r="E259" s="894"/>
      <c r="F259" s="894"/>
      <c r="G259" s="894"/>
      <c r="H259" s="906" t="s">
        <v>4187</v>
      </c>
      <c r="I259" s="888">
        <v>10</v>
      </c>
      <c r="J259" s="888" t="s">
        <v>4198</v>
      </c>
      <c r="K259" s="889">
        <v>6358.6880000000001</v>
      </c>
      <c r="L259" s="885"/>
      <c r="M259" s="885" t="s">
        <v>751</v>
      </c>
      <c r="N259" s="885" t="s">
        <v>751</v>
      </c>
      <c r="O259" s="887"/>
      <c r="P259" s="887"/>
      <c r="Q259" s="887"/>
      <c r="R259" s="892"/>
      <c r="S259" s="892"/>
      <c r="T259" s="876"/>
    </row>
    <row r="260" spans="1:20" ht="30">
      <c r="A260" s="895">
        <v>23</v>
      </c>
      <c r="B260" s="906"/>
      <c r="C260" s="906"/>
      <c r="D260" s="906"/>
      <c r="E260" s="906"/>
      <c r="F260" s="906"/>
      <c r="G260" s="906"/>
      <c r="H260" s="906" t="s">
        <v>4187</v>
      </c>
      <c r="I260" s="888">
        <v>10</v>
      </c>
      <c r="J260" s="888">
        <v>39</v>
      </c>
      <c r="K260" s="889">
        <v>717.53099999999995</v>
      </c>
      <c r="L260" s="885"/>
      <c r="M260" s="885" t="s">
        <v>3928</v>
      </c>
      <c r="N260" s="885" t="s">
        <v>3928</v>
      </c>
      <c r="O260" s="887"/>
      <c r="P260" s="887"/>
      <c r="Q260" s="887"/>
      <c r="R260" s="892"/>
      <c r="S260" s="892"/>
      <c r="T260" s="876"/>
    </row>
    <row r="261" spans="1:20" ht="30">
      <c r="A261" s="895">
        <v>24</v>
      </c>
      <c r="B261" s="906"/>
      <c r="C261" s="906"/>
      <c r="D261" s="906"/>
      <c r="E261" s="906"/>
      <c r="F261" s="906"/>
      <c r="G261" s="906"/>
      <c r="H261" s="906" t="s">
        <v>4187</v>
      </c>
      <c r="I261" s="888">
        <v>12</v>
      </c>
      <c r="J261" s="888" t="s">
        <v>4199</v>
      </c>
      <c r="K261" s="889">
        <v>11371.442999999999</v>
      </c>
      <c r="L261" s="885"/>
      <c r="M261" s="885" t="s">
        <v>1039</v>
      </c>
      <c r="N261" s="885" t="s">
        <v>1039</v>
      </c>
      <c r="O261" s="887"/>
      <c r="P261" s="887"/>
      <c r="Q261" s="887"/>
      <c r="R261" s="892"/>
      <c r="S261" s="892"/>
      <c r="T261" s="876"/>
    </row>
    <row r="262" spans="1:20" ht="30">
      <c r="A262" s="895">
        <v>25</v>
      </c>
      <c r="B262" s="894" t="s">
        <v>3314</v>
      </c>
      <c r="C262" s="894"/>
      <c r="D262" s="894"/>
      <c r="E262" s="894"/>
      <c r="F262" s="894"/>
      <c r="G262" s="894"/>
      <c r="H262" s="906" t="s">
        <v>4187</v>
      </c>
      <c r="I262" s="888">
        <v>13</v>
      </c>
      <c r="J262" s="888">
        <v>1</v>
      </c>
      <c r="K262" s="889">
        <v>3235.3249999999998</v>
      </c>
      <c r="L262" s="885"/>
      <c r="M262" s="885" t="s">
        <v>3941</v>
      </c>
      <c r="N262" s="885" t="s">
        <v>3941</v>
      </c>
      <c r="O262" s="887"/>
      <c r="P262" s="887"/>
      <c r="Q262" s="887"/>
      <c r="R262" s="892"/>
      <c r="S262" s="892"/>
      <c r="T262" s="876"/>
    </row>
    <row r="263" spans="1:20" ht="30">
      <c r="A263" s="895">
        <v>26</v>
      </c>
      <c r="B263" s="894" t="s">
        <v>3314</v>
      </c>
      <c r="C263" s="894"/>
      <c r="D263" s="894"/>
      <c r="E263" s="894"/>
      <c r="F263" s="894"/>
      <c r="G263" s="894"/>
      <c r="H263" s="906" t="s">
        <v>4187</v>
      </c>
      <c r="I263" s="888">
        <v>13</v>
      </c>
      <c r="J263" s="888">
        <v>27</v>
      </c>
      <c r="K263" s="889">
        <v>2755.2069999999999</v>
      </c>
      <c r="L263" s="885"/>
      <c r="M263" s="885" t="s">
        <v>3941</v>
      </c>
      <c r="N263" s="885" t="s">
        <v>3941</v>
      </c>
      <c r="O263" s="887"/>
      <c r="P263" s="887"/>
      <c r="Q263" s="887"/>
      <c r="R263" s="892"/>
      <c r="S263" s="892"/>
      <c r="T263" s="876"/>
    </row>
    <row r="264" spans="1:20" s="917" customFormat="1" ht="30">
      <c r="A264" s="895">
        <v>27</v>
      </c>
      <c r="B264" s="894" t="s">
        <v>3314</v>
      </c>
      <c r="C264" s="894"/>
      <c r="D264" s="894"/>
      <c r="E264" s="894"/>
      <c r="F264" s="894"/>
      <c r="G264" s="894"/>
      <c r="H264" s="906" t="s">
        <v>4187</v>
      </c>
      <c r="I264" s="888">
        <v>14</v>
      </c>
      <c r="J264" s="888" t="s">
        <v>4200</v>
      </c>
      <c r="K264" s="889">
        <v>5570.16</v>
      </c>
      <c r="L264" s="885"/>
      <c r="M264" s="885" t="s">
        <v>3941</v>
      </c>
      <c r="N264" s="885" t="s">
        <v>3941</v>
      </c>
      <c r="O264" s="885"/>
      <c r="P264" s="885"/>
      <c r="Q264" s="885"/>
      <c r="R264" s="916"/>
      <c r="S264" s="916"/>
    </row>
    <row r="265" spans="1:20" ht="30">
      <c r="A265" s="895">
        <v>28</v>
      </c>
      <c r="B265" s="894" t="s">
        <v>4201</v>
      </c>
      <c r="C265" s="894"/>
      <c r="D265" s="894"/>
      <c r="E265" s="894"/>
      <c r="F265" s="894"/>
      <c r="G265" s="894"/>
      <c r="H265" s="906" t="s">
        <v>4187</v>
      </c>
      <c r="I265" s="888">
        <v>14</v>
      </c>
      <c r="J265" s="888">
        <v>27</v>
      </c>
      <c r="K265" s="889">
        <v>8905.4359999999997</v>
      </c>
      <c r="L265" s="885"/>
      <c r="M265" s="885" t="s">
        <v>1039</v>
      </c>
      <c r="N265" s="885" t="s">
        <v>1039</v>
      </c>
      <c r="O265" s="887"/>
      <c r="P265" s="887"/>
      <c r="Q265" s="887"/>
      <c r="R265" s="892"/>
      <c r="S265" s="892"/>
      <c r="T265" s="876"/>
    </row>
    <row r="266" spans="1:20" ht="30">
      <c r="A266" s="895">
        <v>29</v>
      </c>
      <c r="B266" s="894" t="s">
        <v>4202</v>
      </c>
      <c r="C266" s="894"/>
      <c r="D266" s="894"/>
      <c r="E266" s="894"/>
      <c r="F266" s="894"/>
      <c r="G266" s="894"/>
      <c r="H266" s="906" t="s">
        <v>4187</v>
      </c>
      <c r="I266" s="888">
        <v>15</v>
      </c>
      <c r="J266" s="888">
        <v>204</v>
      </c>
      <c r="K266" s="889">
        <v>15658.135</v>
      </c>
      <c r="L266" s="885"/>
      <c r="M266" s="885" t="s">
        <v>775</v>
      </c>
      <c r="N266" s="885" t="s">
        <v>775</v>
      </c>
      <c r="O266" s="887"/>
      <c r="P266" s="887"/>
      <c r="Q266" s="887"/>
      <c r="R266" s="892"/>
      <c r="S266" s="892"/>
      <c r="T266" s="876"/>
    </row>
    <row r="267" spans="1:20" ht="30">
      <c r="A267" s="895">
        <v>30</v>
      </c>
      <c r="B267" s="894" t="s">
        <v>4203</v>
      </c>
      <c r="C267" s="894"/>
      <c r="D267" s="894"/>
      <c r="E267" s="894"/>
      <c r="F267" s="894"/>
      <c r="G267" s="894"/>
      <c r="H267" s="906" t="s">
        <v>4187</v>
      </c>
      <c r="I267" s="888">
        <v>15</v>
      </c>
      <c r="J267" s="888" t="s">
        <v>4204</v>
      </c>
      <c r="K267" s="889">
        <v>5087.9470000000001</v>
      </c>
      <c r="L267" s="885"/>
      <c r="M267" s="885" t="s">
        <v>775</v>
      </c>
      <c r="N267" s="885" t="s">
        <v>775</v>
      </c>
      <c r="O267" s="887"/>
      <c r="P267" s="887"/>
      <c r="Q267" s="887"/>
      <c r="R267" s="892"/>
      <c r="S267" s="892"/>
      <c r="T267" s="876"/>
    </row>
    <row r="268" spans="1:20" ht="30">
      <c r="A268" s="895">
        <v>31</v>
      </c>
      <c r="B268" s="894" t="s">
        <v>4203</v>
      </c>
      <c r="C268" s="894"/>
      <c r="D268" s="894"/>
      <c r="E268" s="894"/>
      <c r="F268" s="894"/>
      <c r="G268" s="894"/>
      <c r="H268" s="906" t="s">
        <v>4187</v>
      </c>
      <c r="I268" s="888">
        <v>15</v>
      </c>
      <c r="J268" s="888">
        <v>28</v>
      </c>
      <c r="K268" s="889">
        <v>1144.9690000000001</v>
      </c>
      <c r="L268" s="885"/>
      <c r="M268" s="885" t="s">
        <v>775</v>
      </c>
      <c r="N268" s="885" t="s">
        <v>775</v>
      </c>
      <c r="O268" s="887"/>
      <c r="P268" s="887"/>
      <c r="Q268" s="887"/>
      <c r="R268" s="892"/>
      <c r="S268" s="892"/>
      <c r="T268" s="876"/>
    </row>
    <row r="269" spans="1:20" ht="30">
      <c r="A269" s="895">
        <v>32</v>
      </c>
      <c r="B269" s="894" t="s">
        <v>4205</v>
      </c>
      <c r="C269" s="894"/>
      <c r="D269" s="894"/>
      <c r="E269" s="894"/>
      <c r="F269" s="894"/>
      <c r="G269" s="894"/>
      <c r="H269" s="906" t="s">
        <v>4187</v>
      </c>
      <c r="I269" s="888">
        <v>15</v>
      </c>
      <c r="J269" s="888" t="s">
        <v>4206</v>
      </c>
      <c r="K269" s="889">
        <v>3038.4690000000001</v>
      </c>
      <c r="L269" s="885"/>
      <c r="M269" s="908" t="s">
        <v>858</v>
      </c>
      <c r="N269" s="908" t="s">
        <v>858</v>
      </c>
      <c r="O269" s="887"/>
      <c r="P269" s="887"/>
      <c r="Q269" s="887"/>
      <c r="R269" s="892"/>
      <c r="S269" s="892"/>
      <c r="T269" s="876"/>
    </row>
    <row r="270" spans="1:20" ht="30">
      <c r="A270" s="895">
        <v>33</v>
      </c>
      <c r="B270" s="894" t="s">
        <v>4207</v>
      </c>
      <c r="C270" s="894"/>
      <c r="D270" s="894"/>
      <c r="E270" s="894"/>
      <c r="F270" s="894"/>
      <c r="G270" s="894"/>
      <c r="H270" s="906" t="s">
        <v>4187</v>
      </c>
      <c r="I270" s="888">
        <v>16</v>
      </c>
      <c r="J270" s="888" t="s">
        <v>4208</v>
      </c>
      <c r="K270" s="889">
        <v>5876.9129999999996</v>
      </c>
      <c r="L270" s="885"/>
      <c r="M270" s="885" t="s">
        <v>1039</v>
      </c>
      <c r="N270" s="885" t="s">
        <v>1039</v>
      </c>
      <c r="O270" s="887"/>
      <c r="P270" s="887"/>
      <c r="Q270" s="887"/>
      <c r="R270" s="892"/>
      <c r="S270" s="892"/>
      <c r="T270" s="876"/>
    </row>
    <row r="271" spans="1:20" s="917" customFormat="1" ht="20.25" customHeight="1">
      <c r="A271" s="3817">
        <v>34</v>
      </c>
      <c r="B271" s="3823" t="s">
        <v>4209</v>
      </c>
      <c r="C271" s="894"/>
      <c r="D271" s="894"/>
      <c r="E271" s="894"/>
      <c r="F271" s="894"/>
      <c r="G271" s="894"/>
      <c r="H271" s="906" t="s">
        <v>4187</v>
      </c>
      <c r="I271" s="888">
        <v>16</v>
      </c>
      <c r="J271" s="888">
        <v>145</v>
      </c>
      <c r="K271" s="3825">
        <v>42263.152999999998</v>
      </c>
      <c r="L271" s="3818"/>
      <c r="M271" s="3818" t="s">
        <v>751</v>
      </c>
      <c r="N271" s="3818" t="s">
        <v>751</v>
      </c>
      <c r="O271" s="885"/>
      <c r="P271" s="885"/>
      <c r="Q271" s="885"/>
      <c r="R271" s="916"/>
      <c r="S271" s="916"/>
    </row>
    <row r="272" spans="1:20" s="917" customFormat="1" ht="22.5" customHeight="1">
      <c r="A272" s="3817"/>
      <c r="B272" s="3823"/>
      <c r="C272" s="894"/>
      <c r="D272" s="894"/>
      <c r="E272" s="894"/>
      <c r="F272" s="894"/>
      <c r="G272" s="894"/>
      <c r="H272" s="906" t="s">
        <v>4187</v>
      </c>
      <c r="I272" s="888">
        <v>17</v>
      </c>
      <c r="J272" s="888">
        <v>100</v>
      </c>
      <c r="K272" s="3825"/>
      <c r="L272" s="3818"/>
      <c r="M272" s="3818"/>
      <c r="N272" s="3818"/>
      <c r="O272" s="885"/>
      <c r="P272" s="885"/>
      <c r="Q272" s="885"/>
      <c r="R272" s="916"/>
      <c r="S272" s="916"/>
    </row>
    <row r="273" spans="1:20" s="917" customFormat="1" ht="19.5" customHeight="1">
      <c r="A273" s="3817"/>
      <c r="B273" s="3823"/>
      <c r="C273" s="894"/>
      <c r="D273" s="894"/>
      <c r="E273" s="894"/>
      <c r="F273" s="894"/>
      <c r="G273" s="894"/>
      <c r="H273" s="906" t="s">
        <v>4187</v>
      </c>
      <c r="I273" s="888">
        <v>18</v>
      </c>
      <c r="J273" s="888">
        <v>63</v>
      </c>
      <c r="K273" s="3825"/>
      <c r="L273" s="3818"/>
      <c r="M273" s="3818"/>
      <c r="N273" s="3818"/>
      <c r="O273" s="885"/>
      <c r="P273" s="885"/>
      <c r="Q273" s="885"/>
      <c r="R273" s="916"/>
      <c r="S273" s="916"/>
    </row>
    <row r="274" spans="1:20" ht="30">
      <c r="A274" s="3817">
        <v>35</v>
      </c>
      <c r="B274" s="3823" t="s">
        <v>4210</v>
      </c>
      <c r="C274" s="894"/>
      <c r="D274" s="894"/>
      <c r="E274" s="894"/>
      <c r="F274" s="894"/>
      <c r="G274" s="894"/>
      <c r="H274" s="906" t="s">
        <v>4187</v>
      </c>
      <c r="I274" s="888">
        <v>16</v>
      </c>
      <c r="J274" s="888" t="s">
        <v>4211</v>
      </c>
      <c r="K274" s="3825">
        <v>145258.37</v>
      </c>
      <c r="L274" s="3818"/>
      <c r="M274" s="3818" t="s">
        <v>751</v>
      </c>
      <c r="N274" s="3818" t="s">
        <v>751</v>
      </c>
      <c r="O274" s="887"/>
      <c r="P274" s="887"/>
      <c r="Q274" s="887"/>
      <c r="R274" s="892"/>
      <c r="S274" s="892"/>
      <c r="T274" s="876"/>
    </row>
    <row r="275" spans="1:20" ht="30">
      <c r="A275" s="3817"/>
      <c r="B275" s="3823"/>
      <c r="C275" s="894"/>
      <c r="D275" s="894"/>
      <c r="E275" s="894"/>
      <c r="F275" s="894"/>
      <c r="G275" s="894"/>
      <c r="H275" s="906" t="s">
        <v>4187</v>
      </c>
      <c r="I275" s="888">
        <v>17</v>
      </c>
      <c r="J275" s="888" t="s">
        <v>4212</v>
      </c>
      <c r="K275" s="3825"/>
      <c r="L275" s="3818"/>
      <c r="M275" s="3818"/>
      <c r="N275" s="3818"/>
      <c r="O275" s="887"/>
      <c r="P275" s="887"/>
      <c r="Q275" s="887"/>
      <c r="R275" s="892"/>
      <c r="S275" s="892"/>
      <c r="T275" s="876"/>
    </row>
    <row r="276" spans="1:20" ht="30">
      <c r="A276" s="3817"/>
      <c r="B276" s="3823"/>
      <c r="C276" s="894"/>
      <c r="D276" s="894"/>
      <c r="E276" s="894"/>
      <c r="F276" s="894"/>
      <c r="G276" s="894"/>
      <c r="H276" s="906" t="s">
        <v>4187</v>
      </c>
      <c r="I276" s="888">
        <v>26</v>
      </c>
      <c r="J276" s="888" t="s">
        <v>4213</v>
      </c>
      <c r="K276" s="3825"/>
      <c r="L276" s="3818"/>
      <c r="M276" s="3818"/>
      <c r="N276" s="3818"/>
      <c r="O276" s="887"/>
      <c r="P276" s="887"/>
      <c r="Q276" s="887"/>
      <c r="R276" s="892"/>
      <c r="S276" s="892"/>
      <c r="T276" s="876"/>
    </row>
    <row r="277" spans="1:20" ht="30">
      <c r="A277" s="3817"/>
      <c r="B277" s="3823"/>
      <c r="C277" s="894"/>
      <c r="D277" s="894"/>
      <c r="E277" s="894"/>
      <c r="F277" s="894"/>
      <c r="G277" s="894"/>
      <c r="H277" s="906" t="s">
        <v>4187</v>
      </c>
      <c r="I277" s="888">
        <v>28</v>
      </c>
      <c r="J277" s="888" t="s">
        <v>4214</v>
      </c>
      <c r="K277" s="3825"/>
      <c r="L277" s="3818"/>
      <c r="M277" s="3818"/>
      <c r="N277" s="3818"/>
      <c r="O277" s="887"/>
      <c r="P277" s="887"/>
      <c r="Q277" s="887"/>
      <c r="R277" s="892"/>
      <c r="S277" s="892"/>
      <c r="T277" s="876"/>
    </row>
    <row r="278" spans="1:20" ht="30">
      <c r="A278" s="3817"/>
      <c r="B278" s="3823"/>
      <c r="C278" s="894"/>
      <c r="D278" s="894"/>
      <c r="E278" s="894"/>
      <c r="F278" s="894"/>
      <c r="G278" s="894"/>
      <c r="H278" s="906" t="s">
        <v>4187</v>
      </c>
      <c r="I278" s="888">
        <v>19</v>
      </c>
      <c r="J278" s="888" t="s">
        <v>4215</v>
      </c>
      <c r="K278" s="3825"/>
      <c r="L278" s="3818"/>
      <c r="M278" s="3818"/>
      <c r="N278" s="3818"/>
      <c r="O278" s="887"/>
      <c r="P278" s="887"/>
      <c r="Q278" s="887"/>
      <c r="R278" s="892"/>
      <c r="S278" s="892"/>
      <c r="T278" s="876"/>
    </row>
    <row r="279" spans="1:20" ht="30">
      <c r="A279" s="3817"/>
      <c r="B279" s="3823"/>
      <c r="C279" s="894"/>
      <c r="D279" s="894"/>
      <c r="E279" s="894"/>
      <c r="F279" s="894"/>
      <c r="G279" s="894"/>
      <c r="H279" s="906" t="s">
        <v>4187</v>
      </c>
      <c r="I279" s="888">
        <v>27</v>
      </c>
      <c r="J279" s="888" t="s">
        <v>4216</v>
      </c>
      <c r="K279" s="3825"/>
      <c r="L279" s="3818"/>
      <c r="M279" s="3818"/>
      <c r="N279" s="3818"/>
      <c r="O279" s="887"/>
      <c r="P279" s="887"/>
      <c r="Q279" s="887"/>
      <c r="R279" s="892"/>
      <c r="S279" s="892"/>
      <c r="T279" s="876"/>
    </row>
    <row r="280" spans="1:20" ht="30">
      <c r="A280" s="3817"/>
      <c r="B280" s="3823"/>
      <c r="C280" s="894"/>
      <c r="D280" s="894"/>
      <c r="E280" s="894"/>
      <c r="F280" s="894"/>
      <c r="G280" s="894"/>
      <c r="H280" s="906" t="s">
        <v>4187</v>
      </c>
      <c r="I280" s="888">
        <v>29</v>
      </c>
      <c r="J280" s="888" t="s">
        <v>4217</v>
      </c>
      <c r="K280" s="3825"/>
      <c r="L280" s="885"/>
      <c r="M280" s="3818"/>
      <c r="N280" s="3818"/>
      <c r="O280" s="887"/>
      <c r="P280" s="887"/>
      <c r="Q280" s="887"/>
      <c r="R280" s="892"/>
      <c r="S280" s="892"/>
      <c r="T280" s="876"/>
    </row>
    <row r="281" spans="1:20" ht="30">
      <c r="A281" s="895">
        <v>36</v>
      </c>
      <c r="B281" s="894" t="s">
        <v>4218</v>
      </c>
      <c r="C281" s="894"/>
      <c r="D281" s="894"/>
      <c r="E281" s="894"/>
      <c r="F281" s="894"/>
      <c r="G281" s="894"/>
      <c r="H281" s="906" t="s">
        <v>4187</v>
      </c>
      <c r="I281" s="888">
        <v>18</v>
      </c>
      <c r="J281" s="888">
        <v>62</v>
      </c>
      <c r="K281" s="889">
        <v>1973.029</v>
      </c>
      <c r="L281" s="885"/>
      <c r="M281" s="885" t="s">
        <v>751</v>
      </c>
      <c r="N281" s="885" t="s">
        <v>751</v>
      </c>
      <c r="O281" s="887"/>
      <c r="P281" s="887"/>
      <c r="Q281" s="887"/>
      <c r="R281" s="892"/>
      <c r="S281" s="892"/>
      <c r="T281" s="876"/>
    </row>
    <row r="282" spans="1:20" ht="30">
      <c r="A282" s="895">
        <v>37</v>
      </c>
      <c r="B282" s="906"/>
      <c r="C282" s="906"/>
      <c r="D282" s="906"/>
      <c r="E282" s="906"/>
      <c r="F282" s="906"/>
      <c r="G282" s="906"/>
      <c r="H282" s="906" t="s">
        <v>4187</v>
      </c>
      <c r="I282" s="888">
        <v>18</v>
      </c>
      <c r="J282" s="888">
        <v>17</v>
      </c>
      <c r="K282" s="889">
        <v>646.52700000000004</v>
      </c>
      <c r="L282" s="885"/>
      <c r="M282" s="885" t="s">
        <v>1039</v>
      </c>
      <c r="N282" s="885" t="s">
        <v>1039</v>
      </c>
      <c r="O282" s="887"/>
      <c r="P282" s="887"/>
      <c r="Q282" s="887"/>
      <c r="R282" s="892"/>
      <c r="S282" s="892"/>
      <c r="T282" s="876"/>
    </row>
    <row r="283" spans="1:20" ht="30">
      <c r="A283" s="895">
        <v>38</v>
      </c>
      <c r="B283" s="894" t="s">
        <v>4219</v>
      </c>
      <c r="C283" s="894"/>
      <c r="D283" s="894"/>
      <c r="E283" s="894"/>
      <c r="F283" s="894"/>
      <c r="G283" s="894"/>
      <c r="H283" s="906" t="s">
        <v>4187</v>
      </c>
      <c r="I283" s="888">
        <v>20</v>
      </c>
      <c r="J283" s="888" t="s">
        <v>4220</v>
      </c>
      <c r="K283" s="889">
        <v>20787.060000000001</v>
      </c>
      <c r="L283" s="885"/>
      <c r="M283" s="885" t="s">
        <v>988</v>
      </c>
      <c r="N283" s="885" t="s">
        <v>988</v>
      </c>
      <c r="O283" s="887"/>
      <c r="P283" s="887"/>
      <c r="Q283" s="887"/>
      <c r="R283" s="892"/>
      <c r="S283" s="892"/>
      <c r="T283" s="876"/>
    </row>
    <row r="284" spans="1:20" ht="30">
      <c r="A284" s="895">
        <v>39</v>
      </c>
      <c r="B284" s="894" t="s">
        <v>4221</v>
      </c>
      <c r="C284" s="894"/>
      <c r="D284" s="894"/>
      <c r="E284" s="894"/>
      <c r="F284" s="894"/>
      <c r="G284" s="894"/>
      <c r="H284" s="906" t="s">
        <v>4187</v>
      </c>
      <c r="I284" s="888">
        <v>20</v>
      </c>
      <c r="J284" s="888">
        <v>113</v>
      </c>
      <c r="K284" s="889">
        <v>7999.5619999999999</v>
      </c>
      <c r="L284" s="885"/>
      <c r="M284" s="885" t="s">
        <v>775</v>
      </c>
      <c r="N284" s="885" t="s">
        <v>775</v>
      </c>
      <c r="O284" s="887"/>
      <c r="P284" s="887"/>
      <c r="Q284" s="887"/>
      <c r="R284" s="892"/>
      <c r="S284" s="892"/>
      <c r="T284" s="876"/>
    </row>
    <row r="285" spans="1:20" ht="30">
      <c r="A285" s="895">
        <v>40</v>
      </c>
      <c r="B285" s="894" t="s">
        <v>978</v>
      </c>
      <c r="C285" s="894"/>
      <c r="D285" s="894"/>
      <c r="E285" s="894"/>
      <c r="F285" s="894"/>
      <c r="G285" s="894"/>
      <c r="H285" s="906" t="s">
        <v>4187</v>
      </c>
      <c r="I285" s="888">
        <v>20</v>
      </c>
      <c r="J285" s="888">
        <v>34</v>
      </c>
      <c r="K285" s="889">
        <v>588.44399999999996</v>
      </c>
      <c r="L285" s="885"/>
      <c r="M285" s="885" t="s">
        <v>979</v>
      </c>
      <c r="N285" s="885" t="s">
        <v>979</v>
      </c>
      <c r="O285" s="887"/>
      <c r="P285" s="887"/>
      <c r="Q285" s="887"/>
      <c r="R285" s="892"/>
      <c r="S285" s="892"/>
      <c r="T285" s="876"/>
    </row>
    <row r="286" spans="1:20" ht="30">
      <c r="A286" s="3817">
        <v>41</v>
      </c>
      <c r="B286" s="3823" t="s">
        <v>4222</v>
      </c>
      <c r="C286" s="894"/>
      <c r="D286" s="894"/>
      <c r="E286" s="894"/>
      <c r="F286" s="894"/>
      <c r="G286" s="894"/>
      <c r="H286" s="906" t="s">
        <v>4187</v>
      </c>
      <c r="I286" s="888">
        <v>20</v>
      </c>
      <c r="J286" s="888" t="s">
        <v>4223</v>
      </c>
      <c r="K286" s="3819">
        <v>25216.055</v>
      </c>
      <c r="L286" s="3818"/>
      <c r="M286" s="3818" t="s">
        <v>775</v>
      </c>
      <c r="N286" s="3818" t="s">
        <v>775</v>
      </c>
      <c r="O286" s="887"/>
      <c r="P286" s="887"/>
      <c r="Q286" s="887"/>
      <c r="R286" s="892"/>
      <c r="S286" s="892"/>
      <c r="T286" s="876"/>
    </row>
    <row r="287" spans="1:20" ht="30">
      <c r="A287" s="3817"/>
      <c r="B287" s="3823"/>
      <c r="C287" s="894"/>
      <c r="D287" s="894"/>
      <c r="E287" s="894"/>
      <c r="F287" s="894"/>
      <c r="G287" s="894"/>
      <c r="H287" s="906" t="s">
        <v>4187</v>
      </c>
      <c r="I287" s="888">
        <v>21</v>
      </c>
      <c r="J287" s="888">
        <v>178</v>
      </c>
      <c r="K287" s="3819"/>
      <c r="L287" s="3818"/>
      <c r="M287" s="3818"/>
      <c r="N287" s="3818"/>
      <c r="O287" s="887"/>
      <c r="P287" s="887"/>
      <c r="Q287" s="887"/>
      <c r="R287" s="892"/>
      <c r="S287" s="892"/>
      <c r="T287" s="876"/>
    </row>
    <row r="288" spans="1:20" ht="30">
      <c r="A288" s="895">
        <v>42</v>
      </c>
      <c r="B288" s="894" t="s">
        <v>4224</v>
      </c>
      <c r="C288" s="894"/>
      <c r="D288" s="894"/>
      <c r="E288" s="894"/>
      <c r="F288" s="894"/>
      <c r="G288" s="894"/>
      <c r="H288" s="906" t="s">
        <v>4187</v>
      </c>
      <c r="I288" s="888">
        <v>25</v>
      </c>
      <c r="J288" s="888">
        <v>61</v>
      </c>
      <c r="K288" s="889"/>
      <c r="L288" s="885"/>
      <c r="M288" s="885" t="s">
        <v>1039</v>
      </c>
      <c r="N288" s="885" t="s">
        <v>1039</v>
      </c>
      <c r="O288" s="887"/>
      <c r="P288" s="887"/>
      <c r="Q288" s="887"/>
      <c r="R288" s="892"/>
      <c r="S288" s="892"/>
      <c r="T288" s="876"/>
    </row>
    <row r="289" spans="1:20" ht="30">
      <c r="A289" s="895">
        <v>43</v>
      </c>
      <c r="B289" s="894" t="s">
        <v>4225</v>
      </c>
      <c r="C289" s="894"/>
      <c r="D289" s="894"/>
      <c r="E289" s="894"/>
      <c r="F289" s="894"/>
      <c r="G289" s="894"/>
      <c r="H289" s="906" t="s">
        <v>4187</v>
      </c>
      <c r="I289" s="888">
        <v>25</v>
      </c>
      <c r="J289" s="888">
        <v>63</v>
      </c>
      <c r="K289" s="889">
        <v>2964.4119999999998</v>
      </c>
      <c r="L289" s="885"/>
      <c r="M289" s="885" t="s">
        <v>1039</v>
      </c>
      <c r="N289" s="885" t="s">
        <v>1039</v>
      </c>
      <c r="O289" s="887"/>
      <c r="P289" s="887"/>
      <c r="Q289" s="887"/>
      <c r="R289" s="892"/>
      <c r="S289" s="892"/>
      <c r="T289" s="876"/>
    </row>
    <row r="290" spans="1:20" ht="30">
      <c r="A290" s="895">
        <v>44</v>
      </c>
      <c r="B290" s="906"/>
      <c r="C290" s="906"/>
      <c r="D290" s="906"/>
      <c r="E290" s="906"/>
      <c r="F290" s="906"/>
      <c r="G290" s="906"/>
      <c r="H290" s="906" t="s">
        <v>4187</v>
      </c>
      <c r="I290" s="888">
        <v>25</v>
      </c>
      <c r="J290" s="888" t="s">
        <v>4226</v>
      </c>
      <c r="K290" s="889">
        <v>1313.116</v>
      </c>
      <c r="L290" s="885"/>
      <c r="M290" s="885" t="s">
        <v>751</v>
      </c>
      <c r="N290" s="885" t="s">
        <v>751</v>
      </c>
      <c r="O290" s="887"/>
      <c r="P290" s="887"/>
      <c r="Q290" s="887"/>
      <c r="R290" s="892"/>
      <c r="S290" s="892"/>
      <c r="T290" s="876"/>
    </row>
    <row r="291" spans="1:20" ht="30">
      <c r="A291" s="3826">
        <v>45</v>
      </c>
      <c r="B291" s="3823" t="s">
        <v>3314</v>
      </c>
      <c r="C291" s="894"/>
      <c r="D291" s="894"/>
      <c r="E291" s="894"/>
      <c r="F291" s="894"/>
      <c r="G291" s="894"/>
      <c r="H291" s="906" t="s">
        <v>4187</v>
      </c>
      <c r="I291" s="888">
        <v>25</v>
      </c>
      <c r="J291" s="888" t="s">
        <v>4227</v>
      </c>
      <c r="K291" s="3825">
        <v>29120.921999999999</v>
      </c>
      <c r="L291" s="885"/>
      <c r="M291" s="3818" t="s">
        <v>3941</v>
      </c>
      <c r="N291" s="3818" t="s">
        <v>3941</v>
      </c>
      <c r="O291" s="887"/>
      <c r="P291" s="887"/>
      <c r="Q291" s="887"/>
      <c r="R291" s="892"/>
      <c r="S291" s="892"/>
      <c r="T291" s="876"/>
    </row>
    <row r="292" spans="1:20" ht="30">
      <c r="A292" s="3812"/>
      <c r="B292" s="3823"/>
      <c r="C292" s="894"/>
      <c r="D292" s="894"/>
      <c r="E292" s="894"/>
      <c r="F292" s="894"/>
      <c r="G292" s="894"/>
      <c r="H292" s="906" t="s">
        <v>4187</v>
      </c>
      <c r="I292" s="888">
        <v>27</v>
      </c>
      <c r="J292" s="888" t="s">
        <v>4228</v>
      </c>
      <c r="K292" s="3825"/>
      <c r="L292" s="885"/>
      <c r="M292" s="3818"/>
      <c r="N292" s="3818"/>
      <c r="O292" s="887"/>
      <c r="P292" s="887"/>
      <c r="Q292" s="887"/>
      <c r="R292" s="892"/>
      <c r="S292" s="892"/>
      <c r="T292" s="876"/>
    </row>
    <row r="293" spans="1:20" ht="30">
      <c r="A293" s="3817">
        <v>46</v>
      </c>
      <c r="B293" s="3810" t="s">
        <v>4229</v>
      </c>
      <c r="C293" s="906"/>
      <c r="D293" s="906"/>
      <c r="E293" s="906"/>
      <c r="F293" s="906"/>
      <c r="G293" s="906"/>
      <c r="H293" s="906" t="s">
        <v>4187</v>
      </c>
      <c r="I293" s="888">
        <v>30</v>
      </c>
      <c r="J293" s="888" t="s">
        <v>4230</v>
      </c>
      <c r="K293" s="3825">
        <v>9896.3799999999992</v>
      </c>
      <c r="L293" s="3818"/>
      <c r="M293" s="3818" t="s">
        <v>2366</v>
      </c>
      <c r="N293" s="3818" t="s">
        <v>2366</v>
      </c>
      <c r="O293" s="887"/>
      <c r="P293" s="887"/>
      <c r="Q293" s="887"/>
      <c r="R293" s="892"/>
      <c r="S293" s="892"/>
      <c r="T293" s="876"/>
    </row>
    <row r="294" spans="1:20" ht="30">
      <c r="A294" s="3817"/>
      <c r="B294" s="3810"/>
      <c r="C294" s="906"/>
      <c r="D294" s="906"/>
      <c r="E294" s="906"/>
      <c r="F294" s="906"/>
      <c r="G294" s="906"/>
      <c r="H294" s="906" t="s">
        <v>4187</v>
      </c>
      <c r="I294" s="888">
        <v>31</v>
      </c>
      <c r="J294" s="888" t="s">
        <v>4231</v>
      </c>
      <c r="K294" s="3825"/>
      <c r="L294" s="3818"/>
      <c r="M294" s="3818"/>
      <c r="N294" s="3818"/>
      <c r="O294" s="887"/>
      <c r="P294" s="887"/>
      <c r="Q294" s="887"/>
      <c r="R294" s="892"/>
      <c r="S294" s="892"/>
      <c r="T294" s="876"/>
    </row>
    <row r="295" spans="1:20" ht="30">
      <c r="A295" s="895">
        <v>47</v>
      </c>
      <c r="B295" s="906"/>
      <c r="C295" s="906"/>
      <c r="D295" s="906"/>
      <c r="E295" s="906"/>
      <c r="F295" s="906"/>
      <c r="G295" s="906"/>
      <c r="H295" s="906" t="s">
        <v>4187</v>
      </c>
      <c r="I295" s="888">
        <v>44</v>
      </c>
      <c r="J295" s="888">
        <v>48</v>
      </c>
      <c r="K295" s="889">
        <v>33.423999999999999</v>
      </c>
      <c r="L295" s="885"/>
      <c r="M295" s="885" t="s">
        <v>3928</v>
      </c>
      <c r="N295" s="885" t="s">
        <v>3928</v>
      </c>
      <c r="O295" s="887"/>
      <c r="P295" s="887"/>
      <c r="Q295" s="887"/>
      <c r="R295" s="892"/>
      <c r="S295" s="892"/>
      <c r="T295" s="876"/>
    </row>
    <row r="296" spans="1:20" ht="30">
      <c r="A296" s="895">
        <v>48</v>
      </c>
      <c r="B296" s="906"/>
      <c r="C296" s="906"/>
      <c r="D296" s="906"/>
      <c r="E296" s="906"/>
      <c r="F296" s="906"/>
      <c r="G296" s="906"/>
      <c r="H296" s="906" t="s">
        <v>4187</v>
      </c>
      <c r="I296" s="888">
        <v>44</v>
      </c>
      <c r="J296" s="888" t="s">
        <v>4232</v>
      </c>
      <c r="K296" s="889">
        <v>223.035</v>
      </c>
      <c r="L296" s="885"/>
      <c r="M296" s="885" t="s">
        <v>775</v>
      </c>
      <c r="N296" s="885" t="s">
        <v>775</v>
      </c>
      <c r="O296" s="887"/>
      <c r="P296" s="887"/>
      <c r="Q296" s="887"/>
      <c r="R296" s="892"/>
      <c r="S296" s="892"/>
      <c r="T296" s="876"/>
    </row>
    <row r="297" spans="1:20" ht="30">
      <c r="A297" s="895">
        <v>49</v>
      </c>
      <c r="B297" s="906"/>
      <c r="C297" s="906"/>
      <c r="D297" s="906"/>
      <c r="E297" s="906"/>
      <c r="F297" s="906"/>
      <c r="G297" s="906"/>
      <c r="H297" s="906" t="s">
        <v>4187</v>
      </c>
      <c r="I297" s="888">
        <v>19</v>
      </c>
      <c r="J297" s="888">
        <v>66</v>
      </c>
      <c r="K297" s="889">
        <v>3585.9989999999998</v>
      </c>
      <c r="L297" s="885"/>
      <c r="M297" s="885" t="s">
        <v>751</v>
      </c>
      <c r="N297" s="885" t="s">
        <v>751</v>
      </c>
      <c r="O297" s="887"/>
      <c r="P297" s="887"/>
      <c r="Q297" s="887"/>
      <c r="R297" s="892"/>
      <c r="S297" s="892"/>
      <c r="T297" s="876"/>
    </row>
    <row r="298" spans="1:20" ht="30">
      <c r="A298" s="895">
        <v>50</v>
      </c>
      <c r="B298" s="906" t="s">
        <v>4233</v>
      </c>
      <c r="C298" s="906"/>
      <c r="D298" s="906"/>
      <c r="E298" s="906"/>
      <c r="F298" s="906"/>
      <c r="G298" s="906"/>
      <c r="H298" s="906" t="s">
        <v>4187</v>
      </c>
      <c r="I298" s="888">
        <v>29</v>
      </c>
      <c r="J298" s="888">
        <v>2007</v>
      </c>
      <c r="K298" s="889">
        <v>10765.684999999999</v>
      </c>
      <c r="L298" s="885"/>
      <c r="M298" s="885" t="s">
        <v>754</v>
      </c>
      <c r="N298" s="885" t="s">
        <v>754</v>
      </c>
      <c r="O298" s="887"/>
      <c r="P298" s="887"/>
      <c r="Q298" s="887"/>
      <c r="R298" s="892"/>
      <c r="S298" s="892"/>
      <c r="T298" s="876"/>
    </row>
    <row r="299" spans="1:20" ht="30">
      <c r="A299" s="895">
        <v>51</v>
      </c>
      <c r="B299" s="906" t="s">
        <v>4234</v>
      </c>
      <c r="C299" s="906"/>
      <c r="D299" s="906"/>
      <c r="E299" s="906"/>
      <c r="F299" s="906"/>
      <c r="G299" s="906"/>
      <c r="H299" s="906" t="s">
        <v>4187</v>
      </c>
      <c r="I299" s="888">
        <v>29</v>
      </c>
      <c r="J299" s="888">
        <v>2000</v>
      </c>
      <c r="K299" s="889">
        <v>41173.936999999998</v>
      </c>
      <c r="L299" s="885"/>
      <c r="M299" s="885" t="s">
        <v>775</v>
      </c>
      <c r="N299" s="885" t="s">
        <v>775</v>
      </c>
      <c r="O299" s="887"/>
      <c r="P299" s="887"/>
      <c r="Q299" s="887"/>
      <c r="R299" s="892"/>
      <c r="S299" s="892"/>
      <c r="T299" s="876"/>
    </row>
    <row r="300" spans="1:20" ht="30">
      <c r="A300" s="895">
        <v>52</v>
      </c>
      <c r="B300" s="906" t="s">
        <v>4235</v>
      </c>
      <c r="C300" s="906"/>
      <c r="D300" s="906"/>
      <c r="E300" s="906"/>
      <c r="F300" s="906"/>
      <c r="G300" s="906"/>
      <c r="H300" s="906" t="s">
        <v>4187</v>
      </c>
      <c r="I300" s="888">
        <v>32</v>
      </c>
      <c r="J300" s="888">
        <v>169</v>
      </c>
      <c r="K300" s="889">
        <v>56787.881999999998</v>
      </c>
      <c r="L300" s="885"/>
      <c r="M300" s="885" t="s">
        <v>2366</v>
      </c>
      <c r="N300" s="885" t="s">
        <v>2366</v>
      </c>
      <c r="O300" s="887"/>
      <c r="P300" s="887"/>
      <c r="Q300" s="887"/>
      <c r="R300" s="892"/>
      <c r="S300" s="892"/>
      <c r="T300" s="876"/>
    </row>
    <row r="301" spans="1:20" ht="30">
      <c r="A301" s="895">
        <v>53</v>
      </c>
      <c r="B301" s="906" t="s">
        <v>4236</v>
      </c>
      <c r="C301" s="906"/>
      <c r="D301" s="906"/>
      <c r="E301" s="906"/>
      <c r="F301" s="906"/>
      <c r="G301" s="906"/>
      <c r="H301" s="906" t="s">
        <v>4187</v>
      </c>
      <c r="I301" s="888">
        <v>34</v>
      </c>
      <c r="J301" s="888">
        <v>116</v>
      </c>
      <c r="K301" s="889">
        <v>2038.8620000000001</v>
      </c>
      <c r="L301" s="885"/>
      <c r="M301" s="885" t="s">
        <v>1039</v>
      </c>
      <c r="N301" s="885" t="s">
        <v>1039</v>
      </c>
      <c r="O301" s="887"/>
      <c r="P301" s="887"/>
      <c r="Q301" s="887"/>
      <c r="R301" s="892"/>
      <c r="S301" s="892"/>
      <c r="T301" s="876"/>
    </row>
    <row r="302" spans="1:20" s="931" customFormat="1" ht="16.5" customHeight="1">
      <c r="A302" s="924">
        <v>1</v>
      </c>
      <c r="B302" s="925" t="s">
        <v>4237</v>
      </c>
      <c r="C302" s="925"/>
      <c r="D302" s="925"/>
      <c r="E302" s="925"/>
      <c r="F302" s="925"/>
      <c r="G302" s="925"/>
      <c r="H302" s="925" t="s">
        <v>4238</v>
      </c>
      <c r="I302" s="927">
        <v>13</v>
      </c>
      <c r="J302" s="927">
        <v>87</v>
      </c>
      <c r="K302" s="928">
        <v>857.50099999999998</v>
      </c>
      <c r="L302" s="926"/>
      <c r="M302" s="926" t="s">
        <v>979</v>
      </c>
      <c r="N302" s="926" t="s">
        <v>979</v>
      </c>
      <c r="O302" s="929"/>
      <c r="P302" s="929"/>
      <c r="Q302" s="929"/>
      <c r="R302" s="929"/>
      <c r="S302" s="930" t="s">
        <v>4239</v>
      </c>
    </row>
    <row r="303" spans="1:20" s="934" customFormat="1">
      <c r="A303" s="924">
        <v>2</v>
      </c>
      <c r="B303" s="925" t="s">
        <v>978</v>
      </c>
      <c r="C303" s="925"/>
      <c r="D303" s="925"/>
      <c r="E303" s="925"/>
      <c r="F303" s="925"/>
      <c r="G303" s="925"/>
      <c r="H303" s="925" t="s">
        <v>4238</v>
      </c>
      <c r="I303" s="927">
        <v>13</v>
      </c>
      <c r="J303" s="932" t="s">
        <v>4240</v>
      </c>
      <c r="K303" s="928">
        <v>4623.6790000000001</v>
      </c>
      <c r="L303" s="926"/>
      <c r="M303" s="926" t="s">
        <v>3928</v>
      </c>
      <c r="N303" s="926" t="s">
        <v>3928</v>
      </c>
      <c r="O303" s="933"/>
      <c r="P303" s="933"/>
      <c r="Q303" s="933"/>
      <c r="R303" s="930"/>
      <c r="S303" s="930"/>
    </row>
    <row r="304" spans="1:20">
      <c r="A304" s="895">
        <v>3</v>
      </c>
      <c r="B304" s="906" t="s">
        <v>4241</v>
      </c>
      <c r="C304" s="906"/>
      <c r="D304" s="906"/>
      <c r="E304" s="906"/>
      <c r="F304" s="906"/>
      <c r="G304" s="906"/>
      <c r="H304" s="925" t="s">
        <v>4238</v>
      </c>
      <c r="I304" s="888">
        <v>13</v>
      </c>
      <c r="J304" s="888">
        <v>200</v>
      </c>
      <c r="K304" s="909">
        <v>6778.3890000000001</v>
      </c>
      <c r="L304" s="896"/>
      <c r="M304" s="885" t="s">
        <v>751</v>
      </c>
      <c r="N304" s="885" t="s">
        <v>751</v>
      </c>
      <c r="O304" s="887"/>
      <c r="P304" s="887"/>
      <c r="Q304" s="887"/>
      <c r="R304" s="892"/>
      <c r="S304" s="892"/>
      <c r="T304" s="876"/>
    </row>
    <row r="305" spans="1:20">
      <c r="A305" s="895">
        <v>4</v>
      </c>
      <c r="B305" s="906" t="s">
        <v>4242</v>
      </c>
      <c r="C305" s="906"/>
      <c r="D305" s="906"/>
      <c r="E305" s="906"/>
      <c r="F305" s="906"/>
      <c r="G305" s="906"/>
      <c r="H305" s="925" t="s">
        <v>4238</v>
      </c>
      <c r="I305" s="888">
        <v>13</v>
      </c>
      <c r="J305" s="888" t="s">
        <v>4243</v>
      </c>
      <c r="K305" s="909">
        <v>305.97300000000001</v>
      </c>
      <c r="L305" s="912"/>
      <c r="M305" s="885" t="s">
        <v>3928</v>
      </c>
      <c r="N305" s="885" t="s">
        <v>3928</v>
      </c>
      <c r="O305" s="887"/>
      <c r="P305" s="887"/>
      <c r="Q305" s="887"/>
      <c r="R305" s="892"/>
      <c r="S305" s="892"/>
      <c r="T305" s="876"/>
    </row>
    <row r="306" spans="1:20">
      <c r="A306" s="895">
        <v>5</v>
      </c>
      <c r="B306" s="894" t="s">
        <v>4244</v>
      </c>
      <c r="C306" s="894"/>
      <c r="D306" s="894"/>
      <c r="E306" s="894"/>
      <c r="F306" s="894"/>
      <c r="G306" s="894"/>
      <c r="H306" s="925" t="s">
        <v>4238</v>
      </c>
      <c r="I306" s="888">
        <v>14</v>
      </c>
      <c r="J306" s="888">
        <v>123</v>
      </c>
      <c r="K306" s="909">
        <v>14999.429</v>
      </c>
      <c r="L306" s="912"/>
      <c r="M306" s="885" t="s">
        <v>775</v>
      </c>
      <c r="N306" s="885" t="s">
        <v>775</v>
      </c>
      <c r="O306" s="887"/>
      <c r="P306" s="887"/>
      <c r="Q306" s="887"/>
      <c r="R306" s="892"/>
      <c r="S306" s="892"/>
      <c r="T306" s="876"/>
    </row>
    <row r="307" spans="1:20">
      <c r="A307" s="895">
        <v>6</v>
      </c>
      <c r="B307" s="894" t="s">
        <v>4245</v>
      </c>
      <c r="C307" s="894"/>
      <c r="D307" s="894"/>
      <c r="E307" s="894"/>
      <c r="F307" s="894"/>
      <c r="G307" s="894"/>
      <c r="H307" s="925" t="s">
        <v>4238</v>
      </c>
      <c r="I307" s="888">
        <v>14</v>
      </c>
      <c r="J307" s="888">
        <v>175</v>
      </c>
      <c r="K307" s="909">
        <v>16582.407999999999</v>
      </c>
      <c r="L307" s="912"/>
      <c r="M307" s="885" t="s">
        <v>775</v>
      </c>
      <c r="N307" s="885" t="s">
        <v>775</v>
      </c>
      <c r="O307" s="887"/>
      <c r="P307" s="887"/>
      <c r="Q307" s="887"/>
      <c r="R307" s="892"/>
      <c r="S307" s="892"/>
      <c r="T307" s="876"/>
    </row>
    <row r="308" spans="1:20" s="917" customFormat="1">
      <c r="A308" s="895">
        <v>7</v>
      </c>
      <c r="B308" s="3823" t="s">
        <v>4246</v>
      </c>
      <c r="C308" s="894"/>
      <c r="D308" s="894"/>
      <c r="E308" s="894"/>
      <c r="F308" s="894"/>
      <c r="G308" s="894"/>
      <c r="H308" s="925" t="s">
        <v>4238</v>
      </c>
      <c r="I308" s="888">
        <v>14</v>
      </c>
      <c r="J308" s="888" t="s">
        <v>4247</v>
      </c>
      <c r="K308" s="3819">
        <v>20041.34</v>
      </c>
      <c r="L308" s="3812"/>
      <c r="M308" s="3818" t="s">
        <v>775</v>
      </c>
      <c r="N308" s="3818" t="s">
        <v>775</v>
      </c>
      <c r="O308" s="885"/>
      <c r="P308" s="885"/>
      <c r="Q308" s="885"/>
      <c r="R308" s="916"/>
      <c r="S308" s="916"/>
    </row>
    <row r="309" spans="1:20" s="917" customFormat="1">
      <c r="A309" s="895">
        <v>8</v>
      </c>
      <c r="B309" s="3823"/>
      <c r="C309" s="894"/>
      <c r="D309" s="894"/>
      <c r="E309" s="894"/>
      <c r="F309" s="894"/>
      <c r="G309" s="894"/>
      <c r="H309" s="925" t="s">
        <v>4238</v>
      </c>
      <c r="I309" s="888">
        <v>15</v>
      </c>
      <c r="J309" s="888">
        <v>83</v>
      </c>
      <c r="K309" s="3819"/>
      <c r="L309" s="3812"/>
      <c r="M309" s="3818"/>
      <c r="N309" s="3818"/>
      <c r="O309" s="885"/>
      <c r="P309" s="885"/>
      <c r="Q309" s="885"/>
      <c r="R309" s="916"/>
      <c r="S309" s="916"/>
    </row>
    <row r="310" spans="1:20">
      <c r="A310" s="895">
        <v>9</v>
      </c>
      <c r="B310" s="906" t="s">
        <v>4248</v>
      </c>
      <c r="C310" s="906"/>
      <c r="D310" s="906"/>
      <c r="E310" s="906"/>
      <c r="F310" s="906"/>
      <c r="G310" s="906"/>
      <c r="H310" s="925" t="s">
        <v>4238</v>
      </c>
      <c r="I310" s="888">
        <v>19</v>
      </c>
      <c r="J310" s="888">
        <v>207</v>
      </c>
      <c r="K310" s="909">
        <v>237.37700000000001</v>
      </c>
      <c r="L310" s="912"/>
      <c r="M310" s="885" t="s">
        <v>1039</v>
      </c>
      <c r="N310" s="885" t="s">
        <v>1039</v>
      </c>
      <c r="O310" s="887"/>
      <c r="P310" s="887"/>
      <c r="Q310" s="887"/>
      <c r="R310" s="892"/>
      <c r="S310" s="892"/>
      <c r="T310" s="876"/>
    </row>
    <row r="311" spans="1:20">
      <c r="A311" s="895">
        <v>10</v>
      </c>
      <c r="B311" s="906" t="s">
        <v>839</v>
      </c>
      <c r="C311" s="906"/>
      <c r="D311" s="906"/>
      <c r="E311" s="906"/>
      <c r="F311" s="906"/>
      <c r="G311" s="906"/>
      <c r="H311" s="925" t="s">
        <v>4238</v>
      </c>
      <c r="I311" s="888">
        <v>19</v>
      </c>
      <c r="J311" s="888">
        <v>222</v>
      </c>
      <c r="K311" s="909">
        <v>1907.8219999999999</v>
      </c>
      <c r="L311" s="912"/>
      <c r="M311" s="885" t="s">
        <v>840</v>
      </c>
      <c r="N311" s="885" t="s">
        <v>840</v>
      </c>
      <c r="O311" s="887"/>
      <c r="P311" s="887"/>
      <c r="Q311" s="887"/>
      <c r="R311" s="892"/>
      <c r="S311" s="892"/>
      <c r="T311" s="876"/>
    </row>
    <row r="312" spans="1:20">
      <c r="A312" s="895">
        <v>11</v>
      </c>
      <c r="B312" s="906" t="s">
        <v>974</v>
      </c>
      <c r="C312" s="906"/>
      <c r="D312" s="906"/>
      <c r="E312" s="906"/>
      <c r="F312" s="906"/>
      <c r="G312" s="906"/>
      <c r="H312" s="925" t="s">
        <v>4238</v>
      </c>
      <c r="I312" s="888">
        <v>20</v>
      </c>
      <c r="J312" s="888" t="s">
        <v>4249</v>
      </c>
      <c r="K312" s="909">
        <v>13792.901</v>
      </c>
      <c r="L312" s="912"/>
      <c r="M312" s="885" t="s">
        <v>756</v>
      </c>
      <c r="N312" s="885" t="s">
        <v>756</v>
      </c>
      <c r="O312" s="887"/>
      <c r="P312" s="887"/>
      <c r="Q312" s="887"/>
      <c r="R312" s="892"/>
      <c r="S312" s="892"/>
      <c r="T312" s="876"/>
    </row>
    <row r="313" spans="1:20">
      <c r="A313" s="895"/>
      <c r="B313" s="906" t="s">
        <v>2217</v>
      </c>
      <c r="C313" s="906"/>
      <c r="D313" s="906"/>
      <c r="E313" s="906"/>
      <c r="F313" s="906"/>
      <c r="G313" s="906"/>
      <c r="H313" s="925" t="s">
        <v>4238</v>
      </c>
      <c r="I313" s="888"/>
      <c r="J313" s="888"/>
      <c r="K313" s="909"/>
      <c r="L313" s="912"/>
      <c r="M313" s="885"/>
      <c r="N313" s="885"/>
      <c r="O313" s="887"/>
      <c r="P313" s="887"/>
      <c r="Q313" s="887"/>
      <c r="R313" s="892"/>
      <c r="S313" s="892"/>
      <c r="T313" s="876"/>
    </row>
    <row r="314" spans="1:20" ht="30">
      <c r="A314" s="895">
        <v>12</v>
      </c>
      <c r="B314" s="906" t="s">
        <v>4250</v>
      </c>
      <c r="C314" s="906"/>
      <c r="D314" s="906"/>
      <c r="E314" s="906"/>
      <c r="F314" s="906"/>
      <c r="G314" s="906"/>
      <c r="H314" s="925" t="s">
        <v>4238</v>
      </c>
      <c r="I314" s="888">
        <v>23</v>
      </c>
      <c r="J314" s="888" t="s">
        <v>4251</v>
      </c>
      <c r="K314" s="909">
        <v>324.911</v>
      </c>
      <c r="L314" s="912"/>
      <c r="M314" s="908" t="s">
        <v>1039</v>
      </c>
      <c r="N314" s="908" t="s">
        <v>1039</v>
      </c>
      <c r="O314" s="887"/>
      <c r="P314" s="887"/>
      <c r="Q314" s="887"/>
      <c r="R314" s="892"/>
      <c r="S314" s="892"/>
      <c r="T314" s="876"/>
    </row>
    <row r="315" spans="1:20">
      <c r="A315" s="895">
        <v>13</v>
      </c>
      <c r="B315" s="906" t="s">
        <v>4252</v>
      </c>
      <c r="C315" s="906"/>
      <c r="D315" s="906"/>
      <c r="E315" s="906"/>
      <c r="F315" s="906"/>
      <c r="G315" s="906"/>
      <c r="H315" s="925" t="s">
        <v>4238</v>
      </c>
      <c r="I315" s="888">
        <v>24</v>
      </c>
      <c r="J315" s="888">
        <v>261</v>
      </c>
      <c r="K315" s="909">
        <v>5335.3620000000001</v>
      </c>
      <c r="L315" s="912"/>
      <c r="M315" s="885" t="s">
        <v>4076</v>
      </c>
      <c r="N315" s="885" t="s">
        <v>4076</v>
      </c>
      <c r="O315" s="887"/>
      <c r="P315" s="887"/>
      <c r="Q315" s="887"/>
      <c r="R315" s="892"/>
      <c r="S315" s="892"/>
      <c r="T315" s="876"/>
    </row>
    <row r="316" spans="1:20">
      <c r="A316" s="895">
        <v>14</v>
      </c>
      <c r="B316" s="906" t="s">
        <v>4253</v>
      </c>
      <c r="C316" s="906"/>
      <c r="D316" s="906"/>
      <c r="E316" s="906"/>
      <c r="F316" s="906"/>
      <c r="G316" s="906"/>
      <c r="H316" s="925" t="s">
        <v>4238</v>
      </c>
      <c r="I316" s="888"/>
      <c r="J316" s="888"/>
      <c r="K316" s="909"/>
      <c r="L316" s="912"/>
      <c r="M316" s="908" t="s">
        <v>1039</v>
      </c>
      <c r="N316" s="908" t="s">
        <v>1039</v>
      </c>
      <c r="O316" s="887"/>
      <c r="P316" s="887"/>
      <c r="Q316" s="887"/>
      <c r="R316" s="892"/>
      <c r="S316" s="892"/>
      <c r="T316" s="876"/>
    </row>
    <row r="317" spans="1:20">
      <c r="A317" s="895">
        <v>15</v>
      </c>
      <c r="B317" s="906" t="s">
        <v>4254</v>
      </c>
      <c r="C317" s="906"/>
      <c r="D317" s="906"/>
      <c r="E317" s="906"/>
      <c r="F317" s="906"/>
      <c r="G317" s="906"/>
      <c r="H317" s="925" t="s">
        <v>4238</v>
      </c>
      <c r="I317" s="888"/>
      <c r="J317" s="888"/>
      <c r="K317" s="909"/>
      <c r="L317" s="912"/>
      <c r="M317" s="908" t="s">
        <v>1039</v>
      </c>
      <c r="N317" s="908" t="s">
        <v>1039</v>
      </c>
      <c r="O317" s="887"/>
      <c r="P317" s="887"/>
      <c r="Q317" s="887"/>
      <c r="R317" s="892"/>
      <c r="S317" s="892"/>
      <c r="T317" s="876"/>
    </row>
    <row r="318" spans="1:20">
      <c r="A318" s="895">
        <v>16</v>
      </c>
      <c r="B318" s="906" t="s">
        <v>4255</v>
      </c>
      <c r="C318" s="906"/>
      <c r="D318" s="906"/>
      <c r="E318" s="906"/>
      <c r="F318" s="906"/>
      <c r="G318" s="906"/>
      <c r="H318" s="925" t="s">
        <v>4238</v>
      </c>
      <c r="I318" s="888">
        <v>24</v>
      </c>
      <c r="J318" s="888">
        <v>298</v>
      </c>
      <c r="K318" s="935">
        <v>2992.8</v>
      </c>
      <c r="L318" s="912"/>
      <c r="M318" s="908" t="s">
        <v>1039</v>
      </c>
      <c r="N318" s="908" t="s">
        <v>1039</v>
      </c>
      <c r="O318" s="887"/>
      <c r="P318" s="887"/>
      <c r="Q318" s="887"/>
      <c r="R318" s="892"/>
      <c r="S318" s="892"/>
      <c r="T318" s="876"/>
    </row>
    <row r="319" spans="1:20">
      <c r="K319" s="937"/>
    </row>
  </sheetData>
  <mergeCells count="82">
    <mergeCell ref="N293:N294"/>
    <mergeCell ref="N308:N309"/>
    <mergeCell ref="M293:M294"/>
    <mergeCell ref="M308:M309"/>
    <mergeCell ref="N274:N280"/>
    <mergeCell ref="N286:N287"/>
    <mergeCell ref="N118:N119"/>
    <mergeCell ref="N175:N178"/>
    <mergeCell ref="N183:N184"/>
    <mergeCell ref="N222:N223"/>
    <mergeCell ref="N291:N292"/>
    <mergeCell ref="K97:K98"/>
    <mergeCell ref="K107:K108"/>
    <mergeCell ref="K308:K309"/>
    <mergeCell ref="M118:M119"/>
    <mergeCell ref="M175:M178"/>
    <mergeCell ref="M183:M184"/>
    <mergeCell ref="M222:M223"/>
    <mergeCell ref="M274:M280"/>
    <mergeCell ref="M286:M287"/>
    <mergeCell ref="M291:M292"/>
    <mergeCell ref="K175:K178"/>
    <mergeCell ref="M107:M108"/>
    <mergeCell ref="K291:K292"/>
    <mergeCell ref="K293:K294"/>
    <mergeCell ref="A293:A294"/>
    <mergeCell ref="B293:B294"/>
    <mergeCell ref="L293:L294"/>
    <mergeCell ref="B308:B309"/>
    <mergeCell ref="L308:L309"/>
    <mergeCell ref="A286:A287"/>
    <mergeCell ref="B286:B287"/>
    <mergeCell ref="L286:L287"/>
    <mergeCell ref="A291:A292"/>
    <mergeCell ref="B291:B292"/>
    <mergeCell ref="K286:K287"/>
    <mergeCell ref="A274:A280"/>
    <mergeCell ref="B274:B280"/>
    <mergeCell ref="L274:L277"/>
    <mergeCell ref="L278:L279"/>
    <mergeCell ref="K274:K280"/>
    <mergeCell ref="S222:S224"/>
    <mergeCell ref="A271:A273"/>
    <mergeCell ref="B271:B273"/>
    <mergeCell ref="L271:L273"/>
    <mergeCell ref="M271:M273"/>
    <mergeCell ref="K222:K223"/>
    <mergeCell ref="K271:K273"/>
    <mergeCell ref="N271:N273"/>
    <mergeCell ref="B183:B184"/>
    <mergeCell ref="A222:A223"/>
    <mergeCell ref="B222:B223"/>
    <mergeCell ref="L222:L223"/>
    <mergeCell ref="K183:K184"/>
    <mergeCell ref="B118:B119"/>
    <mergeCell ref="L118:L119"/>
    <mergeCell ref="B175:B178"/>
    <mergeCell ref="A107:A108"/>
    <mergeCell ref="B107:B108"/>
    <mergeCell ref="L107:L108"/>
    <mergeCell ref="R107:R108"/>
    <mergeCell ref="M8:M9"/>
    <mergeCell ref="N8:N9"/>
    <mergeCell ref="O8:P8"/>
    <mergeCell ref="Q8:R8"/>
    <mergeCell ref="N107:N108"/>
    <mergeCell ref="S8:S9"/>
    <mergeCell ref="A8:A9"/>
    <mergeCell ref="B8:B9"/>
    <mergeCell ref="H8:H9"/>
    <mergeCell ref="L8:L9"/>
    <mergeCell ref="I8:I9"/>
    <mergeCell ref="J8:J9"/>
    <mergeCell ref="K8:K9"/>
    <mergeCell ref="A5:S5"/>
    <mergeCell ref="A6:S6"/>
    <mergeCell ref="A1:L1"/>
    <mergeCell ref="O1:S1"/>
    <mergeCell ref="A2:L2"/>
    <mergeCell ref="O2:S2"/>
    <mergeCell ref="A3:L3"/>
    <mergeCell ref="P4:S4"/>
  </mergeCells>
  <pageMargins left="0.7" right="0.2" top="0.53" bottom="0.57999999999999996" header="0.3" footer="0.3"/>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zoomScale="85" zoomScaleNormal="85" workbookViewId="0">
      <pane xSplit="3" ySplit="4" topLeftCell="D5" activePane="bottomRight" state="frozen"/>
      <selection activeCell="H12" sqref="H12"/>
      <selection pane="topRight" activeCell="H12" sqref="H12"/>
      <selection pane="bottomLeft" activeCell="H12" sqref="H12"/>
      <selection pane="bottomRight" activeCell="H12" sqref="H12"/>
    </sheetView>
  </sheetViews>
  <sheetFormatPr defaultColWidth="9.140625" defaultRowHeight="15.75"/>
  <cols>
    <col min="1" max="1" width="5.28515625" style="1360" bestFit="1" customWidth="1"/>
    <col min="2" max="2" width="31" style="1360" customWidth="1"/>
    <col min="3" max="3" width="19.28515625" style="2055" customWidth="1"/>
    <col min="4" max="4" width="11" style="1360" customWidth="1"/>
    <col min="5" max="6" width="19.28515625" style="1360" customWidth="1"/>
    <col min="7" max="7" width="5.140625" style="1360" bestFit="1" customWidth="1"/>
    <col min="8" max="8" width="51.85546875" style="2005" customWidth="1"/>
    <col min="9" max="9" width="10.7109375" style="2005" customWidth="1"/>
    <col min="10" max="10" width="16" style="2005" customWidth="1"/>
    <col min="11" max="12" width="9.140625" style="2005"/>
    <col min="13" max="16384" width="9.140625" style="1360"/>
  </cols>
  <sheetData>
    <row r="1" spans="1:12">
      <c r="A1" s="3993"/>
      <c r="B1" s="3993"/>
      <c r="C1" s="3993"/>
      <c r="D1" s="3993"/>
      <c r="E1" s="1963"/>
      <c r="F1" s="1963"/>
      <c r="G1" s="1963"/>
    </row>
    <row r="2" spans="1:12" ht="81" customHeight="1">
      <c r="A2" s="4261" t="s">
        <v>9145</v>
      </c>
      <c r="B2" s="4261"/>
      <c r="C2" s="4261"/>
      <c r="D2" s="4261"/>
      <c r="E2" s="4261"/>
      <c r="G2" s="4262" t="s">
        <v>9137</v>
      </c>
      <c r="H2" s="4262"/>
      <c r="I2" s="4262"/>
      <c r="J2" s="4262"/>
    </row>
    <row r="3" spans="1:12" ht="15.75" customHeight="1">
      <c r="A3" s="4000" t="s">
        <v>6</v>
      </c>
      <c r="B3" s="4000" t="s">
        <v>8531</v>
      </c>
      <c r="C3" s="4263" t="s">
        <v>3918</v>
      </c>
      <c r="D3" s="4000" t="s">
        <v>8532</v>
      </c>
      <c r="E3" s="4264" t="s">
        <v>3921</v>
      </c>
      <c r="F3" s="2310"/>
      <c r="G3" s="4000" t="s">
        <v>6</v>
      </c>
      <c r="H3" s="4060" t="s">
        <v>8692</v>
      </c>
      <c r="I3" s="4060" t="s">
        <v>3918</v>
      </c>
      <c r="J3" s="4060" t="s">
        <v>8872</v>
      </c>
    </row>
    <row r="4" spans="1:12" ht="15.75" customHeight="1">
      <c r="A4" s="4000"/>
      <c r="B4" s="4000"/>
      <c r="C4" s="4263"/>
      <c r="D4" s="4000"/>
      <c r="E4" s="4264"/>
      <c r="F4" s="2310"/>
      <c r="G4" s="4000"/>
      <c r="H4" s="4060"/>
      <c r="I4" s="4060"/>
      <c r="J4" s="4060"/>
    </row>
    <row r="5" spans="1:12" s="1972" customFormat="1">
      <c r="A5" s="2305">
        <v>1</v>
      </c>
      <c r="B5" s="2043" t="s">
        <v>732</v>
      </c>
      <c r="C5" s="2056">
        <f>SUM(C6:C9)</f>
        <v>62.099999999999994</v>
      </c>
      <c r="D5" s="2305"/>
      <c r="E5" s="2310"/>
      <c r="F5" s="2310"/>
      <c r="G5" s="1907"/>
      <c r="H5" s="2308" t="s">
        <v>8109</v>
      </c>
      <c r="I5" s="2297">
        <f>I6+I10+I20</f>
        <v>3476</v>
      </c>
      <c r="J5" s="1907"/>
      <c r="K5" s="2306"/>
      <c r="L5" s="2306"/>
    </row>
    <row r="6" spans="1:12" s="1973" customFormat="1" ht="31.5">
      <c r="A6" s="2041" t="s">
        <v>4868</v>
      </c>
      <c r="B6" s="2039" t="s">
        <v>8545</v>
      </c>
      <c r="C6" s="2057">
        <v>0.9</v>
      </c>
      <c r="D6" s="2014"/>
      <c r="E6" s="2295" t="s">
        <v>8549</v>
      </c>
      <c r="F6" s="2295"/>
      <c r="G6" s="2305">
        <v>1</v>
      </c>
      <c r="H6" s="1688" t="s">
        <v>8693</v>
      </c>
      <c r="I6" s="1989">
        <f>SUM(I7:I9)</f>
        <v>845</v>
      </c>
      <c r="J6" s="2307"/>
      <c r="K6" s="2005"/>
      <c r="L6" s="2005"/>
    </row>
    <row r="7" spans="1:12" s="1973" customFormat="1" ht="18.75">
      <c r="A7" s="2041" t="s">
        <v>4868</v>
      </c>
      <c r="B7" s="2039" t="s">
        <v>8546</v>
      </c>
      <c r="C7" s="2057">
        <v>36.4</v>
      </c>
      <c r="D7" s="2014"/>
      <c r="E7" s="2295" t="s">
        <v>8549</v>
      </c>
      <c r="F7" s="2295"/>
      <c r="G7" s="2014" t="s">
        <v>4868</v>
      </c>
      <c r="H7" s="1897" t="s">
        <v>8694</v>
      </c>
      <c r="I7" s="2298">
        <v>500</v>
      </c>
      <c r="J7" s="2304" t="s">
        <v>8105</v>
      </c>
      <c r="K7" s="2005"/>
      <c r="L7" s="2005"/>
    </row>
    <row r="8" spans="1:12" s="1973" customFormat="1" ht="31.5">
      <c r="A8" s="2042" t="s">
        <v>4868</v>
      </c>
      <c r="B8" s="2040" t="s">
        <v>8547</v>
      </c>
      <c r="C8" s="2058">
        <v>20.399999999999999</v>
      </c>
      <c r="D8" s="2014"/>
      <c r="E8" s="2295" t="s">
        <v>8549</v>
      </c>
      <c r="F8" s="2295"/>
      <c r="G8" s="2014" t="s">
        <v>4868</v>
      </c>
      <c r="H8" s="1897" t="s">
        <v>8695</v>
      </c>
      <c r="I8" s="2298">
        <v>318.5</v>
      </c>
      <c r="J8" s="2304" t="s">
        <v>8105</v>
      </c>
      <c r="K8" s="2005"/>
      <c r="L8" s="2005"/>
    </row>
    <row r="9" spans="1:12" s="1973" customFormat="1" ht="18.75">
      <c r="A9" s="2041" t="s">
        <v>4868</v>
      </c>
      <c r="B9" s="2039" t="s">
        <v>8548</v>
      </c>
      <c r="C9" s="2057">
        <v>4.4000000000000004</v>
      </c>
      <c r="D9" s="2014"/>
      <c r="E9" s="2295" t="s">
        <v>8549</v>
      </c>
      <c r="F9" s="2295"/>
      <c r="G9" s="2014" t="s">
        <v>4868</v>
      </c>
      <c r="H9" s="1897" t="s">
        <v>8696</v>
      </c>
      <c r="I9" s="2298">
        <v>26.5</v>
      </c>
      <c r="J9" s="2304" t="s">
        <v>8105</v>
      </c>
      <c r="K9" s="2005"/>
      <c r="L9" s="2005"/>
    </row>
    <row r="10" spans="1:12" s="1973" customFormat="1" ht="31.5">
      <c r="A10" s="2014" t="s">
        <v>4868</v>
      </c>
      <c r="B10" s="2309" t="s">
        <v>8691</v>
      </c>
      <c r="C10" s="2059">
        <v>432.5</v>
      </c>
      <c r="D10" s="2014" t="s">
        <v>3790</v>
      </c>
      <c r="E10" s="2295"/>
      <c r="F10" s="2295"/>
      <c r="G10" s="2305">
        <v>2</v>
      </c>
      <c r="H10" s="1688" t="s">
        <v>8697</v>
      </c>
      <c r="I10" s="1989">
        <f>SUM(I11:I19)</f>
        <v>2369</v>
      </c>
      <c r="J10" s="2304"/>
      <c r="K10" s="2005">
        <f>688-106.9-579</f>
        <v>2.1000000000000227</v>
      </c>
      <c r="L10" s="2005"/>
    </row>
    <row r="11" spans="1:12" s="1973" customFormat="1" ht="47.25">
      <c r="A11" s="2014" t="s">
        <v>4868</v>
      </c>
      <c r="B11" s="2309" t="s">
        <v>8547</v>
      </c>
      <c r="C11" s="2059">
        <v>324</v>
      </c>
      <c r="D11" s="2014"/>
      <c r="E11" s="2295"/>
      <c r="F11" s="2295"/>
      <c r="G11" s="2014" t="s">
        <v>4868</v>
      </c>
      <c r="H11" s="1897" t="s">
        <v>8698</v>
      </c>
      <c r="I11" s="2298">
        <v>688</v>
      </c>
      <c r="J11" s="2304" t="s">
        <v>9132</v>
      </c>
      <c r="K11" s="2005"/>
      <c r="L11" s="2005"/>
    </row>
    <row r="12" spans="1:12" s="1973" customFormat="1" ht="94.5">
      <c r="A12" s="2014" t="s">
        <v>4868</v>
      </c>
      <c r="B12" s="2039" t="s">
        <v>8548</v>
      </c>
      <c r="C12" s="2059">
        <v>253</v>
      </c>
      <c r="D12" s="2014"/>
      <c r="E12" s="2295" t="s">
        <v>8558</v>
      </c>
      <c r="F12" s="2295"/>
      <c r="G12" s="2014" t="s">
        <v>4868</v>
      </c>
      <c r="H12" s="1897" t="s">
        <v>8699</v>
      </c>
      <c r="I12" s="2298"/>
      <c r="J12" s="2304"/>
      <c r="K12" s="2005"/>
      <c r="L12" s="2005"/>
    </row>
    <row r="13" spans="1:12" s="1972" customFormat="1">
      <c r="A13" s="2305">
        <v>2</v>
      </c>
      <c r="B13" s="2043" t="s">
        <v>733</v>
      </c>
      <c r="C13" s="2056">
        <f>SUM(C14:C18)</f>
        <v>189.6</v>
      </c>
      <c r="D13" s="2305"/>
      <c r="E13" s="2295" t="s">
        <v>8549</v>
      </c>
      <c r="F13" s="2295"/>
      <c r="G13" s="2014" t="s">
        <v>8700</v>
      </c>
      <c r="H13" s="1897" t="s">
        <v>8701</v>
      </c>
      <c r="I13" s="2298">
        <v>155</v>
      </c>
      <c r="J13" s="2304" t="s">
        <v>8095</v>
      </c>
      <c r="K13" s="2306"/>
      <c r="L13" s="2306"/>
    </row>
    <row r="14" spans="1:12" s="1973" customFormat="1">
      <c r="A14" s="2041" t="s">
        <v>4868</v>
      </c>
      <c r="B14" s="2041" t="s">
        <v>8540</v>
      </c>
      <c r="C14" s="2060">
        <v>11.9</v>
      </c>
      <c r="D14" s="2014"/>
      <c r="E14" s="2295" t="s">
        <v>8549</v>
      </c>
      <c r="F14" s="2295"/>
      <c r="G14" s="2014" t="s">
        <v>8700</v>
      </c>
      <c r="H14" s="1897" t="s">
        <v>8702</v>
      </c>
      <c r="I14" s="2298">
        <v>280</v>
      </c>
      <c r="J14" s="2304" t="s">
        <v>8095</v>
      </c>
      <c r="K14" s="2005"/>
      <c r="L14" s="2005"/>
    </row>
    <row r="15" spans="1:12" s="1973" customFormat="1">
      <c r="A15" s="2041" t="s">
        <v>4868</v>
      </c>
      <c r="B15" s="2041" t="s">
        <v>8541</v>
      </c>
      <c r="C15" s="2060">
        <v>34.299999999999997</v>
      </c>
      <c r="D15" s="2014"/>
      <c r="E15" s="2295" t="s">
        <v>8549</v>
      </c>
      <c r="F15" s="2295"/>
      <c r="G15" s="2014" t="s">
        <v>4868</v>
      </c>
      <c r="H15" s="1897" t="s">
        <v>8865</v>
      </c>
      <c r="I15" s="2298">
        <v>253</v>
      </c>
      <c r="J15" s="2304" t="s">
        <v>8095</v>
      </c>
      <c r="K15" s="2005"/>
      <c r="L15" s="2005"/>
    </row>
    <row r="16" spans="1:12" s="1973" customFormat="1">
      <c r="A16" s="2042" t="s">
        <v>4868</v>
      </c>
      <c r="B16" s="2042" t="s">
        <v>8542</v>
      </c>
      <c r="C16" s="2061">
        <v>19.8</v>
      </c>
      <c r="D16" s="2014"/>
      <c r="E16" s="2295" t="s">
        <v>8549</v>
      </c>
      <c r="F16" s="2295"/>
      <c r="G16" s="2014" t="s">
        <v>4868</v>
      </c>
      <c r="H16" s="1897" t="s">
        <v>8866</v>
      </c>
      <c r="I16" s="2298">
        <v>93</v>
      </c>
      <c r="J16" s="2304" t="s">
        <v>3876</v>
      </c>
      <c r="K16" s="2005"/>
      <c r="L16" s="2005"/>
    </row>
    <row r="17" spans="1:12" s="1973" customFormat="1">
      <c r="A17" s="2041" t="s">
        <v>4868</v>
      </c>
      <c r="B17" s="2041" t="s">
        <v>8543</v>
      </c>
      <c r="C17" s="2060">
        <v>30.6</v>
      </c>
      <c r="D17" s="2014"/>
      <c r="E17" s="2295" t="s">
        <v>8549</v>
      </c>
      <c r="F17" s="2295"/>
      <c r="G17" s="2014" t="s">
        <v>4868</v>
      </c>
      <c r="H17" s="1897" t="s">
        <v>8867</v>
      </c>
      <c r="I17" s="2298">
        <v>115</v>
      </c>
      <c r="J17" s="2304" t="s">
        <v>8105</v>
      </c>
      <c r="K17" s="2005"/>
      <c r="L17" s="2005"/>
    </row>
    <row r="18" spans="1:12" s="1973" customFormat="1" ht="63">
      <c r="A18" s="2014" t="s">
        <v>4868</v>
      </c>
      <c r="B18" s="2309" t="s">
        <v>8544</v>
      </c>
      <c r="C18" s="2059">
        <v>93</v>
      </c>
      <c r="D18" s="2014"/>
      <c r="E18" s="2295"/>
      <c r="F18" s="2295"/>
      <c r="G18" s="2014" t="s">
        <v>4868</v>
      </c>
      <c r="H18" s="1897" t="s">
        <v>8868</v>
      </c>
      <c r="I18" s="2298">
        <v>63</v>
      </c>
      <c r="J18" s="2304" t="s">
        <v>8103</v>
      </c>
      <c r="K18" s="2005"/>
      <c r="L18" s="2005"/>
    </row>
    <row r="19" spans="1:12" s="1972" customFormat="1">
      <c r="A19" s="2305">
        <v>3</v>
      </c>
      <c r="B19" s="2043" t="s">
        <v>734</v>
      </c>
      <c r="C19" s="2056">
        <f>SUM(C20:C21)</f>
        <v>185.9</v>
      </c>
      <c r="D19" s="2305"/>
      <c r="E19" s="2310"/>
      <c r="F19" s="2310"/>
      <c r="G19" s="2014" t="s">
        <v>4868</v>
      </c>
      <c r="H19" s="1897" t="s">
        <v>8869</v>
      </c>
      <c r="I19" s="2298">
        <v>722</v>
      </c>
      <c r="J19" s="2304" t="s">
        <v>8089</v>
      </c>
      <c r="K19" s="2306"/>
      <c r="L19" s="2306"/>
    </row>
    <row r="20" spans="1:12" s="1973" customFormat="1" ht="63">
      <c r="A20" s="2014" t="s">
        <v>4868</v>
      </c>
      <c r="B20" s="2309" t="s">
        <v>8533</v>
      </c>
      <c r="C20" s="2059">
        <v>79</v>
      </c>
      <c r="D20" s="2014"/>
      <c r="E20" s="2295"/>
      <c r="F20" s="2295"/>
      <c r="G20" s="2305">
        <v>3</v>
      </c>
      <c r="H20" s="1688" t="s">
        <v>8870</v>
      </c>
      <c r="I20" s="1989">
        <f>I21</f>
        <v>262</v>
      </c>
      <c r="J20" s="2307"/>
      <c r="K20" s="2005"/>
      <c r="L20" s="2005"/>
    </row>
    <row r="21" spans="1:12" s="1973" customFormat="1" ht="126">
      <c r="A21" s="2014" t="s">
        <v>4868</v>
      </c>
      <c r="B21" s="2309" t="s">
        <v>8534</v>
      </c>
      <c r="C21" s="2059">
        <v>106.9</v>
      </c>
      <c r="D21" s="2014"/>
      <c r="E21" s="2296" t="s">
        <v>8535</v>
      </c>
      <c r="F21" s="2296"/>
      <c r="G21" s="2014" t="s">
        <v>4868</v>
      </c>
      <c r="H21" s="1897" t="s">
        <v>8871</v>
      </c>
      <c r="I21" s="2298">
        <v>262</v>
      </c>
      <c r="J21" s="2304" t="s">
        <v>8105</v>
      </c>
      <c r="K21" s="2005"/>
      <c r="L21" s="2005"/>
    </row>
    <row r="22" spans="1:12" s="1972" customFormat="1">
      <c r="A22" s="2305">
        <v>4</v>
      </c>
      <c r="B22" s="2043" t="s">
        <v>735</v>
      </c>
      <c r="C22" s="2056">
        <f>SUM(C23:C29)</f>
        <v>631.95000000000005</v>
      </c>
      <c r="D22" s="2305"/>
      <c r="E22" s="2044"/>
      <c r="F22" s="2103"/>
      <c r="G22" s="2103"/>
      <c r="H22" s="2306"/>
      <c r="I22" s="2306"/>
      <c r="J22" s="2306"/>
      <c r="K22" s="2306"/>
      <c r="L22" s="2306"/>
    </row>
    <row r="23" spans="1:12" s="1973" customFormat="1">
      <c r="A23" s="2014" t="s">
        <v>4868</v>
      </c>
      <c r="B23" s="2309" t="s">
        <v>8550</v>
      </c>
      <c r="C23" s="2059">
        <v>156</v>
      </c>
      <c r="D23" s="2014"/>
      <c r="E23" s="1721"/>
      <c r="F23" s="2104"/>
      <c r="G23" s="2104"/>
      <c r="H23" s="2005"/>
      <c r="I23" s="2005"/>
      <c r="J23" s="2005"/>
      <c r="K23" s="2005"/>
      <c r="L23" s="2005"/>
    </row>
    <row r="24" spans="1:12" s="1973" customFormat="1" ht="112.5">
      <c r="A24" s="2014" t="s">
        <v>4868</v>
      </c>
      <c r="B24" s="2045" t="s">
        <v>8552</v>
      </c>
      <c r="C24" s="2059">
        <v>59.05</v>
      </c>
      <c r="D24" s="2014"/>
      <c r="E24" s="2045" t="s">
        <v>8551</v>
      </c>
      <c r="F24" s="2105"/>
      <c r="G24" s="2105"/>
      <c r="H24" s="2005"/>
      <c r="I24" s="2005"/>
      <c r="J24" s="2005"/>
      <c r="K24" s="2005"/>
      <c r="L24" s="2005"/>
    </row>
    <row r="25" spans="1:12" s="1973" customFormat="1" ht="75">
      <c r="A25" s="2014" t="s">
        <v>4868</v>
      </c>
      <c r="B25" s="2039" t="s">
        <v>8553</v>
      </c>
      <c r="C25" s="2057">
        <v>48.8</v>
      </c>
      <c r="D25" s="2014"/>
      <c r="E25" s="2046" t="s">
        <v>8556</v>
      </c>
      <c r="F25" s="2106"/>
      <c r="G25" s="2106"/>
      <c r="H25" s="2005"/>
      <c r="I25" s="2005"/>
      <c r="J25" s="2005"/>
      <c r="K25" s="2005"/>
      <c r="L25" s="2005"/>
    </row>
    <row r="26" spans="1:12" s="1973" customFormat="1" ht="75">
      <c r="A26" s="2014" t="s">
        <v>4868</v>
      </c>
      <c r="B26" s="2039" t="s">
        <v>8554</v>
      </c>
      <c r="C26" s="2057">
        <v>160.6</v>
      </c>
      <c r="D26" s="2014"/>
      <c r="E26" s="2046" t="s">
        <v>8556</v>
      </c>
      <c r="F26" s="2106"/>
      <c r="G26" s="2106"/>
      <c r="H26" s="2005"/>
      <c r="I26" s="2005"/>
      <c r="J26" s="2005"/>
      <c r="K26" s="2005"/>
      <c r="L26" s="2005"/>
    </row>
    <row r="27" spans="1:12" s="1973" customFormat="1" ht="75">
      <c r="A27" s="2014" t="s">
        <v>4868</v>
      </c>
      <c r="B27" s="2040" t="s">
        <v>8555</v>
      </c>
      <c r="C27" s="2058">
        <v>141.9</v>
      </c>
      <c r="D27" s="2014"/>
      <c r="E27" s="2046" t="s">
        <v>8556</v>
      </c>
      <c r="F27" s="2106"/>
      <c r="G27" s="2106"/>
      <c r="H27" s="2005"/>
      <c r="I27" s="2005"/>
      <c r="J27" s="2005"/>
      <c r="K27" s="2005"/>
      <c r="L27" s="2005"/>
    </row>
    <row r="28" spans="1:12" s="1972" customFormat="1">
      <c r="A28" s="2305">
        <v>5</v>
      </c>
      <c r="B28" s="2043" t="s">
        <v>736</v>
      </c>
      <c r="C28" s="2056"/>
      <c r="D28" s="2305"/>
      <c r="E28" s="2305"/>
      <c r="F28" s="2101"/>
      <c r="G28" s="2101"/>
      <c r="H28" s="2306"/>
      <c r="I28" s="2306"/>
      <c r="J28" s="2306"/>
      <c r="K28" s="2306"/>
      <c r="L28" s="2306"/>
    </row>
    <row r="29" spans="1:12" s="1973" customFormat="1" ht="31.5">
      <c r="A29" s="2014" t="s">
        <v>4868</v>
      </c>
      <c r="B29" s="2309" t="s">
        <v>8536</v>
      </c>
      <c r="C29" s="2059">
        <v>65.599999999999994</v>
      </c>
      <c r="D29" s="2014"/>
      <c r="E29" s="2014"/>
      <c r="F29" s="2102"/>
      <c r="G29" s="2102"/>
      <c r="H29" s="2005"/>
      <c r="I29" s="2005"/>
      <c r="J29" s="2005"/>
      <c r="K29" s="2005"/>
      <c r="L29" s="2005"/>
    </row>
    <row r="30" spans="1:12" s="1972" customFormat="1">
      <c r="A30" s="2305">
        <v>6</v>
      </c>
      <c r="B30" s="2043" t="s">
        <v>737</v>
      </c>
      <c r="C30" s="2056"/>
      <c r="D30" s="2305"/>
      <c r="E30" s="2305"/>
      <c r="F30" s="2101"/>
      <c r="G30" s="2101"/>
      <c r="H30" s="2306"/>
      <c r="I30" s="2306"/>
      <c r="J30" s="2306"/>
      <c r="K30" s="2306"/>
      <c r="L30" s="2306"/>
    </row>
    <row r="31" spans="1:12" s="1972" customFormat="1">
      <c r="A31" s="2305"/>
      <c r="B31" s="2043"/>
      <c r="C31" s="2056"/>
      <c r="D31" s="2305"/>
      <c r="E31" s="2305"/>
      <c r="F31" s="2101"/>
      <c r="G31" s="2101"/>
      <c r="H31" s="2306"/>
      <c r="I31" s="2306"/>
      <c r="J31" s="2306"/>
      <c r="K31" s="2306"/>
      <c r="L31" s="2306"/>
    </row>
    <row r="32" spans="1:12" s="1972" customFormat="1">
      <c r="A32" s="2305">
        <v>7</v>
      </c>
      <c r="B32" s="2043" t="s">
        <v>738</v>
      </c>
      <c r="C32" s="2056">
        <f>SUM(C33:C39)</f>
        <v>1601.1999999999998</v>
      </c>
      <c r="D32" s="2305"/>
      <c r="E32" s="2305"/>
      <c r="F32" s="2101"/>
      <c r="G32" s="2101"/>
      <c r="H32" s="2306"/>
      <c r="I32" s="2306"/>
      <c r="J32" s="2306"/>
      <c r="K32" s="2306"/>
      <c r="L32" s="2306"/>
    </row>
    <row r="33" spans="1:12" s="1973" customFormat="1" ht="31.5">
      <c r="A33" s="2014" t="s">
        <v>4868</v>
      </c>
      <c r="B33" s="2041" t="s">
        <v>3185</v>
      </c>
      <c r="C33" s="2060">
        <v>312</v>
      </c>
      <c r="D33" s="2014"/>
      <c r="E33" s="2014" t="s">
        <v>9151</v>
      </c>
      <c r="F33" s="2102"/>
      <c r="G33" s="2102"/>
      <c r="H33" s="2005"/>
      <c r="I33" s="2005"/>
      <c r="J33" s="2005"/>
      <c r="K33" s="2005"/>
      <c r="L33" s="2005"/>
    </row>
    <row r="34" spans="1:12" s="1973" customFormat="1" ht="31.5">
      <c r="A34" s="2014" t="s">
        <v>4868</v>
      </c>
      <c r="B34" s="2041" t="s">
        <v>2890</v>
      </c>
      <c r="C34" s="2060">
        <v>3</v>
      </c>
      <c r="D34" s="2014"/>
      <c r="E34" s="2014" t="s">
        <v>9151</v>
      </c>
      <c r="F34" s="2102"/>
      <c r="G34" s="2102"/>
      <c r="H34" s="2005"/>
      <c r="I34" s="2005"/>
      <c r="J34" s="2005"/>
      <c r="K34" s="2005"/>
      <c r="L34" s="2005"/>
    </row>
    <row r="35" spans="1:12" s="1973" customFormat="1" ht="31.5">
      <c r="A35" s="2014" t="s">
        <v>4868</v>
      </c>
      <c r="B35" s="2041" t="s">
        <v>8537</v>
      </c>
      <c r="C35" s="2060">
        <v>67.5</v>
      </c>
      <c r="D35" s="2014"/>
      <c r="E35" s="2014" t="s">
        <v>9151</v>
      </c>
      <c r="F35" s="2102"/>
      <c r="G35" s="2102"/>
      <c r="H35" s="2005"/>
      <c r="I35" s="2005"/>
      <c r="J35" s="2005"/>
      <c r="K35" s="2005"/>
      <c r="L35" s="2005"/>
    </row>
    <row r="36" spans="1:12" s="1973" customFormat="1" ht="31.5">
      <c r="A36" s="2014" t="s">
        <v>4868</v>
      </c>
      <c r="B36" s="2041" t="s">
        <v>3184</v>
      </c>
      <c r="C36" s="2060">
        <v>1.9</v>
      </c>
      <c r="D36" s="2014"/>
      <c r="E36" s="2014" t="s">
        <v>9151</v>
      </c>
      <c r="F36" s="2102"/>
      <c r="G36" s="2102"/>
      <c r="H36" s="2005"/>
      <c r="I36" s="2005"/>
      <c r="J36" s="2005"/>
      <c r="K36" s="2005"/>
      <c r="L36" s="2005"/>
    </row>
    <row r="37" spans="1:12" s="1973" customFormat="1" ht="32.25" thickBot="1">
      <c r="A37" s="2014" t="s">
        <v>4868</v>
      </c>
      <c r="B37" s="2041" t="s">
        <v>8538</v>
      </c>
      <c r="C37" s="2060">
        <v>326.7</v>
      </c>
      <c r="D37" s="2014"/>
      <c r="E37" s="2014" t="s">
        <v>9151</v>
      </c>
      <c r="F37" s="2102"/>
      <c r="G37" s="2102"/>
      <c r="H37" s="2005"/>
      <c r="I37" s="2005"/>
      <c r="J37" s="2005"/>
      <c r="K37" s="2005"/>
      <c r="L37" s="2005"/>
    </row>
    <row r="38" spans="1:12" s="1973" customFormat="1" ht="32.25" thickBot="1">
      <c r="A38" s="2014" t="s">
        <v>4868</v>
      </c>
      <c r="B38" s="2041" t="s">
        <v>8539</v>
      </c>
      <c r="C38" s="2060">
        <v>177.8</v>
      </c>
      <c r="D38" s="2014"/>
      <c r="E38" s="2014" t="s">
        <v>9151</v>
      </c>
      <c r="F38" s="2102"/>
      <c r="G38" s="2102"/>
      <c r="H38" s="2311">
        <v>888.9</v>
      </c>
      <c r="I38" s="2312"/>
      <c r="J38" s="2312">
        <v>712.3</v>
      </c>
      <c r="K38" s="2005"/>
      <c r="L38" s="2005"/>
    </row>
    <row r="39" spans="1:12" s="1973" customFormat="1">
      <c r="A39" s="2014" t="s">
        <v>4868</v>
      </c>
      <c r="B39" s="2309" t="s">
        <v>8557</v>
      </c>
      <c r="C39" s="2059">
        <v>712.3</v>
      </c>
      <c r="D39" s="2014"/>
      <c r="E39" s="2014"/>
      <c r="F39" s="2102"/>
      <c r="G39" s="2102"/>
      <c r="H39" s="2313"/>
      <c r="I39" s="2313"/>
      <c r="J39" s="2313"/>
      <c r="K39" s="2005"/>
      <c r="L39" s="2005"/>
    </row>
    <row r="40" spans="1:12" s="1972" customFormat="1">
      <c r="A40" s="2305">
        <v>8</v>
      </c>
      <c r="B40" s="2043" t="s">
        <v>739</v>
      </c>
      <c r="C40" s="2056">
        <f>SUM(C41:C44)</f>
        <v>355.3</v>
      </c>
      <c r="D40" s="2305"/>
      <c r="E40" s="2305"/>
      <c r="F40" s="2101"/>
      <c r="G40" s="2101"/>
      <c r="H40" s="2306"/>
      <c r="I40" s="2306"/>
      <c r="J40" s="2306"/>
      <c r="K40" s="2306"/>
      <c r="L40" s="2306"/>
    </row>
    <row r="41" spans="1:12" s="2050" customFormat="1">
      <c r="A41" s="2048" t="s">
        <v>4868</v>
      </c>
      <c r="B41" s="1955" t="s">
        <v>6410</v>
      </c>
      <c r="C41" s="2049">
        <v>52</v>
      </c>
      <c r="D41" s="1014"/>
      <c r="E41" s="1014"/>
      <c r="F41" s="2107"/>
      <c r="G41" s="2107"/>
      <c r="H41" s="2100"/>
      <c r="I41" s="2100"/>
      <c r="J41" s="2100"/>
      <c r="K41" s="2100"/>
      <c r="L41" s="2100"/>
    </row>
    <row r="42" spans="1:12" s="2050" customFormat="1">
      <c r="A42" s="2048" t="s">
        <v>4868</v>
      </c>
      <c r="B42" s="1955" t="s">
        <v>6567</v>
      </c>
      <c r="C42" s="2049">
        <v>75.8</v>
      </c>
      <c r="D42" s="1014"/>
      <c r="E42" s="1014"/>
      <c r="F42" s="2107"/>
      <c r="G42" s="2107"/>
      <c r="H42" s="2100"/>
      <c r="I42" s="2100"/>
      <c r="J42" s="2100"/>
      <c r="K42" s="2100"/>
      <c r="L42" s="2100"/>
    </row>
    <row r="43" spans="1:12" s="2050" customFormat="1">
      <c r="A43" s="2048" t="s">
        <v>4868</v>
      </c>
      <c r="B43" s="1955" t="s">
        <v>6681</v>
      </c>
      <c r="C43" s="2049">
        <v>177.2</v>
      </c>
      <c r="D43" s="1014"/>
      <c r="E43" s="1014"/>
      <c r="F43" s="2107"/>
      <c r="G43" s="2107"/>
      <c r="H43" s="2100"/>
      <c r="I43" s="2100"/>
      <c r="J43" s="2100"/>
      <c r="K43" s="2100"/>
      <c r="L43" s="2100"/>
    </row>
    <row r="44" spans="1:12" s="2050" customFormat="1">
      <c r="A44" s="2048" t="s">
        <v>4868</v>
      </c>
      <c r="B44" s="1955" t="s">
        <v>7387</v>
      </c>
      <c r="C44" s="2049">
        <v>50.3</v>
      </c>
      <c r="D44" s="1014"/>
      <c r="E44" s="1014"/>
      <c r="F44" s="2107"/>
      <c r="G44" s="2107"/>
      <c r="H44" s="2100"/>
      <c r="I44" s="2100"/>
      <c r="J44" s="2100"/>
      <c r="K44" s="2100"/>
      <c r="L44" s="2100"/>
    </row>
    <row r="45" spans="1:12" s="1972" customFormat="1">
      <c r="A45" s="2305"/>
      <c r="B45" s="2043" t="s">
        <v>8056</v>
      </c>
      <c r="C45" s="2056">
        <f>C5+C13+C19+C22+C28+C30+C32</f>
        <v>2670.75</v>
      </c>
      <c r="D45" s="2305"/>
      <c r="E45" s="2305"/>
      <c r="F45" s="2101"/>
      <c r="G45" s="2101"/>
      <c r="H45" s="2306"/>
      <c r="I45" s="2306"/>
      <c r="J45" s="2306"/>
      <c r="K45" s="2306"/>
      <c r="L45" s="2306"/>
    </row>
    <row r="46" spans="1:12">
      <c r="C46" s="2055">
        <f>C45-3476</f>
        <v>-805.25</v>
      </c>
    </row>
  </sheetData>
  <mergeCells count="12">
    <mergeCell ref="I3:I4"/>
    <mergeCell ref="J3:J4"/>
    <mergeCell ref="A1:D1"/>
    <mergeCell ref="A2:E2"/>
    <mergeCell ref="G2:J2"/>
    <mergeCell ref="A3:A4"/>
    <mergeCell ref="B3:B4"/>
    <mergeCell ref="C3:C4"/>
    <mergeCell ref="D3:D4"/>
    <mergeCell ref="E3:E4"/>
    <mergeCell ref="G3:G4"/>
    <mergeCell ref="H3:H4"/>
  </mergeCells>
  <pageMargins left="1.26" right="7.0000000000000007E-2" top="0.59" bottom="0.28999999999999998" header="0.3" footer="0.3"/>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topLeftCell="A36" zoomScale="70" zoomScaleNormal="70" workbookViewId="0">
      <selection activeCell="C3" sqref="C3:C10"/>
    </sheetView>
  </sheetViews>
  <sheetFormatPr defaultColWidth="9.140625" defaultRowHeight="15.75"/>
  <cols>
    <col min="1" max="1" width="5.7109375" style="2341" customWidth="1"/>
    <col min="2" max="2" width="26.7109375" style="2339" customWidth="1"/>
    <col min="3" max="3" width="29.42578125" style="2339" customWidth="1"/>
    <col min="4" max="4" width="6" style="2339" bestFit="1" customWidth="1"/>
    <col min="5" max="5" width="9.42578125" style="2339" customWidth="1"/>
    <col min="6" max="6" width="13.7109375" style="2339" bestFit="1" customWidth="1"/>
    <col min="7" max="7" width="10" style="2339" customWidth="1"/>
    <col min="8" max="8" width="54" style="2339" customWidth="1"/>
    <col min="9" max="9" width="17.42578125" style="1026" customWidth="1"/>
    <col min="10" max="16384" width="9.140625" style="1026"/>
  </cols>
  <sheetData>
    <row r="1" spans="1:8" ht="36.75" customHeight="1">
      <c r="A1" s="4267" t="s">
        <v>9248</v>
      </c>
      <c r="B1" s="4268"/>
      <c r="C1" s="4268"/>
      <c r="D1" s="4268"/>
      <c r="E1" s="4268"/>
      <c r="F1" s="4268"/>
      <c r="G1" s="4268"/>
      <c r="H1" s="4268"/>
    </row>
    <row r="2" spans="1:8">
      <c r="A2" s="4269" t="s">
        <v>9140</v>
      </c>
      <c r="B2" s="4269"/>
      <c r="C2" s="4269"/>
      <c r="D2" s="4269"/>
      <c r="E2" s="4269"/>
      <c r="F2" s="4269"/>
      <c r="G2" s="4269"/>
      <c r="H2" s="4269"/>
    </row>
    <row r="3" spans="1:8" s="2455" customFormat="1" ht="31.5">
      <c r="A3" s="2333" t="s">
        <v>6</v>
      </c>
      <c r="B3" s="2334" t="s">
        <v>8564</v>
      </c>
      <c r="C3" s="2334" t="s">
        <v>8565</v>
      </c>
      <c r="D3" s="2334" t="s">
        <v>3215</v>
      </c>
      <c r="E3" s="2334" t="s">
        <v>2875</v>
      </c>
      <c r="F3" s="2335" t="s">
        <v>9183</v>
      </c>
      <c r="G3" s="2334" t="s">
        <v>8566</v>
      </c>
      <c r="H3" s="2334" t="s">
        <v>8567</v>
      </c>
    </row>
    <row r="4" spans="1:8" s="2399" customFormat="1">
      <c r="A4" s="2334" t="s">
        <v>3224</v>
      </c>
      <c r="B4" s="4265" t="s">
        <v>9236</v>
      </c>
      <c r="C4" s="4266"/>
      <c r="D4" s="2456"/>
      <c r="E4" s="2456"/>
      <c r="F4" s="2397">
        <f>SUM(F5:F9)</f>
        <v>15544</v>
      </c>
      <c r="G4" s="2398">
        <v>9582</v>
      </c>
      <c r="H4" s="2336"/>
    </row>
    <row r="5" spans="1:8" s="2339" customFormat="1" ht="31.5">
      <c r="A5" s="2453">
        <v>1</v>
      </c>
      <c r="B5" s="1329" t="s">
        <v>8568</v>
      </c>
      <c r="C5" s="1329" t="s">
        <v>8569</v>
      </c>
      <c r="D5" s="2453">
        <v>19</v>
      </c>
      <c r="E5" s="2453" t="s">
        <v>9184</v>
      </c>
      <c r="F5" s="2337">
        <v>2086</v>
      </c>
      <c r="G5" s="2338">
        <v>970</v>
      </c>
      <c r="H5" s="1329"/>
    </row>
    <row r="6" spans="1:8" s="2339" customFormat="1" ht="63">
      <c r="A6" s="2453">
        <v>2</v>
      </c>
      <c r="B6" s="1329" t="s">
        <v>8570</v>
      </c>
      <c r="C6" s="1329" t="s">
        <v>8571</v>
      </c>
      <c r="D6" s="2453">
        <v>14</v>
      </c>
      <c r="E6" s="2453" t="s">
        <v>9185</v>
      </c>
      <c r="F6" s="2337">
        <v>1752</v>
      </c>
      <c r="G6" s="2338">
        <v>903</v>
      </c>
      <c r="H6" s="1329" t="s">
        <v>8572</v>
      </c>
    </row>
    <row r="7" spans="1:8" s="2339" customFormat="1">
      <c r="A7" s="2453">
        <v>3</v>
      </c>
      <c r="B7" s="1329" t="s">
        <v>8573</v>
      </c>
      <c r="C7" s="1329" t="s">
        <v>8574</v>
      </c>
      <c r="D7" s="2453">
        <v>14</v>
      </c>
      <c r="E7" s="2453">
        <v>106</v>
      </c>
      <c r="F7" s="2337">
        <v>4721</v>
      </c>
      <c r="G7" s="2338">
        <v>2950</v>
      </c>
      <c r="H7" s="1329" t="s">
        <v>8575</v>
      </c>
    </row>
    <row r="8" spans="1:8" s="2339" customFormat="1" ht="47.25">
      <c r="A8" s="2453">
        <v>4</v>
      </c>
      <c r="B8" s="1329" t="s">
        <v>7749</v>
      </c>
      <c r="C8" s="1329" t="s">
        <v>8576</v>
      </c>
      <c r="D8" s="2453">
        <v>14</v>
      </c>
      <c r="E8" s="2453">
        <v>75</v>
      </c>
      <c r="F8" s="2337">
        <v>2700</v>
      </c>
      <c r="G8" s="2338">
        <v>471</v>
      </c>
      <c r="H8" s="1329" t="s">
        <v>8577</v>
      </c>
    </row>
    <row r="9" spans="1:8" s="2339" customFormat="1">
      <c r="A9" s="2453">
        <v>5</v>
      </c>
      <c r="B9" s="1329" t="s">
        <v>8578</v>
      </c>
      <c r="C9" s="1329" t="s">
        <v>8579</v>
      </c>
      <c r="D9" s="2453">
        <v>14</v>
      </c>
      <c r="E9" s="2453">
        <v>78</v>
      </c>
      <c r="F9" s="2337">
        <v>4285</v>
      </c>
      <c r="G9" s="2338">
        <v>4288</v>
      </c>
      <c r="H9" s="1329" t="s">
        <v>8580</v>
      </c>
    </row>
    <row r="10" spans="1:8" s="2399" customFormat="1">
      <c r="A10" s="2334" t="s">
        <v>3575</v>
      </c>
      <c r="B10" s="4265" t="s">
        <v>9237</v>
      </c>
      <c r="C10" s="4266"/>
      <c r="D10" s="2456"/>
      <c r="E10" s="2456"/>
      <c r="F10" s="2397">
        <v>19863</v>
      </c>
      <c r="G10" s="2398">
        <v>7099</v>
      </c>
      <c r="H10" s="2336"/>
    </row>
    <row r="11" spans="1:8" s="2339" customFormat="1" ht="31.5">
      <c r="A11" s="2453">
        <v>6</v>
      </c>
      <c r="B11" s="1329" t="s">
        <v>8581</v>
      </c>
      <c r="C11" s="1329" t="s">
        <v>8582</v>
      </c>
      <c r="D11" s="2453">
        <v>20</v>
      </c>
      <c r="E11" s="2453">
        <v>37</v>
      </c>
      <c r="F11" s="2337">
        <v>3114</v>
      </c>
      <c r="G11" s="2338">
        <v>1611</v>
      </c>
      <c r="H11" s="1329" t="s">
        <v>8583</v>
      </c>
    </row>
    <row r="12" spans="1:8" s="2339" customFormat="1" ht="47.25">
      <c r="A12" s="2453">
        <v>7</v>
      </c>
      <c r="B12" s="1329" t="s">
        <v>8584</v>
      </c>
      <c r="C12" s="1329" t="s">
        <v>8585</v>
      </c>
      <c r="D12" s="2453">
        <v>20</v>
      </c>
      <c r="E12" s="2453">
        <v>136</v>
      </c>
      <c r="F12" s="2337">
        <v>1020</v>
      </c>
      <c r="G12" s="2338">
        <v>598</v>
      </c>
      <c r="H12" s="1329" t="s">
        <v>8586</v>
      </c>
    </row>
    <row r="13" spans="1:8" s="2339" customFormat="1">
      <c r="A13" s="2453">
        <v>8</v>
      </c>
      <c r="B13" s="1329" t="s">
        <v>8360</v>
      </c>
      <c r="C13" s="1329" t="s">
        <v>8587</v>
      </c>
      <c r="D13" s="2453">
        <v>20</v>
      </c>
      <c r="E13" s="2453">
        <v>84</v>
      </c>
      <c r="F13" s="2337">
        <v>3972</v>
      </c>
      <c r="G13" s="2338">
        <v>3972</v>
      </c>
      <c r="H13" s="4270" t="s">
        <v>8588</v>
      </c>
    </row>
    <row r="14" spans="1:8" s="2339" customFormat="1">
      <c r="A14" s="2453">
        <v>9</v>
      </c>
      <c r="B14" s="1329" t="s">
        <v>8589</v>
      </c>
      <c r="C14" s="1329" t="s">
        <v>8590</v>
      </c>
      <c r="D14" s="2453">
        <v>19</v>
      </c>
      <c r="E14" s="2453">
        <v>9</v>
      </c>
      <c r="F14" s="2337">
        <v>2363</v>
      </c>
      <c r="G14" s="2338">
        <v>518</v>
      </c>
      <c r="H14" s="4271"/>
    </row>
    <row r="15" spans="1:8" s="2339" customFormat="1">
      <c r="A15" s="2453">
        <v>10</v>
      </c>
      <c r="B15" s="1329" t="s">
        <v>8591</v>
      </c>
      <c r="C15" s="1329" t="s">
        <v>8590</v>
      </c>
      <c r="D15" s="2453">
        <v>19</v>
      </c>
      <c r="E15" s="2453" t="s">
        <v>9186</v>
      </c>
      <c r="F15" s="2337">
        <v>2603</v>
      </c>
      <c r="G15" s="2338">
        <v>400</v>
      </c>
      <c r="H15" s="4271"/>
    </row>
    <row r="16" spans="1:8" s="2339" customFormat="1">
      <c r="A16" s="2453">
        <v>11</v>
      </c>
      <c r="B16" s="1329" t="s">
        <v>7764</v>
      </c>
      <c r="C16" s="1329" t="s">
        <v>8590</v>
      </c>
      <c r="D16" s="2453">
        <v>19</v>
      </c>
      <c r="E16" s="2453">
        <v>84</v>
      </c>
      <c r="F16" s="2337">
        <v>4367</v>
      </c>
      <c r="G16" s="2338"/>
      <c r="H16" s="4271"/>
    </row>
    <row r="17" spans="1:8" s="2339" customFormat="1">
      <c r="A17" s="2453">
        <v>12</v>
      </c>
      <c r="B17" s="1329" t="s">
        <v>8592</v>
      </c>
      <c r="C17" s="1329" t="s">
        <v>8593</v>
      </c>
      <c r="D17" s="2453">
        <v>20</v>
      </c>
      <c r="E17" s="2453">
        <v>179</v>
      </c>
      <c r="F17" s="2337">
        <v>2424</v>
      </c>
      <c r="G17" s="2338"/>
      <c r="H17" s="4272"/>
    </row>
    <row r="18" spans="1:8" s="2399" customFormat="1">
      <c r="A18" s="2334" t="s">
        <v>3754</v>
      </c>
      <c r="B18" s="4265" t="s">
        <v>9238</v>
      </c>
      <c r="C18" s="4266"/>
      <c r="D18" s="2456"/>
      <c r="E18" s="2456"/>
      <c r="F18" s="2397">
        <f>SUM(F19:F24)</f>
        <v>21084</v>
      </c>
      <c r="G18" s="2398">
        <v>1590</v>
      </c>
      <c r="H18" s="2336"/>
    </row>
    <row r="19" spans="1:8" s="2339" customFormat="1" ht="47.25">
      <c r="A19" s="2453">
        <v>13</v>
      </c>
      <c r="B19" s="1329" t="s">
        <v>8594</v>
      </c>
      <c r="C19" s="1329" t="s">
        <v>8595</v>
      </c>
      <c r="D19" s="2453">
        <v>19</v>
      </c>
      <c r="E19" s="2453">
        <v>5</v>
      </c>
      <c r="F19" s="2337">
        <v>10000</v>
      </c>
      <c r="G19" s="2338"/>
      <c r="H19" s="1329" t="s">
        <v>9187</v>
      </c>
    </row>
    <row r="20" spans="1:8" s="2339" customFormat="1">
      <c r="A20" s="2453">
        <v>14</v>
      </c>
      <c r="B20" s="1329" t="s">
        <v>8596</v>
      </c>
      <c r="C20" s="1329" t="s">
        <v>8597</v>
      </c>
      <c r="D20" s="2453">
        <v>16</v>
      </c>
      <c r="E20" s="2453">
        <v>140</v>
      </c>
      <c r="F20" s="2337">
        <v>6219</v>
      </c>
      <c r="G20" s="2338"/>
      <c r="H20" s="1329" t="s">
        <v>8598</v>
      </c>
    </row>
    <row r="21" spans="1:8" s="2339" customFormat="1" ht="31.5">
      <c r="A21" s="2453">
        <v>15</v>
      </c>
      <c r="B21" s="1329" t="s">
        <v>8599</v>
      </c>
      <c r="C21" s="1329" t="s">
        <v>8600</v>
      </c>
      <c r="D21" s="2453">
        <v>16</v>
      </c>
      <c r="E21" s="2453">
        <v>65</v>
      </c>
      <c r="F21" s="2337">
        <v>1170</v>
      </c>
      <c r="G21" s="2338"/>
      <c r="H21" s="1329"/>
    </row>
    <row r="22" spans="1:8" s="2339" customFormat="1" ht="31.5">
      <c r="A22" s="2453">
        <v>16</v>
      </c>
      <c r="B22" s="1329" t="s">
        <v>8601</v>
      </c>
      <c r="C22" s="1329" t="s">
        <v>8602</v>
      </c>
      <c r="D22" s="2453">
        <v>16</v>
      </c>
      <c r="E22" s="2453">
        <v>66</v>
      </c>
      <c r="F22" s="2337">
        <v>695</v>
      </c>
      <c r="G22" s="2338"/>
      <c r="H22" s="1329"/>
    </row>
    <row r="23" spans="1:8" s="2339" customFormat="1" ht="47.25">
      <c r="A23" s="2453">
        <v>17</v>
      </c>
      <c r="B23" s="1329" t="s">
        <v>8603</v>
      </c>
      <c r="C23" s="1329" t="s">
        <v>8604</v>
      </c>
      <c r="D23" s="2453"/>
      <c r="E23" s="2453"/>
      <c r="F23" s="2337">
        <v>1000</v>
      </c>
      <c r="G23" s="2338">
        <v>1590</v>
      </c>
      <c r="H23" s="2454" t="s">
        <v>8605</v>
      </c>
    </row>
    <row r="24" spans="1:8" s="2339" customFormat="1" ht="31.5">
      <c r="A24" s="2453">
        <v>18</v>
      </c>
      <c r="B24" s="1329" t="s">
        <v>8606</v>
      </c>
      <c r="C24" s="1329" t="s">
        <v>8607</v>
      </c>
      <c r="D24" s="2453">
        <v>19</v>
      </c>
      <c r="E24" s="2453">
        <v>84</v>
      </c>
      <c r="F24" s="2337">
        <v>2000</v>
      </c>
      <c r="G24" s="2338"/>
      <c r="H24" s="2454" t="s">
        <v>8608</v>
      </c>
    </row>
    <row r="25" spans="1:8" s="2399" customFormat="1">
      <c r="A25" s="2334" t="s">
        <v>7698</v>
      </c>
      <c r="B25" s="4265" t="s">
        <v>9239</v>
      </c>
      <c r="C25" s="4266"/>
      <c r="D25" s="2456"/>
      <c r="E25" s="2456"/>
      <c r="F25" s="2397">
        <f>F26</f>
        <v>36945</v>
      </c>
      <c r="G25" s="2398"/>
      <c r="H25" s="2336"/>
    </row>
    <row r="26" spans="1:8" s="2339" customFormat="1" ht="31.5">
      <c r="A26" s="2453">
        <v>19</v>
      </c>
      <c r="B26" s="1329" t="s">
        <v>8609</v>
      </c>
      <c r="C26" s="1329" t="s">
        <v>8610</v>
      </c>
      <c r="D26" s="2453">
        <v>27</v>
      </c>
      <c r="E26" s="2453">
        <v>75</v>
      </c>
      <c r="F26" s="2337">
        <v>36945</v>
      </c>
      <c r="G26" s="2338"/>
      <c r="H26" s="1329" t="s">
        <v>8611</v>
      </c>
    </row>
    <row r="27" spans="1:8" s="2445" customFormat="1">
      <c r="A27" s="2441" t="s">
        <v>7699</v>
      </c>
      <c r="B27" s="4274" t="s">
        <v>9240</v>
      </c>
      <c r="C27" s="4275"/>
      <c r="D27" s="2459"/>
      <c r="E27" s="2459"/>
      <c r="F27" s="680">
        <f>SUM(F28:F31)</f>
        <v>22920.899999999998</v>
      </c>
      <c r="G27" s="2443">
        <v>17525</v>
      </c>
      <c r="H27" s="2444"/>
    </row>
    <row r="28" spans="1:8" s="2301" customFormat="1">
      <c r="A28" s="2223">
        <v>20</v>
      </c>
      <c r="B28" s="2243" t="s">
        <v>8612</v>
      </c>
      <c r="C28" s="2243" t="s">
        <v>8613</v>
      </c>
      <c r="D28" s="2223">
        <v>28</v>
      </c>
      <c r="E28" s="2223">
        <v>23</v>
      </c>
      <c r="F28" s="2446">
        <v>6192</v>
      </c>
      <c r="G28" s="2447">
        <v>3204</v>
      </c>
      <c r="H28" s="4276" t="s">
        <v>8614</v>
      </c>
    </row>
    <row r="29" spans="1:8" s="2301" customFormat="1">
      <c r="A29" s="2223">
        <v>21</v>
      </c>
      <c r="B29" s="2243" t="s">
        <v>8615</v>
      </c>
      <c r="C29" s="2243" t="s">
        <v>8616</v>
      </c>
      <c r="D29" s="2223">
        <v>29</v>
      </c>
      <c r="E29" s="2223">
        <v>54</v>
      </c>
      <c r="F29" s="2446">
        <v>13669</v>
      </c>
      <c r="G29" s="2447">
        <v>9665</v>
      </c>
      <c r="H29" s="4277"/>
    </row>
    <row r="30" spans="1:8" s="2301" customFormat="1">
      <c r="A30" s="2223">
        <v>22</v>
      </c>
      <c r="B30" s="2243" t="s">
        <v>8617</v>
      </c>
      <c r="C30" s="1698" t="s">
        <v>8618</v>
      </c>
      <c r="D30" s="2223">
        <v>29</v>
      </c>
      <c r="E30" s="2223">
        <v>82</v>
      </c>
      <c r="F30" s="2446">
        <v>748.6</v>
      </c>
      <c r="G30" s="2447">
        <v>74</v>
      </c>
      <c r="H30" s="4277"/>
    </row>
    <row r="31" spans="1:8" s="2301" customFormat="1">
      <c r="A31" s="2223">
        <v>23</v>
      </c>
      <c r="B31" s="2243" t="s">
        <v>8619</v>
      </c>
      <c r="C31" s="1698" t="s">
        <v>8620</v>
      </c>
      <c r="D31" s="2223">
        <v>29</v>
      </c>
      <c r="E31" s="2223">
        <v>88</v>
      </c>
      <c r="F31" s="2446">
        <v>2311.3000000000002</v>
      </c>
      <c r="G31" s="2447">
        <v>4583</v>
      </c>
      <c r="H31" s="4278"/>
    </row>
    <row r="32" spans="1:8" s="2445" customFormat="1">
      <c r="A32" s="2441" t="s">
        <v>7700</v>
      </c>
      <c r="B32" s="4274" t="s">
        <v>9241</v>
      </c>
      <c r="C32" s="4275"/>
      <c r="D32" s="2459"/>
      <c r="E32" s="2459"/>
      <c r="F32" s="680">
        <f>SUM(F33:F36)</f>
        <v>4294.8</v>
      </c>
      <c r="G32" s="2442">
        <v>3820.8</v>
      </c>
      <c r="H32" s="2444"/>
    </row>
    <row r="33" spans="1:8" s="2301" customFormat="1" ht="31.5">
      <c r="A33" s="2223">
        <v>24</v>
      </c>
      <c r="B33" s="2243" t="s">
        <v>8621</v>
      </c>
      <c r="C33" s="2243" t="s">
        <v>8622</v>
      </c>
      <c r="D33" s="2223">
        <v>28</v>
      </c>
      <c r="E33" s="2223" t="s">
        <v>9188</v>
      </c>
      <c r="F33" s="2446">
        <v>1275</v>
      </c>
      <c r="G33" s="2447">
        <v>1802</v>
      </c>
      <c r="H33" s="2243"/>
    </row>
    <row r="34" spans="1:8" s="2301" customFormat="1">
      <c r="A34" s="2448">
        <v>25</v>
      </c>
      <c r="B34" s="1014" t="s">
        <v>8623</v>
      </c>
      <c r="C34" s="1014" t="s">
        <v>8624</v>
      </c>
      <c r="D34" s="2448">
        <v>29</v>
      </c>
      <c r="E34" s="2448">
        <v>16</v>
      </c>
      <c r="F34" s="2279">
        <v>873</v>
      </c>
      <c r="G34" s="2319">
        <v>340</v>
      </c>
      <c r="H34" s="4279" t="s">
        <v>8625</v>
      </c>
    </row>
    <row r="35" spans="1:8" s="2301" customFormat="1" ht="31.5">
      <c r="A35" s="2448">
        <v>26</v>
      </c>
      <c r="B35" s="1014" t="s">
        <v>8626</v>
      </c>
      <c r="C35" s="1014" t="s">
        <v>8627</v>
      </c>
      <c r="D35" s="2448">
        <v>29</v>
      </c>
      <c r="E35" s="2448">
        <v>14</v>
      </c>
      <c r="F35" s="2279">
        <v>950</v>
      </c>
      <c r="G35" s="2319">
        <v>386</v>
      </c>
      <c r="H35" s="4280"/>
    </row>
    <row r="36" spans="1:8" s="2301" customFormat="1">
      <c r="A36" s="2448">
        <v>27</v>
      </c>
      <c r="B36" s="1014" t="s">
        <v>8628</v>
      </c>
      <c r="C36" s="1014" t="s">
        <v>8629</v>
      </c>
      <c r="D36" s="2448">
        <v>29</v>
      </c>
      <c r="E36" s="2448" t="s">
        <v>9189</v>
      </c>
      <c r="F36" s="2279">
        <v>1196.8</v>
      </c>
      <c r="G36" s="2319">
        <v>1293</v>
      </c>
      <c r="H36" s="4281"/>
    </row>
    <row r="37" spans="1:8" s="2339" customFormat="1">
      <c r="A37" s="2458" t="s">
        <v>7701</v>
      </c>
      <c r="B37" s="4282" t="s">
        <v>9242</v>
      </c>
      <c r="C37" s="4282"/>
      <c r="D37" s="2457"/>
      <c r="E37" s="2457"/>
      <c r="F37" s="2340">
        <f>SUM(F38:F59)</f>
        <v>62657.4</v>
      </c>
      <c r="G37" s="2400" t="s">
        <v>9243</v>
      </c>
      <c r="H37" s="1331"/>
    </row>
    <row r="38" spans="1:8" s="2339" customFormat="1" ht="31.5">
      <c r="A38" s="2453">
        <v>28</v>
      </c>
      <c r="B38" s="2454" t="s">
        <v>8630</v>
      </c>
      <c r="C38" s="2454" t="s">
        <v>8631</v>
      </c>
      <c r="D38" s="2453">
        <v>28</v>
      </c>
      <c r="E38" s="2453">
        <v>2</v>
      </c>
      <c r="F38" s="2321">
        <v>130.5</v>
      </c>
      <c r="G38" s="1838">
        <v>1822</v>
      </c>
      <c r="H38" s="1331" t="s">
        <v>8632</v>
      </c>
    </row>
    <row r="39" spans="1:8" s="2339" customFormat="1" ht="31.5">
      <c r="A39" s="2453">
        <v>29</v>
      </c>
      <c r="B39" s="2454" t="s">
        <v>8633</v>
      </c>
      <c r="C39" s="2454" t="s">
        <v>9221</v>
      </c>
      <c r="D39" s="2453">
        <v>33</v>
      </c>
      <c r="E39" s="2453" t="s">
        <v>9190</v>
      </c>
      <c r="F39" s="2321">
        <v>361</v>
      </c>
      <c r="G39" s="1838">
        <v>424</v>
      </c>
      <c r="H39" s="1331" t="s">
        <v>8632</v>
      </c>
    </row>
    <row r="40" spans="1:8" s="2339" customFormat="1" ht="47.25">
      <c r="A40" s="2453">
        <v>30</v>
      </c>
      <c r="B40" s="2454" t="s">
        <v>8634</v>
      </c>
      <c r="C40" s="2454" t="s">
        <v>8635</v>
      </c>
      <c r="D40" s="2453">
        <v>34</v>
      </c>
      <c r="E40" s="2453">
        <v>81</v>
      </c>
      <c r="F40" s="2321">
        <v>2185.1</v>
      </c>
      <c r="G40" s="1838">
        <v>1107</v>
      </c>
      <c r="H40" s="1331" t="s">
        <v>8636</v>
      </c>
    </row>
    <row r="41" spans="1:8" s="2339" customFormat="1" ht="32.25" customHeight="1">
      <c r="A41" s="2453">
        <v>31</v>
      </c>
      <c r="B41" s="2454" t="s">
        <v>8637</v>
      </c>
      <c r="C41" s="2454" t="s">
        <v>8638</v>
      </c>
      <c r="D41" s="2453">
        <v>32</v>
      </c>
      <c r="E41" s="2453">
        <v>5</v>
      </c>
      <c r="F41" s="2321">
        <v>2899.8</v>
      </c>
      <c r="G41" s="1838"/>
      <c r="H41" s="1331" t="s">
        <v>8632</v>
      </c>
    </row>
    <row r="42" spans="1:8" s="2339" customFormat="1" ht="31.5">
      <c r="A42" s="2453">
        <v>32</v>
      </c>
      <c r="B42" s="2454" t="s">
        <v>8639</v>
      </c>
      <c r="C42" s="2454" t="s">
        <v>8640</v>
      </c>
      <c r="D42" s="2453">
        <v>102</v>
      </c>
      <c r="E42" s="2453">
        <v>24</v>
      </c>
      <c r="F42" s="2321">
        <v>40000</v>
      </c>
      <c r="G42" s="1838">
        <v>4185</v>
      </c>
      <c r="H42" s="1331" t="s">
        <v>8641</v>
      </c>
    </row>
    <row r="43" spans="1:8" s="2339" customFormat="1" ht="31.5">
      <c r="A43" s="2453">
        <v>33</v>
      </c>
      <c r="B43" s="2454" t="s">
        <v>8642</v>
      </c>
      <c r="C43" s="2454" t="s">
        <v>8643</v>
      </c>
      <c r="D43" s="2453">
        <v>19</v>
      </c>
      <c r="E43" s="2453" t="s">
        <v>9191</v>
      </c>
      <c r="F43" s="2321">
        <v>938</v>
      </c>
      <c r="G43" s="1838">
        <v>868</v>
      </c>
      <c r="H43" s="1331" t="s">
        <v>8644</v>
      </c>
    </row>
    <row r="44" spans="1:8" s="2339" customFormat="1" ht="31.5">
      <c r="A44" s="2453">
        <v>34</v>
      </c>
      <c r="B44" s="2454" t="s">
        <v>8645</v>
      </c>
      <c r="C44" s="2454" t="s">
        <v>8646</v>
      </c>
      <c r="D44" s="2453">
        <v>24</v>
      </c>
      <c r="E44" s="2453">
        <v>120</v>
      </c>
      <c r="F44" s="2321">
        <v>65</v>
      </c>
      <c r="G44" s="1838">
        <v>240</v>
      </c>
      <c r="H44" s="1342" t="s">
        <v>8605</v>
      </c>
    </row>
    <row r="45" spans="1:8" s="2339" customFormat="1" ht="31.5">
      <c r="A45" s="2453">
        <v>35</v>
      </c>
      <c r="B45" s="2454" t="s">
        <v>8647</v>
      </c>
      <c r="C45" s="2454" t="s">
        <v>8648</v>
      </c>
      <c r="D45" s="2453">
        <v>23</v>
      </c>
      <c r="E45" s="2453">
        <v>62</v>
      </c>
      <c r="F45" s="2321">
        <v>490</v>
      </c>
      <c r="G45" s="1838">
        <v>210</v>
      </c>
      <c r="H45" s="2454" t="s">
        <v>8649</v>
      </c>
    </row>
    <row r="46" spans="1:8" s="2339" customFormat="1" ht="31.5">
      <c r="A46" s="2453">
        <v>36</v>
      </c>
      <c r="B46" s="2454" t="s">
        <v>8650</v>
      </c>
      <c r="C46" s="2454" t="s">
        <v>8651</v>
      </c>
      <c r="D46" s="2453">
        <v>15</v>
      </c>
      <c r="E46" s="2453" t="s">
        <v>9192</v>
      </c>
      <c r="F46" s="2321">
        <v>421</v>
      </c>
      <c r="G46" s="1838">
        <v>446</v>
      </c>
      <c r="H46" s="2454" t="s">
        <v>8652</v>
      </c>
    </row>
    <row r="47" spans="1:8" s="2339" customFormat="1" ht="31.5">
      <c r="A47" s="2453">
        <v>37</v>
      </c>
      <c r="B47" s="2454" t="s">
        <v>8653</v>
      </c>
      <c r="C47" s="2454" t="s">
        <v>8654</v>
      </c>
      <c r="D47" s="2453">
        <v>15</v>
      </c>
      <c r="E47" s="2453" t="s">
        <v>9193</v>
      </c>
      <c r="F47" s="2321">
        <v>410</v>
      </c>
      <c r="G47" s="1838">
        <v>868</v>
      </c>
      <c r="H47" s="2332" t="s">
        <v>8655</v>
      </c>
    </row>
    <row r="48" spans="1:8" s="2339" customFormat="1" ht="31.5">
      <c r="A48" s="2453">
        <v>38</v>
      </c>
      <c r="B48" s="2454" t="s">
        <v>8656</v>
      </c>
      <c r="C48" s="2454" t="s">
        <v>8657</v>
      </c>
      <c r="D48" s="2453">
        <v>30</v>
      </c>
      <c r="E48" s="2453">
        <v>58</v>
      </c>
      <c r="F48" s="2321">
        <v>1044</v>
      </c>
      <c r="G48" s="1838">
        <v>341</v>
      </c>
      <c r="H48" s="1331" t="s">
        <v>8658</v>
      </c>
    </row>
    <row r="49" spans="1:8" s="2339" customFormat="1" ht="31.5">
      <c r="A49" s="2453">
        <v>39</v>
      </c>
      <c r="B49" s="2454" t="s">
        <v>8659</v>
      </c>
      <c r="C49" s="2454" t="s">
        <v>8660</v>
      </c>
      <c r="D49" s="2453">
        <v>32</v>
      </c>
      <c r="E49" s="2453" t="s">
        <v>9194</v>
      </c>
      <c r="F49" s="2321">
        <v>1241</v>
      </c>
      <c r="G49" s="1838">
        <v>1498</v>
      </c>
      <c r="H49" s="1331" t="s">
        <v>8661</v>
      </c>
    </row>
    <row r="50" spans="1:8" s="2339" customFormat="1" ht="31.5">
      <c r="A50" s="2453">
        <v>40</v>
      </c>
      <c r="B50" s="2454" t="s">
        <v>8662</v>
      </c>
      <c r="C50" s="2454" t="s">
        <v>8663</v>
      </c>
      <c r="D50" s="2453">
        <v>7</v>
      </c>
      <c r="E50" s="2453">
        <v>95</v>
      </c>
      <c r="F50" s="2321">
        <v>625</v>
      </c>
      <c r="G50" s="1838">
        <v>1121</v>
      </c>
      <c r="H50" s="1331" t="s">
        <v>8664</v>
      </c>
    </row>
    <row r="51" spans="1:8" s="2339" customFormat="1" ht="31.5">
      <c r="A51" s="2453">
        <v>41</v>
      </c>
      <c r="B51" s="2454" t="s">
        <v>8665</v>
      </c>
      <c r="C51" s="2454" t="s">
        <v>8666</v>
      </c>
      <c r="D51" s="2453">
        <v>23</v>
      </c>
      <c r="E51" s="2453">
        <v>60</v>
      </c>
      <c r="F51" s="2321">
        <v>612</v>
      </c>
      <c r="G51" s="1838">
        <v>350</v>
      </c>
      <c r="H51" s="1331" t="s">
        <v>8667</v>
      </c>
    </row>
    <row r="52" spans="1:8" s="2339" customFormat="1" ht="31.5">
      <c r="A52" s="2453">
        <v>42</v>
      </c>
      <c r="B52" s="2454" t="s">
        <v>8668</v>
      </c>
      <c r="C52" s="2454" t="s">
        <v>8669</v>
      </c>
      <c r="D52" s="2453">
        <v>29</v>
      </c>
      <c r="E52" s="2453">
        <v>39</v>
      </c>
      <c r="F52" s="2321">
        <v>452</v>
      </c>
      <c r="G52" s="1838">
        <v>869</v>
      </c>
      <c r="H52" s="1331" t="s">
        <v>8670</v>
      </c>
    </row>
    <row r="53" spans="1:8" s="2339" customFormat="1" ht="47.25">
      <c r="A53" s="2453">
        <v>43</v>
      </c>
      <c r="B53" s="2454" t="s">
        <v>8671</v>
      </c>
      <c r="C53" s="2454" t="s">
        <v>8672</v>
      </c>
      <c r="D53" s="2453">
        <v>10</v>
      </c>
      <c r="E53" s="2453">
        <v>173</v>
      </c>
      <c r="F53" s="2321">
        <v>659</v>
      </c>
      <c r="G53" s="1838">
        <v>665</v>
      </c>
      <c r="H53" s="1331" t="s">
        <v>8673</v>
      </c>
    </row>
    <row r="54" spans="1:8" s="2339" customFormat="1" ht="31.5">
      <c r="A54" s="2453">
        <v>44</v>
      </c>
      <c r="B54" s="2454" t="s">
        <v>8674</v>
      </c>
      <c r="C54" s="2454" t="s">
        <v>8675</v>
      </c>
      <c r="D54" s="2453">
        <v>5</v>
      </c>
      <c r="E54" s="2453">
        <v>18</v>
      </c>
      <c r="F54" s="2321">
        <v>1475</v>
      </c>
      <c r="G54" s="1838">
        <v>1294</v>
      </c>
      <c r="H54" s="1331" t="s">
        <v>8676</v>
      </c>
    </row>
    <row r="55" spans="1:8" s="2339" customFormat="1" ht="47.25">
      <c r="A55" s="2453">
        <v>45</v>
      </c>
      <c r="B55" s="2454" t="s">
        <v>8677</v>
      </c>
      <c r="C55" s="2454" t="s">
        <v>8678</v>
      </c>
      <c r="D55" s="2453">
        <v>26</v>
      </c>
      <c r="E55" s="2453">
        <v>60</v>
      </c>
      <c r="F55" s="2321">
        <v>3516</v>
      </c>
      <c r="G55" s="1838">
        <v>1294</v>
      </c>
      <c r="H55" s="1331" t="s">
        <v>8679</v>
      </c>
    </row>
    <row r="56" spans="1:8" s="2339" customFormat="1" ht="47.25">
      <c r="A56" s="2453">
        <v>46</v>
      </c>
      <c r="B56" s="2454" t="s">
        <v>8680</v>
      </c>
      <c r="C56" s="2454" t="s">
        <v>8681</v>
      </c>
      <c r="D56" s="2453">
        <v>67</v>
      </c>
      <c r="E56" s="2453" t="s">
        <v>7260</v>
      </c>
      <c r="F56" s="2321">
        <v>2366</v>
      </c>
      <c r="G56" s="1838">
        <v>820</v>
      </c>
      <c r="H56" s="1331" t="s">
        <v>8682</v>
      </c>
    </row>
    <row r="57" spans="1:8" s="2339" customFormat="1" ht="31.5">
      <c r="A57" s="2453">
        <v>47</v>
      </c>
      <c r="B57" s="2454" t="s">
        <v>8683</v>
      </c>
      <c r="C57" s="2454" t="s">
        <v>8684</v>
      </c>
      <c r="D57" s="2453">
        <v>66</v>
      </c>
      <c r="E57" s="2453" t="s">
        <v>9195</v>
      </c>
      <c r="F57" s="2321">
        <v>1183</v>
      </c>
      <c r="G57" s="1838">
        <v>1424</v>
      </c>
      <c r="H57" s="1331" t="s">
        <v>8685</v>
      </c>
    </row>
    <row r="58" spans="1:8" s="2339" customFormat="1" ht="47.25">
      <c r="A58" s="2453">
        <v>48</v>
      </c>
      <c r="B58" s="2454" t="s">
        <v>8686</v>
      </c>
      <c r="C58" s="2454" t="s">
        <v>8687</v>
      </c>
      <c r="D58" s="2453">
        <v>66</v>
      </c>
      <c r="E58" s="2453" t="s">
        <v>9196</v>
      </c>
      <c r="F58" s="2321">
        <v>803</v>
      </c>
      <c r="G58" s="1838">
        <v>350</v>
      </c>
      <c r="H58" s="1331" t="s">
        <v>8688</v>
      </c>
    </row>
    <row r="59" spans="1:8" s="2339" customFormat="1" ht="31.5">
      <c r="A59" s="2453">
        <v>49</v>
      </c>
      <c r="B59" s="2454" t="s">
        <v>8689</v>
      </c>
      <c r="C59" s="2454" t="s">
        <v>8690</v>
      </c>
      <c r="D59" s="2453">
        <v>26</v>
      </c>
      <c r="E59" s="2453">
        <v>38</v>
      </c>
      <c r="F59" s="2321">
        <v>781</v>
      </c>
      <c r="G59" s="1838">
        <v>560</v>
      </c>
      <c r="H59" s="1329" t="s">
        <v>8605</v>
      </c>
    </row>
    <row r="60" spans="1:8" s="2339" customFormat="1">
      <c r="A60" s="1331"/>
      <c r="B60" s="4273" t="s">
        <v>9244</v>
      </c>
      <c r="C60" s="4273"/>
      <c r="D60" s="2458"/>
      <c r="E60" s="2458"/>
      <c r="F60" s="2340">
        <f>F4+F10+F18+F25+F27+F32+F37</f>
        <v>183309.1</v>
      </c>
      <c r="G60" s="2400" t="s">
        <v>9245</v>
      </c>
      <c r="H60" s="1331"/>
    </row>
    <row r="61" spans="1:8">
      <c r="F61" s="2401"/>
    </row>
    <row r="62" spans="1:8">
      <c r="F62" s="2401"/>
    </row>
    <row r="63" spans="1:8">
      <c r="F63" s="2402"/>
    </row>
  </sheetData>
  <mergeCells count="13">
    <mergeCell ref="B60:C60"/>
    <mergeCell ref="B25:C25"/>
    <mergeCell ref="B27:C27"/>
    <mergeCell ref="H28:H31"/>
    <mergeCell ref="B32:C32"/>
    <mergeCell ref="H34:H36"/>
    <mergeCell ref="B37:C37"/>
    <mergeCell ref="B18:C18"/>
    <mergeCell ref="A1:H1"/>
    <mergeCell ref="A2:H2"/>
    <mergeCell ref="B4:C4"/>
    <mergeCell ref="B10:C10"/>
    <mergeCell ref="H13:H17"/>
  </mergeCells>
  <pageMargins left="0.35" right="0.19" top="0.75" bottom="0.2" header="0.3" footer="0.2"/>
  <pageSetup paperSize="9" scale="90" orientation="landscape"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zoomScale="70" zoomScaleNormal="70" workbookViewId="0">
      <pane xSplit="4" ySplit="6" topLeftCell="E34" activePane="bottomRight" state="frozen"/>
      <selection activeCell="C3" sqref="C3:C10"/>
      <selection pane="topRight" activeCell="C3" sqref="C3:C10"/>
      <selection pane="bottomLeft" activeCell="C3" sqref="C3:C10"/>
      <selection pane="bottomRight" activeCell="C3" sqref="C3:C10"/>
    </sheetView>
  </sheetViews>
  <sheetFormatPr defaultColWidth="9.140625" defaultRowHeight="15.75"/>
  <cols>
    <col min="1" max="1" width="9.140625" style="1026"/>
    <col min="2" max="2" width="25.5703125" style="1026" customWidth="1"/>
    <col min="3" max="3" width="16.28515625" style="1026" customWidth="1"/>
    <col min="4" max="4" width="18.140625" style="1026" hidden="1" customWidth="1"/>
    <col min="5" max="5" width="18.42578125" style="1026" customWidth="1"/>
    <col min="6" max="6" width="24" style="1026" hidden="1" customWidth="1"/>
    <col min="7" max="7" width="26.5703125" style="2384" customWidth="1"/>
    <col min="8" max="8" width="12.140625" style="1026" customWidth="1"/>
    <col min="9" max="9" width="43.7109375" style="1026" customWidth="1"/>
    <col min="10" max="16384" width="9.140625" style="1026"/>
  </cols>
  <sheetData>
    <row r="1" spans="1:9" ht="30" customHeight="1">
      <c r="A1" s="4268" t="s">
        <v>9141</v>
      </c>
      <c r="B1" s="4268"/>
      <c r="C1" s="4268"/>
      <c r="D1" s="4268"/>
      <c r="E1" s="4268"/>
      <c r="F1" s="4268"/>
      <c r="G1" s="4268"/>
      <c r="H1" s="4268"/>
      <c r="I1" s="4268"/>
    </row>
    <row r="3" spans="1:9">
      <c r="A3" s="4288" t="s">
        <v>6</v>
      </c>
      <c r="B3" s="4288" t="s">
        <v>8112</v>
      </c>
      <c r="C3" s="4288" t="s">
        <v>8080</v>
      </c>
      <c r="D3" s="4288" t="s">
        <v>8113</v>
      </c>
      <c r="E3" s="4290" t="s">
        <v>247</v>
      </c>
      <c r="F3" s="4288" t="s">
        <v>8114</v>
      </c>
      <c r="G3" s="4288" t="s">
        <v>3216</v>
      </c>
      <c r="H3" s="4288" t="s">
        <v>8115</v>
      </c>
      <c r="I3" s="4288" t="s">
        <v>8116</v>
      </c>
    </row>
    <row r="4" spans="1:9">
      <c r="A4" s="4289"/>
      <c r="B4" s="4289"/>
      <c r="C4" s="4289"/>
      <c r="D4" s="4289"/>
      <c r="E4" s="4291"/>
      <c r="F4" s="4289"/>
      <c r="G4" s="4289"/>
      <c r="H4" s="4289"/>
      <c r="I4" s="4289"/>
    </row>
    <row r="5" spans="1:9" ht="15.75" customHeight="1">
      <c r="A5" s="2388"/>
      <c r="B5" s="4283" t="s">
        <v>9175</v>
      </c>
      <c r="C5" s="4285"/>
      <c r="D5" s="2388"/>
      <c r="E5" s="1957"/>
      <c r="F5" s="2390"/>
      <c r="G5" s="2390"/>
      <c r="H5" s="2394"/>
      <c r="I5" s="2388"/>
    </row>
    <row r="6" spans="1:9">
      <c r="A6" s="4283" t="s">
        <v>8193</v>
      </c>
      <c r="B6" s="4284"/>
      <c r="C6" s="4284"/>
      <c r="D6" s="4284"/>
      <c r="E6" s="4284"/>
      <c r="F6" s="2393"/>
      <c r="G6" s="2393"/>
      <c r="H6" s="2393"/>
      <c r="I6" s="2395"/>
    </row>
    <row r="7" spans="1:9" ht="63" hidden="1">
      <c r="A7" s="1352">
        <v>1</v>
      </c>
      <c r="B7" s="1998" t="s">
        <v>8194</v>
      </c>
      <c r="C7" s="1352" t="s">
        <v>8133</v>
      </c>
      <c r="D7" s="1999" t="s">
        <v>8195</v>
      </c>
      <c r="E7" s="1352" t="s">
        <v>8196</v>
      </c>
      <c r="F7" s="1352" t="s">
        <v>8197</v>
      </c>
      <c r="G7" s="1352" t="s">
        <v>8198</v>
      </c>
      <c r="H7" s="1999" t="s">
        <v>8120</v>
      </c>
      <c r="I7" s="1994" t="s">
        <v>8199</v>
      </c>
    </row>
    <row r="8" spans="1:9" ht="63" hidden="1">
      <c r="A8" s="2000">
        <v>2</v>
      </c>
      <c r="B8" s="1993" t="s">
        <v>8200</v>
      </c>
      <c r="C8" s="1352" t="s">
        <v>8201</v>
      </c>
      <c r="D8" s="1954" t="s">
        <v>8195</v>
      </c>
      <c r="E8" s="1352" t="s">
        <v>8196</v>
      </c>
      <c r="F8" s="1352" t="s">
        <v>8197</v>
      </c>
      <c r="G8" s="1352" t="s">
        <v>8198</v>
      </c>
      <c r="H8" s="1352" t="s">
        <v>8120</v>
      </c>
      <c r="I8" s="1994" t="s">
        <v>8199</v>
      </c>
    </row>
    <row r="9" spans="1:9" ht="63" hidden="1">
      <c r="A9" s="1352">
        <v>3</v>
      </c>
      <c r="B9" s="1993" t="s">
        <v>8202</v>
      </c>
      <c r="C9" s="1352" t="s">
        <v>8203</v>
      </c>
      <c r="D9" s="1954" t="s">
        <v>8195</v>
      </c>
      <c r="E9" s="1352" t="s">
        <v>8196</v>
      </c>
      <c r="F9" s="1352" t="s">
        <v>8197</v>
      </c>
      <c r="G9" s="1352" t="s">
        <v>8198</v>
      </c>
      <c r="H9" s="1352" t="s">
        <v>8120</v>
      </c>
      <c r="I9" s="1994" t="s">
        <v>8199</v>
      </c>
    </row>
    <row r="10" spans="1:9" ht="63" hidden="1">
      <c r="A10" s="1352">
        <v>4</v>
      </c>
      <c r="B10" s="1993" t="s">
        <v>8204</v>
      </c>
      <c r="C10" s="1352" t="s">
        <v>8205</v>
      </c>
      <c r="D10" s="1954" t="s">
        <v>8195</v>
      </c>
      <c r="E10" s="1352" t="s">
        <v>8196</v>
      </c>
      <c r="F10" s="1352" t="s">
        <v>8197</v>
      </c>
      <c r="G10" s="1352" t="s">
        <v>8198</v>
      </c>
      <c r="H10" s="1352" t="s">
        <v>8120</v>
      </c>
      <c r="I10" s="1994" t="s">
        <v>8199</v>
      </c>
    </row>
    <row r="11" spans="1:9" ht="63" hidden="1">
      <c r="A11" s="1352">
        <v>5</v>
      </c>
      <c r="B11" s="1993" t="s">
        <v>8206</v>
      </c>
      <c r="C11" s="1352" t="s">
        <v>8207</v>
      </c>
      <c r="D11" s="1954" t="s">
        <v>8120</v>
      </c>
      <c r="E11" s="2357">
        <v>4.2</v>
      </c>
      <c r="F11" s="1352" t="s">
        <v>8208</v>
      </c>
      <c r="G11" s="1352" t="s">
        <v>8209</v>
      </c>
      <c r="H11" s="1954" t="s">
        <v>8120</v>
      </c>
      <c r="I11" s="1994" t="s">
        <v>8199</v>
      </c>
    </row>
    <row r="12" spans="1:9" ht="63" hidden="1">
      <c r="A12" s="1352">
        <v>6</v>
      </c>
      <c r="B12" s="1993" t="s">
        <v>8210</v>
      </c>
      <c r="C12" s="1352" t="s">
        <v>8211</v>
      </c>
      <c r="D12" s="1954" t="s">
        <v>8212</v>
      </c>
      <c r="E12" s="1352" t="s">
        <v>8138</v>
      </c>
      <c r="F12" s="1352" t="s">
        <v>8197</v>
      </c>
      <c r="G12" s="1352" t="s">
        <v>8213</v>
      </c>
      <c r="H12" s="1352" t="s">
        <v>8120</v>
      </c>
      <c r="I12" s="1994" t="s">
        <v>8214</v>
      </c>
    </row>
    <row r="13" spans="1:9" ht="63">
      <c r="A13" s="1352">
        <v>7</v>
      </c>
      <c r="B13" s="1993" t="s">
        <v>8215</v>
      </c>
      <c r="C13" s="1352" t="s">
        <v>8216</v>
      </c>
      <c r="D13" s="1352" t="s">
        <v>8217</v>
      </c>
      <c r="E13" s="1352" t="s">
        <v>8218</v>
      </c>
      <c r="F13" s="1352" t="s">
        <v>8197</v>
      </c>
      <c r="G13" s="1954" t="s">
        <v>8219</v>
      </c>
      <c r="H13" s="1352">
        <v>35</v>
      </c>
      <c r="I13" s="1993" t="s">
        <v>8145</v>
      </c>
    </row>
    <row r="14" spans="1:9" ht="63">
      <c r="A14" s="1352">
        <v>8</v>
      </c>
      <c r="B14" s="1993" t="s">
        <v>8220</v>
      </c>
      <c r="C14" s="1352" t="s">
        <v>738</v>
      </c>
      <c r="D14" s="1352" t="s">
        <v>8221</v>
      </c>
      <c r="E14" s="1352" t="s">
        <v>8222</v>
      </c>
      <c r="F14" s="1352" t="s">
        <v>8197</v>
      </c>
      <c r="G14" s="1954" t="s">
        <v>8213</v>
      </c>
      <c r="H14" s="1352">
        <v>20</v>
      </c>
      <c r="I14" s="1993" t="s">
        <v>8145</v>
      </c>
    </row>
    <row r="15" spans="1:9" ht="63">
      <c r="A15" s="1352">
        <v>9</v>
      </c>
      <c r="B15" s="1993" t="s">
        <v>8223</v>
      </c>
      <c r="C15" s="1352" t="s">
        <v>8181</v>
      </c>
      <c r="D15" s="1352" t="s">
        <v>8224</v>
      </c>
      <c r="E15" s="1352" t="s">
        <v>8225</v>
      </c>
      <c r="F15" s="1352" t="s">
        <v>8197</v>
      </c>
      <c r="G15" s="1954" t="s">
        <v>8226</v>
      </c>
      <c r="H15" s="1352">
        <v>30</v>
      </c>
      <c r="I15" s="1993" t="s">
        <v>8145</v>
      </c>
    </row>
    <row r="16" spans="1:9" ht="63">
      <c r="A16" s="1352">
        <v>10</v>
      </c>
      <c r="B16" s="1993" t="s">
        <v>8227</v>
      </c>
      <c r="C16" s="1352" t="s">
        <v>8228</v>
      </c>
      <c r="D16" s="1954" t="s">
        <v>8195</v>
      </c>
      <c r="E16" s="1957" t="s">
        <v>8229</v>
      </c>
      <c r="F16" s="1352" t="s">
        <v>8197</v>
      </c>
      <c r="G16" s="1954" t="s">
        <v>8230</v>
      </c>
      <c r="H16" s="2357">
        <v>14.6</v>
      </c>
      <c r="I16" s="1993" t="s">
        <v>8152</v>
      </c>
    </row>
    <row r="17" spans="1:9" ht="94.5">
      <c r="A17" s="1352">
        <v>11</v>
      </c>
      <c r="B17" s="1993" t="s">
        <v>8231</v>
      </c>
      <c r="C17" s="1352" t="s">
        <v>732</v>
      </c>
      <c r="D17" s="2390" t="s">
        <v>8232</v>
      </c>
      <c r="E17" s="1954" t="s">
        <v>8233</v>
      </c>
      <c r="F17" s="2390" t="s">
        <v>8234</v>
      </c>
      <c r="G17" s="1954" t="s">
        <v>8235</v>
      </c>
      <c r="H17" s="1954" t="s">
        <v>8120</v>
      </c>
      <c r="I17" s="1994" t="s">
        <v>8236</v>
      </c>
    </row>
    <row r="18" spans="1:9" ht="63">
      <c r="A18" s="1352">
        <v>12</v>
      </c>
      <c r="B18" s="1993" t="s">
        <v>8237</v>
      </c>
      <c r="C18" s="1352" t="s">
        <v>8238</v>
      </c>
      <c r="D18" s="2390" t="s">
        <v>8239</v>
      </c>
      <c r="E18" s="1954" t="s">
        <v>9176</v>
      </c>
      <c r="F18" s="2390" t="s">
        <v>8197</v>
      </c>
      <c r="G18" s="1954" t="s">
        <v>8209</v>
      </c>
      <c r="H18" s="1954" t="s">
        <v>8120</v>
      </c>
      <c r="I18" s="1994" t="s">
        <v>8240</v>
      </c>
    </row>
    <row r="19" spans="1:9" ht="63">
      <c r="A19" s="1352">
        <v>13</v>
      </c>
      <c r="B19" s="1993" t="s">
        <v>8241</v>
      </c>
      <c r="C19" s="1352" t="s">
        <v>8242</v>
      </c>
      <c r="D19" s="2390" t="s">
        <v>8243</v>
      </c>
      <c r="E19" s="1957" t="s">
        <v>8244</v>
      </c>
      <c r="F19" s="1352" t="s">
        <v>8245</v>
      </c>
      <c r="G19" s="1954" t="s">
        <v>8209</v>
      </c>
      <c r="H19" s="1954" t="s">
        <v>8120</v>
      </c>
      <c r="I19" s="1994" t="s">
        <v>8240</v>
      </c>
    </row>
    <row r="20" spans="1:9" ht="78.75">
      <c r="A20" s="1352">
        <v>14</v>
      </c>
      <c r="B20" s="1993" t="s">
        <v>8246</v>
      </c>
      <c r="C20" s="1352" t="s">
        <v>8247</v>
      </c>
      <c r="D20" s="1352" t="s">
        <v>8248</v>
      </c>
      <c r="E20" s="1957" t="s">
        <v>8244</v>
      </c>
      <c r="F20" s="1352" t="s">
        <v>8245</v>
      </c>
      <c r="G20" s="1954" t="s">
        <v>8249</v>
      </c>
      <c r="H20" s="2357">
        <v>2</v>
      </c>
      <c r="I20" s="1994" t="s">
        <v>8156</v>
      </c>
    </row>
    <row r="21" spans="1:9" ht="94.5">
      <c r="A21" s="1352">
        <v>15</v>
      </c>
      <c r="B21" s="1993" t="s">
        <v>8250</v>
      </c>
      <c r="C21" s="1352" t="s">
        <v>8251</v>
      </c>
      <c r="D21" s="1954" t="s">
        <v>8252</v>
      </c>
      <c r="E21" s="1352" t="s">
        <v>8253</v>
      </c>
      <c r="F21" s="1352" t="s">
        <v>8254</v>
      </c>
      <c r="G21" s="1352" t="s">
        <v>8255</v>
      </c>
      <c r="H21" s="1352">
        <v>200</v>
      </c>
      <c r="I21" s="1994" t="s">
        <v>9143</v>
      </c>
    </row>
    <row r="22" spans="1:9" ht="47.25">
      <c r="A22" s="1352">
        <v>16</v>
      </c>
      <c r="B22" s="1993" t="s">
        <v>9179</v>
      </c>
      <c r="C22" s="1352"/>
      <c r="D22" s="1954" t="s">
        <v>8252</v>
      </c>
      <c r="E22" s="1352">
        <v>0.6</v>
      </c>
      <c r="F22" s="1352" t="s">
        <v>8254</v>
      </c>
      <c r="G22" s="1352"/>
      <c r="H22" s="1352"/>
      <c r="I22" s="1994"/>
    </row>
    <row r="23" spans="1:9">
      <c r="A23" s="4283" t="s">
        <v>8256</v>
      </c>
      <c r="B23" s="4284"/>
      <c r="C23" s="4284"/>
      <c r="D23" s="4284"/>
      <c r="E23" s="4284"/>
      <c r="F23" s="2052"/>
      <c r="G23" s="2052"/>
      <c r="H23" s="2052"/>
      <c r="I23" s="2053"/>
    </row>
    <row r="24" spans="1:9" ht="63">
      <c r="A24" s="1352">
        <v>1</v>
      </c>
      <c r="B24" s="1993" t="s">
        <v>8257</v>
      </c>
      <c r="C24" s="1352" t="s">
        <v>8170</v>
      </c>
      <c r="D24" s="2000" t="s">
        <v>8258</v>
      </c>
      <c r="E24" s="1352" t="s">
        <v>8259</v>
      </c>
      <c r="F24" s="1352" t="s">
        <v>8260</v>
      </c>
      <c r="G24" s="1352" t="s">
        <v>8261</v>
      </c>
      <c r="H24" s="1352">
        <v>14</v>
      </c>
      <c r="I24" s="1993" t="s">
        <v>8262</v>
      </c>
    </row>
    <row r="25" spans="1:9" ht="63">
      <c r="A25" s="2000">
        <v>2</v>
      </c>
      <c r="B25" s="2051" t="s">
        <v>8263</v>
      </c>
      <c r="C25" s="2000" t="s">
        <v>8264</v>
      </c>
      <c r="D25" s="2000" t="s">
        <v>8258</v>
      </c>
      <c r="E25" s="2000" t="s">
        <v>8265</v>
      </c>
      <c r="F25" s="1352" t="s">
        <v>8260</v>
      </c>
      <c r="G25" s="2000" t="s">
        <v>8213</v>
      </c>
      <c r="H25" s="2000">
        <v>10</v>
      </c>
      <c r="I25" s="1993" t="s">
        <v>8266</v>
      </c>
    </row>
    <row r="26" spans="1:9" ht="78.75">
      <c r="A26" s="2000">
        <v>3</v>
      </c>
      <c r="B26" s="2051" t="s">
        <v>8267</v>
      </c>
      <c r="C26" s="2000" t="s">
        <v>8268</v>
      </c>
      <c r="D26" s="2000"/>
      <c r="E26" s="2000" t="s">
        <v>8269</v>
      </c>
      <c r="F26" s="1352" t="s">
        <v>8270</v>
      </c>
      <c r="G26" s="2000" t="s">
        <v>8271</v>
      </c>
      <c r="H26" s="2000" t="s">
        <v>8120</v>
      </c>
      <c r="I26" s="1993" t="s">
        <v>8214</v>
      </c>
    </row>
    <row r="27" spans="1:9" ht="119.25">
      <c r="A27" s="1352">
        <v>4</v>
      </c>
      <c r="B27" s="1993" t="s">
        <v>8272</v>
      </c>
      <c r="C27" s="1352" t="s">
        <v>351</v>
      </c>
      <c r="D27" s="1954" t="s">
        <v>8273</v>
      </c>
      <c r="E27" s="2001" t="s">
        <v>8138</v>
      </c>
      <c r="F27" s="1954" t="s">
        <v>8274</v>
      </c>
      <c r="G27" s="1954" t="s">
        <v>8275</v>
      </c>
      <c r="H27" s="2357">
        <v>29.7</v>
      </c>
      <c r="I27" s="1993" t="s">
        <v>8152</v>
      </c>
    </row>
    <row r="28" spans="1:9" ht="50.25">
      <c r="A28" s="1352">
        <v>5</v>
      </c>
      <c r="B28" s="1993" t="s">
        <v>8276</v>
      </c>
      <c r="C28" s="1352" t="s">
        <v>8277</v>
      </c>
      <c r="D28" s="1954" t="s">
        <v>8278</v>
      </c>
      <c r="E28" s="1995" t="s">
        <v>8259</v>
      </c>
      <c r="F28" s="2390" t="s">
        <v>8279</v>
      </c>
      <c r="G28" s="1954" t="s">
        <v>8213</v>
      </c>
      <c r="H28" s="1954">
        <v>8</v>
      </c>
      <c r="I28" s="1994" t="s">
        <v>8156</v>
      </c>
    </row>
    <row r="29" spans="1:9" ht="47.25">
      <c r="A29" s="2000">
        <v>6</v>
      </c>
      <c r="B29" s="1993" t="s">
        <v>8280</v>
      </c>
      <c r="C29" s="1352" t="s">
        <v>8277</v>
      </c>
      <c r="D29" s="1954" t="s">
        <v>8281</v>
      </c>
      <c r="E29" s="1957" t="s">
        <v>8282</v>
      </c>
      <c r="F29" s="2390" t="s">
        <v>8283</v>
      </c>
      <c r="G29" s="1954" t="s">
        <v>8213</v>
      </c>
      <c r="H29" s="1954">
        <v>5</v>
      </c>
      <c r="I29" s="1994" t="s">
        <v>8159</v>
      </c>
    </row>
    <row r="30" spans="1:9" ht="63">
      <c r="A30" s="1352">
        <v>7</v>
      </c>
      <c r="B30" s="1993" t="s">
        <v>8284</v>
      </c>
      <c r="C30" s="1352" t="s">
        <v>8161</v>
      </c>
      <c r="D30" s="2390" t="s">
        <v>8120</v>
      </c>
      <c r="E30" s="2001">
        <v>1</v>
      </c>
      <c r="F30" s="2390" t="s">
        <v>8285</v>
      </c>
      <c r="G30" s="1954" t="s">
        <v>8213</v>
      </c>
      <c r="H30" s="1954">
        <v>30</v>
      </c>
      <c r="I30" s="1994" t="s">
        <v>8168</v>
      </c>
    </row>
    <row r="31" spans="1:9" ht="63">
      <c r="A31" s="2000">
        <v>8</v>
      </c>
      <c r="B31" s="1993" t="s">
        <v>9180</v>
      </c>
      <c r="C31" s="1352" t="s">
        <v>8286</v>
      </c>
      <c r="D31" s="2390" t="s">
        <v>8120</v>
      </c>
      <c r="E31" s="1957">
        <v>0.2</v>
      </c>
      <c r="F31" s="2390" t="s">
        <v>8288</v>
      </c>
      <c r="G31" s="1954" t="s">
        <v>8213</v>
      </c>
      <c r="H31" s="1352" t="s">
        <v>8120</v>
      </c>
      <c r="I31" s="1994" t="s">
        <v>8168</v>
      </c>
    </row>
    <row r="32" spans="1:9" ht="63">
      <c r="A32" s="2000">
        <v>10</v>
      </c>
      <c r="B32" s="1993" t="s">
        <v>8289</v>
      </c>
      <c r="C32" s="1352" t="s">
        <v>8290</v>
      </c>
      <c r="D32" s="2390" t="s">
        <v>8120</v>
      </c>
      <c r="E32" s="1957">
        <v>1.84</v>
      </c>
      <c r="F32" s="2390" t="s">
        <v>8285</v>
      </c>
      <c r="G32" s="1954" t="s">
        <v>8213</v>
      </c>
      <c r="H32" s="1954">
        <v>30</v>
      </c>
      <c r="I32" s="1994" t="s">
        <v>8168</v>
      </c>
    </row>
    <row r="33" spans="1:9" ht="63">
      <c r="A33" s="1352">
        <v>11</v>
      </c>
      <c r="B33" s="1993" t="s">
        <v>8291</v>
      </c>
      <c r="C33" s="1352" t="s">
        <v>8292</v>
      </c>
      <c r="D33" s="2390" t="s">
        <v>8120</v>
      </c>
      <c r="E33" s="1957" t="s">
        <v>8287</v>
      </c>
      <c r="F33" s="2390" t="s">
        <v>8293</v>
      </c>
      <c r="G33" s="1352" t="s">
        <v>8294</v>
      </c>
      <c r="H33" s="1352" t="s">
        <v>8120</v>
      </c>
      <c r="I33" s="1994" t="s">
        <v>8168</v>
      </c>
    </row>
    <row r="34" spans="1:9" ht="63">
      <c r="A34" s="2000">
        <v>12</v>
      </c>
      <c r="B34" s="1993" t="s">
        <v>8295</v>
      </c>
      <c r="C34" s="1352" t="s">
        <v>8296</v>
      </c>
      <c r="D34" s="2390" t="s">
        <v>8120</v>
      </c>
      <c r="E34" s="1957" t="s">
        <v>8143</v>
      </c>
      <c r="F34" s="2390" t="s">
        <v>8297</v>
      </c>
      <c r="G34" s="1954" t="s">
        <v>8213</v>
      </c>
      <c r="H34" s="1954">
        <v>200</v>
      </c>
      <c r="I34" s="1994" t="s">
        <v>8168</v>
      </c>
    </row>
    <row r="35" spans="1:9">
      <c r="A35" s="4283" t="s">
        <v>8298</v>
      </c>
      <c r="B35" s="4284"/>
      <c r="C35" s="4284"/>
      <c r="D35" s="4284"/>
      <c r="E35" s="4284"/>
      <c r="F35" s="2393"/>
      <c r="G35" s="2393"/>
      <c r="H35" s="2393"/>
      <c r="I35" s="2395"/>
    </row>
    <row r="36" spans="1:9" ht="78.75">
      <c r="A36" s="1954">
        <v>1</v>
      </c>
      <c r="B36" s="1993" t="s">
        <v>8299</v>
      </c>
      <c r="C36" s="2390" t="s">
        <v>8300</v>
      </c>
      <c r="D36" s="1954" t="s">
        <v>8301</v>
      </c>
      <c r="E36" s="1957" t="s">
        <v>8149</v>
      </c>
      <c r="F36" s="1954" t="s">
        <v>8302</v>
      </c>
      <c r="G36" s="1352" t="s">
        <v>8303</v>
      </c>
      <c r="H36" s="1352" t="s">
        <v>8120</v>
      </c>
      <c r="I36" s="1993" t="s">
        <v>8304</v>
      </c>
    </row>
    <row r="37" spans="1:9" ht="94.5">
      <c r="A37" s="1954">
        <v>2</v>
      </c>
      <c r="B37" s="1993" t="s">
        <v>8305</v>
      </c>
      <c r="C37" s="2390" t="s">
        <v>8306</v>
      </c>
      <c r="D37" s="1954" t="s">
        <v>8307</v>
      </c>
      <c r="E37" s="1957" t="s">
        <v>8308</v>
      </c>
      <c r="F37" s="1954" t="s">
        <v>8302</v>
      </c>
      <c r="G37" s="1352" t="s">
        <v>8309</v>
      </c>
      <c r="H37" s="1954" t="s">
        <v>8120</v>
      </c>
      <c r="I37" s="1993" t="s">
        <v>8310</v>
      </c>
    </row>
    <row r="38" spans="1:9" ht="78.75">
      <c r="A38" s="1954">
        <v>3</v>
      </c>
      <c r="B38" s="1993" t="s">
        <v>8299</v>
      </c>
      <c r="C38" s="2390" t="s">
        <v>8311</v>
      </c>
      <c r="D38" s="1954" t="s">
        <v>8312</v>
      </c>
      <c r="E38" s="1957" t="s">
        <v>8313</v>
      </c>
      <c r="F38" s="1954" t="s">
        <v>8314</v>
      </c>
      <c r="G38" s="1352" t="s">
        <v>8315</v>
      </c>
      <c r="H38" s="1954" t="s">
        <v>8120</v>
      </c>
      <c r="I38" s="1993" t="s">
        <v>8310</v>
      </c>
    </row>
    <row r="39" spans="1:9" ht="110.25">
      <c r="A39" s="1954">
        <v>5</v>
      </c>
      <c r="B39" s="1993" t="s">
        <v>8316</v>
      </c>
      <c r="C39" s="2390" t="s">
        <v>735</v>
      </c>
      <c r="D39" s="1954" t="s">
        <v>8317</v>
      </c>
      <c r="E39" s="1957" t="s">
        <v>8318</v>
      </c>
      <c r="F39" s="1954" t="s">
        <v>8319</v>
      </c>
      <c r="G39" s="2390" t="s">
        <v>8320</v>
      </c>
      <c r="H39" s="1954">
        <v>100</v>
      </c>
      <c r="I39" s="1993" t="s">
        <v>8321</v>
      </c>
    </row>
    <row r="40" spans="1:9" ht="63">
      <c r="A40" s="1954">
        <v>6</v>
      </c>
      <c r="B40" s="1993" t="s">
        <v>8322</v>
      </c>
      <c r="C40" s="2002" t="s">
        <v>8323</v>
      </c>
      <c r="D40" s="1954" t="s">
        <v>8324</v>
      </c>
      <c r="E40" s="1957">
        <v>1</v>
      </c>
      <c r="F40" s="1954" t="s">
        <v>8325</v>
      </c>
      <c r="G40" s="2002" t="s">
        <v>8323</v>
      </c>
      <c r="H40" s="1954">
        <v>30</v>
      </c>
      <c r="I40" s="1993" t="s">
        <v>8326</v>
      </c>
    </row>
    <row r="41" spans="1:9">
      <c r="A41" s="4283" t="s">
        <v>8327</v>
      </c>
      <c r="B41" s="4284"/>
      <c r="C41" s="4284"/>
      <c r="D41" s="4284"/>
      <c r="E41" s="4284"/>
      <c r="F41" s="2393"/>
      <c r="G41" s="2393"/>
      <c r="H41" s="2393"/>
      <c r="I41" s="2395"/>
    </row>
    <row r="42" spans="1:9" ht="63">
      <c r="A42" s="1954">
        <v>1</v>
      </c>
      <c r="B42" s="1993" t="s">
        <v>8117</v>
      </c>
      <c r="C42" s="2390" t="s">
        <v>8118</v>
      </c>
      <c r="D42" s="1954" t="s">
        <v>8119</v>
      </c>
      <c r="E42" s="1957" t="s">
        <v>8120</v>
      </c>
      <c r="F42" s="1954" t="s">
        <v>8121</v>
      </c>
      <c r="G42" s="1352" t="s">
        <v>8122</v>
      </c>
      <c r="H42" s="1957" t="s">
        <v>8120</v>
      </c>
      <c r="I42" s="1994" t="s">
        <v>8123</v>
      </c>
    </row>
    <row r="43" spans="1:9" ht="63">
      <c r="A43" s="1954">
        <v>2</v>
      </c>
      <c r="B43" s="1993" t="s">
        <v>8124</v>
      </c>
      <c r="C43" s="2390" t="s">
        <v>8125</v>
      </c>
      <c r="D43" s="1954" t="s">
        <v>8126</v>
      </c>
      <c r="E43" s="1957" t="s">
        <v>8120</v>
      </c>
      <c r="F43" s="1954" t="s">
        <v>8127</v>
      </c>
      <c r="G43" s="1352" t="s">
        <v>8122</v>
      </c>
      <c r="H43" s="1957" t="s">
        <v>8120</v>
      </c>
      <c r="I43" s="1994" t="s">
        <v>8123</v>
      </c>
    </row>
    <row r="44" spans="1:9" ht="63">
      <c r="A44" s="1954">
        <v>3</v>
      </c>
      <c r="B44" s="1993" t="s">
        <v>7901</v>
      </c>
      <c r="C44" s="2390" t="s">
        <v>8128</v>
      </c>
      <c r="D44" s="1954" t="s">
        <v>8126</v>
      </c>
      <c r="E44" s="1957" t="s">
        <v>8129</v>
      </c>
      <c r="F44" s="1954" t="s">
        <v>8127</v>
      </c>
      <c r="G44" s="1352" t="s">
        <v>8130</v>
      </c>
      <c r="H44" s="1957" t="s">
        <v>8120</v>
      </c>
      <c r="I44" s="1994" t="s">
        <v>8131</v>
      </c>
    </row>
    <row r="45" spans="1:9" ht="63">
      <c r="A45" s="1954">
        <v>4</v>
      </c>
      <c r="B45" s="1993" t="s">
        <v>8132</v>
      </c>
      <c r="C45" s="2390" t="s">
        <v>8133</v>
      </c>
      <c r="D45" s="1954" t="s">
        <v>8126</v>
      </c>
      <c r="E45" s="1957" t="s">
        <v>8134</v>
      </c>
      <c r="F45" s="1954" t="s">
        <v>8127</v>
      </c>
      <c r="G45" s="1352" t="s">
        <v>8130</v>
      </c>
      <c r="H45" s="1954">
        <v>30</v>
      </c>
      <c r="I45" s="1994" t="s">
        <v>8131</v>
      </c>
    </row>
    <row r="46" spans="1:9" ht="63">
      <c r="A46" s="1954">
        <v>5</v>
      </c>
      <c r="B46" s="1993" t="s">
        <v>8135</v>
      </c>
      <c r="C46" s="2390" t="s">
        <v>8328</v>
      </c>
      <c r="D46" s="1954" t="s">
        <v>8126</v>
      </c>
      <c r="E46" s="1957" t="s">
        <v>8120</v>
      </c>
      <c r="F46" s="1954" t="s">
        <v>8136</v>
      </c>
      <c r="G46" s="1352" t="s">
        <v>8122</v>
      </c>
      <c r="H46" s="1957" t="s">
        <v>8120</v>
      </c>
      <c r="I46" s="1994" t="s">
        <v>8123</v>
      </c>
    </row>
    <row r="47" spans="1:9" ht="63">
      <c r="A47" s="1954">
        <v>6</v>
      </c>
      <c r="B47" s="1993" t="s">
        <v>4146</v>
      </c>
      <c r="C47" s="2390" t="s">
        <v>8137</v>
      </c>
      <c r="D47" s="1954" t="s">
        <v>8126</v>
      </c>
      <c r="E47" s="1957" t="s">
        <v>8138</v>
      </c>
      <c r="F47" s="1954" t="s">
        <v>8127</v>
      </c>
      <c r="G47" s="1352" t="s">
        <v>8139</v>
      </c>
      <c r="H47" s="1954">
        <v>36</v>
      </c>
      <c r="I47" s="1993" t="s">
        <v>8140</v>
      </c>
    </row>
    <row r="48" spans="1:9" ht="63">
      <c r="A48" s="1954">
        <v>7</v>
      </c>
      <c r="B48" s="1993" t="s">
        <v>8329</v>
      </c>
      <c r="C48" s="2390" t="s">
        <v>8264</v>
      </c>
      <c r="D48" s="1954" t="s">
        <v>8330</v>
      </c>
      <c r="E48" s="1957">
        <v>5</v>
      </c>
      <c r="F48" s="1954" t="s">
        <v>8331</v>
      </c>
      <c r="G48" s="1352" t="s">
        <v>8139</v>
      </c>
      <c r="H48" s="1954" t="s">
        <v>8120</v>
      </c>
      <c r="I48" s="1993" t="s">
        <v>8214</v>
      </c>
    </row>
    <row r="49" spans="1:9" ht="94.5">
      <c r="A49" s="1954">
        <v>8</v>
      </c>
      <c r="B49" s="1993" t="s">
        <v>8141</v>
      </c>
      <c r="C49" s="2390" t="s">
        <v>8142</v>
      </c>
      <c r="D49" s="1954" t="s">
        <v>8126</v>
      </c>
      <c r="E49" s="1995" t="s">
        <v>8143</v>
      </c>
      <c r="F49" s="1954" t="s">
        <v>8127</v>
      </c>
      <c r="G49" s="1352" t="s">
        <v>8144</v>
      </c>
      <c r="H49" s="1954">
        <v>20</v>
      </c>
      <c r="I49" s="1993" t="s">
        <v>8145</v>
      </c>
    </row>
    <row r="50" spans="1:9" ht="63">
      <c r="A50" s="1954">
        <v>9</v>
      </c>
      <c r="B50" s="1993" t="s">
        <v>8146</v>
      </c>
      <c r="C50" s="2390" t="s">
        <v>8147</v>
      </c>
      <c r="D50" s="1954" t="s">
        <v>8148</v>
      </c>
      <c r="E50" s="1957" t="s">
        <v>8149</v>
      </c>
      <c r="F50" s="1996" t="s">
        <v>8150</v>
      </c>
      <c r="G50" s="2390" t="s">
        <v>8151</v>
      </c>
      <c r="H50" s="1954">
        <v>80</v>
      </c>
      <c r="I50" s="1993" t="s">
        <v>8152</v>
      </c>
    </row>
    <row r="51" spans="1:9" ht="47.25">
      <c r="A51" s="1954">
        <v>10</v>
      </c>
      <c r="B51" s="1993" t="s">
        <v>7739</v>
      </c>
      <c r="C51" s="2390" t="s">
        <v>8153</v>
      </c>
      <c r="D51" s="1954" t="s">
        <v>8119</v>
      </c>
      <c r="E51" s="1995" t="s">
        <v>8154</v>
      </c>
      <c r="F51" s="1954" t="s">
        <v>8121</v>
      </c>
      <c r="G51" s="2390" t="s">
        <v>8155</v>
      </c>
      <c r="H51" s="2357">
        <v>5.7</v>
      </c>
      <c r="I51" s="1994" t="s">
        <v>8156</v>
      </c>
    </row>
    <row r="52" spans="1:9" ht="47.25">
      <c r="A52" s="1954">
        <v>11</v>
      </c>
      <c r="B52" s="1993" t="s">
        <v>8157</v>
      </c>
      <c r="C52" s="2390" t="s">
        <v>8158</v>
      </c>
      <c r="D52" s="1954" t="s">
        <v>8119</v>
      </c>
      <c r="E52" s="1995">
        <v>0.3</v>
      </c>
      <c r="F52" s="1954" t="s">
        <v>8121</v>
      </c>
      <c r="G52" s="2390" t="s">
        <v>8155</v>
      </c>
      <c r="H52" s="2357" t="s">
        <v>8120</v>
      </c>
      <c r="I52" s="1994" t="s">
        <v>8159</v>
      </c>
    </row>
    <row r="53" spans="1:9" ht="63">
      <c r="A53" s="1954">
        <v>12</v>
      </c>
      <c r="B53" s="1993" t="s">
        <v>8160</v>
      </c>
      <c r="C53" s="2390" t="s">
        <v>8161</v>
      </c>
      <c r="D53" s="1954" t="s">
        <v>8162</v>
      </c>
      <c r="E53" s="1957" t="s">
        <v>8149</v>
      </c>
      <c r="F53" s="1954" t="s">
        <v>8163</v>
      </c>
      <c r="G53" s="2390" t="s">
        <v>8164</v>
      </c>
      <c r="H53" s="1954">
        <v>80</v>
      </c>
      <c r="I53" s="1994" t="s">
        <v>8165</v>
      </c>
    </row>
    <row r="54" spans="1:9" ht="63">
      <c r="A54" s="1954">
        <v>13</v>
      </c>
      <c r="B54" s="1993" t="s">
        <v>8166</v>
      </c>
      <c r="C54" s="2390" t="s">
        <v>8167</v>
      </c>
      <c r="D54" s="1954" t="s">
        <v>8126</v>
      </c>
      <c r="E54" s="1957">
        <v>2.2999999999999998</v>
      </c>
      <c r="F54" s="1954" t="s">
        <v>8127</v>
      </c>
      <c r="G54" s="2390" t="s">
        <v>8164</v>
      </c>
      <c r="H54" s="1954">
        <v>15</v>
      </c>
      <c r="I54" s="1994" t="s">
        <v>8168</v>
      </c>
    </row>
    <row r="55" spans="1:9">
      <c r="A55" s="4286" t="s">
        <v>8332</v>
      </c>
      <c r="B55" s="4287"/>
      <c r="C55" s="4287"/>
      <c r="D55" s="4287"/>
      <c r="E55" s="4287"/>
      <c r="F55" s="4287"/>
      <c r="G55" s="2003"/>
      <c r="H55" s="1996"/>
      <c r="I55" s="1994"/>
    </row>
    <row r="56" spans="1:9" ht="78.75">
      <c r="A56" s="1954">
        <v>1</v>
      </c>
      <c r="B56" s="1993" t="s">
        <v>8333</v>
      </c>
      <c r="C56" s="2390" t="s">
        <v>4853</v>
      </c>
      <c r="D56" s="1954" t="s">
        <v>8334</v>
      </c>
      <c r="E56" s="1957" t="s">
        <v>8335</v>
      </c>
      <c r="F56" s="1954" t="s">
        <v>8336</v>
      </c>
      <c r="G56" s="2390" t="s">
        <v>8337</v>
      </c>
      <c r="H56" s="1954" t="s">
        <v>8338</v>
      </c>
      <c r="I56" s="1994" t="s">
        <v>8339</v>
      </c>
    </row>
    <row r="57" spans="1:9">
      <c r="A57" s="4283" t="s">
        <v>8340</v>
      </c>
      <c r="B57" s="4284"/>
      <c r="C57" s="4284"/>
      <c r="D57" s="4284"/>
      <c r="E57" s="4284"/>
      <c r="F57" s="2393"/>
      <c r="G57" s="2393"/>
      <c r="H57" s="2393"/>
      <c r="I57" s="2395"/>
    </row>
    <row r="58" spans="1:9" ht="126">
      <c r="A58" s="1954">
        <v>1</v>
      </c>
      <c r="B58" s="1993" t="s">
        <v>8169</v>
      </c>
      <c r="C58" s="2390" t="s">
        <v>8170</v>
      </c>
      <c r="D58" s="1954" t="s">
        <v>8171</v>
      </c>
      <c r="E58" s="1957" t="s">
        <v>8149</v>
      </c>
      <c r="F58" s="1954" t="s">
        <v>8172</v>
      </c>
      <c r="G58" s="1352" t="s">
        <v>8173</v>
      </c>
      <c r="H58" s="1954">
        <v>50</v>
      </c>
      <c r="I58" s="1993" t="s">
        <v>8174</v>
      </c>
    </row>
    <row r="59" spans="1:9" ht="63">
      <c r="A59" s="1954">
        <v>2</v>
      </c>
      <c r="B59" s="2392" t="s">
        <v>8175</v>
      </c>
      <c r="C59" s="2390" t="s">
        <v>369</v>
      </c>
      <c r="D59" s="1954" t="s">
        <v>8176</v>
      </c>
      <c r="E59" s="1957" t="s">
        <v>8177</v>
      </c>
      <c r="F59" s="1954" t="s">
        <v>8178</v>
      </c>
      <c r="G59" s="1352" t="s">
        <v>8179</v>
      </c>
      <c r="H59" s="1352" t="s">
        <v>8120</v>
      </c>
      <c r="I59" s="1993" t="s">
        <v>8341</v>
      </c>
    </row>
    <row r="60" spans="1:9" ht="63">
      <c r="A60" s="1954">
        <v>3</v>
      </c>
      <c r="B60" s="2391" t="s">
        <v>8180</v>
      </c>
      <c r="C60" s="2390" t="s">
        <v>8181</v>
      </c>
      <c r="D60" s="2004" t="s">
        <v>8120</v>
      </c>
      <c r="E60" s="1957"/>
      <c r="F60" s="2390" t="s">
        <v>8182</v>
      </c>
      <c r="G60" s="2390" t="s">
        <v>8183</v>
      </c>
      <c r="H60" s="2390" t="s">
        <v>8120</v>
      </c>
      <c r="I60" s="1997" t="s">
        <v>8145</v>
      </c>
    </row>
    <row r="61" spans="1:9" ht="110.25">
      <c r="A61" s="1954">
        <v>4</v>
      </c>
      <c r="B61" s="1993" t="s">
        <v>8184</v>
      </c>
      <c r="C61" s="2390" t="s">
        <v>735</v>
      </c>
      <c r="D61" s="1954" t="s">
        <v>8185</v>
      </c>
      <c r="E61" s="1957" t="s">
        <v>8186</v>
      </c>
      <c r="F61" s="1954" t="s">
        <v>8187</v>
      </c>
      <c r="G61" s="1352" t="s">
        <v>8188</v>
      </c>
      <c r="H61" s="1954">
        <v>15</v>
      </c>
      <c r="I61" s="1993" t="s">
        <v>8189</v>
      </c>
    </row>
    <row r="62" spans="1:9" ht="126">
      <c r="A62" s="1954">
        <v>5</v>
      </c>
      <c r="B62" s="1993" t="s">
        <v>8190</v>
      </c>
      <c r="C62" s="2390" t="s">
        <v>736</v>
      </c>
      <c r="D62" s="1954" t="s">
        <v>8185</v>
      </c>
      <c r="E62" s="1957" t="s">
        <v>8191</v>
      </c>
      <c r="F62" s="1954" t="s">
        <v>8187</v>
      </c>
      <c r="G62" s="1352" t="s">
        <v>8192</v>
      </c>
      <c r="H62" s="1954">
        <v>15</v>
      </c>
      <c r="I62" s="1993" t="s">
        <v>9142</v>
      </c>
    </row>
  </sheetData>
  <mergeCells count="17">
    <mergeCell ref="A1:I1"/>
    <mergeCell ref="A3:A4"/>
    <mergeCell ref="B3:B4"/>
    <mergeCell ref="C3:C4"/>
    <mergeCell ref="D3:D4"/>
    <mergeCell ref="E3:E4"/>
    <mergeCell ref="F3:F4"/>
    <mergeCell ref="G3:G4"/>
    <mergeCell ref="H3:H4"/>
    <mergeCell ref="I3:I4"/>
    <mergeCell ref="A57:E57"/>
    <mergeCell ref="B5:C5"/>
    <mergeCell ref="A6:E6"/>
    <mergeCell ref="A23:E23"/>
    <mergeCell ref="A35:E35"/>
    <mergeCell ref="A41:E41"/>
    <mergeCell ref="A55:F55"/>
  </mergeCells>
  <pageMargins left="0.51" right="7.0000000000000007E-2" top="0.67" bottom="0.11" header="0.3" footer="0.16"/>
  <pageSetup paperSize="9" scale="88" orientation="landscape" horizontalDpi="300" verticalDpi="300"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2"/>
  <sheetViews>
    <sheetView topLeftCell="A13" workbookViewId="0">
      <selection activeCell="H12" sqref="H12"/>
    </sheetView>
  </sheetViews>
  <sheetFormatPr defaultColWidth="9.140625" defaultRowHeight="15.75"/>
  <cols>
    <col min="1" max="1" width="4" style="1963" bestFit="1" customWidth="1"/>
    <col min="2" max="2" width="25.28515625" style="1963" bestFit="1" customWidth="1"/>
    <col min="3" max="3" width="10.42578125" style="1992" customWidth="1"/>
    <col min="4" max="4" width="13.85546875" style="1963" customWidth="1"/>
    <col min="5" max="6" width="9.140625" style="1963"/>
    <col min="7" max="7" width="15.140625" style="1992" customWidth="1"/>
    <col min="8" max="8" width="9.140625" style="1963"/>
    <col min="9" max="16384" width="9.140625" style="1360"/>
  </cols>
  <sheetData>
    <row r="1" spans="1:8" ht="33" customHeight="1">
      <c r="A1" s="3993" t="s">
        <v>9139</v>
      </c>
      <c r="B1" s="3993"/>
      <c r="C1" s="3993"/>
      <c r="D1" s="3993"/>
      <c r="E1" s="3993"/>
      <c r="F1" s="3993"/>
      <c r="G1" s="3993"/>
    </row>
    <row r="3" spans="1:8" s="1988" customFormat="1" ht="47.25">
      <c r="A3" s="2389" t="s">
        <v>6</v>
      </c>
      <c r="B3" s="2389" t="s">
        <v>8079</v>
      </c>
      <c r="C3" s="2389" t="s">
        <v>8080</v>
      </c>
      <c r="D3" s="2389" t="s">
        <v>8081</v>
      </c>
      <c r="E3" s="2389" t="s">
        <v>3214</v>
      </c>
      <c r="F3" s="2389" t="s">
        <v>8082</v>
      </c>
      <c r="G3" s="2389" t="s">
        <v>3921</v>
      </c>
      <c r="H3" s="2387"/>
    </row>
    <row r="4" spans="1:8" s="1988" customFormat="1">
      <c r="A4" s="2389"/>
      <c r="B4" s="2389" t="s">
        <v>8109</v>
      </c>
      <c r="C4" s="2389"/>
      <c r="D4" s="2389"/>
      <c r="E4" s="1989">
        <f>SUM(E6:E22)</f>
        <v>605140</v>
      </c>
      <c r="F4" s="2389"/>
      <c r="G4" s="2389"/>
      <c r="H4" s="2387"/>
    </row>
    <row r="5" spans="1:8" s="2386" customFormat="1" ht="31.5">
      <c r="A5" s="1990">
        <v>1</v>
      </c>
      <c r="B5" s="1990" t="s">
        <v>9173</v>
      </c>
      <c r="C5" s="2385" t="s">
        <v>7685</v>
      </c>
      <c r="D5" s="1990" t="s">
        <v>8087</v>
      </c>
      <c r="E5" s="1991">
        <v>12000</v>
      </c>
      <c r="F5" s="1990">
        <v>2017</v>
      </c>
      <c r="G5" s="2385" t="s">
        <v>8083</v>
      </c>
    </row>
    <row r="6" spans="1:8" s="2386" customFormat="1" ht="31.5">
      <c r="A6" s="1990">
        <v>1</v>
      </c>
      <c r="B6" s="1990" t="s">
        <v>9174</v>
      </c>
      <c r="C6" s="2385" t="s">
        <v>7685</v>
      </c>
      <c r="D6" s="1990" t="s">
        <v>8087</v>
      </c>
      <c r="E6" s="1991">
        <v>5300</v>
      </c>
      <c r="F6" s="1990">
        <v>2017</v>
      </c>
      <c r="G6" s="2385" t="s">
        <v>8083</v>
      </c>
    </row>
    <row r="7" spans="1:8" s="2386" customFormat="1" ht="47.25">
      <c r="A7" s="1990">
        <v>2</v>
      </c>
      <c r="B7" s="1990" t="s">
        <v>8084</v>
      </c>
      <c r="C7" s="2385" t="s">
        <v>7683</v>
      </c>
      <c r="D7" s="1990" t="s">
        <v>8088</v>
      </c>
      <c r="E7" s="1991">
        <v>3700</v>
      </c>
      <c r="F7" s="1990">
        <v>2018</v>
      </c>
      <c r="G7" s="2385" t="s">
        <v>8083</v>
      </c>
    </row>
    <row r="8" spans="1:8" s="2386" customFormat="1" ht="31.5">
      <c r="A8" s="1990">
        <v>3</v>
      </c>
      <c r="B8" s="1990" t="s">
        <v>8085</v>
      </c>
      <c r="C8" s="2385" t="s">
        <v>7683</v>
      </c>
      <c r="D8" s="1990" t="s">
        <v>8087</v>
      </c>
      <c r="E8" s="1991">
        <v>47300</v>
      </c>
      <c r="F8" s="1990">
        <v>2017</v>
      </c>
      <c r="G8" s="2385" t="s">
        <v>8559</v>
      </c>
    </row>
    <row r="9" spans="1:8" s="2386" customFormat="1" ht="31.5">
      <c r="A9" s="1990">
        <v>4</v>
      </c>
      <c r="B9" s="1990" t="s">
        <v>8086</v>
      </c>
      <c r="C9" s="2385" t="s">
        <v>7683</v>
      </c>
      <c r="D9" s="1990" t="s">
        <v>8088</v>
      </c>
      <c r="E9" s="1991">
        <v>40500</v>
      </c>
      <c r="F9" s="1990">
        <v>2017</v>
      </c>
      <c r="G9" s="2385" t="s">
        <v>8559</v>
      </c>
    </row>
    <row r="10" spans="1:8" s="2386" customFormat="1" ht="31.5">
      <c r="A10" s="1990">
        <v>5</v>
      </c>
      <c r="B10" s="1990" t="s">
        <v>8090</v>
      </c>
      <c r="C10" s="2385" t="s">
        <v>8089</v>
      </c>
      <c r="D10" s="1990" t="s">
        <v>8091</v>
      </c>
      <c r="E10" s="1991">
        <v>40000</v>
      </c>
      <c r="F10" s="1990">
        <v>2017</v>
      </c>
      <c r="G10" s="2385" t="s">
        <v>8083</v>
      </c>
    </row>
    <row r="11" spans="1:8" s="2386" customFormat="1" ht="47.25">
      <c r="A11" s="1990">
        <v>6</v>
      </c>
      <c r="B11" s="1990" t="s">
        <v>8093</v>
      </c>
      <c r="C11" s="2385" t="s">
        <v>8089</v>
      </c>
      <c r="D11" s="1990" t="s">
        <v>8092</v>
      </c>
      <c r="E11" s="1991">
        <v>7098</v>
      </c>
      <c r="F11" s="1990">
        <v>2017</v>
      </c>
      <c r="G11" s="2385" t="s">
        <v>8083</v>
      </c>
    </row>
    <row r="12" spans="1:8" s="2386" customFormat="1" ht="31.5">
      <c r="A12" s="1990">
        <v>7</v>
      </c>
      <c r="B12" s="1990" t="s">
        <v>8094</v>
      </c>
      <c r="C12" s="2385" t="s">
        <v>8095</v>
      </c>
      <c r="D12" s="1990" t="s">
        <v>8096</v>
      </c>
      <c r="E12" s="1991">
        <v>20000</v>
      </c>
      <c r="F12" s="1990">
        <v>2017</v>
      </c>
      <c r="G12" s="2385" t="s">
        <v>8083</v>
      </c>
    </row>
    <row r="13" spans="1:8" s="2386" customFormat="1" ht="31.5">
      <c r="A13" s="1990">
        <v>8</v>
      </c>
      <c r="B13" s="1990" t="s">
        <v>8097</v>
      </c>
      <c r="C13" s="2385" t="s">
        <v>8095</v>
      </c>
      <c r="D13" s="1990" t="s">
        <v>8096</v>
      </c>
      <c r="E13" s="1991">
        <v>20000</v>
      </c>
      <c r="F13" s="1990">
        <v>2017</v>
      </c>
      <c r="G13" s="2385" t="s">
        <v>8083</v>
      </c>
    </row>
    <row r="14" spans="1:8" s="2386" customFormat="1" ht="31.5">
      <c r="A14" s="1990">
        <v>9</v>
      </c>
      <c r="B14" s="1990" t="s">
        <v>8098</v>
      </c>
      <c r="C14" s="2385" t="s">
        <v>8095</v>
      </c>
      <c r="D14" s="1990" t="s">
        <v>8096</v>
      </c>
      <c r="E14" s="1991">
        <v>5000</v>
      </c>
      <c r="F14" s="1990">
        <v>2017</v>
      </c>
      <c r="G14" s="2385" t="s">
        <v>8083</v>
      </c>
    </row>
    <row r="15" spans="1:8" s="2386" customFormat="1" ht="31.5">
      <c r="A15" s="1990">
        <v>10</v>
      </c>
      <c r="B15" s="1990" t="s">
        <v>8099</v>
      </c>
      <c r="C15" s="2385" t="s">
        <v>3876</v>
      </c>
      <c r="D15" s="1990" t="s">
        <v>8100</v>
      </c>
      <c r="E15" s="1991">
        <v>4396</v>
      </c>
      <c r="F15" s="1990">
        <v>2017</v>
      </c>
      <c r="G15" s="2385" t="s">
        <v>8083</v>
      </c>
    </row>
    <row r="16" spans="1:8" s="2386" customFormat="1" ht="31.5">
      <c r="A16" s="1990">
        <v>11</v>
      </c>
      <c r="B16" s="1990" t="s">
        <v>8101</v>
      </c>
      <c r="C16" s="2385" t="s">
        <v>3876</v>
      </c>
      <c r="D16" s="1990" t="s">
        <v>8102</v>
      </c>
      <c r="E16" s="1991">
        <v>4249</v>
      </c>
      <c r="F16" s="1990">
        <v>2017</v>
      </c>
      <c r="G16" s="2385" t="s">
        <v>8083</v>
      </c>
    </row>
    <row r="17" spans="1:7" s="2386" customFormat="1" ht="31.5">
      <c r="A17" s="1990">
        <v>12</v>
      </c>
      <c r="B17" s="1990" t="s">
        <v>9144</v>
      </c>
      <c r="C17" s="2385" t="s">
        <v>8103</v>
      </c>
      <c r="D17" s="1990" t="s">
        <v>8100</v>
      </c>
      <c r="E17" s="1991">
        <v>10297</v>
      </c>
      <c r="F17" s="1990">
        <v>2017</v>
      </c>
      <c r="G17" s="2385" t="s">
        <v>8083</v>
      </c>
    </row>
    <row r="18" spans="1:7" s="2386" customFormat="1" ht="47.25">
      <c r="A18" s="1990">
        <v>13</v>
      </c>
      <c r="B18" s="1990" t="s">
        <v>8104</v>
      </c>
      <c r="C18" s="2385" t="s">
        <v>8105</v>
      </c>
      <c r="D18" s="1990" t="s">
        <v>8107</v>
      </c>
      <c r="E18" s="1991">
        <v>180000</v>
      </c>
      <c r="F18" s="1990">
        <v>2017</v>
      </c>
      <c r="G18" s="2385" t="s">
        <v>8083</v>
      </c>
    </row>
    <row r="19" spans="1:7" s="2386" customFormat="1" ht="47.25">
      <c r="A19" s="1990">
        <v>14</v>
      </c>
      <c r="B19" s="1990" t="s">
        <v>8106</v>
      </c>
      <c r="C19" s="2385" t="s">
        <v>8105</v>
      </c>
      <c r="D19" s="1990" t="s">
        <v>8107</v>
      </c>
      <c r="E19" s="1991">
        <v>198000</v>
      </c>
      <c r="F19" s="1990">
        <v>2017</v>
      </c>
      <c r="G19" s="2385" t="s">
        <v>9177</v>
      </c>
    </row>
    <row r="20" spans="1:7" s="2386" customFormat="1" ht="31.5">
      <c r="A20" s="2323">
        <v>15</v>
      </c>
      <c r="B20" s="2323" t="s">
        <v>8108</v>
      </c>
      <c r="C20" s="2086" t="s">
        <v>8105</v>
      </c>
      <c r="D20" s="2323" t="s">
        <v>8100</v>
      </c>
      <c r="E20" s="2324">
        <v>5000</v>
      </c>
      <c r="F20" s="2323">
        <v>2017</v>
      </c>
      <c r="G20" s="2086" t="s">
        <v>9164</v>
      </c>
    </row>
    <row r="21" spans="1:7" s="2386" customFormat="1" ht="31.5">
      <c r="A21" s="1990">
        <v>16</v>
      </c>
      <c r="B21" s="1990" t="s">
        <v>8110</v>
      </c>
      <c r="C21" s="2385" t="s">
        <v>237</v>
      </c>
      <c r="D21" s="1990" t="s">
        <v>8100</v>
      </c>
      <c r="E21" s="1991">
        <v>6700</v>
      </c>
      <c r="F21" s="1990">
        <v>2017</v>
      </c>
      <c r="G21" s="2385" t="s">
        <v>8083</v>
      </c>
    </row>
    <row r="22" spans="1:7" s="2386" customFormat="1" ht="31.5">
      <c r="A22" s="1990">
        <v>17</v>
      </c>
      <c r="B22" s="1990" t="s">
        <v>8111</v>
      </c>
      <c r="C22" s="2385" t="s">
        <v>237</v>
      </c>
      <c r="D22" s="1990" t="s">
        <v>8100</v>
      </c>
      <c r="E22" s="1991">
        <v>7600</v>
      </c>
      <c r="F22" s="1990">
        <v>2017</v>
      </c>
      <c r="G22" s="2385" t="s">
        <v>8083</v>
      </c>
    </row>
  </sheetData>
  <autoFilter ref="A4:H22"/>
  <mergeCells count="1">
    <mergeCell ref="A1:G1"/>
  </mergeCells>
  <pageMargins left="1" right="0.19" top="0.75" bottom="0.75" header="0.3" footer="0.3"/>
  <pageSetup paperSize="9" orientation="portrait" horizontalDpi="300" verticalDpi="30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1"/>
  <sheetViews>
    <sheetView zoomScale="85" zoomScaleNormal="85" workbookViewId="0">
      <pane xSplit="2" ySplit="4" topLeftCell="C23" activePane="bottomRight" state="frozen"/>
      <selection activeCell="H12" sqref="H12"/>
      <selection pane="topRight" activeCell="H12" sqref="H12"/>
      <selection pane="bottomLeft" activeCell="H12" sqref="H12"/>
      <selection pane="bottomRight" activeCell="H12" sqref="H12"/>
    </sheetView>
  </sheetViews>
  <sheetFormatPr defaultColWidth="8.85546875" defaultRowHeight="15.75"/>
  <cols>
    <col min="1" max="1" width="6" style="1360" customWidth="1"/>
    <col min="2" max="2" width="25.28515625" style="1975" customWidth="1"/>
    <col min="3" max="3" width="15.7109375" style="1977" customWidth="1"/>
    <col min="4" max="4" width="29.140625" style="1977" customWidth="1"/>
    <col min="5" max="5" width="14.42578125" style="1360" customWidth="1"/>
    <col min="6" max="6" width="25.28515625" style="2294" customWidth="1"/>
    <col min="7" max="7" width="10.85546875" style="1360" customWidth="1"/>
    <col min="8" max="8" width="20" style="1975" customWidth="1"/>
    <col min="9" max="9" width="16.7109375" style="1975" customWidth="1"/>
    <col min="10" max="10" width="34.140625" style="2294" customWidth="1"/>
    <col min="11" max="16384" width="8.85546875" style="1360"/>
  </cols>
  <sheetData>
    <row r="1" spans="1:10" s="1963" customFormat="1">
      <c r="A1" s="3993" t="s">
        <v>9138</v>
      </c>
      <c r="B1" s="3993"/>
      <c r="C1" s="3993"/>
      <c r="D1" s="3993"/>
      <c r="E1" s="3993"/>
      <c r="F1" s="3993"/>
      <c r="G1" s="3993"/>
      <c r="H1" s="3993"/>
      <c r="I1" s="3993"/>
      <c r="J1" s="3993"/>
    </row>
    <row r="3" spans="1:10" s="1963" customFormat="1" ht="38.25" customHeight="1">
      <c r="A3" s="4292" t="s">
        <v>6</v>
      </c>
      <c r="B3" s="4293" t="s">
        <v>8039</v>
      </c>
      <c r="C3" s="4293" t="s">
        <v>8068</v>
      </c>
      <c r="D3" s="4293"/>
      <c r="E3" s="4293" t="s">
        <v>8040</v>
      </c>
      <c r="F3" s="4293" t="s">
        <v>8041</v>
      </c>
      <c r="G3" s="4293" t="s">
        <v>6407</v>
      </c>
      <c r="H3" s="4293" t="s">
        <v>9134</v>
      </c>
      <c r="I3" s="4293"/>
      <c r="J3" s="2242" t="s">
        <v>3921</v>
      </c>
    </row>
    <row r="4" spans="1:10" s="1963" customFormat="1" ht="55.5" customHeight="1">
      <c r="A4" s="4292"/>
      <c r="B4" s="4293"/>
      <c r="C4" s="1958" t="s">
        <v>8058</v>
      </c>
      <c r="D4" s="1958" t="s">
        <v>8071</v>
      </c>
      <c r="E4" s="4293"/>
      <c r="F4" s="4293"/>
      <c r="G4" s="4293"/>
      <c r="H4" s="1958" t="s">
        <v>8069</v>
      </c>
      <c r="I4" s="1958" t="s">
        <v>8070</v>
      </c>
      <c r="J4" s="2242"/>
    </row>
    <row r="5" spans="1:10" s="1972" customFormat="1">
      <c r="A5" s="4292" t="s">
        <v>8043</v>
      </c>
      <c r="B5" s="4292"/>
      <c r="C5" s="1964">
        <f>SUM(C6:C9)</f>
        <v>5423000</v>
      </c>
      <c r="D5" s="1964">
        <f>SUM(D6:D9)</f>
        <v>3223000</v>
      </c>
      <c r="E5" s="1958"/>
      <c r="F5" s="2242"/>
      <c r="G5" s="1958"/>
      <c r="H5" s="1959"/>
      <c r="I5" s="1959"/>
      <c r="J5" s="2242"/>
    </row>
    <row r="6" spans="1:10" s="1973" customFormat="1" ht="31.5">
      <c r="A6" s="1965" t="s">
        <v>464</v>
      </c>
      <c r="B6" s="1893" t="s">
        <v>203</v>
      </c>
      <c r="C6" s="1966">
        <v>2200000</v>
      </c>
      <c r="D6" s="1966"/>
      <c r="E6" s="1891" t="s">
        <v>450</v>
      </c>
      <c r="F6" s="2234" t="s">
        <v>8044</v>
      </c>
      <c r="G6" s="1894" t="s">
        <v>465</v>
      </c>
      <c r="H6" s="2236" t="s">
        <v>8045</v>
      </c>
      <c r="I6" s="2238"/>
      <c r="J6" s="2238"/>
    </row>
    <row r="7" spans="1:10" s="1973" customFormat="1" ht="63">
      <c r="A7" s="1965" t="s">
        <v>466</v>
      </c>
      <c r="B7" s="1960" t="s">
        <v>467</v>
      </c>
      <c r="C7" s="1967">
        <f>2973000-440000</f>
        <v>2533000</v>
      </c>
      <c r="D7" s="1967">
        <f>2973000-440000</f>
        <v>2533000</v>
      </c>
      <c r="E7" s="2226" t="s">
        <v>468</v>
      </c>
      <c r="F7" s="2237" t="s">
        <v>469</v>
      </c>
      <c r="G7" s="2227" t="s">
        <v>465</v>
      </c>
      <c r="H7" s="2236" t="s">
        <v>470</v>
      </c>
      <c r="I7" s="2242"/>
      <c r="J7" s="2237" t="s">
        <v>471</v>
      </c>
    </row>
    <row r="8" spans="1:10" s="1973" customFormat="1" ht="141.75">
      <c r="A8" s="1965" t="s">
        <v>481</v>
      </c>
      <c r="B8" s="1960" t="s">
        <v>426</v>
      </c>
      <c r="C8" s="1967">
        <v>250000</v>
      </c>
      <c r="D8" s="1967">
        <v>250000</v>
      </c>
      <c r="E8" s="2226" t="s">
        <v>427</v>
      </c>
      <c r="F8" s="2329" t="s">
        <v>9131</v>
      </c>
      <c r="G8" s="2227" t="s">
        <v>465</v>
      </c>
      <c r="H8" s="2236"/>
      <c r="I8" s="2242"/>
      <c r="J8" s="2237" t="s">
        <v>431</v>
      </c>
    </row>
    <row r="9" spans="1:10" s="1973" customFormat="1" ht="141.75">
      <c r="A9" s="1965" t="s">
        <v>356</v>
      </c>
      <c r="B9" s="1960" t="s">
        <v>426</v>
      </c>
      <c r="C9" s="1967">
        <v>440000</v>
      </c>
      <c r="D9" s="1967">
        <v>440000</v>
      </c>
      <c r="E9" s="2226" t="s">
        <v>427</v>
      </c>
      <c r="F9" s="2237" t="s">
        <v>9131</v>
      </c>
      <c r="G9" s="1894" t="s">
        <v>465</v>
      </c>
      <c r="H9" s="2236"/>
      <c r="I9" s="2242"/>
      <c r="J9" s="2237" t="s">
        <v>431</v>
      </c>
    </row>
    <row r="10" spans="1:10" s="1972" customFormat="1">
      <c r="A10" s="4292" t="s">
        <v>8046</v>
      </c>
      <c r="B10" s="4292"/>
      <c r="C10" s="1968">
        <f>C11</f>
        <v>250000</v>
      </c>
      <c r="D10" s="1968">
        <f>D11</f>
        <v>250000</v>
      </c>
      <c r="E10" s="1896"/>
      <c r="F10" s="2239"/>
      <c r="G10" s="1896"/>
      <c r="H10" s="2239"/>
      <c r="I10" s="2239"/>
      <c r="J10" s="2239"/>
    </row>
    <row r="11" spans="1:10" s="1973" customFormat="1" ht="78.75">
      <c r="A11" s="1965" t="s">
        <v>464</v>
      </c>
      <c r="B11" s="1960" t="s">
        <v>8047</v>
      </c>
      <c r="C11" s="1967">
        <v>250000</v>
      </c>
      <c r="D11" s="1967">
        <v>250000</v>
      </c>
      <c r="E11" s="1892" t="s">
        <v>472</v>
      </c>
      <c r="F11" s="2237" t="s">
        <v>473</v>
      </c>
      <c r="G11" s="1892" t="s">
        <v>474</v>
      </c>
      <c r="H11" s="2237" t="s">
        <v>475</v>
      </c>
      <c r="I11" s="2237"/>
      <c r="J11" s="2237"/>
    </row>
    <row r="12" spans="1:10" s="1972" customFormat="1">
      <c r="A12" s="4292" t="s">
        <v>8048</v>
      </c>
      <c r="B12" s="4292"/>
      <c r="C12" s="1969">
        <f>C13</f>
        <v>152619.5</v>
      </c>
      <c r="D12" s="1969">
        <f>D13</f>
        <v>0</v>
      </c>
      <c r="E12" s="1896"/>
      <c r="F12" s="1908"/>
      <c r="G12" s="1908"/>
      <c r="H12" s="2239"/>
      <c r="I12" s="2239"/>
      <c r="J12" s="2239"/>
    </row>
    <row r="13" spans="1:10" s="1973" customFormat="1" ht="78.75">
      <c r="A13" s="1965" t="s">
        <v>464</v>
      </c>
      <c r="B13" s="1895" t="s">
        <v>8049</v>
      </c>
      <c r="C13" s="1970">
        <v>152619.5</v>
      </c>
      <c r="D13" s="1970"/>
      <c r="E13" s="1891" t="s">
        <v>450</v>
      </c>
      <c r="F13" s="2235" t="s">
        <v>8050</v>
      </c>
      <c r="G13" s="1894" t="s">
        <v>465</v>
      </c>
      <c r="H13" s="2238" t="s">
        <v>8051</v>
      </c>
      <c r="I13" s="2238"/>
      <c r="J13" s="2238"/>
    </row>
    <row r="14" spans="1:10" s="1972" customFormat="1">
      <c r="A14" s="4292" t="s">
        <v>8052</v>
      </c>
      <c r="B14" s="4292"/>
      <c r="C14" s="1969">
        <f>C15+C16+C17+C18+C19+C20</f>
        <v>5927581.5999999996</v>
      </c>
      <c r="D14" s="1969">
        <f>D15+D16+D17+D18+D19+D20</f>
        <v>5476000</v>
      </c>
      <c r="E14" s="1896"/>
      <c r="F14" s="1908"/>
      <c r="G14" s="1908"/>
      <c r="H14" s="2239"/>
      <c r="I14" s="2239"/>
      <c r="J14" s="2239"/>
    </row>
    <row r="15" spans="1:10" s="1973" customFormat="1" ht="47.25">
      <c r="A15" s="1965" t="s">
        <v>464</v>
      </c>
      <c r="B15" s="1375" t="s">
        <v>8053</v>
      </c>
      <c r="C15" s="1970">
        <v>189581.6</v>
      </c>
      <c r="D15" s="1970"/>
      <c r="E15" s="1891" t="s">
        <v>450</v>
      </c>
      <c r="F15" s="2238" t="s">
        <v>192</v>
      </c>
      <c r="G15" s="1891" t="s">
        <v>476</v>
      </c>
      <c r="H15" s="2238" t="s">
        <v>477</v>
      </c>
      <c r="I15" s="2238"/>
      <c r="J15" s="2238"/>
    </row>
    <row r="16" spans="1:10" s="1973" customFormat="1" ht="47.25">
      <c r="A16" s="1965" t="s">
        <v>466</v>
      </c>
      <c r="B16" s="1960" t="s">
        <v>399</v>
      </c>
      <c r="C16" s="1898">
        <v>52000</v>
      </c>
      <c r="D16" s="1898"/>
      <c r="E16" s="1971" t="s">
        <v>478</v>
      </c>
      <c r="F16" s="2237" t="s">
        <v>479</v>
      </c>
      <c r="G16" s="1971" t="s">
        <v>474</v>
      </c>
      <c r="H16" s="2237" t="s">
        <v>480</v>
      </c>
      <c r="I16" s="2237"/>
      <c r="J16" s="2237"/>
    </row>
    <row r="17" spans="1:10" s="1973" customFormat="1" ht="63">
      <c r="A17" s="1965" t="s">
        <v>481</v>
      </c>
      <c r="B17" s="1960" t="s">
        <v>482</v>
      </c>
      <c r="C17" s="1898">
        <v>110000</v>
      </c>
      <c r="D17" s="1898"/>
      <c r="E17" s="1971" t="s">
        <v>483</v>
      </c>
      <c r="F17" s="2237" t="s">
        <v>484</v>
      </c>
      <c r="G17" s="1971" t="s">
        <v>485</v>
      </c>
      <c r="H17" s="2237" t="s">
        <v>480</v>
      </c>
      <c r="I17" s="2237"/>
      <c r="J17" s="2237"/>
    </row>
    <row r="18" spans="1:10" s="1973" customFormat="1" ht="78.75">
      <c r="A18" s="1965" t="s">
        <v>356</v>
      </c>
      <c r="B18" s="1960" t="s">
        <v>486</v>
      </c>
      <c r="C18" s="1898">
        <v>100000</v>
      </c>
      <c r="D18" s="1898"/>
      <c r="E18" s="1971" t="s">
        <v>483</v>
      </c>
      <c r="F18" s="2237" t="s">
        <v>487</v>
      </c>
      <c r="G18" s="1971" t="s">
        <v>488</v>
      </c>
      <c r="H18" s="2237" t="s">
        <v>480</v>
      </c>
      <c r="I18" s="2237" t="s">
        <v>489</v>
      </c>
      <c r="J18" s="2237"/>
    </row>
    <row r="19" spans="1:10" s="1973" customFormat="1" ht="78.75">
      <c r="A19" s="1965" t="s">
        <v>490</v>
      </c>
      <c r="B19" s="1960" t="s">
        <v>491</v>
      </c>
      <c r="C19" s="1898">
        <v>126000</v>
      </c>
      <c r="D19" s="1898">
        <v>126000</v>
      </c>
      <c r="E19" s="1971" t="s">
        <v>494</v>
      </c>
      <c r="F19" s="2237" t="s">
        <v>492</v>
      </c>
      <c r="G19" s="1971" t="s">
        <v>474</v>
      </c>
      <c r="H19" s="2237"/>
      <c r="I19" s="2237"/>
      <c r="J19" s="2237"/>
    </row>
    <row r="20" spans="1:10" s="1973" customFormat="1" ht="78.75">
      <c r="A20" s="1965" t="s">
        <v>493</v>
      </c>
      <c r="B20" s="1960" t="s">
        <v>8054</v>
      </c>
      <c r="C20" s="1898">
        <v>5350000</v>
      </c>
      <c r="D20" s="1898">
        <v>5350000</v>
      </c>
      <c r="E20" s="1971" t="s">
        <v>494</v>
      </c>
      <c r="F20" s="2237" t="s">
        <v>495</v>
      </c>
      <c r="G20" s="1971" t="s">
        <v>474</v>
      </c>
      <c r="H20" s="2237" t="s">
        <v>480</v>
      </c>
      <c r="I20" s="2237"/>
      <c r="J20" s="2237"/>
    </row>
    <row r="21" spans="1:10" s="1972" customFormat="1">
      <c r="A21" s="4292" t="s">
        <v>8055</v>
      </c>
      <c r="B21" s="4292"/>
      <c r="C21" s="1964">
        <f>C22+C23+C24+C25+C26+C27+C28+C29+C30+C31+C32+C33+C34</f>
        <v>2550900</v>
      </c>
      <c r="D21" s="1964">
        <f>D22+D23+D24+D25+D26+D27+D28+D29+D30+D31+D32+D33+D34</f>
        <v>2550900</v>
      </c>
      <c r="E21" s="1958"/>
      <c r="F21" s="2242"/>
      <c r="G21" s="1958"/>
      <c r="H21" s="2242"/>
      <c r="I21" s="2242"/>
      <c r="J21" s="2242"/>
    </row>
    <row r="22" spans="1:10" s="2225" customFormat="1" ht="63">
      <c r="A22" s="2277" t="s">
        <v>464</v>
      </c>
      <c r="B22" s="2278" t="s">
        <v>261</v>
      </c>
      <c r="C22" s="2279">
        <v>170000</v>
      </c>
      <c r="D22" s="2279">
        <v>170000</v>
      </c>
      <c r="E22" s="2280" t="s">
        <v>496</v>
      </c>
      <c r="F22" s="2280" t="s">
        <v>497</v>
      </c>
      <c r="G22" s="2280" t="s">
        <v>474</v>
      </c>
      <c r="H22" s="2280" t="s">
        <v>498</v>
      </c>
      <c r="I22" s="2280"/>
      <c r="J22" s="2280" t="s">
        <v>9135</v>
      </c>
    </row>
    <row r="23" spans="1:10" s="2225" customFormat="1" ht="63">
      <c r="A23" s="2277" t="s">
        <v>466</v>
      </c>
      <c r="B23" s="2278" t="s">
        <v>499</v>
      </c>
      <c r="C23" s="2279">
        <v>480000</v>
      </c>
      <c r="D23" s="2279">
        <v>480000</v>
      </c>
      <c r="E23" s="2280" t="s">
        <v>496</v>
      </c>
      <c r="F23" s="2280" t="s">
        <v>497</v>
      </c>
      <c r="G23" s="2280" t="s">
        <v>474</v>
      </c>
      <c r="H23" s="2280" t="s">
        <v>498</v>
      </c>
      <c r="I23" s="2280"/>
      <c r="J23" s="2280" t="s">
        <v>9135</v>
      </c>
    </row>
    <row r="24" spans="1:10" s="2225" customFormat="1" ht="63">
      <c r="A24" s="2277" t="s">
        <v>481</v>
      </c>
      <c r="B24" s="2278" t="s">
        <v>500</v>
      </c>
      <c r="C24" s="2279">
        <v>810000</v>
      </c>
      <c r="D24" s="2279">
        <v>810000</v>
      </c>
      <c r="E24" s="2280" t="s">
        <v>496</v>
      </c>
      <c r="F24" s="2280" t="s">
        <v>497</v>
      </c>
      <c r="G24" s="2280" t="s">
        <v>474</v>
      </c>
      <c r="H24" s="2280" t="s">
        <v>498</v>
      </c>
      <c r="I24" s="2280"/>
      <c r="J24" s="2280" t="s">
        <v>9135</v>
      </c>
    </row>
    <row r="25" spans="1:10" s="2225" customFormat="1" ht="63">
      <c r="A25" s="2277" t="s">
        <v>356</v>
      </c>
      <c r="B25" s="2278" t="s">
        <v>290</v>
      </c>
      <c r="C25" s="2279">
        <v>259000</v>
      </c>
      <c r="D25" s="2279">
        <v>259000</v>
      </c>
      <c r="E25" s="2280" t="s">
        <v>496</v>
      </c>
      <c r="F25" s="2280" t="s">
        <v>497</v>
      </c>
      <c r="G25" s="2280" t="s">
        <v>474</v>
      </c>
      <c r="H25" s="2280" t="s">
        <v>498</v>
      </c>
      <c r="I25" s="2280"/>
      <c r="J25" s="2280" t="s">
        <v>9135</v>
      </c>
    </row>
    <row r="26" spans="1:10" s="1973" customFormat="1" ht="31.5">
      <c r="A26" s="1965" t="s">
        <v>490</v>
      </c>
      <c r="B26" s="1960" t="s">
        <v>294</v>
      </c>
      <c r="C26" s="1967">
        <v>6600</v>
      </c>
      <c r="D26" s="1967">
        <v>6600</v>
      </c>
      <c r="E26" s="1892" t="s">
        <v>496</v>
      </c>
      <c r="F26" s="2237" t="s">
        <v>501</v>
      </c>
      <c r="G26" s="1892" t="s">
        <v>474</v>
      </c>
      <c r="H26" s="2237" t="s">
        <v>498</v>
      </c>
      <c r="I26" s="2237"/>
      <c r="J26" s="2237" t="s">
        <v>298</v>
      </c>
    </row>
    <row r="27" spans="1:10" s="1973" customFormat="1" ht="63">
      <c r="A27" s="1965" t="s">
        <v>493</v>
      </c>
      <c r="B27" s="1960" t="s">
        <v>502</v>
      </c>
      <c r="C27" s="1967">
        <v>38400</v>
      </c>
      <c r="D27" s="1967">
        <v>38400</v>
      </c>
      <c r="E27" s="1892" t="s">
        <v>496</v>
      </c>
      <c r="F27" s="2237" t="s">
        <v>503</v>
      </c>
      <c r="G27" s="1892" t="s">
        <v>474</v>
      </c>
      <c r="H27" s="2237" t="s">
        <v>498</v>
      </c>
      <c r="I27" s="2237"/>
      <c r="J27" s="2280" t="s">
        <v>9135</v>
      </c>
    </row>
    <row r="28" spans="1:10" s="1973" customFormat="1" ht="63">
      <c r="A28" s="1965" t="s">
        <v>504</v>
      </c>
      <c r="B28" s="1960" t="s">
        <v>505</v>
      </c>
      <c r="C28" s="1967">
        <v>8440</v>
      </c>
      <c r="D28" s="1967">
        <v>8440</v>
      </c>
      <c r="E28" s="1971" t="s">
        <v>496</v>
      </c>
      <c r="F28" s="2237" t="s">
        <v>503</v>
      </c>
      <c r="G28" s="1971" t="s">
        <v>474</v>
      </c>
      <c r="H28" s="2237" t="s">
        <v>498</v>
      </c>
      <c r="I28" s="2237"/>
      <c r="J28" s="2280" t="s">
        <v>9135</v>
      </c>
    </row>
    <row r="29" spans="1:10" s="1973" customFormat="1" ht="102.75" customHeight="1">
      <c r="A29" s="1965" t="s">
        <v>506</v>
      </c>
      <c r="B29" s="1960" t="s">
        <v>507</v>
      </c>
      <c r="C29" s="1967">
        <v>80700</v>
      </c>
      <c r="D29" s="1967">
        <v>80700</v>
      </c>
      <c r="E29" s="1892" t="s">
        <v>496</v>
      </c>
      <c r="F29" s="2237" t="s">
        <v>508</v>
      </c>
      <c r="G29" s="1892" t="s">
        <v>474</v>
      </c>
      <c r="H29" s="2237" t="s">
        <v>480</v>
      </c>
      <c r="I29" s="2237"/>
      <c r="J29" s="2280" t="s">
        <v>9135</v>
      </c>
    </row>
    <row r="30" spans="1:10" s="1973" customFormat="1" ht="102.75" customHeight="1">
      <c r="A30" s="1965" t="s">
        <v>509</v>
      </c>
      <c r="B30" s="1960" t="s">
        <v>510</v>
      </c>
      <c r="C30" s="1967">
        <v>49560</v>
      </c>
      <c r="D30" s="1967">
        <v>49560</v>
      </c>
      <c r="E30" s="1892" t="s">
        <v>496</v>
      </c>
      <c r="F30" s="2237" t="s">
        <v>508</v>
      </c>
      <c r="G30" s="1892" t="s">
        <v>474</v>
      </c>
      <c r="H30" s="2237" t="s">
        <v>480</v>
      </c>
      <c r="I30" s="2237"/>
      <c r="J30" s="2280" t="s">
        <v>9135</v>
      </c>
    </row>
    <row r="31" spans="1:10" s="1973" customFormat="1" ht="102.75" customHeight="1">
      <c r="A31" s="1965" t="s">
        <v>511</v>
      </c>
      <c r="B31" s="1960" t="s">
        <v>319</v>
      </c>
      <c r="C31" s="1967">
        <v>34200</v>
      </c>
      <c r="D31" s="1967">
        <v>34200</v>
      </c>
      <c r="E31" s="1892" t="s">
        <v>496</v>
      </c>
      <c r="F31" s="2237" t="s">
        <v>508</v>
      </c>
      <c r="G31" s="1892" t="s">
        <v>474</v>
      </c>
      <c r="H31" s="2237" t="s">
        <v>480</v>
      </c>
      <c r="I31" s="2237"/>
      <c r="J31" s="2280" t="s">
        <v>9135</v>
      </c>
    </row>
    <row r="32" spans="1:10" s="1973" customFormat="1" ht="102.75" customHeight="1">
      <c r="A32" s="1965" t="s">
        <v>512</v>
      </c>
      <c r="B32" s="1960" t="s">
        <v>325</v>
      </c>
      <c r="C32" s="1967">
        <v>47000</v>
      </c>
      <c r="D32" s="1967">
        <v>47000</v>
      </c>
      <c r="E32" s="1892" t="s">
        <v>496</v>
      </c>
      <c r="F32" s="2237" t="s">
        <v>508</v>
      </c>
      <c r="G32" s="1892" t="s">
        <v>474</v>
      </c>
      <c r="H32" s="2237" t="s">
        <v>480</v>
      </c>
      <c r="I32" s="2237"/>
      <c r="J32" s="2280" t="s">
        <v>9135</v>
      </c>
    </row>
    <row r="33" spans="1:10" s="1973" customFormat="1" ht="102.75" customHeight="1">
      <c r="A33" s="1965" t="s">
        <v>513</v>
      </c>
      <c r="B33" s="1960" t="s">
        <v>325</v>
      </c>
      <c r="C33" s="1967">
        <v>139000</v>
      </c>
      <c r="D33" s="1967">
        <v>139000</v>
      </c>
      <c r="E33" s="1892" t="s">
        <v>496</v>
      </c>
      <c r="F33" s="2237" t="s">
        <v>508</v>
      </c>
      <c r="G33" s="1892" t="s">
        <v>474</v>
      </c>
      <c r="H33" s="2237" t="s">
        <v>480</v>
      </c>
      <c r="I33" s="2237"/>
      <c r="J33" s="2280" t="s">
        <v>9135</v>
      </c>
    </row>
    <row r="34" spans="1:10" s="1973" customFormat="1" ht="114.75" customHeight="1">
      <c r="A34" s="1965" t="s">
        <v>514</v>
      </c>
      <c r="B34" s="1960" t="s">
        <v>325</v>
      </c>
      <c r="C34" s="1967">
        <v>428000</v>
      </c>
      <c r="D34" s="1967">
        <v>428000</v>
      </c>
      <c r="E34" s="1892" t="s">
        <v>496</v>
      </c>
      <c r="F34" s="2237" t="s">
        <v>515</v>
      </c>
      <c r="G34" s="1892" t="s">
        <v>474</v>
      </c>
      <c r="H34" s="2237" t="s">
        <v>480</v>
      </c>
      <c r="I34" s="2237"/>
      <c r="J34" s="2280" t="s">
        <v>9135</v>
      </c>
    </row>
    <row r="35" spans="1:10" s="1973" customFormat="1" ht="37.9" customHeight="1">
      <c r="A35" s="4061" t="s">
        <v>8056</v>
      </c>
      <c r="B35" s="4061"/>
      <c r="C35" s="1974">
        <f>C5+C10+C12+C14+C21</f>
        <v>14304101.1</v>
      </c>
      <c r="D35" s="1974">
        <f>D5+D10+D12+D14+D21</f>
        <v>11499900</v>
      </c>
      <c r="E35" s="1907"/>
      <c r="F35" s="2240"/>
      <c r="G35" s="1907"/>
      <c r="H35" s="1906"/>
      <c r="I35" s="1906"/>
      <c r="J35" s="2240"/>
    </row>
    <row r="36" spans="1:10">
      <c r="C36" s="1976">
        <f>C35/10000</f>
        <v>1430.41011</v>
      </c>
      <c r="D36" s="1976">
        <f>D35/10000</f>
        <v>1149.99</v>
      </c>
    </row>
    <row r="37" spans="1:10">
      <c r="C37" s="2302"/>
      <c r="F37" s="2055"/>
    </row>
    <row r="38" spans="1:10">
      <c r="C38" s="1978"/>
      <c r="D38" s="1976">
        <f>C36-D36</f>
        <v>280.42011000000002</v>
      </c>
    </row>
    <row r="51" spans="2:9">
      <c r="B51" s="1360"/>
      <c r="C51" s="1360"/>
      <c r="D51" s="1360"/>
      <c r="H51" s="1360"/>
      <c r="I51" s="1360"/>
    </row>
    <row r="52" spans="2:9">
      <c r="B52" s="1360"/>
      <c r="C52" s="1360"/>
      <c r="D52" s="1360"/>
      <c r="H52" s="1360"/>
      <c r="I52" s="1360"/>
    </row>
    <row r="53" spans="2:9" ht="72" customHeight="1">
      <c r="B53" s="1360"/>
      <c r="C53" s="1360"/>
      <c r="D53" s="1360"/>
      <c r="H53" s="1360"/>
      <c r="I53" s="1360"/>
    </row>
    <row r="54" spans="2:9">
      <c r="B54" s="1360"/>
      <c r="C54" s="1360"/>
      <c r="D54" s="1360"/>
      <c r="H54" s="1360"/>
      <c r="I54" s="1360"/>
    </row>
    <row r="55" spans="2:9" ht="18" customHeight="1">
      <c r="B55" s="1360"/>
      <c r="C55" s="1360"/>
      <c r="D55" s="1360"/>
      <c r="H55" s="1360"/>
      <c r="I55" s="1360"/>
    </row>
    <row r="56" spans="2:9" ht="36" customHeight="1">
      <c r="B56" s="1360"/>
      <c r="C56" s="1360"/>
      <c r="D56" s="1360"/>
      <c r="H56" s="1360"/>
      <c r="I56" s="1360"/>
    </row>
    <row r="57" spans="2:9">
      <c r="B57" s="1360"/>
      <c r="C57" s="1360"/>
      <c r="D57" s="1360"/>
      <c r="H57" s="1360"/>
      <c r="I57" s="1360"/>
    </row>
    <row r="58" spans="2:9">
      <c r="B58" s="1360"/>
      <c r="C58" s="1360"/>
      <c r="D58" s="1360"/>
      <c r="H58" s="1360"/>
      <c r="I58" s="1360"/>
    </row>
    <row r="59" spans="2:9">
      <c r="B59" s="1360"/>
      <c r="C59" s="1360"/>
      <c r="D59" s="1360"/>
      <c r="H59" s="1360"/>
      <c r="I59" s="1360"/>
    </row>
    <row r="60" spans="2:9">
      <c r="B60" s="1360"/>
      <c r="C60" s="1360"/>
      <c r="D60" s="1360"/>
      <c r="H60" s="1360"/>
      <c r="I60" s="1360"/>
    </row>
    <row r="61" spans="2:9">
      <c r="B61" s="1360"/>
      <c r="C61" s="1360"/>
      <c r="D61" s="1360"/>
      <c r="H61" s="1360"/>
      <c r="I61" s="1360"/>
    </row>
    <row r="62" spans="2:9">
      <c r="B62" s="1360"/>
      <c r="C62" s="1360"/>
      <c r="D62" s="1360"/>
      <c r="H62" s="1360"/>
      <c r="I62" s="1360"/>
    </row>
    <row r="63" spans="2:9">
      <c r="B63" s="1360"/>
      <c r="C63" s="1360"/>
      <c r="D63" s="1360"/>
      <c r="H63" s="1360"/>
      <c r="I63" s="1360"/>
    </row>
    <row r="64" spans="2:9">
      <c r="B64" s="1360"/>
      <c r="C64" s="1360"/>
      <c r="D64" s="1360"/>
      <c r="H64" s="1360"/>
      <c r="I64" s="1360"/>
    </row>
    <row r="65" spans="2:9">
      <c r="B65" s="1360"/>
      <c r="C65" s="1360"/>
      <c r="D65" s="1360"/>
      <c r="H65" s="1360"/>
      <c r="I65" s="1360"/>
    </row>
    <row r="66" spans="2:9">
      <c r="B66" s="1360"/>
      <c r="C66" s="1360"/>
      <c r="D66" s="1360"/>
      <c r="H66" s="1360"/>
      <c r="I66" s="1360"/>
    </row>
    <row r="67" spans="2:9">
      <c r="B67" s="1360"/>
      <c r="C67" s="1360"/>
      <c r="D67" s="1360"/>
      <c r="H67" s="1360"/>
      <c r="I67" s="1360"/>
    </row>
    <row r="68" spans="2:9">
      <c r="B68" s="1360"/>
      <c r="C68" s="1360"/>
      <c r="D68" s="1360"/>
      <c r="H68" s="1360"/>
      <c r="I68" s="1360"/>
    </row>
    <row r="69" spans="2:9" ht="18" customHeight="1">
      <c r="B69" s="1360"/>
      <c r="C69" s="1360"/>
      <c r="D69" s="1360"/>
      <c r="H69" s="1360"/>
      <c r="I69" s="1360"/>
    </row>
    <row r="70" spans="2:9" ht="54" customHeight="1">
      <c r="B70" s="1360"/>
      <c r="C70" s="1360"/>
      <c r="D70" s="1360"/>
      <c r="H70" s="1360"/>
      <c r="I70" s="1360"/>
    </row>
    <row r="71" spans="2:9">
      <c r="B71" s="1360"/>
      <c r="C71" s="1360"/>
      <c r="D71" s="1360"/>
      <c r="H71" s="1360"/>
      <c r="I71" s="1360"/>
    </row>
    <row r="72" spans="2:9">
      <c r="B72" s="1360"/>
      <c r="C72" s="1360"/>
      <c r="D72" s="1360"/>
      <c r="H72" s="1360"/>
      <c r="I72" s="1360"/>
    </row>
    <row r="73" spans="2:9">
      <c r="B73" s="1360"/>
      <c r="C73" s="1360"/>
      <c r="D73" s="1360"/>
      <c r="H73" s="1360"/>
      <c r="I73" s="1360"/>
    </row>
    <row r="74" spans="2:9">
      <c r="B74" s="1360"/>
      <c r="C74" s="1360"/>
      <c r="D74" s="1360"/>
      <c r="H74" s="1360"/>
      <c r="I74" s="1360"/>
    </row>
    <row r="75" spans="2:9">
      <c r="B75" s="1360"/>
      <c r="C75" s="1360"/>
      <c r="D75" s="1360"/>
      <c r="H75" s="1360"/>
      <c r="I75" s="1360"/>
    </row>
    <row r="76" spans="2:9">
      <c r="B76" s="1360"/>
      <c r="C76" s="1360"/>
      <c r="D76" s="1360"/>
      <c r="H76" s="1360"/>
      <c r="I76" s="1360"/>
    </row>
    <row r="77" spans="2:9" ht="126" customHeight="1">
      <c r="B77" s="1360"/>
      <c r="C77" s="1360"/>
      <c r="D77" s="1360"/>
      <c r="H77" s="1360"/>
      <c r="I77" s="1360"/>
    </row>
    <row r="78" spans="2:9">
      <c r="B78" s="1360"/>
      <c r="C78" s="1360"/>
      <c r="D78" s="1360"/>
      <c r="H78" s="1360"/>
      <c r="I78" s="1360"/>
    </row>
    <row r="79" spans="2:9">
      <c r="B79" s="1360"/>
      <c r="C79" s="1360"/>
      <c r="D79" s="1360"/>
      <c r="H79" s="1360"/>
      <c r="I79" s="1360"/>
    </row>
    <row r="80" spans="2:9">
      <c r="B80" s="1360"/>
      <c r="C80" s="1360"/>
      <c r="D80" s="1360"/>
      <c r="H80" s="1360"/>
      <c r="I80" s="1360"/>
    </row>
    <row r="81" spans="2:9">
      <c r="B81" s="1360"/>
      <c r="C81" s="1360"/>
      <c r="D81" s="1360"/>
      <c r="H81" s="1360"/>
      <c r="I81" s="1360"/>
    </row>
    <row r="82" spans="2:9">
      <c r="B82" s="1360"/>
      <c r="C82" s="1360"/>
      <c r="D82" s="1360"/>
      <c r="H82" s="1360"/>
      <c r="I82" s="1360"/>
    </row>
    <row r="83" spans="2:9">
      <c r="B83" s="1360"/>
      <c r="C83" s="1360"/>
      <c r="D83" s="1360"/>
      <c r="H83" s="1360"/>
      <c r="I83" s="1360"/>
    </row>
    <row r="84" spans="2:9">
      <c r="B84" s="1360"/>
      <c r="C84" s="1360"/>
      <c r="D84" s="1360"/>
      <c r="H84" s="1360"/>
      <c r="I84" s="1360"/>
    </row>
    <row r="85" spans="2:9">
      <c r="B85" s="1360"/>
      <c r="C85" s="1360"/>
      <c r="D85" s="1360"/>
      <c r="H85" s="1360"/>
      <c r="I85" s="1360"/>
    </row>
    <row r="86" spans="2:9">
      <c r="B86" s="1360"/>
      <c r="C86" s="1360"/>
      <c r="D86" s="1360"/>
      <c r="H86" s="1360"/>
      <c r="I86" s="1360"/>
    </row>
    <row r="87" spans="2:9">
      <c r="B87" s="1360"/>
      <c r="C87" s="1360"/>
      <c r="D87" s="1360"/>
      <c r="H87" s="1360"/>
      <c r="I87" s="1360"/>
    </row>
    <row r="88" spans="2:9">
      <c r="B88" s="1360"/>
      <c r="C88" s="1360"/>
      <c r="D88" s="1360"/>
      <c r="H88" s="1360"/>
      <c r="I88" s="1360"/>
    </row>
    <row r="89" spans="2:9" ht="36" customHeight="1">
      <c r="B89" s="1360"/>
      <c r="C89" s="1360"/>
      <c r="D89" s="1360"/>
      <c r="H89" s="1360"/>
      <c r="I89" s="1360"/>
    </row>
    <row r="90" spans="2:9">
      <c r="B90" s="1360"/>
      <c r="C90" s="1360"/>
      <c r="D90" s="1360"/>
      <c r="H90" s="1360"/>
      <c r="I90" s="1360"/>
    </row>
    <row r="91" spans="2:9">
      <c r="B91" s="1360"/>
      <c r="C91" s="1360"/>
      <c r="D91" s="1360"/>
      <c r="H91" s="1360"/>
      <c r="I91" s="1360"/>
    </row>
    <row r="92" spans="2:9">
      <c r="B92" s="1360"/>
      <c r="C92" s="1360"/>
      <c r="D92" s="1360"/>
      <c r="H92" s="1360"/>
      <c r="I92" s="1360"/>
    </row>
    <row r="93" spans="2:9">
      <c r="B93" s="1360"/>
      <c r="C93" s="1360"/>
      <c r="D93" s="1360"/>
      <c r="H93" s="1360"/>
      <c r="I93" s="1360"/>
    </row>
    <row r="94" spans="2:9" ht="36" customHeight="1">
      <c r="B94" s="1360"/>
      <c r="C94" s="1360"/>
      <c r="D94" s="1360"/>
      <c r="H94" s="1360"/>
      <c r="I94" s="1360"/>
    </row>
    <row r="95" spans="2:9">
      <c r="B95" s="1360"/>
      <c r="C95" s="1360"/>
      <c r="D95" s="1360"/>
      <c r="H95" s="1360"/>
      <c r="I95" s="1360"/>
    </row>
    <row r="96" spans="2:9">
      <c r="B96" s="1360"/>
      <c r="C96" s="1360"/>
      <c r="D96" s="1360"/>
      <c r="H96" s="1360"/>
      <c r="I96" s="1360"/>
    </row>
    <row r="97" spans="2:9">
      <c r="B97" s="1360"/>
      <c r="C97" s="1360"/>
      <c r="D97" s="1360"/>
      <c r="H97" s="1360"/>
      <c r="I97" s="1360"/>
    </row>
    <row r="98" spans="2:9" ht="36" customHeight="1">
      <c r="B98" s="1360"/>
      <c r="C98" s="1360"/>
      <c r="D98" s="1360"/>
      <c r="H98" s="1360"/>
      <c r="I98" s="1360"/>
    </row>
    <row r="99" spans="2:9">
      <c r="B99" s="1360"/>
      <c r="C99" s="1360"/>
      <c r="D99" s="1360"/>
      <c r="H99" s="1360"/>
      <c r="I99" s="1360"/>
    </row>
    <row r="100" spans="2:9">
      <c r="B100" s="1360"/>
      <c r="C100" s="1360"/>
      <c r="D100" s="1360"/>
      <c r="H100" s="1360"/>
      <c r="I100" s="1360"/>
    </row>
    <row r="101" spans="2:9">
      <c r="B101" s="1360"/>
      <c r="C101" s="1360"/>
      <c r="D101" s="1360"/>
      <c r="H101" s="1360"/>
      <c r="I101" s="1360"/>
    </row>
    <row r="102" spans="2:9">
      <c r="B102" s="1360"/>
      <c r="C102" s="1360"/>
      <c r="D102" s="1360"/>
      <c r="H102" s="1360"/>
      <c r="I102" s="1360"/>
    </row>
    <row r="103" spans="2:9" ht="36" customHeight="1">
      <c r="B103" s="1360"/>
      <c r="C103" s="1360"/>
      <c r="D103" s="1360"/>
      <c r="H103" s="1360"/>
      <c r="I103" s="1360"/>
    </row>
    <row r="104" spans="2:9">
      <c r="B104" s="1360"/>
      <c r="C104" s="1360"/>
      <c r="D104" s="1360"/>
      <c r="H104" s="1360"/>
      <c r="I104" s="1360"/>
    </row>
    <row r="105" spans="2:9">
      <c r="B105" s="1360"/>
      <c r="C105" s="1360"/>
      <c r="D105" s="1360"/>
      <c r="H105" s="1360"/>
      <c r="I105" s="1360"/>
    </row>
    <row r="106" spans="2:9">
      <c r="B106" s="1360"/>
      <c r="C106" s="1360"/>
      <c r="D106" s="1360"/>
      <c r="H106" s="1360"/>
      <c r="I106" s="1360"/>
    </row>
    <row r="107" spans="2:9" ht="18" customHeight="1">
      <c r="B107" s="1360"/>
      <c r="C107" s="1360"/>
      <c r="D107" s="1360"/>
      <c r="H107" s="1360"/>
      <c r="I107" s="1360"/>
    </row>
    <row r="108" spans="2:9" ht="36" customHeight="1">
      <c r="B108" s="1360"/>
      <c r="C108" s="1360"/>
      <c r="D108" s="1360"/>
      <c r="H108" s="1360"/>
      <c r="I108" s="1360"/>
    </row>
    <row r="109" spans="2:9">
      <c r="B109" s="1360"/>
      <c r="C109" s="1360"/>
      <c r="D109" s="1360"/>
      <c r="H109" s="1360"/>
      <c r="I109" s="1360"/>
    </row>
    <row r="110" spans="2:9">
      <c r="B110" s="1360"/>
      <c r="C110" s="1360"/>
      <c r="D110" s="1360"/>
      <c r="H110" s="1360"/>
      <c r="I110" s="1360"/>
    </row>
    <row r="111" spans="2:9">
      <c r="B111" s="1360"/>
      <c r="C111" s="1360"/>
      <c r="D111" s="1360"/>
      <c r="H111" s="1360"/>
      <c r="I111" s="1360"/>
    </row>
    <row r="112" spans="2:9" ht="36" customHeight="1">
      <c r="B112" s="1360"/>
      <c r="C112" s="1360"/>
      <c r="D112" s="1360"/>
      <c r="H112" s="1360"/>
      <c r="I112" s="1360"/>
    </row>
    <row r="113" spans="2:9">
      <c r="B113" s="1360"/>
      <c r="C113" s="1360"/>
      <c r="D113" s="1360"/>
      <c r="H113" s="1360"/>
      <c r="I113" s="1360"/>
    </row>
    <row r="114" spans="2:9">
      <c r="B114" s="1360"/>
      <c r="C114" s="1360"/>
      <c r="D114" s="1360"/>
      <c r="H114" s="1360"/>
      <c r="I114" s="1360"/>
    </row>
    <row r="115" spans="2:9">
      <c r="B115" s="1360"/>
      <c r="C115" s="1360"/>
      <c r="D115" s="1360"/>
      <c r="H115" s="1360"/>
      <c r="I115" s="1360"/>
    </row>
    <row r="116" spans="2:9" ht="36" customHeight="1">
      <c r="B116" s="1360"/>
      <c r="C116" s="1360"/>
      <c r="D116" s="1360"/>
      <c r="H116" s="1360"/>
      <c r="I116" s="1360"/>
    </row>
    <row r="117" spans="2:9">
      <c r="B117" s="1360"/>
      <c r="C117" s="1360"/>
      <c r="D117" s="1360"/>
      <c r="H117" s="1360"/>
      <c r="I117" s="1360"/>
    </row>
    <row r="118" spans="2:9">
      <c r="B118" s="1360"/>
      <c r="C118" s="1360"/>
      <c r="D118" s="1360"/>
      <c r="H118" s="1360"/>
      <c r="I118" s="1360"/>
    </row>
    <row r="119" spans="2:9">
      <c r="B119" s="1360"/>
      <c r="C119" s="1360"/>
      <c r="D119" s="1360"/>
      <c r="H119" s="1360"/>
      <c r="I119" s="1360"/>
    </row>
    <row r="120" spans="2:9">
      <c r="B120" s="1360"/>
      <c r="C120" s="1360"/>
      <c r="D120" s="1360"/>
      <c r="H120" s="1360"/>
      <c r="I120" s="1360"/>
    </row>
    <row r="121" spans="2:9">
      <c r="B121" s="1360"/>
      <c r="C121" s="1360"/>
      <c r="D121" s="1360"/>
      <c r="H121" s="1360"/>
      <c r="I121" s="1360"/>
    </row>
    <row r="122" spans="2:9">
      <c r="B122" s="1360"/>
      <c r="C122" s="1360"/>
      <c r="D122" s="1360"/>
      <c r="H122" s="1360"/>
      <c r="I122" s="1360"/>
    </row>
    <row r="123" spans="2:9">
      <c r="B123" s="1360"/>
      <c r="C123" s="1360"/>
      <c r="D123" s="1360"/>
      <c r="H123" s="1360"/>
      <c r="I123" s="1360"/>
    </row>
    <row r="124" spans="2:9" ht="18" customHeight="1">
      <c r="B124" s="1360"/>
      <c r="C124" s="1360"/>
      <c r="D124" s="1360"/>
      <c r="H124" s="1360"/>
      <c r="I124" s="1360"/>
    </row>
    <row r="125" spans="2:9">
      <c r="B125" s="1360"/>
      <c r="C125" s="1360"/>
      <c r="D125" s="1360"/>
      <c r="H125" s="1360"/>
      <c r="I125" s="1360"/>
    </row>
    <row r="126" spans="2:9">
      <c r="B126" s="1360"/>
      <c r="C126" s="1360"/>
      <c r="D126" s="1360"/>
      <c r="H126" s="1360"/>
      <c r="I126" s="1360"/>
    </row>
    <row r="127" spans="2:9">
      <c r="B127" s="1360"/>
      <c r="C127" s="1360"/>
      <c r="D127" s="1360"/>
      <c r="H127" s="1360"/>
      <c r="I127" s="1360"/>
    </row>
    <row r="128" spans="2:9" ht="72" customHeight="1">
      <c r="B128" s="1360"/>
      <c r="C128" s="1360"/>
      <c r="D128" s="1360"/>
      <c r="H128" s="1360"/>
      <c r="I128" s="1360"/>
    </row>
    <row r="129" spans="2:9">
      <c r="B129" s="1360"/>
      <c r="C129" s="1360"/>
      <c r="D129" s="1360"/>
      <c r="H129" s="1360"/>
      <c r="I129" s="1360"/>
    </row>
    <row r="130" spans="2:9">
      <c r="B130" s="1360"/>
      <c r="C130" s="1360"/>
      <c r="D130" s="1360"/>
      <c r="H130" s="1360"/>
      <c r="I130" s="1360"/>
    </row>
    <row r="131" spans="2:9">
      <c r="B131" s="1360"/>
      <c r="C131" s="1360"/>
      <c r="D131" s="1360"/>
      <c r="H131" s="1360"/>
      <c r="I131" s="1360"/>
    </row>
    <row r="132" spans="2:9" ht="18" customHeight="1">
      <c r="B132" s="1360"/>
      <c r="C132" s="1360"/>
      <c r="D132" s="1360"/>
      <c r="H132" s="1360"/>
      <c r="I132" s="1360"/>
    </row>
    <row r="133" spans="2:9" ht="18" customHeight="1">
      <c r="B133" s="1360"/>
      <c r="C133" s="1360"/>
      <c r="D133" s="1360"/>
      <c r="H133" s="1360"/>
      <c r="I133" s="1360"/>
    </row>
    <row r="134" spans="2:9">
      <c r="B134" s="1360"/>
      <c r="C134" s="1360"/>
      <c r="D134" s="1360"/>
      <c r="H134" s="1360"/>
      <c r="I134" s="1360"/>
    </row>
    <row r="135" spans="2:9">
      <c r="B135" s="1360"/>
      <c r="C135" s="1360"/>
      <c r="D135" s="1360"/>
      <c r="H135" s="1360"/>
      <c r="I135" s="1360"/>
    </row>
    <row r="136" spans="2:9" ht="18" customHeight="1">
      <c r="B136" s="1360"/>
      <c r="C136" s="1360"/>
      <c r="D136" s="1360"/>
      <c r="H136" s="1360"/>
      <c r="I136" s="1360"/>
    </row>
    <row r="137" spans="2:9">
      <c r="B137" s="1360"/>
      <c r="C137" s="1360"/>
      <c r="D137" s="1360"/>
      <c r="H137" s="1360"/>
      <c r="I137" s="1360"/>
    </row>
    <row r="138" spans="2:9" ht="72" customHeight="1">
      <c r="B138" s="1360"/>
      <c r="C138" s="1360"/>
      <c r="D138" s="1360"/>
      <c r="H138" s="1360"/>
      <c r="I138" s="1360"/>
    </row>
    <row r="139" spans="2:9">
      <c r="B139" s="1360"/>
      <c r="C139" s="1360"/>
      <c r="D139" s="1360"/>
      <c r="H139" s="1360"/>
      <c r="I139" s="1360"/>
    </row>
    <row r="140" spans="2:9" ht="108" customHeight="1">
      <c r="B140" s="1360"/>
      <c r="C140" s="1360"/>
      <c r="D140" s="1360"/>
      <c r="H140" s="1360"/>
      <c r="I140" s="1360"/>
    </row>
    <row r="141" spans="2:9">
      <c r="B141" s="1360"/>
      <c r="C141" s="1360"/>
      <c r="D141" s="1360"/>
      <c r="H141" s="1360"/>
      <c r="I141" s="1360"/>
    </row>
  </sheetData>
  <autoFilter ref="A4:J4"/>
  <mergeCells count="14">
    <mergeCell ref="A1:J1"/>
    <mergeCell ref="A21:B21"/>
    <mergeCell ref="A35:B35"/>
    <mergeCell ref="F3:F4"/>
    <mergeCell ref="G3:G4"/>
    <mergeCell ref="H3:I3"/>
    <mergeCell ref="A5:B5"/>
    <mergeCell ref="A10:B10"/>
    <mergeCell ref="A12:B12"/>
    <mergeCell ref="A14:B14"/>
    <mergeCell ref="A3:A4"/>
    <mergeCell ref="B3:B4"/>
    <mergeCell ref="E3:E4"/>
    <mergeCell ref="C3:D3"/>
  </mergeCells>
  <pageMargins left="0.39" right="0.17" top="0.6" bottom="0.24" header="0.3" footer="0.2"/>
  <pageSetup paperSize="9"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zoomScale="85" zoomScaleNormal="85" workbookViewId="0">
      <selection activeCell="H12" sqref="H12"/>
    </sheetView>
  </sheetViews>
  <sheetFormatPr defaultRowHeight="15"/>
  <cols>
    <col min="2" max="2" width="33.7109375" customWidth="1"/>
    <col min="3" max="3" width="19" customWidth="1"/>
    <col min="5" max="5" width="10.5703125" bestFit="1" customWidth="1"/>
  </cols>
  <sheetData>
    <row r="1" spans="1:5" ht="15.75">
      <c r="A1" s="4060" t="s">
        <v>6</v>
      </c>
      <c r="B1" s="4060" t="s">
        <v>8079</v>
      </c>
      <c r="C1" s="4060" t="s">
        <v>8080</v>
      </c>
      <c r="D1" s="4060" t="s">
        <v>8081</v>
      </c>
      <c r="E1" s="2331" t="s">
        <v>3918</v>
      </c>
    </row>
    <row r="2" spans="1:5" ht="15.75">
      <c r="A2" s="4060"/>
      <c r="B2" s="4060"/>
      <c r="C2" s="4060"/>
      <c r="D2" s="4060"/>
      <c r="E2" s="2331" t="s">
        <v>9223</v>
      </c>
    </row>
    <row r="3" spans="1:5" ht="31.5">
      <c r="A3" s="1688" t="s">
        <v>3224</v>
      </c>
      <c r="B3" s="1688" t="s">
        <v>8496</v>
      </c>
      <c r="C3" s="2331"/>
      <c r="D3" s="1688"/>
      <c r="E3" s="1850">
        <v>8519</v>
      </c>
    </row>
    <row r="4" spans="1:5" ht="31.5">
      <c r="A4" s="1897" t="s">
        <v>8481</v>
      </c>
      <c r="B4" s="1897" t="s">
        <v>8479</v>
      </c>
      <c r="C4" s="2330"/>
      <c r="D4" s="1897"/>
      <c r="E4" s="2354"/>
    </row>
    <row r="5" spans="1:5" ht="31.5">
      <c r="A5" s="1897" t="s">
        <v>4868</v>
      </c>
      <c r="B5" s="1897" t="s">
        <v>8089</v>
      </c>
      <c r="C5" s="2330" t="s">
        <v>8525</v>
      </c>
      <c r="D5" s="1897"/>
      <c r="E5" s="2354">
        <v>650</v>
      </c>
    </row>
    <row r="6" spans="1:5" ht="15.75">
      <c r="A6" s="1897" t="s">
        <v>4868</v>
      </c>
      <c r="B6" s="1897" t="s">
        <v>8480</v>
      </c>
      <c r="C6" s="2330" t="s">
        <v>8089</v>
      </c>
      <c r="D6" s="1897"/>
      <c r="E6" s="2354">
        <v>100</v>
      </c>
    </row>
    <row r="7" spans="1:5" ht="47.25">
      <c r="A7" s="1897" t="s">
        <v>4868</v>
      </c>
      <c r="B7" s="1897" t="s">
        <v>8095</v>
      </c>
      <c r="C7" s="2330" t="s">
        <v>8526</v>
      </c>
      <c r="D7" s="1897"/>
      <c r="E7" s="2354">
        <v>150</v>
      </c>
    </row>
    <row r="8" spans="1:5" ht="47.25">
      <c r="A8" s="1897" t="s">
        <v>8482</v>
      </c>
      <c r="B8" s="1897" t="s">
        <v>8484</v>
      </c>
      <c r="C8" s="2330"/>
      <c r="D8" s="1897"/>
      <c r="E8" s="2354"/>
    </row>
    <row r="9" spans="1:5" ht="15.75">
      <c r="A9" s="1897" t="s">
        <v>4868</v>
      </c>
      <c r="B9" s="1897" t="s">
        <v>8105</v>
      </c>
      <c r="C9" s="2330"/>
      <c r="D9" s="1897"/>
      <c r="E9" s="1898">
        <v>1000</v>
      </c>
    </row>
    <row r="10" spans="1:5" ht="15.75">
      <c r="A10" s="1897" t="s">
        <v>4868</v>
      </c>
      <c r="B10" s="1897" t="s">
        <v>8095</v>
      </c>
      <c r="C10" s="2330"/>
      <c r="D10" s="1897"/>
      <c r="E10" s="2354">
        <v>800</v>
      </c>
    </row>
    <row r="11" spans="1:5" ht="15.75">
      <c r="A11" s="1897" t="s">
        <v>4868</v>
      </c>
      <c r="B11" s="1897" t="s">
        <v>8089</v>
      </c>
      <c r="C11" s="2330"/>
      <c r="D11" s="1897"/>
      <c r="E11" s="2354">
        <v>500</v>
      </c>
    </row>
    <row r="12" spans="1:5" ht="31.5">
      <c r="A12" s="1897" t="s">
        <v>8485</v>
      </c>
      <c r="B12" s="1897" t="s">
        <v>8486</v>
      </c>
      <c r="C12" s="2330"/>
      <c r="D12" s="1897"/>
      <c r="E12" s="2354"/>
    </row>
    <row r="13" spans="1:5" ht="15.75">
      <c r="A13" s="1897" t="s">
        <v>4868</v>
      </c>
      <c r="B13" s="1897" t="s">
        <v>8103</v>
      </c>
      <c r="C13" s="2330"/>
      <c r="D13" s="1897"/>
      <c r="E13" s="1898">
        <v>3000</v>
      </c>
    </row>
    <row r="14" spans="1:5" ht="15.75">
      <c r="A14" s="1897" t="s">
        <v>4868</v>
      </c>
      <c r="B14" s="1897" t="s">
        <v>8105</v>
      </c>
      <c r="C14" s="2330"/>
      <c r="D14" s="1897"/>
      <c r="E14" s="1898">
        <v>1900</v>
      </c>
    </row>
    <row r="15" spans="1:5" ht="31.5">
      <c r="A15" s="1897" t="s">
        <v>8488</v>
      </c>
      <c r="B15" s="1897" t="s">
        <v>8487</v>
      </c>
      <c r="C15" s="2330"/>
      <c r="D15" s="1897"/>
      <c r="E15" s="2354"/>
    </row>
    <row r="16" spans="1:5" ht="15.75">
      <c r="A16" s="1897" t="s">
        <v>4868</v>
      </c>
      <c r="B16" s="1897" t="s">
        <v>8489</v>
      </c>
      <c r="C16" s="2330"/>
      <c r="D16" s="1897"/>
      <c r="E16" s="2354">
        <v>80</v>
      </c>
    </row>
    <row r="17" spans="1:5" ht="15.75">
      <c r="A17" s="1897" t="s">
        <v>4868</v>
      </c>
      <c r="B17" s="1897" t="s">
        <v>8095</v>
      </c>
      <c r="C17" s="2330"/>
      <c r="D17" s="1897"/>
      <c r="E17" s="2354">
        <v>50</v>
      </c>
    </row>
    <row r="18" spans="1:5" ht="31.5">
      <c r="A18" s="1897" t="s">
        <v>8490</v>
      </c>
      <c r="B18" s="1897" t="s">
        <v>8491</v>
      </c>
      <c r="C18" s="2330"/>
      <c r="D18" s="1897"/>
      <c r="E18" s="2354"/>
    </row>
    <row r="19" spans="1:5" ht="15.75">
      <c r="A19" s="1897" t="s">
        <v>4868</v>
      </c>
      <c r="B19" s="1897" t="s">
        <v>732</v>
      </c>
      <c r="C19" s="2330" t="s">
        <v>8492</v>
      </c>
      <c r="D19" s="1897"/>
      <c r="E19" s="2354">
        <v>239</v>
      </c>
    </row>
    <row r="20" spans="1:5" ht="15.75">
      <c r="A20" s="1897" t="s">
        <v>8493</v>
      </c>
      <c r="B20" s="1897" t="s">
        <v>8494</v>
      </c>
      <c r="C20" s="2330"/>
      <c r="D20" s="1897"/>
      <c r="E20" s="2354"/>
    </row>
    <row r="21" spans="1:5" ht="15.75">
      <c r="A21" s="1897" t="s">
        <v>4868</v>
      </c>
      <c r="B21" s="1897" t="s">
        <v>8105</v>
      </c>
      <c r="C21" s="2330" t="s">
        <v>8495</v>
      </c>
      <c r="D21" s="1897"/>
      <c r="E21" s="2354">
        <v>50</v>
      </c>
    </row>
    <row r="22" spans="1:5" ht="31.5">
      <c r="A22" s="1688" t="s">
        <v>3575</v>
      </c>
      <c r="B22" s="1688" t="s">
        <v>8497</v>
      </c>
      <c r="C22" s="2331"/>
      <c r="D22" s="1688"/>
      <c r="E22" s="1850">
        <v>4821.5</v>
      </c>
    </row>
    <row r="23" spans="1:5" ht="15.75">
      <c r="A23" s="2355">
        <v>1</v>
      </c>
      <c r="B23" s="2356" t="s">
        <v>736</v>
      </c>
      <c r="C23" s="2032"/>
      <c r="D23" s="2356"/>
      <c r="E23" s="2033">
        <v>1020.4</v>
      </c>
    </row>
    <row r="24" spans="1:5" ht="31.5">
      <c r="A24" s="1897" t="s">
        <v>4868</v>
      </c>
      <c r="B24" s="1897" t="s">
        <v>8501</v>
      </c>
      <c r="C24" s="2330" t="s">
        <v>4459</v>
      </c>
      <c r="D24" s="1897"/>
      <c r="E24" s="2354">
        <v>314.75</v>
      </c>
    </row>
    <row r="25" spans="1:5" ht="31.5">
      <c r="A25" s="1897" t="s">
        <v>4868</v>
      </c>
      <c r="B25" s="1897" t="s">
        <v>8502</v>
      </c>
      <c r="C25" s="2330" t="s">
        <v>4400</v>
      </c>
      <c r="D25" s="1897"/>
      <c r="E25" s="2354">
        <v>5.65</v>
      </c>
    </row>
    <row r="26" spans="1:5" ht="31.5">
      <c r="A26" s="1897" t="s">
        <v>4868</v>
      </c>
      <c r="B26" s="1897" t="s">
        <v>8503</v>
      </c>
      <c r="C26" s="2330" t="s">
        <v>8499</v>
      </c>
      <c r="D26" s="1897"/>
      <c r="E26" s="2354">
        <v>400</v>
      </c>
    </row>
    <row r="27" spans="1:5" ht="31.5">
      <c r="A27" s="1897" t="s">
        <v>4868</v>
      </c>
      <c r="B27" s="1897" t="s">
        <v>8504</v>
      </c>
      <c r="C27" s="2330" t="s">
        <v>8500</v>
      </c>
      <c r="D27" s="1897"/>
      <c r="E27" s="2354">
        <v>300</v>
      </c>
    </row>
    <row r="28" spans="1:5" ht="15.75">
      <c r="A28" s="2355">
        <v>2</v>
      </c>
      <c r="B28" s="2356" t="s">
        <v>735</v>
      </c>
      <c r="C28" s="2032"/>
      <c r="D28" s="2356"/>
      <c r="E28" s="2033">
        <v>3515.3</v>
      </c>
    </row>
    <row r="29" spans="1:5" ht="47.25">
      <c r="A29" s="1897" t="s">
        <v>4868</v>
      </c>
      <c r="B29" s="1897" t="s">
        <v>8505</v>
      </c>
      <c r="C29" s="2330"/>
      <c r="D29" s="1897"/>
      <c r="E29" s="2354"/>
    </row>
    <row r="30" spans="1:5" ht="15.75">
      <c r="A30" s="1897"/>
      <c r="B30" s="1897" t="s">
        <v>8506</v>
      </c>
      <c r="C30" s="2330"/>
      <c r="D30" s="1897"/>
      <c r="E30" s="2354">
        <v>234.86</v>
      </c>
    </row>
    <row r="31" spans="1:5" ht="15.75">
      <c r="A31" s="1897"/>
      <c r="B31" s="1897" t="s">
        <v>8508</v>
      </c>
      <c r="C31" s="2330"/>
      <c r="D31" s="1897"/>
      <c r="E31" s="2354">
        <v>367.17</v>
      </c>
    </row>
    <row r="32" spans="1:5" ht="31.5">
      <c r="A32" s="1897"/>
      <c r="B32" s="1897" t="s">
        <v>8528</v>
      </c>
      <c r="C32" s="2330"/>
      <c r="D32" s="1897"/>
      <c r="E32" s="2354">
        <v>205.55</v>
      </c>
    </row>
    <row r="33" spans="1:5" ht="15.75">
      <c r="A33" s="1897"/>
      <c r="B33" s="1897" t="s">
        <v>8527</v>
      </c>
      <c r="C33" s="2330"/>
      <c r="D33" s="1897"/>
      <c r="E33" s="2354">
        <v>202</v>
      </c>
    </row>
    <row r="34" spans="1:5" ht="15.75">
      <c r="A34" s="1897"/>
      <c r="B34" s="1897" t="s">
        <v>8510</v>
      </c>
      <c r="C34" s="2330"/>
      <c r="D34" s="1897"/>
      <c r="E34" s="2354">
        <v>521</v>
      </c>
    </row>
    <row r="35" spans="1:5" ht="15.75">
      <c r="A35" s="1897"/>
      <c r="B35" s="1897" t="s">
        <v>8512</v>
      </c>
      <c r="C35" s="2330"/>
      <c r="D35" s="1897"/>
      <c r="E35" s="2354">
        <v>34</v>
      </c>
    </row>
    <row r="36" spans="1:5" ht="15.75">
      <c r="A36" s="1897"/>
      <c r="B36" s="1897" t="s">
        <v>8514</v>
      </c>
      <c r="C36" s="2330"/>
      <c r="D36" s="1897"/>
      <c r="E36" s="2354">
        <v>33.72</v>
      </c>
    </row>
    <row r="37" spans="1:5" ht="31.5">
      <c r="A37" s="1897" t="s">
        <v>4868</v>
      </c>
      <c r="B37" s="1897" t="s">
        <v>8515</v>
      </c>
      <c r="C37" s="2330" t="s">
        <v>8516</v>
      </c>
      <c r="D37" s="1897"/>
      <c r="E37" s="1898">
        <v>1870</v>
      </c>
    </row>
    <row r="38" spans="1:5" ht="31.5">
      <c r="A38" s="1897" t="s">
        <v>4868</v>
      </c>
      <c r="B38" s="1897" t="s">
        <v>8518</v>
      </c>
      <c r="C38" s="2330" t="s">
        <v>8495</v>
      </c>
      <c r="D38" s="1897"/>
      <c r="E38" s="2354">
        <v>47</v>
      </c>
    </row>
    <row r="39" spans="1:5" ht="15.75">
      <c r="A39" s="2355">
        <v>3</v>
      </c>
      <c r="B39" s="2356" t="s">
        <v>732</v>
      </c>
      <c r="C39" s="2032"/>
      <c r="D39" s="2356"/>
      <c r="E39" s="2355">
        <v>265.8</v>
      </c>
    </row>
    <row r="40" spans="1:5" ht="15.75">
      <c r="A40" s="1897" t="s">
        <v>4868</v>
      </c>
      <c r="B40" s="1897" t="s">
        <v>8521</v>
      </c>
      <c r="C40" s="2330" t="s">
        <v>8522</v>
      </c>
      <c r="D40" s="1897"/>
      <c r="E40" s="2354">
        <v>26.8</v>
      </c>
    </row>
    <row r="41" spans="1:5" ht="31.5">
      <c r="A41" s="1897" t="s">
        <v>4868</v>
      </c>
      <c r="B41" s="1897" t="s">
        <v>8529</v>
      </c>
      <c r="C41" s="2330" t="s">
        <v>8519</v>
      </c>
      <c r="D41" s="1897"/>
      <c r="E41" s="2354">
        <v>239</v>
      </c>
    </row>
    <row r="42" spans="1:5" ht="15.75">
      <c r="A42" s="2355">
        <v>4</v>
      </c>
      <c r="B42" s="2356" t="s">
        <v>738</v>
      </c>
      <c r="C42" s="2032"/>
      <c r="D42" s="2356"/>
      <c r="E42" s="2355">
        <v>20</v>
      </c>
    </row>
    <row r="43" spans="1:5" ht="31.5">
      <c r="A43" s="1897" t="s">
        <v>4868</v>
      </c>
      <c r="B43" s="1897" t="s">
        <v>8523</v>
      </c>
      <c r="C43" s="2330"/>
      <c r="D43" s="1897"/>
      <c r="E43" s="2354">
        <v>20</v>
      </c>
    </row>
  </sheetData>
  <mergeCells count="4">
    <mergeCell ref="A1:A2"/>
    <mergeCell ref="B1:B2"/>
    <mergeCell ref="C1:C2"/>
    <mergeCell ref="D1:D2"/>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topLeftCell="A8" zoomScale="70" zoomScaleNormal="70" workbookViewId="0">
      <pane xSplit="3" ySplit="3" topLeftCell="D11" activePane="bottomRight" state="frozen"/>
      <selection activeCell="H12" sqref="H12"/>
      <selection pane="topRight" activeCell="H12" sqref="H12"/>
      <selection pane="bottomLeft" activeCell="H12" sqref="H12"/>
      <selection pane="bottomRight" activeCell="H12" sqref="H12"/>
    </sheetView>
  </sheetViews>
  <sheetFormatPr defaultRowHeight="12.75"/>
  <cols>
    <col min="1" max="1" width="9.140625" style="1"/>
    <col min="2" max="2" width="5" style="1" customWidth="1"/>
    <col min="3" max="3" width="17.42578125" style="81" customWidth="1"/>
    <col min="4" max="4" width="13.140625" style="1" bestFit="1" customWidth="1"/>
    <col min="5" max="5" width="20.42578125" style="1" customWidth="1"/>
    <col min="6" max="6" width="11.140625" style="1" bestFit="1" customWidth="1"/>
    <col min="7" max="7" width="13.5703125" style="1" bestFit="1" customWidth="1"/>
    <col min="8" max="8" width="16.42578125" style="3" customWidth="1"/>
    <col min="9" max="9" width="39.7109375" style="1" bestFit="1" customWidth="1"/>
    <col min="10" max="10" width="24.5703125" style="1" bestFit="1" customWidth="1"/>
    <col min="11" max="11" width="34.140625" style="1" customWidth="1"/>
    <col min="12" max="12" width="23" style="1" bestFit="1" customWidth="1"/>
    <col min="13" max="13" width="14.42578125" style="1" bestFit="1" customWidth="1"/>
    <col min="14" max="14" width="14.42578125" style="1" customWidth="1"/>
    <col min="15" max="15" width="18.42578125" style="1" customWidth="1"/>
    <col min="16" max="16" width="11.28515625" style="1" customWidth="1"/>
    <col min="17" max="17" width="27.140625" style="1317" customWidth="1"/>
    <col min="18" max="18" width="15.42578125" style="1" bestFit="1" customWidth="1"/>
    <col min="19" max="253" width="9.140625" style="1"/>
    <col min="254" max="254" width="5" style="1" customWidth="1"/>
    <col min="255" max="255" width="17.42578125" style="1" customWidth="1"/>
    <col min="256" max="256" width="12.42578125" style="1" customWidth="1"/>
    <col min="257" max="257" width="8.140625" style="1" customWidth="1"/>
    <col min="258" max="258" width="9.140625" style="1" customWidth="1"/>
    <col min="259" max="259" width="15.42578125" style="1" customWidth="1"/>
    <col min="260" max="260" width="14.42578125" style="1" customWidth="1"/>
    <col min="261" max="261" width="11.140625" style="1" customWidth="1"/>
    <col min="262" max="262" width="23.85546875" style="1" customWidth="1"/>
    <col min="263" max="263" width="23" style="1" customWidth="1"/>
    <col min="264" max="265" width="9.140625" style="1"/>
    <col min="266" max="266" width="14.85546875" style="1" customWidth="1"/>
    <col min="267" max="509" width="9.140625" style="1"/>
    <col min="510" max="510" width="5" style="1" customWidth="1"/>
    <col min="511" max="511" width="17.42578125" style="1" customWidth="1"/>
    <col min="512" max="512" width="12.42578125" style="1" customWidth="1"/>
    <col min="513" max="513" width="8.140625" style="1" customWidth="1"/>
    <col min="514" max="514" width="9.140625" style="1" customWidth="1"/>
    <col min="515" max="515" width="15.42578125" style="1" customWidth="1"/>
    <col min="516" max="516" width="14.42578125" style="1" customWidth="1"/>
    <col min="517" max="517" width="11.140625" style="1" customWidth="1"/>
    <col min="518" max="518" width="23.85546875" style="1" customWidth="1"/>
    <col min="519" max="519" width="23" style="1" customWidth="1"/>
    <col min="520" max="521" width="9.140625" style="1"/>
    <col min="522" max="522" width="14.85546875" style="1" customWidth="1"/>
    <col min="523" max="765" width="9.140625" style="1"/>
    <col min="766" max="766" width="5" style="1" customWidth="1"/>
    <col min="767" max="767" width="17.42578125" style="1" customWidth="1"/>
    <col min="768" max="768" width="12.42578125" style="1" customWidth="1"/>
    <col min="769" max="769" width="8.140625" style="1" customWidth="1"/>
    <col min="770" max="770" width="9.140625" style="1" customWidth="1"/>
    <col min="771" max="771" width="15.42578125" style="1" customWidth="1"/>
    <col min="772" max="772" width="14.42578125" style="1" customWidth="1"/>
    <col min="773" max="773" width="11.140625" style="1" customWidth="1"/>
    <col min="774" max="774" width="23.85546875" style="1" customWidth="1"/>
    <col min="775" max="775" width="23" style="1" customWidth="1"/>
    <col min="776" max="777" width="9.140625" style="1"/>
    <col min="778" max="778" width="14.85546875" style="1" customWidth="1"/>
    <col min="779" max="1021" width="9.140625" style="1"/>
    <col min="1022" max="1022" width="5" style="1" customWidth="1"/>
    <col min="1023" max="1023" width="17.42578125" style="1" customWidth="1"/>
    <col min="1024" max="1024" width="12.42578125" style="1" customWidth="1"/>
    <col min="1025" max="1025" width="8.140625" style="1" customWidth="1"/>
    <col min="1026" max="1026" width="9.140625" style="1" customWidth="1"/>
    <col min="1027" max="1027" width="15.42578125" style="1" customWidth="1"/>
    <col min="1028" max="1028" width="14.42578125" style="1" customWidth="1"/>
    <col min="1029" max="1029" width="11.140625" style="1" customWidth="1"/>
    <col min="1030" max="1030" width="23.85546875" style="1" customWidth="1"/>
    <col min="1031" max="1031" width="23" style="1" customWidth="1"/>
    <col min="1032" max="1033" width="9.140625" style="1"/>
    <col min="1034" max="1034" width="14.85546875" style="1" customWidth="1"/>
    <col min="1035" max="1277" width="9.140625" style="1"/>
    <col min="1278" max="1278" width="5" style="1" customWidth="1"/>
    <col min="1279" max="1279" width="17.42578125" style="1" customWidth="1"/>
    <col min="1280" max="1280" width="12.42578125" style="1" customWidth="1"/>
    <col min="1281" max="1281" width="8.140625" style="1" customWidth="1"/>
    <col min="1282" max="1282" width="9.140625" style="1" customWidth="1"/>
    <col min="1283" max="1283" width="15.42578125" style="1" customWidth="1"/>
    <col min="1284" max="1284" width="14.42578125" style="1" customWidth="1"/>
    <col min="1285" max="1285" width="11.140625" style="1" customWidth="1"/>
    <col min="1286" max="1286" width="23.85546875" style="1" customWidth="1"/>
    <col min="1287" max="1287" width="23" style="1" customWidth="1"/>
    <col min="1288" max="1289" width="9.140625" style="1"/>
    <col min="1290" max="1290" width="14.85546875" style="1" customWidth="1"/>
    <col min="1291" max="1533" width="9.140625" style="1"/>
    <col min="1534" max="1534" width="5" style="1" customWidth="1"/>
    <col min="1535" max="1535" width="17.42578125" style="1" customWidth="1"/>
    <col min="1536" max="1536" width="12.42578125" style="1" customWidth="1"/>
    <col min="1537" max="1537" width="8.140625" style="1" customWidth="1"/>
    <col min="1538" max="1538" width="9.140625" style="1" customWidth="1"/>
    <col min="1539" max="1539" width="15.42578125" style="1" customWidth="1"/>
    <col min="1540" max="1540" width="14.42578125" style="1" customWidth="1"/>
    <col min="1541" max="1541" width="11.140625" style="1" customWidth="1"/>
    <col min="1542" max="1542" width="23.85546875" style="1" customWidth="1"/>
    <col min="1543" max="1543" width="23" style="1" customWidth="1"/>
    <col min="1544" max="1545" width="9.140625" style="1"/>
    <col min="1546" max="1546" width="14.85546875" style="1" customWidth="1"/>
    <col min="1547" max="1789" width="9.140625" style="1"/>
    <col min="1790" max="1790" width="5" style="1" customWidth="1"/>
    <col min="1791" max="1791" width="17.42578125" style="1" customWidth="1"/>
    <col min="1792" max="1792" width="12.42578125" style="1" customWidth="1"/>
    <col min="1793" max="1793" width="8.140625" style="1" customWidth="1"/>
    <col min="1794" max="1794" width="9.140625" style="1" customWidth="1"/>
    <col min="1795" max="1795" width="15.42578125" style="1" customWidth="1"/>
    <col min="1796" max="1796" width="14.42578125" style="1" customWidth="1"/>
    <col min="1797" max="1797" width="11.140625" style="1" customWidth="1"/>
    <col min="1798" max="1798" width="23.85546875" style="1" customWidth="1"/>
    <col min="1799" max="1799" width="23" style="1" customWidth="1"/>
    <col min="1800" max="1801" width="9.140625" style="1"/>
    <col min="1802" max="1802" width="14.85546875" style="1" customWidth="1"/>
    <col min="1803" max="2045" width="9.140625" style="1"/>
    <col min="2046" max="2046" width="5" style="1" customWidth="1"/>
    <col min="2047" max="2047" width="17.42578125" style="1" customWidth="1"/>
    <col min="2048" max="2048" width="12.42578125" style="1" customWidth="1"/>
    <col min="2049" max="2049" width="8.140625" style="1" customWidth="1"/>
    <col min="2050" max="2050" width="9.140625" style="1" customWidth="1"/>
    <col min="2051" max="2051" width="15.42578125" style="1" customWidth="1"/>
    <col min="2052" max="2052" width="14.42578125" style="1" customWidth="1"/>
    <col min="2053" max="2053" width="11.140625" style="1" customWidth="1"/>
    <col min="2054" max="2054" width="23.85546875" style="1" customWidth="1"/>
    <col min="2055" max="2055" width="23" style="1" customWidth="1"/>
    <col min="2056" max="2057" width="9.140625" style="1"/>
    <col min="2058" max="2058" width="14.85546875" style="1" customWidth="1"/>
    <col min="2059" max="2301" width="9.140625" style="1"/>
    <col min="2302" max="2302" width="5" style="1" customWidth="1"/>
    <col min="2303" max="2303" width="17.42578125" style="1" customWidth="1"/>
    <col min="2304" max="2304" width="12.42578125" style="1" customWidth="1"/>
    <col min="2305" max="2305" width="8.140625" style="1" customWidth="1"/>
    <col min="2306" max="2306" width="9.140625" style="1" customWidth="1"/>
    <col min="2307" max="2307" width="15.42578125" style="1" customWidth="1"/>
    <col min="2308" max="2308" width="14.42578125" style="1" customWidth="1"/>
    <col min="2309" max="2309" width="11.140625" style="1" customWidth="1"/>
    <col min="2310" max="2310" width="23.85546875" style="1" customWidth="1"/>
    <col min="2311" max="2311" width="23" style="1" customWidth="1"/>
    <col min="2312" max="2313" width="9.140625" style="1"/>
    <col min="2314" max="2314" width="14.85546875" style="1" customWidth="1"/>
    <col min="2315" max="2557" width="9.140625" style="1"/>
    <col min="2558" max="2558" width="5" style="1" customWidth="1"/>
    <col min="2559" max="2559" width="17.42578125" style="1" customWidth="1"/>
    <col min="2560" max="2560" width="12.42578125" style="1" customWidth="1"/>
    <col min="2561" max="2561" width="8.140625" style="1" customWidth="1"/>
    <col min="2562" max="2562" width="9.140625" style="1" customWidth="1"/>
    <col min="2563" max="2563" width="15.42578125" style="1" customWidth="1"/>
    <col min="2564" max="2564" width="14.42578125" style="1" customWidth="1"/>
    <col min="2565" max="2565" width="11.140625" style="1" customWidth="1"/>
    <col min="2566" max="2566" width="23.85546875" style="1" customWidth="1"/>
    <col min="2567" max="2567" width="23" style="1" customWidth="1"/>
    <col min="2568" max="2569" width="9.140625" style="1"/>
    <col min="2570" max="2570" width="14.85546875" style="1" customWidth="1"/>
    <col min="2571" max="2813" width="9.140625" style="1"/>
    <col min="2814" max="2814" width="5" style="1" customWidth="1"/>
    <col min="2815" max="2815" width="17.42578125" style="1" customWidth="1"/>
    <col min="2816" max="2816" width="12.42578125" style="1" customWidth="1"/>
    <col min="2817" max="2817" width="8.140625" style="1" customWidth="1"/>
    <col min="2818" max="2818" width="9.140625" style="1" customWidth="1"/>
    <col min="2819" max="2819" width="15.42578125" style="1" customWidth="1"/>
    <col min="2820" max="2820" width="14.42578125" style="1" customWidth="1"/>
    <col min="2821" max="2821" width="11.140625" style="1" customWidth="1"/>
    <col min="2822" max="2822" width="23.85546875" style="1" customWidth="1"/>
    <col min="2823" max="2823" width="23" style="1" customWidth="1"/>
    <col min="2824" max="2825" width="9.140625" style="1"/>
    <col min="2826" max="2826" width="14.85546875" style="1" customWidth="1"/>
    <col min="2827" max="3069" width="9.140625" style="1"/>
    <col min="3070" max="3070" width="5" style="1" customWidth="1"/>
    <col min="3071" max="3071" width="17.42578125" style="1" customWidth="1"/>
    <col min="3072" max="3072" width="12.42578125" style="1" customWidth="1"/>
    <col min="3073" max="3073" width="8.140625" style="1" customWidth="1"/>
    <col min="3074" max="3074" width="9.140625" style="1" customWidth="1"/>
    <col min="3075" max="3075" width="15.42578125" style="1" customWidth="1"/>
    <col min="3076" max="3076" width="14.42578125" style="1" customWidth="1"/>
    <col min="3077" max="3077" width="11.140625" style="1" customWidth="1"/>
    <col min="3078" max="3078" width="23.85546875" style="1" customWidth="1"/>
    <col min="3079" max="3079" width="23" style="1" customWidth="1"/>
    <col min="3080" max="3081" width="9.140625" style="1"/>
    <col min="3082" max="3082" width="14.85546875" style="1" customWidth="1"/>
    <col min="3083" max="3325" width="9.140625" style="1"/>
    <col min="3326" max="3326" width="5" style="1" customWidth="1"/>
    <col min="3327" max="3327" width="17.42578125" style="1" customWidth="1"/>
    <col min="3328" max="3328" width="12.42578125" style="1" customWidth="1"/>
    <col min="3329" max="3329" width="8.140625" style="1" customWidth="1"/>
    <col min="3330" max="3330" width="9.140625" style="1" customWidth="1"/>
    <col min="3331" max="3331" width="15.42578125" style="1" customWidth="1"/>
    <col min="3332" max="3332" width="14.42578125" style="1" customWidth="1"/>
    <col min="3333" max="3333" width="11.140625" style="1" customWidth="1"/>
    <col min="3334" max="3334" width="23.85546875" style="1" customWidth="1"/>
    <col min="3335" max="3335" width="23" style="1" customWidth="1"/>
    <col min="3336" max="3337" width="9.140625" style="1"/>
    <col min="3338" max="3338" width="14.85546875" style="1" customWidth="1"/>
    <col min="3339" max="3581" width="9.140625" style="1"/>
    <col min="3582" max="3582" width="5" style="1" customWidth="1"/>
    <col min="3583" max="3583" width="17.42578125" style="1" customWidth="1"/>
    <col min="3584" max="3584" width="12.42578125" style="1" customWidth="1"/>
    <col min="3585" max="3585" width="8.140625" style="1" customWidth="1"/>
    <col min="3586" max="3586" width="9.140625" style="1" customWidth="1"/>
    <col min="3587" max="3587" width="15.42578125" style="1" customWidth="1"/>
    <col min="3588" max="3588" width="14.42578125" style="1" customWidth="1"/>
    <col min="3589" max="3589" width="11.140625" style="1" customWidth="1"/>
    <col min="3590" max="3590" width="23.85546875" style="1" customWidth="1"/>
    <col min="3591" max="3591" width="23" style="1" customWidth="1"/>
    <col min="3592" max="3593" width="9.140625" style="1"/>
    <col min="3594" max="3594" width="14.85546875" style="1" customWidth="1"/>
    <col min="3595" max="3837" width="9.140625" style="1"/>
    <col min="3838" max="3838" width="5" style="1" customWidth="1"/>
    <col min="3839" max="3839" width="17.42578125" style="1" customWidth="1"/>
    <col min="3840" max="3840" width="12.42578125" style="1" customWidth="1"/>
    <col min="3841" max="3841" width="8.140625" style="1" customWidth="1"/>
    <col min="3842" max="3842" width="9.140625" style="1" customWidth="1"/>
    <col min="3843" max="3843" width="15.42578125" style="1" customWidth="1"/>
    <col min="3844" max="3844" width="14.42578125" style="1" customWidth="1"/>
    <col min="3845" max="3845" width="11.140625" style="1" customWidth="1"/>
    <col min="3846" max="3846" width="23.85546875" style="1" customWidth="1"/>
    <col min="3847" max="3847" width="23" style="1" customWidth="1"/>
    <col min="3848" max="3849" width="9.140625" style="1"/>
    <col min="3850" max="3850" width="14.85546875" style="1" customWidth="1"/>
    <col min="3851" max="4093" width="9.140625" style="1"/>
    <col min="4094" max="4094" width="5" style="1" customWidth="1"/>
    <col min="4095" max="4095" width="17.42578125" style="1" customWidth="1"/>
    <col min="4096" max="4096" width="12.42578125" style="1" customWidth="1"/>
    <col min="4097" max="4097" width="8.140625" style="1" customWidth="1"/>
    <col min="4098" max="4098" width="9.140625" style="1" customWidth="1"/>
    <col min="4099" max="4099" width="15.42578125" style="1" customWidth="1"/>
    <col min="4100" max="4100" width="14.42578125" style="1" customWidth="1"/>
    <col min="4101" max="4101" width="11.140625" style="1" customWidth="1"/>
    <col min="4102" max="4102" width="23.85546875" style="1" customWidth="1"/>
    <col min="4103" max="4103" width="23" style="1" customWidth="1"/>
    <col min="4104" max="4105" width="9.140625" style="1"/>
    <col min="4106" max="4106" width="14.85546875" style="1" customWidth="1"/>
    <col min="4107" max="4349" width="9.140625" style="1"/>
    <col min="4350" max="4350" width="5" style="1" customWidth="1"/>
    <col min="4351" max="4351" width="17.42578125" style="1" customWidth="1"/>
    <col min="4352" max="4352" width="12.42578125" style="1" customWidth="1"/>
    <col min="4353" max="4353" width="8.140625" style="1" customWidth="1"/>
    <col min="4354" max="4354" width="9.140625" style="1" customWidth="1"/>
    <col min="4355" max="4355" width="15.42578125" style="1" customWidth="1"/>
    <col min="4356" max="4356" width="14.42578125" style="1" customWidth="1"/>
    <col min="4357" max="4357" width="11.140625" style="1" customWidth="1"/>
    <col min="4358" max="4358" width="23.85546875" style="1" customWidth="1"/>
    <col min="4359" max="4359" width="23" style="1" customWidth="1"/>
    <col min="4360" max="4361" width="9.140625" style="1"/>
    <col min="4362" max="4362" width="14.85546875" style="1" customWidth="1"/>
    <col min="4363" max="4605" width="9.140625" style="1"/>
    <col min="4606" max="4606" width="5" style="1" customWidth="1"/>
    <col min="4607" max="4607" width="17.42578125" style="1" customWidth="1"/>
    <col min="4608" max="4608" width="12.42578125" style="1" customWidth="1"/>
    <col min="4609" max="4609" width="8.140625" style="1" customWidth="1"/>
    <col min="4610" max="4610" width="9.140625" style="1" customWidth="1"/>
    <col min="4611" max="4611" width="15.42578125" style="1" customWidth="1"/>
    <col min="4612" max="4612" width="14.42578125" style="1" customWidth="1"/>
    <col min="4613" max="4613" width="11.140625" style="1" customWidth="1"/>
    <col min="4614" max="4614" width="23.85546875" style="1" customWidth="1"/>
    <col min="4615" max="4615" width="23" style="1" customWidth="1"/>
    <col min="4616" max="4617" width="9.140625" style="1"/>
    <col min="4618" max="4618" width="14.85546875" style="1" customWidth="1"/>
    <col min="4619" max="4861" width="9.140625" style="1"/>
    <col min="4862" max="4862" width="5" style="1" customWidth="1"/>
    <col min="4863" max="4863" width="17.42578125" style="1" customWidth="1"/>
    <col min="4864" max="4864" width="12.42578125" style="1" customWidth="1"/>
    <col min="4865" max="4865" width="8.140625" style="1" customWidth="1"/>
    <col min="4866" max="4866" width="9.140625" style="1" customWidth="1"/>
    <col min="4867" max="4867" width="15.42578125" style="1" customWidth="1"/>
    <col min="4868" max="4868" width="14.42578125" style="1" customWidth="1"/>
    <col min="4869" max="4869" width="11.140625" style="1" customWidth="1"/>
    <col min="4870" max="4870" width="23.85546875" style="1" customWidth="1"/>
    <col min="4871" max="4871" width="23" style="1" customWidth="1"/>
    <col min="4872" max="4873" width="9.140625" style="1"/>
    <col min="4874" max="4874" width="14.85546875" style="1" customWidth="1"/>
    <col min="4875" max="5117" width="9.140625" style="1"/>
    <col min="5118" max="5118" width="5" style="1" customWidth="1"/>
    <col min="5119" max="5119" width="17.42578125" style="1" customWidth="1"/>
    <col min="5120" max="5120" width="12.42578125" style="1" customWidth="1"/>
    <col min="5121" max="5121" width="8.140625" style="1" customWidth="1"/>
    <col min="5122" max="5122" width="9.140625" style="1" customWidth="1"/>
    <col min="5123" max="5123" width="15.42578125" style="1" customWidth="1"/>
    <col min="5124" max="5124" width="14.42578125" style="1" customWidth="1"/>
    <col min="5125" max="5125" width="11.140625" style="1" customWidth="1"/>
    <col min="5126" max="5126" width="23.85546875" style="1" customWidth="1"/>
    <col min="5127" max="5127" width="23" style="1" customWidth="1"/>
    <col min="5128" max="5129" width="9.140625" style="1"/>
    <col min="5130" max="5130" width="14.85546875" style="1" customWidth="1"/>
    <col min="5131" max="5373" width="9.140625" style="1"/>
    <col min="5374" max="5374" width="5" style="1" customWidth="1"/>
    <col min="5375" max="5375" width="17.42578125" style="1" customWidth="1"/>
    <col min="5376" max="5376" width="12.42578125" style="1" customWidth="1"/>
    <col min="5377" max="5377" width="8.140625" style="1" customWidth="1"/>
    <col min="5378" max="5378" width="9.140625" style="1" customWidth="1"/>
    <col min="5379" max="5379" width="15.42578125" style="1" customWidth="1"/>
    <col min="5380" max="5380" width="14.42578125" style="1" customWidth="1"/>
    <col min="5381" max="5381" width="11.140625" style="1" customWidth="1"/>
    <col min="5382" max="5382" width="23.85546875" style="1" customWidth="1"/>
    <col min="5383" max="5383" width="23" style="1" customWidth="1"/>
    <col min="5384" max="5385" width="9.140625" style="1"/>
    <col min="5386" max="5386" width="14.85546875" style="1" customWidth="1"/>
    <col min="5387" max="5629" width="9.140625" style="1"/>
    <col min="5630" max="5630" width="5" style="1" customWidth="1"/>
    <col min="5631" max="5631" width="17.42578125" style="1" customWidth="1"/>
    <col min="5632" max="5632" width="12.42578125" style="1" customWidth="1"/>
    <col min="5633" max="5633" width="8.140625" style="1" customWidth="1"/>
    <col min="5634" max="5634" width="9.140625" style="1" customWidth="1"/>
    <col min="5635" max="5635" width="15.42578125" style="1" customWidth="1"/>
    <col min="5636" max="5636" width="14.42578125" style="1" customWidth="1"/>
    <col min="5637" max="5637" width="11.140625" style="1" customWidth="1"/>
    <col min="5638" max="5638" width="23.85546875" style="1" customWidth="1"/>
    <col min="5639" max="5639" width="23" style="1" customWidth="1"/>
    <col min="5640" max="5641" width="9.140625" style="1"/>
    <col min="5642" max="5642" width="14.85546875" style="1" customWidth="1"/>
    <col min="5643" max="5885" width="9.140625" style="1"/>
    <col min="5886" max="5886" width="5" style="1" customWidth="1"/>
    <col min="5887" max="5887" width="17.42578125" style="1" customWidth="1"/>
    <col min="5888" max="5888" width="12.42578125" style="1" customWidth="1"/>
    <col min="5889" max="5889" width="8.140625" style="1" customWidth="1"/>
    <col min="5890" max="5890" width="9.140625" style="1" customWidth="1"/>
    <col min="5891" max="5891" width="15.42578125" style="1" customWidth="1"/>
    <col min="5892" max="5892" width="14.42578125" style="1" customWidth="1"/>
    <col min="5893" max="5893" width="11.140625" style="1" customWidth="1"/>
    <col min="5894" max="5894" width="23.85546875" style="1" customWidth="1"/>
    <col min="5895" max="5895" width="23" style="1" customWidth="1"/>
    <col min="5896" max="5897" width="9.140625" style="1"/>
    <col min="5898" max="5898" width="14.85546875" style="1" customWidth="1"/>
    <col min="5899" max="6141" width="9.140625" style="1"/>
    <col min="6142" max="6142" width="5" style="1" customWidth="1"/>
    <col min="6143" max="6143" width="17.42578125" style="1" customWidth="1"/>
    <col min="6144" max="6144" width="12.42578125" style="1" customWidth="1"/>
    <col min="6145" max="6145" width="8.140625" style="1" customWidth="1"/>
    <col min="6146" max="6146" width="9.140625" style="1" customWidth="1"/>
    <col min="6147" max="6147" width="15.42578125" style="1" customWidth="1"/>
    <col min="6148" max="6148" width="14.42578125" style="1" customWidth="1"/>
    <col min="6149" max="6149" width="11.140625" style="1" customWidth="1"/>
    <col min="6150" max="6150" width="23.85546875" style="1" customWidth="1"/>
    <col min="6151" max="6151" width="23" style="1" customWidth="1"/>
    <col min="6152" max="6153" width="9.140625" style="1"/>
    <col min="6154" max="6154" width="14.85546875" style="1" customWidth="1"/>
    <col min="6155" max="6397" width="9.140625" style="1"/>
    <col min="6398" max="6398" width="5" style="1" customWidth="1"/>
    <col min="6399" max="6399" width="17.42578125" style="1" customWidth="1"/>
    <col min="6400" max="6400" width="12.42578125" style="1" customWidth="1"/>
    <col min="6401" max="6401" width="8.140625" style="1" customWidth="1"/>
    <col min="6402" max="6402" width="9.140625" style="1" customWidth="1"/>
    <col min="6403" max="6403" width="15.42578125" style="1" customWidth="1"/>
    <col min="6404" max="6404" width="14.42578125" style="1" customWidth="1"/>
    <col min="6405" max="6405" width="11.140625" style="1" customWidth="1"/>
    <col min="6406" max="6406" width="23.85546875" style="1" customWidth="1"/>
    <col min="6407" max="6407" width="23" style="1" customWidth="1"/>
    <col min="6408" max="6409" width="9.140625" style="1"/>
    <col min="6410" max="6410" width="14.85546875" style="1" customWidth="1"/>
    <col min="6411" max="6653" width="9.140625" style="1"/>
    <col min="6654" max="6654" width="5" style="1" customWidth="1"/>
    <col min="6655" max="6655" width="17.42578125" style="1" customWidth="1"/>
    <col min="6656" max="6656" width="12.42578125" style="1" customWidth="1"/>
    <col min="6657" max="6657" width="8.140625" style="1" customWidth="1"/>
    <col min="6658" max="6658" width="9.140625" style="1" customWidth="1"/>
    <col min="6659" max="6659" width="15.42578125" style="1" customWidth="1"/>
    <col min="6660" max="6660" width="14.42578125" style="1" customWidth="1"/>
    <col min="6661" max="6661" width="11.140625" style="1" customWidth="1"/>
    <col min="6662" max="6662" width="23.85546875" style="1" customWidth="1"/>
    <col min="6663" max="6663" width="23" style="1" customWidth="1"/>
    <col min="6664" max="6665" width="9.140625" style="1"/>
    <col min="6666" max="6666" width="14.85546875" style="1" customWidth="1"/>
    <col min="6667" max="6909" width="9.140625" style="1"/>
    <col min="6910" max="6910" width="5" style="1" customWidth="1"/>
    <col min="6911" max="6911" width="17.42578125" style="1" customWidth="1"/>
    <col min="6912" max="6912" width="12.42578125" style="1" customWidth="1"/>
    <col min="6913" max="6913" width="8.140625" style="1" customWidth="1"/>
    <col min="6914" max="6914" width="9.140625" style="1" customWidth="1"/>
    <col min="6915" max="6915" width="15.42578125" style="1" customWidth="1"/>
    <col min="6916" max="6916" width="14.42578125" style="1" customWidth="1"/>
    <col min="6917" max="6917" width="11.140625" style="1" customWidth="1"/>
    <col min="6918" max="6918" width="23.85546875" style="1" customWidth="1"/>
    <col min="6919" max="6919" width="23" style="1" customWidth="1"/>
    <col min="6920" max="6921" width="9.140625" style="1"/>
    <col min="6922" max="6922" width="14.85546875" style="1" customWidth="1"/>
    <col min="6923" max="7165" width="9.140625" style="1"/>
    <col min="7166" max="7166" width="5" style="1" customWidth="1"/>
    <col min="7167" max="7167" width="17.42578125" style="1" customWidth="1"/>
    <col min="7168" max="7168" width="12.42578125" style="1" customWidth="1"/>
    <col min="7169" max="7169" width="8.140625" style="1" customWidth="1"/>
    <col min="7170" max="7170" width="9.140625" style="1" customWidth="1"/>
    <col min="7171" max="7171" width="15.42578125" style="1" customWidth="1"/>
    <col min="7172" max="7172" width="14.42578125" style="1" customWidth="1"/>
    <col min="7173" max="7173" width="11.140625" style="1" customWidth="1"/>
    <col min="7174" max="7174" width="23.85546875" style="1" customWidth="1"/>
    <col min="7175" max="7175" width="23" style="1" customWidth="1"/>
    <col min="7176" max="7177" width="9.140625" style="1"/>
    <col min="7178" max="7178" width="14.85546875" style="1" customWidth="1"/>
    <col min="7179" max="7421" width="9.140625" style="1"/>
    <col min="7422" max="7422" width="5" style="1" customWidth="1"/>
    <col min="7423" max="7423" width="17.42578125" style="1" customWidth="1"/>
    <col min="7424" max="7424" width="12.42578125" style="1" customWidth="1"/>
    <col min="7425" max="7425" width="8.140625" style="1" customWidth="1"/>
    <col min="7426" max="7426" width="9.140625" style="1" customWidth="1"/>
    <col min="7427" max="7427" width="15.42578125" style="1" customWidth="1"/>
    <col min="7428" max="7428" width="14.42578125" style="1" customWidth="1"/>
    <col min="7429" max="7429" width="11.140625" style="1" customWidth="1"/>
    <col min="7430" max="7430" width="23.85546875" style="1" customWidth="1"/>
    <col min="7431" max="7431" width="23" style="1" customWidth="1"/>
    <col min="7432" max="7433" width="9.140625" style="1"/>
    <col min="7434" max="7434" width="14.85546875" style="1" customWidth="1"/>
    <col min="7435" max="7677" width="9.140625" style="1"/>
    <col min="7678" max="7678" width="5" style="1" customWidth="1"/>
    <col min="7679" max="7679" width="17.42578125" style="1" customWidth="1"/>
    <col min="7680" max="7680" width="12.42578125" style="1" customWidth="1"/>
    <col min="7681" max="7681" width="8.140625" style="1" customWidth="1"/>
    <col min="7682" max="7682" width="9.140625" style="1" customWidth="1"/>
    <col min="7683" max="7683" width="15.42578125" style="1" customWidth="1"/>
    <col min="7684" max="7684" width="14.42578125" style="1" customWidth="1"/>
    <col min="7685" max="7685" width="11.140625" style="1" customWidth="1"/>
    <col min="7686" max="7686" width="23.85546875" style="1" customWidth="1"/>
    <col min="7687" max="7687" width="23" style="1" customWidth="1"/>
    <col min="7688" max="7689" width="9.140625" style="1"/>
    <col min="7690" max="7690" width="14.85546875" style="1" customWidth="1"/>
    <col min="7691" max="7933" width="9.140625" style="1"/>
    <col min="7934" max="7934" width="5" style="1" customWidth="1"/>
    <col min="7935" max="7935" width="17.42578125" style="1" customWidth="1"/>
    <col min="7936" max="7936" width="12.42578125" style="1" customWidth="1"/>
    <col min="7937" max="7937" width="8.140625" style="1" customWidth="1"/>
    <col min="7938" max="7938" width="9.140625" style="1" customWidth="1"/>
    <col min="7939" max="7939" width="15.42578125" style="1" customWidth="1"/>
    <col min="7940" max="7940" width="14.42578125" style="1" customWidth="1"/>
    <col min="7941" max="7941" width="11.140625" style="1" customWidth="1"/>
    <col min="7942" max="7942" width="23.85546875" style="1" customWidth="1"/>
    <col min="7943" max="7943" width="23" style="1" customWidth="1"/>
    <col min="7944" max="7945" width="9.140625" style="1"/>
    <col min="7946" max="7946" width="14.85546875" style="1" customWidth="1"/>
    <col min="7947" max="8189" width="9.140625" style="1"/>
    <col min="8190" max="8190" width="5" style="1" customWidth="1"/>
    <col min="8191" max="8191" width="17.42578125" style="1" customWidth="1"/>
    <col min="8192" max="8192" width="12.42578125" style="1" customWidth="1"/>
    <col min="8193" max="8193" width="8.140625" style="1" customWidth="1"/>
    <col min="8194" max="8194" width="9.140625" style="1" customWidth="1"/>
    <col min="8195" max="8195" width="15.42578125" style="1" customWidth="1"/>
    <col min="8196" max="8196" width="14.42578125" style="1" customWidth="1"/>
    <col min="8197" max="8197" width="11.140625" style="1" customWidth="1"/>
    <col min="8198" max="8198" width="23.85546875" style="1" customWidth="1"/>
    <col min="8199" max="8199" width="23" style="1" customWidth="1"/>
    <col min="8200" max="8201" width="9.140625" style="1"/>
    <col min="8202" max="8202" width="14.85546875" style="1" customWidth="1"/>
    <col min="8203" max="8445" width="9.140625" style="1"/>
    <col min="8446" max="8446" width="5" style="1" customWidth="1"/>
    <col min="8447" max="8447" width="17.42578125" style="1" customWidth="1"/>
    <col min="8448" max="8448" width="12.42578125" style="1" customWidth="1"/>
    <col min="8449" max="8449" width="8.140625" style="1" customWidth="1"/>
    <col min="8450" max="8450" width="9.140625" style="1" customWidth="1"/>
    <col min="8451" max="8451" width="15.42578125" style="1" customWidth="1"/>
    <col min="8452" max="8452" width="14.42578125" style="1" customWidth="1"/>
    <col min="8453" max="8453" width="11.140625" style="1" customWidth="1"/>
    <col min="8454" max="8454" width="23.85546875" style="1" customWidth="1"/>
    <col min="8455" max="8455" width="23" style="1" customWidth="1"/>
    <col min="8456" max="8457" width="9.140625" style="1"/>
    <col min="8458" max="8458" width="14.85546875" style="1" customWidth="1"/>
    <col min="8459" max="8701" width="9.140625" style="1"/>
    <col min="8702" max="8702" width="5" style="1" customWidth="1"/>
    <col min="8703" max="8703" width="17.42578125" style="1" customWidth="1"/>
    <col min="8704" max="8704" width="12.42578125" style="1" customWidth="1"/>
    <col min="8705" max="8705" width="8.140625" style="1" customWidth="1"/>
    <col min="8706" max="8706" width="9.140625" style="1" customWidth="1"/>
    <col min="8707" max="8707" width="15.42578125" style="1" customWidth="1"/>
    <col min="8708" max="8708" width="14.42578125" style="1" customWidth="1"/>
    <col min="8709" max="8709" width="11.140625" style="1" customWidth="1"/>
    <col min="8710" max="8710" width="23.85546875" style="1" customWidth="1"/>
    <col min="8711" max="8711" width="23" style="1" customWidth="1"/>
    <col min="8712" max="8713" width="9.140625" style="1"/>
    <col min="8714" max="8714" width="14.85546875" style="1" customWidth="1"/>
    <col min="8715" max="8957" width="9.140625" style="1"/>
    <col min="8958" max="8958" width="5" style="1" customWidth="1"/>
    <col min="8959" max="8959" width="17.42578125" style="1" customWidth="1"/>
    <col min="8960" max="8960" width="12.42578125" style="1" customWidth="1"/>
    <col min="8961" max="8961" width="8.140625" style="1" customWidth="1"/>
    <col min="8962" max="8962" width="9.140625" style="1" customWidth="1"/>
    <col min="8963" max="8963" width="15.42578125" style="1" customWidth="1"/>
    <col min="8964" max="8964" width="14.42578125" style="1" customWidth="1"/>
    <col min="8965" max="8965" width="11.140625" style="1" customWidth="1"/>
    <col min="8966" max="8966" width="23.85546875" style="1" customWidth="1"/>
    <col min="8967" max="8967" width="23" style="1" customWidth="1"/>
    <col min="8968" max="8969" width="9.140625" style="1"/>
    <col min="8970" max="8970" width="14.85546875" style="1" customWidth="1"/>
    <col min="8971" max="9213" width="9.140625" style="1"/>
    <col min="9214" max="9214" width="5" style="1" customWidth="1"/>
    <col min="9215" max="9215" width="17.42578125" style="1" customWidth="1"/>
    <col min="9216" max="9216" width="12.42578125" style="1" customWidth="1"/>
    <col min="9217" max="9217" width="8.140625" style="1" customWidth="1"/>
    <col min="9218" max="9218" width="9.140625" style="1" customWidth="1"/>
    <col min="9219" max="9219" width="15.42578125" style="1" customWidth="1"/>
    <col min="9220" max="9220" width="14.42578125" style="1" customWidth="1"/>
    <col min="9221" max="9221" width="11.140625" style="1" customWidth="1"/>
    <col min="9222" max="9222" width="23.85546875" style="1" customWidth="1"/>
    <col min="9223" max="9223" width="23" style="1" customWidth="1"/>
    <col min="9224" max="9225" width="9.140625" style="1"/>
    <col min="9226" max="9226" width="14.85546875" style="1" customWidth="1"/>
    <col min="9227" max="9469" width="9.140625" style="1"/>
    <col min="9470" max="9470" width="5" style="1" customWidth="1"/>
    <col min="9471" max="9471" width="17.42578125" style="1" customWidth="1"/>
    <col min="9472" max="9472" width="12.42578125" style="1" customWidth="1"/>
    <col min="9473" max="9473" width="8.140625" style="1" customWidth="1"/>
    <col min="9474" max="9474" width="9.140625" style="1" customWidth="1"/>
    <col min="9475" max="9475" width="15.42578125" style="1" customWidth="1"/>
    <col min="9476" max="9476" width="14.42578125" style="1" customWidth="1"/>
    <col min="9477" max="9477" width="11.140625" style="1" customWidth="1"/>
    <col min="9478" max="9478" width="23.85546875" style="1" customWidth="1"/>
    <col min="9479" max="9479" width="23" style="1" customWidth="1"/>
    <col min="9480" max="9481" width="9.140625" style="1"/>
    <col min="9482" max="9482" width="14.85546875" style="1" customWidth="1"/>
    <col min="9483" max="9725" width="9.140625" style="1"/>
    <col min="9726" max="9726" width="5" style="1" customWidth="1"/>
    <col min="9727" max="9727" width="17.42578125" style="1" customWidth="1"/>
    <col min="9728" max="9728" width="12.42578125" style="1" customWidth="1"/>
    <col min="9729" max="9729" width="8.140625" style="1" customWidth="1"/>
    <col min="9730" max="9730" width="9.140625" style="1" customWidth="1"/>
    <col min="9731" max="9731" width="15.42578125" style="1" customWidth="1"/>
    <col min="9732" max="9732" width="14.42578125" style="1" customWidth="1"/>
    <col min="9733" max="9733" width="11.140625" style="1" customWidth="1"/>
    <col min="9734" max="9734" width="23.85546875" style="1" customWidth="1"/>
    <col min="9735" max="9735" width="23" style="1" customWidth="1"/>
    <col min="9736" max="9737" width="9.140625" style="1"/>
    <col min="9738" max="9738" width="14.85546875" style="1" customWidth="1"/>
    <col min="9739" max="9981" width="9.140625" style="1"/>
    <col min="9982" max="9982" width="5" style="1" customWidth="1"/>
    <col min="9983" max="9983" width="17.42578125" style="1" customWidth="1"/>
    <col min="9984" max="9984" width="12.42578125" style="1" customWidth="1"/>
    <col min="9985" max="9985" width="8.140625" style="1" customWidth="1"/>
    <col min="9986" max="9986" width="9.140625" style="1" customWidth="1"/>
    <col min="9987" max="9987" width="15.42578125" style="1" customWidth="1"/>
    <col min="9988" max="9988" width="14.42578125" style="1" customWidth="1"/>
    <col min="9989" max="9989" width="11.140625" style="1" customWidth="1"/>
    <col min="9990" max="9990" width="23.85546875" style="1" customWidth="1"/>
    <col min="9991" max="9991" width="23" style="1" customWidth="1"/>
    <col min="9992" max="9993" width="9.140625" style="1"/>
    <col min="9994" max="9994" width="14.85546875" style="1" customWidth="1"/>
    <col min="9995" max="10237" width="9.140625" style="1"/>
    <col min="10238" max="10238" width="5" style="1" customWidth="1"/>
    <col min="10239" max="10239" width="17.42578125" style="1" customWidth="1"/>
    <col min="10240" max="10240" width="12.42578125" style="1" customWidth="1"/>
    <col min="10241" max="10241" width="8.140625" style="1" customWidth="1"/>
    <col min="10242" max="10242" width="9.140625" style="1" customWidth="1"/>
    <col min="10243" max="10243" width="15.42578125" style="1" customWidth="1"/>
    <col min="10244" max="10244" width="14.42578125" style="1" customWidth="1"/>
    <col min="10245" max="10245" width="11.140625" style="1" customWidth="1"/>
    <col min="10246" max="10246" width="23.85546875" style="1" customWidth="1"/>
    <col min="10247" max="10247" width="23" style="1" customWidth="1"/>
    <col min="10248" max="10249" width="9.140625" style="1"/>
    <col min="10250" max="10250" width="14.85546875" style="1" customWidth="1"/>
    <col min="10251" max="10493" width="9.140625" style="1"/>
    <col min="10494" max="10494" width="5" style="1" customWidth="1"/>
    <col min="10495" max="10495" width="17.42578125" style="1" customWidth="1"/>
    <col min="10496" max="10496" width="12.42578125" style="1" customWidth="1"/>
    <col min="10497" max="10497" width="8.140625" style="1" customWidth="1"/>
    <col min="10498" max="10498" width="9.140625" style="1" customWidth="1"/>
    <col min="10499" max="10499" width="15.42578125" style="1" customWidth="1"/>
    <col min="10500" max="10500" width="14.42578125" style="1" customWidth="1"/>
    <col min="10501" max="10501" width="11.140625" style="1" customWidth="1"/>
    <col min="10502" max="10502" width="23.85546875" style="1" customWidth="1"/>
    <col min="10503" max="10503" width="23" style="1" customWidth="1"/>
    <col min="10504" max="10505" width="9.140625" style="1"/>
    <col min="10506" max="10506" width="14.85546875" style="1" customWidth="1"/>
    <col min="10507" max="10749" width="9.140625" style="1"/>
    <col min="10750" max="10750" width="5" style="1" customWidth="1"/>
    <col min="10751" max="10751" width="17.42578125" style="1" customWidth="1"/>
    <col min="10752" max="10752" width="12.42578125" style="1" customWidth="1"/>
    <col min="10753" max="10753" width="8.140625" style="1" customWidth="1"/>
    <col min="10754" max="10754" width="9.140625" style="1" customWidth="1"/>
    <col min="10755" max="10755" width="15.42578125" style="1" customWidth="1"/>
    <col min="10756" max="10756" width="14.42578125" style="1" customWidth="1"/>
    <col min="10757" max="10757" width="11.140625" style="1" customWidth="1"/>
    <col min="10758" max="10758" width="23.85546875" style="1" customWidth="1"/>
    <col min="10759" max="10759" width="23" style="1" customWidth="1"/>
    <col min="10760" max="10761" width="9.140625" style="1"/>
    <col min="10762" max="10762" width="14.85546875" style="1" customWidth="1"/>
    <col min="10763" max="11005" width="9.140625" style="1"/>
    <col min="11006" max="11006" width="5" style="1" customWidth="1"/>
    <col min="11007" max="11007" width="17.42578125" style="1" customWidth="1"/>
    <col min="11008" max="11008" width="12.42578125" style="1" customWidth="1"/>
    <col min="11009" max="11009" width="8.140625" style="1" customWidth="1"/>
    <col min="11010" max="11010" width="9.140625" style="1" customWidth="1"/>
    <col min="11011" max="11011" width="15.42578125" style="1" customWidth="1"/>
    <col min="11012" max="11012" width="14.42578125" style="1" customWidth="1"/>
    <col min="11013" max="11013" width="11.140625" style="1" customWidth="1"/>
    <col min="11014" max="11014" width="23.85546875" style="1" customWidth="1"/>
    <col min="11015" max="11015" width="23" style="1" customWidth="1"/>
    <col min="11016" max="11017" width="9.140625" style="1"/>
    <col min="11018" max="11018" width="14.85546875" style="1" customWidth="1"/>
    <col min="11019" max="11261" width="9.140625" style="1"/>
    <col min="11262" max="11262" width="5" style="1" customWidth="1"/>
    <col min="11263" max="11263" width="17.42578125" style="1" customWidth="1"/>
    <col min="11264" max="11264" width="12.42578125" style="1" customWidth="1"/>
    <col min="11265" max="11265" width="8.140625" style="1" customWidth="1"/>
    <col min="11266" max="11266" width="9.140625" style="1" customWidth="1"/>
    <col min="11267" max="11267" width="15.42578125" style="1" customWidth="1"/>
    <col min="11268" max="11268" width="14.42578125" style="1" customWidth="1"/>
    <col min="11269" max="11269" width="11.140625" style="1" customWidth="1"/>
    <col min="11270" max="11270" width="23.85546875" style="1" customWidth="1"/>
    <col min="11271" max="11271" width="23" style="1" customWidth="1"/>
    <col min="11272" max="11273" width="9.140625" style="1"/>
    <col min="11274" max="11274" width="14.85546875" style="1" customWidth="1"/>
    <col min="11275" max="11517" width="9.140625" style="1"/>
    <col min="11518" max="11518" width="5" style="1" customWidth="1"/>
    <col min="11519" max="11519" width="17.42578125" style="1" customWidth="1"/>
    <col min="11520" max="11520" width="12.42578125" style="1" customWidth="1"/>
    <col min="11521" max="11521" width="8.140625" style="1" customWidth="1"/>
    <col min="11522" max="11522" width="9.140625" style="1" customWidth="1"/>
    <col min="11523" max="11523" width="15.42578125" style="1" customWidth="1"/>
    <col min="11524" max="11524" width="14.42578125" style="1" customWidth="1"/>
    <col min="11525" max="11525" width="11.140625" style="1" customWidth="1"/>
    <col min="11526" max="11526" width="23.85546875" style="1" customWidth="1"/>
    <col min="11527" max="11527" width="23" style="1" customWidth="1"/>
    <col min="11528" max="11529" width="9.140625" style="1"/>
    <col min="11530" max="11530" width="14.85546875" style="1" customWidth="1"/>
    <col min="11531" max="11773" width="9.140625" style="1"/>
    <col min="11774" max="11774" width="5" style="1" customWidth="1"/>
    <col min="11775" max="11775" width="17.42578125" style="1" customWidth="1"/>
    <col min="11776" max="11776" width="12.42578125" style="1" customWidth="1"/>
    <col min="11777" max="11777" width="8.140625" style="1" customWidth="1"/>
    <col min="11778" max="11778" width="9.140625" style="1" customWidth="1"/>
    <col min="11779" max="11779" width="15.42578125" style="1" customWidth="1"/>
    <col min="11780" max="11780" width="14.42578125" style="1" customWidth="1"/>
    <col min="11781" max="11781" width="11.140625" style="1" customWidth="1"/>
    <col min="11782" max="11782" width="23.85546875" style="1" customWidth="1"/>
    <col min="11783" max="11783" width="23" style="1" customWidth="1"/>
    <col min="11784" max="11785" width="9.140625" style="1"/>
    <col min="11786" max="11786" width="14.85546875" style="1" customWidth="1"/>
    <col min="11787" max="12029" width="9.140625" style="1"/>
    <col min="12030" max="12030" width="5" style="1" customWidth="1"/>
    <col min="12031" max="12031" width="17.42578125" style="1" customWidth="1"/>
    <col min="12032" max="12032" width="12.42578125" style="1" customWidth="1"/>
    <col min="12033" max="12033" width="8.140625" style="1" customWidth="1"/>
    <col min="12034" max="12034" width="9.140625" style="1" customWidth="1"/>
    <col min="12035" max="12035" width="15.42578125" style="1" customWidth="1"/>
    <col min="12036" max="12036" width="14.42578125" style="1" customWidth="1"/>
    <col min="12037" max="12037" width="11.140625" style="1" customWidth="1"/>
    <col min="12038" max="12038" width="23.85546875" style="1" customWidth="1"/>
    <col min="12039" max="12039" width="23" style="1" customWidth="1"/>
    <col min="12040" max="12041" width="9.140625" style="1"/>
    <col min="12042" max="12042" width="14.85546875" style="1" customWidth="1"/>
    <col min="12043" max="12285" width="9.140625" style="1"/>
    <col min="12286" max="12286" width="5" style="1" customWidth="1"/>
    <col min="12287" max="12287" width="17.42578125" style="1" customWidth="1"/>
    <col min="12288" max="12288" width="12.42578125" style="1" customWidth="1"/>
    <col min="12289" max="12289" width="8.140625" style="1" customWidth="1"/>
    <col min="12290" max="12290" width="9.140625" style="1" customWidth="1"/>
    <col min="12291" max="12291" width="15.42578125" style="1" customWidth="1"/>
    <col min="12292" max="12292" width="14.42578125" style="1" customWidth="1"/>
    <col min="12293" max="12293" width="11.140625" style="1" customWidth="1"/>
    <col min="12294" max="12294" width="23.85546875" style="1" customWidth="1"/>
    <col min="12295" max="12295" width="23" style="1" customWidth="1"/>
    <col min="12296" max="12297" width="9.140625" style="1"/>
    <col min="12298" max="12298" width="14.85546875" style="1" customWidth="1"/>
    <col min="12299" max="12541" width="9.140625" style="1"/>
    <col min="12542" max="12542" width="5" style="1" customWidth="1"/>
    <col min="12543" max="12543" width="17.42578125" style="1" customWidth="1"/>
    <col min="12544" max="12544" width="12.42578125" style="1" customWidth="1"/>
    <col min="12545" max="12545" width="8.140625" style="1" customWidth="1"/>
    <col min="12546" max="12546" width="9.140625" style="1" customWidth="1"/>
    <col min="12547" max="12547" width="15.42578125" style="1" customWidth="1"/>
    <col min="12548" max="12548" width="14.42578125" style="1" customWidth="1"/>
    <col min="12549" max="12549" width="11.140625" style="1" customWidth="1"/>
    <col min="12550" max="12550" width="23.85546875" style="1" customWidth="1"/>
    <col min="12551" max="12551" width="23" style="1" customWidth="1"/>
    <col min="12552" max="12553" width="9.140625" style="1"/>
    <col min="12554" max="12554" width="14.85546875" style="1" customWidth="1"/>
    <col min="12555" max="12797" width="9.140625" style="1"/>
    <col min="12798" max="12798" width="5" style="1" customWidth="1"/>
    <col min="12799" max="12799" width="17.42578125" style="1" customWidth="1"/>
    <col min="12800" max="12800" width="12.42578125" style="1" customWidth="1"/>
    <col min="12801" max="12801" width="8.140625" style="1" customWidth="1"/>
    <col min="12802" max="12802" width="9.140625" style="1" customWidth="1"/>
    <col min="12803" max="12803" width="15.42578125" style="1" customWidth="1"/>
    <col min="12804" max="12804" width="14.42578125" style="1" customWidth="1"/>
    <col min="12805" max="12805" width="11.140625" style="1" customWidth="1"/>
    <col min="12806" max="12806" width="23.85546875" style="1" customWidth="1"/>
    <col min="12807" max="12807" width="23" style="1" customWidth="1"/>
    <col min="12808" max="12809" width="9.140625" style="1"/>
    <col min="12810" max="12810" width="14.85546875" style="1" customWidth="1"/>
    <col min="12811" max="13053" width="9.140625" style="1"/>
    <col min="13054" max="13054" width="5" style="1" customWidth="1"/>
    <col min="13055" max="13055" width="17.42578125" style="1" customWidth="1"/>
    <col min="13056" max="13056" width="12.42578125" style="1" customWidth="1"/>
    <col min="13057" max="13057" width="8.140625" style="1" customWidth="1"/>
    <col min="13058" max="13058" width="9.140625" style="1" customWidth="1"/>
    <col min="13059" max="13059" width="15.42578125" style="1" customWidth="1"/>
    <col min="13060" max="13060" width="14.42578125" style="1" customWidth="1"/>
    <col min="13061" max="13061" width="11.140625" style="1" customWidth="1"/>
    <col min="13062" max="13062" width="23.85546875" style="1" customWidth="1"/>
    <col min="13063" max="13063" width="23" style="1" customWidth="1"/>
    <col min="13064" max="13065" width="9.140625" style="1"/>
    <col min="13066" max="13066" width="14.85546875" style="1" customWidth="1"/>
    <col min="13067" max="13309" width="9.140625" style="1"/>
    <col min="13310" max="13310" width="5" style="1" customWidth="1"/>
    <col min="13311" max="13311" width="17.42578125" style="1" customWidth="1"/>
    <col min="13312" max="13312" width="12.42578125" style="1" customWidth="1"/>
    <col min="13313" max="13313" width="8.140625" style="1" customWidth="1"/>
    <col min="13314" max="13314" width="9.140625" style="1" customWidth="1"/>
    <col min="13315" max="13315" width="15.42578125" style="1" customWidth="1"/>
    <col min="13316" max="13316" width="14.42578125" style="1" customWidth="1"/>
    <col min="13317" max="13317" width="11.140625" style="1" customWidth="1"/>
    <col min="13318" max="13318" width="23.85546875" style="1" customWidth="1"/>
    <col min="13319" max="13319" width="23" style="1" customWidth="1"/>
    <col min="13320" max="13321" width="9.140625" style="1"/>
    <col min="13322" max="13322" width="14.85546875" style="1" customWidth="1"/>
    <col min="13323" max="13565" width="9.140625" style="1"/>
    <col min="13566" max="13566" width="5" style="1" customWidth="1"/>
    <col min="13567" max="13567" width="17.42578125" style="1" customWidth="1"/>
    <col min="13568" max="13568" width="12.42578125" style="1" customWidth="1"/>
    <col min="13569" max="13569" width="8.140625" style="1" customWidth="1"/>
    <col min="13570" max="13570" width="9.140625" style="1" customWidth="1"/>
    <col min="13571" max="13571" width="15.42578125" style="1" customWidth="1"/>
    <col min="13572" max="13572" width="14.42578125" style="1" customWidth="1"/>
    <col min="13573" max="13573" width="11.140625" style="1" customWidth="1"/>
    <col min="13574" max="13574" width="23.85546875" style="1" customWidth="1"/>
    <col min="13575" max="13575" width="23" style="1" customWidth="1"/>
    <col min="13576" max="13577" width="9.140625" style="1"/>
    <col min="13578" max="13578" width="14.85546875" style="1" customWidth="1"/>
    <col min="13579" max="13821" width="9.140625" style="1"/>
    <col min="13822" max="13822" width="5" style="1" customWidth="1"/>
    <col min="13823" max="13823" width="17.42578125" style="1" customWidth="1"/>
    <col min="13824" max="13824" width="12.42578125" style="1" customWidth="1"/>
    <col min="13825" max="13825" width="8.140625" style="1" customWidth="1"/>
    <col min="13826" max="13826" width="9.140625" style="1" customWidth="1"/>
    <col min="13827" max="13827" width="15.42578125" style="1" customWidth="1"/>
    <col min="13828" max="13828" width="14.42578125" style="1" customWidth="1"/>
    <col min="13829" max="13829" width="11.140625" style="1" customWidth="1"/>
    <col min="13830" max="13830" width="23.85546875" style="1" customWidth="1"/>
    <col min="13831" max="13831" width="23" style="1" customWidth="1"/>
    <col min="13832" max="13833" width="9.140625" style="1"/>
    <col min="13834" max="13834" width="14.85546875" style="1" customWidth="1"/>
    <col min="13835" max="14077" width="9.140625" style="1"/>
    <col min="14078" max="14078" width="5" style="1" customWidth="1"/>
    <col min="14079" max="14079" width="17.42578125" style="1" customWidth="1"/>
    <col min="14080" max="14080" width="12.42578125" style="1" customWidth="1"/>
    <col min="14081" max="14081" width="8.140625" style="1" customWidth="1"/>
    <col min="14082" max="14082" width="9.140625" style="1" customWidth="1"/>
    <col min="14083" max="14083" width="15.42578125" style="1" customWidth="1"/>
    <col min="14084" max="14084" width="14.42578125" style="1" customWidth="1"/>
    <col min="14085" max="14085" width="11.140625" style="1" customWidth="1"/>
    <col min="14086" max="14086" width="23.85546875" style="1" customWidth="1"/>
    <col min="14087" max="14087" width="23" style="1" customWidth="1"/>
    <col min="14088" max="14089" width="9.140625" style="1"/>
    <col min="14090" max="14090" width="14.85546875" style="1" customWidth="1"/>
    <col min="14091" max="14333" width="9.140625" style="1"/>
    <col min="14334" max="14334" width="5" style="1" customWidth="1"/>
    <col min="14335" max="14335" width="17.42578125" style="1" customWidth="1"/>
    <col min="14336" max="14336" width="12.42578125" style="1" customWidth="1"/>
    <col min="14337" max="14337" width="8.140625" style="1" customWidth="1"/>
    <col min="14338" max="14338" width="9.140625" style="1" customWidth="1"/>
    <col min="14339" max="14339" width="15.42578125" style="1" customWidth="1"/>
    <col min="14340" max="14340" width="14.42578125" style="1" customWidth="1"/>
    <col min="14341" max="14341" width="11.140625" style="1" customWidth="1"/>
    <col min="14342" max="14342" width="23.85546875" style="1" customWidth="1"/>
    <col min="14343" max="14343" width="23" style="1" customWidth="1"/>
    <col min="14344" max="14345" width="9.140625" style="1"/>
    <col min="14346" max="14346" width="14.85546875" style="1" customWidth="1"/>
    <col min="14347" max="14589" width="9.140625" style="1"/>
    <col min="14590" max="14590" width="5" style="1" customWidth="1"/>
    <col min="14591" max="14591" width="17.42578125" style="1" customWidth="1"/>
    <col min="14592" max="14592" width="12.42578125" style="1" customWidth="1"/>
    <col min="14593" max="14593" width="8.140625" style="1" customWidth="1"/>
    <col min="14594" max="14594" width="9.140625" style="1" customWidth="1"/>
    <col min="14595" max="14595" width="15.42578125" style="1" customWidth="1"/>
    <col min="14596" max="14596" width="14.42578125" style="1" customWidth="1"/>
    <col min="14597" max="14597" width="11.140625" style="1" customWidth="1"/>
    <col min="14598" max="14598" width="23.85546875" style="1" customWidth="1"/>
    <col min="14599" max="14599" width="23" style="1" customWidth="1"/>
    <col min="14600" max="14601" width="9.140625" style="1"/>
    <col min="14602" max="14602" width="14.85546875" style="1" customWidth="1"/>
    <col min="14603" max="14845" width="9.140625" style="1"/>
    <col min="14846" max="14846" width="5" style="1" customWidth="1"/>
    <col min="14847" max="14847" width="17.42578125" style="1" customWidth="1"/>
    <col min="14848" max="14848" width="12.42578125" style="1" customWidth="1"/>
    <col min="14849" max="14849" width="8.140625" style="1" customWidth="1"/>
    <col min="14850" max="14850" width="9.140625" style="1" customWidth="1"/>
    <col min="14851" max="14851" width="15.42578125" style="1" customWidth="1"/>
    <col min="14852" max="14852" width="14.42578125" style="1" customWidth="1"/>
    <col min="14853" max="14853" width="11.140625" style="1" customWidth="1"/>
    <col min="14854" max="14854" width="23.85546875" style="1" customWidth="1"/>
    <col min="14855" max="14855" width="23" style="1" customWidth="1"/>
    <col min="14856" max="14857" width="9.140625" style="1"/>
    <col min="14858" max="14858" width="14.85546875" style="1" customWidth="1"/>
    <col min="14859" max="15101" width="9.140625" style="1"/>
    <col min="15102" max="15102" width="5" style="1" customWidth="1"/>
    <col min="15103" max="15103" width="17.42578125" style="1" customWidth="1"/>
    <col min="15104" max="15104" width="12.42578125" style="1" customWidth="1"/>
    <col min="15105" max="15105" width="8.140625" style="1" customWidth="1"/>
    <col min="15106" max="15106" width="9.140625" style="1" customWidth="1"/>
    <col min="15107" max="15107" width="15.42578125" style="1" customWidth="1"/>
    <col min="15108" max="15108" width="14.42578125" style="1" customWidth="1"/>
    <col min="15109" max="15109" width="11.140625" style="1" customWidth="1"/>
    <col min="15110" max="15110" width="23.85546875" style="1" customWidth="1"/>
    <col min="15111" max="15111" width="23" style="1" customWidth="1"/>
    <col min="15112" max="15113" width="9.140625" style="1"/>
    <col min="15114" max="15114" width="14.85546875" style="1" customWidth="1"/>
    <col min="15115" max="15357" width="9.140625" style="1"/>
    <col min="15358" max="15358" width="5" style="1" customWidth="1"/>
    <col min="15359" max="15359" width="17.42578125" style="1" customWidth="1"/>
    <col min="15360" max="15360" width="12.42578125" style="1" customWidth="1"/>
    <col min="15361" max="15361" width="8.140625" style="1" customWidth="1"/>
    <col min="15362" max="15362" width="9.140625" style="1" customWidth="1"/>
    <col min="15363" max="15363" width="15.42578125" style="1" customWidth="1"/>
    <col min="15364" max="15364" width="14.42578125" style="1" customWidth="1"/>
    <col min="15365" max="15365" width="11.140625" style="1" customWidth="1"/>
    <col min="15366" max="15366" width="23.85546875" style="1" customWidth="1"/>
    <col min="15367" max="15367" width="23" style="1" customWidth="1"/>
    <col min="15368" max="15369" width="9.140625" style="1"/>
    <col min="15370" max="15370" width="14.85546875" style="1" customWidth="1"/>
    <col min="15371" max="15613" width="9.140625" style="1"/>
    <col min="15614" max="15614" width="5" style="1" customWidth="1"/>
    <col min="15615" max="15615" width="17.42578125" style="1" customWidth="1"/>
    <col min="15616" max="15616" width="12.42578125" style="1" customWidth="1"/>
    <col min="15617" max="15617" width="8.140625" style="1" customWidth="1"/>
    <col min="15618" max="15618" width="9.140625" style="1" customWidth="1"/>
    <col min="15619" max="15619" width="15.42578125" style="1" customWidth="1"/>
    <col min="15620" max="15620" width="14.42578125" style="1" customWidth="1"/>
    <col min="15621" max="15621" width="11.140625" style="1" customWidth="1"/>
    <col min="15622" max="15622" width="23.85546875" style="1" customWidth="1"/>
    <col min="15623" max="15623" width="23" style="1" customWidth="1"/>
    <col min="15624" max="15625" width="9.140625" style="1"/>
    <col min="15626" max="15626" width="14.85546875" style="1" customWidth="1"/>
    <col min="15627" max="15869" width="9.140625" style="1"/>
    <col min="15870" max="15870" width="5" style="1" customWidth="1"/>
    <col min="15871" max="15871" width="17.42578125" style="1" customWidth="1"/>
    <col min="15872" max="15872" width="12.42578125" style="1" customWidth="1"/>
    <col min="15873" max="15873" width="8.140625" style="1" customWidth="1"/>
    <col min="15874" max="15874" width="9.140625" style="1" customWidth="1"/>
    <col min="15875" max="15875" width="15.42578125" style="1" customWidth="1"/>
    <col min="15876" max="15876" width="14.42578125" style="1" customWidth="1"/>
    <col min="15877" max="15877" width="11.140625" style="1" customWidth="1"/>
    <col min="15878" max="15878" width="23.85546875" style="1" customWidth="1"/>
    <col min="15879" max="15879" width="23" style="1" customWidth="1"/>
    <col min="15880" max="15881" width="9.140625" style="1"/>
    <col min="15882" max="15882" width="14.85546875" style="1" customWidth="1"/>
    <col min="15883" max="16125" width="9.140625" style="1"/>
    <col min="16126" max="16126" width="5" style="1" customWidth="1"/>
    <col min="16127" max="16127" width="17.42578125" style="1" customWidth="1"/>
    <col min="16128" max="16128" width="12.42578125" style="1" customWidth="1"/>
    <col min="16129" max="16129" width="8.140625" style="1" customWidth="1"/>
    <col min="16130" max="16130" width="9.140625" style="1" customWidth="1"/>
    <col min="16131" max="16131" width="15.42578125" style="1" customWidth="1"/>
    <col min="16132" max="16132" width="14.42578125" style="1" customWidth="1"/>
    <col min="16133" max="16133" width="11.140625" style="1" customWidth="1"/>
    <col min="16134" max="16134" width="23.85546875" style="1" customWidth="1"/>
    <col min="16135" max="16135" width="23" style="1" customWidth="1"/>
    <col min="16136" max="16137" width="9.140625" style="1"/>
    <col min="16138" max="16138" width="14.85546875" style="1" customWidth="1"/>
    <col min="16139" max="16384" width="9.140625" style="1"/>
  </cols>
  <sheetData>
    <row r="1" spans="1:18" ht="61.5" customHeight="1">
      <c r="C1" s="3735" t="s">
        <v>0</v>
      </c>
      <c r="D1" s="3735"/>
      <c r="E1" s="3735"/>
      <c r="F1" s="3735"/>
      <c r="G1" s="3735"/>
      <c r="H1" s="3735"/>
      <c r="I1" s="3736" t="s">
        <v>1</v>
      </c>
      <c r="J1" s="3736"/>
      <c r="K1" s="3736"/>
    </row>
    <row r="2" spans="1:18">
      <c r="C2" s="3737" t="s">
        <v>2</v>
      </c>
      <c r="D2" s="3737"/>
      <c r="E2" s="3737"/>
      <c r="F2" s="3737"/>
      <c r="G2" s="3737"/>
      <c r="H2" s="3737"/>
    </row>
    <row r="3" spans="1:18" ht="10.5" customHeight="1">
      <c r="C3" s="1772"/>
      <c r="D3" s="1771"/>
      <c r="E3" s="1771"/>
      <c r="F3" s="1771"/>
      <c r="G3" s="1771"/>
    </row>
    <row r="4" spans="1:18">
      <c r="B4" s="3737" t="s">
        <v>3</v>
      </c>
      <c r="C4" s="3737"/>
      <c r="D4" s="3737"/>
      <c r="E4" s="3737"/>
      <c r="F4" s="3737"/>
      <c r="G4" s="3737"/>
      <c r="H4" s="3737"/>
      <c r="I4" s="3737"/>
      <c r="J4" s="3737"/>
      <c r="K4" s="3737"/>
      <c r="L4" s="3737"/>
      <c r="M4" s="1771"/>
      <c r="N4" s="1856"/>
      <c r="O4" s="1771"/>
      <c r="P4" s="1856"/>
      <c r="Q4" s="1771"/>
    </row>
    <row r="5" spans="1:18">
      <c r="B5" s="1771"/>
      <c r="C5" s="1772"/>
      <c r="D5" s="1771"/>
      <c r="E5" s="3738" t="s">
        <v>4</v>
      </c>
      <c r="F5" s="3738"/>
      <c r="G5" s="3738"/>
      <c r="H5" s="3738"/>
      <c r="I5" s="3738"/>
      <c r="J5" s="3738"/>
      <c r="K5" s="3738"/>
      <c r="L5" s="3738"/>
      <c r="M5" s="1772"/>
      <c r="N5" s="1857"/>
      <c r="O5" s="1772"/>
      <c r="P5" s="1857"/>
      <c r="Q5" s="1771"/>
    </row>
    <row r="6" spans="1:18" ht="13.5">
      <c r="B6" s="3739" t="s">
        <v>5</v>
      </c>
      <c r="C6" s="3737"/>
      <c r="D6" s="3737"/>
      <c r="E6" s="3737"/>
      <c r="F6" s="3737"/>
      <c r="G6" s="3737"/>
      <c r="H6" s="3737"/>
      <c r="I6" s="3737"/>
      <c r="J6" s="3737"/>
      <c r="K6" s="3737"/>
      <c r="L6" s="3737"/>
      <c r="M6" s="1771"/>
      <c r="N6" s="1856"/>
      <c r="O6" s="1771"/>
      <c r="P6" s="1856"/>
      <c r="Q6" s="1771"/>
    </row>
    <row r="7" spans="1:18" ht="15" customHeight="1">
      <c r="B7" s="1773"/>
      <c r="C7" s="1772"/>
      <c r="D7" s="1771"/>
      <c r="E7" s="1771"/>
      <c r="F7" s="1771"/>
      <c r="G7" s="1771"/>
      <c r="H7" s="1771"/>
      <c r="I7" s="1771"/>
      <c r="J7" s="1771"/>
      <c r="K7" s="1771"/>
      <c r="L7" s="5" t="s">
        <v>242</v>
      </c>
      <c r="M7" s="5"/>
      <c r="N7" s="5"/>
      <c r="O7" s="5"/>
      <c r="P7" s="5"/>
      <c r="Q7" s="1510"/>
    </row>
    <row r="8" spans="1:18" ht="15" customHeight="1">
      <c r="A8" s="3740" t="s">
        <v>7679</v>
      </c>
      <c r="B8" s="3734" t="s">
        <v>6</v>
      </c>
      <c r="C8" s="3741" t="s">
        <v>7</v>
      </c>
      <c r="D8" s="3734" t="s">
        <v>449</v>
      </c>
      <c r="E8" s="3734" t="s">
        <v>8</v>
      </c>
      <c r="F8" s="3734" t="s">
        <v>9</v>
      </c>
      <c r="G8" s="3734"/>
      <c r="H8" s="3744" t="s">
        <v>10</v>
      </c>
      <c r="I8" s="3733" t="s">
        <v>11</v>
      </c>
      <c r="J8" s="3733" t="s">
        <v>12</v>
      </c>
      <c r="K8" s="3733" t="s">
        <v>13</v>
      </c>
      <c r="L8" s="3733" t="s">
        <v>14</v>
      </c>
      <c r="M8" s="3743" t="s">
        <v>460</v>
      </c>
      <c r="N8" s="4294" t="s">
        <v>8063</v>
      </c>
      <c r="O8" s="3743" t="s">
        <v>461</v>
      </c>
      <c r="P8" s="4294" t="s">
        <v>8060</v>
      </c>
      <c r="Q8" s="3743" t="s">
        <v>463</v>
      </c>
    </row>
    <row r="9" spans="1:18" s="6" customFormat="1" ht="72.75" customHeight="1">
      <c r="A9" s="3740"/>
      <c r="B9" s="3734"/>
      <c r="C9" s="3742"/>
      <c r="D9" s="3734"/>
      <c r="E9" s="3734"/>
      <c r="F9" s="1770" t="s">
        <v>15</v>
      </c>
      <c r="G9" s="1770" t="s">
        <v>16</v>
      </c>
      <c r="H9" s="3744"/>
      <c r="I9" s="3733"/>
      <c r="J9" s="3733"/>
      <c r="K9" s="3733"/>
      <c r="L9" s="3733"/>
      <c r="M9" s="3743"/>
      <c r="N9" s="4295"/>
      <c r="O9" s="3743"/>
      <c r="P9" s="4295"/>
      <c r="Q9" s="3743"/>
    </row>
    <row r="10" spans="1:18" s="104" customFormat="1">
      <c r="A10" s="1500"/>
      <c r="B10" s="99"/>
      <c r="C10" s="100" t="s">
        <v>743</v>
      </c>
      <c r="D10" s="99"/>
      <c r="E10" s="99"/>
      <c r="F10" s="99"/>
      <c r="G10" s="99"/>
      <c r="H10" s="102">
        <f>SUM(H11:H54)</f>
        <v>5262280.09</v>
      </c>
      <c r="I10" s="101"/>
      <c r="J10" s="101"/>
      <c r="K10" s="101"/>
      <c r="L10" s="101"/>
      <c r="M10" s="103"/>
      <c r="N10" s="1855"/>
      <c r="O10" s="102">
        <f>SUM(O11:O54)</f>
        <v>11184615.433569001</v>
      </c>
      <c r="P10" s="1855"/>
      <c r="Q10" s="103"/>
      <c r="R10" s="1882"/>
    </row>
    <row r="11" spans="1:18" s="45" customFormat="1" ht="38.25">
      <c r="A11" s="1501">
        <v>1</v>
      </c>
      <c r="B11" s="7">
        <v>1</v>
      </c>
      <c r="C11" s="14" t="s">
        <v>8062</v>
      </c>
      <c r="D11" s="11" t="s">
        <v>450</v>
      </c>
      <c r="E11" s="11" t="s">
        <v>94</v>
      </c>
      <c r="F11" s="7">
        <v>13</v>
      </c>
      <c r="G11" s="7">
        <v>32</v>
      </c>
      <c r="H11" s="18">
        <v>8064.5</v>
      </c>
      <c r="I11" s="14" t="s">
        <v>95</v>
      </c>
      <c r="J11" s="11" t="s">
        <v>65</v>
      </c>
      <c r="K11" s="15" t="s">
        <v>96</v>
      </c>
      <c r="L11" s="11" t="s">
        <v>97</v>
      </c>
      <c r="M11" s="21"/>
      <c r="N11" s="1888" t="s">
        <v>8065</v>
      </c>
      <c r="O11" s="1880"/>
      <c r="P11" s="1880"/>
      <c r="Q11" s="1318"/>
    </row>
    <row r="12" spans="1:18" s="45" customFormat="1" ht="38.25">
      <c r="A12" s="1501">
        <v>2</v>
      </c>
      <c r="B12" s="7">
        <v>2</v>
      </c>
      <c r="C12" s="14" t="s">
        <v>98</v>
      </c>
      <c r="D12" s="11" t="s">
        <v>450</v>
      </c>
      <c r="E12" s="11" t="s">
        <v>99</v>
      </c>
      <c r="F12" s="1769">
        <v>29</v>
      </c>
      <c r="G12" s="11"/>
      <c r="H12" s="13">
        <v>1549.5</v>
      </c>
      <c r="I12" s="11" t="s">
        <v>100</v>
      </c>
      <c r="J12" s="11" t="s">
        <v>101</v>
      </c>
      <c r="K12" s="11" t="s">
        <v>102</v>
      </c>
      <c r="L12" s="11" t="s">
        <v>103</v>
      </c>
      <c r="M12" s="21"/>
      <c r="N12" s="1888" t="s">
        <v>8064</v>
      </c>
      <c r="O12" s="1880"/>
      <c r="P12" s="1880"/>
      <c r="Q12" s="1322" t="s">
        <v>5795</v>
      </c>
    </row>
    <row r="13" spans="1:18" s="45" customFormat="1" ht="38.25">
      <c r="A13" s="1501">
        <v>3</v>
      </c>
      <c r="B13" s="7">
        <v>3</v>
      </c>
      <c r="C13" s="14" t="s">
        <v>104</v>
      </c>
      <c r="D13" s="11" t="s">
        <v>450</v>
      </c>
      <c r="E13" s="11" t="s">
        <v>105</v>
      </c>
      <c r="F13" s="1769" t="s">
        <v>106</v>
      </c>
      <c r="G13" s="1769" t="s">
        <v>107</v>
      </c>
      <c r="H13" s="18">
        <v>1186.8</v>
      </c>
      <c r="I13" s="11" t="s">
        <v>108</v>
      </c>
      <c r="J13" s="11" t="s">
        <v>65</v>
      </c>
      <c r="K13" s="11" t="s">
        <v>102</v>
      </c>
      <c r="L13" s="11" t="s">
        <v>109</v>
      </c>
      <c r="M13" s="21"/>
      <c r="N13" s="1888" t="s">
        <v>8065</v>
      </c>
      <c r="O13" s="1880"/>
      <c r="P13" s="1880"/>
      <c r="Q13" s="1322" t="s">
        <v>5797</v>
      </c>
    </row>
    <row r="14" spans="1:18" s="45" customFormat="1" ht="117.6" customHeight="1">
      <c r="A14" s="1501">
        <v>4</v>
      </c>
      <c r="B14" s="7">
        <v>4</v>
      </c>
      <c r="C14" s="27" t="s">
        <v>110</v>
      </c>
      <c r="D14" s="11" t="s">
        <v>450</v>
      </c>
      <c r="E14" s="11" t="s">
        <v>111</v>
      </c>
      <c r="F14" s="1769">
        <v>36</v>
      </c>
      <c r="G14" s="1769">
        <v>315</v>
      </c>
      <c r="H14" s="18">
        <v>90844.2</v>
      </c>
      <c r="I14" s="11" t="s">
        <v>112</v>
      </c>
      <c r="J14" s="11" t="s">
        <v>113</v>
      </c>
      <c r="K14" s="11" t="s">
        <v>114</v>
      </c>
      <c r="L14" s="11" t="s">
        <v>115</v>
      </c>
      <c r="M14" s="21"/>
      <c r="N14" s="1888" t="s">
        <v>8064</v>
      </c>
      <c r="O14" s="1880"/>
      <c r="P14" s="1880"/>
      <c r="Q14" s="1322" t="s">
        <v>5795</v>
      </c>
    </row>
    <row r="15" spans="1:18" s="45" customFormat="1" ht="38.25">
      <c r="A15" s="1501">
        <v>5</v>
      </c>
      <c r="B15" s="7">
        <v>5</v>
      </c>
      <c r="C15" s="14" t="s">
        <v>116</v>
      </c>
      <c r="D15" s="11" t="s">
        <v>450</v>
      </c>
      <c r="E15" s="11" t="s">
        <v>105</v>
      </c>
      <c r="F15" s="1769">
        <v>5</v>
      </c>
      <c r="G15" s="1769">
        <v>5</v>
      </c>
      <c r="H15" s="18">
        <v>16456.900000000001</v>
      </c>
      <c r="I15" s="11" t="s">
        <v>117</v>
      </c>
      <c r="J15" s="19" t="s">
        <v>118</v>
      </c>
      <c r="K15" s="11" t="s">
        <v>102</v>
      </c>
      <c r="L15" s="11" t="s">
        <v>119</v>
      </c>
      <c r="M15" s="21"/>
      <c r="N15" s="1888" t="s">
        <v>8065</v>
      </c>
      <c r="O15" s="1880"/>
      <c r="P15" s="1880"/>
      <c r="Q15" s="1322" t="s">
        <v>5798</v>
      </c>
    </row>
    <row r="16" spans="1:18" s="45" customFormat="1" ht="63.75">
      <c r="A16" s="1501">
        <v>6</v>
      </c>
      <c r="B16" s="7">
        <v>6</v>
      </c>
      <c r="C16" s="14" t="s">
        <v>120</v>
      </c>
      <c r="D16" s="11" t="s">
        <v>450</v>
      </c>
      <c r="E16" s="11" t="s">
        <v>121</v>
      </c>
      <c r="F16" s="29">
        <v>4</v>
      </c>
      <c r="G16" s="1769">
        <v>88</v>
      </c>
      <c r="H16" s="18">
        <v>63775.4</v>
      </c>
      <c r="I16" s="11" t="s">
        <v>122</v>
      </c>
      <c r="J16" s="11" t="s">
        <v>71</v>
      </c>
      <c r="K16" s="11" t="s">
        <v>123</v>
      </c>
      <c r="L16" s="11" t="s">
        <v>124</v>
      </c>
      <c r="M16" s="21" t="s">
        <v>8066</v>
      </c>
      <c r="N16" s="1888"/>
      <c r="O16" s="1880">
        <f>VLOOKUP(H16,[5]TTPTQD!$E$6:$V$49,17,0)/1000000</f>
        <v>151530.3504</v>
      </c>
      <c r="P16" s="1880">
        <v>30000</v>
      </c>
      <c r="Q16" s="1322" t="s">
        <v>5795</v>
      </c>
      <c r="R16" s="45">
        <v>1</v>
      </c>
    </row>
    <row r="17" spans="1:18" s="45" customFormat="1" ht="63.75">
      <c r="A17" s="1501">
        <v>7</v>
      </c>
      <c r="B17" s="7">
        <v>7</v>
      </c>
      <c r="C17" s="27" t="s">
        <v>125</v>
      </c>
      <c r="D17" s="11" t="s">
        <v>450</v>
      </c>
      <c r="E17" s="19" t="s">
        <v>126</v>
      </c>
      <c r="F17" s="29" t="s">
        <v>127</v>
      </c>
      <c r="G17" s="19"/>
      <c r="H17" s="26">
        <v>189055</v>
      </c>
      <c r="I17" s="19" t="s">
        <v>128</v>
      </c>
      <c r="J17" s="19" t="s">
        <v>129</v>
      </c>
      <c r="K17" s="19" t="s">
        <v>130</v>
      </c>
      <c r="L17" s="11" t="s">
        <v>124</v>
      </c>
      <c r="M17" s="21" t="s">
        <v>8066</v>
      </c>
      <c r="N17" s="1888">
        <v>1</v>
      </c>
      <c r="O17" s="1880">
        <f>VLOOKUP(H17,[5]TTPTQD!$E$6:$V$49,17,0)/1000000</f>
        <v>108895.67999999999</v>
      </c>
      <c r="P17" s="1880">
        <v>5450</v>
      </c>
      <c r="Q17" s="1322" t="s">
        <v>5796</v>
      </c>
    </row>
    <row r="18" spans="1:18" s="46" customFormat="1" ht="25.5">
      <c r="A18" s="1501">
        <v>8</v>
      </c>
      <c r="B18" s="7">
        <v>8</v>
      </c>
      <c r="C18" s="27" t="s">
        <v>183</v>
      </c>
      <c r="D18" s="11" t="s">
        <v>450</v>
      </c>
      <c r="E18" s="19" t="s">
        <v>184</v>
      </c>
      <c r="F18" s="32">
        <v>41</v>
      </c>
      <c r="G18" s="32" t="s">
        <v>185</v>
      </c>
      <c r="H18" s="26">
        <v>5225</v>
      </c>
      <c r="I18" s="19" t="s">
        <v>186</v>
      </c>
      <c r="J18" s="19" t="s">
        <v>180</v>
      </c>
      <c r="K18" s="19" t="s">
        <v>187</v>
      </c>
      <c r="L18" s="19" t="s">
        <v>188</v>
      </c>
      <c r="M18" s="21">
        <v>2018</v>
      </c>
      <c r="N18" s="1888"/>
      <c r="O18" s="1880">
        <f>VLOOKUP(H18,[5]TTPTQD!$E$6:$V$49,17,0)/1000000</f>
        <v>6270</v>
      </c>
      <c r="P18" s="1880">
        <v>350</v>
      </c>
      <c r="Q18" s="1322" t="s">
        <v>5806</v>
      </c>
    </row>
    <row r="19" spans="1:18" s="45" customFormat="1" ht="38.25">
      <c r="A19" s="1501">
        <v>9</v>
      </c>
      <c r="B19" s="7">
        <v>9</v>
      </c>
      <c r="C19" s="27" t="s">
        <v>236</v>
      </c>
      <c r="D19" s="11" t="s">
        <v>450</v>
      </c>
      <c r="E19" s="19" t="s">
        <v>237</v>
      </c>
      <c r="F19" s="29"/>
      <c r="G19" s="32"/>
      <c r="H19" s="33">
        <v>19673.2</v>
      </c>
      <c r="I19" s="19" t="s">
        <v>238</v>
      </c>
      <c r="J19" s="19" t="s">
        <v>239</v>
      </c>
      <c r="K19" s="34"/>
      <c r="L19" s="19" t="s">
        <v>231</v>
      </c>
      <c r="M19" s="21" t="s">
        <v>8066</v>
      </c>
      <c r="N19" s="1888"/>
      <c r="O19" s="1880"/>
      <c r="P19" s="1880"/>
      <c r="Q19" s="1322" t="s">
        <v>5800</v>
      </c>
    </row>
    <row r="20" spans="1:18" s="45" customFormat="1" ht="63.75">
      <c r="A20" s="1501">
        <v>10</v>
      </c>
      <c r="B20" s="7">
        <v>10</v>
      </c>
      <c r="C20" s="14" t="s">
        <v>131</v>
      </c>
      <c r="D20" s="11" t="s">
        <v>450</v>
      </c>
      <c r="E20" s="11" t="s">
        <v>132</v>
      </c>
      <c r="F20" s="7">
        <v>57</v>
      </c>
      <c r="G20" s="7" t="s">
        <v>133</v>
      </c>
      <c r="H20" s="20">
        <v>120058.7</v>
      </c>
      <c r="I20" s="14" t="s">
        <v>134</v>
      </c>
      <c r="J20" s="11" t="s">
        <v>48</v>
      </c>
      <c r="K20" s="15" t="s">
        <v>135</v>
      </c>
      <c r="L20" s="11" t="s">
        <v>136</v>
      </c>
      <c r="M20" s="21" t="s">
        <v>8066</v>
      </c>
      <c r="N20" s="1888"/>
      <c r="O20" s="1880">
        <f>VLOOKUP(H20,[5]TTPTQD!$E$6:$V$49,17,0)/1000000</f>
        <v>49124.41827899999</v>
      </c>
      <c r="P20" s="1880">
        <v>7670</v>
      </c>
      <c r="Q20" s="1316" t="s">
        <v>5807</v>
      </c>
      <c r="R20" s="45">
        <v>1</v>
      </c>
    </row>
    <row r="21" spans="1:18" s="45" customFormat="1" ht="63.75">
      <c r="A21" s="1501">
        <v>11</v>
      </c>
      <c r="B21" s="7">
        <v>11</v>
      </c>
      <c r="C21" s="14" t="s">
        <v>137</v>
      </c>
      <c r="D21" s="11" t="s">
        <v>450</v>
      </c>
      <c r="E21" s="11" t="s">
        <v>132</v>
      </c>
      <c r="F21" s="7" t="s">
        <v>138</v>
      </c>
      <c r="G21" s="7" t="s">
        <v>139</v>
      </c>
      <c r="H21" s="20">
        <v>152619.5</v>
      </c>
      <c r="I21" s="11" t="s">
        <v>140</v>
      </c>
      <c r="J21" s="11" t="s">
        <v>48</v>
      </c>
      <c r="K21" s="15" t="s">
        <v>141</v>
      </c>
      <c r="L21" s="11" t="s">
        <v>136</v>
      </c>
      <c r="M21" s="21" t="s">
        <v>8066</v>
      </c>
      <c r="N21" s="1888"/>
      <c r="O21" s="1880">
        <f>VLOOKUP(H21,[5]TTPTQD!$E$6:$V$49,17,0)/1000000</f>
        <v>75821.367599999983</v>
      </c>
      <c r="P21" s="1881" t="s">
        <v>4868</v>
      </c>
      <c r="Q21" s="1316" t="s">
        <v>5786</v>
      </c>
    </row>
    <row r="22" spans="1:18" s="45" customFormat="1" ht="63.75">
      <c r="A22" s="1501">
        <v>12</v>
      </c>
      <c r="B22" s="7">
        <v>12</v>
      </c>
      <c r="C22" s="14" t="s">
        <v>142</v>
      </c>
      <c r="D22" s="11" t="s">
        <v>450</v>
      </c>
      <c r="E22" s="11" t="s">
        <v>132</v>
      </c>
      <c r="F22" s="7">
        <v>57</v>
      </c>
      <c r="G22" s="7">
        <v>1</v>
      </c>
      <c r="H22" s="20">
        <v>24298.5</v>
      </c>
      <c r="I22" s="11" t="s">
        <v>143</v>
      </c>
      <c r="J22" s="11" t="s">
        <v>48</v>
      </c>
      <c r="K22" s="11" t="s">
        <v>144</v>
      </c>
      <c r="L22" s="11" t="s">
        <v>136</v>
      </c>
      <c r="M22" s="21" t="s">
        <v>8066</v>
      </c>
      <c r="N22" s="1888"/>
      <c r="O22" s="1880">
        <f>VLOOKUP(H22,[5]TTPTQD!$E$6:$V$49,17,0)/1000000</f>
        <v>12071.494799999999</v>
      </c>
      <c r="P22" s="1880">
        <f>VLOOKUP(H22,[5]TTPTQD!$E$6:$V$49,2,0)/1000000</f>
        <v>0</v>
      </c>
      <c r="Q22" s="1322" t="s">
        <v>5799</v>
      </c>
    </row>
    <row r="23" spans="1:18" s="45" customFormat="1" ht="25.5">
      <c r="A23" s="1501">
        <v>13</v>
      </c>
      <c r="B23" s="7">
        <v>13</v>
      </c>
      <c r="C23" s="14" t="s">
        <v>145</v>
      </c>
      <c r="D23" s="11" t="s">
        <v>450</v>
      </c>
      <c r="E23" s="11" t="s">
        <v>132</v>
      </c>
      <c r="F23" s="7">
        <v>18</v>
      </c>
      <c r="G23" s="7" t="s">
        <v>146</v>
      </c>
      <c r="H23" s="20">
        <v>20040.099999999999</v>
      </c>
      <c r="I23" s="11" t="s">
        <v>147</v>
      </c>
      <c r="J23" s="11" t="s">
        <v>148</v>
      </c>
      <c r="K23" s="11" t="s">
        <v>149</v>
      </c>
      <c r="L23" s="11" t="s">
        <v>57</v>
      </c>
      <c r="M23" s="21">
        <v>2018</v>
      </c>
      <c r="N23" s="1888"/>
      <c r="O23" s="1880">
        <f>VLOOKUP(H23,[5]TTPTQD!$E$6:$V$49,17,0)/1000000</f>
        <v>25373.772615000002</v>
      </c>
      <c r="P23" s="1880">
        <f>VLOOKUP(H23,[5]TTPTQD!$E$6:$V$49,2,0)/1000000</f>
        <v>0</v>
      </c>
      <c r="Q23" s="1318"/>
    </row>
    <row r="24" spans="1:18" s="47" customFormat="1" ht="38.25">
      <c r="A24" s="1501">
        <v>14</v>
      </c>
      <c r="B24" s="7">
        <v>14</v>
      </c>
      <c r="C24" s="28" t="s">
        <v>189</v>
      </c>
      <c r="D24" s="11" t="s">
        <v>450</v>
      </c>
      <c r="E24" s="19" t="s">
        <v>190</v>
      </c>
      <c r="F24" s="29"/>
      <c r="G24" s="29"/>
      <c r="H24" s="33">
        <v>8976.2999999999993</v>
      </c>
      <c r="I24" s="19" t="s">
        <v>191</v>
      </c>
      <c r="J24" s="19" t="s">
        <v>26</v>
      </c>
      <c r="K24" s="19" t="s">
        <v>192</v>
      </c>
      <c r="L24" s="19" t="s">
        <v>92</v>
      </c>
      <c r="M24" s="21"/>
      <c r="N24" s="21" t="s">
        <v>8065</v>
      </c>
      <c r="O24" s="1880">
        <f>VLOOKUP(H24,[5]TTPTQD!$E$6:$V$49,17,0)/1000000</f>
        <v>6819.2053469999983</v>
      </c>
      <c r="P24" s="1880">
        <f>VLOOKUP(H24,[5]TTPTQD!$E$6:$V$49,2,0)/1000000</f>
        <v>0</v>
      </c>
      <c r="Q24" s="1322" t="s">
        <v>5800</v>
      </c>
    </row>
    <row r="25" spans="1:18" s="47" customFormat="1" ht="25.5">
      <c r="A25" s="1501">
        <v>15</v>
      </c>
      <c r="B25" s="7">
        <v>15</v>
      </c>
      <c r="C25" s="27" t="s">
        <v>217</v>
      </c>
      <c r="D25" s="11" t="s">
        <v>450</v>
      </c>
      <c r="E25" s="19" t="s">
        <v>218</v>
      </c>
      <c r="F25" s="29"/>
      <c r="G25" s="32"/>
      <c r="H25" s="33">
        <v>52623.7</v>
      </c>
      <c r="I25" s="19" t="s">
        <v>219</v>
      </c>
      <c r="J25" s="19"/>
      <c r="K25" s="34"/>
      <c r="L25" s="19" t="s">
        <v>220</v>
      </c>
      <c r="M25" s="21" t="s">
        <v>8066</v>
      </c>
      <c r="N25" s="1888"/>
      <c r="O25" s="1880">
        <f>VLOOKUP(H25,[5]TTPTQD!$E$6:$V$49,17,0)/1000000</f>
        <v>27280.126079999998</v>
      </c>
      <c r="P25" s="1880">
        <f>VLOOKUP(H25,[5]TTPTQD!$E$6:$V$49,2,0)/1000000</f>
        <v>0</v>
      </c>
      <c r="Q25" s="1322" t="s">
        <v>5800</v>
      </c>
    </row>
    <row r="26" spans="1:18" s="47" customFormat="1" ht="25.5">
      <c r="A26" s="1501">
        <v>16</v>
      </c>
      <c r="B26" s="7">
        <v>16</v>
      </c>
      <c r="C26" s="27" t="s">
        <v>226</v>
      </c>
      <c r="D26" s="11" t="s">
        <v>450</v>
      </c>
      <c r="E26" s="19" t="s">
        <v>218</v>
      </c>
      <c r="F26" s="29"/>
      <c r="G26" s="32"/>
      <c r="H26" s="33">
        <v>38326</v>
      </c>
      <c r="I26" s="19" t="s">
        <v>227</v>
      </c>
      <c r="J26" s="19"/>
      <c r="K26" s="34"/>
      <c r="L26" s="19" t="s">
        <v>220</v>
      </c>
      <c r="M26" s="21" t="s">
        <v>8066</v>
      </c>
      <c r="N26" s="1888"/>
      <c r="O26" s="1880">
        <f>VLOOKUP(H26,[5]TTPTQD!$E$6:$V$49,17,0)/1000000</f>
        <v>19868.198400000001</v>
      </c>
      <c r="P26" s="1880">
        <f>VLOOKUP(H26,[5]TTPTQD!$E$6:$V$49,2,0)/1000000</f>
        <v>0</v>
      </c>
      <c r="Q26" s="1322" t="s">
        <v>5800</v>
      </c>
    </row>
    <row r="27" spans="1:18" s="47" customFormat="1" ht="55.15" customHeight="1">
      <c r="A27" s="1501">
        <v>17</v>
      </c>
      <c r="B27" s="7">
        <v>17</v>
      </c>
      <c r="C27" s="14" t="s">
        <v>150</v>
      </c>
      <c r="D27" s="11" t="s">
        <v>450</v>
      </c>
      <c r="E27" s="11" t="s">
        <v>151</v>
      </c>
      <c r="F27" s="7">
        <v>122</v>
      </c>
      <c r="G27" s="7" t="s">
        <v>152</v>
      </c>
      <c r="H27" s="13">
        <v>7083.5</v>
      </c>
      <c r="I27" s="11" t="s">
        <v>153</v>
      </c>
      <c r="J27" s="11" t="s">
        <v>154</v>
      </c>
      <c r="K27" s="15" t="s">
        <v>155</v>
      </c>
      <c r="L27" s="11" t="s">
        <v>156</v>
      </c>
      <c r="M27" s="21">
        <v>2018</v>
      </c>
      <c r="N27" s="1888"/>
      <c r="O27" s="1880">
        <f>VLOOKUP(H27,[5]TTPTQD!$E$6:$V$49,17,0)/1000000</f>
        <v>13553.5689</v>
      </c>
      <c r="P27" s="1880">
        <f>VLOOKUP(H27,[5]TTPTQD!$E$6:$V$49,2,0)/1000000</f>
        <v>0</v>
      </c>
      <c r="Q27" s="1322" t="s">
        <v>5787</v>
      </c>
    </row>
    <row r="28" spans="1:18" s="45" customFormat="1" ht="40.9" customHeight="1">
      <c r="A28" s="1501">
        <v>18</v>
      </c>
      <c r="B28" s="7">
        <v>18</v>
      </c>
      <c r="C28" s="14" t="s">
        <v>157</v>
      </c>
      <c r="D28" s="11" t="s">
        <v>450</v>
      </c>
      <c r="E28" s="11" t="s">
        <v>158</v>
      </c>
      <c r="F28" s="7">
        <v>27</v>
      </c>
      <c r="G28" s="7" t="s">
        <v>159</v>
      </c>
      <c r="H28" s="20">
        <v>15352.7</v>
      </c>
      <c r="I28" s="11" t="s">
        <v>160</v>
      </c>
      <c r="J28" s="11" t="s">
        <v>26</v>
      </c>
      <c r="K28" s="11" t="s">
        <v>161</v>
      </c>
      <c r="L28" s="11" t="s">
        <v>744</v>
      </c>
      <c r="M28" s="21">
        <v>2018</v>
      </c>
      <c r="N28" s="1888"/>
      <c r="O28" s="1880">
        <f>VLOOKUP(H28,[5]TTPTQD!$E$6:$V$49,17,0)/1000000</f>
        <v>7958.83968</v>
      </c>
      <c r="P28" s="1880">
        <f>VLOOKUP(H28,[5]TTPTQD!$E$6:$V$49,2,0)/1000000</f>
        <v>0</v>
      </c>
      <c r="Q28" s="1322" t="s">
        <v>5788</v>
      </c>
    </row>
    <row r="29" spans="1:18" s="45" customFormat="1" ht="25.5">
      <c r="A29" s="1501">
        <v>20</v>
      </c>
      <c r="B29" s="7">
        <v>20</v>
      </c>
      <c r="C29" s="27" t="s">
        <v>228</v>
      </c>
      <c r="D29" s="11" t="s">
        <v>450</v>
      </c>
      <c r="E29" s="19" t="s">
        <v>229</v>
      </c>
      <c r="F29" s="29"/>
      <c r="G29" s="32"/>
      <c r="H29" s="33">
        <v>6847.5</v>
      </c>
      <c r="I29" s="19" t="s">
        <v>230</v>
      </c>
      <c r="J29" s="19"/>
      <c r="K29" s="35"/>
      <c r="L29" s="19" t="s">
        <v>231</v>
      </c>
      <c r="M29" s="21" t="s">
        <v>8066</v>
      </c>
      <c r="N29" s="1888"/>
      <c r="O29" s="1880">
        <f>VLOOKUP(H29,[5]TTPTQD!$E$6:$V$49,17,0)/1000000</f>
        <v>20874.466799999998</v>
      </c>
      <c r="P29" s="1880">
        <f>VLOOKUP(H29,[5]TTPTQD!$E$6:$V$49,2,0)/1000000</f>
        <v>0</v>
      </c>
      <c r="Q29" s="1322" t="s">
        <v>5800</v>
      </c>
    </row>
    <row r="30" spans="1:18" s="45" customFormat="1" ht="38.25">
      <c r="A30" s="1501">
        <v>21</v>
      </c>
      <c r="B30" s="7">
        <v>21</v>
      </c>
      <c r="C30" s="27" t="s">
        <v>240</v>
      </c>
      <c r="D30" s="11" t="s">
        <v>450</v>
      </c>
      <c r="E30" s="19" t="s">
        <v>229</v>
      </c>
      <c r="F30" s="29"/>
      <c r="G30" s="32"/>
      <c r="H30" s="33">
        <v>11673.9</v>
      </c>
      <c r="I30" s="19" t="s">
        <v>241</v>
      </c>
      <c r="J30" s="19" t="s">
        <v>26</v>
      </c>
      <c r="K30" s="35"/>
      <c r="L30" s="19" t="s">
        <v>231</v>
      </c>
      <c r="M30" s="21" t="s">
        <v>8066</v>
      </c>
      <c r="N30" s="1888"/>
      <c r="O30" s="1880">
        <f>VLOOKUP(H30,[5]TTPTQD!$E$6:$V$49,17,0)/1000000</f>
        <v>35587.650672000003</v>
      </c>
      <c r="P30" s="1880">
        <f>VLOOKUP(H30,[5]TTPTQD!$E$6:$V$49,2,0)/1000000</f>
        <v>0</v>
      </c>
      <c r="Q30" s="1322" t="s">
        <v>5800</v>
      </c>
    </row>
    <row r="31" spans="1:18" s="45" customFormat="1" ht="51">
      <c r="A31" s="1501">
        <v>22</v>
      </c>
      <c r="B31" s="7">
        <v>22</v>
      </c>
      <c r="C31" s="14" t="s">
        <v>165</v>
      </c>
      <c r="D31" s="11" t="s">
        <v>450</v>
      </c>
      <c r="E31" s="11" t="s">
        <v>166</v>
      </c>
      <c r="F31" s="7">
        <v>1</v>
      </c>
      <c r="G31" s="7">
        <v>19</v>
      </c>
      <c r="H31" s="13">
        <v>5187.2</v>
      </c>
      <c r="I31" s="11" t="s">
        <v>167</v>
      </c>
      <c r="J31" s="11" t="s">
        <v>34</v>
      </c>
      <c r="K31" s="11" t="s">
        <v>168</v>
      </c>
      <c r="L31" s="1509" t="s">
        <v>169</v>
      </c>
      <c r="M31" s="21"/>
      <c r="N31" s="1888" t="s">
        <v>8065</v>
      </c>
      <c r="O31" s="1880">
        <f>VLOOKUP(H31,[5]TTPTQD!$E$6:$V$49,17,0)/1000000</f>
        <v>2689.04448</v>
      </c>
      <c r="P31" s="1880">
        <f>VLOOKUP(H31,[5]TTPTQD!$E$6:$V$49,2,0)/1000000</f>
        <v>0</v>
      </c>
      <c r="Q31" s="1322" t="s">
        <v>5790</v>
      </c>
    </row>
    <row r="32" spans="1:18" s="45" customFormat="1" ht="26.45" customHeight="1">
      <c r="A32" s="1501">
        <v>23</v>
      </c>
      <c r="B32" s="7">
        <v>23</v>
      </c>
      <c r="C32" s="28" t="s">
        <v>170</v>
      </c>
      <c r="D32" s="11" t="s">
        <v>450</v>
      </c>
      <c r="E32" s="25" t="s">
        <v>171</v>
      </c>
      <c r="F32" s="29">
        <v>11</v>
      </c>
      <c r="G32" s="29">
        <v>1</v>
      </c>
      <c r="H32" s="26">
        <v>186938.6</v>
      </c>
      <c r="I32" s="25" t="s">
        <v>172</v>
      </c>
      <c r="J32" s="19" t="s">
        <v>173</v>
      </c>
      <c r="K32" s="31" t="s">
        <v>174</v>
      </c>
      <c r="L32" s="19" t="s">
        <v>175</v>
      </c>
      <c r="M32" s="21" t="s">
        <v>8066</v>
      </c>
      <c r="N32" s="1888"/>
      <c r="O32" s="1880">
        <f>VLOOKUP(H32,[5]TTPTQD!$E$6:$V$49,17,0)/1000000</f>
        <v>33918.139583999997</v>
      </c>
      <c r="P32" s="1880">
        <f>VLOOKUP(H32,[5]TTPTQD!$E$6:$V$49,2,0)/1000000</f>
        <v>0</v>
      </c>
      <c r="Q32" s="1312" t="s">
        <v>5791</v>
      </c>
    </row>
    <row r="33" spans="1:17" s="45" customFormat="1" ht="25.5">
      <c r="A33" s="1501">
        <v>24</v>
      </c>
      <c r="B33" s="7">
        <v>24</v>
      </c>
      <c r="C33" s="28" t="s">
        <v>196</v>
      </c>
      <c r="D33" s="11" t="s">
        <v>450</v>
      </c>
      <c r="E33" s="19" t="s">
        <v>197</v>
      </c>
      <c r="F33" s="29"/>
      <c r="G33" s="29"/>
      <c r="H33" s="33">
        <v>6272.3</v>
      </c>
      <c r="I33" s="19" t="s">
        <v>198</v>
      </c>
      <c r="J33" s="19" t="s">
        <v>199</v>
      </c>
      <c r="K33" s="19" t="s">
        <v>192</v>
      </c>
      <c r="L33" s="19" t="s">
        <v>92</v>
      </c>
      <c r="M33" s="21" t="s">
        <v>8066</v>
      </c>
      <c r="N33" s="1888"/>
      <c r="O33" s="1880">
        <f>VLOOKUP(H33,[5]TTPTQD!$E$6:$V$49,17,0)/1000000</f>
        <v>6209.5770000000002</v>
      </c>
      <c r="P33" s="1880">
        <f>VLOOKUP(H33,[5]TTPTQD!$E$6:$V$49,2,0)/1000000</f>
        <v>0</v>
      </c>
      <c r="Q33" s="1322" t="s">
        <v>5800</v>
      </c>
    </row>
    <row r="34" spans="1:17" s="45" customFormat="1" ht="38.25">
      <c r="A34" s="1501">
        <v>25</v>
      </c>
      <c r="B34" s="7">
        <v>25</v>
      </c>
      <c r="C34" s="28" t="s">
        <v>200</v>
      </c>
      <c r="D34" s="11" t="s">
        <v>450</v>
      </c>
      <c r="E34" s="19" t="s">
        <v>197</v>
      </c>
      <c r="F34" s="29"/>
      <c r="G34" s="29"/>
      <c r="H34" s="33">
        <v>33916</v>
      </c>
      <c r="I34" s="19" t="s">
        <v>201</v>
      </c>
      <c r="J34" s="19" t="s">
        <v>202</v>
      </c>
      <c r="K34" s="19"/>
      <c r="L34" s="19" t="s">
        <v>92</v>
      </c>
      <c r="M34" s="21" t="s">
        <v>8066</v>
      </c>
      <c r="N34" s="1888"/>
      <c r="O34" s="1880">
        <f>VLOOKUP(H34,[5]TTPTQD!$E$6:$V$49,17,0)/1000000</f>
        <v>90657.467999999993</v>
      </c>
      <c r="P34" s="1880">
        <f>VLOOKUP(H34,[5]TTPTQD!$E$6:$V$49,2,0)/1000000</f>
        <v>0</v>
      </c>
      <c r="Q34" s="1322" t="s">
        <v>5800</v>
      </c>
    </row>
    <row r="35" spans="1:17" s="45" customFormat="1" ht="25.5">
      <c r="A35" s="1501">
        <v>26</v>
      </c>
      <c r="B35" s="7">
        <v>26</v>
      </c>
      <c r="C35" s="27" t="s">
        <v>207</v>
      </c>
      <c r="D35" s="11" t="s">
        <v>450</v>
      </c>
      <c r="E35" s="19" t="s">
        <v>208</v>
      </c>
      <c r="F35" s="29"/>
      <c r="G35" s="29"/>
      <c r="H35" s="33">
        <v>251041.7</v>
      </c>
      <c r="I35" s="19" t="s">
        <v>209</v>
      </c>
      <c r="J35" s="19" t="s">
        <v>26</v>
      </c>
      <c r="K35" s="19" t="s">
        <v>206</v>
      </c>
      <c r="L35" s="19" t="s">
        <v>92</v>
      </c>
      <c r="M35" s="21" t="s">
        <v>8066</v>
      </c>
      <c r="N35" s="1888"/>
      <c r="O35" s="1880">
        <f>VLOOKUP(H35,[5]TTPTQD!$E$6:$V$49,17,0)/1000000</f>
        <v>216900.0288</v>
      </c>
      <c r="P35" s="1880">
        <f>VLOOKUP(H35,[5]TTPTQD!$E$6:$V$49,2,0)/1000000</f>
        <v>0</v>
      </c>
      <c r="Q35" s="1322" t="s">
        <v>5800</v>
      </c>
    </row>
    <row r="36" spans="1:17" s="45" customFormat="1" ht="38.25">
      <c r="A36" s="1501">
        <v>27</v>
      </c>
      <c r="B36" s="7">
        <v>27</v>
      </c>
      <c r="C36" s="27" t="s">
        <v>210</v>
      </c>
      <c r="D36" s="11" t="s">
        <v>450</v>
      </c>
      <c r="E36" s="19" t="s">
        <v>211</v>
      </c>
      <c r="F36" s="29"/>
      <c r="G36" s="29"/>
      <c r="H36" s="33">
        <v>349484</v>
      </c>
      <c r="I36" s="19" t="s">
        <v>212</v>
      </c>
      <c r="J36" s="19" t="s">
        <v>26</v>
      </c>
      <c r="K36" s="19"/>
      <c r="L36" s="19" t="s">
        <v>92</v>
      </c>
      <c r="M36" s="21" t="s">
        <v>8066</v>
      </c>
      <c r="N36" s="1888"/>
      <c r="O36" s="1880">
        <f>VLOOKUP(H36,[5]TTPTQD!$E$6:$V$49,17,0)/1000000</f>
        <v>66052.475999999995</v>
      </c>
      <c r="P36" s="1880">
        <f>VLOOKUP(H36,[5]TTPTQD!$E$6:$V$49,2,0)/1000000</f>
        <v>0</v>
      </c>
      <c r="Q36" s="1322" t="s">
        <v>5800</v>
      </c>
    </row>
    <row r="37" spans="1:17" s="45" customFormat="1" ht="127.5">
      <c r="A37" s="1501">
        <v>28</v>
      </c>
      <c r="B37" s="7">
        <v>28</v>
      </c>
      <c r="C37" s="14" t="s">
        <v>17</v>
      </c>
      <c r="D37" s="11" t="s">
        <v>450</v>
      </c>
      <c r="E37" s="11" t="s">
        <v>18</v>
      </c>
      <c r="F37" s="21"/>
      <c r="G37" s="21"/>
      <c r="H37" s="13">
        <v>1096670</v>
      </c>
      <c r="I37" s="11" t="s">
        <v>19</v>
      </c>
      <c r="J37" s="19" t="s">
        <v>20</v>
      </c>
      <c r="K37" s="1464" t="s">
        <v>21</v>
      </c>
      <c r="L37" s="1465" t="s">
        <v>22</v>
      </c>
      <c r="M37" s="21" t="s">
        <v>8066</v>
      </c>
      <c r="N37" s="1888">
        <v>1</v>
      </c>
      <c r="O37" s="1880">
        <f>VLOOKUP(H37,[5]TTPTQD!$E$6:$V$49,17,0)/1000000</f>
        <v>5729881.4160000002</v>
      </c>
      <c r="P37" s="1880">
        <f>VLOOKUP(H37,[5]TTPTQD!$E$6:$V$49,2,0)/1000000</f>
        <v>0</v>
      </c>
      <c r="Q37" s="1322" t="s">
        <v>5800</v>
      </c>
    </row>
    <row r="38" spans="1:17" s="45" customFormat="1" ht="51">
      <c r="A38" s="1501">
        <v>29</v>
      </c>
      <c r="B38" s="7">
        <v>29</v>
      </c>
      <c r="C38" s="14" t="s">
        <v>23</v>
      </c>
      <c r="D38" s="11" t="s">
        <v>450</v>
      </c>
      <c r="E38" s="11" t="s">
        <v>24</v>
      </c>
      <c r="F38" s="1769">
        <v>68</v>
      </c>
      <c r="G38" s="1769">
        <v>11</v>
      </c>
      <c r="H38" s="13">
        <v>1330</v>
      </c>
      <c r="I38" s="14" t="s">
        <v>25</v>
      </c>
      <c r="J38" s="11" t="s">
        <v>26</v>
      </c>
      <c r="K38" s="15" t="s">
        <v>27</v>
      </c>
      <c r="L38" s="15" t="s">
        <v>28</v>
      </c>
      <c r="M38" s="21">
        <v>2018</v>
      </c>
      <c r="N38" s="1888"/>
      <c r="O38" s="1880">
        <f>VLOOKUP(H38,[5]TTPTQD!$E$6:$V$49,17,0)/1000000</f>
        <v>5462.1504000000004</v>
      </c>
      <c r="P38" s="1880">
        <f>VLOOKUP(H38,[5]TTPTQD!$E$6:$V$49,2,0)/1000000</f>
        <v>0</v>
      </c>
      <c r="Q38" s="1322" t="s">
        <v>5803</v>
      </c>
    </row>
    <row r="39" spans="1:17" s="45" customFormat="1" ht="51">
      <c r="A39" s="1501">
        <v>30</v>
      </c>
      <c r="B39" s="7">
        <v>30</v>
      </c>
      <c r="C39" s="14" t="s">
        <v>29</v>
      </c>
      <c r="D39" s="11" t="s">
        <v>450</v>
      </c>
      <c r="E39" s="11" t="s">
        <v>30</v>
      </c>
      <c r="F39" s="7" t="s">
        <v>31</v>
      </c>
      <c r="G39" s="7" t="s">
        <v>32</v>
      </c>
      <c r="H39" s="16">
        <v>4315.3999999999996</v>
      </c>
      <c r="I39" s="14" t="s">
        <v>33</v>
      </c>
      <c r="J39" s="11" t="s">
        <v>34</v>
      </c>
      <c r="K39" s="14" t="s">
        <v>35</v>
      </c>
      <c r="L39" s="11" t="s">
        <v>36</v>
      </c>
      <c r="M39" s="21"/>
      <c r="N39" s="1888" t="s">
        <v>8065</v>
      </c>
      <c r="O39" s="1880">
        <f>VLOOKUP(H39,[5]TTPTQD!$E$6:$V$49,17,0)/1000000</f>
        <v>17812.935504000001</v>
      </c>
      <c r="P39" s="1880">
        <f>VLOOKUP(H39,[5]TTPTQD!$E$6:$V$49,2,0)/1000000</f>
        <v>0</v>
      </c>
      <c r="Q39" s="1322" t="s">
        <v>5804</v>
      </c>
    </row>
    <row r="40" spans="1:17" s="45" customFormat="1" ht="89.25">
      <c r="A40" s="1501">
        <v>31</v>
      </c>
      <c r="B40" s="7">
        <v>31</v>
      </c>
      <c r="C40" s="14" t="s">
        <v>37</v>
      </c>
      <c r="D40" s="11" t="s">
        <v>450</v>
      </c>
      <c r="E40" s="11" t="s">
        <v>38</v>
      </c>
      <c r="F40" s="1769" t="s">
        <v>39</v>
      </c>
      <c r="G40" s="1769" t="s">
        <v>40</v>
      </c>
      <c r="H40" s="16">
        <f>17969-11665.3</f>
        <v>6303.7000000000007</v>
      </c>
      <c r="I40" s="14" t="s">
        <v>41</v>
      </c>
      <c r="J40" s="11" t="s">
        <v>42</v>
      </c>
      <c r="K40" s="17" t="s">
        <v>43</v>
      </c>
      <c r="L40" s="15" t="s">
        <v>44</v>
      </c>
      <c r="M40" s="21">
        <v>2018</v>
      </c>
      <c r="N40" s="1888"/>
      <c r="O40" s="1880">
        <f>VLOOKUP(H40,[5]TTPTQD!$E$6:$V$49,17,0)/1000000</f>
        <v>94404.21120000002</v>
      </c>
      <c r="P40" s="1880">
        <f>VLOOKUP(H40,[5]TTPTQD!$E$6:$V$49,2,0)/1000000</f>
        <v>0</v>
      </c>
      <c r="Q40" s="1322" t="s">
        <v>5805</v>
      </c>
    </row>
    <row r="41" spans="1:17" s="45" customFormat="1" ht="38.25">
      <c r="A41" s="1501">
        <v>32</v>
      </c>
      <c r="B41" s="7">
        <v>32</v>
      </c>
      <c r="C41" s="14" t="s">
        <v>45</v>
      </c>
      <c r="D41" s="11" t="s">
        <v>450</v>
      </c>
      <c r="E41" s="11" t="s">
        <v>46</v>
      </c>
      <c r="F41" s="1769">
        <v>58</v>
      </c>
      <c r="G41" s="1769">
        <v>36</v>
      </c>
      <c r="H41" s="18">
        <v>10169.4</v>
      </c>
      <c r="I41" s="14" t="s">
        <v>47</v>
      </c>
      <c r="J41" s="11" t="s">
        <v>48</v>
      </c>
      <c r="K41" s="15" t="s">
        <v>49</v>
      </c>
      <c r="L41" s="11" t="s">
        <v>744</v>
      </c>
      <c r="M41" s="21">
        <v>2018</v>
      </c>
      <c r="N41" s="1888"/>
      <c r="O41" s="1880">
        <f>VLOOKUP(H41,[5]TTPTQD!$E$6:$V$49,17,0)/1000000</f>
        <v>25465.804703999998</v>
      </c>
      <c r="P41" s="1880">
        <f>VLOOKUP(H41,[5]TTPTQD!$E$6:$V$49,2,0)/1000000</f>
        <v>0</v>
      </c>
      <c r="Q41" s="1318"/>
    </row>
    <row r="42" spans="1:17" s="45" customFormat="1" ht="38.25">
      <c r="A42" s="1501">
        <v>33</v>
      </c>
      <c r="B42" s="7">
        <v>33</v>
      </c>
      <c r="C42" s="14" t="s">
        <v>51</v>
      </c>
      <c r="D42" s="11" t="s">
        <v>450</v>
      </c>
      <c r="E42" s="11" t="s">
        <v>52</v>
      </c>
      <c r="F42" s="1769" t="s">
        <v>53</v>
      </c>
      <c r="G42" s="1769" t="s">
        <v>54</v>
      </c>
      <c r="H42" s="18">
        <v>1980</v>
      </c>
      <c r="I42" s="14" t="s">
        <v>55</v>
      </c>
      <c r="J42" s="11" t="s">
        <v>48</v>
      </c>
      <c r="K42" s="15" t="s">
        <v>56</v>
      </c>
      <c r="L42" s="11" t="s">
        <v>57</v>
      </c>
      <c r="M42" s="21">
        <v>2018</v>
      </c>
      <c r="N42" s="1888"/>
      <c r="O42" s="1880">
        <f>VLOOKUP(H42,[5]TTPTQD!$E$6:$V$49,17,0)/1000000</f>
        <v>15567.552</v>
      </c>
      <c r="P42" s="1880">
        <f>VLOOKUP(H42,[5]TTPTQD!$E$6:$V$49,2,0)/1000000</f>
        <v>0</v>
      </c>
      <c r="Q42" s="1322" t="s">
        <v>5801</v>
      </c>
    </row>
    <row r="43" spans="1:17" s="45" customFormat="1" ht="25.5">
      <c r="A43" s="1501">
        <v>34</v>
      </c>
      <c r="B43" s="7">
        <v>34</v>
      </c>
      <c r="C43" s="27" t="s">
        <v>58</v>
      </c>
      <c r="D43" s="11" t="s">
        <v>450</v>
      </c>
      <c r="E43" s="11" t="s">
        <v>59</v>
      </c>
      <c r="F43" s="1769">
        <v>76</v>
      </c>
      <c r="G43" s="1769">
        <v>3</v>
      </c>
      <c r="H43" s="20">
        <v>39386.9</v>
      </c>
      <c r="I43" s="14" t="s">
        <v>60</v>
      </c>
      <c r="J43" s="11" t="s">
        <v>61</v>
      </c>
      <c r="K43" s="15" t="s">
        <v>56</v>
      </c>
      <c r="L43" s="11" t="s">
        <v>57</v>
      </c>
      <c r="M43" s="21">
        <v>2018</v>
      </c>
      <c r="N43" s="1888"/>
      <c r="O43" s="1880">
        <f>VLOOKUP(H43,[5]TTPTQD!$E$6:$V$49,17,0)/1000000</f>
        <v>162579.67034400001</v>
      </c>
      <c r="P43" s="1880">
        <f>VLOOKUP(H43,[5]TTPTQD!$E$6:$V$49,2,0)/1000000</f>
        <v>0</v>
      </c>
      <c r="Q43" s="1322" t="s">
        <v>5792</v>
      </c>
    </row>
    <row r="44" spans="1:17" s="45" customFormat="1" ht="38.25">
      <c r="A44" s="1501">
        <v>35</v>
      </c>
      <c r="B44" s="7">
        <v>35</v>
      </c>
      <c r="C44" s="14" t="s">
        <v>62</v>
      </c>
      <c r="D44" s="11" t="s">
        <v>450</v>
      </c>
      <c r="E44" s="11" t="s">
        <v>63</v>
      </c>
      <c r="F44" s="1769">
        <v>10</v>
      </c>
      <c r="G44" s="1769">
        <v>221</v>
      </c>
      <c r="H44" s="18">
        <v>3104.4</v>
      </c>
      <c r="I44" s="14" t="s">
        <v>64</v>
      </c>
      <c r="J44" s="21" t="s">
        <v>65</v>
      </c>
      <c r="K44" s="15" t="s">
        <v>56</v>
      </c>
      <c r="L44" s="11" t="s">
        <v>66</v>
      </c>
      <c r="M44" s="21">
        <v>2018</v>
      </c>
      <c r="N44" s="1888"/>
      <c r="O44" s="1880">
        <f>VLOOKUP(H44,[5]TTPTQD!$E$6:$V$49,17,0)/1000000</f>
        <v>15489.714239999999</v>
      </c>
      <c r="P44" s="1880">
        <f>VLOOKUP(H44,[5]TTPTQD!$E$6:$V$49,2,0)/1000000</f>
        <v>0</v>
      </c>
      <c r="Q44" s="1322" t="s">
        <v>5790</v>
      </c>
    </row>
    <row r="45" spans="1:17" s="45" customFormat="1" ht="89.25">
      <c r="A45" s="1501">
        <v>36</v>
      </c>
      <c r="B45" s="7">
        <v>36</v>
      </c>
      <c r="C45" s="14" t="s">
        <v>67</v>
      </c>
      <c r="D45" s="11" t="s">
        <v>450</v>
      </c>
      <c r="E45" s="11" t="s">
        <v>68</v>
      </c>
      <c r="F45" s="1769">
        <v>9</v>
      </c>
      <c r="G45" s="1769" t="s">
        <v>69</v>
      </c>
      <c r="H45" s="13">
        <v>210.59</v>
      </c>
      <c r="I45" s="14" t="s">
        <v>70</v>
      </c>
      <c r="J45" s="11" t="s">
        <v>71</v>
      </c>
      <c r="K45" s="15" t="s">
        <v>72</v>
      </c>
      <c r="L45" s="11" t="s">
        <v>73</v>
      </c>
      <c r="M45" s="21">
        <v>2018</v>
      </c>
      <c r="N45" s="1888"/>
      <c r="O45" s="1880">
        <f>VLOOKUP(H45,[5]TTPTQD!$E$6:$V$49,17,0)/1000000</f>
        <v>625.45230000000004</v>
      </c>
      <c r="P45" s="1880">
        <f>VLOOKUP(H45,[5]TTPTQD!$E$6:$V$49,2,0)/1000000</f>
        <v>0</v>
      </c>
      <c r="Q45" s="1318"/>
    </row>
    <row r="46" spans="1:17" s="45" customFormat="1" ht="63.75">
      <c r="A46" s="1501">
        <v>37</v>
      </c>
      <c r="B46" s="7">
        <v>37</v>
      </c>
      <c r="C46" s="23" t="s">
        <v>74</v>
      </c>
      <c r="D46" s="11" t="s">
        <v>450</v>
      </c>
      <c r="E46" s="22" t="s">
        <v>75</v>
      </c>
      <c r="F46" s="74" t="s">
        <v>76</v>
      </c>
      <c r="G46" s="74">
        <v>96</v>
      </c>
      <c r="H46" s="18">
        <v>3584.6</v>
      </c>
      <c r="I46" s="23" t="s">
        <v>77</v>
      </c>
      <c r="J46" s="22" t="s">
        <v>78</v>
      </c>
      <c r="K46" s="24" t="s">
        <v>79</v>
      </c>
      <c r="L46" s="22" t="s">
        <v>80</v>
      </c>
      <c r="M46" s="21">
        <v>2018</v>
      </c>
      <c r="N46" s="1888"/>
      <c r="O46" s="1880">
        <f>VLOOKUP(H46,[5]TTPTQD!$E$6:$V$49,17,0)/1000000</f>
        <v>4064.9364</v>
      </c>
      <c r="P46" s="1880">
        <f>VLOOKUP(H46,[5]TTPTQD!$E$6:$V$49,2,0)/1000000</f>
        <v>0</v>
      </c>
      <c r="Q46" s="1323" t="s">
        <v>5793</v>
      </c>
    </row>
    <row r="47" spans="1:17" s="45" customFormat="1" ht="76.5">
      <c r="A47" s="1501">
        <v>38</v>
      </c>
      <c r="B47" s="7">
        <v>38</v>
      </c>
      <c r="C47" s="23" t="s">
        <v>81</v>
      </c>
      <c r="D47" s="11" t="s">
        <v>450</v>
      </c>
      <c r="E47" s="22" t="s">
        <v>82</v>
      </c>
      <c r="F47" s="7" t="s">
        <v>31</v>
      </c>
      <c r="G47" s="7" t="s">
        <v>83</v>
      </c>
      <c r="H47" s="18">
        <v>10367</v>
      </c>
      <c r="I47" s="23" t="s">
        <v>84</v>
      </c>
      <c r="J47" s="22" t="s">
        <v>85</v>
      </c>
      <c r="K47" s="23" t="s">
        <v>86</v>
      </c>
      <c r="L47" s="23" t="s">
        <v>87</v>
      </c>
      <c r="M47" s="21" t="s">
        <v>8066</v>
      </c>
      <c r="N47" s="1888"/>
      <c r="O47" s="1880">
        <f>VLOOKUP(H47,[5]TTPTQD!$E$6:$V$49,17,0)/1000000</f>
        <v>39739.61376</v>
      </c>
      <c r="P47" s="1880">
        <f>VLOOKUP(H47,[5]TTPTQD!$E$6:$V$49,2,0)/1000000</f>
        <v>0</v>
      </c>
      <c r="Q47" s="1323" t="s">
        <v>5793</v>
      </c>
    </row>
    <row r="48" spans="1:17" s="45" customFormat="1" ht="38.25">
      <c r="A48" s="1501">
        <v>39</v>
      </c>
      <c r="B48" s="7">
        <v>39</v>
      </c>
      <c r="C48" s="28" t="s">
        <v>88</v>
      </c>
      <c r="D48" s="11" t="s">
        <v>450</v>
      </c>
      <c r="E48" s="25" t="s">
        <v>89</v>
      </c>
      <c r="F48" s="32">
        <v>5</v>
      </c>
      <c r="G48" s="32">
        <v>34</v>
      </c>
      <c r="H48" s="26">
        <v>367</v>
      </c>
      <c r="I48" s="27" t="s">
        <v>90</v>
      </c>
      <c r="J48" s="25" t="s">
        <v>71</v>
      </c>
      <c r="K48" s="28" t="s">
        <v>91</v>
      </c>
      <c r="L48" s="19" t="s">
        <v>92</v>
      </c>
      <c r="M48" s="21" t="s">
        <v>8066</v>
      </c>
      <c r="N48" s="1888"/>
      <c r="O48" s="1880">
        <f>VLOOKUP(H48,[5]TTPTQD!$E$6:$V$49,17,0)/1000000</f>
        <v>2009.5452</v>
      </c>
      <c r="P48" s="1880">
        <f>VLOOKUP(H48,[5]TTPTQD!$E$6:$V$49,2,0)/1000000</f>
        <v>0</v>
      </c>
      <c r="Q48" s="1322" t="s">
        <v>5794</v>
      </c>
    </row>
    <row r="49" spans="1:17" s="45" customFormat="1" ht="38.25">
      <c r="A49" s="1501">
        <v>40</v>
      </c>
      <c r="B49" s="7">
        <v>40</v>
      </c>
      <c r="C49" s="27" t="s">
        <v>203</v>
      </c>
      <c r="D49" s="11" t="s">
        <v>450</v>
      </c>
      <c r="E49" s="19" t="s">
        <v>204</v>
      </c>
      <c r="F49" s="29"/>
      <c r="G49" s="29"/>
      <c r="H49" s="33">
        <v>2200000</v>
      </c>
      <c r="I49" s="19" t="s">
        <v>205</v>
      </c>
      <c r="J49" s="19" t="s">
        <v>26</v>
      </c>
      <c r="K49" s="19" t="s">
        <v>206</v>
      </c>
      <c r="L49" s="19" t="s">
        <v>457</v>
      </c>
      <c r="M49" s="21" t="s">
        <v>8066</v>
      </c>
      <c r="N49" s="1888"/>
      <c r="O49" s="1880">
        <f>VLOOKUP(H49,[5]TTPTQD!$E$6:$V$49,17,0)/1000000</f>
        <v>3920400</v>
      </c>
      <c r="P49" s="1880">
        <f>VLOOKUP(H49,[5]TTPTQD!$E$6:$V$49,2,0)/1000000</f>
        <v>0</v>
      </c>
      <c r="Q49" s="1322" t="s">
        <v>5800</v>
      </c>
    </row>
    <row r="50" spans="1:17" s="45" customFormat="1" ht="38.25">
      <c r="A50" s="1501">
        <v>41</v>
      </c>
      <c r="B50" s="7">
        <v>41</v>
      </c>
      <c r="C50" s="27" t="s">
        <v>213</v>
      </c>
      <c r="D50" s="11" t="s">
        <v>450</v>
      </c>
      <c r="E50" s="19" t="s">
        <v>214</v>
      </c>
      <c r="F50" s="29"/>
      <c r="G50" s="29"/>
      <c r="H50" s="33">
        <v>2545.1999999999998</v>
      </c>
      <c r="I50" s="19" t="s">
        <v>215</v>
      </c>
      <c r="J50" s="19" t="s">
        <v>26</v>
      </c>
      <c r="K50" s="19" t="s">
        <v>206</v>
      </c>
      <c r="L50" s="19" t="s">
        <v>216</v>
      </c>
      <c r="M50" s="21" t="s">
        <v>8066</v>
      </c>
      <c r="N50" s="1888"/>
      <c r="O50" s="1880">
        <f>VLOOKUP(H50,[5]TTPTQD!$E$6:$V$49,17,0)/1000000</f>
        <v>4535.5464000000002</v>
      </c>
      <c r="P50" s="1880">
        <f>VLOOKUP(H50,[5]TTPTQD!$E$6:$V$49,2,0)/1000000</f>
        <v>0</v>
      </c>
      <c r="Q50" s="1322" t="s">
        <v>5800</v>
      </c>
    </row>
    <row r="51" spans="1:17" s="45" customFormat="1" ht="38.25">
      <c r="A51" s="1501">
        <v>42</v>
      </c>
      <c r="B51" s="7">
        <v>42</v>
      </c>
      <c r="C51" s="27" t="s">
        <v>221</v>
      </c>
      <c r="D51" s="11" t="s">
        <v>450</v>
      </c>
      <c r="E51" s="19" t="s">
        <v>222</v>
      </c>
      <c r="F51" s="29" t="s">
        <v>223</v>
      </c>
      <c r="G51" s="32">
        <v>49</v>
      </c>
      <c r="H51" s="33">
        <v>2828.9</v>
      </c>
      <c r="I51" s="19" t="s">
        <v>219</v>
      </c>
      <c r="J51" s="21" t="s">
        <v>65</v>
      </c>
      <c r="K51" s="19" t="s">
        <v>224</v>
      </c>
      <c r="L51" s="19" t="s">
        <v>225</v>
      </c>
      <c r="M51" s="21" t="s">
        <v>8066</v>
      </c>
      <c r="N51" s="1888"/>
      <c r="O51" s="1880">
        <f>VLOOKUP(H51,[5]TTPTQD!$E$6:$V$49,17,0)/1000000</f>
        <v>42365.606399999997</v>
      </c>
      <c r="P51" s="1880">
        <f>VLOOKUP(H51,[5]TTPTQD!$E$6:$V$49,2,0)/1000000</f>
        <v>0</v>
      </c>
      <c r="Q51" s="1322" t="s">
        <v>5801</v>
      </c>
    </row>
    <row r="52" spans="1:17" s="45" customFormat="1" ht="38.25">
      <c r="A52" s="1501">
        <v>43</v>
      </c>
      <c r="B52" s="7">
        <v>43</v>
      </c>
      <c r="C52" s="27" t="s">
        <v>232</v>
      </c>
      <c r="D52" s="11" t="s">
        <v>450</v>
      </c>
      <c r="E52" s="19" t="s">
        <v>233</v>
      </c>
      <c r="F52" s="29"/>
      <c r="G52" s="32"/>
      <c r="H52" s="33">
        <v>275.2</v>
      </c>
      <c r="I52" s="19" t="s">
        <v>234</v>
      </c>
      <c r="J52" s="19" t="s">
        <v>26</v>
      </c>
      <c r="K52" s="19" t="s">
        <v>235</v>
      </c>
      <c r="L52" s="19" t="s">
        <v>231</v>
      </c>
      <c r="M52" s="21" t="s">
        <v>8066</v>
      </c>
      <c r="N52" s="1888"/>
      <c r="O52" s="1880">
        <f>VLOOKUP(H52,[5]TTPTQD!$E$6:$V$49,17,0)/1000000</f>
        <v>2163.7324800000001</v>
      </c>
      <c r="P52" s="1880">
        <f>VLOOKUP(H52,[5]TTPTQD!$E$6:$V$49,2,0)/1000000</f>
        <v>0</v>
      </c>
      <c r="Q52" s="1322" t="s">
        <v>5800</v>
      </c>
    </row>
    <row r="53" spans="1:17" s="45" customFormat="1" ht="63.75">
      <c r="A53" s="1501">
        <v>44</v>
      </c>
      <c r="B53" s="7">
        <v>44</v>
      </c>
      <c r="C53" s="14" t="s">
        <v>176</v>
      </c>
      <c r="D53" s="11" t="s">
        <v>450</v>
      </c>
      <c r="E53" s="11" t="s">
        <v>177</v>
      </c>
      <c r="F53" s="7">
        <v>15</v>
      </c>
      <c r="G53" s="7" t="s">
        <v>178</v>
      </c>
      <c r="H53" s="18">
        <v>2689.5</v>
      </c>
      <c r="I53" s="11" t="s">
        <v>179</v>
      </c>
      <c r="J53" s="11" t="s">
        <v>180</v>
      </c>
      <c r="K53" s="11" t="s">
        <v>181</v>
      </c>
      <c r="L53" s="11" t="s">
        <v>182</v>
      </c>
      <c r="M53" s="21" t="s">
        <v>8066</v>
      </c>
      <c r="N53" s="1888"/>
      <c r="O53" s="1880">
        <f>VLOOKUP(H53,[5]TTPTQD!$E$6:$V$49,17,0)/1000000</f>
        <v>1742.796</v>
      </c>
      <c r="P53" s="1880">
        <f>VLOOKUP(H53,[5]TTPTQD!$E$6:$V$49,2,0)/1000000</f>
        <v>0</v>
      </c>
      <c r="Q53" s="1322" t="s">
        <v>5802</v>
      </c>
    </row>
    <row r="54" spans="1:17" s="45" customFormat="1" ht="38.25">
      <c r="A54" s="1501">
        <v>45</v>
      </c>
      <c r="B54" s="7">
        <v>45</v>
      </c>
      <c r="C54" s="28" t="s">
        <v>193</v>
      </c>
      <c r="D54" s="11" t="s">
        <v>450</v>
      </c>
      <c r="E54" s="19" t="s">
        <v>194</v>
      </c>
      <c r="F54" s="29"/>
      <c r="G54" s="29"/>
      <c r="H54" s="33">
        <v>189581.6</v>
      </c>
      <c r="I54" s="19" t="s">
        <v>195</v>
      </c>
      <c r="J54" s="19" t="s">
        <v>26</v>
      </c>
      <c r="K54" s="19" t="s">
        <v>192</v>
      </c>
      <c r="L54" s="19" t="s">
        <v>92</v>
      </c>
      <c r="M54" s="21">
        <v>2018</v>
      </c>
      <c r="N54" s="1888"/>
      <c r="O54" s="1880">
        <f>VLOOKUP(H54,[5]TTPTQD!$E$6:$V$49,17,0)/1000000</f>
        <v>122848.8768</v>
      </c>
      <c r="P54" s="1880">
        <f>VLOOKUP(H54,[5]TTPTQD!$E$6:$V$49,2,0)/1000000</f>
        <v>0</v>
      </c>
      <c r="Q54" s="1322" t="s">
        <v>5800</v>
      </c>
    </row>
    <row r="55" spans="1:17">
      <c r="H55" s="3">
        <f>SUM(H37:H46)</f>
        <v>1167054.9899999998</v>
      </c>
      <c r="O55" s="1">
        <v>30.335248999999997</v>
      </c>
    </row>
    <row r="56" spans="1:17">
      <c r="H56" s="3">
        <f>H55/10000</f>
        <v>116.70549899999997</v>
      </c>
    </row>
  </sheetData>
  <autoFilter ref="B9:Q56"/>
  <mergeCells count="22">
    <mergeCell ref="Q8:Q9"/>
    <mergeCell ref="E8:E9"/>
    <mergeCell ref="F8:G8"/>
    <mergeCell ref="H8:H9"/>
    <mergeCell ref="I8:I9"/>
    <mergeCell ref="J8:J9"/>
    <mergeCell ref="K8:K9"/>
    <mergeCell ref="L8:L9"/>
    <mergeCell ref="M8:M9"/>
    <mergeCell ref="O8:O9"/>
    <mergeCell ref="P8:P9"/>
    <mergeCell ref="N8:N9"/>
    <mergeCell ref="B6:L6"/>
    <mergeCell ref="A8:A9"/>
    <mergeCell ref="B8:B9"/>
    <mergeCell ref="C8:C9"/>
    <mergeCell ref="D8:D9"/>
    <mergeCell ref="C1:H1"/>
    <mergeCell ref="I1:K1"/>
    <mergeCell ref="C2:H2"/>
    <mergeCell ref="B4:L4"/>
    <mergeCell ref="E5:L5"/>
  </mergeCells>
  <pageMargins left="0.36" right="0.03" top="0.25" bottom="0.15" header="0.3" footer="0.3"/>
  <pageSetup paperSize="9" scale="60" orientation="landscape"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93"/>
  <sheetViews>
    <sheetView zoomScale="55" zoomScaleNormal="55" workbookViewId="0">
      <pane xSplit="3" ySplit="6" topLeftCell="N122" activePane="bottomRight" state="frozen"/>
      <selection activeCell="H12" sqref="H12"/>
      <selection pane="topRight" activeCell="H12" sqref="H12"/>
      <selection pane="bottomLeft" activeCell="H12" sqref="H12"/>
      <selection pane="bottomRight" activeCell="H12" sqref="H12"/>
    </sheetView>
  </sheetViews>
  <sheetFormatPr defaultRowHeight="15.75"/>
  <cols>
    <col min="1" max="1" width="14.5703125" style="815" customWidth="1"/>
    <col min="2" max="2" width="6.85546875" style="835" customWidth="1"/>
    <col min="3" max="3" width="76.5703125" style="1619" customWidth="1"/>
    <col min="4" max="4" width="29.42578125" style="835" bestFit="1" customWidth="1"/>
    <col min="5" max="5" width="16.5703125" style="835" bestFit="1" customWidth="1"/>
    <col min="6" max="6" width="21.42578125" style="815" bestFit="1" customWidth="1"/>
    <col min="7" max="7" width="17" style="815" bestFit="1" customWidth="1"/>
    <col min="8" max="8" width="35.7109375" style="815" bestFit="1" customWidth="1"/>
    <col min="9" max="9" width="36.7109375" style="835" bestFit="1" customWidth="1"/>
    <col min="10" max="10" width="22.42578125" style="815" bestFit="1" customWidth="1"/>
    <col min="11" max="11" width="16.5703125" style="815" bestFit="1" customWidth="1"/>
    <col min="12" max="12" width="18" style="841" bestFit="1" customWidth="1"/>
    <col min="13" max="13" width="16.7109375" style="815" bestFit="1" customWidth="1"/>
    <col min="14" max="14" width="13.5703125" style="815" bestFit="1" customWidth="1"/>
    <col min="15" max="15" width="26.85546875" style="815" customWidth="1"/>
    <col min="16" max="16" width="43.7109375" style="835" customWidth="1"/>
    <col min="17" max="18" width="12.5703125" style="835" customWidth="1"/>
    <col min="19" max="19" width="28" style="815" bestFit="1" customWidth="1"/>
    <col min="20" max="20" width="21.42578125" style="815" bestFit="1" customWidth="1"/>
    <col min="21" max="21" width="41.140625" style="1142" customWidth="1"/>
    <col min="22" max="254" width="9.140625" style="815"/>
    <col min="255" max="255" width="5" style="815" customWidth="1"/>
    <col min="256" max="256" width="17.42578125" style="815" customWidth="1"/>
    <col min="257" max="257" width="12.42578125" style="815" customWidth="1"/>
    <col min="258" max="258" width="8.140625" style="815" customWidth="1"/>
    <col min="259" max="259" width="9.140625" style="815" customWidth="1"/>
    <col min="260" max="260" width="15.42578125" style="815" customWidth="1"/>
    <col min="261" max="261" width="14.42578125" style="815" customWidth="1"/>
    <col min="262" max="262" width="11.140625" style="815" customWidth="1"/>
    <col min="263" max="263" width="23.85546875" style="815" customWidth="1"/>
    <col min="264" max="264" width="23" style="815" customWidth="1"/>
    <col min="265" max="266" width="9.140625" style="815"/>
    <col min="267" max="267" width="14.85546875" style="815" customWidth="1"/>
    <col min="268" max="510" width="9.140625" style="815"/>
    <col min="511" max="511" width="5" style="815" customWidth="1"/>
    <col min="512" max="512" width="17.42578125" style="815" customWidth="1"/>
    <col min="513" max="513" width="12.42578125" style="815" customWidth="1"/>
    <col min="514" max="514" width="8.140625" style="815" customWidth="1"/>
    <col min="515" max="515" width="9.140625" style="815" customWidth="1"/>
    <col min="516" max="516" width="15.42578125" style="815" customWidth="1"/>
    <col min="517" max="517" width="14.42578125" style="815" customWidth="1"/>
    <col min="518" max="518" width="11.140625" style="815" customWidth="1"/>
    <col min="519" max="519" width="23.85546875" style="815" customWidth="1"/>
    <col min="520" max="520" width="23" style="815" customWidth="1"/>
    <col min="521" max="522" width="9.140625" style="815"/>
    <col min="523" max="523" width="14.85546875" style="815" customWidth="1"/>
    <col min="524" max="766" width="9.140625" style="815"/>
    <col min="767" max="767" width="5" style="815" customWidth="1"/>
    <col min="768" max="768" width="17.42578125" style="815" customWidth="1"/>
    <col min="769" max="769" width="12.42578125" style="815" customWidth="1"/>
    <col min="770" max="770" width="8.140625" style="815" customWidth="1"/>
    <col min="771" max="771" width="9.140625" style="815" customWidth="1"/>
    <col min="772" max="772" width="15.42578125" style="815" customWidth="1"/>
    <col min="773" max="773" width="14.42578125" style="815" customWidth="1"/>
    <col min="774" max="774" width="11.140625" style="815" customWidth="1"/>
    <col min="775" max="775" width="23.85546875" style="815" customWidth="1"/>
    <col min="776" max="776" width="23" style="815" customWidth="1"/>
    <col min="777" max="778" width="9.140625" style="815"/>
    <col min="779" max="779" width="14.85546875" style="815" customWidth="1"/>
    <col min="780" max="1022" width="9.140625" style="815"/>
    <col min="1023" max="1023" width="5" style="815" customWidth="1"/>
    <col min="1024" max="1024" width="17.42578125" style="815" customWidth="1"/>
    <col min="1025" max="1025" width="12.42578125" style="815" customWidth="1"/>
    <col min="1026" max="1026" width="8.140625" style="815" customWidth="1"/>
    <col min="1027" max="1027" width="9.140625" style="815" customWidth="1"/>
    <col min="1028" max="1028" width="15.42578125" style="815" customWidth="1"/>
    <col min="1029" max="1029" width="14.42578125" style="815" customWidth="1"/>
    <col min="1030" max="1030" width="11.140625" style="815" customWidth="1"/>
    <col min="1031" max="1031" width="23.85546875" style="815" customWidth="1"/>
    <col min="1032" max="1032" width="23" style="815" customWidth="1"/>
    <col min="1033" max="1034" width="9.140625" style="815"/>
    <col min="1035" max="1035" width="14.85546875" style="815" customWidth="1"/>
    <col min="1036" max="1278" width="9.140625" style="815"/>
    <col min="1279" max="1279" width="5" style="815" customWidth="1"/>
    <col min="1280" max="1280" width="17.42578125" style="815" customWidth="1"/>
    <col min="1281" max="1281" width="12.42578125" style="815" customWidth="1"/>
    <col min="1282" max="1282" width="8.140625" style="815" customWidth="1"/>
    <col min="1283" max="1283" width="9.140625" style="815" customWidth="1"/>
    <col min="1284" max="1284" width="15.42578125" style="815" customWidth="1"/>
    <col min="1285" max="1285" width="14.42578125" style="815" customWidth="1"/>
    <col min="1286" max="1286" width="11.140625" style="815" customWidth="1"/>
    <col min="1287" max="1287" width="23.85546875" style="815" customWidth="1"/>
    <col min="1288" max="1288" width="23" style="815" customWidth="1"/>
    <col min="1289" max="1290" width="9.140625" style="815"/>
    <col min="1291" max="1291" width="14.85546875" style="815" customWidth="1"/>
    <col min="1292" max="1534" width="9.140625" style="815"/>
    <col min="1535" max="1535" width="5" style="815" customWidth="1"/>
    <col min="1536" max="1536" width="17.42578125" style="815" customWidth="1"/>
    <col min="1537" max="1537" width="12.42578125" style="815" customWidth="1"/>
    <col min="1538" max="1538" width="8.140625" style="815" customWidth="1"/>
    <col min="1539" max="1539" width="9.140625" style="815" customWidth="1"/>
    <col min="1540" max="1540" width="15.42578125" style="815" customWidth="1"/>
    <col min="1541" max="1541" width="14.42578125" style="815" customWidth="1"/>
    <col min="1542" max="1542" width="11.140625" style="815" customWidth="1"/>
    <col min="1543" max="1543" width="23.85546875" style="815" customWidth="1"/>
    <col min="1544" max="1544" width="23" style="815" customWidth="1"/>
    <col min="1545" max="1546" width="9.140625" style="815"/>
    <col min="1547" max="1547" width="14.85546875" style="815" customWidth="1"/>
    <col min="1548" max="1790" width="9.140625" style="815"/>
    <col min="1791" max="1791" width="5" style="815" customWidth="1"/>
    <col min="1792" max="1792" width="17.42578125" style="815" customWidth="1"/>
    <col min="1793" max="1793" width="12.42578125" style="815" customWidth="1"/>
    <col min="1794" max="1794" width="8.140625" style="815" customWidth="1"/>
    <col min="1795" max="1795" width="9.140625" style="815" customWidth="1"/>
    <col min="1796" max="1796" width="15.42578125" style="815" customWidth="1"/>
    <col min="1797" max="1797" width="14.42578125" style="815" customWidth="1"/>
    <col min="1798" max="1798" width="11.140625" style="815" customWidth="1"/>
    <col min="1799" max="1799" width="23.85546875" style="815" customWidth="1"/>
    <col min="1800" max="1800" width="23" style="815" customWidth="1"/>
    <col min="1801" max="1802" width="9.140625" style="815"/>
    <col min="1803" max="1803" width="14.85546875" style="815" customWidth="1"/>
    <col min="1804" max="2046" width="9.140625" style="815"/>
    <col min="2047" max="2047" width="5" style="815" customWidth="1"/>
    <col min="2048" max="2048" width="17.42578125" style="815" customWidth="1"/>
    <col min="2049" max="2049" width="12.42578125" style="815" customWidth="1"/>
    <col min="2050" max="2050" width="8.140625" style="815" customWidth="1"/>
    <col min="2051" max="2051" width="9.140625" style="815" customWidth="1"/>
    <col min="2052" max="2052" width="15.42578125" style="815" customWidth="1"/>
    <col min="2053" max="2053" width="14.42578125" style="815" customWidth="1"/>
    <col min="2054" max="2054" width="11.140625" style="815" customWidth="1"/>
    <col min="2055" max="2055" width="23.85546875" style="815" customWidth="1"/>
    <col min="2056" max="2056" width="23" style="815" customWidth="1"/>
    <col min="2057" max="2058" width="9.140625" style="815"/>
    <col min="2059" max="2059" width="14.85546875" style="815" customWidth="1"/>
    <col min="2060" max="2302" width="9.140625" style="815"/>
    <col min="2303" max="2303" width="5" style="815" customWidth="1"/>
    <col min="2304" max="2304" width="17.42578125" style="815" customWidth="1"/>
    <col min="2305" max="2305" width="12.42578125" style="815" customWidth="1"/>
    <col min="2306" max="2306" width="8.140625" style="815" customWidth="1"/>
    <col min="2307" max="2307" width="9.140625" style="815" customWidth="1"/>
    <col min="2308" max="2308" width="15.42578125" style="815" customWidth="1"/>
    <col min="2309" max="2309" width="14.42578125" style="815" customWidth="1"/>
    <col min="2310" max="2310" width="11.140625" style="815" customWidth="1"/>
    <col min="2311" max="2311" width="23.85546875" style="815" customWidth="1"/>
    <col min="2312" max="2312" width="23" style="815" customWidth="1"/>
    <col min="2313" max="2314" width="9.140625" style="815"/>
    <col min="2315" max="2315" width="14.85546875" style="815" customWidth="1"/>
    <col min="2316" max="2558" width="9.140625" style="815"/>
    <col min="2559" max="2559" width="5" style="815" customWidth="1"/>
    <col min="2560" max="2560" width="17.42578125" style="815" customWidth="1"/>
    <col min="2561" max="2561" width="12.42578125" style="815" customWidth="1"/>
    <col min="2562" max="2562" width="8.140625" style="815" customWidth="1"/>
    <col min="2563" max="2563" width="9.140625" style="815" customWidth="1"/>
    <col min="2564" max="2564" width="15.42578125" style="815" customWidth="1"/>
    <col min="2565" max="2565" width="14.42578125" style="815" customWidth="1"/>
    <col min="2566" max="2566" width="11.140625" style="815" customWidth="1"/>
    <col min="2567" max="2567" width="23.85546875" style="815" customWidth="1"/>
    <col min="2568" max="2568" width="23" style="815" customWidth="1"/>
    <col min="2569" max="2570" width="9.140625" style="815"/>
    <col min="2571" max="2571" width="14.85546875" style="815" customWidth="1"/>
    <col min="2572" max="2814" width="9.140625" style="815"/>
    <col min="2815" max="2815" width="5" style="815" customWidth="1"/>
    <col min="2816" max="2816" width="17.42578125" style="815" customWidth="1"/>
    <col min="2817" max="2817" width="12.42578125" style="815" customWidth="1"/>
    <col min="2818" max="2818" width="8.140625" style="815" customWidth="1"/>
    <col min="2819" max="2819" width="9.140625" style="815" customWidth="1"/>
    <col min="2820" max="2820" width="15.42578125" style="815" customWidth="1"/>
    <col min="2821" max="2821" width="14.42578125" style="815" customWidth="1"/>
    <col min="2822" max="2822" width="11.140625" style="815" customWidth="1"/>
    <col min="2823" max="2823" width="23.85546875" style="815" customWidth="1"/>
    <col min="2824" max="2824" width="23" style="815" customWidth="1"/>
    <col min="2825" max="2826" width="9.140625" style="815"/>
    <col min="2827" max="2827" width="14.85546875" style="815" customWidth="1"/>
    <col min="2828" max="3070" width="9.140625" style="815"/>
    <col min="3071" max="3071" width="5" style="815" customWidth="1"/>
    <col min="3072" max="3072" width="17.42578125" style="815" customWidth="1"/>
    <col min="3073" max="3073" width="12.42578125" style="815" customWidth="1"/>
    <col min="3074" max="3074" width="8.140625" style="815" customWidth="1"/>
    <col min="3075" max="3075" width="9.140625" style="815" customWidth="1"/>
    <col min="3076" max="3076" width="15.42578125" style="815" customWidth="1"/>
    <col min="3077" max="3077" width="14.42578125" style="815" customWidth="1"/>
    <col min="3078" max="3078" width="11.140625" style="815" customWidth="1"/>
    <col min="3079" max="3079" width="23.85546875" style="815" customWidth="1"/>
    <col min="3080" max="3080" width="23" style="815" customWidth="1"/>
    <col min="3081" max="3082" width="9.140625" style="815"/>
    <col min="3083" max="3083" width="14.85546875" style="815" customWidth="1"/>
    <col min="3084" max="3326" width="9.140625" style="815"/>
    <col min="3327" max="3327" width="5" style="815" customWidth="1"/>
    <col min="3328" max="3328" width="17.42578125" style="815" customWidth="1"/>
    <col min="3329" max="3329" width="12.42578125" style="815" customWidth="1"/>
    <col min="3330" max="3330" width="8.140625" style="815" customWidth="1"/>
    <col min="3331" max="3331" width="9.140625" style="815" customWidth="1"/>
    <col min="3332" max="3332" width="15.42578125" style="815" customWidth="1"/>
    <col min="3333" max="3333" width="14.42578125" style="815" customWidth="1"/>
    <col min="3334" max="3334" width="11.140625" style="815" customWidth="1"/>
    <col min="3335" max="3335" width="23.85546875" style="815" customWidth="1"/>
    <col min="3336" max="3336" width="23" style="815" customWidth="1"/>
    <col min="3337" max="3338" width="9.140625" style="815"/>
    <col min="3339" max="3339" width="14.85546875" style="815" customWidth="1"/>
    <col min="3340" max="3582" width="9.140625" style="815"/>
    <col min="3583" max="3583" width="5" style="815" customWidth="1"/>
    <col min="3584" max="3584" width="17.42578125" style="815" customWidth="1"/>
    <col min="3585" max="3585" width="12.42578125" style="815" customWidth="1"/>
    <col min="3586" max="3586" width="8.140625" style="815" customWidth="1"/>
    <col min="3587" max="3587" width="9.140625" style="815" customWidth="1"/>
    <col min="3588" max="3588" width="15.42578125" style="815" customWidth="1"/>
    <col min="3589" max="3589" width="14.42578125" style="815" customWidth="1"/>
    <col min="3590" max="3590" width="11.140625" style="815" customWidth="1"/>
    <col min="3591" max="3591" width="23.85546875" style="815" customWidth="1"/>
    <col min="3592" max="3592" width="23" style="815" customWidth="1"/>
    <col min="3593" max="3594" width="9.140625" style="815"/>
    <col min="3595" max="3595" width="14.85546875" style="815" customWidth="1"/>
    <col min="3596" max="3838" width="9.140625" style="815"/>
    <col min="3839" max="3839" width="5" style="815" customWidth="1"/>
    <col min="3840" max="3840" width="17.42578125" style="815" customWidth="1"/>
    <col min="3841" max="3841" width="12.42578125" style="815" customWidth="1"/>
    <col min="3842" max="3842" width="8.140625" style="815" customWidth="1"/>
    <col min="3843" max="3843" width="9.140625" style="815" customWidth="1"/>
    <col min="3844" max="3844" width="15.42578125" style="815" customWidth="1"/>
    <col min="3845" max="3845" width="14.42578125" style="815" customWidth="1"/>
    <col min="3846" max="3846" width="11.140625" style="815" customWidth="1"/>
    <col min="3847" max="3847" width="23.85546875" style="815" customWidth="1"/>
    <col min="3848" max="3848" width="23" style="815" customWidth="1"/>
    <col min="3849" max="3850" width="9.140625" style="815"/>
    <col min="3851" max="3851" width="14.85546875" style="815" customWidth="1"/>
    <col min="3852" max="4094" width="9.140625" style="815"/>
    <col min="4095" max="4095" width="5" style="815" customWidth="1"/>
    <col min="4096" max="4096" width="17.42578125" style="815" customWidth="1"/>
    <col min="4097" max="4097" width="12.42578125" style="815" customWidth="1"/>
    <col min="4098" max="4098" width="8.140625" style="815" customWidth="1"/>
    <col min="4099" max="4099" width="9.140625" style="815" customWidth="1"/>
    <col min="4100" max="4100" width="15.42578125" style="815" customWidth="1"/>
    <col min="4101" max="4101" width="14.42578125" style="815" customWidth="1"/>
    <col min="4102" max="4102" width="11.140625" style="815" customWidth="1"/>
    <col min="4103" max="4103" width="23.85546875" style="815" customWidth="1"/>
    <col min="4104" max="4104" width="23" style="815" customWidth="1"/>
    <col min="4105" max="4106" width="9.140625" style="815"/>
    <col min="4107" max="4107" width="14.85546875" style="815" customWidth="1"/>
    <col min="4108" max="4350" width="9.140625" style="815"/>
    <col min="4351" max="4351" width="5" style="815" customWidth="1"/>
    <col min="4352" max="4352" width="17.42578125" style="815" customWidth="1"/>
    <col min="4353" max="4353" width="12.42578125" style="815" customWidth="1"/>
    <col min="4354" max="4354" width="8.140625" style="815" customWidth="1"/>
    <col min="4355" max="4355" width="9.140625" style="815" customWidth="1"/>
    <col min="4356" max="4356" width="15.42578125" style="815" customWidth="1"/>
    <col min="4357" max="4357" width="14.42578125" style="815" customWidth="1"/>
    <col min="4358" max="4358" width="11.140625" style="815" customWidth="1"/>
    <col min="4359" max="4359" width="23.85546875" style="815" customWidth="1"/>
    <col min="4360" max="4360" width="23" style="815" customWidth="1"/>
    <col min="4361" max="4362" width="9.140625" style="815"/>
    <col min="4363" max="4363" width="14.85546875" style="815" customWidth="1"/>
    <col min="4364" max="4606" width="9.140625" style="815"/>
    <col min="4607" max="4607" width="5" style="815" customWidth="1"/>
    <col min="4608" max="4608" width="17.42578125" style="815" customWidth="1"/>
    <col min="4609" max="4609" width="12.42578125" style="815" customWidth="1"/>
    <col min="4610" max="4610" width="8.140625" style="815" customWidth="1"/>
    <col min="4611" max="4611" width="9.140625" style="815" customWidth="1"/>
    <col min="4612" max="4612" width="15.42578125" style="815" customWidth="1"/>
    <col min="4613" max="4613" width="14.42578125" style="815" customWidth="1"/>
    <col min="4614" max="4614" width="11.140625" style="815" customWidth="1"/>
    <col min="4615" max="4615" width="23.85546875" style="815" customWidth="1"/>
    <col min="4616" max="4616" width="23" style="815" customWidth="1"/>
    <col min="4617" max="4618" width="9.140625" style="815"/>
    <col min="4619" max="4619" width="14.85546875" style="815" customWidth="1"/>
    <col min="4620" max="4862" width="9.140625" style="815"/>
    <col min="4863" max="4863" width="5" style="815" customWidth="1"/>
    <col min="4864" max="4864" width="17.42578125" style="815" customWidth="1"/>
    <col min="4865" max="4865" width="12.42578125" style="815" customWidth="1"/>
    <col min="4866" max="4866" width="8.140625" style="815" customWidth="1"/>
    <col min="4867" max="4867" width="9.140625" style="815" customWidth="1"/>
    <col min="4868" max="4868" width="15.42578125" style="815" customWidth="1"/>
    <col min="4869" max="4869" width="14.42578125" style="815" customWidth="1"/>
    <col min="4870" max="4870" width="11.140625" style="815" customWidth="1"/>
    <col min="4871" max="4871" width="23.85546875" style="815" customWidth="1"/>
    <col min="4872" max="4872" width="23" style="815" customWidth="1"/>
    <col min="4873" max="4874" width="9.140625" style="815"/>
    <col min="4875" max="4875" width="14.85546875" style="815" customWidth="1"/>
    <col min="4876" max="5118" width="9.140625" style="815"/>
    <col min="5119" max="5119" width="5" style="815" customWidth="1"/>
    <col min="5120" max="5120" width="17.42578125" style="815" customWidth="1"/>
    <col min="5121" max="5121" width="12.42578125" style="815" customWidth="1"/>
    <col min="5122" max="5122" width="8.140625" style="815" customWidth="1"/>
    <col min="5123" max="5123" width="9.140625" style="815" customWidth="1"/>
    <col min="5124" max="5124" width="15.42578125" style="815" customWidth="1"/>
    <col min="5125" max="5125" width="14.42578125" style="815" customWidth="1"/>
    <col min="5126" max="5126" width="11.140625" style="815" customWidth="1"/>
    <col min="5127" max="5127" width="23.85546875" style="815" customWidth="1"/>
    <col min="5128" max="5128" width="23" style="815" customWidth="1"/>
    <col min="5129" max="5130" width="9.140625" style="815"/>
    <col min="5131" max="5131" width="14.85546875" style="815" customWidth="1"/>
    <col min="5132" max="5374" width="9.140625" style="815"/>
    <col min="5375" max="5375" width="5" style="815" customWidth="1"/>
    <col min="5376" max="5376" width="17.42578125" style="815" customWidth="1"/>
    <col min="5377" max="5377" width="12.42578125" style="815" customWidth="1"/>
    <col min="5378" max="5378" width="8.140625" style="815" customWidth="1"/>
    <col min="5379" max="5379" width="9.140625" style="815" customWidth="1"/>
    <col min="5380" max="5380" width="15.42578125" style="815" customWidth="1"/>
    <col min="5381" max="5381" width="14.42578125" style="815" customWidth="1"/>
    <col min="5382" max="5382" width="11.140625" style="815" customWidth="1"/>
    <col min="5383" max="5383" width="23.85546875" style="815" customWidth="1"/>
    <col min="5384" max="5384" width="23" style="815" customWidth="1"/>
    <col min="5385" max="5386" width="9.140625" style="815"/>
    <col min="5387" max="5387" width="14.85546875" style="815" customWidth="1"/>
    <col min="5388" max="5630" width="9.140625" style="815"/>
    <col min="5631" max="5631" width="5" style="815" customWidth="1"/>
    <col min="5632" max="5632" width="17.42578125" style="815" customWidth="1"/>
    <col min="5633" max="5633" width="12.42578125" style="815" customWidth="1"/>
    <col min="5634" max="5634" width="8.140625" style="815" customWidth="1"/>
    <col min="5635" max="5635" width="9.140625" style="815" customWidth="1"/>
    <col min="5636" max="5636" width="15.42578125" style="815" customWidth="1"/>
    <col min="5637" max="5637" width="14.42578125" style="815" customWidth="1"/>
    <col min="5638" max="5638" width="11.140625" style="815" customWidth="1"/>
    <col min="5639" max="5639" width="23.85546875" style="815" customWidth="1"/>
    <col min="5640" max="5640" width="23" style="815" customWidth="1"/>
    <col min="5641" max="5642" width="9.140625" style="815"/>
    <col min="5643" max="5643" width="14.85546875" style="815" customWidth="1"/>
    <col min="5644" max="5886" width="9.140625" style="815"/>
    <col min="5887" max="5887" width="5" style="815" customWidth="1"/>
    <col min="5888" max="5888" width="17.42578125" style="815" customWidth="1"/>
    <col min="5889" max="5889" width="12.42578125" style="815" customWidth="1"/>
    <col min="5890" max="5890" width="8.140625" style="815" customWidth="1"/>
    <col min="5891" max="5891" width="9.140625" style="815" customWidth="1"/>
    <col min="5892" max="5892" width="15.42578125" style="815" customWidth="1"/>
    <col min="5893" max="5893" width="14.42578125" style="815" customWidth="1"/>
    <col min="5894" max="5894" width="11.140625" style="815" customWidth="1"/>
    <col min="5895" max="5895" width="23.85546875" style="815" customWidth="1"/>
    <col min="5896" max="5896" width="23" style="815" customWidth="1"/>
    <col min="5897" max="5898" width="9.140625" style="815"/>
    <col min="5899" max="5899" width="14.85546875" style="815" customWidth="1"/>
    <col min="5900" max="6142" width="9.140625" style="815"/>
    <col min="6143" max="6143" width="5" style="815" customWidth="1"/>
    <col min="6144" max="6144" width="17.42578125" style="815" customWidth="1"/>
    <col min="6145" max="6145" width="12.42578125" style="815" customWidth="1"/>
    <col min="6146" max="6146" width="8.140625" style="815" customWidth="1"/>
    <col min="6147" max="6147" width="9.140625" style="815" customWidth="1"/>
    <col min="6148" max="6148" width="15.42578125" style="815" customWidth="1"/>
    <col min="6149" max="6149" width="14.42578125" style="815" customWidth="1"/>
    <col min="6150" max="6150" width="11.140625" style="815" customWidth="1"/>
    <col min="6151" max="6151" width="23.85546875" style="815" customWidth="1"/>
    <col min="6152" max="6152" width="23" style="815" customWidth="1"/>
    <col min="6153" max="6154" width="9.140625" style="815"/>
    <col min="6155" max="6155" width="14.85546875" style="815" customWidth="1"/>
    <col min="6156" max="6398" width="9.140625" style="815"/>
    <col min="6399" max="6399" width="5" style="815" customWidth="1"/>
    <col min="6400" max="6400" width="17.42578125" style="815" customWidth="1"/>
    <col min="6401" max="6401" width="12.42578125" style="815" customWidth="1"/>
    <col min="6402" max="6402" width="8.140625" style="815" customWidth="1"/>
    <col min="6403" max="6403" width="9.140625" style="815" customWidth="1"/>
    <col min="6404" max="6404" width="15.42578125" style="815" customWidth="1"/>
    <col min="6405" max="6405" width="14.42578125" style="815" customWidth="1"/>
    <col min="6406" max="6406" width="11.140625" style="815" customWidth="1"/>
    <col min="6407" max="6407" width="23.85546875" style="815" customWidth="1"/>
    <col min="6408" max="6408" width="23" style="815" customWidth="1"/>
    <col min="6409" max="6410" width="9.140625" style="815"/>
    <col min="6411" max="6411" width="14.85546875" style="815" customWidth="1"/>
    <col min="6412" max="6654" width="9.140625" style="815"/>
    <col min="6655" max="6655" width="5" style="815" customWidth="1"/>
    <col min="6656" max="6656" width="17.42578125" style="815" customWidth="1"/>
    <col min="6657" max="6657" width="12.42578125" style="815" customWidth="1"/>
    <col min="6658" max="6658" width="8.140625" style="815" customWidth="1"/>
    <col min="6659" max="6659" width="9.140625" style="815" customWidth="1"/>
    <col min="6660" max="6660" width="15.42578125" style="815" customWidth="1"/>
    <col min="6661" max="6661" width="14.42578125" style="815" customWidth="1"/>
    <col min="6662" max="6662" width="11.140625" style="815" customWidth="1"/>
    <col min="6663" max="6663" width="23.85546875" style="815" customWidth="1"/>
    <col min="6664" max="6664" width="23" style="815" customWidth="1"/>
    <col min="6665" max="6666" width="9.140625" style="815"/>
    <col min="6667" max="6667" width="14.85546875" style="815" customWidth="1"/>
    <col min="6668" max="6910" width="9.140625" style="815"/>
    <col min="6911" max="6911" width="5" style="815" customWidth="1"/>
    <col min="6912" max="6912" width="17.42578125" style="815" customWidth="1"/>
    <col min="6913" max="6913" width="12.42578125" style="815" customWidth="1"/>
    <col min="6914" max="6914" width="8.140625" style="815" customWidth="1"/>
    <col min="6915" max="6915" width="9.140625" style="815" customWidth="1"/>
    <col min="6916" max="6916" width="15.42578125" style="815" customWidth="1"/>
    <col min="6917" max="6917" width="14.42578125" style="815" customWidth="1"/>
    <col min="6918" max="6918" width="11.140625" style="815" customWidth="1"/>
    <col min="6919" max="6919" width="23.85546875" style="815" customWidth="1"/>
    <col min="6920" max="6920" width="23" style="815" customWidth="1"/>
    <col min="6921" max="6922" width="9.140625" style="815"/>
    <col min="6923" max="6923" width="14.85546875" style="815" customWidth="1"/>
    <col min="6924" max="7166" width="9.140625" style="815"/>
    <col min="7167" max="7167" width="5" style="815" customWidth="1"/>
    <col min="7168" max="7168" width="17.42578125" style="815" customWidth="1"/>
    <col min="7169" max="7169" width="12.42578125" style="815" customWidth="1"/>
    <col min="7170" max="7170" width="8.140625" style="815" customWidth="1"/>
    <col min="7171" max="7171" width="9.140625" style="815" customWidth="1"/>
    <col min="7172" max="7172" width="15.42578125" style="815" customWidth="1"/>
    <col min="7173" max="7173" width="14.42578125" style="815" customWidth="1"/>
    <col min="7174" max="7174" width="11.140625" style="815" customWidth="1"/>
    <col min="7175" max="7175" width="23.85546875" style="815" customWidth="1"/>
    <col min="7176" max="7176" width="23" style="815" customWidth="1"/>
    <col min="7177" max="7178" width="9.140625" style="815"/>
    <col min="7179" max="7179" width="14.85546875" style="815" customWidth="1"/>
    <col min="7180" max="7422" width="9.140625" style="815"/>
    <col min="7423" max="7423" width="5" style="815" customWidth="1"/>
    <col min="7424" max="7424" width="17.42578125" style="815" customWidth="1"/>
    <col min="7425" max="7425" width="12.42578125" style="815" customWidth="1"/>
    <col min="7426" max="7426" width="8.140625" style="815" customWidth="1"/>
    <col min="7427" max="7427" width="9.140625" style="815" customWidth="1"/>
    <col min="7428" max="7428" width="15.42578125" style="815" customWidth="1"/>
    <col min="7429" max="7429" width="14.42578125" style="815" customWidth="1"/>
    <col min="7430" max="7430" width="11.140625" style="815" customWidth="1"/>
    <col min="7431" max="7431" width="23.85546875" style="815" customWidth="1"/>
    <col min="7432" max="7432" width="23" style="815" customWidth="1"/>
    <col min="7433" max="7434" width="9.140625" style="815"/>
    <col min="7435" max="7435" width="14.85546875" style="815" customWidth="1"/>
    <col min="7436" max="7678" width="9.140625" style="815"/>
    <col min="7679" max="7679" width="5" style="815" customWidth="1"/>
    <col min="7680" max="7680" width="17.42578125" style="815" customWidth="1"/>
    <col min="7681" max="7681" width="12.42578125" style="815" customWidth="1"/>
    <col min="7682" max="7682" width="8.140625" style="815" customWidth="1"/>
    <col min="7683" max="7683" width="9.140625" style="815" customWidth="1"/>
    <col min="7684" max="7684" width="15.42578125" style="815" customWidth="1"/>
    <col min="7685" max="7685" width="14.42578125" style="815" customWidth="1"/>
    <col min="7686" max="7686" width="11.140625" style="815" customWidth="1"/>
    <col min="7687" max="7687" width="23.85546875" style="815" customWidth="1"/>
    <col min="7688" max="7688" width="23" style="815" customWidth="1"/>
    <col min="7689" max="7690" width="9.140625" style="815"/>
    <col min="7691" max="7691" width="14.85546875" style="815" customWidth="1"/>
    <col min="7692" max="7934" width="9.140625" style="815"/>
    <col min="7935" max="7935" width="5" style="815" customWidth="1"/>
    <col min="7936" max="7936" width="17.42578125" style="815" customWidth="1"/>
    <col min="7937" max="7937" width="12.42578125" style="815" customWidth="1"/>
    <col min="7938" max="7938" width="8.140625" style="815" customWidth="1"/>
    <col min="7939" max="7939" width="9.140625" style="815" customWidth="1"/>
    <col min="7940" max="7940" width="15.42578125" style="815" customWidth="1"/>
    <col min="7941" max="7941" width="14.42578125" style="815" customWidth="1"/>
    <col min="7942" max="7942" width="11.140625" style="815" customWidth="1"/>
    <col min="7943" max="7943" width="23.85546875" style="815" customWidth="1"/>
    <col min="7944" max="7944" width="23" style="815" customWidth="1"/>
    <col min="7945" max="7946" width="9.140625" style="815"/>
    <col min="7947" max="7947" width="14.85546875" style="815" customWidth="1"/>
    <col min="7948" max="8190" width="9.140625" style="815"/>
    <col min="8191" max="8191" width="5" style="815" customWidth="1"/>
    <col min="8192" max="8192" width="17.42578125" style="815" customWidth="1"/>
    <col min="8193" max="8193" width="12.42578125" style="815" customWidth="1"/>
    <col min="8194" max="8194" width="8.140625" style="815" customWidth="1"/>
    <col min="8195" max="8195" width="9.140625" style="815" customWidth="1"/>
    <col min="8196" max="8196" width="15.42578125" style="815" customWidth="1"/>
    <col min="8197" max="8197" width="14.42578125" style="815" customWidth="1"/>
    <col min="8198" max="8198" width="11.140625" style="815" customWidth="1"/>
    <col min="8199" max="8199" width="23.85546875" style="815" customWidth="1"/>
    <col min="8200" max="8200" width="23" style="815" customWidth="1"/>
    <col min="8201" max="8202" width="9.140625" style="815"/>
    <col min="8203" max="8203" width="14.85546875" style="815" customWidth="1"/>
    <col min="8204" max="8446" width="9.140625" style="815"/>
    <col min="8447" max="8447" width="5" style="815" customWidth="1"/>
    <col min="8448" max="8448" width="17.42578125" style="815" customWidth="1"/>
    <col min="8449" max="8449" width="12.42578125" style="815" customWidth="1"/>
    <col min="8450" max="8450" width="8.140625" style="815" customWidth="1"/>
    <col min="8451" max="8451" width="9.140625" style="815" customWidth="1"/>
    <col min="8452" max="8452" width="15.42578125" style="815" customWidth="1"/>
    <col min="8453" max="8453" width="14.42578125" style="815" customWidth="1"/>
    <col min="8454" max="8454" width="11.140625" style="815" customWidth="1"/>
    <col min="8455" max="8455" width="23.85546875" style="815" customWidth="1"/>
    <col min="8456" max="8456" width="23" style="815" customWidth="1"/>
    <col min="8457" max="8458" width="9.140625" style="815"/>
    <col min="8459" max="8459" width="14.85546875" style="815" customWidth="1"/>
    <col min="8460" max="8702" width="9.140625" style="815"/>
    <col min="8703" max="8703" width="5" style="815" customWidth="1"/>
    <col min="8704" max="8704" width="17.42578125" style="815" customWidth="1"/>
    <col min="8705" max="8705" width="12.42578125" style="815" customWidth="1"/>
    <col min="8706" max="8706" width="8.140625" style="815" customWidth="1"/>
    <col min="8707" max="8707" width="9.140625" style="815" customWidth="1"/>
    <col min="8708" max="8708" width="15.42578125" style="815" customWidth="1"/>
    <col min="8709" max="8709" width="14.42578125" style="815" customWidth="1"/>
    <col min="8710" max="8710" width="11.140625" style="815" customWidth="1"/>
    <col min="8711" max="8711" width="23.85546875" style="815" customWidth="1"/>
    <col min="8712" max="8712" width="23" style="815" customWidth="1"/>
    <col min="8713" max="8714" width="9.140625" style="815"/>
    <col min="8715" max="8715" width="14.85546875" style="815" customWidth="1"/>
    <col min="8716" max="8958" width="9.140625" style="815"/>
    <col min="8959" max="8959" width="5" style="815" customWidth="1"/>
    <col min="8960" max="8960" width="17.42578125" style="815" customWidth="1"/>
    <col min="8961" max="8961" width="12.42578125" style="815" customWidth="1"/>
    <col min="8962" max="8962" width="8.140625" style="815" customWidth="1"/>
    <col min="8963" max="8963" width="9.140625" style="815" customWidth="1"/>
    <col min="8964" max="8964" width="15.42578125" style="815" customWidth="1"/>
    <col min="8965" max="8965" width="14.42578125" style="815" customWidth="1"/>
    <col min="8966" max="8966" width="11.140625" style="815" customWidth="1"/>
    <col min="8967" max="8967" width="23.85546875" style="815" customWidth="1"/>
    <col min="8968" max="8968" width="23" style="815" customWidth="1"/>
    <col min="8969" max="8970" width="9.140625" style="815"/>
    <col min="8971" max="8971" width="14.85546875" style="815" customWidth="1"/>
    <col min="8972" max="9214" width="9.140625" style="815"/>
    <col min="9215" max="9215" width="5" style="815" customWidth="1"/>
    <col min="9216" max="9216" width="17.42578125" style="815" customWidth="1"/>
    <col min="9217" max="9217" width="12.42578125" style="815" customWidth="1"/>
    <col min="9218" max="9218" width="8.140625" style="815" customWidth="1"/>
    <col min="9219" max="9219" width="9.140625" style="815" customWidth="1"/>
    <col min="9220" max="9220" width="15.42578125" style="815" customWidth="1"/>
    <col min="9221" max="9221" width="14.42578125" style="815" customWidth="1"/>
    <col min="9222" max="9222" width="11.140625" style="815" customWidth="1"/>
    <col min="9223" max="9223" width="23.85546875" style="815" customWidth="1"/>
    <col min="9224" max="9224" width="23" style="815" customWidth="1"/>
    <col min="9225" max="9226" width="9.140625" style="815"/>
    <col min="9227" max="9227" width="14.85546875" style="815" customWidth="1"/>
    <col min="9228" max="9470" width="9.140625" style="815"/>
    <col min="9471" max="9471" width="5" style="815" customWidth="1"/>
    <col min="9472" max="9472" width="17.42578125" style="815" customWidth="1"/>
    <col min="9473" max="9473" width="12.42578125" style="815" customWidth="1"/>
    <col min="9474" max="9474" width="8.140625" style="815" customWidth="1"/>
    <col min="9475" max="9475" width="9.140625" style="815" customWidth="1"/>
    <col min="9476" max="9476" width="15.42578125" style="815" customWidth="1"/>
    <col min="9477" max="9477" width="14.42578125" style="815" customWidth="1"/>
    <col min="9478" max="9478" width="11.140625" style="815" customWidth="1"/>
    <col min="9479" max="9479" width="23.85546875" style="815" customWidth="1"/>
    <col min="9480" max="9480" width="23" style="815" customWidth="1"/>
    <col min="9481" max="9482" width="9.140625" style="815"/>
    <col min="9483" max="9483" width="14.85546875" style="815" customWidth="1"/>
    <col min="9484" max="9726" width="9.140625" style="815"/>
    <col min="9727" max="9727" width="5" style="815" customWidth="1"/>
    <col min="9728" max="9728" width="17.42578125" style="815" customWidth="1"/>
    <col min="9729" max="9729" width="12.42578125" style="815" customWidth="1"/>
    <col min="9730" max="9730" width="8.140625" style="815" customWidth="1"/>
    <col min="9731" max="9731" width="9.140625" style="815" customWidth="1"/>
    <col min="9732" max="9732" width="15.42578125" style="815" customWidth="1"/>
    <col min="9733" max="9733" width="14.42578125" style="815" customWidth="1"/>
    <col min="9734" max="9734" width="11.140625" style="815" customWidth="1"/>
    <col min="9735" max="9735" width="23.85546875" style="815" customWidth="1"/>
    <col min="9736" max="9736" width="23" style="815" customWidth="1"/>
    <col min="9737" max="9738" width="9.140625" style="815"/>
    <col min="9739" max="9739" width="14.85546875" style="815" customWidth="1"/>
    <col min="9740" max="9982" width="9.140625" style="815"/>
    <col min="9983" max="9983" width="5" style="815" customWidth="1"/>
    <col min="9984" max="9984" width="17.42578125" style="815" customWidth="1"/>
    <col min="9985" max="9985" width="12.42578125" style="815" customWidth="1"/>
    <col min="9986" max="9986" width="8.140625" style="815" customWidth="1"/>
    <col min="9987" max="9987" width="9.140625" style="815" customWidth="1"/>
    <col min="9988" max="9988" width="15.42578125" style="815" customWidth="1"/>
    <col min="9989" max="9989" width="14.42578125" style="815" customWidth="1"/>
    <col min="9990" max="9990" width="11.140625" style="815" customWidth="1"/>
    <col min="9991" max="9991" width="23.85546875" style="815" customWidth="1"/>
    <col min="9992" max="9992" width="23" style="815" customWidth="1"/>
    <col min="9993" max="9994" width="9.140625" style="815"/>
    <col min="9995" max="9995" width="14.85546875" style="815" customWidth="1"/>
    <col min="9996" max="10238" width="9.140625" style="815"/>
    <col min="10239" max="10239" width="5" style="815" customWidth="1"/>
    <col min="10240" max="10240" width="17.42578125" style="815" customWidth="1"/>
    <col min="10241" max="10241" width="12.42578125" style="815" customWidth="1"/>
    <col min="10242" max="10242" width="8.140625" style="815" customWidth="1"/>
    <col min="10243" max="10243" width="9.140625" style="815" customWidth="1"/>
    <col min="10244" max="10244" width="15.42578125" style="815" customWidth="1"/>
    <col min="10245" max="10245" width="14.42578125" style="815" customWidth="1"/>
    <col min="10246" max="10246" width="11.140625" style="815" customWidth="1"/>
    <col min="10247" max="10247" width="23.85546875" style="815" customWidth="1"/>
    <col min="10248" max="10248" width="23" style="815" customWidth="1"/>
    <col min="10249" max="10250" width="9.140625" style="815"/>
    <col min="10251" max="10251" width="14.85546875" style="815" customWidth="1"/>
    <col min="10252" max="10494" width="9.140625" style="815"/>
    <col min="10495" max="10495" width="5" style="815" customWidth="1"/>
    <col min="10496" max="10496" width="17.42578125" style="815" customWidth="1"/>
    <col min="10497" max="10497" width="12.42578125" style="815" customWidth="1"/>
    <col min="10498" max="10498" width="8.140625" style="815" customWidth="1"/>
    <col min="10499" max="10499" width="9.140625" style="815" customWidth="1"/>
    <col min="10500" max="10500" width="15.42578125" style="815" customWidth="1"/>
    <col min="10501" max="10501" width="14.42578125" style="815" customWidth="1"/>
    <col min="10502" max="10502" width="11.140625" style="815" customWidth="1"/>
    <col min="10503" max="10503" width="23.85546875" style="815" customWidth="1"/>
    <col min="10504" max="10504" width="23" style="815" customWidth="1"/>
    <col min="10505" max="10506" width="9.140625" style="815"/>
    <col min="10507" max="10507" width="14.85546875" style="815" customWidth="1"/>
    <col min="10508" max="10750" width="9.140625" style="815"/>
    <col min="10751" max="10751" width="5" style="815" customWidth="1"/>
    <col min="10752" max="10752" width="17.42578125" style="815" customWidth="1"/>
    <col min="10753" max="10753" width="12.42578125" style="815" customWidth="1"/>
    <col min="10754" max="10754" width="8.140625" style="815" customWidth="1"/>
    <col min="10755" max="10755" width="9.140625" style="815" customWidth="1"/>
    <col min="10756" max="10756" width="15.42578125" style="815" customWidth="1"/>
    <col min="10757" max="10757" width="14.42578125" style="815" customWidth="1"/>
    <col min="10758" max="10758" width="11.140625" style="815" customWidth="1"/>
    <col min="10759" max="10759" width="23.85546875" style="815" customWidth="1"/>
    <col min="10760" max="10760" width="23" style="815" customWidth="1"/>
    <col min="10761" max="10762" width="9.140625" style="815"/>
    <col min="10763" max="10763" width="14.85546875" style="815" customWidth="1"/>
    <col min="10764" max="11006" width="9.140625" style="815"/>
    <col min="11007" max="11007" width="5" style="815" customWidth="1"/>
    <col min="11008" max="11008" width="17.42578125" style="815" customWidth="1"/>
    <col min="11009" max="11009" width="12.42578125" style="815" customWidth="1"/>
    <col min="11010" max="11010" width="8.140625" style="815" customWidth="1"/>
    <col min="11011" max="11011" width="9.140625" style="815" customWidth="1"/>
    <col min="11012" max="11012" width="15.42578125" style="815" customWidth="1"/>
    <col min="11013" max="11013" width="14.42578125" style="815" customWidth="1"/>
    <col min="11014" max="11014" width="11.140625" style="815" customWidth="1"/>
    <col min="11015" max="11015" width="23.85546875" style="815" customWidth="1"/>
    <col min="11016" max="11016" width="23" style="815" customWidth="1"/>
    <col min="11017" max="11018" width="9.140625" style="815"/>
    <col min="11019" max="11019" width="14.85546875" style="815" customWidth="1"/>
    <col min="11020" max="11262" width="9.140625" style="815"/>
    <col min="11263" max="11263" width="5" style="815" customWidth="1"/>
    <col min="11264" max="11264" width="17.42578125" style="815" customWidth="1"/>
    <col min="11265" max="11265" width="12.42578125" style="815" customWidth="1"/>
    <col min="11266" max="11266" width="8.140625" style="815" customWidth="1"/>
    <col min="11267" max="11267" width="9.140625" style="815" customWidth="1"/>
    <col min="11268" max="11268" width="15.42578125" style="815" customWidth="1"/>
    <col min="11269" max="11269" width="14.42578125" style="815" customWidth="1"/>
    <col min="11270" max="11270" width="11.140625" style="815" customWidth="1"/>
    <col min="11271" max="11271" width="23.85546875" style="815" customWidth="1"/>
    <col min="11272" max="11272" width="23" style="815" customWidth="1"/>
    <col min="11273" max="11274" width="9.140625" style="815"/>
    <col min="11275" max="11275" width="14.85546875" style="815" customWidth="1"/>
    <col min="11276" max="11518" width="9.140625" style="815"/>
    <col min="11519" max="11519" width="5" style="815" customWidth="1"/>
    <col min="11520" max="11520" width="17.42578125" style="815" customWidth="1"/>
    <col min="11521" max="11521" width="12.42578125" style="815" customWidth="1"/>
    <col min="11522" max="11522" width="8.140625" style="815" customWidth="1"/>
    <col min="11523" max="11523" width="9.140625" style="815" customWidth="1"/>
    <col min="11524" max="11524" width="15.42578125" style="815" customWidth="1"/>
    <col min="11525" max="11525" width="14.42578125" style="815" customWidth="1"/>
    <col min="11526" max="11526" width="11.140625" style="815" customWidth="1"/>
    <col min="11527" max="11527" width="23.85546875" style="815" customWidth="1"/>
    <col min="11528" max="11528" width="23" style="815" customWidth="1"/>
    <col min="11529" max="11530" width="9.140625" style="815"/>
    <col min="11531" max="11531" width="14.85546875" style="815" customWidth="1"/>
    <col min="11532" max="11774" width="9.140625" style="815"/>
    <col min="11775" max="11775" width="5" style="815" customWidth="1"/>
    <col min="11776" max="11776" width="17.42578125" style="815" customWidth="1"/>
    <col min="11777" max="11777" width="12.42578125" style="815" customWidth="1"/>
    <col min="11778" max="11778" width="8.140625" style="815" customWidth="1"/>
    <col min="11779" max="11779" width="9.140625" style="815" customWidth="1"/>
    <col min="11780" max="11780" width="15.42578125" style="815" customWidth="1"/>
    <col min="11781" max="11781" width="14.42578125" style="815" customWidth="1"/>
    <col min="11782" max="11782" width="11.140625" style="815" customWidth="1"/>
    <col min="11783" max="11783" width="23.85546875" style="815" customWidth="1"/>
    <col min="11784" max="11784" width="23" style="815" customWidth="1"/>
    <col min="11785" max="11786" width="9.140625" style="815"/>
    <col min="11787" max="11787" width="14.85546875" style="815" customWidth="1"/>
    <col min="11788" max="12030" width="9.140625" style="815"/>
    <col min="12031" max="12031" width="5" style="815" customWidth="1"/>
    <col min="12032" max="12032" width="17.42578125" style="815" customWidth="1"/>
    <col min="12033" max="12033" width="12.42578125" style="815" customWidth="1"/>
    <col min="12034" max="12034" width="8.140625" style="815" customWidth="1"/>
    <col min="12035" max="12035" width="9.140625" style="815" customWidth="1"/>
    <col min="12036" max="12036" width="15.42578125" style="815" customWidth="1"/>
    <col min="12037" max="12037" width="14.42578125" style="815" customWidth="1"/>
    <col min="12038" max="12038" width="11.140625" style="815" customWidth="1"/>
    <col min="12039" max="12039" width="23.85546875" style="815" customWidth="1"/>
    <col min="12040" max="12040" width="23" style="815" customWidth="1"/>
    <col min="12041" max="12042" width="9.140625" style="815"/>
    <col min="12043" max="12043" width="14.85546875" style="815" customWidth="1"/>
    <col min="12044" max="12286" width="9.140625" style="815"/>
    <col min="12287" max="12287" width="5" style="815" customWidth="1"/>
    <col min="12288" max="12288" width="17.42578125" style="815" customWidth="1"/>
    <col min="12289" max="12289" width="12.42578125" style="815" customWidth="1"/>
    <col min="12290" max="12290" width="8.140625" style="815" customWidth="1"/>
    <col min="12291" max="12291" width="9.140625" style="815" customWidth="1"/>
    <col min="12292" max="12292" width="15.42578125" style="815" customWidth="1"/>
    <col min="12293" max="12293" width="14.42578125" style="815" customWidth="1"/>
    <col min="12294" max="12294" width="11.140625" style="815" customWidth="1"/>
    <col min="12295" max="12295" width="23.85546875" style="815" customWidth="1"/>
    <col min="12296" max="12296" width="23" style="815" customWidth="1"/>
    <col min="12297" max="12298" width="9.140625" style="815"/>
    <col min="12299" max="12299" width="14.85546875" style="815" customWidth="1"/>
    <col min="12300" max="12542" width="9.140625" style="815"/>
    <col min="12543" max="12543" width="5" style="815" customWidth="1"/>
    <col min="12544" max="12544" width="17.42578125" style="815" customWidth="1"/>
    <col min="12545" max="12545" width="12.42578125" style="815" customWidth="1"/>
    <col min="12546" max="12546" width="8.140625" style="815" customWidth="1"/>
    <col min="12547" max="12547" width="9.140625" style="815" customWidth="1"/>
    <col min="12548" max="12548" width="15.42578125" style="815" customWidth="1"/>
    <col min="12549" max="12549" width="14.42578125" style="815" customWidth="1"/>
    <col min="12550" max="12550" width="11.140625" style="815" customWidth="1"/>
    <col min="12551" max="12551" width="23.85546875" style="815" customWidth="1"/>
    <col min="12552" max="12552" width="23" style="815" customWidth="1"/>
    <col min="12553" max="12554" width="9.140625" style="815"/>
    <col min="12555" max="12555" width="14.85546875" style="815" customWidth="1"/>
    <col min="12556" max="12798" width="9.140625" style="815"/>
    <col min="12799" max="12799" width="5" style="815" customWidth="1"/>
    <col min="12800" max="12800" width="17.42578125" style="815" customWidth="1"/>
    <col min="12801" max="12801" width="12.42578125" style="815" customWidth="1"/>
    <col min="12802" max="12802" width="8.140625" style="815" customWidth="1"/>
    <col min="12803" max="12803" width="9.140625" style="815" customWidth="1"/>
    <col min="12804" max="12804" width="15.42578125" style="815" customWidth="1"/>
    <col min="12805" max="12805" width="14.42578125" style="815" customWidth="1"/>
    <col min="12806" max="12806" width="11.140625" style="815" customWidth="1"/>
    <col min="12807" max="12807" width="23.85546875" style="815" customWidth="1"/>
    <col min="12808" max="12808" width="23" style="815" customWidth="1"/>
    <col min="12809" max="12810" width="9.140625" style="815"/>
    <col min="12811" max="12811" width="14.85546875" style="815" customWidth="1"/>
    <col min="12812" max="13054" width="9.140625" style="815"/>
    <col min="13055" max="13055" width="5" style="815" customWidth="1"/>
    <col min="13056" max="13056" width="17.42578125" style="815" customWidth="1"/>
    <col min="13057" max="13057" width="12.42578125" style="815" customWidth="1"/>
    <col min="13058" max="13058" width="8.140625" style="815" customWidth="1"/>
    <col min="13059" max="13059" width="9.140625" style="815" customWidth="1"/>
    <col min="13060" max="13060" width="15.42578125" style="815" customWidth="1"/>
    <col min="13061" max="13061" width="14.42578125" style="815" customWidth="1"/>
    <col min="13062" max="13062" width="11.140625" style="815" customWidth="1"/>
    <col min="13063" max="13063" width="23.85546875" style="815" customWidth="1"/>
    <col min="13064" max="13064" width="23" style="815" customWidth="1"/>
    <col min="13065" max="13066" width="9.140625" style="815"/>
    <col min="13067" max="13067" width="14.85546875" style="815" customWidth="1"/>
    <col min="13068" max="13310" width="9.140625" style="815"/>
    <col min="13311" max="13311" width="5" style="815" customWidth="1"/>
    <col min="13312" max="13312" width="17.42578125" style="815" customWidth="1"/>
    <col min="13313" max="13313" width="12.42578125" style="815" customWidth="1"/>
    <col min="13314" max="13314" width="8.140625" style="815" customWidth="1"/>
    <col min="13315" max="13315" width="9.140625" style="815" customWidth="1"/>
    <col min="13316" max="13316" width="15.42578125" style="815" customWidth="1"/>
    <col min="13317" max="13317" width="14.42578125" style="815" customWidth="1"/>
    <col min="13318" max="13318" width="11.140625" style="815" customWidth="1"/>
    <col min="13319" max="13319" width="23.85546875" style="815" customWidth="1"/>
    <col min="13320" max="13320" width="23" style="815" customWidth="1"/>
    <col min="13321" max="13322" width="9.140625" style="815"/>
    <col min="13323" max="13323" width="14.85546875" style="815" customWidth="1"/>
    <col min="13324" max="13566" width="9.140625" style="815"/>
    <col min="13567" max="13567" width="5" style="815" customWidth="1"/>
    <col min="13568" max="13568" width="17.42578125" style="815" customWidth="1"/>
    <col min="13569" max="13569" width="12.42578125" style="815" customWidth="1"/>
    <col min="13570" max="13570" width="8.140625" style="815" customWidth="1"/>
    <col min="13571" max="13571" width="9.140625" style="815" customWidth="1"/>
    <col min="13572" max="13572" width="15.42578125" style="815" customWidth="1"/>
    <col min="13573" max="13573" width="14.42578125" style="815" customWidth="1"/>
    <col min="13574" max="13574" width="11.140625" style="815" customWidth="1"/>
    <col min="13575" max="13575" width="23.85546875" style="815" customWidth="1"/>
    <col min="13576" max="13576" width="23" style="815" customWidth="1"/>
    <col min="13577" max="13578" width="9.140625" style="815"/>
    <col min="13579" max="13579" width="14.85546875" style="815" customWidth="1"/>
    <col min="13580" max="13822" width="9.140625" style="815"/>
    <col min="13823" max="13823" width="5" style="815" customWidth="1"/>
    <col min="13824" max="13824" width="17.42578125" style="815" customWidth="1"/>
    <col min="13825" max="13825" width="12.42578125" style="815" customWidth="1"/>
    <col min="13826" max="13826" width="8.140625" style="815" customWidth="1"/>
    <col min="13827" max="13827" width="9.140625" style="815" customWidth="1"/>
    <col min="13828" max="13828" width="15.42578125" style="815" customWidth="1"/>
    <col min="13829" max="13829" width="14.42578125" style="815" customWidth="1"/>
    <col min="13830" max="13830" width="11.140625" style="815" customWidth="1"/>
    <col min="13831" max="13831" width="23.85546875" style="815" customWidth="1"/>
    <col min="13832" max="13832" width="23" style="815" customWidth="1"/>
    <col min="13833" max="13834" width="9.140625" style="815"/>
    <col min="13835" max="13835" width="14.85546875" style="815" customWidth="1"/>
    <col min="13836" max="14078" width="9.140625" style="815"/>
    <col min="14079" max="14079" width="5" style="815" customWidth="1"/>
    <col min="14080" max="14080" width="17.42578125" style="815" customWidth="1"/>
    <col min="14081" max="14081" width="12.42578125" style="815" customWidth="1"/>
    <col min="14082" max="14082" width="8.140625" style="815" customWidth="1"/>
    <col min="14083" max="14083" width="9.140625" style="815" customWidth="1"/>
    <col min="14084" max="14084" width="15.42578125" style="815" customWidth="1"/>
    <col min="14085" max="14085" width="14.42578125" style="815" customWidth="1"/>
    <col min="14086" max="14086" width="11.140625" style="815" customWidth="1"/>
    <col min="14087" max="14087" width="23.85546875" style="815" customWidth="1"/>
    <col min="14088" max="14088" width="23" style="815" customWidth="1"/>
    <col min="14089" max="14090" width="9.140625" style="815"/>
    <col min="14091" max="14091" width="14.85546875" style="815" customWidth="1"/>
    <col min="14092" max="14334" width="9.140625" style="815"/>
    <col min="14335" max="14335" width="5" style="815" customWidth="1"/>
    <col min="14336" max="14336" width="17.42578125" style="815" customWidth="1"/>
    <col min="14337" max="14337" width="12.42578125" style="815" customWidth="1"/>
    <col min="14338" max="14338" width="8.140625" style="815" customWidth="1"/>
    <col min="14339" max="14339" width="9.140625" style="815" customWidth="1"/>
    <col min="14340" max="14340" width="15.42578125" style="815" customWidth="1"/>
    <col min="14341" max="14341" width="14.42578125" style="815" customWidth="1"/>
    <col min="14342" max="14342" width="11.140625" style="815" customWidth="1"/>
    <col min="14343" max="14343" width="23.85546875" style="815" customWidth="1"/>
    <col min="14344" max="14344" width="23" style="815" customWidth="1"/>
    <col min="14345" max="14346" width="9.140625" style="815"/>
    <col min="14347" max="14347" width="14.85546875" style="815" customWidth="1"/>
    <col min="14348" max="14590" width="9.140625" style="815"/>
    <col min="14591" max="14591" width="5" style="815" customWidth="1"/>
    <col min="14592" max="14592" width="17.42578125" style="815" customWidth="1"/>
    <col min="14593" max="14593" width="12.42578125" style="815" customWidth="1"/>
    <col min="14594" max="14594" width="8.140625" style="815" customWidth="1"/>
    <col min="14595" max="14595" width="9.140625" style="815" customWidth="1"/>
    <col min="14596" max="14596" width="15.42578125" style="815" customWidth="1"/>
    <col min="14597" max="14597" width="14.42578125" style="815" customWidth="1"/>
    <col min="14598" max="14598" width="11.140625" style="815" customWidth="1"/>
    <col min="14599" max="14599" width="23.85546875" style="815" customWidth="1"/>
    <col min="14600" max="14600" width="23" style="815" customWidth="1"/>
    <col min="14601" max="14602" width="9.140625" style="815"/>
    <col min="14603" max="14603" width="14.85546875" style="815" customWidth="1"/>
    <col min="14604" max="14846" width="9.140625" style="815"/>
    <col min="14847" max="14847" width="5" style="815" customWidth="1"/>
    <col min="14848" max="14848" width="17.42578125" style="815" customWidth="1"/>
    <col min="14849" max="14849" width="12.42578125" style="815" customWidth="1"/>
    <col min="14850" max="14850" width="8.140625" style="815" customWidth="1"/>
    <col min="14851" max="14851" width="9.140625" style="815" customWidth="1"/>
    <col min="14852" max="14852" width="15.42578125" style="815" customWidth="1"/>
    <col min="14853" max="14853" width="14.42578125" style="815" customWidth="1"/>
    <col min="14854" max="14854" width="11.140625" style="815" customWidth="1"/>
    <col min="14855" max="14855" width="23.85546875" style="815" customWidth="1"/>
    <col min="14856" max="14856" width="23" style="815" customWidth="1"/>
    <col min="14857" max="14858" width="9.140625" style="815"/>
    <col min="14859" max="14859" width="14.85546875" style="815" customWidth="1"/>
    <col min="14860" max="15102" width="9.140625" style="815"/>
    <col min="15103" max="15103" width="5" style="815" customWidth="1"/>
    <col min="15104" max="15104" width="17.42578125" style="815" customWidth="1"/>
    <col min="15105" max="15105" width="12.42578125" style="815" customWidth="1"/>
    <col min="15106" max="15106" width="8.140625" style="815" customWidth="1"/>
    <col min="15107" max="15107" width="9.140625" style="815" customWidth="1"/>
    <col min="15108" max="15108" width="15.42578125" style="815" customWidth="1"/>
    <col min="15109" max="15109" width="14.42578125" style="815" customWidth="1"/>
    <col min="15110" max="15110" width="11.140625" style="815" customWidth="1"/>
    <col min="15111" max="15111" width="23.85546875" style="815" customWidth="1"/>
    <col min="15112" max="15112" width="23" style="815" customWidth="1"/>
    <col min="15113" max="15114" width="9.140625" style="815"/>
    <col min="15115" max="15115" width="14.85546875" style="815" customWidth="1"/>
    <col min="15116" max="15358" width="9.140625" style="815"/>
    <col min="15359" max="15359" width="5" style="815" customWidth="1"/>
    <col min="15360" max="15360" width="17.42578125" style="815" customWidth="1"/>
    <col min="15361" max="15361" width="12.42578125" style="815" customWidth="1"/>
    <col min="15362" max="15362" width="8.140625" style="815" customWidth="1"/>
    <col min="15363" max="15363" width="9.140625" style="815" customWidth="1"/>
    <col min="15364" max="15364" width="15.42578125" style="815" customWidth="1"/>
    <col min="15365" max="15365" width="14.42578125" style="815" customWidth="1"/>
    <col min="15366" max="15366" width="11.140625" style="815" customWidth="1"/>
    <col min="15367" max="15367" width="23.85546875" style="815" customWidth="1"/>
    <col min="15368" max="15368" width="23" style="815" customWidth="1"/>
    <col min="15369" max="15370" width="9.140625" style="815"/>
    <col min="15371" max="15371" width="14.85546875" style="815" customWidth="1"/>
    <col min="15372" max="15614" width="9.140625" style="815"/>
    <col min="15615" max="15615" width="5" style="815" customWidth="1"/>
    <col min="15616" max="15616" width="17.42578125" style="815" customWidth="1"/>
    <col min="15617" max="15617" width="12.42578125" style="815" customWidth="1"/>
    <col min="15618" max="15618" width="8.140625" style="815" customWidth="1"/>
    <col min="15619" max="15619" width="9.140625" style="815" customWidth="1"/>
    <col min="15620" max="15620" width="15.42578125" style="815" customWidth="1"/>
    <col min="15621" max="15621" width="14.42578125" style="815" customWidth="1"/>
    <col min="15622" max="15622" width="11.140625" style="815" customWidth="1"/>
    <col min="15623" max="15623" width="23.85546875" style="815" customWidth="1"/>
    <col min="15624" max="15624" width="23" style="815" customWidth="1"/>
    <col min="15625" max="15626" width="9.140625" style="815"/>
    <col min="15627" max="15627" width="14.85546875" style="815" customWidth="1"/>
    <col min="15628" max="15870" width="9.140625" style="815"/>
    <col min="15871" max="15871" width="5" style="815" customWidth="1"/>
    <col min="15872" max="15872" width="17.42578125" style="815" customWidth="1"/>
    <col min="15873" max="15873" width="12.42578125" style="815" customWidth="1"/>
    <col min="15874" max="15874" width="8.140625" style="815" customWidth="1"/>
    <col min="15875" max="15875" width="9.140625" style="815" customWidth="1"/>
    <col min="15876" max="15876" width="15.42578125" style="815" customWidth="1"/>
    <col min="15877" max="15877" width="14.42578125" style="815" customWidth="1"/>
    <col min="15878" max="15878" width="11.140625" style="815" customWidth="1"/>
    <col min="15879" max="15879" width="23.85546875" style="815" customWidth="1"/>
    <col min="15880" max="15880" width="23" style="815" customWidth="1"/>
    <col min="15881" max="15882" width="9.140625" style="815"/>
    <col min="15883" max="15883" width="14.85546875" style="815" customWidth="1"/>
    <col min="15884" max="16126" width="9.140625" style="815"/>
    <col min="16127" max="16127" width="5" style="815" customWidth="1"/>
    <col min="16128" max="16128" width="17.42578125" style="815" customWidth="1"/>
    <col min="16129" max="16129" width="12.42578125" style="815" customWidth="1"/>
    <col min="16130" max="16130" width="8.140625" style="815" customWidth="1"/>
    <col min="16131" max="16131" width="9.140625" style="815" customWidth="1"/>
    <col min="16132" max="16132" width="15.42578125" style="815" customWidth="1"/>
    <col min="16133" max="16133" width="14.42578125" style="815" customWidth="1"/>
    <col min="16134" max="16134" width="11.140625" style="815" customWidth="1"/>
    <col min="16135" max="16135" width="23.85546875" style="815" customWidth="1"/>
    <col min="16136" max="16136" width="23" style="815" customWidth="1"/>
    <col min="16137" max="16138" width="9.140625" style="815"/>
    <col min="16139" max="16139" width="14.85546875" style="815" customWidth="1"/>
    <col min="16140" max="16384" width="9.140625" style="815"/>
  </cols>
  <sheetData>
    <row r="1" spans="1:21" ht="10.5" customHeight="1">
      <c r="C1" s="1800"/>
      <c r="D1" s="1858"/>
      <c r="E1" s="1775"/>
      <c r="F1" s="1775"/>
      <c r="G1" s="1775"/>
      <c r="H1" s="1775"/>
      <c r="I1" s="1775"/>
      <c r="J1" s="1775"/>
      <c r="K1" s="1775"/>
    </row>
    <row r="2" spans="1:21">
      <c r="B2" s="1983" t="s">
        <v>7703</v>
      </c>
      <c r="C2" s="1846"/>
      <c r="D2" s="1858"/>
      <c r="E2" s="1846"/>
      <c r="F2" s="1846"/>
      <c r="G2" s="1846"/>
      <c r="H2" s="1846"/>
      <c r="I2" s="1846"/>
      <c r="J2" s="1846"/>
      <c r="K2" s="1846"/>
      <c r="L2" s="1846"/>
      <c r="M2" s="1846"/>
      <c r="N2" s="1846"/>
      <c r="O2" s="1846"/>
      <c r="P2" s="1846"/>
      <c r="Q2" s="1775"/>
      <c r="R2" s="1858"/>
      <c r="S2" s="1775"/>
      <c r="T2" s="1858"/>
      <c r="U2" s="1774"/>
    </row>
    <row r="3" spans="1:21" ht="15" customHeight="1">
      <c r="B3" s="1984"/>
      <c r="C3" s="1800"/>
      <c r="D3" s="1858"/>
      <c r="E3" s="1775"/>
      <c r="F3" s="1775"/>
      <c r="G3" s="1775"/>
      <c r="H3" s="1775"/>
      <c r="I3" s="1775"/>
      <c r="J3" s="1775"/>
      <c r="K3" s="1775"/>
      <c r="L3" s="842"/>
      <c r="M3" s="1775"/>
      <c r="N3" s="1775"/>
      <c r="O3" s="1775"/>
      <c r="P3" s="866"/>
      <c r="Q3" s="866"/>
      <c r="R3" s="866"/>
      <c r="S3" s="819"/>
      <c r="T3" s="819"/>
      <c r="U3" s="1144"/>
    </row>
    <row r="4" spans="1:21" s="836" customFormat="1" ht="15" customHeight="1">
      <c r="A4" s="3897" t="s">
        <v>7679</v>
      </c>
      <c r="B4" s="3955" t="s">
        <v>6</v>
      </c>
      <c r="C4" s="3954" t="s">
        <v>7</v>
      </c>
      <c r="D4" s="3955" t="s">
        <v>449</v>
      </c>
      <c r="E4" s="3955" t="s">
        <v>731</v>
      </c>
      <c r="F4" s="3954" t="s">
        <v>462</v>
      </c>
      <c r="G4" s="3955" t="s">
        <v>458</v>
      </c>
      <c r="H4" s="3954" t="s">
        <v>459</v>
      </c>
      <c r="I4" s="3955" t="s">
        <v>8</v>
      </c>
      <c r="J4" s="3955" t="s">
        <v>9</v>
      </c>
      <c r="K4" s="3955"/>
      <c r="L4" s="4155" t="s">
        <v>10</v>
      </c>
      <c r="M4" s="3954" t="s">
        <v>11</v>
      </c>
      <c r="N4" s="3954" t="s">
        <v>12</v>
      </c>
      <c r="O4" s="3954" t="s">
        <v>7734</v>
      </c>
      <c r="P4" s="3954" t="s">
        <v>14</v>
      </c>
      <c r="Q4" s="3954" t="s">
        <v>460</v>
      </c>
      <c r="R4" s="4302" t="s">
        <v>8063</v>
      </c>
      <c r="S4" s="3954" t="s">
        <v>8061</v>
      </c>
      <c r="T4" s="4302" t="s">
        <v>8060</v>
      </c>
      <c r="U4" s="3954" t="s">
        <v>463</v>
      </c>
    </row>
    <row r="5" spans="1:21" s="838" customFormat="1" ht="108" customHeight="1">
      <c r="A5" s="3897"/>
      <c r="B5" s="3955"/>
      <c r="C5" s="3954"/>
      <c r="D5" s="3955"/>
      <c r="E5" s="3955"/>
      <c r="F5" s="3955"/>
      <c r="G5" s="3955"/>
      <c r="H5" s="3954"/>
      <c r="I5" s="3955"/>
      <c r="J5" s="1776" t="s">
        <v>15</v>
      </c>
      <c r="K5" s="1776" t="s">
        <v>16</v>
      </c>
      <c r="L5" s="4155"/>
      <c r="M5" s="3954"/>
      <c r="N5" s="3954"/>
      <c r="O5" s="3954"/>
      <c r="P5" s="3954"/>
      <c r="Q5" s="3954"/>
      <c r="R5" s="4303"/>
      <c r="S5" s="3954"/>
      <c r="T5" s="4303"/>
      <c r="U5" s="3954"/>
    </row>
    <row r="6" spans="1:21" s="874" customFormat="1" ht="37.5" customHeight="1">
      <c r="A6" s="1502"/>
      <c r="B6" s="942"/>
      <c r="C6" s="872" t="s">
        <v>743</v>
      </c>
      <c r="D6" s="942"/>
      <c r="E6" s="942"/>
      <c r="F6" s="942"/>
      <c r="G6" s="942"/>
      <c r="H6" s="872"/>
      <c r="I6" s="942"/>
      <c r="J6" s="942"/>
      <c r="K6" s="942"/>
      <c r="L6" s="943">
        <f>L7+L14+L19+L25+L86+L99+L140+L153</f>
        <v>4818694.9000000004</v>
      </c>
      <c r="M6" s="872"/>
      <c r="N6" s="872"/>
      <c r="O6" s="872"/>
      <c r="P6" s="872"/>
      <c r="Q6" s="872"/>
      <c r="R6" s="872"/>
      <c r="S6" s="943">
        <f>S7+S14+S19+S25+S86+S99+S140+S153</f>
        <v>4604090.6170529993</v>
      </c>
      <c r="T6" s="943">
        <f>T7+T14+T19+T25+T86+T99+T140+T153</f>
        <v>29720.768199999999</v>
      </c>
      <c r="U6" s="1884"/>
    </row>
    <row r="7" spans="1:21" s="1761" customFormat="1">
      <c r="B7" s="1762" t="s">
        <v>3224</v>
      </c>
      <c r="C7" s="1834" t="s">
        <v>7690</v>
      </c>
      <c r="D7" s="1764"/>
      <c r="E7" s="1764"/>
      <c r="F7" s="1763"/>
      <c r="G7" s="1763"/>
      <c r="H7" s="1763"/>
      <c r="I7" s="1764"/>
      <c r="J7" s="1762"/>
      <c r="K7" s="1762"/>
      <c r="L7" s="1830">
        <f>SUM(L8:L13)</f>
        <v>8486.7999999999993</v>
      </c>
      <c r="M7" s="1763"/>
      <c r="N7" s="1763"/>
      <c r="O7" s="1762"/>
      <c r="P7" s="1764"/>
      <c r="Q7" s="1764"/>
      <c r="R7" s="1764"/>
      <c r="S7" s="1830">
        <f>SUM(S8:S13)</f>
        <v>6588.3998950000005</v>
      </c>
      <c r="T7" s="1872"/>
      <c r="U7" s="1765"/>
    </row>
    <row r="8" spans="1:21" s="47" customFormat="1">
      <c r="A8" s="839">
        <v>478</v>
      </c>
      <c r="B8" s="826">
        <v>1</v>
      </c>
      <c r="C8" s="448" t="s">
        <v>3902</v>
      </c>
      <c r="D8" s="715" t="s">
        <v>7686</v>
      </c>
      <c r="E8" s="1804"/>
      <c r="F8" s="827"/>
      <c r="G8" s="716" t="s">
        <v>7686</v>
      </c>
      <c r="H8" s="833"/>
      <c r="I8" s="725" t="s">
        <v>3475</v>
      </c>
      <c r="J8" s="826">
        <v>14</v>
      </c>
      <c r="K8" s="826">
        <v>7</v>
      </c>
      <c r="L8" s="833">
        <v>76.599999999999994</v>
      </c>
      <c r="M8" s="827"/>
      <c r="N8" s="831" t="s">
        <v>476</v>
      </c>
      <c r="O8" s="831" t="s">
        <v>542</v>
      </c>
      <c r="P8" s="1805" t="s">
        <v>543</v>
      </c>
      <c r="Q8" s="826">
        <v>2018</v>
      </c>
      <c r="R8" s="668"/>
      <c r="S8" s="1879">
        <f>VLOOKUP(L8,'[5]Đất Đỏ'!$D$6:$U$11,17,0)/1000000</f>
        <v>87.385279999999995</v>
      </c>
      <c r="T8" s="1876">
        <f>VLOOKUP(L8,'[5]Đất Đỏ'!$D$6:$U$11,2,0)/1000000</f>
        <v>0</v>
      </c>
      <c r="U8" s="831" t="s">
        <v>3906</v>
      </c>
    </row>
    <row r="9" spans="1:21" s="47" customFormat="1" ht="31.5">
      <c r="A9" s="839">
        <v>479</v>
      </c>
      <c r="B9" s="826">
        <f>B8+1</f>
        <v>2</v>
      </c>
      <c r="C9" s="448" t="s">
        <v>3903</v>
      </c>
      <c r="D9" s="715" t="s">
        <v>7686</v>
      </c>
      <c r="E9" s="1804"/>
      <c r="F9" s="827"/>
      <c r="G9" s="716" t="s">
        <v>7686</v>
      </c>
      <c r="H9" s="833"/>
      <c r="I9" s="725" t="s">
        <v>3475</v>
      </c>
      <c r="J9" s="826">
        <v>28</v>
      </c>
      <c r="K9" s="826">
        <v>101</v>
      </c>
      <c r="L9" s="833">
        <v>212.3</v>
      </c>
      <c r="M9" s="827"/>
      <c r="N9" s="831" t="s">
        <v>547</v>
      </c>
      <c r="O9" s="831" t="s">
        <v>546</v>
      </c>
      <c r="P9" s="1805" t="s">
        <v>548</v>
      </c>
      <c r="Q9" s="826">
        <v>2018</v>
      </c>
      <c r="R9" s="668"/>
      <c r="S9" s="1879">
        <f>VLOOKUP(L9,'[5]Đất Đỏ'!$D$6:$U$11,17,0)/1000000</f>
        <v>145.26627500000001</v>
      </c>
      <c r="T9" s="1876">
        <f>VLOOKUP(L9,'[5]Đất Đỏ'!$D$6:$U$11,2,0)/1000000</f>
        <v>0</v>
      </c>
      <c r="U9" s="831" t="s">
        <v>3906</v>
      </c>
    </row>
    <row r="10" spans="1:21">
      <c r="A10" s="839">
        <v>480</v>
      </c>
      <c r="B10" s="826">
        <f>B9+1</f>
        <v>3</v>
      </c>
      <c r="C10" s="774" t="s">
        <v>3646</v>
      </c>
      <c r="D10" s="715" t="s">
        <v>7686</v>
      </c>
      <c r="E10" s="774"/>
      <c r="F10" s="774"/>
      <c r="G10" s="716" t="s">
        <v>7686</v>
      </c>
      <c r="H10" s="774"/>
      <c r="I10" s="725" t="s">
        <v>3475</v>
      </c>
      <c r="J10" s="776">
        <v>9</v>
      </c>
      <c r="K10" s="776">
        <v>67</v>
      </c>
      <c r="L10" s="862">
        <v>198</v>
      </c>
      <c r="M10" s="775"/>
      <c r="N10" s="775"/>
      <c r="O10" s="775" t="s">
        <v>3647</v>
      </c>
      <c r="P10" s="775"/>
      <c r="Q10" s="826">
        <v>2018</v>
      </c>
      <c r="R10" s="668"/>
      <c r="S10" s="1879">
        <f>VLOOKUP(L10,'[5]Đất Đỏ'!$D$6:$U$11,17,0)/1000000</f>
        <v>135.02610000000001</v>
      </c>
      <c r="T10" s="1876">
        <f>VLOOKUP(L10,'[5]Đất Đỏ'!$D$6:$U$11,2,0)/1000000</f>
        <v>0</v>
      </c>
      <c r="U10" s="815"/>
    </row>
    <row r="11" spans="1:21" s="47" customFormat="1" ht="31.5">
      <c r="A11" s="839">
        <v>481</v>
      </c>
      <c r="B11" s="826">
        <f>B10+1</f>
        <v>4</v>
      </c>
      <c r="C11" s="448" t="s">
        <v>3904</v>
      </c>
      <c r="D11" s="715" t="s">
        <v>7686</v>
      </c>
      <c r="E11" s="1804"/>
      <c r="F11" s="827"/>
      <c r="G11" s="716" t="s">
        <v>7686</v>
      </c>
      <c r="H11" s="833"/>
      <c r="I11" s="718" t="s">
        <v>3370</v>
      </c>
      <c r="J11" s="718" t="s">
        <v>4974</v>
      </c>
      <c r="K11" s="718">
        <v>150</v>
      </c>
      <c r="L11" s="833">
        <v>1233.4000000000001</v>
      </c>
      <c r="M11" s="827"/>
      <c r="N11" s="831" t="s">
        <v>552</v>
      </c>
      <c r="O11" s="831" t="s">
        <v>551</v>
      </c>
      <c r="P11" s="1805" t="s">
        <v>553</v>
      </c>
      <c r="Q11" s="826">
        <v>2018</v>
      </c>
      <c r="R11" s="668"/>
      <c r="S11" s="1879">
        <f>VLOOKUP(L11,'[5]Đất Đỏ'!$D$6:$U$11,17,0)/1000000</f>
        <v>959.09184000000016</v>
      </c>
      <c r="T11" s="1876">
        <f>VLOOKUP(L11,'[5]Đất Đỏ'!$D$6:$U$11,2,0)/1000000</f>
        <v>0</v>
      </c>
      <c r="U11" s="831" t="s">
        <v>554</v>
      </c>
    </row>
    <row r="12" spans="1:21" s="47" customFormat="1" ht="31.5">
      <c r="A12" s="839">
        <v>482</v>
      </c>
      <c r="B12" s="826">
        <f>B11+1</f>
        <v>5</v>
      </c>
      <c r="C12" s="448" t="s">
        <v>3905</v>
      </c>
      <c r="D12" s="715" t="s">
        <v>7686</v>
      </c>
      <c r="E12" s="1804"/>
      <c r="F12" s="827"/>
      <c r="G12" s="716" t="s">
        <v>7686</v>
      </c>
      <c r="H12" s="833"/>
      <c r="I12" s="718" t="s">
        <v>3370</v>
      </c>
      <c r="J12" s="718">
        <v>21</v>
      </c>
      <c r="K12" s="718">
        <v>151</v>
      </c>
      <c r="L12" s="833">
        <v>3563</v>
      </c>
      <c r="M12" s="827"/>
      <c r="N12" s="1870" t="s">
        <v>547</v>
      </c>
      <c r="O12" s="831" t="s">
        <v>551</v>
      </c>
      <c r="P12" s="1805" t="s">
        <v>553</v>
      </c>
      <c r="Q12" s="826">
        <v>2018</v>
      </c>
      <c r="R12" s="668"/>
      <c r="S12" s="1879">
        <f>VLOOKUP(L12,'[5]Đất Đỏ'!$D$6:$U$11,17,0)/1000000</f>
        <v>2770.5888</v>
      </c>
      <c r="T12" s="1876">
        <f>VLOOKUP(L12,'[5]Đất Đỏ'!$D$6:$U$11,2,0)/1000000</f>
        <v>0</v>
      </c>
      <c r="U12" s="831" t="s">
        <v>3906</v>
      </c>
    </row>
    <row r="13" spans="1:21" s="47" customFormat="1" ht="31.5">
      <c r="A13" s="839">
        <v>483</v>
      </c>
      <c r="B13" s="826">
        <f>B12+1</f>
        <v>6</v>
      </c>
      <c r="C13" s="448" t="s">
        <v>4976</v>
      </c>
      <c r="D13" s="715" t="s">
        <v>7686</v>
      </c>
      <c r="E13" s="1804"/>
      <c r="F13" s="827"/>
      <c r="G13" s="716" t="s">
        <v>7686</v>
      </c>
      <c r="H13" s="833"/>
      <c r="I13" s="718" t="s">
        <v>3370</v>
      </c>
      <c r="J13" s="826" t="s">
        <v>4975</v>
      </c>
      <c r="K13" s="826">
        <v>28</v>
      </c>
      <c r="L13" s="833">
        <v>3203.5</v>
      </c>
      <c r="M13" s="827"/>
      <c r="N13" s="1870" t="s">
        <v>751</v>
      </c>
      <c r="O13" s="831" t="s">
        <v>551</v>
      </c>
      <c r="P13" s="1805" t="s">
        <v>553</v>
      </c>
      <c r="Q13" s="826">
        <v>2018</v>
      </c>
      <c r="R13" s="668"/>
      <c r="S13" s="1879">
        <f>VLOOKUP(L13,'[5]Đất Đỏ'!$D$6:$U$11,17,0)/1000000</f>
        <v>2491.0416</v>
      </c>
      <c r="T13" s="1876">
        <f>VLOOKUP(L13,'[5]Đất Đỏ'!$D$6:$U$11,2,0)/1000000</f>
        <v>0</v>
      </c>
      <c r="U13" s="831" t="s">
        <v>3906</v>
      </c>
    </row>
    <row r="14" spans="1:21" s="1761" customFormat="1">
      <c r="B14" s="1766" t="s">
        <v>3575</v>
      </c>
      <c r="C14" s="1834" t="s">
        <v>7691</v>
      </c>
      <c r="D14" s="1764"/>
      <c r="E14" s="1764"/>
      <c r="F14" s="1763"/>
      <c r="G14" s="1763"/>
      <c r="H14" s="1763"/>
      <c r="I14" s="1764"/>
      <c r="J14" s="1767"/>
      <c r="K14" s="1768"/>
      <c r="L14" s="1829">
        <f>SUM(L15:L18)</f>
        <v>521</v>
      </c>
      <c r="M14" s="1763"/>
      <c r="N14" s="1766"/>
      <c r="O14" s="1766"/>
      <c r="P14" s="1764"/>
      <c r="Q14" s="1764"/>
      <c r="R14" s="1764"/>
      <c r="S14" s="1829">
        <f>SUM(S15:S18)</f>
        <v>1179.78</v>
      </c>
      <c r="T14" s="1872"/>
      <c r="U14" s="1765"/>
    </row>
    <row r="15" spans="1:21" s="1732" customFormat="1">
      <c r="A15" s="1725">
        <v>759</v>
      </c>
      <c r="B15" s="1726">
        <f>B13+1</f>
        <v>7</v>
      </c>
      <c r="C15" s="1727" t="s">
        <v>3887</v>
      </c>
      <c r="D15" s="1889" t="s">
        <v>7688</v>
      </c>
      <c r="E15" s="1728"/>
      <c r="F15" s="1728"/>
      <c r="G15" s="1729" t="s">
        <v>7688</v>
      </c>
      <c r="H15" s="1728"/>
      <c r="I15" s="1730" t="s">
        <v>3876</v>
      </c>
      <c r="J15" s="1728"/>
      <c r="K15" s="1728"/>
      <c r="L15" s="1731">
        <v>100</v>
      </c>
      <c r="M15" s="1728"/>
      <c r="N15" s="1730" t="s">
        <v>2171</v>
      </c>
      <c r="O15" s="1728" t="s">
        <v>1669</v>
      </c>
      <c r="P15" s="1728"/>
      <c r="Q15" s="1728">
        <v>2018</v>
      </c>
      <c r="R15" s="1728"/>
      <c r="S15" s="1879">
        <f>VLOOKUP(L15,'[5]Long Điền'!$D$7:$U$12,17,0)/1000000</f>
        <v>465.6</v>
      </c>
      <c r="T15" s="827">
        <f>VLOOKUP(L15,'[5]Long Điền'!$D$7:$U$12,2,0)/1000000</f>
        <v>0</v>
      </c>
      <c r="U15" s="1730" t="s">
        <v>2171</v>
      </c>
    </row>
    <row r="16" spans="1:21" s="1732" customFormat="1" ht="31.5">
      <c r="A16" s="1725">
        <v>761</v>
      </c>
      <c r="B16" s="1726">
        <f>B15+1</f>
        <v>8</v>
      </c>
      <c r="C16" s="1734" t="s">
        <v>3889</v>
      </c>
      <c r="D16" s="1889" t="s">
        <v>7688</v>
      </c>
      <c r="E16" s="1728"/>
      <c r="F16" s="1728"/>
      <c r="G16" s="1729" t="s">
        <v>7688</v>
      </c>
      <c r="H16" s="1728"/>
      <c r="I16" s="1730" t="s">
        <v>3893</v>
      </c>
      <c r="J16" s="1728"/>
      <c r="K16" s="1728"/>
      <c r="L16" s="1731">
        <v>200</v>
      </c>
      <c r="M16" s="1728"/>
      <c r="N16" s="1730" t="s">
        <v>3886</v>
      </c>
      <c r="O16" s="1728" t="s">
        <v>3892</v>
      </c>
      <c r="P16" s="1728"/>
      <c r="Q16" s="1728">
        <v>2018</v>
      </c>
      <c r="R16" s="1728"/>
      <c r="S16" s="1879">
        <f>VLOOKUP(L16,'[5]Long Điền'!$D$7:$U$12,17,0)/1000000</f>
        <v>382.68</v>
      </c>
      <c r="T16" s="827">
        <f>VLOOKUP(L16,'[5]Long Điền'!$D$7:$U$12,2,0)/1000000</f>
        <v>0</v>
      </c>
      <c r="U16" s="1730" t="s">
        <v>3886</v>
      </c>
    </row>
    <row r="17" spans="1:22" s="1732" customFormat="1">
      <c r="A17" s="1725">
        <v>763</v>
      </c>
      <c r="B17" s="1726">
        <f>B16+1</f>
        <v>9</v>
      </c>
      <c r="C17" s="1734" t="s">
        <v>3890</v>
      </c>
      <c r="D17" s="1889" t="s">
        <v>7688</v>
      </c>
      <c r="E17" s="1728"/>
      <c r="F17" s="1728"/>
      <c r="G17" s="1729" t="s">
        <v>7688</v>
      </c>
      <c r="H17" s="1728"/>
      <c r="I17" s="1738" t="s">
        <v>3894</v>
      </c>
      <c r="J17" s="1739">
        <v>1</v>
      </c>
      <c r="K17" s="1739">
        <v>315</v>
      </c>
      <c r="L17" s="1740">
        <v>85</v>
      </c>
      <c r="M17" s="1728"/>
      <c r="N17" s="1730" t="s">
        <v>476</v>
      </c>
      <c r="O17" s="1728" t="s">
        <v>2401</v>
      </c>
      <c r="P17" s="1728"/>
      <c r="Q17" s="1728">
        <v>2018</v>
      </c>
      <c r="R17" s="1728"/>
      <c r="S17" s="1879">
        <f>VLOOKUP(L17,'[5]Long Điền'!$D$7:$U$12,17,0)/1000000</f>
        <v>127.5</v>
      </c>
      <c r="T17" s="827">
        <f>VLOOKUP(L17,'[5]Long Điền'!$D$7:$U$12,2,0)/1000000</f>
        <v>0</v>
      </c>
      <c r="U17" s="1730" t="s">
        <v>476</v>
      </c>
    </row>
    <row r="18" spans="1:22" s="1732" customFormat="1">
      <c r="A18" s="1733">
        <v>764</v>
      </c>
      <c r="B18" s="1726">
        <f>B17+1</f>
        <v>10</v>
      </c>
      <c r="C18" s="1734" t="s">
        <v>3891</v>
      </c>
      <c r="D18" s="1889" t="s">
        <v>7688</v>
      </c>
      <c r="E18" s="1728"/>
      <c r="F18" s="1728"/>
      <c r="G18" s="1729" t="s">
        <v>7688</v>
      </c>
      <c r="H18" s="1728"/>
      <c r="I18" s="1738" t="s">
        <v>3895</v>
      </c>
      <c r="J18" s="1728"/>
      <c r="K18" s="1728"/>
      <c r="L18" s="1731">
        <v>136</v>
      </c>
      <c r="M18" s="1728"/>
      <c r="N18" s="1730" t="s">
        <v>476</v>
      </c>
      <c r="O18" s="1728" t="s">
        <v>2401</v>
      </c>
      <c r="P18" s="1728"/>
      <c r="Q18" s="1728">
        <v>2018</v>
      </c>
      <c r="R18" s="1728"/>
      <c r="S18" s="1879">
        <f>VLOOKUP(L18,'[5]Long Điền'!$D$7:$U$12,17,0)/1000000</f>
        <v>204</v>
      </c>
      <c r="T18" s="827">
        <f>VLOOKUP(L18,'[5]Long Điền'!$D$7:$U$12,2,0)/1000000</f>
        <v>0</v>
      </c>
      <c r="U18" s="1730" t="s">
        <v>476</v>
      </c>
    </row>
    <row r="19" spans="1:22" s="1761" customFormat="1">
      <c r="B19" s="1766" t="s">
        <v>3754</v>
      </c>
      <c r="C19" s="1834" t="s">
        <v>7692</v>
      </c>
      <c r="D19" s="1764"/>
      <c r="E19" s="1764"/>
      <c r="F19" s="1763"/>
      <c r="G19" s="1763"/>
      <c r="H19" s="1763"/>
      <c r="I19" s="1764"/>
      <c r="J19" s="1768"/>
      <c r="K19" s="1768"/>
      <c r="L19" s="1829">
        <f>SUM(L20:L24)</f>
        <v>44807.100000000006</v>
      </c>
      <c r="M19" s="1763"/>
      <c r="N19" s="1766"/>
      <c r="O19" s="1766"/>
      <c r="P19" s="1764"/>
      <c r="Q19" s="1764"/>
      <c r="R19" s="1764"/>
      <c r="S19" s="1829">
        <f>SUM(S20:S24)</f>
        <v>76632.938280000002</v>
      </c>
      <c r="T19" s="1872"/>
      <c r="U19" s="1765"/>
    </row>
    <row r="20" spans="1:22">
      <c r="A20" s="839">
        <v>1469</v>
      </c>
      <c r="B20" s="946">
        <f>B18+1</f>
        <v>11</v>
      </c>
      <c r="C20" s="947" t="s">
        <v>4257</v>
      </c>
      <c r="D20" s="1720" t="s">
        <v>7685</v>
      </c>
      <c r="E20" s="946"/>
      <c r="F20" s="945"/>
      <c r="G20" s="1720" t="s">
        <v>7685</v>
      </c>
      <c r="H20" s="945"/>
      <c r="I20" s="946" t="s">
        <v>3985</v>
      </c>
      <c r="J20" s="946">
        <v>23</v>
      </c>
      <c r="K20" s="946">
        <v>274</v>
      </c>
      <c r="L20" s="1499">
        <v>3901.3</v>
      </c>
      <c r="M20" s="945"/>
      <c r="N20" s="946"/>
      <c r="O20" s="946"/>
      <c r="P20" s="946" t="s">
        <v>4263</v>
      </c>
      <c r="Q20" s="946">
        <v>2018</v>
      </c>
      <c r="R20" s="946"/>
      <c r="S20" s="1879">
        <f>VLOOKUP(L20,'[5]TP Bà Rịa'!$D$6:$T$11,17,0)/1000000</f>
        <v>5266.7550000000001</v>
      </c>
      <c r="T20" s="827">
        <f>VLOOKUP(L20,'[5]TP Bà Rịa'!$D$6:$T$11,2,0)/1000000</f>
        <v>0</v>
      </c>
      <c r="U20" s="945"/>
    </row>
    <row r="21" spans="1:22">
      <c r="A21" s="839">
        <v>1470</v>
      </c>
      <c r="B21" s="946">
        <f>B20+1</f>
        <v>12</v>
      </c>
      <c r="C21" s="947" t="s">
        <v>4258</v>
      </c>
      <c r="D21" s="1720" t="s">
        <v>7685</v>
      </c>
      <c r="E21" s="946"/>
      <c r="F21" s="945"/>
      <c r="G21" s="1720" t="s">
        <v>7685</v>
      </c>
      <c r="H21" s="945"/>
      <c r="I21" s="946" t="s">
        <v>4131</v>
      </c>
      <c r="J21" s="946">
        <v>43</v>
      </c>
      <c r="K21" s="946">
        <v>26</v>
      </c>
      <c r="L21" s="1499">
        <v>6702</v>
      </c>
      <c r="M21" s="945"/>
      <c r="N21" s="946"/>
      <c r="O21" s="946"/>
      <c r="P21" s="946" t="s">
        <v>4263</v>
      </c>
      <c r="Q21" s="946">
        <v>2018</v>
      </c>
      <c r="R21" s="946"/>
      <c r="S21" s="1879">
        <f>VLOOKUP(L21,'[5]TP Bà Rịa'!$D$6:$T$11,17,0)/1000000</f>
        <v>15923.951999999999</v>
      </c>
      <c r="T21" s="827">
        <f>VLOOKUP(L21,'[5]TP Bà Rịa'!$D$6:$T$11,2,0)/1000000</f>
        <v>0</v>
      </c>
      <c r="U21" s="945"/>
    </row>
    <row r="22" spans="1:22">
      <c r="A22" s="839">
        <v>1471</v>
      </c>
      <c r="B22" s="946">
        <f>B21+1</f>
        <v>13</v>
      </c>
      <c r="C22" s="947" t="s">
        <v>4259</v>
      </c>
      <c r="D22" s="1720" t="s">
        <v>7685</v>
      </c>
      <c r="E22" s="946"/>
      <c r="F22" s="945"/>
      <c r="G22" s="1720" t="s">
        <v>7685</v>
      </c>
      <c r="H22" s="945"/>
      <c r="I22" s="946" t="s">
        <v>4156</v>
      </c>
      <c r="J22" s="946">
        <v>17</v>
      </c>
      <c r="K22" s="946">
        <v>24</v>
      </c>
      <c r="L22" s="1499">
        <v>15559</v>
      </c>
      <c r="M22" s="945"/>
      <c r="N22" s="946"/>
      <c r="O22" s="946"/>
      <c r="P22" s="946" t="s">
        <v>4263</v>
      </c>
      <c r="Q22" s="946">
        <v>2018</v>
      </c>
      <c r="R22" s="946"/>
      <c r="S22" s="1879">
        <f>VLOOKUP(L22,'[5]TP Bà Rịa'!$D$6:$T$11,17,0)/1000000</f>
        <v>9062.8063199999997</v>
      </c>
      <c r="T22" s="827">
        <f>VLOOKUP(L22,'[5]TP Bà Rịa'!$D$6:$T$11,2,0)/1000000</f>
        <v>0</v>
      </c>
      <c r="U22" s="945"/>
    </row>
    <row r="23" spans="1:22">
      <c r="A23" s="839">
        <v>1472</v>
      </c>
      <c r="B23" s="946">
        <f>B22+1</f>
        <v>14</v>
      </c>
      <c r="C23" s="947" t="s">
        <v>4260</v>
      </c>
      <c r="D23" s="1720" t="s">
        <v>7685</v>
      </c>
      <c r="E23" s="946"/>
      <c r="F23" s="945"/>
      <c r="G23" s="1720" t="s">
        <v>7685</v>
      </c>
      <c r="H23" s="945"/>
      <c r="I23" s="946" t="s">
        <v>4187</v>
      </c>
      <c r="J23" s="946">
        <v>7</v>
      </c>
      <c r="K23" s="946">
        <v>46</v>
      </c>
      <c r="L23" s="1499">
        <v>2187.9</v>
      </c>
      <c r="M23" s="945"/>
      <c r="N23" s="946"/>
      <c r="O23" s="946"/>
      <c r="P23" s="946" t="s">
        <v>4263</v>
      </c>
      <c r="Q23" s="946">
        <v>2018</v>
      </c>
      <c r="R23" s="946"/>
      <c r="S23" s="1879">
        <f>VLOOKUP(L23,'[5]TP Bà Rịa'!$D$6:$T$11,17,0)/1000000</f>
        <v>7277.8305600000003</v>
      </c>
      <c r="T23" s="827">
        <f>VLOOKUP(L23,'[5]TP Bà Rịa'!$D$6:$T$11,2,0)/1000000</f>
        <v>0</v>
      </c>
      <c r="U23" s="945"/>
    </row>
    <row r="24" spans="1:22">
      <c r="A24" s="839">
        <v>1474</v>
      </c>
      <c r="B24" s="946">
        <f>B23+1</f>
        <v>15</v>
      </c>
      <c r="C24" s="947" t="s">
        <v>4262</v>
      </c>
      <c r="D24" s="1720" t="s">
        <v>7685</v>
      </c>
      <c r="E24" s="946"/>
      <c r="F24" s="945"/>
      <c r="G24" s="1720" t="s">
        <v>7685</v>
      </c>
      <c r="H24" s="945"/>
      <c r="I24" s="946" t="s">
        <v>4156</v>
      </c>
      <c r="J24" s="946">
        <v>6</v>
      </c>
      <c r="K24" s="946"/>
      <c r="L24" s="1499">
        <v>16456.900000000001</v>
      </c>
      <c r="M24" s="945"/>
      <c r="N24" s="946"/>
      <c r="O24" s="946"/>
      <c r="P24" s="946" t="s">
        <v>4263</v>
      </c>
      <c r="Q24" s="946">
        <v>2018</v>
      </c>
      <c r="R24" s="946"/>
      <c r="S24" s="1879">
        <f>VLOOKUP(L24,'[5]TP Bà Rịa'!$D$6:$T$11,17,0)/1000000</f>
        <v>39101.594400000002</v>
      </c>
      <c r="T24" s="827">
        <f>VLOOKUP(L24,'[5]TP Bà Rịa'!$D$6:$T$11,2,0)/1000000</f>
        <v>0</v>
      </c>
      <c r="U24" s="945"/>
    </row>
    <row r="25" spans="1:22" s="1761" customFormat="1">
      <c r="B25" s="1766" t="s">
        <v>7698</v>
      </c>
      <c r="C25" s="1834" t="s">
        <v>7693</v>
      </c>
      <c r="D25" s="1764"/>
      <c r="E25" s="1764"/>
      <c r="F25" s="1763"/>
      <c r="G25" s="1763"/>
      <c r="H25" s="1763"/>
      <c r="I25" s="1764"/>
      <c r="J25" s="1768"/>
      <c r="K25" s="1768"/>
      <c r="L25" s="1847">
        <f>SUM(L26:L85)</f>
        <v>1424046.1</v>
      </c>
      <c r="M25" s="1763"/>
      <c r="N25" s="1766"/>
      <c r="O25" s="1766"/>
      <c r="P25" s="1764"/>
      <c r="Q25" s="1764"/>
      <c r="R25" s="1764"/>
      <c r="S25" s="1829">
        <f>SUM(S26:S85)</f>
        <v>983835.30060000008</v>
      </c>
      <c r="T25" s="1872"/>
      <c r="U25" s="1765"/>
    </row>
    <row r="26" spans="1:22" s="1142" customFormat="1" ht="31.5">
      <c r="A26" s="1555">
        <v>568</v>
      </c>
      <c r="B26" s="1561">
        <f>B24+1</f>
        <v>16</v>
      </c>
      <c r="C26" s="1779" t="s">
        <v>1705</v>
      </c>
      <c r="D26" s="1869" t="s">
        <v>454</v>
      </c>
      <c r="E26" s="1821"/>
      <c r="F26" s="1821"/>
      <c r="G26" s="1804" t="s">
        <v>454</v>
      </c>
      <c r="H26" s="255"/>
      <c r="I26" s="1780" t="s">
        <v>7707</v>
      </c>
      <c r="J26" s="1782" t="s">
        <v>511</v>
      </c>
      <c r="K26" s="1782" t="s">
        <v>1575</v>
      </c>
      <c r="L26" s="1795">
        <v>784</v>
      </c>
      <c r="M26" s="1780"/>
      <c r="N26" s="1791" t="s">
        <v>775</v>
      </c>
      <c r="O26" s="255" t="s">
        <v>1813</v>
      </c>
      <c r="P26" s="1792" t="s">
        <v>1706</v>
      </c>
      <c r="Q26" s="1804"/>
      <c r="R26" s="1859"/>
      <c r="S26" s="1879">
        <f>VLOOKUP(L26,'[5]Xuyên Mộc'!$D$7:$V$46,17,0)/1000000</f>
        <v>190.04159999999999</v>
      </c>
      <c r="T26" s="1877">
        <f>VLOOKUP(L26,'[5]Xuyên Mộc'!$D$7:$V$46,2,0)/1000000</f>
        <v>0</v>
      </c>
      <c r="U26" s="1790" t="s">
        <v>619</v>
      </c>
    </row>
    <row r="27" spans="1:22" s="1142" customFormat="1">
      <c r="A27" s="1550">
        <v>569</v>
      </c>
      <c r="B27" s="1561">
        <f>B26+1</f>
        <v>17</v>
      </c>
      <c r="C27" s="1779" t="s">
        <v>1707</v>
      </c>
      <c r="D27" s="1869" t="s">
        <v>454</v>
      </c>
      <c r="E27" s="1821"/>
      <c r="F27" s="1821"/>
      <c r="G27" s="1804" t="s">
        <v>454</v>
      </c>
      <c r="H27" s="255"/>
      <c r="I27" s="1780" t="s">
        <v>7707</v>
      </c>
      <c r="J27" s="1782" t="s">
        <v>511</v>
      </c>
      <c r="K27" s="1782" t="s">
        <v>1708</v>
      </c>
      <c r="L27" s="1795">
        <v>223</v>
      </c>
      <c r="M27" s="1780"/>
      <c r="N27" s="1791" t="s">
        <v>852</v>
      </c>
      <c r="O27" s="255" t="s">
        <v>1814</v>
      </c>
      <c r="P27" s="1792" t="s">
        <v>1706</v>
      </c>
      <c r="Q27" s="1804"/>
      <c r="R27" s="1859"/>
      <c r="S27" s="1879">
        <f>VLOOKUP(L27,'[5]Xuyên Mộc'!$D$7:$V$46,17,0)/1000000</f>
        <v>54.055199999999999</v>
      </c>
      <c r="T27" s="1877">
        <f>VLOOKUP(L27,'[5]Xuyên Mộc'!$D$7:$V$46,2,0)/1000000</f>
        <v>0</v>
      </c>
      <c r="U27" s="1792" t="s">
        <v>624</v>
      </c>
    </row>
    <row r="28" spans="1:22" s="1142" customFormat="1" ht="31.5">
      <c r="A28" s="1555">
        <v>570</v>
      </c>
      <c r="B28" s="1561">
        <f t="shared" ref="B28:B85" si="0">B27+1</f>
        <v>18</v>
      </c>
      <c r="C28" s="1779" t="s">
        <v>1709</v>
      </c>
      <c r="D28" s="1869" t="s">
        <v>454</v>
      </c>
      <c r="E28" s="1821"/>
      <c r="F28" s="1821"/>
      <c r="G28" s="1804" t="s">
        <v>454</v>
      </c>
      <c r="H28" s="255"/>
      <c r="I28" s="1780" t="s">
        <v>7707</v>
      </c>
      <c r="J28" s="1782" t="s">
        <v>490</v>
      </c>
      <c r="K28" s="1782" t="s">
        <v>1710</v>
      </c>
      <c r="L28" s="1795">
        <v>1337</v>
      </c>
      <c r="M28" s="1780"/>
      <c r="N28" s="1791" t="s">
        <v>775</v>
      </c>
      <c r="O28" s="255" t="s">
        <v>1815</v>
      </c>
      <c r="P28" s="1792" t="s">
        <v>1711</v>
      </c>
      <c r="Q28" s="1804"/>
      <c r="R28" s="1859"/>
      <c r="S28" s="1879">
        <v>315</v>
      </c>
      <c r="T28" s="1877"/>
      <c r="U28" s="1790" t="s">
        <v>627</v>
      </c>
      <c r="V28" s="1878">
        <v>1</v>
      </c>
    </row>
    <row r="29" spans="1:22" s="1142" customFormat="1" ht="31.5">
      <c r="A29" s="1550">
        <v>571</v>
      </c>
      <c r="B29" s="1561">
        <f t="shared" si="0"/>
        <v>19</v>
      </c>
      <c r="C29" s="1779" t="s">
        <v>1712</v>
      </c>
      <c r="D29" s="1869" t="s">
        <v>454</v>
      </c>
      <c r="E29" s="1821"/>
      <c r="F29" s="1821"/>
      <c r="G29" s="1804" t="s">
        <v>454</v>
      </c>
      <c r="H29" s="255"/>
      <c r="I29" s="1780" t="s">
        <v>7708</v>
      </c>
      <c r="J29" s="1782" t="s">
        <v>1057</v>
      </c>
      <c r="K29" s="1782" t="s">
        <v>1713</v>
      </c>
      <c r="L29" s="1795">
        <v>14237</v>
      </c>
      <c r="M29" s="1780"/>
      <c r="N29" s="1866" t="s">
        <v>1714</v>
      </c>
      <c r="O29" s="255" t="s">
        <v>1814</v>
      </c>
      <c r="P29" s="1792" t="s">
        <v>2535</v>
      </c>
      <c r="Q29" s="1804">
        <v>2018</v>
      </c>
      <c r="R29" s="1859"/>
      <c r="S29" s="1879">
        <f>VLOOKUP(L29,'[5]Xuyên Mộc'!$D$7:$V$46,17,0)/1000000</f>
        <v>922.55759999999998</v>
      </c>
      <c r="T29" s="1877">
        <f>VLOOKUP(L29,'[5]Xuyên Mộc'!$D$7:$V$46,2,0)/1000000</f>
        <v>0</v>
      </c>
      <c r="U29" s="1790"/>
    </row>
    <row r="30" spans="1:22" s="1142" customFormat="1" ht="31.5">
      <c r="A30" s="1555">
        <v>572</v>
      </c>
      <c r="B30" s="1561">
        <f t="shared" si="0"/>
        <v>20</v>
      </c>
      <c r="C30" s="1779" t="s">
        <v>1716</v>
      </c>
      <c r="D30" s="1869" t="s">
        <v>454</v>
      </c>
      <c r="E30" s="1821"/>
      <c r="F30" s="1821"/>
      <c r="G30" s="1804" t="s">
        <v>454</v>
      </c>
      <c r="H30" s="255"/>
      <c r="I30" s="1780" t="s">
        <v>7709</v>
      </c>
      <c r="J30" s="1782" t="s">
        <v>800</v>
      </c>
      <c r="K30" s="1782" t="s">
        <v>1717</v>
      </c>
      <c r="L30" s="1795">
        <v>3091</v>
      </c>
      <c r="M30" s="1780"/>
      <c r="N30" s="1867" t="s">
        <v>858</v>
      </c>
      <c r="O30" s="255" t="s">
        <v>1816</v>
      </c>
      <c r="P30" s="1792" t="s">
        <v>1715</v>
      </c>
      <c r="Q30" s="1804">
        <v>2018</v>
      </c>
      <c r="R30" s="1859"/>
      <c r="S30" s="1879">
        <f>VLOOKUP(L30,'[5]Xuyên Mộc'!$D$7:$V$46,17,0)/1000000</f>
        <v>3338.28</v>
      </c>
      <c r="T30" s="1877">
        <f>VLOOKUP(L30,'[5]Xuyên Mộc'!$D$7:$V$46,2,0)/1000000</f>
        <v>0</v>
      </c>
      <c r="U30" s="1792" t="s">
        <v>2536</v>
      </c>
    </row>
    <row r="31" spans="1:22" s="1142" customFormat="1" ht="31.5">
      <c r="A31" s="1550">
        <v>573</v>
      </c>
      <c r="B31" s="1561">
        <f t="shared" si="0"/>
        <v>21</v>
      </c>
      <c r="C31" s="1797" t="s">
        <v>1718</v>
      </c>
      <c r="D31" s="1869" t="s">
        <v>454</v>
      </c>
      <c r="E31" s="1817"/>
      <c r="F31" s="1817"/>
      <c r="G31" s="1804" t="s">
        <v>454</v>
      </c>
      <c r="H31" s="255"/>
      <c r="I31" s="1787" t="s">
        <v>7710</v>
      </c>
      <c r="J31" s="1787" t="s">
        <v>1719</v>
      </c>
      <c r="K31" s="1579">
        <v>36</v>
      </c>
      <c r="L31" s="1580">
        <v>63000</v>
      </c>
      <c r="M31" s="1787"/>
      <c r="N31" s="1579" t="s">
        <v>858</v>
      </c>
      <c r="O31" s="255" t="s">
        <v>1817</v>
      </c>
      <c r="P31" s="1612" t="s">
        <v>1720</v>
      </c>
      <c r="Q31" s="1804">
        <v>2018</v>
      </c>
      <c r="R31" s="1859"/>
      <c r="S31" s="1879">
        <f>VLOOKUP(L31,'[5]Xuyên Mộc'!$D$7:$V$46,17,0)/1000000</f>
        <v>68040</v>
      </c>
      <c r="T31" s="1877">
        <f>VLOOKUP(L31,'[5]Xuyên Mộc'!$D$7:$V$46,2,0)/1000000</f>
        <v>0</v>
      </c>
      <c r="U31" s="1787" t="s">
        <v>4879</v>
      </c>
    </row>
    <row r="32" spans="1:22" s="1142" customFormat="1" ht="110.25">
      <c r="A32" s="1555">
        <v>574</v>
      </c>
      <c r="B32" s="1561">
        <f t="shared" si="0"/>
        <v>22</v>
      </c>
      <c r="C32" s="1796" t="s">
        <v>1721</v>
      </c>
      <c r="D32" s="1863" t="s">
        <v>454</v>
      </c>
      <c r="E32" s="1814"/>
      <c r="F32" s="1814"/>
      <c r="G32" s="1786" t="s">
        <v>454</v>
      </c>
      <c r="H32" s="1784"/>
      <c r="I32" s="1787" t="s">
        <v>7710</v>
      </c>
      <c r="J32" s="1790" t="s">
        <v>1722</v>
      </c>
      <c r="K32" s="1612" t="s">
        <v>1723</v>
      </c>
      <c r="L32" s="1794">
        <v>100000</v>
      </c>
      <c r="M32" s="1790"/>
      <c r="N32" s="1612" t="s">
        <v>1724</v>
      </c>
      <c r="O32" s="255" t="s">
        <v>2537</v>
      </c>
      <c r="P32" s="1612" t="s">
        <v>2538</v>
      </c>
      <c r="Q32" s="1804"/>
      <c r="R32" s="1859"/>
      <c r="S32" s="1879">
        <f>VLOOKUP(L32,'[5]Xuyên Mộc'!$D$7:$V$46,17,0)/1000000</f>
        <v>108000</v>
      </c>
      <c r="T32" s="1877">
        <f>VLOOKUP(L32,'[5]Xuyên Mộc'!$D$7:$V$46,2,0)/1000000</f>
        <v>0</v>
      </c>
      <c r="U32" s="1790" t="s">
        <v>629</v>
      </c>
    </row>
    <row r="33" spans="1:22" s="1142" customFormat="1" ht="31.5">
      <c r="A33" s="1555">
        <v>576</v>
      </c>
      <c r="B33" s="1561">
        <f>B32+1</f>
        <v>23</v>
      </c>
      <c r="C33" s="1781" t="s">
        <v>1695</v>
      </c>
      <c r="D33" s="1869" t="s">
        <v>454</v>
      </c>
      <c r="E33" s="1820"/>
      <c r="F33" s="1820"/>
      <c r="G33" s="1804" t="s">
        <v>454</v>
      </c>
      <c r="H33" s="255"/>
      <c r="I33" s="1799" t="s">
        <v>7711</v>
      </c>
      <c r="J33" s="1799">
        <v>14</v>
      </c>
      <c r="K33" s="1782">
        <v>383</v>
      </c>
      <c r="L33" s="1793">
        <v>13908</v>
      </c>
      <c r="M33" s="1782"/>
      <c r="N33" s="1862" t="s">
        <v>858</v>
      </c>
      <c r="O33" s="255" t="s">
        <v>1814</v>
      </c>
      <c r="P33" s="1798" t="s">
        <v>1725</v>
      </c>
      <c r="Q33" s="1804">
        <v>2018</v>
      </c>
      <c r="R33" s="1859"/>
      <c r="S33" s="1879">
        <f>'[5]Xuyên Mộc'!$T$22/1000000</f>
        <v>19885.5</v>
      </c>
      <c r="T33" s="1877"/>
      <c r="U33" s="1798" t="s">
        <v>641</v>
      </c>
    </row>
    <row r="34" spans="1:22" s="1142" customFormat="1" ht="31.5">
      <c r="A34" s="1550">
        <v>577</v>
      </c>
      <c r="B34" s="1561">
        <f t="shared" si="0"/>
        <v>24</v>
      </c>
      <c r="C34" s="1781"/>
      <c r="D34" s="1869" t="s">
        <v>454</v>
      </c>
      <c r="E34" s="1820"/>
      <c r="F34" s="1820"/>
      <c r="G34" s="1804" t="s">
        <v>454</v>
      </c>
      <c r="H34" s="255"/>
      <c r="I34" s="1799" t="s">
        <v>7711</v>
      </c>
      <c r="J34" s="1799"/>
      <c r="K34" s="1782">
        <v>273</v>
      </c>
      <c r="L34" s="1793">
        <v>2126</v>
      </c>
      <c r="M34" s="1782"/>
      <c r="N34" s="1862" t="s">
        <v>858</v>
      </c>
      <c r="O34" s="255" t="s">
        <v>1814</v>
      </c>
      <c r="P34" s="1798" t="s">
        <v>1725</v>
      </c>
      <c r="Q34" s="1804">
        <v>2018</v>
      </c>
      <c r="R34" s="1859"/>
      <c r="S34" s="1879"/>
      <c r="T34" s="1877"/>
      <c r="U34" s="1788"/>
    </row>
    <row r="35" spans="1:22" s="1142" customFormat="1" ht="31.5">
      <c r="A35" s="1555">
        <v>578</v>
      </c>
      <c r="B35" s="1561">
        <f t="shared" si="0"/>
        <v>25</v>
      </c>
      <c r="C35" s="1781"/>
      <c r="D35" s="1869" t="s">
        <v>454</v>
      </c>
      <c r="E35" s="1820"/>
      <c r="F35" s="1820"/>
      <c r="G35" s="1804" t="s">
        <v>454</v>
      </c>
      <c r="H35" s="255"/>
      <c r="I35" s="1799" t="s">
        <v>7711</v>
      </c>
      <c r="J35" s="1799"/>
      <c r="K35" s="1782">
        <v>275</v>
      </c>
      <c r="L35" s="1793">
        <v>3323</v>
      </c>
      <c r="M35" s="1782"/>
      <c r="N35" s="1862" t="s">
        <v>858</v>
      </c>
      <c r="O35" s="255" t="s">
        <v>1814</v>
      </c>
      <c r="P35" s="1798" t="s">
        <v>1725</v>
      </c>
      <c r="Q35" s="1804">
        <v>2018</v>
      </c>
      <c r="R35" s="1859"/>
      <c r="S35" s="1879"/>
      <c r="T35" s="1877"/>
      <c r="U35" s="1788"/>
    </row>
    <row r="36" spans="1:22" s="1142" customFormat="1" ht="31.5">
      <c r="A36" s="1550">
        <v>579</v>
      </c>
      <c r="B36" s="1561">
        <f t="shared" si="0"/>
        <v>26</v>
      </c>
      <c r="C36" s="1781"/>
      <c r="D36" s="1869" t="s">
        <v>454</v>
      </c>
      <c r="E36" s="1820"/>
      <c r="F36" s="1820"/>
      <c r="G36" s="1804" t="s">
        <v>454</v>
      </c>
      <c r="H36" s="255"/>
      <c r="I36" s="1799" t="s">
        <v>7711</v>
      </c>
      <c r="J36" s="1799"/>
      <c r="K36" s="1782">
        <v>282</v>
      </c>
      <c r="L36" s="1793">
        <v>2738</v>
      </c>
      <c r="M36" s="1782"/>
      <c r="N36" s="1862" t="s">
        <v>858</v>
      </c>
      <c r="O36" s="255" t="s">
        <v>1814</v>
      </c>
      <c r="P36" s="1798" t="s">
        <v>1725</v>
      </c>
      <c r="Q36" s="1804">
        <v>2018</v>
      </c>
      <c r="R36" s="1859"/>
      <c r="S36" s="1879"/>
      <c r="T36" s="1877"/>
      <c r="U36" s="1788"/>
    </row>
    <row r="37" spans="1:22" s="1142" customFormat="1" ht="31.5">
      <c r="A37" s="1555">
        <v>580</v>
      </c>
      <c r="B37" s="1561">
        <f t="shared" si="0"/>
        <v>27</v>
      </c>
      <c r="C37" s="4069" t="s">
        <v>1119</v>
      </c>
      <c r="D37" s="1869" t="s">
        <v>454</v>
      </c>
      <c r="E37" s="1820"/>
      <c r="F37" s="1820"/>
      <c r="G37" s="1804" t="s">
        <v>454</v>
      </c>
      <c r="H37" s="255"/>
      <c r="I37" s="1799" t="s">
        <v>7711</v>
      </c>
      <c r="J37" s="1799">
        <v>2</v>
      </c>
      <c r="K37" s="1782">
        <v>41</v>
      </c>
      <c r="L37" s="1793">
        <v>171.1</v>
      </c>
      <c r="M37" s="1782"/>
      <c r="N37" s="1862" t="s">
        <v>852</v>
      </c>
      <c r="O37" s="255" t="s">
        <v>1818</v>
      </c>
      <c r="P37" s="1798" t="s">
        <v>1726</v>
      </c>
      <c r="Q37" s="1804">
        <v>2018</v>
      </c>
      <c r="R37" s="1859"/>
      <c r="S37" s="1879"/>
      <c r="T37" s="1877"/>
      <c r="U37" s="1798" t="s">
        <v>643</v>
      </c>
    </row>
    <row r="38" spans="1:22" s="1142" customFormat="1" ht="31.5">
      <c r="A38" s="1550">
        <v>581</v>
      </c>
      <c r="B38" s="1561">
        <f t="shared" si="0"/>
        <v>28</v>
      </c>
      <c r="C38" s="4069"/>
      <c r="D38" s="1869" t="s">
        <v>454</v>
      </c>
      <c r="E38" s="1820"/>
      <c r="F38" s="1820"/>
      <c r="G38" s="1804" t="s">
        <v>454</v>
      </c>
      <c r="H38" s="255"/>
      <c r="I38" s="1799" t="s">
        <v>7711</v>
      </c>
      <c r="J38" s="1799">
        <v>2</v>
      </c>
      <c r="K38" s="1782">
        <v>95</v>
      </c>
      <c r="L38" s="1793">
        <v>390.6</v>
      </c>
      <c r="M38" s="1782"/>
      <c r="N38" s="1862" t="s">
        <v>852</v>
      </c>
      <c r="O38" s="255" t="s">
        <v>1818</v>
      </c>
      <c r="P38" s="1798" t="s">
        <v>1726</v>
      </c>
      <c r="Q38" s="1804">
        <v>2018</v>
      </c>
      <c r="R38" s="1859"/>
      <c r="S38" s="1879"/>
      <c r="T38" s="1877"/>
      <c r="U38" s="1788"/>
    </row>
    <row r="39" spans="1:22" s="1142" customFormat="1" ht="31.5">
      <c r="A39" s="1555">
        <v>582</v>
      </c>
      <c r="B39" s="1561">
        <f t="shared" si="0"/>
        <v>29</v>
      </c>
      <c r="C39" s="1587" t="s">
        <v>1727</v>
      </c>
      <c r="D39" s="1869" t="s">
        <v>454</v>
      </c>
      <c r="E39" s="1703"/>
      <c r="F39" s="1703"/>
      <c r="G39" s="1804" t="s">
        <v>454</v>
      </c>
      <c r="H39" s="255"/>
      <c r="I39" s="1782" t="s">
        <v>7712</v>
      </c>
      <c r="J39" s="1782">
        <v>45</v>
      </c>
      <c r="K39" s="1782">
        <v>73</v>
      </c>
      <c r="L39" s="1793">
        <v>1200</v>
      </c>
      <c r="M39" s="1782"/>
      <c r="N39" s="1862" t="s">
        <v>751</v>
      </c>
      <c r="O39" s="255" t="s">
        <v>1819</v>
      </c>
      <c r="P39" s="1798" t="s">
        <v>1726</v>
      </c>
      <c r="Q39" s="1804">
        <v>2018</v>
      </c>
      <c r="R39" s="1859"/>
      <c r="S39" s="1879">
        <f>VLOOKUP(L39,'[5]Xuyên Mộc'!$D$7:$V$46,17,0)/1000000</f>
        <v>1800</v>
      </c>
      <c r="T39" s="1877">
        <f>VLOOKUP(L39,'[5]Xuyên Mộc'!$D$7:$V$46,2,0)/1000000</f>
        <v>0</v>
      </c>
      <c r="U39" s="1788" t="s">
        <v>4880</v>
      </c>
    </row>
    <row r="40" spans="1:22" s="1142" customFormat="1" ht="31.5">
      <c r="A40" s="1550">
        <v>583</v>
      </c>
      <c r="B40" s="1561">
        <f t="shared" si="0"/>
        <v>30</v>
      </c>
      <c r="C40" s="1783" t="s">
        <v>1728</v>
      </c>
      <c r="D40" s="1869" t="s">
        <v>454</v>
      </c>
      <c r="E40" s="1818"/>
      <c r="F40" s="1818"/>
      <c r="G40" s="1804" t="s">
        <v>454</v>
      </c>
      <c r="H40" s="255"/>
      <c r="I40" s="1782" t="s">
        <v>7713</v>
      </c>
      <c r="J40" s="1782">
        <v>45</v>
      </c>
      <c r="K40" s="1782">
        <v>121</v>
      </c>
      <c r="L40" s="1793">
        <v>1323</v>
      </c>
      <c r="M40" s="1782"/>
      <c r="N40" s="1798" t="s">
        <v>852</v>
      </c>
      <c r="O40" s="255" t="s">
        <v>1820</v>
      </c>
      <c r="P40" s="1798" t="s">
        <v>1726</v>
      </c>
      <c r="Q40" s="1804"/>
      <c r="R40" s="1859"/>
      <c r="S40" s="1879">
        <f>VLOOKUP(L40,'[5]Xuyên Mộc'!$D$7:$V$46,17,0)/1000000</f>
        <v>1984.5</v>
      </c>
      <c r="T40" s="1877">
        <f>VLOOKUP(L40,'[5]Xuyên Mộc'!$D$7:$V$46,2,0)/1000000</f>
        <v>0</v>
      </c>
      <c r="U40" s="1798" t="s">
        <v>643</v>
      </c>
    </row>
    <row r="41" spans="1:22" s="1142" customFormat="1" ht="47.25">
      <c r="A41" s="1550">
        <v>585</v>
      </c>
      <c r="B41" s="1561">
        <f>B40+1</f>
        <v>31</v>
      </c>
      <c r="C41" s="1783" t="s">
        <v>1729</v>
      </c>
      <c r="D41" s="1869" t="s">
        <v>454</v>
      </c>
      <c r="E41" s="1818"/>
      <c r="F41" s="1818"/>
      <c r="G41" s="1804" t="s">
        <v>454</v>
      </c>
      <c r="H41" s="255"/>
      <c r="I41" s="1782" t="s">
        <v>7714</v>
      </c>
      <c r="J41" s="1782">
        <v>19</v>
      </c>
      <c r="K41" s="1782" t="s">
        <v>1731</v>
      </c>
      <c r="L41" s="1593">
        <v>9605</v>
      </c>
      <c r="M41" s="1782"/>
      <c r="N41" s="1782" t="s">
        <v>852</v>
      </c>
      <c r="O41" s="255" t="s">
        <v>2539</v>
      </c>
      <c r="P41" s="1798" t="s">
        <v>1732</v>
      </c>
      <c r="Q41" s="1804"/>
      <c r="R41" s="1859"/>
      <c r="S41" s="1879">
        <f>VLOOKUP(L41,'[5]Xuyên Mộc'!$D$7:$V$46,17,0)/1000000</f>
        <v>14407.5</v>
      </c>
      <c r="T41" s="1877">
        <f>VLOOKUP(L41,'[5]Xuyên Mộc'!$D$7:$V$46,2,0)/1000000</f>
        <v>0</v>
      </c>
      <c r="U41" s="1798" t="s">
        <v>643</v>
      </c>
    </row>
    <row r="42" spans="1:22" s="1142" customFormat="1" ht="141.75">
      <c r="A42" s="1555">
        <v>586</v>
      </c>
      <c r="B42" s="1561">
        <f t="shared" si="0"/>
        <v>32</v>
      </c>
      <c r="C42" s="1783" t="s">
        <v>1733</v>
      </c>
      <c r="D42" s="1869" t="s">
        <v>454</v>
      </c>
      <c r="E42" s="1818"/>
      <c r="F42" s="1818"/>
      <c r="G42" s="1804" t="s">
        <v>454</v>
      </c>
      <c r="H42" s="255"/>
      <c r="I42" s="1782" t="s">
        <v>7715</v>
      </c>
      <c r="J42" s="1782">
        <v>3</v>
      </c>
      <c r="K42" s="1782" t="s">
        <v>1734</v>
      </c>
      <c r="L42" s="1597">
        <v>11693</v>
      </c>
      <c r="M42" s="1782" t="s">
        <v>656</v>
      </c>
      <c r="N42" s="1782" t="s">
        <v>756</v>
      </c>
      <c r="O42" s="255" t="s">
        <v>1821</v>
      </c>
      <c r="P42" s="1798" t="s">
        <v>1735</v>
      </c>
      <c r="Q42" s="1804"/>
      <c r="R42" s="1859"/>
      <c r="S42" s="1879">
        <f>VLOOKUP(L42,'[5]Xuyên Mộc'!$D$7:$V$46,17,0)/1000000</f>
        <v>10523.7</v>
      </c>
      <c r="T42" s="1877">
        <f>VLOOKUP(L42,'[5]Xuyên Mộc'!$D$7:$V$46,2,0)/1000000</f>
        <v>83.225999999999999</v>
      </c>
      <c r="U42" s="1798" t="s">
        <v>1736</v>
      </c>
    </row>
    <row r="43" spans="1:22" s="1142" customFormat="1" ht="31.5">
      <c r="A43" s="1550">
        <v>587</v>
      </c>
      <c r="B43" s="1561">
        <f t="shared" si="0"/>
        <v>33</v>
      </c>
      <c r="C43" s="1783" t="s">
        <v>1737</v>
      </c>
      <c r="D43" s="1869" t="s">
        <v>454</v>
      </c>
      <c r="E43" s="1818"/>
      <c r="F43" s="1818"/>
      <c r="G43" s="1804" t="s">
        <v>454</v>
      </c>
      <c r="H43" s="255"/>
      <c r="I43" s="1782" t="s">
        <v>7716</v>
      </c>
      <c r="J43" s="1782">
        <v>10</v>
      </c>
      <c r="K43" s="1782" t="s">
        <v>1738</v>
      </c>
      <c r="L43" s="1598">
        <v>4277.8</v>
      </c>
      <c r="M43" s="1782"/>
      <c r="N43" s="1782" t="s">
        <v>1039</v>
      </c>
      <c r="O43" s="255" t="s">
        <v>1822</v>
      </c>
      <c r="P43" s="1798" t="s">
        <v>1739</v>
      </c>
      <c r="Q43" s="1804"/>
      <c r="R43" s="1859"/>
      <c r="S43" s="1879">
        <f>VLOOKUP(L43,'[5]Xuyên Mộc'!$D$7:$V$46,17,0)/1000000</f>
        <v>5133.3599999999997</v>
      </c>
      <c r="T43" s="1877">
        <f>VLOOKUP(L43,'[5]Xuyên Mộc'!$D$7:$V$46,2,0)/1000000</f>
        <v>33.822499999999998</v>
      </c>
      <c r="U43" s="1798" t="s">
        <v>684</v>
      </c>
    </row>
    <row r="44" spans="1:22" s="1142" customFormat="1" ht="78.75">
      <c r="A44" s="1555">
        <v>588</v>
      </c>
      <c r="B44" s="1561">
        <f t="shared" si="0"/>
        <v>34</v>
      </c>
      <c r="C44" s="1783" t="s">
        <v>1740</v>
      </c>
      <c r="D44" s="1869" t="s">
        <v>454</v>
      </c>
      <c r="E44" s="1818"/>
      <c r="F44" s="1818"/>
      <c r="G44" s="1804" t="s">
        <v>454</v>
      </c>
      <c r="H44" s="255"/>
      <c r="I44" s="1782" t="s">
        <v>7717</v>
      </c>
      <c r="J44" s="1782">
        <v>10</v>
      </c>
      <c r="K44" s="1782" t="s">
        <v>1741</v>
      </c>
      <c r="L44" s="1597">
        <v>2673</v>
      </c>
      <c r="M44" s="1782" t="s">
        <v>1742</v>
      </c>
      <c r="N44" s="1861" t="s">
        <v>1039</v>
      </c>
      <c r="O44" s="255" t="s">
        <v>192</v>
      </c>
      <c r="P44" s="1798" t="s">
        <v>1739</v>
      </c>
      <c r="Q44" s="1804">
        <v>2018</v>
      </c>
      <c r="R44" s="1859"/>
      <c r="S44" s="1879">
        <f>VLOOKUP(L44,'[5]Xuyên Mộc'!$D$7:$V$46,17,0)/1000000</f>
        <v>4009.5</v>
      </c>
      <c r="T44" s="1877">
        <f>VLOOKUP(L44,'[5]Xuyên Mộc'!$D$7:$V$46,2,0)/1000000</f>
        <v>54.975299999999997</v>
      </c>
      <c r="U44" s="1798" t="s">
        <v>684</v>
      </c>
    </row>
    <row r="45" spans="1:22" s="1142" customFormat="1" ht="31.5">
      <c r="A45" s="1550">
        <v>589</v>
      </c>
      <c r="B45" s="1561">
        <f t="shared" si="0"/>
        <v>35</v>
      </c>
      <c r="C45" s="1783" t="s">
        <v>1743</v>
      </c>
      <c r="D45" s="1869" t="s">
        <v>454</v>
      </c>
      <c r="E45" s="1818"/>
      <c r="F45" s="1818"/>
      <c r="G45" s="1804" t="s">
        <v>454</v>
      </c>
      <c r="H45" s="255"/>
      <c r="I45" s="1782" t="s">
        <v>7717</v>
      </c>
      <c r="J45" s="1782">
        <v>12</v>
      </c>
      <c r="K45" s="1782">
        <v>158</v>
      </c>
      <c r="L45" s="1597">
        <v>1514</v>
      </c>
      <c r="M45" s="1782"/>
      <c r="N45" s="1782" t="s">
        <v>775</v>
      </c>
      <c r="O45" s="255" t="s">
        <v>1824</v>
      </c>
      <c r="P45" s="1798" t="s">
        <v>1744</v>
      </c>
      <c r="Q45" s="1804"/>
      <c r="R45" s="1859"/>
      <c r="S45" s="1879">
        <v>1754.5</v>
      </c>
      <c r="T45" s="1877">
        <v>453</v>
      </c>
      <c r="U45" s="1798" t="s">
        <v>1745</v>
      </c>
      <c r="V45" s="1142">
        <v>1</v>
      </c>
    </row>
    <row r="46" spans="1:22" s="1142" customFormat="1" ht="31.5">
      <c r="A46" s="1550">
        <v>591</v>
      </c>
      <c r="B46" s="1561">
        <f>B45+1</f>
        <v>36</v>
      </c>
      <c r="C46" s="1783" t="s">
        <v>664</v>
      </c>
      <c r="D46" s="1869" t="s">
        <v>454</v>
      </c>
      <c r="E46" s="1818"/>
      <c r="F46" s="1818"/>
      <c r="G46" s="1804" t="s">
        <v>454</v>
      </c>
      <c r="H46" s="255"/>
      <c r="I46" s="1782" t="s">
        <v>7718</v>
      </c>
      <c r="J46" s="1782">
        <v>51</v>
      </c>
      <c r="K46" s="1782" t="s">
        <v>1746</v>
      </c>
      <c r="L46" s="1793">
        <v>1445</v>
      </c>
      <c r="M46" s="1782"/>
      <c r="N46" s="1782" t="s">
        <v>979</v>
      </c>
      <c r="O46" s="255" t="s">
        <v>1825</v>
      </c>
      <c r="P46" s="1798" t="s">
        <v>1301</v>
      </c>
      <c r="Q46" s="1804"/>
      <c r="R46" s="1859"/>
      <c r="S46" s="1879">
        <f>VLOOKUP(L46,'[5]Xuyên Mộc'!$D$7:$V$46,17,0)/1000000</f>
        <v>2167.5</v>
      </c>
      <c r="T46" s="1877">
        <f>VLOOKUP(L46,'[5]Xuyên Mộc'!$D$7:$V$46,2,0)/1000000</f>
        <v>0</v>
      </c>
      <c r="U46" s="1798" t="s">
        <v>684</v>
      </c>
    </row>
    <row r="47" spans="1:22" s="1142" customFormat="1" ht="47.25">
      <c r="A47" s="1550">
        <v>593</v>
      </c>
      <c r="B47" s="1561">
        <f>B46+1</f>
        <v>37</v>
      </c>
      <c r="C47" s="1587" t="s">
        <v>1331</v>
      </c>
      <c r="D47" s="1869" t="s">
        <v>454</v>
      </c>
      <c r="E47" s="1703"/>
      <c r="F47" s="1703"/>
      <c r="G47" s="1804" t="s">
        <v>454</v>
      </c>
      <c r="H47" s="255"/>
      <c r="I47" s="1782" t="s">
        <v>7719</v>
      </c>
      <c r="J47" s="1782">
        <v>21</v>
      </c>
      <c r="K47" s="1782" t="s">
        <v>1747</v>
      </c>
      <c r="L47" s="1793">
        <v>199.4</v>
      </c>
      <c r="M47" s="1782"/>
      <c r="N47" s="1865" t="s">
        <v>852</v>
      </c>
      <c r="O47" s="255" t="s">
        <v>1814</v>
      </c>
      <c r="P47" s="1798" t="s">
        <v>1301</v>
      </c>
      <c r="Q47" s="1804">
        <v>2018</v>
      </c>
      <c r="R47" s="1859"/>
      <c r="S47" s="1879">
        <f>VLOOKUP(L47,'[5]Xuyên Mộc'!$D$7:$V$46,17,0)/1000000</f>
        <v>358.92</v>
      </c>
      <c r="T47" s="1877">
        <f>VLOOKUP(L47,'[5]Xuyên Mộc'!$D$7:$V$46,2,0)/1000000</f>
        <v>0</v>
      </c>
      <c r="U47" s="1788" t="s">
        <v>4881</v>
      </c>
    </row>
    <row r="48" spans="1:22" s="1142" customFormat="1">
      <c r="A48" s="1550">
        <v>595</v>
      </c>
      <c r="B48" s="1561">
        <f>B47+1</f>
        <v>38</v>
      </c>
      <c r="C48" s="4078" t="s">
        <v>1430</v>
      </c>
      <c r="D48" s="1869" t="s">
        <v>454</v>
      </c>
      <c r="E48" s="1818"/>
      <c r="F48" s="1818"/>
      <c r="G48" s="1804" t="s">
        <v>454</v>
      </c>
      <c r="H48" s="255"/>
      <c r="I48" s="1782" t="s">
        <v>7720</v>
      </c>
      <c r="J48" s="1582">
        <v>71</v>
      </c>
      <c r="K48" s="1782" t="s">
        <v>1748</v>
      </c>
      <c r="L48" s="1793">
        <v>1119</v>
      </c>
      <c r="M48" s="1785"/>
      <c r="N48" s="1868" t="s">
        <v>852</v>
      </c>
      <c r="O48" s="255" t="s">
        <v>1826</v>
      </c>
      <c r="P48" s="1617" t="s">
        <v>1749</v>
      </c>
      <c r="Q48" s="1804">
        <v>2018</v>
      </c>
      <c r="R48" s="1885"/>
      <c r="S48" s="4296">
        <f>'[5]Xuyên Mộc'!$T$32/1000000</f>
        <v>5140.5</v>
      </c>
      <c r="T48" s="4299"/>
      <c r="U48" s="1789" t="s">
        <v>671</v>
      </c>
    </row>
    <row r="49" spans="1:21" s="1142" customFormat="1">
      <c r="A49" s="1555">
        <v>596</v>
      </c>
      <c r="B49" s="1561">
        <f t="shared" si="0"/>
        <v>39</v>
      </c>
      <c r="C49" s="4078"/>
      <c r="D49" s="1869" t="s">
        <v>454</v>
      </c>
      <c r="E49" s="1818"/>
      <c r="F49" s="1818"/>
      <c r="G49" s="1804" t="s">
        <v>454</v>
      </c>
      <c r="H49" s="255"/>
      <c r="I49" s="4074" t="s">
        <v>7720</v>
      </c>
      <c r="J49" s="1782">
        <v>71</v>
      </c>
      <c r="K49" s="1782">
        <v>1218</v>
      </c>
      <c r="L49" s="1793">
        <v>294</v>
      </c>
      <c r="M49" s="1782"/>
      <c r="N49" s="1861" t="s">
        <v>852</v>
      </c>
      <c r="O49" s="255" t="s">
        <v>1826</v>
      </c>
      <c r="P49" s="1798" t="s">
        <v>1749</v>
      </c>
      <c r="Q49" s="1804">
        <v>2018</v>
      </c>
      <c r="R49" s="1886"/>
      <c r="S49" s="4297"/>
      <c r="T49" s="4300"/>
      <c r="U49" s="1788" t="s">
        <v>673</v>
      </c>
    </row>
    <row r="50" spans="1:21" s="1142" customFormat="1">
      <c r="A50" s="1550">
        <v>597</v>
      </c>
      <c r="B50" s="1561">
        <f t="shared" si="0"/>
        <v>40</v>
      </c>
      <c r="C50" s="4078"/>
      <c r="D50" s="1869" t="s">
        <v>454</v>
      </c>
      <c r="E50" s="1818"/>
      <c r="F50" s="1818"/>
      <c r="G50" s="1804" t="s">
        <v>454</v>
      </c>
      <c r="H50" s="255"/>
      <c r="I50" s="4074"/>
      <c r="J50" s="1782"/>
      <c r="K50" s="1782">
        <v>1312</v>
      </c>
      <c r="L50" s="1793">
        <v>141</v>
      </c>
      <c r="M50" s="1782"/>
      <c r="N50" s="1861" t="s">
        <v>852</v>
      </c>
      <c r="O50" s="255" t="s">
        <v>1826</v>
      </c>
      <c r="P50" s="1862" t="s">
        <v>1749</v>
      </c>
      <c r="Q50" s="1804">
        <v>2018</v>
      </c>
      <c r="R50" s="1886"/>
      <c r="S50" s="4297"/>
      <c r="T50" s="4300"/>
      <c r="U50" s="1787"/>
    </row>
    <row r="51" spans="1:21" s="1142" customFormat="1">
      <c r="A51" s="1555">
        <v>598</v>
      </c>
      <c r="B51" s="1561">
        <f t="shared" si="0"/>
        <v>41</v>
      </c>
      <c r="C51" s="4078"/>
      <c r="D51" s="1869" t="s">
        <v>454</v>
      </c>
      <c r="E51" s="1818"/>
      <c r="F51" s="1818"/>
      <c r="G51" s="1804" t="s">
        <v>454</v>
      </c>
      <c r="H51" s="255"/>
      <c r="I51" s="4074"/>
      <c r="J51" s="1782"/>
      <c r="K51" s="1782">
        <v>1366</v>
      </c>
      <c r="L51" s="1793">
        <v>477</v>
      </c>
      <c r="M51" s="1782"/>
      <c r="N51" s="1861" t="s">
        <v>852</v>
      </c>
      <c r="O51" s="255" t="s">
        <v>1826</v>
      </c>
      <c r="P51" s="1862" t="s">
        <v>1749</v>
      </c>
      <c r="Q51" s="1804">
        <v>2018</v>
      </c>
      <c r="R51" s="1886"/>
      <c r="S51" s="4297"/>
      <c r="T51" s="4300"/>
      <c r="U51" s="1787"/>
    </row>
    <row r="52" spans="1:21" s="1142" customFormat="1">
      <c r="A52" s="1550">
        <v>599</v>
      </c>
      <c r="B52" s="1561">
        <f t="shared" si="0"/>
        <v>42</v>
      </c>
      <c r="C52" s="4078"/>
      <c r="D52" s="1869" t="s">
        <v>454</v>
      </c>
      <c r="E52" s="1818"/>
      <c r="F52" s="1818"/>
      <c r="G52" s="1804" t="s">
        <v>454</v>
      </c>
      <c r="H52" s="255"/>
      <c r="I52" s="4074"/>
      <c r="J52" s="1782"/>
      <c r="K52" s="1782">
        <v>1360</v>
      </c>
      <c r="L52" s="1793">
        <v>110</v>
      </c>
      <c r="M52" s="1782"/>
      <c r="N52" s="1861" t="s">
        <v>852</v>
      </c>
      <c r="O52" s="255" t="s">
        <v>1826</v>
      </c>
      <c r="P52" s="1862" t="s">
        <v>1749</v>
      </c>
      <c r="Q52" s="1804">
        <v>2018</v>
      </c>
      <c r="R52" s="1886"/>
      <c r="S52" s="4297"/>
      <c r="T52" s="4300"/>
      <c r="U52" s="1787"/>
    </row>
    <row r="53" spans="1:21" s="1142" customFormat="1">
      <c r="A53" s="1555">
        <v>600</v>
      </c>
      <c r="B53" s="1561">
        <f t="shared" si="0"/>
        <v>43</v>
      </c>
      <c r="C53" s="4078"/>
      <c r="D53" s="1869" t="s">
        <v>454</v>
      </c>
      <c r="E53" s="1818"/>
      <c r="F53" s="1818"/>
      <c r="G53" s="1804" t="s">
        <v>454</v>
      </c>
      <c r="H53" s="255"/>
      <c r="I53" s="4074"/>
      <c r="J53" s="1782"/>
      <c r="K53" s="1782">
        <v>1310</v>
      </c>
      <c r="L53" s="1793">
        <v>684</v>
      </c>
      <c r="M53" s="1782"/>
      <c r="N53" s="1861" t="s">
        <v>852</v>
      </c>
      <c r="O53" s="255" t="s">
        <v>1826</v>
      </c>
      <c r="P53" s="1862" t="s">
        <v>1749</v>
      </c>
      <c r="Q53" s="1804">
        <v>2018</v>
      </c>
      <c r="R53" s="1886"/>
      <c r="S53" s="4297"/>
      <c r="T53" s="4300"/>
      <c r="U53" s="1787"/>
    </row>
    <row r="54" spans="1:21" s="1142" customFormat="1">
      <c r="A54" s="1550">
        <v>601</v>
      </c>
      <c r="B54" s="1561">
        <f t="shared" si="0"/>
        <v>44</v>
      </c>
      <c r="C54" s="4078"/>
      <c r="D54" s="1869" t="s">
        <v>454</v>
      </c>
      <c r="E54" s="1818"/>
      <c r="F54" s="1818"/>
      <c r="G54" s="1804" t="s">
        <v>454</v>
      </c>
      <c r="H54" s="255"/>
      <c r="I54" s="4074"/>
      <c r="J54" s="1782"/>
      <c r="K54" s="1782">
        <v>1363</v>
      </c>
      <c r="L54" s="1793">
        <v>360</v>
      </c>
      <c r="M54" s="1782"/>
      <c r="N54" s="1861" t="s">
        <v>852</v>
      </c>
      <c r="O54" s="255" t="s">
        <v>1826</v>
      </c>
      <c r="P54" s="1862" t="s">
        <v>1749</v>
      </c>
      <c r="Q54" s="1804">
        <v>2018</v>
      </c>
      <c r="R54" s="1886"/>
      <c r="S54" s="4297"/>
      <c r="T54" s="4300"/>
      <c r="U54" s="1787"/>
    </row>
    <row r="55" spans="1:21" s="1142" customFormat="1">
      <c r="A55" s="1555">
        <v>602</v>
      </c>
      <c r="B55" s="1561">
        <f t="shared" si="0"/>
        <v>45</v>
      </c>
      <c r="C55" s="4078"/>
      <c r="D55" s="1869" t="s">
        <v>454</v>
      </c>
      <c r="E55" s="1818"/>
      <c r="F55" s="1818"/>
      <c r="G55" s="1804" t="s">
        <v>454</v>
      </c>
      <c r="H55" s="255"/>
      <c r="I55" s="4074"/>
      <c r="J55" s="1782"/>
      <c r="K55" s="1782">
        <v>249</v>
      </c>
      <c r="L55" s="1793">
        <v>242</v>
      </c>
      <c r="M55" s="1782"/>
      <c r="N55" s="1861" t="s">
        <v>852</v>
      </c>
      <c r="O55" s="255" t="s">
        <v>1826</v>
      </c>
      <c r="P55" s="1862" t="s">
        <v>1749</v>
      </c>
      <c r="Q55" s="1804">
        <v>2018</v>
      </c>
      <c r="R55" s="1887"/>
      <c r="S55" s="4298"/>
      <c r="T55" s="4301"/>
      <c r="U55" s="1787"/>
    </row>
    <row r="56" spans="1:21" s="1142" customFormat="1">
      <c r="A56" s="1550">
        <v>603</v>
      </c>
      <c r="B56" s="1561">
        <f t="shared" si="0"/>
        <v>46</v>
      </c>
      <c r="C56" s="1783" t="s">
        <v>1182</v>
      </c>
      <c r="D56" s="1869" t="s">
        <v>454</v>
      </c>
      <c r="E56" s="1818"/>
      <c r="F56" s="1818"/>
      <c r="G56" s="1804" t="s">
        <v>454</v>
      </c>
      <c r="H56" s="255"/>
      <c r="I56" s="1782" t="s">
        <v>7721</v>
      </c>
      <c r="J56" s="1782">
        <v>71</v>
      </c>
      <c r="K56" s="1782">
        <v>1588</v>
      </c>
      <c r="L56" s="1793">
        <v>266</v>
      </c>
      <c r="M56" s="1782"/>
      <c r="N56" s="1782" t="s">
        <v>1039</v>
      </c>
      <c r="O56" s="255" t="s">
        <v>1828</v>
      </c>
      <c r="P56" s="1798" t="s">
        <v>1750</v>
      </c>
      <c r="Q56" s="1804"/>
      <c r="R56" s="1859"/>
      <c r="S56" s="1879">
        <f>VLOOKUP(L56,'[5]Xuyên Mộc'!$D$7:$V$46,17,0)/1000000</f>
        <v>399</v>
      </c>
      <c r="T56" s="1877">
        <f>VLOOKUP(L56,'[5]Xuyên Mộc'!$D$7:$V$46,2,0)/1000000</f>
        <v>0</v>
      </c>
      <c r="U56" s="1788" t="s">
        <v>676</v>
      </c>
    </row>
    <row r="57" spans="1:21" s="1142" customFormat="1">
      <c r="A57" s="1555">
        <v>604</v>
      </c>
      <c r="B57" s="1561">
        <f t="shared" si="0"/>
        <v>47</v>
      </c>
      <c r="C57" s="1783" t="s">
        <v>1751</v>
      </c>
      <c r="D57" s="1869" t="s">
        <v>454</v>
      </c>
      <c r="E57" s="1818"/>
      <c r="F57" s="1818"/>
      <c r="G57" s="1804" t="s">
        <v>454</v>
      </c>
      <c r="H57" s="255"/>
      <c r="I57" s="1782" t="s">
        <v>7722</v>
      </c>
      <c r="J57" s="1782">
        <v>72</v>
      </c>
      <c r="K57" s="1782">
        <v>154</v>
      </c>
      <c r="L57" s="1793">
        <v>250</v>
      </c>
      <c r="M57" s="1782"/>
      <c r="N57" s="1782" t="s">
        <v>852</v>
      </c>
      <c r="O57" s="255" t="s">
        <v>1829</v>
      </c>
      <c r="P57" s="1798" t="s">
        <v>1750</v>
      </c>
      <c r="Q57" s="1804"/>
      <c r="R57" s="1859"/>
      <c r="S57" s="1879">
        <f>VLOOKUP(L57,'[5]Xuyên Mộc'!$D$7:$V$46,17,0)/1000000</f>
        <v>300</v>
      </c>
      <c r="T57" s="1877">
        <f>VLOOKUP(L57,'[5]Xuyên Mộc'!$D$7:$V$46,2,0)/1000000</f>
        <v>0</v>
      </c>
      <c r="U57" s="1788" t="s">
        <v>643</v>
      </c>
    </row>
    <row r="58" spans="1:21" s="1142" customFormat="1">
      <c r="A58" s="1555">
        <v>606</v>
      </c>
      <c r="B58" s="1561">
        <f>B57+1</f>
        <v>48</v>
      </c>
      <c r="C58" s="1783" t="s">
        <v>1752</v>
      </c>
      <c r="D58" s="1869" t="s">
        <v>454</v>
      </c>
      <c r="E58" s="1818"/>
      <c r="F58" s="1818"/>
      <c r="G58" s="1804" t="s">
        <v>454</v>
      </c>
      <c r="H58" s="255"/>
      <c r="I58" s="1782" t="s">
        <v>7723</v>
      </c>
      <c r="J58" s="1782">
        <v>35</v>
      </c>
      <c r="K58" s="1782">
        <v>88</v>
      </c>
      <c r="L58" s="1793">
        <v>1617</v>
      </c>
      <c r="M58" s="1782"/>
      <c r="N58" s="1788" t="s">
        <v>1753</v>
      </c>
      <c r="O58" s="255" t="s">
        <v>1830</v>
      </c>
      <c r="P58" s="1617" t="s">
        <v>1301</v>
      </c>
      <c r="Q58" s="1804"/>
      <c r="R58" s="1859"/>
      <c r="S58" s="1879">
        <f>VLOOKUP(L58,'[5]Xuyên Mộc'!$D$7:$V$46,17,0)/1000000</f>
        <v>2425.5</v>
      </c>
      <c r="T58" s="1877">
        <f>VLOOKUP(L58,'[5]Xuyên Mộc'!$D$7:$V$46,2,0)/1000000</f>
        <v>24.32</v>
      </c>
      <c r="U58" s="1617" t="s">
        <v>671</v>
      </c>
    </row>
    <row r="59" spans="1:21" s="1142" customFormat="1" ht="31.5">
      <c r="A59" s="1550">
        <v>607</v>
      </c>
      <c r="B59" s="1561">
        <f t="shared" si="0"/>
        <v>49</v>
      </c>
      <c r="C59" s="1783" t="s">
        <v>1754</v>
      </c>
      <c r="D59" s="1869" t="s">
        <v>454</v>
      </c>
      <c r="E59" s="1818"/>
      <c r="F59" s="1818"/>
      <c r="G59" s="1804" t="s">
        <v>454</v>
      </c>
      <c r="H59" s="255"/>
      <c r="I59" s="1782" t="s">
        <v>7724</v>
      </c>
      <c r="J59" s="1782">
        <v>11</v>
      </c>
      <c r="K59" s="1782" t="s">
        <v>1755</v>
      </c>
      <c r="L59" s="1793">
        <v>2616</v>
      </c>
      <c r="M59" s="1782"/>
      <c r="N59" s="1788" t="s">
        <v>1039</v>
      </c>
      <c r="O59" s="255" t="s">
        <v>1831</v>
      </c>
      <c r="P59" s="1617" t="s">
        <v>1301</v>
      </c>
      <c r="Q59" s="1804"/>
      <c r="R59" s="1859"/>
      <c r="S59" s="1879">
        <f>VLOOKUP(L59,'[5]Xuyên Mộc'!$D$7:$V$46,17,0)/1000000</f>
        <v>3139.2</v>
      </c>
      <c r="T59" s="1877">
        <f>VLOOKUP(L59,'[5]Xuyên Mộc'!$D$7:$V$46,2,0)/1000000</f>
        <v>0</v>
      </c>
      <c r="U59" s="1617" t="s">
        <v>684</v>
      </c>
    </row>
    <row r="60" spans="1:21" s="1142" customFormat="1" ht="31.5">
      <c r="A60" s="1555">
        <v>608</v>
      </c>
      <c r="B60" s="1561">
        <f t="shared" si="0"/>
        <v>50</v>
      </c>
      <c r="C60" s="1783" t="s">
        <v>1756</v>
      </c>
      <c r="D60" s="1869" t="s">
        <v>454</v>
      </c>
      <c r="E60" s="1818"/>
      <c r="F60" s="1818"/>
      <c r="G60" s="1804" t="s">
        <v>454</v>
      </c>
      <c r="H60" s="255"/>
      <c r="I60" s="1782" t="s">
        <v>7723</v>
      </c>
      <c r="J60" s="1782">
        <v>35</v>
      </c>
      <c r="K60" s="1782" t="s">
        <v>1757</v>
      </c>
      <c r="L60" s="1793">
        <v>12034</v>
      </c>
      <c r="M60" s="1782"/>
      <c r="N60" s="1865" t="s">
        <v>1039</v>
      </c>
      <c r="O60" s="255" t="s">
        <v>1832</v>
      </c>
      <c r="P60" s="1617" t="s">
        <v>1758</v>
      </c>
      <c r="Q60" s="1804">
        <v>2018</v>
      </c>
      <c r="R60" s="1859"/>
      <c r="S60" s="1879">
        <f>VLOOKUP(L60,'[5]Xuyên Mộc'!$D$7:$V$46,17,0)/1000000</f>
        <v>8664.48</v>
      </c>
      <c r="T60" s="1877">
        <f>VLOOKUP(L60,'[5]Xuyên Mộc'!$D$7:$V$46,2,0)/1000000</f>
        <v>0</v>
      </c>
      <c r="U60" s="1617" t="s">
        <v>687</v>
      </c>
    </row>
    <row r="61" spans="1:21" s="1142" customFormat="1" ht="31.5">
      <c r="A61" s="1550">
        <v>609</v>
      </c>
      <c r="B61" s="1561">
        <f t="shared" si="0"/>
        <v>51</v>
      </c>
      <c r="C61" s="1783" t="s">
        <v>1759</v>
      </c>
      <c r="D61" s="1869" t="s">
        <v>454</v>
      </c>
      <c r="E61" s="1818"/>
      <c r="F61" s="1818"/>
      <c r="G61" s="1804" t="s">
        <v>454</v>
      </c>
      <c r="H61" s="255"/>
      <c r="I61" s="1782" t="s">
        <v>7723</v>
      </c>
      <c r="J61" s="1782">
        <v>35</v>
      </c>
      <c r="K61" s="1782">
        <v>153</v>
      </c>
      <c r="L61" s="1793">
        <v>727</v>
      </c>
      <c r="M61" s="1782"/>
      <c r="N61" s="1782" t="s">
        <v>1039</v>
      </c>
      <c r="O61" s="255" t="s">
        <v>1823</v>
      </c>
      <c r="P61" s="1617" t="s">
        <v>1301</v>
      </c>
      <c r="Q61" s="1804"/>
      <c r="R61" s="1859"/>
      <c r="S61" s="1879">
        <f>VLOOKUP(L61,'[5]Xuyên Mộc'!$D$7:$V$46,17,0)/1000000</f>
        <v>357.68400000000003</v>
      </c>
      <c r="T61" s="1877">
        <f>VLOOKUP(L61,'[5]Xuyên Mộc'!$D$7:$V$46,2,0)/1000000</f>
        <v>0</v>
      </c>
      <c r="U61" s="1617" t="s">
        <v>684</v>
      </c>
    </row>
    <row r="62" spans="1:21" s="1142" customFormat="1" ht="31.5">
      <c r="A62" s="1550">
        <v>611</v>
      </c>
      <c r="B62" s="1561">
        <f>B61+1</f>
        <v>52</v>
      </c>
      <c r="C62" s="1587" t="s">
        <v>1760</v>
      </c>
      <c r="D62" s="1869" t="s">
        <v>454</v>
      </c>
      <c r="E62" s="1703"/>
      <c r="F62" s="1703"/>
      <c r="G62" s="1804" t="s">
        <v>454</v>
      </c>
      <c r="H62" s="255"/>
      <c r="I62" s="1788" t="s">
        <v>7725</v>
      </c>
      <c r="J62" s="1788">
        <v>55</v>
      </c>
      <c r="K62" s="1788" t="s">
        <v>1761</v>
      </c>
      <c r="L62" s="1793">
        <v>462.3</v>
      </c>
      <c r="M62" s="1782"/>
      <c r="N62" s="1865" t="s">
        <v>979</v>
      </c>
      <c r="O62" s="255" t="s">
        <v>1814</v>
      </c>
      <c r="P62" s="1798" t="s">
        <v>1762</v>
      </c>
      <c r="Q62" s="1804">
        <v>2018</v>
      </c>
      <c r="R62" s="1859"/>
      <c r="S62" s="1879">
        <f>VLOOKUP(L62,'[5]Xuyên Mộc'!$D$7:$V$46,17,0)/1000000</f>
        <v>832.14</v>
      </c>
      <c r="T62" s="1877">
        <f>VLOOKUP(L62,'[5]Xuyên Mộc'!$D$7:$V$46,2,0)/1000000</f>
        <v>0</v>
      </c>
      <c r="U62" s="1788"/>
    </row>
    <row r="63" spans="1:21" s="1142" customFormat="1" ht="31.5">
      <c r="A63" s="1555">
        <v>612</v>
      </c>
      <c r="B63" s="1561">
        <f t="shared" si="0"/>
        <v>53</v>
      </c>
      <c r="C63" s="1783" t="s">
        <v>1763</v>
      </c>
      <c r="D63" s="1869" t="s">
        <v>454</v>
      </c>
      <c r="E63" s="1818"/>
      <c r="F63" s="1818"/>
      <c r="G63" s="1804" t="s">
        <v>454</v>
      </c>
      <c r="H63" s="255"/>
      <c r="I63" s="1782" t="s">
        <v>7725</v>
      </c>
      <c r="J63" s="1782">
        <v>55</v>
      </c>
      <c r="K63" s="1782">
        <v>47</v>
      </c>
      <c r="L63" s="1793">
        <v>2850.3</v>
      </c>
      <c r="M63" s="1782"/>
      <c r="N63" s="1861" t="s">
        <v>754</v>
      </c>
      <c r="O63" s="255" t="s">
        <v>1814</v>
      </c>
      <c r="P63" s="1798" t="s">
        <v>1764</v>
      </c>
      <c r="Q63" s="1804">
        <v>2018</v>
      </c>
      <c r="R63" s="1859"/>
      <c r="S63" s="1879">
        <f>VLOOKUP(L63,'[5]Xuyên Mộc'!$D$7:$V$46,17,0)/1000000</f>
        <v>3078.3240000000001</v>
      </c>
      <c r="T63" s="1877">
        <f>VLOOKUP(L63,'[5]Xuyên Mộc'!$D$7:$V$46,2,0)/1000000</f>
        <v>0</v>
      </c>
      <c r="U63" s="1798" t="s">
        <v>695</v>
      </c>
    </row>
    <row r="64" spans="1:21" s="1142" customFormat="1" ht="25.5" customHeight="1">
      <c r="A64" s="1550">
        <v>613</v>
      </c>
      <c r="B64" s="1561">
        <f t="shared" si="0"/>
        <v>54</v>
      </c>
      <c r="C64" s="4062" t="s">
        <v>1765</v>
      </c>
      <c r="D64" s="4104" t="s">
        <v>454</v>
      </c>
      <c r="E64" s="1714"/>
      <c r="F64" s="1714"/>
      <c r="G64" s="4104" t="s">
        <v>454</v>
      </c>
      <c r="H64" s="4104"/>
      <c r="I64" s="4062" t="s">
        <v>7706</v>
      </c>
      <c r="J64" s="4062">
        <v>65</v>
      </c>
      <c r="K64" s="1782">
        <v>9</v>
      </c>
      <c r="L64" s="1793">
        <v>553.1</v>
      </c>
      <c r="M64" s="1782"/>
      <c r="N64" s="4062" t="s">
        <v>1766</v>
      </c>
      <c r="O64" s="255" t="s">
        <v>1833</v>
      </c>
      <c r="P64" s="4106" t="s">
        <v>1750</v>
      </c>
      <c r="Q64" s="1804"/>
      <c r="R64" s="1885"/>
      <c r="S64" s="4296">
        <f>'[5]Xuyên Mộc'!$T$12/1000000</f>
        <v>2461.3200000000002</v>
      </c>
      <c r="T64" s="4299">
        <f>'[5]Xuyên Mộc'!$E$12/1000000</f>
        <v>9.1</v>
      </c>
      <c r="U64" s="1798" t="s">
        <v>698</v>
      </c>
    </row>
    <row r="65" spans="1:22" s="1142" customFormat="1" ht="31.5">
      <c r="A65" s="1555">
        <v>614</v>
      </c>
      <c r="B65" s="1561">
        <f t="shared" si="0"/>
        <v>55</v>
      </c>
      <c r="C65" s="4063"/>
      <c r="D65" s="4105"/>
      <c r="E65" s="1715"/>
      <c r="F65" s="1715"/>
      <c r="G65" s="4105"/>
      <c r="H65" s="4105"/>
      <c r="I65" s="4063"/>
      <c r="J65" s="4063"/>
      <c r="K65" s="1782">
        <v>19</v>
      </c>
      <c r="L65" s="1793">
        <v>814.3</v>
      </c>
      <c r="M65" s="1782"/>
      <c r="N65" s="4063"/>
      <c r="O65" s="255" t="s">
        <v>1834</v>
      </c>
      <c r="P65" s="4107"/>
      <c r="Q65" s="1804"/>
      <c r="R65" s="1887"/>
      <c r="S65" s="4298"/>
      <c r="T65" s="4301"/>
      <c r="U65" s="1788"/>
    </row>
    <row r="66" spans="1:22" s="1142" customFormat="1">
      <c r="A66" s="1550">
        <v>615</v>
      </c>
      <c r="B66" s="1561">
        <f t="shared" si="0"/>
        <v>56</v>
      </c>
      <c r="C66" s="1783" t="s">
        <v>1767</v>
      </c>
      <c r="D66" s="1869" t="s">
        <v>454</v>
      </c>
      <c r="E66" s="1818"/>
      <c r="F66" s="1818"/>
      <c r="G66" s="1804" t="s">
        <v>454</v>
      </c>
      <c r="H66" s="255"/>
      <c r="I66" s="1782" t="s">
        <v>7725</v>
      </c>
      <c r="J66" s="1782">
        <v>55</v>
      </c>
      <c r="K66" s="1782">
        <v>55</v>
      </c>
      <c r="L66" s="1793">
        <v>61</v>
      </c>
      <c r="M66" s="1782"/>
      <c r="N66" s="1782" t="s">
        <v>852</v>
      </c>
      <c r="O66" s="255" t="s">
        <v>1835</v>
      </c>
      <c r="P66" s="1798" t="s">
        <v>1762</v>
      </c>
      <c r="Q66" s="1804"/>
      <c r="R66" s="1859"/>
      <c r="S66" s="1879">
        <f>VLOOKUP(L66,'[5]Xuyên Mộc'!$D$7:$V$46,17,0)/1000000</f>
        <v>109.8</v>
      </c>
      <c r="T66" s="1877">
        <f>VLOOKUP(L66,'[5]Xuyên Mộc'!$D$7:$V$46,2,0)/1000000</f>
        <v>0</v>
      </c>
      <c r="U66" s="1788"/>
    </row>
    <row r="67" spans="1:22" s="1142" customFormat="1">
      <c r="A67" s="1555">
        <v>616</v>
      </c>
      <c r="B67" s="1561">
        <f t="shared" si="0"/>
        <v>57</v>
      </c>
      <c r="C67" s="1783" t="s">
        <v>1768</v>
      </c>
      <c r="D67" s="1869" t="s">
        <v>454</v>
      </c>
      <c r="E67" s="1818"/>
      <c r="F67" s="1818"/>
      <c r="G67" s="1804" t="s">
        <v>454</v>
      </c>
      <c r="H67" s="255"/>
      <c r="I67" s="1782" t="s">
        <v>7726</v>
      </c>
      <c r="J67" s="1782">
        <v>31</v>
      </c>
      <c r="K67" s="1782" t="s">
        <v>1770</v>
      </c>
      <c r="L67" s="1793">
        <v>1133</v>
      </c>
      <c r="M67" s="1782"/>
      <c r="N67" s="1782" t="s">
        <v>852</v>
      </c>
      <c r="O67" s="255" t="s">
        <v>1836</v>
      </c>
      <c r="P67" s="1798" t="s">
        <v>1762</v>
      </c>
      <c r="Q67" s="1804"/>
      <c r="R67" s="1859"/>
      <c r="S67" s="1879">
        <f>VLOOKUP(L67,'[5]Xuyên Mộc'!$D$7:$V$46,17,0)/1000000</f>
        <v>2039.4</v>
      </c>
      <c r="T67" s="1877">
        <f>VLOOKUP(L67,'[5]Xuyên Mộc'!$D$7:$V$46,2,0)/1000000</f>
        <v>0</v>
      </c>
      <c r="U67" s="1788"/>
    </row>
    <row r="68" spans="1:22" s="1142" customFormat="1" ht="31.5">
      <c r="A68" s="1550">
        <v>617</v>
      </c>
      <c r="B68" s="1561">
        <f t="shared" si="0"/>
        <v>58</v>
      </c>
      <c r="C68" s="1783" t="s">
        <v>1771</v>
      </c>
      <c r="D68" s="1869" t="s">
        <v>454</v>
      </c>
      <c r="E68" s="1818"/>
      <c r="F68" s="1818"/>
      <c r="G68" s="1804" t="s">
        <v>454</v>
      </c>
      <c r="H68" s="255"/>
      <c r="I68" s="1782" t="s">
        <v>7727</v>
      </c>
      <c r="J68" s="1782">
        <v>35</v>
      </c>
      <c r="K68" s="1782" t="s">
        <v>1773</v>
      </c>
      <c r="L68" s="1793">
        <v>134.69999999999999</v>
      </c>
      <c r="M68" s="1782"/>
      <c r="N68" s="1788" t="s">
        <v>858</v>
      </c>
      <c r="O68" s="255" t="s">
        <v>1837</v>
      </c>
      <c r="P68" s="1798" t="s">
        <v>1762</v>
      </c>
      <c r="Q68" s="1804"/>
      <c r="R68" s="1859"/>
      <c r="S68" s="1879">
        <f>VLOOKUP(L68,'[5]Xuyên Mộc'!$D$7:$V$46,17,0)/1000000</f>
        <v>242.45999999999998</v>
      </c>
      <c r="T68" s="1877">
        <f>VLOOKUP(L68,'[5]Xuyên Mộc'!$D$7:$V$46,2,0)/1000000</f>
        <v>19.456</v>
      </c>
      <c r="U68" s="1788"/>
    </row>
    <row r="69" spans="1:22" s="1142" customFormat="1" ht="31.5">
      <c r="A69" s="1555">
        <v>618</v>
      </c>
      <c r="B69" s="1561">
        <f t="shared" si="0"/>
        <v>59</v>
      </c>
      <c r="C69" s="1587" t="s">
        <v>1774</v>
      </c>
      <c r="D69" s="1869" t="s">
        <v>454</v>
      </c>
      <c r="E69" s="1703"/>
      <c r="F69" s="1703"/>
      <c r="G69" s="1804" t="s">
        <v>454</v>
      </c>
      <c r="H69" s="255"/>
      <c r="I69" s="1782" t="s">
        <v>7728</v>
      </c>
      <c r="J69" s="1782" t="s">
        <v>786</v>
      </c>
      <c r="K69" s="1782" t="s">
        <v>1634</v>
      </c>
      <c r="L69" s="1793">
        <v>1009000</v>
      </c>
      <c r="M69" s="1782"/>
      <c r="N69" s="1782" t="s">
        <v>1564</v>
      </c>
      <c r="O69" s="255" t="s">
        <v>1838</v>
      </c>
      <c r="P69" s="1798" t="s">
        <v>1775</v>
      </c>
      <c r="Q69" s="1804"/>
      <c r="R69" s="1859"/>
      <c r="S69" s="1879">
        <f>VLOOKUP(L69,'[5]Xuyên Mộc'!$D$7:$V$46,17,0)/1000000</f>
        <v>581184</v>
      </c>
      <c r="T69" s="1877">
        <f>VLOOKUP(L69,'[5]Xuyên Mộc'!$D$7:$V$46,2,0)/1000000</f>
        <v>0</v>
      </c>
      <c r="U69" s="1788" t="s">
        <v>4882</v>
      </c>
    </row>
    <row r="70" spans="1:22" s="1142" customFormat="1" ht="31.5">
      <c r="A70" s="1550">
        <v>619</v>
      </c>
      <c r="B70" s="1561">
        <f t="shared" si="0"/>
        <v>60</v>
      </c>
      <c r="C70" s="1587" t="s">
        <v>1776</v>
      </c>
      <c r="D70" s="1869" t="s">
        <v>454</v>
      </c>
      <c r="E70" s="1703"/>
      <c r="F70" s="1703"/>
      <c r="G70" s="1804" t="s">
        <v>454</v>
      </c>
      <c r="H70" s="255"/>
      <c r="I70" s="1782" t="s">
        <v>7729</v>
      </c>
      <c r="J70" s="1782">
        <v>35</v>
      </c>
      <c r="K70" s="1782" t="s">
        <v>1644</v>
      </c>
      <c r="L70" s="1793">
        <v>135008</v>
      </c>
      <c r="M70" s="1782"/>
      <c r="N70" s="1788" t="s">
        <v>871</v>
      </c>
      <c r="O70" s="255" t="s">
        <v>1814</v>
      </c>
      <c r="P70" s="1798" t="s">
        <v>1777</v>
      </c>
      <c r="Q70" s="1804"/>
      <c r="R70" s="1859"/>
      <c r="S70" s="1879">
        <f>VLOOKUP(L70,'[5]Xuyên Mộc'!$D$7:$V$46,17,0)/1000000</f>
        <v>93317.529599999994</v>
      </c>
      <c r="T70" s="1877">
        <f>VLOOKUP(L70,'[5]Xuyên Mộc'!$D$7:$V$46,2,0)/1000000</f>
        <v>0</v>
      </c>
      <c r="U70" s="1788" t="s">
        <v>4882</v>
      </c>
    </row>
    <row r="71" spans="1:22" s="1142" customFormat="1" ht="31.5">
      <c r="A71" s="1555">
        <v>620</v>
      </c>
      <c r="B71" s="1561">
        <f t="shared" si="0"/>
        <v>61</v>
      </c>
      <c r="C71" s="1783" t="s">
        <v>1778</v>
      </c>
      <c r="D71" s="1869" t="s">
        <v>454</v>
      </c>
      <c r="E71" s="1818"/>
      <c r="F71" s="1818"/>
      <c r="G71" s="1804" t="s">
        <v>454</v>
      </c>
      <c r="H71" s="255"/>
      <c r="I71" s="1782" t="s">
        <v>7726</v>
      </c>
      <c r="J71" s="1782">
        <v>30</v>
      </c>
      <c r="K71" s="1782" t="s">
        <v>1779</v>
      </c>
      <c r="L71" s="1793">
        <v>401</v>
      </c>
      <c r="M71" s="1782"/>
      <c r="N71" s="1782" t="s">
        <v>852</v>
      </c>
      <c r="O71" s="255" t="s">
        <v>1839</v>
      </c>
      <c r="P71" s="1798" t="s">
        <v>1780</v>
      </c>
      <c r="Q71" s="1804"/>
      <c r="R71" s="1859"/>
      <c r="S71" s="1879">
        <f>VLOOKUP(L71,'[5]Xuyên Mộc'!$D$7:$V$46,17,0)/1000000</f>
        <v>721.8</v>
      </c>
      <c r="T71" s="1877">
        <f>VLOOKUP(L71,'[5]Xuyên Mộc'!$D$7:$V$46,2,0)/1000000</f>
        <v>0</v>
      </c>
      <c r="U71" s="1798"/>
    </row>
    <row r="72" spans="1:22" s="1142" customFormat="1" ht="38.25" customHeight="1">
      <c r="A72" s="1555">
        <v>622</v>
      </c>
      <c r="B72" s="1561">
        <f>B71+1</f>
        <v>62</v>
      </c>
      <c r="C72" s="4087" t="s">
        <v>1781</v>
      </c>
      <c r="D72" s="4104" t="s">
        <v>454</v>
      </c>
      <c r="E72" s="1716"/>
      <c r="F72" s="1716"/>
      <c r="G72" s="4104" t="s">
        <v>454</v>
      </c>
      <c r="H72" s="4104">
        <v>1</v>
      </c>
      <c r="I72" s="4086" t="s">
        <v>7730</v>
      </c>
      <c r="J72" s="4086">
        <v>20</v>
      </c>
      <c r="K72" s="1780" t="s">
        <v>1783</v>
      </c>
      <c r="L72" s="4112">
        <v>701.2</v>
      </c>
      <c r="M72" s="4108"/>
      <c r="N72" s="4108" t="s">
        <v>1039</v>
      </c>
      <c r="O72" s="4104" t="s">
        <v>1840</v>
      </c>
      <c r="P72" s="4110" t="s">
        <v>1780</v>
      </c>
      <c r="Q72" s="1804">
        <v>2018</v>
      </c>
      <c r="R72" s="1859"/>
      <c r="S72" s="1879">
        <f>VLOOKUP(L72,'[5]Xuyên Mộc'!$D$7:$V$46,17,0)/1000000</f>
        <v>1703.9159999999999</v>
      </c>
      <c r="T72" s="1877">
        <f>VLOOKUP(L72,'[5]Xuyên Mộc'!$D$7:$V$46,2,0)/1000000</f>
        <v>0</v>
      </c>
      <c r="U72" s="1790" t="s">
        <v>715</v>
      </c>
    </row>
    <row r="73" spans="1:22" s="1142" customFormat="1" ht="31.5">
      <c r="A73" s="1550">
        <v>623</v>
      </c>
      <c r="B73" s="1561">
        <f t="shared" si="0"/>
        <v>63</v>
      </c>
      <c r="C73" s="4087"/>
      <c r="D73" s="4105"/>
      <c r="E73" s="1717"/>
      <c r="F73" s="1717"/>
      <c r="G73" s="4105"/>
      <c r="H73" s="4105"/>
      <c r="I73" s="4086"/>
      <c r="J73" s="4086"/>
      <c r="K73" s="1780" t="s">
        <v>1784</v>
      </c>
      <c r="L73" s="4113"/>
      <c r="M73" s="4109"/>
      <c r="N73" s="4109"/>
      <c r="O73" s="4105"/>
      <c r="P73" s="4111"/>
      <c r="Q73" s="1804">
        <v>2018</v>
      </c>
      <c r="R73" s="1859"/>
      <c r="S73" s="1879"/>
      <c r="T73" s="1877"/>
      <c r="U73" s="1790" t="s">
        <v>715</v>
      </c>
    </row>
    <row r="74" spans="1:22" s="1142" customFormat="1" ht="47.25">
      <c r="A74" s="1555">
        <v>624</v>
      </c>
      <c r="B74" s="1561">
        <f t="shared" si="0"/>
        <v>64</v>
      </c>
      <c r="C74" s="1779" t="s">
        <v>1781</v>
      </c>
      <c r="D74" s="1869" t="s">
        <v>454</v>
      </c>
      <c r="E74" s="1821"/>
      <c r="F74" s="1821"/>
      <c r="G74" s="1804" t="s">
        <v>454</v>
      </c>
      <c r="H74" s="255">
        <v>1</v>
      </c>
      <c r="I74" s="1780" t="s">
        <v>7730</v>
      </c>
      <c r="J74" s="1780">
        <v>20</v>
      </c>
      <c r="K74" s="1780">
        <v>45</v>
      </c>
      <c r="L74" s="1793">
        <v>140.1</v>
      </c>
      <c r="M74" s="1780"/>
      <c r="N74" s="1864" t="s">
        <v>1039</v>
      </c>
      <c r="O74" s="255" t="s">
        <v>1840</v>
      </c>
      <c r="P74" s="1618" t="s">
        <v>1780</v>
      </c>
      <c r="Q74" s="1804">
        <v>2018</v>
      </c>
      <c r="R74" s="1859"/>
      <c r="S74" s="1879">
        <f>VLOOKUP(L74,'[5]Xuyên Mộc'!$D$7:$V$46,17,0)/1000000</f>
        <v>239.571</v>
      </c>
      <c r="T74" s="1877">
        <f>VLOOKUP(L74,'[5]Xuyên Mộc'!$D$7:$V$46,2,0)/1000000</f>
        <v>1.7157</v>
      </c>
      <c r="U74" s="1790" t="s">
        <v>715</v>
      </c>
    </row>
    <row r="75" spans="1:22" s="1142" customFormat="1" ht="47.25">
      <c r="A75" s="1550">
        <v>625</v>
      </c>
      <c r="B75" s="1561">
        <f t="shared" si="0"/>
        <v>65</v>
      </c>
      <c r="C75" s="4087" t="s">
        <v>1785</v>
      </c>
      <c r="D75" s="1869" t="s">
        <v>454</v>
      </c>
      <c r="E75" s="1821"/>
      <c r="F75" s="1821"/>
      <c r="G75" s="1804" t="s">
        <v>454</v>
      </c>
      <c r="H75" s="255"/>
      <c r="I75" s="1780" t="s">
        <v>7731</v>
      </c>
      <c r="J75" s="1780">
        <v>31</v>
      </c>
      <c r="K75" s="1780">
        <v>69</v>
      </c>
      <c r="L75" s="1795">
        <v>1261.0999999999999</v>
      </c>
      <c r="M75" s="1780"/>
      <c r="N75" s="1864" t="s">
        <v>1787</v>
      </c>
      <c r="O75" s="255" t="s">
        <v>1841</v>
      </c>
      <c r="P75" s="1618" t="s">
        <v>1780</v>
      </c>
      <c r="Q75" s="1804">
        <v>2018</v>
      </c>
      <c r="R75" s="1885"/>
      <c r="S75" s="4296">
        <f>'[5]Xuyên Mộc'!$T$41/1000000</f>
        <v>5267.808</v>
      </c>
      <c r="T75" s="4299">
        <v>1243</v>
      </c>
      <c r="U75" s="1790" t="s">
        <v>715</v>
      </c>
      <c r="V75" s="1142">
        <v>1</v>
      </c>
    </row>
    <row r="76" spans="1:22" s="1142" customFormat="1" ht="47.25">
      <c r="A76" s="1555">
        <v>626</v>
      </c>
      <c r="B76" s="1561">
        <f t="shared" si="0"/>
        <v>66</v>
      </c>
      <c r="C76" s="4087"/>
      <c r="D76" s="1869" t="s">
        <v>454</v>
      </c>
      <c r="E76" s="1821"/>
      <c r="F76" s="1821"/>
      <c r="G76" s="1804" t="s">
        <v>454</v>
      </c>
      <c r="H76" s="255"/>
      <c r="I76" s="1780" t="s">
        <v>7731</v>
      </c>
      <c r="J76" s="1780">
        <v>30</v>
      </c>
      <c r="K76" s="1780">
        <v>74</v>
      </c>
      <c r="L76" s="1795">
        <v>8.5</v>
      </c>
      <c r="M76" s="1780"/>
      <c r="N76" s="1864" t="s">
        <v>1787</v>
      </c>
      <c r="O76" s="255" t="s">
        <v>1841</v>
      </c>
      <c r="P76" s="1618" t="s">
        <v>1780</v>
      </c>
      <c r="Q76" s="1804">
        <v>2018</v>
      </c>
      <c r="R76" s="1886"/>
      <c r="S76" s="4297"/>
      <c r="T76" s="4300"/>
      <c r="U76" s="1790"/>
      <c r="V76" s="1142">
        <v>1</v>
      </c>
    </row>
    <row r="77" spans="1:22" s="1142" customFormat="1" ht="47.25">
      <c r="A77" s="1550">
        <v>627</v>
      </c>
      <c r="B77" s="1561">
        <f t="shared" si="0"/>
        <v>67</v>
      </c>
      <c r="C77" s="4087"/>
      <c r="D77" s="1869" t="s">
        <v>454</v>
      </c>
      <c r="E77" s="1821"/>
      <c r="F77" s="1821"/>
      <c r="G77" s="1804" t="s">
        <v>454</v>
      </c>
      <c r="H77" s="255"/>
      <c r="I77" s="1780" t="s">
        <v>7731</v>
      </c>
      <c r="J77" s="1780">
        <v>30</v>
      </c>
      <c r="K77" s="1780">
        <v>73</v>
      </c>
      <c r="L77" s="1795">
        <v>36.9</v>
      </c>
      <c r="M77" s="1780"/>
      <c r="N77" s="1864"/>
      <c r="O77" s="255" t="s">
        <v>1841</v>
      </c>
      <c r="P77" s="1618" t="s">
        <v>1780</v>
      </c>
      <c r="Q77" s="1804">
        <v>2018</v>
      </c>
      <c r="R77" s="1887"/>
      <c r="S77" s="4298"/>
      <c r="T77" s="4301"/>
      <c r="U77" s="1790"/>
      <c r="V77" s="1142">
        <v>1</v>
      </c>
    </row>
    <row r="78" spans="1:22" s="1142" customFormat="1">
      <c r="A78" s="1555">
        <v>628</v>
      </c>
      <c r="B78" s="1561">
        <f t="shared" si="0"/>
        <v>68</v>
      </c>
      <c r="C78" s="4108" t="s">
        <v>722</v>
      </c>
      <c r="D78" s="4104" t="s">
        <v>454</v>
      </c>
      <c r="E78" s="1718"/>
      <c r="F78" s="1718"/>
      <c r="G78" s="4104" t="s">
        <v>454</v>
      </c>
      <c r="H78" s="255"/>
      <c r="I78" s="4108" t="s">
        <v>7731</v>
      </c>
      <c r="J78" s="1780">
        <v>23</v>
      </c>
      <c r="K78" s="1780">
        <v>130</v>
      </c>
      <c r="L78" s="1795">
        <v>1228.7</v>
      </c>
      <c r="M78" s="1780"/>
      <c r="N78" s="4108" t="s">
        <v>1039</v>
      </c>
      <c r="O78" s="255" t="s">
        <v>1842</v>
      </c>
      <c r="P78" s="1790" t="s">
        <v>1780</v>
      </c>
      <c r="Q78" s="1804">
        <v>2018</v>
      </c>
      <c r="R78" s="1885"/>
      <c r="S78" s="4296">
        <f>'[5]Xuyên Mộc'!$T$42/1000000</f>
        <v>6183.0720000000001</v>
      </c>
      <c r="T78" s="4299"/>
      <c r="U78" s="4110" t="s">
        <v>721</v>
      </c>
    </row>
    <row r="79" spans="1:22" s="1142" customFormat="1">
      <c r="A79" s="1550">
        <v>629</v>
      </c>
      <c r="B79" s="1561">
        <f t="shared" si="0"/>
        <v>69</v>
      </c>
      <c r="C79" s="4109"/>
      <c r="D79" s="4105"/>
      <c r="E79" s="1719"/>
      <c r="F79" s="1719"/>
      <c r="G79" s="4105"/>
      <c r="H79" s="255"/>
      <c r="I79" s="4109"/>
      <c r="J79" s="1780">
        <v>23</v>
      </c>
      <c r="K79" s="1780">
        <v>31</v>
      </c>
      <c r="L79" s="1795">
        <v>304.8</v>
      </c>
      <c r="M79" s="1780"/>
      <c r="N79" s="4109"/>
      <c r="O79" s="255" t="s">
        <v>618</v>
      </c>
      <c r="P79" s="1790" t="s">
        <v>1017</v>
      </c>
      <c r="Q79" s="1804">
        <v>2018</v>
      </c>
      <c r="R79" s="1887"/>
      <c r="S79" s="4298"/>
      <c r="T79" s="4301"/>
      <c r="U79" s="4111"/>
    </row>
    <row r="80" spans="1:22" s="1142" customFormat="1" ht="47.25">
      <c r="A80" s="1555">
        <v>630</v>
      </c>
      <c r="B80" s="1561">
        <f t="shared" si="0"/>
        <v>70</v>
      </c>
      <c r="C80" s="1779" t="s">
        <v>1788</v>
      </c>
      <c r="D80" s="1869" t="s">
        <v>454</v>
      </c>
      <c r="E80" s="1821"/>
      <c r="F80" s="1821"/>
      <c r="G80" s="1804" t="s">
        <v>454</v>
      </c>
      <c r="H80" s="255"/>
      <c r="I80" s="1780" t="s">
        <v>7732</v>
      </c>
      <c r="J80" s="1780" t="s">
        <v>1789</v>
      </c>
      <c r="K80" s="1780" t="s">
        <v>1790</v>
      </c>
      <c r="L80" s="1795">
        <v>300</v>
      </c>
      <c r="M80" s="1780"/>
      <c r="N80" s="1864" t="s">
        <v>1669</v>
      </c>
      <c r="O80" s="255" t="s">
        <v>1841</v>
      </c>
      <c r="P80" s="1798" t="s">
        <v>1780</v>
      </c>
      <c r="Q80" s="1804">
        <v>2018</v>
      </c>
      <c r="R80" s="1859"/>
      <c r="S80" s="1879">
        <f>VLOOKUP(L80,'[5]Xuyên Mộc'!$D$7:$V$46,17,0)/1000000</f>
        <v>633.6</v>
      </c>
      <c r="T80" s="1877">
        <f>VLOOKUP(L80,'[5]Xuyên Mộc'!$D$7:$V$46,2,0)/1000000</f>
        <v>0</v>
      </c>
      <c r="U80" s="1790" t="s">
        <v>671</v>
      </c>
    </row>
    <row r="81" spans="1:28" s="1142" customFormat="1" ht="33" customHeight="1">
      <c r="A81" s="1550">
        <v>631</v>
      </c>
      <c r="B81" s="1561">
        <f>B80+1</f>
        <v>71</v>
      </c>
      <c r="C81" s="1779" t="s">
        <v>1791</v>
      </c>
      <c r="D81" s="1869" t="s">
        <v>454</v>
      </c>
      <c r="E81" s="1821"/>
      <c r="F81" s="1821"/>
      <c r="G81" s="1804" t="s">
        <v>454</v>
      </c>
      <c r="H81" s="255"/>
      <c r="I81" s="1780" t="s">
        <v>7732</v>
      </c>
      <c r="J81" s="1780">
        <v>82</v>
      </c>
      <c r="K81" s="1780">
        <v>84</v>
      </c>
      <c r="L81" s="1795">
        <v>6216</v>
      </c>
      <c r="M81" s="1780"/>
      <c r="N81" s="1780" t="s">
        <v>754</v>
      </c>
      <c r="O81" s="255" t="s">
        <v>1843</v>
      </c>
      <c r="P81" s="1798" t="s">
        <v>1792</v>
      </c>
      <c r="Q81" s="1804"/>
      <c r="R81" s="1859"/>
      <c r="S81" s="1879">
        <f>VLOOKUP(L81,'[5]Xuyên Mộc'!$D$7:$V$46,17,0)/1000000</f>
        <v>15037.7472</v>
      </c>
      <c r="T81" s="1877">
        <f>VLOOKUP(L81,'[5]Xuyên Mộc'!$D$7:$V$46,2,0)/1000000</f>
        <v>0</v>
      </c>
      <c r="U81" s="1790" t="s">
        <v>671</v>
      </c>
    </row>
    <row r="82" spans="1:28" s="1142" customFormat="1">
      <c r="A82" s="1550">
        <v>313</v>
      </c>
      <c r="B82" s="1561">
        <f>B81+1</f>
        <v>72</v>
      </c>
      <c r="C82" s="1827" t="s">
        <v>1254</v>
      </c>
      <c r="D82" s="1859" t="s">
        <v>454</v>
      </c>
      <c r="E82" s="1827"/>
      <c r="F82" s="1827"/>
      <c r="G82" s="1824" t="s">
        <v>454</v>
      </c>
      <c r="H82" s="682"/>
      <c r="I82" s="1826" t="s">
        <v>1255</v>
      </c>
      <c r="J82" s="1826">
        <v>16</v>
      </c>
      <c r="K82" s="1826" t="s">
        <v>1118</v>
      </c>
      <c r="L82" s="1825">
        <v>1962.1</v>
      </c>
      <c r="M82" s="1826"/>
      <c r="N82" s="1874" t="s">
        <v>979</v>
      </c>
      <c r="O82" s="1874" t="s">
        <v>618</v>
      </c>
      <c r="P82" s="1875" t="s">
        <v>1301</v>
      </c>
      <c r="S82" s="1879">
        <v>4654</v>
      </c>
      <c r="T82" s="1877"/>
      <c r="V82" s="1142">
        <v>1</v>
      </c>
    </row>
    <row r="83" spans="1:28" s="1142" customFormat="1">
      <c r="A83" s="1550">
        <v>311</v>
      </c>
      <c r="B83" s="1815">
        <v>1265</v>
      </c>
      <c r="C83" s="1709" t="s">
        <v>1249</v>
      </c>
      <c r="D83" s="1859" t="s">
        <v>454</v>
      </c>
      <c r="E83" s="1709"/>
      <c r="F83" s="1709"/>
      <c r="G83" s="1824" t="s">
        <v>454</v>
      </c>
      <c r="H83" s="682"/>
      <c r="I83" s="1828" t="s">
        <v>1250</v>
      </c>
      <c r="J83" s="1828">
        <v>16</v>
      </c>
      <c r="K83" s="1828" t="s">
        <v>1300</v>
      </c>
      <c r="L83" s="1825">
        <v>896.9</v>
      </c>
      <c r="M83" s="1828"/>
      <c r="N83" s="1873" t="s">
        <v>775</v>
      </c>
      <c r="O83" s="1873" t="s">
        <v>623</v>
      </c>
      <c r="P83" s="1875" t="s">
        <v>1301</v>
      </c>
      <c r="S83" s="1879">
        <v>2023</v>
      </c>
      <c r="T83" s="1877"/>
      <c r="V83" s="1142">
        <v>1</v>
      </c>
    </row>
    <row r="84" spans="1:28" s="1142" customFormat="1" ht="31.5">
      <c r="A84" s="1555">
        <v>632</v>
      </c>
      <c r="B84" s="1561">
        <f>B82+1</f>
        <v>73</v>
      </c>
      <c r="C84" s="1779" t="s">
        <v>1793</v>
      </c>
      <c r="D84" s="1869" t="s">
        <v>454</v>
      </c>
      <c r="E84" s="1821"/>
      <c r="F84" s="1821"/>
      <c r="G84" s="1804" t="s">
        <v>454</v>
      </c>
      <c r="H84" s="255"/>
      <c r="I84" s="1780" t="s">
        <v>7730</v>
      </c>
      <c r="J84" s="1780">
        <v>15</v>
      </c>
      <c r="K84" s="1780" t="s">
        <v>1794</v>
      </c>
      <c r="L84" s="1795">
        <v>80</v>
      </c>
      <c r="M84" s="1780"/>
      <c r="N84" s="1864" t="s">
        <v>1313</v>
      </c>
      <c r="O84" s="255" t="s">
        <v>2541</v>
      </c>
      <c r="P84" s="1798" t="s">
        <v>1780</v>
      </c>
      <c r="Q84" s="1804">
        <v>2018</v>
      </c>
      <c r="R84" s="1859"/>
      <c r="S84" s="1879">
        <f>VLOOKUP(L84,'[5]Xuyên Mộc'!$D$7:$V$46,17,0)/1000000</f>
        <v>168.96</v>
      </c>
      <c r="T84" s="1877">
        <f>VLOOKUP(L84,'[5]Xuyên Mộc'!$D$7:$V$46,2,0)/1000000</f>
        <v>38.911999999999999</v>
      </c>
      <c r="U84" s="1790" t="s">
        <v>671</v>
      </c>
    </row>
    <row r="85" spans="1:28" s="1142" customFormat="1" ht="31.5">
      <c r="A85" s="1550">
        <v>633</v>
      </c>
      <c r="B85" s="1561">
        <f t="shared" si="0"/>
        <v>74</v>
      </c>
      <c r="C85" s="1779" t="s">
        <v>1795</v>
      </c>
      <c r="D85" s="1869" t="s">
        <v>454</v>
      </c>
      <c r="E85" s="1821"/>
      <c r="F85" s="1821"/>
      <c r="G85" s="1804" t="s">
        <v>454</v>
      </c>
      <c r="H85" s="255"/>
      <c r="I85" s="1780" t="s">
        <v>7733</v>
      </c>
      <c r="J85" s="1780">
        <v>14</v>
      </c>
      <c r="K85" s="1780">
        <v>46</v>
      </c>
      <c r="L85" s="1795">
        <v>296.2</v>
      </c>
      <c r="M85" s="1780"/>
      <c r="N85" s="1780" t="s">
        <v>1039</v>
      </c>
      <c r="O85" s="255" t="s">
        <v>2540</v>
      </c>
      <c r="P85" s="1798" t="s">
        <v>1797</v>
      </c>
      <c r="Q85" s="1804"/>
      <c r="R85" s="1859"/>
      <c r="S85" s="1879">
        <f>VLOOKUP(L85,'[5]Xuyên Mộc'!$D$7:$V$46,17,0)/1000000</f>
        <v>625.57439999999997</v>
      </c>
      <c r="T85" s="1877">
        <f>VLOOKUP(L85,'[5]Xuyên Mộc'!$D$7:$V$46,2,0)/1000000</f>
        <v>0</v>
      </c>
      <c r="U85" s="1790" t="s">
        <v>671</v>
      </c>
    </row>
    <row r="86" spans="1:28" s="1761" customFormat="1">
      <c r="B86" s="1766" t="s">
        <v>7699</v>
      </c>
      <c r="C86" s="1834" t="s">
        <v>7694</v>
      </c>
      <c r="D86" s="1764"/>
      <c r="E86" s="1764"/>
      <c r="F86" s="1763"/>
      <c r="G86" s="1763"/>
      <c r="H86" s="1763"/>
      <c r="I86" s="1764"/>
      <c r="J86" s="1768"/>
      <c r="K86" s="1768"/>
      <c r="L86" s="1831">
        <f>SUM(L87:L98)</f>
        <v>16739.300000000003</v>
      </c>
      <c r="M86" s="1763"/>
      <c r="N86" s="1766"/>
      <c r="O86" s="1766"/>
      <c r="P86" s="1764"/>
      <c r="Q86" s="1764"/>
      <c r="R86" s="1764"/>
      <c r="S86" s="1829">
        <f>SUM(S87:S98)</f>
        <v>23781.0344</v>
      </c>
      <c r="T86" s="1831">
        <f>SUM(T87:T98)</f>
        <v>0</v>
      </c>
      <c r="U86" s="1765"/>
    </row>
    <row r="87" spans="1:28" s="1026" customFormat="1" ht="78.75">
      <c r="A87" s="1807">
        <v>406</v>
      </c>
      <c r="B87" s="1835">
        <f>B85+1</f>
        <v>75</v>
      </c>
      <c r="C87" s="1836" t="s">
        <v>4769</v>
      </c>
      <c r="D87" s="1890" t="s">
        <v>7687</v>
      </c>
      <c r="E87" s="1836"/>
      <c r="F87" s="1836"/>
      <c r="G87" s="1837" t="s">
        <v>7687</v>
      </c>
      <c r="H87" s="1836"/>
      <c r="I87" s="1816" t="s">
        <v>4584</v>
      </c>
      <c r="J87" s="1838">
        <v>3</v>
      </c>
      <c r="K87" s="1839" t="s">
        <v>4771</v>
      </c>
      <c r="L87" s="1840">
        <v>2820</v>
      </c>
      <c r="M87" s="1778"/>
      <c r="N87" s="1860" t="s">
        <v>665</v>
      </c>
      <c r="O87" s="1778" t="s">
        <v>192</v>
      </c>
      <c r="P87" s="1778"/>
      <c r="Q87" s="1777">
        <v>2018</v>
      </c>
      <c r="R87" s="1860"/>
      <c r="S87" s="1879">
        <f>VLOOKUP(L87,'[5]Châu Đức'!$D$6:$V$17,17,0)/1000000</f>
        <v>1387.44</v>
      </c>
      <c r="T87" s="1877">
        <f>VLOOKUP(L87,'[5]Châu Đức'!$D$6:$V$17,2,0)/1000000</f>
        <v>0</v>
      </c>
      <c r="U87" s="1777" t="s">
        <v>4780</v>
      </c>
      <c r="AB87" s="1841"/>
    </row>
    <row r="88" spans="1:28" s="1026" customFormat="1" ht="78.75">
      <c r="A88" s="1807">
        <v>407</v>
      </c>
      <c r="B88" s="1835">
        <f>B87+1</f>
        <v>76</v>
      </c>
      <c r="C88" s="669" t="s">
        <v>4300</v>
      </c>
      <c r="D88" s="1890" t="s">
        <v>7687</v>
      </c>
      <c r="E88" s="669"/>
      <c r="F88" s="669"/>
      <c r="G88" s="1837" t="s">
        <v>7687</v>
      </c>
      <c r="H88" s="669"/>
      <c r="I88" s="1808" t="s">
        <v>4598</v>
      </c>
      <c r="J88" s="1838">
        <v>49</v>
      </c>
      <c r="K88" s="1838">
        <v>518</v>
      </c>
      <c r="L88" s="1842">
        <v>3768</v>
      </c>
      <c r="M88" s="1778"/>
      <c r="N88" s="1860" t="s">
        <v>4453</v>
      </c>
      <c r="O88" s="669" t="s">
        <v>542</v>
      </c>
      <c r="P88" s="669"/>
      <c r="Q88" s="1849">
        <v>2018</v>
      </c>
      <c r="R88" s="1860"/>
      <c r="S88" s="1879">
        <f>VLOOKUP(L88,'[5]Châu Đức'!$D$6:$V$17,17,0)/1000000</f>
        <v>1853.856</v>
      </c>
      <c r="T88" s="1877">
        <f>VLOOKUP(L88,'[5]Châu Đức'!$D$6:$V$17,2,0)/1000000</f>
        <v>0</v>
      </c>
      <c r="U88" s="1777" t="s">
        <v>4778</v>
      </c>
      <c r="AB88" s="1360"/>
    </row>
    <row r="89" spans="1:28" s="1026" customFormat="1" ht="78.75">
      <c r="A89" s="1807">
        <v>408</v>
      </c>
      <c r="B89" s="1835">
        <f t="shared" ref="B89:B98" si="1">B88+1</f>
        <v>77</v>
      </c>
      <c r="C89" s="1329" t="s">
        <v>4373</v>
      </c>
      <c r="D89" s="1890" t="s">
        <v>7687</v>
      </c>
      <c r="E89" s="1329"/>
      <c r="F89" s="1329"/>
      <c r="G89" s="1837" t="s">
        <v>7687</v>
      </c>
      <c r="H89" s="1329"/>
      <c r="I89" s="1721" t="s">
        <v>4639</v>
      </c>
      <c r="J89" s="1839">
        <v>14</v>
      </c>
      <c r="K89" s="1839">
        <v>119</v>
      </c>
      <c r="L89" s="1843">
        <v>2881</v>
      </c>
      <c r="M89" s="1811"/>
      <c r="N89" s="1809" t="s">
        <v>3359</v>
      </c>
      <c r="O89" s="1778" t="s">
        <v>4765</v>
      </c>
      <c r="P89" s="1778"/>
      <c r="Q89" s="1849">
        <v>2018</v>
      </c>
      <c r="R89" s="1860"/>
      <c r="S89" s="1879">
        <f>VLOOKUP(L89,'[5]Châu Đức'!$D$6:$V$17,17,0)/1000000</f>
        <v>4321.5</v>
      </c>
      <c r="T89" s="1877">
        <f>VLOOKUP(L89,'[5]Châu Đức'!$D$6:$V$17,2,0)/1000000</f>
        <v>0</v>
      </c>
      <c r="U89" s="1777" t="s">
        <v>4774</v>
      </c>
      <c r="AB89" s="1841"/>
    </row>
    <row r="90" spans="1:28" s="1026" customFormat="1" ht="47.25">
      <c r="A90" s="1807">
        <v>409</v>
      </c>
      <c r="B90" s="1835">
        <f t="shared" si="1"/>
        <v>78</v>
      </c>
      <c r="C90" s="1329" t="s">
        <v>4376</v>
      </c>
      <c r="D90" s="1890" t="s">
        <v>7687</v>
      </c>
      <c r="E90" s="1329"/>
      <c r="F90" s="1329"/>
      <c r="G90" s="1837" t="s">
        <v>7687</v>
      </c>
      <c r="H90" s="1329"/>
      <c r="I90" s="1721" t="s">
        <v>4639</v>
      </c>
      <c r="J90" s="1839" t="s">
        <v>4367</v>
      </c>
      <c r="K90" s="1839" t="s">
        <v>4377</v>
      </c>
      <c r="L90" s="1843">
        <v>80</v>
      </c>
      <c r="M90" s="1811"/>
      <c r="N90" s="1809" t="s">
        <v>476</v>
      </c>
      <c r="O90" s="1778" t="s">
        <v>192</v>
      </c>
      <c r="P90" s="1778"/>
      <c r="Q90" s="1849">
        <v>2018</v>
      </c>
      <c r="R90" s="1860"/>
      <c r="S90" s="1879">
        <f>VLOOKUP(L90,'[5]Châu Đức'!$D$6:$V$17,17,0)/1000000</f>
        <v>120</v>
      </c>
      <c r="T90" s="1877">
        <f>VLOOKUP(L90,'[5]Châu Đức'!$D$6:$V$17,2,0)/1000000</f>
        <v>0</v>
      </c>
      <c r="U90" s="1777" t="s">
        <v>4781</v>
      </c>
      <c r="AB90" s="1841"/>
    </row>
    <row r="91" spans="1:28" s="1026" customFormat="1" ht="47.25">
      <c r="A91" s="1807">
        <v>410</v>
      </c>
      <c r="B91" s="1835">
        <f t="shared" si="1"/>
        <v>79</v>
      </c>
      <c r="C91" s="1329" t="s">
        <v>4370</v>
      </c>
      <c r="D91" s="1890" t="s">
        <v>7687</v>
      </c>
      <c r="E91" s="1329"/>
      <c r="F91" s="1329"/>
      <c r="G91" s="1837" t="s">
        <v>7687</v>
      </c>
      <c r="H91" s="1329"/>
      <c r="I91" s="1721" t="s">
        <v>4639</v>
      </c>
      <c r="J91" s="1839" t="s">
        <v>4369</v>
      </c>
      <c r="K91" s="1839">
        <v>269</v>
      </c>
      <c r="L91" s="1843">
        <v>564</v>
      </c>
      <c r="M91" s="1811"/>
      <c r="N91" s="1809" t="s">
        <v>485</v>
      </c>
      <c r="O91" s="1778" t="s">
        <v>192</v>
      </c>
      <c r="P91" s="1778"/>
      <c r="Q91" s="1849">
        <v>2018</v>
      </c>
      <c r="R91" s="1860"/>
      <c r="S91" s="1879">
        <f>VLOOKUP(L91,'[5]Châu Đức'!$D$6:$V$17,17,0)/1000000</f>
        <v>846</v>
      </c>
      <c r="T91" s="1877">
        <f>VLOOKUP(L91,'[5]Châu Đức'!$D$6:$V$17,2,0)/1000000</f>
        <v>0</v>
      </c>
      <c r="U91" s="1777" t="s">
        <v>4782</v>
      </c>
      <c r="AB91" s="1841"/>
    </row>
    <row r="92" spans="1:28" s="1026" customFormat="1" ht="78.75">
      <c r="A92" s="1807">
        <v>411</v>
      </c>
      <c r="B92" s="1835">
        <f t="shared" si="1"/>
        <v>80</v>
      </c>
      <c r="C92" s="669" t="s">
        <v>4415</v>
      </c>
      <c r="D92" s="1890" t="s">
        <v>7687</v>
      </c>
      <c r="E92" s="669"/>
      <c r="F92" s="669"/>
      <c r="G92" s="1837" t="s">
        <v>7687</v>
      </c>
      <c r="H92" s="669"/>
      <c r="I92" s="1810" t="s">
        <v>4469</v>
      </c>
      <c r="J92" s="1838">
        <v>135</v>
      </c>
      <c r="K92" s="1838">
        <v>166</v>
      </c>
      <c r="L92" s="1842">
        <v>2895.7</v>
      </c>
      <c r="M92" s="1811"/>
      <c r="N92" s="1809" t="s">
        <v>3359</v>
      </c>
      <c r="O92" s="669" t="s">
        <v>192</v>
      </c>
      <c r="P92" s="669"/>
      <c r="Q92" s="1849">
        <v>2018</v>
      </c>
      <c r="R92" s="1860"/>
      <c r="S92" s="1879">
        <f>VLOOKUP(L92,'[5]Châu Đức'!$D$6:$V$17,17,0)/1000000</f>
        <v>11675.4624</v>
      </c>
      <c r="T92" s="1877">
        <f>VLOOKUP(L92,'[5]Châu Đức'!$D$6:$V$17,2,0)/1000000</f>
        <v>0</v>
      </c>
      <c r="U92" s="1777" t="s">
        <v>4777</v>
      </c>
      <c r="AB92" s="1841"/>
    </row>
    <row r="93" spans="1:28" s="1026" customFormat="1" ht="47.25">
      <c r="A93" s="1807">
        <v>412</v>
      </c>
      <c r="B93" s="1835">
        <f t="shared" si="1"/>
        <v>81</v>
      </c>
      <c r="C93" s="1778" t="s">
        <v>4414</v>
      </c>
      <c r="D93" s="1890" t="s">
        <v>7687</v>
      </c>
      <c r="E93" s="1778"/>
      <c r="F93" s="1778"/>
      <c r="G93" s="1837" t="s">
        <v>7687</v>
      </c>
      <c r="H93" s="1778"/>
      <c r="I93" s="1810" t="s">
        <v>4469</v>
      </c>
      <c r="J93" s="1838" t="s">
        <v>4404</v>
      </c>
      <c r="K93" s="1838">
        <v>42</v>
      </c>
      <c r="L93" s="1842">
        <v>299.60000000000002</v>
      </c>
      <c r="M93" s="1811"/>
      <c r="N93" s="1809" t="s">
        <v>485</v>
      </c>
      <c r="O93" s="1778" t="s">
        <v>192</v>
      </c>
      <c r="P93" s="1778"/>
      <c r="Q93" s="1849">
        <v>2018</v>
      </c>
      <c r="R93" s="1860"/>
      <c r="S93" s="1879">
        <f>VLOOKUP(L93,'[5]Châu Đức'!$D$6:$V$17,17,0)/1000000</f>
        <v>350.53199999999998</v>
      </c>
      <c r="T93" s="1877">
        <f>VLOOKUP(L93,'[5]Châu Đức'!$D$6:$V$17,2,0)/1000000</f>
        <v>0</v>
      </c>
      <c r="U93" s="1777" t="s">
        <v>4776</v>
      </c>
      <c r="AB93" s="1841"/>
    </row>
    <row r="94" spans="1:28" s="1026" customFormat="1" ht="78.75">
      <c r="A94" s="1807">
        <v>413</v>
      </c>
      <c r="B94" s="1835">
        <f t="shared" si="1"/>
        <v>82</v>
      </c>
      <c r="C94" s="1844" t="s">
        <v>4456</v>
      </c>
      <c r="D94" s="1890" t="s">
        <v>7687</v>
      </c>
      <c r="E94" s="1844"/>
      <c r="F94" s="1844"/>
      <c r="G94" s="1837" t="s">
        <v>7687</v>
      </c>
      <c r="H94" s="1844"/>
      <c r="I94" s="1721" t="s">
        <v>4651</v>
      </c>
      <c r="J94" s="1838">
        <v>15</v>
      </c>
      <c r="K94" s="1838">
        <v>2033</v>
      </c>
      <c r="L94" s="1842">
        <v>694</v>
      </c>
      <c r="M94" s="1778"/>
      <c r="N94" s="1860" t="s">
        <v>4767</v>
      </c>
      <c r="O94" s="1778" t="s">
        <v>589</v>
      </c>
      <c r="P94" s="1778"/>
      <c r="Q94" s="1849">
        <v>2018</v>
      </c>
      <c r="R94" s="1860"/>
      <c r="S94" s="1879">
        <f>VLOOKUP(L94,'[5]Châu Đức'!$D$6:$V$17,17,0)/1000000</f>
        <v>666.24</v>
      </c>
      <c r="T94" s="1877">
        <f>VLOOKUP(L94,'[5]Châu Đức'!$D$6:$V$17,2,0)/1000000</f>
        <v>0</v>
      </c>
      <c r="U94" s="1777" t="s">
        <v>4779</v>
      </c>
      <c r="AB94" s="1841"/>
    </row>
    <row r="95" spans="1:28" s="1026" customFormat="1" ht="78.75">
      <c r="A95" s="1807">
        <v>414</v>
      </c>
      <c r="B95" s="1835">
        <f t="shared" si="1"/>
        <v>83</v>
      </c>
      <c r="C95" s="1823" t="s">
        <v>4303</v>
      </c>
      <c r="D95" s="1890" t="s">
        <v>7687</v>
      </c>
      <c r="E95" s="1823"/>
      <c r="F95" s="1823"/>
      <c r="G95" s="1837" t="s">
        <v>7687</v>
      </c>
      <c r="H95" s="1823"/>
      <c r="I95" s="1721" t="s">
        <v>4724</v>
      </c>
      <c r="J95" s="1839">
        <v>22</v>
      </c>
      <c r="K95" s="1839">
        <v>206</v>
      </c>
      <c r="L95" s="1845">
        <v>256</v>
      </c>
      <c r="M95" s="1778"/>
      <c r="N95" s="1860" t="s">
        <v>4304</v>
      </c>
      <c r="O95" s="1778" t="s">
        <v>4764</v>
      </c>
      <c r="P95" s="1778"/>
      <c r="Q95" s="1849">
        <v>2018</v>
      </c>
      <c r="R95" s="1860"/>
      <c r="S95" s="1879">
        <f>VLOOKUP(L95,'[5]Châu Đức'!$D$6:$V$17,17,0)/1000000</f>
        <v>157.184</v>
      </c>
      <c r="T95" s="1877">
        <f>VLOOKUP(L95,'[5]Châu Đức'!$D$6:$V$17,2,0)/1000000</f>
        <v>0</v>
      </c>
      <c r="U95" s="1777" t="s">
        <v>4773</v>
      </c>
    </row>
    <row r="96" spans="1:28" s="1026" customFormat="1" ht="78.75">
      <c r="A96" s="1807">
        <v>415</v>
      </c>
      <c r="B96" s="1835">
        <f t="shared" si="1"/>
        <v>84</v>
      </c>
      <c r="C96" s="1778" t="s">
        <v>4396</v>
      </c>
      <c r="D96" s="1890" t="s">
        <v>7687</v>
      </c>
      <c r="E96" s="1778"/>
      <c r="F96" s="1778"/>
      <c r="G96" s="1837" t="s">
        <v>7687</v>
      </c>
      <c r="H96" s="1778"/>
      <c r="I96" s="1816" t="s">
        <v>4731</v>
      </c>
      <c r="J96" s="1839" t="s">
        <v>4397</v>
      </c>
      <c r="K96" s="1839" t="s">
        <v>4766</v>
      </c>
      <c r="L96" s="1843">
        <v>1000</v>
      </c>
      <c r="M96" s="1778"/>
      <c r="N96" s="1860" t="s">
        <v>4767</v>
      </c>
      <c r="O96" s="1778" t="s">
        <v>589</v>
      </c>
      <c r="P96" s="1778"/>
      <c r="Q96" s="1849">
        <v>2018</v>
      </c>
      <c r="R96" s="1860"/>
      <c r="S96" s="1879">
        <f>VLOOKUP(L96,'[5]Châu Đức'!$D$6:$V$17,17,0)/1000000</f>
        <v>1500</v>
      </c>
      <c r="T96" s="1877">
        <f>VLOOKUP(L96,'[5]Châu Đức'!$D$6:$V$17,2,0)/1000000</f>
        <v>0</v>
      </c>
      <c r="U96" s="1777" t="s">
        <v>4775</v>
      </c>
    </row>
    <row r="97" spans="1:28" s="1026" customFormat="1" ht="63">
      <c r="A97" s="1807">
        <v>416</v>
      </c>
      <c r="B97" s="1835">
        <f t="shared" si="1"/>
        <v>85</v>
      </c>
      <c r="C97" s="1778" t="s">
        <v>4464</v>
      </c>
      <c r="D97" s="1890" t="s">
        <v>7687</v>
      </c>
      <c r="E97" s="1778"/>
      <c r="F97" s="1778"/>
      <c r="G97" s="1837" t="s">
        <v>7687</v>
      </c>
      <c r="H97" s="1778"/>
      <c r="I97" s="1811" t="s">
        <v>4750</v>
      </c>
      <c r="J97" s="1838">
        <v>15</v>
      </c>
      <c r="K97" s="1838">
        <v>18</v>
      </c>
      <c r="L97" s="1840">
        <v>1235</v>
      </c>
      <c r="M97" s="1778"/>
      <c r="N97" s="1778" t="s">
        <v>4768</v>
      </c>
      <c r="O97" s="1778" t="s">
        <v>601</v>
      </c>
      <c r="P97" s="1778"/>
      <c r="Q97" s="1849"/>
      <c r="R97" s="1860"/>
      <c r="S97" s="1879">
        <f>VLOOKUP(L97,'[5]Châu Đức'!$D$6:$V$17,17,0)/1000000</f>
        <v>607.62</v>
      </c>
      <c r="T97" s="1877">
        <f>VLOOKUP(L97,'[5]Châu Đức'!$D$6:$V$17,2,0)/1000000</f>
        <v>0</v>
      </c>
      <c r="U97" s="1777" t="s">
        <v>4784</v>
      </c>
    </row>
    <row r="98" spans="1:28" s="1812" customFormat="1" ht="47.25">
      <c r="A98" s="1807">
        <v>417</v>
      </c>
      <c r="B98" s="1835">
        <f t="shared" si="1"/>
        <v>86</v>
      </c>
      <c r="C98" s="1778" t="s">
        <v>4463</v>
      </c>
      <c r="D98" s="1890" t="s">
        <v>7687</v>
      </c>
      <c r="E98" s="1778"/>
      <c r="F98" s="1778"/>
      <c r="G98" s="1837" t="s">
        <v>7687</v>
      </c>
      <c r="H98" s="1778"/>
      <c r="I98" s="1811" t="s">
        <v>4750</v>
      </c>
      <c r="J98" s="1838">
        <v>27</v>
      </c>
      <c r="K98" s="1838">
        <v>276</v>
      </c>
      <c r="L98" s="1840">
        <v>246</v>
      </c>
      <c r="M98" s="1811"/>
      <c r="N98" s="1811" t="s">
        <v>476</v>
      </c>
      <c r="O98" s="1778" t="s">
        <v>192</v>
      </c>
      <c r="P98" s="1778"/>
      <c r="Q98" s="1849"/>
      <c r="R98" s="1860"/>
      <c r="S98" s="1879">
        <f>VLOOKUP(L98,'[5]Châu Đức'!$D$6:$V$17,17,0)/1000000</f>
        <v>295.2</v>
      </c>
      <c r="T98" s="1877">
        <f>VLOOKUP(L98,'[5]Châu Đức'!$D$6:$V$17,2,0)/1000000</f>
        <v>0</v>
      </c>
      <c r="U98" s="1777" t="s">
        <v>4783</v>
      </c>
      <c r="V98" s="1026"/>
      <c r="W98" s="1026"/>
      <c r="X98" s="1026"/>
      <c r="Y98" s="1026"/>
      <c r="Z98" s="1026"/>
      <c r="AA98" s="1026"/>
      <c r="AB98" s="1026"/>
    </row>
    <row r="99" spans="1:28" s="1761" customFormat="1">
      <c r="B99" s="1766" t="s">
        <v>7700</v>
      </c>
      <c r="C99" s="1834" t="s">
        <v>7695</v>
      </c>
      <c r="D99" s="1764"/>
      <c r="E99" s="1764"/>
      <c r="F99" s="1763"/>
      <c r="G99" s="1763"/>
      <c r="H99" s="1763"/>
      <c r="I99" s="1764"/>
      <c r="J99" s="1768"/>
      <c r="K99" s="1768"/>
      <c r="L99" s="1832">
        <f>SUM(L100:L139)</f>
        <v>2680966.2000000002</v>
      </c>
      <c r="M99" s="1763"/>
      <c r="N99" s="1766"/>
      <c r="O99" s="1766"/>
      <c r="P99" s="1764"/>
      <c r="Q99" s="1764"/>
      <c r="R99" s="1764"/>
      <c r="S99" s="1829">
        <f>SUM(S100:S139)</f>
        <v>1918909.1116799996</v>
      </c>
      <c r="T99" s="1832">
        <f>SUM(T100:T139)</f>
        <v>18345.868200000001</v>
      </c>
      <c r="U99" s="1765"/>
    </row>
    <row r="100" spans="1:28">
      <c r="A100" s="839">
        <v>80</v>
      </c>
      <c r="B100" s="1985">
        <f>B98+1</f>
        <v>87</v>
      </c>
      <c r="C100" s="1338" t="s">
        <v>4899</v>
      </c>
      <c r="D100" s="946" t="s">
        <v>7684</v>
      </c>
      <c r="E100" s="946"/>
      <c r="F100" s="945"/>
      <c r="G100" s="945" t="s">
        <v>7684</v>
      </c>
      <c r="H100" s="945"/>
      <c r="I100" s="946" t="s">
        <v>4900</v>
      </c>
      <c r="J100" s="945">
        <v>22</v>
      </c>
      <c r="K100" s="945">
        <v>5</v>
      </c>
      <c r="L100" s="948">
        <v>17200.8</v>
      </c>
      <c r="M100" s="945"/>
      <c r="N100" s="946" t="s">
        <v>858</v>
      </c>
      <c r="O100" s="945" t="s">
        <v>4903</v>
      </c>
      <c r="P100" s="946" t="s">
        <v>4901</v>
      </c>
      <c r="Q100" s="946">
        <v>2018</v>
      </c>
      <c r="R100" s="946"/>
      <c r="S100" s="1879">
        <f>VLOOKUP(L100,'[5]Côn Đảo'!$D$6:$V$46,17,0)/1000000</f>
        <v>25543.188000000006</v>
      </c>
      <c r="T100" s="1877">
        <f>VLOOKUP(L100,'[5]Côn Đảo'!$D$6:$V$46,2,0)/1000000</f>
        <v>0</v>
      </c>
      <c r="U100" s="1145"/>
    </row>
    <row r="101" spans="1:28">
      <c r="A101" s="839">
        <v>81</v>
      </c>
      <c r="B101" s="1985">
        <f>B100+1</f>
        <v>88</v>
      </c>
      <c r="C101" s="1338" t="s">
        <v>4913</v>
      </c>
      <c r="D101" s="946" t="s">
        <v>7684</v>
      </c>
      <c r="E101" s="946"/>
      <c r="F101" s="945"/>
      <c r="G101" s="945" t="s">
        <v>7684</v>
      </c>
      <c r="H101" s="945"/>
      <c r="I101" s="946" t="s">
        <v>4900</v>
      </c>
      <c r="J101" s="945">
        <v>23</v>
      </c>
      <c r="K101" s="945">
        <v>18</v>
      </c>
      <c r="L101" s="948">
        <v>14842.9</v>
      </c>
      <c r="M101" s="945"/>
      <c r="N101" s="946" t="s">
        <v>858</v>
      </c>
      <c r="O101" s="945" t="s">
        <v>4903</v>
      </c>
      <c r="P101" s="946" t="s">
        <v>4901</v>
      </c>
      <c r="Q101" s="946">
        <v>2018</v>
      </c>
      <c r="R101" s="946"/>
      <c r="S101" s="1879">
        <f>VLOOKUP(L101,'[5]Côn Đảo'!$D$6:$V$46,17,0)/1000000</f>
        <v>26450.047800000004</v>
      </c>
      <c r="T101" s="1877">
        <f>VLOOKUP(L101,'[5]Côn Đảo'!$D$6:$V$46,2,0)/1000000</f>
        <v>0</v>
      </c>
      <c r="U101" s="1145"/>
    </row>
    <row r="102" spans="1:28">
      <c r="A102" s="839">
        <v>82</v>
      </c>
      <c r="B102" s="1985">
        <f t="shared" ref="B102:B123" si="2">B101+1</f>
        <v>89</v>
      </c>
      <c r="C102" s="1338" t="s">
        <v>4914</v>
      </c>
      <c r="D102" s="946" t="s">
        <v>7684</v>
      </c>
      <c r="E102" s="946"/>
      <c r="F102" s="945"/>
      <c r="G102" s="945" t="s">
        <v>7684</v>
      </c>
      <c r="H102" s="945"/>
      <c r="I102" s="946" t="s">
        <v>4902</v>
      </c>
      <c r="J102" s="945">
        <v>17</v>
      </c>
      <c r="K102" s="945">
        <v>35</v>
      </c>
      <c r="L102" s="948">
        <v>1811.1</v>
      </c>
      <c r="M102" s="945"/>
      <c r="N102" s="946" t="s">
        <v>858</v>
      </c>
      <c r="O102" s="945" t="s">
        <v>873</v>
      </c>
      <c r="P102" s="946" t="s">
        <v>4901</v>
      </c>
      <c r="Q102" s="946">
        <v>2018</v>
      </c>
      <c r="R102" s="946"/>
      <c r="S102" s="1879">
        <f>VLOOKUP(L102,'[5]Côn Đảo'!$D$6:$V$46,17,0)/1000000</f>
        <v>3227.3802000000005</v>
      </c>
      <c r="T102" s="1877">
        <f>VLOOKUP(L102,'[5]Côn Đảo'!$D$6:$V$46,2,0)/1000000</f>
        <v>0</v>
      </c>
      <c r="U102" s="1145"/>
    </row>
    <row r="103" spans="1:28">
      <c r="A103" s="839">
        <v>83</v>
      </c>
      <c r="B103" s="1985">
        <f t="shared" si="2"/>
        <v>90</v>
      </c>
      <c r="C103" s="1338" t="s">
        <v>4915</v>
      </c>
      <c r="D103" s="946" t="s">
        <v>7684</v>
      </c>
      <c r="E103" s="946"/>
      <c r="F103" s="945"/>
      <c r="G103" s="945" t="s">
        <v>7684</v>
      </c>
      <c r="H103" s="945"/>
      <c r="I103" s="946" t="s">
        <v>4900</v>
      </c>
      <c r="J103" s="945">
        <v>17</v>
      </c>
      <c r="K103" s="945">
        <v>62</v>
      </c>
      <c r="L103" s="948">
        <v>1878.4</v>
      </c>
      <c r="M103" s="945"/>
      <c r="N103" s="946" t="s">
        <v>858</v>
      </c>
      <c r="O103" s="945" t="s">
        <v>4904</v>
      </c>
      <c r="P103" s="946" t="s">
        <v>4901</v>
      </c>
      <c r="Q103" s="946">
        <v>2018</v>
      </c>
      <c r="R103" s="946"/>
      <c r="S103" s="1879">
        <f>VLOOKUP(L103,'[5]Côn Đảo'!$D$6:$V$46,17,0)/1000000</f>
        <v>3347.3088000000007</v>
      </c>
      <c r="T103" s="1877">
        <f>VLOOKUP(L103,'[5]Côn Đảo'!$D$6:$V$46,2,0)/1000000</f>
        <v>0</v>
      </c>
      <c r="U103" s="1145"/>
    </row>
    <row r="104" spans="1:28">
      <c r="A104" s="839">
        <v>84</v>
      </c>
      <c r="B104" s="1985">
        <f t="shared" si="2"/>
        <v>91</v>
      </c>
      <c r="C104" s="1338" t="s">
        <v>4916</v>
      </c>
      <c r="D104" s="946" t="s">
        <v>7684</v>
      </c>
      <c r="E104" s="946"/>
      <c r="F104" s="945"/>
      <c r="G104" s="945" t="s">
        <v>7684</v>
      </c>
      <c r="H104" s="945"/>
      <c r="I104" s="946" t="s">
        <v>4905</v>
      </c>
      <c r="J104" s="945">
        <v>16</v>
      </c>
      <c r="K104" s="945">
        <v>20</v>
      </c>
      <c r="L104" s="948">
        <v>1687.1</v>
      </c>
      <c r="M104" s="945"/>
      <c r="N104" s="946" t="s">
        <v>858</v>
      </c>
      <c r="O104" s="945" t="s">
        <v>4906</v>
      </c>
      <c r="P104" s="946" t="s">
        <v>4901</v>
      </c>
      <c r="Q104" s="946"/>
      <c r="R104" s="946"/>
      <c r="S104" s="1879">
        <f>VLOOKUP(L104,'[5]Côn Đảo'!$D$6:$V$46,17,0)/1000000</f>
        <v>1803.8473200000001</v>
      </c>
      <c r="T104" s="1877">
        <f>VLOOKUP(L104,'[5]Côn Đảo'!$D$6:$V$46,2,0)/1000000</f>
        <v>0</v>
      </c>
      <c r="U104" s="1145"/>
    </row>
    <row r="105" spans="1:28">
      <c r="A105" s="839">
        <v>85</v>
      </c>
      <c r="B105" s="1985">
        <f t="shared" si="2"/>
        <v>92</v>
      </c>
      <c r="C105" s="1338" t="s">
        <v>4917</v>
      </c>
      <c r="D105" s="946" t="s">
        <v>7684</v>
      </c>
      <c r="E105" s="946"/>
      <c r="F105" s="945"/>
      <c r="G105" s="945" t="s">
        <v>7684</v>
      </c>
      <c r="H105" s="945"/>
      <c r="I105" s="946" t="s">
        <v>4900</v>
      </c>
      <c r="J105" s="945">
        <v>17</v>
      </c>
      <c r="K105" s="945">
        <v>48</v>
      </c>
      <c r="L105" s="948">
        <v>6360</v>
      </c>
      <c r="M105" s="945"/>
      <c r="N105" s="946" t="s">
        <v>858</v>
      </c>
      <c r="O105" s="945" t="s">
        <v>4903</v>
      </c>
      <c r="P105" s="946" t="s">
        <v>4901</v>
      </c>
      <c r="Q105" s="946"/>
      <c r="R105" s="946"/>
      <c r="S105" s="1879">
        <f>VLOOKUP(L105,'[5]Côn Đảo'!$D$6:$V$46,17,0)/1000000</f>
        <v>9444.6000000000022</v>
      </c>
      <c r="T105" s="1877">
        <f>VLOOKUP(L105,'[5]Côn Đảo'!$D$6:$V$46,2,0)/1000000</f>
        <v>0</v>
      </c>
      <c r="U105" s="1145"/>
    </row>
    <row r="106" spans="1:28">
      <c r="A106" s="839">
        <v>86</v>
      </c>
      <c r="B106" s="1985">
        <f t="shared" si="2"/>
        <v>93</v>
      </c>
      <c r="C106" s="1338" t="s">
        <v>4918</v>
      </c>
      <c r="D106" s="946" t="s">
        <v>7684</v>
      </c>
      <c r="E106" s="946"/>
      <c r="F106" s="945"/>
      <c r="G106" s="945" t="s">
        <v>7684</v>
      </c>
      <c r="H106" s="945"/>
      <c r="I106" s="946" t="s">
        <v>4902</v>
      </c>
      <c r="J106" s="945">
        <v>18</v>
      </c>
      <c r="K106" s="945">
        <v>351</v>
      </c>
      <c r="L106" s="948">
        <v>807</v>
      </c>
      <c r="M106" s="945"/>
      <c r="N106" s="946" t="s">
        <v>858</v>
      </c>
      <c r="O106" s="945" t="s">
        <v>751</v>
      </c>
      <c r="P106" s="946" t="s">
        <v>4901</v>
      </c>
      <c r="Q106" s="946"/>
      <c r="R106" s="946"/>
      <c r="S106" s="1879">
        <f>VLOOKUP(L106,'[5]Côn Đảo'!$D$6:$V$46,17,0)/1000000</f>
        <v>1198.3950000000002</v>
      </c>
      <c r="T106" s="1877">
        <f>VLOOKUP(L106,'[5]Côn Đảo'!$D$6:$V$46,2,0)/1000000</f>
        <v>0</v>
      </c>
      <c r="U106" s="1145"/>
    </row>
    <row r="107" spans="1:28">
      <c r="A107" s="839">
        <v>87</v>
      </c>
      <c r="B107" s="1985">
        <f t="shared" si="2"/>
        <v>94</v>
      </c>
      <c r="C107" s="1338" t="s">
        <v>4919</v>
      </c>
      <c r="D107" s="946" t="s">
        <v>7684</v>
      </c>
      <c r="E107" s="946"/>
      <c r="F107" s="945"/>
      <c r="G107" s="945" t="s">
        <v>7684</v>
      </c>
      <c r="H107" s="945"/>
      <c r="I107" s="946" t="s">
        <v>4902</v>
      </c>
      <c r="J107" s="945">
        <v>18</v>
      </c>
      <c r="K107" s="945">
        <v>335</v>
      </c>
      <c r="L107" s="948">
        <v>4761.3999999999996</v>
      </c>
      <c r="M107" s="945"/>
      <c r="N107" s="946" t="s">
        <v>858</v>
      </c>
      <c r="O107" s="945" t="s">
        <v>751</v>
      </c>
      <c r="P107" s="946" t="s">
        <v>4901</v>
      </c>
      <c r="Q107" s="946"/>
      <c r="R107" s="946"/>
      <c r="S107" s="1879">
        <f>VLOOKUP(L107,'[5]Côn Đảo'!$D$6:$V$46,17,0)/1000000</f>
        <v>8484.8148000000001</v>
      </c>
      <c r="T107" s="1877">
        <f>VLOOKUP(L107,'[5]Côn Đảo'!$D$6:$V$46,2,0)/1000000</f>
        <v>0</v>
      </c>
      <c r="U107" s="1145"/>
    </row>
    <row r="108" spans="1:28">
      <c r="A108" s="839">
        <v>88</v>
      </c>
      <c r="B108" s="1985">
        <f t="shared" si="2"/>
        <v>95</v>
      </c>
      <c r="C108" s="1338" t="s">
        <v>4920</v>
      </c>
      <c r="D108" s="946" t="s">
        <v>7684</v>
      </c>
      <c r="E108" s="946"/>
      <c r="F108" s="945"/>
      <c r="G108" s="945" t="s">
        <v>7684</v>
      </c>
      <c r="H108" s="945"/>
      <c r="I108" s="946" t="s">
        <v>4900</v>
      </c>
      <c r="J108" s="945">
        <v>17</v>
      </c>
      <c r="K108" s="945">
        <v>68</v>
      </c>
      <c r="L108" s="948">
        <v>10591.1</v>
      </c>
      <c r="M108" s="945"/>
      <c r="N108" s="946" t="s">
        <v>858</v>
      </c>
      <c r="O108" s="945" t="s">
        <v>4903</v>
      </c>
      <c r="P108" s="946" t="s">
        <v>4901</v>
      </c>
      <c r="Q108" s="946"/>
      <c r="R108" s="946"/>
      <c r="S108" s="1879">
        <f>VLOOKUP(L108,'[5]Côn Đảo'!$D$6:$V$46,17,0)/1000000</f>
        <v>18873.340200000002</v>
      </c>
      <c r="T108" s="1877">
        <f>VLOOKUP(L108,'[5]Côn Đảo'!$D$6:$V$46,2,0)/1000000</f>
        <v>0</v>
      </c>
      <c r="U108" s="1145"/>
    </row>
    <row r="109" spans="1:28">
      <c r="A109" s="839">
        <v>89</v>
      </c>
      <c r="B109" s="1985">
        <f t="shared" si="2"/>
        <v>96</v>
      </c>
      <c r="C109" s="1338" t="s">
        <v>4921</v>
      </c>
      <c r="D109" s="946" t="s">
        <v>7684</v>
      </c>
      <c r="E109" s="946"/>
      <c r="F109" s="945"/>
      <c r="G109" s="945" t="s">
        <v>7684</v>
      </c>
      <c r="H109" s="945"/>
      <c r="I109" s="946" t="s">
        <v>4900</v>
      </c>
      <c r="J109" s="945">
        <v>22</v>
      </c>
      <c r="K109" s="945">
        <v>2</v>
      </c>
      <c r="L109" s="948">
        <v>14893.8</v>
      </c>
      <c r="M109" s="945"/>
      <c r="N109" s="946" t="s">
        <v>858</v>
      </c>
      <c r="O109" s="945" t="s">
        <v>4903</v>
      </c>
      <c r="P109" s="946" t="s">
        <v>4901</v>
      </c>
      <c r="Q109" s="946"/>
      <c r="R109" s="946"/>
      <c r="S109" s="1879">
        <f>VLOOKUP(L109,'[5]Côn Đảo'!$D$6:$V$46,17,0)/1000000</f>
        <v>22117.293000000005</v>
      </c>
      <c r="T109" s="1877">
        <f>VLOOKUP(L109,'[5]Côn Đảo'!$D$6:$V$46,2,0)/1000000</f>
        <v>0</v>
      </c>
      <c r="U109" s="1145"/>
    </row>
    <row r="110" spans="1:28">
      <c r="A110" s="839">
        <v>90</v>
      </c>
      <c r="B110" s="1985">
        <f t="shared" si="2"/>
        <v>97</v>
      </c>
      <c r="C110" s="1338" t="s">
        <v>4922</v>
      </c>
      <c r="D110" s="946" t="s">
        <v>7684</v>
      </c>
      <c r="E110" s="946"/>
      <c r="F110" s="945"/>
      <c r="G110" s="945" t="s">
        <v>7684</v>
      </c>
      <c r="H110" s="945"/>
      <c r="I110" s="946" t="s">
        <v>4900</v>
      </c>
      <c r="J110" s="945">
        <v>22</v>
      </c>
      <c r="K110" s="945">
        <v>1</v>
      </c>
      <c r="L110" s="948">
        <v>9574.5</v>
      </c>
      <c r="M110" s="945"/>
      <c r="N110" s="946" t="s">
        <v>858</v>
      </c>
      <c r="O110" s="945" t="s">
        <v>4903</v>
      </c>
      <c r="P110" s="946" t="s">
        <v>4901</v>
      </c>
      <c r="Q110" s="946"/>
      <c r="R110" s="946"/>
      <c r="S110" s="1879">
        <f>VLOOKUP(L110,'[5]Côn Đảo'!$D$6:$V$46,17,0)/1000000</f>
        <v>14218.132500000002</v>
      </c>
      <c r="T110" s="1877">
        <f>VLOOKUP(L110,'[5]Côn Đảo'!$D$6:$V$46,2,0)/1000000</f>
        <v>0</v>
      </c>
      <c r="U110" s="1145"/>
    </row>
    <row r="111" spans="1:28">
      <c r="A111" s="839">
        <v>91</v>
      </c>
      <c r="B111" s="1985">
        <f t="shared" si="2"/>
        <v>98</v>
      </c>
      <c r="C111" s="1338" t="s">
        <v>4923</v>
      </c>
      <c r="D111" s="946" t="s">
        <v>7684</v>
      </c>
      <c r="E111" s="946"/>
      <c r="F111" s="945"/>
      <c r="G111" s="945" t="s">
        <v>7684</v>
      </c>
      <c r="H111" s="945"/>
      <c r="I111" s="946" t="s">
        <v>4900</v>
      </c>
      <c r="J111" s="945">
        <v>22</v>
      </c>
      <c r="K111" s="945">
        <v>7</v>
      </c>
      <c r="L111" s="948">
        <v>14412.9</v>
      </c>
      <c r="M111" s="945"/>
      <c r="N111" s="946" t="s">
        <v>858</v>
      </c>
      <c r="O111" s="945" t="s">
        <v>4903</v>
      </c>
      <c r="P111" s="946" t="s">
        <v>4901</v>
      </c>
      <c r="Q111" s="946"/>
      <c r="R111" s="946"/>
      <c r="S111" s="1879">
        <f>VLOOKUP(L111,'[5]Côn Đảo'!$D$6:$V$46,17,0)/1000000</f>
        <v>25683.787800000006</v>
      </c>
      <c r="T111" s="1877">
        <f>VLOOKUP(L111,'[5]Côn Đảo'!$D$6:$V$46,2,0)/1000000</f>
        <v>0</v>
      </c>
      <c r="U111" s="1145"/>
    </row>
    <row r="112" spans="1:28">
      <c r="A112" s="839">
        <v>92</v>
      </c>
      <c r="B112" s="1985">
        <f t="shared" si="2"/>
        <v>99</v>
      </c>
      <c r="C112" s="1338" t="s">
        <v>4924</v>
      </c>
      <c r="D112" s="946" t="s">
        <v>7684</v>
      </c>
      <c r="E112" s="946"/>
      <c r="F112" s="945"/>
      <c r="G112" s="945" t="s">
        <v>7684</v>
      </c>
      <c r="H112" s="945"/>
      <c r="I112" s="946" t="s">
        <v>4900</v>
      </c>
      <c r="J112" s="945">
        <v>22</v>
      </c>
      <c r="K112" s="945">
        <v>9</v>
      </c>
      <c r="L112" s="948">
        <v>12206.7</v>
      </c>
      <c r="M112" s="945"/>
      <c r="N112" s="946" t="s">
        <v>858</v>
      </c>
      <c r="O112" s="945" t="s">
        <v>4903</v>
      </c>
      <c r="P112" s="946" t="s">
        <v>4901</v>
      </c>
      <c r="Q112" s="946"/>
      <c r="R112" s="946"/>
      <c r="S112" s="1879">
        <f>VLOOKUP(L112,'[5]Côn Đảo'!$D$6:$V$46,17,0)/1000000</f>
        <v>21752.339400000004</v>
      </c>
      <c r="T112" s="1877">
        <f>VLOOKUP(L112,'[5]Côn Đảo'!$D$6:$V$46,2,0)/1000000</f>
        <v>0</v>
      </c>
      <c r="U112" s="1145"/>
    </row>
    <row r="113" spans="1:21" s="1141" customFormat="1">
      <c r="A113" s="839">
        <v>93</v>
      </c>
      <c r="B113" s="1985">
        <f t="shared" si="2"/>
        <v>100</v>
      </c>
      <c r="C113" s="1723" t="s">
        <v>4925</v>
      </c>
      <c r="D113" s="946" t="s">
        <v>7684</v>
      </c>
      <c r="E113" s="1148"/>
      <c r="F113" s="1147"/>
      <c r="G113" s="945" t="s">
        <v>7684</v>
      </c>
      <c r="H113" s="1147"/>
      <c r="I113" s="1148" t="s">
        <v>4907</v>
      </c>
      <c r="J113" s="1147">
        <v>23</v>
      </c>
      <c r="K113" s="1147">
        <v>137</v>
      </c>
      <c r="L113" s="1149">
        <v>3713.3</v>
      </c>
      <c r="M113" s="1147"/>
      <c r="N113" s="946" t="s">
        <v>858</v>
      </c>
      <c r="O113" s="1147" t="s">
        <v>751</v>
      </c>
      <c r="P113" s="1150" t="s">
        <v>4901</v>
      </c>
      <c r="Q113" s="1148"/>
      <c r="R113" s="1148"/>
      <c r="S113" s="1879">
        <f>VLOOKUP(L113,'[5]Côn Đảo'!$D$6:$V$46,17,0)/1000000</f>
        <v>5514.250500000001</v>
      </c>
      <c r="T113" s="1877">
        <f>VLOOKUP(L113,'[5]Côn Đảo'!$D$6:$V$46,2,0)/1000000</f>
        <v>0</v>
      </c>
      <c r="U113" s="1151"/>
    </row>
    <row r="114" spans="1:21">
      <c r="A114" s="839">
        <v>94</v>
      </c>
      <c r="B114" s="1985">
        <f t="shared" si="2"/>
        <v>101</v>
      </c>
      <c r="C114" s="1338" t="s">
        <v>4926</v>
      </c>
      <c r="D114" s="946" t="s">
        <v>7684</v>
      </c>
      <c r="E114" s="946"/>
      <c r="F114" s="945"/>
      <c r="G114" s="945" t="s">
        <v>7684</v>
      </c>
      <c r="H114" s="945"/>
      <c r="I114" s="946" t="s">
        <v>4900</v>
      </c>
      <c r="J114" s="945">
        <v>76</v>
      </c>
      <c r="K114" s="945">
        <v>23</v>
      </c>
      <c r="L114" s="948">
        <v>9172.4</v>
      </c>
      <c r="M114" s="945"/>
      <c r="N114" s="946" t="s">
        <v>858</v>
      </c>
      <c r="O114" s="945" t="s">
        <v>4903</v>
      </c>
      <c r="P114" s="946" t="s">
        <v>4901</v>
      </c>
      <c r="Q114" s="946"/>
      <c r="R114" s="946"/>
      <c r="S114" s="1879">
        <f>VLOOKUP(L114,'[5]Côn Đảo'!$D$6:$V$46,17,0)/1000000</f>
        <v>16345.216800000002</v>
      </c>
      <c r="T114" s="1877">
        <f>VLOOKUP(L114,'[5]Côn Đảo'!$D$6:$V$46,2,0)/1000000</f>
        <v>0</v>
      </c>
      <c r="U114" s="1145"/>
    </row>
    <row r="115" spans="1:21">
      <c r="A115" s="839">
        <v>95</v>
      </c>
      <c r="B115" s="1985">
        <f t="shared" si="2"/>
        <v>102</v>
      </c>
      <c r="C115" s="1338" t="s">
        <v>4927</v>
      </c>
      <c r="D115" s="946" t="s">
        <v>7684</v>
      </c>
      <c r="E115" s="946"/>
      <c r="F115" s="945"/>
      <c r="G115" s="945" t="s">
        <v>7684</v>
      </c>
      <c r="H115" s="945"/>
      <c r="I115" s="946" t="s">
        <v>4900</v>
      </c>
      <c r="J115" s="945">
        <v>22</v>
      </c>
      <c r="K115" s="945">
        <v>4</v>
      </c>
      <c r="L115" s="948">
        <v>15199.3</v>
      </c>
      <c r="M115" s="945"/>
      <c r="N115" s="946" t="s">
        <v>858</v>
      </c>
      <c r="O115" s="945" t="s">
        <v>4903</v>
      </c>
      <c r="P115" s="946" t="s">
        <v>4901</v>
      </c>
      <c r="Q115" s="946"/>
      <c r="R115" s="946"/>
      <c r="S115" s="1879">
        <f>VLOOKUP(L115,'[5]Côn Đảo'!$D$6:$V$46,17,0)/1000000</f>
        <v>27085.152600000005</v>
      </c>
      <c r="T115" s="1877">
        <f>VLOOKUP(L115,'[5]Côn Đảo'!$D$6:$V$46,2,0)/1000000</f>
        <v>0</v>
      </c>
      <c r="U115" s="1145"/>
    </row>
    <row r="116" spans="1:21">
      <c r="A116" s="839">
        <v>96</v>
      </c>
      <c r="B116" s="1985">
        <f t="shared" si="2"/>
        <v>103</v>
      </c>
      <c r="C116" s="1338" t="s">
        <v>4928</v>
      </c>
      <c r="D116" s="946" t="s">
        <v>7684</v>
      </c>
      <c r="E116" s="946"/>
      <c r="F116" s="945"/>
      <c r="G116" s="945" t="s">
        <v>7684</v>
      </c>
      <c r="H116" s="945"/>
      <c r="I116" s="946" t="s">
        <v>4900</v>
      </c>
      <c r="J116" s="945">
        <v>22</v>
      </c>
      <c r="K116" s="945">
        <v>8</v>
      </c>
      <c r="L116" s="948">
        <v>15441</v>
      </c>
      <c r="M116" s="945"/>
      <c r="N116" s="946" t="s">
        <v>858</v>
      </c>
      <c r="O116" s="945" t="s">
        <v>4903</v>
      </c>
      <c r="P116" s="946" t="s">
        <v>4901</v>
      </c>
      <c r="Q116" s="946"/>
      <c r="R116" s="946"/>
      <c r="S116" s="1879">
        <f>VLOOKUP(L116,'[5]Côn Đảo'!$D$6:$V$46,17,0)/1000000</f>
        <v>27515.862000000005</v>
      </c>
      <c r="T116" s="1877">
        <f>VLOOKUP(L116,'[5]Côn Đảo'!$D$6:$V$46,2,0)/1000000</f>
        <v>0</v>
      </c>
      <c r="U116" s="1145"/>
    </row>
    <row r="117" spans="1:21" s="839" customFormat="1">
      <c r="A117" s="839">
        <v>97</v>
      </c>
      <c r="B117" s="1985">
        <f t="shared" si="2"/>
        <v>104</v>
      </c>
      <c r="C117" s="1723" t="s">
        <v>4929</v>
      </c>
      <c r="D117" s="946" t="s">
        <v>7684</v>
      </c>
      <c r="E117" s="1150"/>
      <c r="F117" s="1146"/>
      <c r="G117" s="945" t="s">
        <v>7684</v>
      </c>
      <c r="H117" s="1146"/>
      <c r="I117" s="1150" t="s">
        <v>4907</v>
      </c>
      <c r="J117" s="1146">
        <v>23</v>
      </c>
      <c r="K117" s="1146">
        <v>117</v>
      </c>
      <c r="L117" s="1152">
        <v>1694</v>
      </c>
      <c r="M117" s="1146"/>
      <c r="N117" s="946" t="s">
        <v>858</v>
      </c>
      <c r="O117" s="1146" t="s">
        <v>751</v>
      </c>
      <c r="P117" s="1150" t="s">
        <v>4901</v>
      </c>
      <c r="Q117" s="1150"/>
      <c r="R117" s="1150"/>
      <c r="S117" s="1879">
        <f>VLOOKUP(L117,'[5]Côn Đảo'!$D$6:$V$46,17,0)/1000000</f>
        <v>2515.5900000000006</v>
      </c>
      <c r="T117" s="1877">
        <f>VLOOKUP(L117,'[5]Côn Đảo'!$D$6:$V$46,2,0)/1000000</f>
        <v>0</v>
      </c>
      <c r="U117" s="1153"/>
    </row>
    <row r="118" spans="1:21" ht="108.6" customHeight="1">
      <c r="A118" s="839">
        <v>98</v>
      </c>
      <c r="B118" s="1985">
        <f t="shared" si="2"/>
        <v>105</v>
      </c>
      <c r="C118" s="1338" t="s">
        <v>4930</v>
      </c>
      <c r="D118" s="946" t="s">
        <v>7684</v>
      </c>
      <c r="E118" s="946"/>
      <c r="F118" s="945"/>
      <c r="G118" s="945" t="s">
        <v>7684</v>
      </c>
      <c r="H118" s="945"/>
      <c r="I118" s="946" t="s">
        <v>4907</v>
      </c>
      <c r="J118" s="945">
        <v>23</v>
      </c>
      <c r="K118" s="945">
        <v>205</v>
      </c>
      <c r="L118" s="948">
        <v>917.1</v>
      </c>
      <c r="M118" s="945"/>
      <c r="N118" s="946" t="s">
        <v>858</v>
      </c>
      <c r="O118" s="945" t="s">
        <v>751</v>
      </c>
      <c r="P118" s="946" t="s">
        <v>4901</v>
      </c>
      <c r="Q118" s="946"/>
      <c r="R118" s="946"/>
      <c r="S118" s="1879">
        <f>VLOOKUP(L118,'[5]Côn Đảo'!$D$6:$V$46,17,0)/1000000</f>
        <v>1361.8935000000001</v>
      </c>
      <c r="T118" s="1877">
        <f>VLOOKUP(L118,'[5]Côn Đảo'!$D$6:$V$46,2,0)/1000000</f>
        <v>0</v>
      </c>
      <c r="U118" s="1145" t="s">
        <v>4961</v>
      </c>
    </row>
    <row r="119" spans="1:21" ht="31.5">
      <c r="A119" s="839">
        <v>99</v>
      </c>
      <c r="B119" s="1985">
        <f t="shared" si="2"/>
        <v>106</v>
      </c>
      <c r="C119" s="1338" t="s">
        <v>4931</v>
      </c>
      <c r="D119" s="946" t="s">
        <v>7684</v>
      </c>
      <c r="E119" s="946"/>
      <c r="F119" s="945"/>
      <c r="G119" s="945" t="s">
        <v>7684</v>
      </c>
      <c r="H119" s="945"/>
      <c r="I119" s="946" t="s">
        <v>4907</v>
      </c>
      <c r="J119" s="945">
        <v>23</v>
      </c>
      <c r="K119" s="945">
        <v>204</v>
      </c>
      <c r="L119" s="948">
        <v>10295.1</v>
      </c>
      <c r="M119" s="945"/>
      <c r="N119" s="946" t="s">
        <v>858</v>
      </c>
      <c r="O119" s="945" t="s">
        <v>940</v>
      </c>
      <c r="P119" s="946" t="s">
        <v>4901</v>
      </c>
      <c r="Q119" s="946"/>
      <c r="R119" s="946"/>
      <c r="S119" s="1879">
        <f>VLOOKUP(L119,'[5]Côn Đảo'!$D$6:$V$46,17,0)/1000000</f>
        <v>18345.868200000004</v>
      </c>
      <c r="T119" s="1877">
        <f>VLOOKUP(L119,'[5]Côn Đảo'!$D$6:$V$46,2,0)/1000000</f>
        <v>18345.868200000001</v>
      </c>
      <c r="U119" s="1145" t="s">
        <v>4972</v>
      </c>
    </row>
    <row r="120" spans="1:21" s="839" customFormat="1">
      <c r="A120" s="839">
        <v>100</v>
      </c>
      <c r="B120" s="1985">
        <f t="shared" si="2"/>
        <v>107</v>
      </c>
      <c r="C120" s="1723" t="s">
        <v>4932</v>
      </c>
      <c r="D120" s="946" t="s">
        <v>7684</v>
      </c>
      <c r="E120" s="1150"/>
      <c r="F120" s="1146"/>
      <c r="G120" s="945" t="s">
        <v>7684</v>
      </c>
      <c r="H120" s="1146"/>
      <c r="I120" s="1150" t="s">
        <v>4900</v>
      </c>
      <c r="J120" s="1146">
        <v>26</v>
      </c>
      <c r="K120" s="1146">
        <v>25</v>
      </c>
      <c r="L120" s="1152">
        <v>8563.7999999999993</v>
      </c>
      <c r="M120" s="1146"/>
      <c r="N120" s="946" t="s">
        <v>858</v>
      </c>
      <c r="O120" s="1146" t="s">
        <v>940</v>
      </c>
      <c r="P120" s="1150" t="s">
        <v>4901</v>
      </c>
      <c r="Q120" s="1150"/>
      <c r="R120" s="1150"/>
      <c r="S120" s="1879">
        <f>VLOOKUP(L120,'[5]Côn Đảo'!$D$6:$V$46,17,0)/1000000</f>
        <v>12717.243</v>
      </c>
      <c r="T120" s="1877">
        <f>VLOOKUP(L120,'[5]Côn Đảo'!$D$6:$V$46,2,0)/1000000</f>
        <v>0</v>
      </c>
      <c r="U120" s="1153" t="s">
        <v>4962</v>
      </c>
    </row>
    <row r="121" spans="1:21">
      <c r="A121" s="839">
        <v>101</v>
      </c>
      <c r="B121" s="1985">
        <f t="shared" si="2"/>
        <v>108</v>
      </c>
      <c r="C121" s="1338" t="s">
        <v>4933</v>
      </c>
      <c r="D121" s="946" t="s">
        <v>7684</v>
      </c>
      <c r="E121" s="946"/>
      <c r="F121" s="945"/>
      <c r="G121" s="945" t="s">
        <v>7684</v>
      </c>
      <c r="H121" s="945"/>
      <c r="I121" s="946" t="s">
        <v>4902</v>
      </c>
      <c r="J121" s="945">
        <v>24</v>
      </c>
      <c r="K121" s="945">
        <v>7</v>
      </c>
      <c r="L121" s="948">
        <v>2396.8000000000002</v>
      </c>
      <c r="M121" s="945"/>
      <c r="N121" s="946" t="s">
        <v>858</v>
      </c>
      <c r="O121" s="945" t="s">
        <v>4908</v>
      </c>
      <c r="P121" s="946" t="s">
        <v>4901</v>
      </c>
      <c r="Q121" s="946"/>
      <c r="R121" s="946"/>
      <c r="S121" s="1879">
        <f>VLOOKUP(L121,'[5]Côn Đảo'!$D$6:$V$46,17,0)/1000000</f>
        <v>3559.248000000001</v>
      </c>
      <c r="T121" s="1877">
        <f>VLOOKUP(L121,'[5]Côn Đảo'!$D$6:$V$46,2,0)/1000000</f>
        <v>0</v>
      </c>
      <c r="U121" s="1145"/>
    </row>
    <row r="122" spans="1:21" ht="31.5">
      <c r="A122" s="839">
        <v>102</v>
      </c>
      <c r="B122" s="1985">
        <f t="shared" si="2"/>
        <v>109</v>
      </c>
      <c r="C122" s="1338" t="s">
        <v>4934</v>
      </c>
      <c r="D122" s="946" t="s">
        <v>7684</v>
      </c>
      <c r="E122" s="946"/>
      <c r="F122" s="945"/>
      <c r="G122" s="945" t="s">
        <v>7684</v>
      </c>
      <c r="H122" s="945"/>
      <c r="I122" s="946" t="s">
        <v>4907</v>
      </c>
      <c r="J122" s="945">
        <v>23</v>
      </c>
      <c r="K122" s="945">
        <v>209</v>
      </c>
      <c r="L122" s="948">
        <v>4834.2</v>
      </c>
      <c r="M122" s="945"/>
      <c r="N122" s="946" t="s">
        <v>858</v>
      </c>
      <c r="O122" s="945" t="s">
        <v>940</v>
      </c>
      <c r="P122" s="946" t="s">
        <v>4901</v>
      </c>
      <c r="Q122" s="946"/>
      <c r="R122" s="946"/>
      <c r="S122" s="1879">
        <f>VLOOKUP(L122,'[5]Côn Đảo'!$D$6:$V$46,17,0)/1000000</f>
        <v>7178.7870000000012</v>
      </c>
      <c r="T122" s="1877">
        <f>VLOOKUP(L122,'[5]Côn Đảo'!$D$6:$V$46,2,0)/1000000</f>
        <v>0</v>
      </c>
      <c r="U122" s="1145" t="s">
        <v>4960</v>
      </c>
    </row>
    <row r="123" spans="1:21">
      <c r="A123" s="839">
        <v>103</v>
      </c>
      <c r="B123" s="1985">
        <f t="shared" si="2"/>
        <v>110</v>
      </c>
      <c r="C123" s="1338" t="s">
        <v>4935</v>
      </c>
      <c r="D123" s="946" t="s">
        <v>7684</v>
      </c>
      <c r="E123" s="946"/>
      <c r="F123" s="945"/>
      <c r="G123" s="945" t="s">
        <v>7684</v>
      </c>
      <c r="H123" s="945"/>
      <c r="I123" s="946" t="s">
        <v>4902</v>
      </c>
      <c r="J123" s="945">
        <v>24</v>
      </c>
      <c r="K123" s="945">
        <v>21</v>
      </c>
      <c r="L123" s="948">
        <v>8143.1</v>
      </c>
      <c r="M123" s="945"/>
      <c r="N123" s="946" t="s">
        <v>858</v>
      </c>
      <c r="O123" s="945" t="s">
        <v>751</v>
      </c>
      <c r="P123" s="946" t="s">
        <v>4901</v>
      </c>
      <c r="Q123" s="946"/>
      <c r="R123" s="946"/>
      <c r="S123" s="1879">
        <f>VLOOKUP(L123,'[5]Côn Đảo'!$D$6:$V$46,17,0)/1000000</f>
        <v>12092.503500000003</v>
      </c>
      <c r="T123" s="1877">
        <f>VLOOKUP(L123,'[5]Côn Đảo'!$D$6:$V$46,2,0)/1000000</f>
        <v>0</v>
      </c>
      <c r="U123" s="1145"/>
    </row>
    <row r="124" spans="1:21" s="836" customFormat="1" ht="31.5">
      <c r="A124" s="839">
        <v>109</v>
      </c>
      <c r="B124" s="1985">
        <f>B123+1</f>
        <v>111</v>
      </c>
      <c r="C124" s="950" t="s">
        <v>4941</v>
      </c>
      <c r="D124" s="946" t="s">
        <v>7684</v>
      </c>
      <c r="E124" s="1155"/>
      <c r="F124" s="1154"/>
      <c r="G124" s="945" t="s">
        <v>7684</v>
      </c>
      <c r="H124" s="1154"/>
      <c r="I124" s="1155" t="s">
        <v>4902</v>
      </c>
      <c r="J124" s="1154">
        <v>24</v>
      </c>
      <c r="K124" s="1154">
        <v>35</v>
      </c>
      <c r="L124" s="1156">
        <v>8570.4</v>
      </c>
      <c r="M124" s="1154"/>
      <c r="N124" s="946" t="s">
        <v>858</v>
      </c>
      <c r="O124" s="1154" t="s">
        <v>751</v>
      </c>
      <c r="P124" s="1155" t="s">
        <v>4901</v>
      </c>
      <c r="Q124" s="1155"/>
      <c r="R124" s="1155"/>
      <c r="S124" s="1879">
        <f>VLOOKUP(L124,'[5]Côn Đảo'!$D$6:$V$46,17,0)/1000000</f>
        <v>15272.452800000003</v>
      </c>
      <c r="T124" s="1877">
        <f>VLOOKUP(L124,'[5]Côn Đảo'!$D$6:$V$46,2,0)/1000000</f>
        <v>0</v>
      </c>
      <c r="U124" s="1157" t="s">
        <v>4966</v>
      </c>
    </row>
    <row r="125" spans="1:21" s="836" customFormat="1">
      <c r="A125" s="839">
        <v>112</v>
      </c>
      <c r="B125" s="1985">
        <f t="shared" ref="B125:B139" si="3">B124+1</f>
        <v>112</v>
      </c>
      <c r="C125" s="950" t="s">
        <v>4944</v>
      </c>
      <c r="D125" s="946" t="s">
        <v>7684</v>
      </c>
      <c r="E125" s="1155"/>
      <c r="F125" s="1154"/>
      <c r="G125" s="945" t="s">
        <v>7684</v>
      </c>
      <c r="H125" s="1154"/>
      <c r="I125" s="1155" t="s">
        <v>4910</v>
      </c>
      <c r="J125" s="1154">
        <v>57</v>
      </c>
      <c r="K125" s="1154">
        <v>1</v>
      </c>
      <c r="L125" s="1156">
        <v>130372</v>
      </c>
      <c r="M125" s="1154"/>
      <c r="N125" s="946" t="s">
        <v>858</v>
      </c>
      <c r="O125" s="1154" t="s">
        <v>4911</v>
      </c>
      <c r="P125" s="1155" t="s">
        <v>4901</v>
      </c>
      <c r="Q125" s="1155"/>
      <c r="R125" s="1155"/>
      <c r="S125" s="1879">
        <f>VLOOKUP(L125,'[5]Côn Đảo'!$D$6:$V$46,17,0)/1000000</f>
        <v>83636.245439999999</v>
      </c>
      <c r="T125" s="1877">
        <f>VLOOKUP(L125,'[5]Côn Đảo'!$D$6:$V$46,2,0)/1000000</f>
        <v>0</v>
      </c>
      <c r="U125" s="1157"/>
    </row>
    <row r="126" spans="1:21" s="836" customFormat="1">
      <c r="A126" s="839">
        <v>113</v>
      </c>
      <c r="B126" s="1985">
        <f t="shared" si="3"/>
        <v>113</v>
      </c>
      <c r="C126" s="950" t="s">
        <v>4945</v>
      </c>
      <c r="D126" s="946" t="s">
        <v>7684</v>
      </c>
      <c r="E126" s="1155"/>
      <c r="F126" s="1154"/>
      <c r="G126" s="945" t="s">
        <v>7684</v>
      </c>
      <c r="H126" s="1154"/>
      <c r="I126" s="1155" t="s">
        <v>4910</v>
      </c>
      <c r="J126" s="1154">
        <v>47</v>
      </c>
      <c r="K126" s="1154">
        <v>2</v>
      </c>
      <c r="L126" s="1156">
        <v>89477</v>
      </c>
      <c r="M126" s="1154"/>
      <c r="N126" s="946" t="s">
        <v>858</v>
      </c>
      <c r="O126" s="1154" t="s">
        <v>4911</v>
      </c>
      <c r="P126" s="1155" t="s">
        <v>4901</v>
      </c>
      <c r="Q126" s="1155"/>
      <c r="R126" s="1155"/>
      <c r="S126" s="1879">
        <f>VLOOKUP(L126,'[5]Côn Đảo'!$D$6:$V$46,17,0)/1000000</f>
        <v>57401.285040000002</v>
      </c>
      <c r="T126" s="1877">
        <f>VLOOKUP(L126,'[5]Côn Đảo'!$D$6:$V$46,2,0)/1000000</f>
        <v>0</v>
      </c>
      <c r="U126" s="1157"/>
    </row>
    <row r="127" spans="1:21" s="836" customFormat="1" ht="31.5">
      <c r="A127" s="839">
        <v>114</v>
      </c>
      <c r="B127" s="1985">
        <f t="shared" si="3"/>
        <v>114</v>
      </c>
      <c r="C127" s="950" t="s">
        <v>4946</v>
      </c>
      <c r="D127" s="946" t="s">
        <v>7684</v>
      </c>
      <c r="E127" s="1155"/>
      <c r="F127" s="1154"/>
      <c r="G127" s="945" t="s">
        <v>7684</v>
      </c>
      <c r="H127" s="1154"/>
      <c r="I127" s="1155" t="s">
        <v>4910</v>
      </c>
      <c r="J127" s="1154">
        <v>50</v>
      </c>
      <c r="K127" s="1154">
        <v>1</v>
      </c>
      <c r="L127" s="1156">
        <v>177405</v>
      </c>
      <c r="M127" s="1154"/>
      <c r="N127" s="946" t="s">
        <v>858</v>
      </c>
      <c r="O127" s="1154" t="s">
        <v>4911</v>
      </c>
      <c r="P127" s="1155" t="s">
        <v>4901</v>
      </c>
      <c r="Q127" s="1155"/>
      <c r="R127" s="1155"/>
      <c r="S127" s="1879">
        <f>VLOOKUP(L127,'[5]Côn Đảo'!$D$6:$V$46,17,0)/1000000</f>
        <v>113808.8556</v>
      </c>
      <c r="T127" s="1877">
        <f>VLOOKUP(L127,'[5]Côn Đảo'!$D$6:$V$46,2,0)/1000000</f>
        <v>0</v>
      </c>
      <c r="U127" s="1157" t="s">
        <v>4969</v>
      </c>
    </row>
    <row r="128" spans="1:21" s="836" customFormat="1">
      <c r="A128" s="839">
        <v>115</v>
      </c>
      <c r="B128" s="1985">
        <f t="shared" si="3"/>
        <v>115</v>
      </c>
      <c r="C128" s="950" t="s">
        <v>4947</v>
      </c>
      <c r="D128" s="946" t="s">
        <v>7684</v>
      </c>
      <c r="E128" s="1155"/>
      <c r="F128" s="1154"/>
      <c r="G128" s="945" t="s">
        <v>7684</v>
      </c>
      <c r="H128" s="1154"/>
      <c r="I128" s="1155" t="s">
        <v>4910</v>
      </c>
      <c r="J128" s="1154">
        <v>54</v>
      </c>
      <c r="K128" s="1154">
        <v>10</v>
      </c>
      <c r="L128" s="1156">
        <v>251014</v>
      </c>
      <c r="M128" s="1154"/>
      <c r="N128" s="946" t="s">
        <v>858</v>
      </c>
      <c r="O128" s="1154" t="s">
        <v>4911</v>
      </c>
      <c r="P128" s="1155" t="s">
        <v>4901</v>
      </c>
      <c r="Q128" s="1155"/>
      <c r="R128" s="1155"/>
      <c r="S128" s="1879">
        <f>VLOOKUP(L128,'[5]Côn Đảo'!$D$6:$V$46,17,0)/1000000</f>
        <v>161030.50128</v>
      </c>
      <c r="T128" s="1877">
        <f>VLOOKUP(L128,'[5]Côn Đảo'!$D$6:$V$46,2,0)/1000000</f>
        <v>0</v>
      </c>
      <c r="U128" s="1157" t="s">
        <v>4970</v>
      </c>
    </row>
    <row r="129" spans="1:22" s="836" customFormat="1">
      <c r="A129" s="839">
        <v>116</v>
      </c>
      <c r="B129" s="1985">
        <f t="shared" si="3"/>
        <v>116</v>
      </c>
      <c r="C129" s="950" t="s">
        <v>4948</v>
      </c>
      <c r="D129" s="946" t="s">
        <v>7684</v>
      </c>
      <c r="E129" s="1155"/>
      <c r="F129" s="1154"/>
      <c r="G129" s="945" t="s">
        <v>7684</v>
      </c>
      <c r="H129" s="1154"/>
      <c r="I129" s="1155" t="s">
        <v>4910</v>
      </c>
      <c r="J129" s="1154">
        <v>56</v>
      </c>
      <c r="K129" s="1154">
        <v>1</v>
      </c>
      <c r="L129" s="1156">
        <v>52210</v>
      </c>
      <c r="M129" s="1154"/>
      <c r="N129" s="946" t="s">
        <v>858</v>
      </c>
      <c r="O129" s="1154" t="s">
        <v>4911</v>
      </c>
      <c r="P129" s="1155" t="s">
        <v>4901</v>
      </c>
      <c r="Q129" s="1155"/>
      <c r="R129" s="1155"/>
      <c r="S129" s="1879">
        <f>VLOOKUP(L129,'[5]Côn Đảo'!$D$6:$V$46,17,0)/1000000</f>
        <v>33493.7592</v>
      </c>
      <c r="T129" s="1877">
        <f>VLOOKUP(L129,'[5]Côn Đảo'!$D$6:$V$46,2,0)/1000000</f>
        <v>0</v>
      </c>
      <c r="U129" s="1157"/>
    </row>
    <row r="130" spans="1:22" s="836" customFormat="1">
      <c r="A130" s="839">
        <v>117</v>
      </c>
      <c r="B130" s="1985">
        <f t="shared" si="3"/>
        <v>117</v>
      </c>
      <c r="C130" s="950" t="s">
        <v>4949</v>
      </c>
      <c r="D130" s="946" t="s">
        <v>7684</v>
      </c>
      <c r="E130" s="1155"/>
      <c r="F130" s="1154"/>
      <c r="G130" s="945" t="s">
        <v>7684</v>
      </c>
      <c r="H130" s="1154"/>
      <c r="I130" s="1155" t="s">
        <v>4912</v>
      </c>
      <c r="J130" s="1154">
        <v>31</v>
      </c>
      <c r="K130" s="1154">
        <v>18</v>
      </c>
      <c r="L130" s="1156">
        <v>1200</v>
      </c>
      <c r="M130" s="1154"/>
      <c r="N130" s="946" t="s">
        <v>858</v>
      </c>
      <c r="O130" s="1154" t="s">
        <v>873</v>
      </c>
      <c r="P130" s="1155" t="s">
        <v>4901</v>
      </c>
      <c r="Q130" s="1155"/>
      <c r="R130" s="1155"/>
      <c r="S130" s="1879">
        <f>VLOOKUP(L130,'[5]Côn Đảo'!$D$6:$V$46,17,0)/1000000</f>
        <v>769.82399999999996</v>
      </c>
      <c r="T130" s="1877">
        <f>VLOOKUP(L130,'[5]Côn Đảo'!$D$6:$V$46,2,0)/1000000</f>
        <v>0</v>
      </c>
      <c r="U130" s="1157" t="s">
        <v>4971</v>
      </c>
    </row>
    <row r="131" spans="1:22" s="836" customFormat="1" ht="31.5">
      <c r="A131" s="839">
        <v>118</v>
      </c>
      <c r="B131" s="1985">
        <f t="shared" si="3"/>
        <v>118</v>
      </c>
      <c r="C131" s="950" t="s">
        <v>4950</v>
      </c>
      <c r="D131" s="946" t="s">
        <v>7684</v>
      </c>
      <c r="E131" s="1155"/>
      <c r="F131" s="1154"/>
      <c r="G131" s="945" t="s">
        <v>7684</v>
      </c>
      <c r="H131" s="1154"/>
      <c r="I131" s="1155" t="s">
        <v>4912</v>
      </c>
      <c r="J131" s="1154">
        <v>34</v>
      </c>
      <c r="K131" s="1154">
        <v>2</v>
      </c>
      <c r="L131" s="1156">
        <v>1412469</v>
      </c>
      <c r="M131" s="1154"/>
      <c r="N131" s="946" t="s">
        <v>858</v>
      </c>
      <c r="O131" s="1154" t="s">
        <v>4911</v>
      </c>
      <c r="P131" s="1155" t="s">
        <v>4901</v>
      </c>
      <c r="Q131" s="1155">
        <v>2018</v>
      </c>
      <c r="R131" s="1155"/>
      <c r="S131" s="1879">
        <f>VLOOKUP(L131,'[5]Côn Đảo'!$D$6:$V$46,17,0)/1000000</f>
        <v>906127.11288000003</v>
      </c>
      <c r="T131" s="1877">
        <f>VLOOKUP(L131,'[5]Côn Đảo'!$D$6:$V$46,2,0)/1000000</f>
        <v>0</v>
      </c>
      <c r="U131" s="1157" t="s">
        <v>4973</v>
      </c>
      <c r="V131" s="1883"/>
    </row>
    <row r="132" spans="1:22" s="836" customFormat="1">
      <c r="A132" s="839">
        <v>119</v>
      </c>
      <c r="B132" s="1985">
        <f t="shared" si="3"/>
        <v>119</v>
      </c>
      <c r="C132" s="950" t="s">
        <v>4951</v>
      </c>
      <c r="D132" s="946" t="s">
        <v>7684</v>
      </c>
      <c r="E132" s="1155"/>
      <c r="F132" s="1154"/>
      <c r="G132" s="945" t="s">
        <v>7684</v>
      </c>
      <c r="H132" s="1154"/>
      <c r="I132" s="1155" t="s">
        <v>4912</v>
      </c>
      <c r="J132" s="1154">
        <v>30</v>
      </c>
      <c r="K132" s="1154">
        <v>2</v>
      </c>
      <c r="L132" s="1156">
        <v>69498</v>
      </c>
      <c r="M132" s="1154"/>
      <c r="N132" s="946" t="s">
        <v>858</v>
      </c>
      <c r="O132" s="1154" t="s">
        <v>4911</v>
      </c>
      <c r="P132" s="1155" t="s">
        <v>4901</v>
      </c>
      <c r="Q132" s="1155"/>
      <c r="R132" s="1155"/>
      <c r="S132" s="1879">
        <f>VLOOKUP(L132,'[5]Côn Đảo'!$D$6:$V$46,17,0)/1000000</f>
        <v>44584.356959999997</v>
      </c>
      <c r="T132" s="1877">
        <f>VLOOKUP(L132,'[5]Côn Đảo'!$D$6:$V$46,2,0)/1000000</f>
        <v>0</v>
      </c>
      <c r="U132" s="1157" t="s">
        <v>4971</v>
      </c>
    </row>
    <row r="133" spans="1:22" s="836" customFormat="1">
      <c r="A133" s="839">
        <v>120</v>
      </c>
      <c r="B133" s="1985">
        <f t="shared" si="3"/>
        <v>120</v>
      </c>
      <c r="C133" s="950" t="s">
        <v>4952</v>
      </c>
      <c r="D133" s="946" t="s">
        <v>7684</v>
      </c>
      <c r="E133" s="1155"/>
      <c r="F133" s="1154"/>
      <c r="G133" s="945" t="s">
        <v>7684</v>
      </c>
      <c r="H133" s="1154"/>
      <c r="I133" s="1155" t="s">
        <v>4912</v>
      </c>
      <c r="J133" s="1154">
        <v>32</v>
      </c>
      <c r="K133" s="1154">
        <v>1</v>
      </c>
      <c r="L133" s="1156">
        <v>154438</v>
      </c>
      <c r="M133" s="1154"/>
      <c r="N133" s="946" t="s">
        <v>858</v>
      </c>
      <c r="O133" s="1154" t="s">
        <v>4911</v>
      </c>
      <c r="P133" s="1155" t="s">
        <v>4901</v>
      </c>
      <c r="Q133" s="1155"/>
      <c r="R133" s="1155"/>
      <c r="S133" s="1879">
        <f>VLOOKUP(L133,'[5]Côn Đảo'!$D$6:$V$46,17,0)/1000000</f>
        <v>99075.065759999998</v>
      </c>
      <c r="T133" s="1877">
        <f>VLOOKUP(L133,'[5]Côn Đảo'!$D$6:$V$46,2,0)/1000000</f>
        <v>0</v>
      </c>
      <c r="U133" s="1157" t="s">
        <v>4971</v>
      </c>
    </row>
    <row r="134" spans="1:22" s="836" customFormat="1">
      <c r="A134" s="839">
        <v>121</v>
      </c>
      <c r="B134" s="1985">
        <f t="shared" si="3"/>
        <v>121</v>
      </c>
      <c r="C134" s="950" t="s">
        <v>4953</v>
      </c>
      <c r="D134" s="946" t="s">
        <v>7684</v>
      </c>
      <c r="E134" s="1155"/>
      <c r="F134" s="1154"/>
      <c r="G134" s="945" t="s">
        <v>7684</v>
      </c>
      <c r="H134" s="1154"/>
      <c r="I134" s="1155" t="s">
        <v>4912</v>
      </c>
      <c r="J134" s="1154">
        <v>36</v>
      </c>
      <c r="K134" s="1154">
        <v>10</v>
      </c>
      <c r="L134" s="1156">
        <v>3530</v>
      </c>
      <c r="M134" s="1154"/>
      <c r="N134" s="946" t="s">
        <v>858</v>
      </c>
      <c r="O134" s="1154" t="s">
        <v>940</v>
      </c>
      <c r="P134" s="1155" t="s">
        <v>4901</v>
      </c>
      <c r="Q134" s="1155"/>
      <c r="R134" s="1155"/>
      <c r="S134" s="1879">
        <f>VLOOKUP(L134,'[5]Côn Đảo'!$D$6:$V$46,17,0)/1000000</f>
        <v>2264.5655999999999</v>
      </c>
      <c r="T134" s="1877">
        <f>VLOOKUP(L134,'[5]Côn Đảo'!$D$6:$V$46,2,0)/1000000</f>
        <v>0</v>
      </c>
      <c r="U134" s="1157" t="s">
        <v>4971</v>
      </c>
    </row>
    <row r="135" spans="1:22" s="836" customFormat="1">
      <c r="A135" s="839">
        <v>122</v>
      </c>
      <c r="B135" s="1985">
        <f t="shared" si="3"/>
        <v>122</v>
      </c>
      <c r="C135" s="950" t="s">
        <v>4954</v>
      </c>
      <c r="D135" s="946" t="s">
        <v>7684</v>
      </c>
      <c r="E135" s="1155"/>
      <c r="F135" s="1154"/>
      <c r="G135" s="945" t="s">
        <v>7684</v>
      </c>
      <c r="H135" s="1154"/>
      <c r="I135" s="1155" t="s">
        <v>4912</v>
      </c>
      <c r="J135" s="1154">
        <v>36</v>
      </c>
      <c r="K135" s="1154">
        <v>9</v>
      </c>
      <c r="L135" s="1156">
        <v>17560</v>
      </c>
      <c r="M135" s="1154"/>
      <c r="N135" s="946" t="s">
        <v>858</v>
      </c>
      <c r="O135" s="1154" t="s">
        <v>2450</v>
      </c>
      <c r="P135" s="1155" t="s">
        <v>4901</v>
      </c>
      <c r="Q135" s="1155"/>
      <c r="R135" s="1155"/>
      <c r="S135" s="1879">
        <f>VLOOKUP(L135,'[5]Côn Đảo'!$D$6:$V$46,17,0)/1000000</f>
        <v>11265.091200000001</v>
      </c>
      <c r="T135" s="1877">
        <f>VLOOKUP(L135,'[5]Côn Đảo'!$D$6:$V$46,2,0)/1000000</f>
        <v>0</v>
      </c>
      <c r="U135" s="1157" t="s">
        <v>4971</v>
      </c>
    </row>
    <row r="136" spans="1:22" s="836" customFormat="1">
      <c r="A136" s="839">
        <v>123</v>
      </c>
      <c r="B136" s="1985">
        <f t="shared" si="3"/>
        <v>123</v>
      </c>
      <c r="C136" s="950" t="s">
        <v>4955</v>
      </c>
      <c r="D136" s="946" t="s">
        <v>7684</v>
      </c>
      <c r="E136" s="1155"/>
      <c r="F136" s="1154"/>
      <c r="G136" s="945" t="s">
        <v>7684</v>
      </c>
      <c r="H136" s="1154"/>
      <c r="I136" s="1155" t="s">
        <v>4912</v>
      </c>
      <c r="J136" s="1154">
        <v>36</v>
      </c>
      <c r="K136" s="1154">
        <v>4</v>
      </c>
      <c r="L136" s="1156">
        <v>5857</v>
      </c>
      <c r="M136" s="1154"/>
      <c r="N136" s="946" t="s">
        <v>858</v>
      </c>
      <c r="O136" s="1154" t="s">
        <v>2401</v>
      </c>
      <c r="P136" s="1155" t="s">
        <v>4901</v>
      </c>
      <c r="Q136" s="1155"/>
      <c r="R136" s="1155"/>
      <c r="S136" s="1879">
        <f>VLOOKUP(L136,'[5]Côn Đảo'!$D$6:$V$46,17,0)/1000000</f>
        <v>3757.3826399999998</v>
      </c>
      <c r="T136" s="1877">
        <f>VLOOKUP(L136,'[5]Côn Đảo'!$D$6:$V$46,2,0)/1000000</f>
        <v>0</v>
      </c>
      <c r="U136" s="1157" t="s">
        <v>4971</v>
      </c>
    </row>
    <row r="137" spans="1:22" s="836" customFormat="1">
      <c r="A137" s="839">
        <v>124</v>
      </c>
      <c r="B137" s="1985">
        <f t="shared" si="3"/>
        <v>124</v>
      </c>
      <c r="C137" s="950" t="s">
        <v>4956</v>
      </c>
      <c r="D137" s="946" t="s">
        <v>7684</v>
      </c>
      <c r="E137" s="1155"/>
      <c r="F137" s="1154"/>
      <c r="G137" s="945" t="s">
        <v>7684</v>
      </c>
      <c r="H137" s="1154"/>
      <c r="I137" s="1155" t="s">
        <v>4912</v>
      </c>
      <c r="J137" s="1154">
        <v>30</v>
      </c>
      <c r="K137" s="1154">
        <v>7</v>
      </c>
      <c r="L137" s="1156">
        <v>97140</v>
      </c>
      <c r="M137" s="1154"/>
      <c r="N137" s="946" t="s">
        <v>858</v>
      </c>
      <c r="O137" s="1154" t="s">
        <v>4911</v>
      </c>
      <c r="P137" s="1155" t="s">
        <v>4901</v>
      </c>
      <c r="Q137" s="1155"/>
      <c r="R137" s="1155"/>
      <c r="S137" s="1879">
        <f>VLOOKUP(L137,'[5]Côn Đảo'!$D$6:$V$46,17,0)/1000000</f>
        <v>62317.252800000002</v>
      </c>
      <c r="T137" s="1877">
        <f>VLOOKUP(L137,'[5]Côn Đảo'!$D$6:$V$46,2,0)/1000000</f>
        <v>0</v>
      </c>
      <c r="U137" s="1157" t="s">
        <v>4971</v>
      </c>
    </row>
    <row r="138" spans="1:22" s="836" customFormat="1">
      <c r="A138" s="839">
        <v>125</v>
      </c>
      <c r="B138" s="1985">
        <f t="shared" si="3"/>
        <v>125</v>
      </c>
      <c r="C138" s="950" t="s">
        <v>4957</v>
      </c>
      <c r="D138" s="946" t="s">
        <v>7684</v>
      </c>
      <c r="E138" s="1155"/>
      <c r="F138" s="1154"/>
      <c r="G138" s="945" t="s">
        <v>7684</v>
      </c>
      <c r="H138" s="1154"/>
      <c r="I138" s="1155" t="s">
        <v>4912</v>
      </c>
      <c r="J138" s="1154">
        <v>29</v>
      </c>
      <c r="K138" s="1154">
        <v>63</v>
      </c>
      <c r="L138" s="1156">
        <v>8288</v>
      </c>
      <c r="M138" s="1154"/>
      <c r="N138" s="946" t="s">
        <v>858</v>
      </c>
      <c r="O138" s="1154" t="s">
        <v>4911</v>
      </c>
      <c r="P138" s="1155" t="s">
        <v>4901</v>
      </c>
      <c r="Q138" s="1155"/>
      <c r="R138" s="1155"/>
      <c r="S138" s="1879">
        <f>VLOOKUP(L138,'[5]Côn Đảo'!$D$6:$V$46,17,0)/1000000</f>
        <v>3402.3897600000005</v>
      </c>
      <c r="T138" s="1877">
        <f>VLOOKUP(L138,'[5]Côn Đảo'!$D$6:$V$46,2,0)/1000000</f>
        <v>0</v>
      </c>
      <c r="U138" s="1157" t="s">
        <v>4971</v>
      </c>
    </row>
    <row r="139" spans="1:22" s="836" customFormat="1">
      <c r="A139" s="839">
        <v>126</v>
      </c>
      <c r="B139" s="1985">
        <f t="shared" si="3"/>
        <v>126</v>
      </c>
      <c r="C139" s="950" t="s">
        <v>4958</v>
      </c>
      <c r="D139" s="946" t="s">
        <v>7684</v>
      </c>
      <c r="E139" s="1155"/>
      <c r="F139" s="1154"/>
      <c r="G139" s="945" t="s">
        <v>7684</v>
      </c>
      <c r="H139" s="1154"/>
      <c r="I139" s="1155" t="s">
        <v>4912</v>
      </c>
      <c r="J139" s="1154">
        <v>28</v>
      </c>
      <c r="K139" s="1154">
        <v>1</v>
      </c>
      <c r="L139" s="1156">
        <v>10540</v>
      </c>
      <c r="M139" s="1154"/>
      <c r="N139" s="946" t="s">
        <v>858</v>
      </c>
      <c r="O139" s="1154" t="s">
        <v>4911</v>
      </c>
      <c r="P139" s="1155" t="s">
        <v>4901</v>
      </c>
      <c r="Q139" s="1155"/>
      <c r="R139" s="1155"/>
      <c r="S139" s="1879">
        <f>VLOOKUP(L139,'[5]Côn Đảo'!$D$6:$V$46,17,0)/1000000</f>
        <v>4326.8808000000008</v>
      </c>
      <c r="T139" s="1877">
        <f>VLOOKUP(L139,'[5]Côn Đảo'!$D$6:$V$46,2,0)/1000000</f>
        <v>0</v>
      </c>
      <c r="U139" s="1157" t="s">
        <v>4971</v>
      </c>
    </row>
    <row r="140" spans="1:22" s="1761" customFormat="1">
      <c r="B140" s="1766" t="s">
        <v>7701</v>
      </c>
      <c r="C140" s="1834" t="s">
        <v>7696</v>
      </c>
      <c r="D140" s="1764"/>
      <c r="E140" s="1764"/>
      <c r="F140" s="1763"/>
      <c r="G140" s="1763"/>
      <c r="H140" s="1763"/>
      <c r="I140" s="1764"/>
      <c r="J140" s="1768"/>
      <c r="K140" s="1768"/>
      <c r="L140" s="1829">
        <f>SUM(L141:L152)</f>
        <v>268138</v>
      </c>
      <c r="M140" s="1763"/>
      <c r="N140" s="1766"/>
      <c r="O140" s="1766"/>
      <c r="P140" s="1764"/>
      <c r="Q140" s="1764"/>
      <c r="R140" s="1764"/>
      <c r="S140" s="1829">
        <f>SUM(S141:S152)</f>
        <v>178232.89980000001</v>
      </c>
      <c r="T140" s="1829">
        <f>SUM(T141:T152)</f>
        <v>11374.9</v>
      </c>
      <c r="U140" s="1765"/>
    </row>
    <row r="141" spans="1:22" s="1806" customFormat="1" ht="47.25">
      <c r="A141" s="1507">
        <v>292</v>
      </c>
      <c r="B141" s="1568">
        <f>B139+1</f>
        <v>127</v>
      </c>
      <c r="C141" s="448" t="s">
        <v>3850</v>
      </c>
      <c r="D141" s="1871" t="s">
        <v>7689</v>
      </c>
      <c r="E141" s="1804"/>
      <c r="F141" s="1804"/>
      <c r="G141" s="1802" t="s">
        <v>7689</v>
      </c>
      <c r="H141" s="1804"/>
      <c r="I141" s="1804" t="s">
        <v>3854</v>
      </c>
      <c r="J141" s="1801">
        <v>12</v>
      </c>
      <c r="K141" s="1801" t="s">
        <v>2828</v>
      </c>
      <c r="L141" s="1803">
        <v>83023</v>
      </c>
      <c r="M141" s="1804"/>
      <c r="N141" s="1870" t="s">
        <v>566</v>
      </c>
      <c r="O141" s="1805" t="s">
        <v>2889</v>
      </c>
      <c r="P141" s="1804" t="s">
        <v>3857</v>
      </c>
      <c r="Q141" s="1804">
        <v>2018</v>
      </c>
      <c r="R141" s="1859"/>
      <c r="S141" s="1879">
        <f>VLOOKUP(L141,'[5]Tân Thành'!$D$9:$U$19,17,0)/1000000</f>
        <v>4782.1247999999996</v>
      </c>
      <c r="T141" s="1877">
        <f>VLOOKUP(L141,'[5]Tân Thành'!$D$9:$U$19,2,0)/1000000</f>
        <v>0</v>
      </c>
      <c r="U141" s="1804"/>
    </row>
    <row r="142" spans="1:22" s="1806" customFormat="1" ht="47.25">
      <c r="A142" s="1507">
        <v>293</v>
      </c>
      <c r="B142" s="462">
        <f>B141+1</f>
        <v>128</v>
      </c>
      <c r="C142" s="448" t="s">
        <v>3852</v>
      </c>
      <c r="D142" s="1871" t="s">
        <v>7689</v>
      </c>
      <c r="E142" s="1804"/>
      <c r="F142" s="1804"/>
      <c r="G142" s="1802" t="s">
        <v>7689</v>
      </c>
      <c r="H142" s="1804"/>
      <c r="I142" s="461" t="s">
        <v>3189</v>
      </c>
      <c r="J142" s="1801">
        <v>3</v>
      </c>
      <c r="K142" s="1801">
        <v>190</v>
      </c>
      <c r="L142" s="450">
        <v>10533</v>
      </c>
      <c r="M142" s="1804"/>
      <c r="N142" s="1870" t="s">
        <v>566</v>
      </c>
      <c r="O142" s="1805" t="s">
        <v>3855</v>
      </c>
      <c r="P142" s="1804" t="s">
        <v>3857</v>
      </c>
      <c r="Q142" s="1804">
        <v>2018</v>
      </c>
      <c r="R142" s="1859"/>
      <c r="S142" s="1879">
        <f>VLOOKUP(L142,'[5]Tân Thành'!$D$9:$U$19,17,0)/1000000</f>
        <v>12165.615</v>
      </c>
      <c r="T142" s="1877">
        <f>VLOOKUP(L142,'[5]Tân Thành'!$D$9:$U$19,2,0)/1000000</f>
        <v>0</v>
      </c>
      <c r="U142" s="1804"/>
    </row>
    <row r="143" spans="1:22" s="1806" customFormat="1" ht="31.5" customHeight="1">
      <c r="A143" s="1507">
        <v>294</v>
      </c>
      <c r="B143" s="462">
        <f t="shared" ref="B143:B152" si="4">B142+1</f>
        <v>129</v>
      </c>
      <c r="C143" s="3990" t="s">
        <v>3856</v>
      </c>
      <c r="D143" s="1871" t="s">
        <v>7689</v>
      </c>
      <c r="E143" s="1801"/>
      <c r="F143" s="1801"/>
      <c r="G143" s="1802" t="s">
        <v>7689</v>
      </c>
      <c r="H143" s="1801"/>
      <c r="I143" s="461" t="s">
        <v>3184</v>
      </c>
      <c r="J143" s="1801">
        <v>36</v>
      </c>
      <c r="K143" s="1801" t="s">
        <v>2967</v>
      </c>
      <c r="L143" s="3987">
        <v>86229</v>
      </c>
      <c r="M143" s="456"/>
      <c r="N143" s="1804" t="s">
        <v>3861</v>
      </c>
      <c r="O143" s="3991" t="s">
        <v>2969</v>
      </c>
      <c r="P143" s="3973" t="s">
        <v>3858</v>
      </c>
      <c r="Q143" s="1804"/>
      <c r="R143" s="1859"/>
      <c r="S143" s="1879">
        <f>VLOOKUP(L143,'[5]Tân Thành'!$D$9:$U$19,17,0)/1000000</f>
        <v>16297.281000000001</v>
      </c>
      <c r="T143" s="1877">
        <v>3435</v>
      </c>
      <c r="U143" s="1804"/>
      <c r="V143" s="1806">
        <v>1</v>
      </c>
    </row>
    <row r="144" spans="1:22" s="1806" customFormat="1">
      <c r="A144" s="1507">
        <v>295</v>
      </c>
      <c r="B144" s="462">
        <f t="shared" si="4"/>
        <v>130</v>
      </c>
      <c r="C144" s="3990"/>
      <c r="D144" s="1871" t="s">
        <v>7689</v>
      </c>
      <c r="E144" s="1801"/>
      <c r="F144" s="1801"/>
      <c r="G144" s="1802" t="s">
        <v>7689</v>
      </c>
      <c r="H144" s="1801"/>
      <c r="I144" s="461" t="s">
        <v>3184</v>
      </c>
      <c r="J144" s="1801">
        <v>35</v>
      </c>
      <c r="K144" s="1801" t="s">
        <v>2968</v>
      </c>
      <c r="L144" s="3987"/>
      <c r="M144" s="456"/>
      <c r="N144" s="1804" t="s">
        <v>3861</v>
      </c>
      <c r="O144" s="3991"/>
      <c r="P144" s="3973"/>
      <c r="Q144" s="1804"/>
      <c r="R144" s="1859"/>
      <c r="S144" s="1879"/>
      <c r="T144" s="1877"/>
      <c r="U144" s="1804"/>
    </row>
    <row r="145" spans="1:21" s="1806" customFormat="1">
      <c r="A145" s="1507">
        <v>296</v>
      </c>
      <c r="B145" s="462">
        <f t="shared" si="4"/>
        <v>131</v>
      </c>
      <c r="C145" s="448" t="s">
        <v>3853</v>
      </c>
      <c r="D145" s="1871" t="s">
        <v>7689</v>
      </c>
      <c r="E145" s="1804"/>
      <c r="F145" s="1804"/>
      <c r="G145" s="1802" t="s">
        <v>7689</v>
      </c>
      <c r="H145" s="1804"/>
      <c r="I145" s="461" t="s">
        <v>3186</v>
      </c>
      <c r="J145" s="1801">
        <v>28</v>
      </c>
      <c r="K145" s="1801">
        <v>43</v>
      </c>
      <c r="L145" s="1803">
        <v>21801</v>
      </c>
      <c r="M145" s="1804"/>
      <c r="N145" s="1805" t="s">
        <v>3859</v>
      </c>
      <c r="O145" s="1805" t="s">
        <v>577</v>
      </c>
      <c r="P145" s="1804" t="s">
        <v>3860</v>
      </c>
      <c r="Q145" s="1804"/>
      <c r="R145" s="1859"/>
      <c r="S145" s="1879">
        <f>VLOOKUP(L145,'[5]Tân Thành'!$D$9:$U$19,17,0)/1000000</f>
        <v>1024.6469999999999</v>
      </c>
      <c r="T145" s="1877">
        <f>VLOOKUP(L145,'[5]Tân Thành'!$D$9:$U$19,2,0)/1000000</f>
        <v>0</v>
      </c>
      <c r="U145" s="1804"/>
    </row>
    <row r="146" spans="1:21" s="256" customFormat="1" ht="31.5">
      <c r="A146" s="1507">
        <v>297</v>
      </c>
      <c r="B146" s="462">
        <f t="shared" si="4"/>
        <v>132</v>
      </c>
      <c r="C146" s="1802" t="s">
        <v>3862</v>
      </c>
      <c r="D146" s="1871" t="s">
        <v>7689</v>
      </c>
      <c r="E146" s="1802"/>
      <c r="F146" s="1802"/>
      <c r="G146" s="1802" t="s">
        <v>7689</v>
      </c>
      <c r="H146" s="1802"/>
      <c r="I146" s="453" t="s">
        <v>3189</v>
      </c>
      <c r="J146" s="1801">
        <v>10</v>
      </c>
      <c r="K146" s="1801" t="s">
        <v>3082</v>
      </c>
      <c r="L146" s="1803">
        <v>2250</v>
      </c>
      <c r="M146" s="1801"/>
      <c r="N146" s="255" t="s">
        <v>3863</v>
      </c>
      <c r="O146" s="1801" t="s">
        <v>2868</v>
      </c>
      <c r="P146" s="255" t="s">
        <v>3872</v>
      </c>
      <c r="Q146" s="1804"/>
      <c r="R146" s="1859"/>
      <c r="S146" s="1879">
        <f>VLOOKUP(L146,'[5]Tân Thành'!$D$9:$U$19,17,0)/1000000</f>
        <v>10023.75</v>
      </c>
      <c r="T146" s="1877">
        <f>VLOOKUP(L146,'[5]Tân Thành'!$D$9:$U$19,2,0)/1000000</f>
        <v>0</v>
      </c>
      <c r="U146" s="255"/>
    </row>
    <row r="147" spans="1:21" s="256" customFormat="1" ht="78.75">
      <c r="A147" s="1507">
        <v>298</v>
      </c>
      <c r="B147" s="462">
        <f t="shared" si="4"/>
        <v>133</v>
      </c>
      <c r="C147" s="1802" t="s">
        <v>3095</v>
      </c>
      <c r="D147" s="1871" t="s">
        <v>7689</v>
      </c>
      <c r="E147" s="1802"/>
      <c r="F147" s="1802"/>
      <c r="G147" s="1802" t="s">
        <v>7689</v>
      </c>
      <c r="H147" s="1802"/>
      <c r="I147" s="453" t="s">
        <v>3189</v>
      </c>
      <c r="J147" s="1801">
        <v>33</v>
      </c>
      <c r="K147" s="1801" t="s">
        <v>3096</v>
      </c>
      <c r="L147" s="1803">
        <v>4171</v>
      </c>
      <c r="M147" s="1801"/>
      <c r="N147" s="255" t="s">
        <v>2544</v>
      </c>
      <c r="O147" s="1801" t="s">
        <v>3864</v>
      </c>
      <c r="P147" s="255" t="s">
        <v>3872</v>
      </c>
      <c r="Q147" s="1804"/>
      <c r="R147" s="1859"/>
      <c r="S147" s="1879">
        <f>VLOOKUP(L147,'[5]Tân Thành'!$D$9:$U$19,17,0)/1000000</f>
        <v>30832.031999999999</v>
      </c>
      <c r="T147" s="1877">
        <f>VLOOKUP(L147,'[5]Tân Thành'!$D$9:$U$19,2,0)/1000000</f>
        <v>7368</v>
      </c>
      <c r="U147" s="255" t="s">
        <v>3868</v>
      </c>
    </row>
    <row r="148" spans="1:21" s="256" customFormat="1" ht="31.5">
      <c r="A148" s="1507">
        <v>299</v>
      </c>
      <c r="B148" s="462">
        <f t="shared" si="4"/>
        <v>134</v>
      </c>
      <c r="C148" s="1802" t="s">
        <v>3127</v>
      </c>
      <c r="D148" s="1871" t="s">
        <v>7689</v>
      </c>
      <c r="E148" s="1802"/>
      <c r="F148" s="1802"/>
      <c r="G148" s="1802" t="s">
        <v>7689</v>
      </c>
      <c r="H148" s="1802"/>
      <c r="I148" s="453" t="s">
        <v>3189</v>
      </c>
      <c r="J148" s="1801">
        <v>15</v>
      </c>
      <c r="K148" s="1801">
        <v>678</v>
      </c>
      <c r="L148" s="1803">
        <v>55479</v>
      </c>
      <c r="M148" s="1801"/>
      <c r="N148" s="255" t="s">
        <v>2544</v>
      </c>
      <c r="O148" s="1801" t="s">
        <v>3866</v>
      </c>
      <c r="P148" s="255" t="s">
        <v>3872</v>
      </c>
      <c r="Q148" s="1804"/>
      <c r="R148" s="1859"/>
      <c r="S148" s="1879">
        <f>VLOOKUP(L148,'[5]Tân Thành'!$D$9:$U$19,17,0)/1000000</f>
        <v>91540.35</v>
      </c>
      <c r="T148" s="1877">
        <f>VLOOKUP(L148,'[5]Tân Thành'!$D$9:$U$19,2,0)/1000000</f>
        <v>571.9</v>
      </c>
      <c r="U148" s="255" t="s">
        <v>3868</v>
      </c>
    </row>
    <row r="149" spans="1:21" s="256" customFormat="1">
      <c r="A149" s="1507">
        <v>300</v>
      </c>
      <c r="B149" s="462">
        <f t="shared" si="4"/>
        <v>135</v>
      </c>
      <c r="C149" s="1802" t="s">
        <v>3869</v>
      </c>
      <c r="D149" s="1871" t="s">
        <v>7689</v>
      </c>
      <c r="E149" s="1802"/>
      <c r="F149" s="1802"/>
      <c r="G149" s="1802" t="s">
        <v>7689</v>
      </c>
      <c r="H149" s="1802"/>
      <c r="I149" s="453" t="s">
        <v>3190</v>
      </c>
      <c r="J149" s="1801">
        <v>2</v>
      </c>
      <c r="K149" s="1801">
        <v>74</v>
      </c>
      <c r="L149" s="1803">
        <v>671</v>
      </c>
      <c r="M149" s="1801"/>
      <c r="N149" s="1869" t="s">
        <v>852</v>
      </c>
      <c r="O149" s="1801" t="s">
        <v>3140</v>
      </c>
      <c r="P149" s="255" t="s">
        <v>3872</v>
      </c>
      <c r="Q149" s="1804">
        <v>2018</v>
      </c>
      <c r="R149" s="1859"/>
      <c r="S149" s="1879">
        <f>VLOOKUP(L149,'[5]Tân Thành'!$D$9:$U$19,17,0)/1000000</f>
        <v>1006.5</v>
      </c>
      <c r="T149" s="1877">
        <f>VLOOKUP(L149,'[5]Tân Thành'!$D$9:$U$19,2,0)/1000000</f>
        <v>0</v>
      </c>
      <c r="U149" s="255" t="s">
        <v>3868</v>
      </c>
    </row>
    <row r="150" spans="1:21" s="256" customFormat="1" ht="31.5">
      <c r="A150" s="1507">
        <v>301</v>
      </c>
      <c r="B150" s="462">
        <f t="shared" si="4"/>
        <v>136</v>
      </c>
      <c r="C150" s="1802" t="s">
        <v>3028</v>
      </c>
      <c r="D150" s="1871" t="s">
        <v>7689</v>
      </c>
      <c r="E150" s="1802"/>
      <c r="F150" s="1802"/>
      <c r="G150" s="1802" t="s">
        <v>7689</v>
      </c>
      <c r="H150" s="1802"/>
      <c r="I150" s="453" t="s">
        <v>3187</v>
      </c>
      <c r="J150" s="1801">
        <v>16</v>
      </c>
      <c r="K150" s="1801" t="s">
        <v>3029</v>
      </c>
      <c r="L150" s="1803">
        <v>209</v>
      </c>
      <c r="M150" s="1801"/>
      <c r="N150" s="1869" t="s">
        <v>2544</v>
      </c>
      <c r="O150" s="1801" t="s">
        <v>3870</v>
      </c>
      <c r="P150" s="255" t="s">
        <v>3872</v>
      </c>
      <c r="Q150" s="1869">
        <v>2018</v>
      </c>
      <c r="R150" s="1859"/>
      <c r="S150" s="1879">
        <f>VLOOKUP(L150,'[5]Tân Thành'!$D$9:$U$19,17,0)/1000000</f>
        <v>376.2</v>
      </c>
      <c r="T150" s="1877">
        <f>VLOOKUP(L150,'[5]Tân Thành'!$D$9:$U$19,2,0)/1000000</f>
        <v>0</v>
      </c>
      <c r="U150" s="255" t="s">
        <v>3868</v>
      </c>
    </row>
    <row r="151" spans="1:21" s="256" customFormat="1" ht="78.75">
      <c r="A151" s="1507">
        <v>302</v>
      </c>
      <c r="B151" s="462">
        <f t="shared" si="4"/>
        <v>137</v>
      </c>
      <c r="C151" s="1802" t="s">
        <v>3038</v>
      </c>
      <c r="D151" s="1871" t="s">
        <v>7689</v>
      </c>
      <c r="E151" s="1802"/>
      <c r="F151" s="1802"/>
      <c r="G151" s="1802" t="s">
        <v>7689</v>
      </c>
      <c r="H151" s="1802"/>
      <c r="I151" s="453" t="s">
        <v>3187</v>
      </c>
      <c r="J151" s="1801">
        <v>12</v>
      </c>
      <c r="K151" s="1801" t="s">
        <v>3039</v>
      </c>
      <c r="L151" s="1803">
        <v>3419</v>
      </c>
      <c r="M151" s="1801"/>
      <c r="N151" s="1869" t="s">
        <v>2544</v>
      </c>
      <c r="O151" s="1801" t="s">
        <v>3874</v>
      </c>
      <c r="P151" s="255" t="s">
        <v>3872</v>
      </c>
      <c r="Q151" s="1869">
        <v>2018</v>
      </c>
      <c r="R151" s="1859"/>
      <c r="S151" s="1879">
        <f>VLOOKUP(L151,'[5]Tân Thành'!$D$9:$U$19,17,0)/1000000</f>
        <v>9231.2999999999993</v>
      </c>
      <c r="T151" s="1877">
        <f>VLOOKUP(L151,'[5]Tân Thành'!$D$9:$U$19,2,0)/1000000</f>
        <v>0</v>
      </c>
      <c r="U151" s="255" t="s">
        <v>3868</v>
      </c>
    </row>
    <row r="152" spans="1:21" s="256" customFormat="1" ht="78.75">
      <c r="A152" s="1507">
        <v>303</v>
      </c>
      <c r="B152" s="462">
        <f t="shared" si="4"/>
        <v>138</v>
      </c>
      <c r="C152" s="1802" t="s">
        <v>3043</v>
      </c>
      <c r="D152" s="1871" t="s">
        <v>7689</v>
      </c>
      <c r="E152" s="1802"/>
      <c r="F152" s="1802"/>
      <c r="G152" s="1802" t="s">
        <v>7689</v>
      </c>
      <c r="H152" s="1802"/>
      <c r="I152" s="453" t="s">
        <v>3187</v>
      </c>
      <c r="J152" s="1801">
        <v>16</v>
      </c>
      <c r="K152" s="1801">
        <v>192</v>
      </c>
      <c r="L152" s="1803">
        <v>353</v>
      </c>
      <c r="M152" s="1801"/>
      <c r="N152" s="1869" t="s">
        <v>2544</v>
      </c>
      <c r="O152" s="1801" t="s">
        <v>3873</v>
      </c>
      <c r="P152" s="255" t="s">
        <v>3872</v>
      </c>
      <c r="Q152" s="1869">
        <v>2018</v>
      </c>
      <c r="R152" s="1859"/>
      <c r="S152" s="1879">
        <f>VLOOKUP(L152,'[5]Tân Thành'!$D$9:$U$19,17,0)/1000000</f>
        <v>953.1</v>
      </c>
      <c r="T152" s="1877">
        <f>VLOOKUP(L152,'[5]Tân Thành'!$D$9:$U$19,2,0)/1000000</f>
        <v>0</v>
      </c>
      <c r="U152" s="255" t="s">
        <v>3868</v>
      </c>
    </row>
    <row r="153" spans="1:21" s="1761" customFormat="1">
      <c r="B153" s="1766" t="s">
        <v>7702</v>
      </c>
      <c r="C153" s="1834" t="s">
        <v>7697</v>
      </c>
      <c r="D153" s="1764"/>
      <c r="E153" s="1764"/>
      <c r="F153" s="1763"/>
      <c r="G153" s="1763"/>
      <c r="H153" s="1763"/>
      <c r="I153" s="1764"/>
      <c r="J153" s="1768"/>
      <c r="K153" s="1768"/>
      <c r="L153" s="1829">
        <f>SUM(L154:L193)</f>
        <v>374990.39999999997</v>
      </c>
      <c r="M153" s="1763"/>
      <c r="N153" s="1766"/>
      <c r="O153" s="1766"/>
      <c r="P153" s="1764"/>
      <c r="Q153" s="1764"/>
      <c r="R153" s="1764"/>
      <c r="S153" s="1829">
        <f>SUM(S154:S193)</f>
        <v>1414931.1523979998</v>
      </c>
      <c r="T153" s="1829">
        <f>SUM(T154:T193)</f>
        <v>0</v>
      </c>
      <c r="U153" s="1765"/>
    </row>
    <row r="154" spans="1:21" s="1360" customFormat="1">
      <c r="A154" s="1446">
        <v>925</v>
      </c>
      <c r="B154" s="1833">
        <f>B152+1</f>
        <v>139</v>
      </c>
      <c r="C154" s="1414" t="s">
        <v>7477</v>
      </c>
      <c r="D154" s="1720" t="s">
        <v>7683</v>
      </c>
      <c r="E154" s="1414"/>
      <c r="F154" s="1414"/>
      <c r="G154" s="1720" t="s">
        <v>7683</v>
      </c>
      <c r="H154" s="1414"/>
      <c r="I154" s="1415" t="s">
        <v>7538</v>
      </c>
      <c r="J154" s="1414">
        <v>97</v>
      </c>
      <c r="K154" s="1414">
        <v>55</v>
      </c>
      <c r="L154" s="1416">
        <v>28571</v>
      </c>
      <c r="M154" s="1416"/>
      <c r="N154" s="1418"/>
      <c r="O154" s="1417"/>
      <c r="P154" s="1417"/>
      <c r="Q154" s="1417"/>
      <c r="R154" s="1417"/>
      <c r="S154" s="1879">
        <f>VLOOKUP(L154,'[5]Vũng Tàu'!$D$6:$V$138,17,0)/1000000</f>
        <v>51427.8</v>
      </c>
      <c r="T154" s="1877">
        <f>VLOOKUP(L154,'[5]Vũng Tàu'!$D$6:$V$138,2,0)/1000000</f>
        <v>0</v>
      </c>
      <c r="U154" s="1419" t="s">
        <v>7539</v>
      </c>
    </row>
    <row r="155" spans="1:21" s="1360" customFormat="1">
      <c r="A155" s="1386">
        <v>926</v>
      </c>
      <c r="B155" s="1833">
        <f>B154+1</f>
        <v>140</v>
      </c>
      <c r="C155" s="1414" t="s">
        <v>7477</v>
      </c>
      <c r="D155" s="1720" t="s">
        <v>7683</v>
      </c>
      <c r="E155" s="1414"/>
      <c r="F155" s="1414"/>
      <c r="G155" s="1720" t="s">
        <v>7683</v>
      </c>
      <c r="H155" s="1414"/>
      <c r="I155" s="1415" t="s">
        <v>7538</v>
      </c>
      <c r="J155" s="1414">
        <v>97</v>
      </c>
      <c r="K155" s="1414">
        <v>59</v>
      </c>
      <c r="L155" s="1416">
        <v>11244.5</v>
      </c>
      <c r="M155" s="1416"/>
      <c r="N155" s="1418"/>
      <c r="O155" s="1417"/>
      <c r="P155" s="1417"/>
      <c r="Q155" s="1417"/>
      <c r="R155" s="1417"/>
      <c r="S155" s="1879">
        <f>VLOOKUP(L155,'[5]Vũng Tàu'!$D$6:$V$138,17,0)/1000000</f>
        <v>20240.099999999999</v>
      </c>
      <c r="T155" s="1877">
        <f>VLOOKUP(L155,'[5]Vũng Tàu'!$D$6:$V$138,2,0)/1000000</f>
        <v>0</v>
      </c>
      <c r="U155" s="1419" t="s">
        <v>7539</v>
      </c>
    </row>
    <row r="156" spans="1:21" s="1360" customFormat="1" ht="31.5">
      <c r="A156" s="1446">
        <v>927</v>
      </c>
      <c r="B156" s="1833">
        <f t="shared" ref="B156:B193" si="5">B155+1</f>
        <v>141</v>
      </c>
      <c r="C156" s="1414" t="s">
        <v>7485</v>
      </c>
      <c r="D156" s="1720" t="s">
        <v>7683</v>
      </c>
      <c r="E156" s="1414"/>
      <c r="F156" s="1414"/>
      <c r="G156" s="1720" t="s">
        <v>7683</v>
      </c>
      <c r="H156" s="1414"/>
      <c r="I156" s="1415" t="s">
        <v>7538</v>
      </c>
      <c r="J156" s="1414">
        <v>134</v>
      </c>
      <c r="K156" s="1414"/>
      <c r="L156" s="1416">
        <v>11531</v>
      </c>
      <c r="M156" s="1416"/>
      <c r="N156" s="1417"/>
      <c r="O156" s="1417"/>
      <c r="P156" s="1417"/>
      <c r="Q156" s="1417"/>
      <c r="R156" s="1417"/>
      <c r="S156" s="1879">
        <f>VLOOKUP(L156,'[5]Vũng Tàu'!$D$6:$V$138,17,0)/1000000</f>
        <v>25944.75</v>
      </c>
      <c r="T156" s="1877">
        <f>VLOOKUP(L156,'[5]Vũng Tàu'!$D$6:$V$138,2,0)/1000000</f>
        <v>0</v>
      </c>
      <c r="U156" s="1415" t="s">
        <v>7541</v>
      </c>
    </row>
    <row r="157" spans="1:21" s="1360" customFormat="1" ht="63">
      <c r="A157" s="1386">
        <v>928</v>
      </c>
      <c r="B157" s="1833">
        <f t="shared" si="5"/>
        <v>142</v>
      </c>
      <c r="C157" s="1365" t="s">
        <v>7542</v>
      </c>
      <c r="D157" s="1720" t="s">
        <v>7683</v>
      </c>
      <c r="E157" s="1365"/>
      <c r="F157" s="1365"/>
      <c r="G157" s="1720" t="s">
        <v>7683</v>
      </c>
      <c r="H157" s="1365"/>
      <c r="I157" s="1365" t="s">
        <v>6410</v>
      </c>
      <c r="J157" s="1365">
        <v>54</v>
      </c>
      <c r="K157" s="1365">
        <v>22</v>
      </c>
      <c r="L157" s="1420">
        <v>2404.3000000000002</v>
      </c>
      <c r="M157" s="1420"/>
      <c r="N157" s="1417"/>
      <c r="O157" s="1417" t="s">
        <v>192</v>
      </c>
      <c r="P157" s="1417"/>
      <c r="Q157" s="1417"/>
      <c r="R157" s="1417"/>
      <c r="S157" s="1879">
        <f>VLOOKUP(L157,'[5]Vũng Tàu'!$D$6:$V$138,17,0)/1000000</f>
        <v>33756.372000000003</v>
      </c>
      <c r="T157" s="1877">
        <f>VLOOKUP(L157,'[5]Vũng Tàu'!$D$6:$V$138,2,0)/1000000</f>
        <v>0</v>
      </c>
      <c r="U157" s="1365" t="s">
        <v>7644</v>
      </c>
    </row>
    <row r="158" spans="1:21" s="1360" customFormat="1" ht="63">
      <c r="A158" s="1446">
        <v>929</v>
      </c>
      <c r="B158" s="1833">
        <f t="shared" si="5"/>
        <v>143</v>
      </c>
      <c r="C158" s="1365" t="s">
        <v>6450</v>
      </c>
      <c r="D158" s="1720" t="s">
        <v>7683</v>
      </c>
      <c r="E158" s="1365"/>
      <c r="F158" s="1365"/>
      <c r="G158" s="1720" t="s">
        <v>7683</v>
      </c>
      <c r="H158" s="1365"/>
      <c r="I158" s="1365" t="s">
        <v>6444</v>
      </c>
      <c r="J158" s="1365">
        <v>41</v>
      </c>
      <c r="K158" s="1365">
        <v>164</v>
      </c>
      <c r="L158" s="1420">
        <v>3088.8</v>
      </c>
      <c r="M158" s="1420"/>
      <c r="N158" s="1417" t="s">
        <v>775</v>
      </c>
      <c r="O158" s="1417" t="s">
        <v>192</v>
      </c>
      <c r="P158" s="1417"/>
      <c r="Q158" s="1417"/>
      <c r="R158" s="1417"/>
      <c r="S158" s="1879">
        <f>VLOOKUP(L158,'[5]Vũng Tàu'!$D$6:$V$138,17,0)/1000000</f>
        <v>4352.2427520000001</v>
      </c>
      <c r="T158" s="1877">
        <f>VLOOKUP(L158,'[5]Vũng Tàu'!$D$6:$V$138,2,0)/1000000</f>
        <v>0</v>
      </c>
      <c r="U158" s="1365" t="s">
        <v>7646</v>
      </c>
    </row>
    <row r="159" spans="1:21" s="1360" customFormat="1" ht="63">
      <c r="A159" s="1386">
        <v>930</v>
      </c>
      <c r="B159" s="1833">
        <f t="shared" si="5"/>
        <v>144</v>
      </c>
      <c r="C159" s="1365" t="s">
        <v>7543</v>
      </c>
      <c r="D159" s="1720" t="s">
        <v>7683</v>
      </c>
      <c r="E159" s="1365"/>
      <c r="F159" s="1365"/>
      <c r="G159" s="1720" t="s">
        <v>7683</v>
      </c>
      <c r="H159" s="1365"/>
      <c r="I159" s="1365" t="s">
        <v>6444</v>
      </c>
      <c r="J159" s="1365">
        <v>90</v>
      </c>
      <c r="K159" s="1365">
        <v>21</v>
      </c>
      <c r="L159" s="1420">
        <v>669</v>
      </c>
      <c r="M159" s="1420"/>
      <c r="N159" s="1417"/>
      <c r="O159" s="1417" t="s">
        <v>192</v>
      </c>
      <c r="P159" s="1417"/>
      <c r="Q159" s="1417"/>
      <c r="R159" s="1417"/>
      <c r="S159" s="1879">
        <f>VLOOKUP(L159,'[5]Vũng Tàu'!$D$6:$V$138,17,0)/1000000</f>
        <v>6136.6031999999996</v>
      </c>
      <c r="T159" s="1877">
        <f>VLOOKUP(L159,'[5]Vũng Tàu'!$D$6:$V$138,2,0)/1000000</f>
        <v>0</v>
      </c>
      <c r="U159" s="1365" t="s">
        <v>7645</v>
      </c>
    </row>
    <row r="160" spans="1:21" s="1360" customFormat="1" ht="78.75">
      <c r="A160" s="1446">
        <v>931</v>
      </c>
      <c r="B160" s="1833">
        <f t="shared" si="5"/>
        <v>145</v>
      </c>
      <c r="C160" s="1365" t="s">
        <v>7544</v>
      </c>
      <c r="D160" s="1720" t="s">
        <v>7683</v>
      </c>
      <c r="E160" s="1365"/>
      <c r="F160" s="1365"/>
      <c r="G160" s="1720" t="s">
        <v>7683</v>
      </c>
      <c r="H160" s="1365"/>
      <c r="I160" s="1365" t="s">
        <v>6444</v>
      </c>
      <c r="J160" s="1365">
        <v>94</v>
      </c>
      <c r="K160" s="1365">
        <v>158</v>
      </c>
      <c r="L160" s="1420">
        <v>1805</v>
      </c>
      <c r="M160" s="1420"/>
      <c r="N160" s="1417"/>
      <c r="O160" s="1417" t="s">
        <v>192</v>
      </c>
      <c r="P160" s="1417"/>
      <c r="Q160" s="1417"/>
      <c r="R160" s="1417"/>
      <c r="S160" s="1879">
        <f>VLOOKUP(L160,'[5]Vũng Tàu'!$D$6:$V$138,17,0)/1000000</f>
        <v>3632.3820000000001</v>
      </c>
      <c r="T160" s="1877">
        <f>VLOOKUP(L160,'[5]Vũng Tàu'!$D$6:$V$138,2,0)/1000000</f>
        <v>0</v>
      </c>
      <c r="U160" s="1365" t="s">
        <v>7647</v>
      </c>
    </row>
    <row r="161" spans="1:21" s="1360" customFormat="1" ht="31.5">
      <c r="A161" s="1386">
        <v>932</v>
      </c>
      <c r="B161" s="1833">
        <f t="shared" si="5"/>
        <v>146</v>
      </c>
      <c r="C161" s="1340" t="s">
        <v>7545</v>
      </c>
      <c r="D161" s="1720" t="s">
        <v>7683</v>
      </c>
      <c r="E161" s="1340"/>
      <c r="F161" s="1340"/>
      <c r="G161" s="1720" t="s">
        <v>7683</v>
      </c>
      <c r="H161" s="1340"/>
      <c r="I161" s="1340" t="s">
        <v>6472</v>
      </c>
      <c r="J161" s="1340">
        <v>37</v>
      </c>
      <c r="K161" s="1340">
        <v>507</v>
      </c>
      <c r="L161" s="667">
        <v>520</v>
      </c>
      <c r="M161" s="667"/>
      <c r="N161" s="1366"/>
      <c r="O161" s="1366" t="s">
        <v>6420</v>
      </c>
      <c r="P161" s="1366"/>
      <c r="Q161" s="1366"/>
      <c r="R161" s="1366"/>
      <c r="S161" s="1879">
        <f>VLOOKUP(L161,'[5]Vũng Tàu'!$D$6:$V$138,17,0)/1000000</f>
        <v>3339.0239999999999</v>
      </c>
      <c r="T161" s="1877">
        <f>VLOOKUP(L161,'[5]Vũng Tàu'!$D$6:$V$138,2,0)/1000000</f>
        <v>0</v>
      </c>
      <c r="U161" s="1340" t="s">
        <v>7546</v>
      </c>
    </row>
    <row r="162" spans="1:21" s="1360" customFormat="1" ht="31.5">
      <c r="A162" s="1446">
        <v>933</v>
      </c>
      <c r="B162" s="1833">
        <f t="shared" si="5"/>
        <v>147</v>
      </c>
      <c r="C162" s="1365" t="s">
        <v>7547</v>
      </c>
      <c r="D162" s="1720" t="s">
        <v>7683</v>
      </c>
      <c r="E162" s="1365"/>
      <c r="F162" s="1365"/>
      <c r="G162" s="1720" t="s">
        <v>7683</v>
      </c>
      <c r="H162" s="1365"/>
      <c r="I162" s="1365" t="s">
        <v>6472</v>
      </c>
      <c r="J162" s="1365">
        <v>39</v>
      </c>
      <c r="K162" s="1365" t="s">
        <v>7548</v>
      </c>
      <c r="L162" s="1420">
        <v>3021</v>
      </c>
      <c r="M162" s="1420"/>
      <c r="N162" s="1417"/>
      <c r="O162" s="1417" t="s">
        <v>192</v>
      </c>
      <c r="P162" s="1417"/>
      <c r="Q162" s="1417"/>
      <c r="R162" s="1417"/>
      <c r="S162" s="1879">
        <f>VLOOKUP(L162,'[5]Vũng Tàu'!$D$6:$V$138,17,0)/1000000</f>
        <v>19398.445199999998</v>
      </c>
      <c r="T162" s="1877">
        <f>VLOOKUP(L162,'[5]Vũng Tàu'!$D$6:$V$138,2,0)/1000000</f>
        <v>0</v>
      </c>
      <c r="U162" s="1365" t="s">
        <v>7648</v>
      </c>
    </row>
    <row r="163" spans="1:21" s="1360" customFormat="1" ht="47.25">
      <c r="A163" s="1386">
        <v>934</v>
      </c>
      <c r="B163" s="1833">
        <f t="shared" si="5"/>
        <v>148</v>
      </c>
      <c r="C163" s="1421" t="s">
        <v>7549</v>
      </c>
      <c r="D163" s="1720" t="s">
        <v>7683</v>
      </c>
      <c r="E163" s="1421"/>
      <c r="F163" s="1421"/>
      <c r="G163" s="1720" t="s">
        <v>7683</v>
      </c>
      <c r="H163" s="1421"/>
      <c r="I163" s="1421" t="s">
        <v>6501</v>
      </c>
      <c r="J163" s="1421">
        <v>52</v>
      </c>
      <c r="K163" s="1421">
        <v>9</v>
      </c>
      <c r="L163" s="1422">
        <v>1152</v>
      </c>
      <c r="M163" s="1422"/>
      <c r="N163" s="1423"/>
      <c r="O163" s="1423" t="s">
        <v>7550</v>
      </c>
      <c r="P163" s="1423"/>
      <c r="Q163" s="1423"/>
      <c r="R163" s="1423"/>
      <c r="S163" s="1879">
        <f>VLOOKUP(L163,'[5]Vũng Tàu'!$D$6:$V$138,17,0)/1000000</f>
        <v>3606.6815999999999</v>
      </c>
      <c r="T163" s="1877">
        <f>VLOOKUP(L163,'[5]Vũng Tàu'!$D$6:$V$138,2,0)/1000000</f>
        <v>0</v>
      </c>
      <c r="U163" s="1437" t="s">
        <v>7551</v>
      </c>
    </row>
    <row r="164" spans="1:21" s="1360" customFormat="1" ht="47.25">
      <c r="A164" s="1446">
        <v>935</v>
      </c>
      <c r="B164" s="1833">
        <f t="shared" si="5"/>
        <v>149</v>
      </c>
      <c r="C164" s="1365" t="s">
        <v>6531</v>
      </c>
      <c r="D164" s="1720" t="s">
        <v>7683</v>
      </c>
      <c r="E164" s="1365"/>
      <c r="F164" s="1365"/>
      <c r="G164" s="1720" t="s">
        <v>7683</v>
      </c>
      <c r="H164" s="1365"/>
      <c r="I164" s="1365" t="s">
        <v>6501</v>
      </c>
      <c r="J164" s="1365">
        <v>61</v>
      </c>
      <c r="K164" s="1365" t="s">
        <v>7552</v>
      </c>
      <c r="L164" s="1420">
        <v>5500</v>
      </c>
      <c r="M164" s="1420"/>
      <c r="N164" s="1417"/>
      <c r="O164" s="1417" t="s">
        <v>192</v>
      </c>
      <c r="P164" s="1417"/>
      <c r="Q164" s="1417"/>
      <c r="R164" s="1417"/>
      <c r="S164" s="1879">
        <f>VLOOKUP(L164,'[5]Vũng Tàu'!$D$6:$V$138,17,0)/1000000</f>
        <v>30270.240000000002</v>
      </c>
      <c r="T164" s="1877">
        <f>VLOOKUP(L164,'[5]Vũng Tàu'!$D$6:$V$138,2,0)/1000000</f>
        <v>0</v>
      </c>
      <c r="U164" s="1348" t="s">
        <v>7553</v>
      </c>
    </row>
    <row r="165" spans="1:21" s="1360" customFormat="1" ht="94.5">
      <c r="A165" s="1386">
        <v>936</v>
      </c>
      <c r="B165" s="1833">
        <f t="shared" si="5"/>
        <v>150</v>
      </c>
      <c r="C165" s="1365" t="s">
        <v>6534</v>
      </c>
      <c r="D165" s="1720" t="s">
        <v>7683</v>
      </c>
      <c r="E165" s="1365"/>
      <c r="F165" s="1365"/>
      <c r="G165" s="1720" t="s">
        <v>7683</v>
      </c>
      <c r="H165" s="1365"/>
      <c r="I165" s="1365" t="s">
        <v>6501</v>
      </c>
      <c r="J165" s="1365">
        <v>64</v>
      </c>
      <c r="K165" s="1365" t="s">
        <v>7554</v>
      </c>
      <c r="L165" s="1420">
        <v>2657</v>
      </c>
      <c r="M165" s="1420"/>
      <c r="N165" s="1417"/>
      <c r="O165" s="1417" t="s">
        <v>6515</v>
      </c>
      <c r="P165" s="1417"/>
      <c r="Q165" s="1417"/>
      <c r="R165" s="1417"/>
      <c r="S165" s="1879">
        <f>VLOOKUP(L165,'[5]Vũng Tàu'!$D$6:$V$138,17,0)/1000000</f>
        <v>17061.128400000001</v>
      </c>
      <c r="T165" s="1877">
        <f>VLOOKUP(L165,'[5]Vũng Tàu'!$D$6:$V$138,2,0)/1000000</f>
        <v>0</v>
      </c>
      <c r="U165" s="1365" t="s">
        <v>7649</v>
      </c>
    </row>
    <row r="166" spans="1:21" s="1360" customFormat="1" ht="63">
      <c r="A166" s="1446">
        <v>937</v>
      </c>
      <c r="B166" s="1833">
        <f t="shared" si="5"/>
        <v>151</v>
      </c>
      <c r="C166" s="1340" t="s">
        <v>6513</v>
      </c>
      <c r="D166" s="1720" t="s">
        <v>7683</v>
      </c>
      <c r="E166" s="1340"/>
      <c r="F166" s="1340"/>
      <c r="G166" s="1720" t="s">
        <v>7683</v>
      </c>
      <c r="H166" s="1340"/>
      <c r="I166" s="1340" t="s">
        <v>6501</v>
      </c>
      <c r="J166" s="1340">
        <v>108</v>
      </c>
      <c r="K166" s="1340" t="s">
        <v>7555</v>
      </c>
      <c r="L166" s="667">
        <v>5170</v>
      </c>
      <c r="M166" s="667"/>
      <c r="N166" s="1366"/>
      <c r="O166" s="1366" t="s">
        <v>6540</v>
      </c>
      <c r="P166" s="1366"/>
      <c r="Q166" s="1366"/>
      <c r="R166" s="1366"/>
      <c r="S166" s="1879">
        <f>VLOOKUP(L166,'[5]Vũng Tàu'!$D$6:$V$138,17,0)/1000000</f>
        <v>28454.025600000001</v>
      </c>
      <c r="T166" s="1877">
        <f>VLOOKUP(L166,'[5]Vũng Tàu'!$D$6:$V$138,2,0)/1000000</f>
        <v>0</v>
      </c>
      <c r="U166" s="1340" t="s">
        <v>7556</v>
      </c>
    </row>
    <row r="167" spans="1:21" s="1360" customFormat="1" ht="47.25">
      <c r="A167" s="1386">
        <v>938</v>
      </c>
      <c r="B167" s="1833">
        <f t="shared" si="5"/>
        <v>152</v>
      </c>
      <c r="C167" s="1365" t="s">
        <v>6513</v>
      </c>
      <c r="D167" s="1720" t="s">
        <v>7683</v>
      </c>
      <c r="E167" s="1365"/>
      <c r="F167" s="1365"/>
      <c r="G167" s="1720" t="s">
        <v>7683</v>
      </c>
      <c r="H167" s="1365"/>
      <c r="I167" s="1365" t="s">
        <v>6501</v>
      </c>
      <c r="J167" s="1365" t="s">
        <v>7557</v>
      </c>
      <c r="K167" s="1365" t="s">
        <v>7558</v>
      </c>
      <c r="L167" s="1420">
        <v>8737</v>
      </c>
      <c r="M167" s="1420"/>
      <c r="N167" s="1417"/>
      <c r="O167" s="1417" t="s">
        <v>6515</v>
      </c>
      <c r="P167" s="1417"/>
      <c r="Q167" s="1417"/>
      <c r="R167" s="1417"/>
      <c r="S167" s="1879">
        <f>VLOOKUP(L167,'[5]Vũng Tàu'!$D$6:$V$138,17,0)/1000000</f>
        <v>31258.190159999998</v>
      </c>
      <c r="T167" s="1877">
        <f>VLOOKUP(L167,'[5]Vũng Tàu'!$D$6:$V$138,2,0)/1000000</f>
        <v>0</v>
      </c>
      <c r="U167" s="1365" t="s">
        <v>7650</v>
      </c>
    </row>
    <row r="168" spans="1:21" s="1360" customFormat="1" ht="78.75">
      <c r="A168" s="1446">
        <v>939</v>
      </c>
      <c r="B168" s="1833">
        <f t="shared" si="5"/>
        <v>153</v>
      </c>
      <c r="C168" s="1365" t="s">
        <v>7559</v>
      </c>
      <c r="D168" s="1720" t="s">
        <v>7683</v>
      </c>
      <c r="E168" s="1365"/>
      <c r="F168" s="1365"/>
      <c r="G168" s="1720" t="s">
        <v>7683</v>
      </c>
      <c r="H168" s="1365"/>
      <c r="I168" s="1365" t="s">
        <v>6567</v>
      </c>
      <c r="J168" s="1365">
        <v>22</v>
      </c>
      <c r="K168" s="1365">
        <v>74</v>
      </c>
      <c r="L168" s="1420">
        <v>894.7</v>
      </c>
      <c r="M168" s="1420"/>
      <c r="N168" s="1365" t="s">
        <v>858</v>
      </c>
      <c r="O168" s="1365" t="s">
        <v>192</v>
      </c>
      <c r="P168" s="1365"/>
      <c r="Q168" s="1365"/>
      <c r="R168" s="1365"/>
      <c r="S168" s="1879">
        <f>VLOOKUP(L168,'[5]Vũng Tàu'!$D$6:$V$138,17,0)/1000000</f>
        <v>12561.588</v>
      </c>
      <c r="T168" s="1877">
        <f>VLOOKUP(L168,'[5]Vũng Tàu'!$D$6:$V$138,2,0)/1000000</f>
        <v>0</v>
      </c>
      <c r="U168" s="1417" t="s">
        <v>7560</v>
      </c>
    </row>
    <row r="169" spans="1:21" s="1360" customFormat="1" ht="78.75">
      <c r="A169" s="1386">
        <v>940</v>
      </c>
      <c r="B169" s="1833">
        <f t="shared" si="5"/>
        <v>154</v>
      </c>
      <c r="C169" s="1340" t="s">
        <v>7561</v>
      </c>
      <c r="D169" s="1720" t="s">
        <v>7683</v>
      </c>
      <c r="E169" s="1340"/>
      <c r="F169" s="1340"/>
      <c r="G169" s="1720" t="s">
        <v>7683</v>
      </c>
      <c r="H169" s="1340"/>
      <c r="I169" s="1340" t="s">
        <v>6567</v>
      </c>
      <c r="J169" s="1340">
        <v>40</v>
      </c>
      <c r="K169" s="1376" t="s">
        <v>7562</v>
      </c>
      <c r="L169" s="667">
        <v>1958</v>
      </c>
      <c r="M169" s="667"/>
      <c r="N169" s="1366" t="s">
        <v>1669</v>
      </c>
      <c r="O169" s="1366" t="s">
        <v>6446</v>
      </c>
      <c r="P169" s="1366"/>
      <c r="Q169" s="1366"/>
      <c r="R169" s="1366"/>
      <c r="S169" s="1879">
        <f>VLOOKUP(L169,'[5]Vũng Tàu'!$D$6:$V$138,17,0)/1000000</f>
        <v>27490.32</v>
      </c>
      <c r="T169" s="1877">
        <f>VLOOKUP(L169,'[5]Vũng Tàu'!$D$6:$V$138,2,0)/1000000</f>
        <v>0</v>
      </c>
      <c r="U169" s="1340" t="s">
        <v>7651</v>
      </c>
    </row>
    <row r="170" spans="1:21" s="1360" customFormat="1" ht="78.75">
      <c r="A170" s="1446">
        <v>941</v>
      </c>
      <c r="B170" s="1833">
        <f t="shared" si="5"/>
        <v>155</v>
      </c>
      <c r="C170" s="1340" t="s">
        <v>7563</v>
      </c>
      <c r="D170" s="1720" t="s">
        <v>7683</v>
      </c>
      <c r="E170" s="1340"/>
      <c r="F170" s="1340"/>
      <c r="G170" s="1720" t="s">
        <v>7683</v>
      </c>
      <c r="H170" s="1340"/>
      <c r="I170" s="1340" t="s">
        <v>6567</v>
      </c>
      <c r="J170" s="1340">
        <v>51</v>
      </c>
      <c r="K170" s="1340">
        <v>35</v>
      </c>
      <c r="L170" s="667">
        <v>1642.1</v>
      </c>
      <c r="M170" s="667"/>
      <c r="N170" s="1366" t="s">
        <v>6568</v>
      </c>
      <c r="O170" s="1366" t="s">
        <v>6540</v>
      </c>
      <c r="P170" s="1366"/>
      <c r="Q170" s="1366"/>
      <c r="R170" s="1366"/>
      <c r="S170" s="1879">
        <f>VLOOKUP(L170,'[5]Vũng Tàu'!$D$6:$V$138,17,0)/1000000</f>
        <v>23055.083999999999</v>
      </c>
      <c r="T170" s="1877">
        <f>VLOOKUP(L170,'[5]Vũng Tàu'!$D$6:$V$138,2,0)/1000000</f>
        <v>0</v>
      </c>
      <c r="U170" s="1340" t="s">
        <v>7652</v>
      </c>
    </row>
    <row r="171" spans="1:21" s="1360" customFormat="1" ht="141.75">
      <c r="A171" s="1386">
        <v>942</v>
      </c>
      <c r="B171" s="1833">
        <f t="shared" si="5"/>
        <v>156</v>
      </c>
      <c r="C171" s="1340" t="s">
        <v>7564</v>
      </c>
      <c r="D171" s="1720" t="s">
        <v>7683</v>
      </c>
      <c r="E171" s="1340"/>
      <c r="F171" s="1340"/>
      <c r="G171" s="1720" t="s">
        <v>7683</v>
      </c>
      <c r="H171" s="1340"/>
      <c r="I171" s="1340" t="s">
        <v>6567</v>
      </c>
      <c r="J171" s="1367">
        <v>53</v>
      </c>
      <c r="K171" s="1367">
        <v>34</v>
      </c>
      <c r="L171" s="667">
        <v>31008</v>
      </c>
      <c r="M171" s="667"/>
      <c r="N171" s="1340" t="s">
        <v>754</v>
      </c>
      <c r="O171" s="1340" t="s">
        <v>6446</v>
      </c>
      <c r="P171" s="1340"/>
      <c r="Q171" s="1340"/>
      <c r="R171" s="1340"/>
      <c r="S171" s="1879">
        <f>VLOOKUP(L171,'[5]Vũng Tàu'!$D$6:$V$138,17,0)/1000000</f>
        <v>304746.62400000001</v>
      </c>
      <c r="T171" s="1877">
        <f>VLOOKUP(L171,'[5]Vũng Tàu'!$D$6:$V$138,2,0)/1000000</f>
        <v>0</v>
      </c>
      <c r="U171" s="1340" t="s">
        <v>7565</v>
      </c>
    </row>
    <row r="172" spans="1:21" s="1360" customFormat="1" ht="47.25">
      <c r="A172" s="1446">
        <v>943</v>
      </c>
      <c r="B172" s="1833">
        <f t="shared" si="5"/>
        <v>157</v>
      </c>
      <c r="C172" s="1340" t="s">
        <v>7566</v>
      </c>
      <c r="D172" s="1720" t="s">
        <v>7683</v>
      </c>
      <c r="E172" s="1340"/>
      <c r="F172" s="1340"/>
      <c r="G172" s="1720" t="s">
        <v>7683</v>
      </c>
      <c r="H172" s="1340"/>
      <c r="I172" s="1340" t="s">
        <v>6567</v>
      </c>
      <c r="J172" s="1340">
        <v>58</v>
      </c>
      <c r="K172" s="1376" t="s">
        <v>7567</v>
      </c>
      <c r="L172" s="1377">
        <v>351</v>
      </c>
      <c r="M172" s="1377"/>
      <c r="N172" s="1366" t="s">
        <v>1669</v>
      </c>
      <c r="O172" s="1366" t="s">
        <v>6446</v>
      </c>
      <c r="P172" s="1366"/>
      <c r="Q172" s="1366"/>
      <c r="R172" s="1366"/>
      <c r="S172" s="1879">
        <f>VLOOKUP(L172,'[5]Vũng Tàu'!$D$6:$V$138,17,0)/1000000</f>
        <v>10951.2</v>
      </c>
      <c r="T172" s="1877">
        <f>VLOOKUP(L172,'[5]Vũng Tàu'!$D$6:$V$138,2,0)/1000000</f>
        <v>0</v>
      </c>
      <c r="U172" s="1340" t="s">
        <v>7568</v>
      </c>
    </row>
    <row r="173" spans="1:21" s="1360" customFormat="1" ht="31.5">
      <c r="A173" s="1386">
        <v>944</v>
      </c>
      <c r="B173" s="1833">
        <f t="shared" si="5"/>
        <v>158</v>
      </c>
      <c r="C173" s="1340" t="s">
        <v>7569</v>
      </c>
      <c r="D173" s="1720" t="s">
        <v>7683</v>
      </c>
      <c r="E173" s="1340"/>
      <c r="F173" s="1340"/>
      <c r="G173" s="1720" t="s">
        <v>7683</v>
      </c>
      <c r="H173" s="1340"/>
      <c r="I173" s="1340" t="s">
        <v>6567</v>
      </c>
      <c r="J173" s="1340">
        <v>63</v>
      </c>
      <c r="K173" s="1376" t="s">
        <v>7570</v>
      </c>
      <c r="L173" s="667">
        <v>1348.3</v>
      </c>
      <c r="M173" s="667"/>
      <c r="N173" s="1366" t="s">
        <v>6568</v>
      </c>
      <c r="O173" s="1366" t="s">
        <v>6540</v>
      </c>
      <c r="P173" s="1366"/>
      <c r="Q173" s="1366"/>
      <c r="R173" s="1366"/>
      <c r="S173" s="1879">
        <f>VLOOKUP(L173,'[5]Vũng Tàu'!$D$6:$V$138,17,0)/1000000</f>
        <v>18930.132000000001</v>
      </c>
      <c r="T173" s="1877">
        <f>VLOOKUP(L173,'[5]Vũng Tàu'!$D$6:$V$138,2,0)/1000000</f>
        <v>0</v>
      </c>
      <c r="U173" s="1340" t="s">
        <v>7571</v>
      </c>
    </row>
    <row r="174" spans="1:21" s="1360" customFormat="1">
      <c r="A174" s="1446">
        <v>945</v>
      </c>
      <c r="B174" s="1833">
        <f t="shared" si="5"/>
        <v>159</v>
      </c>
      <c r="C174" s="1340" t="s">
        <v>7566</v>
      </c>
      <c r="D174" s="1720" t="s">
        <v>7683</v>
      </c>
      <c r="E174" s="1340"/>
      <c r="F174" s="1340"/>
      <c r="G174" s="1720" t="s">
        <v>7683</v>
      </c>
      <c r="H174" s="1340"/>
      <c r="I174" s="1340" t="s">
        <v>6567</v>
      </c>
      <c r="J174" s="1340">
        <v>74</v>
      </c>
      <c r="K174" s="1376" t="s">
        <v>7572</v>
      </c>
      <c r="L174" s="1377">
        <v>2000</v>
      </c>
      <c r="M174" s="1377"/>
      <c r="N174" s="1366" t="s">
        <v>858</v>
      </c>
      <c r="O174" s="1366" t="s">
        <v>6446</v>
      </c>
      <c r="P174" s="1366"/>
      <c r="Q174" s="1366"/>
      <c r="R174" s="1366"/>
      <c r="S174" s="1879">
        <f>VLOOKUP(L174,'[5]Vũng Tàu'!$D$6:$V$138,17,0)/1000000</f>
        <v>18252</v>
      </c>
      <c r="T174" s="1877">
        <f>VLOOKUP(L174,'[5]Vũng Tàu'!$D$6:$V$138,2,0)/1000000</f>
        <v>0</v>
      </c>
      <c r="U174" s="1340" t="s">
        <v>7573</v>
      </c>
    </row>
    <row r="175" spans="1:21" s="1360" customFormat="1" ht="78.75">
      <c r="A175" s="1386">
        <v>946</v>
      </c>
      <c r="B175" s="1833">
        <f t="shared" si="5"/>
        <v>160</v>
      </c>
      <c r="C175" s="1365" t="s">
        <v>7574</v>
      </c>
      <c r="D175" s="1720" t="s">
        <v>7683</v>
      </c>
      <c r="E175" s="1365"/>
      <c r="F175" s="1365"/>
      <c r="G175" s="1720" t="s">
        <v>7683</v>
      </c>
      <c r="H175" s="1365"/>
      <c r="I175" s="1365" t="s">
        <v>6567</v>
      </c>
      <c r="J175" s="1425" t="s">
        <v>7572</v>
      </c>
      <c r="K175" s="1365">
        <v>74</v>
      </c>
      <c r="L175" s="1420">
        <v>1600</v>
      </c>
      <c r="M175" s="1420"/>
      <c r="N175" s="1365" t="s">
        <v>858</v>
      </c>
      <c r="O175" s="1365" t="s">
        <v>192</v>
      </c>
      <c r="P175" s="1365"/>
      <c r="Q175" s="1365"/>
      <c r="R175" s="1365"/>
      <c r="S175" s="1879">
        <f>VLOOKUP(L175,'[5]Vũng Tàu'!$D$6:$V$138,17,0)/1000000</f>
        <v>22464</v>
      </c>
      <c r="T175" s="1877">
        <f>VLOOKUP(L175,'[5]Vũng Tàu'!$D$6:$V$138,2,0)/1000000</f>
        <v>0</v>
      </c>
      <c r="U175" s="1417" t="s">
        <v>7560</v>
      </c>
    </row>
    <row r="176" spans="1:21" s="1360" customFormat="1" ht="63">
      <c r="A176" s="1446">
        <v>949</v>
      </c>
      <c r="B176" s="1833">
        <f t="shared" si="5"/>
        <v>161</v>
      </c>
      <c r="C176" s="1365" t="s">
        <v>7579</v>
      </c>
      <c r="D176" s="1720" t="s">
        <v>7683</v>
      </c>
      <c r="E176" s="1365"/>
      <c r="F176" s="1365"/>
      <c r="G176" s="1720" t="s">
        <v>7683</v>
      </c>
      <c r="H176" s="1365"/>
      <c r="I176" s="1365" t="s">
        <v>6567</v>
      </c>
      <c r="J176" s="1365" t="s">
        <v>7580</v>
      </c>
      <c r="K176" s="1365">
        <v>63</v>
      </c>
      <c r="L176" s="1420">
        <v>18000</v>
      </c>
      <c r="M176" s="1420"/>
      <c r="N176" s="1365" t="s">
        <v>858</v>
      </c>
      <c r="O176" s="1365" t="s">
        <v>192</v>
      </c>
      <c r="P176" s="1365"/>
      <c r="Q176" s="1365"/>
      <c r="R176" s="1365"/>
      <c r="S176" s="1879">
        <f>VLOOKUP(L176,'[5]Vũng Tàu'!$D$6:$V$138,17,0)/1000000</f>
        <v>164268</v>
      </c>
      <c r="T176" s="1877">
        <f>VLOOKUP(L176,'[5]Vũng Tàu'!$D$6:$V$138,2,0)/1000000</f>
        <v>0</v>
      </c>
      <c r="U176" s="1417" t="s">
        <v>7581</v>
      </c>
    </row>
    <row r="177" spans="1:21" s="1360" customFormat="1">
      <c r="A177" s="1386">
        <v>950</v>
      </c>
      <c r="B177" s="1833">
        <f t="shared" si="5"/>
        <v>162</v>
      </c>
      <c r="C177" s="1340" t="s">
        <v>7582</v>
      </c>
      <c r="D177" s="1720" t="s">
        <v>7683</v>
      </c>
      <c r="E177" s="1340"/>
      <c r="F177" s="1340"/>
      <c r="G177" s="1720" t="s">
        <v>7683</v>
      </c>
      <c r="H177" s="1340"/>
      <c r="I177" s="1340" t="s">
        <v>6567</v>
      </c>
      <c r="J177" s="1340" t="s">
        <v>7580</v>
      </c>
      <c r="K177" s="1340">
        <v>63</v>
      </c>
      <c r="L177" s="667">
        <v>6000</v>
      </c>
      <c r="M177" s="667"/>
      <c r="N177" s="1340" t="s">
        <v>858</v>
      </c>
      <c r="O177" s="1340" t="s">
        <v>6446</v>
      </c>
      <c r="P177" s="1340"/>
      <c r="Q177" s="1340"/>
      <c r="R177" s="1340"/>
      <c r="S177" s="1879">
        <f>VLOOKUP(L177,'[5]Vũng Tàu'!$D$6:$V$138,17,0)/1000000</f>
        <v>84240</v>
      </c>
      <c r="T177" s="1877">
        <f>VLOOKUP(L177,'[5]Vũng Tàu'!$D$6:$V$138,2,0)/1000000</f>
        <v>0</v>
      </c>
      <c r="U177" s="1366" t="s">
        <v>7583</v>
      </c>
    </row>
    <row r="178" spans="1:21" s="1360" customFormat="1" ht="78.75">
      <c r="A178" s="1446">
        <v>951</v>
      </c>
      <c r="B178" s="1833">
        <f t="shared" si="5"/>
        <v>163</v>
      </c>
      <c r="C178" s="1365" t="s">
        <v>7584</v>
      </c>
      <c r="D178" s="1720" t="s">
        <v>7683</v>
      </c>
      <c r="E178" s="1365"/>
      <c r="F178" s="1365"/>
      <c r="G178" s="1720" t="s">
        <v>7683</v>
      </c>
      <c r="H178" s="1365"/>
      <c r="I178" s="1365" t="s">
        <v>6631</v>
      </c>
      <c r="J178" s="1425" t="s">
        <v>7585</v>
      </c>
      <c r="K178" s="1365">
        <v>74</v>
      </c>
      <c r="L178" s="1420">
        <v>2498.3000000000002</v>
      </c>
      <c r="M178" s="1420"/>
      <c r="N178" s="1365" t="s">
        <v>858</v>
      </c>
      <c r="O178" s="1365" t="s">
        <v>192</v>
      </c>
      <c r="P178" s="1365"/>
      <c r="Q178" s="1365"/>
      <c r="R178" s="1365"/>
      <c r="S178" s="1879">
        <f>VLOOKUP(L178,'[5]Vũng Tàu'!$D$6:$V$138,17,0)/1000000</f>
        <v>35076.131999999998</v>
      </c>
      <c r="T178" s="1877">
        <f>VLOOKUP(L178,'[5]Vũng Tàu'!$D$6:$V$138,2,0)/1000000</f>
        <v>0</v>
      </c>
      <c r="U178" s="1417" t="s">
        <v>7560</v>
      </c>
    </row>
    <row r="179" spans="1:21" s="1360" customFormat="1" ht="47.25">
      <c r="A179" s="1386">
        <v>952</v>
      </c>
      <c r="B179" s="1833">
        <f t="shared" si="5"/>
        <v>164</v>
      </c>
      <c r="C179" s="1365" t="s">
        <v>7586</v>
      </c>
      <c r="D179" s="1720" t="s">
        <v>7683</v>
      </c>
      <c r="E179" s="1365"/>
      <c r="F179" s="1365"/>
      <c r="G179" s="1720" t="s">
        <v>7683</v>
      </c>
      <c r="H179" s="1365"/>
      <c r="I179" s="1365" t="s">
        <v>6681</v>
      </c>
      <c r="J179" s="1365">
        <v>38</v>
      </c>
      <c r="K179" s="1365" t="s">
        <v>7587</v>
      </c>
      <c r="L179" s="1426">
        <v>602</v>
      </c>
      <c r="M179" s="1426"/>
      <c r="N179" s="1417" t="s">
        <v>6831</v>
      </c>
      <c r="O179" s="1417" t="s">
        <v>192</v>
      </c>
      <c r="P179" s="1417"/>
      <c r="Q179" s="1417"/>
      <c r="R179" s="1417"/>
      <c r="S179" s="1879">
        <f>VLOOKUP(L179,'[5]Vũng Tàu'!$D$6:$V$138,17,0)/1000000</f>
        <v>2704.4850000000001</v>
      </c>
      <c r="T179" s="1877">
        <f>VLOOKUP(L179,'[5]Vũng Tàu'!$D$6:$V$138,2,0)/1000000</f>
        <v>0</v>
      </c>
      <c r="U179" s="1365" t="s">
        <v>7588</v>
      </c>
    </row>
    <row r="180" spans="1:21" s="1360" customFormat="1" ht="94.5">
      <c r="A180" s="1446">
        <v>989</v>
      </c>
      <c r="B180" s="1833">
        <f t="shared" si="5"/>
        <v>165</v>
      </c>
      <c r="C180" s="1365" t="s">
        <v>7594</v>
      </c>
      <c r="D180" s="1720" t="s">
        <v>7683</v>
      </c>
      <c r="E180" s="1365"/>
      <c r="F180" s="1365"/>
      <c r="G180" s="1720" t="s">
        <v>7683</v>
      </c>
      <c r="H180" s="1365"/>
      <c r="I180" s="1365" t="s">
        <v>7114</v>
      </c>
      <c r="J180" s="1428" t="s">
        <v>7595</v>
      </c>
      <c r="K180" s="1365" t="s">
        <v>7596</v>
      </c>
      <c r="L180" s="1429">
        <v>191344.9</v>
      </c>
      <c r="M180" s="1429"/>
      <c r="N180" s="1365" t="s">
        <v>7598</v>
      </c>
      <c r="O180" s="1428" t="s">
        <v>7597</v>
      </c>
      <c r="P180" s="1428"/>
      <c r="Q180" s="1365"/>
      <c r="R180" s="1365"/>
      <c r="S180" s="1879">
        <f>VLOOKUP(L180,'[5]Vũng Tàu'!$D$6:$V$138,17,0)/1000000</f>
        <v>202289.82827999999</v>
      </c>
      <c r="T180" s="1877">
        <f>VLOOKUP(L180,'[5]Vũng Tàu'!$D$6:$V$138,2,0)/1000000</f>
        <v>0</v>
      </c>
      <c r="U180" s="1365" t="s">
        <v>7599</v>
      </c>
    </row>
    <row r="181" spans="1:21" s="1360" customFormat="1" ht="63">
      <c r="A181" s="1386">
        <v>1044</v>
      </c>
      <c r="B181" s="1833">
        <f t="shared" si="5"/>
        <v>166</v>
      </c>
      <c r="C181" s="1340" t="s">
        <v>7611</v>
      </c>
      <c r="D181" s="1720" t="s">
        <v>7683</v>
      </c>
      <c r="E181" s="1340"/>
      <c r="F181" s="1340"/>
      <c r="G181" s="1720" t="s">
        <v>7683</v>
      </c>
      <c r="H181" s="1340"/>
      <c r="I181" s="1340" t="s">
        <v>7387</v>
      </c>
      <c r="J181" s="1409" t="s">
        <v>800</v>
      </c>
      <c r="K181" s="1366">
        <v>10</v>
      </c>
      <c r="L181" s="667">
        <v>262</v>
      </c>
      <c r="M181" s="667"/>
      <c r="N181" s="1366"/>
      <c r="O181" s="1366" t="s">
        <v>6414</v>
      </c>
      <c r="P181" s="1366"/>
      <c r="Q181" s="1366"/>
      <c r="R181" s="1366"/>
      <c r="S181" s="1879">
        <f>VLOOKUP(L181,'[5]Vũng Tàu'!$D$6:$V$138,17,0)/1000000</f>
        <v>1569.249</v>
      </c>
      <c r="T181" s="1877">
        <f>VLOOKUP(L181,'[5]Vũng Tàu'!$D$6:$V$138,2,0)/1000000</f>
        <v>0</v>
      </c>
      <c r="U181" s="1340" t="s">
        <v>7607</v>
      </c>
    </row>
    <row r="182" spans="1:21" s="1360" customFormat="1" ht="63">
      <c r="A182" s="1446">
        <v>1045</v>
      </c>
      <c r="B182" s="1833">
        <f t="shared" si="5"/>
        <v>167</v>
      </c>
      <c r="C182" s="1340" t="s">
        <v>7612</v>
      </c>
      <c r="D182" s="1720" t="s">
        <v>7683</v>
      </c>
      <c r="E182" s="1340"/>
      <c r="F182" s="1340"/>
      <c r="G182" s="1720" t="s">
        <v>7683</v>
      </c>
      <c r="H182" s="1340"/>
      <c r="I182" s="1340" t="s">
        <v>7387</v>
      </c>
      <c r="J182" s="1409" t="s">
        <v>800</v>
      </c>
      <c r="K182" s="1366">
        <v>13</v>
      </c>
      <c r="L182" s="667">
        <v>722.8</v>
      </c>
      <c r="M182" s="667"/>
      <c r="N182" s="1366"/>
      <c r="O182" s="1366" t="s">
        <v>6414</v>
      </c>
      <c r="P182" s="1366"/>
      <c r="Q182" s="1366"/>
      <c r="R182" s="1366"/>
      <c r="S182" s="1879">
        <f>VLOOKUP(L182,'[5]Vũng Tàu'!$D$6:$V$138,17,0)/1000000</f>
        <v>11839.464</v>
      </c>
      <c r="T182" s="1877">
        <f>VLOOKUP(L182,'[5]Vũng Tàu'!$D$6:$V$138,2,0)/1000000</f>
        <v>0</v>
      </c>
      <c r="U182" s="1340" t="s">
        <v>7607</v>
      </c>
    </row>
    <row r="183" spans="1:21" s="1360" customFormat="1" ht="68.45" customHeight="1">
      <c r="A183" s="1386">
        <v>1046</v>
      </c>
      <c r="B183" s="1833">
        <f t="shared" si="5"/>
        <v>168</v>
      </c>
      <c r="C183" s="1340" t="s">
        <v>7612</v>
      </c>
      <c r="D183" s="1720" t="s">
        <v>7683</v>
      </c>
      <c r="E183" s="1340"/>
      <c r="F183" s="1340"/>
      <c r="G183" s="1720" t="s">
        <v>7683</v>
      </c>
      <c r="H183" s="1340"/>
      <c r="I183" s="1340" t="s">
        <v>7387</v>
      </c>
      <c r="J183" s="1409" t="s">
        <v>800</v>
      </c>
      <c r="K183" s="1366">
        <v>23</v>
      </c>
      <c r="L183" s="667">
        <v>1297.3</v>
      </c>
      <c r="M183" s="667"/>
      <c r="N183" s="1366"/>
      <c r="O183" s="1366" t="s">
        <v>6414</v>
      </c>
      <c r="P183" s="1366"/>
      <c r="Q183" s="1366"/>
      <c r="R183" s="1366"/>
      <c r="S183" s="1879">
        <f>VLOOKUP(L183,'[5]Vũng Tàu'!$D$6:$V$138,17,0)/1000000</f>
        <v>21249.774000000001</v>
      </c>
      <c r="T183" s="1877">
        <f>VLOOKUP(L183,'[5]Vũng Tàu'!$D$6:$V$138,2,0)/1000000</f>
        <v>0</v>
      </c>
      <c r="U183" s="1340" t="s">
        <v>7607</v>
      </c>
    </row>
    <row r="184" spans="1:21" s="1360" customFormat="1" ht="68.45" customHeight="1">
      <c r="A184" s="1446">
        <v>1047</v>
      </c>
      <c r="B184" s="1833">
        <f t="shared" si="5"/>
        <v>169</v>
      </c>
      <c r="C184" s="1340" t="s">
        <v>7611</v>
      </c>
      <c r="D184" s="1720" t="s">
        <v>7683</v>
      </c>
      <c r="E184" s="1340"/>
      <c r="F184" s="1340"/>
      <c r="G184" s="1720" t="s">
        <v>7683</v>
      </c>
      <c r="H184" s="1340"/>
      <c r="I184" s="1340" t="s">
        <v>7387</v>
      </c>
      <c r="J184" s="1409" t="s">
        <v>800</v>
      </c>
      <c r="K184" s="1409" t="s">
        <v>7418</v>
      </c>
      <c r="L184" s="667">
        <v>5693.1</v>
      </c>
      <c r="M184" s="667"/>
      <c r="N184" s="1366"/>
      <c r="O184" s="1366" t="s">
        <v>6414</v>
      </c>
      <c r="P184" s="1366"/>
      <c r="Q184" s="1366"/>
      <c r="R184" s="1366"/>
      <c r="S184" s="1879">
        <f>VLOOKUP(L184,'[5]Vũng Tàu'!$D$6:$V$138,17,0)/1000000</f>
        <v>34098.822450000007</v>
      </c>
      <c r="T184" s="1877">
        <f>VLOOKUP(L184,'[5]Vũng Tàu'!$D$6:$V$138,2,0)/1000000</f>
        <v>0</v>
      </c>
      <c r="U184" s="1340" t="s">
        <v>7607</v>
      </c>
    </row>
    <row r="185" spans="1:21" s="1360" customFormat="1" ht="68.45" customHeight="1">
      <c r="A185" s="1386">
        <v>1048</v>
      </c>
      <c r="B185" s="1833">
        <f t="shared" si="5"/>
        <v>170</v>
      </c>
      <c r="C185" s="1340" t="s">
        <v>7417</v>
      </c>
      <c r="D185" s="1720" t="s">
        <v>7683</v>
      </c>
      <c r="E185" s="1340"/>
      <c r="F185" s="1340"/>
      <c r="G185" s="1720" t="s">
        <v>7683</v>
      </c>
      <c r="H185" s="1340"/>
      <c r="I185" s="1340" t="s">
        <v>7387</v>
      </c>
      <c r="J185" s="1409" t="s">
        <v>800</v>
      </c>
      <c r="K185" s="1409" t="s">
        <v>289</v>
      </c>
      <c r="L185" s="667">
        <v>4206.3</v>
      </c>
      <c r="M185" s="667"/>
      <c r="N185" s="1366"/>
      <c r="O185" s="1366" t="s">
        <v>6414</v>
      </c>
      <c r="P185" s="1366"/>
      <c r="Q185" s="1366"/>
      <c r="R185" s="1366"/>
      <c r="S185" s="1879">
        <f>VLOOKUP(L185,'[5]Vũng Tàu'!$D$6:$V$138,17,0)/1000000</f>
        <v>25193.633849999998</v>
      </c>
      <c r="T185" s="1877">
        <f>VLOOKUP(L185,'[5]Vũng Tàu'!$D$6:$V$138,2,0)/1000000</f>
        <v>0</v>
      </c>
      <c r="U185" s="1340" t="s">
        <v>7607</v>
      </c>
    </row>
    <row r="186" spans="1:21" s="1360" customFormat="1" ht="68.45" customHeight="1">
      <c r="A186" s="1446">
        <v>1049</v>
      </c>
      <c r="B186" s="1833">
        <f t="shared" si="5"/>
        <v>171</v>
      </c>
      <c r="C186" s="1340" t="s">
        <v>7611</v>
      </c>
      <c r="D186" s="1720" t="s">
        <v>7683</v>
      </c>
      <c r="E186" s="1340"/>
      <c r="F186" s="1340"/>
      <c r="G186" s="1720" t="s">
        <v>7683</v>
      </c>
      <c r="H186" s="1340"/>
      <c r="I186" s="1340" t="s">
        <v>7387</v>
      </c>
      <c r="J186" s="1409" t="s">
        <v>800</v>
      </c>
      <c r="K186" s="1409" t="s">
        <v>7408</v>
      </c>
      <c r="L186" s="667">
        <v>259.2</v>
      </c>
      <c r="M186" s="667"/>
      <c r="N186" s="1366"/>
      <c r="O186" s="1366" t="s">
        <v>6414</v>
      </c>
      <c r="P186" s="1366"/>
      <c r="Q186" s="1366"/>
      <c r="R186" s="1366"/>
      <c r="S186" s="1879">
        <f>VLOOKUP(L186,'[5]Vũng Tàu'!$D$6:$V$138,17,0)/1000000</f>
        <v>1552.4784</v>
      </c>
      <c r="T186" s="1877">
        <f>VLOOKUP(L186,'[5]Vũng Tàu'!$D$6:$V$138,2,0)/1000000</f>
        <v>0</v>
      </c>
      <c r="U186" s="1340" t="s">
        <v>7607</v>
      </c>
    </row>
    <row r="187" spans="1:21" s="1360" customFormat="1" ht="65.45" customHeight="1">
      <c r="A187" s="1386">
        <v>1050</v>
      </c>
      <c r="B187" s="1833">
        <f t="shared" si="5"/>
        <v>172</v>
      </c>
      <c r="C187" s="1340" t="s">
        <v>7611</v>
      </c>
      <c r="D187" s="1720" t="s">
        <v>7683</v>
      </c>
      <c r="E187" s="1340"/>
      <c r="F187" s="1340"/>
      <c r="G187" s="1720" t="s">
        <v>7683</v>
      </c>
      <c r="H187" s="1340"/>
      <c r="I187" s="1340" t="s">
        <v>7387</v>
      </c>
      <c r="J187" s="1409" t="s">
        <v>800</v>
      </c>
      <c r="K187" s="1409" t="s">
        <v>7613</v>
      </c>
      <c r="L187" s="667">
        <v>121.7</v>
      </c>
      <c r="M187" s="667"/>
      <c r="N187" s="1366"/>
      <c r="O187" s="1366" t="s">
        <v>6414</v>
      </c>
      <c r="P187" s="1366"/>
      <c r="Q187" s="1366"/>
      <c r="R187" s="1366"/>
      <c r="S187" s="1879">
        <f>VLOOKUP(L187,'[5]Vũng Tàu'!$D$6:$V$138,17,0)/1000000</f>
        <v>728.92214999999999</v>
      </c>
      <c r="T187" s="1877">
        <f>VLOOKUP(L187,'[5]Vũng Tàu'!$D$6:$V$138,2,0)/1000000</f>
        <v>0</v>
      </c>
      <c r="U187" s="1340" t="s">
        <v>7607</v>
      </c>
    </row>
    <row r="188" spans="1:21" s="1360" customFormat="1" ht="65.45" customHeight="1">
      <c r="A188" s="1446">
        <v>1051</v>
      </c>
      <c r="B188" s="1833">
        <f t="shared" si="5"/>
        <v>173</v>
      </c>
      <c r="C188" s="1340" t="s">
        <v>7611</v>
      </c>
      <c r="D188" s="1720" t="s">
        <v>7683</v>
      </c>
      <c r="E188" s="1340"/>
      <c r="F188" s="1340"/>
      <c r="G188" s="1720" t="s">
        <v>7683</v>
      </c>
      <c r="H188" s="1340"/>
      <c r="I188" s="1340" t="s">
        <v>7387</v>
      </c>
      <c r="J188" s="1409" t="s">
        <v>800</v>
      </c>
      <c r="K188" s="1409" t="s">
        <v>7614</v>
      </c>
      <c r="L188" s="667">
        <v>2844.3</v>
      </c>
      <c r="M188" s="667"/>
      <c r="N188" s="1366"/>
      <c r="O188" s="1366" t="s">
        <v>6414</v>
      </c>
      <c r="P188" s="1366"/>
      <c r="Q188" s="1366"/>
      <c r="R188" s="1366"/>
      <c r="S188" s="1879">
        <f>VLOOKUP(L188,'[5]Vũng Tàu'!$D$6:$V$138,17,0)/1000000</f>
        <v>17035.934850000001</v>
      </c>
      <c r="T188" s="1877">
        <f>VLOOKUP(L188,'[5]Vũng Tàu'!$D$6:$V$138,2,0)/1000000</f>
        <v>0</v>
      </c>
      <c r="U188" s="1340" t="s">
        <v>7607</v>
      </c>
    </row>
    <row r="189" spans="1:21" s="1360" customFormat="1" ht="75" customHeight="1">
      <c r="A189" s="1386">
        <v>1052</v>
      </c>
      <c r="B189" s="1833">
        <f t="shared" si="5"/>
        <v>174</v>
      </c>
      <c r="C189" s="1340" t="s">
        <v>7611</v>
      </c>
      <c r="D189" s="1720" t="s">
        <v>7683</v>
      </c>
      <c r="E189" s="1340"/>
      <c r="F189" s="1340"/>
      <c r="G189" s="1720" t="s">
        <v>7683</v>
      </c>
      <c r="H189" s="1340"/>
      <c r="I189" s="1340" t="s">
        <v>7387</v>
      </c>
      <c r="J189" s="1366" t="s">
        <v>464</v>
      </c>
      <c r="K189" s="1366">
        <v>2</v>
      </c>
      <c r="L189" s="667">
        <v>577.1</v>
      </c>
      <c r="M189" s="667"/>
      <c r="N189" s="1366"/>
      <c r="O189" s="1366" t="s">
        <v>6414</v>
      </c>
      <c r="P189" s="1366"/>
      <c r="Q189" s="1366"/>
      <c r="R189" s="1366"/>
      <c r="S189" s="1879">
        <f>VLOOKUP(L189,'[5]Vũng Tàu'!$D$6:$V$138,17,0)/1000000</f>
        <v>762.63765000000001</v>
      </c>
      <c r="T189" s="1877">
        <f>VLOOKUP(L189,'[5]Vũng Tàu'!$D$6:$V$138,2,0)/1000000</f>
        <v>0</v>
      </c>
      <c r="U189" s="1340" t="s">
        <v>7607</v>
      </c>
    </row>
    <row r="190" spans="1:21" s="1360" customFormat="1" ht="126.6" customHeight="1">
      <c r="A190" s="1446">
        <v>1053</v>
      </c>
      <c r="B190" s="1833">
        <f t="shared" si="5"/>
        <v>175</v>
      </c>
      <c r="C190" s="1365" t="s">
        <v>7615</v>
      </c>
      <c r="D190" s="1720" t="s">
        <v>7683</v>
      </c>
      <c r="E190" s="1365"/>
      <c r="F190" s="1365"/>
      <c r="G190" s="1720" t="s">
        <v>7683</v>
      </c>
      <c r="H190" s="1365"/>
      <c r="I190" s="1365" t="s">
        <v>7440</v>
      </c>
      <c r="J190" s="1365">
        <v>11</v>
      </c>
      <c r="K190" s="1365">
        <v>26</v>
      </c>
      <c r="L190" s="1420">
        <v>842.3</v>
      </c>
      <c r="M190" s="1420"/>
      <c r="N190" s="1417"/>
      <c r="O190" s="1417" t="s">
        <v>192</v>
      </c>
      <c r="P190" s="1417"/>
      <c r="Q190" s="1417"/>
      <c r="R190" s="1417"/>
      <c r="S190" s="1879">
        <f>VLOOKUP(L190,'[5]Vũng Tàu'!$D$6:$V$138,17,0)/1000000</f>
        <v>11037.4992</v>
      </c>
      <c r="T190" s="1877">
        <f>VLOOKUP(L190,'[5]Vũng Tàu'!$D$6:$V$138,2,0)/1000000</f>
        <v>0</v>
      </c>
      <c r="U190" s="1365" t="s">
        <v>7660</v>
      </c>
    </row>
    <row r="191" spans="1:21" s="1360" customFormat="1" ht="78.75">
      <c r="A191" s="1386">
        <v>1054</v>
      </c>
      <c r="B191" s="1833">
        <f t="shared" si="5"/>
        <v>176</v>
      </c>
      <c r="C191" s="1340" t="s">
        <v>7616</v>
      </c>
      <c r="D191" s="1720" t="s">
        <v>7683</v>
      </c>
      <c r="E191" s="1340"/>
      <c r="F191" s="1340"/>
      <c r="G191" s="1720" t="s">
        <v>7683</v>
      </c>
      <c r="H191" s="1340"/>
      <c r="I191" s="1340" t="s">
        <v>7440</v>
      </c>
      <c r="J191" s="1340">
        <v>39</v>
      </c>
      <c r="K191" s="1340">
        <v>1</v>
      </c>
      <c r="L191" s="667">
        <v>6180.4</v>
      </c>
      <c r="M191" s="667"/>
      <c r="N191" s="1366"/>
      <c r="O191" s="1366" t="s">
        <v>6414</v>
      </c>
      <c r="P191" s="1366"/>
      <c r="Q191" s="1366"/>
      <c r="R191" s="1366"/>
      <c r="S191" s="1879">
        <f>VLOOKUP(L191,'[5]Vũng Tàu'!$D$6:$V$138,17,0)/1000000</f>
        <v>45121.864320000001</v>
      </c>
      <c r="T191" s="1877">
        <f>VLOOKUP(L191,'[5]Vũng Tàu'!$D$6:$V$138,2,0)/1000000</f>
        <v>0</v>
      </c>
      <c r="U191" s="1340" t="s">
        <v>7661</v>
      </c>
    </row>
    <row r="192" spans="1:21" s="1360" customFormat="1" ht="78.75">
      <c r="A192" s="1446">
        <v>1055</v>
      </c>
      <c r="B192" s="1833">
        <f t="shared" si="5"/>
        <v>177</v>
      </c>
      <c r="C192" s="1340" t="s">
        <v>7617</v>
      </c>
      <c r="D192" s="1720" t="s">
        <v>7683</v>
      </c>
      <c r="E192" s="1340"/>
      <c r="F192" s="1340"/>
      <c r="G192" s="1720" t="s">
        <v>7683</v>
      </c>
      <c r="H192" s="1340"/>
      <c r="I192" s="1340" t="s">
        <v>7440</v>
      </c>
      <c r="J192" s="1340">
        <v>65</v>
      </c>
      <c r="K192" s="1340"/>
      <c r="L192" s="667">
        <v>5756.2</v>
      </c>
      <c r="M192" s="667"/>
      <c r="N192" s="1366"/>
      <c r="O192" s="1366" t="s">
        <v>6446</v>
      </c>
      <c r="P192" s="1366"/>
      <c r="Q192" s="1366"/>
      <c r="R192" s="1366"/>
      <c r="S192" s="1879">
        <f>VLOOKUP(L192,'[5]Vũng Tàu'!$D$6:$V$138,17,0)/1000000</f>
        <v>31680.282815999999</v>
      </c>
      <c r="T192" s="1877">
        <f>VLOOKUP(L192,'[5]Vũng Tàu'!$D$6:$V$138,2,0)/1000000</f>
        <v>0</v>
      </c>
      <c r="U192" s="1340" t="s">
        <v>7662</v>
      </c>
    </row>
    <row r="193" spans="1:21" s="1360" customFormat="1" ht="97.9" customHeight="1">
      <c r="A193" s="1386">
        <v>1056</v>
      </c>
      <c r="B193" s="1833">
        <f t="shared" si="5"/>
        <v>178</v>
      </c>
      <c r="C193" s="1375" t="s">
        <v>7618</v>
      </c>
      <c r="D193" s="1720" t="s">
        <v>7683</v>
      </c>
      <c r="E193" s="1340"/>
      <c r="F193" s="1340"/>
      <c r="G193" s="1720" t="s">
        <v>7683</v>
      </c>
      <c r="H193" s="1340"/>
      <c r="I193" s="1340" t="s">
        <v>7440</v>
      </c>
      <c r="J193" s="1340">
        <v>68</v>
      </c>
      <c r="K193" s="1340" t="s">
        <v>7619</v>
      </c>
      <c r="L193" s="667">
        <v>909.8</v>
      </c>
      <c r="M193" s="667"/>
      <c r="N193" s="1366"/>
      <c r="O193" s="1366" t="s">
        <v>6446</v>
      </c>
      <c r="P193" s="1366"/>
      <c r="Q193" s="1366" t="s">
        <v>8057</v>
      </c>
      <c r="R193" s="1366"/>
      <c r="S193" s="1879">
        <f>VLOOKUP(L193,'[5]Vũng Tàu'!$D$6:$V$138,17,0)/1000000</f>
        <v>7153.2115199999998</v>
      </c>
      <c r="T193" s="1877">
        <f>VLOOKUP(L193,'[5]Vũng Tàu'!$D$6:$V$138,2,0)/1000000</f>
        <v>0</v>
      </c>
      <c r="U193" s="1340" t="s">
        <v>7663</v>
      </c>
    </row>
  </sheetData>
  <autoFilter ref="B5:U193"/>
  <mergeCells count="61">
    <mergeCell ref="U4:U5"/>
    <mergeCell ref="P4:P5"/>
    <mergeCell ref="A4:A5"/>
    <mergeCell ref="B4:B5"/>
    <mergeCell ref="C4:C5"/>
    <mergeCell ref="D4:D5"/>
    <mergeCell ref="E4:E5"/>
    <mergeCell ref="F4:F5"/>
    <mergeCell ref="G4:G5"/>
    <mergeCell ref="H4:H5"/>
    <mergeCell ref="I4:I5"/>
    <mergeCell ref="J4:K4"/>
    <mergeCell ref="L4:L5"/>
    <mergeCell ref="M4:M5"/>
    <mergeCell ref="C37:C38"/>
    <mergeCell ref="C48:C55"/>
    <mergeCell ref="I49:I55"/>
    <mergeCell ref="Q4:Q5"/>
    <mergeCell ref="S4:S5"/>
    <mergeCell ref="I64:I65"/>
    <mergeCell ref="J64:J65"/>
    <mergeCell ref="N4:N5"/>
    <mergeCell ref="O4:O5"/>
    <mergeCell ref="N64:N65"/>
    <mergeCell ref="P64:P65"/>
    <mergeCell ref="C72:C73"/>
    <mergeCell ref="G72:G73"/>
    <mergeCell ref="H72:H73"/>
    <mergeCell ref="I72:I73"/>
    <mergeCell ref="J72:J73"/>
    <mergeCell ref="L72:L73"/>
    <mergeCell ref="M72:M73"/>
    <mergeCell ref="N72:N73"/>
    <mergeCell ref="O72:O73"/>
    <mergeCell ref="P72:P73"/>
    <mergeCell ref="D64:D65"/>
    <mergeCell ref="D72:D73"/>
    <mergeCell ref="C64:C65"/>
    <mergeCell ref="G64:G65"/>
    <mergeCell ref="H64:H65"/>
    <mergeCell ref="C75:C77"/>
    <mergeCell ref="C78:C79"/>
    <mergeCell ref="G78:G79"/>
    <mergeCell ref="I78:I79"/>
    <mergeCell ref="N78:N79"/>
    <mergeCell ref="U78:U79"/>
    <mergeCell ref="C143:C144"/>
    <mergeCell ref="L143:L144"/>
    <mergeCell ref="O143:O144"/>
    <mergeCell ref="P143:P144"/>
    <mergeCell ref="D78:D79"/>
    <mergeCell ref="S75:S77"/>
    <mergeCell ref="T75:T77"/>
    <mergeCell ref="S78:S79"/>
    <mergeCell ref="T78:T79"/>
    <mergeCell ref="R4:R5"/>
    <mergeCell ref="T4:T5"/>
    <mergeCell ref="S48:S55"/>
    <mergeCell ref="T48:T55"/>
    <mergeCell ref="S64:S65"/>
    <mergeCell ref="T64:T65"/>
  </mergeCells>
  <pageMargins left="0.36" right="0.03" top="0.25" bottom="0.15" header="0.3" footer="0.3"/>
  <pageSetup paperSize="9" scale="60" orientation="landscape"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3"/>
  <sheetViews>
    <sheetView topLeftCell="A8" zoomScale="55" zoomScaleNormal="55" workbookViewId="0">
      <pane xSplit="8" ySplit="3" topLeftCell="I248" activePane="bottomRight" state="frozen"/>
      <selection activeCell="H12" sqref="H12"/>
      <selection pane="topRight" activeCell="H12" sqref="H12"/>
      <selection pane="bottomLeft" activeCell="H12" sqref="H12"/>
      <selection pane="bottomRight" activeCell="H12" sqref="H12"/>
    </sheetView>
  </sheetViews>
  <sheetFormatPr defaultRowHeight="15.75"/>
  <cols>
    <col min="1" max="1" width="9.140625" style="815"/>
    <col min="2" max="2" width="5" style="815" customWidth="1"/>
    <col min="3" max="3" width="57.85546875" style="834" customWidth="1"/>
    <col min="4" max="4" width="16.7109375" style="815" bestFit="1" customWidth="1"/>
    <col min="5" max="5" width="16.5703125" style="835" bestFit="1" customWidth="1"/>
    <col min="6" max="6" width="21.42578125" style="815" bestFit="1" customWidth="1"/>
    <col min="7" max="7" width="17" style="815" bestFit="1" customWidth="1"/>
    <col min="8" max="8" width="34.140625" style="815" bestFit="1" customWidth="1"/>
    <col min="9" max="9" width="20.42578125" style="835" bestFit="1" customWidth="1"/>
    <col min="10" max="10" width="22.42578125" style="835" bestFit="1" customWidth="1"/>
    <col min="11" max="11" width="16.5703125" style="835" bestFit="1" customWidth="1"/>
    <col min="12" max="12" width="18" style="1441" bestFit="1" customWidth="1"/>
    <col min="13" max="13" width="16.7109375" style="815" bestFit="1" customWidth="1"/>
    <col min="14" max="14" width="13.5703125" style="815" bestFit="1" customWidth="1"/>
    <col min="15" max="15" width="23.85546875" style="835" customWidth="1"/>
    <col min="16" max="16" width="27.140625" style="835" customWidth="1"/>
    <col min="17" max="18" width="12.5703125" style="815" customWidth="1"/>
    <col min="19" max="19" width="27.140625" style="815" customWidth="1"/>
    <col min="20" max="254" width="9.140625" style="815"/>
    <col min="255" max="255" width="5" style="815" customWidth="1"/>
    <col min="256" max="256" width="17.42578125" style="815" customWidth="1"/>
    <col min="257" max="257" width="12.42578125" style="815" customWidth="1"/>
    <col min="258" max="258" width="8.140625" style="815" customWidth="1"/>
    <col min="259" max="259" width="9.140625" style="815" customWidth="1"/>
    <col min="260" max="260" width="15.42578125" style="815" customWidth="1"/>
    <col min="261" max="261" width="14.42578125" style="815" customWidth="1"/>
    <col min="262" max="262" width="11.140625" style="815" customWidth="1"/>
    <col min="263" max="263" width="23.85546875" style="815" customWidth="1"/>
    <col min="264" max="264" width="23" style="815" customWidth="1"/>
    <col min="265" max="266" width="9.140625" style="815"/>
    <col min="267" max="267" width="14.85546875" style="815" customWidth="1"/>
    <col min="268" max="510" width="9.140625" style="815"/>
    <col min="511" max="511" width="5" style="815" customWidth="1"/>
    <col min="512" max="512" width="17.42578125" style="815" customWidth="1"/>
    <col min="513" max="513" width="12.42578125" style="815" customWidth="1"/>
    <col min="514" max="514" width="8.140625" style="815" customWidth="1"/>
    <col min="515" max="515" width="9.140625" style="815" customWidth="1"/>
    <col min="516" max="516" width="15.42578125" style="815" customWidth="1"/>
    <col min="517" max="517" width="14.42578125" style="815" customWidth="1"/>
    <col min="518" max="518" width="11.140625" style="815" customWidth="1"/>
    <col min="519" max="519" width="23.85546875" style="815" customWidth="1"/>
    <col min="520" max="520" width="23" style="815" customWidth="1"/>
    <col min="521" max="522" width="9.140625" style="815"/>
    <col min="523" max="523" width="14.85546875" style="815" customWidth="1"/>
    <col min="524" max="766" width="9.140625" style="815"/>
    <col min="767" max="767" width="5" style="815" customWidth="1"/>
    <col min="768" max="768" width="17.42578125" style="815" customWidth="1"/>
    <col min="769" max="769" width="12.42578125" style="815" customWidth="1"/>
    <col min="770" max="770" width="8.140625" style="815" customWidth="1"/>
    <col min="771" max="771" width="9.140625" style="815" customWidth="1"/>
    <col min="772" max="772" width="15.42578125" style="815" customWidth="1"/>
    <col min="773" max="773" width="14.42578125" style="815" customWidth="1"/>
    <col min="774" max="774" width="11.140625" style="815" customWidth="1"/>
    <col min="775" max="775" width="23.85546875" style="815" customWidth="1"/>
    <col min="776" max="776" width="23" style="815" customWidth="1"/>
    <col min="777" max="778" width="9.140625" style="815"/>
    <col min="779" max="779" width="14.85546875" style="815" customWidth="1"/>
    <col min="780" max="1022" width="9.140625" style="815"/>
    <col min="1023" max="1023" width="5" style="815" customWidth="1"/>
    <col min="1024" max="1024" width="17.42578125" style="815" customWidth="1"/>
    <col min="1025" max="1025" width="12.42578125" style="815" customWidth="1"/>
    <col min="1026" max="1026" width="8.140625" style="815" customWidth="1"/>
    <col min="1027" max="1027" width="9.140625" style="815" customWidth="1"/>
    <col min="1028" max="1028" width="15.42578125" style="815" customWidth="1"/>
    <col min="1029" max="1029" width="14.42578125" style="815" customWidth="1"/>
    <col min="1030" max="1030" width="11.140625" style="815" customWidth="1"/>
    <col min="1031" max="1031" width="23.85546875" style="815" customWidth="1"/>
    <col min="1032" max="1032" width="23" style="815" customWidth="1"/>
    <col min="1033" max="1034" width="9.140625" style="815"/>
    <col min="1035" max="1035" width="14.85546875" style="815" customWidth="1"/>
    <col min="1036" max="1278" width="9.140625" style="815"/>
    <col min="1279" max="1279" width="5" style="815" customWidth="1"/>
    <col min="1280" max="1280" width="17.42578125" style="815" customWidth="1"/>
    <col min="1281" max="1281" width="12.42578125" style="815" customWidth="1"/>
    <col min="1282" max="1282" width="8.140625" style="815" customWidth="1"/>
    <col min="1283" max="1283" width="9.140625" style="815" customWidth="1"/>
    <col min="1284" max="1284" width="15.42578125" style="815" customWidth="1"/>
    <col min="1285" max="1285" width="14.42578125" style="815" customWidth="1"/>
    <col min="1286" max="1286" width="11.140625" style="815" customWidth="1"/>
    <col min="1287" max="1287" width="23.85546875" style="815" customWidth="1"/>
    <col min="1288" max="1288" width="23" style="815" customWidth="1"/>
    <col min="1289" max="1290" width="9.140625" style="815"/>
    <col min="1291" max="1291" width="14.85546875" style="815" customWidth="1"/>
    <col min="1292" max="1534" width="9.140625" style="815"/>
    <col min="1535" max="1535" width="5" style="815" customWidth="1"/>
    <col min="1536" max="1536" width="17.42578125" style="815" customWidth="1"/>
    <col min="1537" max="1537" width="12.42578125" style="815" customWidth="1"/>
    <col min="1538" max="1538" width="8.140625" style="815" customWidth="1"/>
    <col min="1539" max="1539" width="9.140625" style="815" customWidth="1"/>
    <col min="1540" max="1540" width="15.42578125" style="815" customWidth="1"/>
    <col min="1541" max="1541" width="14.42578125" style="815" customWidth="1"/>
    <col min="1542" max="1542" width="11.140625" style="815" customWidth="1"/>
    <col min="1543" max="1543" width="23.85546875" style="815" customWidth="1"/>
    <col min="1544" max="1544" width="23" style="815" customWidth="1"/>
    <col min="1545" max="1546" width="9.140625" style="815"/>
    <col min="1547" max="1547" width="14.85546875" style="815" customWidth="1"/>
    <col min="1548" max="1790" width="9.140625" style="815"/>
    <col min="1791" max="1791" width="5" style="815" customWidth="1"/>
    <col min="1792" max="1792" width="17.42578125" style="815" customWidth="1"/>
    <col min="1793" max="1793" width="12.42578125" style="815" customWidth="1"/>
    <col min="1794" max="1794" width="8.140625" style="815" customWidth="1"/>
    <col min="1795" max="1795" width="9.140625" style="815" customWidth="1"/>
    <col min="1796" max="1796" width="15.42578125" style="815" customWidth="1"/>
    <col min="1797" max="1797" width="14.42578125" style="815" customWidth="1"/>
    <col min="1798" max="1798" width="11.140625" style="815" customWidth="1"/>
    <col min="1799" max="1799" width="23.85546875" style="815" customWidth="1"/>
    <col min="1800" max="1800" width="23" style="815" customWidth="1"/>
    <col min="1801" max="1802" width="9.140625" style="815"/>
    <col min="1803" max="1803" width="14.85546875" style="815" customWidth="1"/>
    <col min="1804" max="2046" width="9.140625" style="815"/>
    <col min="2047" max="2047" width="5" style="815" customWidth="1"/>
    <col min="2048" max="2048" width="17.42578125" style="815" customWidth="1"/>
    <col min="2049" max="2049" width="12.42578125" style="815" customWidth="1"/>
    <col min="2050" max="2050" width="8.140625" style="815" customWidth="1"/>
    <col min="2051" max="2051" width="9.140625" style="815" customWidth="1"/>
    <col min="2052" max="2052" width="15.42578125" style="815" customWidth="1"/>
    <col min="2053" max="2053" width="14.42578125" style="815" customWidth="1"/>
    <col min="2054" max="2054" width="11.140625" style="815" customWidth="1"/>
    <col min="2055" max="2055" width="23.85546875" style="815" customWidth="1"/>
    <col min="2056" max="2056" width="23" style="815" customWidth="1"/>
    <col min="2057" max="2058" width="9.140625" style="815"/>
    <col min="2059" max="2059" width="14.85546875" style="815" customWidth="1"/>
    <col min="2060" max="2302" width="9.140625" style="815"/>
    <col min="2303" max="2303" width="5" style="815" customWidth="1"/>
    <col min="2304" max="2304" width="17.42578125" style="815" customWidth="1"/>
    <col min="2305" max="2305" width="12.42578125" style="815" customWidth="1"/>
    <col min="2306" max="2306" width="8.140625" style="815" customWidth="1"/>
    <col min="2307" max="2307" width="9.140625" style="815" customWidth="1"/>
    <col min="2308" max="2308" width="15.42578125" style="815" customWidth="1"/>
    <col min="2309" max="2309" width="14.42578125" style="815" customWidth="1"/>
    <col min="2310" max="2310" width="11.140625" style="815" customWidth="1"/>
    <col min="2311" max="2311" width="23.85546875" style="815" customWidth="1"/>
    <col min="2312" max="2312" width="23" style="815" customWidth="1"/>
    <col min="2313" max="2314" width="9.140625" style="815"/>
    <col min="2315" max="2315" width="14.85546875" style="815" customWidth="1"/>
    <col min="2316" max="2558" width="9.140625" style="815"/>
    <col min="2559" max="2559" width="5" style="815" customWidth="1"/>
    <col min="2560" max="2560" width="17.42578125" style="815" customWidth="1"/>
    <col min="2561" max="2561" width="12.42578125" style="815" customWidth="1"/>
    <col min="2562" max="2562" width="8.140625" style="815" customWidth="1"/>
    <col min="2563" max="2563" width="9.140625" style="815" customWidth="1"/>
    <col min="2564" max="2564" width="15.42578125" style="815" customWidth="1"/>
    <col min="2565" max="2565" width="14.42578125" style="815" customWidth="1"/>
    <col min="2566" max="2566" width="11.140625" style="815" customWidth="1"/>
    <col min="2567" max="2567" width="23.85546875" style="815" customWidth="1"/>
    <col min="2568" max="2568" width="23" style="815" customWidth="1"/>
    <col min="2569" max="2570" width="9.140625" style="815"/>
    <col min="2571" max="2571" width="14.85546875" style="815" customWidth="1"/>
    <col min="2572" max="2814" width="9.140625" style="815"/>
    <col min="2815" max="2815" width="5" style="815" customWidth="1"/>
    <col min="2816" max="2816" width="17.42578125" style="815" customWidth="1"/>
    <col min="2817" max="2817" width="12.42578125" style="815" customWidth="1"/>
    <col min="2818" max="2818" width="8.140625" style="815" customWidth="1"/>
    <col min="2819" max="2819" width="9.140625" style="815" customWidth="1"/>
    <col min="2820" max="2820" width="15.42578125" style="815" customWidth="1"/>
    <col min="2821" max="2821" width="14.42578125" style="815" customWidth="1"/>
    <col min="2822" max="2822" width="11.140625" style="815" customWidth="1"/>
    <col min="2823" max="2823" width="23.85546875" style="815" customWidth="1"/>
    <col min="2824" max="2824" width="23" style="815" customWidth="1"/>
    <col min="2825" max="2826" width="9.140625" style="815"/>
    <col min="2827" max="2827" width="14.85546875" style="815" customWidth="1"/>
    <col min="2828" max="3070" width="9.140625" style="815"/>
    <col min="3071" max="3071" width="5" style="815" customWidth="1"/>
    <col min="3072" max="3072" width="17.42578125" style="815" customWidth="1"/>
    <col min="3073" max="3073" width="12.42578125" style="815" customWidth="1"/>
    <col min="3074" max="3074" width="8.140625" style="815" customWidth="1"/>
    <col min="3075" max="3075" width="9.140625" style="815" customWidth="1"/>
    <col min="3076" max="3076" width="15.42578125" style="815" customWidth="1"/>
    <col min="3077" max="3077" width="14.42578125" style="815" customWidth="1"/>
    <col min="3078" max="3078" width="11.140625" style="815" customWidth="1"/>
    <col min="3079" max="3079" width="23.85546875" style="815" customWidth="1"/>
    <col min="3080" max="3080" width="23" style="815" customWidth="1"/>
    <col min="3081" max="3082" width="9.140625" style="815"/>
    <col min="3083" max="3083" width="14.85546875" style="815" customWidth="1"/>
    <col min="3084" max="3326" width="9.140625" style="815"/>
    <col min="3327" max="3327" width="5" style="815" customWidth="1"/>
    <col min="3328" max="3328" width="17.42578125" style="815" customWidth="1"/>
    <col min="3329" max="3329" width="12.42578125" style="815" customWidth="1"/>
    <col min="3330" max="3330" width="8.140625" style="815" customWidth="1"/>
    <col min="3331" max="3331" width="9.140625" style="815" customWidth="1"/>
    <col min="3332" max="3332" width="15.42578125" style="815" customWidth="1"/>
    <col min="3333" max="3333" width="14.42578125" style="815" customWidth="1"/>
    <col min="3334" max="3334" width="11.140625" style="815" customWidth="1"/>
    <col min="3335" max="3335" width="23.85546875" style="815" customWidth="1"/>
    <col min="3336" max="3336" width="23" style="815" customWidth="1"/>
    <col min="3337" max="3338" width="9.140625" style="815"/>
    <col min="3339" max="3339" width="14.85546875" style="815" customWidth="1"/>
    <col min="3340" max="3582" width="9.140625" style="815"/>
    <col min="3583" max="3583" width="5" style="815" customWidth="1"/>
    <col min="3584" max="3584" width="17.42578125" style="815" customWidth="1"/>
    <col min="3585" max="3585" width="12.42578125" style="815" customWidth="1"/>
    <col min="3586" max="3586" width="8.140625" style="815" customWidth="1"/>
    <col min="3587" max="3587" width="9.140625" style="815" customWidth="1"/>
    <col min="3588" max="3588" width="15.42578125" style="815" customWidth="1"/>
    <col min="3589" max="3589" width="14.42578125" style="815" customWidth="1"/>
    <col min="3590" max="3590" width="11.140625" style="815" customWidth="1"/>
    <col min="3591" max="3591" width="23.85546875" style="815" customWidth="1"/>
    <col min="3592" max="3592" width="23" style="815" customWidth="1"/>
    <col min="3593" max="3594" width="9.140625" style="815"/>
    <col min="3595" max="3595" width="14.85546875" style="815" customWidth="1"/>
    <col min="3596" max="3838" width="9.140625" style="815"/>
    <col min="3839" max="3839" width="5" style="815" customWidth="1"/>
    <col min="3840" max="3840" width="17.42578125" style="815" customWidth="1"/>
    <col min="3841" max="3841" width="12.42578125" style="815" customWidth="1"/>
    <col min="3842" max="3842" width="8.140625" style="815" customWidth="1"/>
    <col min="3843" max="3843" width="9.140625" style="815" customWidth="1"/>
    <col min="3844" max="3844" width="15.42578125" style="815" customWidth="1"/>
    <col min="3845" max="3845" width="14.42578125" style="815" customWidth="1"/>
    <col min="3846" max="3846" width="11.140625" style="815" customWidth="1"/>
    <col min="3847" max="3847" width="23.85546875" style="815" customWidth="1"/>
    <col min="3848" max="3848" width="23" style="815" customWidth="1"/>
    <col min="3849" max="3850" width="9.140625" style="815"/>
    <col min="3851" max="3851" width="14.85546875" style="815" customWidth="1"/>
    <col min="3852" max="4094" width="9.140625" style="815"/>
    <col min="4095" max="4095" width="5" style="815" customWidth="1"/>
    <col min="4096" max="4096" width="17.42578125" style="815" customWidth="1"/>
    <col min="4097" max="4097" width="12.42578125" style="815" customWidth="1"/>
    <col min="4098" max="4098" width="8.140625" style="815" customWidth="1"/>
    <col min="4099" max="4099" width="9.140625" style="815" customWidth="1"/>
    <col min="4100" max="4100" width="15.42578125" style="815" customWidth="1"/>
    <col min="4101" max="4101" width="14.42578125" style="815" customWidth="1"/>
    <col min="4102" max="4102" width="11.140625" style="815" customWidth="1"/>
    <col min="4103" max="4103" width="23.85546875" style="815" customWidth="1"/>
    <col min="4104" max="4104" width="23" style="815" customWidth="1"/>
    <col min="4105" max="4106" width="9.140625" style="815"/>
    <col min="4107" max="4107" width="14.85546875" style="815" customWidth="1"/>
    <col min="4108" max="4350" width="9.140625" style="815"/>
    <col min="4351" max="4351" width="5" style="815" customWidth="1"/>
    <col min="4352" max="4352" width="17.42578125" style="815" customWidth="1"/>
    <col min="4353" max="4353" width="12.42578125" style="815" customWidth="1"/>
    <col min="4354" max="4354" width="8.140625" style="815" customWidth="1"/>
    <col min="4355" max="4355" width="9.140625" style="815" customWidth="1"/>
    <col min="4356" max="4356" width="15.42578125" style="815" customWidth="1"/>
    <col min="4357" max="4357" width="14.42578125" style="815" customWidth="1"/>
    <col min="4358" max="4358" width="11.140625" style="815" customWidth="1"/>
    <col min="4359" max="4359" width="23.85546875" style="815" customWidth="1"/>
    <col min="4360" max="4360" width="23" style="815" customWidth="1"/>
    <col min="4361" max="4362" width="9.140625" style="815"/>
    <col min="4363" max="4363" width="14.85546875" style="815" customWidth="1"/>
    <col min="4364" max="4606" width="9.140625" style="815"/>
    <col min="4607" max="4607" width="5" style="815" customWidth="1"/>
    <col min="4608" max="4608" width="17.42578125" style="815" customWidth="1"/>
    <col min="4609" max="4609" width="12.42578125" style="815" customWidth="1"/>
    <col min="4610" max="4610" width="8.140625" style="815" customWidth="1"/>
    <col min="4611" max="4611" width="9.140625" style="815" customWidth="1"/>
    <col min="4612" max="4612" width="15.42578125" style="815" customWidth="1"/>
    <col min="4613" max="4613" width="14.42578125" style="815" customWidth="1"/>
    <col min="4614" max="4614" width="11.140625" style="815" customWidth="1"/>
    <col min="4615" max="4615" width="23.85546875" style="815" customWidth="1"/>
    <col min="4616" max="4616" width="23" style="815" customWidth="1"/>
    <col min="4617" max="4618" width="9.140625" style="815"/>
    <col min="4619" max="4619" width="14.85546875" style="815" customWidth="1"/>
    <col min="4620" max="4862" width="9.140625" style="815"/>
    <col min="4863" max="4863" width="5" style="815" customWidth="1"/>
    <col min="4864" max="4864" width="17.42578125" style="815" customWidth="1"/>
    <col min="4865" max="4865" width="12.42578125" style="815" customWidth="1"/>
    <col min="4866" max="4866" width="8.140625" style="815" customWidth="1"/>
    <col min="4867" max="4867" width="9.140625" style="815" customWidth="1"/>
    <col min="4868" max="4868" width="15.42578125" style="815" customWidth="1"/>
    <col min="4869" max="4869" width="14.42578125" style="815" customWidth="1"/>
    <col min="4870" max="4870" width="11.140625" style="815" customWidth="1"/>
    <col min="4871" max="4871" width="23.85546875" style="815" customWidth="1"/>
    <col min="4872" max="4872" width="23" style="815" customWidth="1"/>
    <col min="4873" max="4874" width="9.140625" style="815"/>
    <col min="4875" max="4875" width="14.85546875" style="815" customWidth="1"/>
    <col min="4876" max="5118" width="9.140625" style="815"/>
    <col min="5119" max="5119" width="5" style="815" customWidth="1"/>
    <col min="5120" max="5120" width="17.42578125" style="815" customWidth="1"/>
    <col min="5121" max="5121" width="12.42578125" style="815" customWidth="1"/>
    <col min="5122" max="5122" width="8.140625" style="815" customWidth="1"/>
    <col min="5123" max="5123" width="9.140625" style="815" customWidth="1"/>
    <col min="5124" max="5124" width="15.42578125" style="815" customWidth="1"/>
    <col min="5125" max="5125" width="14.42578125" style="815" customWidth="1"/>
    <col min="5126" max="5126" width="11.140625" style="815" customWidth="1"/>
    <col min="5127" max="5127" width="23.85546875" style="815" customWidth="1"/>
    <col min="5128" max="5128" width="23" style="815" customWidth="1"/>
    <col min="5129" max="5130" width="9.140625" style="815"/>
    <col min="5131" max="5131" width="14.85546875" style="815" customWidth="1"/>
    <col min="5132" max="5374" width="9.140625" style="815"/>
    <col min="5375" max="5375" width="5" style="815" customWidth="1"/>
    <col min="5376" max="5376" width="17.42578125" style="815" customWidth="1"/>
    <col min="5377" max="5377" width="12.42578125" style="815" customWidth="1"/>
    <col min="5378" max="5378" width="8.140625" style="815" customWidth="1"/>
    <col min="5379" max="5379" width="9.140625" style="815" customWidth="1"/>
    <col min="5380" max="5380" width="15.42578125" style="815" customWidth="1"/>
    <col min="5381" max="5381" width="14.42578125" style="815" customWidth="1"/>
    <col min="5382" max="5382" width="11.140625" style="815" customWidth="1"/>
    <col min="5383" max="5383" width="23.85546875" style="815" customWidth="1"/>
    <col min="5384" max="5384" width="23" style="815" customWidth="1"/>
    <col min="5385" max="5386" width="9.140625" style="815"/>
    <col min="5387" max="5387" width="14.85546875" style="815" customWidth="1"/>
    <col min="5388" max="5630" width="9.140625" style="815"/>
    <col min="5631" max="5631" width="5" style="815" customWidth="1"/>
    <col min="5632" max="5632" width="17.42578125" style="815" customWidth="1"/>
    <col min="5633" max="5633" width="12.42578125" style="815" customWidth="1"/>
    <col min="5634" max="5634" width="8.140625" style="815" customWidth="1"/>
    <col min="5635" max="5635" width="9.140625" style="815" customWidth="1"/>
    <col min="5636" max="5636" width="15.42578125" style="815" customWidth="1"/>
    <col min="5637" max="5637" width="14.42578125" style="815" customWidth="1"/>
    <col min="5638" max="5638" width="11.140625" style="815" customWidth="1"/>
    <col min="5639" max="5639" width="23.85546875" style="815" customWidth="1"/>
    <col min="5640" max="5640" width="23" style="815" customWidth="1"/>
    <col min="5641" max="5642" width="9.140625" style="815"/>
    <col min="5643" max="5643" width="14.85546875" style="815" customWidth="1"/>
    <col min="5644" max="5886" width="9.140625" style="815"/>
    <col min="5887" max="5887" width="5" style="815" customWidth="1"/>
    <col min="5888" max="5888" width="17.42578125" style="815" customWidth="1"/>
    <col min="5889" max="5889" width="12.42578125" style="815" customWidth="1"/>
    <col min="5890" max="5890" width="8.140625" style="815" customWidth="1"/>
    <col min="5891" max="5891" width="9.140625" style="815" customWidth="1"/>
    <col min="5892" max="5892" width="15.42578125" style="815" customWidth="1"/>
    <col min="5893" max="5893" width="14.42578125" style="815" customWidth="1"/>
    <col min="5894" max="5894" width="11.140625" style="815" customWidth="1"/>
    <col min="5895" max="5895" width="23.85546875" style="815" customWidth="1"/>
    <col min="5896" max="5896" width="23" style="815" customWidth="1"/>
    <col min="5897" max="5898" width="9.140625" style="815"/>
    <col min="5899" max="5899" width="14.85546875" style="815" customWidth="1"/>
    <col min="5900" max="6142" width="9.140625" style="815"/>
    <col min="6143" max="6143" width="5" style="815" customWidth="1"/>
    <col min="6144" max="6144" width="17.42578125" style="815" customWidth="1"/>
    <col min="6145" max="6145" width="12.42578125" style="815" customWidth="1"/>
    <col min="6146" max="6146" width="8.140625" style="815" customWidth="1"/>
    <col min="6147" max="6147" width="9.140625" style="815" customWidth="1"/>
    <col min="6148" max="6148" width="15.42578125" style="815" customWidth="1"/>
    <col min="6149" max="6149" width="14.42578125" style="815" customWidth="1"/>
    <col min="6150" max="6150" width="11.140625" style="815" customWidth="1"/>
    <col min="6151" max="6151" width="23.85546875" style="815" customWidth="1"/>
    <col min="6152" max="6152" width="23" style="815" customWidth="1"/>
    <col min="6153" max="6154" width="9.140625" style="815"/>
    <col min="6155" max="6155" width="14.85546875" style="815" customWidth="1"/>
    <col min="6156" max="6398" width="9.140625" style="815"/>
    <col min="6399" max="6399" width="5" style="815" customWidth="1"/>
    <col min="6400" max="6400" width="17.42578125" style="815" customWidth="1"/>
    <col min="6401" max="6401" width="12.42578125" style="815" customWidth="1"/>
    <col min="6402" max="6402" width="8.140625" style="815" customWidth="1"/>
    <col min="6403" max="6403" width="9.140625" style="815" customWidth="1"/>
    <col min="6404" max="6404" width="15.42578125" style="815" customWidth="1"/>
    <col min="6405" max="6405" width="14.42578125" style="815" customWidth="1"/>
    <col min="6406" max="6406" width="11.140625" style="815" customWidth="1"/>
    <col min="6407" max="6407" width="23.85546875" style="815" customWidth="1"/>
    <col min="6408" max="6408" width="23" style="815" customWidth="1"/>
    <col min="6409" max="6410" width="9.140625" style="815"/>
    <col min="6411" max="6411" width="14.85546875" style="815" customWidth="1"/>
    <col min="6412" max="6654" width="9.140625" style="815"/>
    <col min="6655" max="6655" width="5" style="815" customWidth="1"/>
    <col min="6656" max="6656" width="17.42578125" style="815" customWidth="1"/>
    <col min="6657" max="6657" width="12.42578125" style="815" customWidth="1"/>
    <col min="6658" max="6658" width="8.140625" style="815" customWidth="1"/>
    <col min="6659" max="6659" width="9.140625" style="815" customWidth="1"/>
    <col min="6660" max="6660" width="15.42578125" style="815" customWidth="1"/>
    <col min="6661" max="6661" width="14.42578125" style="815" customWidth="1"/>
    <col min="6662" max="6662" width="11.140625" style="815" customWidth="1"/>
    <col min="6663" max="6663" width="23.85546875" style="815" customWidth="1"/>
    <col min="6664" max="6664" width="23" style="815" customWidth="1"/>
    <col min="6665" max="6666" width="9.140625" style="815"/>
    <col min="6667" max="6667" width="14.85546875" style="815" customWidth="1"/>
    <col min="6668" max="6910" width="9.140625" style="815"/>
    <col min="6911" max="6911" width="5" style="815" customWidth="1"/>
    <col min="6912" max="6912" width="17.42578125" style="815" customWidth="1"/>
    <col min="6913" max="6913" width="12.42578125" style="815" customWidth="1"/>
    <col min="6914" max="6914" width="8.140625" style="815" customWidth="1"/>
    <col min="6915" max="6915" width="9.140625" style="815" customWidth="1"/>
    <col min="6916" max="6916" width="15.42578125" style="815" customWidth="1"/>
    <col min="6917" max="6917" width="14.42578125" style="815" customWidth="1"/>
    <col min="6918" max="6918" width="11.140625" style="815" customWidth="1"/>
    <col min="6919" max="6919" width="23.85546875" style="815" customWidth="1"/>
    <col min="6920" max="6920" width="23" style="815" customWidth="1"/>
    <col min="6921" max="6922" width="9.140625" style="815"/>
    <col min="6923" max="6923" width="14.85546875" style="815" customWidth="1"/>
    <col min="6924" max="7166" width="9.140625" style="815"/>
    <col min="7167" max="7167" width="5" style="815" customWidth="1"/>
    <col min="7168" max="7168" width="17.42578125" style="815" customWidth="1"/>
    <col min="7169" max="7169" width="12.42578125" style="815" customWidth="1"/>
    <col min="7170" max="7170" width="8.140625" style="815" customWidth="1"/>
    <col min="7171" max="7171" width="9.140625" style="815" customWidth="1"/>
    <col min="7172" max="7172" width="15.42578125" style="815" customWidth="1"/>
    <col min="7173" max="7173" width="14.42578125" style="815" customWidth="1"/>
    <col min="7174" max="7174" width="11.140625" style="815" customWidth="1"/>
    <col min="7175" max="7175" width="23.85546875" style="815" customWidth="1"/>
    <col min="7176" max="7176" width="23" style="815" customWidth="1"/>
    <col min="7177" max="7178" width="9.140625" style="815"/>
    <col min="7179" max="7179" width="14.85546875" style="815" customWidth="1"/>
    <col min="7180" max="7422" width="9.140625" style="815"/>
    <col min="7423" max="7423" width="5" style="815" customWidth="1"/>
    <col min="7424" max="7424" width="17.42578125" style="815" customWidth="1"/>
    <col min="7425" max="7425" width="12.42578125" style="815" customWidth="1"/>
    <col min="7426" max="7426" width="8.140625" style="815" customWidth="1"/>
    <col min="7427" max="7427" width="9.140625" style="815" customWidth="1"/>
    <col min="7428" max="7428" width="15.42578125" style="815" customWidth="1"/>
    <col min="7429" max="7429" width="14.42578125" style="815" customWidth="1"/>
    <col min="7430" max="7430" width="11.140625" style="815" customWidth="1"/>
    <col min="7431" max="7431" width="23.85546875" style="815" customWidth="1"/>
    <col min="7432" max="7432" width="23" style="815" customWidth="1"/>
    <col min="7433" max="7434" width="9.140625" style="815"/>
    <col min="7435" max="7435" width="14.85546875" style="815" customWidth="1"/>
    <col min="7436" max="7678" width="9.140625" style="815"/>
    <col min="7679" max="7679" width="5" style="815" customWidth="1"/>
    <col min="7680" max="7680" width="17.42578125" style="815" customWidth="1"/>
    <col min="7681" max="7681" width="12.42578125" style="815" customWidth="1"/>
    <col min="7682" max="7682" width="8.140625" style="815" customWidth="1"/>
    <col min="7683" max="7683" width="9.140625" style="815" customWidth="1"/>
    <col min="7684" max="7684" width="15.42578125" style="815" customWidth="1"/>
    <col min="7685" max="7685" width="14.42578125" style="815" customWidth="1"/>
    <col min="7686" max="7686" width="11.140625" style="815" customWidth="1"/>
    <col min="7687" max="7687" width="23.85546875" style="815" customWidth="1"/>
    <col min="7688" max="7688" width="23" style="815" customWidth="1"/>
    <col min="7689" max="7690" width="9.140625" style="815"/>
    <col min="7691" max="7691" width="14.85546875" style="815" customWidth="1"/>
    <col min="7692" max="7934" width="9.140625" style="815"/>
    <col min="7935" max="7935" width="5" style="815" customWidth="1"/>
    <col min="7936" max="7936" width="17.42578125" style="815" customWidth="1"/>
    <col min="7937" max="7937" width="12.42578125" style="815" customWidth="1"/>
    <col min="7938" max="7938" width="8.140625" style="815" customWidth="1"/>
    <col min="7939" max="7939" width="9.140625" style="815" customWidth="1"/>
    <col min="7940" max="7940" width="15.42578125" style="815" customWidth="1"/>
    <col min="7941" max="7941" width="14.42578125" style="815" customWidth="1"/>
    <col min="7942" max="7942" width="11.140625" style="815" customWidth="1"/>
    <col min="7943" max="7943" width="23.85546875" style="815" customWidth="1"/>
    <col min="7944" max="7944" width="23" style="815" customWidth="1"/>
    <col min="7945" max="7946" width="9.140625" style="815"/>
    <col min="7947" max="7947" width="14.85546875" style="815" customWidth="1"/>
    <col min="7948" max="8190" width="9.140625" style="815"/>
    <col min="8191" max="8191" width="5" style="815" customWidth="1"/>
    <col min="8192" max="8192" width="17.42578125" style="815" customWidth="1"/>
    <col min="8193" max="8193" width="12.42578125" style="815" customWidth="1"/>
    <col min="8194" max="8194" width="8.140625" style="815" customWidth="1"/>
    <col min="8195" max="8195" width="9.140625" style="815" customWidth="1"/>
    <col min="8196" max="8196" width="15.42578125" style="815" customWidth="1"/>
    <col min="8197" max="8197" width="14.42578125" style="815" customWidth="1"/>
    <col min="8198" max="8198" width="11.140625" style="815" customWidth="1"/>
    <col min="8199" max="8199" width="23.85546875" style="815" customWidth="1"/>
    <col min="8200" max="8200" width="23" style="815" customWidth="1"/>
    <col min="8201" max="8202" width="9.140625" style="815"/>
    <col min="8203" max="8203" width="14.85546875" style="815" customWidth="1"/>
    <col min="8204" max="8446" width="9.140625" style="815"/>
    <col min="8447" max="8447" width="5" style="815" customWidth="1"/>
    <col min="8448" max="8448" width="17.42578125" style="815" customWidth="1"/>
    <col min="8449" max="8449" width="12.42578125" style="815" customWidth="1"/>
    <col min="8450" max="8450" width="8.140625" style="815" customWidth="1"/>
    <col min="8451" max="8451" width="9.140625" style="815" customWidth="1"/>
    <col min="8452" max="8452" width="15.42578125" style="815" customWidth="1"/>
    <col min="8453" max="8453" width="14.42578125" style="815" customWidth="1"/>
    <col min="8454" max="8454" width="11.140625" style="815" customWidth="1"/>
    <col min="8455" max="8455" width="23.85546875" style="815" customWidth="1"/>
    <col min="8456" max="8456" width="23" style="815" customWidth="1"/>
    <col min="8457" max="8458" width="9.140625" style="815"/>
    <col min="8459" max="8459" width="14.85546875" style="815" customWidth="1"/>
    <col min="8460" max="8702" width="9.140625" style="815"/>
    <col min="8703" max="8703" width="5" style="815" customWidth="1"/>
    <col min="8704" max="8704" width="17.42578125" style="815" customWidth="1"/>
    <col min="8705" max="8705" width="12.42578125" style="815" customWidth="1"/>
    <col min="8706" max="8706" width="8.140625" style="815" customWidth="1"/>
    <col min="8707" max="8707" width="9.140625" style="815" customWidth="1"/>
    <col min="8708" max="8708" width="15.42578125" style="815" customWidth="1"/>
    <col min="8709" max="8709" width="14.42578125" style="815" customWidth="1"/>
    <col min="8710" max="8710" width="11.140625" style="815" customWidth="1"/>
    <col min="8711" max="8711" width="23.85546875" style="815" customWidth="1"/>
    <col min="8712" max="8712" width="23" style="815" customWidth="1"/>
    <col min="8713" max="8714" width="9.140625" style="815"/>
    <col min="8715" max="8715" width="14.85546875" style="815" customWidth="1"/>
    <col min="8716" max="8958" width="9.140625" style="815"/>
    <col min="8959" max="8959" width="5" style="815" customWidth="1"/>
    <col min="8960" max="8960" width="17.42578125" style="815" customWidth="1"/>
    <col min="8961" max="8961" width="12.42578125" style="815" customWidth="1"/>
    <col min="8962" max="8962" width="8.140625" style="815" customWidth="1"/>
    <col min="8963" max="8963" width="9.140625" style="815" customWidth="1"/>
    <col min="8964" max="8964" width="15.42578125" style="815" customWidth="1"/>
    <col min="8965" max="8965" width="14.42578125" style="815" customWidth="1"/>
    <col min="8966" max="8966" width="11.140625" style="815" customWidth="1"/>
    <col min="8967" max="8967" width="23.85546875" style="815" customWidth="1"/>
    <col min="8968" max="8968" width="23" style="815" customWidth="1"/>
    <col min="8969" max="8970" width="9.140625" style="815"/>
    <col min="8971" max="8971" width="14.85546875" style="815" customWidth="1"/>
    <col min="8972" max="9214" width="9.140625" style="815"/>
    <col min="9215" max="9215" width="5" style="815" customWidth="1"/>
    <col min="9216" max="9216" width="17.42578125" style="815" customWidth="1"/>
    <col min="9217" max="9217" width="12.42578125" style="815" customWidth="1"/>
    <col min="9218" max="9218" width="8.140625" style="815" customWidth="1"/>
    <col min="9219" max="9219" width="9.140625" style="815" customWidth="1"/>
    <col min="9220" max="9220" width="15.42578125" style="815" customWidth="1"/>
    <col min="9221" max="9221" width="14.42578125" style="815" customWidth="1"/>
    <col min="9222" max="9222" width="11.140625" style="815" customWidth="1"/>
    <col min="9223" max="9223" width="23.85546875" style="815" customWidth="1"/>
    <col min="9224" max="9224" width="23" style="815" customWidth="1"/>
    <col min="9225" max="9226" width="9.140625" style="815"/>
    <col min="9227" max="9227" width="14.85546875" style="815" customWidth="1"/>
    <col min="9228" max="9470" width="9.140625" style="815"/>
    <col min="9471" max="9471" width="5" style="815" customWidth="1"/>
    <col min="9472" max="9472" width="17.42578125" style="815" customWidth="1"/>
    <col min="9473" max="9473" width="12.42578125" style="815" customWidth="1"/>
    <col min="9474" max="9474" width="8.140625" style="815" customWidth="1"/>
    <col min="9475" max="9475" width="9.140625" style="815" customWidth="1"/>
    <col min="9476" max="9476" width="15.42578125" style="815" customWidth="1"/>
    <col min="9477" max="9477" width="14.42578125" style="815" customWidth="1"/>
    <col min="9478" max="9478" width="11.140625" style="815" customWidth="1"/>
    <col min="9479" max="9479" width="23.85546875" style="815" customWidth="1"/>
    <col min="9480" max="9480" width="23" style="815" customWidth="1"/>
    <col min="9481" max="9482" width="9.140625" style="815"/>
    <col min="9483" max="9483" width="14.85546875" style="815" customWidth="1"/>
    <col min="9484" max="9726" width="9.140625" style="815"/>
    <col min="9727" max="9727" width="5" style="815" customWidth="1"/>
    <col min="9728" max="9728" width="17.42578125" style="815" customWidth="1"/>
    <col min="9729" max="9729" width="12.42578125" style="815" customWidth="1"/>
    <col min="9730" max="9730" width="8.140625" style="815" customWidth="1"/>
    <col min="9731" max="9731" width="9.140625" style="815" customWidth="1"/>
    <col min="9732" max="9732" width="15.42578125" style="815" customWidth="1"/>
    <col min="9733" max="9733" width="14.42578125" style="815" customWidth="1"/>
    <col min="9734" max="9734" width="11.140625" style="815" customWidth="1"/>
    <col min="9735" max="9735" width="23.85546875" style="815" customWidth="1"/>
    <col min="9736" max="9736" width="23" style="815" customWidth="1"/>
    <col min="9737" max="9738" width="9.140625" style="815"/>
    <col min="9739" max="9739" width="14.85546875" style="815" customWidth="1"/>
    <col min="9740" max="9982" width="9.140625" style="815"/>
    <col min="9983" max="9983" width="5" style="815" customWidth="1"/>
    <col min="9984" max="9984" width="17.42578125" style="815" customWidth="1"/>
    <col min="9985" max="9985" width="12.42578125" style="815" customWidth="1"/>
    <col min="9986" max="9986" width="8.140625" style="815" customWidth="1"/>
    <col min="9987" max="9987" width="9.140625" style="815" customWidth="1"/>
    <col min="9988" max="9988" width="15.42578125" style="815" customWidth="1"/>
    <col min="9989" max="9989" width="14.42578125" style="815" customWidth="1"/>
    <col min="9990" max="9990" width="11.140625" style="815" customWidth="1"/>
    <col min="9991" max="9991" width="23.85546875" style="815" customWidth="1"/>
    <col min="9992" max="9992" width="23" style="815" customWidth="1"/>
    <col min="9993" max="9994" width="9.140625" style="815"/>
    <col min="9995" max="9995" width="14.85546875" style="815" customWidth="1"/>
    <col min="9996" max="10238" width="9.140625" style="815"/>
    <col min="10239" max="10239" width="5" style="815" customWidth="1"/>
    <col min="10240" max="10240" width="17.42578125" style="815" customWidth="1"/>
    <col min="10241" max="10241" width="12.42578125" style="815" customWidth="1"/>
    <col min="10242" max="10242" width="8.140625" style="815" customWidth="1"/>
    <col min="10243" max="10243" width="9.140625" style="815" customWidth="1"/>
    <col min="10244" max="10244" width="15.42578125" style="815" customWidth="1"/>
    <col min="10245" max="10245" width="14.42578125" style="815" customWidth="1"/>
    <col min="10246" max="10246" width="11.140625" style="815" customWidth="1"/>
    <col min="10247" max="10247" width="23.85546875" style="815" customWidth="1"/>
    <col min="10248" max="10248" width="23" style="815" customWidth="1"/>
    <col min="10249" max="10250" width="9.140625" style="815"/>
    <col min="10251" max="10251" width="14.85546875" style="815" customWidth="1"/>
    <col min="10252" max="10494" width="9.140625" style="815"/>
    <col min="10495" max="10495" width="5" style="815" customWidth="1"/>
    <col min="10496" max="10496" width="17.42578125" style="815" customWidth="1"/>
    <col min="10497" max="10497" width="12.42578125" style="815" customWidth="1"/>
    <col min="10498" max="10498" width="8.140625" style="815" customWidth="1"/>
    <col min="10499" max="10499" width="9.140625" style="815" customWidth="1"/>
    <col min="10500" max="10500" width="15.42578125" style="815" customWidth="1"/>
    <col min="10501" max="10501" width="14.42578125" style="815" customWidth="1"/>
    <col min="10502" max="10502" width="11.140625" style="815" customWidth="1"/>
    <col min="10503" max="10503" width="23.85546875" style="815" customWidth="1"/>
    <col min="10504" max="10504" width="23" style="815" customWidth="1"/>
    <col min="10505" max="10506" width="9.140625" style="815"/>
    <col min="10507" max="10507" width="14.85546875" style="815" customWidth="1"/>
    <col min="10508" max="10750" width="9.140625" style="815"/>
    <col min="10751" max="10751" width="5" style="815" customWidth="1"/>
    <col min="10752" max="10752" width="17.42578125" style="815" customWidth="1"/>
    <col min="10753" max="10753" width="12.42578125" style="815" customWidth="1"/>
    <col min="10754" max="10754" width="8.140625" style="815" customWidth="1"/>
    <col min="10755" max="10755" width="9.140625" style="815" customWidth="1"/>
    <col min="10756" max="10756" width="15.42578125" style="815" customWidth="1"/>
    <col min="10757" max="10757" width="14.42578125" style="815" customWidth="1"/>
    <col min="10758" max="10758" width="11.140625" style="815" customWidth="1"/>
    <col min="10759" max="10759" width="23.85546875" style="815" customWidth="1"/>
    <col min="10760" max="10760" width="23" style="815" customWidth="1"/>
    <col min="10761" max="10762" width="9.140625" style="815"/>
    <col min="10763" max="10763" width="14.85546875" style="815" customWidth="1"/>
    <col min="10764" max="11006" width="9.140625" style="815"/>
    <col min="11007" max="11007" width="5" style="815" customWidth="1"/>
    <col min="11008" max="11008" width="17.42578125" style="815" customWidth="1"/>
    <col min="11009" max="11009" width="12.42578125" style="815" customWidth="1"/>
    <col min="11010" max="11010" width="8.140625" style="815" customWidth="1"/>
    <col min="11011" max="11011" width="9.140625" style="815" customWidth="1"/>
    <col min="11012" max="11012" width="15.42578125" style="815" customWidth="1"/>
    <col min="11013" max="11013" width="14.42578125" style="815" customWidth="1"/>
    <col min="11014" max="11014" width="11.140625" style="815" customWidth="1"/>
    <col min="11015" max="11015" width="23.85546875" style="815" customWidth="1"/>
    <col min="11016" max="11016" width="23" style="815" customWidth="1"/>
    <col min="11017" max="11018" width="9.140625" style="815"/>
    <col min="11019" max="11019" width="14.85546875" style="815" customWidth="1"/>
    <col min="11020" max="11262" width="9.140625" style="815"/>
    <col min="11263" max="11263" width="5" style="815" customWidth="1"/>
    <col min="11264" max="11264" width="17.42578125" style="815" customWidth="1"/>
    <col min="11265" max="11265" width="12.42578125" style="815" customWidth="1"/>
    <col min="11266" max="11266" width="8.140625" style="815" customWidth="1"/>
    <col min="11267" max="11267" width="9.140625" style="815" customWidth="1"/>
    <col min="11268" max="11268" width="15.42578125" style="815" customWidth="1"/>
    <col min="11269" max="11269" width="14.42578125" style="815" customWidth="1"/>
    <col min="11270" max="11270" width="11.140625" style="815" customWidth="1"/>
    <col min="11271" max="11271" width="23.85546875" style="815" customWidth="1"/>
    <col min="11272" max="11272" width="23" style="815" customWidth="1"/>
    <col min="11273" max="11274" width="9.140625" style="815"/>
    <col min="11275" max="11275" width="14.85546875" style="815" customWidth="1"/>
    <col min="11276" max="11518" width="9.140625" style="815"/>
    <col min="11519" max="11519" width="5" style="815" customWidth="1"/>
    <col min="11520" max="11520" width="17.42578125" style="815" customWidth="1"/>
    <col min="11521" max="11521" width="12.42578125" style="815" customWidth="1"/>
    <col min="11522" max="11522" width="8.140625" style="815" customWidth="1"/>
    <col min="11523" max="11523" width="9.140625" style="815" customWidth="1"/>
    <col min="11524" max="11524" width="15.42578125" style="815" customWidth="1"/>
    <col min="11525" max="11525" width="14.42578125" style="815" customWidth="1"/>
    <col min="11526" max="11526" width="11.140625" style="815" customWidth="1"/>
    <col min="11527" max="11527" width="23.85546875" style="815" customWidth="1"/>
    <col min="11528" max="11528" width="23" style="815" customWidth="1"/>
    <col min="11529" max="11530" width="9.140625" style="815"/>
    <col min="11531" max="11531" width="14.85546875" style="815" customWidth="1"/>
    <col min="11532" max="11774" width="9.140625" style="815"/>
    <col min="11775" max="11775" width="5" style="815" customWidth="1"/>
    <col min="11776" max="11776" width="17.42578125" style="815" customWidth="1"/>
    <col min="11777" max="11777" width="12.42578125" style="815" customWidth="1"/>
    <col min="11778" max="11778" width="8.140625" style="815" customWidth="1"/>
    <col min="11779" max="11779" width="9.140625" style="815" customWidth="1"/>
    <col min="11780" max="11780" width="15.42578125" style="815" customWidth="1"/>
    <col min="11781" max="11781" width="14.42578125" style="815" customWidth="1"/>
    <col min="11782" max="11782" width="11.140625" style="815" customWidth="1"/>
    <col min="11783" max="11783" width="23.85546875" style="815" customWidth="1"/>
    <col min="11784" max="11784" width="23" style="815" customWidth="1"/>
    <col min="11785" max="11786" width="9.140625" style="815"/>
    <col min="11787" max="11787" width="14.85546875" style="815" customWidth="1"/>
    <col min="11788" max="12030" width="9.140625" style="815"/>
    <col min="12031" max="12031" width="5" style="815" customWidth="1"/>
    <col min="12032" max="12032" width="17.42578125" style="815" customWidth="1"/>
    <col min="12033" max="12033" width="12.42578125" style="815" customWidth="1"/>
    <col min="12034" max="12034" width="8.140625" style="815" customWidth="1"/>
    <col min="12035" max="12035" width="9.140625" style="815" customWidth="1"/>
    <col min="12036" max="12036" width="15.42578125" style="815" customWidth="1"/>
    <col min="12037" max="12037" width="14.42578125" style="815" customWidth="1"/>
    <col min="12038" max="12038" width="11.140625" style="815" customWidth="1"/>
    <col min="12039" max="12039" width="23.85546875" style="815" customWidth="1"/>
    <col min="12040" max="12040" width="23" style="815" customWidth="1"/>
    <col min="12041" max="12042" width="9.140625" style="815"/>
    <col min="12043" max="12043" width="14.85546875" style="815" customWidth="1"/>
    <col min="12044" max="12286" width="9.140625" style="815"/>
    <col min="12287" max="12287" width="5" style="815" customWidth="1"/>
    <col min="12288" max="12288" width="17.42578125" style="815" customWidth="1"/>
    <col min="12289" max="12289" width="12.42578125" style="815" customWidth="1"/>
    <col min="12290" max="12290" width="8.140625" style="815" customWidth="1"/>
    <col min="12291" max="12291" width="9.140625" style="815" customWidth="1"/>
    <col min="12292" max="12292" width="15.42578125" style="815" customWidth="1"/>
    <col min="12293" max="12293" width="14.42578125" style="815" customWidth="1"/>
    <col min="12294" max="12294" width="11.140625" style="815" customWidth="1"/>
    <col min="12295" max="12295" width="23.85546875" style="815" customWidth="1"/>
    <col min="12296" max="12296" width="23" style="815" customWidth="1"/>
    <col min="12297" max="12298" width="9.140625" style="815"/>
    <col min="12299" max="12299" width="14.85546875" style="815" customWidth="1"/>
    <col min="12300" max="12542" width="9.140625" style="815"/>
    <col min="12543" max="12543" width="5" style="815" customWidth="1"/>
    <col min="12544" max="12544" width="17.42578125" style="815" customWidth="1"/>
    <col min="12545" max="12545" width="12.42578125" style="815" customWidth="1"/>
    <col min="12546" max="12546" width="8.140625" style="815" customWidth="1"/>
    <col min="12547" max="12547" width="9.140625" style="815" customWidth="1"/>
    <col min="12548" max="12548" width="15.42578125" style="815" customWidth="1"/>
    <col min="12549" max="12549" width="14.42578125" style="815" customWidth="1"/>
    <col min="12550" max="12550" width="11.140625" style="815" customWidth="1"/>
    <col min="12551" max="12551" width="23.85546875" style="815" customWidth="1"/>
    <col min="12552" max="12552" width="23" style="815" customWidth="1"/>
    <col min="12553" max="12554" width="9.140625" style="815"/>
    <col min="12555" max="12555" width="14.85546875" style="815" customWidth="1"/>
    <col min="12556" max="12798" width="9.140625" style="815"/>
    <col min="12799" max="12799" width="5" style="815" customWidth="1"/>
    <col min="12800" max="12800" width="17.42578125" style="815" customWidth="1"/>
    <col min="12801" max="12801" width="12.42578125" style="815" customWidth="1"/>
    <col min="12802" max="12802" width="8.140625" style="815" customWidth="1"/>
    <col min="12803" max="12803" width="9.140625" style="815" customWidth="1"/>
    <col min="12804" max="12804" width="15.42578125" style="815" customWidth="1"/>
    <col min="12805" max="12805" width="14.42578125" style="815" customWidth="1"/>
    <col min="12806" max="12806" width="11.140625" style="815" customWidth="1"/>
    <col min="12807" max="12807" width="23.85546875" style="815" customWidth="1"/>
    <col min="12808" max="12808" width="23" style="815" customWidth="1"/>
    <col min="12809" max="12810" width="9.140625" style="815"/>
    <col min="12811" max="12811" width="14.85546875" style="815" customWidth="1"/>
    <col min="12812" max="13054" width="9.140625" style="815"/>
    <col min="13055" max="13055" width="5" style="815" customWidth="1"/>
    <col min="13056" max="13056" width="17.42578125" style="815" customWidth="1"/>
    <col min="13057" max="13057" width="12.42578125" style="815" customWidth="1"/>
    <col min="13058" max="13058" width="8.140625" style="815" customWidth="1"/>
    <col min="13059" max="13059" width="9.140625" style="815" customWidth="1"/>
    <col min="13060" max="13060" width="15.42578125" style="815" customWidth="1"/>
    <col min="13061" max="13061" width="14.42578125" style="815" customWidth="1"/>
    <col min="13062" max="13062" width="11.140625" style="815" customWidth="1"/>
    <col min="13063" max="13063" width="23.85546875" style="815" customWidth="1"/>
    <col min="13064" max="13064" width="23" style="815" customWidth="1"/>
    <col min="13065" max="13066" width="9.140625" style="815"/>
    <col min="13067" max="13067" width="14.85546875" style="815" customWidth="1"/>
    <col min="13068" max="13310" width="9.140625" style="815"/>
    <col min="13311" max="13311" width="5" style="815" customWidth="1"/>
    <col min="13312" max="13312" width="17.42578125" style="815" customWidth="1"/>
    <col min="13313" max="13313" width="12.42578125" style="815" customWidth="1"/>
    <col min="13314" max="13314" width="8.140625" style="815" customWidth="1"/>
    <col min="13315" max="13315" width="9.140625" style="815" customWidth="1"/>
    <col min="13316" max="13316" width="15.42578125" style="815" customWidth="1"/>
    <col min="13317" max="13317" width="14.42578125" style="815" customWidth="1"/>
    <col min="13318" max="13318" width="11.140625" style="815" customWidth="1"/>
    <col min="13319" max="13319" width="23.85546875" style="815" customWidth="1"/>
    <col min="13320" max="13320" width="23" style="815" customWidth="1"/>
    <col min="13321" max="13322" width="9.140625" style="815"/>
    <col min="13323" max="13323" width="14.85546875" style="815" customWidth="1"/>
    <col min="13324" max="13566" width="9.140625" style="815"/>
    <col min="13567" max="13567" width="5" style="815" customWidth="1"/>
    <col min="13568" max="13568" width="17.42578125" style="815" customWidth="1"/>
    <col min="13569" max="13569" width="12.42578125" style="815" customWidth="1"/>
    <col min="13570" max="13570" width="8.140625" style="815" customWidth="1"/>
    <col min="13571" max="13571" width="9.140625" style="815" customWidth="1"/>
    <col min="13572" max="13572" width="15.42578125" style="815" customWidth="1"/>
    <col min="13573" max="13573" width="14.42578125" style="815" customWidth="1"/>
    <col min="13574" max="13574" width="11.140625" style="815" customWidth="1"/>
    <col min="13575" max="13575" width="23.85546875" style="815" customWidth="1"/>
    <col min="13576" max="13576" width="23" style="815" customWidth="1"/>
    <col min="13577" max="13578" width="9.140625" style="815"/>
    <col min="13579" max="13579" width="14.85546875" style="815" customWidth="1"/>
    <col min="13580" max="13822" width="9.140625" style="815"/>
    <col min="13823" max="13823" width="5" style="815" customWidth="1"/>
    <col min="13824" max="13824" width="17.42578125" style="815" customWidth="1"/>
    <col min="13825" max="13825" width="12.42578125" style="815" customWidth="1"/>
    <col min="13826" max="13826" width="8.140625" style="815" customWidth="1"/>
    <col min="13827" max="13827" width="9.140625" style="815" customWidth="1"/>
    <col min="13828" max="13828" width="15.42578125" style="815" customWidth="1"/>
    <col min="13829" max="13829" width="14.42578125" style="815" customWidth="1"/>
    <col min="13830" max="13830" width="11.140625" style="815" customWidth="1"/>
    <col min="13831" max="13831" width="23.85546875" style="815" customWidth="1"/>
    <col min="13832" max="13832" width="23" style="815" customWidth="1"/>
    <col min="13833" max="13834" width="9.140625" style="815"/>
    <col min="13835" max="13835" width="14.85546875" style="815" customWidth="1"/>
    <col min="13836" max="14078" width="9.140625" style="815"/>
    <col min="14079" max="14079" width="5" style="815" customWidth="1"/>
    <col min="14080" max="14080" width="17.42578125" style="815" customWidth="1"/>
    <col min="14081" max="14081" width="12.42578125" style="815" customWidth="1"/>
    <col min="14082" max="14082" width="8.140625" style="815" customWidth="1"/>
    <col min="14083" max="14083" width="9.140625" style="815" customWidth="1"/>
    <col min="14084" max="14084" width="15.42578125" style="815" customWidth="1"/>
    <col min="14085" max="14085" width="14.42578125" style="815" customWidth="1"/>
    <col min="14086" max="14086" width="11.140625" style="815" customWidth="1"/>
    <col min="14087" max="14087" width="23.85546875" style="815" customWidth="1"/>
    <col min="14088" max="14088" width="23" style="815" customWidth="1"/>
    <col min="14089" max="14090" width="9.140625" style="815"/>
    <col min="14091" max="14091" width="14.85546875" style="815" customWidth="1"/>
    <col min="14092" max="14334" width="9.140625" style="815"/>
    <col min="14335" max="14335" width="5" style="815" customWidth="1"/>
    <col min="14336" max="14336" width="17.42578125" style="815" customWidth="1"/>
    <col min="14337" max="14337" width="12.42578125" style="815" customWidth="1"/>
    <col min="14338" max="14338" width="8.140625" style="815" customWidth="1"/>
    <col min="14339" max="14339" width="9.140625" style="815" customWidth="1"/>
    <col min="14340" max="14340" width="15.42578125" style="815" customWidth="1"/>
    <col min="14341" max="14341" width="14.42578125" style="815" customWidth="1"/>
    <col min="14342" max="14342" width="11.140625" style="815" customWidth="1"/>
    <col min="14343" max="14343" width="23.85546875" style="815" customWidth="1"/>
    <col min="14344" max="14344" width="23" style="815" customWidth="1"/>
    <col min="14345" max="14346" width="9.140625" style="815"/>
    <col min="14347" max="14347" width="14.85546875" style="815" customWidth="1"/>
    <col min="14348" max="14590" width="9.140625" style="815"/>
    <col min="14591" max="14591" width="5" style="815" customWidth="1"/>
    <col min="14592" max="14592" width="17.42578125" style="815" customWidth="1"/>
    <col min="14593" max="14593" width="12.42578125" style="815" customWidth="1"/>
    <col min="14594" max="14594" width="8.140625" style="815" customWidth="1"/>
    <col min="14595" max="14595" width="9.140625" style="815" customWidth="1"/>
    <col min="14596" max="14596" width="15.42578125" style="815" customWidth="1"/>
    <col min="14597" max="14597" width="14.42578125" style="815" customWidth="1"/>
    <col min="14598" max="14598" width="11.140625" style="815" customWidth="1"/>
    <col min="14599" max="14599" width="23.85546875" style="815" customWidth="1"/>
    <col min="14600" max="14600" width="23" style="815" customWidth="1"/>
    <col min="14601" max="14602" width="9.140625" style="815"/>
    <col min="14603" max="14603" width="14.85546875" style="815" customWidth="1"/>
    <col min="14604" max="14846" width="9.140625" style="815"/>
    <col min="14847" max="14847" width="5" style="815" customWidth="1"/>
    <col min="14848" max="14848" width="17.42578125" style="815" customWidth="1"/>
    <col min="14849" max="14849" width="12.42578125" style="815" customWidth="1"/>
    <col min="14850" max="14850" width="8.140625" style="815" customWidth="1"/>
    <col min="14851" max="14851" width="9.140625" style="815" customWidth="1"/>
    <col min="14852" max="14852" width="15.42578125" style="815" customWidth="1"/>
    <col min="14853" max="14853" width="14.42578125" style="815" customWidth="1"/>
    <col min="14854" max="14854" width="11.140625" style="815" customWidth="1"/>
    <col min="14855" max="14855" width="23.85546875" style="815" customWidth="1"/>
    <col min="14856" max="14856" width="23" style="815" customWidth="1"/>
    <col min="14857" max="14858" width="9.140625" style="815"/>
    <col min="14859" max="14859" width="14.85546875" style="815" customWidth="1"/>
    <col min="14860" max="15102" width="9.140625" style="815"/>
    <col min="15103" max="15103" width="5" style="815" customWidth="1"/>
    <col min="15104" max="15104" width="17.42578125" style="815" customWidth="1"/>
    <col min="15105" max="15105" width="12.42578125" style="815" customWidth="1"/>
    <col min="15106" max="15106" width="8.140625" style="815" customWidth="1"/>
    <col min="15107" max="15107" width="9.140625" style="815" customWidth="1"/>
    <col min="15108" max="15108" width="15.42578125" style="815" customWidth="1"/>
    <col min="15109" max="15109" width="14.42578125" style="815" customWidth="1"/>
    <col min="15110" max="15110" width="11.140625" style="815" customWidth="1"/>
    <col min="15111" max="15111" width="23.85546875" style="815" customWidth="1"/>
    <col min="15112" max="15112" width="23" style="815" customWidth="1"/>
    <col min="15113" max="15114" width="9.140625" style="815"/>
    <col min="15115" max="15115" width="14.85546875" style="815" customWidth="1"/>
    <col min="15116" max="15358" width="9.140625" style="815"/>
    <col min="15359" max="15359" width="5" style="815" customWidth="1"/>
    <col min="15360" max="15360" width="17.42578125" style="815" customWidth="1"/>
    <col min="15361" max="15361" width="12.42578125" style="815" customWidth="1"/>
    <col min="15362" max="15362" width="8.140625" style="815" customWidth="1"/>
    <col min="15363" max="15363" width="9.140625" style="815" customWidth="1"/>
    <col min="15364" max="15364" width="15.42578125" style="815" customWidth="1"/>
    <col min="15365" max="15365" width="14.42578125" style="815" customWidth="1"/>
    <col min="15366" max="15366" width="11.140625" style="815" customWidth="1"/>
    <col min="15367" max="15367" width="23.85546875" style="815" customWidth="1"/>
    <col min="15368" max="15368" width="23" style="815" customWidth="1"/>
    <col min="15369" max="15370" width="9.140625" style="815"/>
    <col min="15371" max="15371" width="14.85546875" style="815" customWidth="1"/>
    <col min="15372" max="15614" width="9.140625" style="815"/>
    <col min="15615" max="15615" width="5" style="815" customWidth="1"/>
    <col min="15616" max="15616" width="17.42578125" style="815" customWidth="1"/>
    <col min="15617" max="15617" width="12.42578125" style="815" customWidth="1"/>
    <col min="15618" max="15618" width="8.140625" style="815" customWidth="1"/>
    <col min="15619" max="15619" width="9.140625" style="815" customWidth="1"/>
    <col min="15620" max="15620" width="15.42578125" style="815" customWidth="1"/>
    <col min="15621" max="15621" width="14.42578125" style="815" customWidth="1"/>
    <col min="15622" max="15622" width="11.140625" style="815" customWidth="1"/>
    <col min="15623" max="15623" width="23.85546875" style="815" customWidth="1"/>
    <col min="15624" max="15624" width="23" style="815" customWidth="1"/>
    <col min="15625" max="15626" width="9.140625" style="815"/>
    <col min="15627" max="15627" width="14.85546875" style="815" customWidth="1"/>
    <col min="15628" max="15870" width="9.140625" style="815"/>
    <col min="15871" max="15871" width="5" style="815" customWidth="1"/>
    <col min="15872" max="15872" width="17.42578125" style="815" customWidth="1"/>
    <col min="15873" max="15873" width="12.42578125" style="815" customWidth="1"/>
    <col min="15874" max="15874" width="8.140625" style="815" customWidth="1"/>
    <col min="15875" max="15875" width="9.140625" style="815" customWidth="1"/>
    <col min="15876" max="15876" width="15.42578125" style="815" customWidth="1"/>
    <col min="15877" max="15877" width="14.42578125" style="815" customWidth="1"/>
    <col min="15878" max="15878" width="11.140625" style="815" customWidth="1"/>
    <col min="15879" max="15879" width="23.85546875" style="815" customWidth="1"/>
    <col min="15880" max="15880" width="23" style="815" customWidth="1"/>
    <col min="15881" max="15882" width="9.140625" style="815"/>
    <col min="15883" max="15883" width="14.85546875" style="815" customWidth="1"/>
    <col min="15884" max="16126" width="9.140625" style="815"/>
    <col min="16127" max="16127" width="5" style="815" customWidth="1"/>
    <col min="16128" max="16128" width="17.42578125" style="815" customWidth="1"/>
    <col min="16129" max="16129" width="12.42578125" style="815" customWidth="1"/>
    <col min="16130" max="16130" width="8.140625" style="815" customWidth="1"/>
    <col min="16131" max="16131" width="9.140625" style="815" customWidth="1"/>
    <col min="16132" max="16132" width="15.42578125" style="815" customWidth="1"/>
    <col min="16133" max="16133" width="14.42578125" style="815" customWidth="1"/>
    <col min="16134" max="16134" width="11.140625" style="815" customWidth="1"/>
    <col min="16135" max="16135" width="23.85546875" style="815" customWidth="1"/>
    <col min="16136" max="16136" width="23" style="815" customWidth="1"/>
    <col min="16137" max="16138" width="9.140625" style="815"/>
    <col min="16139" max="16139" width="14.85546875" style="815" customWidth="1"/>
    <col min="16140" max="16384" width="9.140625" style="815"/>
  </cols>
  <sheetData>
    <row r="1" spans="1:22" ht="61.5" customHeight="1">
      <c r="C1" s="3901" t="s">
        <v>0</v>
      </c>
      <c r="D1" s="3901"/>
      <c r="E1" s="3901"/>
      <c r="F1" s="3901"/>
      <c r="G1" s="3901"/>
      <c r="H1" s="3901"/>
      <c r="I1" s="3901"/>
      <c r="J1" s="3901"/>
      <c r="K1" s="3901"/>
      <c r="L1" s="3901"/>
      <c r="M1" s="3902" t="s">
        <v>1</v>
      </c>
      <c r="N1" s="3902"/>
      <c r="O1" s="3902"/>
    </row>
    <row r="2" spans="1:22">
      <c r="C2" s="3903" t="s">
        <v>2</v>
      </c>
      <c r="D2" s="3903"/>
      <c r="E2" s="3903"/>
      <c r="F2" s="3903"/>
      <c r="G2" s="3903"/>
      <c r="H2" s="3903"/>
      <c r="I2" s="3903"/>
      <c r="J2" s="3903"/>
      <c r="K2" s="3903"/>
      <c r="L2" s="3903"/>
    </row>
    <row r="3" spans="1:22" ht="10.5" customHeight="1">
      <c r="C3" s="1635"/>
      <c r="D3" s="1633"/>
      <c r="E3" s="1633"/>
      <c r="F3" s="1633"/>
      <c r="G3" s="1633"/>
      <c r="H3" s="1633"/>
      <c r="I3" s="1633"/>
      <c r="J3" s="1633"/>
      <c r="K3" s="1633"/>
    </row>
    <row r="4" spans="1:22">
      <c r="B4" s="3903" t="s">
        <v>3</v>
      </c>
      <c r="C4" s="3903"/>
      <c r="D4" s="3903"/>
      <c r="E4" s="3903"/>
      <c r="F4" s="3903"/>
      <c r="G4" s="3903"/>
      <c r="H4" s="3903"/>
      <c r="I4" s="3903"/>
      <c r="J4" s="3903"/>
      <c r="K4" s="3903"/>
      <c r="L4" s="3903"/>
      <c r="M4" s="3903"/>
      <c r="N4" s="3903"/>
      <c r="O4" s="3903"/>
      <c r="P4" s="3903"/>
      <c r="Q4" s="1633"/>
      <c r="R4" s="1633"/>
      <c r="S4" s="1633"/>
    </row>
    <row r="5" spans="1:22">
      <c r="B5" s="1633"/>
      <c r="C5" s="1635"/>
      <c r="D5" s="1633"/>
      <c r="E5" s="1633"/>
      <c r="F5" s="1633"/>
      <c r="G5" s="1633"/>
      <c r="H5" s="1633"/>
      <c r="I5" s="3904" t="s">
        <v>4</v>
      </c>
      <c r="J5" s="3904"/>
      <c r="K5" s="3904"/>
      <c r="L5" s="3904"/>
      <c r="M5" s="3904"/>
      <c r="N5" s="3904"/>
      <c r="O5" s="3904"/>
      <c r="P5" s="3904"/>
      <c r="Q5" s="1635"/>
      <c r="R5" s="1635"/>
      <c r="S5" s="1635"/>
    </row>
    <row r="6" spans="1:22">
      <c r="B6" s="3905" t="s">
        <v>5</v>
      </c>
      <c r="C6" s="3903"/>
      <c r="D6" s="3903"/>
      <c r="E6" s="3903"/>
      <c r="F6" s="3903"/>
      <c r="G6" s="3903"/>
      <c r="H6" s="3903"/>
      <c r="I6" s="3903"/>
      <c r="J6" s="3903"/>
      <c r="K6" s="3903"/>
      <c r="L6" s="3903"/>
      <c r="M6" s="3903"/>
      <c r="N6" s="3903"/>
      <c r="O6" s="3903"/>
      <c r="P6" s="3903"/>
      <c r="Q6" s="1633"/>
      <c r="R6" s="1633"/>
      <c r="S6" s="1633"/>
    </row>
    <row r="7" spans="1:22" ht="15" customHeight="1">
      <c r="B7" s="1632"/>
      <c r="C7" s="1635"/>
      <c r="D7" s="1633"/>
      <c r="E7" s="1633"/>
      <c r="F7" s="1633"/>
      <c r="G7" s="1633"/>
      <c r="H7" s="1633"/>
      <c r="I7" s="1633"/>
      <c r="J7" s="1633"/>
      <c r="K7" s="1633"/>
      <c r="L7" s="1633"/>
      <c r="M7" s="1633"/>
      <c r="N7" s="1633"/>
      <c r="O7" s="1633"/>
      <c r="P7" s="866" t="s">
        <v>242</v>
      </c>
      <c r="Q7" s="819"/>
      <c r="R7" s="819"/>
      <c r="S7" s="819"/>
    </row>
    <row r="8" spans="1:22" s="836" customFormat="1" ht="15" customHeight="1">
      <c r="A8" s="839"/>
      <c r="B8" s="3955" t="s">
        <v>6</v>
      </c>
      <c r="C8" s="3955" t="s">
        <v>7</v>
      </c>
      <c r="D8" s="3955" t="s">
        <v>449</v>
      </c>
      <c r="E8" s="3955" t="s">
        <v>731</v>
      </c>
      <c r="F8" s="3954" t="s">
        <v>462</v>
      </c>
      <c r="G8" s="3955" t="s">
        <v>458</v>
      </c>
      <c r="H8" s="3954" t="s">
        <v>459</v>
      </c>
      <c r="I8" s="3955" t="s">
        <v>8</v>
      </c>
      <c r="J8" s="3955" t="s">
        <v>9</v>
      </c>
      <c r="K8" s="3955"/>
      <c r="L8" s="3956" t="s">
        <v>10</v>
      </c>
      <c r="M8" s="3954" t="s">
        <v>11</v>
      </c>
      <c r="N8" s="3954" t="s">
        <v>12</v>
      </c>
      <c r="O8" s="3954" t="s">
        <v>13</v>
      </c>
      <c r="P8" s="3954" t="s">
        <v>14</v>
      </c>
      <c r="Q8" s="3954" t="s">
        <v>460</v>
      </c>
      <c r="R8" s="3954" t="s">
        <v>461</v>
      </c>
      <c r="S8" s="3954" t="s">
        <v>463</v>
      </c>
      <c r="T8" s="3953" t="s">
        <v>3908</v>
      </c>
      <c r="U8" s="3953" t="s">
        <v>3220</v>
      </c>
    </row>
    <row r="9" spans="1:22" s="838" customFormat="1">
      <c r="A9" s="1503" t="s">
        <v>7679</v>
      </c>
      <c r="B9" s="3955"/>
      <c r="C9" s="3955"/>
      <c r="D9" s="3955"/>
      <c r="E9" s="3955"/>
      <c r="F9" s="3955"/>
      <c r="G9" s="3955"/>
      <c r="H9" s="3954"/>
      <c r="I9" s="3955"/>
      <c r="J9" s="1631" t="s">
        <v>15</v>
      </c>
      <c r="K9" s="1631" t="s">
        <v>16</v>
      </c>
      <c r="L9" s="3956"/>
      <c r="M9" s="3954"/>
      <c r="N9" s="3954"/>
      <c r="O9" s="3954"/>
      <c r="P9" s="3954"/>
      <c r="Q9" s="3954"/>
      <c r="R9" s="3954"/>
      <c r="S9" s="3954"/>
      <c r="T9" s="3953"/>
      <c r="U9" s="3953"/>
    </row>
    <row r="10" spans="1:22" s="874" customFormat="1">
      <c r="A10" s="1502"/>
      <c r="B10" s="942"/>
      <c r="C10" s="942" t="s">
        <v>743</v>
      </c>
      <c r="D10" s="942"/>
      <c r="E10" s="942"/>
      <c r="F10" s="942"/>
      <c r="G10" s="942"/>
      <c r="H10" s="872"/>
      <c r="I10" s="942"/>
      <c r="J10" s="942"/>
      <c r="K10" s="942"/>
      <c r="L10" s="1466" t="e">
        <f>#REF!+#REF!+#REF!</f>
        <v>#REF!</v>
      </c>
      <c r="M10" s="872"/>
      <c r="N10" s="872"/>
      <c r="O10" s="872"/>
      <c r="P10" s="872"/>
      <c r="Q10" s="872"/>
      <c r="R10" s="872"/>
      <c r="S10" s="872"/>
      <c r="T10" s="942"/>
      <c r="U10" s="942"/>
    </row>
    <row r="11" spans="1:22" s="1446" customFormat="1">
      <c r="A11" s="1446">
        <v>1</v>
      </c>
      <c r="B11" s="1447" t="s">
        <v>3224</v>
      </c>
      <c r="C11" s="1447" t="s">
        <v>7664</v>
      </c>
      <c r="D11" s="1447"/>
      <c r="E11" s="1447"/>
      <c r="F11" s="1447"/>
      <c r="G11" s="942"/>
      <c r="H11" s="1447"/>
      <c r="I11" s="1435"/>
      <c r="J11" s="1435"/>
      <c r="K11" s="1435"/>
      <c r="L11" s="1448"/>
      <c r="M11" s="1448"/>
      <c r="N11" s="1449"/>
      <c r="O11" s="1449"/>
      <c r="P11" s="1449"/>
      <c r="Q11" s="1449"/>
      <c r="R11" s="1449"/>
      <c r="S11" s="1435"/>
      <c r="T11" s="1435"/>
      <c r="U11" s="1435"/>
      <c r="V11" s="1435"/>
    </row>
    <row r="12" spans="1:22" s="1360" customFormat="1" ht="31.5">
      <c r="A12" s="1446">
        <v>5</v>
      </c>
      <c r="B12" s="1367">
        <v>4</v>
      </c>
      <c r="C12" s="1340" t="s">
        <v>6419</v>
      </c>
      <c r="D12" s="1340"/>
      <c r="E12" s="1340"/>
      <c r="F12" s="1340"/>
      <c r="G12" s="1720" t="s">
        <v>7683</v>
      </c>
      <c r="H12" s="1340"/>
      <c r="I12" s="1340" t="s">
        <v>6410</v>
      </c>
      <c r="J12" s="1340">
        <v>8</v>
      </c>
      <c r="K12" s="1340">
        <v>51</v>
      </c>
      <c r="L12" s="667">
        <v>252.1</v>
      </c>
      <c r="M12" s="667"/>
      <c r="N12" s="1366" t="s">
        <v>1945</v>
      </c>
      <c r="O12" s="1366" t="s">
        <v>6420</v>
      </c>
      <c r="P12" s="1366"/>
      <c r="Q12" s="1366"/>
      <c r="R12" s="1366"/>
      <c r="S12" s="1340" t="s">
        <v>6421</v>
      </c>
      <c r="T12" s="1340"/>
      <c r="U12" s="1340"/>
      <c r="V12" s="1340">
        <v>1</v>
      </c>
    </row>
    <row r="13" spans="1:22" s="1360" customFormat="1" ht="31.5">
      <c r="A13" s="1386">
        <v>6</v>
      </c>
      <c r="B13" s="1340">
        <v>5</v>
      </c>
      <c r="C13" s="1340" t="s">
        <v>6422</v>
      </c>
      <c r="D13" s="1340"/>
      <c r="E13" s="1340"/>
      <c r="F13" s="1340"/>
      <c r="G13" s="1720" t="s">
        <v>7683</v>
      </c>
      <c r="H13" s="1340"/>
      <c r="I13" s="1340" t="s">
        <v>6410</v>
      </c>
      <c r="J13" s="1340">
        <v>8</v>
      </c>
      <c r="K13" s="1369" t="s">
        <v>6423</v>
      </c>
      <c r="L13" s="1370">
        <v>339</v>
      </c>
      <c r="M13" s="1370"/>
      <c r="N13" s="1366" t="s">
        <v>1945</v>
      </c>
      <c r="O13" s="1366" t="s">
        <v>6420</v>
      </c>
      <c r="P13" s="1366"/>
      <c r="Q13" s="1366"/>
      <c r="R13" s="1366"/>
      <c r="S13" s="1340" t="s">
        <v>6424</v>
      </c>
      <c r="T13" s="1340"/>
      <c r="U13" s="1340"/>
      <c r="V13" s="1340">
        <v>1</v>
      </c>
    </row>
    <row r="14" spans="1:22" s="1360" customFormat="1" ht="31.5">
      <c r="A14" s="1386">
        <v>8</v>
      </c>
      <c r="B14" s="1340">
        <v>7</v>
      </c>
      <c r="C14" s="1340" t="s">
        <v>6426</v>
      </c>
      <c r="D14" s="1340"/>
      <c r="E14" s="1340"/>
      <c r="F14" s="1340"/>
      <c r="G14" s="1720" t="s">
        <v>7683</v>
      </c>
      <c r="H14" s="1340"/>
      <c r="I14" s="1340" t="s">
        <v>6410</v>
      </c>
      <c r="J14" s="1340">
        <v>13</v>
      </c>
      <c r="K14" s="1369">
        <v>174</v>
      </c>
      <c r="L14" s="1370">
        <v>240.3</v>
      </c>
      <c r="M14" s="1370"/>
      <c r="N14" s="1366" t="s">
        <v>1945</v>
      </c>
      <c r="O14" s="1366" t="s">
        <v>6420</v>
      </c>
      <c r="P14" s="1366"/>
      <c r="Q14" s="1366"/>
      <c r="R14" s="1366"/>
      <c r="S14" s="1340" t="s">
        <v>6427</v>
      </c>
      <c r="T14" s="1340"/>
      <c r="U14" s="1340"/>
      <c r="V14" s="1340">
        <v>1</v>
      </c>
    </row>
    <row r="15" spans="1:22" s="1360" customFormat="1" ht="31.5">
      <c r="A15" s="1386">
        <v>10</v>
      </c>
      <c r="B15" s="1340">
        <v>9</v>
      </c>
      <c r="C15" s="1340" t="s">
        <v>6428</v>
      </c>
      <c r="D15" s="1340"/>
      <c r="E15" s="1340"/>
      <c r="F15" s="1340"/>
      <c r="G15" s="1720" t="s">
        <v>7683</v>
      </c>
      <c r="H15" s="1340"/>
      <c r="I15" s="1340" t="s">
        <v>6410</v>
      </c>
      <c r="J15" s="1367">
        <v>19</v>
      </c>
      <c r="K15" s="1340">
        <v>9</v>
      </c>
      <c r="L15" s="1371">
        <v>2128</v>
      </c>
      <c r="M15" s="1371"/>
      <c r="N15" s="1366" t="s">
        <v>1945</v>
      </c>
      <c r="O15" s="1366" t="s">
        <v>6420</v>
      </c>
      <c r="P15" s="1366"/>
      <c r="Q15" s="1366"/>
      <c r="R15" s="1366"/>
      <c r="S15" s="1340" t="s">
        <v>6421</v>
      </c>
      <c r="T15" s="1340"/>
      <c r="U15" s="1340"/>
      <c r="V15" s="1340">
        <v>1</v>
      </c>
    </row>
    <row r="16" spans="1:22" s="1360" customFormat="1" ht="31.5">
      <c r="A16" s="1446">
        <v>11</v>
      </c>
      <c r="B16" s="1367">
        <v>10</v>
      </c>
      <c r="C16" s="1340" t="s">
        <v>6429</v>
      </c>
      <c r="D16" s="1340"/>
      <c r="E16" s="1340"/>
      <c r="F16" s="1340"/>
      <c r="G16" s="1720" t="s">
        <v>7683</v>
      </c>
      <c r="H16" s="1340"/>
      <c r="I16" s="1340" t="s">
        <v>6410</v>
      </c>
      <c r="J16" s="1340">
        <v>24</v>
      </c>
      <c r="K16" s="1340">
        <v>71</v>
      </c>
      <c r="L16" s="667">
        <v>62.4</v>
      </c>
      <c r="M16" s="667"/>
      <c r="N16" s="1366" t="s">
        <v>1945</v>
      </c>
      <c r="O16" s="1366" t="s">
        <v>6420</v>
      </c>
      <c r="P16" s="1366"/>
      <c r="Q16" s="1366"/>
      <c r="R16" s="1366"/>
      <c r="S16" s="1340" t="s">
        <v>4516</v>
      </c>
      <c r="T16" s="1340"/>
      <c r="U16" s="1340"/>
      <c r="V16" s="1340">
        <v>1</v>
      </c>
    </row>
    <row r="17" spans="1:22" s="1360" customFormat="1" ht="31.5">
      <c r="A17" s="1446">
        <v>13</v>
      </c>
      <c r="B17" s="1367">
        <v>12</v>
      </c>
      <c r="C17" s="1340" t="s">
        <v>6431</v>
      </c>
      <c r="D17" s="1340"/>
      <c r="E17" s="1340"/>
      <c r="F17" s="1340"/>
      <c r="G17" s="1720" t="s">
        <v>7683</v>
      </c>
      <c r="H17" s="1340"/>
      <c r="I17" s="1340" t="s">
        <v>6410</v>
      </c>
      <c r="J17" s="1340">
        <v>25</v>
      </c>
      <c r="K17" s="1340">
        <v>281</v>
      </c>
      <c r="L17" s="1371">
        <v>72.7</v>
      </c>
      <c r="M17" s="1371"/>
      <c r="N17" s="1366" t="s">
        <v>1945</v>
      </c>
      <c r="O17" s="1366" t="s">
        <v>6420</v>
      </c>
      <c r="P17" s="1366"/>
      <c r="Q17" s="1366"/>
      <c r="R17" s="1366"/>
      <c r="S17" s="1340" t="s">
        <v>4515</v>
      </c>
      <c r="T17" s="1340"/>
      <c r="U17" s="1340"/>
      <c r="V17" s="1340">
        <v>1</v>
      </c>
    </row>
    <row r="18" spans="1:22" s="1360" customFormat="1" ht="31.5">
      <c r="A18" s="1386">
        <v>14</v>
      </c>
      <c r="B18" s="1340">
        <v>13</v>
      </c>
      <c r="C18" s="1340" t="s">
        <v>6432</v>
      </c>
      <c r="D18" s="1340"/>
      <c r="E18" s="1340"/>
      <c r="F18" s="1340"/>
      <c r="G18" s="1720" t="s">
        <v>7683</v>
      </c>
      <c r="H18" s="1340"/>
      <c r="I18" s="1340" t="s">
        <v>6410</v>
      </c>
      <c r="J18" s="1340">
        <v>26</v>
      </c>
      <c r="K18" s="1369">
        <v>38</v>
      </c>
      <c r="L18" s="1370">
        <v>781.6</v>
      </c>
      <c r="M18" s="1370"/>
      <c r="N18" s="1366" t="s">
        <v>1945</v>
      </c>
      <c r="O18" s="1366" t="s">
        <v>6420</v>
      </c>
      <c r="P18" s="1366"/>
      <c r="Q18" s="1366"/>
      <c r="R18" s="1366"/>
      <c r="S18" s="1340" t="s">
        <v>6433</v>
      </c>
      <c r="T18" s="1340"/>
      <c r="U18" s="1340"/>
      <c r="V18" s="1340">
        <v>1</v>
      </c>
    </row>
    <row r="19" spans="1:22" s="1360" customFormat="1" ht="31.5">
      <c r="A19" s="1386">
        <v>16</v>
      </c>
      <c r="B19" s="1340">
        <v>15</v>
      </c>
      <c r="C19" s="1340" t="s">
        <v>6435</v>
      </c>
      <c r="D19" s="1340"/>
      <c r="E19" s="1340"/>
      <c r="F19" s="1340"/>
      <c r="G19" s="1720" t="s">
        <v>7683</v>
      </c>
      <c r="H19" s="1340"/>
      <c r="I19" s="1340" t="s">
        <v>6410</v>
      </c>
      <c r="J19" s="1340">
        <v>30</v>
      </c>
      <c r="K19" s="1340" t="s">
        <v>6436</v>
      </c>
      <c r="L19" s="667">
        <v>2350.6999999999998</v>
      </c>
      <c r="M19" s="667"/>
      <c r="N19" s="1366" t="s">
        <v>1945</v>
      </c>
      <c r="O19" s="1366" t="s">
        <v>6420</v>
      </c>
      <c r="P19" s="1366"/>
      <c r="Q19" s="1366"/>
      <c r="R19" s="1366"/>
      <c r="S19" s="1340" t="s">
        <v>6437</v>
      </c>
      <c r="T19" s="1340"/>
      <c r="U19" s="1340"/>
      <c r="V19" s="1340">
        <v>1</v>
      </c>
    </row>
    <row r="20" spans="1:22" s="1360" customFormat="1" ht="31.5">
      <c r="A20" s="1446">
        <v>17</v>
      </c>
      <c r="B20" s="1367">
        <v>16</v>
      </c>
      <c r="C20" s="1340" t="s">
        <v>6438</v>
      </c>
      <c r="D20" s="1340"/>
      <c r="E20" s="1340"/>
      <c r="F20" s="1340"/>
      <c r="G20" s="1720" t="s">
        <v>7683</v>
      </c>
      <c r="H20" s="1340"/>
      <c r="I20" s="1340" t="s">
        <v>6410</v>
      </c>
      <c r="J20" s="1340">
        <v>32</v>
      </c>
      <c r="K20" s="1340">
        <v>55</v>
      </c>
      <c r="L20" s="667">
        <v>218.6</v>
      </c>
      <c r="M20" s="667"/>
      <c r="N20" s="1366" t="s">
        <v>1945</v>
      </c>
      <c r="O20" s="1366" t="s">
        <v>6420</v>
      </c>
      <c r="P20" s="1366"/>
      <c r="Q20" s="1366"/>
      <c r="R20" s="1366"/>
      <c r="S20" s="1340" t="s">
        <v>6439</v>
      </c>
      <c r="T20" s="1340"/>
      <c r="U20" s="1340"/>
      <c r="V20" s="1340">
        <v>1</v>
      </c>
    </row>
    <row r="21" spans="1:22" s="1360" customFormat="1" ht="63">
      <c r="A21" s="1446">
        <v>21</v>
      </c>
      <c r="B21" s="1367">
        <v>20</v>
      </c>
      <c r="C21" s="1340" t="s">
        <v>6448</v>
      </c>
      <c r="D21" s="1340"/>
      <c r="E21" s="1340"/>
      <c r="F21" s="1340"/>
      <c r="G21" s="1720" t="s">
        <v>7683</v>
      </c>
      <c r="H21" s="1340"/>
      <c r="I21" s="1340" t="s">
        <v>6444</v>
      </c>
      <c r="J21" s="1340">
        <v>41</v>
      </c>
      <c r="K21" s="1340">
        <v>168</v>
      </c>
      <c r="L21" s="667">
        <v>2249.6999999999998</v>
      </c>
      <c r="M21" s="667"/>
      <c r="N21" s="1366"/>
      <c r="O21" s="1366" t="s">
        <v>6420</v>
      </c>
      <c r="P21" s="1366"/>
      <c r="Q21" s="1366"/>
      <c r="R21" s="1366"/>
      <c r="S21" s="1340" t="s">
        <v>6449</v>
      </c>
      <c r="T21" s="1340"/>
      <c r="U21" s="1340"/>
      <c r="V21" s="1340">
        <v>1</v>
      </c>
    </row>
    <row r="22" spans="1:22" s="1360" customFormat="1" ht="31.5">
      <c r="A22" s="1386">
        <v>22</v>
      </c>
      <c r="B22" s="1340">
        <v>21</v>
      </c>
      <c r="C22" s="1340" t="s">
        <v>6450</v>
      </c>
      <c r="D22" s="1340"/>
      <c r="E22" s="1340"/>
      <c r="F22" s="1340"/>
      <c r="G22" s="1720" t="s">
        <v>7683</v>
      </c>
      <c r="H22" s="1340"/>
      <c r="I22" s="1340" t="s">
        <v>6444</v>
      </c>
      <c r="J22" s="1340">
        <v>41</v>
      </c>
      <c r="K22" s="1340" t="s">
        <v>6451</v>
      </c>
      <c r="L22" s="667">
        <v>255</v>
      </c>
      <c r="M22" s="667"/>
      <c r="N22" s="1366"/>
      <c r="O22" s="1366" t="s">
        <v>6420</v>
      </c>
      <c r="P22" s="1366"/>
      <c r="Q22" s="1366"/>
      <c r="R22" s="1366"/>
      <c r="S22" s="1340" t="s">
        <v>6452</v>
      </c>
      <c r="T22" s="1340"/>
      <c r="U22" s="1340"/>
      <c r="V22" s="1340">
        <v>1</v>
      </c>
    </row>
    <row r="23" spans="1:22" s="1360" customFormat="1" ht="31.5">
      <c r="A23" s="1446">
        <v>23</v>
      </c>
      <c r="B23" s="1367">
        <v>22</v>
      </c>
      <c r="C23" s="1340" t="s">
        <v>6453</v>
      </c>
      <c r="D23" s="1340"/>
      <c r="E23" s="1340"/>
      <c r="F23" s="1340"/>
      <c r="G23" s="1720" t="s">
        <v>7683</v>
      </c>
      <c r="H23" s="1340"/>
      <c r="I23" s="1340" t="s">
        <v>6444</v>
      </c>
      <c r="J23" s="1340">
        <v>43</v>
      </c>
      <c r="K23" s="1340" t="s">
        <v>6454</v>
      </c>
      <c r="L23" s="667">
        <v>135.6</v>
      </c>
      <c r="M23" s="667"/>
      <c r="N23" s="1366"/>
      <c r="O23" s="1366" t="s">
        <v>6420</v>
      </c>
      <c r="P23" s="1366"/>
      <c r="Q23" s="1366"/>
      <c r="R23" s="1366"/>
      <c r="S23" s="1340" t="s">
        <v>6455</v>
      </c>
      <c r="T23" s="1340"/>
      <c r="U23" s="1340"/>
      <c r="V23" s="1340">
        <v>1</v>
      </c>
    </row>
    <row r="24" spans="1:22" s="1360" customFormat="1" ht="31.5">
      <c r="A24" s="1386">
        <v>24</v>
      </c>
      <c r="B24" s="1340">
        <v>23</v>
      </c>
      <c r="C24" s="1340" t="s">
        <v>6456</v>
      </c>
      <c r="D24" s="1340"/>
      <c r="E24" s="1340"/>
      <c r="F24" s="1340"/>
      <c r="G24" s="1720" t="s">
        <v>7683</v>
      </c>
      <c r="H24" s="1340"/>
      <c r="I24" s="1340" t="s">
        <v>6444</v>
      </c>
      <c r="J24" s="1340">
        <v>50</v>
      </c>
      <c r="K24" s="1340" t="s">
        <v>6457</v>
      </c>
      <c r="L24" s="667">
        <v>94</v>
      </c>
      <c r="M24" s="667"/>
      <c r="N24" s="1366"/>
      <c r="O24" s="1366" t="s">
        <v>6420</v>
      </c>
      <c r="P24" s="1366"/>
      <c r="Q24" s="1366"/>
      <c r="R24" s="1366"/>
      <c r="S24" s="1340" t="s">
        <v>6458</v>
      </c>
      <c r="T24" s="1340"/>
      <c r="U24" s="1340"/>
      <c r="V24" s="1340">
        <v>1</v>
      </c>
    </row>
    <row r="25" spans="1:22" s="1360" customFormat="1" ht="31.5">
      <c r="A25" s="1446">
        <v>25</v>
      </c>
      <c r="B25" s="1367">
        <v>24</v>
      </c>
      <c r="C25" s="1340" t="s">
        <v>6459</v>
      </c>
      <c r="D25" s="1340"/>
      <c r="E25" s="1340"/>
      <c r="F25" s="1340"/>
      <c r="G25" s="1720" t="s">
        <v>7683</v>
      </c>
      <c r="H25" s="1340"/>
      <c r="I25" s="1340" t="s">
        <v>6444</v>
      </c>
      <c r="J25" s="1340">
        <v>84</v>
      </c>
      <c r="K25" s="1340"/>
      <c r="L25" s="667">
        <v>2712.6</v>
      </c>
      <c r="M25" s="667"/>
      <c r="N25" s="1366"/>
      <c r="O25" s="1366" t="s">
        <v>6420</v>
      </c>
      <c r="P25" s="1366"/>
      <c r="Q25" s="1366"/>
      <c r="R25" s="1366"/>
      <c r="S25" s="1340" t="s">
        <v>6460</v>
      </c>
      <c r="T25" s="1340"/>
      <c r="U25" s="1340"/>
      <c r="V25" s="1340">
        <v>1</v>
      </c>
    </row>
    <row r="26" spans="1:22" s="1360" customFormat="1" ht="31.5">
      <c r="A26" s="1386">
        <v>26</v>
      </c>
      <c r="B26" s="1340">
        <v>25</v>
      </c>
      <c r="C26" s="1340" t="s">
        <v>6461</v>
      </c>
      <c r="D26" s="1340"/>
      <c r="E26" s="1340"/>
      <c r="F26" s="1340"/>
      <c r="G26" s="1720" t="s">
        <v>7683</v>
      </c>
      <c r="H26" s="1340"/>
      <c r="I26" s="1340" t="s">
        <v>6444</v>
      </c>
      <c r="J26" s="1340">
        <v>93</v>
      </c>
      <c r="K26" s="1340">
        <v>4</v>
      </c>
      <c r="L26" s="667">
        <v>239</v>
      </c>
      <c r="M26" s="667"/>
      <c r="N26" s="1366"/>
      <c r="O26" s="1366" t="s">
        <v>6420</v>
      </c>
      <c r="P26" s="1366"/>
      <c r="Q26" s="1366"/>
      <c r="R26" s="1366"/>
      <c r="S26" s="1340" t="s">
        <v>6462</v>
      </c>
      <c r="T26" s="1340"/>
      <c r="U26" s="1340"/>
      <c r="V26" s="1340">
        <v>1</v>
      </c>
    </row>
    <row r="27" spans="1:22" s="1360" customFormat="1" ht="31.5">
      <c r="A27" s="1446">
        <v>27</v>
      </c>
      <c r="B27" s="1367">
        <v>26</v>
      </c>
      <c r="C27" s="1340" t="s">
        <v>6463</v>
      </c>
      <c r="D27" s="1340"/>
      <c r="E27" s="1340"/>
      <c r="F27" s="1340"/>
      <c r="G27" s="1720" t="s">
        <v>7683</v>
      </c>
      <c r="H27" s="1340"/>
      <c r="I27" s="1340" t="s">
        <v>6444</v>
      </c>
      <c r="J27" s="1340" t="s">
        <v>6464</v>
      </c>
      <c r="K27" s="1340" t="s">
        <v>6465</v>
      </c>
      <c r="L27" s="667">
        <v>528</v>
      </c>
      <c r="M27" s="667"/>
      <c r="N27" s="1366"/>
      <c r="O27" s="1366" t="s">
        <v>6420</v>
      </c>
      <c r="P27" s="1366"/>
      <c r="Q27" s="1366"/>
      <c r="R27" s="1366"/>
      <c r="S27" s="1340" t="s">
        <v>6466</v>
      </c>
      <c r="T27" s="1340"/>
      <c r="U27" s="1340"/>
      <c r="V27" s="1340">
        <v>1</v>
      </c>
    </row>
    <row r="28" spans="1:22" s="1360" customFormat="1" ht="126">
      <c r="A28" s="1386">
        <v>28</v>
      </c>
      <c r="B28" s="1340">
        <v>27</v>
      </c>
      <c r="C28" s="1340" t="s">
        <v>6467</v>
      </c>
      <c r="D28" s="1340"/>
      <c r="E28" s="1340"/>
      <c r="F28" s="1340"/>
      <c r="G28" s="1720" t="s">
        <v>7683</v>
      </c>
      <c r="H28" s="1340"/>
      <c r="I28" s="1340" t="s">
        <v>6444</v>
      </c>
      <c r="J28" s="1340" t="s">
        <v>6468</v>
      </c>
      <c r="K28" s="1340" t="s">
        <v>6469</v>
      </c>
      <c r="L28" s="667">
        <v>92.6</v>
      </c>
      <c r="M28" s="667"/>
      <c r="N28" s="1366"/>
      <c r="O28" s="1366" t="s">
        <v>6420</v>
      </c>
      <c r="P28" s="1366"/>
      <c r="Q28" s="1366"/>
      <c r="R28" s="1366"/>
      <c r="S28" s="1340" t="s">
        <v>6470</v>
      </c>
      <c r="T28" s="1340"/>
      <c r="U28" s="1340"/>
      <c r="V28" s="1340">
        <v>1</v>
      </c>
    </row>
    <row r="29" spans="1:22" s="1360" customFormat="1" ht="31.5">
      <c r="A29" s="1446">
        <v>29</v>
      </c>
      <c r="B29" s="1367">
        <v>28</v>
      </c>
      <c r="C29" s="1372" t="s">
        <v>6471</v>
      </c>
      <c r="D29" s="1372"/>
      <c r="E29" s="1372"/>
      <c r="F29" s="1372"/>
      <c r="G29" s="1720" t="s">
        <v>7683</v>
      </c>
      <c r="H29" s="1372"/>
      <c r="I29" s="1372" t="s">
        <v>6472</v>
      </c>
      <c r="J29" s="1372">
        <v>34</v>
      </c>
      <c r="K29" s="1372">
        <v>46</v>
      </c>
      <c r="L29" s="1373">
        <v>3564</v>
      </c>
      <c r="M29" s="1373"/>
      <c r="N29" s="1374"/>
      <c r="O29" s="1374" t="s">
        <v>6420</v>
      </c>
      <c r="P29" s="1374"/>
      <c r="Q29" s="1374"/>
      <c r="R29" s="1374"/>
      <c r="S29" s="1372" t="s">
        <v>6473</v>
      </c>
      <c r="T29" s="1372"/>
      <c r="U29" s="1372"/>
      <c r="V29" s="1372">
        <v>1</v>
      </c>
    </row>
    <row r="30" spans="1:22" s="1360" customFormat="1">
      <c r="A30" s="1386">
        <v>30</v>
      </c>
      <c r="B30" s="1340">
        <v>29</v>
      </c>
      <c r="C30" s="1372" t="s">
        <v>6474</v>
      </c>
      <c r="D30" s="1372"/>
      <c r="E30" s="1372"/>
      <c r="F30" s="1372"/>
      <c r="G30" s="1720" t="s">
        <v>7683</v>
      </c>
      <c r="H30" s="1372"/>
      <c r="I30" s="1372" t="s">
        <v>6472</v>
      </c>
      <c r="J30" s="1372">
        <v>34</v>
      </c>
      <c r="K30" s="1372">
        <v>46</v>
      </c>
      <c r="L30" s="1373">
        <v>100</v>
      </c>
      <c r="M30" s="1373"/>
      <c r="N30" s="1374"/>
      <c r="O30" s="1374" t="s">
        <v>6420</v>
      </c>
      <c r="P30" s="1374"/>
      <c r="Q30" s="1374"/>
      <c r="R30" s="1374"/>
      <c r="S30" s="1372" t="s">
        <v>4032</v>
      </c>
      <c r="T30" s="1372"/>
      <c r="U30" s="1372"/>
      <c r="V30" s="1372">
        <v>1</v>
      </c>
    </row>
    <row r="31" spans="1:22" s="1360" customFormat="1" ht="31.5">
      <c r="A31" s="1446">
        <v>31</v>
      </c>
      <c r="B31" s="1367">
        <v>30</v>
      </c>
      <c r="C31" s="1340" t="s">
        <v>6475</v>
      </c>
      <c r="D31" s="1340"/>
      <c r="E31" s="1340"/>
      <c r="F31" s="1340"/>
      <c r="G31" s="1720" t="s">
        <v>7683</v>
      </c>
      <c r="H31" s="1340"/>
      <c r="I31" s="1340" t="s">
        <v>6472</v>
      </c>
      <c r="J31" s="1340">
        <v>34</v>
      </c>
      <c r="K31" s="1340">
        <v>48</v>
      </c>
      <c r="L31" s="667">
        <v>530</v>
      </c>
      <c r="M31" s="667"/>
      <c r="N31" s="1366"/>
      <c r="O31" s="1366" t="s">
        <v>6420</v>
      </c>
      <c r="P31" s="1366"/>
      <c r="Q31" s="1366"/>
      <c r="R31" s="1366"/>
      <c r="S31" s="1340" t="s">
        <v>6476</v>
      </c>
      <c r="T31" s="1340"/>
      <c r="U31" s="1340"/>
      <c r="V31" s="1340">
        <v>1</v>
      </c>
    </row>
    <row r="32" spans="1:22" s="1360" customFormat="1" ht="31.5">
      <c r="A32" s="1386">
        <v>32</v>
      </c>
      <c r="B32" s="1340">
        <v>31</v>
      </c>
      <c r="C32" s="1340" t="s">
        <v>6477</v>
      </c>
      <c r="D32" s="1340"/>
      <c r="E32" s="1340"/>
      <c r="F32" s="1340"/>
      <c r="G32" s="1720" t="s">
        <v>7683</v>
      </c>
      <c r="H32" s="1340"/>
      <c r="I32" s="1340" t="s">
        <v>6472</v>
      </c>
      <c r="J32" s="1340">
        <v>34</v>
      </c>
      <c r="K32" s="1340">
        <v>460</v>
      </c>
      <c r="L32" s="667">
        <v>1618</v>
      </c>
      <c r="M32" s="667"/>
      <c r="N32" s="1366"/>
      <c r="O32" s="1366" t="s">
        <v>6420</v>
      </c>
      <c r="P32" s="1366"/>
      <c r="Q32" s="1366"/>
      <c r="R32" s="1366"/>
      <c r="S32" s="1340" t="s">
        <v>6478</v>
      </c>
      <c r="T32" s="1340"/>
      <c r="U32" s="1340"/>
      <c r="V32" s="1340">
        <v>1</v>
      </c>
    </row>
    <row r="33" spans="1:22" s="1360" customFormat="1">
      <c r="A33" s="1386">
        <v>34</v>
      </c>
      <c r="B33" s="1340">
        <v>33</v>
      </c>
      <c r="C33" s="1340" t="s">
        <v>6481</v>
      </c>
      <c r="D33" s="1340"/>
      <c r="E33" s="1340"/>
      <c r="F33" s="1340"/>
      <c r="G33" s="1720" t="s">
        <v>7683</v>
      </c>
      <c r="H33" s="1340"/>
      <c r="I33" s="1340" t="s">
        <v>6472</v>
      </c>
      <c r="J33" s="1340">
        <v>34</v>
      </c>
      <c r="K33" s="1340">
        <v>987</v>
      </c>
      <c r="L33" s="667">
        <v>162</v>
      </c>
      <c r="M33" s="667"/>
      <c r="N33" s="1366"/>
      <c r="O33" s="1366" t="s">
        <v>6420</v>
      </c>
      <c r="P33" s="1366"/>
      <c r="Q33" s="1366"/>
      <c r="R33" s="1366"/>
      <c r="S33" s="1340" t="s">
        <v>6482</v>
      </c>
      <c r="T33" s="1340"/>
      <c r="U33" s="1340"/>
      <c r="V33" s="1340">
        <v>1</v>
      </c>
    </row>
    <row r="34" spans="1:22" s="1360" customFormat="1">
      <c r="A34" s="1446">
        <v>35</v>
      </c>
      <c r="B34" s="1367">
        <v>34</v>
      </c>
      <c r="C34" s="1340" t="s">
        <v>6483</v>
      </c>
      <c r="D34" s="1340"/>
      <c r="E34" s="1340"/>
      <c r="F34" s="1340"/>
      <c r="G34" s="1720" t="s">
        <v>7683</v>
      </c>
      <c r="H34" s="1340"/>
      <c r="I34" s="1340" t="s">
        <v>6472</v>
      </c>
      <c r="J34" s="1340">
        <v>34</v>
      </c>
      <c r="K34" s="1340">
        <v>988</v>
      </c>
      <c r="L34" s="667">
        <v>560</v>
      </c>
      <c r="M34" s="667"/>
      <c r="N34" s="1366"/>
      <c r="O34" s="1366" t="s">
        <v>6420</v>
      </c>
      <c r="P34" s="1366"/>
      <c r="Q34" s="1366"/>
      <c r="R34" s="1366"/>
      <c r="S34" s="1340" t="s">
        <v>4033</v>
      </c>
      <c r="T34" s="1340"/>
      <c r="U34" s="1340"/>
      <c r="V34" s="1340">
        <v>1</v>
      </c>
    </row>
    <row r="35" spans="1:22" s="1360" customFormat="1">
      <c r="A35" s="1386">
        <v>36</v>
      </c>
      <c r="B35" s="1340">
        <v>35</v>
      </c>
      <c r="C35" s="1340" t="s">
        <v>6484</v>
      </c>
      <c r="D35" s="1340"/>
      <c r="E35" s="1340"/>
      <c r="F35" s="1340"/>
      <c r="G35" s="1720" t="s">
        <v>7683</v>
      </c>
      <c r="H35" s="1340"/>
      <c r="I35" s="1340" t="s">
        <v>6472</v>
      </c>
      <c r="J35" s="1340">
        <v>34</v>
      </c>
      <c r="K35" s="1340" t="s">
        <v>6485</v>
      </c>
      <c r="L35" s="667">
        <v>1608</v>
      </c>
      <c r="M35" s="667"/>
      <c r="N35" s="1366"/>
      <c r="O35" s="1366" t="s">
        <v>6420</v>
      </c>
      <c r="P35" s="1366"/>
      <c r="Q35" s="1366"/>
      <c r="R35" s="1366"/>
      <c r="S35" s="1340" t="s">
        <v>6486</v>
      </c>
      <c r="T35" s="1340"/>
      <c r="U35" s="1340"/>
      <c r="V35" s="1340">
        <v>1</v>
      </c>
    </row>
    <row r="36" spans="1:22" s="1360" customFormat="1">
      <c r="A36" s="1446">
        <v>37</v>
      </c>
      <c r="B36" s="1367">
        <v>36</v>
      </c>
      <c r="C36" s="1340" t="s">
        <v>6487</v>
      </c>
      <c r="D36" s="1340"/>
      <c r="E36" s="1340"/>
      <c r="F36" s="1340"/>
      <c r="G36" s="1720" t="s">
        <v>7683</v>
      </c>
      <c r="H36" s="1340"/>
      <c r="I36" s="1340" t="s">
        <v>6472</v>
      </c>
      <c r="J36" s="1340">
        <v>35</v>
      </c>
      <c r="K36" s="1340">
        <v>109</v>
      </c>
      <c r="L36" s="667">
        <v>97.5</v>
      </c>
      <c r="M36" s="667"/>
      <c r="N36" s="1366"/>
      <c r="O36" s="1366" t="s">
        <v>6420</v>
      </c>
      <c r="P36" s="1366"/>
      <c r="Q36" s="1366"/>
      <c r="R36" s="1366"/>
      <c r="S36" s="1340" t="s">
        <v>4031</v>
      </c>
      <c r="T36" s="1340"/>
      <c r="U36" s="1340"/>
      <c r="V36" s="1340">
        <v>1</v>
      </c>
    </row>
    <row r="37" spans="1:22" s="1360" customFormat="1">
      <c r="A37" s="1446">
        <v>39</v>
      </c>
      <c r="B37" s="1367">
        <v>38</v>
      </c>
      <c r="C37" s="1340" t="s">
        <v>6490</v>
      </c>
      <c r="D37" s="1340"/>
      <c r="E37" s="1340"/>
      <c r="F37" s="1340"/>
      <c r="G37" s="1720" t="s">
        <v>7683</v>
      </c>
      <c r="H37" s="1340"/>
      <c r="I37" s="1340" t="s">
        <v>6472</v>
      </c>
      <c r="J37" s="1340">
        <v>36</v>
      </c>
      <c r="K37" s="1340">
        <v>17</v>
      </c>
      <c r="L37" s="667">
        <v>100</v>
      </c>
      <c r="M37" s="667"/>
      <c r="N37" s="1366"/>
      <c r="O37" s="1366" t="s">
        <v>6420</v>
      </c>
      <c r="P37" s="1366"/>
      <c r="Q37" s="1366"/>
      <c r="R37" s="1366"/>
      <c r="S37" s="1340" t="s">
        <v>4029</v>
      </c>
      <c r="T37" s="1340"/>
      <c r="U37" s="1340"/>
      <c r="V37" s="1340">
        <v>1</v>
      </c>
    </row>
    <row r="38" spans="1:22" s="1360" customFormat="1" ht="31.5">
      <c r="A38" s="1446">
        <v>43</v>
      </c>
      <c r="B38" s="1367">
        <v>42</v>
      </c>
      <c r="C38" s="1340" t="s">
        <v>6496</v>
      </c>
      <c r="D38" s="1340"/>
      <c r="E38" s="1340"/>
      <c r="F38" s="1340"/>
      <c r="G38" s="1720" t="s">
        <v>7683</v>
      </c>
      <c r="H38" s="1340"/>
      <c r="I38" s="1340" t="s">
        <v>6472</v>
      </c>
      <c r="J38" s="1340">
        <v>46</v>
      </c>
      <c r="K38" s="1340" t="s">
        <v>6497</v>
      </c>
      <c r="L38" s="667">
        <v>24060</v>
      </c>
      <c r="M38" s="667"/>
      <c r="N38" s="1366"/>
      <c r="O38" s="1366" t="s">
        <v>6420</v>
      </c>
      <c r="P38" s="1366"/>
      <c r="Q38" s="1366"/>
      <c r="R38" s="1366"/>
      <c r="S38" s="1340" t="s">
        <v>6498</v>
      </c>
      <c r="T38" s="1340"/>
      <c r="U38" s="1340"/>
      <c r="V38" s="1340">
        <v>1</v>
      </c>
    </row>
    <row r="39" spans="1:22" s="1360" customFormat="1">
      <c r="A39" s="1386">
        <v>46</v>
      </c>
      <c r="B39" s="1340">
        <v>45</v>
      </c>
      <c r="C39" s="1340" t="s">
        <v>6502</v>
      </c>
      <c r="D39" s="1340"/>
      <c r="E39" s="1340"/>
      <c r="F39" s="1340"/>
      <c r="G39" s="1720" t="s">
        <v>7683</v>
      </c>
      <c r="H39" s="1340"/>
      <c r="I39" s="1340" t="s">
        <v>6501</v>
      </c>
      <c r="J39" s="1340">
        <v>5</v>
      </c>
      <c r="K39" s="1340" t="s">
        <v>6503</v>
      </c>
      <c r="L39" s="667">
        <v>147</v>
      </c>
      <c r="M39" s="667"/>
      <c r="N39" s="1366"/>
      <c r="O39" s="1366" t="s">
        <v>6420</v>
      </c>
      <c r="P39" s="1366"/>
      <c r="Q39" s="1366"/>
      <c r="R39" s="1366"/>
      <c r="S39" s="1340" t="s">
        <v>5480</v>
      </c>
      <c r="T39" s="1340"/>
      <c r="U39" s="1340"/>
      <c r="V39" s="1340">
        <v>1</v>
      </c>
    </row>
    <row r="40" spans="1:22" s="1360" customFormat="1">
      <c r="A40" s="1446">
        <v>49</v>
      </c>
      <c r="B40" s="1367">
        <v>48</v>
      </c>
      <c r="C40" s="1340" t="s">
        <v>6502</v>
      </c>
      <c r="D40" s="1340"/>
      <c r="E40" s="1340"/>
      <c r="F40" s="1340"/>
      <c r="G40" s="1720" t="s">
        <v>7683</v>
      </c>
      <c r="H40" s="1340"/>
      <c r="I40" s="1340" t="s">
        <v>6501</v>
      </c>
      <c r="J40" s="1340">
        <v>19</v>
      </c>
      <c r="K40" s="1340">
        <v>35</v>
      </c>
      <c r="L40" s="667">
        <v>89.7</v>
      </c>
      <c r="M40" s="667"/>
      <c r="N40" s="1366"/>
      <c r="O40" s="1366" t="s">
        <v>6420</v>
      </c>
      <c r="P40" s="1366"/>
      <c r="Q40" s="1366"/>
      <c r="R40" s="1366"/>
      <c r="S40" s="1340" t="s">
        <v>6507</v>
      </c>
      <c r="T40" s="1340"/>
      <c r="U40" s="1340"/>
      <c r="V40" s="1340">
        <v>1</v>
      </c>
    </row>
    <row r="41" spans="1:22" s="1360" customFormat="1">
      <c r="A41" s="1386">
        <v>50</v>
      </c>
      <c r="B41" s="1340">
        <v>49</v>
      </c>
      <c r="C41" s="1340" t="s">
        <v>6502</v>
      </c>
      <c r="D41" s="1340"/>
      <c r="E41" s="1340"/>
      <c r="F41" s="1340"/>
      <c r="G41" s="1720" t="s">
        <v>7683</v>
      </c>
      <c r="H41" s="1340"/>
      <c r="I41" s="1340" t="s">
        <v>6501</v>
      </c>
      <c r="J41" s="1340">
        <v>19</v>
      </c>
      <c r="K41" s="1340" t="s">
        <v>6508</v>
      </c>
      <c r="L41" s="667">
        <v>34.1</v>
      </c>
      <c r="M41" s="667"/>
      <c r="N41" s="1366"/>
      <c r="O41" s="1366" t="s">
        <v>6420</v>
      </c>
      <c r="P41" s="1366"/>
      <c r="Q41" s="1366"/>
      <c r="R41" s="1366"/>
      <c r="S41" s="1340" t="s">
        <v>6509</v>
      </c>
      <c r="T41" s="1340"/>
      <c r="U41" s="1340"/>
      <c r="V41" s="1340">
        <v>1</v>
      </c>
    </row>
    <row r="42" spans="1:22" s="1360" customFormat="1" ht="78.75">
      <c r="A42" s="1446">
        <v>51</v>
      </c>
      <c r="B42" s="1367">
        <v>50</v>
      </c>
      <c r="C42" s="1340" t="s">
        <v>6502</v>
      </c>
      <c r="D42" s="1340"/>
      <c r="E42" s="1340"/>
      <c r="F42" s="1340"/>
      <c r="G42" s="1720" t="s">
        <v>7683</v>
      </c>
      <c r="H42" s="1340"/>
      <c r="I42" s="1340" t="s">
        <v>6501</v>
      </c>
      <c r="J42" s="1340">
        <v>19</v>
      </c>
      <c r="K42" s="1340" t="s">
        <v>6510</v>
      </c>
      <c r="L42" s="667">
        <v>72.5</v>
      </c>
      <c r="M42" s="667"/>
      <c r="N42" s="1366"/>
      <c r="O42" s="1366" t="s">
        <v>6420</v>
      </c>
      <c r="P42" s="1366"/>
      <c r="Q42" s="1366"/>
      <c r="R42" s="1366"/>
      <c r="S42" s="1340" t="s">
        <v>6511</v>
      </c>
      <c r="T42" s="1340"/>
      <c r="U42" s="1340"/>
      <c r="V42" s="1340">
        <v>1</v>
      </c>
    </row>
    <row r="43" spans="1:22" s="1360" customFormat="1">
      <c r="A43" s="1386">
        <v>52</v>
      </c>
      <c r="B43" s="1340">
        <v>51</v>
      </c>
      <c r="C43" s="1340" t="s">
        <v>6502</v>
      </c>
      <c r="D43" s="1340"/>
      <c r="E43" s="1340"/>
      <c r="F43" s="1340"/>
      <c r="G43" s="1720" t="s">
        <v>7683</v>
      </c>
      <c r="H43" s="1340"/>
      <c r="I43" s="1340" t="s">
        <v>6501</v>
      </c>
      <c r="J43" s="1340">
        <v>21</v>
      </c>
      <c r="K43" s="1340">
        <v>20</v>
      </c>
      <c r="L43" s="667">
        <v>249.6</v>
      </c>
      <c r="M43" s="667"/>
      <c r="N43" s="1366"/>
      <c r="O43" s="1366" t="s">
        <v>6420</v>
      </c>
      <c r="P43" s="1366"/>
      <c r="Q43" s="1366"/>
      <c r="R43" s="1366"/>
      <c r="S43" s="1340" t="s">
        <v>6512</v>
      </c>
      <c r="T43" s="1340"/>
      <c r="U43" s="1340"/>
      <c r="V43" s="1340">
        <v>1</v>
      </c>
    </row>
    <row r="44" spans="1:22" s="1360" customFormat="1" ht="31.5">
      <c r="A44" s="1446">
        <v>55</v>
      </c>
      <c r="B44" s="1367">
        <v>54</v>
      </c>
      <c r="C44" s="1340" t="s">
        <v>6513</v>
      </c>
      <c r="D44" s="1340"/>
      <c r="E44" s="1340"/>
      <c r="F44" s="1340"/>
      <c r="G44" s="1720" t="s">
        <v>7683</v>
      </c>
      <c r="H44" s="1340"/>
      <c r="I44" s="1340" t="s">
        <v>6501</v>
      </c>
      <c r="J44" s="1340">
        <v>24</v>
      </c>
      <c r="K44" s="1340">
        <v>49</v>
      </c>
      <c r="L44" s="667">
        <v>3207.8</v>
      </c>
      <c r="M44" s="667"/>
      <c r="N44" s="1366"/>
      <c r="O44" s="1366" t="s">
        <v>6420</v>
      </c>
      <c r="P44" s="1366"/>
      <c r="Q44" s="1366"/>
      <c r="R44" s="1366"/>
      <c r="S44" s="1340" t="s">
        <v>6517</v>
      </c>
      <c r="T44" s="1340"/>
      <c r="U44" s="1340"/>
      <c r="V44" s="1340">
        <v>1</v>
      </c>
    </row>
    <row r="45" spans="1:22" s="1360" customFormat="1" ht="31.5">
      <c r="A45" s="1386">
        <v>60</v>
      </c>
      <c r="B45" s="1340">
        <v>59</v>
      </c>
      <c r="C45" s="1340" t="s">
        <v>6525</v>
      </c>
      <c r="D45" s="1340"/>
      <c r="E45" s="1340"/>
      <c r="F45" s="1340"/>
      <c r="G45" s="1720" t="s">
        <v>7683</v>
      </c>
      <c r="H45" s="1340"/>
      <c r="I45" s="1340" t="s">
        <v>6501</v>
      </c>
      <c r="J45" s="1340">
        <v>42</v>
      </c>
      <c r="K45" s="1340">
        <v>46</v>
      </c>
      <c r="L45" s="667">
        <v>137</v>
      </c>
      <c r="M45" s="667"/>
      <c r="N45" s="1366"/>
      <c r="O45" s="1366" t="s">
        <v>6420</v>
      </c>
      <c r="P45" s="1366"/>
      <c r="Q45" s="1366"/>
      <c r="R45" s="1366"/>
      <c r="S45" s="1340" t="s">
        <v>6526</v>
      </c>
      <c r="T45" s="1340"/>
      <c r="U45" s="1340"/>
      <c r="V45" s="1340">
        <v>1</v>
      </c>
    </row>
    <row r="46" spans="1:22" s="1360" customFormat="1">
      <c r="A46" s="1446">
        <v>61</v>
      </c>
      <c r="B46" s="1367">
        <v>60</v>
      </c>
      <c r="C46" s="1340" t="s">
        <v>6525</v>
      </c>
      <c r="D46" s="1340"/>
      <c r="E46" s="1340"/>
      <c r="F46" s="1340"/>
      <c r="G46" s="1720" t="s">
        <v>7683</v>
      </c>
      <c r="H46" s="1340"/>
      <c r="I46" s="1340" t="s">
        <v>6501</v>
      </c>
      <c r="J46" s="1340">
        <v>42</v>
      </c>
      <c r="K46" s="1340">
        <v>46</v>
      </c>
      <c r="L46" s="667">
        <v>137</v>
      </c>
      <c r="M46" s="667"/>
      <c r="N46" s="1366"/>
      <c r="O46" s="1366" t="s">
        <v>6420</v>
      </c>
      <c r="P46" s="1366"/>
      <c r="Q46" s="1366"/>
      <c r="R46" s="1366"/>
      <c r="S46" s="1340" t="s">
        <v>5480</v>
      </c>
      <c r="T46" s="1340"/>
      <c r="U46" s="1340"/>
      <c r="V46" s="1340">
        <v>1</v>
      </c>
    </row>
    <row r="47" spans="1:22" s="1360" customFormat="1">
      <c r="A47" s="1446">
        <v>81</v>
      </c>
      <c r="B47" s="1367">
        <v>80</v>
      </c>
      <c r="C47" s="1340" t="s">
        <v>6525</v>
      </c>
      <c r="D47" s="1340"/>
      <c r="E47" s="1340"/>
      <c r="F47" s="1340"/>
      <c r="G47" s="1720" t="s">
        <v>7683</v>
      </c>
      <c r="H47" s="1340"/>
      <c r="I47" s="1340" t="s">
        <v>6501</v>
      </c>
      <c r="J47" s="1340"/>
      <c r="K47" s="1340"/>
      <c r="L47" s="667">
        <v>100</v>
      </c>
      <c r="M47" s="667"/>
      <c r="N47" s="1366"/>
      <c r="O47" s="1366" t="s">
        <v>6420</v>
      </c>
      <c r="P47" s="1366"/>
      <c r="Q47" s="1366"/>
      <c r="R47" s="1366"/>
      <c r="S47" s="1340" t="s">
        <v>5480</v>
      </c>
      <c r="T47" s="1340"/>
      <c r="U47" s="1340"/>
      <c r="V47" s="1340">
        <v>1</v>
      </c>
    </row>
    <row r="48" spans="1:22" s="1360" customFormat="1">
      <c r="A48" s="1446">
        <v>95</v>
      </c>
      <c r="B48" s="1367">
        <v>94</v>
      </c>
      <c r="C48" s="1340" t="s">
        <v>6572</v>
      </c>
      <c r="D48" s="1340"/>
      <c r="E48" s="1340"/>
      <c r="F48" s="1340"/>
      <c r="G48" s="1720" t="s">
        <v>7683</v>
      </c>
      <c r="H48" s="1340"/>
      <c r="I48" s="1340" t="s">
        <v>6567</v>
      </c>
      <c r="J48" s="1340">
        <v>5</v>
      </c>
      <c r="K48" s="1340">
        <v>51</v>
      </c>
      <c r="L48" s="667" t="s">
        <v>6573</v>
      </c>
      <c r="M48" s="667"/>
      <c r="N48" s="1366" t="s">
        <v>1039</v>
      </c>
      <c r="O48" s="1340" t="s">
        <v>6420</v>
      </c>
      <c r="P48" s="1340"/>
      <c r="Q48" s="1340"/>
      <c r="R48" s="1340"/>
      <c r="S48" s="1340" t="s">
        <v>6574</v>
      </c>
      <c r="T48" s="1340"/>
      <c r="U48" s="1340"/>
      <c r="V48" s="1340">
        <v>1</v>
      </c>
    </row>
    <row r="49" spans="1:22" s="1360" customFormat="1">
      <c r="A49" s="1386">
        <v>98</v>
      </c>
      <c r="B49" s="1340">
        <v>97</v>
      </c>
      <c r="C49" s="1340" t="s">
        <v>6575</v>
      </c>
      <c r="D49" s="1340"/>
      <c r="E49" s="1340"/>
      <c r="F49" s="1340"/>
      <c r="G49" s="1720" t="s">
        <v>7683</v>
      </c>
      <c r="H49" s="1340"/>
      <c r="I49" s="1340" t="s">
        <v>6567</v>
      </c>
      <c r="J49" s="1340">
        <v>9</v>
      </c>
      <c r="K49" s="1340">
        <v>74</v>
      </c>
      <c r="L49" s="667">
        <v>153.30000000000001</v>
      </c>
      <c r="M49" s="667"/>
      <c r="N49" s="1366" t="s">
        <v>1039</v>
      </c>
      <c r="O49" s="1340" t="s">
        <v>6420</v>
      </c>
      <c r="P49" s="1340"/>
      <c r="Q49" s="1340"/>
      <c r="R49" s="1340"/>
      <c r="S49" s="1340" t="s">
        <v>4031</v>
      </c>
      <c r="T49" s="1340"/>
      <c r="U49" s="1340"/>
      <c r="V49" s="1340">
        <v>1</v>
      </c>
    </row>
    <row r="50" spans="1:22" s="1360" customFormat="1" ht="31.5">
      <c r="A50" s="1386">
        <v>100</v>
      </c>
      <c r="B50" s="1340">
        <v>99</v>
      </c>
      <c r="C50" s="1340" t="s">
        <v>6576</v>
      </c>
      <c r="D50" s="1340"/>
      <c r="E50" s="1340"/>
      <c r="F50" s="1340"/>
      <c r="G50" s="1720" t="s">
        <v>7683</v>
      </c>
      <c r="H50" s="1340"/>
      <c r="I50" s="1340" t="s">
        <v>6567</v>
      </c>
      <c r="J50" s="1340">
        <v>12</v>
      </c>
      <c r="K50" s="1340">
        <v>32</v>
      </c>
      <c r="L50" s="667">
        <v>926.9</v>
      </c>
      <c r="M50" s="667"/>
      <c r="N50" s="1366" t="s">
        <v>1039</v>
      </c>
      <c r="O50" s="1340" t="s">
        <v>6420</v>
      </c>
      <c r="P50" s="1340"/>
      <c r="Q50" s="1340"/>
      <c r="R50" s="1340"/>
      <c r="S50" s="1340" t="s">
        <v>6577</v>
      </c>
      <c r="T50" s="1340"/>
      <c r="U50" s="1340"/>
      <c r="V50" s="1340">
        <v>1</v>
      </c>
    </row>
    <row r="51" spans="1:22" s="1360" customFormat="1">
      <c r="A51" s="1386">
        <v>130</v>
      </c>
      <c r="B51" s="1340">
        <v>129</v>
      </c>
      <c r="C51" s="1340" t="s">
        <v>6606</v>
      </c>
      <c r="D51" s="1340"/>
      <c r="E51" s="1340"/>
      <c r="F51" s="1340"/>
      <c r="G51" s="1720" t="s">
        <v>7683</v>
      </c>
      <c r="H51" s="1340"/>
      <c r="I51" s="1340" t="s">
        <v>6567</v>
      </c>
      <c r="J51" s="1340">
        <v>62</v>
      </c>
      <c r="K51" s="1340">
        <v>31</v>
      </c>
      <c r="L51" s="667">
        <v>985</v>
      </c>
      <c r="M51" s="667"/>
      <c r="N51" s="1366" t="s">
        <v>6607</v>
      </c>
      <c r="O51" s="1340" t="s">
        <v>6420</v>
      </c>
      <c r="P51" s="1340"/>
      <c r="Q51" s="1340"/>
      <c r="R51" s="1340"/>
      <c r="S51" s="1340" t="s">
        <v>6608</v>
      </c>
      <c r="T51" s="1340"/>
      <c r="U51" s="1340"/>
      <c r="V51" s="1340">
        <v>1</v>
      </c>
    </row>
    <row r="52" spans="1:22" s="1360" customFormat="1">
      <c r="A52" s="1446">
        <v>139</v>
      </c>
      <c r="B52" s="1367">
        <v>138</v>
      </c>
      <c r="C52" s="1340" t="s">
        <v>6623</v>
      </c>
      <c r="D52" s="1340"/>
      <c r="E52" s="1340"/>
      <c r="F52" s="1340"/>
      <c r="G52" s="1720" t="s">
        <v>7683</v>
      </c>
      <c r="H52" s="1340"/>
      <c r="I52" s="1340" t="s">
        <v>6567</v>
      </c>
      <c r="J52" s="1376" t="s">
        <v>6622</v>
      </c>
      <c r="K52" s="1340">
        <v>46</v>
      </c>
      <c r="L52" s="667">
        <v>50</v>
      </c>
      <c r="M52" s="667"/>
      <c r="N52" s="1366" t="s">
        <v>1313</v>
      </c>
      <c r="O52" s="1340" t="s">
        <v>6420</v>
      </c>
      <c r="P52" s="1340"/>
      <c r="Q52" s="1340"/>
      <c r="R52" s="1340"/>
      <c r="S52" s="1340" t="s">
        <v>6624</v>
      </c>
      <c r="T52" s="1340"/>
      <c r="U52" s="1340"/>
      <c r="V52" s="1340">
        <v>1</v>
      </c>
    </row>
    <row r="53" spans="1:22" s="1360" customFormat="1">
      <c r="A53" s="1446">
        <v>141</v>
      </c>
      <c r="B53" s="1367">
        <v>140</v>
      </c>
      <c r="C53" s="1340" t="s">
        <v>6628</v>
      </c>
      <c r="D53" s="1340"/>
      <c r="E53" s="1340"/>
      <c r="F53" s="1340"/>
      <c r="G53" s="1720" t="s">
        <v>7683</v>
      </c>
      <c r="H53" s="1340"/>
      <c r="I53" s="1340" t="s">
        <v>6567</v>
      </c>
      <c r="J53" s="1376" t="s">
        <v>6629</v>
      </c>
      <c r="K53" s="1340">
        <v>28</v>
      </c>
      <c r="L53" s="667">
        <v>50</v>
      </c>
      <c r="M53" s="667"/>
      <c r="N53" s="1366" t="s">
        <v>1039</v>
      </c>
      <c r="O53" s="1340" t="s">
        <v>6420</v>
      </c>
      <c r="P53" s="1340"/>
      <c r="Q53" s="1340"/>
      <c r="R53" s="1340"/>
      <c r="S53" s="1340" t="s">
        <v>4492</v>
      </c>
      <c r="T53" s="1340"/>
      <c r="U53" s="1340"/>
      <c r="V53" s="1340">
        <v>1</v>
      </c>
    </row>
    <row r="54" spans="1:22" s="1360" customFormat="1">
      <c r="A54" s="1386">
        <v>142</v>
      </c>
      <c r="B54" s="1340">
        <v>141</v>
      </c>
      <c r="C54" s="1340" t="s">
        <v>6630</v>
      </c>
      <c r="D54" s="1340"/>
      <c r="E54" s="1340"/>
      <c r="F54" s="1340"/>
      <c r="G54" s="1720" t="s">
        <v>7683</v>
      </c>
      <c r="H54" s="1340"/>
      <c r="I54" s="1340" t="s">
        <v>6631</v>
      </c>
      <c r="J54" s="1340">
        <v>2</v>
      </c>
      <c r="K54" s="1340" t="s">
        <v>6632</v>
      </c>
      <c r="L54" s="667">
        <v>43</v>
      </c>
      <c r="M54" s="667"/>
      <c r="N54" s="1366"/>
      <c r="O54" s="1366" t="s">
        <v>6420</v>
      </c>
      <c r="P54" s="1366"/>
      <c r="Q54" s="1366"/>
      <c r="R54" s="1366"/>
      <c r="S54" s="1340" t="s">
        <v>6633</v>
      </c>
      <c r="T54" s="1340"/>
      <c r="U54" s="1340"/>
      <c r="V54" s="1340">
        <v>1</v>
      </c>
    </row>
    <row r="55" spans="1:22" s="1360" customFormat="1" ht="31.5">
      <c r="A55" s="1446">
        <v>143</v>
      </c>
      <c r="B55" s="1367">
        <v>142</v>
      </c>
      <c r="C55" s="1340" t="s">
        <v>6634</v>
      </c>
      <c r="D55" s="1340"/>
      <c r="E55" s="1340"/>
      <c r="F55" s="1340"/>
      <c r="G55" s="1720" t="s">
        <v>7683</v>
      </c>
      <c r="H55" s="1340"/>
      <c r="I55" s="1340" t="s">
        <v>6631</v>
      </c>
      <c r="J55" s="1340">
        <v>2</v>
      </c>
      <c r="K55" s="1340" t="s">
        <v>6635</v>
      </c>
      <c r="L55" s="667">
        <v>263.8</v>
      </c>
      <c r="M55" s="667"/>
      <c r="N55" s="1366" t="s">
        <v>1945</v>
      </c>
      <c r="O55" s="1366" t="s">
        <v>6420</v>
      </c>
      <c r="P55" s="1366"/>
      <c r="Q55" s="1366"/>
      <c r="R55" s="1366"/>
      <c r="S55" s="1340" t="s">
        <v>6636</v>
      </c>
      <c r="T55" s="1340"/>
      <c r="U55" s="1340"/>
      <c r="V55" s="1340">
        <v>1</v>
      </c>
    </row>
    <row r="56" spans="1:22" s="1360" customFormat="1">
      <c r="A56" s="1446">
        <v>145</v>
      </c>
      <c r="B56" s="1367">
        <v>144</v>
      </c>
      <c r="C56" s="1340" t="s">
        <v>6640</v>
      </c>
      <c r="D56" s="1340"/>
      <c r="E56" s="1340"/>
      <c r="F56" s="1340"/>
      <c r="G56" s="1720" t="s">
        <v>7683</v>
      </c>
      <c r="H56" s="1340"/>
      <c r="I56" s="1340" t="s">
        <v>6631</v>
      </c>
      <c r="J56" s="1340">
        <v>7</v>
      </c>
      <c r="K56" s="1340">
        <v>27</v>
      </c>
      <c r="L56" s="667">
        <v>22.6</v>
      </c>
      <c r="M56" s="667"/>
      <c r="N56" s="1366"/>
      <c r="O56" s="1366" t="s">
        <v>6420</v>
      </c>
      <c r="P56" s="1366"/>
      <c r="Q56" s="1366"/>
      <c r="R56" s="1366"/>
      <c r="S56" s="1340" t="s">
        <v>6633</v>
      </c>
      <c r="T56" s="1340"/>
      <c r="U56" s="1340"/>
      <c r="V56" s="1340">
        <v>1</v>
      </c>
    </row>
    <row r="57" spans="1:22" s="1360" customFormat="1" ht="31.5">
      <c r="A57" s="1386">
        <v>146</v>
      </c>
      <c r="B57" s="1340">
        <v>145</v>
      </c>
      <c r="C57" s="1340" t="s">
        <v>6641</v>
      </c>
      <c r="D57" s="1340"/>
      <c r="E57" s="1340"/>
      <c r="F57" s="1340"/>
      <c r="G57" s="1720" t="s">
        <v>7683</v>
      </c>
      <c r="H57" s="1340"/>
      <c r="I57" s="1340" t="s">
        <v>6631</v>
      </c>
      <c r="J57" s="1340">
        <v>7</v>
      </c>
      <c r="K57" s="1340">
        <v>93</v>
      </c>
      <c r="L57" s="667">
        <v>142</v>
      </c>
      <c r="M57" s="667"/>
      <c r="N57" s="1366" t="s">
        <v>1945</v>
      </c>
      <c r="O57" s="1366" t="s">
        <v>6420</v>
      </c>
      <c r="P57" s="1366"/>
      <c r="Q57" s="1366"/>
      <c r="R57" s="1366"/>
      <c r="S57" s="1340" t="s">
        <v>6642</v>
      </c>
      <c r="T57" s="1340"/>
      <c r="U57" s="1340"/>
      <c r="V57" s="1340">
        <v>1</v>
      </c>
    </row>
    <row r="58" spans="1:22" s="1360" customFormat="1" ht="31.5">
      <c r="A58" s="1446">
        <v>147</v>
      </c>
      <c r="B58" s="1367">
        <v>146</v>
      </c>
      <c r="C58" s="1340" t="s">
        <v>6643</v>
      </c>
      <c r="D58" s="1340"/>
      <c r="E58" s="1340"/>
      <c r="F58" s="1340"/>
      <c r="G58" s="1720" t="s">
        <v>7683</v>
      </c>
      <c r="H58" s="1340"/>
      <c r="I58" s="1340" t="s">
        <v>6631</v>
      </c>
      <c r="J58" s="1340">
        <v>11</v>
      </c>
      <c r="K58" s="1340" t="s">
        <v>6644</v>
      </c>
      <c r="L58" s="667">
        <v>27</v>
      </c>
      <c r="M58" s="667"/>
      <c r="N58" s="1366" t="s">
        <v>1945</v>
      </c>
      <c r="O58" s="1366" t="s">
        <v>6420</v>
      </c>
      <c r="P58" s="1366"/>
      <c r="Q58" s="1366"/>
      <c r="R58" s="1366"/>
      <c r="S58" s="1340" t="s">
        <v>6645</v>
      </c>
      <c r="T58" s="1340"/>
      <c r="U58" s="1340"/>
      <c r="V58" s="1340">
        <v>1</v>
      </c>
    </row>
    <row r="59" spans="1:22" s="1360" customFormat="1" ht="31.5">
      <c r="A59" s="1386">
        <v>148</v>
      </c>
      <c r="B59" s="1340">
        <v>147</v>
      </c>
      <c r="C59" s="1340" t="s">
        <v>6646</v>
      </c>
      <c r="D59" s="1340"/>
      <c r="E59" s="1340"/>
      <c r="F59" s="1340"/>
      <c r="G59" s="1720" t="s">
        <v>7683</v>
      </c>
      <c r="H59" s="1340"/>
      <c r="I59" s="1340" t="s">
        <v>6631</v>
      </c>
      <c r="J59" s="1340">
        <v>15</v>
      </c>
      <c r="K59" s="1340" t="s">
        <v>6647</v>
      </c>
      <c r="L59" s="667">
        <v>300</v>
      </c>
      <c r="M59" s="667"/>
      <c r="N59" s="1366"/>
      <c r="O59" s="1366" t="s">
        <v>6420</v>
      </c>
      <c r="P59" s="1366"/>
      <c r="Q59" s="1366"/>
      <c r="R59" s="1366"/>
      <c r="S59" s="1340" t="s">
        <v>6648</v>
      </c>
      <c r="T59" s="1340"/>
      <c r="U59" s="1340"/>
      <c r="V59" s="1340">
        <v>1</v>
      </c>
    </row>
    <row r="60" spans="1:22" s="1360" customFormat="1" ht="31.5">
      <c r="A60" s="1446">
        <v>149</v>
      </c>
      <c r="B60" s="1367">
        <v>148</v>
      </c>
      <c r="C60" s="1340" t="s">
        <v>6649</v>
      </c>
      <c r="D60" s="1340"/>
      <c r="E60" s="1340"/>
      <c r="F60" s="1340"/>
      <c r="G60" s="1720" t="s">
        <v>7683</v>
      </c>
      <c r="H60" s="1340"/>
      <c r="I60" s="1340" t="s">
        <v>6631</v>
      </c>
      <c r="J60" s="1340">
        <v>16</v>
      </c>
      <c r="K60" s="1340">
        <v>139</v>
      </c>
      <c r="L60" s="667">
        <v>1563</v>
      </c>
      <c r="M60" s="667"/>
      <c r="N60" s="1366" t="s">
        <v>1945</v>
      </c>
      <c r="O60" s="1366" t="s">
        <v>6420</v>
      </c>
      <c r="P60" s="1366"/>
      <c r="Q60" s="1366"/>
      <c r="R60" s="1366"/>
      <c r="S60" s="1340" t="s">
        <v>3438</v>
      </c>
      <c r="T60" s="1340"/>
      <c r="U60" s="1340"/>
      <c r="V60" s="1340">
        <v>1</v>
      </c>
    </row>
    <row r="61" spans="1:22" s="1360" customFormat="1" ht="31.5">
      <c r="A61" s="1386">
        <v>150</v>
      </c>
      <c r="B61" s="1340">
        <v>149</v>
      </c>
      <c r="C61" s="1340" t="s">
        <v>6650</v>
      </c>
      <c r="D61" s="1340"/>
      <c r="E61" s="1340"/>
      <c r="F61" s="1340"/>
      <c r="G61" s="1720" t="s">
        <v>7683</v>
      </c>
      <c r="H61" s="1340"/>
      <c r="I61" s="1340" t="s">
        <v>6631</v>
      </c>
      <c r="J61" s="1340">
        <v>17</v>
      </c>
      <c r="K61" s="1340" t="s">
        <v>6638</v>
      </c>
      <c r="L61" s="667">
        <v>69</v>
      </c>
      <c r="M61" s="667"/>
      <c r="N61" s="1366" t="s">
        <v>1945</v>
      </c>
      <c r="O61" s="1366" t="s">
        <v>6420</v>
      </c>
      <c r="P61" s="1366"/>
      <c r="Q61" s="1366"/>
      <c r="R61" s="1366"/>
      <c r="S61" s="1340" t="s">
        <v>6651</v>
      </c>
      <c r="T61" s="1340"/>
      <c r="U61" s="1340"/>
      <c r="V61" s="1340">
        <v>1</v>
      </c>
    </row>
    <row r="62" spans="1:22" s="1360" customFormat="1" ht="31.5">
      <c r="A62" s="1446">
        <v>151</v>
      </c>
      <c r="B62" s="1367">
        <v>150</v>
      </c>
      <c r="C62" s="1340" t="s">
        <v>6652</v>
      </c>
      <c r="D62" s="1340"/>
      <c r="E62" s="1340"/>
      <c r="F62" s="1340"/>
      <c r="G62" s="1720" t="s">
        <v>7683</v>
      </c>
      <c r="H62" s="1340"/>
      <c r="I62" s="1340" t="s">
        <v>6631</v>
      </c>
      <c r="J62" s="1340">
        <v>18</v>
      </c>
      <c r="K62" s="1340">
        <v>118</v>
      </c>
      <c r="L62" s="667">
        <v>577.1</v>
      </c>
      <c r="M62" s="667"/>
      <c r="N62" s="1366" t="s">
        <v>1945</v>
      </c>
      <c r="O62" s="1366" t="s">
        <v>6420</v>
      </c>
      <c r="P62" s="1366"/>
      <c r="Q62" s="1366"/>
      <c r="R62" s="1366"/>
      <c r="S62" s="1340" t="s">
        <v>6653</v>
      </c>
      <c r="T62" s="1340"/>
      <c r="U62" s="1340"/>
      <c r="V62" s="1340">
        <v>1</v>
      </c>
    </row>
    <row r="63" spans="1:22" s="1360" customFormat="1" ht="31.5">
      <c r="A63" s="1386">
        <v>152</v>
      </c>
      <c r="B63" s="1340">
        <v>151</v>
      </c>
      <c r="C63" s="1340" t="s">
        <v>6654</v>
      </c>
      <c r="D63" s="1340"/>
      <c r="E63" s="1340"/>
      <c r="F63" s="1340"/>
      <c r="G63" s="1720" t="s">
        <v>7683</v>
      </c>
      <c r="H63" s="1340"/>
      <c r="I63" s="1340" t="s">
        <v>6631</v>
      </c>
      <c r="J63" s="1340">
        <v>20</v>
      </c>
      <c r="K63" s="1340">
        <v>181</v>
      </c>
      <c r="L63" s="667">
        <v>86.4</v>
      </c>
      <c r="M63" s="667"/>
      <c r="N63" s="1366" t="s">
        <v>1945</v>
      </c>
      <c r="O63" s="1366" t="s">
        <v>6420</v>
      </c>
      <c r="P63" s="1366"/>
      <c r="Q63" s="1366"/>
      <c r="R63" s="1366"/>
      <c r="S63" s="1340" t="s">
        <v>6655</v>
      </c>
      <c r="T63" s="1340"/>
      <c r="U63" s="1340"/>
      <c r="V63" s="1340">
        <v>1</v>
      </c>
    </row>
    <row r="64" spans="1:22" s="1360" customFormat="1" ht="78.75">
      <c r="A64" s="1386">
        <v>158</v>
      </c>
      <c r="B64" s="1340">
        <v>157</v>
      </c>
      <c r="C64" s="1340" t="s">
        <v>6658</v>
      </c>
      <c r="D64" s="1340"/>
      <c r="E64" s="1340"/>
      <c r="F64" s="1340"/>
      <c r="G64" s="1720" t="s">
        <v>7683</v>
      </c>
      <c r="H64" s="1340"/>
      <c r="I64" s="1340" t="s">
        <v>6659</v>
      </c>
      <c r="J64" s="1340">
        <v>4</v>
      </c>
      <c r="K64" s="1340"/>
      <c r="L64" s="667">
        <v>188</v>
      </c>
      <c r="M64" s="667"/>
      <c r="N64" s="1340" t="s">
        <v>6660</v>
      </c>
      <c r="O64" s="1340" t="s">
        <v>6420</v>
      </c>
      <c r="P64" s="1340"/>
      <c r="Q64" s="1340"/>
      <c r="R64" s="1340"/>
      <c r="S64" s="1340" t="s">
        <v>6661</v>
      </c>
      <c r="T64" s="1340"/>
      <c r="U64" s="1340"/>
      <c r="V64" s="1340">
        <v>1</v>
      </c>
    </row>
    <row r="65" spans="1:22" s="1360" customFormat="1" ht="78.75">
      <c r="A65" s="1446">
        <v>159</v>
      </c>
      <c r="B65" s="1367">
        <v>158</v>
      </c>
      <c r="C65" s="1340" t="s">
        <v>6662</v>
      </c>
      <c r="D65" s="1340"/>
      <c r="E65" s="1340"/>
      <c r="F65" s="1340"/>
      <c r="G65" s="1720" t="s">
        <v>7683</v>
      </c>
      <c r="H65" s="1340"/>
      <c r="I65" s="1340" t="s">
        <v>6659</v>
      </c>
      <c r="J65" s="1340">
        <v>9</v>
      </c>
      <c r="K65" s="1340" t="s">
        <v>6663</v>
      </c>
      <c r="L65" s="667">
        <v>284.3</v>
      </c>
      <c r="M65" s="667"/>
      <c r="N65" s="1340" t="s">
        <v>6660</v>
      </c>
      <c r="O65" s="1340" t="s">
        <v>6420</v>
      </c>
      <c r="P65" s="1340"/>
      <c r="Q65" s="1340"/>
      <c r="R65" s="1340"/>
      <c r="S65" s="1340" t="s">
        <v>6664</v>
      </c>
      <c r="T65" s="1340"/>
      <c r="U65" s="1340"/>
      <c r="V65" s="1340">
        <v>1</v>
      </c>
    </row>
    <row r="66" spans="1:22" s="1360" customFormat="1" ht="78.75">
      <c r="A66" s="1386">
        <v>160</v>
      </c>
      <c r="B66" s="1340">
        <v>159</v>
      </c>
      <c r="C66" s="1340" t="s">
        <v>6665</v>
      </c>
      <c r="D66" s="1340"/>
      <c r="E66" s="1340"/>
      <c r="F66" s="1340"/>
      <c r="G66" s="1720" t="s">
        <v>7683</v>
      </c>
      <c r="H66" s="1340"/>
      <c r="I66" s="1340" t="s">
        <v>6659</v>
      </c>
      <c r="J66" s="1340">
        <v>9</v>
      </c>
      <c r="K66" s="1340" t="s">
        <v>6666</v>
      </c>
      <c r="L66" s="667">
        <v>633.1</v>
      </c>
      <c r="M66" s="667"/>
      <c r="N66" s="1340" t="s">
        <v>6660</v>
      </c>
      <c r="O66" s="1340" t="s">
        <v>6420</v>
      </c>
      <c r="P66" s="1340"/>
      <c r="Q66" s="1340"/>
      <c r="R66" s="1340"/>
      <c r="S66" s="1340" t="s">
        <v>6667</v>
      </c>
      <c r="T66" s="1340"/>
      <c r="U66" s="1340"/>
      <c r="V66" s="1340">
        <v>1</v>
      </c>
    </row>
    <row r="67" spans="1:22" s="1360" customFormat="1" ht="78.75">
      <c r="A67" s="1446">
        <v>161</v>
      </c>
      <c r="B67" s="1367">
        <v>160</v>
      </c>
      <c r="C67" s="1340" t="s">
        <v>6668</v>
      </c>
      <c r="D67" s="1340"/>
      <c r="E67" s="1340"/>
      <c r="F67" s="1340"/>
      <c r="G67" s="1720" t="s">
        <v>7683</v>
      </c>
      <c r="H67" s="1340"/>
      <c r="I67" s="1340" t="s">
        <v>6659</v>
      </c>
      <c r="J67" s="1340">
        <v>15</v>
      </c>
      <c r="K67" s="1340" t="s">
        <v>6669</v>
      </c>
      <c r="L67" s="667">
        <v>213.8</v>
      </c>
      <c r="M67" s="667"/>
      <c r="N67" s="1340" t="s">
        <v>6660</v>
      </c>
      <c r="O67" s="1340" t="s">
        <v>6420</v>
      </c>
      <c r="P67" s="1340"/>
      <c r="Q67" s="1340"/>
      <c r="R67" s="1340"/>
      <c r="S67" s="1340" t="s">
        <v>6670</v>
      </c>
      <c r="T67" s="1340"/>
      <c r="U67" s="1340"/>
      <c r="V67" s="1340">
        <v>1</v>
      </c>
    </row>
    <row r="68" spans="1:22" s="1360" customFormat="1" ht="78.75">
      <c r="A68" s="1386">
        <v>162</v>
      </c>
      <c r="B68" s="1340">
        <v>161</v>
      </c>
      <c r="C68" s="1340" t="s">
        <v>6671</v>
      </c>
      <c r="D68" s="1340"/>
      <c r="E68" s="1340"/>
      <c r="F68" s="1340"/>
      <c r="G68" s="1720" t="s">
        <v>7683</v>
      </c>
      <c r="H68" s="1340"/>
      <c r="I68" s="1340" t="s">
        <v>6659</v>
      </c>
      <c r="J68" s="1340">
        <v>20</v>
      </c>
      <c r="K68" s="1340" t="s">
        <v>6672</v>
      </c>
      <c r="L68" s="667">
        <v>466</v>
      </c>
      <c r="M68" s="667"/>
      <c r="N68" s="1340" t="s">
        <v>6660</v>
      </c>
      <c r="O68" s="1340" t="s">
        <v>6420</v>
      </c>
      <c r="P68" s="1340"/>
      <c r="Q68" s="1340"/>
      <c r="R68" s="1340"/>
      <c r="S68" s="1340" t="s">
        <v>6673</v>
      </c>
      <c r="T68" s="1340"/>
      <c r="U68" s="1340"/>
      <c r="V68" s="1340">
        <v>1</v>
      </c>
    </row>
    <row r="69" spans="1:22" s="1360" customFormat="1" ht="78.75">
      <c r="A69" s="1446">
        <v>163</v>
      </c>
      <c r="B69" s="1367">
        <v>162</v>
      </c>
      <c r="C69" s="1340" t="s">
        <v>6674</v>
      </c>
      <c r="D69" s="1340"/>
      <c r="E69" s="1340"/>
      <c r="F69" s="1340"/>
      <c r="G69" s="1720" t="s">
        <v>7683</v>
      </c>
      <c r="H69" s="1340"/>
      <c r="I69" s="1340" t="s">
        <v>6659</v>
      </c>
      <c r="J69" s="1340">
        <v>21</v>
      </c>
      <c r="K69" s="1340">
        <v>345</v>
      </c>
      <c r="L69" s="667">
        <v>172.8</v>
      </c>
      <c r="M69" s="667"/>
      <c r="N69" s="1340" t="s">
        <v>6660</v>
      </c>
      <c r="O69" s="1340" t="s">
        <v>6420</v>
      </c>
      <c r="P69" s="1340"/>
      <c r="Q69" s="1340"/>
      <c r="R69" s="1340"/>
      <c r="S69" s="1340" t="s">
        <v>4154</v>
      </c>
      <c r="T69" s="1340"/>
      <c r="U69" s="1340"/>
      <c r="V69" s="1340">
        <v>1</v>
      </c>
    </row>
    <row r="70" spans="1:22" s="1360" customFormat="1" ht="31.5">
      <c r="A70" s="1446">
        <v>165</v>
      </c>
      <c r="B70" s="1367">
        <v>164</v>
      </c>
      <c r="C70" s="1340" t="s">
        <v>6680</v>
      </c>
      <c r="D70" s="1340"/>
      <c r="E70" s="1340"/>
      <c r="F70" s="1340"/>
      <c r="G70" s="1720" t="s">
        <v>7683</v>
      </c>
      <c r="H70" s="1340"/>
      <c r="I70" s="1340" t="s">
        <v>6681</v>
      </c>
      <c r="J70" s="1340">
        <v>1</v>
      </c>
      <c r="K70" s="1340">
        <v>86</v>
      </c>
      <c r="L70" s="667">
        <v>218.4</v>
      </c>
      <c r="M70" s="667"/>
      <c r="N70" s="1366" t="s">
        <v>6682</v>
      </c>
      <c r="O70" s="1366" t="s">
        <v>6420</v>
      </c>
      <c r="P70" s="1366"/>
      <c r="Q70" s="1366"/>
      <c r="R70" s="1366"/>
      <c r="S70" s="1340" t="s">
        <v>4031</v>
      </c>
      <c r="T70" s="1340"/>
      <c r="U70" s="1340"/>
      <c r="V70" s="1340">
        <v>1</v>
      </c>
    </row>
    <row r="71" spans="1:22" s="1360" customFormat="1">
      <c r="A71" s="1446">
        <v>175</v>
      </c>
      <c r="B71" s="1367">
        <v>174</v>
      </c>
      <c r="C71" s="1340" t="s">
        <v>6704</v>
      </c>
      <c r="D71" s="1340"/>
      <c r="E71" s="1340"/>
      <c r="F71" s="1340"/>
      <c r="G71" s="1720" t="s">
        <v>7683</v>
      </c>
      <c r="H71" s="1340"/>
      <c r="I71" s="1340" t="s">
        <v>6681</v>
      </c>
      <c r="J71" s="1340">
        <v>9</v>
      </c>
      <c r="K71" s="1340">
        <v>49</v>
      </c>
      <c r="L71" s="667">
        <v>298.89999999999998</v>
      </c>
      <c r="M71" s="667"/>
      <c r="N71" s="1366" t="s">
        <v>6705</v>
      </c>
      <c r="O71" s="1366" t="s">
        <v>6420</v>
      </c>
      <c r="P71" s="1366"/>
      <c r="Q71" s="1366"/>
      <c r="R71" s="1366"/>
      <c r="S71" s="1340" t="s">
        <v>6706</v>
      </c>
      <c r="T71" s="1340"/>
      <c r="U71" s="1340"/>
      <c r="V71" s="1340">
        <v>1</v>
      </c>
    </row>
    <row r="72" spans="1:22" s="1360" customFormat="1" ht="31.5">
      <c r="A72" s="1386">
        <v>176</v>
      </c>
      <c r="B72" s="1340">
        <v>175</v>
      </c>
      <c r="C72" s="1340" t="s">
        <v>6707</v>
      </c>
      <c r="D72" s="1340"/>
      <c r="E72" s="1340"/>
      <c r="F72" s="1340"/>
      <c r="G72" s="1720" t="s">
        <v>7683</v>
      </c>
      <c r="H72" s="1340"/>
      <c r="I72" s="1340" t="s">
        <v>6681</v>
      </c>
      <c r="J72" s="1340">
        <v>9</v>
      </c>
      <c r="K72" s="1340" t="s">
        <v>6708</v>
      </c>
      <c r="L72" s="667">
        <v>321.8</v>
      </c>
      <c r="M72" s="667"/>
      <c r="N72" s="1366" t="s">
        <v>6709</v>
      </c>
      <c r="O72" s="1366" t="s">
        <v>6420</v>
      </c>
      <c r="P72" s="1366"/>
      <c r="Q72" s="1366"/>
      <c r="R72" s="1366"/>
      <c r="S72" s="1340" t="s">
        <v>6710</v>
      </c>
      <c r="T72" s="1340"/>
      <c r="U72" s="1340"/>
      <c r="V72" s="1340">
        <v>1</v>
      </c>
    </row>
    <row r="73" spans="1:22" s="1360" customFormat="1" ht="31.5">
      <c r="A73" s="1446">
        <v>177</v>
      </c>
      <c r="B73" s="1367">
        <v>176</v>
      </c>
      <c r="C73" s="1340" t="s">
        <v>6711</v>
      </c>
      <c r="D73" s="1340"/>
      <c r="E73" s="1340"/>
      <c r="F73" s="1340"/>
      <c r="G73" s="1720" t="s">
        <v>7683</v>
      </c>
      <c r="H73" s="1340"/>
      <c r="I73" s="1340" t="s">
        <v>6681</v>
      </c>
      <c r="J73" s="1340">
        <v>12</v>
      </c>
      <c r="K73" s="1340">
        <v>218</v>
      </c>
      <c r="L73" s="667">
        <v>160.4</v>
      </c>
      <c r="M73" s="667"/>
      <c r="N73" s="1366" t="s">
        <v>6682</v>
      </c>
      <c r="O73" s="1366" t="s">
        <v>6420</v>
      </c>
      <c r="P73" s="1366"/>
      <c r="Q73" s="1366"/>
      <c r="R73" s="1366"/>
      <c r="S73" s="1340" t="s">
        <v>4033</v>
      </c>
      <c r="T73" s="1340"/>
      <c r="U73" s="1340"/>
      <c r="V73" s="1340">
        <v>1</v>
      </c>
    </row>
    <row r="74" spans="1:22" s="1360" customFormat="1">
      <c r="A74" s="1446">
        <v>181</v>
      </c>
      <c r="B74" s="1367">
        <v>180</v>
      </c>
      <c r="C74" s="1340" t="s">
        <v>6720</v>
      </c>
      <c r="D74" s="1340"/>
      <c r="E74" s="1340"/>
      <c r="F74" s="1340"/>
      <c r="G74" s="1720" t="s">
        <v>7683</v>
      </c>
      <c r="H74" s="1340"/>
      <c r="I74" s="1340" t="s">
        <v>6681</v>
      </c>
      <c r="J74" s="1340">
        <v>14</v>
      </c>
      <c r="K74" s="1340">
        <v>10</v>
      </c>
      <c r="L74" s="667">
        <v>180.5</v>
      </c>
      <c r="M74" s="667"/>
      <c r="N74" s="1366" t="s">
        <v>6721</v>
      </c>
      <c r="O74" s="1366" t="s">
        <v>6420</v>
      </c>
      <c r="P74" s="1366"/>
      <c r="Q74" s="1366"/>
      <c r="R74" s="1366"/>
      <c r="S74" s="1340" t="s">
        <v>6722</v>
      </c>
      <c r="T74" s="1340"/>
      <c r="U74" s="1340"/>
      <c r="V74" s="1340">
        <v>1</v>
      </c>
    </row>
    <row r="75" spans="1:22" s="1360" customFormat="1">
      <c r="A75" s="1386">
        <v>182</v>
      </c>
      <c r="B75" s="1340">
        <v>181</v>
      </c>
      <c r="C75" s="1340" t="s">
        <v>6723</v>
      </c>
      <c r="D75" s="1340"/>
      <c r="E75" s="1340"/>
      <c r="F75" s="1340"/>
      <c r="G75" s="1720" t="s">
        <v>7683</v>
      </c>
      <c r="H75" s="1340"/>
      <c r="I75" s="1340" t="s">
        <v>6681</v>
      </c>
      <c r="J75" s="1340">
        <v>15</v>
      </c>
      <c r="K75" s="1340">
        <v>146</v>
      </c>
      <c r="L75" s="667">
        <v>1887.6</v>
      </c>
      <c r="M75" s="667"/>
      <c r="N75" s="1366" t="s">
        <v>6724</v>
      </c>
      <c r="O75" s="1366" t="s">
        <v>6420</v>
      </c>
      <c r="P75" s="1366"/>
      <c r="Q75" s="1366"/>
      <c r="R75" s="1366"/>
      <c r="S75" s="1340" t="s">
        <v>6651</v>
      </c>
      <c r="T75" s="1340"/>
      <c r="U75" s="1340"/>
      <c r="V75" s="1340">
        <v>1</v>
      </c>
    </row>
    <row r="76" spans="1:22" s="1360" customFormat="1" ht="31.5">
      <c r="A76" s="1446">
        <v>185</v>
      </c>
      <c r="B76" s="1367">
        <v>184</v>
      </c>
      <c r="C76" s="1340" t="s">
        <v>6730</v>
      </c>
      <c r="D76" s="1340"/>
      <c r="E76" s="1340"/>
      <c r="F76" s="1340"/>
      <c r="G76" s="1720" t="s">
        <v>7683</v>
      </c>
      <c r="H76" s="1340"/>
      <c r="I76" s="1340" t="s">
        <v>6681</v>
      </c>
      <c r="J76" s="1340">
        <v>15</v>
      </c>
      <c r="K76" s="1340">
        <v>179</v>
      </c>
      <c r="L76" s="667">
        <v>130</v>
      </c>
      <c r="M76" s="667"/>
      <c r="N76" s="1366" t="s">
        <v>6682</v>
      </c>
      <c r="O76" s="1366" t="s">
        <v>6420</v>
      </c>
      <c r="P76" s="1366"/>
      <c r="Q76" s="1366"/>
      <c r="R76" s="1366"/>
      <c r="S76" s="1340" t="s">
        <v>6731</v>
      </c>
      <c r="T76" s="1340"/>
      <c r="U76" s="1340"/>
      <c r="V76" s="1340">
        <v>1</v>
      </c>
    </row>
    <row r="77" spans="1:22" s="1360" customFormat="1" ht="31.5">
      <c r="A77" s="1446">
        <v>197</v>
      </c>
      <c r="B77" s="1367">
        <v>196</v>
      </c>
      <c r="C77" s="1340" t="s">
        <v>6752</v>
      </c>
      <c r="D77" s="1340"/>
      <c r="E77" s="1340"/>
      <c r="F77" s="1340"/>
      <c r="G77" s="1720" t="s">
        <v>7683</v>
      </c>
      <c r="H77" s="1340"/>
      <c r="I77" s="1340" t="s">
        <v>6681</v>
      </c>
      <c r="J77" s="1340">
        <v>15</v>
      </c>
      <c r="K77" s="1340" t="s">
        <v>6753</v>
      </c>
      <c r="L77" s="667">
        <v>874.5</v>
      </c>
      <c r="M77" s="667"/>
      <c r="N77" s="1366" t="s">
        <v>6709</v>
      </c>
      <c r="O77" s="1366" t="s">
        <v>6420</v>
      </c>
      <c r="P77" s="1366"/>
      <c r="Q77" s="1366"/>
      <c r="R77" s="1366"/>
      <c r="S77" s="1340" t="s">
        <v>6754</v>
      </c>
      <c r="T77" s="1340"/>
      <c r="U77" s="1340"/>
      <c r="V77" s="1340">
        <v>1</v>
      </c>
    </row>
    <row r="78" spans="1:22" s="1360" customFormat="1" ht="31.5">
      <c r="A78" s="1446">
        <v>205</v>
      </c>
      <c r="B78" s="1367">
        <v>204</v>
      </c>
      <c r="C78" s="1340" t="s">
        <v>6777</v>
      </c>
      <c r="D78" s="1340"/>
      <c r="E78" s="1340"/>
      <c r="F78" s="1340"/>
      <c r="G78" s="1720" t="s">
        <v>7683</v>
      </c>
      <c r="H78" s="1340"/>
      <c r="I78" s="1340" t="s">
        <v>6681</v>
      </c>
      <c r="J78" s="1340">
        <v>19</v>
      </c>
      <c r="K78" s="1340" t="s">
        <v>6677</v>
      </c>
      <c r="L78" s="667">
        <v>55</v>
      </c>
      <c r="M78" s="667"/>
      <c r="N78" s="1366" t="s">
        <v>6682</v>
      </c>
      <c r="O78" s="1366" t="s">
        <v>6420</v>
      </c>
      <c r="P78" s="1366"/>
      <c r="Q78" s="1366"/>
      <c r="R78" s="1366"/>
      <c r="S78" s="1340" t="s">
        <v>6777</v>
      </c>
      <c r="T78" s="1340"/>
      <c r="U78" s="1340"/>
      <c r="V78" s="1340">
        <v>1</v>
      </c>
    </row>
    <row r="79" spans="1:22" s="1360" customFormat="1" ht="31.5">
      <c r="A79" s="1386">
        <v>206</v>
      </c>
      <c r="B79" s="1340">
        <v>205</v>
      </c>
      <c r="C79" s="1340" t="s">
        <v>6778</v>
      </c>
      <c r="D79" s="1340"/>
      <c r="E79" s="1340"/>
      <c r="F79" s="1340"/>
      <c r="G79" s="1720" t="s">
        <v>7683</v>
      </c>
      <c r="H79" s="1340"/>
      <c r="I79" s="1340" t="s">
        <v>6681</v>
      </c>
      <c r="J79" s="1340">
        <v>19</v>
      </c>
      <c r="K79" s="1340" t="s">
        <v>6677</v>
      </c>
      <c r="L79" s="667">
        <v>12.6</v>
      </c>
      <c r="M79" s="667"/>
      <c r="N79" s="1366" t="s">
        <v>2247</v>
      </c>
      <c r="O79" s="1366" t="s">
        <v>6420</v>
      </c>
      <c r="P79" s="1366"/>
      <c r="Q79" s="1366"/>
      <c r="R79" s="1366"/>
      <c r="S79" s="1340" t="s">
        <v>6778</v>
      </c>
      <c r="T79" s="1340"/>
      <c r="U79" s="1340"/>
      <c r="V79" s="1340">
        <v>1</v>
      </c>
    </row>
    <row r="80" spans="1:22" s="1360" customFormat="1" ht="31.5">
      <c r="A80" s="1386">
        <v>208</v>
      </c>
      <c r="B80" s="1340">
        <v>207</v>
      </c>
      <c r="C80" s="1340" t="s">
        <v>6781</v>
      </c>
      <c r="D80" s="1340"/>
      <c r="E80" s="1340"/>
      <c r="F80" s="1340"/>
      <c r="G80" s="1720" t="s">
        <v>7683</v>
      </c>
      <c r="H80" s="1340"/>
      <c r="I80" s="1340" t="s">
        <v>6681</v>
      </c>
      <c r="J80" s="1340">
        <v>20</v>
      </c>
      <c r="K80" s="1340" t="s">
        <v>6782</v>
      </c>
      <c r="L80" s="667">
        <v>34.299999999999997</v>
      </c>
      <c r="M80" s="667"/>
      <c r="N80" s="1366" t="s">
        <v>6682</v>
      </c>
      <c r="O80" s="1366" t="s">
        <v>6420</v>
      </c>
      <c r="P80" s="1366"/>
      <c r="Q80" s="1366"/>
      <c r="R80" s="1366"/>
      <c r="S80" s="1340" t="s">
        <v>6783</v>
      </c>
      <c r="T80" s="1340"/>
      <c r="U80" s="1340"/>
      <c r="V80" s="1340">
        <v>1</v>
      </c>
    </row>
    <row r="81" spans="1:22" s="1360" customFormat="1" ht="31.5">
      <c r="A81" s="1386">
        <v>214</v>
      </c>
      <c r="B81" s="1340">
        <v>213</v>
      </c>
      <c r="C81" s="1340" t="s">
        <v>6794</v>
      </c>
      <c r="D81" s="1340"/>
      <c r="E81" s="1340"/>
      <c r="F81" s="1340"/>
      <c r="G81" s="1720" t="s">
        <v>7683</v>
      </c>
      <c r="H81" s="1340"/>
      <c r="I81" s="1340" t="s">
        <v>6681</v>
      </c>
      <c r="J81" s="1340">
        <v>24</v>
      </c>
      <c r="K81" s="1340" t="s">
        <v>6795</v>
      </c>
      <c r="L81" s="667">
        <v>80</v>
      </c>
      <c r="M81" s="667"/>
      <c r="N81" s="1366" t="s">
        <v>6682</v>
      </c>
      <c r="O81" s="1366" t="s">
        <v>6420</v>
      </c>
      <c r="P81" s="1366"/>
      <c r="Q81" s="1366"/>
      <c r="R81" s="1366"/>
      <c r="S81" s="1340" t="s">
        <v>4154</v>
      </c>
      <c r="T81" s="1340"/>
      <c r="U81" s="1340"/>
      <c r="V81" s="1340">
        <v>1</v>
      </c>
    </row>
    <row r="82" spans="1:22" s="1360" customFormat="1" ht="31.5">
      <c r="A82" s="1446">
        <v>215</v>
      </c>
      <c r="B82" s="1367">
        <v>214</v>
      </c>
      <c r="C82" s="1340" t="s">
        <v>6796</v>
      </c>
      <c r="D82" s="1340"/>
      <c r="E82" s="1340"/>
      <c r="F82" s="1340"/>
      <c r="G82" s="1720" t="s">
        <v>7683</v>
      </c>
      <c r="H82" s="1340"/>
      <c r="I82" s="1340" t="s">
        <v>6681</v>
      </c>
      <c r="J82" s="1340">
        <v>24</v>
      </c>
      <c r="K82" s="1340" t="s">
        <v>6795</v>
      </c>
      <c r="L82" s="667">
        <v>24</v>
      </c>
      <c r="M82" s="667"/>
      <c r="N82" s="1366" t="s">
        <v>6682</v>
      </c>
      <c r="O82" s="1366" t="s">
        <v>6420</v>
      </c>
      <c r="P82" s="1366"/>
      <c r="Q82" s="1366"/>
      <c r="R82" s="1366"/>
      <c r="S82" s="1340" t="s">
        <v>6796</v>
      </c>
      <c r="T82" s="1340"/>
      <c r="U82" s="1340"/>
      <c r="V82" s="1340">
        <v>1</v>
      </c>
    </row>
    <row r="83" spans="1:22" s="1360" customFormat="1" ht="31.5">
      <c r="A83" s="1386">
        <v>218</v>
      </c>
      <c r="B83" s="1340">
        <v>217</v>
      </c>
      <c r="C83" s="1340" t="s">
        <v>4029</v>
      </c>
      <c r="D83" s="1340"/>
      <c r="E83" s="1340"/>
      <c r="F83" s="1340"/>
      <c r="G83" s="1720" t="s">
        <v>7683</v>
      </c>
      <c r="H83" s="1340"/>
      <c r="I83" s="1340" t="s">
        <v>6681</v>
      </c>
      <c r="J83" s="1340">
        <v>32</v>
      </c>
      <c r="K83" s="1340">
        <v>34</v>
      </c>
      <c r="L83" s="667">
        <v>39.799999999999997</v>
      </c>
      <c r="M83" s="667"/>
      <c r="N83" s="1366" t="s">
        <v>6682</v>
      </c>
      <c r="O83" s="1366" t="s">
        <v>6420</v>
      </c>
      <c r="P83" s="1366"/>
      <c r="Q83" s="1366"/>
      <c r="R83" s="1366"/>
      <c r="S83" s="1340" t="s">
        <v>4029</v>
      </c>
      <c r="T83" s="1340"/>
      <c r="U83" s="1340"/>
      <c r="V83" s="1340">
        <v>1</v>
      </c>
    </row>
    <row r="84" spans="1:22" s="1360" customFormat="1" ht="31.5">
      <c r="A84" s="1386">
        <v>252</v>
      </c>
      <c r="B84" s="1340">
        <v>251</v>
      </c>
      <c r="C84" s="1340" t="s">
        <v>4181</v>
      </c>
      <c r="D84" s="1340"/>
      <c r="E84" s="1340"/>
      <c r="F84" s="1340"/>
      <c r="G84" s="1720" t="s">
        <v>7683</v>
      </c>
      <c r="H84" s="1340"/>
      <c r="I84" s="1340" t="s">
        <v>6681</v>
      </c>
      <c r="J84" s="1340"/>
      <c r="K84" s="1340"/>
      <c r="L84" s="667">
        <v>60</v>
      </c>
      <c r="M84" s="667"/>
      <c r="N84" s="1366" t="s">
        <v>6682</v>
      </c>
      <c r="O84" s="1366" t="s">
        <v>6420</v>
      </c>
      <c r="P84" s="1366"/>
      <c r="Q84" s="1366"/>
      <c r="R84" s="1366"/>
      <c r="S84" s="1340" t="s">
        <v>4181</v>
      </c>
      <c r="T84" s="1340"/>
      <c r="U84" s="1340"/>
      <c r="V84" s="1340">
        <v>1</v>
      </c>
    </row>
    <row r="85" spans="1:22" s="1360" customFormat="1">
      <c r="A85" s="1386">
        <v>258</v>
      </c>
      <c r="B85" s="1340">
        <v>257</v>
      </c>
      <c r="C85" s="1340" t="s">
        <v>6902</v>
      </c>
      <c r="D85" s="1340"/>
      <c r="E85" s="1340"/>
      <c r="F85" s="1340"/>
      <c r="G85" s="1720" t="s">
        <v>7683</v>
      </c>
      <c r="H85" s="1340"/>
      <c r="I85" s="1340" t="s">
        <v>6896</v>
      </c>
      <c r="J85" s="1340">
        <v>29</v>
      </c>
      <c r="K85" s="1340">
        <v>35</v>
      </c>
      <c r="L85" s="667">
        <v>95.8</v>
      </c>
      <c r="M85" s="667"/>
      <c r="N85" s="1366" t="s">
        <v>751</v>
      </c>
      <c r="O85" s="1366" t="s">
        <v>6420</v>
      </c>
      <c r="P85" s="1366"/>
      <c r="Q85" s="1366"/>
      <c r="R85" s="1366"/>
      <c r="S85" s="1340" t="s">
        <v>6903</v>
      </c>
      <c r="T85" s="1340"/>
      <c r="U85" s="1340"/>
      <c r="V85" s="1340">
        <v>1</v>
      </c>
    </row>
    <row r="86" spans="1:22" s="1360" customFormat="1">
      <c r="A86" s="1446">
        <v>259</v>
      </c>
      <c r="B86" s="1367">
        <v>258</v>
      </c>
      <c r="C86" s="1340" t="s">
        <v>6904</v>
      </c>
      <c r="D86" s="1340"/>
      <c r="E86" s="1340"/>
      <c r="F86" s="1340"/>
      <c r="G86" s="1720" t="s">
        <v>7683</v>
      </c>
      <c r="H86" s="1340"/>
      <c r="I86" s="1340" t="s">
        <v>6896</v>
      </c>
      <c r="J86" s="1340">
        <v>30</v>
      </c>
      <c r="K86" s="1340">
        <v>7</v>
      </c>
      <c r="L86" s="667">
        <v>207.6</v>
      </c>
      <c r="M86" s="667"/>
      <c r="N86" s="1366" t="s">
        <v>2366</v>
      </c>
      <c r="O86" s="1366" t="s">
        <v>6420</v>
      </c>
      <c r="P86" s="1366"/>
      <c r="Q86" s="1366"/>
      <c r="R86" s="1366"/>
      <c r="S86" s="1340" t="s">
        <v>6905</v>
      </c>
      <c r="T86" s="1340"/>
      <c r="U86" s="1340"/>
      <c r="V86" s="1340">
        <v>1</v>
      </c>
    </row>
    <row r="87" spans="1:22" s="1360" customFormat="1">
      <c r="A87" s="1386">
        <v>260</v>
      </c>
      <c r="B87" s="1340">
        <v>259</v>
      </c>
      <c r="C87" s="1340" t="s">
        <v>6906</v>
      </c>
      <c r="D87" s="1340"/>
      <c r="E87" s="1340"/>
      <c r="F87" s="1340"/>
      <c r="G87" s="1720" t="s">
        <v>7683</v>
      </c>
      <c r="H87" s="1340"/>
      <c r="I87" s="1340" t="s">
        <v>6896</v>
      </c>
      <c r="J87" s="1340">
        <v>31</v>
      </c>
      <c r="K87" s="1340">
        <v>1</v>
      </c>
      <c r="L87" s="667">
        <v>32</v>
      </c>
      <c r="M87" s="667"/>
      <c r="N87" s="1366" t="s">
        <v>1669</v>
      </c>
      <c r="O87" s="1366" t="s">
        <v>6420</v>
      </c>
      <c r="P87" s="1366"/>
      <c r="Q87" s="1366"/>
      <c r="R87" s="1366"/>
      <c r="S87" s="1340" t="s">
        <v>6907</v>
      </c>
      <c r="T87" s="1340"/>
      <c r="U87" s="1340"/>
      <c r="V87" s="1340">
        <v>1</v>
      </c>
    </row>
    <row r="88" spans="1:22" s="1360" customFormat="1">
      <c r="A88" s="1446">
        <v>261</v>
      </c>
      <c r="B88" s="1367">
        <v>260</v>
      </c>
      <c r="C88" s="1340" t="s">
        <v>6908</v>
      </c>
      <c r="D88" s="1340"/>
      <c r="E88" s="1340"/>
      <c r="F88" s="1340"/>
      <c r="G88" s="1720" t="s">
        <v>7683</v>
      </c>
      <c r="H88" s="1340"/>
      <c r="I88" s="1340" t="s">
        <v>6896</v>
      </c>
      <c r="J88" s="1340">
        <v>58</v>
      </c>
      <c r="K88" s="1340">
        <v>2</v>
      </c>
      <c r="L88" s="667">
        <v>711</v>
      </c>
      <c r="M88" s="667"/>
      <c r="N88" s="1366" t="s">
        <v>751</v>
      </c>
      <c r="O88" s="1366" t="s">
        <v>6420</v>
      </c>
      <c r="P88" s="1366"/>
      <c r="Q88" s="1366"/>
      <c r="R88" s="1366"/>
      <c r="S88" s="1340" t="s">
        <v>6909</v>
      </c>
      <c r="T88" s="1340"/>
      <c r="U88" s="1340"/>
      <c r="V88" s="1340">
        <v>1</v>
      </c>
    </row>
    <row r="89" spans="1:22" s="1360" customFormat="1">
      <c r="A89" s="1386">
        <v>262</v>
      </c>
      <c r="B89" s="1340">
        <v>261</v>
      </c>
      <c r="C89" s="1340" t="s">
        <v>6910</v>
      </c>
      <c r="D89" s="1340"/>
      <c r="E89" s="1340"/>
      <c r="F89" s="1340"/>
      <c r="G89" s="1720" t="s">
        <v>7683</v>
      </c>
      <c r="H89" s="1340"/>
      <c r="I89" s="1340" t="s">
        <v>6896</v>
      </c>
      <c r="J89" s="1340">
        <v>115</v>
      </c>
      <c r="K89" s="1340">
        <v>21</v>
      </c>
      <c r="L89" s="667">
        <v>1725.8</v>
      </c>
      <c r="M89" s="667"/>
      <c r="N89" s="1366" t="s">
        <v>751</v>
      </c>
      <c r="O89" s="1366" t="s">
        <v>6420</v>
      </c>
      <c r="P89" s="1366"/>
      <c r="Q89" s="1366"/>
      <c r="R89" s="1366"/>
      <c r="S89" s="1340" t="s">
        <v>6911</v>
      </c>
      <c r="T89" s="1340"/>
      <c r="U89" s="1340"/>
      <c r="V89" s="1340">
        <v>1</v>
      </c>
    </row>
    <row r="90" spans="1:22" s="1360" customFormat="1">
      <c r="A90" s="1446">
        <v>263</v>
      </c>
      <c r="B90" s="1367">
        <v>262</v>
      </c>
      <c r="C90" s="1340" t="s">
        <v>6912</v>
      </c>
      <c r="D90" s="1340"/>
      <c r="E90" s="1340"/>
      <c r="F90" s="1340"/>
      <c r="G90" s="1720" t="s">
        <v>7683</v>
      </c>
      <c r="H90" s="1340"/>
      <c r="I90" s="1340" t="s">
        <v>6896</v>
      </c>
      <c r="J90" s="1340">
        <v>118</v>
      </c>
      <c r="K90" s="1340">
        <v>30</v>
      </c>
      <c r="L90" s="667">
        <v>384.7</v>
      </c>
      <c r="M90" s="667"/>
      <c r="N90" s="1366" t="s">
        <v>751</v>
      </c>
      <c r="O90" s="1366" t="s">
        <v>6420</v>
      </c>
      <c r="P90" s="1366"/>
      <c r="Q90" s="1366"/>
      <c r="R90" s="1366"/>
      <c r="S90" s="1340" t="s">
        <v>6913</v>
      </c>
      <c r="T90" s="1340"/>
      <c r="U90" s="1340"/>
      <c r="V90" s="1340">
        <v>1</v>
      </c>
    </row>
    <row r="91" spans="1:22" s="1360" customFormat="1" ht="94.5">
      <c r="A91" s="1446">
        <v>265</v>
      </c>
      <c r="B91" s="1367">
        <v>264</v>
      </c>
      <c r="C91" s="1340" t="s">
        <v>6917</v>
      </c>
      <c r="D91" s="1340"/>
      <c r="E91" s="1340"/>
      <c r="F91" s="1340"/>
      <c r="G91" s="1720" t="s">
        <v>7683</v>
      </c>
      <c r="H91" s="1340"/>
      <c r="I91" s="1340" t="s">
        <v>6896</v>
      </c>
      <c r="J91" s="1340">
        <v>148</v>
      </c>
      <c r="K91" s="1340">
        <v>10</v>
      </c>
      <c r="L91" s="667">
        <v>33.9</v>
      </c>
      <c r="M91" s="667"/>
      <c r="N91" s="1366" t="s">
        <v>1669</v>
      </c>
      <c r="O91" s="1366" t="s">
        <v>6420</v>
      </c>
      <c r="P91" s="1366"/>
      <c r="Q91" s="1366"/>
      <c r="R91" s="1366"/>
      <c r="S91" s="1340" t="s">
        <v>6918</v>
      </c>
      <c r="T91" s="1340"/>
      <c r="U91" s="1340"/>
      <c r="V91" s="1340">
        <v>1</v>
      </c>
    </row>
    <row r="92" spans="1:22" s="1360" customFormat="1" ht="94.5">
      <c r="A92" s="1386">
        <v>266</v>
      </c>
      <c r="B92" s="1340">
        <v>265</v>
      </c>
      <c r="C92" s="1340" t="s">
        <v>6919</v>
      </c>
      <c r="D92" s="1340"/>
      <c r="E92" s="1340"/>
      <c r="F92" s="1340"/>
      <c r="G92" s="1720" t="s">
        <v>7683</v>
      </c>
      <c r="H92" s="1340"/>
      <c r="I92" s="1340" t="s">
        <v>6896</v>
      </c>
      <c r="J92" s="1340">
        <v>150</v>
      </c>
      <c r="K92" s="1340">
        <v>10</v>
      </c>
      <c r="L92" s="667">
        <v>35.9</v>
      </c>
      <c r="M92" s="667"/>
      <c r="N92" s="1366" t="s">
        <v>1669</v>
      </c>
      <c r="O92" s="1366" t="s">
        <v>6420</v>
      </c>
      <c r="P92" s="1366"/>
      <c r="Q92" s="1366"/>
      <c r="R92" s="1366"/>
      <c r="S92" s="1340" t="s">
        <v>6918</v>
      </c>
      <c r="T92" s="1340"/>
      <c r="U92" s="1340"/>
      <c r="V92" s="1340">
        <v>1</v>
      </c>
    </row>
    <row r="93" spans="1:22" s="1360" customFormat="1">
      <c r="A93" s="1446">
        <v>267</v>
      </c>
      <c r="B93" s="1367">
        <v>266</v>
      </c>
      <c r="C93" s="1340" t="s">
        <v>6920</v>
      </c>
      <c r="D93" s="1340"/>
      <c r="E93" s="1340"/>
      <c r="F93" s="1340"/>
      <c r="G93" s="1720" t="s">
        <v>7683</v>
      </c>
      <c r="H93" s="1340"/>
      <c r="I93" s="1340" t="s">
        <v>6896</v>
      </c>
      <c r="J93" s="1340">
        <v>172</v>
      </c>
      <c r="K93" s="1340">
        <v>2</v>
      </c>
      <c r="L93" s="667">
        <v>418.6</v>
      </c>
      <c r="M93" s="667"/>
      <c r="N93" s="1366" t="s">
        <v>751</v>
      </c>
      <c r="O93" s="1366" t="s">
        <v>6420</v>
      </c>
      <c r="P93" s="1366"/>
      <c r="Q93" s="1366"/>
      <c r="R93" s="1366"/>
      <c r="S93" s="1340" t="s">
        <v>6921</v>
      </c>
      <c r="T93" s="1340"/>
      <c r="U93" s="1340"/>
      <c r="V93" s="1340">
        <v>1</v>
      </c>
    </row>
    <row r="94" spans="1:22" s="1360" customFormat="1" ht="47.25">
      <c r="A94" s="1386">
        <v>268</v>
      </c>
      <c r="B94" s="1340">
        <v>267</v>
      </c>
      <c r="C94" s="1340" t="s">
        <v>6922</v>
      </c>
      <c r="D94" s="1340"/>
      <c r="E94" s="1340"/>
      <c r="F94" s="1340"/>
      <c r="G94" s="1720" t="s">
        <v>7683</v>
      </c>
      <c r="H94" s="1340"/>
      <c r="I94" s="1340" t="s">
        <v>6896</v>
      </c>
      <c r="J94" s="1340">
        <v>221</v>
      </c>
      <c r="K94" s="1340">
        <v>14</v>
      </c>
      <c r="L94" s="667">
        <v>100</v>
      </c>
      <c r="M94" s="667"/>
      <c r="N94" s="1366" t="s">
        <v>775</v>
      </c>
      <c r="O94" s="1366" t="s">
        <v>6420</v>
      </c>
      <c r="P94" s="1366"/>
      <c r="Q94" s="1366"/>
      <c r="R94" s="1366"/>
      <c r="S94" s="1340" t="s">
        <v>6923</v>
      </c>
      <c r="T94" s="1340"/>
      <c r="U94" s="1340"/>
      <c r="V94" s="1340">
        <v>1</v>
      </c>
    </row>
    <row r="95" spans="1:22" s="1360" customFormat="1">
      <c r="A95" s="1446">
        <v>269</v>
      </c>
      <c r="B95" s="1367">
        <v>268</v>
      </c>
      <c r="C95" s="1340" t="s">
        <v>6924</v>
      </c>
      <c r="D95" s="1340"/>
      <c r="E95" s="1340"/>
      <c r="F95" s="1340"/>
      <c r="G95" s="1720" t="s">
        <v>7683</v>
      </c>
      <c r="H95" s="1340"/>
      <c r="I95" s="1340" t="s">
        <v>6896</v>
      </c>
      <c r="J95" s="1340" t="s">
        <v>6925</v>
      </c>
      <c r="K95" s="1340">
        <v>11</v>
      </c>
      <c r="L95" s="667">
        <v>23.8</v>
      </c>
      <c r="M95" s="667"/>
      <c r="N95" s="1366" t="s">
        <v>4037</v>
      </c>
      <c r="O95" s="1366" t="s">
        <v>6420</v>
      </c>
      <c r="P95" s="1366"/>
      <c r="Q95" s="1366"/>
      <c r="R95" s="1366"/>
      <c r="S95" s="1340" t="s">
        <v>6926</v>
      </c>
      <c r="T95" s="1340"/>
      <c r="U95" s="1340"/>
      <c r="V95" s="1340">
        <v>1</v>
      </c>
    </row>
    <row r="96" spans="1:22" s="1360" customFormat="1" ht="157.5">
      <c r="A96" s="1386">
        <v>270</v>
      </c>
      <c r="B96" s="1340">
        <v>269</v>
      </c>
      <c r="C96" s="1340" t="s">
        <v>6927</v>
      </c>
      <c r="D96" s="1340"/>
      <c r="E96" s="1340"/>
      <c r="F96" s="1340"/>
      <c r="G96" s="1720" t="s">
        <v>7683</v>
      </c>
      <c r="H96" s="1340"/>
      <c r="I96" s="1340" t="s">
        <v>6896</v>
      </c>
      <c r="J96" s="1340" t="s">
        <v>6928</v>
      </c>
      <c r="K96" s="1340">
        <v>33</v>
      </c>
      <c r="L96" s="667">
        <v>48</v>
      </c>
      <c r="M96" s="667"/>
      <c r="N96" s="1366" t="s">
        <v>1669</v>
      </c>
      <c r="O96" s="1366" t="s">
        <v>6420</v>
      </c>
      <c r="P96" s="1366"/>
      <c r="Q96" s="1366"/>
      <c r="R96" s="1366"/>
      <c r="S96" s="1340" t="s">
        <v>6929</v>
      </c>
      <c r="T96" s="1340"/>
      <c r="U96" s="1340"/>
      <c r="V96" s="1340">
        <v>1</v>
      </c>
    </row>
    <row r="97" spans="1:22" s="1360" customFormat="1" ht="157.5">
      <c r="A97" s="1446">
        <v>271</v>
      </c>
      <c r="B97" s="1367">
        <v>270</v>
      </c>
      <c r="C97" s="1340" t="s">
        <v>6930</v>
      </c>
      <c r="D97" s="1340"/>
      <c r="E97" s="1340"/>
      <c r="F97" s="1340"/>
      <c r="G97" s="1720" t="s">
        <v>7683</v>
      </c>
      <c r="H97" s="1340"/>
      <c r="I97" s="1340" t="s">
        <v>6896</v>
      </c>
      <c r="J97" s="1340" t="s">
        <v>6928</v>
      </c>
      <c r="K97" s="1340">
        <v>33</v>
      </c>
      <c r="L97" s="667">
        <v>39.200000000000003</v>
      </c>
      <c r="M97" s="667"/>
      <c r="N97" s="1366" t="s">
        <v>1669</v>
      </c>
      <c r="O97" s="1366" t="s">
        <v>6420</v>
      </c>
      <c r="P97" s="1366"/>
      <c r="Q97" s="1366"/>
      <c r="R97" s="1366"/>
      <c r="S97" s="1340" t="s">
        <v>6929</v>
      </c>
      <c r="T97" s="1340"/>
      <c r="U97" s="1340"/>
      <c r="V97" s="1340">
        <v>1</v>
      </c>
    </row>
    <row r="98" spans="1:22" s="1360" customFormat="1" ht="157.5">
      <c r="A98" s="1386">
        <v>272</v>
      </c>
      <c r="B98" s="1340">
        <v>271</v>
      </c>
      <c r="C98" s="1340" t="s">
        <v>6931</v>
      </c>
      <c r="D98" s="1340"/>
      <c r="E98" s="1340"/>
      <c r="F98" s="1340"/>
      <c r="G98" s="1720" t="s">
        <v>7683</v>
      </c>
      <c r="H98" s="1340"/>
      <c r="I98" s="1340" t="s">
        <v>6896</v>
      </c>
      <c r="J98" s="1340" t="s">
        <v>6928</v>
      </c>
      <c r="K98" s="1340">
        <v>33</v>
      </c>
      <c r="L98" s="667">
        <v>60</v>
      </c>
      <c r="M98" s="667"/>
      <c r="N98" s="1366" t="s">
        <v>1669</v>
      </c>
      <c r="O98" s="1366" t="s">
        <v>6420</v>
      </c>
      <c r="P98" s="1366"/>
      <c r="Q98" s="1366"/>
      <c r="R98" s="1366"/>
      <c r="S98" s="1340" t="s">
        <v>6929</v>
      </c>
      <c r="T98" s="1340"/>
      <c r="U98" s="1340"/>
      <c r="V98" s="1340">
        <v>1</v>
      </c>
    </row>
    <row r="99" spans="1:22" s="1360" customFormat="1" ht="94.5">
      <c r="A99" s="1386">
        <v>276</v>
      </c>
      <c r="B99" s="1340">
        <v>275</v>
      </c>
      <c r="C99" s="1340" t="s">
        <v>6935</v>
      </c>
      <c r="D99" s="1340"/>
      <c r="E99" s="1340"/>
      <c r="F99" s="1340"/>
      <c r="G99" s="1720" t="s">
        <v>7683</v>
      </c>
      <c r="H99" s="1340"/>
      <c r="I99" s="1340" t="s">
        <v>6896</v>
      </c>
      <c r="J99" s="1340" t="s">
        <v>6936</v>
      </c>
      <c r="K99" s="1340">
        <v>6</v>
      </c>
      <c r="L99" s="667">
        <v>32.700000000000003</v>
      </c>
      <c r="M99" s="667"/>
      <c r="N99" s="1366" t="s">
        <v>1669</v>
      </c>
      <c r="O99" s="1366" t="s">
        <v>6420</v>
      </c>
      <c r="P99" s="1366"/>
      <c r="Q99" s="1366"/>
      <c r="R99" s="1366"/>
      <c r="S99" s="1340" t="s">
        <v>6918</v>
      </c>
      <c r="T99" s="1340"/>
      <c r="U99" s="1340"/>
      <c r="V99" s="1340">
        <v>1</v>
      </c>
    </row>
    <row r="100" spans="1:22" s="1360" customFormat="1">
      <c r="A100" s="1446">
        <v>277</v>
      </c>
      <c r="B100" s="1367">
        <v>276</v>
      </c>
      <c r="C100" s="1340" t="s">
        <v>6937</v>
      </c>
      <c r="D100" s="1340"/>
      <c r="E100" s="1340"/>
      <c r="F100" s="1340"/>
      <c r="G100" s="1720" t="s">
        <v>7683</v>
      </c>
      <c r="H100" s="1340"/>
      <c r="I100" s="1340" t="s">
        <v>6896</v>
      </c>
      <c r="J100" s="1340" t="s">
        <v>6938</v>
      </c>
      <c r="K100" s="1340">
        <v>2</v>
      </c>
      <c r="L100" s="667">
        <v>68.2</v>
      </c>
      <c r="M100" s="667"/>
      <c r="N100" s="1366" t="s">
        <v>751</v>
      </c>
      <c r="O100" s="1366" t="s">
        <v>6420</v>
      </c>
      <c r="P100" s="1366"/>
      <c r="Q100" s="1366"/>
      <c r="R100" s="1366"/>
      <c r="S100" s="1340" t="s">
        <v>6939</v>
      </c>
      <c r="T100" s="1340"/>
      <c r="U100" s="1340"/>
      <c r="V100" s="1340">
        <v>1</v>
      </c>
    </row>
    <row r="101" spans="1:22" s="1360" customFormat="1">
      <c r="A101" s="1386">
        <v>278</v>
      </c>
      <c r="B101" s="1340">
        <v>277</v>
      </c>
      <c r="C101" s="1340" t="s">
        <v>6937</v>
      </c>
      <c r="D101" s="1340"/>
      <c r="E101" s="1340"/>
      <c r="F101" s="1340"/>
      <c r="G101" s="1720" t="s">
        <v>7683</v>
      </c>
      <c r="H101" s="1340"/>
      <c r="I101" s="1340" t="s">
        <v>6896</v>
      </c>
      <c r="J101" s="1340" t="s">
        <v>6938</v>
      </c>
      <c r="K101" s="1340">
        <v>2</v>
      </c>
      <c r="L101" s="667">
        <v>22.9</v>
      </c>
      <c r="M101" s="667"/>
      <c r="N101" s="1366" t="s">
        <v>751</v>
      </c>
      <c r="O101" s="1366" t="s">
        <v>6420</v>
      </c>
      <c r="P101" s="1366"/>
      <c r="Q101" s="1366"/>
      <c r="R101" s="1366"/>
      <c r="S101" s="1340" t="s">
        <v>6940</v>
      </c>
      <c r="T101" s="1340"/>
      <c r="U101" s="1340"/>
      <c r="V101" s="1340">
        <v>1</v>
      </c>
    </row>
    <row r="102" spans="1:22" s="1360" customFormat="1" ht="78.75">
      <c r="A102" s="1386">
        <v>280</v>
      </c>
      <c r="B102" s="1340">
        <v>279</v>
      </c>
      <c r="C102" s="1340" t="s">
        <v>6943</v>
      </c>
      <c r="D102" s="1340"/>
      <c r="E102" s="1340"/>
      <c r="F102" s="1340"/>
      <c r="G102" s="1720" t="s">
        <v>7683</v>
      </c>
      <c r="H102" s="1340"/>
      <c r="I102" s="1340" t="s">
        <v>6896</v>
      </c>
      <c r="J102" s="1340" t="s">
        <v>6944</v>
      </c>
      <c r="K102" s="1340">
        <v>16</v>
      </c>
      <c r="L102" s="667">
        <v>20</v>
      </c>
      <c r="M102" s="667"/>
      <c r="N102" s="1366" t="s">
        <v>1669</v>
      </c>
      <c r="O102" s="1366" t="s">
        <v>6420</v>
      </c>
      <c r="P102" s="1366"/>
      <c r="Q102" s="1366"/>
      <c r="R102" s="1366"/>
      <c r="S102" s="1340" t="s">
        <v>6945</v>
      </c>
      <c r="T102" s="1340"/>
      <c r="U102" s="1340"/>
      <c r="V102" s="1340">
        <v>1</v>
      </c>
    </row>
    <row r="103" spans="1:22" s="1360" customFormat="1">
      <c r="A103" s="1446">
        <v>281</v>
      </c>
      <c r="B103" s="1367">
        <v>280</v>
      </c>
      <c r="C103" s="1340" t="s">
        <v>6946</v>
      </c>
      <c r="D103" s="1340"/>
      <c r="E103" s="1340"/>
      <c r="F103" s="1340"/>
      <c r="G103" s="1720" t="s">
        <v>7683</v>
      </c>
      <c r="H103" s="1340"/>
      <c r="I103" s="1340" t="s">
        <v>6896</v>
      </c>
      <c r="J103" s="1340" t="s">
        <v>6947</v>
      </c>
      <c r="K103" s="1340">
        <v>26</v>
      </c>
      <c r="L103" s="667">
        <v>82.1</v>
      </c>
      <c r="M103" s="667"/>
      <c r="N103" s="1366" t="s">
        <v>1039</v>
      </c>
      <c r="O103" s="1366" t="s">
        <v>6420</v>
      </c>
      <c r="P103" s="1366"/>
      <c r="Q103" s="1366"/>
      <c r="R103" s="1366"/>
      <c r="S103" s="1340" t="s">
        <v>6948</v>
      </c>
      <c r="T103" s="1340"/>
      <c r="U103" s="1340"/>
      <c r="V103" s="1340">
        <v>1</v>
      </c>
    </row>
    <row r="104" spans="1:22" s="1360" customFormat="1">
      <c r="A104" s="1386">
        <v>282</v>
      </c>
      <c r="B104" s="1340">
        <v>281</v>
      </c>
      <c r="C104" s="1340" t="s">
        <v>6949</v>
      </c>
      <c r="D104" s="1340"/>
      <c r="E104" s="1340"/>
      <c r="F104" s="1340"/>
      <c r="G104" s="1720" t="s">
        <v>7683</v>
      </c>
      <c r="H104" s="1340"/>
      <c r="I104" s="1340" t="s">
        <v>6896</v>
      </c>
      <c r="J104" s="1340" t="s">
        <v>6950</v>
      </c>
      <c r="K104" s="1340">
        <v>36</v>
      </c>
      <c r="L104" s="667">
        <v>600</v>
      </c>
      <c r="M104" s="667"/>
      <c r="N104" s="1366" t="s">
        <v>1313</v>
      </c>
      <c r="O104" s="1366" t="s">
        <v>6420</v>
      </c>
      <c r="P104" s="1366"/>
      <c r="Q104" s="1366"/>
      <c r="R104" s="1366"/>
      <c r="S104" s="1340" t="s">
        <v>6951</v>
      </c>
      <c r="T104" s="1340"/>
      <c r="U104" s="1340"/>
      <c r="V104" s="1340">
        <v>1</v>
      </c>
    </row>
    <row r="105" spans="1:22" s="1360" customFormat="1" ht="50.25">
      <c r="A105" s="1446">
        <v>283</v>
      </c>
      <c r="B105" s="1367">
        <v>282</v>
      </c>
      <c r="C105" s="1340" t="s">
        <v>6952</v>
      </c>
      <c r="D105" s="1340"/>
      <c r="E105" s="1340"/>
      <c r="F105" s="1340"/>
      <c r="G105" s="1720" t="s">
        <v>7683</v>
      </c>
      <c r="H105" s="1340"/>
      <c r="I105" s="1340" t="s">
        <v>6896</v>
      </c>
      <c r="J105" s="1340" t="s">
        <v>6953</v>
      </c>
      <c r="K105" s="1340">
        <v>22</v>
      </c>
      <c r="L105" s="667">
        <v>118</v>
      </c>
      <c r="M105" s="667"/>
      <c r="N105" s="1366" t="s">
        <v>751</v>
      </c>
      <c r="O105" s="1366" t="s">
        <v>6420</v>
      </c>
      <c r="P105" s="1366"/>
      <c r="Q105" s="1366"/>
      <c r="R105" s="1366"/>
      <c r="S105" s="1340" t="s">
        <v>6954</v>
      </c>
      <c r="T105" s="1340"/>
      <c r="U105" s="1340"/>
      <c r="V105" s="1340">
        <v>1</v>
      </c>
    </row>
    <row r="106" spans="1:22" s="1360" customFormat="1">
      <c r="A106" s="1446">
        <v>287</v>
      </c>
      <c r="B106" s="1367">
        <v>286</v>
      </c>
      <c r="C106" s="1369" t="s">
        <v>6964</v>
      </c>
      <c r="D106" s="1369"/>
      <c r="E106" s="1369"/>
      <c r="F106" s="1369"/>
      <c r="G106" s="1720" t="s">
        <v>7683</v>
      </c>
      <c r="H106" s="1369"/>
      <c r="I106" s="1369" t="s">
        <v>6956</v>
      </c>
      <c r="J106" s="1382">
        <v>19</v>
      </c>
      <c r="K106" s="1369">
        <v>37</v>
      </c>
      <c r="L106" s="1370">
        <v>55.6</v>
      </c>
      <c r="M106" s="1370"/>
      <c r="N106" s="1381" t="s">
        <v>6962</v>
      </c>
      <c r="O106" s="1381" t="s">
        <v>6420</v>
      </c>
      <c r="P106" s="1381"/>
      <c r="Q106" s="1381"/>
      <c r="R106" s="1381"/>
      <c r="S106" s="1369" t="s">
        <v>6965</v>
      </c>
      <c r="T106" s="1369"/>
      <c r="U106" s="1369"/>
      <c r="V106" s="1340">
        <v>1</v>
      </c>
    </row>
    <row r="107" spans="1:22" s="1360" customFormat="1">
      <c r="A107" s="1446">
        <v>289</v>
      </c>
      <c r="B107" s="1367">
        <v>288</v>
      </c>
      <c r="C107" s="1369" t="s">
        <v>6966</v>
      </c>
      <c r="D107" s="1369"/>
      <c r="E107" s="1369"/>
      <c r="F107" s="1369"/>
      <c r="G107" s="1720" t="s">
        <v>7683</v>
      </c>
      <c r="H107" s="1369"/>
      <c r="I107" s="1369" t="s">
        <v>6956</v>
      </c>
      <c r="J107" s="1382">
        <v>19</v>
      </c>
      <c r="K107" s="1369" t="s">
        <v>6968</v>
      </c>
      <c r="L107" s="1370">
        <v>451.5</v>
      </c>
      <c r="M107" s="1370"/>
      <c r="N107" s="1381"/>
      <c r="O107" s="1381" t="s">
        <v>6420</v>
      </c>
      <c r="P107" s="1381"/>
      <c r="Q107" s="1381"/>
      <c r="R107" s="1381"/>
      <c r="S107" s="1369" t="s">
        <v>6948</v>
      </c>
      <c r="T107" s="1369"/>
      <c r="U107" s="1369"/>
      <c r="V107" s="1340">
        <v>1</v>
      </c>
    </row>
    <row r="108" spans="1:22" s="1360" customFormat="1">
      <c r="A108" s="1386">
        <v>290</v>
      </c>
      <c r="B108" s="1340">
        <v>289</v>
      </c>
      <c r="C108" s="1369" t="s">
        <v>6969</v>
      </c>
      <c r="D108" s="1369"/>
      <c r="E108" s="1369"/>
      <c r="F108" s="1369"/>
      <c r="G108" s="1720" t="s">
        <v>7683</v>
      </c>
      <c r="H108" s="1369"/>
      <c r="I108" s="1369" t="s">
        <v>6956</v>
      </c>
      <c r="J108" s="1382">
        <v>20</v>
      </c>
      <c r="K108" s="1369">
        <v>147</v>
      </c>
      <c r="L108" s="1370">
        <v>127.4</v>
      </c>
      <c r="M108" s="1370"/>
      <c r="N108" s="1381"/>
      <c r="O108" s="1381" t="s">
        <v>6420</v>
      </c>
      <c r="P108" s="1381"/>
      <c r="Q108" s="1381"/>
      <c r="R108" s="1381"/>
      <c r="S108" s="1369" t="s">
        <v>6913</v>
      </c>
      <c r="T108" s="1369"/>
      <c r="U108" s="1369"/>
      <c r="V108" s="1340">
        <v>1</v>
      </c>
    </row>
    <row r="109" spans="1:22" s="1360" customFormat="1">
      <c r="A109" s="1386">
        <v>292</v>
      </c>
      <c r="B109" s="1340">
        <v>291</v>
      </c>
      <c r="C109" s="1369" t="s">
        <v>6972</v>
      </c>
      <c r="D109" s="1369"/>
      <c r="E109" s="1369"/>
      <c r="F109" s="1369"/>
      <c r="G109" s="1720" t="s">
        <v>7683</v>
      </c>
      <c r="H109" s="1369"/>
      <c r="I109" s="1369" t="s">
        <v>6956</v>
      </c>
      <c r="J109" s="1382">
        <v>21</v>
      </c>
      <c r="K109" s="1369">
        <v>180</v>
      </c>
      <c r="L109" s="1370">
        <v>1201</v>
      </c>
      <c r="M109" s="1370"/>
      <c r="N109" s="1381"/>
      <c r="O109" s="1381" t="s">
        <v>6420</v>
      </c>
      <c r="P109" s="1381"/>
      <c r="Q109" s="1381"/>
      <c r="R109" s="1381"/>
      <c r="S109" s="1369" t="s">
        <v>6973</v>
      </c>
      <c r="T109" s="1369"/>
      <c r="U109" s="1369"/>
      <c r="V109" s="1340">
        <v>1</v>
      </c>
    </row>
    <row r="110" spans="1:22" s="1360" customFormat="1">
      <c r="A110" s="1446">
        <v>293</v>
      </c>
      <c r="B110" s="1367">
        <v>292</v>
      </c>
      <c r="C110" s="1369" t="s">
        <v>6974</v>
      </c>
      <c r="D110" s="1369"/>
      <c r="E110" s="1369"/>
      <c r="F110" s="1369"/>
      <c r="G110" s="1720" t="s">
        <v>7683</v>
      </c>
      <c r="H110" s="1369"/>
      <c r="I110" s="1369" t="s">
        <v>6956</v>
      </c>
      <c r="J110" s="1382">
        <v>21</v>
      </c>
      <c r="K110" s="1369">
        <v>221</v>
      </c>
      <c r="L110" s="1370">
        <v>912.2</v>
      </c>
      <c r="M110" s="1370"/>
      <c r="N110" s="1381"/>
      <c r="O110" s="1381" t="s">
        <v>6420</v>
      </c>
      <c r="P110" s="1381"/>
      <c r="Q110" s="1381"/>
      <c r="R110" s="1381"/>
      <c r="S110" s="1369" t="s">
        <v>6975</v>
      </c>
      <c r="T110" s="1369"/>
      <c r="U110" s="1369"/>
      <c r="V110" s="1340">
        <v>1</v>
      </c>
    </row>
    <row r="111" spans="1:22" s="1360" customFormat="1">
      <c r="A111" s="1386">
        <v>294</v>
      </c>
      <c r="B111" s="1340">
        <v>293</v>
      </c>
      <c r="C111" s="1369" t="s">
        <v>6976</v>
      </c>
      <c r="D111" s="1369"/>
      <c r="E111" s="1369"/>
      <c r="F111" s="1369"/>
      <c r="G111" s="1720" t="s">
        <v>7683</v>
      </c>
      <c r="H111" s="1369"/>
      <c r="I111" s="1369" t="s">
        <v>6956</v>
      </c>
      <c r="J111" s="1382">
        <v>21</v>
      </c>
      <c r="K111" s="1369">
        <v>238</v>
      </c>
      <c r="L111" s="1370">
        <v>500.3</v>
      </c>
      <c r="M111" s="1370"/>
      <c r="N111" s="1381"/>
      <c r="O111" s="1381" t="s">
        <v>6420</v>
      </c>
      <c r="P111" s="1381"/>
      <c r="Q111" s="1381"/>
      <c r="R111" s="1381"/>
      <c r="S111" s="1369" t="s">
        <v>6977</v>
      </c>
      <c r="T111" s="1369"/>
      <c r="U111" s="1369"/>
      <c r="V111" s="1340">
        <v>1</v>
      </c>
    </row>
    <row r="112" spans="1:22" s="1360" customFormat="1">
      <c r="A112" s="1446">
        <v>295</v>
      </c>
      <c r="B112" s="1367">
        <v>294</v>
      </c>
      <c r="C112" s="1369" t="s">
        <v>6978</v>
      </c>
      <c r="D112" s="1369"/>
      <c r="E112" s="1369"/>
      <c r="F112" s="1369"/>
      <c r="G112" s="1720" t="s">
        <v>7683</v>
      </c>
      <c r="H112" s="1369"/>
      <c r="I112" s="1369" t="s">
        <v>6956</v>
      </c>
      <c r="J112" s="1382">
        <v>23</v>
      </c>
      <c r="K112" s="1369" t="s">
        <v>6979</v>
      </c>
      <c r="L112" s="1370">
        <v>145</v>
      </c>
      <c r="M112" s="1370"/>
      <c r="N112" s="1381"/>
      <c r="O112" s="1381" t="s">
        <v>6420</v>
      </c>
      <c r="P112" s="1381"/>
      <c r="Q112" s="1381"/>
      <c r="R112" s="1381"/>
      <c r="S112" s="1369" t="s">
        <v>6926</v>
      </c>
      <c r="T112" s="1369"/>
      <c r="U112" s="1369"/>
      <c r="V112" s="1340">
        <v>1</v>
      </c>
    </row>
    <row r="113" spans="1:22" s="1360" customFormat="1">
      <c r="A113" s="1386">
        <v>296</v>
      </c>
      <c r="B113" s="1340">
        <v>295</v>
      </c>
      <c r="C113" s="1369" t="s">
        <v>6980</v>
      </c>
      <c r="D113" s="1369"/>
      <c r="E113" s="1369"/>
      <c r="F113" s="1369"/>
      <c r="G113" s="1720" t="s">
        <v>7683</v>
      </c>
      <c r="H113" s="1369"/>
      <c r="I113" s="1369" t="s">
        <v>6956</v>
      </c>
      <c r="J113" s="1382">
        <v>27</v>
      </c>
      <c r="K113" s="1369">
        <v>98</v>
      </c>
      <c r="L113" s="1370">
        <v>89</v>
      </c>
      <c r="M113" s="1370"/>
      <c r="N113" s="1381"/>
      <c r="O113" s="1381" t="s">
        <v>6420</v>
      </c>
      <c r="P113" s="1381"/>
      <c r="Q113" s="1381"/>
      <c r="R113" s="1381"/>
      <c r="S113" s="1369" t="s">
        <v>6903</v>
      </c>
      <c r="T113" s="1369"/>
      <c r="U113" s="1369"/>
      <c r="V113" s="1340">
        <v>1</v>
      </c>
    </row>
    <row r="114" spans="1:22" s="1360" customFormat="1">
      <c r="A114" s="1446">
        <v>297</v>
      </c>
      <c r="B114" s="1367">
        <v>296</v>
      </c>
      <c r="C114" s="1369" t="s">
        <v>6981</v>
      </c>
      <c r="D114" s="1369"/>
      <c r="E114" s="1369"/>
      <c r="F114" s="1369"/>
      <c r="G114" s="1720" t="s">
        <v>7683</v>
      </c>
      <c r="H114" s="1369"/>
      <c r="I114" s="1369" t="s">
        <v>6956</v>
      </c>
      <c r="J114" s="1382">
        <v>27</v>
      </c>
      <c r="K114" s="1369">
        <v>208</v>
      </c>
      <c r="L114" s="1370">
        <v>1682.3</v>
      </c>
      <c r="M114" s="1370"/>
      <c r="N114" s="1381"/>
      <c r="O114" s="1381" t="s">
        <v>6420</v>
      </c>
      <c r="P114" s="1381"/>
      <c r="Q114" s="1381"/>
      <c r="R114" s="1381"/>
      <c r="S114" s="1369" t="s">
        <v>6982</v>
      </c>
      <c r="T114" s="1369"/>
      <c r="U114" s="1369"/>
      <c r="V114" s="1340">
        <v>1</v>
      </c>
    </row>
    <row r="115" spans="1:22" s="1360" customFormat="1">
      <c r="A115" s="1446">
        <v>299</v>
      </c>
      <c r="B115" s="1367">
        <v>298</v>
      </c>
      <c r="C115" s="1369" t="s">
        <v>6984</v>
      </c>
      <c r="D115" s="1369"/>
      <c r="E115" s="1369"/>
      <c r="F115" s="1369"/>
      <c r="G115" s="1720" t="s">
        <v>7683</v>
      </c>
      <c r="H115" s="1369"/>
      <c r="I115" s="1369" t="s">
        <v>6956</v>
      </c>
      <c r="J115" s="1382">
        <v>36</v>
      </c>
      <c r="K115" s="1369">
        <v>374</v>
      </c>
      <c r="L115" s="1370">
        <v>100</v>
      </c>
      <c r="M115" s="1370"/>
      <c r="N115" s="1381"/>
      <c r="O115" s="1381" t="s">
        <v>6420</v>
      </c>
      <c r="P115" s="1381"/>
      <c r="Q115" s="1381"/>
      <c r="R115" s="1381"/>
      <c r="S115" s="1369" t="s">
        <v>6985</v>
      </c>
      <c r="T115" s="1369"/>
      <c r="U115" s="1369"/>
      <c r="V115" s="1340">
        <v>1</v>
      </c>
    </row>
    <row r="116" spans="1:22" s="1360" customFormat="1">
      <c r="A116" s="1386">
        <v>300</v>
      </c>
      <c r="B116" s="1340">
        <v>299</v>
      </c>
      <c r="C116" s="1369" t="s">
        <v>6986</v>
      </c>
      <c r="D116" s="1369"/>
      <c r="E116" s="1369"/>
      <c r="F116" s="1369"/>
      <c r="G116" s="1720" t="s">
        <v>7683</v>
      </c>
      <c r="H116" s="1369"/>
      <c r="I116" s="1369" t="s">
        <v>6956</v>
      </c>
      <c r="J116" s="1382">
        <v>37</v>
      </c>
      <c r="K116" s="1369">
        <v>132</v>
      </c>
      <c r="L116" s="1370">
        <v>963.2</v>
      </c>
      <c r="M116" s="1370"/>
      <c r="N116" s="1381"/>
      <c r="O116" s="1381" t="s">
        <v>6420</v>
      </c>
      <c r="P116" s="1381"/>
      <c r="Q116" s="1381"/>
      <c r="R116" s="1381"/>
      <c r="S116" s="1369" t="s">
        <v>6987</v>
      </c>
      <c r="T116" s="1369"/>
      <c r="U116" s="1369"/>
      <c r="V116" s="1340">
        <v>1</v>
      </c>
    </row>
    <row r="117" spans="1:22" s="1360" customFormat="1">
      <c r="A117" s="1446">
        <v>301</v>
      </c>
      <c r="B117" s="1367">
        <v>300</v>
      </c>
      <c r="C117" s="1369" t="s">
        <v>6988</v>
      </c>
      <c r="D117" s="1369"/>
      <c r="E117" s="1369"/>
      <c r="F117" s="1369"/>
      <c r="G117" s="1720" t="s">
        <v>7683</v>
      </c>
      <c r="H117" s="1369"/>
      <c r="I117" s="1369" t="s">
        <v>6956</v>
      </c>
      <c r="J117" s="1382">
        <v>37</v>
      </c>
      <c r="K117" s="1369" t="s">
        <v>6989</v>
      </c>
      <c r="L117" s="1370">
        <v>245</v>
      </c>
      <c r="M117" s="1370"/>
      <c r="N117" s="1381"/>
      <c r="O117" s="1381" t="s">
        <v>6420</v>
      </c>
      <c r="P117" s="1381"/>
      <c r="Q117" s="1381"/>
      <c r="R117" s="1381"/>
      <c r="S117" s="1369" t="s">
        <v>6990</v>
      </c>
      <c r="T117" s="1369"/>
      <c r="U117" s="1369"/>
      <c r="V117" s="1340">
        <v>1</v>
      </c>
    </row>
    <row r="118" spans="1:22" s="1360" customFormat="1" ht="47.25">
      <c r="A118" s="1386">
        <v>312</v>
      </c>
      <c r="B118" s="1340">
        <v>311</v>
      </c>
      <c r="C118" s="1340" t="s">
        <v>7011</v>
      </c>
      <c r="D118" s="1340"/>
      <c r="E118" s="1340"/>
      <c r="F118" s="1340"/>
      <c r="G118" s="1720" t="s">
        <v>7683</v>
      </c>
      <c r="H118" s="1340"/>
      <c r="I118" s="1340" t="s">
        <v>7003</v>
      </c>
      <c r="J118" s="1340" t="s">
        <v>7012</v>
      </c>
      <c r="K118" s="1340">
        <v>67</v>
      </c>
      <c r="L118" s="667">
        <v>80</v>
      </c>
      <c r="M118" s="667"/>
      <c r="N118" s="1366"/>
      <c r="O118" s="1366" t="s">
        <v>6420</v>
      </c>
      <c r="P118" s="1366"/>
      <c r="Q118" s="1366"/>
      <c r="R118" s="1366"/>
      <c r="S118" s="1340" t="s">
        <v>4031</v>
      </c>
      <c r="T118" s="1340"/>
      <c r="U118" s="1340"/>
      <c r="V118" s="1340">
        <v>1</v>
      </c>
    </row>
    <row r="119" spans="1:22" s="1360" customFormat="1" ht="63">
      <c r="A119" s="1446">
        <v>313</v>
      </c>
      <c r="B119" s="1367">
        <v>312</v>
      </c>
      <c r="C119" s="1340" t="s">
        <v>7013</v>
      </c>
      <c r="D119" s="1340"/>
      <c r="E119" s="1340"/>
      <c r="F119" s="1340"/>
      <c r="G119" s="1720" t="s">
        <v>7683</v>
      </c>
      <c r="H119" s="1340"/>
      <c r="I119" s="1340" t="s">
        <v>7003</v>
      </c>
      <c r="J119" s="1340" t="s">
        <v>7014</v>
      </c>
      <c r="K119" s="1340">
        <v>73</v>
      </c>
      <c r="L119" s="667">
        <v>80</v>
      </c>
      <c r="M119" s="667"/>
      <c r="N119" s="1366"/>
      <c r="O119" s="1366" t="s">
        <v>6420</v>
      </c>
      <c r="P119" s="1366"/>
      <c r="Q119" s="1366"/>
      <c r="R119" s="1366"/>
      <c r="S119" s="1340" t="s">
        <v>4034</v>
      </c>
      <c r="T119" s="1340"/>
      <c r="U119" s="1340"/>
      <c r="V119" s="1340">
        <v>1</v>
      </c>
    </row>
    <row r="120" spans="1:22" s="1360" customFormat="1" ht="31.5">
      <c r="A120" s="1386">
        <v>314</v>
      </c>
      <c r="B120" s="1340">
        <v>313</v>
      </c>
      <c r="C120" s="1340" t="s">
        <v>7015</v>
      </c>
      <c r="D120" s="1340"/>
      <c r="E120" s="1340"/>
      <c r="F120" s="1340"/>
      <c r="G120" s="1720" t="s">
        <v>7683</v>
      </c>
      <c r="H120" s="1340"/>
      <c r="I120" s="1340" t="s">
        <v>7003</v>
      </c>
      <c r="J120" s="1340" t="s">
        <v>7016</v>
      </c>
      <c r="K120" s="1340">
        <v>62</v>
      </c>
      <c r="L120" s="667">
        <v>68</v>
      </c>
      <c r="M120" s="667"/>
      <c r="N120" s="1366"/>
      <c r="O120" s="1366" t="s">
        <v>6420</v>
      </c>
      <c r="P120" s="1366"/>
      <c r="Q120" s="1366"/>
      <c r="R120" s="1366"/>
      <c r="S120" s="1340" t="s">
        <v>4029</v>
      </c>
      <c r="T120" s="1340"/>
      <c r="U120" s="1340"/>
      <c r="V120" s="1340">
        <v>1</v>
      </c>
    </row>
    <row r="121" spans="1:22" s="1360" customFormat="1" ht="47.25">
      <c r="A121" s="1446">
        <v>315</v>
      </c>
      <c r="B121" s="1367">
        <v>314</v>
      </c>
      <c r="C121" s="1340" t="s">
        <v>7017</v>
      </c>
      <c r="D121" s="1340"/>
      <c r="E121" s="1340"/>
      <c r="F121" s="1340"/>
      <c r="G121" s="1720" t="s">
        <v>7683</v>
      </c>
      <c r="H121" s="1340"/>
      <c r="I121" s="1340" t="s">
        <v>7003</v>
      </c>
      <c r="J121" s="1340" t="s">
        <v>7018</v>
      </c>
      <c r="K121" s="1340">
        <v>67</v>
      </c>
      <c r="L121" s="667">
        <v>80</v>
      </c>
      <c r="M121" s="667"/>
      <c r="N121" s="1366"/>
      <c r="O121" s="1366" t="s">
        <v>6420</v>
      </c>
      <c r="P121" s="1366"/>
      <c r="Q121" s="1366"/>
      <c r="R121" s="1366"/>
      <c r="S121" s="1340" t="s">
        <v>4032</v>
      </c>
      <c r="T121" s="1340"/>
      <c r="U121" s="1340"/>
      <c r="V121" s="1340">
        <v>1</v>
      </c>
    </row>
    <row r="122" spans="1:22" s="1360" customFormat="1" ht="31.5">
      <c r="A122" s="1386">
        <v>316</v>
      </c>
      <c r="B122" s="1340">
        <v>315</v>
      </c>
      <c r="C122" s="1340" t="s">
        <v>7019</v>
      </c>
      <c r="D122" s="1340"/>
      <c r="E122" s="1340"/>
      <c r="F122" s="1340"/>
      <c r="G122" s="1720" t="s">
        <v>7683</v>
      </c>
      <c r="H122" s="1340"/>
      <c r="I122" s="1340" t="s">
        <v>7003</v>
      </c>
      <c r="J122" s="1340" t="s">
        <v>7018</v>
      </c>
      <c r="K122" s="1340">
        <v>72</v>
      </c>
      <c r="L122" s="667">
        <v>50.9</v>
      </c>
      <c r="M122" s="667"/>
      <c r="N122" s="1366"/>
      <c r="O122" s="1366" t="s">
        <v>6420</v>
      </c>
      <c r="P122" s="1366"/>
      <c r="Q122" s="1366"/>
      <c r="R122" s="1366"/>
      <c r="S122" s="1340" t="s">
        <v>7020</v>
      </c>
      <c r="T122" s="1340"/>
      <c r="U122" s="1340"/>
      <c r="V122" s="1340">
        <v>1</v>
      </c>
    </row>
    <row r="123" spans="1:22" s="1360" customFormat="1" ht="31.5">
      <c r="A123" s="1446">
        <v>317</v>
      </c>
      <c r="B123" s="1367">
        <v>316</v>
      </c>
      <c r="C123" s="1340" t="s">
        <v>7021</v>
      </c>
      <c r="D123" s="1340"/>
      <c r="E123" s="1340"/>
      <c r="F123" s="1340"/>
      <c r="G123" s="1720" t="s">
        <v>7683</v>
      </c>
      <c r="H123" s="1340"/>
      <c r="I123" s="1340" t="s">
        <v>7003</v>
      </c>
      <c r="J123" s="1340" t="s">
        <v>7022</v>
      </c>
      <c r="K123" s="1340">
        <v>68</v>
      </c>
      <c r="L123" s="667">
        <v>1974.7</v>
      </c>
      <c r="M123" s="667"/>
      <c r="N123" s="1366"/>
      <c r="O123" s="1366" t="s">
        <v>6420</v>
      </c>
      <c r="P123" s="1366"/>
      <c r="Q123" s="1366"/>
      <c r="R123" s="1366"/>
      <c r="S123" s="1340" t="s">
        <v>7023</v>
      </c>
      <c r="T123" s="1340"/>
      <c r="U123" s="1340"/>
      <c r="V123" s="1340">
        <v>1</v>
      </c>
    </row>
    <row r="124" spans="1:22" s="1360" customFormat="1" ht="31.5">
      <c r="A124" s="1386">
        <v>320</v>
      </c>
      <c r="B124" s="1340">
        <v>319</v>
      </c>
      <c r="C124" s="1340" t="s">
        <v>7029</v>
      </c>
      <c r="D124" s="1340"/>
      <c r="E124" s="1340"/>
      <c r="F124" s="1340"/>
      <c r="G124" s="1720" t="s">
        <v>7683</v>
      </c>
      <c r="H124" s="1340"/>
      <c r="I124" s="1340" t="s">
        <v>7003</v>
      </c>
      <c r="J124" s="1340" t="s">
        <v>7030</v>
      </c>
      <c r="K124" s="1340">
        <v>76</v>
      </c>
      <c r="L124" s="667">
        <v>44.4</v>
      </c>
      <c r="M124" s="667"/>
      <c r="N124" s="1366"/>
      <c r="O124" s="1366" t="s">
        <v>6420</v>
      </c>
      <c r="P124" s="1366"/>
      <c r="Q124" s="1366"/>
      <c r="R124" s="1366"/>
      <c r="S124" s="1340" t="s">
        <v>7031</v>
      </c>
      <c r="T124" s="1340"/>
      <c r="U124" s="1340"/>
      <c r="V124" s="1340">
        <v>1</v>
      </c>
    </row>
    <row r="125" spans="1:22" s="1360" customFormat="1" ht="63">
      <c r="A125" s="1446">
        <v>321</v>
      </c>
      <c r="B125" s="1367">
        <v>320</v>
      </c>
      <c r="C125" s="1340" t="s">
        <v>7032</v>
      </c>
      <c r="D125" s="1340"/>
      <c r="E125" s="1340"/>
      <c r="F125" s="1340"/>
      <c r="G125" s="1720" t="s">
        <v>7683</v>
      </c>
      <c r="H125" s="1340"/>
      <c r="I125" s="1340" t="s">
        <v>7003</v>
      </c>
      <c r="J125" s="1340" t="s">
        <v>7033</v>
      </c>
      <c r="K125" s="1340">
        <v>76</v>
      </c>
      <c r="L125" s="667">
        <v>65</v>
      </c>
      <c r="M125" s="667"/>
      <c r="N125" s="1366"/>
      <c r="O125" s="1366" t="s">
        <v>6420</v>
      </c>
      <c r="P125" s="1366"/>
      <c r="Q125" s="1366"/>
      <c r="R125" s="1366"/>
      <c r="S125" s="1340" t="s">
        <v>4033</v>
      </c>
      <c r="T125" s="1340"/>
      <c r="U125" s="1340"/>
      <c r="V125" s="1340">
        <v>1</v>
      </c>
    </row>
    <row r="126" spans="1:22" s="1360" customFormat="1">
      <c r="A126" s="1386">
        <v>324</v>
      </c>
      <c r="B126" s="1340">
        <v>323</v>
      </c>
      <c r="C126" s="1340" t="s">
        <v>7036</v>
      </c>
      <c r="D126" s="1340"/>
      <c r="E126" s="1340"/>
      <c r="F126" s="1340"/>
      <c r="G126" s="1720" t="s">
        <v>7683</v>
      </c>
      <c r="H126" s="1340"/>
      <c r="I126" s="1340" t="s">
        <v>7037</v>
      </c>
      <c r="J126" s="1340">
        <v>4</v>
      </c>
      <c r="K126" s="1340">
        <v>68</v>
      </c>
      <c r="L126" s="667">
        <v>516</v>
      </c>
      <c r="M126" s="667"/>
      <c r="N126" s="1366" t="s">
        <v>7038</v>
      </c>
      <c r="O126" s="1366" t="s">
        <v>6420</v>
      </c>
      <c r="P126" s="1366"/>
      <c r="Q126" s="1366"/>
      <c r="R126" s="1366"/>
      <c r="S126" s="1340" t="s">
        <v>7039</v>
      </c>
      <c r="T126" s="1340"/>
      <c r="U126" s="1340"/>
      <c r="V126" s="1340">
        <v>1</v>
      </c>
    </row>
    <row r="127" spans="1:22" s="1360" customFormat="1">
      <c r="A127" s="1386">
        <v>330</v>
      </c>
      <c r="B127" s="1340">
        <v>329</v>
      </c>
      <c r="C127" s="1340" t="s">
        <v>7051</v>
      </c>
      <c r="D127" s="1340"/>
      <c r="E127" s="1340"/>
      <c r="F127" s="1340"/>
      <c r="G127" s="1720" t="s">
        <v>7683</v>
      </c>
      <c r="H127" s="1340"/>
      <c r="I127" s="1340" t="s">
        <v>7037</v>
      </c>
      <c r="J127" s="1340">
        <v>17</v>
      </c>
      <c r="K127" s="1340" t="s">
        <v>7052</v>
      </c>
      <c r="L127" s="667">
        <v>892.9</v>
      </c>
      <c r="M127" s="667"/>
      <c r="N127" s="1366" t="s">
        <v>552</v>
      </c>
      <c r="O127" s="1366" t="s">
        <v>6420</v>
      </c>
      <c r="P127" s="1366"/>
      <c r="Q127" s="1366"/>
      <c r="R127" s="1366"/>
      <c r="S127" s="1340" t="s">
        <v>4103</v>
      </c>
      <c r="T127" s="1340"/>
      <c r="U127" s="1340"/>
      <c r="V127" s="1340">
        <v>1</v>
      </c>
    </row>
    <row r="128" spans="1:22" s="1360" customFormat="1">
      <c r="A128" s="1446">
        <v>331</v>
      </c>
      <c r="B128" s="1367">
        <v>330</v>
      </c>
      <c r="C128" s="1340" t="s">
        <v>7053</v>
      </c>
      <c r="D128" s="1340"/>
      <c r="E128" s="1340"/>
      <c r="F128" s="1340"/>
      <c r="G128" s="1720" t="s">
        <v>7683</v>
      </c>
      <c r="H128" s="1340"/>
      <c r="I128" s="1340" t="s">
        <v>7037</v>
      </c>
      <c r="J128" s="1340">
        <v>17</v>
      </c>
      <c r="K128" s="1340" t="s">
        <v>7054</v>
      </c>
      <c r="L128" s="667">
        <v>1574.7</v>
      </c>
      <c r="M128" s="667"/>
      <c r="N128" s="1366" t="s">
        <v>552</v>
      </c>
      <c r="O128" s="1366" t="s">
        <v>6420</v>
      </c>
      <c r="P128" s="1366"/>
      <c r="Q128" s="1366"/>
      <c r="R128" s="1366"/>
      <c r="S128" s="1340" t="s">
        <v>7055</v>
      </c>
      <c r="T128" s="1340"/>
      <c r="U128" s="1340"/>
      <c r="V128" s="1340">
        <v>1</v>
      </c>
    </row>
    <row r="129" spans="1:22" s="1360" customFormat="1">
      <c r="A129" s="1446">
        <v>335</v>
      </c>
      <c r="B129" s="1367">
        <v>334</v>
      </c>
      <c r="C129" s="1340" t="s">
        <v>7060</v>
      </c>
      <c r="D129" s="1340"/>
      <c r="E129" s="1340"/>
      <c r="F129" s="1340"/>
      <c r="G129" s="1720" t="s">
        <v>7683</v>
      </c>
      <c r="H129" s="1340"/>
      <c r="I129" s="1340" t="s">
        <v>7037</v>
      </c>
      <c r="J129" s="1340">
        <v>23</v>
      </c>
      <c r="K129" s="1340">
        <v>108</v>
      </c>
      <c r="L129" s="667">
        <v>85</v>
      </c>
      <c r="M129" s="667"/>
      <c r="N129" s="1366" t="s">
        <v>7038</v>
      </c>
      <c r="O129" s="1366" t="s">
        <v>6420</v>
      </c>
      <c r="P129" s="1366"/>
      <c r="Q129" s="1366"/>
      <c r="R129" s="1366"/>
      <c r="S129" s="1340" t="s">
        <v>7061</v>
      </c>
      <c r="T129" s="1340"/>
      <c r="U129" s="1340"/>
      <c r="V129" s="1340">
        <v>1</v>
      </c>
    </row>
    <row r="130" spans="1:22" s="1360" customFormat="1">
      <c r="A130" s="1386">
        <v>336</v>
      </c>
      <c r="B130" s="1340">
        <v>335</v>
      </c>
      <c r="C130" s="1340" t="s">
        <v>7062</v>
      </c>
      <c r="D130" s="1340"/>
      <c r="E130" s="1340"/>
      <c r="F130" s="1340"/>
      <c r="G130" s="1720" t="s">
        <v>7683</v>
      </c>
      <c r="H130" s="1340"/>
      <c r="I130" s="1340" t="s">
        <v>7037</v>
      </c>
      <c r="J130" s="1340">
        <v>23</v>
      </c>
      <c r="K130" s="1340" t="s">
        <v>7063</v>
      </c>
      <c r="L130" s="667">
        <v>124</v>
      </c>
      <c r="M130" s="667"/>
      <c r="N130" s="1366" t="s">
        <v>7038</v>
      </c>
      <c r="O130" s="1366" t="s">
        <v>6420</v>
      </c>
      <c r="P130" s="1366"/>
      <c r="Q130" s="1366"/>
      <c r="R130" s="1366"/>
      <c r="S130" s="1340" t="s">
        <v>7064</v>
      </c>
      <c r="T130" s="1340"/>
      <c r="U130" s="1340"/>
      <c r="V130" s="1340">
        <v>1</v>
      </c>
    </row>
    <row r="131" spans="1:22" s="1360" customFormat="1" ht="47.25">
      <c r="A131" s="1386">
        <v>362</v>
      </c>
      <c r="B131" s="1340">
        <v>361</v>
      </c>
      <c r="C131" s="1340" t="s">
        <v>7092</v>
      </c>
      <c r="D131" s="1340"/>
      <c r="E131" s="1340"/>
      <c r="F131" s="1340"/>
      <c r="G131" s="1720" t="s">
        <v>7683</v>
      </c>
      <c r="H131" s="1340"/>
      <c r="I131" s="1340" t="s">
        <v>7037</v>
      </c>
      <c r="J131" s="1340">
        <v>57</v>
      </c>
      <c r="K131" s="1340" t="s">
        <v>7093</v>
      </c>
      <c r="L131" s="667">
        <v>91</v>
      </c>
      <c r="M131" s="667"/>
      <c r="N131" s="1366" t="s">
        <v>7066</v>
      </c>
      <c r="O131" s="1366" t="s">
        <v>6420</v>
      </c>
      <c r="P131" s="1366"/>
      <c r="Q131" s="1366"/>
      <c r="R131" s="1366"/>
      <c r="S131" s="1340" t="s">
        <v>7094</v>
      </c>
      <c r="T131" s="1340"/>
      <c r="U131" s="1340"/>
      <c r="V131" s="1340">
        <v>1</v>
      </c>
    </row>
    <row r="132" spans="1:22" s="1360" customFormat="1" ht="47.25">
      <c r="A132" s="1386">
        <v>380</v>
      </c>
      <c r="B132" s="1340">
        <v>379</v>
      </c>
      <c r="C132" s="1340" t="s">
        <v>7109</v>
      </c>
      <c r="D132" s="1340"/>
      <c r="E132" s="1340"/>
      <c r="F132" s="1340"/>
      <c r="G132" s="1720" t="s">
        <v>7683</v>
      </c>
      <c r="H132" s="1340"/>
      <c r="I132" s="1340" t="s">
        <v>7037</v>
      </c>
      <c r="J132" s="1340">
        <v>66</v>
      </c>
      <c r="K132" s="1340" t="s">
        <v>7110</v>
      </c>
      <c r="L132" s="667">
        <v>175.6</v>
      </c>
      <c r="M132" s="667"/>
      <c r="N132" s="1366" t="s">
        <v>7066</v>
      </c>
      <c r="O132" s="1366" t="s">
        <v>6420</v>
      </c>
      <c r="P132" s="1366"/>
      <c r="Q132" s="1366"/>
      <c r="R132" s="1366"/>
      <c r="S132" s="1340" t="s">
        <v>7111</v>
      </c>
      <c r="T132" s="1340"/>
      <c r="U132" s="1340"/>
      <c r="V132" s="1340">
        <v>1</v>
      </c>
    </row>
    <row r="133" spans="1:22" s="1360" customFormat="1" ht="63">
      <c r="A133" s="1386">
        <v>386</v>
      </c>
      <c r="B133" s="1340">
        <v>385</v>
      </c>
      <c r="C133" s="1388" t="s">
        <v>7123</v>
      </c>
      <c r="D133" s="1388"/>
      <c r="E133" s="1388"/>
      <c r="F133" s="1388"/>
      <c r="G133" s="1720" t="s">
        <v>7683</v>
      </c>
      <c r="H133" s="1388"/>
      <c r="I133" s="1388" t="s">
        <v>7114</v>
      </c>
      <c r="J133" s="1388">
        <v>2</v>
      </c>
      <c r="K133" s="1388">
        <v>31</v>
      </c>
      <c r="L133" s="1390">
        <v>1700.4</v>
      </c>
      <c r="M133" s="1390"/>
      <c r="N133" s="1366" t="s">
        <v>7124</v>
      </c>
      <c r="O133" s="1366" t="s">
        <v>6420</v>
      </c>
      <c r="P133" s="1366"/>
      <c r="Q133" s="1366"/>
      <c r="R133" s="1366"/>
      <c r="S133" s="1340" t="s">
        <v>7125</v>
      </c>
      <c r="T133" s="1340"/>
      <c r="U133" s="1340"/>
      <c r="V133" s="1340">
        <v>1</v>
      </c>
    </row>
    <row r="134" spans="1:22" s="1360" customFormat="1" ht="47.25">
      <c r="A134" s="1446">
        <v>387</v>
      </c>
      <c r="B134" s="1367">
        <v>386</v>
      </c>
      <c r="C134" s="1391" t="s">
        <v>7123</v>
      </c>
      <c r="D134" s="1391"/>
      <c r="E134" s="1391"/>
      <c r="F134" s="1391"/>
      <c r="G134" s="1720" t="s">
        <v>7683</v>
      </c>
      <c r="H134" s="1391"/>
      <c r="I134" s="1391" t="s">
        <v>7114</v>
      </c>
      <c r="J134" s="1391">
        <v>2</v>
      </c>
      <c r="K134" s="1391">
        <v>31</v>
      </c>
      <c r="L134" s="1392">
        <v>140.5</v>
      </c>
      <c r="M134" s="1392"/>
      <c r="N134" s="1374" t="s">
        <v>7682</v>
      </c>
      <c r="O134" s="1374" t="s">
        <v>6420</v>
      </c>
      <c r="P134" s="1374"/>
      <c r="Q134" s="1374"/>
      <c r="R134" s="1374"/>
      <c r="S134" s="1372" t="s">
        <v>7127</v>
      </c>
      <c r="T134" s="1372"/>
      <c r="U134" s="1372"/>
      <c r="V134" s="1372">
        <v>1</v>
      </c>
    </row>
    <row r="135" spans="1:22" s="1360" customFormat="1" ht="31.5">
      <c r="A135" s="1446">
        <v>395</v>
      </c>
      <c r="B135" s="1367">
        <v>394</v>
      </c>
      <c r="C135" s="1369" t="s">
        <v>7145</v>
      </c>
      <c r="D135" s="1369"/>
      <c r="E135" s="1369"/>
      <c r="F135" s="1369"/>
      <c r="G135" s="1720" t="s">
        <v>7683</v>
      </c>
      <c r="H135" s="1369"/>
      <c r="I135" s="1388" t="s">
        <v>7114</v>
      </c>
      <c r="J135" s="1369">
        <v>6</v>
      </c>
      <c r="K135" s="1369">
        <v>9</v>
      </c>
      <c r="L135" s="1370">
        <v>2307</v>
      </c>
      <c r="M135" s="1370"/>
      <c r="N135" s="1366" t="s">
        <v>7133</v>
      </c>
      <c r="O135" s="1366" t="s">
        <v>6420</v>
      </c>
      <c r="P135" s="1366"/>
      <c r="Q135" s="1366"/>
      <c r="R135" s="1366"/>
      <c r="S135" s="1340" t="s">
        <v>7146</v>
      </c>
      <c r="T135" s="1340"/>
      <c r="U135" s="1340"/>
      <c r="V135" s="1340">
        <v>1</v>
      </c>
    </row>
    <row r="136" spans="1:22" s="1360" customFormat="1" ht="31.5">
      <c r="A136" s="1446">
        <v>405</v>
      </c>
      <c r="B136" s="1367">
        <v>404</v>
      </c>
      <c r="C136" s="1388" t="s">
        <v>7161</v>
      </c>
      <c r="D136" s="1388"/>
      <c r="E136" s="1388"/>
      <c r="F136" s="1388"/>
      <c r="G136" s="1720" t="s">
        <v>7683</v>
      </c>
      <c r="H136" s="1388"/>
      <c r="I136" s="1388" t="s">
        <v>7114</v>
      </c>
      <c r="J136" s="1388">
        <v>10</v>
      </c>
      <c r="K136" s="1388">
        <v>17</v>
      </c>
      <c r="L136" s="1390">
        <v>58.2</v>
      </c>
      <c r="M136" s="1390"/>
      <c r="N136" s="1366" t="s">
        <v>7126</v>
      </c>
      <c r="O136" s="1366" t="s">
        <v>6420</v>
      </c>
      <c r="P136" s="1366"/>
      <c r="Q136" s="1366"/>
      <c r="R136" s="1366"/>
      <c r="S136" s="1388" t="s">
        <v>7162</v>
      </c>
      <c r="T136" s="1388"/>
      <c r="U136" s="1388"/>
      <c r="V136" s="1340">
        <v>1</v>
      </c>
    </row>
    <row r="137" spans="1:22" s="1360" customFormat="1" ht="31.5">
      <c r="A137" s="1386">
        <v>416</v>
      </c>
      <c r="B137" s="1340">
        <v>415</v>
      </c>
      <c r="C137" s="1340" t="s">
        <v>7181</v>
      </c>
      <c r="D137" s="1340"/>
      <c r="E137" s="1340"/>
      <c r="F137" s="1340"/>
      <c r="G137" s="1720" t="s">
        <v>7683</v>
      </c>
      <c r="H137" s="1340"/>
      <c r="I137" s="1388" t="s">
        <v>7114</v>
      </c>
      <c r="J137" s="1340">
        <v>14</v>
      </c>
      <c r="K137" s="1340" t="s">
        <v>7182</v>
      </c>
      <c r="L137" s="1400">
        <v>362</v>
      </c>
      <c r="M137" s="1400"/>
      <c r="N137" s="1366" t="s">
        <v>7126</v>
      </c>
      <c r="O137" s="1401" t="s">
        <v>6420</v>
      </c>
      <c r="P137" s="1401"/>
      <c r="Q137" s="1401"/>
      <c r="R137" s="1401"/>
      <c r="S137" s="1388" t="s">
        <v>7183</v>
      </c>
      <c r="T137" s="1388"/>
      <c r="U137" s="1388"/>
      <c r="V137" s="1340">
        <v>1</v>
      </c>
    </row>
    <row r="138" spans="1:22" s="1360" customFormat="1" ht="31.5">
      <c r="A138" s="1446">
        <v>417</v>
      </c>
      <c r="B138" s="1367">
        <v>416</v>
      </c>
      <c r="C138" s="1388" t="s">
        <v>7184</v>
      </c>
      <c r="D138" s="1388"/>
      <c r="E138" s="1388"/>
      <c r="F138" s="1388"/>
      <c r="G138" s="1720" t="s">
        <v>7683</v>
      </c>
      <c r="H138" s="1388"/>
      <c r="I138" s="1388" t="s">
        <v>7114</v>
      </c>
      <c r="J138" s="1388">
        <v>15</v>
      </c>
      <c r="K138" s="1388">
        <v>211</v>
      </c>
      <c r="L138" s="1390">
        <v>2590</v>
      </c>
      <c r="M138" s="1390"/>
      <c r="N138" s="1366" t="s">
        <v>7126</v>
      </c>
      <c r="O138" s="1366" t="s">
        <v>6420</v>
      </c>
      <c r="P138" s="1366"/>
      <c r="Q138" s="1366"/>
      <c r="R138" s="1366"/>
      <c r="S138" s="1388" t="s">
        <v>7185</v>
      </c>
      <c r="T138" s="1388"/>
      <c r="U138" s="1388"/>
      <c r="V138" s="1340">
        <v>1</v>
      </c>
    </row>
    <row r="139" spans="1:22" s="1360" customFormat="1" ht="31.5">
      <c r="A139" s="1386">
        <v>420</v>
      </c>
      <c r="B139" s="1340">
        <v>419</v>
      </c>
      <c r="C139" s="1340" t="s">
        <v>7189</v>
      </c>
      <c r="D139" s="1340"/>
      <c r="E139" s="1340"/>
      <c r="F139" s="1340"/>
      <c r="G139" s="1720" t="s">
        <v>7683</v>
      </c>
      <c r="H139" s="1340"/>
      <c r="I139" s="1388" t="s">
        <v>7114</v>
      </c>
      <c r="J139" s="1340">
        <v>16</v>
      </c>
      <c r="K139" s="1340">
        <v>120</v>
      </c>
      <c r="L139" s="667">
        <v>2494.9</v>
      </c>
      <c r="M139" s="667"/>
      <c r="N139" s="1366" t="s">
        <v>6958</v>
      </c>
      <c r="O139" s="1366" t="s">
        <v>6420</v>
      </c>
      <c r="P139" s="1366"/>
      <c r="Q139" s="1366"/>
      <c r="R139" s="1366"/>
      <c r="S139" s="1340" t="s">
        <v>7190</v>
      </c>
      <c r="T139" s="1340"/>
      <c r="U139" s="1340"/>
      <c r="V139" s="1340">
        <v>1</v>
      </c>
    </row>
    <row r="140" spans="1:22" s="1360" customFormat="1" ht="31.5">
      <c r="A140" s="1446">
        <v>453</v>
      </c>
      <c r="B140" s="1367">
        <v>452</v>
      </c>
      <c r="C140" s="1388" t="s">
        <v>7206</v>
      </c>
      <c r="D140" s="1388"/>
      <c r="E140" s="1388"/>
      <c r="F140" s="1388"/>
      <c r="G140" s="1720" t="s">
        <v>7683</v>
      </c>
      <c r="H140" s="1388"/>
      <c r="I140" s="1388" t="s">
        <v>7114</v>
      </c>
      <c r="J140" s="1388">
        <v>21</v>
      </c>
      <c r="K140" s="1388">
        <v>3</v>
      </c>
      <c r="L140" s="1390">
        <v>1252.8</v>
      </c>
      <c r="M140" s="1390"/>
      <c r="N140" s="1366" t="s">
        <v>7126</v>
      </c>
      <c r="O140" s="1366" t="s">
        <v>6420</v>
      </c>
      <c r="P140" s="1366"/>
      <c r="Q140" s="1366"/>
      <c r="R140" s="1366"/>
      <c r="S140" s="1388" t="s">
        <v>3304</v>
      </c>
      <c r="T140" s="1388"/>
      <c r="U140" s="1388"/>
      <c r="V140" s="1340">
        <v>1</v>
      </c>
    </row>
    <row r="141" spans="1:22" s="1360" customFormat="1" ht="31.5">
      <c r="A141" s="1386">
        <v>470</v>
      </c>
      <c r="B141" s="1340">
        <v>469</v>
      </c>
      <c r="C141" s="1388" t="s">
        <v>7228</v>
      </c>
      <c r="D141" s="1388"/>
      <c r="E141" s="1388"/>
      <c r="F141" s="1388"/>
      <c r="G141" s="1720" t="s">
        <v>7683</v>
      </c>
      <c r="H141" s="1388"/>
      <c r="I141" s="1388" t="s">
        <v>7114</v>
      </c>
      <c r="J141" s="1388">
        <v>22</v>
      </c>
      <c r="K141" s="1388">
        <v>59</v>
      </c>
      <c r="L141" s="1390">
        <v>173.2</v>
      </c>
      <c r="M141" s="1390"/>
      <c r="N141" s="1366" t="s">
        <v>7126</v>
      </c>
      <c r="O141" s="1366" t="s">
        <v>6420</v>
      </c>
      <c r="P141" s="1366"/>
      <c r="Q141" s="1366"/>
      <c r="R141" s="1366"/>
      <c r="S141" s="1388" t="s">
        <v>7229</v>
      </c>
      <c r="T141" s="1388"/>
      <c r="U141" s="1388"/>
      <c r="V141" s="1340">
        <v>1</v>
      </c>
    </row>
    <row r="142" spans="1:22" s="1360" customFormat="1" ht="94.5">
      <c r="A142" s="1446">
        <v>473</v>
      </c>
      <c r="B142" s="1367">
        <v>472</v>
      </c>
      <c r="C142" s="1388" t="s">
        <v>7232</v>
      </c>
      <c r="D142" s="1388"/>
      <c r="E142" s="1388"/>
      <c r="F142" s="1388"/>
      <c r="G142" s="1720" t="s">
        <v>7683</v>
      </c>
      <c r="H142" s="1388"/>
      <c r="I142" s="1388" t="s">
        <v>7114</v>
      </c>
      <c r="J142" s="1388">
        <v>22</v>
      </c>
      <c r="K142" s="1388">
        <v>137</v>
      </c>
      <c r="L142" s="1390">
        <v>22.9</v>
      </c>
      <c r="M142" s="1390"/>
      <c r="N142" s="1366" t="s">
        <v>7233</v>
      </c>
      <c r="O142" s="1366" t="s">
        <v>6420</v>
      </c>
      <c r="P142" s="1366"/>
      <c r="Q142" s="1366"/>
      <c r="R142" s="1366"/>
      <c r="S142" s="1388" t="s">
        <v>7234</v>
      </c>
      <c r="T142" s="1388"/>
      <c r="U142" s="1388"/>
      <c r="V142" s="1340">
        <v>1</v>
      </c>
    </row>
    <row r="143" spans="1:22" s="1360" customFormat="1" ht="31.5">
      <c r="A143" s="1446">
        <v>477</v>
      </c>
      <c r="B143" s="1367">
        <v>476</v>
      </c>
      <c r="C143" s="1388" t="s">
        <v>6502</v>
      </c>
      <c r="D143" s="1388"/>
      <c r="E143" s="1388"/>
      <c r="F143" s="1388"/>
      <c r="G143" s="1720" t="s">
        <v>7683</v>
      </c>
      <c r="H143" s="1388"/>
      <c r="I143" s="1388" t="s">
        <v>7114</v>
      </c>
      <c r="J143" s="1388">
        <v>22</v>
      </c>
      <c r="K143" s="1388" t="s">
        <v>7245</v>
      </c>
      <c r="L143" s="1390">
        <v>895.56</v>
      </c>
      <c r="M143" s="1390"/>
      <c r="N143" s="1366" t="s">
        <v>7126</v>
      </c>
      <c r="O143" s="1366" t="s">
        <v>6420</v>
      </c>
      <c r="P143" s="1366"/>
      <c r="Q143" s="1366"/>
      <c r="R143" s="1366"/>
      <c r="S143" s="1340" t="s">
        <v>7246</v>
      </c>
      <c r="T143" s="1340"/>
      <c r="U143" s="1340"/>
      <c r="V143" s="1340">
        <v>1</v>
      </c>
    </row>
    <row r="144" spans="1:22" s="1360" customFormat="1" ht="31.5">
      <c r="A144" s="1446">
        <v>497</v>
      </c>
      <c r="B144" s="1367">
        <v>496</v>
      </c>
      <c r="C144" s="1388" t="s">
        <v>7280</v>
      </c>
      <c r="D144" s="1388"/>
      <c r="E144" s="1388"/>
      <c r="F144" s="1388"/>
      <c r="G144" s="1720" t="s">
        <v>7683</v>
      </c>
      <c r="H144" s="1388"/>
      <c r="I144" s="1388" t="s">
        <v>7114</v>
      </c>
      <c r="J144" s="1388">
        <v>31</v>
      </c>
      <c r="K144" s="1388" t="s">
        <v>7281</v>
      </c>
      <c r="L144" s="1390">
        <v>100</v>
      </c>
      <c r="M144" s="1390"/>
      <c r="N144" s="1366" t="s">
        <v>7126</v>
      </c>
      <c r="O144" s="1366" t="s">
        <v>6420</v>
      </c>
      <c r="P144" s="1366"/>
      <c r="Q144" s="1366"/>
      <c r="R144" s="1366"/>
      <c r="S144" s="1388" t="s">
        <v>7282</v>
      </c>
      <c r="T144" s="1388"/>
      <c r="U144" s="1388"/>
      <c r="V144" s="1340">
        <v>1</v>
      </c>
    </row>
    <row r="145" spans="1:22" s="1360" customFormat="1" ht="78.75">
      <c r="A145" s="1386">
        <v>500</v>
      </c>
      <c r="B145" s="1340">
        <v>499</v>
      </c>
      <c r="C145" s="1388" t="s">
        <v>7286</v>
      </c>
      <c r="D145" s="1388"/>
      <c r="E145" s="1388"/>
      <c r="F145" s="1388"/>
      <c r="G145" s="1720" t="s">
        <v>7683</v>
      </c>
      <c r="H145" s="1388"/>
      <c r="I145" s="1388" t="s">
        <v>7114</v>
      </c>
      <c r="J145" s="1388">
        <v>32</v>
      </c>
      <c r="K145" s="1388">
        <v>111</v>
      </c>
      <c r="L145" s="1390">
        <v>146.9</v>
      </c>
      <c r="M145" s="1390"/>
      <c r="N145" s="1366" t="s">
        <v>7287</v>
      </c>
      <c r="O145" s="1366" t="s">
        <v>6420</v>
      </c>
      <c r="P145" s="1366"/>
      <c r="Q145" s="1366"/>
      <c r="R145" s="1366"/>
      <c r="S145" s="1388" t="s">
        <v>7288</v>
      </c>
      <c r="T145" s="1388"/>
      <c r="U145" s="1388"/>
      <c r="V145" s="1340">
        <v>1</v>
      </c>
    </row>
    <row r="146" spans="1:22" s="1360" customFormat="1" ht="31.5">
      <c r="A146" s="1386">
        <v>502</v>
      </c>
      <c r="B146" s="1340">
        <v>501</v>
      </c>
      <c r="C146" s="1388" t="s">
        <v>7292</v>
      </c>
      <c r="D146" s="1388"/>
      <c r="E146" s="1388"/>
      <c r="F146" s="1388"/>
      <c r="G146" s="1720" t="s">
        <v>7683</v>
      </c>
      <c r="H146" s="1388"/>
      <c r="I146" s="1388" t="s">
        <v>7114</v>
      </c>
      <c r="J146" s="1388">
        <v>32</v>
      </c>
      <c r="K146" s="1388" t="s">
        <v>7293</v>
      </c>
      <c r="L146" s="1390">
        <v>60</v>
      </c>
      <c r="M146" s="1390"/>
      <c r="N146" s="1366" t="s">
        <v>7290</v>
      </c>
      <c r="O146" s="1366" t="s">
        <v>6420</v>
      </c>
      <c r="P146" s="1366"/>
      <c r="Q146" s="1366"/>
      <c r="R146" s="1366"/>
      <c r="S146" s="1388" t="s">
        <v>7294</v>
      </c>
      <c r="T146" s="1388"/>
      <c r="U146" s="1388"/>
      <c r="V146" s="1340">
        <v>1</v>
      </c>
    </row>
    <row r="147" spans="1:22" s="1360" customFormat="1">
      <c r="A147" s="1386">
        <v>508</v>
      </c>
      <c r="B147" s="1340">
        <v>507</v>
      </c>
      <c r="C147" s="1388" t="s">
        <v>7312</v>
      </c>
      <c r="D147" s="1388"/>
      <c r="E147" s="1388"/>
      <c r="F147" s="1388"/>
      <c r="G147" s="1720" t="s">
        <v>7683</v>
      </c>
      <c r="H147" s="1388"/>
      <c r="I147" s="1388" t="s">
        <v>7310</v>
      </c>
      <c r="J147" s="1388">
        <v>6</v>
      </c>
      <c r="K147" s="1388">
        <v>51</v>
      </c>
      <c r="L147" s="1405">
        <v>85</v>
      </c>
      <c r="M147" s="1405"/>
      <c r="N147" s="1366"/>
      <c r="O147" s="1366" t="s">
        <v>6420</v>
      </c>
      <c r="P147" s="1366"/>
      <c r="Q147" s="1366"/>
      <c r="R147" s="1366"/>
      <c r="S147" s="1388" t="s">
        <v>7313</v>
      </c>
      <c r="T147" s="1388"/>
      <c r="U147" s="1388"/>
      <c r="V147" s="1340">
        <v>1</v>
      </c>
    </row>
    <row r="148" spans="1:22" s="1360" customFormat="1">
      <c r="A148" s="1446">
        <v>511</v>
      </c>
      <c r="B148" s="1367">
        <v>510</v>
      </c>
      <c r="C148" s="1388" t="s">
        <v>7318</v>
      </c>
      <c r="D148" s="1388"/>
      <c r="E148" s="1388"/>
      <c r="F148" s="1388"/>
      <c r="G148" s="1720" t="s">
        <v>7683</v>
      </c>
      <c r="H148" s="1388"/>
      <c r="I148" s="1388" t="s">
        <v>7310</v>
      </c>
      <c r="J148" s="1388">
        <v>11</v>
      </c>
      <c r="K148" s="1388">
        <v>33</v>
      </c>
      <c r="L148" s="1405">
        <v>1555.1</v>
      </c>
      <c r="M148" s="1405"/>
      <c r="N148" s="1366"/>
      <c r="O148" s="1366" t="s">
        <v>6420</v>
      </c>
      <c r="P148" s="1366"/>
      <c r="Q148" s="1366"/>
      <c r="R148" s="1366"/>
      <c r="S148" s="1388" t="s">
        <v>7185</v>
      </c>
      <c r="T148" s="1388"/>
      <c r="U148" s="1388"/>
      <c r="V148" s="1340">
        <v>1</v>
      </c>
    </row>
    <row r="149" spans="1:22" s="1360" customFormat="1">
      <c r="A149" s="1386">
        <v>512</v>
      </c>
      <c r="B149" s="1340">
        <v>511</v>
      </c>
      <c r="C149" s="1388" t="s">
        <v>7319</v>
      </c>
      <c r="D149" s="1388"/>
      <c r="E149" s="1388"/>
      <c r="F149" s="1388"/>
      <c r="G149" s="1720" t="s">
        <v>7683</v>
      </c>
      <c r="H149" s="1388"/>
      <c r="I149" s="1388" t="s">
        <v>7310</v>
      </c>
      <c r="J149" s="1388">
        <v>11</v>
      </c>
      <c r="K149" s="1388">
        <v>92</v>
      </c>
      <c r="L149" s="1405">
        <v>88.4</v>
      </c>
      <c r="M149" s="1405"/>
      <c r="N149" s="1366"/>
      <c r="O149" s="1366" t="s">
        <v>6420</v>
      </c>
      <c r="P149" s="1366"/>
      <c r="Q149" s="1366"/>
      <c r="R149" s="1366"/>
      <c r="S149" s="1388" t="s">
        <v>7320</v>
      </c>
      <c r="T149" s="1388"/>
      <c r="U149" s="1388"/>
      <c r="V149" s="1340">
        <v>1</v>
      </c>
    </row>
    <row r="150" spans="1:22" s="1360" customFormat="1">
      <c r="A150" s="1446">
        <v>513</v>
      </c>
      <c r="B150" s="1367">
        <v>512</v>
      </c>
      <c r="C150" s="1388" t="s">
        <v>7321</v>
      </c>
      <c r="D150" s="1388"/>
      <c r="E150" s="1388"/>
      <c r="F150" s="1388"/>
      <c r="G150" s="1720" t="s">
        <v>7683</v>
      </c>
      <c r="H150" s="1388"/>
      <c r="I150" s="1388" t="s">
        <v>7310</v>
      </c>
      <c r="J150" s="1388">
        <v>11</v>
      </c>
      <c r="K150" s="1388">
        <v>98</v>
      </c>
      <c r="L150" s="1405">
        <v>592</v>
      </c>
      <c r="M150" s="1405"/>
      <c r="N150" s="1366"/>
      <c r="O150" s="1366" t="s">
        <v>6420</v>
      </c>
      <c r="P150" s="1366"/>
      <c r="Q150" s="1366"/>
      <c r="R150" s="1366"/>
      <c r="S150" s="1388" t="s">
        <v>7322</v>
      </c>
      <c r="T150" s="1388"/>
      <c r="U150" s="1388"/>
      <c r="V150" s="1340">
        <v>1</v>
      </c>
    </row>
    <row r="151" spans="1:22" s="1360" customFormat="1">
      <c r="A151" s="1386">
        <v>514</v>
      </c>
      <c r="B151" s="1340">
        <v>513</v>
      </c>
      <c r="C151" s="1340" t="s">
        <v>7323</v>
      </c>
      <c r="D151" s="1340"/>
      <c r="E151" s="1340"/>
      <c r="F151" s="1340"/>
      <c r="G151" s="1720" t="s">
        <v>7683</v>
      </c>
      <c r="H151" s="1340"/>
      <c r="I151" s="1388" t="s">
        <v>7310</v>
      </c>
      <c r="J151" s="1340">
        <v>11</v>
      </c>
      <c r="K151" s="1340">
        <v>100</v>
      </c>
      <c r="L151" s="667">
        <v>792</v>
      </c>
      <c r="M151" s="667"/>
      <c r="N151" s="1366"/>
      <c r="O151" s="1366" t="s">
        <v>6420</v>
      </c>
      <c r="P151" s="1366"/>
      <c r="Q151" s="1366"/>
      <c r="R151" s="1366"/>
      <c r="S151" s="1388" t="s">
        <v>7324</v>
      </c>
      <c r="T151" s="1388"/>
      <c r="U151" s="1388"/>
      <c r="V151" s="1340">
        <v>1</v>
      </c>
    </row>
    <row r="152" spans="1:22" s="1360" customFormat="1">
      <c r="A152" s="1446">
        <v>515</v>
      </c>
      <c r="B152" s="1367">
        <v>514</v>
      </c>
      <c r="C152" s="1402" t="s">
        <v>7323</v>
      </c>
      <c r="D152" s="1402"/>
      <c r="E152" s="1402"/>
      <c r="F152" s="1402"/>
      <c r="G152" s="1720" t="s">
        <v>7683</v>
      </c>
      <c r="H152" s="1402"/>
      <c r="I152" s="1388" t="s">
        <v>7310</v>
      </c>
      <c r="J152" s="1402">
        <v>11</v>
      </c>
      <c r="K152" s="1402">
        <v>100</v>
      </c>
      <c r="L152" s="1403">
        <v>63</v>
      </c>
      <c r="M152" s="1403"/>
      <c r="N152" s="1366"/>
      <c r="O152" s="1366" t="s">
        <v>6420</v>
      </c>
      <c r="P152" s="1366"/>
      <c r="Q152" s="1366"/>
      <c r="R152" s="1366"/>
      <c r="S152" s="1388" t="s">
        <v>7325</v>
      </c>
      <c r="T152" s="1388"/>
      <c r="U152" s="1388"/>
      <c r="V152" s="1340">
        <v>1</v>
      </c>
    </row>
    <row r="153" spans="1:22" s="1360" customFormat="1">
      <c r="A153" s="1386">
        <v>516</v>
      </c>
      <c r="B153" s="1340">
        <v>515</v>
      </c>
      <c r="C153" s="1388" t="s">
        <v>7326</v>
      </c>
      <c r="D153" s="1388"/>
      <c r="E153" s="1388"/>
      <c r="F153" s="1388"/>
      <c r="G153" s="1720" t="s">
        <v>7683</v>
      </c>
      <c r="H153" s="1388"/>
      <c r="I153" s="1388" t="s">
        <v>7310</v>
      </c>
      <c r="J153" s="1388">
        <v>12</v>
      </c>
      <c r="K153" s="1388">
        <v>187</v>
      </c>
      <c r="L153" s="1405">
        <v>699.3</v>
      </c>
      <c r="M153" s="1405"/>
      <c r="N153" s="1366"/>
      <c r="O153" s="1366" t="s">
        <v>6420</v>
      </c>
      <c r="P153" s="1366"/>
      <c r="Q153" s="1366"/>
      <c r="R153" s="1366"/>
      <c r="S153" s="1388" t="s">
        <v>7327</v>
      </c>
      <c r="T153" s="1388"/>
      <c r="U153" s="1388"/>
      <c r="V153" s="1340">
        <v>1</v>
      </c>
    </row>
    <row r="154" spans="1:22" s="1360" customFormat="1">
      <c r="A154" s="1446">
        <v>517</v>
      </c>
      <c r="B154" s="1367">
        <v>516</v>
      </c>
      <c r="C154" s="1402" t="s">
        <v>7328</v>
      </c>
      <c r="D154" s="1402"/>
      <c r="E154" s="1402"/>
      <c r="F154" s="1402"/>
      <c r="G154" s="1720" t="s">
        <v>7683</v>
      </c>
      <c r="H154" s="1402"/>
      <c r="I154" s="1388" t="s">
        <v>7310</v>
      </c>
      <c r="J154" s="1402">
        <v>12</v>
      </c>
      <c r="K154" s="1402" t="s">
        <v>7329</v>
      </c>
      <c r="L154" s="1403">
        <v>80</v>
      </c>
      <c r="M154" s="1403"/>
      <c r="N154" s="1366"/>
      <c r="O154" s="1366" t="s">
        <v>6420</v>
      </c>
      <c r="P154" s="1366"/>
      <c r="Q154" s="1366"/>
      <c r="R154" s="1366"/>
      <c r="S154" s="1388" t="s">
        <v>7330</v>
      </c>
      <c r="T154" s="1388"/>
      <c r="U154" s="1388"/>
      <c r="V154" s="1340">
        <v>1</v>
      </c>
    </row>
    <row r="155" spans="1:22" s="1360" customFormat="1">
      <c r="A155" s="1446">
        <v>521</v>
      </c>
      <c r="B155" s="1367">
        <v>520</v>
      </c>
      <c r="C155" s="1388" t="s">
        <v>7337</v>
      </c>
      <c r="D155" s="1388"/>
      <c r="E155" s="1388"/>
      <c r="F155" s="1388"/>
      <c r="G155" s="1720" t="s">
        <v>7683</v>
      </c>
      <c r="H155" s="1388"/>
      <c r="I155" s="1388" t="s">
        <v>7310</v>
      </c>
      <c r="J155" s="1388">
        <v>17</v>
      </c>
      <c r="K155" s="1388">
        <v>4</v>
      </c>
      <c r="L155" s="1405">
        <v>428</v>
      </c>
      <c r="M155" s="1405"/>
      <c r="N155" s="1366"/>
      <c r="O155" s="1366" t="s">
        <v>6420</v>
      </c>
      <c r="P155" s="1366"/>
      <c r="Q155" s="1366"/>
      <c r="R155" s="1366"/>
      <c r="S155" s="1388" t="s">
        <v>4181</v>
      </c>
      <c r="T155" s="1388"/>
      <c r="U155" s="1388"/>
      <c r="V155" s="1340">
        <v>1</v>
      </c>
    </row>
    <row r="156" spans="1:22" s="1360" customFormat="1" ht="47.25">
      <c r="A156" s="1446">
        <v>523</v>
      </c>
      <c r="B156" s="1367">
        <v>522</v>
      </c>
      <c r="C156" s="1387" t="s">
        <v>7337</v>
      </c>
      <c r="D156" s="1387"/>
      <c r="E156" s="1387"/>
      <c r="F156" s="1387"/>
      <c r="G156" s="1720" t="s">
        <v>7683</v>
      </c>
      <c r="H156" s="1387"/>
      <c r="I156" s="1388" t="s">
        <v>7310</v>
      </c>
      <c r="J156" s="1387">
        <v>17</v>
      </c>
      <c r="K156" s="1387" t="s">
        <v>7340</v>
      </c>
      <c r="L156" s="1389">
        <v>1900</v>
      </c>
      <c r="M156" s="1389"/>
      <c r="N156" s="1366"/>
      <c r="O156" s="1366" t="s">
        <v>6420</v>
      </c>
      <c r="P156" s="1366"/>
      <c r="Q156" s="1366"/>
      <c r="R156" s="1366"/>
      <c r="S156" s="1340" t="s">
        <v>7341</v>
      </c>
      <c r="T156" s="1340"/>
      <c r="U156" s="1340"/>
      <c r="V156" s="1340">
        <v>1</v>
      </c>
    </row>
    <row r="157" spans="1:22" s="1360" customFormat="1" ht="31.5">
      <c r="A157" s="1386">
        <v>524</v>
      </c>
      <c r="B157" s="1340">
        <v>523</v>
      </c>
      <c r="C157" s="1340" t="s">
        <v>7342</v>
      </c>
      <c r="D157" s="1340"/>
      <c r="E157" s="1340"/>
      <c r="F157" s="1340"/>
      <c r="G157" s="1720" t="s">
        <v>7683</v>
      </c>
      <c r="H157" s="1340"/>
      <c r="I157" s="1388" t="s">
        <v>7310</v>
      </c>
      <c r="J157" s="1340">
        <v>20</v>
      </c>
      <c r="K157" s="1340" t="s">
        <v>7343</v>
      </c>
      <c r="L157" s="667">
        <v>1210.9000000000001</v>
      </c>
      <c r="M157" s="667"/>
      <c r="N157" s="1366"/>
      <c r="O157" s="1366" t="s">
        <v>6420</v>
      </c>
      <c r="P157" s="1366"/>
      <c r="Q157" s="1366"/>
      <c r="R157" s="1366"/>
      <c r="S157" s="1340" t="s">
        <v>7344</v>
      </c>
      <c r="T157" s="1340"/>
      <c r="U157" s="1340"/>
      <c r="V157" s="1340">
        <v>1</v>
      </c>
    </row>
    <row r="158" spans="1:22" s="1360" customFormat="1">
      <c r="A158" s="1446">
        <v>525</v>
      </c>
      <c r="B158" s="1367">
        <v>524</v>
      </c>
      <c r="C158" s="1402" t="s">
        <v>7345</v>
      </c>
      <c r="D158" s="1402"/>
      <c r="E158" s="1402"/>
      <c r="F158" s="1402"/>
      <c r="G158" s="1720" t="s">
        <v>7683</v>
      </c>
      <c r="H158" s="1402"/>
      <c r="I158" s="1388" t="s">
        <v>7310</v>
      </c>
      <c r="J158" s="1402">
        <v>21</v>
      </c>
      <c r="K158" s="1402">
        <v>42</v>
      </c>
      <c r="L158" s="1403">
        <v>173</v>
      </c>
      <c r="M158" s="1403"/>
      <c r="N158" s="1366"/>
      <c r="O158" s="1366" t="s">
        <v>6420</v>
      </c>
      <c r="P158" s="1366"/>
      <c r="Q158" s="1366"/>
      <c r="R158" s="1366"/>
      <c r="S158" s="1388" t="s">
        <v>7346</v>
      </c>
      <c r="T158" s="1388"/>
      <c r="U158" s="1388"/>
      <c r="V158" s="1340">
        <v>1</v>
      </c>
    </row>
    <row r="159" spans="1:22" s="1360" customFormat="1">
      <c r="A159" s="1386">
        <v>528</v>
      </c>
      <c r="B159" s="1340">
        <v>527</v>
      </c>
      <c r="C159" s="1402" t="s">
        <v>7351</v>
      </c>
      <c r="D159" s="1402"/>
      <c r="E159" s="1402"/>
      <c r="F159" s="1402"/>
      <c r="G159" s="1720" t="s">
        <v>7683</v>
      </c>
      <c r="H159" s="1402"/>
      <c r="I159" s="1388" t="s">
        <v>7310</v>
      </c>
      <c r="J159" s="1340">
        <v>27</v>
      </c>
      <c r="K159" s="1340" t="s">
        <v>7352</v>
      </c>
      <c r="L159" s="667">
        <v>18</v>
      </c>
      <c r="M159" s="667"/>
      <c r="N159" s="1366"/>
      <c r="O159" s="1366" t="s">
        <v>6420</v>
      </c>
      <c r="P159" s="1366"/>
      <c r="Q159" s="1366"/>
      <c r="R159" s="1366"/>
      <c r="S159" s="1388" t="s">
        <v>7353</v>
      </c>
      <c r="T159" s="1388"/>
      <c r="U159" s="1388"/>
      <c r="V159" s="1340">
        <v>1</v>
      </c>
    </row>
    <row r="160" spans="1:22" s="1360" customFormat="1">
      <c r="A160" s="1446">
        <v>529</v>
      </c>
      <c r="B160" s="1367">
        <v>528</v>
      </c>
      <c r="C160" s="1388" t="s">
        <v>7351</v>
      </c>
      <c r="D160" s="1388"/>
      <c r="E160" s="1388"/>
      <c r="F160" s="1388"/>
      <c r="G160" s="1720" t="s">
        <v>7683</v>
      </c>
      <c r="H160" s="1388"/>
      <c r="I160" s="1388" t="s">
        <v>7310</v>
      </c>
      <c r="J160" s="1388">
        <v>27</v>
      </c>
      <c r="K160" s="1388"/>
      <c r="L160" s="1405">
        <v>100.2</v>
      </c>
      <c r="M160" s="1405"/>
      <c r="N160" s="1366"/>
      <c r="O160" s="1366" t="s">
        <v>6420</v>
      </c>
      <c r="P160" s="1366"/>
      <c r="Q160" s="1366"/>
      <c r="R160" s="1366"/>
      <c r="S160" s="1388" t="s">
        <v>7288</v>
      </c>
      <c r="T160" s="1388"/>
      <c r="U160" s="1388"/>
      <c r="V160" s="1340">
        <v>1</v>
      </c>
    </row>
    <row r="161" spans="1:22" s="1360" customFormat="1">
      <c r="A161" s="1386">
        <v>530</v>
      </c>
      <c r="B161" s="1340">
        <v>529</v>
      </c>
      <c r="C161" s="1402" t="s">
        <v>7354</v>
      </c>
      <c r="D161" s="1402"/>
      <c r="E161" s="1402"/>
      <c r="F161" s="1402"/>
      <c r="G161" s="1720" t="s">
        <v>7683</v>
      </c>
      <c r="H161" s="1402"/>
      <c r="I161" s="1388" t="s">
        <v>7310</v>
      </c>
      <c r="J161" s="1402">
        <v>28</v>
      </c>
      <c r="K161" s="1402">
        <v>54</v>
      </c>
      <c r="L161" s="1403">
        <v>1089.5</v>
      </c>
      <c r="M161" s="1403"/>
      <c r="N161" s="1366"/>
      <c r="O161" s="1366" t="s">
        <v>6420</v>
      </c>
      <c r="P161" s="1366"/>
      <c r="Q161" s="1366"/>
      <c r="R161" s="1366"/>
      <c r="S161" s="1340" t="s">
        <v>7355</v>
      </c>
      <c r="T161" s="1340"/>
      <c r="U161" s="1340"/>
      <c r="V161" s="1340">
        <v>1</v>
      </c>
    </row>
    <row r="162" spans="1:22" s="1360" customFormat="1">
      <c r="A162" s="1386">
        <v>532</v>
      </c>
      <c r="B162" s="1340">
        <v>531</v>
      </c>
      <c r="C162" s="1388" t="s">
        <v>7357</v>
      </c>
      <c r="D162" s="1388"/>
      <c r="E162" s="1388"/>
      <c r="F162" s="1388"/>
      <c r="G162" s="1720" t="s">
        <v>7683</v>
      </c>
      <c r="H162" s="1388"/>
      <c r="I162" s="1388" t="s">
        <v>7310</v>
      </c>
      <c r="J162" s="1388">
        <v>28</v>
      </c>
      <c r="K162" s="1388" t="s">
        <v>7358</v>
      </c>
      <c r="L162" s="1405">
        <v>83</v>
      </c>
      <c r="M162" s="1405"/>
      <c r="N162" s="1366"/>
      <c r="O162" s="1366" t="s">
        <v>6420</v>
      </c>
      <c r="P162" s="1366"/>
      <c r="Q162" s="1366"/>
      <c r="R162" s="1366"/>
      <c r="S162" s="1388" t="s">
        <v>7282</v>
      </c>
      <c r="T162" s="1388"/>
      <c r="U162" s="1388"/>
      <c r="V162" s="1340">
        <v>1</v>
      </c>
    </row>
    <row r="163" spans="1:22" s="1360" customFormat="1">
      <c r="A163" s="1446">
        <v>533</v>
      </c>
      <c r="B163" s="1367">
        <v>532</v>
      </c>
      <c r="C163" s="1402" t="s">
        <v>7359</v>
      </c>
      <c r="D163" s="1402"/>
      <c r="E163" s="1402"/>
      <c r="F163" s="1402"/>
      <c r="G163" s="1720" t="s">
        <v>7683</v>
      </c>
      <c r="H163" s="1402"/>
      <c r="I163" s="1388" t="s">
        <v>7310</v>
      </c>
      <c r="J163" s="1402">
        <v>31</v>
      </c>
      <c r="K163" s="1402" t="s">
        <v>7360</v>
      </c>
      <c r="L163" s="1403">
        <v>134.4</v>
      </c>
      <c r="M163" s="1403"/>
      <c r="N163" s="1366"/>
      <c r="O163" s="1366" t="s">
        <v>6420</v>
      </c>
      <c r="P163" s="1366"/>
      <c r="Q163" s="1366"/>
      <c r="R163" s="1366"/>
      <c r="S163" s="1388" t="s">
        <v>7361</v>
      </c>
      <c r="T163" s="1388"/>
      <c r="U163" s="1388"/>
      <c r="V163" s="1340">
        <v>1</v>
      </c>
    </row>
    <row r="164" spans="1:22" s="1360" customFormat="1">
      <c r="A164" s="1386">
        <v>534</v>
      </c>
      <c r="B164" s="1340">
        <v>533</v>
      </c>
      <c r="C164" s="1388" t="s">
        <v>7362</v>
      </c>
      <c r="D164" s="1388"/>
      <c r="E164" s="1388"/>
      <c r="F164" s="1388"/>
      <c r="G164" s="1720" t="s">
        <v>7683</v>
      </c>
      <c r="H164" s="1388"/>
      <c r="I164" s="1388" t="s">
        <v>7310</v>
      </c>
      <c r="J164" s="1388">
        <v>32</v>
      </c>
      <c r="K164" s="1388" t="s">
        <v>3021</v>
      </c>
      <c r="L164" s="1405">
        <v>76</v>
      </c>
      <c r="M164" s="1405"/>
      <c r="N164" s="1366"/>
      <c r="O164" s="1366" t="s">
        <v>6420</v>
      </c>
      <c r="P164" s="1366"/>
      <c r="Q164" s="1366"/>
      <c r="R164" s="1366"/>
      <c r="S164" s="1388" t="s">
        <v>4154</v>
      </c>
      <c r="T164" s="1388"/>
      <c r="U164" s="1388"/>
      <c r="V164" s="1340">
        <v>1</v>
      </c>
    </row>
    <row r="165" spans="1:22" s="1360" customFormat="1">
      <c r="A165" s="1386">
        <v>538</v>
      </c>
      <c r="B165" s="1340">
        <v>537</v>
      </c>
      <c r="C165" s="1402" t="s">
        <v>7369</v>
      </c>
      <c r="D165" s="1402"/>
      <c r="E165" s="1402"/>
      <c r="F165" s="1402"/>
      <c r="G165" s="1720" t="s">
        <v>7683</v>
      </c>
      <c r="H165" s="1402"/>
      <c r="I165" s="1388" t="s">
        <v>7310</v>
      </c>
      <c r="J165" s="1402">
        <v>41</v>
      </c>
      <c r="K165" s="1402" t="s">
        <v>7370</v>
      </c>
      <c r="L165" s="1403">
        <v>2107</v>
      </c>
      <c r="M165" s="1403"/>
      <c r="N165" s="1366"/>
      <c r="O165" s="1366" t="s">
        <v>6420</v>
      </c>
      <c r="P165" s="1366"/>
      <c r="Q165" s="1366"/>
      <c r="R165" s="1366"/>
      <c r="S165" s="1340" t="s">
        <v>7371</v>
      </c>
      <c r="T165" s="1340"/>
      <c r="U165" s="1340"/>
      <c r="V165" s="1340">
        <v>1</v>
      </c>
    </row>
    <row r="166" spans="1:22" s="1360" customFormat="1">
      <c r="A166" s="1446">
        <v>541</v>
      </c>
      <c r="B166" s="1367">
        <v>540</v>
      </c>
      <c r="C166" s="1388" t="s">
        <v>7376</v>
      </c>
      <c r="D166" s="1388"/>
      <c r="E166" s="1388"/>
      <c r="F166" s="1388"/>
      <c r="G166" s="1720" t="s">
        <v>7683</v>
      </c>
      <c r="H166" s="1388"/>
      <c r="I166" s="1388" t="s">
        <v>7310</v>
      </c>
      <c r="J166" s="1388">
        <v>50</v>
      </c>
      <c r="K166" s="1388" t="s">
        <v>7377</v>
      </c>
      <c r="L166" s="1405">
        <v>72</v>
      </c>
      <c r="M166" s="1405"/>
      <c r="N166" s="1366"/>
      <c r="O166" s="1366" t="s">
        <v>6420</v>
      </c>
      <c r="P166" s="1366"/>
      <c r="Q166" s="1366"/>
      <c r="R166" s="1366"/>
      <c r="S166" s="1388" t="s">
        <v>7229</v>
      </c>
      <c r="T166" s="1388"/>
      <c r="U166" s="1388"/>
      <c r="V166" s="1340">
        <v>1</v>
      </c>
    </row>
    <row r="167" spans="1:22" s="1360" customFormat="1">
      <c r="A167" s="1386">
        <v>542</v>
      </c>
      <c r="B167" s="1340">
        <v>541</v>
      </c>
      <c r="C167" s="1402" t="s">
        <v>7378</v>
      </c>
      <c r="D167" s="1402"/>
      <c r="E167" s="1402"/>
      <c r="F167" s="1402"/>
      <c r="G167" s="1720" t="s">
        <v>7683</v>
      </c>
      <c r="H167" s="1402"/>
      <c r="I167" s="1388" t="s">
        <v>7310</v>
      </c>
      <c r="J167" s="1402">
        <v>50</v>
      </c>
      <c r="K167" s="1402" t="s">
        <v>7379</v>
      </c>
      <c r="L167" s="1403">
        <v>78.900000000000006</v>
      </c>
      <c r="M167" s="1403"/>
      <c r="N167" s="1366"/>
      <c r="O167" s="1366" t="s">
        <v>6420</v>
      </c>
      <c r="P167" s="1366"/>
      <c r="Q167" s="1366"/>
      <c r="R167" s="1366"/>
      <c r="S167" s="1388" t="s">
        <v>7380</v>
      </c>
      <c r="T167" s="1388"/>
      <c r="U167" s="1388"/>
      <c r="V167" s="1340">
        <v>1</v>
      </c>
    </row>
    <row r="168" spans="1:22" s="1360" customFormat="1">
      <c r="A168" s="1446">
        <v>543</v>
      </c>
      <c r="B168" s="1367">
        <v>542</v>
      </c>
      <c r="C168" s="1387" t="s">
        <v>7381</v>
      </c>
      <c r="D168" s="1387"/>
      <c r="E168" s="1387"/>
      <c r="F168" s="1387"/>
      <c r="G168" s="1720" t="s">
        <v>7683</v>
      </c>
      <c r="H168" s="1387"/>
      <c r="I168" s="1388" t="s">
        <v>7310</v>
      </c>
      <c r="J168" s="1387">
        <v>57</v>
      </c>
      <c r="K168" s="1387">
        <v>55</v>
      </c>
      <c r="L168" s="1389">
        <v>38.200000000000003</v>
      </c>
      <c r="M168" s="1389"/>
      <c r="N168" s="1366"/>
      <c r="O168" s="1366" t="s">
        <v>6420</v>
      </c>
      <c r="P168" s="1366"/>
      <c r="Q168" s="1366"/>
      <c r="R168" s="1366"/>
      <c r="S168" s="1340" t="s">
        <v>5173</v>
      </c>
      <c r="T168" s="1340"/>
      <c r="U168" s="1340"/>
      <c r="V168" s="1340">
        <v>1</v>
      </c>
    </row>
    <row r="169" spans="1:22" s="1360" customFormat="1">
      <c r="A169" s="1446">
        <v>545</v>
      </c>
      <c r="B169" s="1367">
        <v>544</v>
      </c>
      <c r="C169" s="1340" t="s">
        <v>7386</v>
      </c>
      <c r="D169" s="1340"/>
      <c r="E169" s="1340"/>
      <c r="F169" s="1340"/>
      <c r="G169" s="1720" t="s">
        <v>7683</v>
      </c>
      <c r="H169" s="1340"/>
      <c r="I169" s="1340" t="s">
        <v>7387</v>
      </c>
      <c r="J169" s="1340">
        <v>7</v>
      </c>
      <c r="K169" s="1340">
        <v>36</v>
      </c>
      <c r="L169" s="667">
        <v>165</v>
      </c>
      <c r="M169" s="667"/>
      <c r="N169" s="1366"/>
      <c r="O169" s="1366" t="s">
        <v>6420</v>
      </c>
      <c r="P169" s="1366"/>
      <c r="Q169" s="1366"/>
      <c r="R169" s="1366"/>
      <c r="S169" s="1340" t="s">
        <v>7388</v>
      </c>
      <c r="T169" s="1340"/>
      <c r="U169" s="1340"/>
      <c r="V169" s="1340">
        <v>1</v>
      </c>
    </row>
    <row r="170" spans="1:22" s="1360" customFormat="1" ht="31.5">
      <c r="A170" s="1386">
        <v>546</v>
      </c>
      <c r="B170" s="1340">
        <v>545</v>
      </c>
      <c r="C170" s="1340" t="s">
        <v>7389</v>
      </c>
      <c r="D170" s="1340"/>
      <c r="E170" s="1340"/>
      <c r="F170" s="1340"/>
      <c r="G170" s="1720" t="s">
        <v>7683</v>
      </c>
      <c r="H170" s="1340"/>
      <c r="I170" s="1340" t="s">
        <v>7387</v>
      </c>
      <c r="J170" s="1340">
        <v>10</v>
      </c>
      <c r="K170" s="1340">
        <v>213</v>
      </c>
      <c r="L170" s="667">
        <v>29.3</v>
      </c>
      <c r="M170" s="667"/>
      <c r="N170" s="1366"/>
      <c r="O170" s="1366" t="s">
        <v>6420</v>
      </c>
      <c r="P170" s="1366"/>
      <c r="Q170" s="1366"/>
      <c r="R170" s="1366"/>
      <c r="S170" s="1340" t="s">
        <v>7390</v>
      </c>
      <c r="T170" s="1340"/>
      <c r="U170" s="1340"/>
      <c r="V170" s="1340">
        <v>1</v>
      </c>
    </row>
    <row r="171" spans="1:22" s="1360" customFormat="1">
      <c r="A171" s="1446">
        <v>547</v>
      </c>
      <c r="B171" s="1367">
        <v>546</v>
      </c>
      <c r="C171" s="1340" t="s">
        <v>7391</v>
      </c>
      <c r="D171" s="1340"/>
      <c r="E171" s="1340"/>
      <c r="F171" s="1340"/>
      <c r="G171" s="1720" t="s">
        <v>7683</v>
      </c>
      <c r="H171" s="1340"/>
      <c r="I171" s="1340" t="s">
        <v>7387</v>
      </c>
      <c r="J171" s="1340">
        <v>10</v>
      </c>
      <c r="K171" s="1340" t="s">
        <v>7392</v>
      </c>
      <c r="L171" s="667">
        <v>90</v>
      </c>
      <c r="M171" s="667"/>
      <c r="N171" s="1366"/>
      <c r="O171" s="1366" t="s">
        <v>6420</v>
      </c>
      <c r="P171" s="1366"/>
      <c r="Q171" s="1366"/>
      <c r="R171" s="1366"/>
      <c r="S171" s="1340" t="s">
        <v>7393</v>
      </c>
      <c r="T171" s="1340"/>
      <c r="U171" s="1340"/>
      <c r="V171" s="1340">
        <v>1</v>
      </c>
    </row>
    <row r="172" spans="1:22" s="1360" customFormat="1" ht="31.5">
      <c r="A172" s="1386">
        <v>548</v>
      </c>
      <c r="B172" s="1340">
        <v>547</v>
      </c>
      <c r="C172" s="1340" t="s">
        <v>7394</v>
      </c>
      <c r="D172" s="1340"/>
      <c r="E172" s="1340"/>
      <c r="F172" s="1340"/>
      <c r="G172" s="1720" t="s">
        <v>7683</v>
      </c>
      <c r="H172" s="1340"/>
      <c r="I172" s="1340" t="s">
        <v>7387</v>
      </c>
      <c r="J172" s="1340">
        <v>12</v>
      </c>
      <c r="K172" s="1340">
        <v>20</v>
      </c>
      <c r="L172" s="667">
        <v>22</v>
      </c>
      <c r="M172" s="667"/>
      <c r="N172" s="1366"/>
      <c r="O172" s="1366" t="s">
        <v>6420</v>
      </c>
      <c r="P172" s="1366"/>
      <c r="Q172" s="1366"/>
      <c r="R172" s="1366"/>
      <c r="S172" s="1340" t="s">
        <v>7395</v>
      </c>
      <c r="T172" s="1340"/>
      <c r="U172" s="1340"/>
      <c r="V172" s="1340">
        <v>1</v>
      </c>
    </row>
    <row r="173" spans="1:22" s="1360" customFormat="1">
      <c r="A173" s="1446">
        <v>549</v>
      </c>
      <c r="B173" s="1367">
        <v>548</v>
      </c>
      <c r="C173" s="1340" t="s">
        <v>7396</v>
      </c>
      <c r="D173" s="1340"/>
      <c r="E173" s="1340"/>
      <c r="F173" s="1340"/>
      <c r="G173" s="1720" t="s">
        <v>7683</v>
      </c>
      <c r="H173" s="1340"/>
      <c r="I173" s="1340" t="s">
        <v>7387</v>
      </c>
      <c r="J173" s="1340">
        <v>12</v>
      </c>
      <c r="K173" s="1340">
        <v>37</v>
      </c>
      <c r="L173" s="667">
        <v>740.5</v>
      </c>
      <c r="M173" s="667"/>
      <c r="N173" s="1366"/>
      <c r="O173" s="1366" t="s">
        <v>6420</v>
      </c>
      <c r="P173" s="1366"/>
      <c r="Q173" s="1366"/>
      <c r="R173" s="1366"/>
      <c r="S173" s="1340" t="s">
        <v>7055</v>
      </c>
      <c r="T173" s="1340"/>
      <c r="U173" s="1340"/>
      <c r="V173" s="1340">
        <v>1</v>
      </c>
    </row>
    <row r="174" spans="1:22" s="1360" customFormat="1">
      <c r="A174" s="1386">
        <v>550</v>
      </c>
      <c r="B174" s="1340">
        <v>549</v>
      </c>
      <c r="C174" s="1340" t="s">
        <v>7397</v>
      </c>
      <c r="D174" s="1340"/>
      <c r="E174" s="1340"/>
      <c r="F174" s="1340"/>
      <c r="G174" s="1720" t="s">
        <v>7683</v>
      </c>
      <c r="H174" s="1340"/>
      <c r="I174" s="1340" t="s">
        <v>7387</v>
      </c>
      <c r="J174" s="1340">
        <v>12</v>
      </c>
      <c r="K174" s="1340">
        <v>65</v>
      </c>
      <c r="L174" s="667">
        <v>62.2</v>
      </c>
      <c r="M174" s="667"/>
      <c r="N174" s="1366"/>
      <c r="O174" s="1366" t="s">
        <v>6420</v>
      </c>
      <c r="P174" s="1366"/>
      <c r="Q174" s="1366"/>
      <c r="R174" s="1366"/>
      <c r="S174" s="1340" t="s">
        <v>7398</v>
      </c>
      <c r="T174" s="1340"/>
      <c r="U174" s="1340"/>
      <c r="V174" s="1340">
        <v>1</v>
      </c>
    </row>
    <row r="175" spans="1:22" s="1360" customFormat="1" ht="47.25">
      <c r="A175" s="1446">
        <v>551</v>
      </c>
      <c r="B175" s="1367">
        <v>550</v>
      </c>
      <c r="C175" s="1340" t="s">
        <v>7399</v>
      </c>
      <c r="D175" s="1340"/>
      <c r="E175" s="1340"/>
      <c r="F175" s="1340"/>
      <c r="G175" s="1720" t="s">
        <v>7683</v>
      </c>
      <c r="H175" s="1340"/>
      <c r="I175" s="1340" t="s">
        <v>7387</v>
      </c>
      <c r="J175" s="1340">
        <v>12</v>
      </c>
      <c r="K175" s="1340">
        <v>90</v>
      </c>
      <c r="L175" s="667">
        <v>50.6</v>
      </c>
      <c r="M175" s="667"/>
      <c r="N175" s="1366"/>
      <c r="O175" s="1366" t="s">
        <v>6420</v>
      </c>
      <c r="P175" s="1366"/>
      <c r="Q175" s="1366"/>
      <c r="R175" s="1366"/>
      <c r="S175" s="1340" t="s">
        <v>7400</v>
      </c>
      <c r="T175" s="1340"/>
      <c r="U175" s="1340"/>
      <c r="V175" s="1340">
        <v>1</v>
      </c>
    </row>
    <row r="176" spans="1:22" s="1360" customFormat="1">
      <c r="A176" s="1386">
        <v>552</v>
      </c>
      <c r="B176" s="1340">
        <v>551</v>
      </c>
      <c r="C176" s="1340" t="s">
        <v>7401</v>
      </c>
      <c r="D176" s="1340"/>
      <c r="E176" s="1340"/>
      <c r="F176" s="1340"/>
      <c r="G176" s="1720" t="s">
        <v>7683</v>
      </c>
      <c r="H176" s="1340"/>
      <c r="I176" s="1340" t="s">
        <v>7387</v>
      </c>
      <c r="J176" s="1340">
        <v>12</v>
      </c>
      <c r="K176" s="1340">
        <v>101</v>
      </c>
      <c r="L176" s="667">
        <v>92.5</v>
      </c>
      <c r="M176" s="667"/>
      <c r="N176" s="1366"/>
      <c r="O176" s="1366" t="s">
        <v>6420</v>
      </c>
      <c r="P176" s="1366"/>
      <c r="Q176" s="1366"/>
      <c r="R176" s="1366"/>
      <c r="S176" s="1340" t="s">
        <v>7402</v>
      </c>
      <c r="T176" s="1340"/>
      <c r="U176" s="1340"/>
      <c r="V176" s="1340">
        <v>1</v>
      </c>
    </row>
    <row r="177" spans="1:22" s="1360" customFormat="1">
      <c r="A177" s="1446">
        <v>553</v>
      </c>
      <c r="B177" s="1367">
        <v>552</v>
      </c>
      <c r="C177" s="1340" t="s">
        <v>7403</v>
      </c>
      <c r="D177" s="1340"/>
      <c r="E177" s="1340"/>
      <c r="F177" s="1340"/>
      <c r="G177" s="1720" t="s">
        <v>7683</v>
      </c>
      <c r="H177" s="1340"/>
      <c r="I177" s="1340" t="s">
        <v>7387</v>
      </c>
      <c r="J177" s="1340">
        <v>12</v>
      </c>
      <c r="K177" s="1340">
        <v>317</v>
      </c>
      <c r="L177" s="667">
        <v>23.3</v>
      </c>
      <c r="M177" s="667"/>
      <c r="N177" s="1366"/>
      <c r="O177" s="1366" t="s">
        <v>6420</v>
      </c>
      <c r="P177" s="1366"/>
      <c r="Q177" s="1366"/>
      <c r="R177" s="1366"/>
      <c r="S177" s="1340" t="s">
        <v>7404</v>
      </c>
      <c r="T177" s="1340"/>
      <c r="U177" s="1340"/>
      <c r="V177" s="1340">
        <v>1</v>
      </c>
    </row>
    <row r="178" spans="1:22" s="1360" customFormat="1" ht="47.25">
      <c r="A178" s="1386">
        <v>554</v>
      </c>
      <c r="B178" s="1340">
        <v>553</v>
      </c>
      <c r="C178" s="1340" t="s">
        <v>7405</v>
      </c>
      <c r="D178" s="1340"/>
      <c r="E178" s="1340"/>
      <c r="F178" s="1340"/>
      <c r="G178" s="1720" t="s">
        <v>7683</v>
      </c>
      <c r="H178" s="1340"/>
      <c r="I178" s="1340" t="s">
        <v>7387</v>
      </c>
      <c r="J178" s="1340">
        <v>14</v>
      </c>
      <c r="K178" s="1340">
        <v>419</v>
      </c>
      <c r="L178" s="667">
        <v>42.2</v>
      </c>
      <c r="M178" s="667"/>
      <c r="N178" s="1366"/>
      <c r="O178" s="1366" t="s">
        <v>6420</v>
      </c>
      <c r="P178" s="1366"/>
      <c r="Q178" s="1366"/>
      <c r="R178" s="1366"/>
      <c r="S178" s="1340" t="s">
        <v>7406</v>
      </c>
      <c r="T178" s="1340"/>
      <c r="U178" s="1340"/>
      <c r="V178" s="1340">
        <v>1</v>
      </c>
    </row>
    <row r="179" spans="1:22" s="1360" customFormat="1">
      <c r="A179" s="1446">
        <v>555</v>
      </c>
      <c r="B179" s="1367">
        <v>554</v>
      </c>
      <c r="C179" s="1340" t="s">
        <v>7407</v>
      </c>
      <c r="D179" s="1340"/>
      <c r="E179" s="1340"/>
      <c r="F179" s="1340"/>
      <c r="G179" s="1720" t="s">
        <v>7683</v>
      </c>
      <c r="H179" s="1340"/>
      <c r="I179" s="1340" t="s">
        <v>7387</v>
      </c>
      <c r="J179" s="1340">
        <v>14</v>
      </c>
      <c r="K179" s="1376" t="s">
        <v>7408</v>
      </c>
      <c r="L179" s="667">
        <v>108</v>
      </c>
      <c r="M179" s="667"/>
      <c r="N179" s="1366"/>
      <c r="O179" s="1366" t="s">
        <v>6420</v>
      </c>
      <c r="P179" s="1366"/>
      <c r="Q179" s="1366"/>
      <c r="R179" s="1366"/>
      <c r="S179" s="1340" t="s">
        <v>7409</v>
      </c>
      <c r="T179" s="1340"/>
      <c r="U179" s="1340"/>
      <c r="V179" s="1340">
        <v>1</v>
      </c>
    </row>
    <row r="180" spans="1:22" s="1360" customFormat="1">
      <c r="A180" s="1386">
        <v>556</v>
      </c>
      <c r="B180" s="1340">
        <v>555</v>
      </c>
      <c r="C180" s="1340" t="s">
        <v>7410</v>
      </c>
      <c r="D180" s="1340"/>
      <c r="E180" s="1340"/>
      <c r="F180" s="1340"/>
      <c r="G180" s="1720" t="s">
        <v>7683</v>
      </c>
      <c r="H180" s="1340"/>
      <c r="I180" s="1340" t="s">
        <v>7387</v>
      </c>
      <c r="J180" s="1340">
        <v>18</v>
      </c>
      <c r="K180" s="1340">
        <v>265</v>
      </c>
      <c r="L180" s="667">
        <v>54.2</v>
      </c>
      <c r="M180" s="667"/>
      <c r="N180" s="1366"/>
      <c r="O180" s="1366" t="s">
        <v>6420</v>
      </c>
      <c r="P180" s="1366"/>
      <c r="Q180" s="1366"/>
      <c r="R180" s="1366"/>
      <c r="S180" s="1340" t="s">
        <v>7411</v>
      </c>
      <c r="T180" s="1340"/>
      <c r="U180" s="1340"/>
      <c r="V180" s="1340">
        <v>1</v>
      </c>
    </row>
    <row r="181" spans="1:22" s="1360" customFormat="1">
      <c r="A181" s="1446">
        <v>557</v>
      </c>
      <c r="B181" s="1367">
        <v>556</v>
      </c>
      <c r="C181" s="1340" t="s">
        <v>7412</v>
      </c>
      <c r="D181" s="1340"/>
      <c r="E181" s="1340"/>
      <c r="F181" s="1340"/>
      <c r="G181" s="1720" t="s">
        <v>7683</v>
      </c>
      <c r="H181" s="1340"/>
      <c r="I181" s="1340" t="s">
        <v>7387</v>
      </c>
      <c r="J181" s="1340">
        <v>23</v>
      </c>
      <c r="K181" s="1340" t="s">
        <v>7413</v>
      </c>
      <c r="L181" s="667">
        <v>218.6</v>
      </c>
      <c r="M181" s="667"/>
      <c r="N181" s="1366"/>
      <c r="O181" s="1366" t="s">
        <v>6420</v>
      </c>
      <c r="P181" s="1366"/>
      <c r="Q181" s="1366"/>
      <c r="R181" s="1366"/>
      <c r="S181" s="1340" t="s">
        <v>6427</v>
      </c>
      <c r="T181" s="1340"/>
      <c r="U181" s="1340"/>
      <c r="V181" s="1340">
        <v>1</v>
      </c>
    </row>
    <row r="182" spans="1:22" s="1360" customFormat="1">
      <c r="A182" s="1386">
        <v>574</v>
      </c>
      <c r="B182" s="1340">
        <v>573</v>
      </c>
      <c r="C182" s="1340" t="s">
        <v>7420</v>
      </c>
      <c r="D182" s="1340"/>
      <c r="E182" s="1340"/>
      <c r="F182" s="1340"/>
      <c r="G182" s="1720" t="s">
        <v>7683</v>
      </c>
      <c r="H182" s="1340"/>
      <c r="I182" s="1340" t="s">
        <v>7387</v>
      </c>
      <c r="J182" s="1376" t="s">
        <v>800</v>
      </c>
      <c r="K182" s="1340">
        <v>37</v>
      </c>
      <c r="L182" s="667">
        <v>130</v>
      </c>
      <c r="M182" s="667"/>
      <c r="N182" s="1366"/>
      <c r="O182" s="1366" t="s">
        <v>6420</v>
      </c>
      <c r="P182" s="1366"/>
      <c r="Q182" s="1366"/>
      <c r="R182" s="1366"/>
      <c r="S182" s="1340" t="s">
        <v>7421</v>
      </c>
      <c r="T182" s="1340"/>
      <c r="U182" s="1340"/>
      <c r="V182" s="1340">
        <v>1</v>
      </c>
    </row>
    <row r="183" spans="1:22" s="1360" customFormat="1">
      <c r="A183" s="1446">
        <v>577</v>
      </c>
      <c r="B183" s="1367">
        <v>576</v>
      </c>
      <c r="C183" s="1340" t="s">
        <v>7424</v>
      </c>
      <c r="D183" s="1340"/>
      <c r="E183" s="1340"/>
      <c r="F183" s="1340"/>
      <c r="G183" s="1720" t="s">
        <v>7683</v>
      </c>
      <c r="H183" s="1340"/>
      <c r="I183" s="1340" t="s">
        <v>7387</v>
      </c>
      <c r="J183" s="1376" t="s">
        <v>812</v>
      </c>
      <c r="K183" s="1340">
        <v>209</v>
      </c>
      <c r="L183" s="667">
        <v>366</v>
      </c>
      <c r="M183" s="667"/>
      <c r="N183" s="1366"/>
      <c r="O183" s="1366" t="s">
        <v>6420</v>
      </c>
      <c r="P183" s="1366"/>
      <c r="Q183" s="1366"/>
      <c r="R183" s="1366"/>
      <c r="S183" s="1340" t="s">
        <v>7425</v>
      </c>
      <c r="T183" s="1340"/>
      <c r="U183" s="1340"/>
      <c r="V183" s="1340">
        <v>1</v>
      </c>
    </row>
    <row r="184" spans="1:22" s="1360" customFormat="1" ht="31.5">
      <c r="A184" s="1386">
        <v>578</v>
      </c>
      <c r="B184" s="1340">
        <v>577</v>
      </c>
      <c r="C184" s="1340" t="s">
        <v>7426</v>
      </c>
      <c r="D184" s="1340"/>
      <c r="E184" s="1340"/>
      <c r="F184" s="1340"/>
      <c r="G184" s="1720" t="s">
        <v>7683</v>
      </c>
      <c r="H184" s="1340"/>
      <c r="I184" s="1340" t="s">
        <v>7387</v>
      </c>
      <c r="J184" s="1376" t="s">
        <v>812</v>
      </c>
      <c r="K184" s="1340">
        <v>243</v>
      </c>
      <c r="L184" s="667">
        <v>477.4</v>
      </c>
      <c r="M184" s="667"/>
      <c r="N184" s="1366"/>
      <c r="O184" s="1366" t="s">
        <v>6420</v>
      </c>
      <c r="P184" s="1366"/>
      <c r="Q184" s="1366"/>
      <c r="R184" s="1366"/>
      <c r="S184" s="1340" t="s">
        <v>7427</v>
      </c>
      <c r="T184" s="1340"/>
      <c r="U184" s="1340"/>
      <c r="V184" s="1340">
        <v>1</v>
      </c>
    </row>
    <row r="185" spans="1:22" s="1360" customFormat="1" ht="47.25">
      <c r="A185" s="1446">
        <v>579</v>
      </c>
      <c r="B185" s="1367">
        <v>578</v>
      </c>
      <c r="C185" s="1340" t="s">
        <v>7428</v>
      </c>
      <c r="D185" s="1340"/>
      <c r="E185" s="1340"/>
      <c r="F185" s="1340"/>
      <c r="G185" s="1720" t="s">
        <v>7683</v>
      </c>
      <c r="H185" s="1340"/>
      <c r="I185" s="1340" t="s">
        <v>7387</v>
      </c>
      <c r="J185" s="1376" t="s">
        <v>7429</v>
      </c>
      <c r="K185" s="1340">
        <v>203</v>
      </c>
      <c r="L185" s="667">
        <v>78.3</v>
      </c>
      <c r="M185" s="667"/>
      <c r="N185" s="1366"/>
      <c r="O185" s="1366" t="s">
        <v>6420</v>
      </c>
      <c r="P185" s="1366"/>
      <c r="Q185" s="1366"/>
      <c r="R185" s="1366"/>
      <c r="S185" s="1340" t="s">
        <v>7406</v>
      </c>
      <c r="T185" s="1340"/>
      <c r="U185" s="1340"/>
      <c r="V185" s="1340">
        <v>1</v>
      </c>
    </row>
    <row r="186" spans="1:22" s="1360" customFormat="1">
      <c r="A186" s="1386">
        <v>580</v>
      </c>
      <c r="B186" s="1340">
        <v>579</v>
      </c>
      <c r="C186" s="1340" t="s">
        <v>7430</v>
      </c>
      <c r="D186" s="1340"/>
      <c r="E186" s="1340"/>
      <c r="F186" s="1340"/>
      <c r="G186" s="1720" t="s">
        <v>7683</v>
      </c>
      <c r="H186" s="1340"/>
      <c r="I186" s="1340" t="s">
        <v>7387</v>
      </c>
      <c r="J186" s="1376" t="s">
        <v>7429</v>
      </c>
      <c r="K186" s="1340">
        <v>232</v>
      </c>
      <c r="L186" s="667">
        <v>301.89999999999998</v>
      </c>
      <c r="M186" s="667"/>
      <c r="N186" s="1366"/>
      <c r="O186" s="1366" t="s">
        <v>6420</v>
      </c>
      <c r="P186" s="1366"/>
      <c r="Q186" s="1366"/>
      <c r="R186" s="1366"/>
      <c r="S186" s="1340" t="s">
        <v>7431</v>
      </c>
      <c r="T186" s="1340"/>
      <c r="U186" s="1340"/>
      <c r="V186" s="1340">
        <v>1</v>
      </c>
    </row>
    <row r="187" spans="1:22" s="1360" customFormat="1" ht="31.5">
      <c r="A187" s="1446">
        <v>581</v>
      </c>
      <c r="B187" s="1367">
        <v>580</v>
      </c>
      <c r="C187" s="1340" t="s">
        <v>7432</v>
      </c>
      <c r="D187" s="1340"/>
      <c r="E187" s="1340"/>
      <c r="F187" s="1340"/>
      <c r="G187" s="1720" t="s">
        <v>7683</v>
      </c>
      <c r="H187" s="1340"/>
      <c r="I187" s="1340" t="s">
        <v>7387</v>
      </c>
      <c r="J187" s="1376" t="s">
        <v>7429</v>
      </c>
      <c r="K187" s="1340" t="s">
        <v>7433</v>
      </c>
      <c r="L187" s="667">
        <v>118.6</v>
      </c>
      <c r="M187" s="667"/>
      <c r="N187" s="1366"/>
      <c r="O187" s="1366" t="s">
        <v>6420</v>
      </c>
      <c r="P187" s="1366"/>
      <c r="Q187" s="1366"/>
      <c r="R187" s="1366"/>
      <c r="S187" s="1340" t="s">
        <v>7434</v>
      </c>
      <c r="T187" s="1340"/>
      <c r="U187" s="1340"/>
      <c r="V187" s="1340">
        <v>1</v>
      </c>
    </row>
    <row r="188" spans="1:22" s="1360" customFormat="1">
      <c r="A188" s="1386">
        <v>582</v>
      </c>
      <c r="B188" s="1340">
        <v>581</v>
      </c>
      <c r="C188" s="1340" t="s">
        <v>7435</v>
      </c>
      <c r="D188" s="1340"/>
      <c r="E188" s="1340"/>
      <c r="F188" s="1340"/>
      <c r="G188" s="1720" t="s">
        <v>7683</v>
      </c>
      <c r="H188" s="1340"/>
      <c r="I188" s="1340" t="s">
        <v>7387</v>
      </c>
      <c r="J188" s="1376" t="s">
        <v>289</v>
      </c>
      <c r="K188" s="1340">
        <v>24</v>
      </c>
      <c r="L188" s="667">
        <v>199</v>
      </c>
      <c r="M188" s="667"/>
      <c r="N188" s="1366"/>
      <c r="O188" s="1366" t="s">
        <v>6420</v>
      </c>
      <c r="P188" s="1366"/>
      <c r="Q188" s="1366"/>
      <c r="R188" s="1366"/>
      <c r="S188" s="1340" t="s">
        <v>7436</v>
      </c>
      <c r="T188" s="1340"/>
      <c r="U188" s="1340"/>
      <c r="V188" s="1340">
        <v>1</v>
      </c>
    </row>
    <row r="189" spans="1:22" s="1360" customFormat="1">
      <c r="A189" s="1446">
        <v>583</v>
      </c>
      <c r="B189" s="1367">
        <v>582</v>
      </c>
      <c r="C189" s="1340" t="s">
        <v>7437</v>
      </c>
      <c r="D189" s="1340"/>
      <c r="E189" s="1340"/>
      <c r="F189" s="1340"/>
      <c r="G189" s="1720" t="s">
        <v>7683</v>
      </c>
      <c r="H189" s="1340"/>
      <c r="I189" s="1340" t="s">
        <v>7387</v>
      </c>
      <c r="J189" s="1376" t="s">
        <v>289</v>
      </c>
      <c r="K189" s="1340">
        <v>293</v>
      </c>
      <c r="L189" s="667">
        <v>90</v>
      </c>
      <c r="M189" s="667"/>
      <c r="N189" s="1366"/>
      <c r="O189" s="1366" t="s">
        <v>6420</v>
      </c>
      <c r="P189" s="1366"/>
      <c r="Q189" s="1366"/>
      <c r="R189" s="1366"/>
      <c r="S189" s="1340" t="s">
        <v>7438</v>
      </c>
      <c r="T189" s="1340"/>
      <c r="U189" s="1340"/>
      <c r="V189" s="1340">
        <v>1</v>
      </c>
    </row>
    <row r="190" spans="1:22" s="1360" customFormat="1" ht="31.5">
      <c r="A190" s="1386">
        <v>586</v>
      </c>
      <c r="B190" s="1340">
        <v>585</v>
      </c>
      <c r="C190" s="1340" t="s">
        <v>7444</v>
      </c>
      <c r="D190" s="1340"/>
      <c r="E190" s="1340"/>
      <c r="F190" s="1340"/>
      <c r="G190" s="1720" t="s">
        <v>7683</v>
      </c>
      <c r="H190" s="1340"/>
      <c r="I190" s="1340" t="s">
        <v>7440</v>
      </c>
      <c r="J190" s="1340">
        <v>9</v>
      </c>
      <c r="K190" s="1340">
        <v>7</v>
      </c>
      <c r="L190" s="667">
        <v>1595.3</v>
      </c>
      <c r="M190" s="667"/>
      <c r="N190" s="1366"/>
      <c r="O190" s="1366" t="s">
        <v>6420</v>
      </c>
      <c r="P190" s="1366"/>
      <c r="Q190" s="1366"/>
      <c r="R190" s="1366"/>
      <c r="S190" s="1340" t="s">
        <v>7445</v>
      </c>
      <c r="T190" s="1340"/>
      <c r="U190" s="1340"/>
      <c r="V190" s="1340">
        <v>1</v>
      </c>
    </row>
    <row r="191" spans="1:22" s="1360" customFormat="1">
      <c r="A191" s="1386">
        <v>588</v>
      </c>
      <c r="B191" s="1340">
        <v>587</v>
      </c>
      <c r="C191" s="1340" t="s">
        <v>7449</v>
      </c>
      <c r="D191" s="1340"/>
      <c r="E191" s="1340"/>
      <c r="F191" s="1340"/>
      <c r="G191" s="1720" t="s">
        <v>7683</v>
      </c>
      <c r="H191" s="1340"/>
      <c r="I191" s="1340" t="s">
        <v>7440</v>
      </c>
      <c r="J191" s="1340">
        <v>25</v>
      </c>
      <c r="K191" s="1340">
        <v>186</v>
      </c>
      <c r="L191" s="667">
        <v>744</v>
      </c>
      <c r="M191" s="667"/>
      <c r="N191" s="1366"/>
      <c r="O191" s="1366" t="s">
        <v>6420</v>
      </c>
      <c r="P191" s="1366"/>
      <c r="Q191" s="1366"/>
      <c r="R191" s="1366"/>
      <c r="S191" s="1340" t="s">
        <v>4041</v>
      </c>
      <c r="T191" s="1340"/>
      <c r="U191" s="1340"/>
      <c r="V191" s="1340">
        <v>1</v>
      </c>
    </row>
    <row r="192" spans="1:22" s="1360" customFormat="1">
      <c r="A192" s="1446">
        <v>591</v>
      </c>
      <c r="B192" s="1367">
        <v>590</v>
      </c>
      <c r="C192" s="1340" t="s">
        <v>7453</v>
      </c>
      <c r="D192" s="1340"/>
      <c r="E192" s="1340"/>
      <c r="F192" s="1340"/>
      <c r="G192" s="1720" t="s">
        <v>7683</v>
      </c>
      <c r="H192" s="1340"/>
      <c r="I192" s="1340" t="s">
        <v>7440</v>
      </c>
      <c r="J192" s="1340">
        <v>34</v>
      </c>
      <c r="K192" s="1340">
        <v>61</v>
      </c>
      <c r="L192" s="667">
        <v>50</v>
      </c>
      <c r="M192" s="667"/>
      <c r="N192" s="1366"/>
      <c r="O192" s="1366" t="s">
        <v>6420</v>
      </c>
      <c r="P192" s="1366"/>
      <c r="Q192" s="1366"/>
      <c r="R192" s="1366"/>
      <c r="S192" s="1340" t="s">
        <v>7454</v>
      </c>
      <c r="T192" s="1340"/>
      <c r="U192" s="1340"/>
      <c r="V192" s="1340">
        <v>1</v>
      </c>
    </row>
    <row r="193" spans="1:22" s="1360" customFormat="1" ht="31.5">
      <c r="A193" s="1386">
        <v>592</v>
      </c>
      <c r="B193" s="1340">
        <v>591</v>
      </c>
      <c r="C193" s="1340" t="s">
        <v>7455</v>
      </c>
      <c r="D193" s="1340"/>
      <c r="E193" s="1340"/>
      <c r="F193" s="1340"/>
      <c r="G193" s="1720" t="s">
        <v>7683</v>
      </c>
      <c r="H193" s="1340"/>
      <c r="I193" s="1340" t="s">
        <v>7440</v>
      </c>
      <c r="J193" s="1340">
        <v>36</v>
      </c>
      <c r="K193" s="1340">
        <v>96</v>
      </c>
      <c r="L193" s="667">
        <v>999.5</v>
      </c>
      <c r="M193" s="667"/>
      <c r="N193" s="1366"/>
      <c r="O193" s="1366" t="s">
        <v>6420</v>
      </c>
      <c r="P193" s="1366"/>
      <c r="Q193" s="1366"/>
      <c r="R193" s="1366"/>
      <c r="S193" s="1340" t="s">
        <v>7456</v>
      </c>
      <c r="T193" s="1340"/>
      <c r="U193" s="1340"/>
      <c r="V193" s="1340">
        <v>1</v>
      </c>
    </row>
    <row r="194" spans="1:22" s="1360" customFormat="1">
      <c r="A194" s="1446">
        <v>593</v>
      </c>
      <c r="B194" s="1367">
        <v>592</v>
      </c>
      <c r="C194" s="1340" t="s">
        <v>7457</v>
      </c>
      <c r="D194" s="1340"/>
      <c r="E194" s="1340"/>
      <c r="F194" s="1340"/>
      <c r="G194" s="1720" t="s">
        <v>7683</v>
      </c>
      <c r="H194" s="1340"/>
      <c r="I194" s="1340" t="s">
        <v>7440</v>
      </c>
      <c r="J194" s="1340">
        <v>38</v>
      </c>
      <c r="K194" s="1340">
        <v>56</v>
      </c>
      <c r="L194" s="667">
        <v>109.4</v>
      </c>
      <c r="M194" s="667"/>
      <c r="N194" s="1366"/>
      <c r="O194" s="1366" t="s">
        <v>6420</v>
      </c>
      <c r="P194" s="1366"/>
      <c r="Q194" s="1366"/>
      <c r="R194" s="1366"/>
      <c r="S194" s="1340" t="s">
        <v>6427</v>
      </c>
      <c r="T194" s="1340"/>
      <c r="U194" s="1340"/>
      <c r="V194" s="1340">
        <v>1</v>
      </c>
    </row>
    <row r="195" spans="1:22" s="1360" customFormat="1">
      <c r="A195" s="1386">
        <v>910</v>
      </c>
      <c r="B195" s="1340">
        <v>909</v>
      </c>
      <c r="C195" s="668" t="s">
        <v>7460</v>
      </c>
      <c r="D195" s="668"/>
      <c r="E195" s="668"/>
      <c r="F195" s="668"/>
      <c r="G195" s="1720" t="s">
        <v>7683</v>
      </c>
      <c r="H195" s="668"/>
      <c r="I195" s="1673" t="s">
        <v>7519</v>
      </c>
      <c r="J195" s="668">
        <v>1</v>
      </c>
      <c r="K195" s="1673" t="s">
        <v>7520</v>
      </c>
      <c r="L195" s="1412">
        <v>206</v>
      </c>
      <c r="M195" s="1412"/>
      <c r="N195" s="1413"/>
      <c r="O195" s="1366" t="s">
        <v>6420</v>
      </c>
      <c r="P195" s="1366"/>
      <c r="Q195" s="1366"/>
      <c r="R195" s="1366"/>
      <c r="S195" s="1673" t="s">
        <v>7521</v>
      </c>
      <c r="T195" s="1673"/>
      <c r="U195" s="1673"/>
      <c r="V195" s="1340">
        <v>1</v>
      </c>
    </row>
    <row r="196" spans="1:22" s="1360" customFormat="1">
      <c r="A196" s="1446">
        <v>911</v>
      </c>
      <c r="B196" s="1367">
        <v>910</v>
      </c>
      <c r="C196" s="668" t="s">
        <v>7460</v>
      </c>
      <c r="D196" s="668"/>
      <c r="E196" s="668"/>
      <c r="F196" s="668"/>
      <c r="G196" s="1720" t="s">
        <v>7683</v>
      </c>
      <c r="H196" s="668"/>
      <c r="I196" s="1673" t="s">
        <v>7519</v>
      </c>
      <c r="J196" s="668">
        <v>1</v>
      </c>
      <c r="K196" s="1673" t="s">
        <v>7520</v>
      </c>
      <c r="L196" s="1412">
        <v>11000</v>
      </c>
      <c r="M196" s="1412"/>
      <c r="N196" s="1413"/>
      <c r="O196" s="1366" t="s">
        <v>6420</v>
      </c>
      <c r="P196" s="1366"/>
      <c r="Q196" s="1366"/>
      <c r="R196" s="1366"/>
      <c r="S196" s="1673" t="s">
        <v>7522</v>
      </c>
      <c r="T196" s="1673"/>
      <c r="U196" s="1673"/>
      <c r="V196" s="1340">
        <v>1</v>
      </c>
    </row>
    <row r="197" spans="1:22" s="1360" customFormat="1">
      <c r="A197" s="1386">
        <v>912</v>
      </c>
      <c r="B197" s="1340">
        <v>911</v>
      </c>
      <c r="C197" s="668" t="s">
        <v>7472</v>
      </c>
      <c r="D197" s="668"/>
      <c r="E197" s="668"/>
      <c r="F197" s="668"/>
      <c r="G197" s="1720" t="s">
        <v>7683</v>
      </c>
      <c r="H197" s="668"/>
      <c r="I197" s="1673" t="s">
        <v>7519</v>
      </c>
      <c r="J197" s="668">
        <v>9</v>
      </c>
      <c r="K197" s="1673">
        <v>750</v>
      </c>
      <c r="L197" s="1412">
        <v>2049</v>
      </c>
      <c r="M197" s="1412"/>
      <c r="N197" s="1413"/>
      <c r="O197" s="1366" t="s">
        <v>6420</v>
      </c>
      <c r="P197" s="1366"/>
      <c r="Q197" s="1366"/>
      <c r="R197" s="1366"/>
      <c r="S197" s="1673" t="s">
        <v>7523</v>
      </c>
      <c r="T197" s="1673"/>
      <c r="U197" s="1673"/>
      <c r="V197" s="1340">
        <v>1</v>
      </c>
    </row>
    <row r="198" spans="1:22" s="1360" customFormat="1">
      <c r="A198" s="1446">
        <v>913</v>
      </c>
      <c r="B198" s="1367">
        <v>912</v>
      </c>
      <c r="C198" s="668" t="s">
        <v>7472</v>
      </c>
      <c r="D198" s="668"/>
      <c r="E198" s="668"/>
      <c r="F198" s="668"/>
      <c r="G198" s="1720" t="s">
        <v>7683</v>
      </c>
      <c r="H198" s="668"/>
      <c r="I198" s="1673" t="s">
        <v>7519</v>
      </c>
      <c r="J198" s="668">
        <v>9</v>
      </c>
      <c r="K198" s="1673">
        <v>963</v>
      </c>
      <c r="L198" s="1412">
        <v>5432</v>
      </c>
      <c r="M198" s="1412"/>
      <c r="N198" s="1413"/>
      <c r="O198" s="1366" t="s">
        <v>6420</v>
      </c>
      <c r="P198" s="1366"/>
      <c r="Q198" s="1366"/>
      <c r="R198" s="1366"/>
      <c r="S198" s="1673" t="s">
        <v>7524</v>
      </c>
      <c r="T198" s="1673"/>
      <c r="U198" s="1673"/>
      <c r="V198" s="1340">
        <v>1</v>
      </c>
    </row>
    <row r="199" spans="1:22" s="1360" customFormat="1">
      <c r="A199" s="1386">
        <v>914</v>
      </c>
      <c r="B199" s="1340">
        <v>913</v>
      </c>
      <c r="C199" s="668" t="s">
        <v>7472</v>
      </c>
      <c r="D199" s="668"/>
      <c r="E199" s="668"/>
      <c r="F199" s="668"/>
      <c r="G199" s="1720" t="s">
        <v>7683</v>
      </c>
      <c r="H199" s="668"/>
      <c r="I199" s="1673" t="s">
        <v>7519</v>
      </c>
      <c r="J199" s="668">
        <v>9</v>
      </c>
      <c r="K199" s="1673">
        <v>966</v>
      </c>
      <c r="L199" s="1412">
        <v>5941</v>
      </c>
      <c r="M199" s="1412"/>
      <c r="N199" s="1413"/>
      <c r="O199" s="1366" t="s">
        <v>6420</v>
      </c>
      <c r="P199" s="1366"/>
      <c r="Q199" s="1366"/>
      <c r="R199" s="1366"/>
      <c r="S199" s="1673" t="s">
        <v>7525</v>
      </c>
      <c r="T199" s="1673"/>
      <c r="U199" s="1673"/>
      <c r="V199" s="1340">
        <v>1</v>
      </c>
    </row>
    <row r="200" spans="1:22" s="1360" customFormat="1">
      <c r="A200" s="1446">
        <v>915</v>
      </c>
      <c r="B200" s="1367">
        <v>914</v>
      </c>
      <c r="C200" s="668" t="s">
        <v>7472</v>
      </c>
      <c r="D200" s="668"/>
      <c r="E200" s="668"/>
      <c r="F200" s="668"/>
      <c r="G200" s="1720" t="s">
        <v>7683</v>
      </c>
      <c r="H200" s="668"/>
      <c r="I200" s="1673" t="s">
        <v>7519</v>
      </c>
      <c r="J200" s="668">
        <v>9</v>
      </c>
      <c r="K200" s="1673" t="s">
        <v>7520</v>
      </c>
      <c r="L200" s="1412">
        <v>225</v>
      </c>
      <c r="M200" s="1412"/>
      <c r="N200" s="1413"/>
      <c r="O200" s="1366" t="s">
        <v>6420</v>
      </c>
      <c r="P200" s="1366"/>
      <c r="Q200" s="1366"/>
      <c r="R200" s="1366"/>
      <c r="S200" s="1673" t="s">
        <v>7526</v>
      </c>
      <c r="T200" s="1673"/>
      <c r="U200" s="1673"/>
      <c r="V200" s="1340">
        <v>1</v>
      </c>
    </row>
    <row r="201" spans="1:22" s="1360" customFormat="1">
      <c r="A201" s="1386">
        <v>916</v>
      </c>
      <c r="B201" s="1340">
        <v>915</v>
      </c>
      <c r="C201" s="668" t="s">
        <v>7472</v>
      </c>
      <c r="D201" s="668"/>
      <c r="E201" s="668"/>
      <c r="F201" s="668"/>
      <c r="G201" s="1720" t="s">
        <v>7683</v>
      </c>
      <c r="H201" s="668"/>
      <c r="I201" s="1673" t="s">
        <v>7519</v>
      </c>
      <c r="J201" s="668">
        <v>9</v>
      </c>
      <c r="K201" s="1673" t="s">
        <v>7520</v>
      </c>
      <c r="L201" s="1412">
        <v>6212</v>
      </c>
      <c r="M201" s="1412"/>
      <c r="N201" s="1413"/>
      <c r="O201" s="1366" t="s">
        <v>6420</v>
      </c>
      <c r="P201" s="1366"/>
      <c r="Q201" s="1366"/>
      <c r="R201" s="1366"/>
      <c r="S201" s="1673" t="s">
        <v>7527</v>
      </c>
      <c r="T201" s="1673"/>
      <c r="U201" s="1673"/>
      <c r="V201" s="1340">
        <v>1</v>
      </c>
    </row>
    <row r="202" spans="1:22" s="1360" customFormat="1">
      <c r="A202" s="1446">
        <v>917</v>
      </c>
      <c r="B202" s="1367">
        <v>916</v>
      </c>
      <c r="C202" s="668" t="s">
        <v>7482</v>
      </c>
      <c r="D202" s="668"/>
      <c r="E202" s="668"/>
      <c r="F202" s="668"/>
      <c r="G202" s="1720" t="s">
        <v>7683</v>
      </c>
      <c r="H202" s="668"/>
      <c r="I202" s="1673" t="s">
        <v>7519</v>
      </c>
      <c r="J202" s="668">
        <v>17</v>
      </c>
      <c r="K202" s="1673">
        <v>818</v>
      </c>
      <c r="L202" s="1412">
        <v>3086</v>
      </c>
      <c r="M202" s="1412"/>
      <c r="N202" s="1413"/>
      <c r="O202" s="1366" t="s">
        <v>6420</v>
      </c>
      <c r="P202" s="1366"/>
      <c r="Q202" s="1366"/>
      <c r="R202" s="1366"/>
      <c r="S202" s="1673" t="s">
        <v>7528</v>
      </c>
      <c r="T202" s="1673"/>
      <c r="U202" s="1673"/>
      <c r="V202" s="1340">
        <v>1</v>
      </c>
    </row>
    <row r="203" spans="1:22" s="1360" customFormat="1">
      <c r="A203" s="1386">
        <v>918</v>
      </c>
      <c r="B203" s="1340">
        <v>917</v>
      </c>
      <c r="C203" s="668" t="s">
        <v>7485</v>
      </c>
      <c r="D203" s="668"/>
      <c r="E203" s="668"/>
      <c r="F203" s="668"/>
      <c r="G203" s="1720" t="s">
        <v>7683</v>
      </c>
      <c r="H203" s="668"/>
      <c r="I203" s="1673" t="s">
        <v>7519</v>
      </c>
      <c r="J203" s="668">
        <v>21</v>
      </c>
      <c r="K203" s="1673">
        <v>235</v>
      </c>
      <c r="L203" s="1412">
        <v>849</v>
      </c>
      <c r="M203" s="1412"/>
      <c r="N203" s="1413"/>
      <c r="O203" s="1366" t="s">
        <v>6420</v>
      </c>
      <c r="P203" s="1366"/>
      <c r="Q203" s="1366"/>
      <c r="R203" s="1366"/>
      <c r="S203" s="1673" t="s">
        <v>7529</v>
      </c>
      <c r="T203" s="1673"/>
      <c r="U203" s="1673"/>
      <c r="V203" s="1340">
        <v>1</v>
      </c>
    </row>
    <row r="204" spans="1:22" s="1360" customFormat="1">
      <c r="A204" s="1446">
        <v>919</v>
      </c>
      <c r="B204" s="1367">
        <v>918</v>
      </c>
      <c r="C204" s="668" t="s">
        <v>7485</v>
      </c>
      <c r="D204" s="668"/>
      <c r="E204" s="668"/>
      <c r="F204" s="668"/>
      <c r="G204" s="1720" t="s">
        <v>7683</v>
      </c>
      <c r="H204" s="668"/>
      <c r="I204" s="1673" t="s">
        <v>7519</v>
      </c>
      <c r="J204" s="668">
        <v>21</v>
      </c>
      <c r="K204" s="1673" t="s">
        <v>7530</v>
      </c>
      <c r="L204" s="1412">
        <v>2053</v>
      </c>
      <c r="M204" s="1412"/>
      <c r="N204" s="1413"/>
      <c r="O204" s="1366" t="s">
        <v>6420</v>
      </c>
      <c r="P204" s="1366"/>
      <c r="Q204" s="1366"/>
      <c r="R204" s="1366"/>
      <c r="S204" s="1673" t="s">
        <v>7531</v>
      </c>
      <c r="T204" s="1673"/>
      <c r="U204" s="1673"/>
      <c r="V204" s="1340">
        <v>1</v>
      </c>
    </row>
    <row r="205" spans="1:22" s="1360" customFormat="1">
      <c r="A205" s="1386">
        <v>920</v>
      </c>
      <c r="B205" s="1340">
        <v>919</v>
      </c>
      <c r="C205" s="668" t="s">
        <v>7532</v>
      </c>
      <c r="D205" s="668"/>
      <c r="E205" s="668"/>
      <c r="F205" s="668"/>
      <c r="G205" s="1720" t="s">
        <v>7683</v>
      </c>
      <c r="H205" s="668"/>
      <c r="I205" s="1673" t="s">
        <v>7519</v>
      </c>
      <c r="J205" s="668">
        <v>40</v>
      </c>
      <c r="K205" s="1673" t="s">
        <v>7520</v>
      </c>
      <c r="L205" s="1412">
        <v>315</v>
      </c>
      <c r="M205" s="1412"/>
      <c r="N205" s="1413"/>
      <c r="O205" s="1366" t="s">
        <v>6420</v>
      </c>
      <c r="P205" s="1366"/>
      <c r="Q205" s="1366"/>
      <c r="R205" s="1366"/>
      <c r="S205" s="1673" t="s">
        <v>7533</v>
      </c>
      <c r="T205" s="1673"/>
      <c r="U205" s="1673"/>
      <c r="V205" s="1340">
        <v>1</v>
      </c>
    </row>
    <row r="206" spans="1:22" s="1360" customFormat="1">
      <c r="A206" s="1446">
        <v>921</v>
      </c>
      <c r="B206" s="1367">
        <v>920</v>
      </c>
      <c r="C206" s="668" t="s">
        <v>7490</v>
      </c>
      <c r="D206" s="668"/>
      <c r="E206" s="668"/>
      <c r="F206" s="668"/>
      <c r="G206" s="1720" t="s">
        <v>7683</v>
      </c>
      <c r="H206" s="668"/>
      <c r="I206" s="1673" t="s">
        <v>7519</v>
      </c>
      <c r="J206" s="668">
        <v>43</v>
      </c>
      <c r="K206" s="1673">
        <v>46</v>
      </c>
      <c r="L206" s="1412">
        <v>1154.8</v>
      </c>
      <c r="M206" s="1412"/>
      <c r="N206" s="1413"/>
      <c r="O206" s="1366" t="s">
        <v>6420</v>
      </c>
      <c r="P206" s="1366"/>
      <c r="Q206" s="1366"/>
      <c r="R206" s="1366"/>
      <c r="S206" s="1673" t="s">
        <v>7534</v>
      </c>
      <c r="T206" s="1673"/>
      <c r="U206" s="1673"/>
      <c r="V206" s="1340">
        <v>1</v>
      </c>
    </row>
    <row r="207" spans="1:22" s="1360" customFormat="1" ht="31.5">
      <c r="A207" s="1386">
        <v>922</v>
      </c>
      <c r="B207" s="1340">
        <v>921</v>
      </c>
      <c r="C207" s="668" t="s">
        <v>7504</v>
      </c>
      <c r="D207" s="668"/>
      <c r="E207" s="668"/>
      <c r="F207" s="668"/>
      <c r="G207" s="1720" t="s">
        <v>7683</v>
      </c>
      <c r="H207" s="668"/>
      <c r="I207" s="1673" t="s">
        <v>7519</v>
      </c>
      <c r="J207" s="668">
        <v>46</v>
      </c>
      <c r="K207" s="1673">
        <v>89</v>
      </c>
      <c r="L207" s="1412">
        <v>1040.7</v>
      </c>
      <c r="M207" s="1412"/>
      <c r="N207" s="1413"/>
      <c r="O207" s="1366" t="s">
        <v>6420</v>
      </c>
      <c r="P207" s="1366"/>
      <c r="Q207" s="1366"/>
      <c r="R207" s="1366"/>
      <c r="S207" s="1673" t="s">
        <v>7535</v>
      </c>
      <c r="T207" s="1673"/>
      <c r="U207" s="1673"/>
      <c r="V207" s="1340">
        <v>1</v>
      </c>
    </row>
    <row r="208" spans="1:22" s="1360" customFormat="1">
      <c r="A208" s="1446">
        <v>923</v>
      </c>
      <c r="B208" s="1367">
        <v>922</v>
      </c>
      <c r="C208" s="668" t="s">
        <v>7504</v>
      </c>
      <c r="D208" s="668"/>
      <c r="E208" s="668"/>
      <c r="F208" s="668"/>
      <c r="G208" s="1720" t="s">
        <v>7683</v>
      </c>
      <c r="H208" s="668"/>
      <c r="I208" s="1673" t="s">
        <v>7519</v>
      </c>
      <c r="J208" s="668">
        <v>49</v>
      </c>
      <c r="K208" s="1673">
        <v>11</v>
      </c>
      <c r="L208" s="1412">
        <v>255.6</v>
      </c>
      <c r="M208" s="1412"/>
      <c r="N208" s="1413"/>
      <c r="O208" s="1366" t="s">
        <v>6420</v>
      </c>
      <c r="P208" s="1366"/>
      <c r="Q208" s="1366"/>
      <c r="R208" s="1366"/>
      <c r="S208" s="1673" t="s">
        <v>7536</v>
      </c>
      <c r="T208" s="1673"/>
      <c r="U208" s="1673"/>
      <c r="V208" s="1340">
        <v>1</v>
      </c>
    </row>
    <row r="209" spans="1:22" s="1360" customFormat="1">
      <c r="A209" s="1386">
        <v>2</v>
      </c>
      <c r="B209" s="1340">
        <v>1</v>
      </c>
      <c r="C209" s="1340" t="s">
        <v>6409</v>
      </c>
      <c r="D209" s="1340"/>
      <c r="E209" s="1340"/>
      <c r="F209" s="1340"/>
      <c r="G209" s="1720" t="s">
        <v>7683</v>
      </c>
      <c r="H209" s="1340"/>
      <c r="I209" s="1340" t="s">
        <v>6410</v>
      </c>
      <c r="J209" s="1340">
        <v>1</v>
      </c>
      <c r="K209" s="1340">
        <v>14</v>
      </c>
      <c r="L209" s="667">
        <v>82.9</v>
      </c>
      <c r="M209" s="667"/>
      <c r="N209" s="1366"/>
      <c r="O209" s="1366" t="s">
        <v>192</v>
      </c>
      <c r="P209" s="1366"/>
      <c r="Q209" s="1366"/>
      <c r="R209" s="1366"/>
      <c r="S209" s="1340" t="s">
        <v>6411</v>
      </c>
      <c r="T209" s="1340"/>
      <c r="U209" s="1340"/>
      <c r="V209" s="1365">
        <v>2</v>
      </c>
    </row>
    <row r="210" spans="1:22" s="1360" customFormat="1" ht="31.5">
      <c r="A210" s="1386">
        <v>4</v>
      </c>
      <c r="B210" s="1340">
        <v>3</v>
      </c>
      <c r="C210" s="1340" t="s">
        <v>6416</v>
      </c>
      <c r="D210" s="1340"/>
      <c r="E210" s="1340"/>
      <c r="F210" s="1340"/>
      <c r="G210" s="1720" t="s">
        <v>7683</v>
      </c>
      <c r="H210" s="1340"/>
      <c r="I210" s="1340" t="s">
        <v>6410</v>
      </c>
      <c r="J210" s="1340">
        <v>7</v>
      </c>
      <c r="K210" s="1340" t="s">
        <v>6417</v>
      </c>
      <c r="L210" s="667">
        <v>100</v>
      </c>
      <c r="M210" s="667"/>
      <c r="N210" s="1366"/>
      <c r="O210" s="1366" t="s">
        <v>192</v>
      </c>
      <c r="P210" s="1366"/>
      <c r="Q210" s="1366"/>
      <c r="R210" s="1366"/>
      <c r="S210" s="1340" t="s">
        <v>6418</v>
      </c>
      <c r="T210" s="1340"/>
      <c r="U210" s="1340"/>
      <c r="V210" s="1365">
        <v>2</v>
      </c>
    </row>
    <row r="211" spans="1:22" s="1360" customFormat="1">
      <c r="A211" s="1446">
        <v>15</v>
      </c>
      <c r="B211" s="1367">
        <v>14</v>
      </c>
      <c r="C211" s="1340" t="s">
        <v>6434</v>
      </c>
      <c r="D211" s="1340"/>
      <c r="E211" s="1340"/>
      <c r="F211" s="1340"/>
      <c r="G211" s="1720" t="s">
        <v>7683</v>
      </c>
      <c r="H211" s="1340"/>
      <c r="I211" s="1340" t="s">
        <v>6410</v>
      </c>
      <c r="J211" s="1367">
        <v>26</v>
      </c>
      <c r="K211" s="1367">
        <v>132</v>
      </c>
      <c r="L211" s="667">
        <v>11420</v>
      </c>
      <c r="M211" s="667"/>
      <c r="N211" s="1366" t="s">
        <v>2087</v>
      </c>
      <c r="O211" s="1366" t="s">
        <v>192</v>
      </c>
      <c r="P211" s="1366"/>
      <c r="Q211" s="1366"/>
      <c r="R211" s="1366"/>
      <c r="S211" s="1340" t="s">
        <v>192</v>
      </c>
      <c r="T211" s="1340"/>
      <c r="U211" s="1340"/>
      <c r="V211" s="1365">
        <v>2</v>
      </c>
    </row>
    <row r="212" spans="1:22" s="1360" customFormat="1" ht="47.25">
      <c r="A212" s="1386">
        <v>18</v>
      </c>
      <c r="B212" s="1340">
        <v>17</v>
      </c>
      <c r="C212" s="1340" t="s">
        <v>6440</v>
      </c>
      <c r="D212" s="1340"/>
      <c r="E212" s="1340"/>
      <c r="F212" s="1340"/>
      <c r="G212" s="1720" t="s">
        <v>7683</v>
      </c>
      <c r="H212" s="1340"/>
      <c r="I212" s="1340" t="s">
        <v>6410</v>
      </c>
      <c r="J212" s="1340">
        <v>54</v>
      </c>
      <c r="K212" s="1340">
        <v>9</v>
      </c>
      <c r="L212" s="667">
        <v>1952.7</v>
      </c>
      <c r="M212" s="667"/>
      <c r="N212" s="1366" t="s">
        <v>6441</v>
      </c>
      <c r="O212" s="1366" t="s">
        <v>192</v>
      </c>
      <c r="P212" s="1366"/>
      <c r="Q212" s="1366"/>
      <c r="R212" s="1366"/>
      <c r="S212" s="1340" t="s">
        <v>6442</v>
      </c>
      <c r="T212" s="1340"/>
      <c r="U212" s="1340"/>
      <c r="V212" s="1365">
        <v>2</v>
      </c>
    </row>
    <row r="213" spans="1:22" s="1360" customFormat="1" ht="47.25">
      <c r="A213" s="1446">
        <v>19</v>
      </c>
      <c r="B213" s="1367">
        <v>18</v>
      </c>
      <c r="C213" s="1340" t="s">
        <v>6440</v>
      </c>
      <c r="D213" s="1340"/>
      <c r="E213" s="1340"/>
      <c r="F213" s="1340"/>
      <c r="G213" s="1720" t="s">
        <v>7683</v>
      </c>
      <c r="H213" s="1340"/>
      <c r="I213" s="1340" t="s">
        <v>6410</v>
      </c>
      <c r="J213" s="1340">
        <v>54</v>
      </c>
      <c r="K213" s="1340">
        <v>19</v>
      </c>
      <c r="L213" s="667">
        <v>4041.9</v>
      </c>
      <c r="M213" s="667"/>
      <c r="N213" s="1366" t="s">
        <v>6441</v>
      </c>
      <c r="O213" s="1366" t="s">
        <v>192</v>
      </c>
      <c r="P213" s="1366"/>
      <c r="Q213" s="1366"/>
      <c r="R213" s="1366"/>
      <c r="S213" s="1340" t="s">
        <v>6442</v>
      </c>
      <c r="T213" s="1340"/>
      <c r="U213" s="1340"/>
      <c r="V213" s="1365">
        <v>2</v>
      </c>
    </row>
    <row r="214" spans="1:22" s="1360" customFormat="1">
      <c r="A214" s="1386">
        <v>40</v>
      </c>
      <c r="B214" s="1340">
        <v>39</v>
      </c>
      <c r="C214" s="1340" t="s">
        <v>6491</v>
      </c>
      <c r="D214" s="1340"/>
      <c r="E214" s="1340"/>
      <c r="F214" s="1340"/>
      <c r="G214" s="1720" t="s">
        <v>7683</v>
      </c>
      <c r="H214" s="1340"/>
      <c r="I214" s="1340" t="s">
        <v>6472</v>
      </c>
      <c r="J214" s="1340">
        <v>37</v>
      </c>
      <c r="K214" s="1340">
        <v>139</v>
      </c>
      <c r="L214" s="667">
        <v>1940</v>
      </c>
      <c r="M214" s="667"/>
      <c r="N214" s="1366"/>
      <c r="O214" s="1366" t="s">
        <v>192</v>
      </c>
      <c r="P214" s="1366"/>
      <c r="Q214" s="1366"/>
      <c r="R214" s="1366"/>
      <c r="S214" s="1340" t="s">
        <v>6492</v>
      </c>
      <c r="T214" s="1340"/>
      <c r="U214" s="1340"/>
      <c r="V214" s="1365">
        <v>2</v>
      </c>
    </row>
    <row r="215" spans="1:22" s="1360" customFormat="1">
      <c r="A215" s="1386">
        <v>42</v>
      </c>
      <c r="B215" s="1340">
        <v>41</v>
      </c>
      <c r="C215" s="1340" t="s">
        <v>6495</v>
      </c>
      <c r="D215" s="1340"/>
      <c r="E215" s="1340"/>
      <c r="F215" s="1340"/>
      <c r="G215" s="1720" t="s">
        <v>7683</v>
      </c>
      <c r="H215" s="1340"/>
      <c r="I215" s="1340" t="s">
        <v>6472</v>
      </c>
      <c r="J215" s="1340">
        <v>37</v>
      </c>
      <c r="K215" s="1340">
        <v>369</v>
      </c>
      <c r="L215" s="667">
        <v>370</v>
      </c>
      <c r="M215" s="667"/>
      <c r="N215" s="1366"/>
      <c r="O215" s="1366" t="s">
        <v>192</v>
      </c>
      <c r="P215" s="1366"/>
      <c r="Q215" s="1366"/>
      <c r="R215" s="1366"/>
      <c r="S215" s="1340" t="s">
        <v>6492</v>
      </c>
      <c r="T215" s="1340"/>
      <c r="U215" s="1340"/>
      <c r="V215" s="1365">
        <v>2</v>
      </c>
    </row>
    <row r="216" spans="1:22" s="1360" customFormat="1">
      <c r="A216" s="1446">
        <v>45</v>
      </c>
      <c r="B216" s="1367">
        <v>44</v>
      </c>
      <c r="C216" s="1340" t="s">
        <v>6500</v>
      </c>
      <c r="D216" s="1340"/>
      <c r="E216" s="1340"/>
      <c r="F216" s="1340"/>
      <c r="G216" s="1720" t="s">
        <v>7683</v>
      </c>
      <c r="H216" s="1340"/>
      <c r="I216" s="1340" t="s">
        <v>6501</v>
      </c>
      <c r="J216" s="1340">
        <v>5</v>
      </c>
      <c r="K216" s="1340">
        <v>4</v>
      </c>
      <c r="L216" s="667">
        <v>320</v>
      </c>
      <c r="M216" s="667"/>
      <c r="N216" s="1366"/>
      <c r="O216" s="1366" t="s">
        <v>192</v>
      </c>
      <c r="P216" s="1366"/>
      <c r="Q216" s="1366"/>
      <c r="R216" s="1366"/>
      <c r="S216" s="1340" t="s">
        <v>3116</v>
      </c>
      <c r="T216" s="1340"/>
      <c r="U216" s="1340"/>
      <c r="V216" s="1365">
        <v>2</v>
      </c>
    </row>
    <row r="217" spans="1:22" s="1360" customFormat="1" ht="31.5">
      <c r="A217" s="1386">
        <v>48</v>
      </c>
      <c r="B217" s="1340">
        <v>47</v>
      </c>
      <c r="C217" s="1340" t="s">
        <v>6504</v>
      </c>
      <c r="D217" s="1340"/>
      <c r="E217" s="1340"/>
      <c r="F217" s="1340"/>
      <c r="G217" s="1720" t="s">
        <v>7683</v>
      </c>
      <c r="H217" s="1340"/>
      <c r="I217" s="1340" t="s">
        <v>6501</v>
      </c>
      <c r="J217" s="1340">
        <v>17</v>
      </c>
      <c r="K217" s="1340">
        <v>10</v>
      </c>
      <c r="L217" s="667">
        <v>155.4</v>
      </c>
      <c r="M217" s="667"/>
      <c r="N217" s="1366"/>
      <c r="O217" s="1366" t="s">
        <v>192</v>
      </c>
      <c r="P217" s="1366"/>
      <c r="Q217" s="1366"/>
      <c r="R217" s="1366"/>
      <c r="S217" s="1340" t="s">
        <v>6506</v>
      </c>
      <c r="T217" s="1340"/>
      <c r="U217" s="1340"/>
      <c r="V217" s="1365">
        <v>2</v>
      </c>
    </row>
    <row r="218" spans="1:22" s="1360" customFormat="1" ht="63">
      <c r="A218" s="1446">
        <v>53</v>
      </c>
      <c r="B218" s="1367">
        <v>52</v>
      </c>
      <c r="C218" s="1340" t="s">
        <v>6513</v>
      </c>
      <c r="D218" s="1340"/>
      <c r="E218" s="1340"/>
      <c r="F218" s="1340"/>
      <c r="G218" s="1720" t="s">
        <v>7683</v>
      </c>
      <c r="H218" s="1340"/>
      <c r="I218" s="1340" t="s">
        <v>6501</v>
      </c>
      <c r="J218" s="1340">
        <v>23</v>
      </c>
      <c r="K218" s="1340" t="s">
        <v>6514</v>
      </c>
      <c r="L218" s="667">
        <v>320</v>
      </c>
      <c r="M218" s="667"/>
      <c r="N218" s="1366"/>
      <c r="O218" s="1366" t="s">
        <v>6515</v>
      </c>
      <c r="P218" s="1366"/>
      <c r="Q218" s="1366"/>
      <c r="R218" s="1366"/>
      <c r="S218" s="1340" t="s">
        <v>7620</v>
      </c>
      <c r="T218" s="1340"/>
      <c r="U218" s="1340"/>
      <c r="V218" s="1365">
        <v>2</v>
      </c>
    </row>
    <row r="219" spans="1:22" s="1360" customFormat="1" ht="31.5">
      <c r="A219" s="1386">
        <v>54</v>
      </c>
      <c r="B219" s="1340">
        <v>53</v>
      </c>
      <c r="C219" s="1340" t="s">
        <v>6513</v>
      </c>
      <c r="D219" s="1340"/>
      <c r="E219" s="1340"/>
      <c r="F219" s="1340"/>
      <c r="G219" s="1720" t="s">
        <v>7683</v>
      </c>
      <c r="H219" s="1340"/>
      <c r="I219" s="1340" t="s">
        <v>6501</v>
      </c>
      <c r="J219" s="1340">
        <v>24</v>
      </c>
      <c r="K219" s="1340">
        <v>3</v>
      </c>
      <c r="L219" s="667">
        <v>116</v>
      </c>
      <c r="M219" s="667"/>
      <c r="N219" s="1366"/>
      <c r="O219" s="1366" t="s">
        <v>192</v>
      </c>
      <c r="P219" s="1366"/>
      <c r="Q219" s="1366"/>
      <c r="R219" s="1366"/>
      <c r="S219" s="1340" t="s">
        <v>6516</v>
      </c>
      <c r="T219" s="1340"/>
      <c r="U219" s="1340"/>
      <c r="V219" s="1365">
        <v>2</v>
      </c>
    </row>
    <row r="220" spans="1:22" s="1360" customFormat="1" ht="63">
      <c r="A220" s="1446">
        <v>57</v>
      </c>
      <c r="B220" s="1367">
        <v>56</v>
      </c>
      <c r="C220" s="1340" t="s">
        <v>6513</v>
      </c>
      <c r="D220" s="1340"/>
      <c r="E220" s="1340"/>
      <c r="F220" s="1340"/>
      <c r="G220" s="1720" t="s">
        <v>7683</v>
      </c>
      <c r="H220" s="1340"/>
      <c r="I220" s="1340" t="s">
        <v>6501</v>
      </c>
      <c r="J220" s="1340">
        <v>27</v>
      </c>
      <c r="K220" s="1340" t="s">
        <v>6520</v>
      </c>
      <c r="L220" s="667">
        <v>600</v>
      </c>
      <c r="M220" s="667"/>
      <c r="N220" s="1366"/>
      <c r="O220" s="1366" t="s">
        <v>192</v>
      </c>
      <c r="P220" s="1366"/>
      <c r="Q220" s="1366"/>
      <c r="R220" s="1366"/>
      <c r="S220" s="1340" t="s">
        <v>6521</v>
      </c>
      <c r="T220" s="1340"/>
      <c r="U220" s="1340"/>
      <c r="V220" s="1365">
        <v>2</v>
      </c>
    </row>
    <row r="221" spans="1:22" s="1360" customFormat="1" ht="31.5">
      <c r="A221" s="1386">
        <v>62</v>
      </c>
      <c r="B221" s="1340">
        <v>61</v>
      </c>
      <c r="C221" s="1340" t="s">
        <v>6525</v>
      </c>
      <c r="D221" s="1340"/>
      <c r="E221" s="1340"/>
      <c r="F221" s="1340"/>
      <c r="G221" s="1720" t="s">
        <v>7683</v>
      </c>
      <c r="H221" s="1340"/>
      <c r="I221" s="1340" t="s">
        <v>6501</v>
      </c>
      <c r="J221" s="1340">
        <v>42</v>
      </c>
      <c r="K221" s="1340">
        <v>46</v>
      </c>
      <c r="L221" s="667">
        <v>1706</v>
      </c>
      <c r="M221" s="667"/>
      <c r="N221" s="1366"/>
      <c r="O221" s="1366" t="s">
        <v>6515</v>
      </c>
      <c r="P221" s="1366"/>
      <c r="Q221" s="1366"/>
      <c r="R221" s="1366"/>
      <c r="S221" s="1340" t="s">
        <v>6527</v>
      </c>
      <c r="T221" s="1340"/>
      <c r="U221" s="1340"/>
      <c r="V221" s="1365">
        <v>2</v>
      </c>
    </row>
    <row r="222" spans="1:22" s="1360" customFormat="1" ht="31.5">
      <c r="A222" s="1446">
        <v>65</v>
      </c>
      <c r="B222" s="1367">
        <v>64</v>
      </c>
      <c r="C222" s="1340" t="s">
        <v>6504</v>
      </c>
      <c r="D222" s="1340"/>
      <c r="E222" s="1340"/>
      <c r="F222" s="1340"/>
      <c r="G222" s="1720" t="s">
        <v>7683</v>
      </c>
      <c r="H222" s="1340"/>
      <c r="I222" s="1340" t="s">
        <v>6501</v>
      </c>
      <c r="J222" s="1340">
        <v>59</v>
      </c>
      <c r="K222" s="1340" t="s">
        <v>6529</v>
      </c>
      <c r="L222" s="667">
        <v>1981</v>
      </c>
      <c r="M222" s="667"/>
      <c r="N222" s="1366"/>
      <c r="O222" s="1366" t="s">
        <v>192</v>
      </c>
      <c r="P222" s="1366"/>
      <c r="Q222" s="1366"/>
      <c r="R222" s="1366"/>
      <c r="S222" s="1340" t="s">
        <v>6530</v>
      </c>
      <c r="T222" s="1340"/>
      <c r="U222" s="1340"/>
      <c r="V222" s="1365">
        <v>2</v>
      </c>
    </row>
    <row r="223" spans="1:22" s="1360" customFormat="1" ht="31.5">
      <c r="A223" s="1386">
        <v>66</v>
      </c>
      <c r="B223" s="1340">
        <v>65</v>
      </c>
      <c r="C223" s="1340" t="s">
        <v>6504</v>
      </c>
      <c r="D223" s="1340"/>
      <c r="E223" s="1340"/>
      <c r="F223" s="1340"/>
      <c r="G223" s="1720" t="s">
        <v>7683</v>
      </c>
      <c r="H223" s="1340"/>
      <c r="I223" s="1340" t="s">
        <v>6501</v>
      </c>
      <c r="J223" s="1340">
        <v>59</v>
      </c>
      <c r="K223" s="1340"/>
      <c r="L223" s="667">
        <v>1492.5</v>
      </c>
      <c r="M223" s="667"/>
      <c r="N223" s="1366"/>
      <c r="O223" s="1366" t="s">
        <v>192</v>
      </c>
      <c r="P223" s="1366"/>
      <c r="Q223" s="1366"/>
      <c r="R223" s="1366"/>
      <c r="S223" s="1340" t="s">
        <v>6530</v>
      </c>
      <c r="T223" s="1340"/>
      <c r="U223" s="1340"/>
      <c r="V223" s="1365">
        <v>2</v>
      </c>
    </row>
    <row r="224" spans="1:22" s="1360" customFormat="1">
      <c r="A224" s="1386">
        <v>68</v>
      </c>
      <c r="B224" s="1340">
        <v>67</v>
      </c>
      <c r="C224" s="1340" t="s">
        <v>6534</v>
      </c>
      <c r="D224" s="1340"/>
      <c r="E224" s="1340"/>
      <c r="F224" s="1340"/>
      <c r="G224" s="1720" t="s">
        <v>7683</v>
      </c>
      <c r="H224" s="1340"/>
      <c r="I224" s="1340" t="s">
        <v>6501</v>
      </c>
      <c r="J224" s="1340">
        <v>61</v>
      </c>
      <c r="K224" s="1340" t="s">
        <v>6535</v>
      </c>
      <c r="L224" s="667">
        <v>864</v>
      </c>
      <c r="M224" s="667"/>
      <c r="N224" s="1366"/>
      <c r="O224" s="1366" t="s">
        <v>192</v>
      </c>
      <c r="P224" s="1366"/>
      <c r="Q224" s="1366"/>
      <c r="R224" s="1366"/>
      <c r="S224" s="1340" t="s">
        <v>6536</v>
      </c>
      <c r="T224" s="1340"/>
      <c r="U224" s="1340"/>
      <c r="V224" s="1365">
        <v>2</v>
      </c>
    </row>
    <row r="225" spans="1:22" s="1360" customFormat="1" ht="31.5">
      <c r="A225" s="1446">
        <v>71</v>
      </c>
      <c r="B225" s="1367">
        <v>70</v>
      </c>
      <c r="C225" s="1340" t="s">
        <v>6534</v>
      </c>
      <c r="D225" s="1340"/>
      <c r="E225" s="1340"/>
      <c r="F225" s="1340"/>
      <c r="G225" s="1720" t="s">
        <v>7683</v>
      </c>
      <c r="H225" s="1340"/>
      <c r="I225" s="1340" t="s">
        <v>6501</v>
      </c>
      <c r="J225" s="1340">
        <v>63</v>
      </c>
      <c r="K225" s="1340" t="s">
        <v>6541</v>
      </c>
      <c r="L225" s="667">
        <v>5092</v>
      </c>
      <c r="M225" s="667"/>
      <c r="N225" s="1366" t="s">
        <v>1313</v>
      </c>
      <c r="O225" s="1366" t="s">
        <v>192</v>
      </c>
      <c r="P225" s="1366"/>
      <c r="Q225" s="1366"/>
      <c r="R225" s="1366"/>
      <c r="S225" s="1340" t="s">
        <v>6542</v>
      </c>
      <c r="T225" s="1340"/>
      <c r="U225" s="1340"/>
      <c r="V225" s="1365">
        <v>2</v>
      </c>
    </row>
    <row r="226" spans="1:22" s="1360" customFormat="1">
      <c r="A226" s="1446">
        <v>77</v>
      </c>
      <c r="B226" s="1367">
        <v>76</v>
      </c>
      <c r="C226" s="1340" t="s">
        <v>6545</v>
      </c>
      <c r="D226" s="1340"/>
      <c r="E226" s="1340"/>
      <c r="F226" s="1340"/>
      <c r="G226" s="1720" t="s">
        <v>7683</v>
      </c>
      <c r="H226" s="1340"/>
      <c r="I226" s="1340" t="s">
        <v>6501</v>
      </c>
      <c r="J226" s="1340">
        <v>111</v>
      </c>
      <c r="K226" s="1340">
        <v>13</v>
      </c>
      <c r="L226" s="667">
        <v>24235</v>
      </c>
      <c r="M226" s="667"/>
      <c r="N226" s="1366"/>
      <c r="O226" s="1366" t="s">
        <v>6515</v>
      </c>
      <c r="P226" s="1366"/>
      <c r="Q226" s="1366"/>
      <c r="R226" s="1366"/>
      <c r="S226" s="1340" t="s">
        <v>6554</v>
      </c>
      <c r="T226" s="1340"/>
      <c r="U226" s="1340"/>
      <c r="V226" s="1365">
        <v>2</v>
      </c>
    </row>
    <row r="227" spans="1:22" s="1360" customFormat="1" ht="63">
      <c r="A227" s="1386">
        <v>78</v>
      </c>
      <c r="B227" s="1340">
        <v>77</v>
      </c>
      <c r="C227" s="1340" t="s">
        <v>6555</v>
      </c>
      <c r="D227" s="1340"/>
      <c r="E227" s="1340"/>
      <c r="F227" s="1340"/>
      <c r="G227" s="1720" t="s">
        <v>7683</v>
      </c>
      <c r="H227" s="1340"/>
      <c r="I227" s="1340" t="s">
        <v>6501</v>
      </c>
      <c r="J227" s="1340">
        <v>116</v>
      </c>
      <c r="K227" s="1340" t="s">
        <v>6556</v>
      </c>
      <c r="L227" s="667">
        <v>10000</v>
      </c>
      <c r="M227" s="667"/>
      <c r="N227" s="1366"/>
      <c r="O227" s="1366" t="s">
        <v>192</v>
      </c>
      <c r="P227" s="1366"/>
      <c r="Q227" s="1366"/>
      <c r="R227" s="1366"/>
      <c r="S227" s="1340" t="s">
        <v>7622</v>
      </c>
      <c r="T227" s="1340"/>
      <c r="U227" s="1340"/>
      <c r="V227" s="1365">
        <v>2</v>
      </c>
    </row>
    <row r="228" spans="1:22" s="1360" customFormat="1">
      <c r="A228" s="1386">
        <v>82</v>
      </c>
      <c r="B228" s="1340">
        <v>81</v>
      </c>
      <c r="C228" s="1340" t="s">
        <v>6562</v>
      </c>
      <c r="D228" s="1340"/>
      <c r="E228" s="1340"/>
      <c r="F228" s="1340"/>
      <c r="G228" s="1720" t="s">
        <v>7683</v>
      </c>
      <c r="H228" s="1340"/>
      <c r="I228" s="1340" t="s">
        <v>6501</v>
      </c>
      <c r="J228" s="1340"/>
      <c r="K228" s="1340"/>
      <c r="L228" s="667">
        <v>25639</v>
      </c>
      <c r="M228" s="667"/>
      <c r="N228" s="1366"/>
      <c r="O228" s="1366" t="s">
        <v>192</v>
      </c>
      <c r="P228" s="1366"/>
      <c r="Q228" s="1366"/>
      <c r="R228" s="1366"/>
      <c r="S228" s="1340" t="s">
        <v>6563</v>
      </c>
      <c r="T228" s="1340"/>
      <c r="U228" s="1340"/>
      <c r="V228" s="1365">
        <v>2</v>
      </c>
    </row>
    <row r="229" spans="1:22" s="1360" customFormat="1">
      <c r="A229" s="1446">
        <v>83</v>
      </c>
      <c r="B229" s="1367">
        <v>82</v>
      </c>
      <c r="C229" s="1340" t="s">
        <v>6562</v>
      </c>
      <c r="D229" s="1340"/>
      <c r="E229" s="1340"/>
      <c r="F229" s="1340"/>
      <c r="G229" s="1720" t="s">
        <v>7683</v>
      </c>
      <c r="H229" s="1340"/>
      <c r="I229" s="1340" t="s">
        <v>6501</v>
      </c>
      <c r="J229" s="1340"/>
      <c r="K229" s="1340"/>
      <c r="L229" s="667">
        <v>30.166</v>
      </c>
      <c r="M229" s="667"/>
      <c r="N229" s="1366"/>
      <c r="O229" s="1366" t="s">
        <v>192</v>
      </c>
      <c r="P229" s="1366"/>
      <c r="Q229" s="1366"/>
      <c r="R229" s="1366"/>
      <c r="S229" s="1340" t="s">
        <v>6563</v>
      </c>
      <c r="T229" s="1340"/>
      <c r="U229" s="1340"/>
      <c r="V229" s="1365">
        <v>2</v>
      </c>
    </row>
    <row r="230" spans="1:22" s="1360" customFormat="1">
      <c r="A230" s="1386">
        <v>84</v>
      </c>
      <c r="B230" s="1340">
        <v>83</v>
      </c>
      <c r="C230" s="1340" t="s">
        <v>6562</v>
      </c>
      <c r="D230" s="1340"/>
      <c r="E230" s="1340"/>
      <c r="F230" s="1340"/>
      <c r="G230" s="1720" t="s">
        <v>7683</v>
      </c>
      <c r="H230" s="1340"/>
      <c r="I230" s="1340" t="s">
        <v>6501</v>
      </c>
      <c r="J230" s="1340"/>
      <c r="K230" s="1340"/>
      <c r="L230" s="667">
        <v>10.836</v>
      </c>
      <c r="M230" s="667"/>
      <c r="N230" s="1366"/>
      <c r="O230" s="1366" t="s">
        <v>192</v>
      </c>
      <c r="P230" s="1366"/>
      <c r="Q230" s="1366"/>
      <c r="R230" s="1366"/>
      <c r="S230" s="1340" t="s">
        <v>6564</v>
      </c>
      <c r="T230" s="1340"/>
      <c r="U230" s="1340"/>
      <c r="V230" s="1365">
        <v>2</v>
      </c>
    </row>
    <row r="231" spans="1:22" s="1360" customFormat="1" ht="126">
      <c r="A231" s="1446">
        <v>85</v>
      </c>
      <c r="B231" s="1367">
        <v>84</v>
      </c>
      <c r="C231" s="1340" t="s">
        <v>6513</v>
      </c>
      <c r="D231" s="1340"/>
      <c r="E231" s="1340"/>
      <c r="F231" s="1340"/>
      <c r="G231" s="1720" t="s">
        <v>7683</v>
      </c>
      <c r="H231" s="1340"/>
      <c r="I231" s="1340" t="s">
        <v>6501</v>
      </c>
      <c r="J231" s="1340"/>
      <c r="K231" s="1340"/>
      <c r="L231" s="667">
        <v>1560000</v>
      </c>
      <c r="M231" s="667"/>
      <c r="N231" s="1366"/>
      <c r="O231" s="1366" t="s">
        <v>6515</v>
      </c>
      <c r="P231" s="1366"/>
      <c r="Q231" s="1366"/>
      <c r="R231" s="1366"/>
      <c r="S231" s="1340" t="s">
        <v>6565</v>
      </c>
      <c r="T231" s="1340"/>
      <c r="U231" s="1340"/>
      <c r="V231" s="1365">
        <v>2</v>
      </c>
    </row>
    <row r="232" spans="1:22" s="1360" customFormat="1" ht="31.5">
      <c r="A232" s="1386">
        <v>86</v>
      </c>
      <c r="B232" s="1340">
        <v>85</v>
      </c>
      <c r="C232" s="1340" t="s">
        <v>6566</v>
      </c>
      <c r="D232" s="1340"/>
      <c r="E232" s="1340"/>
      <c r="F232" s="1340"/>
      <c r="G232" s="1720" t="s">
        <v>7683</v>
      </c>
      <c r="H232" s="1340"/>
      <c r="I232" s="1340" t="s">
        <v>6567</v>
      </c>
      <c r="J232" s="1340">
        <v>1</v>
      </c>
      <c r="K232" s="1340">
        <v>34</v>
      </c>
      <c r="L232" s="667">
        <v>15567.1</v>
      </c>
      <c r="M232" s="667"/>
      <c r="N232" s="1340" t="s">
        <v>6568</v>
      </c>
      <c r="O232" s="1340" t="s">
        <v>192</v>
      </c>
      <c r="P232" s="1340"/>
      <c r="Q232" s="1340"/>
      <c r="R232" s="1340"/>
      <c r="S232" s="1366" t="s">
        <v>6569</v>
      </c>
      <c r="T232" s="1366"/>
      <c r="U232" s="1366"/>
      <c r="V232" s="1365">
        <v>2</v>
      </c>
    </row>
    <row r="233" spans="1:22" s="1360" customFormat="1" ht="31.5">
      <c r="A233" s="1446">
        <v>87</v>
      </c>
      <c r="B233" s="1367">
        <v>86</v>
      </c>
      <c r="C233" s="1340" t="s">
        <v>6566</v>
      </c>
      <c r="D233" s="1340"/>
      <c r="E233" s="1340"/>
      <c r="F233" s="1340"/>
      <c r="G233" s="1720" t="s">
        <v>7683</v>
      </c>
      <c r="H233" s="1340"/>
      <c r="I233" s="1340" t="s">
        <v>6567</v>
      </c>
      <c r="J233" s="1340">
        <v>1</v>
      </c>
      <c r="K233" s="1340">
        <v>46</v>
      </c>
      <c r="L233" s="667">
        <v>4.5</v>
      </c>
      <c r="M233" s="667"/>
      <c r="N233" s="1340" t="s">
        <v>6568</v>
      </c>
      <c r="O233" s="1340" t="s">
        <v>192</v>
      </c>
      <c r="P233" s="1340"/>
      <c r="Q233" s="1340"/>
      <c r="R233" s="1340"/>
      <c r="S233" s="1366" t="s">
        <v>6569</v>
      </c>
      <c r="T233" s="1366"/>
      <c r="U233" s="1366"/>
      <c r="V233" s="1365">
        <v>2</v>
      </c>
    </row>
    <row r="234" spans="1:22" s="1360" customFormat="1">
      <c r="A234" s="1386">
        <v>88</v>
      </c>
      <c r="B234" s="1340">
        <v>87</v>
      </c>
      <c r="C234" s="1340" t="s">
        <v>6570</v>
      </c>
      <c r="D234" s="1340"/>
      <c r="E234" s="1340"/>
      <c r="F234" s="1340"/>
      <c r="G234" s="1720" t="s">
        <v>7683</v>
      </c>
      <c r="H234" s="1340"/>
      <c r="I234" s="1340" t="s">
        <v>6567</v>
      </c>
      <c r="J234" s="1340">
        <v>1</v>
      </c>
      <c r="K234" s="1340">
        <v>75</v>
      </c>
      <c r="L234" s="667">
        <v>21307.599999999999</v>
      </c>
      <c r="M234" s="667"/>
      <c r="N234" s="1340" t="s">
        <v>858</v>
      </c>
      <c r="O234" s="1340" t="s">
        <v>192</v>
      </c>
      <c r="P234" s="1340"/>
      <c r="Q234" s="1340"/>
      <c r="R234" s="1340"/>
      <c r="S234" s="1366" t="s">
        <v>6571</v>
      </c>
      <c r="T234" s="1366"/>
      <c r="U234" s="1366"/>
      <c r="V234" s="1365">
        <v>2</v>
      </c>
    </row>
    <row r="235" spans="1:22" s="1360" customFormat="1" ht="31.5">
      <c r="A235" s="1446">
        <v>89</v>
      </c>
      <c r="B235" s="1367">
        <v>88</v>
      </c>
      <c r="C235" s="1340" t="s">
        <v>6566</v>
      </c>
      <c r="D235" s="1340"/>
      <c r="E235" s="1340"/>
      <c r="F235" s="1340"/>
      <c r="G235" s="1720" t="s">
        <v>7683</v>
      </c>
      <c r="H235" s="1340"/>
      <c r="I235" s="1340" t="s">
        <v>6567</v>
      </c>
      <c r="J235" s="1340">
        <v>2</v>
      </c>
      <c r="K235" s="1340">
        <v>53</v>
      </c>
      <c r="L235" s="667">
        <v>5125.3999999999996</v>
      </c>
      <c r="M235" s="667"/>
      <c r="N235" s="1340" t="s">
        <v>6568</v>
      </c>
      <c r="O235" s="1340" t="s">
        <v>192</v>
      </c>
      <c r="P235" s="1340"/>
      <c r="Q235" s="1340"/>
      <c r="R235" s="1340"/>
      <c r="S235" s="1366" t="s">
        <v>6569</v>
      </c>
      <c r="T235" s="1366"/>
      <c r="U235" s="1366"/>
      <c r="V235" s="1365">
        <v>2</v>
      </c>
    </row>
    <row r="236" spans="1:22" s="1360" customFormat="1" ht="31.5">
      <c r="A236" s="1386">
        <v>90</v>
      </c>
      <c r="B236" s="1340">
        <v>89</v>
      </c>
      <c r="C236" s="1340" t="s">
        <v>6566</v>
      </c>
      <c r="D236" s="1340"/>
      <c r="E236" s="1340"/>
      <c r="F236" s="1340"/>
      <c r="G236" s="1720" t="s">
        <v>7683</v>
      </c>
      <c r="H236" s="1340"/>
      <c r="I236" s="1340" t="s">
        <v>6567</v>
      </c>
      <c r="J236" s="1340">
        <v>2</v>
      </c>
      <c r="K236" s="1340">
        <v>62</v>
      </c>
      <c r="L236" s="667">
        <v>2889.2</v>
      </c>
      <c r="M236" s="667"/>
      <c r="N236" s="1340" t="s">
        <v>6568</v>
      </c>
      <c r="O236" s="1340" t="s">
        <v>192</v>
      </c>
      <c r="P236" s="1340"/>
      <c r="Q236" s="1340"/>
      <c r="R236" s="1340"/>
      <c r="S236" s="1366" t="s">
        <v>6569</v>
      </c>
      <c r="T236" s="1366"/>
      <c r="U236" s="1366"/>
      <c r="V236" s="1365">
        <v>2</v>
      </c>
    </row>
    <row r="237" spans="1:22" s="1360" customFormat="1">
      <c r="A237" s="1446">
        <v>91</v>
      </c>
      <c r="B237" s="1367">
        <v>90</v>
      </c>
      <c r="C237" s="1340" t="s">
        <v>6570</v>
      </c>
      <c r="D237" s="1340"/>
      <c r="E237" s="1340"/>
      <c r="F237" s="1340"/>
      <c r="G237" s="1720" t="s">
        <v>7683</v>
      </c>
      <c r="H237" s="1340"/>
      <c r="I237" s="1340" t="s">
        <v>6567</v>
      </c>
      <c r="J237" s="1340">
        <v>2</v>
      </c>
      <c r="K237" s="1340">
        <v>75</v>
      </c>
      <c r="L237" s="667">
        <v>74195.199999999997</v>
      </c>
      <c r="M237" s="667"/>
      <c r="N237" s="1340" t="s">
        <v>858</v>
      </c>
      <c r="O237" s="1340" t="s">
        <v>192</v>
      </c>
      <c r="P237" s="1340"/>
      <c r="Q237" s="1340"/>
      <c r="R237" s="1340"/>
      <c r="S237" s="1366" t="s">
        <v>3762</v>
      </c>
      <c r="T237" s="1366"/>
      <c r="U237" s="1366"/>
      <c r="V237" s="1365">
        <v>2</v>
      </c>
    </row>
    <row r="238" spans="1:22" s="1360" customFormat="1" ht="31.5">
      <c r="A238" s="1386">
        <v>92</v>
      </c>
      <c r="B238" s="1340">
        <v>91</v>
      </c>
      <c r="C238" s="1340" t="s">
        <v>6566</v>
      </c>
      <c r="D238" s="1340"/>
      <c r="E238" s="1340"/>
      <c r="F238" s="1340"/>
      <c r="G238" s="1720" t="s">
        <v>7683</v>
      </c>
      <c r="H238" s="1340"/>
      <c r="I238" s="1340" t="s">
        <v>6567</v>
      </c>
      <c r="J238" s="1340">
        <v>3</v>
      </c>
      <c r="K238" s="1340">
        <v>43</v>
      </c>
      <c r="L238" s="667">
        <v>13483.5</v>
      </c>
      <c r="M238" s="667"/>
      <c r="N238" s="1340" t="s">
        <v>6568</v>
      </c>
      <c r="O238" s="1340" t="s">
        <v>192</v>
      </c>
      <c r="P238" s="1340"/>
      <c r="Q238" s="1340"/>
      <c r="R238" s="1340"/>
      <c r="S238" s="1366" t="s">
        <v>6569</v>
      </c>
      <c r="T238" s="1366"/>
      <c r="U238" s="1366"/>
      <c r="V238" s="1365">
        <v>2</v>
      </c>
    </row>
    <row r="239" spans="1:22" s="1360" customFormat="1" ht="31.5">
      <c r="A239" s="1446">
        <v>93</v>
      </c>
      <c r="B239" s="1367">
        <v>92</v>
      </c>
      <c r="C239" s="1340" t="s">
        <v>6566</v>
      </c>
      <c r="D239" s="1340"/>
      <c r="E239" s="1340"/>
      <c r="F239" s="1340"/>
      <c r="G239" s="1720" t="s">
        <v>7683</v>
      </c>
      <c r="H239" s="1340"/>
      <c r="I239" s="1340" t="s">
        <v>6567</v>
      </c>
      <c r="J239" s="1340">
        <v>3</v>
      </c>
      <c r="K239" s="1340">
        <v>46</v>
      </c>
      <c r="L239" s="667">
        <v>14549.8</v>
      </c>
      <c r="M239" s="667"/>
      <c r="N239" s="1340" t="s">
        <v>6568</v>
      </c>
      <c r="O239" s="1340" t="s">
        <v>192</v>
      </c>
      <c r="P239" s="1340"/>
      <c r="Q239" s="1340"/>
      <c r="R239" s="1340"/>
      <c r="S239" s="1366" t="s">
        <v>6569</v>
      </c>
      <c r="T239" s="1366"/>
      <c r="U239" s="1366"/>
      <c r="V239" s="1365">
        <v>2</v>
      </c>
    </row>
    <row r="240" spans="1:22" s="1360" customFormat="1" ht="31.5">
      <c r="A240" s="1386">
        <v>94</v>
      </c>
      <c r="B240" s="1340">
        <v>93</v>
      </c>
      <c r="C240" s="1340" t="s">
        <v>6566</v>
      </c>
      <c r="D240" s="1340"/>
      <c r="E240" s="1340"/>
      <c r="F240" s="1340"/>
      <c r="G240" s="1720" t="s">
        <v>7683</v>
      </c>
      <c r="H240" s="1340"/>
      <c r="I240" s="1340" t="s">
        <v>6567</v>
      </c>
      <c r="J240" s="1340">
        <v>3</v>
      </c>
      <c r="K240" s="1340">
        <v>62</v>
      </c>
      <c r="L240" s="667">
        <v>9443.5</v>
      </c>
      <c r="M240" s="667"/>
      <c r="N240" s="1340" t="s">
        <v>6568</v>
      </c>
      <c r="O240" s="1340" t="s">
        <v>192</v>
      </c>
      <c r="P240" s="1340"/>
      <c r="Q240" s="1340"/>
      <c r="R240" s="1340"/>
      <c r="S240" s="1366" t="s">
        <v>6569</v>
      </c>
      <c r="T240" s="1366"/>
      <c r="U240" s="1366"/>
      <c r="V240" s="1365">
        <v>2</v>
      </c>
    </row>
    <row r="241" spans="1:22" s="1360" customFormat="1" ht="31.5">
      <c r="A241" s="1386">
        <v>96</v>
      </c>
      <c r="B241" s="1340">
        <v>95</v>
      </c>
      <c r="C241" s="1340" t="s">
        <v>6566</v>
      </c>
      <c r="D241" s="1340"/>
      <c r="E241" s="1340"/>
      <c r="F241" s="1340"/>
      <c r="G241" s="1720" t="s">
        <v>7683</v>
      </c>
      <c r="H241" s="1340"/>
      <c r="I241" s="1340" t="s">
        <v>6567</v>
      </c>
      <c r="J241" s="1340">
        <v>7</v>
      </c>
      <c r="K241" s="1340">
        <v>41</v>
      </c>
      <c r="L241" s="667">
        <v>10214.799999999999</v>
      </c>
      <c r="M241" s="667"/>
      <c r="N241" s="1340" t="s">
        <v>6568</v>
      </c>
      <c r="O241" s="1340" t="s">
        <v>192</v>
      </c>
      <c r="P241" s="1340"/>
      <c r="Q241" s="1340"/>
      <c r="R241" s="1340"/>
      <c r="S241" s="1366" t="s">
        <v>6569</v>
      </c>
      <c r="T241" s="1366"/>
      <c r="U241" s="1366"/>
      <c r="V241" s="1365">
        <v>2</v>
      </c>
    </row>
    <row r="242" spans="1:22" s="1360" customFormat="1" ht="31.5">
      <c r="A242" s="1446">
        <v>97</v>
      </c>
      <c r="B242" s="1367">
        <v>96</v>
      </c>
      <c r="C242" s="1340" t="s">
        <v>6566</v>
      </c>
      <c r="D242" s="1340"/>
      <c r="E242" s="1340"/>
      <c r="F242" s="1340"/>
      <c r="G242" s="1720" t="s">
        <v>7683</v>
      </c>
      <c r="H242" s="1340"/>
      <c r="I242" s="1340" t="s">
        <v>6567</v>
      </c>
      <c r="J242" s="1340">
        <v>7</v>
      </c>
      <c r="K242" s="1340">
        <v>50</v>
      </c>
      <c r="L242" s="667">
        <v>17572.599999999999</v>
      </c>
      <c r="M242" s="667"/>
      <c r="N242" s="1340" t="s">
        <v>6568</v>
      </c>
      <c r="O242" s="1340" t="s">
        <v>192</v>
      </c>
      <c r="P242" s="1340"/>
      <c r="Q242" s="1340"/>
      <c r="R242" s="1340"/>
      <c r="S242" s="1366" t="s">
        <v>6569</v>
      </c>
      <c r="T242" s="1366"/>
      <c r="U242" s="1366"/>
      <c r="V242" s="1365">
        <v>2</v>
      </c>
    </row>
    <row r="243" spans="1:22" s="1360" customFormat="1" ht="31.5">
      <c r="A243" s="1446">
        <v>99</v>
      </c>
      <c r="B243" s="1367">
        <v>98</v>
      </c>
      <c r="C243" s="1340" t="s">
        <v>6566</v>
      </c>
      <c r="D243" s="1340"/>
      <c r="E243" s="1340"/>
      <c r="F243" s="1340"/>
      <c r="G243" s="1720" t="s">
        <v>7683</v>
      </c>
      <c r="H243" s="1340"/>
      <c r="I243" s="1340" t="s">
        <v>6567</v>
      </c>
      <c r="J243" s="1340">
        <v>10</v>
      </c>
      <c r="K243" s="1340">
        <v>63</v>
      </c>
      <c r="L243" s="667">
        <v>9295.4</v>
      </c>
      <c r="M243" s="667"/>
      <c r="N243" s="1340" t="s">
        <v>6568</v>
      </c>
      <c r="O243" s="1340" t="s">
        <v>192</v>
      </c>
      <c r="P243" s="1340"/>
      <c r="Q243" s="1340"/>
      <c r="R243" s="1340"/>
      <c r="S243" s="1366" t="s">
        <v>6569</v>
      </c>
      <c r="T243" s="1366"/>
      <c r="U243" s="1366"/>
      <c r="V243" s="1365">
        <v>2</v>
      </c>
    </row>
    <row r="244" spans="1:22" s="1360" customFormat="1" ht="31.5">
      <c r="A244" s="1446">
        <v>101</v>
      </c>
      <c r="B244" s="1367">
        <v>100</v>
      </c>
      <c r="C244" s="1340" t="s">
        <v>6566</v>
      </c>
      <c r="D244" s="1340"/>
      <c r="E244" s="1340"/>
      <c r="F244" s="1340"/>
      <c r="G244" s="1720" t="s">
        <v>7683</v>
      </c>
      <c r="H244" s="1340"/>
      <c r="I244" s="1340" t="s">
        <v>6567</v>
      </c>
      <c r="J244" s="1340">
        <v>13</v>
      </c>
      <c r="K244" s="1340">
        <v>38</v>
      </c>
      <c r="L244" s="667">
        <v>3331.8</v>
      </c>
      <c r="M244" s="667"/>
      <c r="N244" s="1340" t="s">
        <v>6568</v>
      </c>
      <c r="O244" s="1340" t="s">
        <v>192</v>
      </c>
      <c r="P244" s="1340"/>
      <c r="Q244" s="1340"/>
      <c r="R244" s="1340"/>
      <c r="S244" s="1366" t="s">
        <v>6569</v>
      </c>
      <c r="T244" s="1366"/>
      <c r="U244" s="1366"/>
      <c r="V244" s="1365">
        <v>2</v>
      </c>
    </row>
    <row r="245" spans="1:22" s="1360" customFormat="1" ht="31.5">
      <c r="A245" s="1386">
        <v>102</v>
      </c>
      <c r="B245" s="1340">
        <v>101</v>
      </c>
      <c r="C245" s="1340" t="s">
        <v>6566</v>
      </c>
      <c r="D245" s="1340"/>
      <c r="E245" s="1340"/>
      <c r="F245" s="1340"/>
      <c r="G245" s="1720" t="s">
        <v>7683</v>
      </c>
      <c r="H245" s="1340"/>
      <c r="I245" s="1340" t="s">
        <v>6567</v>
      </c>
      <c r="J245" s="1340">
        <v>16</v>
      </c>
      <c r="K245" s="1340">
        <v>44</v>
      </c>
      <c r="L245" s="667">
        <v>3180.2</v>
      </c>
      <c r="M245" s="667"/>
      <c r="N245" s="1340" t="s">
        <v>6568</v>
      </c>
      <c r="O245" s="1340" t="s">
        <v>192</v>
      </c>
      <c r="P245" s="1340"/>
      <c r="Q245" s="1340"/>
      <c r="R245" s="1340"/>
      <c r="S245" s="1366" t="s">
        <v>6569</v>
      </c>
      <c r="T245" s="1366"/>
      <c r="U245" s="1366"/>
      <c r="V245" s="1365">
        <v>2</v>
      </c>
    </row>
    <row r="246" spans="1:22" s="1360" customFormat="1" ht="31.5">
      <c r="A246" s="1446">
        <v>103</v>
      </c>
      <c r="B246" s="1367">
        <v>102</v>
      </c>
      <c r="C246" s="1340" t="s">
        <v>6566</v>
      </c>
      <c r="D246" s="1340"/>
      <c r="E246" s="1340"/>
      <c r="F246" s="1340"/>
      <c r="G246" s="1720" t="s">
        <v>7683</v>
      </c>
      <c r="H246" s="1340"/>
      <c r="I246" s="1340" t="s">
        <v>6567</v>
      </c>
      <c r="J246" s="1340">
        <v>18</v>
      </c>
      <c r="K246" s="1340">
        <v>63</v>
      </c>
      <c r="L246" s="667">
        <v>8633.7999999999993</v>
      </c>
      <c r="M246" s="667"/>
      <c r="N246" s="1340" t="s">
        <v>6568</v>
      </c>
      <c r="O246" s="1340" t="s">
        <v>192</v>
      </c>
      <c r="P246" s="1340"/>
      <c r="Q246" s="1340"/>
      <c r="R246" s="1340"/>
      <c r="S246" s="1366" t="s">
        <v>6569</v>
      </c>
      <c r="T246" s="1366"/>
      <c r="U246" s="1366"/>
      <c r="V246" s="1365">
        <v>2</v>
      </c>
    </row>
    <row r="247" spans="1:22" s="1360" customFormat="1" ht="31.5">
      <c r="A247" s="1386">
        <v>104</v>
      </c>
      <c r="B247" s="1340">
        <v>103</v>
      </c>
      <c r="C247" s="1340" t="s">
        <v>6566</v>
      </c>
      <c r="D247" s="1340"/>
      <c r="E247" s="1340"/>
      <c r="F247" s="1340"/>
      <c r="G247" s="1720" t="s">
        <v>7683</v>
      </c>
      <c r="H247" s="1340"/>
      <c r="I247" s="1340" t="s">
        <v>6567</v>
      </c>
      <c r="J247" s="1340">
        <v>19</v>
      </c>
      <c r="K247" s="1340">
        <v>44</v>
      </c>
      <c r="L247" s="667">
        <v>32.5</v>
      </c>
      <c r="M247" s="667"/>
      <c r="N247" s="1340" t="s">
        <v>6568</v>
      </c>
      <c r="O247" s="1340" t="s">
        <v>192</v>
      </c>
      <c r="P247" s="1340"/>
      <c r="Q247" s="1340"/>
      <c r="R247" s="1340"/>
      <c r="S247" s="1366" t="s">
        <v>6569</v>
      </c>
      <c r="T247" s="1366"/>
      <c r="U247" s="1366"/>
      <c r="V247" s="1365">
        <v>2</v>
      </c>
    </row>
    <row r="248" spans="1:22" s="1360" customFormat="1" ht="31.5">
      <c r="A248" s="1386">
        <v>106</v>
      </c>
      <c r="B248" s="1340">
        <v>105</v>
      </c>
      <c r="C248" s="1340" t="s">
        <v>6566</v>
      </c>
      <c r="D248" s="1340"/>
      <c r="E248" s="1340"/>
      <c r="F248" s="1340"/>
      <c r="G248" s="1720" t="s">
        <v>7683</v>
      </c>
      <c r="H248" s="1340"/>
      <c r="I248" s="1340" t="s">
        <v>6567</v>
      </c>
      <c r="J248" s="1340">
        <v>20</v>
      </c>
      <c r="K248" s="1340">
        <v>44</v>
      </c>
      <c r="L248" s="667">
        <v>8.8000000000000007</v>
      </c>
      <c r="M248" s="667"/>
      <c r="N248" s="1340" t="s">
        <v>6568</v>
      </c>
      <c r="O248" s="1340" t="s">
        <v>192</v>
      </c>
      <c r="P248" s="1340"/>
      <c r="Q248" s="1340"/>
      <c r="R248" s="1340"/>
      <c r="S248" s="1366" t="s">
        <v>6569</v>
      </c>
      <c r="T248" s="1366"/>
      <c r="U248" s="1366"/>
      <c r="V248" s="1365">
        <v>2</v>
      </c>
    </row>
    <row r="249" spans="1:22" s="1360" customFormat="1" ht="31.5">
      <c r="A249" s="1446">
        <v>107</v>
      </c>
      <c r="B249" s="1367">
        <v>106</v>
      </c>
      <c r="C249" s="1340" t="s">
        <v>6566</v>
      </c>
      <c r="D249" s="1340"/>
      <c r="E249" s="1340"/>
      <c r="F249" s="1340"/>
      <c r="G249" s="1720" t="s">
        <v>7683</v>
      </c>
      <c r="H249" s="1340"/>
      <c r="I249" s="1340" t="s">
        <v>6567</v>
      </c>
      <c r="J249" s="1340">
        <v>20</v>
      </c>
      <c r="K249" s="1340">
        <v>47</v>
      </c>
      <c r="L249" s="667">
        <v>18529.5</v>
      </c>
      <c r="M249" s="667"/>
      <c r="N249" s="1340" t="s">
        <v>6568</v>
      </c>
      <c r="O249" s="1340" t="s">
        <v>192</v>
      </c>
      <c r="P249" s="1340"/>
      <c r="Q249" s="1340"/>
      <c r="R249" s="1340"/>
      <c r="S249" s="1366" t="s">
        <v>6569</v>
      </c>
      <c r="T249" s="1366"/>
      <c r="U249" s="1366"/>
      <c r="V249" s="1365">
        <v>2</v>
      </c>
    </row>
    <row r="250" spans="1:22" s="1360" customFormat="1" ht="31.5">
      <c r="A250" s="1386">
        <v>108</v>
      </c>
      <c r="B250" s="1340">
        <v>107</v>
      </c>
      <c r="C250" s="1340" t="s">
        <v>6566</v>
      </c>
      <c r="D250" s="1340"/>
      <c r="E250" s="1340"/>
      <c r="F250" s="1340"/>
      <c r="G250" s="1720" t="s">
        <v>7683</v>
      </c>
      <c r="H250" s="1340"/>
      <c r="I250" s="1340" t="s">
        <v>6567</v>
      </c>
      <c r="J250" s="1340">
        <v>28</v>
      </c>
      <c r="K250" s="1340">
        <v>38</v>
      </c>
      <c r="L250" s="667">
        <v>8028.8</v>
      </c>
      <c r="M250" s="667"/>
      <c r="N250" s="1340" t="s">
        <v>6568</v>
      </c>
      <c r="O250" s="1340" t="s">
        <v>192</v>
      </c>
      <c r="P250" s="1340"/>
      <c r="Q250" s="1340"/>
      <c r="R250" s="1340"/>
      <c r="S250" s="1366" t="s">
        <v>6569</v>
      </c>
      <c r="T250" s="1366"/>
      <c r="U250" s="1366"/>
      <c r="V250" s="1365">
        <v>2</v>
      </c>
    </row>
    <row r="251" spans="1:22" s="1360" customFormat="1" ht="31.5">
      <c r="A251" s="1446">
        <v>109</v>
      </c>
      <c r="B251" s="1367">
        <v>108</v>
      </c>
      <c r="C251" s="1340" t="s">
        <v>6566</v>
      </c>
      <c r="D251" s="1340"/>
      <c r="E251" s="1340"/>
      <c r="F251" s="1340"/>
      <c r="G251" s="1720" t="s">
        <v>7683</v>
      </c>
      <c r="H251" s="1340"/>
      <c r="I251" s="1340" t="s">
        <v>6567</v>
      </c>
      <c r="J251" s="1340">
        <v>29</v>
      </c>
      <c r="K251" s="1340">
        <v>48</v>
      </c>
      <c r="L251" s="667">
        <v>3026.6</v>
      </c>
      <c r="M251" s="667"/>
      <c r="N251" s="1340" t="s">
        <v>6568</v>
      </c>
      <c r="O251" s="1340" t="s">
        <v>192</v>
      </c>
      <c r="P251" s="1340"/>
      <c r="Q251" s="1340"/>
      <c r="R251" s="1340"/>
      <c r="S251" s="1366" t="s">
        <v>6569</v>
      </c>
      <c r="T251" s="1366"/>
      <c r="U251" s="1366"/>
      <c r="V251" s="1365">
        <v>2</v>
      </c>
    </row>
    <row r="252" spans="1:22" s="1360" customFormat="1" ht="110.25">
      <c r="A252" s="1386">
        <v>140</v>
      </c>
      <c r="B252" s="1340">
        <v>139</v>
      </c>
      <c r="C252" s="1340" t="s">
        <v>6625</v>
      </c>
      <c r="D252" s="1340"/>
      <c r="E252" s="1340"/>
      <c r="F252" s="1340"/>
      <c r="G252" s="1720" t="s">
        <v>7683</v>
      </c>
      <c r="H252" s="1340"/>
      <c r="I252" s="1340" t="s">
        <v>6567</v>
      </c>
      <c r="J252" s="1376" t="s">
        <v>6620</v>
      </c>
      <c r="K252" s="1340">
        <v>74</v>
      </c>
      <c r="L252" s="667">
        <v>3673.4</v>
      </c>
      <c r="M252" s="667"/>
      <c r="N252" s="1340" t="s">
        <v>858</v>
      </c>
      <c r="O252" s="1340" t="s">
        <v>6626</v>
      </c>
      <c r="P252" s="1340"/>
      <c r="Q252" s="1340"/>
      <c r="R252" s="1340"/>
      <c r="S252" s="1366" t="s">
        <v>6627</v>
      </c>
      <c r="T252" s="1366"/>
      <c r="U252" s="1366"/>
      <c r="V252" s="1365">
        <v>2</v>
      </c>
    </row>
    <row r="253" spans="1:22" s="1360" customFormat="1" ht="31.5">
      <c r="A253" s="1386">
        <v>180</v>
      </c>
      <c r="B253" s="1340">
        <v>179</v>
      </c>
      <c r="C253" s="1340" t="s">
        <v>6717</v>
      </c>
      <c r="D253" s="1340"/>
      <c r="E253" s="1340"/>
      <c r="F253" s="1340"/>
      <c r="G253" s="1720" t="s">
        <v>7683</v>
      </c>
      <c r="H253" s="1340"/>
      <c r="I253" s="1340" t="s">
        <v>6681</v>
      </c>
      <c r="J253" s="1340">
        <v>12</v>
      </c>
      <c r="K253" s="1340" t="s">
        <v>6718</v>
      </c>
      <c r="L253" s="1378">
        <v>17.7</v>
      </c>
      <c r="M253" s="1378"/>
      <c r="N253" s="1366" t="s">
        <v>1955</v>
      </c>
      <c r="O253" s="1366" t="s">
        <v>192</v>
      </c>
      <c r="P253" s="1366"/>
      <c r="Q253" s="1366"/>
      <c r="R253" s="1366"/>
      <c r="S253" s="1340" t="s">
        <v>6719</v>
      </c>
      <c r="T253" s="1340"/>
      <c r="U253" s="1340"/>
      <c r="V253" s="1365">
        <v>2</v>
      </c>
    </row>
    <row r="254" spans="1:22" s="1360" customFormat="1" ht="47.25">
      <c r="A254" s="1386">
        <v>204</v>
      </c>
      <c r="B254" s="1340">
        <v>203</v>
      </c>
      <c r="C254" s="1340" t="s">
        <v>6773</v>
      </c>
      <c r="D254" s="1340"/>
      <c r="E254" s="1340"/>
      <c r="F254" s="1340"/>
      <c r="G254" s="1720" t="s">
        <v>7683</v>
      </c>
      <c r="H254" s="1340"/>
      <c r="I254" s="1340" t="s">
        <v>6681</v>
      </c>
      <c r="J254" s="1340">
        <v>16</v>
      </c>
      <c r="K254" s="1340" t="s">
        <v>6774</v>
      </c>
      <c r="L254" s="1378">
        <v>50</v>
      </c>
      <c r="M254" s="1378"/>
      <c r="N254" s="1366" t="s">
        <v>6775</v>
      </c>
      <c r="O254" s="1366" t="s">
        <v>192</v>
      </c>
      <c r="P254" s="1366"/>
      <c r="Q254" s="1366"/>
      <c r="R254" s="1366"/>
      <c r="S254" s="1340" t="s">
        <v>6776</v>
      </c>
      <c r="T254" s="1340"/>
      <c r="U254" s="1340"/>
      <c r="V254" s="1365">
        <v>2</v>
      </c>
    </row>
    <row r="255" spans="1:22" s="1360" customFormat="1" ht="47.25">
      <c r="A255" s="1446">
        <v>209</v>
      </c>
      <c r="B255" s="1367">
        <v>208</v>
      </c>
      <c r="C255" s="1340" t="s">
        <v>6784</v>
      </c>
      <c r="D255" s="1340"/>
      <c r="E255" s="1340"/>
      <c r="F255" s="1340"/>
      <c r="G255" s="1720" t="s">
        <v>7683</v>
      </c>
      <c r="H255" s="1340"/>
      <c r="I255" s="1340" t="s">
        <v>6681</v>
      </c>
      <c r="J255" s="1340">
        <v>20</v>
      </c>
      <c r="K255" s="1340" t="s">
        <v>6785</v>
      </c>
      <c r="L255" s="1378">
        <v>412.2</v>
      </c>
      <c r="M255" s="1378"/>
      <c r="N255" s="1366" t="s">
        <v>6786</v>
      </c>
      <c r="O255" s="1366" t="s">
        <v>192</v>
      </c>
      <c r="P255" s="1366"/>
      <c r="Q255" s="1366"/>
      <c r="R255" s="1366"/>
      <c r="S255" s="1340" t="s">
        <v>7631</v>
      </c>
      <c r="T255" s="1340"/>
      <c r="U255" s="1340"/>
      <c r="V255" s="1365">
        <v>2</v>
      </c>
    </row>
    <row r="256" spans="1:22" s="1360" customFormat="1" ht="31.5">
      <c r="A256" s="1386">
        <v>210</v>
      </c>
      <c r="B256" s="1340">
        <v>209</v>
      </c>
      <c r="C256" s="1340" t="s">
        <v>6773</v>
      </c>
      <c r="D256" s="1340"/>
      <c r="E256" s="1340"/>
      <c r="F256" s="1340"/>
      <c r="G256" s="1720" t="s">
        <v>7683</v>
      </c>
      <c r="H256" s="1340"/>
      <c r="I256" s="1340" t="s">
        <v>6681</v>
      </c>
      <c r="J256" s="1340">
        <v>20</v>
      </c>
      <c r="K256" s="1340" t="s">
        <v>6785</v>
      </c>
      <c r="L256" s="1378">
        <v>80</v>
      </c>
      <c r="M256" s="1378"/>
      <c r="N256" s="1366" t="s">
        <v>6775</v>
      </c>
      <c r="O256" s="1366" t="s">
        <v>192</v>
      </c>
      <c r="P256" s="1366"/>
      <c r="Q256" s="1366"/>
      <c r="R256" s="1366"/>
      <c r="S256" s="1340" t="s">
        <v>6787</v>
      </c>
      <c r="T256" s="1340"/>
      <c r="U256" s="1340"/>
      <c r="V256" s="1365">
        <v>2</v>
      </c>
    </row>
    <row r="257" spans="1:22" s="1360" customFormat="1" ht="63">
      <c r="A257" s="1386">
        <v>216</v>
      </c>
      <c r="B257" s="1340">
        <v>215</v>
      </c>
      <c r="C257" s="1340" t="s">
        <v>6797</v>
      </c>
      <c r="D257" s="1340"/>
      <c r="E257" s="1340"/>
      <c r="F257" s="1340"/>
      <c r="G257" s="1720" t="s">
        <v>7683</v>
      </c>
      <c r="H257" s="1340"/>
      <c r="I257" s="1340" t="s">
        <v>6681</v>
      </c>
      <c r="J257" s="1340">
        <v>25</v>
      </c>
      <c r="K257" s="1340">
        <v>19</v>
      </c>
      <c r="L257" s="1378">
        <v>79.400000000000006</v>
      </c>
      <c r="M257" s="1378"/>
      <c r="N257" s="1366" t="s">
        <v>754</v>
      </c>
      <c r="O257" s="1366" t="s">
        <v>192</v>
      </c>
      <c r="P257" s="1366"/>
      <c r="Q257" s="1366"/>
      <c r="R257" s="1366"/>
      <c r="S257" s="1340" t="s">
        <v>6798</v>
      </c>
      <c r="T257" s="1340"/>
      <c r="U257" s="1340"/>
      <c r="V257" s="1365">
        <v>2</v>
      </c>
    </row>
    <row r="258" spans="1:22" s="1360" customFormat="1" ht="47.25">
      <c r="A258" s="1446">
        <v>229</v>
      </c>
      <c r="B258" s="1367">
        <v>228</v>
      </c>
      <c r="C258" s="1340" t="s">
        <v>6830</v>
      </c>
      <c r="D258" s="1340"/>
      <c r="E258" s="1340"/>
      <c r="F258" s="1340"/>
      <c r="G258" s="1720" t="s">
        <v>7683</v>
      </c>
      <c r="H258" s="1340"/>
      <c r="I258" s="1340" t="s">
        <v>6681</v>
      </c>
      <c r="J258" s="1340">
        <v>36</v>
      </c>
      <c r="K258" s="1340">
        <v>11</v>
      </c>
      <c r="L258" s="1378">
        <v>124.5</v>
      </c>
      <c r="M258" s="1378"/>
      <c r="N258" s="1366" t="s">
        <v>6831</v>
      </c>
      <c r="O258" s="1366" t="s">
        <v>192</v>
      </c>
      <c r="P258" s="1366"/>
      <c r="Q258" s="1366"/>
      <c r="R258" s="1366"/>
      <c r="S258" s="1340" t="s">
        <v>6832</v>
      </c>
      <c r="T258" s="1340"/>
      <c r="U258" s="1340"/>
      <c r="V258" s="1365">
        <v>2</v>
      </c>
    </row>
    <row r="259" spans="1:22" s="1360" customFormat="1" ht="47.25">
      <c r="A259" s="1446">
        <v>251</v>
      </c>
      <c r="B259" s="1367">
        <v>250</v>
      </c>
      <c r="C259" s="1340" t="s">
        <v>6889</v>
      </c>
      <c r="D259" s="1340"/>
      <c r="E259" s="1340"/>
      <c r="F259" s="1340"/>
      <c r="G259" s="1720" t="s">
        <v>7683</v>
      </c>
      <c r="H259" s="1340"/>
      <c r="I259" s="1340" t="s">
        <v>6681</v>
      </c>
      <c r="J259" s="1340" t="s">
        <v>6890</v>
      </c>
      <c r="K259" s="1340" t="s">
        <v>6890</v>
      </c>
      <c r="L259" s="667">
        <v>16000</v>
      </c>
      <c r="M259" s="667"/>
      <c r="N259" s="1340" t="s">
        <v>6890</v>
      </c>
      <c r="O259" s="1340" t="s">
        <v>6891</v>
      </c>
      <c r="P259" s="1340"/>
      <c r="Q259" s="1340"/>
      <c r="R259" s="1340"/>
      <c r="S259" s="596" t="s">
        <v>6892</v>
      </c>
      <c r="T259" s="596"/>
      <c r="U259" s="596"/>
      <c r="V259" s="1365">
        <v>2</v>
      </c>
    </row>
    <row r="260" spans="1:22" s="1360" customFormat="1">
      <c r="A260" s="1446">
        <v>253</v>
      </c>
      <c r="B260" s="1367">
        <v>252</v>
      </c>
      <c r="C260" s="1340" t="s">
        <v>6893</v>
      </c>
      <c r="D260" s="1340"/>
      <c r="E260" s="1340"/>
      <c r="F260" s="1340"/>
      <c r="G260" s="1720" t="s">
        <v>7683</v>
      </c>
      <c r="H260" s="1340"/>
      <c r="I260" s="1340" t="s">
        <v>6681</v>
      </c>
      <c r="J260" s="1367"/>
      <c r="K260" s="1367"/>
      <c r="L260" s="1380">
        <v>39.299999999999997</v>
      </c>
      <c r="M260" s="1380"/>
      <c r="N260" s="1366" t="s">
        <v>6775</v>
      </c>
      <c r="O260" s="1366" t="s">
        <v>192</v>
      </c>
      <c r="P260" s="1366"/>
      <c r="Q260" s="1366"/>
      <c r="R260" s="1366"/>
      <c r="S260" s="1340" t="s">
        <v>6894</v>
      </c>
      <c r="T260" s="1340"/>
      <c r="U260" s="1340"/>
      <c r="V260" s="1365">
        <v>2</v>
      </c>
    </row>
    <row r="261" spans="1:22" s="1360" customFormat="1" ht="110.25">
      <c r="A261" s="1386">
        <v>308</v>
      </c>
      <c r="B261" s="1340">
        <v>307</v>
      </c>
      <c r="C261" s="1369" t="s">
        <v>7001</v>
      </c>
      <c r="D261" s="1369"/>
      <c r="E261" s="1369"/>
      <c r="F261" s="1369"/>
      <c r="G261" s="1720" t="s">
        <v>7683</v>
      </c>
      <c r="H261" s="1369"/>
      <c r="I261" s="1369" t="s">
        <v>6956</v>
      </c>
      <c r="J261" s="1382">
        <v>71</v>
      </c>
      <c r="K261" s="1369">
        <v>4</v>
      </c>
      <c r="L261" s="1370">
        <v>3753.9</v>
      </c>
      <c r="M261" s="1370"/>
      <c r="N261" s="1383" t="s">
        <v>476</v>
      </c>
      <c r="O261" s="1383" t="s">
        <v>192</v>
      </c>
      <c r="P261" s="1383"/>
      <c r="Q261" s="1383"/>
      <c r="R261" s="1383"/>
      <c r="S261" s="1369" t="s">
        <v>7635</v>
      </c>
      <c r="T261" s="1369"/>
      <c r="U261" s="1369"/>
      <c r="V261" s="1365">
        <v>2</v>
      </c>
    </row>
    <row r="262" spans="1:22" s="1360" customFormat="1" ht="63">
      <c r="A262" s="1386">
        <v>310</v>
      </c>
      <c r="B262" s="1340">
        <v>309</v>
      </c>
      <c r="C262" s="1340" t="s">
        <v>7005</v>
      </c>
      <c r="D262" s="1340"/>
      <c r="E262" s="1340"/>
      <c r="F262" s="1340"/>
      <c r="G262" s="1720" t="s">
        <v>7683</v>
      </c>
      <c r="H262" s="1340"/>
      <c r="I262" s="1340" t="s">
        <v>7003</v>
      </c>
      <c r="J262" s="1340" t="s">
        <v>7006</v>
      </c>
      <c r="K262" s="1340">
        <v>69</v>
      </c>
      <c r="L262" s="667">
        <v>850</v>
      </c>
      <c r="M262" s="667"/>
      <c r="N262" s="1340" t="s">
        <v>7007</v>
      </c>
      <c r="O262" s="1366" t="s">
        <v>192</v>
      </c>
      <c r="P262" s="1366"/>
      <c r="Q262" s="1366"/>
      <c r="R262" s="1366"/>
      <c r="S262" s="1340" t="s">
        <v>7008</v>
      </c>
      <c r="T262" s="1340"/>
      <c r="U262" s="1340"/>
      <c r="V262" s="1365">
        <v>2</v>
      </c>
    </row>
    <row r="263" spans="1:22" s="1360" customFormat="1" ht="47.25">
      <c r="A263" s="1446">
        <v>311</v>
      </c>
      <c r="B263" s="1367">
        <v>310</v>
      </c>
      <c r="C263" s="1340" t="s">
        <v>7009</v>
      </c>
      <c r="D263" s="1340"/>
      <c r="E263" s="1340"/>
      <c r="F263" s="1340"/>
      <c r="G263" s="1720" t="s">
        <v>7683</v>
      </c>
      <c r="H263" s="1340"/>
      <c r="I263" s="1340" t="s">
        <v>7003</v>
      </c>
      <c r="J263" s="1340" t="s">
        <v>7010</v>
      </c>
      <c r="K263" s="1340">
        <v>113</v>
      </c>
      <c r="L263" s="667">
        <v>750</v>
      </c>
      <c r="M263" s="667"/>
      <c r="N263" s="1366"/>
      <c r="O263" s="1366" t="s">
        <v>192</v>
      </c>
      <c r="P263" s="1366"/>
      <c r="Q263" s="1366"/>
      <c r="R263" s="1366"/>
      <c r="S263" s="1340" t="s">
        <v>7636</v>
      </c>
      <c r="T263" s="1340"/>
      <c r="U263" s="1340"/>
      <c r="V263" s="1365">
        <v>2</v>
      </c>
    </row>
    <row r="264" spans="1:22" s="1360" customFormat="1" ht="47.25">
      <c r="A264" s="1386">
        <v>322</v>
      </c>
      <c r="B264" s="1340">
        <v>321</v>
      </c>
      <c r="C264" s="1340" t="s">
        <v>7034</v>
      </c>
      <c r="D264" s="1340"/>
      <c r="E264" s="1340"/>
      <c r="F264" s="1340"/>
      <c r="G264" s="1720" t="s">
        <v>7683</v>
      </c>
      <c r="H264" s="1340"/>
      <c r="I264" s="1340" t="s">
        <v>7003</v>
      </c>
      <c r="J264" s="1340"/>
      <c r="K264" s="1340">
        <v>92</v>
      </c>
      <c r="L264" s="667">
        <v>1050</v>
      </c>
      <c r="M264" s="667"/>
      <c r="N264" s="1366"/>
      <c r="O264" s="1366" t="s">
        <v>192</v>
      </c>
      <c r="P264" s="1366"/>
      <c r="Q264" s="1366"/>
      <c r="R264" s="1366"/>
      <c r="S264" s="1340" t="s">
        <v>7035</v>
      </c>
      <c r="T264" s="1340"/>
      <c r="U264" s="1340"/>
      <c r="V264" s="1365">
        <v>2</v>
      </c>
    </row>
    <row r="265" spans="1:22" s="1360" customFormat="1" ht="63">
      <c r="A265" s="1446">
        <v>323</v>
      </c>
      <c r="B265" s="1367">
        <v>322</v>
      </c>
      <c r="C265" s="1340" t="s">
        <v>7034</v>
      </c>
      <c r="D265" s="1340"/>
      <c r="E265" s="1340"/>
      <c r="F265" s="1340"/>
      <c r="G265" s="1720" t="s">
        <v>7683</v>
      </c>
      <c r="H265" s="1340"/>
      <c r="I265" s="1340" t="s">
        <v>7003</v>
      </c>
      <c r="J265" s="1340"/>
      <c r="K265" s="1340">
        <v>92</v>
      </c>
      <c r="L265" s="667">
        <v>898.5</v>
      </c>
      <c r="M265" s="667"/>
      <c r="N265" s="1366"/>
      <c r="O265" s="1366" t="s">
        <v>192</v>
      </c>
      <c r="P265" s="1366"/>
      <c r="Q265" s="1366"/>
      <c r="R265" s="1366"/>
      <c r="S265" s="1340" t="s">
        <v>7638</v>
      </c>
      <c r="T265" s="1340"/>
      <c r="U265" s="1340"/>
      <c r="V265" s="1365">
        <v>2</v>
      </c>
    </row>
    <row r="266" spans="1:22" s="1360" customFormat="1">
      <c r="A266" s="1386">
        <v>326</v>
      </c>
      <c r="B266" s="1340">
        <v>325</v>
      </c>
      <c r="C266" s="1340" t="s">
        <v>7042</v>
      </c>
      <c r="D266" s="1340"/>
      <c r="E266" s="1340"/>
      <c r="F266" s="1340"/>
      <c r="G266" s="1720" t="s">
        <v>7683</v>
      </c>
      <c r="H266" s="1340"/>
      <c r="I266" s="1340" t="s">
        <v>7037</v>
      </c>
      <c r="J266" s="1340">
        <v>10</v>
      </c>
      <c r="K266" s="1340" t="s">
        <v>7043</v>
      </c>
      <c r="L266" s="667">
        <v>44</v>
      </c>
      <c r="M266" s="667"/>
      <c r="N266" s="1366" t="s">
        <v>7038</v>
      </c>
      <c r="O266" s="1366" t="s">
        <v>192</v>
      </c>
      <c r="P266" s="1366"/>
      <c r="Q266" s="1366"/>
      <c r="R266" s="1366"/>
      <c r="S266" s="1340" t="s">
        <v>7044</v>
      </c>
      <c r="T266" s="1340"/>
      <c r="U266" s="1340"/>
      <c r="V266" s="1365">
        <v>2</v>
      </c>
    </row>
    <row r="267" spans="1:22" s="1360" customFormat="1" ht="47.25">
      <c r="A267" s="1386">
        <v>338</v>
      </c>
      <c r="B267" s="1340">
        <v>337</v>
      </c>
      <c r="C267" s="1340" t="s">
        <v>7067</v>
      </c>
      <c r="D267" s="1340"/>
      <c r="E267" s="1340"/>
      <c r="F267" s="1340"/>
      <c r="G267" s="1720" t="s">
        <v>7683</v>
      </c>
      <c r="H267" s="1340"/>
      <c r="I267" s="1340" t="s">
        <v>7037</v>
      </c>
      <c r="J267" s="1340">
        <v>53</v>
      </c>
      <c r="K267" s="1340">
        <v>119</v>
      </c>
      <c r="L267" s="667">
        <v>2980</v>
      </c>
      <c r="M267" s="667"/>
      <c r="N267" s="1366" t="s">
        <v>7066</v>
      </c>
      <c r="O267" s="1366" t="s">
        <v>192</v>
      </c>
      <c r="P267" s="1366"/>
      <c r="Q267" s="1366"/>
      <c r="R267" s="1366"/>
      <c r="S267" s="1340" t="s">
        <v>5483</v>
      </c>
      <c r="T267" s="1340"/>
      <c r="U267" s="1340"/>
      <c r="V267" s="1365">
        <v>2</v>
      </c>
    </row>
    <row r="268" spans="1:22" s="1360" customFormat="1" ht="47.25">
      <c r="A268" s="1446">
        <v>339</v>
      </c>
      <c r="B268" s="1367">
        <v>338</v>
      </c>
      <c r="C268" s="1340" t="s">
        <v>7067</v>
      </c>
      <c r="D268" s="1340"/>
      <c r="E268" s="1340"/>
      <c r="F268" s="1340"/>
      <c r="G268" s="1720" t="s">
        <v>7683</v>
      </c>
      <c r="H268" s="1340"/>
      <c r="I268" s="1340" t="s">
        <v>7037</v>
      </c>
      <c r="J268" s="1340">
        <v>53</v>
      </c>
      <c r="K268" s="1340">
        <v>120</v>
      </c>
      <c r="L268" s="667">
        <v>595</v>
      </c>
      <c r="M268" s="667"/>
      <c r="N268" s="1366" t="s">
        <v>7066</v>
      </c>
      <c r="O268" s="1366" t="s">
        <v>192</v>
      </c>
      <c r="P268" s="1366"/>
      <c r="Q268" s="1366"/>
      <c r="R268" s="1366"/>
      <c r="S268" s="1340" t="s">
        <v>5483</v>
      </c>
      <c r="T268" s="1340"/>
      <c r="U268" s="1340"/>
      <c r="V268" s="1365">
        <v>2</v>
      </c>
    </row>
    <row r="269" spans="1:22" s="1360" customFormat="1" ht="47.25">
      <c r="A269" s="1386">
        <v>340</v>
      </c>
      <c r="B269" s="1340">
        <v>339</v>
      </c>
      <c r="C269" s="1340" t="s">
        <v>7067</v>
      </c>
      <c r="D269" s="1340"/>
      <c r="E269" s="1340"/>
      <c r="F269" s="1340"/>
      <c r="G269" s="1720" t="s">
        <v>7683</v>
      </c>
      <c r="H269" s="1340"/>
      <c r="I269" s="1340" t="s">
        <v>7037</v>
      </c>
      <c r="J269" s="1340">
        <v>53</v>
      </c>
      <c r="K269" s="1340">
        <v>147</v>
      </c>
      <c r="L269" s="667">
        <v>7240</v>
      </c>
      <c r="M269" s="667"/>
      <c r="N269" s="1366" t="s">
        <v>7066</v>
      </c>
      <c r="O269" s="1366" t="s">
        <v>192</v>
      </c>
      <c r="P269" s="1366"/>
      <c r="Q269" s="1366"/>
      <c r="R269" s="1366"/>
      <c r="S269" s="1340" t="s">
        <v>5483</v>
      </c>
      <c r="T269" s="1340"/>
      <c r="U269" s="1340"/>
      <c r="V269" s="1365">
        <v>2</v>
      </c>
    </row>
    <row r="270" spans="1:22" s="1360" customFormat="1" ht="78.75">
      <c r="A270" s="1446">
        <v>341</v>
      </c>
      <c r="B270" s="1367">
        <v>340</v>
      </c>
      <c r="C270" s="1340" t="s">
        <v>7068</v>
      </c>
      <c r="D270" s="1340"/>
      <c r="E270" s="1340"/>
      <c r="F270" s="1340"/>
      <c r="G270" s="1720" t="s">
        <v>7683</v>
      </c>
      <c r="H270" s="1340"/>
      <c r="I270" s="1340" t="s">
        <v>7037</v>
      </c>
      <c r="J270" s="1340">
        <v>53</v>
      </c>
      <c r="K270" s="1340">
        <v>150</v>
      </c>
      <c r="L270" s="667">
        <v>9180.9</v>
      </c>
      <c r="M270" s="667"/>
      <c r="N270" s="1366" t="s">
        <v>7066</v>
      </c>
      <c r="O270" s="1366" t="s">
        <v>5483</v>
      </c>
      <c r="P270" s="1366"/>
      <c r="Q270" s="1366"/>
      <c r="R270" s="1366"/>
      <c r="S270" s="1340" t="s">
        <v>7069</v>
      </c>
      <c r="T270" s="1340"/>
      <c r="U270" s="1340"/>
      <c r="V270" s="1365">
        <v>2</v>
      </c>
    </row>
    <row r="271" spans="1:22" s="1360" customFormat="1" ht="78.75">
      <c r="A271" s="1386">
        <v>342</v>
      </c>
      <c r="B271" s="1340">
        <v>341</v>
      </c>
      <c r="C271" s="1340" t="s">
        <v>7068</v>
      </c>
      <c r="D271" s="1340"/>
      <c r="E271" s="1340"/>
      <c r="F271" s="1340"/>
      <c r="G271" s="1720" t="s">
        <v>7683</v>
      </c>
      <c r="H271" s="1340"/>
      <c r="I271" s="1340" t="s">
        <v>7037</v>
      </c>
      <c r="J271" s="1340">
        <v>53</v>
      </c>
      <c r="K271" s="1340">
        <v>150</v>
      </c>
      <c r="L271" s="667">
        <v>2853.4</v>
      </c>
      <c r="M271" s="667"/>
      <c r="N271" s="1366" t="s">
        <v>7066</v>
      </c>
      <c r="O271" s="1366" t="s">
        <v>5483</v>
      </c>
      <c r="P271" s="1366"/>
      <c r="Q271" s="1366"/>
      <c r="R271" s="1366"/>
      <c r="S271" s="1340" t="s">
        <v>7070</v>
      </c>
      <c r="T271" s="1340"/>
      <c r="U271" s="1340"/>
      <c r="V271" s="1365">
        <v>2</v>
      </c>
    </row>
    <row r="272" spans="1:22" s="1360" customFormat="1" ht="47.25">
      <c r="A272" s="1446">
        <v>343</v>
      </c>
      <c r="B272" s="1367">
        <v>342</v>
      </c>
      <c r="C272" s="1340" t="s">
        <v>7067</v>
      </c>
      <c r="D272" s="1340"/>
      <c r="E272" s="1340"/>
      <c r="F272" s="1340"/>
      <c r="G272" s="1720" t="s">
        <v>7683</v>
      </c>
      <c r="H272" s="1340"/>
      <c r="I272" s="1340" t="s">
        <v>7037</v>
      </c>
      <c r="J272" s="1340">
        <v>53</v>
      </c>
      <c r="K272" s="1340" t="s">
        <v>7071</v>
      </c>
      <c r="L272" s="667">
        <v>1740</v>
      </c>
      <c r="M272" s="667"/>
      <c r="N272" s="1366" t="s">
        <v>7066</v>
      </c>
      <c r="O272" s="1366" t="s">
        <v>192</v>
      </c>
      <c r="P272" s="1366"/>
      <c r="Q272" s="1366"/>
      <c r="R272" s="1366"/>
      <c r="S272" s="1340" t="s">
        <v>7072</v>
      </c>
      <c r="T272" s="1340"/>
      <c r="U272" s="1340"/>
      <c r="V272" s="1365">
        <v>2</v>
      </c>
    </row>
    <row r="273" spans="1:22" s="1360" customFormat="1" ht="47.25">
      <c r="A273" s="1386">
        <v>344</v>
      </c>
      <c r="B273" s="1340">
        <v>343</v>
      </c>
      <c r="C273" s="1340" t="s">
        <v>7067</v>
      </c>
      <c r="D273" s="1340"/>
      <c r="E273" s="1340"/>
      <c r="F273" s="1340"/>
      <c r="G273" s="1720" t="s">
        <v>7683</v>
      </c>
      <c r="H273" s="1340"/>
      <c r="I273" s="1340" t="s">
        <v>7037</v>
      </c>
      <c r="J273" s="1340">
        <v>53</v>
      </c>
      <c r="K273" s="1340" t="s">
        <v>7073</v>
      </c>
      <c r="L273" s="667">
        <v>3020</v>
      </c>
      <c r="M273" s="667"/>
      <c r="N273" s="1366" t="s">
        <v>7066</v>
      </c>
      <c r="O273" s="1366" t="s">
        <v>192</v>
      </c>
      <c r="P273" s="1366"/>
      <c r="Q273" s="1366"/>
      <c r="R273" s="1366"/>
      <c r="S273" s="1340" t="s">
        <v>5483</v>
      </c>
      <c r="T273" s="1340"/>
      <c r="U273" s="1340"/>
      <c r="V273" s="1365">
        <v>2</v>
      </c>
    </row>
    <row r="274" spans="1:22" s="1360" customFormat="1" ht="47.25">
      <c r="A274" s="1446">
        <v>345</v>
      </c>
      <c r="B274" s="1367">
        <v>344</v>
      </c>
      <c r="C274" s="1340" t="s">
        <v>7067</v>
      </c>
      <c r="D274" s="1340"/>
      <c r="E274" s="1340"/>
      <c r="F274" s="1340"/>
      <c r="G274" s="1720" t="s">
        <v>7683</v>
      </c>
      <c r="H274" s="1340"/>
      <c r="I274" s="1340" t="s">
        <v>7037</v>
      </c>
      <c r="J274" s="1340">
        <v>53</v>
      </c>
      <c r="K274" s="1340" t="s">
        <v>7074</v>
      </c>
      <c r="L274" s="667">
        <v>3400</v>
      </c>
      <c r="M274" s="667"/>
      <c r="N274" s="1366" t="s">
        <v>7066</v>
      </c>
      <c r="O274" s="1366" t="s">
        <v>192</v>
      </c>
      <c r="P274" s="1366"/>
      <c r="Q274" s="1366"/>
      <c r="R274" s="1366"/>
      <c r="S274" s="1340" t="s">
        <v>5483</v>
      </c>
      <c r="T274" s="1340"/>
      <c r="U274" s="1340"/>
      <c r="V274" s="1365">
        <v>2</v>
      </c>
    </row>
    <row r="275" spans="1:22" s="1360" customFormat="1" ht="47.25">
      <c r="A275" s="1386">
        <v>346</v>
      </c>
      <c r="B275" s="1340">
        <v>345</v>
      </c>
      <c r="C275" s="1340" t="s">
        <v>7075</v>
      </c>
      <c r="D275" s="1340"/>
      <c r="E275" s="1340"/>
      <c r="F275" s="1340"/>
      <c r="G275" s="1720" t="s">
        <v>7683</v>
      </c>
      <c r="H275" s="1340"/>
      <c r="I275" s="1340" t="s">
        <v>7037</v>
      </c>
      <c r="J275" s="1340">
        <v>57</v>
      </c>
      <c r="K275" s="1340">
        <v>12</v>
      </c>
      <c r="L275" s="667">
        <v>2890</v>
      </c>
      <c r="M275" s="667"/>
      <c r="N275" s="1366" t="s">
        <v>7066</v>
      </c>
      <c r="O275" s="1366" t="s">
        <v>192</v>
      </c>
      <c r="P275" s="1366"/>
      <c r="Q275" s="1366"/>
      <c r="R275" s="1366"/>
      <c r="S275" s="1340"/>
      <c r="T275" s="1340"/>
      <c r="U275" s="1340"/>
      <c r="V275" s="1365">
        <v>2</v>
      </c>
    </row>
    <row r="276" spans="1:22" s="1360" customFormat="1" ht="47.25">
      <c r="A276" s="1446">
        <v>347</v>
      </c>
      <c r="B276" s="1367">
        <v>346</v>
      </c>
      <c r="C276" s="1340" t="s">
        <v>7075</v>
      </c>
      <c r="D276" s="1340"/>
      <c r="E276" s="1340"/>
      <c r="F276" s="1340"/>
      <c r="G276" s="1720" t="s">
        <v>7683</v>
      </c>
      <c r="H276" s="1340"/>
      <c r="I276" s="1340" t="s">
        <v>7037</v>
      </c>
      <c r="J276" s="1340">
        <v>57</v>
      </c>
      <c r="K276" s="1340">
        <v>15</v>
      </c>
      <c r="L276" s="667">
        <v>450</v>
      </c>
      <c r="M276" s="667"/>
      <c r="N276" s="1366" t="s">
        <v>7066</v>
      </c>
      <c r="O276" s="1366" t="s">
        <v>192</v>
      </c>
      <c r="P276" s="1366"/>
      <c r="Q276" s="1366"/>
      <c r="R276" s="1366"/>
      <c r="S276" s="1340"/>
      <c r="T276" s="1340"/>
      <c r="U276" s="1340"/>
      <c r="V276" s="1365">
        <v>2</v>
      </c>
    </row>
    <row r="277" spans="1:22" s="1360" customFormat="1" ht="47.25">
      <c r="A277" s="1386">
        <v>348</v>
      </c>
      <c r="B277" s="1340">
        <v>347</v>
      </c>
      <c r="C277" s="1340" t="s">
        <v>7075</v>
      </c>
      <c r="D277" s="1340"/>
      <c r="E277" s="1340"/>
      <c r="F277" s="1340"/>
      <c r="G277" s="1720" t="s">
        <v>7683</v>
      </c>
      <c r="H277" s="1340"/>
      <c r="I277" s="1340" t="s">
        <v>7037</v>
      </c>
      <c r="J277" s="1340">
        <v>57</v>
      </c>
      <c r="K277" s="1340">
        <v>34</v>
      </c>
      <c r="L277" s="667">
        <v>730</v>
      </c>
      <c r="M277" s="667"/>
      <c r="N277" s="1366" t="s">
        <v>7066</v>
      </c>
      <c r="O277" s="1366" t="s">
        <v>192</v>
      </c>
      <c r="P277" s="1366"/>
      <c r="Q277" s="1366"/>
      <c r="R277" s="1366"/>
      <c r="S277" s="1340"/>
      <c r="T277" s="1340"/>
      <c r="U277" s="1340"/>
      <c r="V277" s="1365">
        <v>2</v>
      </c>
    </row>
    <row r="278" spans="1:22" s="1360" customFormat="1" ht="47.25">
      <c r="A278" s="1446">
        <v>349</v>
      </c>
      <c r="B278" s="1367">
        <v>348</v>
      </c>
      <c r="C278" s="1340" t="s">
        <v>7075</v>
      </c>
      <c r="D278" s="1340"/>
      <c r="E278" s="1340"/>
      <c r="F278" s="1340"/>
      <c r="G278" s="1720" t="s">
        <v>7683</v>
      </c>
      <c r="H278" s="1340"/>
      <c r="I278" s="1340" t="s">
        <v>7037</v>
      </c>
      <c r="J278" s="1340">
        <v>57</v>
      </c>
      <c r="K278" s="1340">
        <v>40</v>
      </c>
      <c r="L278" s="667">
        <v>600</v>
      </c>
      <c r="M278" s="667"/>
      <c r="N278" s="1366" t="s">
        <v>7066</v>
      </c>
      <c r="O278" s="1366" t="s">
        <v>192</v>
      </c>
      <c r="P278" s="1366"/>
      <c r="Q278" s="1366"/>
      <c r="R278" s="1366"/>
      <c r="S278" s="1340"/>
      <c r="T278" s="1340"/>
      <c r="U278" s="1340"/>
      <c r="V278" s="1365">
        <v>2</v>
      </c>
    </row>
    <row r="279" spans="1:22" s="1360" customFormat="1" ht="47.25">
      <c r="A279" s="1386">
        <v>350</v>
      </c>
      <c r="B279" s="1340">
        <v>349</v>
      </c>
      <c r="C279" s="1340" t="s">
        <v>7075</v>
      </c>
      <c r="D279" s="1340"/>
      <c r="E279" s="1340"/>
      <c r="F279" s="1340"/>
      <c r="G279" s="1720" t="s">
        <v>7683</v>
      </c>
      <c r="H279" s="1340"/>
      <c r="I279" s="1340" t="s">
        <v>7037</v>
      </c>
      <c r="J279" s="1340">
        <v>57</v>
      </c>
      <c r="K279" s="1340">
        <v>209</v>
      </c>
      <c r="L279" s="667">
        <v>2110</v>
      </c>
      <c r="M279" s="667"/>
      <c r="N279" s="1366" t="s">
        <v>7066</v>
      </c>
      <c r="O279" s="1366" t="s">
        <v>192</v>
      </c>
      <c r="P279" s="1366"/>
      <c r="Q279" s="1366"/>
      <c r="R279" s="1366"/>
      <c r="S279" s="1340"/>
      <c r="T279" s="1340"/>
      <c r="U279" s="1340"/>
      <c r="V279" s="1365">
        <v>2</v>
      </c>
    </row>
    <row r="280" spans="1:22" s="1360" customFormat="1" ht="47.25">
      <c r="A280" s="1446">
        <v>351</v>
      </c>
      <c r="B280" s="1367">
        <v>350</v>
      </c>
      <c r="C280" s="1340" t="s">
        <v>7076</v>
      </c>
      <c r="D280" s="1340"/>
      <c r="E280" s="1340"/>
      <c r="F280" s="1340"/>
      <c r="G280" s="1720" t="s">
        <v>7683</v>
      </c>
      <c r="H280" s="1340"/>
      <c r="I280" s="1340" t="s">
        <v>7037</v>
      </c>
      <c r="J280" s="1340">
        <v>57</v>
      </c>
      <c r="K280" s="1340" t="s">
        <v>7077</v>
      </c>
      <c r="L280" s="667">
        <v>2647</v>
      </c>
      <c r="M280" s="667"/>
      <c r="N280" s="1366" t="s">
        <v>7066</v>
      </c>
      <c r="O280" s="1366" t="s">
        <v>192</v>
      </c>
      <c r="P280" s="1366"/>
      <c r="Q280" s="1366"/>
      <c r="R280" s="1366"/>
      <c r="S280" s="1340" t="s">
        <v>7072</v>
      </c>
      <c r="T280" s="1340"/>
      <c r="U280" s="1340"/>
      <c r="V280" s="1365">
        <v>2</v>
      </c>
    </row>
    <row r="281" spans="1:22" s="1360" customFormat="1" ht="47.25">
      <c r="A281" s="1386">
        <v>352</v>
      </c>
      <c r="B281" s="1340">
        <v>351</v>
      </c>
      <c r="C281" s="1340" t="s">
        <v>7078</v>
      </c>
      <c r="D281" s="1340"/>
      <c r="E281" s="1340"/>
      <c r="F281" s="1340"/>
      <c r="G281" s="1720" t="s">
        <v>7683</v>
      </c>
      <c r="H281" s="1340"/>
      <c r="I281" s="1340" t="s">
        <v>7037</v>
      </c>
      <c r="J281" s="1340">
        <v>57</v>
      </c>
      <c r="K281" s="1340" t="s">
        <v>7077</v>
      </c>
      <c r="L281" s="667">
        <v>1048</v>
      </c>
      <c r="M281" s="667"/>
      <c r="N281" s="1366" t="s">
        <v>7066</v>
      </c>
      <c r="O281" s="1366" t="s">
        <v>192</v>
      </c>
      <c r="P281" s="1366"/>
      <c r="Q281" s="1366"/>
      <c r="R281" s="1366"/>
      <c r="S281" s="1340" t="s">
        <v>7072</v>
      </c>
      <c r="T281" s="1340"/>
      <c r="U281" s="1340"/>
      <c r="V281" s="1365">
        <v>2</v>
      </c>
    </row>
    <row r="282" spans="1:22" s="1360" customFormat="1" ht="47.25">
      <c r="A282" s="1446">
        <v>353</v>
      </c>
      <c r="B282" s="1367">
        <v>352</v>
      </c>
      <c r="C282" s="1340" t="s">
        <v>7079</v>
      </c>
      <c r="D282" s="1340"/>
      <c r="E282" s="1340"/>
      <c r="F282" s="1340"/>
      <c r="G282" s="1720" t="s">
        <v>7683</v>
      </c>
      <c r="H282" s="1340"/>
      <c r="I282" s="1340" t="s">
        <v>7037</v>
      </c>
      <c r="J282" s="1340">
        <v>57</v>
      </c>
      <c r="K282" s="1340" t="s">
        <v>7077</v>
      </c>
      <c r="L282" s="667">
        <v>2286</v>
      </c>
      <c r="M282" s="667"/>
      <c r="N282" s="1366" t="s">
        <v>7066</v>
      </c>
      <c r="O282" s="1366" t="s">
        <v>192</v>
      </c>
      <c r="P282" s="1366"/>
      <c r="Q282" s="1366"/>
      <c r="R282" s="1366"/>
      <c r="S282" s="1340" t="s">
        <v>7072</v>
      </c>
      <c r="T282" s="1340"/>
      <c r="U282" s="1340"/>
      <c r="V282" s="1365">
        <v>2</v>
      </c>
    </row>
    <row r="283" spans="1:22" s="1360" customFormat="1" ht="47.25">
      <c r="A283" s="1386">
        <v>354</v>
      </c>
      <c r="B283" s="1340">
        <v>353</v>
      </c>
      <c r="C283" s="1340" t="s">
        <v>7080</v>
      </c>
      <c r="D283" s="1340"/>
      <c r="E283" s="1340"/>
      <c r="F283" s="1340"/>
      <c r="G283" s="1720" t="s">
        <v>7683</v>
      </c>
      <c r="H283" s="1340"/>
      <c r="I283" s="1340" t="s">
        <v>7037</v>
      </c>
      <c r="J283" s="1340">
        <v>57</v>
      </c>
      <c r="K283" s="1340" t="s">
        <v>7077</v>
      </c>
      <c r="L283" s="667">
        <v>554</v>
      </c>
      <c r="M283" s="667"/>
      <c r="N283" s="1366" t="s">
        <v>7066</v>
      </c>
      <c r="O283" s="1366" t="s">
        <v>192</v>
      </c>
      <c r="P283" s="1366"/>
      <c r="Q283" s="1366"/>
      <c r="R283" s="1366"/>
      <c r="S283" s="1340" t="s">
        <v>7072</v>
      </c>
      <c r="T283" s="1340"/>
      <c r="U283" s="1340"/>
      <c r="V283" s="1365">
        <v>2</v>
      </c>
    </row>
    <row r="284" spans="1:22" s="1360" customFormat="1" ht="47.25">
      <c r="A284" s="1446">
        <v>355</v>
      </c>
      <c r="B284" s="1367">
        <v>354</v>
      </c>
      <c r="C284" s="1340" t="s">
        <v>7080</v>
      </c>
      <c r="D284" s="1340"/>
      <c r="E284" s="1340"/>
      <c r="F284" s="1340"/>
      <c r="G284" s="1720" t="s">
        <v>7683</v>
      </c>
      <c r="H284" s="1340"/>
      <c r="I284" s="1340" t="s">
        <v>7037</v>
      </c>
      <c r="J284" s="1340">
        <v>57</v>
      </c>
      <c r="K284" s="1340" t="s">
        <v>7077</v>
      </c>
      <c r="L284" s="667">
        <v>527</v>
      </c>
      <c r="M284" s="667"/>
      <c r="N284" s="1366" t="s">
        <v>7066</v>
      </c>
      <c r="O284" s="1366" t="s">
        <v>192</v>
      </c>
      <c r="P284" s="1366"/>
      <c r="Q284" s="1366"/>
      <c r="R284" s="1366"/>
      <c r="S284" s="1340" t="s">
        <v>7072</v>
      </c>
      <c r="T284" s="1340"/>
      <c r="U284" s="1340"/>
      <c r="V284" s="1365">
        <v>2</v>
      </c>
    </row>
    <row r="285" spans="1:22" s="1360" customFormat="1" ht="47.25">
      <c r="A285" s="1446">
        <v>357</v>
      </c>
      <c r="B285" s="1367">
        <v>356</v>
      </c>
      <c r="C285" s="1340" t="s">
        <v>7084</v>
      </c>
      <c r="D285" s="1340"/>
      <c r="E285" s="1340"/>
      <c r="F285" s="1340"/>
      <c r="G285" s="1720" t="s">
        <v>7683</v>
      </c>
      <c r="H285" s="1340"/>
      <c r="I285" s="1340" t="s">
        <v>7037</v>
      </c>
      <c r="J285" s="1340">
        <v>57</v>
      </c>
      <c r="K285" s="1340" t="s">
        <v>7085</v>
      </c>
      <c r="L285" s="667">
        <v>1048</v>
      </c>
      <c r="M285" s="667"/>
      <c r="N285" s="1366" t="s">
        <v>7066</v>
      </c>
      <c r="O285" s="1366" t="s">
        <v>192</v>
      </c>
      <c r="P285" s="1366"/>
      <c r="Q285" s="1366"/>
      <c r="R285" s="1366"/>
      <c r="S285" s="1340" t="s">
        <v>7072</v>
      </c>
      <c r="T285" s="1340"/>
      <c r="U285" s="1340"/>
      <c r="V285" s="1365">
        <v>2</v>
      </c>
    </row>
    <row r="286" spans="1:22" s="1360" customFormat="1" ht="47.25">
      <c r="A286" s="1386">
        <v>358</v>
      </c>
      <c r="B286" s="1340">
        <v>357</v>
      </c>
      <c r="C286" s="1340" t="s">
        <v>7086</v>
      </c>
      <c r="D286" s="1340"/>
      <c r="E286" s="1340"/>
      <c r="F286" s="1340"/>
      <c r="G286" s="1720" t="s">
        <v>7683</v>
      </c>
      <c r="H286" s="1340"/>
      <c r="I286" s="1340" t="s">
        <v>7037</v>
      </c>
      <c r="J286" s="1340">
        <v>57</v>
      </c>
      <c r="K286" s="1340" t="s">
        <v>7087</v>
      </c>
      <c r="L286" s="667">
        <v>1442</v>
      </c>
      <c r="M286" s="667"/>
      <c r="N286" s="1366" t="s">
        <v>7066</v>
      </c>
      <c r="O286" s="1366" t="s">
        <v>192</v>
      </c>
      <c r="P286" s="1366"/>
      <c r="Q286" s="1366"/>
      <c r="R286" s="1366"/>
      <c r="S286" s="1340" t="s">
        <v>7072</v>
      </c>
      <c r="T286" s="1340"/>
      <c r="U286" s="1340"/>
      <c r="V286" s="1365">
        <v>2</v>
      </c>
    </row>
    <row r="287" spans="1:22" s="1360" customFormat="1" ht="47.25">
      <c r="A287" s="1446">
        <v>359</v>
      </c>
      <c r="B287" s="1367">
        <v>358</v>
      </c>
      <c r="C287" s="1340" t="s">
        <v>7088</v>
      </c>
      <c r="D287" s="1340"/>
      <c r="E287" s="1340"/>
      <c r="F287" s="1340"/>
      <c r="G287" s="1720" t="s">
        <v>7683</v>
      </c>
      <c r="H287" s="1340"/>
      <c r="I287" s="1340" t="s">
        <v>7037</v>
      </c>
      <c r="J287" s="1340">
        <v>57</v>
      </c>
      <c r="K287" s="1340" t="s">
        <v>7089</v>
      </c>
      <c r="L287" s="667">
        <v>753</v>
      </c>
      <c r="M287" s="667"/>
      <c r="N287" s="1366" t="s">
        <v>7066</v>
      </c>
      <c r="O287" s="1366" t="s">
        <v>192</v>
      </c>
      <c r="P287" s="1366"/>
      <c r="Q287" s="1366"/>
      <c r="R287" s="1366"/>
      <c r="S287" s="1340"/>
      <c r="T287" s="1340"/>
      <c r="U287" s="1340"/>
      <c r="V287" s="1365">
        <v>2</v>
      </c>
    </row>
    <row r="288" spans="1:22" s="1360" customFormat="1" ht="220.5">
      <c r="A288" s="1386">
        <v>360</v>
      </c>
      <c r="B288" s="1340">
        <v>359</v>
      </c>
      <c r="C288" s="1340" t="s">
        <v>7088</v>
      </c>
      <c r="D288" s="1340"/>
      <c r="E288" s="1340"/>
      <c r="F288" s="1340"/>
      <c r="G288" s="1720" t="s">
        <v>7683</v>
      </c>
      <c r="H288" s="1340"/>
      <c r="I288" s="1340" t="s">
        <v>7037</v>
      </c>
      <c r="J288" s="1340">
        <v>57</v>
      </c>
      <c r="K288" s="1340" t="s">
        <v>7089</v>
      </c>
      <c r="L288" s="667">
        <v>697</v>
      </c>
      <c r="M288" s="667"/>
      <c r="N288" s="1366" t="s">
        <v>7066</v>
      </c>
      <c r="O288" s="1366" t="s">
        <v>192</v>
      </c>
      <c r="P288" s="1366"/>
      <c r="Q288" s="1366"/>
      <c r="R288" s="1366"/>
      <c r="S288" s="1340" t="s">
        <v>7090</v>
      </c>
      <c r="T288" s="1340"/>
      <c r="U288" s="1340"/>
      <c r="V288" s="1365">
        <v>2</v>
      </c>
    </row>
    <row r="289" spans="1:22" s="1360" customFormat="1" ht="47.25">
      <c r="A289" s="1446">
        <v>361</v>
      </c>
      <c r="B289" s="1367">
        <v>360</v>
      </c>
      <c r="C289" s="1340" t="s">
        <v>7088</v>
      </c>
      <c r="D289" s="1340"/>
      <c r="E289" s="1340"/>
      <c r="F289" s="1340"/>
      <c r="G289" s="1720" t="s">
        <v>7683</v>
      </c>
      <c r="H289" s="1340"/>
      <c r="I289" s="1340" t="s">
        <v>7037</v>
      </c>
      <c r="J289" s="1340">
        <v>57</v>
      </c>
      <c r="K289" s="1340" t="s">
        <v>7091</v>
      </c>
      <c r="L289" s="667">
        <v>971</v>
      </c>
      <c r="M289" s="667"/>
      <c r="N289" s="1366" t="s">
        <v>7066</v>
      </c>
      <c r="O289" s="1366" t="s">
        <v>192</v>
      </c>
      <c r="P289" s="1366"/>
      <c r="Q289" s="1366"/>
      <c r="R289" s="1366"/>
      <c r="S289" s="1340"/>
      <c r="T289" s="1340"/>
      <c r="U289" s="1340"/>
      <c r="V289" s="1365">
        <v>2</v>
      </c>
    </row>
    <row r="290" spans="1:22" s="1360" customFormat="1" ht="47.25">
      <c r="A290" s="1446">
        <v>363</v>
      </c>
      <c r="B290" s="1367">
        <v>362</v>
      </c>
      <c r="C290" s="1340" t="s">
        <v>7075</v>
      </c>
      <c r="D290" s="1340"/>
      <c r="E290" s="1340"/>
      <c r="F290" s="1340"/>
      <c r="G290" s="1720" t="s">
        <v>7683</v>
      </c>
      <c r="H290" s="1340"/>
      <c r="I290" s="1340" t="s">
        <v>7037</v>
      </c>
      <c r="J290" s="1340">
        <v>57</v>
      </c>
      <c r="K290" s="1340" t="s">
        <v>7095</v>
      </c>
      <c r="L290" s="667">
        <v>620</v>
      </c>
      <c r="M290" s="667"/>
      <c r="N290" s="1366" t="s">
        <v>7066</v>
      </c>
      <c r="O290" s="1366" t="s">
        <v>5483</v>
      </c>
      <c r="P290" s="1366"/>
      <c r="Q290" s="1366"/>
      <c r="R290" s="1366"/>
      <c r="S290" s="1340"/>
      <c r="T290" s="1340"/>
      <c r="U290" s="1340"/>
      <c r="V290" s="1365">
        <v>2</v>
      </c>
    </row>
    <row r="291" spans="1:22" s="1360" customFormat="1" ht="47.25">
      <c r="A291" s="1386">
        <v>364</v>
      </c>
      <c r="B291" s="1340">
        <v>363</v>
      </c>
      <c r="C291" s="1340" t="s">
        <v>7075</v>
      </c>
      <c r="D291" s="1340"/>
      <c r="E291" s="1340"/>
      <c r="F291" s="1340"/>
      <c r="G291" s="1720" t="s">
        <v>7683</v>
      </c>
      <c r="H291" s="1340"/>
      <c r="I291" s="1340" t="s">
        <v>7037</v>
      </c>
      <c r="J291" s="1340">
        <v>57</v>
      </c>
      <c r="K291" s="1340" t="s">
        <v>7095</v>
      </c>
      <c r="L291" s="667">
        <v>475</v>
      </c>
      <c r="M291" s="667"/>
      <c r="N291" s="1366" t="s">
        <v>7066</v>
      </c>
      <c r="O291" s="1366" t="s">
        <v>192</v>
      </c>
      <c r="P291" s="1366"/>
      <c r="Q291" s="1366"/>
      <c r="R291" s="1366"/>
      <c r="S291" s="1340"/>
      <c r="T291" s="1340"/>
      <c r="U291" s="1340"/>
      <c r="V291" s="1365">
        <v>2</v>
      </c>
    </row>
    <row r="292" spans="1:22" s="1360" customFormat="1" ht="47.25">
      <c r="A292" s="1446">
        <v>365</v>
      </c>
      <c r="B292" s="1367">
        <v>364</v>
      </c>
      <c r="C292" s="1340" t="s">
        <v>7075</v>
      </c>
      <c r="D292" s="1340"/>
      <c r="E292" s="1340"/>
      <c r="F292" s="1340"/>
      <c r="G292" s="1720" t="s">
        <v>7683</v>
      </c>
      <c r="H292" s="1340"/>
      <c r="I292" s="1340" t="s">
        <v>7037</v>
      </c>
      <c r="J292" s="1340">
        <v>57</v>
      </c>
      <c r="K292" s="1340" t="s">
        <v>7096</v>
      </c>
      <c r="L292" s="667">
        <v>1380</v>
      </c>
      <c r="M292" s="667"/>
      <c r="N292" s="1366" t="s">
        <v>7066</v>
      </c>
      <c r="O292" s="1366" t="s">
        <v>5483</v>
      </c>
      <c r="P292" s="1366"/>
      <c r="Q292" s="1366"/>
      <c r="R292" s="1366"/>
      <c r="S292" s="1340"/>
      <c r="T292" s="1340"/>
      <c r="U292" s="1340"/>
      <c r="V292" s="1365">
        <v>2</v>
      </c>
    </row>
    <row r="293" spans="1:22" s="1360" customFormat="1" ht="47.25">
      <c r="A293" s="1386">
        <v>366</v>
      </c>
      <c r="B293" s="1340">
        <v>365</v>
      </c>
      <c r="C293" s="1340" t="s">
        <v>7097</v>
      </c>
      <c r="D293" s="1340"/>
      <c r="E293" s="1340"/>
      <c r="F293" s="1340"/>
      <c r="G293" s="1720" t="s">
        <v>7683</v>
      </c>
      <c r="H293" s="1340"/>
      <c r="I293" s="1340" t="s">
        <v>7037</v>
      </c>
      <c r="J293" s="1340">
        <v>57</v>
      </c>
      <c r="K293" s="1340" t="s">
        <v>7098</v>
      </c>
      <c r="L293" s="667">
        <v>1737.4</v>
      </c>
      <c r="M293" s="667"/>
      <c r="N293" s="1366" t="s">
        <v>7066</v>
      </c>
      <c r="O293" s="1366" t="s">
        <v>192</v>
      </c>
      <c r="P293" s="1366"/>
      <c r="Q293" s="1366"/>
      <c r="R293" s="1366"/>
      <c r="S293" s="1340" t="s">
        <v>7072</v>
      </c>
      <c r="T293" s="1340"/>
      <c r="U293" s="1340"/>
      <c r="V293" s="1365">
        <v>2</v>
      </c>
    </row>
    <row r="294" spans="1:22" s="1360" customFormat="1" ht="47.25">
      <c r="A294" s="1446">
        <v>367</v>
      </c>
      <c r="B294" s="1367">
        <v>366</v>
      </c>
      <c r="C294" s="1340" t="s">
        <v>7075</v>
      </c>
      <c r="D294" s="1340"/>
      <c r="E294" s="1340"/>
      <c r="F294" s="1340"/>
      <c r="G294" s="1720" t="s">
        <v>7683</v>
      </c>
      <c r="H294" s="1340"/>
      <c r="I294" s="1340" t="s">
        <v>7037</v>
      </c>
      <c r="J294" s="1340">
        <v>58</v>
      </c>
      <c r="K294" s="1340" t="s">
        <v>7099</v>
      </c>
      <c r="L294" s="667">
        <v>818</v>
      </c>
      <c r="M294" s="667"/>
      <c r="N294" s="1366" t="s">
        <v>7066</v>
      </c>
      <c r="O294" s="1366" t="s">
        <v>192</v>
      </c>
      <c r="P294" s="1366"/>
      <c r="Q294" s="1366"/>
      <c r="R294" s="1366"/>
      <c r="S294" s="1340"/>
      <c r="T294" s="1340"/>
      <c r="U294" s="1340"/>
      <c r="V294" s="1365">
        <v>2</v>
      </c>
    </row>
    <row r="295" spans="1:22" s="1360" customFormat="1" ht="47.25">
      <c r="A295" s="1386">
        <v>368</v>
      </c>
      <c r="B295" s="1340">
        <v>367</v>
      </c>
      <c r="C295" s="1340" t="s">
        <v>7075</v>
      </c>
      <c r="D295" s="1340"/>
      <c r="E295" s="1340"/>
      <c r="F295" s="1340"/>
      <c r="G295" s="1720" t="s">
        <v>7683</v>
      </c>
      <c r="H295" s="1340"/>
      <c r="I295" s="1340" t="s">
        <v>7037</v>
      </c>
      <c r="J295" s="1340">
        <v>58</v>
      </c>
      <c r="K295" s="1340" t="s">
        <v>7099</v>
      </c>
      <c r="L295" s="667">
        <v>434</v>
      </c>
      <c r="M295" s="667"/>
      <c r="N295" s="1366" t="s">
        <v>7066</v>
      </c>
      <c r="O295" s="1366" t="s">
        <v>192</v>
      </c>
      <c r="P295" s="1366"/>
      <c r="Q295" s="1366"/>
      <c r="R295" s="1366"/>
      <c r="S295" s="1340"/>
      <c r="T295" s="1340"/>
      <c r="U295" s="1340"/>
      <c r="V295" s="1365">
        <v>2</v>
      </c>
    </row>
    <row r="296" spans="1:22" s="1360" customFormat="1" ht="47.25">
      <c r="A296" s="1446">
        <v>369</v>
      </c>
      <c r="B296" s="1367">
        <v>368</v>
      </c>
      <c r="C296" s="1340" t="s">
        <v>7088</v>
      </c>
      <c r="D296" s="1340"/>
      <c r="E296" s="1340"/>
      <c r="F296" s="1340"/>
      <c r="G296" s="1720" t="s">
        <v>7683</v>
      </c>
      <c r="H296" s="1340"/>
      <c r="I296" s="1340" t="s">
        <v>7037</v>
      </c>
      <c r="J296" s="1340">
        <v>58</v>
      </c>
      <c r="K296" s="1340" t="s">
        <v>7091</v>
      </c>
      <c r="L296" s="667">
        <v>971</v>
      </c>
      <c r="M296" s="667"/>
      <c r="N296" s="1366" t="s">
        <v>7066</v>
      </c>
      <c r="O296" s="1366" t="s">
        <v>192</v>
      </c>
      <c r="P296" s="1366"/>
      <c r="Q296" s="1366"/>
      <c r="R296" s="1366"/>
      <c r="S296" s="1340"/>
      <c r="T296" s="1340"/>
      <c r="U296" s="1340"/>
      <c r="V296" s="1365">
        <v>2</v>
      </c>
    </row>
    <row r="297" spans="1:22" s="1360" customFormat="1" ht="47.25">
      <c r="A297" s="1386">
        <v>370</v>
      </c>
      <c r="B297" s="1340">
        <v>369</v>
      </c>
      <c r="C297" s="1340" t="s">
        <v>7088</v>
      </c>
      <c r="D297" s="1340"/>
      <c r="E297" s="1340"/>
      <c r="F297" s="1340"/>
      <c r="G297" s="1720" t="s">
        <v>7683</v>
      </c>
      <c r="H297" s="1340"/>
      <c r="I297" s="1340" t="s">
        <v>7037</v>
      </c>
      <c r="J297" s="1340">
        <v>58</v>
      </c>
      <c r="K297" s="1340" t="s">
        <v>7091</v>
      </c>
      <c r="L297" s="667">
        <v>971</v>
      </c>
      <c r="M297" s="667"/>
      <c r="N297" s="1366" t="s">
        <v>7066</v>
      </c>
      <c r="O297" s="1366" t="s">
        <v>192</v>
      </c>
      <c r="P297" s="1366"/>
      <c r="Q297" s="1366"/>
      <c r="R297" s="1366"/>
      <c r="S297" s="1340"/>
      <c r="T297" s="1340"/>
      <c r="U297" s="1340"/>
      <c r="V297" s="1365">
        <v>2</v>
      </c>
    </row>
    <row r="298" spans="1:22" s="1360" customFormat="1" ht="47.25">
      <c r="A298" s="1446">
        <v>371</v>
      </c>
      <c r="B298" s="1367">
        <v>370</v>
      </c>
      <c r="C298" s="1340" t="s">
        <v>7088</v>
      </c>
      <c r="D298" s="1340"/>
      <c r="E298" s="1340"/>
      <c r="F298" s="1340"/>
      <c r="G298" s="1720" t="s">
        <v>7683</v>
      </c>
      <c r="H298" s="1340"/>
      <c r="I298" s="1340" t="s">
        <v>7037</v>
      </c>
      <c r="J298" s="1340">
        <v>58</v>
      </c>
      <c r="K298" s="1340" t="s">
        <v>7091</v>
      </c>
      <c r="L298" s="667">
        <v>971</v>
      </c>
      <c r="M298" s="667"/>
      <c r="N298" s="1366" t="s">
        <v>7066</v>
      </c>
      <c r="O298" s="1366" t="s">
        <v>192</v>
      </c>
      <c r="P298" s="1366"/>
      <c r="Q298" s="1366"/>
      <c r="R298" s="1366"/>
      <c r="S298" s="1340"/>
      <c r="T298" s="1340"/>
      <c r="U298" s="1340"/>
      <c r="V298" s="1365">
        <v>2</v>
      </c>
    </row>
    <row r="299" spans="1:22" s="1360" customFormat="1" ht="47.25">
      <c r="A299" s="1386">
        <v>372</v>
      </c>
      <c r="B299" s="1340">
        <v>371</v>
      </c>
      <c r="C299" s="1340" t="s">
        <v>7075</v>
      </c>
      <c r="D299" s="1340"/>
      <c r="E299" s="1340"/>
      <c r="F299" s="1340"/>
      <c r="G299" s="1720" t="s">
        <v>7683</v>
      </c>
      <c r="H299" s="1340"/>
      <c r="I299" s="1340" t="s">
        <v>7037</v>
      </c>
      <c r="J299" s="1340">
        <v>58</v>
      </c>
      <c r="K299" s="1340" t="s">
        <v>7100</v>
      </c>
      <c r="L299" s="667">
        <v>935</v>
      </c>
      <c r="M299" s="667"/>
      <c r="N299" s="1366" t="s">
        <v>7066</v>
      </c>
      <c r="O299" s="1366" t="s">
        <v>192</v>
      </c>
      <c r="P299" s="1366"/>
      <c r="Q299" s="1366"/>
      <c r="R299" s="1366"/>
      <c r="S299" s="1340"/>
      <c r="T299" s="1340"/>
      <c r="U299" s="1340"/>
      <c r="V299" s="1365">
        <v>2</v>
      </c>
    </row>
    <row r="300" spans="1:22" s="1360" customFormat="1" ht="47.25">
      <c r="A300" s="1446">
        <v>373</v>
      </c>
      <c r="B300" s="1367">
        <v>372</v>
      </c>
      <c r="C300" s="1340" t="s">
        <v>7075</v>
      </c>
      <c r="D300" s="1340"/>
      <c r="E300" s="1340"/>
      <c r="F300" s="1340"/>
      <c r="G300" s="1720" t="s">
        <v>7683</v>
      </c>
      <c r="H300" s="1340"/>
      <c r="I300" s="1340" t="s">
        <v>7037</v>
      </c>
      <c r="J300" s="1340">
        <v>58</v>
      </c>
      <c r="K300" s="1340" t="s">
        <v>7100</v>
      </c>
      <c r="L300" s="667">
        <v>970</v>
      </c>
      <c r="M300" s="667"/>
      <c r="N300" s="1366" t="s">
        <v>7066</v>
      </c>
      <c r="O300" s="1366" t="s">
        <v>192</v>
      </c>
      <c r="P300" s="1366"/>
      <c r="Q300" s="1366"/>
      <c r="R300" s="1366"/>
      <c r="S300" s="1340"/>
      <c r="T300" s="1340"/>
      <c r="U300" s="1340"/>
      <c r="V300" s="1365">
        <v>2</v>
      </c>
    </row>
    <row r="301" spans="1:22" s="1360" customFormat="1" ht="47.25">
      <c r="A301" s="1386">
        <v>374</v>
      </c>
      <c r="B301" s="1340">
        <v>373</v>
      </c>
      <c r="C301" s="1340" t="s">
        <v>7075</v>
      </c>
      <c r="D301" s="1340"/>
      <c r="E301" s="1340"/>
      <c r="F301" s="1340"/>
      <c r="G301" s="1720" t="s">
        <v>7683</v>
      </c>
      <c r="H301" s="1340"/>
      <c r="I301" s="1340" t="s">
        <v>7037</v>
      </c>
      <c r="J301" s="1340">
        <v>58</v>
      </c>
      <c r="K301" s="1340" t="s">
        <v>7100</v>
      </c>
      <c r="L301" s="667">
        <v>1430</v>
      </c>
      <c r="M301" s="667"/>
      <c r="N301" s="1366" t="s">
        <v>7066</v>
      </c>
      <c r="O301" s="1366" t="s">
        <v>192</v>
      </c>
      <c r="P301" s="1366"/>
      <c r="Q301" s="1366"/>
      <c r="R301" s="1366"/>
      <c r="S301" s="1340"/>
      <c r="T301" s="1340"/>
      <c r="U301" s="1340"/>
      <c r="V301" s="1365">
        <v>2</v>
      </c>
    </row>
    <row r="302" spans="1:22" s="1360" customFormat="1" ht="47.25">
      <c r="A302" s="1446">
        <v>381</v>
      </c>
      <c r="B302" s="1367">
        <v>380</v>
      </c>
      <c r="C302" s="1340" t="s">
        <v>7075</v>
      </c>
      <c r="D302" s="1340"/>
      <c r="E302" s="1340"/>
      <c r="F302" s="1340"/>
      <c r="G302" s="1720" t="s">
        <v>7683</v>
      </c>
      <c r="H302" s="1340"/>
      <c r="I302" s="1340" t="s">
        <v>7037</v>
      </c>
      <c r="J302" s="1340" t="s">
        <v>7112</v>
      </c>
      <c r="K302" s="1340">
        <v>7</v>
      </c>
      <c r="L302" s="667">
        <v>1280</v>
      </c>
      <c r="M302" s="667"/>
      <c r="N302" s="1366" t="s">
        <v>7066</v>
      </c>
      <c r="O302" s="1366" t="s">
        <v>192</v>
      </c>
      <c r="P302" s="1366"/>
      <c r="Q302" s="1366"/>
      <c r="R302" s="1366"/>
      <c r="S302" s="1340"/>
      <c r="T302" s="1340"/>
      <c r="U302" s="1340"/>
      <c r="V302" s="1365">
        <v>2</v>
      </c>
    </row>
    <row r="303" spans="1:22" s="1360" customFormat="1" ht="110.25">
      <c r="A303" s="1446">
        <v>415</v>
      </c>
      <c r="B303" s="1367">
        <v>414</v>
      </c>
      <c r="C303" s="1369" t="s">
        <v>7177</v>
      </c>
      <c r="D303" s="1369"/>
      <c r="E303" s="1369"/>
      <c r="F303" s="1369"/>
      <c r="G303" s="1720" t="s">
        <v>7683</v>
      </c>
      <c r="H303" s="1369"/>
      <c r="I303" s="1388" t="s">
        <v>7114</v>
      </c>
      <c r="J303" s="1369">
        <v>14</v>
      </c>
      <c r="K303" s="1369" t="s">
        <v>7178</v>
      </c>
      <c r="L303" s="1399">
        <v>455.5</v>
      </c>
      <c r="M303" s="1399"/>
      <c r="N303" s="1340" t="s">
        <v>7179</v>
      </c>
      <c r="O303" s="1366" t="s">
        <v>192</v>
      </c>
      <c r="P303" s="1366"/>
      <c r="Q303" s="1366"/>
      <c r="R303" s="1366"/>
      <c r="S303" s="1340" t="s">
        <v>7180</v>
      </c>
      <c r="T303" s="1340"/>
      <c r="U303" s="1340"/>
      <c r="V303" s="1365">
        <v>2</v>
      </c>
    </row>
    <row r="304" spans="1:22" s="1360" customFormat="1" ht="63">
      <c r="A304" s="1386">
        <v>418</v>
      </c>
      <c r="B304" s="1340">
        <v>417</v>
      </c>
      <c r="C304" s="1340" t="s">
        <v>7186</v>
      </c>
      <c r="D304" s="1340"/>
      <c r="E304" s="1340"/>
      <c r="F304" s="1340"/>
      <c r="G304" s="1720" t="s">
        <v>7683</v>
      </c>
      <c r="H304" s="1340"/>
      <c r="I304" s="1388" t="s">
        <v>7114</v>
      </c>
      <c r="J304" s="1340">
        <v>15</v>
      </c>
      <c r="K304" s="1340">
        <v>212</v>
      </c>
      <c r="L304" s="1400">
        <v>116.3</v>
      </c>
      <c r="M304" s="1400"/>
      <c r="N304" s="1366" t="s">
        <v>7187</v>
      </c>
      <c r="O304" s="1366" t="s">
        <v>192</v>
      </c>
      <c r="P304" s="1366"/>
      <c r="Q304" s="1366"/>
      <c r="R304" s="1366"/>
      <c r="S304" s="1340" t="s">
        <v>7188</v>
      </c>
      <c r="T304" s="1340"/>
      <c r="U304" s="1340"/>
      <c r="V304" s="1365">
        <v>2</v>
      </c>
    </row>
    <row r="305" spans="1:22" s="1360" customFormat="1" ht="63">
      <c r="A305" s="1446">
        <v>419</v>
      </c>
      <c r="B305" s="1367">
        <v>418</v>
      </c>
      <c r="C305" s="1340" t="s">
        <v>7186</v>
      </c>
      <c r="D305" s="1340"/>
      <c r="E305" s="1340"/>
      <c r="F305" s="1340"/>
      <c r="G305" s="1720" t="s">
        <v>7683</v>
      </c>
      <c r="H305" s="1340"/>
      <c r="I305" s="1388" t="s">
        <v>7114</v>
      </c>
      <c r="J305" s="1340">
        <v>15</v>
      </c>
      <c r="K305" s="1340">
        <v>213</v>
      </c>
      <c r="L305" s="1400">
        <v>400.4</v>
      </c>
      <c r="M305" s="1400"/>
      <c r="N305" s="1366" t="s">
        <v>7187</v>
      </c>
      <c r="O305" s="1366" t="s">
        <v>192</v>
      </c>
      <c r="P305" s="1366"/>
      <c r="Q305" s="1366"/>
      <c r="R305" s="1366"/>
      <c r="S305" s="1340" t="s">
        <v>7188</v>
      </c>
      <c r="T305" s="1340"/>
      <c r="U305" s="1340"/>
      <c r="V305" s="1365">
        <v>2</v>
      </c>
    </row>
    <row r="306" spans="1:22" s="1360" customFormat="1" ht="31.5">
      <c r="A306" s="1446">
        <v>487</v>
      </c>
      <c r="B306" s="1367">
        <v>486</v>
      </c>
      <c r="C306" s="1404" t="s">
        <v>7266</v>
      </c>
      <c r="D306" s="1404"/>
      <c r="E306" s="1404"/>
      <c r="F306" s="1404"/>
      <c r="G306" s="1720" t="s">
        <v>7683</v>
      </c>
      <c r="H306" s="1404"/>
      <c r="I306" s="1388" t="s">
        <v>7114</v>
      </c>
      <c r="J306" s="1388">
        <v>25</v>
      </c>
      <c r="K306" s="1388">
        <v>90</v>
      </c>
      <c r="L306" s="1390">
        <v>55.7</v>
      </c>
      <c r="M306" s="1390"/>
      <c r="N306" s="1366" t="s">
        <v>7126</v>
      </c>
      <c r="O306" s="1366" t="s">
        <v>192</v>
      </c>
      <c r="P306" s="1366"/>
      <c r="Q306" s="1366"/>
      <c r="R306" s="1366"/>
      <c r="S306" s="1340" t="s">
        <v>7267</v>
      </c>
      <c r="T306" s="1340"/>
      <c r="U306" s="1340"/>
      <c r="V306" s="1365">
        <v>2</v>
      </c>
    </row>
    <row r="307" spans="1:22" s="1360" customFormat="1" ht="31.5">
      <c r="A307" s="1386">
        <v>488</v>
      </c>
      <c r="B307" s="1340">
        <v>487</v>
      </c>
      <c r="C307" s="1369" t="s">
        <v>7268</v>
      </c>
      <c r="D307" s="1369"/>
      <c r="E307" s="1369"/>
      <c r="F307" s="1369"/>
      <c r="G307" s="1720" t="s">
        <v>7683</v>
      </c>
      <c r="H307" s="1369"/>
      <c r="I307" s="1388" t="s">
        <v>7114</v>
      </c>
      <c r="J307" s="1369">
        <v>25</v>
      </c>
      <c r="K307" s="1369">
        <v>170</v>
      </c>
      <c r="L307" s="1399">
        <v>61.4</v>
      </c>
      <c r="M307" s="1399"/>
      <c r="N307" s="1366" t="s">
        <v>7126</v>
      </c>
      <c r="O307" s="1366" t="s">
        <v>192</v>
      </c>
      <c r="P307" s="1366"/>
      <c r="Q307" s="1366"/>
      <c r="R307" s="1366"/>
      <c r="S307" s="1340" t="s">
        <v>7180</v>
      </c>
      <c r="T307" s="1340"/>
      <c r="U307" s="1340"/>
      <c r="V307" s="1365">
        <v>2</v>
      </c>
    </row>
    <row r="308" spans="1:22" s="1360" customFormat="1" ht="31.5">
      <c r="A308" s="1446">
        <v>509</v>
      </c>
      <c r="B308" s="1367">
        <v>508</v>
      </c>
      <c r="C308" s="1402" t="s">
        <v>7314</v>
      </c>
      <c r="D308" s="1402"/>
      <c r="E308" s="1402"/>
      <c r="F308" s="1402"/>
      <c r="G308" s="1720" t="s">
        <v>7683</v>
      </c>
      <c r="H308" s="1402"/>
      <c r="I308" s="1388" t="s">
        <v>7310</v>
      </c>
      <c r="J308" s="1402">
        <v>6</v>
      </c>
      <c r="K308" s="1402">
        <v>75</v>
      </c>
      <c r="L308" s="1403">
        <v>41</v>
      </c>
      <c r="M308" s="1403"/>
      <c r="N308" s="1366"/>
      <c r="O308" s="1366" t="s">
        <v>192</v>
      </c>
      <c r="P308" s="1366"/>
      <c r="Q308" s="1366"/>
      <c r="R308" s="1366"/>
      <c r="S308" s="1402" t="s">
        <v>7315</v>
      </c>
      <c r="T308" s="1402"/>
      <c r="U308" s="1402"/>
      <c r="V308" s="1365">
        <v>2</v>
      </c>
    </row>
    <row r="309" spans="1:22" s="1360" customFormat="1">
      <c r="A309" s="1386">
        <v>510</v>
      </c>
      <c r="B309" s="1340">
        <v>509</v>
      </c>
      <c r="C309" s="1387" t="s">
        <v>7316</v>
      </c>
      <c r="D309" s="1387"/>
      <c r="E309" s="1387"/>
      <c r="F309" s="1387"/>
      <c r="G309" s="1720" t="s">
        <v>7683</v>
      </c>
      <c r="H309" s="1387"/>
      <c r="I309" s="1388" t="s">
        <v>7310</v>
      </c>
      <c r="J309" s="1387">
        <v>7</v>
      </c>
      <c r="K309" s="1387" t="s">
        <v>7317</v>
      </c>
      <c r="L309" s="1389">
        <v>35</v>
      </c>
      <c r="M309" s="1389"/>
      <c r="N309" s="1366"/>
      <c r="O309" s="1366" t="s">
        <v>192</v>
      </c>
      <c r="P309" s="1366"/>
      <c r="Q309" s="1366"/>
      <c r="R309" s="1366"/>
      <c r="S309" s="1340"/>
      <c r="T309" s="1340"/>
      <c r="U309" s="1340"/>
      <c r="V309" s="1365">
        <v>2</v>
      </c>
    </row>
    <row r="310" spans="1:22" s="1360" customFormat="1">
      <c r="A310" s="1446">
        <v>519</v>
      </c>
      <c r="B310" s="1367">
        <v>518</v>
      </c>
      <c r="C310" s="1387" t="s">
        <v>7333</v>
      </c>
      <c r="D310" s="1387"/>
      <c r="E310" s="1387"/>
      <c r="F310" s="1387"/>
      <c r="G310" s="1720" t="s">
        <v>7683</v>
      </c>
      <c r="H310" s="1387"/>
      <c r="I310" s="1388" t="s">
        <v>7310</v>
      </c>
      <c r="J310" s="1387">
        <v>13</v>
      </c>
      <c r="K310" s="1387" t="s">
        <v>7334</v>
      </c>
      <c r="L310" s="1389">
        <v>26.7</v>
      </c>
      <c r="M310" s="1389"/>
      <c r="N310" s="1366"/>
      <c r="O310" s="1366" t="s">
        <v>192</v>
      </c>
      <c r="P310" s="1366"/>
      <c r="Q310" s="1366"/>
      <c r="R310" s="1366"/>
      <c r="S310" s="1340"/>
      <c r="T310" s="1340"/>
      <c r="U310" s="1340"/>
      <c r="V310" s="1365">
        <v>2</v>
      </c>
    </row>
    <row r="311" spans="1:22" s="1360" customFormat="1">
      <c r="A311" s="1386">
        <v>520</v>
      </c>
      <c r="B311" s="1340">
        <v>519</v>
      </c>
      <c r="C311" s="1387" t="s">
        <v>7335</v>
      </c>
      <c r="D311" s="1387"/>
      <c r="E311" s="1387"/>
      <c r="F311" s="1387"/>
      <c r="G311" s="1720" t="s">
        <v>7683</v>
      </c>
      <c r="H311" s="1387"/>
      <c r="I311" s="1388" t="s">
        <v>7310</v>
      </c>
      <c r="J311" s="1387">
        <v>14</v>
      </c>
      <c r="K311" s="1387">
        <v>17</v>
      </c>
      <c r="L311" s="1389">
        <v>517</v>
      </c>
      <c r="M311" s="1389"/>
      <c r="N311" s="1366"/>
      <c r="O311" s="1366" t="s">
        <v>192</v>
      </c>
      <c r="P311" s="1366"/>
      <c r="Q311" s="1366"/>
      <c r="R311" s="1366"/>
      <c r="S311" s="1340" t="s">
        <v>7336</v>
      </c>
      <c r="T311" s="1340"/>
      <c r="U311" s="1340"/>
      <c r="V311" s="1365">
        <v>2</v>
      </c>
    </row>
    <row r="312" spans="1:22" s="1360" customFormat="1" ht="31.5">
      <c r="A312" s="1446">
        <v>527</v>
      </c>
      <c r="B312" s="1367">
        <v>526</v>
      </c>
      <c r="C312" s="1387" t="s">
        <v>7349</v>
      </c>
      <c r="D312" s="1387"/>
      <c r="E312" s="1387"/>
      <c r="F312" s="1387"/>
      <c r="G312" s="1720" t="s">
        <v>7683</v>
      </c>
      <c r="H312" s="1387"/>
      <c r="I312" s="1388" t="s">
        <v>7310</v>
      </c>
      <c r="J312" s="1387">
        <v>21</v>
      </c>
      <c r="K312" s="1387" t="s">
        <v>7350</v>
      </c>
      <c r="L312" s="1389">
        <v>36.299999999999997</v>
      </c>
      <c r="M312" s="1389"/>
      <c r="N312" s="1366"/>
      <c r="O312" s="1366" t="s">
        <v>192</v>
      </c>
      <c r="P312" s="1366"/>
      <c r="Q312" s="1366"/>
      <c r="R312" s="1366"/>
      <c r="S312" s="1340"/>
      <c r="T312" s="1340"/>
      <c r="U312" s="1340"/>
      <c r="V312" s="1365">
        <v>2</v>
      </c>
    </row>
    <row r="313" spans="1:22" s="1360" customFormat="1">
      <c r="A313" s="1446">
        <v>531</v>
      </c>
      <c r="B313" s="1367">
        <v>530</v>
      </c>
      <c r="C313" s="1402" t="s">
        <v>7354</v>
      </c>
      <c r="D313" s="1402"/>
      <c r="E313" s="1402"/>
      <c r="F313" s="1402"/>
      <c r="G313" s="1720" t="s">
        <v>7683</v>
      </c>
      <c r="H313" s="1402"/>
      <c r="I313" s="1388" t="s">
        <v>7310</v>
      </c>
      <c r="J313" s="1402">
        <v>28</v>
      </c>
      <c r="K313" s="1402">
        <v>125</v>
      </c>
      <c r="L313" s="1403">
        <v>457.2</v>
      </c>
      <c r="M313" s="1403"/>
      <c r="N313" s="1366"/>
      <c r="O313" s="1366" t="s">
        <v>192</v>
      </c>
      <c r="P313" s="1366"/>
      <c r="Q313" s="1366"/>
      <c r="R313" s="1366"/>
      <c r="S313" s="1402" t="s">
        <v>7356</v>
      </c>
      <c r="T313" s="1402"/>
      <c r="U313" s="1402"/>
      <c r="V313" s="1365">
        <v>2</v>
      </c>
    </row>
    <row r="314" spans="1:22" s="1360" customFormat="1">
      <c r="A314" s="1446">
        <v>535</v>
      </c>
      <c r="B314" s="1367">
        <v>534</v>
      </c>
      <c r="C314" s="1387" t="s">
        <v>7363</v>
      </c>
      <c r="D314" s="1387"/>
      <c r="E314" s="1387"/>
      <c r="F314" s="1387"/>
      <c r="G314" s="1720" t="s">
        <v>7683</v>
      </c>
      <c r="H314" s="1387"/>
      <c r="I314" s="1388" t="s">
        <v>7310</v>
      </c>
      <c r="J314" s="1387">
        <v>33</v>
      </c>
      <c r="K314" s="1387" t="s">
        <v>7364</v>
      </c>
      <c r="L314" s="1389">
        <v>74</v>
      </c>
      <c r="M314" s="1389"/>
      <c r="N314" s="1366"/>
      <c r="O314" s="1366" t="s">
        <v>192</v>
      </c>
      <c r="P314" s="1366"/>
      <c r="Q314" s="1366"/>
      <c r="R314" s="1366"/>
      <c r="S314" s="1340"/>
      <c r="T314" s="1340"/>
      <c r="U314" s="1340"/>
      <c r="V314" s="1365">
        <v>2</v>
      </c>
    </row>
    <row r="315" spans="1:22" s="1360" customFormat="1" ht="31.5">
      <c r="A315" s="1386">
        <v>544</v>
      </c>
      <c r="B315" s="1340">
        <v>543</v>
      </c>
      <c r="C315" s="1387" t="s">
        <v>7382</v>
      </c>
      <c r="D315" s="1387"/>
      <c r="E315" s="1387"/>
      <c r="F315" s="1387"/>
      <c r="G315" s="1720" t="s">
        <v>7683</v>
      </c>
      <c r="H315" s="1387"/>
      <c r="I315" s="1388" t="s">
        <v>7310</v>
      </c>
      <c r="J315" s="1387" t="s">
        <v>7383</v>
      </c>
      <c r="K315" s="1387" t="s">
        <v>7384</v>
      </c>
      <c r="L315" s="1389">
        <v>1101</v>
      </c>
      <c r="M315" s="1389"/>
      <c r="N315" s="1366"/>
      <c r="O315" s="1366" t="s">
        <v>192</v>
      </c>
      <c r="P315" s="1366"/>
      <c r="Q315" s="1366"/>
      <c r="R315" s="1366"/>
      <c r="S315" s="1387" t="s">
        <v>7385</v>
      </c>
      <c r="T315" s="1387"/>
      <c r="U315" s="1387"/>
      <c r="V315" s="1365">
        <v>2</v>
      </c>
    </row>
    <row r="316" spans="1:22" s="1360" customFormat="1">
      <c r="A316" s="1386">
        <v>558</v>
      </c>
      <c r="B316" s="1340">
        <v>557</v>
      </c>
      <c r="C316" s="1340" t="s">
        <v>7414</v>
      </c>
      <c r="D316" s="1340"/>
      <c r="E316" s="1340"/>
      <c r="F316" s="1340"/>
      <c r="G316" s="1720" t="s">
        <v>7683</v>
      </c>
      <c r="H316" s="1340"/>
      <c r="I316" s="1340" t="s">
        <v>7387</v>
      </c>
      <c r="J316" s="1340">
        <v>36</v>
      </c>
      <c r="K316" s="1340">
        <v>2</v>
      </c>
      <c r="L316" s="667">
        <v>4104</v>
      </c>
      <c r="M316" s="667"/>
      <c r="N316" s="1366"/>
      <c r="O316" s="1366" t="s">
        <v>192</v>
      </c>
      <c r="P316" s="1366"/>
      <c r="Q316" s="1366"/>
      <c r="R316" s="1366"/>
      <c r="S316" s="1340"/>
      <c r="T316" s="1340"/>
      <c r="U316" s="1340"/>
      <c r="V316" s="1365">
        <v>2</v>
      </c>
    </row>
    <row r="317" spans="1:22" s="1360" customFormat="1">
      <c r="A317" s="1446">
        <v>559</v>
      </c>
      <c r="B317" s="1367">
        <v>558</v>
      </c>
      <c r="C317" s="1340" t="s">
        <v>7414</v>
      </c>
      <c r="D317" s="1340"/>
      <c r="E317" s="1340"/>
      <c r="F317" s="1340"/>
      <c r="G317" s="1720" t="s">
        <v>7683</v>
      </c>
      <c r="H317" s="1340"/>
      <c r="I317" s="1340" t="s">
        <v>7387</v>
      </c>
      <c r="J317" s="1340">
        <v>36</v>
      </c>
      <c r="K317" s="1340">
        <v>3</v>
      </c>
      <c r="L317" s="667">
        <v>2226.3000000000002</v>
      </c>
      <c r="M317" s="667"/>
      <c r="N317" s="1366"/>
      <c r="O317" s="1366" t="s">
        <v>6515</v>
      </c>
      <c r="P317" s="1366"/>
      <c r="Q317" s="1366"/>
      <c r="R317" s="1366"/>
      <c r="S317" s="1340"/>
      <c r="T317" s="1340"/>
      <c r="U317" s="1340"/>
      <c r="V317" s="1365">
        <v>2</v>
      </c>
    </row>
    <row r="318" spans="1:22" s="1360" customFormat="1" ht="31.5">
      <c r="A318" s="1386">
        <v>560</v>
      </c>
      <c r="B318" s="1340">
        <v>559</v>
      </c>
      <c r="C318" s="1340" t="s">
        <v>7414</v>
      </c>
      <c r="D318" s="1340"/>
      <c r="E318" s="1340"/>
      <c r="F318" s="1340"/>
      <c r="G318" s="1720" t="s">
        <v>7683</v>
      </c>
      <c r="H318" s="1340"/>
      <c r="I318" s="1340" t="s">
        <v>7387</v>
      </c>
      <c r="J318" s="1340">
        <v>36</v>
      </c>
      <c r="K318" s="1340">
        <v>4</v>
      </c>
      <c r="L318" s="667">
        <v>16373.4</v>
      </c>
      <c r="M318" s="667"/>
      <c r="N318" s="1366"/>
      <c r="O318" s="1366" t="s">
        <v>6515</v>
      </c>
      <c r="P318" s="1366"/>
      <c r="Q318" s="1366"/>
      <c r="R318" s="1366"/>
      <c r="S318" s="1340" t="s">
        <v>7415</v>
      </c>
      <c r="T318" s="1340"/>
      <c r="U318" s="1340"/>
      <c r="V318" s="1365">
        <v>2</v>
      </c>
    </row>
    <row r="319" spans="1:22" s="1360" customFormat="1">
      <c r="A319" s="1446">
        <v>561</v>
      </c>
      <c r="B319" s="1367">
        <v>560</v>
      </c>
      <c r="C319" s="1340" t="s">
        <v>7414</v>
      </c>
      <c r="D319" s="1340"/>
      <c r="E319" s="1340"/>
      <c r="F319" s="1340"/>
      <c r="G319" s="1720" t="s">
        <v>7683</v>
      </c>
      <c r="H319" s="1340"/>
      <c r="I319" s="1340" t="s">
        <v>7387</v>
      </c>
      <c r="J319" s="1340">
        <v>36</v>
      </c>
      <c r="K319" s="1340">
        <v>5</v>
      </c>
      <c r="L319" s="667">
        <v>4062.4</v>
      </c>
      <c r="M319" s="667"/>
      <c r="N319" s="1366"/>
      <c r="O319" s="1366" t="s">
        <v>6515</v>
      </c>
      <c r="P319" s="1366"/>
      <c r="Q319" s="1366"/>
      <c r="R319" s="1366"/>
      <c r="S319" s="1340"/>
      <c r="T319" s="1340"/>
      <c r="U319" s="1340"/>
      <c r="V319" s="1365">
        <v>2</v>
      </c>
    </row>
    <row r="320" spans="1:22" s="1360" customFormat="1">
      <c r="A320" s="1386">
        <v>562</v>
      </c>
      <c r="B320" s="1340">
        <v>561</v>
      </c>
      <c r="C320" s="1340" t="s">
        <v>7414</v>
      </c>
      <c r="D320" s="1340"/>
      <c r="E320" s="1340"/>
      <c r="F320" s="1340"/>
      <c r="G320" s="1720" t="s">
        <v>7683</v>
      </c>
      <c r="H320" s="1340"/>
      <c r="I320" s="1340" t="s">
        <v>7387</v>
      </c>
      <c r="J320" s="1340">
        <v>36</v>
      </c>
      <c r="K320" s="1340">
        <v>6</v>
      </c>
      <c r="L320" s="667">
        <v>2469.6999999999998</v>
      </c>
      <c r="M320" s="667"/>
      <c r="N320" s="1366"/>
      <c r="O320" s="1366" t="s">
        <v>192</v>
      </c>
      <c r="P320" s="1366"/>
      <c r="Q320" s="1366"/>
      <c r="R320" s="1366"/>
      <c r="S320" s="1340"/>
      <c r="T320" s="1340"/>
      <c r="U320" s="1340"/>
      <c r="V320" s="1365">
        <v>2</v>
      </c>
    </row>
    <row r="321" spans="1:22" s="1360" customFormat="1">
      <c r="A321" s="1446">
        <v>563</v>
      </c>
      <c r="B321" s="1367">
        <v>562</v>
      </c>
      <c r="C321" s="1340" t="s">
        <v>7414</v>
      </c>
      <c r="D321" s="1340"/>
      <c r="E321" s="1340"/>
      <c r="F321" s="1340"/>
      <c r="G321" s="1720" t="s">
        <v>7683</v>
      </c>
      <c r="H321" s="1340"/>
      <c r="I321" s="1340" t="s">
        <v>7387</v>
      </c>
      <c r="J321" s="1340">
        <v>36</v>
      </c>
      <c r="K321" s="1340">
        <v>7</v>
      </c>
      <c r="L321" s="667">
        <v>4034.5</v>
      </c>
      <c r="M321" s="667"/>
      <c r="N321" s="1366"/>
      <c r="O321" s="1366" t="s">
        <v>6515</v>
      </c>
      <c r="P321" s="1366"/>
      <c r="Q321" s="1366"/>
      <c r="R321" s="1366"/>
      <c r="S321" s="1340"/>
      <c r="T321" s="1340"/>
      <c r="U321" s="1340"/>
      <c r="V321" s="1365">
        <v>2</v>
      </c>
    </row>
    <row r="322" spans="1:22" s="1360" customFormat="1">
      <c r="A322" s="1386">
        <v>564</v>
      </c>
      <c r="B322" s="1340">
        <v>563</v>
      </c>
      <c r="C322" s="1340" t="s">
        <v>7414</v>
      </c>
      <c r="D322" s="1340"/>
      <c r="E322" s="1340"/>
      <c r="F322" s="1340"/>
      <c r="G322" s="1720" t="s">
        <v>7683</v>
      </c>
      <c r="H322" s="1340"/>
      <c r="I322" s="1340" t="s">
        <v>7387</v>
      </c>
      <c r="J322" s="1340">
        <v>36</v>
      </c>
      <c r="K322" s="1340">
        <v>8</v>
      </c>
      <c r="L322" s="667">
        <v>951</v>
      </c>
      <c r="M322" s="667"/>
      <c r="N322" s="1366"/>
      <c r="O322" s="1366" t="s">
        <v>6515</v>
      </c>
      <c r="P322" s="1366"/>
      <c r="Q322" s="1366"/>
      <c r="R322" s="1366"/>
      <c r="S322" s="1340"/>
      <c r="T322" s="1340"/>
      <c r="U322" s="1340"/>
      <c r="V322" s="1365">
        <v>2</v>
      </c>
    </row>
    <row r="323" spans="1:22" s="1360" customFormat="1">
      <c r="A323" s="1446">
        <v>565</v>
      </c>
      <c r="B323" s="1367">
        <v>564</v>
      </c>
      <c r="C323" s="1340" t="s">
        <v>7414</v>
      </c>
      <c r="D323" s="1340"/>
      <c r="E323" s="1340"/>
      <c r="F323" s="1340"/>
      <c r="G323" s="1720" t="s">
        <v>7683</v>
      </c>
      <c r="H323" s="1340"/>
      <c r="I323" s="1340" t="s">
        <v>7387</v>
      </c>
      <c r="J323" s="1340">
        <v>36</v>
      </c>
      <c r="K323" s="1340">
        <v>9</v>
      </c>
      <c r="L323" s="667">
        <v>429.9</v>
      </c>
      <c r="M323" s="667"/>
      <c r="N323" s="1366"/>
      <c r="O323" s="1366" t="s">
        <v>192</v>
      </c>
      <c r="P323" s="1366"/>
      <c r="Q323" s="1366"/>
      <c r="R323" s="1366"/>
      <c r="S323" s="1340"/>
      <c r="T323" s="1340"/>
      <c r="U323" s="1340"/>
      <c r="V323" s="1365">
        <v>2</v>
      </c>
    </row>
    <row r="324" spans="1:22" s="1360" customFormat="1">
      <c r="A324" s="1386">
        <v>566</v>
      </c>
      <c r="B324" s="1340">
        <v>565</v>
      </c>
      <c r="C324" s="1340" t="s">
        <v>7414</v>
      </c>
      <c r="D324" s="1340"/>
      <c r="E324" s="1340"/>
      <c r="F324" s="1340"/>
      <c r="G324" s="1720" t="s">
        <v>7683</v>
      </c>
      <c r="H324" s="1340"/>
      <c r="I324" s="1340" t="s">
        <v>7387</v>
      </c>
      <c r="J324" s="1340">
        <v>36</v>
      </c>
      <c r="K324" s="1340">
        <v>10</v>
      </c>
      <c r="L324" s="667">
        <v>5.8</v>
      </c>
      <c r="M324" s="667"/>
      <c r="N324" s="1366"/>
      <c r="O324" s="1366" t="s">
        <v>6515</v>
      </c>
      <c r="P324" s="1366"/>
      <c r="Q324" s="1366"/>
      <c r="R324" s="1366"/>
      <c r="S324" s="1340"/>
      <c r="T324" s="1340"/>
      <c r="U324" s="1340"/>
      <c r="V324" s="1365">
        <v>2</v>
      </c>
    </row>
    <row r="325" spans="1:22" s="1360" customFormat="1">
      <c r="A325" s="1446">
        <v>567</v>
      </c>
      <c r="B325" s="1367">
        <v>566</v>
      </c>
      <c r="C325" s="1340" t="s">
        <v>7414</v>
      </c>
      <c r="D325" s="1340"/>
      <c r="E325" s="1340"/>
      <c r="F325" s="1340"/>
      <c r="G325" s="1720" t="s">
        <v>7683</v>
      </c>
      <c r="H325" s="1340"/>
      <c r="I325" s="1340" t="s">
        <v>7387</v>
      </c>
      <c r="J325" s="1340">
        <v>36</v>
      </c>
      <c r="K325" s="1340">
        <v>11</v>
      </c>
      <c r="L325" s="667">
        <v>23.9</v>
      </c>
      <c r="M325" s="667"/>
      <c r="N325" s="1366"/>
      <c r="O325" s="1366" t="s">
        <v>6515</v>
      </c>
      <c r="P325" s="1366"/>
      <c r="Q325" s="1366"/>
      <c r="R325" s="1366"/>
      <c r="S325" s="1340"/>
      <c r="T325" s="1340"/>
      <c r="U325" s="1340"/>
      <c r="V325" s="1365">
        <v>2</v>
      </c>
    </row>
    <row r="326" spans="1:22" s="1386" customFormat="1">
      <c r="A326" s="1386">
        <v>568</v>
      </c>
      <c r="B326" s="1340">
        <v>567</v>
      </c>
      <c r="C326" s="1340" t="s">
        <v>7414</v>
      </c>
      <c r="D326" s="1340"/>
      <c r="E326" s="1340"/>
      <c r="F326" s="1340"/>
      <c r="G326" s="1720" t="s">
        <v>7683</v>
      </c>
      <c r="H326" s="1340"/>
      <c r="I326" s="1340" t="s">
        <v>7387</v>
      </c>
      <c r="J326" s="1340">
        <v>36</v>
      </c>
      <c r="K326" s="1340">
        <v>12</v>
      </c>
      <c r="L326" s="667">
        <v>33.5</v>
      </c>
      <c r="M326" s="667"/>
      <c r="N326" s="1366"/>
      <c r="O326" s="1366" t="s">
        <v>6515</v>
      </c>
      <c r="P326" s="1366"/>
      <c r="Q326" s="1366"/>
      <c r="R326" s="1366"/>
      <c r="S326" s="1340"/>
      <c r="T326" s="1340"/>
      <c r="U326" s="1340"/>
      <c r="V326" s="1365">
        <v>2</v>
      </c>
    </row>
    <row r="327" spans="1:22" s="1386" customFormat="1">
      <c r="A327" s="1446">
        <v>569</v>
      </c>
      <c r="B327" s="1367">
        <v>568</v>
      </c>
      <c r="C327" s="1340" t="s">
        <v>7414</v>
      </c>
      <c r="D327" s="1340"/>
      <c r="E327" s="1340"/>
      <c r="F327" s="1340"/>
      <c r="G327" s="1720" t="s">
        <v>7683</v>
      </c>
      <c r="H327" s="1340"/>
      <c r="I327" s="1340" t="s">
        <v>7387</v>
      </c>
      <c r="J327" s="1340">
        <v>36</v>
      </c>
      <c r="K327" s="1340">
        <v>13</v>
      </c>
      <c r="L327" s="667">
        <v>1870</v>
      </c>
      <c r="M327" s="667"/>
      <c r="N327" s="1366"/>
      <c r="O327" s="1366" t="s">
        <v>6515</v>
      </c>
      <c r="P327" s="1366"/>
      <c r="Q327" s="1366"/>
      <c r="R327" s="1366"/>
      <c r="S327" s="1340"/>
      <c r="T327" s="1340"/>
      <c r="U327" s="1340"/>
      <c r="V327" s="1365">
        <v>2</v>
      </c>
    </row>
    <row r="328" spans="1:22" s="1360" customFormat="1">
      <c r="A328" s="1386">
        <v>570</v>
      </c>
      <c r="B328" s="1340">
        <v>569</v>
      </c>
      <c r="C328" s="1340" t="s">
        <v>7414</v>
      </c>
      <c r="D328" s="1340"/>
      <c r="E328" s="1340"/>
      <c r="F328" s="1340"/>
      <c r="G328" s="1720" t="s">
        <v>7683</v>
      </c>
      <c r="H328" s="1340"/>
      <c r="I328" s="1340" t="s">
        <v>7387</v>
      </c>
      <c r="J328" s="1340">
        <v>36</v>
      </c>
      <c r="K328" s="1340">
        <v>14</v>
      </c>
      <c r="L328" s="667">
        <v>10175.299999999999</v>
      </c>
      <c r="M328" s="667"/>
      <c r="N328" s="1366"/>
      <c r="O328" s="1366" t="s">
        <v>6515</v>
      </c>
      <c r="P328" s="1366"/>
      <c r="Q328" s="1366"/>
      <c r="R328" s="1366"/>
      <c r="S328" s="1340"/>
      <c r="T328" s="1340"/>
      <c r="U328" s="1340"/>
      <c r="V328" s="1365">
        <v>2</v>
      </c>
    </row>
    <row r="329" spans="1:22" s="1360" customFormat="1">
      <c r="A329" s="1446">
        <v>571</v>
      </c>
      <c r="B329" s="1367">
        <v>570</v>
      </c>
      <c r="C329" s="1340" t="s">
        <v>7414</v>
      </c>
      <c r="D329" s="1340"/>
      <c r="E329" s="1340"/>
      <c r="F329" s="1340"/>
      <c r="G329" s="1720" t="s">
        <v>7683</v>
      </c>
      <c r="H329" s="1340"/>
      <c r="I329" s="1340" t="s">
        <v>7387</v>
      </c>
      <c r="J329" s="1340">
        <v>36</v>
      </c>
      <c r="K329" s="1340">
        <v>15</v>
      </c>
      <c r="L329" s="667">
        <v>16551.099999999999</v>
      </c>
      <c r="M329" s="667"/>
      <c r="N329" s="1366"/>
      <c r="O329" s="1366" t="s">
        <v>6515</v>
      </c>
      <c r="P329" s="1366"/>
      <c r="Q329" s="1366"/>
      <c r="R329" s="1366"/>
      <c r="S329" s="1340"/>
      <c r="T329" s="1340"/>
      <c r="U329" s="1340"/>
      <c r="V329" s="1365">
        <v>2</v>
      </c>
    </row>
    <row r="330" spans="1:22" s="1360" customFormat="1">
      <c r="A330" s="1386">
        <v>572</v>
      </c>
      <c r="B330" s="1340">
        <v>571</v>
      </c>
      <c r="C330" s="1340" t="s">
        <v>7416</v>
      </c>
      <c r="D330" s="1340"/>
      <c r="E330" s="1340"/>
      <c r="F330" s="1340"/>
      <c r="G330" s="1720" t="s">
        <v>7683</v>
      </c>
      <c r="H330" s="1340"/>
      <c r="I330" s="1340" t="s">
        <v>7387</v>
      </c>
      <c r="J330" s="1407">
        <v>38</v>
      </c>
      <c r="K330" s="1340">
        <v>6</v>
      </c>
      <c r="L330" s="667">
        <v>205143.1</v>
      </c>
      <c r="M330" s="667"/>
      <c r="N330" s="1366"/>
      <c r="O330" s="1366" t="s">
        <v>6515</v>
      </c>
      <c r="P330" s="1366"/>
      <c r="Q330" s="1366"/>
      <c r="R330" s="1366"/>
      <c r="S330" s="1340"/>
      <c r="T330" s="1340"/>
      <c r="U330" s="1340"/>
      <c r="V330" s="1365">
        <v>2</v>
      </c>
    </row>
    <row r="331" spans="1:22" s="1360" customFormat="1" ht="63">
      <c r="A331" s="1446">
        <v>587</v>
      </c>
      <c r="B331" s="1367">
        <v>586</v>
      </c>
      <c r="C331" s="1340" t="s">
        <v>7446</v>
      </c>
      <c r="D331" s="1340"/>
      <c r="E331" s="1340"/>
      <c r="F331" s="1340"/>
      <c r="G331" s="1720" t="s">
        <v>7683</v>
      </c>
      <c r="H331" s="1340"/>
      <c r="I331" s="1340" t="s">
        <v>7440</v>
      </c>
      <c r="J331" s="1340">
        <v>9</v>
      </c>
      <c r="K331" s="1340" t="s">
        <v>7447</v>
      </c>
      <c r="L331" s="667">
        <v>254</v>
      </c>
      <c r="M331" s="667"/>
      <c r="N331" s="1366"/>
      <c r="O331" s="1366" t="s">
        <v>192</v>
      </c>
      <c r="P331" s="1366"/>
      <c r="Q331" s="1366"/>
      <c r="R331" s="1366"/>
      <c r="S331" s="1340" t="s">
        <v>7448</v>
      </c>
      <c r="T331" s="1340"/>
      <c r="U331" s="1340"/>
      <c r="V331" s="1365">
        <v>2</v>
      </c>
    </row>
    <row r="332" spans="1:22" s="1360" customFormat="1" ht="31.5">
      <c r="A332" s="1386">
        <v>594</v>
      </c>
      <c r="B332" s="1340">
        <v>593</v>
      </c>
      <c r="C332" s="1340" t="s">
        <v>7458</v>
      </c>
      <c r="D332" s="1340"/>
      <c r="E332" s="1340"/>
      <c r="F332" s="1340"/>
      <c r="G332" s="1720" t="s">
        <v>7683</v>
      </c>
      <c r="H332" s="1340"/>
      <c r="I332" s="1340" t="s">
        <v>7440</v>
      </c>
      <c r="J332" s="1340">
        <v>67</v>
      </c>
      <c r="K332" s="1340">
        <v>44</v>
      </c>
      <c r="L332" s="667">
        <v>80</v>
      </c>
      <c r="M332" s="667"/>
      <c r="N332" s="1366"/>
      <c r="O332" s="1366" t="s">
        <v>192</v>
      </c>
      <c r="P332" s="1366"/>
      <c r="Q332" s="1366"/>
      <c r="R332" s="1366"/>
      <c r="S332" s="1340" t="s">
        <v>7459</v>
      </c>
      <c r="T332" s="1340"/>
      <c r="U332" s="1340"/>
      <c r="V332" s="1365">
        <v>2</v>
      </c>
    </row>
    <row r="333" spans="1:22" s="1360" customFormat="1" ht="31.5">
      <c r="A333" s="1446">
        <v>595</v>
      </c>
      <c r="B333" s="1367">
        <v>594</v>
      </c>
      <c r="C333" s="1340" t="s">
        <v>7460</v>
      </c>
      <c r="D333" s="1340"/>
      <c r="E333" s="1340"/>
      <c r="F333" s="1340"/>
      <c r="G333" s="1720" t="s">
        <v>7683</v>
      </c>
      <c r="H333" s="1340"/>
      <c r="I333" s="1340" t="s">
        <v>7461</v>
      </c>
      <c r="J333" s="1340">
        <v>1</v>
      </c>
      <c r="K333" s="1340">
        <v>2</v>
      </c>
      <c r="L333" s="667">
        <v>8480</v>
      </c>
      <c r="M333" s="667"/>
      <c r="N333" s="1340" t="s">
        <v>7463</v>
      </c>
      <c r="O333" s="1366" t="s">
        <v>7462</v>
      </c>
      <c r="P333" s="1366"/>
      <c r="Q333" s="1366"/>
      <c r="R333" s="1366"/>
      <c r="S333" s="1340" t="s">
        <v>7464</v>
      </c>
      <c r="T333" s="1340"/>
      <c r="U333" s="1340"/>
      <c r="V333" s="1365">
        <v>2</v>
      </c>
    </row>
    <row r="334" spans="1:22" s="1360" customFormat="1" ht="31.5">
      <c r="A334" s="1386">
        <v>596</v>
      </c>
      <c r="B334" s="1340">
        <v>595</v>
      </c>
      <c r="C334" s="1340" t="s">
        <v>7460</v>
      </c>
      <c r="D334" s="1340"/>
      <c r="E334" s="1340"/>
      <c r="F334" s="1340"/>
      <c r="G334" s="1720" t="s">
        <v>7683</v>
      </c>
      <c r="H334" s="1340"/>
      <c r="I334" s="1340" t="s">
        <v>7461</v>
      </c>
      <c r="J334" s="1340">
        <v>1</v>
      </c>
      <c r="K334" s="1340">
        <v>3</v>
      </c>
      <c r="L334" s="667">
        <v>1260</v>
      </c>
      <c r="M334" s="667"/>
      <c r="N334" s="1340" t="s">
        <v>7463</v>
      </c>
      <c r="O334" s="1366" t="s">
        <v>7462</v>
      </c>
      <c r="P334" s="1366"/>
      <c r="Q334" s="1366"/>
      <c r="R334" s="1366"/>
      <c r="S334" s="1340" t="s">
        <v>7464</v>
      </c>
      <c r="T334" s="1340"/>
      <c r="U334" s="1340"/>
      <c r="V334" s="1365">
        <v>2</v>
      </c>
    </row>
    <row r="335" spans="1:22" s="1360" customFormat="1" ht="31.5">
      <c r="A335" s="1446">
        <v>597</v>
      </c>
      <c r="B335" s="1367">
        <v>596</v>
      </c>
      <c r="C335" s="1340" t="s">
        <v>7460</v>
      </c>
      <c r="D335" s="1340"/>
      <c r="E335" s="1340"/>
      <c r="F335" s="1340"/>
      <c r="G335" s="1720" t="s">
        <v>7683</v>
      </c>
      <c r="H335" s="1340"/>
      <c r="I335" s="1340" t="s">
        <v>7461</v>
      </c>
      <c r="J335" s="1340">
        <v>1</v>
      </c>
      <c r="K335" s="1340">
        <v>9</v>
      </c>
      <c r="L335" s="667">
        <v>2826</v>
      </c>
      <c r="M335" s="667"/>
      <c r="N335" s="1340" t="s">
        <v>7463</v>
      </c>
      <c r="O335" s="1366" t="s">
        <v>7462</v>
      </c>
      <c r="P335" s="1366"/>
      <c r="Q335" s="1366"/>
      <c r="R335" s="1366"/>
      <c r="S335" s="1340" t="s">
        <v>7464</v>
      </c>
      <c r="T335" s="1340"/>
      <c r="U335" s="1340"/>
      <c r="V335" s="1365">
        <v>2</v>
      </c>
    </row>
    <row r="336" spans="1:22" s="1360" customFormat="1">
      <c r="A336" s="1386">
        <v>598</v>
      </c>
      <c r="B336" s="1340">
        <v>597</v>
      </c>
      <c r="C336" s="1340" t="s">
        <v>7460</v>
      </c>
      <c r="D336" s="1340"/>
      <c r="E336" s="1340"/>
      <c r="F336" s="1340"/>
      <c r="G336" s="1720" t="s">
        <v>7683</v>
      </c>
      <c r="H336" s="1340"/>
      <c r="I336" s="1340" t="s">
        <v>7461</v>
      </c>
      <c r="J336" s="1340">
        <v>1</v>
      </c>
      <c r="K336" s="1340">
        <v>11</v>
      </c>
      <c r="L336" s="667">
        <v>4420</v>
      </c>
      <c r="M336" s="667"/>
      <c r="N336" s="1340" t="s">
        <v>1442</v>
      </c>
      <c r="O336" s="1366" t="s">
        <v>7462</v>
      </c>
      <c r="P336" s="1366"/>
      <c r="Q336" s="1366"/>
      <c r="R336" s="1366"/>
      <c r="S336" s="1340"/>
      <c r="T336" s="1340"/>
      <c r="U336" s="1340"/>
      <c r="V336" s="1365">
        <v>2</v>
      </c>
    </row>
    <row r="337" spans="1:22" s="1360" customFormat="1">
      <c r="A337" s="1446">
        <v>599</v>
      </c>
      <c r="B337" s="1367">
        <v>598</v>
      </c>
      <c r="C337" s="1340" t="s">
        <v>7460</v>
      </c>
      <c r="D337" s="1340"/>
      <c r="E337" s="1340"/>
      <c r="F337" s="1340"/>
      <c r="G337" s="1720" t="s">
        <v>7683</v>
      </c>
      <c r="H337" s="1340"/>
      <c r="I337" s="1340" t="s">
        <v>7461</v>
      </c>
      <c r="J337" s="1340">
        <v>1</v>
      </c>
      <c r="K337" s="1340">
        <v>13</v>
      </c>
      <c r="L337" s="667">
        <v>1527</v>
      </c>
      <c r="M337" s="667"/>
      <c r="N337" s="1340" t="s">
        <v>1442</v>
      </c>
      <c r="O337" s="1366" t="s">
        <v>7462</v>
      </c>
      <c r="P337" s="1366"/>
      <c r="Q337" s="1366"/>
      <c r="R337" s="1366"/>
      <c r="S337" s="1340"/>
      <c r="T337" s="1340"/>
      <c r="U337" s="1340"/>
      <c r="V337" s="1365">
        <v>2</v>
      </c>
    </row>
    <row r="338" spans="1:22" s="1360" customFormat="1">
      <c r="A338" s="1386">
        <v>600</v>
      </c>
      <c r="B338" s="1340">
        <v>599</v>
      </c>
      <c r="C338" s="1340" t="s">
        <v>7460</v>
      </c>
      <c r="D338" s="1340"/>
      <c r="E338" s="1340"/>
      <c r="F338" s="1340"/>
      <c r="G338" s="1720" t="s">
        <v>7683</v>
      </c>
      <c r="H338" s="1340"/>
      <c r="I338" s="1340" t="s">
        <v>7461</v>
      </c>
      <c r="J338" s="1340">
        <v>1</v>
      </c>
      <c r="K338" s="1340">
        <v>14</v>
      </c>
      <c r="L338" s="667">
        <v>484</v>
      </c>
      <c r="M338" s="667"/>
      <c r="N338" s="1340" t="s">
        <v>1442</v>
      </c>
      <c r="O338" s="1366" t="s">
        <v>7462</v>
      </c>
      <c r="P338" s="1366"/>
      <c r="Q338" s="1366"/>
      <c r="R338" s="1366"/>
      <c r="S338" s="1340"/>
      <c r="T338" s="1340"/>
      <c r="U338" s="1340"/>
      <c r="V338" s="1365">
        <v>2</v>
      </c>
    </row>
    <row r="339" spans="1:22" s="1360" customFormat="1" ht="31.5">
      <c r="A339" s="1446">
        <v>601</v>
      </c>
      <c r="B339" s="1367">
        <v>600</v>
      </c>
      <c r="C339" s="1340" t="s">
        <v>7460</v>
      </c>
      <c r="D339" s="1340"/>
      <c r="E339" s="1340"/>
      <c r="F339" s="1340"/>
      <c r="G339" s="1720" t="s">
        <v>7683</v>
      </c>
      <c r="H339" s="1340"/>
      <c r="I339" s="1340" t="s">
        <v>7461</v>
      </c>
      <c r="J339" s="1340">
        <v>1</v>
      </c>
      <c r="K339" s="1340">
        <v>39</v>
      </c>
      <c r="L339" s="667">
        <v>2214</v>
      </c>
      <c r="M339" s="667"/>
      <c r="N339" s="1340" t="s">
        <v>7465</v>
      </c>
      <c r="O339" s="1366" t="s">
        <v>7462</v>
      </c>
      <c r="P339" s="1366"/>
      <c r="Q339" s="1366"/>
      <c r="R339" s="1366"/>
      <c r="S339" s="1340" t="s">
        <v>7464</v>
      </c>
      <c r="T339" s="1340"/>
      <c r="U339" s="1340"/>
      <c r="V339" s="1365">
        <v>2</v>
      </c>
    </row>
    <row r="340" spans="1:22" s="1360" customFormat="1" ht="31.5">
      <c r="A340" s="1386">
        <v>602</v>
      </c>
      <c r="B340" s="1340">
        <v>601</v>
      </c>
      <c r="C340" s="1340" t="s">
        <v>7460</v>
      </c>
      <c r="D340" s="1340"/>
      <c r="E340" s="1340"/>
      <c r="F340" s="1340"/>
      <c r="G340" s="1720" t="s">
        <v>7683</v>
      </c>
      <c r="H340" s="1340"/>
      <c r="I340" s="1340" t="s">
        <v>7461</v>
      </c>
      <c r="J340" s="1340">
        <v>1</v>
      </c>
      <c r="K340" s="1340">
        <v>57</v>
      </c>
      <c r="L340" s="667">
        <v>13613</v>
      </c>
      <c r="M340" s="667"/>
      <c r="N340" s="1340" t="s">
        <v>7466</v>
      </c>
      <c r="O340" s="1366" t="s">
        <v>7462</v>
      </c>
      <c r="P340" s="1366"/>
      <c r="Q340" s="1366"/>
      <c r="R340" s="1366"/>
      <c r="S340" s="1340" t="s">
        <v>7466</v>
      </c>
      <c r="T340" s="1340"/>
      <c r="U340" s="1340"/>
      <c r="V340" s="1365">
        <v>2</v>
      </c>
    </row>
    <row r="341" spans="1:22" s="1360" customFormat="1" ht="31.5">
      <c r="A341" s="1446">
        <v>603</v>
      </c>
      <c r="B341" s="1367">
        <v>602</v>
      </c>
      <c r="C341" s="1340" t="s">
        <v>7460</v>
      </c>
      <c r="D341" s="1340"/>
      <c r="E341" s="1340"/>
      <c r="F341" s="1340"/>
      <c r="G341" s="1720" t="s">
        <v>7683</v>
      </c>
      <c r="H341" s="1340"/>
      <c r="I341" s="1340" t="s">
        <v>7461</v>
      </c>
      <c r="J341" s="1340">
        <v>1</v>
      </c>
      <c r="K341" s="1340">
        <v>66</v>
      </c>
      <c r="L341" s="667">
        <v>440</v>
      </c>
      <c r="M341" s="667"/>
      <c r="N341" s="1340" t="s">
        <v>7466</v>
      </c>
      <c r="O341" s="1366" t="s">
        <v>7462</v>
      </c>
      <c r="P341" s="1366"/>
      <c r="Q341" s="1366"/>
      <c r="R341" s="1366"/>
      <c r="S341" s="1340" t="s">
        <v>7466</v>
      </c>
      <c r="T341" s="1340"/>
      <c r="U341" s="1340"/>
      <c r="V341" s="1365">
        <v>2</v>
      </c>
    </row>
    <row r="342" spans="1:22" s="1360" customFormat="1" ht="47.25">
      <c r="A342" s="1446">
        <v>605</v>
      </c>
      <c r="B342" s="1367">
        <v>604</v>
      </c>
      <c r="C342" s="1340" t="s">
        <v>7460</v>
      </c>
      <c r="D342" s="1340"/>
      <c r="E342" s="1340"/>
      <c r="F342" s="1340"/>
      <c r="G342" s="1720" t="s">
        <v>7683</v>
      </c>
      <c r="H342" s="1340"/>
      <c r="I342" s="1340" t="s">
        <v>7461</v>
      </c>
      <c r="J342" s="1340">
        <v>1</v>
      </c>
      <c r="K342" s="1340">
        <v>282</v>
      </c>
      <c r="L342" s="667">
        <v>254</v>
      </c>
      <c r="M342" s="667"/>
      <c r="N342" s="1340" t="s">
        <v>7468</v>
      </c>
      <c r="O342" s="1366" t="s">
        <v>7462</v>
      </c>
      <c r="P342" s="1366"/>
      <c r="Q342" s="1366"/>
      <c r="R342" s="1366"/>
      <c r="S342" s="1340" t="s">
        <v>7464</v>
      </c>
      <c r="T342" s="1340"/>
      <c r="U342" s="1340"/>
      <c r="V342" s="1365">
        <v>2</v>
      </c>
    </row>
    <row r="343" spans="1:22" s="1360" customFormat="1" ht="31.5">
      <c r="A343" s="1386">
        <v>606</v>
      </c>
      <c r="B343" s="1340">
        <v>605</v>
      </c>
      <c r="C343" s="1340" t="s">
        <v>7460</v>
      </c>
      <c r="D343" s="1340"/>
      <c r="E343" s="1340"/>
      <c r="F343" s="1340"/>
      <c r="G343" s="1720" t="s">
        <v>7683</v>
      </c>
      <c r="H343" s="1340"/>
      <c r="I343" s="1340" t="s">
        <v>7461</v>
      </c>
      <c r="J343" s="1340">
        <v>1</v>
      </c>
      <c r="K343" s="1340">
        <v>324</v>
      </c>
      <c r="L343" s="667">
        <v>340</v>
      </c>
      <c r="M343" s="667"/>
      <c r="N343" s="1340" t="s">
        <v>7466</v>
      </c>
      <c r="O343" s="1366" t="s">
        <v>192</v>
      </c>
      <c r="P343" s="1366"/>
      <c r="Q343" s="1366"/>
      <c r="R343" s="1366"/>
      <c r="S343" s="1340" t="s">
        <v>7466</v>
      </c>
      <c r="T343" s="1340"/>
      <c r="U343" s="1340"/>
      <c r="V343" s="1365">
        <v>2</v>
      </c>
    </row>
    <row r="344" spans="1:22" s="1360" customFormat="1" ht="31.5">
      <c r="A344" s="1446">
        <v>607</v>
      </c>
      <c r="B344" s="1367">
        <v>606</v>
      </c>
      <c r="C344" s="1340" t="s">
        <v>7460</v>
      </c>
      <c r="D344" s="1340"/>
      <c r="E344" s="1340"/>
      <c r="F344" s="1340"/>
      <c r="G344" s="1720" t="s">
        <v>7683</v>
      </c>
      <c r="H344" s="1340"/>
      <c r="I344" s="1340" t="s">
        <v>7461</v>
      </c>
      <c r="J344" s="1340">
        <v>1</v>
      </c>
      <c r="K344" s="1340">
        <v>405</v>
      </c>
      <c r="L344" s="667">
        <v>4729</v>
      </c>
      <c r="M344" s="667"/>
      <c r="N344" s="1340" t="s">
        <v>7466</v>
      </c>
      <c r="O344" s="1366" t="s">
        <v>6960</v>
      </c>
      <c r="P344" s="1366"/>
      <c r="Q344" s="1366"/>
      <c r="R344" s="1366"/>
      <c r="S344" s="1340" t="s">
        <v>7466</v>
      </c>
      <c r="T344" s="1340"/>
      <c r="U344" s="1340"/>
      <c r="V344" s="1365">
        <v>2</v>
      </c>
    </row>
    <row r="345" spans="1:22" s="1360" customFormat="1">
      <c r="A345" s="1386">
        <v>608</v>
      </c>
      <c r="B345" s="1340">
        <v>607</v>
      </c>
      <c r="C345" s="1340" t="s">
        <v>7460</v>
      </c>
      <c r="D345" s="1340"/>
      <c r="E345" s="1340"/>
      <c r="F345" s="1340"/>
      <c r="G345" s="1720" t="s">
        <v>7683</v>
      </c>
      <c r="H345" s="1340"/>
      <c r="I345" s="1340" t="s">
        <v>7461</v>
      </c>
      <c r="J345" s="1340">
        <v>1</v>
      </c>
      <c r="K345" s="1340">
        <v>443</v>
      </c>
      <c r="L345" s="667">
        <v>11965</v>
      </c>
      <c r="M345" s="667"/>
      <c r="N345" s="1340" t="s">
        <v>476</v>
      </c>
      <c r="O345" s="1366" t="s">
        <v>1442</v>
      </c>
      <c r="P345" s="1366"/>
      <c r="Q345" s="1366"/>
      <c r="R345" s="1366"/>
      <c r="S345" s="1340" t="s">
        <v>7469</v>
      </c>
      <c r="T345" s="1340"/>
      <c r="U345" s="1340"/>
      <c r="V345" s="1365">
        <v>2</v>
      </c>
    </row>
    <row r="346" spans="1:22" s="1360" customFormat="1" ht="31.5">
      <c r="A346" s="1386">
        <v>610</v>
      </c>
      <c r="B346" s="1340">
        <v>609</v>
      </c>
      <c r="C346" s="1340" t="s">
        <v>7460</v>
      </c>
      <c r="D346" s="1340"/>
      <c r="E346" s="1340"/>
      <c r="F346" s="1340"/>
      <c r="G346" s="1720" t="s">
        <v>7683</v>
      </c>
      <c r="H346" s="1340"/>
      <c r="I346" s="1340" t="s">
        <v>7461</v>
      </c>
      <c r="J346" s="1340">
        <v>1</v>
      </c>
      <c r="K346" s="1340">
        <v>900</v>
      </c>
      <c r="L346" s="667">
        <v>6553</v>
      </c>
      <c r="M346" s="667"/>
      <c r="N346" s="1340" t="s">
        <v>7471</v>
      </c>
      <c r="O346" s="1366" t="s">
        <v>7462</v>
      </c>
      <c r="P346" s="1366"/>
      <c r="Q346" s="1366"/>
      <c r="R346" s="1366"/>
      <c r="S346" s="1340" t="s">
        <v>7464</v>
      </c>
      <c r="T346" s="1340"/>
      <c r="U346" s="1340"/>
      <c r="V346" s="1365">
        <v>2</v>
      </c>
    </row>
    <row r="347" spans="1:22" s="1360" customFormat="1" ht="31.5">
      <c r="A347" s="1446">
        <v>611</v>
      </c>
      <c r="B347" s="1367">
        <v>610</v>
      </c>
      <c r="C347" s="1340" t="s">
        <v>7472</v>
      </c>
      <c r="D347" s="1340"/>
      <c r="E347" s="1340"/>
      <c r="F347" s="1340"/>
      <c r="G347" s="1720" t="s">
        <v>7683</v>
      </c>
      <c r="H347" s="1340"/>
      <c r="I347" s="1340" t="s">
        <v>7461</v>
      </c>
      <c r="J347" s="1340">
        <v>2</v>
      </c>
      <c r="K347" s="1340">
        <v>17</v>
      </c>
      <c r="L347" s="667">
        <v>3151</v>
      </c>
      <c r="M347" s="667"/>
      <c r="N347" s="1340" t="s">
        <v>7473</v>
      </c>
      <c r="O347" s="1366" t="s">
        <v>7462</v>
      </c>
      <c r="P347" s="1366"/>
      <c r="Q347" s="1366"/>
      <c r="R347" s="1366"/>
      <c r="S347" s="1340"/>
      <c r="T347" s="1340"/>
      <c r="U347" s="1340"/>
      <c r="V347" s="1365">
        <v>2</v>
      </c>
    </row>
    <row r="348" spans="1:22" s="1360" customFormat="1" ht="31.5">
      <c r="A348" s="1386">
        <v>612</v>
      </c>
      <c r="B348" s="1340">
        <v>611</v>
      </c>
      <c r="C348" s="1340" t="s">
        <v>7472</v>
      </c>
      <c r="D348" s="1340"/>
      <c r="E348" s="1340"/>
      <c r="F348" s="1340"/>
      <c r="G348" s="1720" t="s">
        <v>7683</v>
      </c>
      <c r="H348" s="1340"/>
      <c r="I348" s="1340" t="s">
        <v>7461</v>
      </c>
      <c r="J348" s="1340">
        <v>2</v>
      </c>
      <c r="K348" s="1340">
        <v>30</v>
      </c>
      <c r="L348" s="667">
        <v>1310</v>
      </c>
      <c r="M348" s="667"/>
      <c r="N348" s="1340" t="s">
        <v>7473</v>
      </c>
      <c r="O348" s="1366" t="s">
        <v>7462</v>
      </c>
      <c r="P348" s="1366"/>
      <c r="Q348" s="1366"/>
      <c r="R348" s="1366"/>
      <c r="S348" s="1340"/>
      <c r="T348" s="1340"/>
      <c r="U348" s="1340"/>
      <c r="V348" s="1365">
        <v>2</v>
      </c>
    </row>
    <row r="349" spans="1:22" s="1360" customFormat="1" ht="31.5">
      <c r="A349" s="1446">
        <v>613</v>
      </c>
      <c r="B349" s="1367">
        <v>612</v>
      </c>
      <c r="C349" s="1340" t="s">
        <v>7472</v>
      </c>
      <c r="D349" s="1340"/>
      <c r="E349" s="1340"/>
      <c r="F349" s="1340"/>
      <c r="G349" s="1720" t="s">
        <v>7683</v>
      </c>
      <c r="H349" s="1340"/>
      <c r="I349" s="1340" t="s">
        <v>7461</v>
      </c>
      <c r="J349" s="1340">
        <v>2</v>
      </c>
      <c r="K349" s="1340">
        <v>38</v>
      </c>
      <c r="L349" s="667">
        <v>1859</v>
      </c>
      <c r="M349" s="667"/>
      <c r="N349" s="1340" t="s">
        <v>7473</v>
      </c>
      <c r="O349" s="1366" t="s">
        <v>7462</v>
      </c>
      <c r="P349" s="1366"/>
      <c r="Q349" s="1366"/>
      <c r="R349" s="1366"/>
      <c r="S349" s="1340"/>
      <c r="T349" s="1340"/>
      <c r="U349" s="1340"/>
      <c r="V349" s="1365">
        <v>2</v>
      </c>
    </row>
    <row r="350" spans="1:22" s="1360" customFormat="1">
      <c r="A350" s="1386">
        <v>614</v>
      </c>
      <c r="B350" s="1340">
        <v>613</v>
      </c>
      <c r="C350" s="1340" t="s">
        <v>7472</v>
      </c>
      <c r="D350" s="1340"/>
      <c r="E350" s="1340"/>
      <c r="F350" s="1340"/>
      <c r="G350" s="1720" t="s">
        <v>7683</v>
      </c>
      <c r="H350" s="1340"/>
      <c r="I350" s="1340" t="s">
        <v>7461</v>
      </c>
      <c r="J350" s="1340">
        <v>2</v>
      </c>
      <c r="K350" s="1340">
        <v>46</v>
      </c>
      <c r="L350" s="667">
        <v>778</v>
      </c>
      <c r="M350" s="667"/>
      <c r="N350" s="1340"/>
      <c r="O350" s="1366" t="s">
        <v>7462</v>
      </c>
      <c r="P350" s="1366"/>
      <c r="Q350" s="1366"/>
      <c r="R350" s="1366"/>
      <c r="S350" s="1340" t="s">
        <v>7464</v>
      </c>
      <c r="T350" s="1340"/>
      <c r="U350" s="1340"/>
      <c r="V350" s="1365">
        <v>2</v>
      </c>
    </row>
    <row r="351" spans="1:22" s="1360" customFormat="1" ht="31.5">
      <c r="A351" s="1386">
        <v>616</v>
      </c>
      <c r="B351" s="1340">
        <v>615</v>
      </c>
      <c r="C351" s="1340" t="s">
        <v>7472</v>
      </c>
      <c r="D351" s="1340"/>
      <c r="E351" s="1340"/>
      <c r="F351" s="1340"/>
      <c r="G351" s="1720" t="s">
        <v>7683</v>
      </c>
      <c r="H351" s="1340"/>
      <c r="I351" s="1340" t="s">
        <v>7461</v>
      </c>
      <c r="J351" s="1340">
        <v>2</v>
      </c>
      <c r="K351" s="1340">
        <v>94</v>
      </c>
      <c r="L351" s="667">
        <v>10267</v>
      </c>
      <c r="M351" s="667"/>
      <c r="N351" s="1340" t="s">
        <v>7475</v>
      </c>
      <c r="O351" s="1366" t="s">
        <v>7462</v>
      </c>
      <c r="P351" s="1366"/>
      <c r="Q351" s="1366"/>
      <c r="R351" s="1366"/>
      <c r="S351" s="1340"/>
      <c r="T351" s="1340"/>
      <c r="U351" s="1340"/>
      <c r="V351" s="1365">
        <v>2</v>
      </c>
    </row>
    <row r="352" spans="1:22" s="1360" customFormat="1" ht="31.5">
      <c r="A352" s="1446">
        <v>617</v>
      </c>
      <c r="B352" s="1367">
        <v>616</v>
      </c>
      <c r="C352" s="1340" t="s">
        <v>7460</v>
      </c>
      <c r="D352" s="1340"/>
      <c r="E352" s="1340"/>
      <c r="F352" s="1340"/>
      <c r="G352" s="1720" t="s">
        <v>7683</v>
      </c>
      <c r="H352" s="1340"/>
      <c r="I352" s="1340" t="s">
        <v>7461</v>
      </c>
      <c r="J352" s="1340">
        <v>2</v>
      </c>
      <c r="K352" s="1340">
        <v>141</v>
      </c>
      <c r="L352" s="667">
        <v>4660</v>
      </c>
      <c r="M352" s="667"/>
      <c r="N352" s="1340" t="s">
        <v>7476</v>
      </c>
      <c r="O352" s="1366" t="s">
        <v>7462</v>
      </c>
      <c r="P352" s="1366"/>
      <c r="Q352" s="1366"/>
      <c r="R352" s="1366"/>
      <c r="S352" s="1340" t="s">
        <v>7464</v>
      </c>
      <c r="T352" s="1340"/>
      <c r="U352" s="1340"/>
      <c r="V352" s="1365">
        <v>2</v>
      </c>
    </row>
    <row r="353" spans="1:22" s="1360" customFormat="1" ht="31.5">
      <c r="A353" s="1386">
        <v>618</v>
      </c>
      <c r="B353" s="1340">
        <v>617</v>
      </c>
      <c r="C353" s="1340" t="s">
        <v>7477</v>
      </c>
      <c r="D353" s="1340"/>
      <c r="E353" s="1340"/>
      <c r="F353" s="1340"/>
      <c r="G353" s="1720" t="s">
        <v>7683</v>
      </c>
      <c r="H353" s="1340"/>
      <c r="I353" s="1340" t="s">
        <v>7461</v>
      </c>
      <c r="J353" s="1340">
        <v>3</v>
      </c>
      <c r="K353" s="1340">
        <v>42</v>
      </c>
      <c r="L353" s="667">
        <v>298</v>
      </c>
      <c r="M353" s="667"/>
      <c r="N353" s="1340" t="s">
        <v>7478</v>
      </c>
      <c r="O353" s="1366" t="s">
        <v>7462</v>
      </c>
      <c r="P353" s="1366"/>
      <c r="Q353" s="1366"/>
      <c r="R353" s="1366"/>
      <c r="S353" s="1340"/>
      <c r="T353" s="1340"/>
      <c r="U353" s="1340"/>
      <c r="V353" s="1365">
        <v>2</v>
      </c>
    </row>
    <row r="354" spans="1:22" s="1360" customFormat="1" ht="31.5">
      <c r="A354" s="1446">
        <v>619</v>
      </c>
      <c r="B354" s="1367">
        <v>618</v>
      </c>
      <c r="C354" s="1340" t="s">
        <v>7477</v>
      </c>
      <c r="D354" s="1340"/>
      <c r="E354" s="1340"/>
      <c r="F354" s="1340"/>
      <c r="G354" s="1720" t="s">
        <v>7683</v>
      </c>
      <c r="H354" s="1340"/>
      <c r="I354" s="1340" t="s">
        <v>7461</v>
      </c>
      <c r="J354" s="1340">
        <v>3</v>
      </c>
      <c r="K354" s="1340">
        <v>49</v>
      </c>
      <c r="L354" s="667">
        <v>1706</v>
      </c>
      <c r="M354" s="667"/>
      <c r="N354" s="1340" t="s">
        <v>7478</v>
      </c>
      <c r="O354" s="1366" t="s">
        <v>7462</v>
      </c>
      <c r="P354" s="1366"/>
      <c r="Q354" s="1366"/>
      <c r="R354" s="1366"/>
      <c r="S354" s="1340"/>
      <c r="T354" s="1340"/>
      <c r="U354" s="1340"/>
      <c r="V354" s="1365">
        <v>2</v>
      </c>
    </row>
    <row r="355" spans="1:22" s="1360" customFormat="1" ht="31.5">
      <c r="A355" s="1386">
        <v>620</v>
      </c>
      <c r="B355" s="1340">
        <v>619</v>
      </c>
      <c r="C355" s="1340" t="s">
        <v>7477</v>
      </c>
      <c r="D355" s="1340"/>
      <c r="E355" s="1340"/>
      <c r="F355" s="1340"/>
      <c r="G355" s="1720" t="s">
        <v>7683</v>
      </c>
      <c r="H355" s="1340"/>
      <c r="I355" s="1340" t="s">
        <v>7461</v>
      </c>
      <c r="J355" s="1340">
        <v>3</v>
      </c>
      <c r="K355" s="1340">
        <v>57</v>
      </c>
      <c r="L355" s="667">
        <v>2082</v>
      </c>
      <c r="M355" s="667"/>
      <c r="N355" s="1340" t="s">
        <v>7475</v>
      </c>
      <c r="O355" s="1366" t="s">
        <v>7462</v>
      </c>
      <c r="P355" s="1366"/>
      <c r="Q355" s="1366"/>
      <c r="R355" s="1366"/>
      <c r="S355" s="1340"/>
      <c r="T355" s="1340"/>
      <c r="U355" s="1340"/>
      <c r="V355" s="1365">
        <v>2</v>
      </c>
    </row>
    <row r="356" spans="1:22" s="1360" customFormat="1" ht="47.25">
      <c r="A356" s="1446">
        <v>621</v>
      </c>
      <c r="B356" s="1367">
        <v>620</v>
      </c>
      <c r="C356" s="1340" t="s">
        <v>7477</v>
      </c>
      <c r="D356" s="1340"/>
      <c r="E356" s="1340"/>
      <c r="F356" s="1340"/>
      <c r="G356" s="1720" t="s">
        <v>7683</v>
      </c>
      <c r="H356" s="1340"/>
      <c r="I356" s="1340" t="s">
        <v>7461</v>
      </c>
      <c r="J356" s="1340">
        <v>3</v>
      </c>
      <c r="K356" s="1340">
        <v>60</v>
      </c>
      <c r="L356" s="667">
        <v>5044</v>
      </c>
      <c r="M356" s="667"/>
      <c r="N356" s="1340" t="s">
        <v>7479</v>
      </c>
      <c r="O356" s="1366" t="s">
        <v>7462</v>
      </c>
      <c r="P356" s="1366"/>
      <c r="Q356" s="1366"/>
      <c r="R356" s="1366"/>
      <c r="S356" s="1340" t="s">
        <v>7464</v>
      </c>
      <c r="T356" s="1340"/>
      <c r="U356" s="1340"/>
      <c r="V356" s="1365">
        <v>2</v>
      </c>
    </row>
    <row r="357" spans="1:22" s="1360" customFormat="1" ht="31.5">
      <c r="A357" s="1386">
        <v>622</v>
      </c>
      <c r="B357" s="1340">
        <v>621</v>
      </c>
      <c r="C357" s="1340" t="s">
        <v>7477</v>
      </c>
      <c r="D357" s="1340"/>
      <c r="E357" s="1340"/>
      <c r="F357" s="1340"/>
      <c r="G357" s="1720" t="s">
        <v>7683</v>
      </c>
      <c r="H357" s="1340"/>
      <c r="I357" s="1340" t="s">
        <v>7461</v>
      </c>
      <c r="J357" s="1340">
        <v>3</v>
      </c>
      <c r="K357" s="1340">
        <v>61</v>
      </c>
      <c r="L357" s="667">
        <v>577</v>
      </c>
      <c r="M357" s="667"/>
      <c r="N357" s="1340" t="s">
        <v>7475</v>
      </c>
      <c r="O357" s="1366" t="s">
        <v>6960</v>
      </c>
      <c r="P357" s="1366"/>
      <c r="Q357" s="1366"/>
      <c r="R357" s="1366"/>
      <c r="S357" s="1340" t="s">
        <v>7475</v>
      </c>
      <c r="T357" s="1340"/>
      <c r="U357" s="1340"/>
      <c r="V357" s="1365">
        <v>2</v>
      </c>
    </row>
    <row r="358" spans="1:22" s="1360" customFormat="1" ht="31.5">
      <c r="A358" s="1386">
        <v>626</v>
      </c>
      <c r="B358" s="1340">
        <v>625</v>
      </c>
      <c r="C358" s="1340" t="s">
        <v>7477</v>
      </c>
      <c r="D358" s="1340"/>
      <c r="E358" s="1340"/>
      <c r="F358" s="1340"/>
      <c r="G358" s="1720" t="s">
        <v>7683</v>
      </c>
      <c r="H358" s="1340"/>
      <c r="I358" s="1340" t="s">
        <v>7461</v>
      </c>
      <c r="J358" s="1340">
        <v>3</v>
      </c>
      <c r="K358" s="1340">
        <v>74</v>
      </c>
      <c r="L358" s="667">
        <v>1280</v>
      </c>
      <c r="M358" s="667"/>
      <c r="N358" s="1340" t="s">
        <v>7475</v>
      </c>
      <c r="O358" s="1366" t="s">
        <v>192</v>
      </c>
      <c r="P358" s="1366"/>
      <c r="Q358" s="1366"/>
      <c r="R358" s="1366"/>
      <c r="S358" s="1340"/>
      <c r="T358" s="1340"/>
      <c r="U358" s="1340"/>
      <c r="V358" s="1365">
        <v>2</v>
      </c>
    </row>
    <row r="359" spans="1:22" s="1360" customFormat="1" ht="31.5">
      <c r="A359" s="1446">
        <v>627</v>
      </c>
      <c r="B359" s="1367">
        <v>626</v>
      </c>
      <c r="C359" s="1340" t="s">
        <v>7482</v>
      </c>
      <c r="D359" s="1340"/>
      <c r="E359" s="1340"/>
      <c r="F359" s="1340"/>
      <c r="G359" s="1720" t="s">
        <v>7683</v>
      </c>
      <c r="H359" s="1340"/>
      <c r="I359" s="1340" t="s">
        <v>7461</v>
      </c>
      <c r="J359" s="1340">
        <v>4</v>
      </c>
      <c r="K359" s="1340">
        <v>2</v>
      </c>
      <c r="L359" s="667">
        <v>6404</v>
      </c>
      <c r="M359" s="667"/>
      <c r="N359" s="1340" t="s">
        <v>7475</v>
      </c>
      <c r="O359" s="1366" t="s">
        <v>7462</v>
      </c>
      <c r="P359" s="1366"/>
      <c r="Q359" s="1366"/>
      <c r="R359" s="1366"/>
      <c r="S359" s="1340"/>
      <c r="T359" s="1340"/>
      <c r="U359" s="1340"/>
      <c r="V359" s="1365">
        <v>2</v>
      </c>
    </row>
    <row r="360" spans="1:22" s="1360" customFormat="1" ht="31.5">
      <c r="A360" s="1386">
        <v>628</v>
      </c>
      <c r="B360" s="1340">
        <v>627</v>
      </c>
      <c r="C360" s="1340" t="s">
        <v>7482</v>
      </c>
      <c r="D360" s="1340"/>
      <c r="E360" s="1340"/>
      <c r="F360" s="1340"/>
      <c r="G360" s="1720" t="s">
        <v>7683</v>
      </c>
      <c r="H360" s="1340"/>
      <c r="I360" s="1340" t="s">
        <v>7461</v>
      </c>
      <c r="J360" s="1340">
        <v>4</v>
      </c>
      <c r="K360" s="1340">
        <v>3</v>
      </c>
      <c r="L360" s="667">
        <v>14810</v>
      </c>
      <c r="M360" s="667"/>
      <c r="N360" s="1340" t="s">
        <v>7475</v>
      </c>
      <c r="O360" s="1366" t="s">
        <v>7462</v>
      </c>
      <c r="P360" s="1366"/>
      <c r="Q360" s="1366"/>
      <c r="R360" s="1366"/>
      <c r="S360" s="1340"/>
      <c r="T360" s="1340"/>
      <c r="U360" s="1340"/>
      <c r="V360" s="1365">
        <v>2</v>
      </c>
    </row>
    <row r="361" spans="1:22" s="1360" customFormat="1" ht="31.5">
      <c r="A361" s="1446">
        <v>629</v>
      </c>
      <c r="B361" s="1367">
        <v>628</v>
      </c>
      <c r="C361" s="1340" t="s">
        <v>7482</v>
      </c>
      <c r="D361" s="1340"/>
      <c r="E361" s="1340"/>
      <c r="F361" s="1340"/>
      <c r="G361" s="1720" t="s">
        <v>7683</v>
      </c>
      <c r="H361" s="1340"/>
      <c r="I361" s="1340" t="s">
        <v>7461</v>
      </c>
      <c r="J361" s="1340">
        <v>4</v>
      </c>
      <c r="K361" s="1340">
        <v>4</v>
      </c>
      <c r="L361" s="667">
        <v>8229</v>
      </c>
      <c r="M361" s="667"/>
      <c r="N361" s="1340" t="s">
        <v>7475</v>
      </c>
      <c r="O361" s="1366" t="s">
        <v>7462</v>
      </c>
      <c r="P361" s="1366"/>
      <c r="Q361" s="1366"/>
      <c r="R361" s="1366"/>
      <c r="S361" s="1340"/>
      <c r="T361" s="1340"/>
      <c r="U361" s="1340"/>
      <c r="V361" s="1365">
        <v>2</v>
      </c>
    </row>
    <row r="362" spans="1:22" s="1360" customFormat="1" ht="31.5">
      <c r="A362" s="1386">
        <v>630</v>
      </c>
      <c r="B362" s="1340">
        <v>629</v>
      </c>
      <c r="C362" s="1340" t="s">
        <v>7482</v>
      </c>
      <c r="D362" s="1340"/>
      <c r="E362" s="1340"/>
      <c r="F362" s="1340"/>
      <c r="G362" s="1720" t="s">
        <v>7683</v>
      </c>
      <c r="H362" s="1340"/>
      <c r="I362" s="1340" t="s">
        <v>7461</v>
      </c>
      <c r="J362" s="1340">
        <v>4</v>
      </c>
      <c r="K362" s="1340">
        <v>5</v>
      </c>
      <c r="L362" s="667">
        <v>509</v>
      </c>
      <c r="M362" s="667"/>
      <c r="N362" s="1340" t="s">
        <v>7475</v>
      </c>
      <c r="O362" s="1366" t="s">
        <v>7462</v>
      </c>
      <c r="P362" s="1366"/>
      <c r="Q362" s="1366"/>
      <c r="R362" s="1366"/>
      <c r="S362" s="1340"/>
      <c r="T362" s="1340"/>
      <c r="U362" s="1340"/>
      <c r="V362" s="1365">
        <v>2</v>
      </c>
    </row>
    <row r="363" spans="1:22" s="1360" customFormat="1" ht="31.5">
      <c r="A363" s="1446">
        <v>631</v>
      </c>
      <c r="B363" s="1367">
        <v>630</v>
      </c>
      <c r="C363" s="1340" t="s">
        <v>7482</v>
      </c>
      <c r="D363" s="1340"/>
      <c r="E363" s="1340"/>
      <c r="F363" s="1340"/>
      <c r="G363" s="1720" t="s">
        <v>7683</v>
      </c>
      <c r="H363" s="1340"/>
      <c r="I363" s="1340" t="s">
        <v>7461</v>
      </c>
      <c r="J363" s="1340">
        <v>4</v>
      </c>
      <c r="K363" s="1340">
        <v>9</v>
      </c>
      <c r="L363" s="667">
        <v>3584</v>
      </c>
      <c r="M363" s="667"/>
      <c r="N363" s="1340" t="s">
        <v>7475</v>
      </c>
      <c r="O363" s="1366" t="s">
        <v>7462</v>
      </c>
      <c r="P363" s="1366"/>
      <c r="Q363" s="1366"/>
      <c r="R363" s="1366"/>
      <c r="S363" s="1340"/>
      <c r="T363" s="1340"/>
      <c r="U363" s="1340"/>
      <c r="V363" s="1365">
        <v>2</v>
      </c>
    </row>
    <row r="364" spans="1:22" s="1360" customFormat="1" ht="31.5">
      <c r="A364" s="1386">
        <v>632</v>
      </c>
      <c r="B364" s="1340">
        <v>631</v>
      </c>
      <c r="C364" s="1340" t="s">
        <v>7482</v>
      </c>
      <c r="D364" s="1340"/>
      <c r="E364" s="1340"/>
      <c r="F364" s="1340"/>
      <c r="G364" s="1720" t="s">
        <v>7683</v>
      </c>
      <c r="H364" s="1340"/>
      <c r="I364" s="1340" t="s">
        <v>7461</v>
      </c>
      <c r="J364" s="1340">
        <v>4</v>
      </c>
      <c r="K364" s="1340">
        <v>13</v>
      </c>
      <c r="L364" s="667">
        <v>7116</v>
      </c>
      <c r="M364" s="667"/>
      <c r="N364" s="1340" t="s">
        <v>7475</v>
      </c>
      <c r="O364" s="1366" t="s">
        <v>7462</v>
      </c>
      <c r="P364" s="1366"/>
      <c r="Q364" s="1366"/>
      <c r="R364" s="1366"/>
      <c r="S364" s="1340"/>
      <c r="T364" s="1340"/>
      <c r="U364" s="1340"/>
      <c r="V364" s="1365">
        <v>2</v>
      </c>
    </row>
    <row r="365" spans="1:22" s="1360" customFormat="1" ht="31.5">
      <c r="A365" s="1446">
        <v>633</v>
      </c>
      <c r="B365" s="1367">
        <v>632</v>
      </c>
      <c r="C365" s="1340" t="s">
        <v>7482</v>
      </c>
      <c r="D365" s="1340"/>
      <c r="E365" s="1340"/>
      <c r="F365" s="1340"/>
      <c r="G365" s="1720" t="s">
        <v>7683</v>
      </c>
      <c r="H365" s="1340"/>
      <c r="I365" s="1340" t="s">
        <v>7461</v>
      </c>
      <c r="J365" s="1340">
        <v>4</v>
      </c>
      <c r="K365" s="1340">
        <v>15</v>
      </c>
      <c r="L365" s="667">
        <v>2312</v>
      </c>
      <c r="M365" s="667"/>
      <c r="N365" s="1340" t="s">
        <v>7475</v>
      </c>
      <c r="O365" s="1366" t="s">
        <v>6960</v>
      </c>
      <c r="P365" s="1366"/>
      <c r="Q365" s="1366"/>
      <c r="R365" s="1366"/>
      <c r="S365" s="1340"/>
      <c r="T365" s="1340"/>
      <c r="U365" s="1340"/>
      <c r="V365" s="1365">
        <v>2</v>
      </c>
    </row>
    <row r="366" spans="1:22" s="1360" customFormat="1" ht="31.5">
      <c r="A366" s="1386">
        <v>634</v>
      </c>
      <c r="B366" s="1340">
        <v>633</v>
      </c>
      <c r="C366" s="1340" t="s">
        <v>7482</v>
      </c>
      <c r="D366" s="1340"/>
      <c r="E366" s="1340"/>
      <c r="F366" s="1340"/>
      <c r="G366" s="1720" t="s">
        <v>7683</v>
      </c>
      <c r="H366" s="1340"/>
      <c r="I366" s="1340" t="s">
        <v>7461</v>
      </c>
      <c r="J366" s="1340">
        <v>4</v>
      </c>
      <c r="K366" s="1340">
        <v>17</v>
      </c>
      <c r="L366" s="667">
        <v>1013</v>
      </c>
      <c r="M366" s="667"/>
      <c r="N366" s="1340" t="s">
        <v>7475</v>
      </c>
      <c r="O366" s="1366" t="s">
        <v>6960</v>
      </c>
      <c r="P366" s="1366"/>
      <c r="Q366" s="1366"/>
      <c r="R366" s="1366"/>
      <c r="S366" s="1340"/>
      <c r="T366" s="1340"/>
      <c r="U366" s="1340"/>
      <c r="V366" s="1365">
        <v>2</v>
      </c>
    </row>
    <row r="367" spans="1:22" s="1360" customFormat="1" ht="31.5">
      <c r="A367" s="1446">
        <v>635</v>
      </c>
      <c r="B367" s="1367">
        <v>634</v>
      </c>
      <c r="C367" s="1340" t="s">
        <v>7482</v>
      </c>
      <c r="D367" s="1340"/>
      <c r="E367" s="1340"/>
      <c r="F367" s="1340"/>
      <c r="G367" s="1720" t="s">
        <v>7683</v>
      </c>
      <c r="H367" s="1340"/>
      <c r="I367" s="1340" t="s">
        <v>7461</v>
      </c>
      <c r="J367" s="1340">
        <v>4</v>
      </c>
      <c r="K367" s="1340">
        <v>21</v>
      </c>
      <c r="L367" s="667">
        <v>4664</v>
      </c>
      <c r="M367" s="667"/>
      <c r="N367" s="1340" t="s">
        <v>7475</v>
      </c>
      <c r="O367" s="1366" t="s">
        <v>7462</v>
      </c>
      <c r="P367" s="1366"/>
      <c r="Q367" s="1366"/>
      <c r="R367" s="1366"/>
      <c r="S367" s="1340"/>
      <c r="T367" s="1340"/>
      <c r="U367" s="1340"/>
      <c r="V367" s="1365">
        <v>2</v>
      </c>
    </row>
    <row r="368" spans="1:22" s="1360" customFormat="1" ht="31.5">
      <c r="A368" s="1386">
        <v>636</v>
      </c>
      <c r="B368" s="1340">
        <v>635</v>
      </c>
      <c r="C368" s="1340" t="s">
        <v>7482</v>
      </c>
      <c r="D368" s="1340"/>
      <c r="E368" s="1340"/>
      <c r="F368" s="1340"/>
      <c r="G368" s="1720" t="s">
        <v>7683</v>
      </c>
      <c r="H368" s="1340"/>
      <c r="I368" s="1340" t="s">
        <v>7461</v>
      </c>
      <c r="J368" s="1340">
        <v>4</v>
      </c>
      <c r="K368" s="1340">
        <v>40</v>
      </c>
      <c r="L368" s="667">
        <v>3783</v>
      </c>
      <c r="M368" s="667"/>
      <c r="N368" s="1340" t="s">
        <v>7475</v>
      </c>
      <c r="O368" s="1366" t="s">
        <v>6960</v>
      </c>
      <c r="P368" s="1366"/>
      <c r="Q368" s="1366"/>
      <c r="R368" s="1366"/>
      <c r="S368" s="1340"/>
      <c r="T368" s="1340"/>
      <c r="U368" s="1340"/>
      <c r="V368" s="1365">
        <v>2</v>
      </c>
    </row>
    <row r="369" spans="1:22" s="1360" customFormat="1" ht="31.5">
      <c r="A369" s="1446">
        <v>637</v>
      </c>
      <c r="B369" s="1367">
        <v>636</v>
      </c>
      <c r="C369" s="1340" t="s">
        <v>7482</v>
      </c>
      <c r="D369" s="1340"/>
      <c r="E369" s="1340"/>
      <c r="F369" s="1340"/>
      <c r="G369" s="1720" t="s">
        <v>7683</v>
      </c>
      <c r="H369" s="1340"/>
      <c r="I369" s="1340" t="s">
        <v>7461</v>
      </c>
      <c r="J369" s="1340">
        <v>4</v>
      </c>
      <c r="K369" s="1340">
        <v>41</v>
      </c>
      <c r="L369" s="667">
        <v>522</v>
      </c>
      <c r="M369" s="667"/>
      <c r="N369" s="1340" t="s">
        <v>7475</v>
      </c>
      <c r="O369" s="1366" t="s">
        <v>7462</v>
      </c>
      <c r="P369" s="1366"/>
      <c r="Q369" s="1366"/>
      <c r="R369" s="1366"/>
      <c r="S369" s="1340"/>
      <c r="T369" s="1340"/>
      <c r="U369" s="1340"/>
      <c r="V369" s="1365">
        <v>2</v>
      </c>
    </row>
    <row r="370" spans="1:22" s="1360" customFormat="1" ht="31.5">
      <c r="A370" s="1386">
        <v>638</v>
      </c>
      <c r="B370" s="1340">
        <v>637</v>
      </c>
      <c r="C370" s="1340" t="s">
        <v>7482</v>
      </c>
      <c r="D370" s="1340"/>
      <c r="E370" s="1340"/>
      <c r="F370" s="1340"/>
      <c r="G370" s="1720" t="s">
        <v>7683</v>
      </c>
      <c r="H370" s="1340"/>
      <c r="I370" s="1340" t="s">
        <v>7461</v>
      </c>
      <c r="J370" s="1340">
        <v>4</v>
      </c>
      <c r="K370" s="1340">
        <v>42</v>
      </c>
      <c r="L370" s="667">
        <v>650</v>
      </c>
      <c r="M370" s="667"/>
      <c r="N370" s="1340" t="s">
        <v>7475</v>
      </c>
      <c r="O370" s="1366" t="s">
        <v>7483</v>
      </c>
      <c r="P370" s="1366"/>
      <c r="Q370" s="1366"/>
      <c r="R370" s="1366"/>
      <c r="S370" s="1340" t="s">
        <v>7484</v>
      </c>
      <c r="T370" s="1340"/>
      <c r="U370" s="1340"/>
      <c r="V370" s="1365">
        <v>2</v>
      </c>
    </row>
    <row r="371" spans="1:22" s="1360" customFormat="1" ht="31.5">
      <c r="A371" s="1446">
        <v>639</v>
      </c>
      <c r="B371" s="1367">
        <v>638</v>
      </c>
      <c r="C371" s="1340" t="s">
        <v>7482</v>
      </c>
      <c r="D371" s="1340"/>
      <c r="E371" s="1340"/>
      <c r="F371" s="1340"/>
      <c r="G371" s="1720" t="s">
        <v>7683</v>
      </c>
      <c r="H371" s="1340"/>
      <c r="I371" s="1340" t="s">
        <v>7461</v>
      </c>
      <c r="J371" s="1340">
        <v>4</v>
      </c>
      <c r="K371" s="1340">
        <v>49</v>
      </c>
      <c r="L371" s="667">
        <v>3180</v>
      </c>
      <c r="M371" s="667"/>
      <c r="N371" s="1340" t="s">
        <v>7475</v>
      </c>
      <c r="O371" s="1366" t="s">
        <v>7462</v>
      </c>
      <c r="P371" s="1366"/>
      <c r="Q371" s="1366"/>
      <c r="R371" s="1366"/>
      <c r="S371" s="1340"/>
      <c r="T371" s="1340"/>
      <c r="U371" s="1340"/>
      <c r="V371" s="1365">
        <v>2</v>
      </c>
    </row>
    <row r="372" spans="1:22" s="1360" customFormat="1" ht="31.5">
      <c r="A372" s="1386">
        <v>640</v>
      </c>
      <c r="B372" s="1340">
        <v>639</v>
      </c>
      <c r="C372" s="1340" t="s">
        <v>7482</v>
      </c>
      <c r="D372" s="1340"/>
      <c r="E372" s="1340"/>
      <c r="F372" s="1340"/>
      <c r="G372" s="1720" t="s">
        <v>7683</v>
      </c>
      <c r="H372" s="1340"/>
      <c r="I372" s="1340" t="s">
        <v>7461</v>
      </c>
      <c r="J372" s="1340">
        <v>4</v>
      </c>
      <c r="K372" s="1340">
        <v>51</v>
      </c>
      <c r="L372" s="667">
        <v>3366</v>
      </c>
      <c r="M372" s="667"/>
      <c r="N372" s="1340" t="s">
        <v>7475</v>
      </c>
      <c r="O372" s="1366" t="s">
        <v>7462</v>
      </c>
      <c r="P372" s="1366"/>
      <c r="Q372" s="1366"/>
      <c r="R372" s="1366"/>
      <c r="S372" s="1340"/>
      <c r="T372" s="1340"/>
      <c r="U372" s="1340"/>
      <c r="V372" s="1365">
        <v>2</v>
      </c>
    </row>
    <row r="373" spans="1:22" s="1360" customFormat="1" ht="31.5">
      <c r="A373" s="1446">
        <v>641</v>
      </c>
      <c r="B373" s="1367">
        <v>640</v>
      </c>
      <c r="C373" s="1340" t="s">
        <v>7482</v>
      </c>
      <c r="D373" s="1340"/>
      <c r="E373" s="1340"/>
      <c r="F373" s="1340"/>
      <c r="G373" s="1720" t="s">
        <v>7683</v>
      </c>
      <c r="H373" s="1340"/>
      <c r="I373" s="1340" t="s">
        <v>7461</v>
      </c>
      <c r="J373" s="1340">
        <v>4</v>
      </c>
      <c r="K373" s="1340">
        <v>56</v>
      </c>
      <c r="L373" s="667">
        <v>15225</v>
      </c>
      <c r="M373" s="667"/>
      <c r="N373" s="1340" t="s">
        <v>7475</v>
      </c>
      <c r="O373" s="1366" t="s">
        <v>7462</v>
      </c>
      <c r="P373" s="1366"/>
      <c r="Q373" s="1366"/>
      <c r="R373" s="1366"/>
      <c r="S373" s="1340"/>
      <c r="T373" s="1340"/>
      <c r="U373" s="1340"/>
      <c r="V373" s="1365">
        <v>2</v>
      </c>
    </row>
    <row r="374" spans="1:22" s="1360" customFormat="1" ht="31.5">
      <c r="A374" s="1386">
        <v>642</v>
      </c>
      <c r="B374" s="1340">
        <v>641</v>
      </c>
      <c r="C374" s="1340" t="s">
        <v>7485</v>
      </c>
      <c r="D374" s="1340"/>
      <c r="E374" s="1340"/>
      <c r="F374" s="1340"/>
      <c r="G374" s="1720" t="s">
        <v>7683</v>
      </c>
      <c r="H374" s="1340"/>
      <c r="I374" s="1340" t="s">
        <v>7461</v>
      </c>
      <c r="J374" s="1340">
        <v>6</v>
      </c>
      <c r="K374" s="1340">
        <v>2</v>
      </c>
      <c r="L374" s="667">
        <v>62590</v>
      </c>
      <c r="M374" s="667"/>
      <c r="N374" s="1340" t="s">
        <v>7475</v>
      </c>
      <c r="O374" s="1366" t="s">
        <v>7462</v>
      </c>
      <c r="P374" s="1366"/>
      <c r="Q374" s="1366"/>
      <c r="R374" s="1366"/>
      <c r="S374" s="1340"/>
      <c r="T374" s="1340"/>
      <c r="U374" s="1340"/>
      <c r="V374" s="1365">
        <v>2</v>
      </c>
    </row>
    <row r="375" spans="1:22" s="1360" customFormat="1" ht="31.5">
      <c r="A375" s="1446">
        <v>643</v>
      </c>
      <c r="B375" s="1367">
        <v>642</v>
      </c>
      <c r="C375" s="1340" t="s">
        <v>7485</v>
      </c>
      <c r="D375" s="1340"/>
      <c r="E375" s="1340"/>
      <c r="F375" s="1340"/>
      <c r="G375" s="1720" t="s">
        <v>7683</v>
      </c>
      <c r="H375" s="1340"/>
      <c r="I375" s="1340" t="s">
        <v>7461</v>
      </c>
      <c r="J375" s="1340">
        <v>7</v>
      </c>
      <c r="K375" s="1340">
        <v>1</v>
      </c>
      <c r="L375" s="667">
        <v>12650</v>
      </c>
      <c r="M375" s="667"/>
      <c r="N375" s="1340" t="s">
        <v>7475</v>
      </c>
      <c r="O375" s="1366" t="s">
        <v>7462</v>
      </c>
      <c r="P375" s="1366"/>
      <c r="Q375" s="1366"/>
      <c r="R375" s="1366"/>
      <c r="S375" s="1340"/>
      <c r="T375" s="1340"/>
      <c r="U375" s="1340"/>
      <c r="V375" s="1365">
        <v>2</v>
      </c>
    </row>
    <row r="376" spans="1:22" s="1360" customFormat="1" ht="31.5">
      <c r="A376" s="1386">
        <v>644</v>
      </c>
      <c r="B376" s="1340">
        <v>643</v>
      </c>
      <c r="C376" s="1340" t="s">
        <v>7485</v>
      </c>
      <c r="D376" s="1340"/>
      <c r="E376" s="1340"/>
      <c r="F376" s="1340"/>
      <c r="G376" s="1720" t="s">
        <v>7683</v>
      </c>
      <c r="H376" s="1340"/>
      <c r="I376" s="1340" t="s">
        <v>7461</v>
      </c>
      <c r="J376" s="1340">
        <v>7</v>
      </c>
      <c r="K376" s="1340">
        <v>6</v>
      </c>
      <c r="L376" s="667">
        <v>1865</v>
      </c>
      <c r="M376" s="667"/>
      <c r="N376" s="1340" t="s">
        <v>7475</v>
      </c>
      <c r="O376" s="1366" t="s">
        <v>7462</v>
      </c>
      <c r="P376" s="1366"/>
      <c r="Q376" s="1366"/>
      <c r="R376" s="1366"/>
      <c r="S376" s="1340"/>
      <c r="T376" s="1340"/>
      <c r="U376" s="1340"/>
      <c r="V376" s="1365">
        <v>2</v>
      </c>
    </row>
    <row r="377" spans="1:22" s="1360" customFormat="1" ht="31.5">
      <c r="A377" s="1446">
        <v>645</v>
      </c>
      <c r="B377" s="1367">
        <v>644</v>
      </c>
      <c r="C377" s="1340" t="s">
        <v>7485</v>
      </c>
      <c r="D377" s="1340"/>
      <c r="E377" s="1340"/>
      <c r="F377" s="1340"/>
      <c r="G377" s="1720" t="s">
        <v>7683</v>
      </c>
      <c r="H377" s="1340"/>
      <c r="I377" s="1340" t="s">
        <v>7461</v>
      </c>
      <c r="J377" s="1340">
        <v>7</v>
      </c>
      <c r="K377" s="1340">
        <v>22</v>
      </c>
      <c r="L377" s="667">
        <v>23460</v>
      </c>
      <c r="M377" s="667"/>
      <c r="N377" s="1340" t="s">
        <v>7486</v>
      </c>
      <c r="O377" s="1366" t="s">
        <v>7462</v>
      </c>
      <c r="P377" s="1366"/>
      <c r="Q377" s="1366"/>
      <c r="R377" s="1366"/>
      <c r="S377" s="1340"/>
      <c r="T377" s="1340"/>
      <c r="U377" s="1340"/>
      <c r="V377" s="1365">
        <v>2</v>
      </c>
    </row>
    <row r="378" spans="1:22" s="1360" customFormat="1" ht="31.5">
      <c r="A378" s="1386">
        <v>646</v>
      </c>
      <c r="B378" s="1340">
        <v>645</v>
      </c>
      <c r="C378" s="1340" t="s">
        <v>7485</v>
      </c>
      <c r="D378" s="1340"/>
      <c r="E378" s="1340"/>
      <c r="F378" s="1340"/>
      <c r="G378" s="1720" t="s">
        <v>7683</v>
      </c>
      <c r="H378" s="1340"/>
      <c r="I378" s="1340" t="s">
        <v>7461</v>
      </c>
      <c r="J378" s="1340">
        <v>7</v>
      </c>
      <c r="K378" s="1340">
        <v>49</v>
      </c>
      <c r="L378" s="667">
        <v>4414</v>
      </c>
      <c r="M378" s="667"/>
      <c r="N378" s="1340" t="s">
        <v>7486</v>
      </c>
      <c r="O378" s="1366" t="s">
        <v>6960</v>
      </c>
      <c r="P378" s="1366"/>
      <c r="Q378" s="1366"/>
      <c r="R378" s="1366"/>
      <c r="S378" s="1340"/>
      <c r="T378" s="1340"/>
      <c r="U378" s="1340"/>
      <c r="V378" s="1365">
        <v>2</v>
      </c>
    </row>
    <row r="379" spans="1:22" s="1360" customFormat="1" ht="31.5">
      <c r="A379" s="1446">
        <v>647</v>
      </c>
      <c r="B379" s="1367">
        <v>646</v>
      </c>
      <c r="C379" s="1340" t="s">
        <v>7485</v>
      </c>
      <c r="D379" s="1340"/>
      <c r="E379" s="1340"/>
      <c r="F379" s="1340"/>
      <c r="G379" s="1720" t="s">
        <v>7683</v>
      </c>
      <c r="H379" s="1340"/>
      <c r="I379" s="1340" t="s">
        <v>7461</v>
      </c>
      <c r="J379" s="1340">
        <v>7</v>
      </c>
      <c r="K379" s="1340">
        <v>55</v>
      </c>
      <c r="L379" s="667">
        <v>11350</v>
      </c>
      <c r="M379" s="667"/>
      <c r="N379" s="1340" t="s">
        <v>7486</v>
      </c>
      <c r="O379" s="1366" t="s">
        <v>7462</v>
      </c>
      <c r="P379" s="1366"/>
      <c r="Q379" s="1366"/>
      <c r="R379" s="1366"/>
      <c r="S379" s="1340"/>
      <c r="T379" s="1340"/>
      <c r="U379" s="1340"/>
      <c r="V379" s="1365">
        <v>2</v>
      </c>
    </row>
    <row r="380" spans="1:22" s="1360" customFormat="1" ht="31.5">
      <c r="A380" s="1386">
        <v>648</v>
      </c>
      <c r="B380" s="1340">
        <v>647</v>
      </c>
      <c r="C380" s="1340" t="s">
        <v>7485</v>
      </c>
      <c r="D380" s="1340"/>
      <c r="E380" s="1340"/>
      <c r="F380" s="1340"/>
      <c r="G380" s="1720" t="s">
        <v>7683</v>
      </c>
      <c r="H380" s="1340"/>
      <c r="I380" s="1340" t="s">
        <v>7461</v>
      </c>
      <c r="J380" s="1340">
        <v>7</v>
      </c>
      <c r="K380" s="1340">
        <v>59</v>
      </c>
      <c r="L380" s="667">
        <v>13414</v>
      </c>
      <c r="M380" s="667"/>
      <c r="N380" s="1340" t="s">
        <v>7486</v>
      </c>
      <c r="O380" s="1366" t="s">
        <v>6960</v>
      </c>
      <c r="P380" s="1366"/>
      <c r="Q380" s="1366"/>
      <c r="R380" s="1366"/>
      <c r="S380" s="1340"/>
      <c r="T380" s="1340"/>
      <c r="U380" s="1340"/>
      <c r="V380" s="1365">
        <v>2</v>
      </c>
    </row>
    <row r="381" spans="1:22" s="1360" customFormat="1" ht="31.5">
      <c r="A381" s="1446">
        <v>649</v>
      </c>
      <c r="B381" s="1367">
        <v>648</v>
      </c>
      <c r="C381" s="1340" t="s">
        <v>7485</v>
      </c>
      <c r="D381" s="1340"/>
      <c r="E381" s="1340"/>
      <c r="F381" s="1340"/>
      <c r="G381" s="1720" t="s">
        <v>7683</v>
      </c>
      <c r="H381" s="1340"/>
      <c r="I381" s="1340" t="s">
        <v>7461</v>
      </c>
      <c r="J381" s="1340">
        <v>7</v>
      </c>
      <c r="K381" s="1340">
        <v>66</v>
      </c>
      <c r="L381" s="667">
        <v>4969</v>
      </c>
      <c r="M381" s="667"/>
      <c r="N381" s="1340" t="s">
        <v>7475</v>
      </c>
      <c r="O381" s="1366" t="s">
        <v>6960</v>
      </c>
      <c r="P381" s="1366"/>
      <c r="Q381" s="1366"/>
      <c r="R381" s="1366"/>
      <c r="S381" s="1340"/>
      <c r="T381" s="1340"/>
      <c r="U381" s="1340"/>
      <c r="V381" s="1365">
        <v>2</v>
      </c>
    </row>
    <row r="382" spans="1:22" s="1360" customFormat="1" ht="31.5">
      <c r="A382" s="1386">
        <v>650</v>
      </c>
      <c r="B382" s="1340">
        <v>649</v>
      </c>
      <c r="C382" s="1340" t="s">
        <v>7485</v>
      </c>
      <c r="D382" s="1340"/>
      <c r="E382" s="1340"/>
      <c r="F382" s="1340"/>
      <c r="G382" s="1720" t="s">
        <v>7683</v>
      </c>
      <c r="H382" s="1340"/>
      <c r="I382" s="1340" t="s">
        <v>7461</v>
      </c>
      <c r="J382" s="1340">
        <v>7</v>
      </c>
      <c r="K382" s="1340">
        <v>75</v>
      </c>
      <c r="L382" s="667">
        <v>7873</v>
      </c>
      <c r="M382" s="667"/>
      <c r="N382" s="1340" t="s">
        <v>7475</v>
      </c>
      <c r="O382" s="1366" t="s">
        <v>7462</v>
      </c>
      <c r="P382" s="1366"/>
      <c r="Q382" s="1366"/>
      <c r="R382" s="1366"/>
      <c r="S382" s="1340"/>
      <c r="T382" s="1340"/>
      <c r="U382" s="1340"/>
      <c r="V382" s="1365">
        <v>2</v>
      </c>
    </row>
    <row r="383" spans="1:22" s="1360" customFormat="1" ht="31.5">
      <c r="A383" s="1446">
        <v>651</v>
      </c>
      <c r="B383" s="1367">
        <v>650</v>
      </c>
      <c r="C383" s="1340" t="s">
        <v>7485</v>
      </c>
      <c r="D383" s="1340"/>
      <c r="E383" s="1340"/>
      <c r="F383" s="1340"/>
      <c r="G383" s="1720" t="s">
        <v>7683</v>
      </c>
      <c r="H383" s="1340"/>
      <c r="I383" s="1340" t="s">
        <v>7461</v>
      </c>
      <c r="J383" s="1340">
        <v>7</v>
      </c>
      <c r="K383" s="1340">
        <v>84</v>
      </c>
      <c r="L383" s="667">
        <v>12854</v>
      </c>
      <c r="M383" s="667"/>
      <c r="N383" s="1340" t="s">
        <v>7475</v>
      </c>
      <c r="O383" s="1366" t="s">
        <v>7462</v>
      </c>
      <c r="P383" s="1366"/>
      <c r="Q383" s="1366"/>
      <c r="R383" s="1366"/>
      <c r="S383" s="1340"/>
      <c r="T383" s="1340"/>
      <c r="U383" s="1340"/>
      <c r="V383" s="1365">
        <v>2</v>
      </c>
    </row>
    <row r="384" spans="1:22" s="1360" customFormat="1" ht="31.5">
      <c r="A384" s="1386">
        <v>652</v>
      </c>
      <c r="B384" s="1340">
        <v>651</v>
      </c>
      <c r="C384" s="1340" t="s">
        <v>7485</v>
      </c>
      <c r="D384" s="1340"/>
      <c r="E384" s="1340"/>
      <c r="F384" s="1340"/>
      <c r="G384" s="1720" t="s">
        <v>7683</v>
      </c>
      <c r="H384" s="1340"/>
      <c r="I384" s="1340" t="s">
        <v>7461</v>
      </c>
      <c r="J384" s="1340">
        <v>7</v>
      </c>
      <c r="K384" s="1340">
        <v>174</v>
      </c>
      <c r="L384" s="667">
        <v>28780</v>
      </c>
      <c r="M384" s="667"/>
      <c r="N384" s="1340" t="s">
        <v>7475</v>
      </c>
      <c r="O384" s="1366" t="s">
        <v>7483</v>
      </c>
      <c r="P384" s="1366"/>
      <c r="Q384" s="1366"/>
      <c r="R384" s="1366"/>
      <c r="S384" s="1340"/>
      <c r="T384" s="1340"/>
      <c r="U384" s="1340"/>
      <c r="V384" s="1365">
        <v>2</v>
      </c>
    </row>
    <row r="385" spans="1:22" s="1360" customFormat="1">
      <c r="A385" s="1446">
        <v>653</v>
      </c>
      <c r="B385" s="1367">
        <v>652</v>
      </c>
      <c r="C385" s="1340" t="s">
        <v>7485</v>
      </c>
      <c r="D385" s="1340"/>
      <c r="E385" s="1340"/>
      <c r="F385" s="1340"/>
      <c r="G385" s="1720" t="s">
        <v>7683</v>
      </c>
      <c r="H385" s="1340"/>
      <c r="I385" s="1340" t="s">
        <v>7461</v>
      </c>
      <c r="J385" s="1340">
        <v>7</v>
      </c>
      <c r="K385" s="1340">
        <v>176</v>
      </c>
      <c r="L385" s="667">
        <v>2255</v>
      </c>
      <c r="M385" s="667"/>
      <c r="N385" s="1340" t="s">
        <v>7487</v>
      </c>
      <c r="O385" s="1366" t="s">
        <v>7462</v>
      </c>
      <c r="P385" s="1366"/>
      <c r="Q385" s="1366"/>
      <c r="R385" s="1366"/>
      <c r="S385" s="1340"/>
      <c r="T385" s="1340"/>
      <c r="U385" s="1340"/>
      <c r="V385" s="1365">
        <v>2</v>
      </c>
    </row>
    <row r="386" spans="1:22" s="1360" customFormat="1">
      <c r="A386" s="1386">
        <v>654</v>
      </c>
      <c r="B386" s="1340">
        <v>653</v>
      </c>
      <c r="C386" s="1340" t="s">
        <v>7485</v>
      </c>
      <c r="D386" s="1340"/>
      <c r="E386" s="1340"/>
      <c r="F386" s="1340"/>
      <c r="G386" s="1720" t="s">
        <v>7683</v>
      </c>
      <c r="H386" s="1340"/>
      <c r="I386" s="1340" t="s">
        <v>7461</v>
      </c>
      <c r="J386" s="1340">
        <v>7</v>
      </c>
      <c r="K386" s="1340">
        <v>184</v>
      </c>
      <c r="L386" s="667">
        <v>31591</v>
      </c>
      <c r="M386" s="667"/>
      <c r="N386" s="1340" t="s">
        <v>7487</v>
      </c>
      <c r="O386" s="1366" t="s">
        <v>7462</v>
      </c>
      <c r="P386" s="1366"/>
      <c r="Q386" s="1366"/>
      <c r="R386" s="1366"/>
      <c r="S386" s="1340"/>
      <c r="T386" s="1340"/>
      <c r="U386" s="1340"/>
      <c r="V386" s="1365">
        <v>2</v>
      </c>
    </row>
    <row r="387" spans="1:22" s="1360" customFormat="1" ht="31.5">
      <c r="A387" s="1446">
        <v>655</v>
      </c>
      <c r="B387" s="1367">
        <v>654</v>
      </c>
      <c r="C387" s="1340" t="s">
        <v>7485</v>
      </c>
      <c r="D387" s="1340"/>
      <c r="E387" s="1340"/>
      <c r="F387" s="1340"/>
      <c r="G387" s="1720" t="s">
        <v>7683</v>
      </c>
      <c r="H387" s="1340"/>
      <c r="I387" s="1340" t="s">
        <v>7461</v>
      </c>
      <c r="J387" s="1340">
        <v>7</v>
      </c>
      <c r="K387" s="1340">
        <v>193</v>
      </c>
      <c r="L387" s="667">
        <v>672</v>
      </c>
      <c r="M387" s="667"/>
      <c r="N387" s="1340" t="s">
        <v>7486</v>
      </c>
      <c r="O387" s="1366" t="s">
        <v>192</v>
      </c>
      <c r="P387" s="1366"/>
      <c r="Q387" s="1366"/>
      <c r="R387" s="1366"/>
      <c r="S387" s="1340"/>
      <c r="T387" s="1340"/>
      <c r="U387" s="1340"/>
      <c r="V387" s="1365">
        <v>2</v>
      </c>
    </row>
    <row r="388" spans="1:22" s="1360" customFormat="1" ht="31.5">
      <c r="A388" s="1386">
        <v>656</v>
      </c>
      <c r="B388" s="1340">
        <v>655</v>
      </c>
      <c r="C388" s="1340" t="s">
        <v>7477</v>
      </c>
      <c r="D388" s="1340"/>
      <c r="E388" s="1340"/>
      <c r="F388" s="1340"/>
      <c r="G388" s="1720" t="s">
        <v>7683</v>
      </c>
      <c r="H388" s="1340"/>
      <c r="I388" s="1340" t="s">
        <v>7461</v>
      </c>
      <c r="J388" s="1340">
        <v>8</v>
      </c>
      <c r="K388" s="1340">
        <v>3</v>
      </c>
      <c r="L388" s="667">
        <v>4486</v>
      </c>
      <c r="M388" s="667"/>
      <c r="N388" s="1340" t="s">
        <v>7488</v>
      </c>
      <c r="O388" s="1366" t="s">
        <v>7462</v>
      </c>
      <c r="P388" s="1366"/>
      <c r="Q388" s="1366"/>
      <c r="R388" s="1366"/>
      <c r="S388" s="1340"/>
      <c r="T388" s="1340"/>
      <c r="U388" s="1340"/>
      <c r="V388" s="1365">
        <v>2</v>
      </c>
    </row>
    <row r="389" spans="1:22" s="1360" customFormat="1" ht="31.5">
      <c r="A389" s="1446">
        <v>657</v>
      </c>
      <c r="B389" s="1367">
        <v>656</v>
      </c>
      <c r="C389" s="1340" t="s">
        <v>7477</v>
      </c>
      <c r="D389" s="1340"/>
      <c r="E389" s="1340"/>
      <c r="F389" s="1340"/>
      <c r="G389" s="1720" t="s">
        <v>7683</v>
      </c>
      <c r="H389" s="1340"/>
      <c r="I389" s="1340" t="s">
        <v>7461</v>
      </c>
      <c r="J389" s="1340">
        <v>8</v>
      </c>
      <c r="K389" s="1340">
        <v>24</v>
      </c>
      <c r="L389" s="667">
        <v>1823</v>
      </c>
      <c r="M389" s="667"/>
      <c r="N389" s="1340" t="s">
        <v>7475</v>
      </c>
      <c r="O389" s="1366" t="s">
        <v>7462</v>
      </c>
      <c r="P389" s="1366"/>
      <c r="Q389" s="1366"/>
      <c r="R389" s="1366"/>
      <c r="S389" s="1340"/>
      <c r="T389" s="1340"/>
      <c r="U389" s="1340"/>
      <c r="V389" s="1365">
        <v>2</v>
      </c>
    </row>
    <row r="390" spans="1:22" s="1360" customFormat="1" ht="31.5">
      <c r="A390" s="1386">
        <v>658</v>
      </c>
      <c r="B390" s="1340">
        <v>657</v>
      </c>
      <c r="C390" s="1340" t="s">
        <v>7477</v>
      </c>
      <c r="D390" s="1340"/>
      <c r="E390" s="1340"/>
      <c r="F390" s="1340"/>
      <c r="G390" s="1720" t="s">
        <v>7683</v>
      </c>
      <c r="H390" s="1340"/>
      <c r="I390" s="1340" t="s">
        <v>7461</v>
      </c>
      <c r="J390" s="1340">
        <v>8</v>
      </c>
      <c r="K390" s="1340">
        <v>124</v>
      </c>
      <c r="L390" s="667">
        <v>1745</v>
      </c>
      <c r="M390" s="667"/>
      <c r="N390" s="1340" t="s">
        <v>7489</v>
      </c>
      <c r="O390" s="1366" t="s">
        <v>6891</v>
      </c>
      <c r="P390" s="1366"/>
      <c r="Q390" s="1366"/>
      <c r="R390" s="1366"/>
      <c r="S390" s="1340" t="s">
        <v>7643</v>
      </c>
      <c r="T390" s="1340"/>
      <c r="U390" s="1340"/>
      <c r="V390" s="1365">
        <v>2</v>
      </c>
    </row>
    <row r="391" spans="1:22" s="1360" customFormat="1" ht="31.5">
      <c r="A391" s="1446">
        <v>659</v>
      </c>
      <c r="B391" s="1367">
        <v>658</v>
      </c>
      <c r="C391" s="1340" t="s">
        <v>7477</v>
      </c>
      <c r="D391" s="1340"/>
      <c r="E391" s="1340"/>
      <c r="F391" s="1340"/>
      <c r="G391" s="1720" t="s">
        <v>7683</v>
      </c>
      <c r="H391" s="1340"/>
      <c r="I391" s="1340" t="s">
        <v>7461</v>
      </c>
      <c r="J391" s="1340">
        <v>8</v>
      </c>
      <c r="K391" s="1340">
        <v>211</v>
      </c>
      <c r="L391" s="667">
        <v>6459</v>
      </c>
      <c r="M391" s="667"/>
      <c r="N391" s="1340" t="s">
        <v>7489</v>
      </c>
      <c r="O391" s="1366" t="s">
        <v>6891</v>
      </c>
      <c r="P391" s="1366"/>
      <c r="Q391" s="1366"/>
      <c r="R391" s="1366"/>
      <c r="S391" s="1340" t="s">
        <v>7643</v>
      </c>
      <c r="T391" s="1340"/>
      <c r="U391" s="1340"/>
      <c r="V391" s="1365">
        <v>2</v>
      </c>
    </row>
    <row r="392" spans="1:22" s="1360" customFormat="1" ht="31.5">
      <c r="A392" s="1386">
        <v>660</v>
      </c>
      <c r="B392" s="1340">
        <v>659</v>
      </c>
      <c r="C392" s="1340" t="s">
        <v>7477</v>
      </c>
      <c r="D392" s="1340"/>
      <c r="E392" s="1340"/>
      <c r="F392" s="1340"/>
      <c r="G392" s="1720" t="s">
        <v>7683</v>
      </c>
      <c r="H392" s="1340"/>
      <c r="I392" s="1340" t="s">
        <v>7461</v>
      </c>
      <c r="J392" s="1340">
        <v>8</v>
      </c>
      <c r="K392" s="1340">
        <v>298</v>
      </c>
      <c r="L392" s="667">
        <v>54217</v>
      </c>
      <c r="M392" s="667"/>
      <c r="N392" s="1340" t="s">
        <v>7489</v>
      </c>
      <c r="O392" s="1366" t="s">
        <v>6891</v>
      </c>
      <c r="P392" s="1366"/>
      <c r="Q392" s="1366"/>
      <c r="R392" s="1366"/>
      <c r="S392" s="1340" t="s">
        <v>7643</v>
      </c>
      <c r="T392" s="1340"/>
      <c r="U392" s="1340"/>
      <c r="V392" s="1365">
        <v>2</v>
      </c>
    </row>
    <row r="393" spans="1:22" s="1360" customFormat="1">
      <c r="A393" s="1446">
        <v>661</v>
      </c>
      <c r="B393" s="1367">
        <v>660</v>
      </c>
      <c r="C393" s="1340" t="s">
        <v>7477</v>
      </c>
      <c r="D393" s="1340"/>
      <c r="E393" s="1340"/>
      <c r="F393" s="1340"/>
      <c r="G393" s="1720" t="s">
        <v>7683</v>
      </c>
      <c r="H393" s="1340"/>
      <c r="I393" s="1340" t="s">
        <v>7461</v>
      </c>
      <c r="J393" s="1340">
        <v>8</v>
      </c>
      <c r="K393" s="1340">
        <v>336</v>
      </c>
      <c r="L393" s="667">
        <v>796</v>
      </c>
      <c r="M393" s="667"/>
      <c r="N393" s="1340" t="s">
        <v>6962</v>
      </c>
      <c r="O393" s="1366" t="s">
        <v>7462</v>
      </c>
      <c r="P393" s="1366"/>
      <c r="Q393" s="1366"/>
      <c r="R393" s="1366"/>
      <c r="S393" s="1340" t="s">
        <v>7464</v>
      </c>
      <c r="T393" s="1340"/>
      <c r="U393" s="1340"/>
      <c r="V393" s="1365">
        <v>2</v>
      </c>
    </row>
    <row r="394" spans="1:22" s="1360" customFormat="1">
      <c r="A394" s="1386">
        <v>662</v>
      </c>
      <c r="B394" s="1340">
        <v>661</v>
      </c>
      <c r="C394" s="1340" t="s">
        <v>7490</v>
      </c>
      <c r="D394" s="1340"/>
      <c r="E394" s="1340"/>
      <c r="F394" s="1340"/>
      <c r="G394" s="1720" t="s">
        <v>7683</v>
      </c>
      <c r="H394" s="1340"/>
      <c r="I394" s="1340" t="s">
        <v>7461</v>
      </c>
      <c r="J394" s="1340">
        <v>8</v>
      </c>
      <c r="K394" s="1340">
        <v>347</v>
      </c>
      <c r="L394" s="667">
        <v>5529</v>
      </c>
      <c r="M394" s="667"/>
      <c r="N394" s="1340" t="s">
        <v>6962</v>
      </c>
      <c r="O394" s="1366" t="s">
        <v>7462</v>
      </c>
      <c r="P394" s="1366"/>
      <c r="Q394" s="1366"/>
      <c r="R394" s="1366"/>
      <c r="S394" s="1340" t="s">
        <v>7464</v>
      </c>
      <c r="T394" s="1340"/>
      <c r="U394" s="1340"/>
      <c r="V394" s="1365">
        <v>2</v>
      </c>
    </row>
    <row r="395" spans="1:22" s="1360" customFormat="1">
      <c r="A395" s="1446">
        <v>663</v>
      </c>
      <c r="B395" s="1367">
        <v>662</v>
      </c>
      <c r="C395" s="1340" t="s">
        <v>7490</v>
      </c>
      <c r="D395" s="1340"/>
      <c r="E395" s="1340"/>
      <c r="F395" s="1340"/>
      <c r="G395" s="1720" t="s">
        <v>7683</v>
      </c>
      <c r="H395" s="1340"/>
      <c r="I395" s="1340" t="s">
        <v>7461</v>
      </c>
      <c r="J395" s="1340">
        <v>8</v>
      </c>
      <c r="K395" s="1340">
        <v>350</v>
      </c>
      <c r="L395" s="667">
        <v>12028</v>
      </c>
      <c r="M395" s="667"/>
      <c r="N395" s="1340" t="s">
        <v>6962</v>
      </c>
      <c r="O395" s="1366" t="s">
        <v>7462</v>
      </c>
      <c r="P395" s="1366"/>
      <c r="Q395" s="1366"/>
      <c r="R395" s="1366"/>
      <c r="S395" s="1340" t="s">
        <v>7464</v>
      </c>
      <c r="T395" s="1340"/>
      <c r="U395" s="1340"/>
      <c r="V395" s="1365">
        <v>2</v>
      </c>
    </row>
    <row r="396" spans="1:22" s="1360" customFormat="1" ht="31.5">
      <c r="A396" s="1386">
        <v>664</v>
      </c>
      <c r="B396" s="1340">
        <v>663</v>
      </c>
      <c r="C396" s="1340" t="s">
        <v>7477</v>
      </c>
      <c r="D396" s="1340"/>
      <c r="E396" s="1340"/>
      <c r="F396" s="1340"/>
      <c r="G396" s="1720" t="s">
        <v>7683</v>
      </c>
      <c r="H396" s="1340"/>
      <c r="I396" s="1340" t="s">
        <v>7461</v>
      </c>
      <c r="J396" s="1340">
        <v>8</v>
      </c>
      <c r="K396" s="1340">
        <v>398</v>
      </c>
      <c r="L396" s="667">
        <v>9080</v>
      </c>
      <c r="M396" s="667"/>
      <c r="N396" s="1340" t="s">
        <v>6962</v>
      </c>
      <c r="O396" s="1366" t="s">
        <v>6891</v>
      </c>
      <c r="P396" s="1366"/>
      <c r="Q396" s="1366"/>
      <c r="R396" s="1366"/>
      <c r="S396" s="1340" t="s">
        <v>7643</v>
      </c>
      <c r="T396" s="1340"/>
      <c r="U396" s="1340"/>
      <c r="V396" s="1365">
        <v>2</v>
      </c>
    </row>
    <row r="397" spans="1:22" s="1360" customFormat="1" ht="31.5">
      <c r="A397" s="1446">
        <v>665</v>
      </c>
      <c r="B397" s="1367">
        <v>664</v>
      </c>
      <c r="C397" s="1340" t="s">
        <v>7490</v>
      </c>
      <c r="D397" s="1340"/>
      <c r="E397" s="1340"/>
      <c r="F397" s="1340"/>
      <c r="G397" s="1720" t="s">
        <v>7683</v>
      </c>
      <c r="H397" s="1340"/>
      <c r="I397" s="1340" t="s">
        <v>7461</v>
      </c>
      <c r="J397" s="1340">
        <v>8</v>
      </c>
      <c r="K397" s="1340">
        <v>450</v>
      </c>
      <c r="L397" s="667">
        <v>430</v>
      </c>
      <c r="M397" s="667"/>
      <c r="N397" s="1340" t="s">
        <v>6962</v>
      </c>
      <c r="O397" s="1366" t="s">
        <v>6891</v>
      </c>
      <c r="P397" s="1366"/>
      <c r="Q397" s="1366"/>
      <c r="R397" s="1366"/>
      <c r="S397" s="1340" t="s">
        <v>7643</v>
      </c>
      <c r="T397" s="1340"/>
      <c r="U397" s="1340"/>
      <c r="V397" s="1365">
        <v>2</v>
      </c>
    </row>
    <row r="398" spans="1:22" s="1360" customFormat="1" ht="31.5">
      <c r="A398" s="1386">
        <v>666</v>
      </c>
      <c r="B398" s="1340">
        <v>665</v>
      </c>
      <c r="C398" s="1340" t="s">
        <v>7477</v>
      </c>
      <c r="D398" s="1340"/>
      <c r="E398" s="1340"/>
      <c r="F398" s="1340"/>
      <c r="G398" s="1720" t="s">
        <v>7683</v>
      </c>
      <c r="H398" s="1340"/>
      <c r="I398" s="1340" t="s">
        <v>7461</v>
      </c>
      <c r="J398" s="1340">
        <v>8</v>
      </c>
      <c r="K398" s="1340">
        <v>525</v>
      </c>
      <c r="L398" s="667">
        <v>6200</v>
      </c>
      <c r="M398" s="667"/>
      <c r="N398" s="1340" t="s">
        <v>7491</v>
      </c>
      <c r="O398" s="1366" t="s">
        <v>7462</v>
      </c>
      <c r="P398" s="1366"/>
      <c r="Q398" s="1366"/>
      <c r="R398" s="1366"/>
      <c r="S398" s="1340" t="s">
        <v>7464</v>
      </c>
      <c r="T398" s="1340"/>
      <c r="U398" s="1340"/>
      <c r="V398" s="1365">
        <v>2</v>
      </c>
    </row>
    <row r="399" spans="1:22" s="1360" customFormat="1" ht="31.5">
      <c r="A399" s="1446">
        <v>667</v>
      </c>
      <c r="B399" s="1367">
        <v>666</v>
      </c>
      <c r="C399" s="1340" t="s">
        <v>7472</v>
      </c>
      <c r="D399" s="1340"/>
      <c r="E399" s="1340"/>
      <c r="F399" s="1340"/>
      <c r="G399" s="1720" t="s">
        <v>7683</v>
      </c>
      <c r="H399" s="1340"/>
      <c r="I399" s="1340" t="s">
        <v>7461</v>
      </c>
      <c r="J399" s="1340">
        <v>9</v>
      </c>
      <c r="K399" s="1340">
        <v>62</v>
      </c>
      <c r="L399" s="667">
        <v>7233</v>
      </c>
      <c r="M399" s="667"/>
      <c r="N399" s="1340" t="s">
        <v>7475</v>
      </c>
      <c r="O399" s="1366" t="s">
        <v>6960</v>
      </c>
      <c r="P399" s="1366"/>
      <c r="Q399" s="1366"/>
      <c r="R399" s="1366"/>
      <c r="S399" s="1340"/>
      <c r="T399" s="1340"/>
      <c r="U399" s="1340"/>
      <c r="V399" s="1365">
        <v>2</v>
      </c>
    </row>
    <row r="400" spans="1:22" s="1360" customFormat="1">
      <c r="A400" s="1386">
        <v>668</v>
      </c>
      <c r="B400" s="1340">
        <v>667</v>
      </c>
      <c r="C400" s="1340" t="s">
        <v>7472</v>
      </c>
      <c r="D400" s="1340"/>
      <c r="E400" s="1340"/>
      <c r="F400" s="1340"/>
      <c r="G400" s="1720" t="s">
        <v>7683</v>
      </c>
      <c r="H400" s="1340"/>
      <c r="I400" s="1340" t="s">
        <v>7461</v>
      </c>
      <c r="J400" s="1340">
        <v>9</v>
      </c>
      <c r="K400" s="1340">
        <v>661</v>
      </c>
      <c r="L400" s="667">
        <v>683</v>
      </c>
      <c r="M400" s="667"/>
      <c r="N400" s="1340" t="s">
        <v>3359</v>
      </c>
      <c r="O400" s="1366" t="s">
        <v>7492</v>
      </c>
      <c r="P400" s="1366"/>
      <c r="Q400" s="1366"/>
      <c r="R400" s="1366"/>
      <c r="S400" s="1340"/>
      <c r="T400" s="1340"/>
      <c r="U400" s="1340"/>
      <c r="V400" s="1365">
        <v>2</v>
      </c>
    </row>
    <row r="401" spans="1:22" s="1360" customFormat="1" ht="31.5">
      <c r="A401" s="1446">
        <v>669</v>
      </c>
      <c r="B401" s="1367">
        <v>668</v>
      </c>
      <c r="C401" s="1340" t="s">
        <v>7472</v>
      </c>
      <c r="D401" s="1340"/>
      <c r="E401" s="1340"/>
      <c r="F401" s="1340"/>
      <c r="G401" s="1720" t="s">
        <v>7683</v>
      </c>
      <c r="H401" s="1340"/>
      <c r="I401" s="1340" t="s">
        <v>7461</v>
      </c>
      <c r="J401" s="1340">
        <v>9</v>
      </c>
      <c r="K401" s="1340">
        <v>664</v>
      </c>
      <c r="L401" s="667">
        <v>4300</v>
      </c>
      <c r="M401" s="667"/>
      <c r="N401" s="1340" t="s">
        <v>7493</v>
      </c>
      <c r="O401" s="1366" t="s">
        <v>7492</v>
      </c>
      <c r="P401" s="1366"/>
      <c r="Q401" s="1366"/>
      <c r="R401" s="1366"/>
      <c r="S401" s="1340"/>
      <c r="T401" s="1340"/>
      <c r="U401" s="1340"/>
      <c r="V401" s="1365">
        <v>2</v>
      </c>
    </row>
    <row r="402" spans="1:22" s="1360" customFormat="1">
      <c r="A402" s="1386">
        <v>670</v>
      </c>
      <c r="B402" s="1340">
        <v>669</v>
      </c>
      <c r="C402" s="1340" t="s">
        <v>7472</v>
      </c>
      <c r="D402" s="1340"/>
      <c r="E402" s="1340"/>
      <c r="F402" s="1340"/>
      <c r="G402" s="1720" t="s">
        <v>7683</v>
      </c>
      <c r="H402" s="1340"/>
      <c r="I402" s="1340" t="s">
        <v>7461</v>
      </c>
      <c r="J402" s="1340">
        <v>9</v>
      </c>
      <c r="K402" s="1340">
        <v>759</v>
      </c>
      <c r="L402" s="667">
        <v>5153</v>
      </c>
      <c r="M402" s="667"/>
      <c r="N402" s="1340" t="s">
        <v>476</v>
      </c>
      <c r="O402" s="1366" t="s">
        <v>192</v>
      </c>
      <c r="P402" s="1366"/>
      <c r="Q402" s="1366"/>
      <c r="R402" s="1366"/>
      <c r="S402" s="1340"/>
      <c r="T402" s="1340"/>
      <c r="U402" s="1340"/>
      <c r="V402" s="1365">
        <v>2</v>
      </c>
    </row>
    <row r="403" spans="1:22" s="1360" customFormat="1">
      <c r="A403" s="1446">
        <v>671</v>
      </c>
      <c r="B403" s="1367">
        <v>670</v>
      </c>
      <c r="C403" s="1340" t="s">
        <v>7472</v>
      </c>
      <c r="D403" s="1340"/>
      <c r="E403" s="1340"/>
      <c r="F403" s="1340"/>
      <c r="G403" s="1720" t="s">
        <v>7683</v>
      </c>
      <c r="H403" s="1340"/>
      <c r="I403" s="1340" t="s">
        <v>7461</v>
      </c>
      <c r="J403" s="1340">
        <v>9</v>
      </c>
      <c r="K403" s="1340">
        <v>761</v>
      </c>
      <c r="L403" s="667">
        <v>662</v>
      </c>
      <c r="M403" s="667"/>
      <c r="N403" s="1340" t="s">
        <v>6960</v>
      </c>
      <c r="O403" s="1366" t="s">
        <v>6960</v>
      </c>
      <c r="P403" s="1366"/>
      <c r="Q403" s="1366"/>
      <c r="R403" s="1366"/>
      <c r="S403" s="1340"/>
      <c r="T403" s="1340"/>
      <c r="U403" s="1340"/>
      <c r="V403" s="1365">
        <v>2</v>
      </c>
    </row>
    <row r="404" spans="1:22" s="1360" customFormat="1" ht="31.5">
      <c r="A404" s="1386">
        <v>672</v>
      </c>
      <c r="B404" s="1340">
        <v>671</v>
      </c>
      <c r="C404" s="1340" t="s">
        <v>7472</v>
      </c>
      <c r="D404" s="1340"/>
      <c r="E404" s="1340"/>
      <c r="F404" s="1340"/>
      <c r="G404" s="1720" t="s">
        <v>7683</v>
      </c>
      <c r="H404" s="1340"/>
      <c r="I404" s="1340" t="s">
        <v>7461</v>
      </c>
      <c r="J404" s="1340">
        <v>9</v>
      </c>
      <c r="K404" s="1340">
        <v>793</v>
      </c>
      <c r="L404" s="667">
        <v>31951</v>
      </c>
      <c r="M404" s="667"/>
      <c r="N404" s="1340" t="s">
        <v>7494</v>
      </c>
      <c r="O404" s="1366" t="s">
        <v>6960</v>
      </c>
      <c r="P404" s="1366"/>
      <c r="Q404" s="1366"/>
      <c r="R404" s="1366"/>
      <c r="S404" s="1340"/>
      <c r="T404" s="1340"/>
      <c r="U404" s="1340"/>
      <c r="V404" s="1365">
        <v>2</v>
      </c>
    </row>
    <row r="405" spans="1:22" s="1360" customFormat="1" ht="31.5">
      <c r="A405" s="1446">
        <v>673</v>
      </c>
      <c r="B405" s="1367">
        <v>672</v>
      </c>
      <c r="C405" s="1340" t="s">
        <v>7472</v>
      </c>
      <c r="D405" s="1340"/>
      <c r="E405" s="1340"/>
      <c r="F405" s="1340"/>
      <c r="G405" s="1720" t="s">
        <v>7683</v>
      </c>
      <c r="H405" s="1340"/>
      <c r="I405" s="1340" t="s">
        <v>7461</v>
      </c>
      <c r="J405" s="1340">
        <v>9</v>
      </c>
      <c r="K405" s="1340">
        <v>796</v>
      </c>
      <c r="L405" s="667">
        <v>89880</v>
      </c>
      <c r="M405" s="667"/>
      <c r="N405" s="1340" t="s">
        <v>7494</v>
      </c>
      <c r="O405" s="1366" t="s">
        <v>7495</v>
      </c>
      <c r="P405" s="1366"/>
      <c r="Q405" s="1366"/>
      <c r="R405" s="1366"/>
      <c r="S405" s="1340"/>
      <c r="T405" s="1340"/>
      <c r="U405" s="1340"/>
      <c r="V405" s="1365">
        <v>2</v>
      </c>
    </row>
    <row r="406" spans="1:22" s="1360" customFormat="1" ht="31.5">
      <c r="A406" s="1386">
        <v>674</v>
      </c>
      <c r="B406" s="1340">
        <v>673</v>
      </c>
      <c r="C406" s="1340" t="s">
        <v>7472</v>
      </c>
      <c r="D406" s="1340"/>
      <c r="E406" s="1340"/>
      <c r="F406" s="1340"/>
      <c r="G406" s="1720" t="s">
        <v>7683</v>
      </c>
      <c r="H406" s="1340"/>
      <c r="I406" s="1340" t="s">
        <v>7461</v>
      </c>
      <c r="J406" s="1340">
        <v>9</v>
      </c>
      <c r="K406" s="1340">
        <v>885</v>
      </c>
      <c r="L406" s="667">
        <v>1005</v>
      </c>
      <c r="M406" s="667"/>
      <c r="N406" s="1340" t="s">
        <v>7494</v>
      </c>
      <c r="O406" s="1366" t="s">
        <v>766</v>
      </c>
      <c r="P406" s="1366"/>
      <c r="Q406" s="1366"/>
      <c r="R406" s="1366"/>
      <c r="S406" s="1340"/>
      <c r="T406" s="1340"/>
      <c r="U406" s="1340"/>
      <c r="V406" s="1365">
        <v>2</v>
      </c>
    </row>
    <row r="407" spans="1:22" s="1360" customFormat="1">
      <c r="A407" s="1446">
        <v>675</v>
      </c>
      <c r="B407" s="1367">
        <v>674</v>
      </c>
      <c r="C407" s="1340" t="s">
        <v>7472</v>
      </c>
      <c r="D407" s="1340"/>
      <c r="E407" s="1340"/>
      <c r="F407" s="1340"/>
      <c r="G407" s="1720" t="s">
        <v>7683</v>
      </c>
      <c r="H407" s="1340"/>
      <c r="I407" s="1340" t="s">
        <v>7461</v>
      </c>
      <c r="J407" s="1340">
        <v>9</v>
      </c>
      <c r="K407" s="1340">
        <v>896</v>
      </c>
      <c r="L407" s="667">
        <v>18860</v>
      </c>
      <c r="M407" s="667"/>
      <c r="N407" s="1340"/>
      <c r="O407" s="1366" t="s">
        <v>7495</v>
      </c>
      <c r="P407" s="1366"/>
      <c r="Q407" s="1366"/>
      <c r="R407" s="1366"/>
      <c r="S407" s="1340"/>
      <c r="T407" s="1340"/>
      <c r="U407" s="1340"/>
      <c r="V407" s="1365">
        <v>2</v>
      </c>
    </row>
    <row r="408" spans="1:22" s="1360" customFormat="1">
      <c r="A408" s="1386">
        <v>676</v>
      </c>
      <c r="B408" s="1340">
        <v>675</v>
      </c>
      <c r="C408" s="1340" t="s">
        <v>7472</v>
      </c>
      <c r="D408" s="1340"/>
      <c r="E408" s="1340"/>
      <c r="F408" s="1340"/>
      <c r="G408" s="1720" t="s">
        <v>7683</v>
      </c>
      <c r="H408" s="1340"/>
      <c r="I408" s="1340" t="s">
        <v>7461</v>
      </c>
      <c r="J408" s="1340">
        <v>9</v>
      </c>
      <c r="K408" s="1340">
        <v>966</v>
      </c>
      <c r="L408" s="667">
        <v>6113</v>
      </c>
      <c r="M408" s="667"/>
      <c r="N408" s="1340"/>
      <c r="O408" s="1366" t="s">
        <v>7496</v>
      </c>
      <c r="P408" s="1366"/>
      <c r="Q408" s="1366"/>
      <c r="R408" s="1366"/>
      <c r="S408" s="1340"/>
      <c r="T408" s="1340"/>
      <c r="U408" s="1340"/>
      <c r="V408" s="1365">
        <v>2</v>
      </c>
    </row>
    <row r="409" spans="1:22" s="1360" customFormat="1" ht="31.5">
      <c r="A409" s="1446">
        <v>677</v>
      </c>
      <c r="B409" s="1367">
        <v>676</v>
      </c>
      <c r="C409" s="1340" t="s">
        <v>7472</v>
      </c>
      <c r="D409" s="1340"/>
      <c r="E409" s="1340"/>
      <c r="F409" s="1340"/>
      <c r="G409" s="1720" t="s">
        <v>7683</v>
      </c>
      <c r="H409" s="1340"/>
      <c r="I409" s="1340" t="s">
        <v>7461</v>
      </c>
      <c r="J409" s="1340">
        <v>9</v>
      </c>
      <c r="K409" s="1340">
        <v>1137</v>
      </c>
      <c r="L409" s="667">
        <v>2695</v>
      </c>
      <c r="M409" s="667"/>
      <c r="N409" s="1340" t="s">
        <v>7475</v>
      </c>
      <c r="O409" s="1366" t="s">
        <v>6960</v>
      </c>
      <c r="P409" s="1366"/>
      <c r="Q409" s="1366"/>
      <c r="R409" s="1366"/>
      <c r="S409" s="1340"/>
      <c r="T409" s="1340"/>
      <c r="U409" s="1340"/>
      <c r="V409" s="1365">
        <v>2</v>
      </c>
    </row>
    <row r="410" spans="1:22" s="1360" customFormat="1" ht="31.5">
      <c r="A410" s="1386">
        <v>678</v>
      </c>
      <c r="B410" s="1340">
        <v>677</v>
      </c>
      <c r="C410" s="1340" t="s">
        <v>7472</v>
      </c>
      <c r="D410" s="1340"/>
      <c r="E410" s="1340"/>
      <c r="F410" s="1340"/>
      <c r="G410" s="1720" t="s">
        <v>7683</v>
      </c>
      <c r="H410" s="1340"/>
      <c r="I410" s="1340" t="s">
        <v>7461</v>
      </c>
      <c r="J410" s="1340">
        <v>9</v>
      </c>
      <c r="K410" s="1340">
        <v>1148</v>
      </c>
      <c r="L410" s="667">
        <v>928</v>
      </c>
      <c r="M410" s="667"/>
      <c r="N410" s="1340" t="s">
        <v>7497</v>
      </c>
      <c r="O410" s="1366" t="s">
        <v>1442</v>
      </c>
      <c r="P410" s="1366"/>
      <c r="Q410" s="1366"/>
      <c r="R410" s="1366"/>
      <c r="S410" s="1340"/>
      <c r="T410" s="1340"/>
      <c r="U410" s="1340"/>
      <c r="V410" s="1365">
        <v>2</v>
      </c>
    </row>
    <row r="411" spans="1:22" s="1360" customFormat="1" ht="31.5">
      <c r="A411" s="1386">
        <v>680</v>
      </c>
      <c r="B411" s="1340">
        <v>679</v>
      </c>
      <c r="C411" s="1340" t="s">
        <v>7472</v>
      </c>
      <c r="D411" s="1340"/>
      <c r="E411" s="1340"/>
      <c r="F411" s="1340"/>
      <c r="G411" s="1720" t="s">
        <v>7683</v>
      </c>
      <c r="H411" s="1340"/>
      <c r="I411" s="1340" t="s">
        <v>7461</v>
      </c>
      <c r="J411" s="1340">
        <v>10</v>
      </c>
      <c r="K411" s="1340">
        <v>248</v>
      </c>
      <c r="L411" s="667">
        <v>52920</v>
      </c>
      <c r="M411" s="667"/>
      <c r="N411" s="1340" t="s">
        <v>7475</v>
      </c>
      <c r="O411" s="1366" t="s">
        <v>6891</v>
      </c>
      <c r="P411" s="1366"/>
      <c r="Q411" s="1366"/>
      <c r="R411" s="1366"/>
      <c r="S411" s="1340"/>
      <c r="T411" s="1340"/>
      <c r="U411" s="1340"/>
      <c r="V411" s="1365">
        <v>2</v>
      </c>
    </row>
    <row r="412" spans="1:22" s="1360" customFormat="1" ht="31.5">
      <c r="A412" s="1446">
        <v>681</v>
      </c>
      <c r="B412" s="1367">
        <v>680</v>
      </c>
      <c r="C412" s="1340" t="s">
        <v>7460</v>
      </c>
      <c r="D412" s="1340"/>
      <c r="E412" s="1340"/>
      <c r="F412" s="1340"/>
      <c r="G412" s="1720" t="s">
        <v>7683</v>
      </c>
      <c r="H412" s="1340"/>
      <c r="I412" s="1340" t="s">
        <v>7461</v>
      </c>
      <c r="J412" s="1340">
        <v>10</v>
      </c>
      <c r="K412" s="1340">
        <v>558</v>
      </c>
      <c r="L412" s="667">
        <v>7632</v>
      </c>
      <c r="M412" s="667"/>
      <c r="N412" s="1340" t="s">
        <v>7475</v>
      </c>
      <c r="O412" s="1366" t="s">
        <v>6891</v>
      </c>
      <c r="P412" s="1366"/>
      <c r="Q412" s="1366"/>
      <c r="R412" s="1366"/>
      <c r="S412" s="1340"/>
      <c r="T412" s="1340"/>
      <c r="U412" s="1340"/>
      <c r="V412" s="1365">
        <v>2</v>
      </c>
    </row>
    <row r="413" spans="1:22" s="1360" customFormat="1">
      <c r="A413" s="1386">
        <v>682</v>
      </c>
      <c r="B413" s="1340">
        <v>681</v>
      </c>
      <c r="C413" s="1340" t="s">
        <v>7472</v>
      </c>
      <c r="D413" s="1340"/>
      <c r="E413" s="1340"/>
      <c r="F413" s="1340"/>
      <c r="G413" s="1720" t="s">
        <v>7683</v>
      </c>
      <c r="H413" s="1340"/>
      <c r="I413" s="1340" t="s">
        <v>7461</v>
      </c>
      <c r="J413" s="1340">
        <v>10</v>
      </c>
      <c r="K413" s="1340">
        <v>1047</v>
      </c>
      <c r="L413" s="667">
        <v>151</v>
      </c>
      <c r="M413" s="667"/>
      <c r="N413" s="1340"/>
      <c r="O413" s="1366" t="s">
        <v>7492</v>
      </c>
      <c r="P413" s="1366"/>
      <c r="Q413" s="1366"/>
      <c r="R413" s="1366"/>
      <c r="S413" s="1340"/>
      <c r="T413" s="1340"/>
      <c r="U413" s="1340"/>
      <c r="V413" s="1365">
        <v>2</v>
      </c>
    </row>
    <row r="414" spans="1:22" s="1360" customFormat="1">
      <c r="A414" s="1446">
        <v>683</v>
      </c>
      <c r="B414" s="1367">
        <v>682</v>
      </c>
      <c r="C414" s="1340" t="s">
        <v>7472</v>
      </c>
      <c r="D414" s="1340"/>
      <c r="E414" s="1340"/>
      <c r="F414" s="1340"/>
      <c r="G414" s="1720" t="s">
        <v>7683</v>
      </c>
      <c r="H414" s="1340"/>
      <c r="I414" s="1340" t="s">
        <v>7461</v>
      </c>
      <c r="J414" s="1340">
        <v>10</v>
      </c>
      <c r="K414" s="1340">
        <v>1052</v>
      </c>
      <c r="L414" s="667">
        <v>454</v>
      </c>
      <c r="M414" s="667"/>
      <c r="N414" s="1340"/>
      <c r="O414" s="1366" t="s">
        <v>1442</v>
      </c>
      <c r="P414" s="1366"/>
      <c r="Q414" s="1366"/>
      <c r="R414" s="1366"/>
      <c r="S414" s="1340"/>
      <c r="T414" s="1340"/>
      <c r="U414" s="1340"/>
      <c r="V414" s="1365">
        <v>2</v>
      </c>
    </row>
    <row r="415" spans="1:22" s="1360" customFormat="1" ht="31.5">
      <c r="A415" s="1446">
        <v>685</v>
      </c>
      <c r="B415" s="1367">
        <v>684</v>
      </c>
      <c r="C415" s="1340" t="s">
        <v>7472</v>
      </c>
      <c r="D415" s="1340"/>
      <c r="E415" s="1340"/>
      <c r="F415" s="1340"/>
      <c r="G415" s="1720" t="s">
        <v>7683</v>
      </c>
      <c r="H415" s="1340"/>
      <c r="I415" s="1340" t="s">
        <v>7461</v>
      </c>
      <c r="J415" s="1340">
        <v>10</v>
      </c>
      <c r="K415" s="1340">
        <v>1108</v>
      </c>
      <c r="L415" s="667">
        <v>540</v>
      </c>
      <c r="M415" s="667"/>
      <c r="N415" s="1340" t="s">
        <v>7478</v>
      </c>
      <c r="O415" s="1366" t="s">
        <v>1442</v>
      </c>
      <c r="P415" s="1366"/>
      <c r="Q415" s="1366"/>
      <c r="R415" s="1366"/>
      <c r="S415" s="1340"/>
      <c r="T415" s="1340"/>
      <c r="U415" s="1340"/>
      <c r="V415" s="1365">
        <v>2</v>
      </c>
    </row>
    <row r="416" spans="1:22" s="1360" customFormat="1" ht="31.5">
      <c r="A416" s="1386">
        <v>686</v>
      </c>
      <c r="B416" s="1340">
        <v>685</v>
      </c>
      <c r="C416" s="1340" t="s">
        <v>7460</v>
      </c>
      <c r="D416" s="1340"/>
      <c r="E416" s="1340"/>
      <c r="F416" s="1340"/>
      <c r="G416" s="1720" t="s">
        <v>7683</v>
      </c>
      <c r="H416" s="1340"/>
      <c r="I416" s="1340" t="s">
        <v>7461</v>
      </c>
      <c r="J416" s="1340">
        <v>11</v>
      </c>
      <c r="K416" s="1340">
        <v>21</v>
      </c>
      <c r="L416" s="667">
        <v>793</v>
      </c>
      <c r="M416" s="667"/>
      <c r="N416" s="1340" t="s">
        <v>7500</v>
      </c>
      <c r="O416" s="1366" t="s">
        <v>7462</v>
      </c>
      <c r="P416" s="1366"/>
      <c r="Q416" s="1366"/>
      <c r="R416" s="1366"/>
      <c r="S416" s="1340"/>
      <c r="T416" s="1340"/>
      <c r="U416" s="1340"/>
      <c r="V416" s="1365">
        <v>2</v>
      </c>
    </row>
    <row r="417" spans="1:22" s="1360" customFormat="1" ht="31.5">
      <c r="A417" s="1446">
        <v>687</v>
      </c>
      <c r="B417" s="1367">
        <v>686</v>
      </c>
      <c r="C417" s="1340" t="s">
        <v>7460</v>
      </c>
      <c r="D417" s="1340"/>
      <c r="E417" s="1340"/>
      <c r="F417" s="1340"/>
      <c r="G417" s="1720" t="s">
        <v>7683</v>
      </c>
      <c r="H417" s="1340"/>
      <c r="I417" s="1340" t="s">
        <v>7461</v>
      </c>
      <c r="J417" s="1340">
        <v>11</v>
      </c>
      <c r="K417" s="1340">
        <v>22</v>
      </c>
      <c r="L417" s="667">
        <v>798</v>
      </c>
      <c r="M417" s="667"/>
      <c r="N417" s="1340" t="s">
        <v>7500</v>
      </c>
      <c r="O417" s="1366" t="s">
        <v>7462</v>
      </c>
      <c r="P417" s="1366"/>
      <c r="Q417" s="1366"/>
      <c r="R417" s="1366"/>
      <c r="S417" s="1340"/>
      <c r="T417" s="1340"/>
      <c r="U417" s="1340"/>
      <c r="V417" s="1365">
        <v>2</v>
      </c>
    </row>
    <row r="418" spans="1:22" s="1360" customFormat="1" ht="31.5">
      <c r="A418" s="1386">
        <v>688</v>
      </c>
      <c r="B418" s="1340">
        <v>687</v>
      </c>
      <c r="C418" s="1340" t="s">
        <v>7460</v>
      </c>
      <c r="D418" s="1340"/>
      <c r="E418" s="1340"/>
      <c r="F418" s="1340"/>
      <c r="G418" s="1720" t="s">
        <v>7683</v>
      </c>
      <c r="H418" s="1340"/>
      <c r="I418" s="1340" t="s">
        <v>7461</v>
      </c>
      <c r="J418" s="1340">
        <v>11</v>
      </c>
      <c r="K418" s="1340">
        <v>23</v>
      </c>
      <c r="L418" s="667">
        <v>1360</v>
      </c>
      <c r="M418" s="667"/>
      <c r="N418" s="1340" t="s">
        <v>7500</v>
      </c>
      <c r="O418" s="1366" t="s">
        <v>7462</v>
      </c>
      <c r="P418" s="1366"/>
      <c r="Q418" s="1366"/>
      <c r="R418" s="1366"/>
      <c r="S418" s="1340"/>
      <c r="T418" s="1340"/>
      <c r="U418" s="1340"/>
      <c r="V418" s="1365">
        <v>2</v>
      </c>
    </row>
    <row r="419" spans="1:22" s="1360" customFormat="1">
      <c r="A419" s="1446">
        <v>689</v>
      </c>
      <c r="B419" s="1367">
        <v>688</v>
      </c>
      <c r="C419" s="1340" t="s">
        <v>7460</v>
      </c>
      <c r="D419" s="1340"/>
      <c r="E419" s="1340"/>
      <c r="F419" s="1340"/>
      <c r="G419" s="1720" t="s">
        <v>7683</v>
      </c>
      <c r="H419" s="1340"/>
      <c r="I419" s="1340" t="s">
        <v>7461</v>
      </c>
      <c r="J419" s="1340">
        <v>11</v>
      </c>
      <c r="K419" s="1340">
        <v>158</v>
      </c>
      <c r="L419" s="667">
        <v>448</v>
      </c>
      <c r="M419" s="667"/>
      <c r="N419" s="1340" t="s">
        <v>7501</v>
      </c>
      <c r="O419" s="1366" t="s">
        <v>7462</v>
      </c>
      <c r="P419" s="1366"/>
      <c r="Q419" s="1366"/>
      <c r="R419" s="1366"/>
      <c r="S419" s="1340"/>
      <c r="T419" s="1340"/>
      <c r="U419" s="1340"/>
      <c r="V419" s="1365">
        <v>2</v>
      </c>
    </row>
    <row r="420" spans="1:22" s="1360" customFormat="1">
      <c r="A420" s="1386">
        <v>690</v>
      </c>
      <c r="B420" s="1340">
        <v>689</v>
      </c>
      <c r="C420" s="1340" t="s">
        <v>7460</v>
      </c>
      <c r="D420" s="1340"/>
      <c r="E420" s="1340"/>
      <c r="F420" s="1340"/>
      <c r="G420" s="1720" t="s">
        <v>7683</v>
      </c>
      <c r="H420" s="1340"/>
      <c r="I420" s="1340" t="s">
        <v>7461</v>
      </c>
      <c r="J420" s="1340">
        <v>11</v>
      </c>
      <c r="K420" s="1340">
        <v>162</v>
      </c>
      <c r="L420" s="667">
        <v>444</v>
      </c>
      <c r="M420" s="667"/>
      <c r="N420" s="1340" t="s">
        <v>7501</v>
      </c>
      <c r="O420" s="1366" t="s">
        <v>7462</v>
      </c>
      <c r="P420" s="1366"/>
      <c r="Q420" s="1366"/>
      <c r="R420" s="1366"/>
      <c r="S420" s="1340"/>
      <c r="T420" s="1340"/>
      <c r="U420" s="1340"/>
      <c r="V420" s="1365">
        <v>2</v>
      </c>
    </row>
    <row r="421" spans="1:22" s="1360" customFormat="1">
      <c r="A421" s="1446">
        <v>691</v>
      </c>
      <c r="B421" s="1367">
        <v>690</v>
      </c>
      <c r="C421" s="1340" t="s">
        <v>7460</v>
      </c>
      <c r="D421" s="1340"/>
      <c r="E421" s="1340"/>
      <c r="F421" s="1340"/>
      <c r="G421" s="1720" t="s">
        <v>7683</v>
      </c>
      <c r="H421" s="1340"/>
      <c r="I421" s="1340" t="s">
        <v>7461</v>
      </c>
      <c r="J421" s="1340">
        <v>11</v>
      </c>
      <c r="K421" s="1340">
        <v>164</v>
      </c>
      <c r="L421" s="667">
        <v>3633</v>
      </c>
      <c r="M421" s="667"/>
      <c r="N421" s="1340" t="s">
        <v>7501</v>
      </c>
      <c r="O421" s="1366" t="s">
        <v>7462</v>
      </c>
      <c r="P421" s="1366"/>
      <c r="Q421" s="1366"/>
      <c r="R421" s="1366"/>
      <c r="S421" s="1340"/>
      <c r="T421" s="1340"/>
      <c r="U421" s="1340"/>
      <c r="V421" s="1365">
        <v>2</v>
      </c>
    </row>
    <row r="422" spans="1:22" s="1360" customFormat="1">
      <c r="A422" s="1386">
        <v>692</v>
      </c>
      <c r="B422" s="1340">
        <v>691</v>
      </c>
      <c r="C422" s="1340" t="s">
        <v>7460</v>
      </c>
      <c r="D422" s="1340"/>
      <c r="E422" s="1340"/>
      <c r="F422" s="1340"/>
      <c r="G422" s="1720" t="s">
        <v>7683</v>
      </c>
      <c r="H422" s="1340"/>
      <c r="I422" s="1340" t="s">
        <v>7461</v>
      </c>
      <c r="J422" s="1340">
        <v>11</v>
      </c>
      <c r="K422" s="1340">
        <v>165</v>
      </c>
      <c r="L422" s="667">
        <v>7069</v>
      </c>
      <c r="M422" s="667"/>
      <c r="N422" s="1340" t="s">
        <v>7501</v>
      </c>
      <c r="O422" s="1366" t="s">
        <v>7462</v>
      </c>
      <c r="P422" s="1366"/>
      <c r="Q422" s="1366"/>
      <c r="R422" s="1366"/>
      <c r="S422" s="1340"/>
      <c r="T422" s="1340"/>
      <c r="U422" s="1340"/>
      <c r="V422" s="1365">
        <v>2</v>
      </c>
    </row>
    <row r="423" spans="1:22" s="1360" customFormat="1">
      <c r="A423" s="1446">
        <v>693</v>
      </c>
      <c r="B423" s="1367">
        <v>692</v>
      </c>
      <c r="C423" s="1340" t="s">
        <v>7460</v>
      </c>
      <c r="D423" s="1340"/>
      <c r="E423" s="1340"/>
      <c r="F423" s="1340"/>
      <c r="G423" s="1720" t="s">
        <v>7683</v>
      </c>
      <c r="H423" s="1340"/>
      <c r="I423" s="1340" t="s">
        <v>7461</v>
      </c>
      <c r="J423" s="1340">
        <v>11</v>
      </c>
      <c r="K423" s="1340">
        <v>176</v>
      </c>
      <c r="L423" s="667">
        <v>1577</v>
      </c>
      <c r="M423" s="667"/>
      <c r="N423" s="1340" t="s">
        <v>7501</v>
      </c>
      <c r="O423" s="1366" t="s">
        <v>7462</v>
      </c>
      <c r="P423" s="1366"/>
      <c r="Q423" s="1366"/>
      <c r="R423" s="1366"/>
      <c r="S423" s="1340"/>
      <c r="T423" s="1340"/>
      <c r="U423" s="1340"/>
      <c r="V423" s="1365">
        <v>2</v>
      </c>
    </row>
    <row r="424" spans="1:22" s="1360" customFormat="1">
      <c r="A424" s="1386">
        <v>694</v>
      </c>
      <c r="B424" s="1340">
        <v>693</v>
      </c>
      <c r="C424" s="1340" t="s">
        <v>7460</v>
      </c>
      <c r="D424" s="1340"/>
      <c r="E424" s="1340"/>
      <c r="F424" s="1340"/>
      <c r="G424" s="1720" t="s">
        <v>7683</v>
      </c>
      <c r="H424" s="1340"/>
      <c r="I424" s="1340" t="s">
        <v>7461</v>
      </c>
      <c r="J424" s="1340">
        <v>11</v>
      </c>
      <c r="K424" s="1340">
        <v>177</v>
      </c>
      <c r="L424" s="667">
        <v>1198</v>
      </c>
      <c r="M424" s="667"/>
      <c r="N424" s="1340" t="s">
        <v>7501</v>
      </c>
      <c r="O424" s="1366" t="s">
        <v>7462</v>
      </c>
      <c r="P424" s="1366"/>
      <c r="Q424" s="1366"/>
      <c r="R424" s="1366"/>
      <c r="S424" s="1340"/>
      <c r="T424" s="1340"/>
      <c r="U424" s="1340"/>
      <c r="V424" s="1365">
        <v>2</v>
      </c>
    </row>
    <row r="425" spans="1:22" s="1360" customFormat="1">
      <c r="A425" s="1446">
        <v>695</v>
      </c>
      <c r="B425" s="1367">
        <v>694</v>
      </c>
      <c r="C425" s="1340" t="s">
        <v>7460</v>
      </c>
      <c r="D425" s="1340"/>
      <c r="E425" s="1340"/>
      <c r="F425" s="1340"/>
      <c r="G425" s="1720" t="s">
        <v>7683</v>
      </c>
      <c r="H425" s="1340"/>
      <c r="I425" s="1340" t="s">
        <v>7461</v>
      </c>
      <c r="J425" s="1340">
        <v>11</v>
      </c>
      <c r="K425" s="1340">
        <v>299</v>
      </c>
      <c r="L425" s="667">
        <v>1564</v>
      </c>
      <c r="M425" s="667"/>
      <c r="N425" s="1340" t="s">
        <v>7501</v>
      </c>
      <c r="O425" s="1366" t="s">
        <v>7462</v>
      </c>
      <c r="P425" s="1366"/>
      <c r="Q425" s="1366"/>
      <c r="R425" s="1366"/>
      <c r="S425" s="1340"/>
      <c r="T425" s="1340"/>
      <c r="U425" s="1340"/>
      <c r="V425" s="1365">
        <v>2</v>
      </c>
    </row>
    <row r="426" spans="1:22" s="1360" customFormat="1" ht="31.5">
      <c r="A426" s="1386">
        <v>696</v>
      </c>
      <c r="B426" s="1340">
        <v>695</v>
      </c>
      <c r="C426" s="1340" t="s">
        <v>7460</v>
      </c>
      <c r="D426" s="1340"/>
      <c r="E426" s="1340"/>
      <c r="F426" s="1340"/>
      <c r="G426" s="1720" t="s">
        <v>7683</v>
      </c>
      <c r="H426" s="1340"/>
      <c r="I426" s="1340" t="s">
        <v>7461</v>
      </c>
      <c r="J426" s="1340">
        <v>11</v>
      </c>
      <c r="K426" s="1340">
        <v>307</v>
      </c>
      <c r="L426" s="667">
        <v>211</v>
      </c>
      <c r="M426" s="667"/>
      <c r="N426" s="1340" t="s">
        <v>7500</v>
      </c>
      <c r="O426" s="1366" t="s">
        <v>1442</v>
      </c>
      <c r="P426" s="1366"/>
      <c r="Q426" s="1366"/>
      <c r="R426" s="1366"/>
      <c r="S426" s="1340"/>
      <c r="T426" s="1340"/>
      <c r="U426" s="1340"/>
      <c r="V426" s="1365">
        <v>2</v>
      </c>
    </row>
    <row r="427" spans="1:22" s="1360" customFormat="1" ht="31.5">
      <c r="A427" s="1446">
        <v>697</v>
      </c>
      <c r="B427" s="1367">
        <v>696</v>
      </c>
      <c r="C427" s="1340" t="s">
        <v>7502</v>
      </c>
      <c r="D427" s="1340"/>
      <c r="E427" s="1340"/>
      <c r="F427" s="1340"/>
      <c r="G427" s="1720" t="s">
        <v>7683</v>
      </c>
      <c r="H427" s="1340"/>
      <c r="I427" s="1340" t="s">
        <v>7461</v>
      </c>
      <c r="J427" s="1340">
        <v>15</v>
      </c>
      <c r="K427" s="1340">
        <v>531</v>
      </c>
      <c r="L427" s="667">
        <v>26036</v>
      </c>
      <c r="M427" s="667"/>
      <c r="N427" s="1340" t="s">
        <v>7500</v>
      </c>
      <c r="O427" s="1366" t="s">
        <v>192</v>
      </c>
      <c r="P427" s="1366"/>
      <c r="Q427" s="1366"/>
      <c r="R427" s="1366"/>
      <c r="S427" s="1340"/>
      <c r="T427" s="1340"/>
      <c r="U427" s="1340"/>
      <c r="V427" s="1365">
        <v>2</v>
      </c>
    </row>
    <row r="428" spans="1:22" s="1360" customFormat="1" ht="31.5">
      <c r="A428" s="1386">
        <v>698</v>
      </c>
      <c r="B428" s="1340">
        <v>697</v>
      </c>
      <c r="C428" s="1340" t="s">
        <v>7502</v>
      </c>
      <c r="D428" s="1340"/>
      <c r="E428" s="1340"/>
      <c r="F428" s="1340"/>
      <c r="G428" s="1720" t="s">
        <v>7683</v>
      </c>
      <c r="H428" s="1340"/>
      <c r="I428" s="1340" t="s">
        <v>7461</v>
      </c>
      <c r="J428" s="1340">
        <v>15</v>
      </c>
      <c r="K428" s="1340">
        <v>690</v>
      </c>
      <c r="L428" s="667">
        <v>21167</v>
      </c>
      <c r="M428" s="667"/>
      <c r="N428" s="1340" t="s">
        <v>7500</v>
      </c>
      <c r="O428" s="1366" t="s">
        <v>192</v>
      </c>
      <c r="P428" s="1366"/>
      <c r="Q428" s="1366"/>
      <c r="R428" s="1366"/>
      <c r="S428" s="1340"/>
      <c r="T428" s="1340"/>
      <c r="U428" s="1340"/>
      <c r="V428" s="1365">
        <v>2</v>
      </c>
    </row>
    <row r="429" spans="1:22" s="1360" customFormat="1" ht="31.5">
      <c r="A429" s="1446">
        <v>699</v>
      </c>
      <c r="B429" s="1367">
        <v>698</v>
      </c>
      <c r="C429" s="1340" t="s">
        <v>7502</v>
      </c>
      <c r="D429" s="1340"/>
      <c r="E429" s="1340"/>
      <c r="F429" s="1340"/>
      <c r="G429" s="1720" t="s">
        <v>7683</v>
      </c>
      <c r="H429" s="1340"/>
      <c r="I429" s="1340" t="s">
        <v>7461</v>
      </c>
      <c r="J429" s="1340">
        <v>15</v>
      </c>
      <c r="K429" s="1340">
        <v>813</v>
      </c>
      <c r="L429" s="667">
        <v>705</v>
      </c>
      <c r="M429" s="667"/>
      <c r="N429" s="1340" t="s">
        <v>7503</v>
      </c>
      <c r="O429" s="1366" t="s">
        <v>192</v>
      </c>
      <c r="P429" s="1366"/>
      <c r="Q429" s="1366"/>
      <c r="R429" s="1366"/>
      <c r="S429" s="1340"/>
      <c r="T429" s="1340"/>
      <c r="U429" s="1340"/>
      <c r="V429" s="1365">
        <v>2</v>
      </c>
    </row>
    <row r="430" spans="1:22" s="1360" customFormat="1" ht="31.5">
      <c r="A430" s="1386">
        <v>700</v>
      </c>
      <c r="B430" s="1340">
        <v>699</v>
      </c>
      <c r="C430" s="1340" t="s">
        <v>7502</v>
      </c>
      <c r="D430" s="1340"/>
      <c r="E430" s="1340"/>
      <c r="F430" s="1340"/>
      <c r="G430" s="1720" t="s">
        <v>7683</v>
      </c>
      <c r="H430" s="1340"/>
      <c r="I430" s="1340" t="s">
        <v>7461</v>
      </c>
      <c r="J430" s="1340">
        <v>15</v>
      </c>
      <c r="K430" s="1340">
        <v>814</v>
      </c>
      <c r="L430" s="667">
        <v>2748</v>
      </c>
      <c r="M430" s="667"/>
      <c r="N430" s="1340" t="s">
        <v>7503</v>
      </c>
      <c r="O430" s="1366" t="s">
        <v>192</v>
      </c>
      <c r="P430" s="1366"/>
      <c r="Q430" s="1366"/>
      <c r="R430" s="1366"/>
      <c r="S430" s="1340"/>
      <c r="T430" s="1340"/>
      <c r="U430" s="1340"/>
      <c r="V430" s="1365">
        <v>2</v>
      </c>
    </row>
    <row r="431" spans="1:22" s="1360" customFormat="1" ht="31.5">
      <c r="A431" s="1446">
        <v>701</v>
      </c>
      <c r="B431" s="1367">
        <v>700</v>
      </c>
      <c r="C431" s="1340" t="s">
        <v>7502</v>
      </c>
      <c r="D431" s="1340"/>
      <c r="E431" s="1340"/>
      <c r="F431" s="1340"/>
      <c r="G431" s="1720" t="s">
        <v>7683</v>
      </c>
      <c r="H431" s="1340"/>
      <c r="I431" s="1340" t="s">
        <v>7461</v>
      </c>
      <c r="J431" s="1340">
        <v>15</v>
      </c>
      <c r="K431" s="1340">
        <v>816</v>
      </c>
      <c r="L431" s="667">
        <v>1545</v>
      </c>
      <c r="M431" s="667"/>
      <c r="N431" s="1340" t="s">
        <v>7503</v>
      </c>
      <c r="O431" s="1366" t="s">
        <v>766</v>
      </c>
      <c r="P431" s="1366"/>
      <c r="Q431" s="1366"/>
      <c r="R431" s="1366"/>
      <c r="S431" s="1340"/>
      <c r="T431" s="1340"/>
      <c r="U431" s="1340"/>
      <c r="V431" s="1365">
        <v>2</v>
      </c>
    </row>
    <row r="432" spans="1:22" s="1360" customFormat="1" ht="31.5">
      <c r="A432" s="1386">
        <v>702</v>
      </c>
      <c r="B432" s="1340">
        <v>701</v>
      </c>
      <c r="C432" s="1340" t="s">
        <v>7502</v>
      </c>
      <c r="D432" s="1340"/>
      <c r="E432" s="1340"/>
      <c r="F432" s="1340"/>
      <c r="G432" s="1720" t="s">
        <v>7683</v>
      </c>
      <c r="H432" s="1340"/>
      <c r="I432" s="1340" t="s">
        <v>7461</v>
      </c>
      <c r="J432" s="1340">
        <v>15</v>
      </c>
      <c r="K432" s="1340">
        <v>1126</v>
      </c>
      <c r="L432" s="667">
        <v>737</v>
      </c>
      <c r="M432" s="667"/>
      <c r="N432" s="1340" t="s">
        <v>7503</v>
      </c>
      <c r="O432" s="1366" t="s">
        <v>192</v>
      </c>
      <c r="P432" s="1366"/>
      <c r="Q432" s="1366"/>
      <c r="R432" s="1366"/>
      <c r="S432" s="1340"/>
      <c r="T432" s="1340"/>
      <c r="U432" s="1340"/>
      <c r="V432" s="1365">
        <v>2</v>
      </c>
    </row>
    <row r="433" spans="1:22" s="1360" customFormat="1" ht="31.5">
      <c r="A433" s="1446">
        <v>703</v>
      </c>
      <c r="B433" s="1367">
        <v>702</v>
      </c>
      <c r="C433" s="1340" t="s">
        <v>7502</v>
      </c>
      <c r="D433" s="1340"/>
      <c r="E433" s="1340"/>
      <c r="F433" s="1340"/>
      <c r="G433" s="1720" t="s">
        <v>7683</v>
      </c>
      <c r="H433" s="1340"/>
      <c r="I433" s="1340" t="s">
        <v>7461</v>
      </c>
      <c r="J433" s="1340">
        <v>15</v>
      </c>
      <c r="K433" s="1340">
        <v>1129</v>
      </c>
      <c r="L433" s="667">
        <v>9050</v>
      </c>
      <c r="M433" s="667"/>
      <c r="N433" s="1340" t="s">
        <v>7503</v>
      </c>
      <c r="O433" s="1366" t="s">
        <v>766</v>
      </c>
      <c r="P433" s="1366"/>
      <c r="Q433" s="1366"/>
      <c r="R433" s="1366"/>
      <c r="S433" s="1340"/>
      <c r="T433" s="1340"/>
      <c r="U433" s="1340"/>
      <c r="V433" s="1365">
        <v>2</v>
      </c>
    </row>
    <row r="434" spans="1:22" s="1360" customFormat="1" ht="31.5">
      <c r="A434" s="1386">
        <v>704</v>
      </c>
      <c r="B434" s="1340">
        <v>703</v>
      </c>
      <c r="C434" s="1340" t="s">
        <v>7502</v>
      </c>
      <c r="D434" s="1340"/>
      <c r="E434" s="1340"/>
      <c r="F434" s="1340"/>
      <c r="G434" s="1720" t="s">
        <v>7683</v>
      </c>
      <c r="H434" s="1340"/>
      <c r="I434" s="1340" t="s">
        <v>7461</v>
      </c>
      <c r="J434" s="1340">
        <v>15</v>
      </c>
      <c r="K434" s="1340">
        <v>1130</v>
      </c>
      <c r="L434" s="667">
        <v>4848</v>
      </c>
      <c r="M434" s="667"/>
      <c r="N434" s="1340" t="s">
        <v>7503</v>
      </c>
      <c r="O434" s="1366" t="s">
        <v>766</v>
      </c>
      <c r="P434" s="1366"/>
      <c r="Q434" s="1366"/>
      <c r="R434" s="1366"/>
      <c r="S434" s="1340"/>
      <c r="T434" s="1340"/>
      <c r="U434" s="1340"/>
      <c r="V434" s="1365">
        <v>2</v>
      </c>
    </row>
    <row r="435" spans="1:22" s="1360" customFormat="1" ht="31.5">
      <c r="A435" s="1446">
        <v>705</v>
      </c>
      <c r="B435" s="1367">
        <v>704</v>
      </c>
      <c r="C435" s="1340" t="s">
        <v>7502</v>
      </c>
      <c r="D435" s="1340"/>
      <c r="E435" s="1340"/>
      <c r="F435" s="1340"/>
      <c r="G435" s="1720" t="s">
        <v>7683</v>
      </c>
      <c r="H435" s="1340"/>
      <c r="I435" s="1340" t="s">
        <v>7461</v>
      </c>
      <c r="J435" s="1340">
        <v>15</v>
      </c>
      <c r="K435" s="1340">
        <v>1131</v>
      </c>
      <c r="L435" s="667">
        <v>330</v>
      </c>
      <c r="M435" s="667"/>
      <c r="N435" s="1340" t="s">
        <v>7503</v>
      </c>
      <c r="O435" s="1366" t="s">
        <v>766</v>
      </c>
      <c r="P435" s="1366"/>
      <c r="Q435" s="1366"/>
      <c r="R435" s="1366"/>
      <c r="S435" s="1340"/>
      <c r="T435" s="1340"/>
      <c r="U435" s="1340"/>
      <c r="V435" s="1365">
        <v>2</v>
      </c>
    </row>
    <row r="436" spans="1:22" s="1360" customFormat="1" ht="31.5">
      <c r="A436" s="1386">
        <v>706</v>
      </c>
      <c r="B436" s="1340">
        <v>705</v>
      </c>
      <c r="C436" s="1340" t="s">
        <v>7472</v>
      </c>
      <c r="D436" s="1340"/>
      <c r="E436" s="1340"/>
      <c r="F436" s="1340"/>
      <c r="G436" s="1720" t="s">
        <v>7683</v>
      </c>
      <c r="H436" s="1340"/>
      <c r="I436" s="1340" t="s">
        <v>7461</v>
      </c>
      <c r="J436" s="1340">
        <v>15</v>
      </c>
      <c r="K436" s="1340">
        <v>1917</v>
      </c>
      <c r="L436" s="667">
        <v>1323</v>
      </c>
      <c r="M436" s="667"/>
      <c r="N436" s="1340" t="s">
        <v>7475</v>
      </c>
      <c r="O436" s="1366" t="s">
        <v>7492</v>
      </c>
      <c r="P436" s="1366"/>
      <c r="Q436" s="1366"/>
      <c r="R436" s="1366"/>
      <c r="S436" s="1340"/>
      <c r="T436" s="1340"/>
      <c r="U436" s="1340"/>
      <c r="V436" s="1365">
        <v>2</v>
      </c>
    </row>
    <row r="437" spans="1:22" s="1360" customFormat="1" ht="31.5">
      <c r="A437" s="1446">
        <v>707</v>
      </c>
      <c r="B437" s="1367">
        <v>706</v>
      </c>
      <c r="C437" s="1340" t="s">
        <v>7502</v>
      </c>
      <c r="D437" s="1340"/>
      <c r="E437" s="1340"/>
      <c r="F437" s="1340"/>
      <c r="G437" s="1720" t="s">
        <v>7683</v>
      </c>
      <c r="H437" s="1340"/>
      <c r="I437" s="1340" t="s">
        <v>7461</v>
      </c>
      <c r="J437" s="1340">
        <v>15</v>
      </c>
      <c r="K437" s="1340">
        <v>1934</v>
      </c>
      <c r="L437" s="667">
        <v>4750</v>
      </c>
      <c r="M437" s="667"/>
      <c r="N437" s="1340" t="s">
        <v>7503</v>
      </c>
      <c r="O437" s="1366" t="s">
        <v>192</v>
      </c>
      <c r="P437" s="1366"/>
      <c r="Q437" s="1366"/>
      <c r="R437" s="1366"/>
      <c r="S437" s="1340"/>
      <c r="T437" s="1340"/>
      <c r="U437" s="1340"/>
      <c r="V437" s="1365">
        <v>2</v>
      </c>
    </row>
    <row r="438" spans="1:22" s="1360" customFormat="1" ht="31.5">
      <c r="A438" s="1386">
        <v>708</v>
      </c>
      <c r="B438" s="1340">
        <v>707</v>
      </c>
      <c r="C438" s="1340" t="s">
        <v>7502</v>
      </c>
      <c r="D438" s="1340"/>
      <c r="E438" s="1340"/>
      <c r="F438" s="1340"/>
      <c r="G438" s="1720" t="s">
        <v>7683</v>
      </c>
      <c r="H438" s="1340"/>
      <c r="I438" s="1340" t="s">
        <v>7461</v>
      </c>
      <c r="J438" s="1340">
        <v>16</v>
      </c>
      <c r="K438" s="1340">
        <v>3</v>
      </c>
      <c r="L438" s="667">
        <v>478</v>
      </c>
      <c r="M438" s="667"/>
      <c r="N438" s="1340" t="s">
        <v>7503</v>
      </c>
      <c r="O438" s="1366" t="s">
        <v>192</v>
      </c>
      <c r="P438" s="1366"/>
      <c r="Q438" s="1366"/>
      <c r="R438" s="1366"/>
      <c r="S438" s="1340"/>
      <c r="T438" s="1340"/>
      <c r="U438" s="1340"/>
      <c r="V438" s="1365">
        <v>2</v>
      </c>
    </row>
    <row r="439" spans="1:22" s="1360" customFormat="1" ht="31.5">
      <c r="A439" s="1446">
        <v>709</v>
      </c>
      <c r="B439" s="1367">
        <v>708</v>
      </c>
      <c r="C439" s="1340" t="s">
        <v>7502</v>
      </c>
      <c r="D439" s="1340"/>
      <c r="E439" s="1340"/>
      <c r="F439" s="1340"/>
      <c r="G439" s="1720" t="s">
        <v>7683</v>
      </c>
      <c r="H439" s="1340"/>
      <c r="I439" s="1340" t="s">
        <v>7461</v>
      </c>
      <c r="J439" s="1340">
        <v>16</v>
      </c>
      <c r="K439" s="1340">
        <v>56</v>
      </c>
      <c r="L439" s="667">
        <v>1417</v>
      </c>
      <c r="M439" s="667"/>
      <c r="N439" s="1340" t="s">
        <v>7475</v>
      </c>
      <c r="O439" s="1366" t="s">
        <v>1442</v>
      </c>
      <c r="P439" s="1366"/>
      <c r="Q439" s="1366"/>
      <c r="R439" s="1366"/>
      <c r="S439" s="1340"/>
      <c r="T439" s="1340"/>
      <c r="U439" s="1340"/>
      <c r="V439" s="1365">
        <v>2</v>
      </c>
    </row>
    <row r="440" spans="1:22" s="1360" customFormat="1" ht="31.5">
      <c r="A440" s="1386">
        <v>710</v>
      </c>
      <c r="B440" s="1340">
        <v>709</v>
      </c>
      <c r="C440" s="1340" t="s">
        <v>7472</v>
      </c>
      <c r="D440" s="1340"/>
      <c r="E440" s="1340"/>
      <c r="F440" s="1340"/>
      <c r="G440" s="1720" t="s">
        <v>7683</v>
      </c>
      <c r="H440" s="1340"/>
      <c r="I440" s="1340" t="s">
        <v>7461</v>
      </c>
      <c r="J440" s="1340">
        <v>16</v>
      </c>
      <c r="K440" s="1340">
        <v>85</v>
      </c>
      <c r="L440" s="667">
        <v>324</v>
      </c>
      <c r="M440" s="667"/>
      <c r="N440" s="1340" t="s">
        <v>7503</v>
      </c>
      <c r="O440" s="1366" t="s">
        <v>1442</v>
      </c>
      <c r="P440" s="1366"/>
      <c r="Q440" s="1366"/>
      <c r="R440" s="1366"/>
      <c r="S440" s="1340"/>
      <c r="T440" s="1340"/>
      <c r="U440" s="1340"/>
      <c r="V440" s="1365">
        <v>2</v>
      </c>
    </row>
    <row r="441" spans="1:22" s="1360" customFormat="1" ht="31.5">
      <c r="A441" s="1446">
        <v>711</v>
      </c>
      <c r="B441" s="1367">
        <v>710</v>
      </c>
      <c r="C441" s="1340" t="s">
        <v>7472</v>
      </c>
      <c r="D441" s="1340"/>
      <c r="E441" s="1340"/>
      <c r="F441" s="1340"/>
      <c r="G441" s="1720" t="s">
        <v>7683</v>
      </c>
      <c r="H441" s="1340"/>
      <c r="I441" s="1340" t="s">
        <v>7461</v>
      </c>
      <c r="J441" s="1340">
        <v>16</v>
      </c>
      <c r="K441" s="1340">
        <v>184</v>
      </c>
      <c r="L441" s="667">
        <v>423169</v>
      </c>
      <c r="M441" s="667"/>
      <c r="N441" s="1340" t="s">
        <v>7475</v>
      </c>
      <c r="O441" s="1366" t="s">
        <v>6891</v>
      </c>
      <c r="P441" s="1366"/>
      <c r="Q441" s="1366"/>
      <c r="R441" s="1366"/>
      <c r="S441" s="1340"/>
      <c r="T441" s="1340"/>
      <c r="U441" s="1340"/>
      <c r="V441" s="1365">
        <v>2</v>
      </c>
    </row>
    <row r="442" spans="1:22" s="1360" customFormat="1" ht="31.5">
      <c r="A442" s="1386">
        <v>712</v>
      </c>
      <c r="B442" s="1340">
        <v>711</v>
      </c>
      <c r="C442" s="1340" t="s">
        <v>7472</v>
      </c>
      <c r="D442" s="1340"/>
      <c r="E442" s="1340"/>
      <c r="F442" s="1340"/>
      <c r="G442" s="1720" t="s">
        <v>7683</v>
      </c>
      <c r="H442" s="1340"/>
      <c r="I442" s="1340" t="s">
        <v>7461</v>
      </c>
      <c r="J442" s="1340">
        <v>16</v>
      </c>
      <c r="K442" s="1340">
        <v>393</v>
      </c>
      <c r="L442" s="667">
        <v>1668</v>
      </c>
      <c r="M442" s="667"/>
      <c r="N442" s="1340" t="s">
        <v>7503</v>
      </c>
      <c r="O442" s="1366" t="s">
        <v>6960</v>
      </c>
      <c r="P442" s="1366"/>
      <c r="Q442" s="1366"/>
      <c r="R442" s="1366"/>
      <c r="S442" s="1340"/>
      <c r="T442" s="1340"/>
      <c r="U442" s="1340"/>
      <c r="V442" s="1365">
        <v>2</v>
      </c>
    </row>
    <row r="443" spans="1:22" s="1360" customFormat="1" ht="31.5">
      <c r="A443" s="1446">
        <v>713</v>
      </c>
      <c r="B443" s="1367">
        <v>712</v>
      </c>
      <c r="C443" s="1340" t="s">
        <v>7472</v>
      </c>
      <c r="D443" s="1340"/>
      <c r="E443" s="1340"/>
      <c r="F443" s="1340"/>
      <c r="G443" s="1720" t="s">
        <v>7683</v>
      </c>
      <c r="H443" s="1340"/>
      <c r="I443" s="1340" t="s">
        <v>7461</v>
      </c>
      <c r="J443" s="1340">
        <v>16</v>
      </c>
      <c r="K443" s="1340">
        <v>733</v>
      </c>
      <c r="L443" s="667">
        <v>436</v>
      </c>
      <c r="M443" s="667"/>
      <c r="N443" s="1340" t="s">
        <v>7475</v>
      </c>
      <c r="O443" s="1366" t="s">
        <v>192</v>
      </c>
      <c r="P443" s="1366"/>
      <c r="Q443" s="1366"/>
      <c r="R443" s="1366"/>
      <c r="S443" s="1340"/>
      <c r="T443" s="1340"/>
      <c r="U443" s="1340"/>
      <c r="V443" s="1365">
        <v>2</v>
      </c>
    </row>
    <row r="444" spans="1:22" s="1360" customFormat="1" ht="31.5">
      <c r="A444" s="1386">
        <v>714</v>
      </c>
      <c r="B444" s="1340">
        <v>713</v>
      </c>
      <c r="C444" s="1340" t="s">
        <v>7472</v>
      </c>
      <c r="D444" s="1340"/>
      <c r="E444" s="1340"/>
      <c r="F444" s="1340"/>
      <c r="G444" s="1720" t="s">
        <v>7683</v>
      </c>
      <c r="H444" s="1340"/>
      <c r="I444" s="1340" t="s">
        <v>7461</v>
      </c>
      <c r="J444" s="1340">
        <v>16</v>
      </c>
      <c r="K444" s="1340">
        <v>747</v>
      </c>
      <c r="L444" s="667">
        <v>1090</v>
      </c>
      <c r="M444" s="667"/>
      <c r="N444" s="1340" t="s">
        <v>7475</v>
      </c>
      <c r="O444" s="1366" t="s">
        <v>7492</v>
      </c>
      <c r="P444" s="1366"/>
      <c r="Q444" s="1366"/>
      <c r="R444" s="1366"/>
      <c r="S444" s="1340"/>
      <c r="T444" s="1340"/>
      <c r="U444" s="1340"/>
      <c r="V444" s="1365">
        <v>2</v>
      </c>
    </row>
    <row r="445" spans="1:22" s="1360" customFormat="1" ht="31.5">
      <c r="A445" s="1446">
        <v>715</v>
      </c>
      <c r="B445" s="1367">
        <v>714</v>
      </c>
      <c r="C445" s="1340" t="s">
        <v>7472</v>
      </c>
      <c r="D445" s="1340"/>
      <c r="E445" s="1340"/>
      <c r="F445" s="1340"/>
      <c r="G445" s="1720" t="s">
        <v>7683</v>
      </c>
      <c r="H445" s="1340"/>
      <c r="I445" s="1340" t="s">
        <v>7461</v>
      </c>
      <c r="J445" s="1340">
        <v>16</v>
      </c>
      <c r="K445" s="1340">
        <v>753</v>
      </c>
      <c r="L445" s="667">
        <v>2304</v>
      </c>
      <c r="M445" s="667"/>
      <c r="N445" s="1340" t="s">
        <v>7475</v>
      </c>
      <c r="O445" s="1366" t="s">
        <v>192</v>
      </c>
      <c r="P445" s="1366"/>
      <c r="Q445" s="1366"/>
      <c r="R445" s="1366"/>
      <c r="S445" s="1340"/>
      <c r="T445" s="1340"/>
      <c r="U445" s="1340"/>
      <c r="V445" s="1365">
        <v>2</v>
      </c>
    </row>
    <row r="446" spans="1:22" s="1360" customFormat="1" ht="31.5">
      <c r="A446" s="1386">
        <v>716</v>
      </c>
      <c r="B446" s="1340">
        <v>715</v>
      </c>
      <c r="C446" s="1340" t="s">
        <v>7472</v>
      </c>
      <c r="D446" s="1340"/>
      <c r="E446" s="1340"/>
      <c r="F446" s="1340"/>
      <c r="G446" s="1720" t="s">
        <v>7683</v>
      </c>
      <c r="H446" s="1340"/>
      <c r="I446" s="1340" t="s">
        <v>7461</v>
      </c>
      <c r="J446" s="1340">
        <v>16</v>
      </c>
      <c r="K446" s="1340">
        <v>792</v>
      </c>
      <c r="L446" s="667">
        <v>4486</v>
      </c>
      <c r="M446" s="667"/>
      <c r="N446" s="1340" t="s">
        <v>7475</v>
      </c>
      <c r="O446" s="1366" t="s">
        <v>192</v>
      </c>
      <c r="P446" s="1366"/>
      <c r="Q446" s="1366"/>
      <c r="R446" s="1366"/>
      <c r="S446" s="1340"/>
      <c r="T446" s="1340"/>
      <c r="U446" s="1340"/>
      <c r="V446" s="1365">
        <v>2</v>
      </c>
    </row>
    <row r="447" spans="1:22" s="1360" customFormat="1" ht="31.5">
      <c r="A447" s="1446">
        <v>717</v>
      </c>
      <c r="B447" s="1367">
        <v>716</v>
      </c>
      <c r="C447" s="1340" t="s">
        <v>7472</v>
      </c>
      <c r="D447" s="1340"/>
      <c r="E447" s="1340"/>
      <c r="F447" s="1340"/>
      <c r="G447" s="1720" t="s">
        <v>7683</v>
      </c>
      <c r="H447" s="1340"/>
      <c r="I447" s="1340" t="s">
        <v>7461</v>
      </c>
      <c r="J447" s="1340">
        <v>16</v>
      </c>
      <c r="K447" s="1340">
        <v>794</v>
      </c>
      <c r="L447" s="667">
        <v>1028</v>
      </c>
      <c r="M447" s="667"/>
      <c r="N447" s="1340" t="s">
        <v>7475</v>
      </c>
      <c r="O447" s="1366" t="s">
        <v>192</v>
      </c>
      <c r="P447" s="1366"/>
      <c r="Q447" s="1366"/>
      <c r="R447" s="1366"/>
      <c r="S447" s="1340"/>
      <c r="T447" s="1340"/>
      <c r="U447" s="1340"/>
      <c r="V447" s="1365">
        <v>2</v>
      </c>
    </row>
    <row r="448" spans="1:22" s="1360" customFormat="1" ht="31.5">
      <c r="A448" s="1386">
        <v>718</v>
      </c>
      <c r="B448" s="1340">
        <v>717</v>
      </c>
      <c r="C448" s="1340" t="s">
        <v>7472</v>
      </c>
      <c r="D448" s="1340"/>
      <c r="E448" s="1340"/>
      <c r="F448" s="1340"/>
      <c r="G448" s="1720" t="s">
        <v>7683</v>
      </c>
      <c r="H448" s="1340"/>
      <c r="I448" s="1340" t="s">
        <v>7461</v>
      </c>
      <c r="J448" s="1340">
        <v>16</v>
      </c>
      <c r="K448" s="1340">
        <v>806</v>
      </c>
      <c r="L448" s="667">
        <v>4745</v>
      </c>
      <c r="M448" s="667"/>
      <c r="N448" s="1340" t="s">
        <v>7475</v>
      </c>
      <c r="O448" s="1366" t="s">
        <v>192</v>
      </c>
      <c r="P448" s="1366"/>
      <c r="Q448" s="1366"/>
      <c r="R448" s="1366"/>
      <c r="S448" s="1340"/>
      <c r="T448" s="1340"/>
      <c r="U448" s="1340"/>
      <c r="V448" s="1365">
        <v>2</v>
      </c>
    </row>
    <row r="449" spans="1:22" s="1360" customFormat="1" ht="31.5">
      <c r="A449" s="1446">
        <v>719</v>
      </c>
      <c r="B449" s="1367">
        <v>718</v>
      </c>
      <c r="C449" s="1340" t="s">
        <v>7472</v>
      </c>
      <c r="D449" s="1340"/>
      <c r="E449" s="1340"/>
      <c r="F449" s="1340"/>
      <c r="G449" s="1720" t="s">
        <v>7683</v>
      </c>
      <c r="H449" s="1340"/>
      <c r="I449" s="1340" t="s">
        <v>7461</v>
      </c>
      <c r="J449" s="1340">
        <v>16</v>
      </c>
      <c r="K449" s="1340">
        <v>807</v>
      </c>
      <c r="L449" s="667">
        <v>2547</v>
      </c>
      <c r="M449" s="667"/>
      <c r="N449" s="1340" t="s">
        <v>7475</v>
      </c>
      <c r="O449" s="1366" t="s">
        <v>192</v>
      </c>
      <c r="P449" s="1366"/>
      <c r="Q449" s="1366"/>
      <c r="R449" s="1366"/>
      <c r="S449" s="1340"/>
      <c r="T449" s="1340"/>
      <c r="U449" s="1340"/>
      <c r="V449" s="1365">
        <v>2</v>
      </c>
    </row>
    <row r="450" spans="1:22" s="1360" customFormat="1" ht="31.5">
      <c r="A450" s="1386">
        <v>720</v>
      </c>
      <c r="B450" s="1340">
        <v>719</v>
      </c>
      <c r="C450" s="1340" t="s">
        <v>7504</v>
      </c>
      <c r="D450" s="1340"/>
      <c r="E450" s="1340"/>
      <c r="F450" s="1340"/>
      <c r="G450" s="1720" t="s">
        <v>7683</v>
      </c>
      <c r="H450" s="1340"/>
      <c r="I450" s="1340" t="s">
        <v>7461</v>
      </c>
      <c r="J450" s="1340">
        <v>17</v>
      </c>
      <c r="K450" s="1340">
        <v>55</v>
      </c>
      <c r="L450" s="667">
        <v>42</v>
      </c>
      <c r="M450" s="667"/>
      <c r="N450" s="1340" t="s">
        <v>7475</v>
      </c>
      <c r="O450" s="1366" t="s">
        <v>192</v>
      </c>
      <c r="P450" s="1366"/>
      <c r="Q450" s="1366"/>
      <c r="R450" s="1366"/>
      <c r="S450" s="1340"/>
      <c r="T450" s="1340"/>
      <c r="U450" s="1340"/>
      <c r="V450" s="1365">
        <v>2</v>
      </c>
    </row>
    <row r="451" spans="1:22" s="1360" customFormat="1" ht="31.5">
      <c r="A451" s="1446">
        <v>721</v>
      </c>
      <c r="B451" s="1367">
        <v>720</v>
      </c>
      <c r="C451" s="1340" t="s">
        <v>7504</v>
      </c>
      <c r="D451" s="1340"/>
      <c r="E451" s="1340"/>
      <c r="F451" s="1340"/>
      <c r="G451" s="1720" t="s">
        <v>7683</v>
      </c>
      <c r="H451" s="1340"/>
      <c r="I451" s="1340" t="s">
        <v>7461</v>
      </c>
      <c r="J451" s="1340">
        <v>17</v>
      </c>
      <c r="K451" s="1340">
        <v>122</v>
      </c>
      <c r="L451" s="667">
        <v>275</v>
      </c>
      <c r="M451" s="667"/>
      <c r="N451" s="1340" t="s">
        <v>7475</v>
      </c>
      <c r="O451" s="1366" t="s">
        <v>192</v>
      </c>
      <c r="P451" s="1366"/>
      <c r="Q451" s="1366"/>
      <c r="R451" s="1366"/>
      <c r="S451" s="1340"/>
      <c r="T451" s="1340"/>
      <c r="U451" s="1340"/>
      <c r="V451" s="1365">
        <v>2</v>
      </c>
    </row>
    <row r="452" spans="1:22" s="1360" customFormat="1" ht="31.5">
      <c r="A452" s="1386">
        <v>722</v>
      </c>
      <c r="B452" s="1340">
        <v>721</v>
      </c>
      <c r="C452" s="1340" t="s">
        <v>7504</v>
      </c>
      <c r="D452" s="1340"/>
      <c r="E452" s="1340"/>
      <c r="F452" s="1340"/>
      <c r="G452" s="1720" t="s">
        <v>7683</v>
      </c>
      <c r="H452" s="1340"/>
      <c r="I452" s="1340" t="s">
        <v>7461</v>
      </c>
      <c r="J452" s="1340">
        <v>17</v>
      </c>
      <c r="K452" s="1340">
        <v>123</v>
      </c>
      <c r="L452" s="667">
        <v>858</v>
      </c>
      <c r="M452" s="667"/>
      <c r="N452" s="1340" t="s">
        <v>7475</v>
      </c>
      <c r="O452" s="1366" t="s">
        <v>192</v>
      </c>
      <c r="P452" s="1366"/>
      <c r="Q452" s="1366"/>
      <c r="R452" s="1366"/>
      <c r="S452" s="1340"/>
      <c r="T452" s="1340"/>
      <c r="U452" s="1340"/>
      <c r="V452" s="1365">
        <v>2</v>
      </c>
    </row>
    <row r="453" spans="1:22" s="1360" customFormat="1" ht="31.5">
      <c r="A453" s="1446">
        <v>723</v>
      </c>
      <c r="B453" s="1367">
        <v>722</v>
      </c>
      <c r="C453" s="1340" t="s">
        <v>7504</v>
      </c>
      <c r="D453" s="1340"/>
      <c r="E453" s="1340"/>
      <c r="F453" s="1340"/>
      <c r="G453" s="1720" t="s">
        <v>7683</v>
      </c>
      <c r="H453" s="1340"/>
      <c r="I453" s="1340" t="s">
        <v>7461</v>
      </c>
      <c r="J453" s="1340">
        <v>17</v>
      </c>
      <c r="K453" s="1340">
        <v>124</v>
      </c>
      <c r="L453" s="667">
        <v>40</v>
      </c>
      <c r="M453" s="667"/>
      <c r="N453" s="1340" t="s">
        <v>7475</v>
      </c>
      <c r="O453" s="1366" t="s">
        <v>192</v>
      </c>
      <c r="P453" s="1366"/>
      <c r="Q453" s="1366"/>
      <c r="R453" s="1366"/>
      <c r="S453" s="1340"/>
      <c r="T453" s="1340"/>
      <c r="U453" s="1340"/>
      <c r="V453" s="1365">
        <v>2</v>
      </c>
    </row>
    <row r="454" spans="1:22" s="1360" customFormat="1" ht="31.5">
      <c r="A454" s="1386">
        <v>724</v>
      </c>
      <c r="B454" s="1340">
        <v>723</v>
      </c>
      <c r="C454" s="1340" t="s">
        <v>7504</v>
      </c>
      <c r="D454" s="1340"/>
      <c r="E454" s="1340"/>
      <c r="F454" s="1340"/>
      <c r="G454" s="1720" t="s">
        <v>7683</v>
      </c>
      <c r="H454" s="1340"/>
      <c r="I454" s="1340" t="s">
        <v>7461</v>
      </c>
      <c r="J454" s="1340">
        <v>17</v>
      </c>
      <c r="K454" s="1340">
        <v>144</v>
      </c>
      <c r="L454" s="667">
        <v>483</v>
      </c>
      <c r="M454" s="667"/>
      <c r="N454" s="1340" t="s">
        <v>7475</v>
      </c>
      <c r="O454" s="1366" t="s">
        <v>192</v>
      </c>
      <c r="P454" s="1366"/>
      <c r="Q454" s="1366"/>
      <c r="R454" s="1366"/>
      <c r="S454" s="1340"/>
      <c r="T454" s="1340"/>
      <c r="U454" s="1340"/>
      <c r="V454" s="1365">
        <v>2</v>
      </c>
    </row>
    <row r="455" spans="1:22" s="1360" customFormat="1" ht="31.5">
      <c r="A455" s="1446">
        <v>725</v>
      </c>
      <c r="B455" s="1367">
        <v>724</v>
      </c>
      <c r="C455" s="1340" t="s">
        <v>7504</v>
      </c>
      <c r="D455" s="1340"/>
      <c r="E455" s="1340"/>
      <c r="F455" s="1340"/>
      <c r="G455" s="1720" t="s">
        <v>7683</v>
      </c>
      <c r="H455" s="1340"/>
      <c r="I455" s="1340" t="s">
        <v>7461</v>
      </c>
      <c r="J455" s="1340">
        <v>17</v>
      </c>
      <c r="K455" s="1340">
        <v>155</v>
      </c>
      <c r="L455" s="667">
        <v>3489</v>
      </c>
      <c r="M455" s="667"/>
      <c r="N455" s="1340" t="s">
        <v>7475</v>
      </c>
      <c r="O455" s="1366" t="s">
        <v>192</v>
      </c>
      <c r="P455" s="1366"/>
      <c r="Q455" s="1366"/>
      <c r="R455" s="1366"/>
      <c r="S455" s="1340"/>
      <c r="T455" s="1340"/>
      <c r="U455" s="1340"/>
      <c r="V455" s="1365">
        <v>2</v>
      </c>
    </row>
    <row r="456" spans="1:22" s="1360" customFormat="1" ht="31.5">
      <c r="A456" s="1386">
        <v>726</v>
      </c>
      <c r="B456" s="1340">
        <v>725</v>
      </c>
      <c r="C456" s="1340" t="s">
        <v>7504</v>
      </c>
      <c r="D456" s="1340"/>
      <c r="E456" s="1340"/>
      <c r="F456" s="1340"/>
      <c r="G456" s="1720" t="s">
        <v>7683</v>
      </c>
      <c r="H456" s="1340"/>
      <c r="I456" s="1340" t="s">
        <v>7461</v>
      </c>
      <c r="J456" s="1340">
        <v>17</v>
      </c>
      <c r="K456" s="1340">
        <v>188</v>
      </c>
      <c r="L456" s="667">
        <v>9412</v>
      </c>
      <c r="M456" s="667"/>
      <c r="N456" s="1340" t="s">
        <v>7475</v>
      </c>
      <c r="O456" s="1366" t="s">
        <v>7462</v>
      </c>
      <c r="P456" s="1366"/>
      <c r="Q456" s="1366"/>
      <c r="R456" s="1366"/>
      <c r="S456" s="1340"/>
      <c r="T456" s="1340"/>
      <c r="U456" s="1340"/>
      <c r="V456" s="1365">
        <v>2</v>
      </c>
    </row>
    <row r="457" spans="1:22" s="1360" customFormat="1">
      <c r="A457" s="1446">
        <v>727</v>
      </c>
      <c r="B457" s="1367">
        <v>726</v>
      </c>
      <c r="C457" s="1340" t="s">
        <v>7504</v>
      </c>
      <c r="D457" s="1340"/>
      <c r="E457" s="1340"/>
      <c r="F457" s="1340"/>
      <c r="G457" s="1720" t="s">
        <v>7683</v>
      </c>
      <c r="H457" s="1340"/>
      <c r="I457" s="1340" t="s">
        <v>7461</v>
      </c>
      <c r="J457" s="1340">
        <v>17</v>
      </c>
      <c r="K457" s="1340">
        <v>235</v>
      </c>
      <c r="L457" s="667">
        <v>3280</v>
      </c>
      <c r="M457" s="667"/>
      <c r="N457" s="1340" t="s">
        <v>476</v>
      </c>
      <c r="O457" s="1366" t="s">
        <v>766</v>
      </c>
      <c r="P457" s="1366"/>
      <c r="Q457" s="1366"/>
      <c r="R457" s="1366"/>
      <c r="S457" s="1340"/>
      <c r="T457" s="1340"/>
      <c r="U457" s="1340"/>
      <c r="V457" s="1365">
        <v>2</v>
      </c>
    </row>
    <row r="458" spans="1:22" s="1360" customFormat="1" ht="31.5">
      <c r="A458" s="1386">
        <v>728</v>
      </c>
      <c r="B458" s="1340">
        <v>727</v>
      </c>
      <c r="C458" s="1340" t="s">
        <v>7504</v>
      </c>
      <c r="D458" s="1340"/>
      <c r="E458" s="1340"/>
      <c r="F458" s="1340"/>
      <c r="G458" s="1720" t="s">
        <v>7683</v>
      </c>
      <c r="H458" s="1340"/>
      <c r="I458" s="1340" t="s">
        <v>7461</v>
      </c>
      <c r="J458" s="1340">
        <v>17</v>
      </c>
      <c r="K458" s="1340">
        <v>239</v>
      </c>
      <c r="L458" s="667">
        <v>47941</v>
      </c>
      <c r="M458" s="667"/>
      <c r="N458" s="1340" t="s">
        <v>7475</v>
      </c>
      <c r="O458" s="1366" t="s">
        <v>6891</v>
      </c>
      <c r="P458" s="1366"/>
      <c r="Q458" s="1366"/>
      <c r="R458" s="1366"/>
      <c r="S458" s="1340"/>
      <c r="T458" s="1340"/>
      <c r="U458" s="1340"/>
      <c r="V458" s="1365">
        <v>2</v>
      </c>
    </row>
    <row r="459" spans="1:22" s="1360" customFormat="1">
      <c r="A459" s="1446">
        <v>729</v>
      </c>
      <c r="B459" s="1367">
        <v>728</v>
      </c>
      <c r="C459" s="1340" t="s">
        <v>7504</v>
      </c>
      <c r="D459" s="1340"/>
      <c r="E459" s="1340"/>
      <c r="F459" s="1340"/>
      <c r="G459" s="1720" t="s">
        <v>7683</v>
      </c>
      <c r="H459" s="1340"/>
      <c r="I459" s="1340" t="s">
        <v>7461</v>
      </c>
      <c r="J459" s="1340">
        <v>17</v>
      </c>
      <c r="K459" s="1340">
        <v>259</v>
      </c>
      <c r="L459" s="667">
        <v>619</v>
      </c>
      <c r="M459" s="667"/>
      <c r="N459" s="1340" t="s">
        <v>476</v>
      </c>
      <c r="O459" s="1366" t="s">
        <v>6891</v>
      </c>
      <c r="P459" s="1366"/>
      <c r="Q459" s="1366"/>
      <c r="R459" s="1366"/>
      <c r="S459" s="1340" t="s">
        <v>7484</v>
      </c>
      <c r="T459" s="1340"/>
      <c r="U459" s="1340"/>
      <c r="V459" s="1365">
        <v>2</v>
      </c>
    </row>
    <row r="460" spans="1:22" s="1360" customFormat="1">
      <c r="A460" s="1386">
        <v>730</v>
      </c>
      <c r="B460" s="1340">
        <v>729</v>
      </c>
      <c r="C460" s="1340" t="s">
        <v>7504</v>
      </c>
      <c r="D460" s="1340"/>
      <c r="E460" s="1340"/>
      <c r="F460" s="1340"/>
      <c r="G460" s="1720" t="s">
        <v>7683</v>
      </c>
      <c r="H460" s="1340"/>
      <c r="I460" s="1340" t="s">
        <v>7461</v>
      </c>
      <c r="J460" s="1340">
        <v>17</v>
      </c>
      <c r="K460" s="1340">
        <v>305</v>
      </c>
      <c r="L460" s="667">
        <v>73</v>
      </c>
      <c r="M460" s="667"/>
      <c r="N460" s="1340" t="s">
        <v>476</v>
      </c>
      <c r="O460" s="1366" t="s">
        <v>192</v>
      </c>
      <c r="P460" s="1366"/>
      <c r="Q460" s="1366"/>
      <c r="R460" s="1366"/>
      <c r="S460" s="1340" t="s">
        <v>7484</v>
      </c>
      <c r="T460" s="1340"/>
      <c r="U460" s="1340"/>
      <c r="V460" s="1365">
        <v>2</v>
      </c>
    </row>
    <row r="461" spans="1:22" s="1360" customFormat="1">
      <c r="A461" s="1446">
        <v>731</v>
      </c>
      <c r="B461" s="1367">
        <v>730</v>
      </c>
      <c r="C461" s="1340" t="s">
        <v>7504</v>
      </c>
      <c r="D461" s="1340"/>
      <c r="E461" s="1340"/>
      <c r="F461" s="1340"/>
      <c r="G461" s="1720" t="s">
        <v>7683</v>
      </c>
      <c r="H461" s="1340"/>
      <c r="I461" s="1340" t="s">
        <v>7461</v>
      </c>
      <c r="J461" s="1340">
        <v>17</v>
      </c>
      <c r="K461" s="1340">
        <v>354</v>
      </c>
      <c r="L461" s="667">
        <v>6546</v>
      </c>
      <c r="M461" s="667"/>
      <c r="N461" s="1340" t="s">
        <v>476</v>
      </c>
      <c r="O461" s="1366" t="s">
        <v>7505</v>
      </c>
      <c r="P461" s="1366"/>
      <c r="Q461" s="1366"/>
      <c r="R461" s="1366"/>
      <c r="S461" s="1340"/>
      <c r="T461" s="1340"/>
      <c r="U461" s="1340"/>
      <c r="V461" s="1365">
        <v>2</v>
      </c>
    </row>
    <row r="462" spans="1:22" s="1360" customFormat="1" ht="31.5">
      <c r="A462" s="1386">
        <v>732</v>
      </c>
      <c r="B462" s="1340">
        <v>731</v>
      </c>
      <c r="C462" s="1340" t="s">
        <v>7504</v>
      </c>
      <c r="D462" s="1340"/>
      <c r="E462" s="1340"/>
      <c r="F462" s="1340"/>
      <c r="G462" s="1720" t="s">
        <v>7683</v>
      </c>
      <c r="H462" s="1340"/>
      <c r="I462" s="1340" t="s">
        <v>7461</v>
      </c>
      <c r="J462" s="1340">
        <v>17</v>
      </c>
      <c r="K462" s="1340">
        <v>362</v>
      </c>
      <c r="L462" s="667">
        <v>748</v>
      </c>
      <c r="M462" s="667"/>
      <c r="N462" s="1340" t="s">
        <v>7475</v>
      </c>
      <c r="O462" s="1366" t="s">
        <v>7462</v>
      </c>
      <c r="P462" s="1366"/>
      <c r="Q462" s="1366"/>
      <c r="R462" s="1366"/>
      <c r="S462" s="1340"/>
      <c r="T462" s="1340"/>
      <c r="U462" s="1340"/>
      <c r="V462" s="1365">
        <v>2</v>
      </c>
    </row>
    <row r="463" spans="1:22" s="1360" customFormat="1">
      <c r="A463" s="1446">
        <v>733</v>
      </c>
      <c r="B463" s="1367">
        <v>732</v>
      </c>
      <c r="C463" s="1340" t="s">
        <v>7504</v>
      </c>
      <c r="D463" s="1340"/>
      <c r="E463" s="1340"/>
      <c r="F463" s="1340"/>
      <c r="G463" s="1720" t="s">
        <v>7683</v>
      </c>
      <c r="H463" s="1340"/>
      <c r="I463" s="1340" t="s">
        <v>7461</v>
      </c>
      <c r="J463" s="1340">
        <v>17</v>
      </c>
      <c r="K463" s="1340">
        <v>404</v>
      </c>
      <c r="L463" s="667">
        <v>8784</v>
      </c>
      <c r="M463" s="667"/>
      <c r="N463" s="1340" t="s">
        <v>476</v>
      </c>
      <c r="O463" s="1366" t="s">
        <v>7462</v>
      </c>
      <c r="P463" s="1366"/>
      <c r="Q463" s="1366"/>
      <c r="R463" s="1366"/>
      <c r="S463" s="1340"/>
      <c r="T463" s="1340"/>
      <c r="U463" s="1340"/>
      <c r="V463" s="1365">
        <v>2</v>
      </c>
    </row>
    <row r="464" spans="1:22" s="1360" customFormat="1">
      <c r="A464" s="1386">
        <v>734</v>
      </c>
      <c r="B464" s="1340">
        <v>733</v>
      </c>
      <c r="C464" s="1340" t="s">
        <v>7504</v>
      </c>
      <c r="D464" s="1340"/>
      <c r="E464" s="1340"/>
      <c r="F464" s="1340"/>
      <c r="G464" s="1720" t="s">
        <v>7683</v>
      </c>
      <c r="H464" s="1340"/>
      <c r="I464" s="1340" t="s">
        <v>7461</v>
      </c>
      <c r="J464" s="1340">
        <v>17</v>
      </c>
      <c r="K464" s="1340">
        <v>450</v>
      </c>
      <c r="L464" s="667">
        <v>124</v>
      </c>
      <c r="M464" s="667"/>
      <c r="N464" s="1340" t="s">
        <v>476</v>
      </c>
      <c r="O464" s="1366" t="s">
        <v>192</v>
      </c>
      <c r="P464" s="1366"/>
      <c r="Q464" s="1366"/>
      <c r="R464" s="1366"/>
      <c r="S464" s="1340" t="s">
        <v>7484</v>
      </c>
      <c r="T464" s="1340"/>
      <c r="U464" s="1340"/>
      <c r="V464" s="1365">
        <v>2</v>
      </c>
    </row>
    <row r="465" spans="1:22" s="1360" customFormat="1" ht="31.5">
      <c r="A465" s="1446">
        <v>735</v>
      </c>
      <c r="B465" s="1367">
        <v>734</v>
      </c>
      <c r="C465" s="1340" t="s">
        <v>7504</v>
      </c>
      <c r="D465" s="1340"/>
      <c r="E465" s="1340"/>
      <c r="F465" s="1340"/>
      <c r="G465" s="1720" t="s">
        <v>7683</v>
      </c>
      <c r="H465" s="1340"/>
      <c r="I465" s="1340" t="s">
        <v>7461</v>
      </c>
      <c r="J465" s="1340">
        <v>17</v>
      </c>
      <c r="K465" s="1340">
        <v>511</v>
      </c>
      <c r="L465" s="667">
        <v>5251</v>
      </c>
      <c r="M465" s="667"/>
      <c r="N465" s="1340" t="s">
        <v>7475</v>
      </c>
      <c r="O465" s="1366" t="s">
        <v>7462</v>
      </c>
      <c r="P465" s="1366"/>
      <c r="Q465" s="1366"/>
      <c r="R465" s="1366"/>
      <c r="S465" s="1340"/>
      <c r="T465" s="1340"/>
      <c r="U465" s="1340"/>
      <c r="V465" s="1365">
        <v>2</v>
      </c>
    </row>
    <row r="466" spans="1:22" s="1360" customFormat="1" ht="31.5">
      <c r="A466" s="1386">
        <v>736</v>
      </c>
      <c r="B466" s="1340">
        <v>735</v>
      </c>
      <c r="C466" s="1340" t="s">
        <v>7504</v>
      </c>
      <c r="D466" s="1340"/>
      <c r="E466" s="1340"/>
      <c r="F466" s="1340"/>
      <c r="G466" s="1720" t="s">
        <v>7683</v>
      </c>
      <c r="H466" s="1340"/>
      <c r="I466" s="1340" t="s">
        <v>7461</v>
      </c>
      <c r="J466" s="1340">
        <v>17</v>
      </c>
      <c r="K466" s="1340">
        <v>570</v>
      </c>
      <c r="L466" s="667">
        <v>638</v>
      </c>
      <c r="M466" s="667"/>
      <c r="N466" s="1340" t="s">
        <v>7475</v>
      </c>
      <c r="O466" s="1366" t="s">
        <v>7492</v>
      </c>
      <c r="P466" s="1366"/>
      <c r="Q466" s="1366"/>
      <c r="R466" s="1366"/>
      <c r="S466" s="1340"/>
      <c r="T466" s="1340"/>
      <c r="U466" s="1340"/>
      <c r="V466" s="1365">
        <v>2</v>
      </c>
    </row>
    <row r="467" spans="1:22" s="1360" customFormat="1" ht="31.5">
      <c r="A467" s="1446">
        <v>737</v>
      </c>
      <c r="B467" s="1367">
        <v>736</v>
      </c>
      <c r="C467" s="1340" t="s">
        <v>7504</v>
      </c>
      <c r="D467" s="1340"/>
      <c r="E467" s="1340"/>
      <c r="F467" s="1340"/>
      <c r="G467" s="1720" t="s">
        <v>7683</v>
      </c>
      <c r="H467" s="1340"/>
      <c r="I467" s="1340" t="s">
        <v>7461</v>
      </c>
      <c r="J467" s="1340">
        <v>17</v>
      </c>
      <c r="K467" s="1340">
        <v>618</v>
      </c>
      <c r="L467" s="667">
        <v>676</v>
      </c>
      <c r="M467" s="667"/>
      <c r="N467" s="1340" t="s">
        <v>7475</v>
      </c>
      <c r="O467" s="1366" t="s">
        <v>7492</v>
      </c>
      <c r="P467" s="1366"/>
      <c r="Q467" s="1366"/>
      <c r="R467" s="1366"/>
      <c r="S467" s="1340"/>
      <c r="T467" s="1340"/>
      <c r="U467" s="1340"/>
      <c r="V467" s="1365">
        <v>2</v>
      </c>
    </row>
    <row r="468" spans="1:22" s="1360" customFormat="1" ht="31.5">
      <c r="A468" s="1386">
        <v>738</v>
      </c>
      <c r="B468" s="1340">
        <v>737</v>
      </c>
      <c r="C468" s="1340" t="s">
        <v>7504</v>
      </c>
      <c r="D468" s="1340"/>
      <c r="E468" s="1340"/>
      <c r="F468" s="1340"/>
      <c r="G468" s="1720" t="s">
        <v>7683</v>
      </c>
      <c r="H468" s="1340"/>
      <c r="I468" s="1340" t="s">
        <v>7461</v>
      </c>
      <c r="J468" s="1340">
        <v>17</v>
      </c>
      <c r="K468" s="1340">
        <v>619</v>
      </c>
      <c r="L468" s="667">
        <v>2126</v>
      </c>
      <c r="M468" s="667"/>
      <c r="N468" s="1340" t="s">
        <v>7475</v>
      </c>
      <c r="O468" s="1366" t="s">
        <v>766</v>
      </c>
      <c r="P468" s="1366"/>
      <c r="Q468" s="1366"/>
      <c r="R468" s="1366"/>
      <c r="S468" s="1340"/>
      <c r="T468" s="1340"/>
      <c r="U468" s="1340"/>
      <c r="V468" s="1365">
        <v>2</v>
      </c>
    </row>
    <row r="469" spans="1:22" s="1360" customFormat="1">
      <c r="A469" s="1446">
        <v>739</v>
      </c>
      <c r="B469" s="1367">
        <v>738</v>
      </c>
      <c r="C469" s="1340" t="s">
        <v>7504</v>
      </c>
      <c r="D469" s="1340"/>
      <c r="E469" s="1340"/>
      <c r="F469" s="1340"/>
      <c r="G469" s="1720" t="s">
        <v>7683</v>
      </c>
      <c r="H469" s="1340"/>
      <c r="I469" s="1340" t="s">
        <v>7461</v>
      </c>
      <c r="J469" s="1340">
        <v>17</v>
      </c>
      <c r="K469" s="1340">
        <v>1137</v>
      </c>
      <c r="L469" s="667">
        <v>100</v>
      </c>
      <c r="M469" s="667"/>
      <c r="N469" s="1340" t="s">
        <v>476</v>
      </c>
      <c r="O469" s="1366" t="s">
        <v>192</v>
      </c>
      <c r="P469" s="1366"/>
      <c r="Q469" s="1366"/>
      <c r="R469" s="1366"/>
      <c r="S469" s="1340" t="s">
        <v>7484</v>
      </c>
      <c r="T469" s="1340"/>
      <c r="U469" s="1340"/>
      <c r="V469" s="1365">
        <v>2</v>
      </c>
    </row>
    <row r="470" spans="1:22" s="1360" customFormat="1">
      <c r="A470" s="1386">
        <v>740</v>
      </c>
      <c r="B470" s="1340">
        <v>739</v>
      </c>
      <c r="C470" s="1340" t="s">
        <v>7504</v>
      </c>
      <c r="D470" s="1340"/>
      <c r="E470" s="1340"/>
      <c r="F470" s="1340"/>
      <c r="G470" s="1720" t="s">
        <v>7683</v>
      </c>
      <c r="H470" s="1340"/>
      <c r="I470" s="1340" t="s">
        <v>7461</v>
      </c>
      <c r="J470" s="1340">
        <v>17</v>
      </c>
      <c r="K470" s="1340">
        <v>1160</v>
      </c>
      <c r="L470" s="667">
        <v>46</v>
      </c>
      <c r="M470" s="667"/>
      <c r="N470" s="1340" t="s">
        <v>476</v>
      </c>
      <c r="O470" s="1366" t="s">
        <v>192</v>
      </c>
      <c r="P470" s="1366"/>
      <c r="Q470" s="1366"/>
      <c r="R470" s="1366"/>
      <c r="S470" s="1340" t="s">
        <v>7484</v>
      </c>
      <c r="T470" s="1340"/>
      <c r="U470" s="1340"/>
      <c r="V470" s="1365">
        <v>2</v>
      </c>
    </row>
    <row r="471" spans="1:22" s="1360" customFormat="1">
      <c r="A471" s="1446">
        <v>741</v>
      </c>
      <c r="B471" s="1367">
        <v>740</v>
      </c>
      <c r="C471" s="1340" t="s">
        <v>7504</v>
      </c>
      <c r="D471" s="1340"/>
      <c r="E471" s="1340"/>
      <c r="F471" s="1340"/>
      <c r="G471" s="1720" t="s">
        <v>7683</v>
      </c>
      <c r="H471" s="1340"/>
      <c r="I471" s="1340" t="s">
        <v>7461</v>
      </c>
      <c r="J471" s="1340">
        <v>17</v>
      </c>
      <c r="K471" s="1340">
        <v>1210</v>
      </c>
      <c r="L471" s="667">
        <v>371</v>
      </c>
      <c r="M471" s="667"/>
      <c r="N471" s="1340" t="s">
        <v>476</v>
      </c>
      <c r="O471" s="1366" t="s">
        <v>192</v>
      </c>
      <c r="P471" s="1366"/>
      <c r="Q471" s="1366"/>
      <c r="R471" s="1366"/>
      <c r="S471" s="1340" t="s">
        <v>7484</v>
      </c>
      <c r="T471" s="1340"/>
      <c r="U471" s="1340"/>
      <c r="V471" s="1365">
        <v>2</v>
      </c>
    </row>
    <row r="472" spans="1:22" s="1360" customFormat="1">
      <c r="A472" s="1386">
        <v>742</v>
      </c>
      <c r="B472" s="1340">
        <v>741</v>
      </c>
      <c r="C472" s="1340" t="s">
        <v>7504</v>
      </c>
      <c r="D472" s="1340"/>
      <c r="E472" s="1340"/>
      <c r="F472" s="1340"/>
      <c r="G472" s="1720" t="s">
        <v>7683</v>
      </c>
      <c r="H472" s="1340"/>
      <c r="I472" s="1340" t="s">
        <v>7461</v>
      </c>
      <c r="J472" s="1340">
        <v>17</v>
      </c>
      <c r="K472" s="1340">
        <v>1212</v>
      </c>
      <c r="L472" s="667">
        <v>212</v>
      </c>
      <c r="M472" s="667"/>
      <c r="N472" s="1340" t="s">
        <v>476</v>
      </c>
      <c r="O472" s="1366" t="s">
        <v>192</v>
      </c>
      <c r="P472" s="1366"/>
      <c r="Q472" s="1366"/>
      <c r="R472" s="1366"/>
      <c r="S472" s="1340" t="s">
        <v>7484</v>
      </c>
      <c r="T472" s="1340"/>
      <c r="U472" s="1340"/>
      <c r="V472" s="1365">
        <v>2</v>
      </c>
    </row>
    <row r="473" spans="1:22" s="1360" customFormat="1">
      <c r="A473" s="1446">
        <v>743</v>
      </c>
      <c r="B473" s="1367">
        <v>742</v>
      </c>
      <c r="C473" s="1340" t="s">
        <v>7504</v>
      </c>
      <c r="D473" s="1340"/>
      <c r="E473" s="1340"/>
      <c r="F473" s="1340"/>
      <c r="G473" s="1720" t="s">
        <v>7683</v>
      </c>
      <c r="H473" s="1340"/>
      <c r="I473" s="1340" t="s">
        <v>7461</v>
      </c>
      <c r="J473" s="1340">
        <v>17</v>
      </c>
      <c r="K473" s="1340">
        <v>1224</v>
      </c>
      <c r="L473" s="667">
        <v>110</v>
      </c>
      <c r="M473" s="667"/>
      <c r="N473" s="1340" t="s">
        <v>476</v>
      </c>
      <c r="O473" s="1366" t="s">
        <v>1442</v>
      </c>
      <c r="P473" s="1366"/>
      <c r="Q473" s="1366"/>
      <c r="R473" s="1366"/>
      <c r="S473" s="1340" t="s">
        <v>7484</v>
      </c>
      <c r="T473" s="1340"/>
      <c r="U473" s="1340"/>
      <c r="V473" s="1365">
        <v>2</v>
      </c>
    </row>
    <row r="474" spans="1:22" s="1360" customFormat="1">
      <c r="A474" s="1386">
        <v>744</v>
      </c>
      <c r="B474" s="1340">
        <v>743</v>
      </c>
      <c r="C474" s="1340" t="s">
        <v>7504</v>
      </c>
      <c r="D474" s="1340"/>
      <c r="E474" s="1340"/>
      <c r="F474" s="1340"/>
      <c r="G474" s="1720" t="s">
        <v>7683</v>
      </c>
      <c r="H474" s="1340"/>
      <c r="I474" s="1340" t="s">
        <v>7461</v>
      </c>
      <c r="J474" s="1340">
        <v>17</v>
      </c>
      <c r="K474" s="1340">
        <v>1261</v>
      </c>
      <c r="L474" s="667">
        <v>192</v>
      </c>
      <c r="M474" s="667"/>
      <c r="N474" s="1340" t="s">
        <v>476</v>
      </c>
      <c r="O474" s="1366" t="s">
        <v>192</v>
      </c>
      <c r="P474" s="1366"/>
      <c r="Q474" s="1366"/>
      <c r="R474" s="1366"/>
      <c r="S474" s="1340" t="s">
        <v>7484</v>
      </c>
      <c r="T474" s="1340"/>
      <c r="U474" s="1340"/>
      <c r="V474" s="1365">
        <v>2</v>
      </c>
    </row>
    <row r="475" spans="1:22" s="1360" customFormat="1">
      <c r="A475" s="1446">
        <v>745</v>
      </c>
      <c r="B475" s="1367">
        <v>744</v>
      </c>
      <c r="C475" s="1340" t="s">
        <v>7506</v>
      </c>
      <c r="D475" s="1340"/>
      <c r="E475" s="1340"/>
      <c r="F475" s="1340"/>
      <c r="G475" s="1720" t="s">
        <v>7683</v>
      </c>
      <c r="H475" s="1340"/>
      <c r="I475" s="1340" t="s">
        <v>7461</v>
      </c>
      <c r="J475" s="1340">
        <v>17</v>
      </c>
      <c r="K475" s="1340">
        <v>1399</v>
      </c>
      <c r="L475" s="667">
        <v>405</v>
      </c>
      <c r="M475" s="667"/>
      <c r="N475" s="1340" t="s">
        <v>476</v>
      </c>
      <c r="O475" s="1366" t="s">
        <v>6960</v>
      </c>
      <c r="P475" s="1366"/>
      <c r="Q475" s="1366"/>
      <c r="R475" s="1366"/>
      <c r="S475" s="1340" t="s">
        <v>7484</v>
      </c>
      <c r="T475" s="1340"/>
      <c r="U475" s="1340"/>
      <c r="V475" s="1365">
        <v>2</v>
      </c>
    </row>
    <row r="476" spans="1:22" s="1360" customFormat="1">
      <c r="A476" s="1386">
        <v>746</v>
      </c>
      <c r="B476" s="1340">
        <v>745</v>
      </c>
      <c r="C476" s="1340" t="s">
        <v>7506</v>
      </c>
      <c r="D476" s="1340"/>
      <c r="E476" s="1340"/>
      <c r="F476" s="1340"/>
      <c r="G476" s="1720" t="s">
        <v>7683</v>
      </c>
      <c r="H476" s="1340"/>
      <c r="I476" s="1340" t="s">
        <v>7461</v>
      </c>
      <c r="J476" s="1340">
        <v>17</v>
      </c>
      <c r="K476" s="1340">
        <v>1431</v>
      </c>
      <c r="L476" s="667">
        <v>38</v>
      </c>
      <c r="M476" s="667"/>
      <c r="N476" s="1340" t="s">
        <v>476</v>
      </c>
      <c r="O476" s="1366" t="s">
        <v>192</v>
      </c>
      <c r="P476" s="1366"/>
      <c r="Q476" s="1366"/>
      <c r="R476" s="1366"/>
      <c r="S476" s="1340" t="s">
        <v>7484</v>
      </c>
      <c r="T476" s="1340"/>
      <c r="U476" s="1340"/>
      <c r="V476" s="1365">
        <v>2</v>
      </c>
    </row>
    <row r="477" spans="1:22" s="1360" customFormat="1" ht="31.5">
      <c r="A477" s="1446">
        <v>747</v>
      </c>
      <c r="B477" s="1367">
        <v>746</v>
      </c>
      <c r="C477" s="1340" t="s">
        <v>7504</v>
      </c>
      <c r="D477" s="1340"/>
      <c r="E477" s="1340"/>
      <c r="F477" s="1340"/>
      <c r="G477" s="1720" t="s">
        <v>7683</v>
      </c>
      <c r="H477" s="1340"/>
      <c r="I477" s="1340" t="s">
        <v>7461</v>
      </c>
      <c r="J477" s="1340">
        <v>17</v>
      </c>
      <c r="K477" s="1340">
        <v>1546</v>
      </c>
      <c r="L477" s="667">
        <v>969</v>
      </c>
      <c r="M477" s="667"/>
      <c r="N477" s="1340" t="s">
        <v>7475</v>
      </c>
      <c r="O477" s="1366" t="s">
        <v>6891</v>
      </c>
      <c r="P477" s="1366"/>
      <c r="Q477" s="1366"/>
      <c r="R477" s="1366"/>
      <c r="S477" s="1340"/>
      <c r="T477" s="1340"/>
      <c r="U477" s="1340"/>
      <c r="V477" s="1365">
        <v>2</v>
      </c>
    </row>
    <row r="478" spans="1:22" s="1360" customFormat="1" ht="31.5">
      <c r="A478" s="1386">
        <v>748</v>
      </c>
      <c r="B478" s="1340">
        <v>747</v>
      </c>
      <c r="C478" s="1340" t="s">
        <v>7504</v>
      </c>
      <c r="D478" s="1340"/>
      <c r="E478" s="1340"/>
      <c r="F478" s="1340"/>
      <c r="G478" s="1720" t="s">
        <v>7683</v>
      </c>
      <c r="H478" s="1340"/>
      <c r="I478" s="1340" t="s">
        <v>7461</v>
      </c>
      <c r="J478" s="1340">
        <v>17</v>
      </c>
      <c r="K478" s="1340">
        <v>1590</v>
      </c>
      <c r="L478" s="667">
        <v>1720</v>
      </c>
      <c r="M478" s="667"/>
      <c r="N478" s="1340" t="s">
        <v>7475</v>
      </c>
      <c r="O478" s="1366" t="s">
        <v>6891</v>
      </c>
      <c r="P478" s="1366"/>
      <c r="Q478" s="1366"/>
      <c r="R478" s="1366"/>
      <c r="S478" s="1340"/>
      <c r="T478" s="1340"/>
      <c r="U478" s="1340"/>
      <c r="V478" s="1365">
        <v>2</v>
      </c>
    </row>
    <row r="479" spans="1:22" s="1360" customFormat="1" ht="31.5">
      <c r="A479" s="1446">
        <v>749</v>
      </c>
      <c r="B479" s="1367">
        <v>748</v>
      </c>
      <c r="C479" s="1340" t="s">
        <v>7482</v>
      </c>
      <c r="D479" s="1340"/>
      <c r="E479" s="1340"/>
      <c r="F479" s="1340"/>
      <c r="G479" s="1720" t="s">
        <v>7683</v>
      </c>
      <c r="H479" s="1340"/>
      <c r="I479" s="1340" t="s">
        <v>7461</v>
      </c>
      <c r="J479" s="1340">
        <v>18</v>
      </c>
      <c r="K479" s="1340">
        <v>215</v>
      </c>
      <c r="L479" s="667">
        <v>37430</v>
      </c>
      <c r="M479" s="667"/>
      <c r="N479" s="1340" t="s">
        <v>7475</v>
      </c>
      <c r="O479" s="1366" t="s">
        <v>7462</v>
      </c>
      <c r="P479" s="1366"/>
      <c r="Q479" s="1366"/>
      <c r="R479" s="1366"/>
      <c r="S479" s="1340"/>
      <c r="T479" s="1340"/>
      <c r="U479" s="1340"/>
      <c r="V479" s="1365">
        <v>2</v>
      </c>
    </row>
    <row r="480" spans="1:22" s="1360" customFormat="1" ht="31.5">
      <c r="A480" s="1386">
        <v>750</v>
      </c>
      <c r="B480" s="1340">
        <v>749</v>
      </c>
      <c r="C480" s="1340" t="s">
        <v>7485</v>
      </c>
      <c r="D480" s="1340"/>
      <c r="E480" s="1340"/>
      <c r="F480" s="1340"/>
      <c r="G480" s="1720" t="s">
        <v>7683</v>
      </c>
      <c r="H480" s="1340"/>
      <c r="I480" s="1340" t="s">
        <v>7461</v>
      </c>
      <c r="J480" s="1340">
        <v>18</v>
      </c>
      <c r="K480" s="1340">
        <v>229</v>
      </c>
      <c r="L480" s="667">
        <v>15698</v>
      </c>
      <c r="M480" s="667"/>
      <c r="N480" s="1340" t="s">
        <v>7475</v>
      </c>
      <c r="O480" s="1366" t="s">
        <v>7462</v>
      </c>
      <c r="P480" s="1366"/>
      <c r="Q480" s="1366"/>
      <c r="R480" s="1366"/>
      <c r="S480" s="1340"/>
      <c r="T480" s="1340"/>
      <c r="U480" s="1340"/>
      <c r="V480" s="1365">
        <v>2</v>
      </c>
    </row>
    <row r="481" spans="1:22" s="1360" customFormat="1" ht="31.5">
      <c r="A481" s="1446">
        <v>751</v>
      </c>
      <c r="B481" s="1367">
        <v>750</v>
      </c>
      <c r="C481" s="1340" t="s">
        <v>7482</v>
      </c>
      <c r="D481" s="1340"/>
      <c r="E481" s="1340"/>
      <c r="F481" s="1340"/>
      <c r="G481" s="1720" t="s">
        <v>7683</v>
      </c>
      <c r="H481" s="1340"/>
      <c r="I481" s="1340" t="s">
        <v>7461</v>
      </c>
      <c r="J481" s="1340">
        <v>18</v>
      </c>
      <c r="K481" s="1340">
        <v>247</v>
      </c>
      <c r="L481" s="667">
        <v>25882</v>
      </c>
      <c r="M481" s="667"/>
      <c r="N481" s="1340" t="s">
        <v>7507</v>
      </c>
      <c r="O481" s="1366" t="s">
        <v>7462</v>
      </c>
      <c r="P481" s="1366"/>
      <c r="Q481" s="1366"/>
      <c r="R481" s="1366"/>
      <c r="S481" s="1340" t="s">
        <v>7464</v>
      </c>
      <c r="T481" s="1340"/>
      <c r="U481" s="1340"/>
      <c r="V481" s="1365">
        <v>2</v>
      </c>
    </row>
    <row r="482" spans="1:22" s="1360" customFormat="1" ht="31.5">
      <c r="A482" s="1386">
        <v>752</v>
      </c>
      <c r="B482" s="1340">
        <v>751</v>
      </c>
      <c r="C482" s="1340" t="s">
        <v>7482</v>
      </c>
      <c r="D482" s="1340"/>
      <c r="E482" s="1340"/>
      <c r="F482" s="1340"/>
      <c r="G482" s="1720" t="s">
        <v>7683</v>
      </c>
      <c r="H482" s="1340"/>
      <c r="I482" s="1340" t="s">
        <v>7461</v>
      </c>
      <c r="J482" s="1340">
        <v>18</v>
      </c>
      <c r="K482" s="1340">
        <v>251</v>
      </c>
      <c r="L482" s="667">
        <v>2072</v>
      </c>
      <c r="M482" s="667"/>
      <c r="N482" s="1340" t="s">
        <v>7508</v>
      </c>
      <c r="O482" s="1366" t="s">
        <v>7462</v>
      </c>
      <c r="P482" s="1366"/>
      <c r="Q482" s="1366"/>
      <c r="R482" s="1366"/>
      <c r="S482" s="1340" t="s">
        <v>7464</v>
      </c>
      <c r="T482" s="1340"/>
      <c r="U482" s="1340"/>
      <c r="V482" s="1365">
        <v>2</v>
      </c>
    </row>
    <row r="483" spans="1:22" s="1360" customFormat="1" ht="31.5">
      <c r="A483" s="1446">
        <v>753</v>
      </c>
      <c r="B483" s="1367">
        <v>752</v>
      </c>
      <c r="C483" s="1340" t="s">
        <v>7482</v>
      </c>
      <c r="D483" s="1340"/>
      <c r="E483" s="1340"/>
      <c r="F483" s="1340"/>
      <c r="G483" s="1720" t="s">
        <v>7683</v>
      </c>
      <c r="H483" s="1340"/>
      <c r="I483" s="1340" t="s">
        <v>7461</v>
      </c>
      <c r="J483" s="1340">
        <v>18</v>
      </c>
      <c r="K483" s="1340">
        <v>263</v>
      </c>
      <c r="L483" s="667">
        <v>9231</v>
      </c>
      <c r="M483" s="667"/>
      <c r="N483" s="1340" t="s">
        <v>7507</v>
      </c>
      <c r="O483" s="1366" t="s">
        <v>7462</v>
      </c>
      <c r="P483" s="1366"/>
      <c r="Q483" s="1366"/>
      <c r="R483" s="1366"/>
      <c r="S483" s="1340" t="s">
        <v>7464</v>
      </c>
      <c r="T483" s="1340"/>
      <c r="U483" s="1340"/>
      <c r="V483" s="1365">
        <v>2</v>
      </c>
    </row>
    <row r="484" spans="1:22" s="1360" customFormat="1" ht="31.5">
      <c r="A484" s="1386">
        <v>754</v>
      </c>
      <c r="B484" s="1340">
        <v>753</v>
      </c>
      <c r="C484" s="1340" t="s">
        <v>7482</v>
      </c>
      <c r="D484" s="1340"/>
      <c r="E484" s="1340"/>
      <c r="F484" s="1340"/>
      <c r="G484" s="1720" t="s">
        <v>7683</v>
      </c>
      <c r="H484" s="1340"/>
      <c r="I484" s="1340" t="s">
        <v>7461</v>
      </c>
      <c r="J484" s="1340">
        <v>18</v>
      </c>
      <c r="K484" s="1340">
        <v>267</v>
      </c>
      <c r="L484" s="667">
        <v>7788</v>
      </c>
      <c r="M484" s="667"/>
      <c r="N484" s="1340" t="s">
        <v>7507</v>
      </c>
      <c r="O484" s="1366" t="s">
        <v>6960</v>
      </c>
      <c r="P484" s="1366"/>
      <c r="Q484" s="1366"/>
      <c r="R484" s="1366"/>
      <c r="S484" s="1340" t="s">
        <v>7464</v>
      </c>
      <c r="T484" s="1340"/>
      <c r="U484" s="1340"/>
      <c r="V484" s="1365">
        <v>2</v>
      </c>
    </row>
    <row r="485" spans="1:22" s="1360" customFormat="1" ht="31.5">
      <c r="A485" s="1446">
        <v>755</v>
      </c>
      <c r="B485" s="1367">
        <v>754</v>
      </c>
      <c r="C485" s="1340" t="s">
        <v>7482</v>
      </c>
      <c r="D485" s="1340"/>
      <c r="E485" s="1340"/>
      <c r="F485" s="1340"/>
      <c r="G485" s="1720" t="s">
        <v>7683</v>
      </c>
      <c r="H485" s="1340"/>
      <c r="I485" s="1340" t="s">
        <v>7461</v>
      </c>
      <c r="J485" s="1340">
        <v>18</v>
      </c>
      <c r="K485" s="1340">
        <v>269</v>
      </c>
      <c r="L485" s="667">
        <v>3245</v>
      </c>
      <c r="M485" s="667"/>
      <c r="N485" s="1340" t="s">
        <v>7507</v>
      </c>
      <c r="O485" s="1366" t="s">
        <v>7462</v>
      </c>
      <c r="P485" s="1366"/>
      <c r="Q485" s="1366"/>
      <c r="R485" s="1366"/>
      <c r="S485" s="1340" t="s">
        <v>7464</v>
      </c>
      <c r="T485" s="1340"/>
      <c r="U485" s="1340"/>
      <c r="V485" s="1365">
        <v>2</v>
      </c>
    </row>
    <row r="486" spans="1:22" s="1360" customFormat="1" ht="31.5">
      <c r="A486" s="1386">
        <v>756</v>
      </c>
      <c r="B486" s="1340">
        <v>755</v>
      </c>
      <c r="C486" s="1340" t="s">
        <v>7482</v>
      </c>
      <c r="D486" s="1340"/>
      <c r="E486" s="1340"/>
      <c r="F486" s="1340"/>
      <c r="G486" s="1720" t="s">
        <v>7683</v>
      </c>
      <c r="H486" s="1340"/>
      <c r="I486" s="1340" t="s">
        <v>7461</v>
      </c>
      <c r="J486" s="1340">
        <v>18</v>
      </c>
      <c r="K486" s="1340">
        <v>282</v>
      </c>
      <c r="L486" s="667">
        <v>7260</v>
      </c>
      <c r="M486" s="667"/>
      <c r="N486" s="1340" t="s">
        <v>7507</v>
      </c>
      <c r="O486" s="1366" t="s">
        <v>6960</v>
      </c>
      <c r="P486" s="1366"/>
      <c r="Q486" s="1366"/>
      <c r="R486" s="1366"/>
      <c r="S486" s="1340" t="s">
        <v>7464</v>
      </c>
      <c r="T486" s="1340"/>
      <c r="U486" s="1340"/>
      <c r="V486" s="1365">
        <v>2</v>
      </c>
    </row>
    <row r="487" spans="1:22" s="1360" customFormat="1" ht="31.5">
      <c r="A487" s="1446">
        <v>757</v>
      </c>
      <c r="B487" s="1367">
        <v>756</v>
      </c>
      <c r="C487" s="1340" t="s">
        <v>7482</v>
      </c>
      <c r="D487" s="1340"/>
      <c r="E487" s="1340"/>
      <c r="F487" s="1340"/>
      <c r="G487" s="1720" t="s">
        <v>7683</v>
      </c>
      <c r="H487" s="1340"/>
      <c r="I487" s="1340" t="s">
        <v>7461</v>
      </c>
      <c r="J487" s="1340">
        <v>18</v>
      </c>
      <c r="K487" s="1340">
        <v>284</v>
      </c>
      <c r="L487" s="667">
        <v>1204</v>
      </c>
      <c r="M487" s="667"/>
      <c r="N487" s="1340" t="s">
        <v>7507</v>
      </c>
      <c r="O487" s="1366" t="s">
        <v>7462</v>
      </c>
      <c r="P487" s="1366"/>
      <c r="Q487" s="1366"/>
      <c r="R487" s="1366"/>
      <c r="S487" s="1340" t="s">
        <v>7464</v>
      </c>
      <c r="T487" s="1340"/>
      <c r="U487" s="1340"/>
      <c r="V487" s="1365">
        <v>2</v>
      </c>
    </row>
    <row r="488" spans="1:22" s="1360" customFormat="1" ht="31.5">
      <c r="A488" s="1386">
        <v>758</v>
      </c>
      <c r="B488" s="1340">
        <v>757</v>
      </c>
      <c r="C488" s="1340" t="s">
        <v>7482</v>
      </c>
      <c r="D488" s="1340"/>
      <c r="E488" s="1340"/>
      <c r="F488" s="1340"/>
      <c r="G488" s="1720" t="s">
        <v>7683</v>
      </c>
      <c r="H488" s="1340"/>
      <c r="I488" s="1340" t="s">
        <v>7461</v>
      </c>
      <c r="J488" s="1340">
        <v>18</v>
      </c>
      <c r="K488" s="1340">
        <v>285</v>
      </c>
      <c r="L488" s="667">
        <v>1562</v>
      </c>
      <c r="M488" s="667"/>
      <c r="N488" s="1340" t="s">
        <v>7507</v>
      </c>
      <c r="O488" s="1366" t="s">
        <v>6960</v>
      </c>
      <c r="P488" s="1366"/>
      <c r="Q488" s="1366"/>
      <c r="R488" s="1366"/>
      <c r="S488" s="1340" t="s">
        <v>7464</v>
      </c>
      <c r="T488" s="1340"/>
      <c r="U488" s="1340"/>
      <c r="V488" s="1365">
        <v>2</v>
      </c>
    </row>
    <row r="489" spans="1:22" s="1360" customFormat="1" ht="31.5">
      <c r="A489" s="1446">
        <v>759</v>
      </c>
      <c r="B489" s="1367">
        <v>758</v>
      </c>
      <c r="C489" s="1340" t="s">
        <v>7485</v>
      </c>
      <c r="D489" s="1340"/>
      <c r="E489" s="1340"/>
      <c r="F489" s="1340"/>
      <c r="G489" s="1720" t="s">
        <v>7683</v>
      </c>
      <c r="H489" s="1340"/>
      <c r="I489" s="1340" t="s">
        <v>7461</v>
      </c>
      <c r="J489" s="1340">
        <v>18</v>
      </c>
      <c r="K489" s="1340">
        <v>294</v>
      </c>
      <c r="L489" s="667">
        <v>18790</v>
      </c>
      <c r="M489" s="667"/>
      <c r="N489" s="1340" t="s">
        <v>7475</v>
      </c>
      <c r="O489" s="1366" t="s">
        <v>7462</v>
      </c>
      <c r="P489" s="1366"/>
      <c r="Q489" s="1366"/>
      <c r="R489" s="1366"/>
      <c r="S489" s="1340"/>
      <c r="T489" s="1340"/>
      <c r="U489" s="1340"/>
      <c r="V489" s="1365">
        <v>2</v>
      </c>
    </row>
    <row r="490" spans="1:22" s="1360" customFormat="1" ht="31.5">
      <c r="A490" s="1386">
        <v>760</v>
      </c>
      <c r="B490" s="1340">
        <v>759</v>
      </c>
      <c r="C490" s="1340" t="s">
        <v>7485</v>
      </c>
      <c r="D490" s="1340"/>
      <c r="E490" s="1340"/>
      <c r="F490" s="1340"/>
      <c r="G490" s="1720" t="s">
        <v>7683</v>
      </c>
      <c r="H490" s="1340"/>
      <c r="I490" s="1340" t="s">
        <v>7461</v>
      </c>
      <c r="J490" s="1340">
        <v>19</v>
      </c>
      <c r="K490" s="1340">
        <v>9</v>
      </c>
      <c r="L490" s="667">
        <v>45000</v>
      </c>
      <c r="M490" s="667"/>
      <c r="N490" s="1340" t="s">
        <v>7475</v>
      </c>
      <c r="O490" s="1366" t="s">
        <v>7462</v>
      </c>
      <c r="P490" s="1366"/>
      <c r="Q490" s="1366"/>
      <c r="R490" s="1366"/>
      <c r="S490" s="1340"/>
      <c r="T490" s="1340"/>
      <c r="U490" s="1340"/>
      <c r="V490" s="1365">
        <v>2</v>
      </c>
    </row>
    <row r="491" spans="1:22" s="1360" customFormat="1" ht="31.5">
      <c r="A491" s="1446">
        <v>761</v>
      </c>
      <c r="B491" s="1367">
        <v>760</v>
      </c>
      <c r="C491" s="1340" t="s">
        <v>7485</v>
      </c>
      <c r="D491" s="1340"/>
      <c r="E491" s="1340"/>
      <c r="F491" s="1340"/>
      <c r="G491" s="1720" t="s">
        <v>7683</v>
      </c>
      <c r="H491" s="1340"/>
      <c r="I491" s="1340" t="s">
        <v>7461</v>
      </c>
      <c r="J491" s="1340">
        <v>19</v>
      </c>
      <c r="K491" s="1340">
        <v>16</v>
      </c>
      <c r="L491" s="667">
        <v>6220</v>
      </c>
      <c r="M491" s="667"/>
      <c r="N491" s="1340" t="s">
        <v>7475</v>
      </c>
      <c r="O491" s="1366" t="s">
        <v>7462</v>
      </c>
      <c r="P491" s="1366"/>
      <c r="Q491" s="1366"/>
      <c r="R491" s="1366"/>
      <c r="S491" s="1340"/>
      <c r="T491" s="1340"/>
      <c r="U491" s="1340"/>
      <c r="V491" s="1365">
        <v>2</v>
      </c>
    </row>
    <row r="492" spans="1:22" s="1360" customFormat="1">
      <c r="A492" s="1386">
        <v>762</v>
      </c>
      <c r="B492" s="1340">
        <v>761</v>
      </c>
      <c r="C492" s="1340" t="s">
        <v>7485</v>
      </c>
      <c r="D492" s="1340"/>
      <c r="E492" s="1340"/>
      <c r="F492" s="1340"/>
      <c r="G492" s="1720" t="s">
        <v>7683</v>
      </c>
      <c r="H492" s="1340"/>
      <c r="I492" s="1340" t="s">
        <v>7461</v>
      </c>
      <c r="J492" s="1340">
        <v>19</v>
      </c>
      <c r="K492" s="1340">
        <v>34</v>
      </c>
      <c r="L492" s="667">
        <v>2335</v>
      </c>
      <c r="M492" s="667"/>
      <c r="N492" s="1340" t="s">
        <v>476</v>
      </c>
      <c r="O492" s="1366" t="s">
        <v>7462</v>
      </c>
      <c r="P492" s="1366"/>
      <c r="Q492" s="1366"/>
      <c r="R492" s="1366"/>
      <c r="S492" s="1340" t="s">
        <v>7464</v>
      </c>
      <c r="T492" s="1340"/>
      <c r="U492" s="1340"/>
      <c r="V492" s="1365">
        <v>2</v>
      </c>
    </row>
    <row r="493" spans="1:22" s="1360" customFormat="1">
      <c r="A493" s="1446">
        <v>763</v>
      </c>
      <c r="B493" s="1367">
        <v>762</v>
      </c>
      <c r="C493" s="1340" t="s">
        <v>7485</v>
      </c>
      <c r="D493" s="1340"/>
      <c r="E493" s="1340"/>
      <c r="F493" s="1340"/>
      <c r="G493" s="1720" t="s">
        <v>7683</v>
      </c>
      <c r="H493" s="1340"/>
      <c r="I493" s="1340" t="s">
        <v>7461</v>
      </c>
      <c r="J493" s="1340">
        <v>19</v>
      </c>
      <c r="K493" s="1340">
        <v>59</v>
      </c>
      <c r="L493" s="667">
        <v>78115</v>
      </c>
      <c r="M493" s="667"/>
      <c r="N493" s="1340" t="s">
        <v>476</v>
      </c>
      <c r="O493" s="1366" t="s">
        <v>7462</v>
      </c>
      <c r="P493" s="1366"/>
      <c r="Q493" s="1366"/>
      <c r="R493" s="1366"/>
      <c r="S493" s="1340" t="s">
        <v>7464</v>
      </c>
      <c r="T493" s="1340"/>
      <c r="U493" s="1340"/>
      <c r="V493" s="1365">
        <v>2</v>
      </c>
    </row>
    <row r="494" spans="1:22" s="1360" customFormat="1">
      <c r="A494" s="1386">
        <v>764</v>
      </c>
      <c r="B494" s="1340">
        <v>763</v>
      </c>
      <c r="C494" s="1340" t="s">
        <v>7485</v>
      </c>
      <c r="D494" s="1340"/>
      <c r="E494" s="1340"/>
      <c r="F494" s="1340"/>
      <c r="G494" s="1720" t="s">
        <v>7683</v>
      </c>
      <c r="H494" s="1340"/>
      <c r="I494" s="1340" t="s">
        <v>7461</v>
      </c>
      <c r="J494" s="1340">
        <v>19</v>
      </c>
      <c r="K494" s="1340">
        <v>100</v>
      </c>
      <c r="L494" s="667">
        <v>25560</v>
      </c>
      <c r="M494" s="667"/>
      <c r="N494" s="1340" t="s">
        <v>7509</v>
      </c>
      <c r="O494" s="1366" t="s">
        <v>7483</v>
      </c>
      <c r="P494" s="1366"/>
      <c r="Q494" s="1366"/>
      <c r="R494" s="1366"/>
      <c r="S494" s="1340" t="s">
        <v>7464</v>
      </c>
      <c r="T494" s="1340"/>
      <c r="U494" s="1340"/>
      <c r="V494" s="1365">
        <v>2</v>
      </c>
    </row>
    <row r="495" spans="1:22" s="1360" customFormat="1" ht="31.5">
      <c r="A495" s="1446">
        <v>765</v>
      </c>
      <c r="B495" s="1367">
        <v>764</v>
      </c>
      <c r="C495" s="1340" t="s">
        <v>7485</v>
      </c>
      <c r="D495" s="1340"/>
      <c r="E495" s="1340"/>
      <c r="F495" s="1340"/>
      <c r="G495" s="1720" t="s">
        <v>7683</v>
      </c>
      <c r="H495" s="1340"/>
      <c r="I495" s="1340" t="s">
        <v>7461</v>
      </c>
      <c r="J495" s="1340">
        <v>20</v>
      </c>
      <c r="K495" s="1340">
        <v>7</v>
      </c>
      <c r="L495" s="667">
        <v>12640</v>
      </c>
      <c r="M495" s="667"/>
      <c r="N495" s="1340" t="s">
        <v>7475</v>
      </c>
      <c r="O495" s="1366" t="s">
        <v>7462</v>
      </c>
      <c r="P495" s="1366"/>
      <c r="Q495" s="1366"/>
      <c r="R495" s="1366"/>
      <c r="S495" s="1340"/>
      <c r="T495" s="1340"/>
      <c r="U495" s="1340"/>
      <c r="V495" s="1365">
        <v>2</v>
      </c>
    </row>
    <row r="496" spans="1:22" s="1360" customFormat="1" ht="31.5">
      <c r="A496" s="1386">
        <v>766</v>
      </c>
      <c r="B496" s="1340">
        <v>765</v>
      </c>
      <c r="C496" s="1340" t="s">
        <v>7485</v>
      </c>
      <c r="D496" s="1340"/>
      <c r="E496" s="1340"/>
      <c r="F496" s="1340"/>
      <c r="G496" s="1720" t="s">
        <v>7683</v>
      </c>
      <c r="H496" s="1340"/>
      <c r="I496" s="1340" t="s">
        <v>7461</v>
      </c>
      <c r="J496" s="1340">
        <v>20</v>
      </c>
      <c r="K496" s="1340">
        <v>32</v>
      </c>
      <c r="L496" s="667">
        <v>54740</v>
      </c>
      <c r="M496" s="667"/>
      <c r="N496" s="1340" t="s">
        <v>7475</v>
      </c>
      <c r="O496" s="1366" t="s">
        <v>7462</v>
      </c>
      <c r="P496" s="1366"/>
      <c r="Q496" s="1366"/>
      <c r="R496" s="1366"/>
      <c r="S496" s="1340"/>
      <c r="T496" s="1340"/>
      <c r="U496" s="1340"/>
      <c r="V496" s="1365">
        <v>2</v>
      </c>
    </row>
    <row r="497" spans="1:22" s="1360" customFormat="1" ht="31.5">
      <c r="A497" s="1446">
        <v>767</v>
      </c>
      <c r="B497" s="1367">
        <v>766</v>
      </c>
      <c r="C497" s="1340" t="s">
        <v>7485</v>
      </c>
      <c r="D497" s="1340"/>
      <c r="E497" s="1340"/>
      <c r="F497" s="1340"/>
      <c r="G497" s="1720" t="s">
        <v>7683</v>
      </c>
      <c r="H497" s="1340"/>
      <c r="I497" s="1340" t="s">
        <v>7461</v>
      </c>
      <c r="J497" s="1340">
        <v>20</v>
      </c>
      <c r="K497" s="1340">
        <v>36</v>
      </c>
      <c r="L497" s="667">
        <v>98145</v>
      </c>
      <c r="M497" s="667"/>
      <c r="N497" s="1340" t="s">
        <v>7475</v>
      </c>
      <c r="O497" s="1366" t="s">
        <v>7462</v>
      </c>
      <c r="P497" s="1366"/>
      <c r="Q497" s="1366"/>
      <c r="R497" s="1366"/>
      <c r="S497" s="1340"/>
      <c r="T497" s="1340"/>
      <c r="U497" s="1340"/>
      <c r="V497" s="1365">
        <v>2</v>
      </c>
    </row>
    <row r="498" spans="1:22" s="1360" customFormat="1" ht="31.5">
      <c r="A498" s="1386">
        <v>768</v>
      </c>
      <c r="B498" s="1340">
        <v>767</v>
      </c>
      <c r="C498" s="1340" t="s">
        <v>7485</v>
      </c>
      <c r="D498" s="1340"/>
      <c r="E498" s="1340"/>
      <c r="F498" s="1340"/>
      <c r="G498" s="1720" t="s">
        <v>7683</v>
      </c>
      <c r="H498" s="1340"/>
      <c r="I498" s="1340" t="s">
        <v>7461</v>
      </c>
      <c r="J498" s="1340">
        <v>20</v>
      </c>
      <c r="K498" s="1340">
        <v>39</v>
      </c>
      <c r="L498" s="667">
        <v>9680</v>
      </c>
      <c r="M498" s="667"/>
      <c r="N498" s="1340" t="s">
        <v>7475</v>
      </c>
      <c r="O498" s="1366" t="s">
        <v>7462</v>
      </c>
      <c r="P498" s="1366"/>
      <c r="Q498" s="1366"/>
      <c r="R498" s="1366"/>
      <c r="S498" s="1340"/>
      <c r="T498" s="1340"/>
      <c r="U498" s="1340"/>
      <c r="V498" s="1365">
        <v>2</v>
      </c>
    </row>
    <row r="499" spans="1:22" s="1360" customFormat="1" ht="31.5">
      <c r="A499" s="1446">
        <v>769</v>
      </c>
      <c r="B499" s="1367">
        <v>768</v>
      </c>
      <c r="C499" s="1340" t="s">
        <v>7485</v>
      </c>
      <c r="D499" s="1340"/>
      <c r="E499" s="1340"/>
      <c r="F499" s="1340"/>
      <c r="G499" s="1720" t="s">
        <v>7683</v>
      </c>
      <c r="H499" s="1340"/>
      <c r="I499" s="1340" t="s">
        <v>7461</v>
      </c>
      <c r="J499" s="1340">
        <v>20</v>
      </c>
      <c r="K499" s="1340">
        <v>42</v>
      </c>
      <c r="L499" s="667">
        <v>60255</v>
      </c>
      <c r="M499" s="667"/>
      <c r="N499" s="1340" t="s">
        <v>7475</v>
      </c>
      <c r="O499" s="1366" t="s">
        <v>7462</v>
      </c>
      <c r="P499" s="1366"/>
      <c r="Q499" s="1366"/>
      <c r="R499" s="1366"/>
      <c r="S499" s="1340"/>
      <c r="T499" s="1340"/>
      <c r="U499" s="1340"/>
      <c r="V499" s="1365">
        <v>2</v>
      </c>
    </row>
    <row r="500" spans="1:22" s="1360" customFormat="1" ht="31.5">
      <c r="A500" s="1386">
        <v>770</v>
      </c>
      <c r="B500" s="1340">
        <v>769</v>
      </c>
      <c r="C500" s="1340" t="s">
        <v>7485</v>
      </c>
      <c r="D500" s="1340"/>
      <c r="E500" s="1340"/>
      <c r="F500" s="1340"/>
      <c r="G500" s="1720" t="s">
        <v>7683</v>
      </c>
      <c r="H500" s="1340"/>
      <c r="I500" s="1340" t="s">
        <v>7461</v>
      </c>
      <c r="J500" s="1340">
        <v>21</v>
      </c>
      <c r="K500" s="1340">
        <v>28</v>
      </c>
      <c r="L500" s="667">
        <v>1408</v>
      </c>
      <c r="M500" s="667"/>
      <c r="N500" s="1340" t="s">
        <v>7475</v>
      </c>
      <c r="O500" s="1366" t="s">
        <v>6960</v>
      </c>
      <c r="P500" s="1366"/>
      <c r="Q500" s="1366"/>
      <c r="R500" s="1366"/>
      <c r="S500" s="1340"/>
      <c r="T500" s="1340"/>
      <c r="U500" s="1340"/>
      <c r="V500" s="1365">
        <v>2</v>
      </c>
    </row>
    <row r="501" spans="1:22" s="1360" customFormat="1" ht="31.5">
      <c r="A501" s="1446">
        <v>771</v>
      </c>
      <c r="B501" s="1367">
        <v>770</v>
      </c>
      <c r="C501" s="1340" t="s">
        <v>7485</v>
      </c>
      <c r="D501" s="1340"/>
      <c r="E501" s="1340"/>
      <c r="F501" s="1340"/>
      <c r="G501" s="1720" t="s">
        <v>7683</v>
      </c>
      <c r="H501" s="1340"/>
      <c r="I501" s="1340" t="s">
        <v>7461</v>
      </c>
      <c r="J501" s="1340">
        <v>21</v>
      </c>
      <c r="K501" s="1340">
        <v>55</v>
      </c>
      <c r="L501" s="667">
        <v>113955</v>
      </c>
      <c r="M501" s="667"/>
      <c r="N501" s="1340" t="s">
        <v>7475</v>
      </c>
      <c r="O501" s="1366" t="s">
        <v>7462</v>
      </c>
      <c r="P501" s="1366"/>
      <c r="Q501" s="1366"/>
      <c r="R501" s="1366"/>
      <c r="S501" s="1340"/>
      <c r="T501" s="1340"/>
      <c r="U501" s="1340"/>
      <c r="V501" s="1365">
        <v>2</v>
      </c>
    </row>
    <row r="502" spans="1:22" s="1360" customFormat="1">
      <c r="A502" s="1386">
        <v>772</v>
      </c>
      <c r="B502" s="1340">
        <v>771</v>
      </c>
      <c r="C502" s="1340" t="s">
        <v>7485</v>
      </c>
      <c r="D502" s="1340"/>
      <c r="E502" s="1340"/>
      <c r="F502" s="1340"/>
      <c r="G502" s="1720" t="s">
        <v>7683</v>
      </c>
      <c r="H502" s="1340"/>
      <c r="I502" s="1340" t="s">
        <v>7461</v>
      </c>
      <c r="J502" s="1340">
        <v>21</v>
      </c>
      <c r="K502" s="1340">
        <v>138</v>
      </c>
      <c r="L502" s="667">
        <v>926</v>
      </c>
      <c r="M502" s="667"/>
      <c r="N502" s="1340" t="s">
        <v>476</v>
      </c>
      <c r="O502" s="1366" t="s">
        <v>192</v>
      </c>
      <c r="P502" s="1366"/>
      <c r="Q502" s="1366"/>
      <c r="R502" s="1366"/>
      <c r="S502" s="1340" t="s">
        <v>7464</v>
      </c>
      <c r="T502" s="1340"/>
      <c r="U502" s="1340"/>
      <c r="V502" s="1365">
        <v>2</v>
      </c>
    </row>
    <row r="503" spans="1:22" s="1360" customFormat="1">
      <c r="A503" s="1386">
        <v>774</v>
      </c>
      <c r="B503" s="1340">
        <v>773</v>
      </c>
      <c r="C503" s="1340" t="s">
        <v>7485</v>
      </c>
      <c r="D503" s="1340"/>
      <c r="E503" s="1340"/>
      <c r="F503" s="1340"/>
      <c r="G503" s="1720" t="s">
        <v>7683</v>
      </c>
      <c r="H503" s="1340"/>
      <c r="I503" s="1340" t="s">
        <v>7461</v>
      </c>
      <c r="J503" s="1340">
        <v>21</v>
      </c>
      <c r="K503" s="1340">
        <v>218</v>
      </c>
      <c r="L503" s="667">
        <v>7755</v>
      </c>
      <c r="M503" s="667"/>
      <c r="N503" s="1340" t="s">
        <v>476</v>
      </c>
      <c r="O503" s="1366" t="s">
        <v>766</v>
      </c>
      <c r="P503" s="1366"/>
      <c r="Q503" s="1366"/>
      <c r="R503" s="1366"/>
      <c r="S503" s="1340"/>
      <c r="T503" s="1340"/>
      <c r="U503" s="1340"/>
      <c r="V503" s="1365">
        <v>2</v>
      </c>
    </row>
    <row r="504" spans="1:22" s="1360" customFormat="1" ht="31.5">
      <c r="A504" s="1446">
        <v>775</v>
      </c>
      <c r="B504" s="1367">
        <v>774</v>
      </c>
      <c r="C504" s="1340" t="s">
        <v>7485</v>
      </c>
      <c r="D504" s="1340"/>
      <c r="E504" s="1340"/>
      <c r="F504" s="1340"/>
      <c r="G504" s="1720" t="s">
        <v>7683</v>
      </c>
      <c r="H504" s="1340"/>
      <c r="I504" s="1340" t="s">
        <v>7461</v>
      </c>
      <c r="J504" s="1340">
        <v>21</v>
      </c>
      <c r="K504" s="1340">
        <v>226</v>
      </c>
      <c r="L504" s="667">
        <v>1913</v>
      </c>
      <c r="M504" s="667"/>
      <c r="N504" s="1340" t="s">
        <v>7475</v>
      </c>
      <c r="O504" s="1366" t="s">
        <v>192</v>
      </c>
      <c r="P504" s="1366"/>
      <c r="Q504" s="1366"/>
      <c r="R504" s="1366"/>
      <c r="S504" s="1340"/>
      <c r="T504" s="1340"/>
      <c r="U504" s="1340"/>
      <c r="V504" s="1365">
        <v>2</v>
      </c>
    </row>
    <row r="505" spans="1:22" s="1360" customFormat="1">
      <c r="A505" s="1386">
        <v>776</v>
      </c>
      <c r="B505" s="1340">
        <v>775</v>
      </c>
      <c r="C505" s="1340" t="s">
        <v>7485</v>
      </c>
      <c r="D505" s="1340"/>
      <c r="E505" s="1340"/>
      <c r="F505" s="1340"/>
      <c r="G505" s="1720" t="s">
        <v>7683</v>
      </c>
      <c r="H505" s="1340"/>
      <c r="I505" s="1340" t="s">
        <v>7461</v>
      </c>
      <c r="J505" s="1340">
        <v>21</v>
      </c>
      <c r="K505" s="1340">
        <v>234</v>
      </c>
      <c r="L505" s="667">
        <v>1634</v>
      </c>
      <c r="M505" s="667"/>
      <c r="N505" s="1340" t="s">
        <v>476</v>
      </c>
      <c r="O505" s="1366" t="s">
        <v>192</v>
      </c>
      <c r="P505" s="1366"/>
      <c r="Q505" s="1366"/>
      <c r="R505" s="1366"/>
      <c r="S505" s="1340" t="s">
        <v>7464</v>
      </c>
      <c r="T505" s="1340"/>
      <c r="U505" s="1340"/>
      <c r="V505" s="1365">
        <v>2</v>
      </c>
    </row>
    <row r="506" spans="1:22" s="1360" customFormat="1">
      <c r="A506" s="1446">
        <v>777</v>
      </c>
      <c r="B506" s="1367">
        <v>776</v>
      </c>
      <c r="C506" s="1340" t="s">
        <v>7485</v>
      </c>
      <c r="D506" s="1340"/>
      <c r="E506" s="1340"/>
      <c r="F506" s="1340"/>
      <c r="G506" s="1720" t="s">
        <v>7683</v>
      </c>
      <c r="H506" s="1340"/>
      <c r="I506" s="1340" t="s">
        <v>7461</v>
      </c>
      <c r="J506" s="1340">
        <v>21</v>
      </c>
      <c r="K506" s="1340">
        <v>240</v>
      </c>
      <c r="L506" s="667">
        <v>4301</v>
      </c>
      <c r="M506" s="667"/>
      <c r="N506" s="1340" t="s">
        <v>476</v>
      </c>
      <c r="O506" s="1366" t="s">
        <v>192</v>
      </c>
      <c r="P506" s="1366"/>
      <c r="Q506" s="1366"/>
      <c r="R506" s="1366"/>
      <c r="S506" s="1340" t="s">
        <v>7464</v>
      </c>
      <c r="T506" s="1340"/>
      <c r="U506" s="1340"/>
      <c r="V506" s="1365">
        <v>2</v>
      </c>
    </row>
    <row r="507" spans="1:22" s="1360" customFormat="1">
      <c r="A507" s="1386">
        <v>778</v>
      </c>
      <c r="B507" s="1340">
        <v>777</v>
      </c>
      <c r="C507" s="1340" t="s">
        <v>7485</v>
      </c>
      <c r="D507" s="1340"/>
      <c r="E507" s="1340"/>
      <c r="F507" s="1340"/>
      <c r="G507" s="1720" t="s">
        <v>7683</v>
      </c>
      <c r="H507" s="1340"/>
      <c r="I507" s="1340" t="s">
        <v>7461</v>
      </c>
      <c r="J507" s="1340">
        <v>22</v>
      </c>
      <c r="K507" s="1340">
        <v>2</v>
      </c>
      <c r="L507" s="667">
        <v>24880</v>
      </c>
      <c r="M507" s="667"/>
      <c r="N507" s="1340" t="s">
        <v>7509</v>
      </c>
      <c r="O507" s="1366" t="s">
        <v>7462</v>
      </c>
      <c r="P507" s="1366"/>
      <c r="Q507" s="1366"/>
      <c r="R507" s="1366"/>
      <c r="S507" s="1340"/>
      <c r="T507" s="1340"/>
      <c r="U507" s="1340"/>
      <c r="V507" s="1365">
        <v>2</v>
      </c>
    </row>
    <row r="508" spans="1:22" s="1360" customFormat="1">
      <c r="A508" s="1446">
        <v>779</v>
      </c>
      <c r="B508" s="1367">
        <v>778</v>
      </c>
      <c r="C508" s="1340" t="s">
        <v>7485</v>
      </c>
      <c r="D508" s="1340"/>
      <c r="E508" s="1340"/>
      <c r="F508" s="1340"/>
      <c r="G508" s="1720" t="s">
        <v>7683</v>
      </c>
      <c r="H508" s="1340"/>
      <c r="I508" s="1340" t="s">
        <v>7461</v>
      </c>
      <c r="J508" s="1340">
        <v>22</v>
      </c>
      <c r="K508" s="1340">
        <v>3</v>
      </c>
      <c r="L508" s="667">
        <v>7742</v>
      </c>
      <c r="M508" s="667"/>
      <c r="N508" s="1340" t="s">
        <v>7509</v>
      </c>
      <c r="O508" s="1366" t="s">
        <v>7462</v>
      </c>
      <c r="P508" s="1366"/>
      <c r="Q508" s="1366"/>
      <c r="R508" s="1366"/>
      <c r="S508" s="1340"/>
      <c r="T508" s="1340"/>
      <c r="U508" s="1340"/>
      <c r="V508" s="1365">
        <v>2</v>
      </c>
    </row>
    <row r="509" spans="1:22" s="1360" customFormat="1">
      <c r="A509" s="1386">
        <v>780</v>
      </c>
      <c r="B509" s="1340">
        <v>779</v>
      </c>
      <c r="C509" s="1340" t="s">
        <v>7485</v>
      </c>
      <c r="D509" s="1340"/>
      <c r="E509" s="1340"/>
      <c r="F509" s="1340"/>
      <c r="G509" s="1720" t="s">
        <v>7683</v>
      </c>
      <c r="H509" s="1340"/>
      <c r="I509" s="1340" t="s">
        <v>7461</v>
      </c>
      <c r="J509" s="1340">
        <v>22</v>
      </c>
      <c r="K509" s="1340">
        <v>21</v>
      </c>
      <c r="L509" s="667">
        <v>1125</v>
      </c>
      <c r="M509" s="667"/>
      <c r="N509" s="1340" t="s">
        <v>7509</v>
      </c>
      <c r="O509" s="1366" t="s">
        <v>6960</v>
      </c>
      <c r="P509" s="1366"/>
      <c r="Q509" s="1366"/>
      <c r="R509" s="1366"/>
      <c r="S509" s="1340"/>
      <c r="T509" s="1340"/>
      <c r="U509" s="1340"/>
      <c r="V509" s="1365">
        <v>2</v>
      </c>
    </row>
    <row r="510" spans="1:22" s="1360" customFormat="1" ht="31.5">
      <c r="A510" s="1446">
        <v>781</v>
      </c>
      <c r="B510" s="1367">
        <v>780</v>
      </c>
      <c r="C510" s="1340" t="s">
        <v>7485</v>
      </c>
      <c r="D510" s="1340"/>
      <c r="E510" s="1340"/>
      <c r="F510" s="1340"/>
      <c r="G510" s="1720" t="s">
        <v>7683</v>
      </c>
      <c r="H510" s="1340"/>
      <c r="I510" s="1340" t="s">
        <v>7461</v>
      </c>
      <c r="J510" s="1340">
        <v>22</v>
      </c>
      <c r="K510" s="1340">
        <v>23</v>
      </c>
      <c r="L510" s="667">
        <v>1355</v>
      </c>
      <c r="M510" s="667"/>
      <c r="N510" s="1340" t="s">
        <v>7475</v>
      </c>
      <c r="O510" s="1366" t="s">
        <v>6960</v>
      </c>
      <c r="P510" s="1366"/>
      <c r="Q510" s="1366"/>
      <c r="R510" s="1366"/>
      <c r="S510" s="1340"/>
      <c r="T510" s="1340"/>
      <c r="U510" s="1340"/>
      <c r="V510" s="1365">
        <v>2</v>
      </c>
    </row>
    <row r="511" spans="1:22" s="1360" customFormat="1" ht="31.5">
      <c r="A511" s="1386">
        <v>782</v>
      </c>
      <c r="B511" s="1340">
        <v>781</v>
      </c>
      <c r="C511" s="1340" t="s">
        <v>7485</v>
      </c>
      <c r="D511" s="1340"/>
      <c r="E511" s="1340"/>
      <c r="F511" s="1340"/>
      <c r="G511" s="1720" t="s">
        <v>7683</v>
      </c>
      <c r="H511" s="1340"/>
      <c r="I511" s="1340" t="s">
        <v>7461</v>
      </c>
      <c r="J511" s="1340">
        <v>22</v>
      </c>
      <c r="K511" s="1340">
        <v>26</v>
      </c>
      <c r="L511" s="667">
        <v>3111</v>
      </c>
      <c r="M511" s="667"/>
      <c r="N511" s="1340" t="s">
        <v>7475</v>
      </c>
      <c r="O511" s="1366" t="s">
        <v>7462</v>
      </c>
      <c r="P511" s="1366"/>
      <c r="Q511" s="1366"/>
      <c r="R511" s="1366"/>
      <c r="S511" s="1340"/>
      <c r="T511" s="1340"/>
      <c r="U511" s="1340"/>
      <c r="V511" s="1365">
        <v>2</v>
      </c>
    </row>
    <row r="512" spans="1:22" s="1360" customFormat="1">
      <c r="A512" s="1446">
        <v>783</v>
      </c>
      <c r="B512" s="1367">
        <v>782</v>
      </c>
      <c r="C512" s="1340" t="s">
        <v>7485</v>
      </c>
      <c r="D512" s="1340"/>
      <c r="E512" s="1340"/>
      <c r="F512" s="1340"/>
      <c r="G512" s="1720" t="s">
        <v>7683</v>
      </c>
      <c r="H512" s="1340"/>
      <c r="I512" s="1340" t="s">
        <v>7461</v>
      </c>
      <c r="J512" s="1340">
        <v>22</v>
      </c>
      <c r="K512" s="1340">
        <v>44</v>
      </c>
      <c r="L512" s="667">
        <v>2713</v>
      </c>
      <c r="M512" s="667"/>
      <c r="N512" s="1340" t="s">
        <v>7509</v>
      </c>
      <c r="O512" s="1366" t="s">
        <v>7462</v>
      </c>
      <c r="P512" s="1366"/>
      <c r="Q512" s="1366"/>
      <c r="R512" s="1366"/>
      <c r="S512" s="1340"/>
      <c r="T512" s="1340"/>
      <c r="U512" s="1340"/>
      <c r="V512" s="1365">
        <v>2</v>
      </c>
    </row>
    <row r="513" spans="1:22" s="1360" customFormat="1">
      <c r="A513" s="1386">
        <v>784</v>
      </c>
      <c r="B513" s="1340">
        <v>783</v>
      </c>
      <c r="C513" s="1340" t="s">
        <v>7485</v>
      </c>
      <c r="D513" s="1340"/>
      <c r="E513" s="1340"/>
      <c r="F513" s="1340"/>
      <c r="G513" s="1720" t="s">
        <v>7683</v>
      </c>
      <c r="H513" s="1340"/>
      <c r="I513" s="1340" t="s">
        <v>7461</v>
      </c>
      <c r="J513" s="1340">
        <v>22</v>
      </c>
      <c r="K513" s="1340">
        <v>108</v>
      </c>
      <c r="L513" s="667">
        <v>24280</v>
      </c>
      <c r="M513" s="667"/>
      <c r="N513" s="1340" t="s">
        <v>7509</v>
      </c>
      <c r="O513" s="1366" t="s">
        <v>7462</v>
      </c>
      <c r="P513" s="1366"/>
      <c r="Q513" s="1366"/>
      <c r="R513" s="1366"/>
      <c r="S513" s="1340"/>
      <c r="T513" s="1340"/>
      <c r="U513" s="1340"/>
      <c r="V513" s="1365">
        <v>2</v>
      </c>
    </row>
    <row r="514" spans="1:22" s="1360" customFormat="1" ht="31.5">
      <c r="A514" s="1446">
        <v>785</v>
      </c>
      <c r="B514" s="1367">
        <v>784</v>
      </c>
      <c r="C514" s="1340" t="s">
        <v>7482</v>
      </c>
      <c r="D514" s="1340"/>
      <c r="E514" s="1340"/>
      <c r="F514" s="1340"/>
      <c r="G514" s="1720" t="s">
        <v>7683</v>
      </c>
      <c r="H514" s="1340"/>
      <c r="I514" s="1340" t="s">
        <v>7461</v>
      </c>
      <c r="J514" s="1340">
        <v>23</v>
      </c>
      <c r="K514" s="1340">
        <v>9</v>
      </c>
      <c r="L514" s="667">
        <v>12160</v>
      </c>
      <c r="M514" s="667"/>
      <c r="N514" s="1340" t="s">
        <v>7507</v>
      </c>
      <c r="O514" s="1366" t="s">
        <v>6960</v>
      </c>
      <c r="P514" s="1366"/>
      <c r="Q514" s="1366"/>
      <c r="R514" s="1366"/>
      <c r="S514" s="1340" t="s">
        <v>7464</v>
      </c>
      <c r="T514" s="1340"/>
      <c r="U514" s="1340"/>
      <c r="V514" s="1365">
        <v>2</v>
      </c>
    </row>
    <row r="515" spans="1:22" s="1360" customFormat="1" ht="31.5">
      <c r="A515" s="1386">
        <v>786</v>
      </c>
      <c r="B515" s="1340">
        <v>785</v>
      </c>
      <c r="C515" s="1340" t="s">
        <v>7482</v>
      </c>
      <c r="D515" s="1340"/>
      <c r="E515" s="1340"/>
      <c r="F515" s="1340"/>
      <c r="G515" s="1720" t="s">
        <v>7683</v>
      </c>
      <c r="H515" s="1340"/>
      <c r="I515" s="1340" t="s">
        <v>7461</v>
      </c>
      <c r="J515" s="1340">
        <v>23</v>
      </c>
      <c r="K515" s="1340">
        <v>15</v>
      </c>
      <c r="L515" s="667">
        <v>9470</v>
      </c>
      <c r="M515" s="667"/>
      <c r="N515" s="1340" t="s">
        <v>7507</v>
      </c>
      <c r="O515" s="1366" t="s">
        <v>1442</v>
      </c>
      <c r="P515" s="1366"/>
      <c r="Q515" s="1366"/>
      <c r="R515" s="1366"/>
      <c r="S515" s="1340" t="s">
        <v>7464</v>
      </c>
      <c r="T515" s="1340"/>
      <c r="U515" s="1340"/>
      <c r="V515" s="1365">
        <v>2</v>
      </c>
    </row>
    <row r="516" spans="1:22" s="1360" customFormat="1" ht="31.5">
      <c r="A516" s="1446">
        <v>787</v>
      </c>
      <c r="B516" s="1367">
        <v>786</v>
      </c>
      <c r="C516" s="1340" t="s">
        <v>7482</v>
      </c>
      <c r="D516" s="1340"/>
      <c r="E516" s="1340"/>
      <c r="F516" s="1340"/>
      <c r="G516" s="1720" t="s">
        <v>7683</v>
      </c>
      <c r="H516" s="1340"/>
      <c r="I516" s="1340" t="s">
        <v>7461</v>
      </c>
      <c r="J516" s="1340">
        <v>23</v>
      </c>
      <c r="K516" s="1340">
        <v>16</v>
      </c>
      <c r="L516" s="667">
        <v>22273</v>
      </c>
      <c r="M516" s="667"/>
      <c r="N516" s="1340" t="s">
        <v>7507</v>
      </c>
      <c r="O516" s="1366" t="s">
        <v>7462</v>
      </c>
      <c r="P516" s="1366"/>
      <c r="Q516" s="1366"/>
      <c r="R516" s="1366"/>
      <c r="S516" s="1340" t="s">
        <v>7464</v>
      </c>
      <c r="T516" s="1340"/>
      <c r="U516" s="1340"/>
      <c r="V516" s="1365">
        <v>2</v>
      </c>
    </row>
    <row r="517" spans="1:22" s="1360" customFormat="1" ht="31.5">
      <c r="A517" s="1386">
        <v>788</v>
      </c>
      <c r="B517" s="1340">
        <v>787</v>
      </c>
      <c r="C517" s="1340" t="s">
        <v>7482</v>
      </c>
      <c r="D517" s="1340"/>
      <c r="E517" s="1340"/>
      <c r="F517" s="1340"/>
      <c r="G517" s="1720" t="s">
        <v>7683</v>
      </c>
      <c r="H517" s="1340"/>
      <c r="I517" s="1340" t="s">
        <v>7461</v>
      </c>
      <c r="J517" s="1340">
        <v>23</v>
      </c>
      <c r="K517" s="1340">
        <v>20</v>
      </c>
      <c r="L517" s="667">
        <v>41510</v>
      </c>
      <c r="M517" s="667"/>
      <c r="N517" s="1340" t="s">
        <v>7507</v>
      </c>
      <c r="O517" s="1366" t="s">
        <v>7462</v>
      </c>
      <c r="P517" s="1366"/>
      <c r="Q517" s="1366"/>
      <c r="R517" s="1366"/>
      <c r="S517" s="1340" t="s">
        <v>7464</v>
      </c>
      <c r="T517" s="1340"/>
      <c r="U517" s="1340"/>
      <c r="V517" s="1365">
        <v>2</v>
      </c>
    </row>
    <row r="518" spans="1:22" s="1360" customFormat="1">
      <c r="A518" s="1446">
        <v>789</v>
      </c>
      <c r="B518" s="1367">
        <v>788</v>
      </c>
      <c r="C518" s="1340" t="s">
        <v>7485</v>
      </c>
      <c r="D518" s="1340"/>
      <c r="E518" s="1340"/>
      <c r="F518" s="1340"/>
      <c r="G518" s="1720" t="s">
        <v>7683</v>
      </c>
      <c r="H518" s="1340"/>
      <c r="I518" s="1340" t="s">
        <v>7461</v>
      </c>
      <c r="J518" s="1340">
        <v>23</v>
      </c>
      <c r="K518" s="1340">
        <v>22</v>
      </c>
      <c r="L518" s="667">
        <v>45556</v>
      </c>
      <c r="M518" s="667"/>
      <c r="N518" s="1340" t="s">
        <v>7509</v>
      </c>
      <c r="O518" s="1366" t="s">
        <v>7462</v>
      </c>
      <c r="P518" s="1366"/>
      <c r="Q518" s="1366"/>
      <c r="R518" s="1366"/>
      <c r="S518" s="1340"/>
      <c r="T518" s="1340"/>
      <c r="U518" s="1340"/>
      <c r="V518" s="1365">
        <v>2</v>
      </c>
    </row>
    <row r="519" spans="1:22" s="1360" customFormat="1" ht="31.5">
      <c r="A519" s="1386">
        <v>790</v>
      </c>
      <c r="B519" s="1340">
        <v>789</v>
      </c>
      <c r="C519" s="1340" t="s">
        <v>7482</v>
      </c>
      <c r="D519" s="1340"/>
      <c r="E519" s="1340"/>
      <c r="F519" s="1340"/>
      <c r="G519" s="1720" t="s">
        <v>7683</v>
      </c>
      <c r="H519" s="1340"/>
      <c r="I519" s="1340" t="s">
        <v>7461</v>
      </c>
      <c r="J519" s="1340">
        <v>23</v>
      </c>
      <c r="K519" s="1340">
        <v>34</v>
      </c>
      <c r="L519" s="667">
        <v>4034</v>
      </c>
      <c r="M519" s="667"/>
      <c r="N519" s="1340" t="s">
        <v>7507</v>
      </c>
      <c r="O519" s="1366" t="s">
        <v>7462</v>
      </c>
      <c r="P519" s="1366"/>
      <c r="Q519" s="1366"/>
      <c r="R519" s="1366"/>
      <c r="S519" s="1340" t="s">
        <v>7464</v>
      </c>
      <c r="T519" s="1340"/>
      <c r="U519" s="1340"/>
      <c r="V519" s="1365">
        <v>2</v>
      </c>
    </row>
    <row r="520" spans="1:22" s="1360" customFormat="1" ht="31.5">
      <c r="A520" s="1446">
        <v>791</v>
      </c>
      <c r="B520" s="1367">
        <v>790</v>
      </c>
      <c r="C520" s="1340" t="s">
        <v>7506</v>
      </c>
      <c r="D520" s="1340"/>
      <c r="E520" s="1340"/>
      <c r="F520" s="1340"/>
      <c r="G520" s="1720" t="s">
        <v>7683</v>
      </c>
      <c r="H520" s="1340"/>
      <c r="I520" s="1340" t="s">
        <v>7461</v>
      </c>
      <c r="J520" s="1340">
        <v>24</v>
      </c>
      <c r="K520" s="1340">
        <v>1</v>
      </c>
      <c r="L520" s="667">
        <v>960</v>
      </c>
      <c r="M520" s="667"/>
      <c r="N520" s="1340" t="s">
        <v>7475</v>
      </c>
      <c r="O520" s="1366" t="s">
        <v>7492</v>
      </c>
      <c r="P520" s="1366"/>
      <c r="Q520" s="1366"/>
      <c r="R520" s="1366"/>
      <c r="S520" s="1340"/>
      <c r="T520" s="1340"/>
      <c r="U520" s="1340"/>
      <c r="V520" s="1365">
        <v>2</v>
      </c>
    </row>
    <row r="521" spans="1:22" s="1360" customFormat="1" ht="31.5">
      <c r="A521" s="1386">
        <v>792</v>
      </c>
      <c r="B521" s="1340">
        <v>791</v>
      </c>
      <c r="C521" s="1340" t="s">
        <v>7506</v>
      </c>
      <c r="D521" s="1340"/>
      <c r="E521" s="1340"/>
      <c r="F521" s="1340"/>
      <c r="G521" s="1720" t="s">
        <v>7683</v>
      </c>
      <c r="H521" s="1340"/>
      <c r="I521" s="1340" t="s">
        <v>7461</v>
      </c>
      <c r="J521" s="1340">
        <v>24</v>
      </c>
      <c r="K521" s="1340">
        <v>97</v>
      </c>
      <c r="L521" s="667">
        <v>23525</v>
      </c>
      <c r="M521" s="667"/>
      <c r="N521" s="1340" t="s">
        <v>7507</v>
      </c>
      <c r="O521" s="1366" t="s">
        <v>7483</v>
      </c>
      <c r="P521" s="1366"/>
      <c r="Q521" s="1366"/>
      <c r="R521" s="1366"/>
      <c r="S521" s="1340"/>
      <c r="T521" s="1340"/>
      <c r="U521" s="1340"/>
      <c r="V521" s="1365">
        <v>2</v>
      </c>
    </row>
    <row r="522" spans="1:22" s="1360" customFormat="1" ht="31.5">
      <c r="A522" s="1446">
        <v>793</v>
      </c>
      <c r="B522" s="1367">
        <v>792</v>
      </c>
      <c r="C522" s="1340" t="s">
        <v>7506</v>
      </c>
      <c r="D522" s="1340"/>
      <c r="E522" s="1340"/>
      <c r="F522" s="1340"/>
      <c r="G522" s="1720" t="s">
        <v>7683</v>
      </c>
      <c r="H522" s="1340"/>
      <c r="I522" s="1340" t="s">
        <v>7461</v>
      </c>
      <c r="J522" s="1340">
        <v>24</v>
      </c>
      <c r="K522" s="1340">
        <v>216</v>
      </c>
      <c r="L522" s="667">
        <v>12428</v>
      </c>
      <c r="M522" s="667"/>
      <c r="N522" s="1340" t="s">
        <v>7475</v>
      </c>
      <c r="O522" s="1366" t="s">
        <v>6960</v>
      </c>
      <c r="P522" s="1366"/>
      <c r="Q522" s="1366"/>
      <c r="R522" s="1366"/>
      <c r="S522" s="1340"/>
      <c r="T522" s="1340"/>
      <c r="U522" s="1340"/>
      <c r="V522" s="1365">
        <v>2</v>
      </c>
    </row>
    <row r="523" spans="1:22" s="1360" customFormat="1" ht="31.5">
      <c r="A523" s="1386">
        <v>794</v>
      </c>
      <c r="B523" s="1340">
        <v>793</v>
      </c>
      <c r="C523" s="1340" t="s">
        <v>7482</v>
      </c>
      <c r="D523" s="1340"/>
      <c r="E523" s="1340"/>
      <c r="F523" s="1340"/>
      <c r="G523" s="1720" t="s">
        <v>7683</v>
      </c>
      <c r="H523" s="1340"/>
      <c r="I523" s="1340" t="s">
        <v>7461</v>
      </c>
      <c r="J523" s="1340">
        <v>24</v>
      </c>
      <c r="K523" s="1340">
        <v>233</v>
      </c>
      <c r="L523" s="667">
        <v>16040</v>
      </c>
      <c r="M523" s="667"/>
      <c r="N523" s="1340" t="s">
        <v>7507</v>
      </c>
      <c r="O523" s="1366" t="s">
        <v>7462</v>
      </c>
      <c r="P523" s="1366"/>
      <c r="Q523" s="1366"/>
      <c r="R523" s="1366"/>
      <c r="S523" s="1340"/>
      <c r="T523" s="1340"/>
      <c r="U523" s="1340"/>
      <c r="V523" s="1365">
        <v>2</v>
      </c>
    </row>
    <row r="524" spans="1:22" s="1360" customFormat="1" ht="31.5">
      <c r="A524" s="1446">
        <v>795</v>
      </c>
      <c r="B524" s="1367">
        <v>794</v>
      </c>
      <c r="C524" s="1340" t="s">
        <v>7482</v>
      </c>
      <c r="D524" s="1340"/>
      <c r="E524" s="1340"/>
      <c r="F524" s="1340"/>
      <c r="G524" s="1720" t="s">
        <v>7683</v>
      </c>
      <c r="H524" s="1340"/>
      <c r="I524" s="1340" t="s">
        <v>7461</v>
      </c>
      <c r="J524" s="1340">
        <v>24</v>
      </c>
      <c r="K524" s="1340">
        <v>258</v>
      </c>
      <c r="L524" s="667">
        <v>336</v>
      </c>
      <c r="M524" s="667"/>
      <c r="N524" s="1340" t="s">
        <v>7475</v>
      </c>
      <c r="O524" s="1366" t="s">
        <v>6960</v>
      </c>
      <c r="P524" s="1366"/>
      <c r="Q524" s="1366"/>
      <c r="R524" s="1366"/>
      <c r="S524" s="1340"/>
      <c r="T524" s="1340"/>
      <c r="U524" s="1340"/>
      <c r="V524" s="1365">
        <v>2</v>
      </c>
    </row>
    <row r="525" spans="1:22" s="1360" customFormat="1" ht="31.5">
      <c r="A525" s="1386">
        <v>796</v>
      </c>
      <c r="B525" s="1340">
        <v>795</v>
      </c>
      <c r="C525" s="1340" t="s">
        <v>7482</v>
      </c>
      <c r="D525" s="1340"/>
      <c r="E525" s="1340"/>
      <c r="F525" s="1340"/>
      <c r="G525" s="1720" t="s">
        <v>7683</v>
      </c>
      <c r="H525" s="1340"/>
      <c r="I525" s="1340" t="s">
        <v>7461</v>
      </c>
      <c r="J525" s="1340">
        <v>24</v>
      </c>
      <c r="K525" s="1340">
        <v>442</v>
      </c>
      <c r="L525" s="667">
        <v>6394</v>
      </c>
      <c r="M525" s="667"/>
      <c r="N525" s="1340" t="s">
        <v>7475</v>
      </c>
      <c r="O525" s="1366" t="s">
        <v>6960</v>
      </c>
      <c r="P525" s="1366"/>
      <c r="Q525" s="1366"/>
      <c r="R525" s="1366"/>
      <c r="S525" s="1340"/>
      <c r="T525" s="1340"/>
      <c r="U525" s="1340"/>
      <c r="V525" s="1365">
        <v>2</v>
      </c>
    </row>
    <row r="526" spans="1:22" s="1360" customFormat="1" ht="31.5">
      <c r="A526" s="1446">
        <v>797</v>
      </c>
      <c r="B526" s="1367">
        <v>796</v>
      </c>
      <c r="C526" s="1340" t="s">
        <v>7482</v>
      </c>
      <c r="D526" s="1340"/>
      <c r="E526" s="1340"/>
      <c r="F526" s="1340"/>
      <c r="G526" s="1720" t="s">
        <v>7683</v>
      </c>
      <c r="H526" s="1340"/>
      <c r="I526" s="1340" t="s">
        <v>7461</v>
      </c>
      <c r="J526" s="1340">
        <v>24</v>
      </c>
      <c r="K526" s="1340">
        <v>455</v>
      </c>
      <c r="L526" s="667">
        <v>29826</v>
      </c>
      <c r="M526" s="667"/>
      <c r="N526" s="1340" t="s">
        <v>7503</v>
      </c>
      <c r="O526" s="1366" t="s">
        <v>7462</v>
      </c>
      <c r="P526" s="1366"/>
      <c r="Q526" s="1366"/>
      <c r="R526" s="1366"/>
      <c r="S526" s="1340"/>
      <c r="T526" s="1340"/>
      <c r="U526" s="1340"/>
      <c r="V526" s="1365">
        <v>2</v>
      </c>
    </row>
    <row r="527" spans="1:22" s="1360" customFormat="1" ht="31.5">
      <c r="A527" s="1386">
        <v>798</v>
      </c>
      <c r="B527" s="1340">
        <v>797</v>
      </c>
      <c r="C527" s="1340" t="s">
        <v>7482</v>
      </c>
      <c r="D527" s="1340"/>
      <c r="E527" s="1340"/>
      <c r="F527" s="1340"/>
      <c r="G527" s="1720" t="s">
        <v>7683</v>
      </c>
      <c r="H527" s="1340"/>
      <c r="I527" s="1340" t="s">
        <v>7461</v>
      </c>
      <c r="J527" s="1340">
        <v>24</v>
      </c>
      <c r="K527" s="1340">
        <v>458</v>
      </c>
      <c r="L527" s="667">
        <v>5678</v>
      </c>
      <c r="M527" s="667"/>
      <c r="N527" s="1340" t="s">
        <v>7503</v>
      </c>
      <c r="O527" s="1366" t="s">
        <v>6960</v>
      </c>
      <c r="P527" s="1366"/>
      <c r="Q527" s="1366"/>
      <c r="R527" s="1366"/>
      <c r="S527" s="1340"/>
      <c r="T527" s="1340"/>
      <c r="U527" s="1340"/>
      <c r="V527" s="1365">
        <v>2</v>
      </c>
    </row>
    <row r="528" spans="1:22" s="1360" customFormat="1" ht="31.5">
      <c r="A528" s="1446">
        <v>799</v>
      </c>
      <c r="B528" s="1367">
        <v>798</v>
      </c>
      <c r="C528" s="1340" t="s">
        <v>7482</v>
      </c>
      <c r="D528" s="1340"/>
      <c r="E528" s="1340"/>
      <c r="F528" s="1340"/>
      <c r="G528" s="1720" t="s">
        <v>7683</v>
      </c>
      <c r="H528" s="1340"/>
      <c r="I528" s="1340" t="s">
        <v>7461</v>
      </c>
      <c r="J528" s="1340">
        <v>24</v>
      </c>
      <c r="K528" s="1340">
        <v>462</v>
      </c>
      <c r="L528" s="667">
        <v>7328</v>
      </c>
      <c r="M528" s="667"/>
      <c r="N528" s="1340" t="s">
        <v>7503</v>
      </c>
      <c r="O528" s="1366" t="s">
        <v>6960</v>
      </c>
      <c r="P528" s="1366"/>
      <c r="Q528" s="1366"/>
      <c r="R528" s="1366"/>
      <c r="S528" s="1340"/>
      <c r="T528" s="1340"/>
      <c r="U528" s="1340"/>
      <c r="V528" s="1365">
        <v>2</v>
      </c>
    </row>
    <row r="529" spans="1:22" s="1360" customFormat="1" ht="31.5">
      <c r="A529" s="1386">
        <v>800</v>
      </c>
      <c r="B529" s="1340">
        <v>799</v>
      </c>
      <c r="C529" s="1340" t="s">
        <v>7482</v>
      </c>
      <c r="D529" s="1340"/>
      <c r="E529" s="1340"/>
      <c r="F529" s="1340"/>
      <c r="G529" s="1720" t="s">
        <v>7683</v>
      </c>
      <c r="H529" s="1340"/>
      <c r="I529" s="1340" t="s">
        <v>7461</v>
      </c>
      <c r="J529" s="1340">
        <v>24</v>
      </c>
      <c r="K529" s="1340">
        <v>471</v>
      </c>
      <c r="L529" s="667">
        <v>12183</v>
      </c>
      <c r="M529" s="667"/>
      <c r="N529" s="1340" t="s">
        <v>7475</v>
      </c>
      <c r="O529" s="1366" t="s">
        <v>7462</v>
      </c>
      <c r="P529" s="1366"/>
      <c r="Q529" s="1366"/>
      <c r="R529" s="1366"/>
      <c r="S529" s="1340"/>
      <c r="T529" s="1340"/>
      <c r="U529" s="1340"/>
      <c r="V529" s="1365">
        <v>2</v>
      </c>
    </row>
    <row r="530" spans="1:22" s="1360" customFormat="1" ht="31.5">
      <c r="A530" s="1446">
        <v>801</v>
      </c>
      <c r="B530" s="1367">
        <v>800</v>
      </c>
      <c r="C530" s="1340" t="s">
        <v>7482</v>
      </c>
      <c r="D530" s="1340"/>
      <c r="E530" s="1340"/>
      <c r="F530" s="1340"/>
      <c r="G530" s="1720" t="s">
        <v>7683</v>
      </c>
      <c r="H530" s="1340"/>
      <c r="I530" s="1340" t="s">
        <v>7461</v>
      </c>
      <c r="J530" s="1340">
        <v>24</v>
      </c>
      <c r="K530" s="1340">
        <v>499</v>
      </c>
      <c r="L530" s="667">
        <v>63100</v>
      </c>
      <c r="M530" s="667"/>
      <c r="N530" s="1340" t="s">
        <v>7507</v>
      </c>
      <c r="O530" s="1366" t="s">
        <v>7483</v>
      </c>
      <c r="P530" s="1366"/>
      <c r="Q530" s="1366"/>
      <c r="R530" s="1366"/>
      <c r="S530" s="1340" t="s">
        <v>7484</v>
      </c>
      <c r="T530" s="1340"/>
      <c r="U530" s="1340"/>
      <c r="V530" s="1365">
        <v>2</v>
      </c>
    </row>
    <row r="531" spans="1:22" s="1360" customFormat="1" ht="31.5">
      <c r="A531" s="1386">
        <v>802</v>
      </c>
      <c r="B531" s="1340">
        <v>801</v>
      </c>
      <c r="C531" s="1340" t="s">
        <v>7482</v>
      </c>
      <c r="D531" s="1340"/>
      <c r="E531" s="1340"/>
      <c r="F531" s="1340"/>
      <c r="G531" s="1720" t="s">
        <v>7683</v>
      </c>
      <c r="H531" s="1340"/>
      <c r="I531" s="1340" t="s">
        <v>7461</v>
      </c>
      <c r="J531" s="1340">
        <v>24</v>
      </c>
      <c r="K531" s="1340">
        <v>501</v>
      </c>
      <c r="L531" s="667">
        <v>2055</v>
      </c>
      <c r="M531" s="667"/>
      <c r="N531" s="1340" t="s">
        <v>7475</v>
      </c>
      <c r="O531" s="1366" t="s">
        <v>6960</v>
      </c>
      <c r="P531" s="1366"/>
      <c r="Q531" s="1366"/>
      <c r="R531" s="1366"/>
      <c r="S531" s="1340"/>
      <c r="T531" s="1340"/>
      <c r="U531" s="1340"/>
      <c r="V531" s="1365">
        <v>2</v>
      </c>
    </row>
    <row r="532" spans="1:22" s="1360" customFormat="1" ht="31.5">
      <c r="A532" s="1446">
        <v>803</v>
      </c>
      <c r="B532" s="1367">
        <v>802</v>
      </c>
      <c r="C532" s="1340" t="s">
        <v>7482</v>
      </c>
      <c r="D532" s="1340"/>
      <c r="E532" s="1340"/>
      <c r="F532" s="1340"/>
      <c r="G532" s="1720" t="s">
        <v>7683</v>
      </c>
      <c r="H532" s="1340"/>
      <c r="I532" s="1340" t="s">
        <v>7461</v>
      </c>
      <c r="J532" s="1340">
        <v>24</v>
      </c>
      <c r="K532" s="1340">
        <v>506</v>
      </c>
      <c r="L532" s="667">
        <v>1410</v>
      </c>
      <c r="M532" s="667"/>
      <c r="N532" s="1340" t="s">
        <v>7507</v>
      </c>
      <c r="O532" s="1366" t="s">
        <v>7462</v>
      </c>
      <c r="P532" s="1366"/>
      <c r="Q532" s="1366"/>
      <c r="R532" s="1366"/>
      <c r="S532" s="1340"/>
      <c r="T532" s="1340"/>
      <c r="U532" s="1340"/>
      <c r="V532" s="1365">
        <v>2</v>
      </c>
    </row>
    <row r="533" spans="1:22" s="1360" customFormat="1" ht="95.25" customHeight="1">
      <c r="A533" s="1386">
        <v>804</v>
      </c>
      <c r="B533" s="1340">
        <v>803</v>
      </c>
      <c r="C533" s="1340" t="s">
        <v>7502</v>
      </c>
      <c r="D533" s="1340"/>
      <c r="E533" s="1340"/>
      <c r="F533" s="1340"/>
      <c r="G533" s="1720" t="s">
        <v>7683</v>
      </c>
      <c r="H533" s="1340"/>
      <c r="I533" s="1340" t="s">
        <v>7461</v>
      </c>
      <c r="J533" s="1340">
        <v>25</v>
      </c>
      <c r="K533" s="1340">
        <v>308</v>
      </c>
      <c r="L533" s="667">
        <v>170054</v>
      </c>
      <c r="M533" s="667"/>
      <c r="N533" s="1340" t="s">
        <v>7475</v>
      </c>
      <c r="O533" s="1366" t="s">
        <v>6891</v>
      </c>
      <c r="P533" s="1366"/>
      <c r="Q533" s="1366"/>
      <c r="R533" s="1366"/>
      <c r="S533" s="1340"/>
      <c r="T533" s="1340"/>
      <c r="U533" s="1340"/>
      <c r="V533" s="1365">
        <v>2</v>
      </c>
    </row>
    <row r="534" spans="1:22" s="1360" customFormat="1">
      <c r="A534" s="1446">
        <v>805</v>
      </c>
      <c r="B534" s="1367">
        <v>804</v>
      </c>
      <c r="C534" s="1340" t="s">
        <v>7506</v>
      </c>
      <c r="D534" s="1340"/>
      <c r="E534" s="1340"/>
      <c r="F534" s="1340"/>
      <c r="G534" s="1720" t="s">
        <v>7683</v>
      </c>
      <c r="H534" s="1340"/>
      <c r="I534" s="1340" t="s">
        <v>7461</v>
      </c>
      <c r="J534" s="1340">
        <v>25</v>
      </c>
      <c r="K534" s="1340">
        <v>313</v>
      </c>
      <c r="L534" s="667">
        <v>11180</v>
      </c>
      <c r="M534" s="667"/>
      <c r="N534" s="1340" t="s">
        <v>7511</v>
      </c>
      <c r="O534" s="1366" t="s">
        <v>6891</v>
      </c>
      <c r="P534" s="1366"/>
      <c r="Q534" s="1366"/>
      <c r="R534" s="1366"/>
      <c r="S534" s="1340"/>
      <c r="T534" s="1340"/>
      <c r="U534" s="1340"/>
      <c r="V534" s="1365">
        <v>2</v>
      </c>
    </row>
    <row r="535" spans="1:22" s="1360" customFormat="1">
      <c r="A535" s="1386">
        <v>806</v>
      </c>
      <c r="B535" s="1340">
        <v>805</v>
      </c>
      <c r="C535" s="1340" t="s">
        <v>7506</v>
      </c>
      <c r="D535" s="1340"/>
      <c r="E535" s="1340"/>
      <c r="F535" s="1340"/>
      <c r="G535" s="1720" t="s">
        <v>7683</v>
      </c>
      <c r="H535" s="1340"/>
      <c r="I535" s="1340" t="s">
        <v>7461</v>
      </c>
      <c r="J535" s="1340">
        <v>25</v>
      </c>
      <c r="K535" s="1340">
        <v>379</v>
      </c>
      <c r="L535" s="667">
        <v>164</v>
      </c>
      <c r="M535" s="667"/>
      <c r="N535" s="1340" t="s">
        <v>7511</v>
      </c>
      <c r="O535" s="1366" t="s">
        <v>6891</v>
      </c>
      <c r="P535" s="1366"/>
      <c r="Q535" s="1366"/>
      <c r="R535" s="1366"/>
      <c r="S535" s="1340"/>
      <c r="T535" s="1340"/>
      <c r="U535" s="1340"/>
      <c r="V535" s="1365">
        <v>2</v>
      </c>
    </row>
    <row r="536" spans="1:22" s="1360" customFormat="1" ht="31.5">
      <c r="A536" s="1446">
        <v>807</v>
      </c>
      <c r="B536" s="1367">
        <v>806</v>
      </c>
      <c r="C536" s="1340" t="s">
        <v>7506</v>
      </c>
      <c r="D536" s="1340"/>
      <c r="E536" s="1340"/>
      <c r="F536" s="1340"/>
      <c r="G536" s="1720" t="s">
        <v>7683</v>
      </c>
      <c r="H536" s="1340"/>
      <c r="I536" s="1340" t="s">
        <v>7461</v>
      </c>
      <c r="J536" s="1340">
        <v>25</v>
      </c>
      <c r="K536" s="1340">
        <v>394</v>
      </c>
      <c r="L536" s="667">
        <v>176</v>
      </c>
      <c r="M536" s="667"/>
      <c r="N536" s="1340" t="s">
        <v>7475</v>
      </c>
      <c r="O536" s="1366" t="s">
        <v>7492</v>
      </c>
      <c r="P536" s="1366"/>
      <c r="Q536" s="1366"/>
      <c r="R536" s="1366"/>
      <c r="S536" s="1340"/>
      <c r="T536" s="1340"/>
      <c r="U536" s="1340"/>
      <c r="V536" s="1365">
        <v>2</v>
      </c>
    </row>
    <row r="537" spans="1:22" s="1360" customFormat="1" ht="31.5">
      <c r="A537" s="1386">
        <v>808</v>
      </c>
      <c r="B537" s="1340">
        <v>807</v>
      </c>
      <c r="C537" s="1340" t="s">
        <v>7506</v>
      </c>
      <c r="D537" s="1340"/>
      <c r="E537" s="1340"/>
      <c r="F537" s="1340"/>
      <c r="G537" s="1720" t="s">
        <v>7683</v>
      </c>
      <c r="H537" s="1340"/>
      <c r="I537" s="1340" t="s">
        <v>7461</v>
      </c>
      <c r="J537" s="1340">
        <v>25</v>
      </c>
      <c r="K537" s="1340">
        <v>414</v>
      </c>
      <c r="L537" s="667">
        <v>302</v>
      </c>
      <c r="M537" s="667"/>
      <c r="N537" s="1340" t="s">
        <v>7475</v>
      </c>
      <c r="O537" s="1366" t="s">
        <v>7492</v>
      </c>
      <c r="P537" s="1366"/>
      <c r="Q537" s="1366"/>
      <c r="R537" s="1366"/>
      <c r="S537" s="1340"/>
      <c r="T537" s="1340"/>
      <c r="U537" s="1340"/>
      <c r="V537" s="1365">
        <v>2</v>
      </c>
    </row>
    <row r="538" spans="1:22" s="1360" customFormat="1" ht="31.5">
      <c r="A538" s="1446">
        <v>809</v>
      </c>
      <c r="B538" s="1367">
        <v>808</v>
      </c>
      <c r="C538" s="1340" t="s">
        <v>7506</v>
      </c>
      <c r="D538" s="1340"/>
      <c r="E538" s="1340"/>
      <c r="F538" s="1340"/>
      <c r="G538" s="1720" t="s">
        <v>7683</v>
      </c>
      <c r="H538" s="1340"/>
      <c r="I538" s="1340" t="s">
        <v>7461</v>
      </c>
      <c r="J538" s="1340">
        <v>25</v>
      </c>
      <c r="K538" s="1340">
        <v>415</v>
      </c>
      <c r="L538" s="667">
        <v>661</v>
      </c>
      <c r="M538" s="667"/>
      <c r="N538" s="1340" t="s">
        <v>7475</v>
      </c>
      <c r="O538" s="1366" t="s">
        <v>7492</v>
      </c>
      <c r="P538" s="1366"/>
      <c r="Q538" s="1366"/>
      <c r="R538" s="1366"/>
      <c r="S538" s="1340"/>
      <c r="T538" s="1340"/>
      <c r="U538" s="1340"/>
      <c r="V538" s="1365">
        <v>2</v>
      </c>
    </row>
    <row r="539" spans="1:22" s="1360" customFormat="1">
      <c r="A539" s="1386">
        <v>810</v>
      </c>
      <c r="B539" s="1340">
        <v>809</v>
      </c>
      <c r="C539" s="1340" t="s">
        <v>7506</v>
      </c>
      <c r="D539" s="1340"/>
      <c r="E539" s="1340"/>
      <c r="F539" s="1340"/>
      <c r="G539" s="1720" t="s">
        <v>7683</v>
      </c>
      <c r="H539" s="1340"/>
      <c r="I539" s="1340" t="s">
        <v>7461</v>
      </c>
      <c r="J539" s="1340">
        <v>25</v>
      </c>
      <c r="K539" s="1340">
        <v>671</v>
      </c>
      <c r="L539" s="667">
        <v>5237</v>
      </c>
      <c r="M539" s="667"/>
      <c r="N539" s="1340" t="s">
        <v>7511</v>
      </c>
      <c r="O539" s="1366" t="s">
        <v>6891</v>
      </c>
      <c r="P539" s="1366"/>
      <c r="Q539" s="1366"/>
      <c r="R539" s="1366"/>
      <c r="S539" s="1340"/>
      <c r="T539" s="1340"/>
      <c r="U539" s="1340"/>
      <c r="V539" s="1365">
        <v>2</v>
      </c>
    </row>
    <row r="540" spans="1:22" s="1360" customFormat="1" ht="31.5">
      <c r="A540" s="1446">
        <v>811</v>
      </c>
      <c r="B540" s="1367">
        <v>810</v>
      </c>
      <c r="C540" s="1340" t="s">
        <v>7502</v>
      </c>
      <c r="D540" s="1340"/>
      <c r="E540" s="1340"/>
      <c r="F540" s="1340"/>
      <c r="G540" s="1720" t="s">
        <v>7683</v>
      </c>
      <c r="H540" s="1340"/>
      <c r="I540" s="1340" t="s">
        <v>7461</v>
      </c>
      <c r="J540" s="1340">
        <v>25</v>
      </c>
      <c r="K540" s="1340">
        <v>1372</v>
      </c>
      <c r="L540" s="667">
        <v>1317</v>
      </c>
      <c r="M540" s="667"/>
      <c r="N540" s="1340" t="s">
        <v>7503</v>
      </c>
      <c r="O540" s="1366" t="s">
        <v>7462</v>
      </c>
      <c r="P540" s="1366"/>
      <c r="Q540" s="1366"/>
      <c r="R540" s="1366"/>
      <c r="S540" s="1340"/>
      <c r="T540" s="1340"/>
      <c r="U540" s="1340"/>
      <c r="V540" s="1365">
        <v>2</v>
      </c>
    </row>
    <row r="541" spans="1:22" s="1360" customFormat="1" ht="31.5">
      <c r="A541" s="1386">
        <v>812</v>
      </c>
      <c r="B541" s="1340">
        <v>811</v>
      </c>
      <c r="C541" s="1340" t="s">
        <v>7502</v>
      </c>
      <c r="D541" s="1340"/>
      <c r="E541" s="1340"/>
      <c r="F541" s="1340"/>
      <c r="G541" s="1720" t="s">
        <v>7683</v>
      </c>
      <c r="H541" s="1340"/>
      <c r="I541" s="1340" t="s">
        <v>7461</v>
      </c>
      <c r="J541" s="1340">
        <v>25</v>
      </c>
      <c r="K541" s="1340">
        <v>1576</v>
      </c>
      <c r="L541" s="667">
        <v>1571</v>
      </c>
      <c r="M541" s="667"/>
      <c r="N541" s="1340" t="s">
        <v>7503</v>
      </c>
      <c r="O541" s="1366" t="s">
        <v>7462</v>
      </c>
      <c r="P541" s="1366"/>
      <c r="Q541" s="1366"/>
      <c r="R541" s="1366"/>
      <c r="S541" s="1340"/>
      <c r="T541" s="1340"/>
      <c r="U541" s="1340"/>
      <c r="V541" s="1365">
        <v>2</v>
      </c>
    </row>
    <row r="542" spans="1:22" s="1360" customFormat="1" ht="31.5">
      <c r="A542" s="1446">
        <v>813</v>
      </c>
      <c r="B542" s="1367">
        <v>812</v>
      </c>
      <c r="C542" s="1340" t="s">
        <v>7502</v>
      </c>
      <c r="D542" s="1340"/>
      <c r="E542" s="1340"/>
      <c r="F542" s="1340"/>
      <c r="G542" s="1720" t="s">
        <v>7683</v>
      </c>
      <c r="H542" s="1340"/>
      <c r="I542" s="1340" t="s">
        <v>7461</v>
      </c>
      <c r="J542" s="1340">
        <v>25</v>
      </c>
      <c r="K542" s="1340">
        <v>1578</v>
      </c>
      <c r="L542" s="667">
        <v>13940</v>
      </c>
      <c r="M542" s="667"/>
      <c r="N542" s="1340" t="s">
        <v>7503</v>
      </c>
      <c r="O542" s="1366" t="s">
        <v>7483</v>
      </c>
      <c r="P542" s="1366"/>
      <c r="Q542" s="1366"/>
      <c r="R542" s="1366"/>
      <c r="S542" s="1340"/>
      <c r="T542" s="1340"/>
      <c r="U542" s="1340"/>
      <c r="V542" s="1365">
        <v>2</v>
      </c>
    </row>
    <row r="543" spans="1:22" s="1360" customFormat="1" ht="31.5">
      <c r="A543" s="1386">
        <v>814</v>
      </c>
      <c r="B543" s="1340">
        <v>813</v>
      </c>
      <c r="C543" s="1340" t="s">
        <v>7502</v>
      </c>
      <c r="D543" s="1340"/>
      <c r="E543" s="1340"/>
      <c r="F543" s="1340"/>
      <c r="G543" s="1720" t="s">
        <v>7683</v>
      </c>
      <c r="H543" s="1340"/>
      <c r="I543" s="1340" t="s">
        <v>7461</v>
      </c>
      <c r="J543" s="1340">
        <v>25</v>
      </c>
      <c r="K543" s="1340">
        <v>1580</v>
      </c>
      <c r="L543" s="667">
        <v>1812</v>
      </c>
      <c r="M543" s="667"/>
      <c r="N543" s="1340" t="s">
        <v>7503</v>
      </c>
      <c r="O543" s="1366" t="s">
        <v>6960</v>
      </c>
      <c r="P543" s="1366"/>
      <c r="Q543" s="1366"/>
      <c r="R543" s="1366"/>
      <c r="S543" s="1340"/>
      <c r="T543" s="1340"/>
      <c r="U543" s="1340"/>
      <c r="V543" s="1365">
        <v>2</v>
      </c>
    </row>
    <row r="544" spans="1:22" s="1360" customFormat="1" ht="31.5">
      <c r="A544" s="1446">
        <v>815</v>
      </c>
      <c r="B544" s="1367">
        <v>814</v>
      </c>
      <c r="C544" s="1340" t="s">
        <v>7502</v>
      </c>
      <c r="D544" s="1340"/>
      <c r="E544" s="1340"/>
      <c r="F544" s="1340"/>
      <c r="G544" s="1720" t="s">
        <v>7683</v>
      </c>
      <c r="H544" s="1340"/>
      <c r="I544" s="1340" t="s">
        <v>7461</v>
      </c>
      <c r="J544" s="1340">
        <v>25</v>
      </c>
      <c r="K544" s="1340">
        <v>1584</v>
      </c>
      <c r="L544" s="667">
        <v>15000</v>
      </c>
      <c r="M544" s="667"/>
      <c r="N544" s="1340" t="s">
        <v>7503</v>
      </c>
      <c r="O544" s="1366" t="s">
        <v>7483</v>
      </c>
      <c r="P544" s="1366"/>
      <c r="Q544" s="1366"/>
      <c r="R544" s="1366"/>
      <c r="S544" s="1340"/>
      <c r="T544" s="1340"/>
      <c r="U544" s="1340"/>
      <c r="V544" s="1365">
        <v>2</v>
      </c>
    </row>
    <row r="545" spans="1:22" s="1360" customFormat="1" ht="31.5">
      <c r="A545" s="1386">
        <v>816</v>
      </c>
      <c r="B545" s="1340">
        <v>815</v>
      </c>
      <c r="C545" s="1340" t="s">
        <v>7502</v>
      </c>
      <c r="D545" s="1340"/>
      <c r="E545" s="1340"/>
      <c r="F545" s="1340"/>
      <c r="G545" s="1720" t="s">
        <v>7683</v>
      </c>
      <c r="H545" s="1340"/>
      <c r="I545" s="1340" t="s">
        <v>7461</v>
      </c>
      <c r="J545" s="1340">
        <v>25</v>
      </c>
      <c r="K545" s="1340">
        <v>1594</v>
      </c>
      <c r="L545" s="667">
        <v>5910</v>
      </c>
      <c r="M545" s="667"/>
      <c r="N545" s="1340" t="s">
        <v>7503</v>
      </c>
      <c r="O545" s="1366" t="s">
        <v>6960</v>
      </c>
      <c r="P545" s="1366"/>
      <c r="Q545" s="1366"/>
      <c r="R545" s="1366"/>
      <c r="S545" s="1340"/>
      <c r="T545" s="1340"/>
      <c r="U545" s="1340"/>
      <c r="V545" s="1365">
        <v>2</v>
      </c>
    </row>
    <row r="546" spans="1:22" s="1360" customFormat="1" ht="31.5">
      <c r="A546" s="1446">
        <v>817</v>
      </c>
      <c r="B546" s="1367">
        <v>816</v>
      </c>
      <c r="C546" s="1340" t="s">
        <v>7502</v>
      </c>
      <c r="D546" s="1340"/>
      <c r="E546" s="1340"/>
      <c r="F546" s="1340"/>
      <c r="G546" s="1720" t="s">
        <v>7683</v>
      </c>
      <c r="H546" s="1340"/>
      <c r="I546" s="1340" t="s">
        <v>7461</v>
      </c>
      <c r="J546" s="1340">
        <v>26</v>
      </c>
      <c r="K546" s="1340">
        <v>1</v>
      </c>
      <c r="L546" s="667">
        <v>3213</v>
      </c>
      <c r="M546" s="667"/>
      <c r="N546" s="1340" t="s">
        <v>7503</v>
      </c>
      <c r="O546" s="1366" t="s">
        <v>6960</v>
      </c>
      <c r="P546" s="1366"/>
      <c r="Q546" s="1366"/>
      <c r="R546" s="1366"/>
      <c r="S546" s="1340"/>
      <c r="T546" s="1340"/>
      <c r="U546" s="1340"/>
      <c r="V546" s="1365">
        <v>2</v>
      </c>
    </row>
    <row r="547" spans="1:22" s="1360" customFormat="1" ht="31.5">
      <c r="A547" s="1386">
        <v>818</v>
      </c>
      <c r="B547" s="1340">
        <v>817</v>
      </c>
      <c r="C547" s="1340" t="s">
        <v>7502</v>
      </c>
      <c r="D547" s="1340"/>
      <c r="E547" s="1340"/>
      <c r="F547" s="1340"/>
      <c r="G547" s="1720" t="s">
        <v>7683</v>
      </c>
      <c r="H547" s="1340"/>
      <c r="I547" s="1340" t="s">
        <v>7461</v>
      </c>
      <c r="J547" s="1340">
        <v>26</v>
      </c>
      <c r="K547" s="1340">
        <v>3</v>
      </c>
      <c r="L547" s="667">
        <v>11603</v>
      </c>
      <c r="M547" s="667"/>
      <c r="N547" s="1340" t="s">
        <v>7503</v>
      </c>
      <c r="O547" s="1366" t="s">
        <v>7462</v>
      </c>
      <c r="P547" s="1366"/>
      <c r="Q547" s="1366"/>
      <c r="R547" s="1366"/>
      <c r="S547" s="1340"/>
      <c r="T547" s="1340"/>
      <c r="U547" s="1340"/>
      <c r="V547" s="1365">
        <v>2</v>
      </c>
    </row>
    <row r="548" spans="1:22" s="1360" customFormat="1" ht="31.5">
      <c r="A548" s="1446">
        <v>819</v>
      </c>
      <c r="B548" s="1367">
        <v>818</v>
      </c>
      <c r="C548" s="1340" t="s">
        <v>7502</v>
      </c>
      <c r="D548" s="1340"/>
      <c r="E548" s="1340"/>
      <c r="F548" s="1340"/>
      <c r="G548" s="1720" t="s">
        <v>7683</v>
      </c>
      <c r="H548" s="1340"/>
      <c r="I548" s="1340" t="s">
        <v>7461</v>
      </c>
      <c r="J548" s="1340">
        <v>26</v>
      </c>
      <c r="K548" s="1340">
        <v>150</v>
      </c>
      <c r="L548" s="667">
        <v>840</v>
      </c>
      <c r="M548" s="667"/>
      <c r="N548" s="1340" t="s">
        <v>7503</v>
      </c>
      <c r="O548" s="1366" t="s">
        <v>7483</v>
      </c>
      <c r="P548" s="1366"/>
      <c r="Q548" s="1366"/>
      <c r="R548" s="1366"/>
      <c r="S548" s="1340"/>
      <c r="T548" s="1340"/>
      <c r="U548" s="1340"/>
      <c r="V548" s="1365">
        <v>2</v>
      </c>
    </row>
    <row r="549" spans="1:22" s="1360" customFormat="1" ht="31.5">
      <c r="A549" s="1386">
        <v>820</v>
      </c>
      <c r="B549" s="1340">
        <v>819</v>
      </c>
      <c r="C549" s="1340" t="s">
        <v>7502</v>
      </c>
      <c r="D549" s="1340"/>
      <c r="E549" s="1340"/>
      <c r="F549" s="1340"/>
      <c r="G549" s="1720" t="s">
        <v>7683</v>
      </c>
      <c r="H549" s="1340"/>
      <c r="I549" s="1340" t="s">
        <v>7461</v>
      </c>
      <c r="J549" s="1340">
        <v>26</v>
      </c>
      <c r="K549" s="1340">
        <v>283</v>
      </c>
      <c r="L549" s="667">
        <v>4219</v>
      </c>
      <c r="M549" s="667"/>
      <c r="N549" s="1340" t="s">
        <v>7503</v>
      </c>
      <c r="O549" s="1366" t="s">
        <v>7492</v>
      </c>
      <c r="P549" s="1366"/>
      <c r="Q549" s="1366"/>
      <c r="R549" s="1366"/>
      <c r="S549" s="1340"/>
      <c r="T549" s="1340"/>
      <c r="U549" s="1340"/>
      <c r="V549" s="1365">
        <v>2</v>
      </c>
    </row>
    <row r="550" spans="1:22" s="1360" customFormat="1" ht="31.5">
      <c r="A550" s="1446">
        <v>821</v>
      </c>
      <c r="B550" s="1367">
        <v>820</v>
      </c>
      <c r="C550" s="1340" t="s">
        <v>7502</v>
      </c>
      <c r="D550" s="1340"/>
      <c r="E550" s="1340"/>
      <c r="F550" s="1340"/>
      <c r="G550" s="1720" t="s">
        <v>7683</v>
      </c>
      <c r="H550" s="1340"/>
      <c r="I550" s="1340" t="s">
        <v>7461</v>
      </c>
      <c r="J550" s="1340">
        <v>26</v>
      </c>
      <c r="K550" s="1340">
        <v>491</v>
      </c>
      <c r="L550" s="667">
        <v>1376</v>
      </c>
      <c r="M550" s="667"/>
      <c r="N550" s="1340" t="s">
        <v>7503</v>
      </c>
      <c r="O550" s="1366" t="s">
        <v>6960</v>
      </c>
      <c r="P550" s="1366"/>
      <c r="Q550" s="1366"/>
      <c r="R550" s="1366"/>
      <c r="S550" s="1340"/>
      <c r="T550" s="1340"/>
      <c r="U550" s="1340"/>
      <c r="V550" s="1365">
        <v>2</v>
      </c>
    </row>
    <row r="551" spans="1:22" s="1360" customFormat="1" ht="31.5">
      <c r="A551" s="1386">
        <v>822</v>
      </c>
      <c r="B551" s="1340">
        <v>821</v>
      </c>
      <c r="C551" s="1340" t="s">
        <v>7502</v>
      </c>
      <c r="D551" s="1340"/>
      <c r="E551" s="1340"/>
      <c r="F551" s="1340"/>
      <c r="G551" s="1720" t="s">
        <v>7683</v>
      </c>
      <c r="H551" s="1340"/>
      <c r="I551" s="1340" t="s">
        <v>7461</v>
      </c>
      <c r="J551" s="1340">
        <v>26</v>
      </c>
      <c r="K551" s="1340">
        <v>570</v>
      </c>
      <c r="L551" s="667">
        <v>11965</v>
      </c>
      <c r="M551" s="667"/>
      <c r="N551" s="1340" t="s">
        <v>7503</v>
      </c>
      <c r="O551" s="1366" t="s">
        <v>7462</v>
      </c>
      <c r="P551" s="1366"/>
      <c r="Q551" s="1366"/>
      <c r="R551" s="1366"/>
      <c r="S551" s="1340"/>
      <c r="T551" s="1340"/>
      <c r="U551" s="1340"/>
      <c r="V551" s="1365">
        <v>2</v>
      </c>
    </row>
    <row r="552" spans="1:22" s="1360" customFormat="1" ht="31.5">
      <c r="A552" s="1446">
        <v>823</v>
      </c>
      <c r="B552" s="1367">
        <v>822</v>
      </c>
      <c r="C552" s="1340" t="s">
        <v>7502</v>
      </c>
      <c r="D552" s="1340"/>
      <c r="E552" s="1340"/>
      <c r="F552" s="1340"/>
      <c r="G552" s="1720" t="s">
        <v>7683</v>
      </c>
      <c r="H552" s="1340"/>
      <c r="I552" s="1340" t="s">
        <v>7461</v>
      </c>
      <c r="J552" s="1340">
        <v>26</v>
      </c>
      <c r="K552" s="1340">
        <v>581</v>
      </c>
      <c r="L552" s="667">
        <v>1678</v>
      </c>
      <c r="M552" s="667"/>
      <c r="N552" s="1340" t="s">
        <v>7503</v>
      </c>
      <c r="O552" s="1366" t="s">
        <v>6960</v>
      </c>
      <c r="P552" s="1366"/>
      <c r="Q552" s="1366"/>
      <c r="R552" s="1366"/>
      <c r="S552" s="1340"/>
      <c r="T552" s="1340"/>
      <c r="U552" s="1340"/>
      <c r="V552" s="1365">
        <v>2</v>
      </c>
    </row>
    <row r="553" spans="1:22" s="1360" customFormat="1" ht="31.5">
      <c r="A553" s="1386">
        <v>824</v>
      </c>
      <c r="B553" s="1340">
        <v>823</v>
      </c>
      <c r="C553" s="1340" t="s">
        <v>7502</v>
      </c>
      <c r="D553" s="1340"/>
      <c r="E553" s="1340"/>
      <c r="F553" s="1340"/>
      <c r="G553" s="1720" t="s">
        <v>7683</v>
      </c>
      <c r="H553" s="1340"/>
      <c r="I553" s="1340" t="s">
        <v>7461</v>
      </c>
      <c r="J553" s="1340">
        <v>26</v>
      </c>
      <c r="K553" s="1340">
        <v>628</v>
      </c>
      <c r="L553" s="667">
        <v>11272</v>
      </c>
      <c r="M553" s="667"/>
      <c r="N553" s="1340" t="s">
        <v>7503</v>
      </c>
      <c r="O553" s="1366" t="s">
        <v>7462</v>
      </c>
      <c r="P553" s="1366"/>
      <c r="Q553" s="1366"/>
      <c r="R553" s="1366"/>
      <c r="S553" s="1340"/>
      <c r="T553" s="1340"/>
      <c r="U553" s="1340"/>
      <c r="V553" s="1365">
        <v>2</v>
      </c>
    </row>
    <row r="554" spans="1:22" s="1360" customFormat="1" ht="31.5">
      <c r="A554" s="1446">
        <v>825</v>
      </c>
      <c r="B554" s="1367">
        <v>824</v>
      </c>
      <c r="C554" s="1340" t="s">
        <v>7502</v>
      </c>
      <c r="D554" s="1340"/>
      <c r="E554" s="1340"/>
      <c r="F554" s="1340"/>
      <c r="G554" s="1720" t="s">
        <v>7683</v>
      </c>
      <c r="H554" s="1340"/>
      <c r="I554" s="1340" t="s">
        <v>7461</v>
      </c>
      <c r="J554" s="1340">
        <v>26</v>
      </c>
      <c r="K554" s="1340">
        <v>629</v>
      </c>
      <c r="L554" s="667">
        <v>37437</v>
      </c>
      <c r="M554" s="667"/>
      <c r="N554" s="1340" t="s">
        <v>7503</v>
      </c>
      <c r="O554" s="1366" t="s">
        <v>7462</v>
      </c>
      <c r="P554" s="1366"/>
      <c r="Q554" s="1366"/>
      <c r="R554" s="1366"/>
      <c r="S554" s="1340"/>
      <c r="T554" s="1340"/>
      <c r="U554" s="1340"/>
      <c r="V554" s="1365">
        <v>2</v>
      </c>
    </row>
    <row r="555" spans="1:22" s="1360" customFormat="1" ht="31.5">
      <c r="A555" s="1386">
        <v>826</v>
      </c>
      <c r="B555" s="1340">
        <v>825</v>
      </c>
      <c r="C555" s="1340" t="s">
        <v>7502</v>
      </c>
      <c r="D555" s="1340"/>
      <c r="E555" s="1340"/>
      <c r="F555" s="1340"/>
      <c r="G555" s="1720" t="s">
        <v>7683</v>
      </c>
      <c r="H555" s="1340"/>
      <c r="I555" s="1340" t="s">
        <v>7461</v>
      </c>
      <c r="J555" s="1340">
        <v>26</v>
      </c>
      <c r="K555" s="1340">
        <v>630</v>
      </c>
      <c r="L555" s="667">
        <v>23804</v>
      </c>
      <c r="M555" s="667"/>
      <c r="N555" s="1340" t="s">
        <v>7503</v>
      </c>
      <c r="O555" s="1366" t="s">
        <v>7462</v>
      </c>
      <c r="P555" s="1366"/>
      <c r="Q555" s="1366"/>
      <c r="R555" s="1366"/>
      <c r="S555" s="1340"/>
      <c r="T555" s="1340"/>
      <c r="U555" s="1340"/>
      <c r="V555" s="1365">
        <v>2</v>
      </c>
    </row>
    <row r="556" spans="1:22" s="1360" customFormat="1" ht="31.5">
      <c r="A556" s="1446">
        <v>827</v>
      </c>
      <c r="B556" s="1367">
        <v>826</v>
      </c>
      <c r="C556" s="1340" t="s">
        <v>7502</v>
      </c>
      <c r="D556" s="1340"/>
      <c r="E556" s="1340"/>
      <c r="F556" s="1340"/>
      <c r="G556" s="1720" t="s">
        <v>7683</v>
      </c>
      <c r="H556" s="1340"/>
      <c r="I556" s="1340" t="s">
        <v>7461</v>
      </c>
      <c r="J556" s="1340">
        <v>26</v>
      </c>
      <c r="K556" s="1340">
        <v>633</v>
      </c>
      <c r="L556" s="667">
        <v>2632</v>
      </c>
      <c r="M556" s="667"/>
      <c r="N556" s="1340" t="s">
        <v>7503</v>
      </c>
      <c r="O556" s="1366" t="s">
        <v>7462</v>
      </c>
      <c r="P556" s="1366"/>
      <c r="Q556" s="1366"/>
      <c r="R556" s="1366"/>
      <c r="S556" s="1340"/>
      <c r="T556" s="1340"/>
      <c r="U556" s="1340"/>
      <c r="V556" s="1365">
        <v>2</v>
      </c>
    </row>
    <row r="557" spans="1:22" s="1360" customFormat="1" ht="31.5">
      <c r="A557" s="1386">
        <v>828</v>
      </c>
      <c r="B557" s="1340">
        <v>827</v>
      </c>
      <c r="C557" s="1340" t="s">
        <v>7502</v>
      </c>
      <c r="D557" s="1340"/>
      <c r="E557" s="1340"/>
      <c r="F557" s="1340"/>
      <c r="G557" s="1720" t="s">
        <v>7683</v>
      </c>
      <c r="H557" s="1340"/>
      <c r="I557" s="1340" t="s">
        <v>7461</v>
      </c>
      <c r="J557" s="1340">
        <v>26</v>
      </c>
      <c r="K557" s="1340">
        <v>634</v>
      </c>
      <c r="L557" s="667">
        <v>5895</v>
      </c>
      <c r="M557" s="667"/>
      <c r="N557" s="1340" t="s">
        <v>7503</v>
      </c>
      <c r="O557" s="1366" t="s">
        <v>7462</v>
      </c>
      <c r="P557" s="1366"/>
      <c r="Q557" s="1366"/>
      <c r="R557" s="1366"/>
      <c r="S557" s="1340"/>
      <c r="T557" s="1340"/>
      <c r="U557" s="1340"/>
      <c r="V557" s="1365">
        <v>2</v>
      </c>
    </row>
    <row r="558" spans="1:22" s="1360" customFormat="1" ht="31.5">
      <c r="A558" s="1446">
        <v>829</v>
      </c>
      <c r="B558" s="1367">
        <v>828</v>
      </c>
      <c r="C558" s="1340" t="s">
        <v>7502</v>
      </c>
      <c r="D558" s="1340"/>
      <c r="E558" s="1340"/>
      <c r="F558" s="1340"/>
      <c r="G558" s="1720" t="s">
        <v>7683</v>
      </c>
      <c r="H558" s="1340"/>
      <c r="I558" s="1340" t="s">
        <v>7461</v>
      </c>
      <c r="J558" s="1340">
        <v>27</v>
      </c>
      <c r="K558" s="1340">
        <v>71</v>
      </c>
      <c r="L558" s="667">
        <v>1421</v>
      </c>
      <c r="M558" s="667"/>
      <c r="N558" s="1340" t="s">
        <v>7503</v>
      </c>
      <c r="O558" s="1366" t="s">
        <v>6960</v>
      </c>
      <c r="P558" s="1366"/>
      <c r="Q558" s="1366"/>
      <c r="R558" s="1366"/>
      <c r="S558" s="1340"/>
      <c r="T558" s="1340"/>
      <c r="U558" s="1340"/>
      <c r="V558" s="1365">
        <v>2</v>
      </c>
    </row>
    <row r="559" spans="1:22" s="1360" customFormat="1" ht="31.5">
      <c r="A559" s="1386">
        <v>830</v>
      </c>
      <c r="B559" s="1340">
        <v>829</v>
      </c>
      <c r="C559" s="1340" t="s">
        <v>7502</v>
      </c>
      <c r="D559" s="1340"/>
      <c r="E559" s="1340"/>
      <c r="F559" s="1340"/>
      <c r="G559" s="1720" t="s">
        <v>7683</v>
      </c>
      <c r="H559" s="1340"/>
      <c r="I559" s="1340" t="s">
        <v>7461</v>
      </c>
      <c r="J559" s="1340">
        <v>27</v>
      </c>
      <c r="K559" s="1340">
        <v>90</v>
      </c>
      <c r="L559" s="667">
        <v>6726</v>
      </c>
      <c r="M559" s="667"/>
      <c r="N559" s="1340" t="s">
        <v>7503</v>
      </c>
      <c r="O559" s="1366" t="s">
        <v>6960</v>
      </c>
      <c r="P559" s="1366"/>
      <c r="Q559" s="1366"/>
      <c r="R559" s="1366"/>
      <c r="S559" s="1340"/>
      <c r="T559" s="1340"/>
      <c r="U559" s="1340"/>
      <c r="V559" s="1365">
        <v>2</v>
      </c>
    </row>
    <row r="560" spans="1:22" s="1360" customFormat="1" ht="31.5">
      <c r="A560" s="1446">
        <v>831</v>
      </c>
      <c r="B560" s="1367">
        <v>830</v>
      </c>
      <c r="C560" s="1340" t="s">
        <v>7502</v>
      </c>
      <c r="D560" s="1340"/>
      <c r="E560" s="1340"/>
      <c r="F560" s="1340"/>
      <c r="G560" s="1720" t="s">
        <v>7683</v>
      </c>
      <c r="H560" s="1340"/>
      <c r="I560" s="1340" t="s">
        <v>7461</v>
      </c>
      <c r="J560" s="1340">
        <v>28</v>
      </c>
      <c r="K560" s="1340">
        <v>5</v>
      </c>
      <c r="L560" s="667">
        <v>1869</v>
      </c>
      <c r="M560" s="667"/>
      <c r="N560" s="1340" t="s">
        <v>7503</v>
      </c>
      <c r="O560" s="1366" t="s">
        <v>6960</v>
      </c>
      <c r="P560" s="1366"/>
      <c r="Q560" s="1366"/>
      <c r="R560" s="1366"/>
      <c r="S560" s="1340"/>
      <c r="T560" s="1340"/>
      <c r="U560" s="1340"/>
      <c r="V560" s="1365">
        <v>2</v>
      </c>
    </row>
    <row r="561" spans="1:22" s="1360" customFormat="1" ht="31.5">
      <c r="A561" s="1386">
        <v>832</v>
      </c>
      <c r="B561" s="1340">
        <v>831</v>
      </c>
      <c r="C561" s="1340" t="s">
        <v>7502</v>
      </c>
      <c r="D561" s="1340"/>
      <c r="E561" s="1340"/>
      <c r="F561" s="1340"/>
      <c r="G561" s="1720" t="s">
        <v>7683</v>
      </c>
      <c r="H561" s="1340"/>
      <c r="I561" s="1340" t="s">
        <v>7461</v>
      </c>
      <c r="J561" s="1340">
        <v>28</v>
      </c>
      <c r="K561" s="1340">
        <v>26</v>
      </c>
      <c r="L561" s="667">
        <v>2253</v>
      </c>
      <c r="M561" s="667"/>
      <c r="N561" s="1340" t="s">
        <v>7503</v>
      </c>
      <c r="O561" s="1366" t="s">
        <v>6960</v>
      </c>
      <c r="P561" s="1366"/>
      <c r="Q561" s="1366"/>
      <c r="R561" s="1366"/>
      <c r="S561" s="1340"/>
      <c r="T561" s="1340"/>
      <c r="U561" s="1340"/>
      <c r="V561" s="1365">
        <v>2</v>
      </c>
    </row>
    <row r="562" spans="1:22" s="1360" customFormat="1" ht="31.5">
      <c r="A562" s="1446">
        <v>833</v>
      </c>
      <c r="B562" s="1367">
        <v>832</v>
      </c>
      <c r="C562" s="1340" t="s">
        <v>7502</v>
      </c>
      <c r="D562" s="1340"/>
      <c r="E562" s="1340"/>
      <c r="F562" s="1340"/>
      <c r="G562" s="1720" t="s">
        <v>7683</v>
      </c>
      <c r="H562" s="1340"/>
      <c r="I562" s="1340" t="s">
        <v>7461</v>
      </c>
      <c r="J562" s="1340">
        <v>28</v>
      </c>
      <c r="K562" s="1340">
        <v>31</v>
      </c>
      <c r="L562" s="667">
        <v>9937</v>
      </c>
      <c r="M562" s="667"/>
      <c r="N562" s="1340" t="s">
        <v>7503</v>
      </c>
      <c r="O562" s="1366" t="s">
        <v>6960</v>
      </c>
      <c r="P562" s="1366"/>
      <c r="Q562" s="1366"/>
      <c r="R562" s="1366"/>
      <c r="S562" s="1340"/>
      <c r="T562" s="1340"/>
      <c r="U562" s="1340"/>
      <c r="V562" s="1365">
        <v>2</v>
      </c>
    </row>
    <row r="563" spans="1:22" s="1360" customFormat="1" ht="31.5">
      <c r="A563" s="1386">
        <v>834</v>
      </c>
      <c r="B563" s="1340">
        <v>833</v>
      </c>
      <c r="C563" s="1340" t="s">
        <v>7502</v>
      </c>
      <c r="D563" s="1340"/>
      <c r="E563" s="1340"/>
      <c r="F563" s="1340"/>
      <c r="G563" s="1720" t="s">
        <v>7683</v>
      </c>
      <c r="H563" s="1340"/>
      <c r="I563" s="1340" t="s">
        <v>7461</v>
      </c>
      <c r="J563" s="1340">
        <v>28</v>
      </c>
      <c r="K563" s="1340">
        <v>32</v>
      </c>
      <c r="L563" s="667">
        <v>10517</v>
      </c>
      <c r="M563" s="667"/>
      <c r="N563" s="1340" t="s">
        <v>7503</v>
      </c>
      <c r="O563" s="1366" t="s">
        <v>7462</v>
      </c>
      <c r="P563" s="1366"/>
      <c r="Q563" s="1366"/>
      <c r="R563" s="1366"/>
      <c r="S563" s="1340"/>
      <c r="T563" s="1340"/>
      <c r="U563" s="1340"/>
      <c r="V563" s="1365">
        <v>2</v>
      </c>
    </row>
    <row r="564" spans="1:22" s="1360" customFormat="1" ht="31.5">
      <c r="A564" s="1446">
        <v>835</v>
      </c>
      <c r="B564" s="1367">
        <v>834</v>
      </c>
      <c r="C564" s="1340" t="s">
        <v>7502</v>
      </c>
      <c r="D564" s="1340"/>
      <c r="E564" s="1340"/>
      <c r="F564" s="1340"/>
      <c r="G564" s="1720" t="s">
        <v>7683</v>
      </c>
      <c r="H564" s="1340"/>
      <c r="I564" s="1340" t="s">
        <v>7461</v>
      </c>
      <c r="J564" s="1340">
        <v>28</v>
      </c>
      <c r="K564" s="1340">
        <v>37</v>
      </c>
      <c r="L564" s="667">
        <v>3276</v>
      </c>
      <c r="M564" s="667"/>
      <c r="N564" s="1340" t="s">
        <v>7503</v>
      </c>
      <c r="O564" s="1366" t="s">
        <v>6960</v>
      </c>
      <c r="P564" s="1366"/>
      <c r="Q564" s="1366"/>
      <c r="R564" s="1366"/>
      <c r="S564" s="1340"/>
      <c r="T564" s="1340"/>
      <c r="U564" s="1340"/>
      <c r="V564" s="1365">
        <v>2</v>
      </c>
    </row>
    <row r="565" spans="1:22" s="1360" customFormat="1" ht="31.5">
      <c r="A565" s="1386">
        <v>836</v>
      </c>
      <c r="B565" s="1340">
        <v>835</v>
      </c>
      <c r="C565" s="1340" t="s">
        <v>7502</v>
      </c>
      <c r="D565" s="1340"/>
      <c r="E565" s="1340"/>
      <c r="F565" s="1340"/>
      <c r="G565" s="1720" t="s">
        <v>7683</v>
      </c>
      <c r="H565" s="1340"/>
      <c r="I565" s="1340" t="s">
        <v>7461</v>
      </c>
      <c r="J565" s="1340">
        <v>28</v>
      </c>
      <c r="K565" s="1340">
        <v>39</v>
      </c>
      <c r="L565" s="667">
        <v>11013</v>
      </c>
      <c r="M565" s="667"/>
      <c r="N565" s="1340" t="s">
        <v>7503</v>
      </c>
      <c r="O565" s="1366" t="s">
        <v>6960</v>
      </c>
      <c r="P565" s="1366"/>
      <c r="Q565" s="1366"/>
      <c r="R565" s="1366"/>
      <c r="S565" s="1340"/>
      <c r="T565" s="1340"/>
      <c r="U565" s="1340"/>
      <c r="V565" s="1365">
        <v>2</v>
      </c>
    </row>
    <row r="566" spans="1:22" s="1360" customFormat="1" ht="31.5">
      <c r="A566" s="1446">
        <v>837</v>
      </c>
      <c r="B566" s="1367">
        <v>836</v>
      </c>
      <c r="C566" s="1340" t="s">
        <v>7502</v>
      </c>
      <c r="D566" s="1340"/>
      <c r="E566" s="1340"/>
      <c r="F566" s="1340"/>
      <c r="G566" s="1720" t="s">
        <v>7683</v>
      </c>
      <c r="H566" s="1340"/>
      <c r="I566" s="1340" t="s">
        <v>7461</v>
      </c>
      <c r="J566" s="1340">
        <v>28</v>
      </c>
      <c r="K566" s="1340">
        <v>47</v>
      </c>
      <c r="L566" s="667">
        <v>6473</v>
      </c>
      <c r="M566" s="667"/>
      <c r="N566" s="1340" t="s">
        <v>7503</v>
      </c>
      <c r="O566" s="1366" t="s">
        <v>6960</v>
      </c>
      <c r="P566" s="1366"/>
      <c r="Q566" s="1366"/>
      <c r="R566" s="1366"/>
      <c r="S566" s="1340"/>
      <c r="T566" s="1340"/>
      <c r="U566" s="1340"/>
      <c r="V566" s="1365">
        <v>2</v>
      </c>
    </row>
    <row r="567" spans="1:22" s="1360" customFormat="1" ht="31.5">
      <c r="A567" s="1386">
        <v>838</v>
      </c>
      <c r="B567" s="1340">
        <v>837</v>
      </c>
      <c r="C567" s="1340" t="s">
        <v>7502</v>
      </c>
      <c r="D567" s="1340"/>
      <c r="E567" s="1340"/>
      <c r="F567" s="1340"/>
      <c r="G567" s="1720" t="s">
        <v>7683</v>
      </c>
      <c r="H567" s="1340"/>
      <c r="I567" s="1340" t="s">
        <v>7461</v>
      </c>
      <c r="J567" s="1340">
        <v>28</v>
      </c>
      <c r="K567" s="1340">
        <v>48</v>
      </c>
      <c r="L567" s="667">
        <v>44687</v>
      </c>
      <c r="M567" s="667"/>
      <c r="N567" s="1340" t="s">
        <v>7512</v>
      </c>
      <c r="O567" s="1366" t="s">
        <v>7462</v>
      </c>
      <c r="P567" s="1366"/>
      <c r="Q567" s="1366"/>
      <c r="R567" s="1366"/>
      <c r="S567" s="1340" t="s">
        <v>7484</v>
      </c>
      <c r="T567" s="1340"/>
      <c r="U567" s="1340"/>
      <c r="V567" s="1365">
        <v>2</v>
      </c>
    </row>
    <row r="568" spans="1:22" s="1360" customFormat="1" ht="31.5">
      <c r="A568" s="1446">
        <v>839</v>
      </c>
      <c r="B568" s="1367">
        <v>838</v>
      </c>
      <c r="C568" s="1340" t="s">
        <v>7502</v>
      </c>
      <c r="D568" s="1340"/>
      <c r="E568" s="1340"/>
      <c r="F568" s="1340"/>
      <c r="G568" s="1720" t="s">
        <v>7683</v>
      </c>
      <c r="H568" s="1340"/>
      <c r="I568" s="1340" t="s">
        <v>7461</v>
      </c>
      <c r="J568" s="1340">
        <v>28</v>
      </c>
      <c r="K568" s="1340">
        <v>49</v>
      </c>
      <c r="L568" s="667">
        <v>71379</v>
      </c>
      <c r="M568" s="667"/>
      <c r="N568" s="1340" t="s">
        <v>7512</v>
      </c>
      <c r="O568" s="1366" t="s">
        <v>7462</v>
      </c>
      <c r="P568" s="1366"/>
      <c r="Q568" s="1366"/>
      <c r="R568" s="1366"/>
      <c r="S568" s="1340" t="s">
        <v>7484</v>
      </c>
      <c r="T568" s="1340"/>
      <c r="U568" s="1340"/>
      <c r="V568" s="1365">
        <v>2</v>
      </c>
    </row>
    <row r="569" spans="1:22" s="1360" customFormat="1" ht="31.5">
      <c r="A569" s="1386">
        <v>840</v>
      </c>
      <c r="B569" s="1340">
        <v>839</v>
      </c>
      <c r="C569" s="1340" t="s">
        <v>7502</v>
      </c>
      <c r="D569" s="1340"/>
      <c r="E569" s="1340"/>
      <c r="F569" s="1340"/>
      <c r="G569" s="1720" t="s">
        <v>7683</v>
      </c>
      <c r="H569" s="1340"/>
      <c r="I569" s="1340" t="s">
        <v>7461</v>
      </c>
      <c r="J569" s="1340">
        <v>28</v>
      </c>
      <c r="K569" s="1340">
        <v>54</v>
      </c>
      <c r="L569" s="667">
        <v>9224</v>
      </c>
      <c r="M569" s="667"/>
      <c r="N569" s="1340" t="s">
        <v>7503</v>
      </c>
      <c r="O569" s="1366" t="s">
        <v>7462</v>
      </c>
      <c r="P569" s="1366"/>
      <c r="Q569" s="1366"/>
      <c r="R569" s="1366"/>
      <c r="S569" s="1340"/>
      <c r="T569" s="1340"/>
      <c r="U569" s="1340"/>
      <c r="V569" s="1365">
        <v>2</v>
      </c>
    </row>
    <row r="570" spans="1:22" s="1360" customFormat="1" ht="31.5">
      <c r="A570" s="1446">
        <v>841</v>
      </c>
      <c r="B570" s="1367">
        <v>840</v>
      </c>
      <c r="C570" s="1340" t="s">
        <v>7502</v>
      </c>
      <c r="D570" s="1340"/>
      <c r="E570" s="1340"/>
      <c r="F570" s="1340"/>
      <c r="G570" s="1720" t="s">
        <v>7683</v>
      </c>
      <c r="H570" s="1340"/>
      <c r="I570" s="1340" t="s">
        <v>7461</v>
      </c>
      <c r="J570" s="1340">
        <v>29</v>
      </c>
      <c r="K570" s="1340">
        <v>3</v>
      </c>
      <c r="L570" s="667">
        <v>8521</v>
      </c>
      <c r="M570" s="667"/>
      <c r="N570" s="1340" t="s">
        <v>7503</v>
      </c>
      <c r="O570" s="1366" t="s">
        <v>7462</v>
      </c>
      <c r="P570" s="1366"/>
      <c r="Q570" s="1366"/>
      <c r="R570" s="1366"/>
      <c r="S570" s="1340"/>
      <c r="T570" s="1340"/>
      <c r="U570" s="1340"/>
      <c r="V570" s="1365">
        <v>2</v>
      </c>
    </row>
    <row r="571" spans="1:22" s="1360" customFormat="1" ht="31.5">
      <c r="A571" s="1386">
        <v>842</v>
      </c>
      <c r="B571" s="1340">
        <v>841</v>
      </c>
      <c r="C571" s="1340" t="s">
        <v>7502</v>
      </c>
      <c r="D571" s="1340"/>
      <c r="E571" s="1340"/>
      <c r="F571" s="1340"/>
      <c r="G571" s="1720" t="s">
        <v>7683</v>
      </c>
      <c r="H571" s="1340"/>
      <c r="I571" s="1340" t="s">
        <v>7461</v>
      </c>
      <c r="J571" s="1340">
        <v>29</v>
      </c>
      <c r="K571" s="1340">
        <v>22</v>
      </c>
      <c r="L571" s="667">
        <v>9140</v>
      </c>
      <c r="M571" s="667"/>
      <c r="N571" s="1340" t="s">
        <v>7503</v>
      </c>
      <c r="O571" s="1366" t="s">
        <v>7462</v>
      </c>
      <c r="P571" s="1366"/>
      <c r="Q571" s="1366"/>
      <c r="R571" s="1366"/>
      <c r="S571" s="1340"/>
      <c r="T571" s="1340"/>
      <c r="U571" s="1340"/>
      <c r="V571" s="1365">
        <v>2</v>
      </c>
    </row>
    <row r="572" spans="1:22" s="1360" customFormat="1" ht="31.5">
      <c r="A572" s="1446">
        <v>843</v>
      </c>
      <c r="B572" s="1367">
        <v>842</v>
      </c>
      <c r="C572" s="1340" t="s">
        <v>7502</v>
      </c>
      <c r="D572" s="1340"/>
      <c r="E572" s="1340"/>
      <c r="F572" s="1340"/>
      <c r="G572" s="1720" t="s">
        <v>7683</v>
      </c>
      <c r="H572" s="1340"/>
      <c r="I572" s="1340" t="s">
        <v>7461</v>
      </c>
      <c r="J572" s="1340">
        <v>29</v>
      </c>
      <c r="K572" s="1340">
        <v>25</v>
      </c>
      <c r="L572" s="667">
        <v>5520</v>
      </c>
      <c r="M572" s="667"/>
      <c r="N572" s="1340" t="s">
        <v>7503</v>
      </c>
      <c r="O572" s="1366" t="s">
        <v>6960</v>
      </c>
      <c r="P572" s="1366"/>
      <c r="Q572" s="1366"/>
      <c r="R572" s="1366"/>
      <c r="S572" s="1340"/>
      <c r="T572" s="1340"/>
      <c r="U572" s="1340"/>
      <c r="V572" s="1365">
        <v>2</v>
      </c>
    </row>
    <row r="573" spans="1:22" s="1360" customFormat="1" ht="31.5">
      <c r="A573" s="1386">
        <v>844</v>
      </c>
      <c r="B573" s="1340">
        <v>843</v>
      </c>
      <c r="C573" s="1340" t="s">
        <v>7502</v>
      </c>
      <c r="D573" s="1340"/>
      <c r="E573" s="1340"/>
      <c r="F573" s="1340"/>
      <c r="G573" s="1720" t="s">
        <v>7683</v>
      </c>
      <c r="H573" s="1340"/>
      <c r="I573" s="1340" t="s">
        <v>7461</v>
      </c>
      <c r="J573" s="1340">
        <v>29</v>
      </c>
      <c r="K573" s="1340">
        <v>27</v>
      </c>
      <c r="L573" s="667">
        <v>1570</v>
      </c>
      <c r="M573" s="667"/>
      <c r="N573" s="1340" t="s">
        <v>7503</v>
      </c>
      <c r="O573" s="1366" t="s">
        <v>6960</v>
      </c>
      <c r="P573" s="1366"/>
      <c r="Q573" s="1366"/>
      <c r="R573" s="1366"/>
      <c r="S573" s="1340"/>
      <c r="T573" s="1340"/>
      <c r="U573" s="1340"/>
      <c r="V573" s="1365">
        <v>2</v>
      </c>
    </row>
    <row r="574" spans="1:22" s="1360" customFormat="1" ht="31.5">
      <c r="A574" s="1446">
        <v>845</v>
      </c>
      <c r="B574" s="1367">
        <v>844</v>
      </c>
      <c r="C574" s="1340" t="s">
        <v>7502</v>
      </c>
      <c r="D574" s="1340"/>
      <c r="E574" s="1340"/>
      <c r="F574" s="1340"/>
      <c r="G574" s="1720" t="s">
        <v>7683</v>
      </c>
      <c r="H574" s="1340"/>
      <c r="I574" s="1340" t="s">
        <v>7461</v>
      </c>
      <c r="J574" s="1340">
        <v>29</v>
      </c>
      <c r="K574" s="1340">
        <v>34</v>
      </c>
      <c r="L574" s="667">
        <v>9225</v>
      </c>
      <c r="M574" s="667"/>
      <c r="N574" s="1340" t="s">
        <v>7503</v>
      </c>
      <c r="O574" s="1366" t="s">
        <v>6960</v>
      </c>
      <c r="P574" s="1366"/>
      <c r="Q574" s="1366"/>
      <c r="R574" s="1366"/>
      <c r="S574" s="1340"/>
      <c r="T574" s="1340"/>
      <c r="U574" s="1340"/>
      <c r="V574" s="1365">
        <v>2</v>
      </c>
    </row>
    <row r="575" spans="1:22" s="1360" customFormat="1" ht="31.5">
      <c r="A575" s="1386">
        <v>846</v>
      </c>
      <c r="B575" s="1340">
        <v>845</v>
      </c>
      <c r="C575" s="1340" t="s">
        <v>7502</v>
      </c>
      <c r="D575" s="1340"/>
      <c r="E575" s="1340"/>
      <c r="F575" s="1340"/>
      <c r="G575" s="1720" t="s">
        <v>7683</v>
      </c>
      <c r="H575" s="1340"/>
      <c r="I575" s="1340" t="s">
        <v>7461</v>
      </c>
      <c r="J575" s="1340">
        <v>29</v>
      </c>
      <c r="K575" s="1340">
        <v>35</v>
      </c>
      <c r="L575" s="667">
        <v>1826</v>
      </c>
      <c r="M575" s="667"/>
      <c r="N575" s="1340" t="s">
        <v>7503</v>
      </c>
      <c r="O575" s="1366" t="s">
        <v>7462</v>
      </c>
      <c r="P575" s="1366"/>
      <c r="Q575" s="1366"/>
      <c r="R575" s="1366"/>
      <c r="S575" s="1340"/>
      <c r="T575" s="1340"/>
      <c r="U575" s="1340"/>
      <c r="V575" s="1365">
        <v>2</v>
      </c>
    </row>
    <row r="576" spans="1:22" s="1360" customFormat="1" ht="31.5">
      <c r="A576" s="1446">
        <v>847</v>
      </c>
      <c r="B576" s="1367">
        <v>846</v>
      </c>
      <c r="C576" s="1340" t="s">
        <v>7502</v>
      </c>
      <c r="D576" s="1340"/>
      <c r="E576" s="1340"/>
      <c r="F576" s="1340"/>
      <c r="G576" s="1720" t="s">
        <v>7683</v>
      </c>
      <c r="H576" s="1340"/>
      <c r="I576" s="1340" t="s">
        <v>7461</v>
      </c>
      <c r="J576" s="1340">
        <v>29</v>
      </c>
      <c r="K576" s="1340">
        <v>38</v>
      </c>
      <c r="L576" s="667">
        <v>1742</v>
      </c>
      <c r="M576" s="667"/>
      <c r="N576" s="1340" t="s">
        <v>7503</v>
      </c>
      <c r="O576" s="1366" t="s">
        <v>7462</v>
      </c>
      <c r="P576" s="1366"/>
      <c r="Q576" s="1366"/>
      <c r="R576" s="1366"/>
      <c r="S576" s="1340"/>
      <c r="T576" s="1340"/>
      <c r="U576" s="1340"/>
      <c r="V576" s="1365">
        <v>2</v>
      </c>
    </row>
    <row r="577" spans="1:22" s="1360" customFormat="1" ht="31.5">
      <c r="A577" s="1386">
        <v>848</v>
      </c>
      <c r="B577" s="1340">
        <v>847</v>
      </c>
      <c r="C577" s="1340" t="s">
        <v>7502</v>
      </c>
      <c r="D577" s="1340"/>
      <c r="E577" s="1340"/>
      <c r="F577" s="1340"/>
      <c r="G577" s="1720" t="s">
        <v>7683</v>
      </c>
      <c r="H577" s="1340"/>
      <c r="I577" s="1340" t="s">
        <v>7461</v>
      </c>
      <c r="J577" s="1340">
        <v>29</v>
      </c>
      <c r="K577" s="1340">
        <v>57</v>
      </c>
      <c r="L577" s="667">
        <v>17472</v>
      </c>
      <c r="M577" s="667"/>
      <c r="N577" s="1340" t="s">
        <v>7503</v>
      </c>
      <c r="O577" s="1366" t="s">
        <v>7462</v>
      </c>
      <c r="P577" s="1366"/>
      <c r="Q577" s="1366"/>
      <c r="R577" s="1366"/>
      <c r="S577" s="1340"/>
      <c r="T577" s="1340"/>
      <c r="U577" s="1340"/>
      <c r="V577" s="1365">
        <v>2</v>
      </c>
    </row>
    <row r="578" spans="1:22" s="1360" customFormat="1" ht="31.5">
      <c r="A578" s="1446">
        <v>849</v>
      </c>
      <c r="B578" s="1367">
        <v>848</v>
      </c>
      <c r="C578" s="1340" t="s">
        <v>7502</v>
      </c>
      <c r="D578" s="1340"/>
      <c r="E578" s="1340"/>
      <c r="F578" s="1340"/>
      <c r="G578" s="1720" t="s">
        <v>7683</v>
      </c>
      <c r="H578" s="1340"/>
      <c r="I578" s="1340" t="s">
        <v>7461</v>
      </c>
      <c r="J578" s="1340">
        <v>29</v>
      </c>
      <c r="K578" s="1340">
        <v>60</v>
      </c>
      <c r="L578" s="667">
        <v>5520</v>
      </c>
      <c r="M578" s="667"/>
      <c r="N578" s="1340" t="s">
        <v>7503</v>
      </c>
      <c r="O578" s="1366" t="s">
        <v>6960</v>
      </c>
      <c r="P578" s="1366"/>
      <c r="Q578" s="1366"/>
      <c r="R578" s="1366"/>
      <c r="S578" s="1340"/>
      <c r="T578" s="1340"/>
      <c r="U578" s="1340"/>
      <c r="V578" s="1365">
        <v>2</v>
      </c>
    </row>
    <row r="579" spans="1:22" s="1360" customFormat="1" ht="31.5">
      <c r="A579" s="1386">
        <v>850</v>
      </c>
      <c r="B579" s="1340">
        <v>849</v>
      </c>
      <c r="C579" s="1340" t="s">
        <v>7502</v>
      </c>
      <c r="D579" s="1340"/>
      <c r="E579" s="1340"/>
      <c r="F579" s="1340"/>
      <c r="G579" s="1720" t="s">
        <v>7683</v>
      </c>
      <c r="H579" s="1340"/>
      <c r="I579" s="1340" t="s">
        <v>7461</v>
      </c>
      <c r="J579" s="1340">
        <v>29</v>
      </c>
      <c r="K579" s="1340">
        <v>61</v>
      </c>
      <c r="L579" s="667">
        <v>3703</v>
      </c>
      <c r="M579" s="667"/>
      <c r="N579" s="1340" t="s">
        <v>7503</v>
      </c>
      <c r="O579" s="1366" t="s">
        <v>7462</v>
      </c>
      <c r="P579" s="1366"/>
      <c r="Q579" s="1366"/>
      <c r="R579" s="1366"/>
      <c r="S579" s="1340"/>
      <c r="T579" s="1340"/>
      <c r="U579" s="1340"/>
      <c r="V579" s="1365">
        <v>2</v>
      </c>
    </row>
    <row r="580" spans="1:22" s="1360" customFormat="1" ht="31.5">
      <c r="A580" s="1446">
        <v>851</v>
      </c>
      <c r="B580" s="1367">
        <v>850</v>
      </c>
      <c r="C580" s="1340" t="s">
        <v>7502</v>
      </c>
      <c r="D580" s="1340"/>
      <c r="E580" s="1340"/>
      <c r="F580" s="1340"/>
      <c r="G580" s="1720" t="s">
        <v>7683</v>
      </c>
      <c r="H580" s="1340"/>
      <c r="I580" s="1340" t="s">
        <v>7461</v>
      </c>
      <c r="J580" s="1340">
        <v>29</v>
      </c>
      <c r="K580" s="1340">
        <v>87</v>
      </c>
      <c r="L580" s="667">
        <v>22710</v>
      </c>
      <c r="M580" s="667"/>
      <c r="N580" s="1340" t="s">
        <v>7503</v>
      </c>
      <c r="O580" s="1366" t="s">
        <v>7462</v>
      </c>
      <c r="P580" s="1366"/>
      <c r="Q580" s="1366"/>
      <c r="R580" s="1366"/>
      <c r="S580" s="1340"/>
      <c r="T580" s="1340"/>
      <c r="U580" s="1340"/>
      <c r="V580" s="1365">
        <v>2</v>
      </c>
    </row>
    <row r="581" spans="1:22" s="1360" customFormat="1" ht="31.5">
      <c r="A581" s="1386">
        <v>852</v>
      </c>
      <c r="B581" s="1340">
        <v>851</v>
      </c>
      <c r="C581" s="1340" t="s">
        <v>7502</v>
      </c>
      <c r="D581" s="1340"/>
      <c r="E581" s="1340"/>
      <c r="F581" s="1340"/>
      <c r="G581" s="1720" t="s">
        <v>7683</v>
      </c>
      <c r="H581" s="1340"/>
      <c r="I581" s="1340" t="s">
        <v>7461</v>
      </c>
      <c r="J581" s="1340">
        <v>29</v>
      </c>
      <c r="K581" s="1340">
        <v>88</v>
      </c>
      <c r="L581" s="667">
        <v>52370</v>
      </c>
      <c r="M581" s="667"/>
      <c r="N581" s="1340" t="s">
        <v>7503</v>
      </c>
      <c r="O581" s="1366" t="s">
        <v>7462</v>
      </c>
      <c r="P581" s="1366"/>
      <c r="Q581" s="1366"/>
      <c r="R581" s="1366"/>
      <c r="S581" s="1340"/>
      <c r="T581" s="1340"/>
      <c r="U581" s="1340"/>
      <c r="V581" s="1365">
        <v>2</v>
      </c>
    </row>
    <row r="582" spans="1:22" s="1360" customFormat="1" ht="31.5">
      <c r="A582" s="1446">
        <v>853</v>
      </c>
      <c r="B582" s="1367">
        <v>852</v>
      </c>
      <c r="C582" s="1340" t="s">
        <v>7502</v>
      </c>
      <c r="D582" s="1340"/>
      <c r="E582" s="1340"/>
      <c r="F582" s="1340"/>
      <c r="G582" s="1720" t="s">
        <v>7683</v>
      </c>
      <c r="H582" s="1340"/>
      <c r="I582" s="1340" t="s">
        <v>7461</v>
      </c>
      <c r="J582" s="1340">
        <v>29</v>
      </c>
      <c r="K582" s="1340">
        <v>91</v>
      </c>
      <c r="L582" s="667">
        <v>3527</v>
      </c>
      <c r="M582" s="667"/>
      <c r="N582" s="1340" t="s">
        <v>7503</v>
      </c>
      <c r="O582" s="1366" t="s">
        <v>7462</v>
      </c>
      <c r="P582" s="1366"/>
      <c r="Q582" s="1366"/>
      <c r="R582" s="1366"/>
      <c r="S582" s="1340"/>
      <c r="T582" s="1340"/>
      <c r="U582" s="1340"/>
      <c r="V582" s="1365">
        <v>2</v>
      </c>
    </row>
    <row r="583" spans="1:22" s="1360" customFormat="1" ht="31.5">
      <c r="A583" s="1386">
        <v>854</v>
      </c>
      <c r="B583" s="1340">
        <v>853</v>
      </c>
      <c r="C583" s="1340" t="s">
        <v>7502</v>
      </c>
      <c r="D583" s="1340"/>
      <c r="E583" s="1340"/>
      <c r="F583" s="1340"/>
      <c r="G583" s="1720" t="s">
        <v>7683</v>
      </c>
      <c r="H583" s="1340"/>
      <c r="I583" s="1340" t="s">
        <v>7461</v>
      </c>
      <c r="J583" s="1340">
        <v>29</v>
      </c>
      <c r="K583" s="1340">
        <v>96</v>
      </c>
      <c r="L583" s="667">
        <v>1919</v>
      </c>
      <c r="M583" s="667"/>
      <c r="N583" s="1340" t="s">
        <v>7503</v>
      </c>
      <c r="O583" s="1366" t="s">
        <v>7462</v>
      </c>
      <c r="P583" s="1366"/>
      <c r="Q583" s="1366"/>
      <c r="R583" s="1366"/>
      <c r="S583" s="1340"/>
      <c r="T583" s="1340"/>
      <c r="U583" s="1340"/>
      <c r="V583" s="1365">
        <v>2</v>
      </c>
    </row>
    <row r="584" spans="1:22" s="1360" customFormat="1" ht="31.5">
      <c r="A584" s="1446">
        <v>855</v>
      </c>
      <c r="B584" s="1367">
        <v>854</v>
      </c>
      <c r="C584" s="1340" t="s">
        <v>7502</v>
      </c>
      <c r="D584" s="1340"/>
      <c r="E584" s="1340"/>
      <c r="F584" s="1340"/>
      <c r="G584" s="1720" t="s">
        <v>7683</v>
      </c>
      <c r="H584" s="1340"/>
      <c r="I584" s="1340" t="s">
        <v>7461</v>
      </c>
      <c r="J584" s="1340">
        <v>29</v>
      </c>
      <c r="K584" s="1340">
        <v>98</v>
      </c>
      <c r="L584" s="667">
        <v>1414</v>
      </c>
      <c r="M584" s="667"/>
      <c r="N584" s="1340" t="s">
        <v>7503</v>
      </c>
      <c r="O584" s="1366" t="s">
        <v>6960</v>
      </c>
      <c r="P584" s="1366"/>
      <c r="Q584" s="1366"/>
      <c r="R584" s="1366"/>
      <c r="S584" s="1340"/>
      <c r="T584" s="1340"/>
      <c r="U584" s="1340"/>
      <c r="V584" s="1365">
        <v>2</v>
      </c>
    </row>
    <row r="585" spans="1:22" s="1360" customFormat="1" ht="31.5">
      <c r="A585" s="1386">
        <v>856</v>
      </c>
      <c r="B585" s="1340">
        <v>855</v>
      </c>
      <c r="C585" s="1340" t="s">
        <v>7502</v>
      </c>
      <c r="D585" s="1340"/>
      <c r="E585" s="1340"/>
      <c r="F585" s="1340"/>
      <c r="G585" s="1720" t="s">
        <v>7683</v>
      </c>
      <c r="H585" s="1340"/>
      <c r="I585" s="1340" t="s">
        <v>7461</v>
      </c>
      <c r="J585" s="1340">
        <v>29</v>
      </c>
      <c r="K585" s="1340">
        <v>100</v>
      </c>
      <c r="L585" s="667">
        <v>5140</v>
      </c>
      <c r="M585" s="667"/>
      <c r="N585" s="1340" t="s">
        <v>7503</v>
      </c>
      <c r="O585" s="1366" t="s">
        <v>7462</v>
      </c>
      <c r="P585" s="1366"/>
      <c r="Q585" s="1366"/>
      <c r="R585" s="1366"/>
      <c r="S585" s="1340"/>
      <c r="T585" s="1340"/>
      <c r="U585" s="1340"/>
      <c r="V585" s="1365">
        <v>2</v>
      </c>
    </row>
    <row r="586" spans="1:22" s="1360" customFormat="1" ht="31.5">
      <c r="A586" s="1446">
        <v>857</v>
      </c>
      <c r="B586" s="1367">
        <v>856</v>
      </c>
      <c r="C586" s="1340" t="s">
        <v>7502</v>
      </c>
      <c r="D586" s="1340"/>
      <c r="E586" s="1340"/>
      <c r="F586" s="1340"/>
      <c r="G586" s="1720" t="s">
        <v>7683</v>
      </c>
      <c r="H586" s="1340"/>
      <c r="I586" s="1340" t="s">
        <v>7461</v>
      </c>
      <c r="J586" s="1340">
        <v>29</v>
      </c>
      <c r="K586" s="1340">
        <v>101</v>
      </c>
      <c r="L586" s="667">
        <v>34800</v>
      </c>
      <c r="M586" s="667"/>
      <c r="N586" s="1340" t="s">
        <v>7503</v>
      </c>
      <c r="O586" s="1366" t="s">
        <v>7462</v>
      </c>
      <c r="P586" s="1366"/>
      <c r="Q586" s="1366"/>
      <c r="R586" s="1366"/>
      <c r="S586" s="1340"/>
      <c r="T586" s="1340"/>
      <c r="U586" s="1340"/>
      <c r="V586" s="1365">
        <v>2</v>
      </c>
    </row>
    <row r="587" spans="1:22" s="1360" customFormat="1" ht="31.5">
      <c r="A587" s="1386">
        <v>858</v>
      </c>
      <c r="B587" s="1340">
        <v>857</v>
      </c>
      <c r="C587" s="1340" t="s">
        <v>7502</v>
      </c>
      <c r="D587" s="1340"/>
      <c r="E587" s="1340"/>
      <c r="F587" s="1340"/>
      <c r="G587" s="1720" t="s">
        <v>7683</v>
      </c>
      <c r="H587" s="1340"/>
      <c r="I587" s="1340" t="s">
        <v>7461</v>
      </c>
      <c r="J587" s="1340">
        <v>29</v>
      </c>
      <c r="K587" s="1340">
        <v>103</v>
      </c>
      <c r="L587" s="667">
        <v>2809</v>
      </c>
      <c r="M587" s="667"/>
      <c r="N587" s="1340" t="s">
        <v>7503</v>
      </c>
      <c r="O587" s="1366" t="s">
        <v>6960</v>
      </c>
      <c r="P587" s="1366"/>
      <c r="Q587" s="1366"/>
      <c r="R587" s="1366"/>
      <c r="S587" s="1340"/>
      <c r="T587" s="1340"/>
      <c r="U587" s="1340"/>
      <c r="V587" s="1365">
        <v>2</v>
      </c>
    </row>
    <row r="588" spans="1:22" s="1360" customFormat="1" ht="31.5">
      <c r="A588" s="1446">
        <v>859</v>
      </c>
      <c r="B588" s="1367">
        <v>858</v>
      </c>
      <c r="C588" s="1340" t="s">
        <v>7502</v>
      </c>
      <c r="D588" s="1340"/>
      <c r="E588" s="1340"/>
      <c r="F588" s="1340"/>
      <c r="G588" s="1720" t="s">
        <v>7683</v>
      </c>
      <c r="H588" s="1340"/>
      <c r="I588" s="1340" t="s">
        <v>7461</v>
      </c>
      <c r="J588" s="1340">
        <v>29</v>
      </c>
      <c r="K588" s="1340">
        <v>105</v>
      </c>
      <c r="L588" s="667">
        <v>53610</v>
      </c>
      <c r="M588" s="667"/>
      <c r="N588" s="1340" t="s">
        <v>7503</v>
      </c>
      <c r="O588" s="1366" t="s">
        <v>7462</v>
      </c>
      <c r="P588" s="1366"/>
      <c r="Q588" s="1366"/>
      <c r="R588" s="1366"/>
      <c r="S588" s="1340"/>
      <c r="T588" s="1340"/>
      <c r="U588" s="1340"/>
      <c r="V588" s="1365">
        <v>2</v>
      </c>
    </row>
    <row r="589" spans="1:22" s="1360" customFormat="1" ht="31.5">
      <c r="A589" s="1386">
        <v>860</v>
      </c>
      <c r="B589" s="1340">
        <v>859</v>
      </c>
      <c r="C589" s="1340" t="s">
        <v>7502</v>
      </c>
      <c r="D589" s="1340"/>
      <c r="E589" s="1340"/>
      <c r="F589" s="1340"/>
      <c r="G589" s="1720" t="s">
        <v>7683</v>
      </c>
      <c r="H589" s="1340"/>
      <c r="I589" s="1340" t="s">
        <v>7461</v>
      </c>
      <c r="J589" s="1340">
        <v>29</v>
      </c>
      <c r="K589" s="1340">
        <v>112</v>
      </c>
      <c r="L589" s="667">
        <v>6340</v>
      </c>
      <c r="M589" s="667"/>
      <c r="N589" s="1340" t="s">
        <v>7503</v>
      </c>
      <c r="O589" s="1366" t="s">
        <v>6960</v>
      </c>
      <c r="P589" s="1366"/>
      <c r="Q589" s="1366"/>
      <c r="R589" s="1366"/>
      <c r="S589" s="1340"/>
      <c r="T589" s="1340"/>
      <c r="U589" s="1340"/>
      <c r="V589" s="1365">
        <v>2</v>
      </c>
    </row>
    <row r="590" spans="1:22" s="1360" customFormat="1" ht="31.5">
      <c r="A590" s="1446">
        <v>861</v>
      </c>
      <c r="B590" s="1367">
        <v>860</v>
      </c>
      <c r="C590" s="1340" t="s">
        <v>7502</v>
      </c>
      <c r="D590" s="1340"/>
      <c r="E590" s="1340"/>
      <c r="F590" s="1340"/>
      <c r="G590" s="1720" t="s">
        <v>7683</v>
      </c>
      <c r="H590" s="1340"/>
      <c r="I590" s="1340" t="s">
        <v>7461</v>
      </c>
      <c r="J590" s="1340">
        <v>29</v>
      </c>
      <c r="K590" s="1340">
        <v>113</v>
      </c>
      <c r="L590" s="667">
        <v>1591</v>
      </c>
      <c r="M590" s="667"/>
      <c r="N590" s="1340" t="s">
        <v>7503</v>
      </c>
      <c r="O590" s="1366" t="s">
        <v>6960</v>
      </c>
      <c r="P590" s="1366"/>
      <c r="Q590" s="1366"/>
      <c r="R590" s="1366"/>
      <c r="S590" s="1340"/>
      <c r="T590" s="1340"/>
      <c r="U590" s="1340"/>
      <c r="V590" s="1365">
        <v>2</v>
      </c>
    </row>
    <row r="591" spans="1:22" s="1360" customFormat="1" ht="31.5">
      <c r="A591" s="1386">
        <v>862</v>
      </c>
      <c r="B591" s="1340">
        <v>861</v>
      </c>
      <c r="C591" s="1340" t="s">
        <v>7502</v>
      </c>
      <c r="D591" s="1340"/>
      <c r="E591" s="1340"/>
      <c r="F591" s="1340"/>
      <c r="G591" s="1720" t="s">
        <v>7683</v>
      </c>
      <c r="H591" s="1340"/>
      <c r="I591" s="1340" t="s">
        <v>7461</v>
      </c>
      <c r="J591" s="1340">
        <v>29</v>
      </c>
      <c r="K591" s="1340">
        <v>114</v>
      </c>
      <c r="L591" s="667">
        <v>75870</v>
      </c>
      <c r="M591" s="667"/>
      <c r="N591" s="1340" t="s">
        <v>7503</v>
      </c>
      <c r="O591" s="1366" t="s">
        <v>7462</v>
      </c>
      <c r="P591" s="1366"/>
      <c r="Q591" s="1366"/>
      <c r="R591" s="1366"/>
      <c r="S591" s="1340"/>
      <c r="T591" s="1340"/>
      <c r="U591" s="1340"/>
      <c r="V591" s="1365">
        <v>2</v>
      </c>
    </row>
    <row r="592" spans="1:22" s="1360" customFormat="1" ht="31.5">
      <c r="A592" s="1446">
        <v>863</v>
      </c>
      <c r="B592" s="1367">
        <v>862</v>
      </c>
      <c r="C592" s="1340" t="s">
        <v>7502</v>
      </c>
      <c r="D592" s="1340"/>
      <c r="E592" s="1340"/>
      <c r="F592" s="1340"/>
      <c r="G592" s="1720" t="s">
        <v>7683</v>
      </c>
      <c r="H592" s="1340"/>
      <c r="I592" s="1340" t="s">
        <v>7461</v>
      </c>
      <c r="J592" s="1340">
        <v>29</v>
      </c>
      <c r="K592" s="1340">
        <v>118</v>
      </c>
      <c r="L592" s="667">
        <v>5108</v>
      </c>
      <c r="M592" s="667"/>
      <c r="N592" s="1340" t="s">
        <v>7503</v>
      </c>
      <c r="O592" s="1366" t="s">
        <v>7462</v>
      </c>
      <c r="P592" s="1366"/>
      <c r="Q592" s="1366"/>
      <c r="R592" s="1366"/>
      <c r="S592" s="1340"/>
      <c r="T592" s="1340"/>
      <c r="U592" s="1340"/>
      <c r="V592" s="1365">
        <v>2</v>
      </c>
    </row>
    <row r="593" spans="1:22" s="1360" customFormat="1" ht="31.5">
      <c r="A593" s="1386">
        <v>864</v>
      </c>
      <c r="B593" s="1340">
        <v>863</v>
      </c>
      <c r="C593" s="1340" t="s">
        <v>7485</v>
      </c>
      <c r="D593" s="1340"/>
      <c r="E593" s="1340"/>
      <c r="F593" s="1340"/>
      <c r="G593" s="1720" t="s">
        <v>7683</v>
      </c>
      <c r="H593" s="1340"/>
      <c r="I593" s="1340" t="s">
        <v>7461</v>
      </c>
      <c r="J593" s="1340">
        <v>30</v>
      </c>
      <c r="K593" s="1340">
        <v>2</v>
      </c>
      <c r="L593" s="667">
        <v>5930</v>
      </c>
      <c r="M593" s="667"/>
      <c r="N593" s="1340" t="s">
        <v>7503</v>
      </c>
      <c r="O593" s="1366" t="s">
        <v>6960</v>
      </c>
      <c r="P593" s="1366"/>
      <c r="Q593" s="1366"/>
      <c r="R593" s="1366"/>
      <c r="S593" s="1340"/>
      <c r="T593" s="1340"/>
      <c r="U593" s="1340"/>
      <c r="V593" s="1365">
        <v>2</v>
      </c>
    </row>
    <row r="594" spans="1:22" s="1360" customFormat="1" ht="31.5">
      <c r="A594" s="1446">
        <v>865</v>
      </c>
      <c r="B594" s="1367">
        <v>864</v>
      </c>
      <c r="C594" s="1340" t="s">
        <v>7485</v>
      </c>
      <c r="D594" s="1340"/>
      <c r="E594" s="1340"/>
      <c r="F594" s="1340"/>
      <c r="G594" s="1720" t="s">
        <v>7683</v>
      </c>
      <c r="H594" s="1340"/>
      <c r="I594" s="1340" t="s">
        <v>7461</v>
      </c>
      <c r="J594" s="1340">
        <v>30</v>
      </c>
      <c r="K594" s="1340">
        <v>5</v>
      </c>
      <c r="L594" s="667">
        <v>10480</v>
      </c>
      <c r="M594" s="667"/>
      <c r="N594" s="1340" t="s">
        <v>7503</v>
      </c>
      <c r="O594" s="1366" t="s">
        <v>7462</v>
      </c>
      <c r="P594" s="1366"/>
      <c r="Q594" s="1366"/>
      <c r="R594" s="1366"/>
      <c r="S594" s="1340"/>
      <c r="T594" s="1340"/>
      <c r="U594" s="1340"/>
      <c r="V594" s="1365">
        <v>2</v>
      </c>
    </row>
    <row r="595" spans="1:22" s="1360" customFormat="1" ht="31.5">
      <c r="A595" s="1386">
        <v>866</v>
      </c>
      <c r="B595" s="1340">
        <v>865</v>
      </c>
      <c r="C595" s="1340" t="s">
        <v>7485</v>
      </c>
      <c r="D595" s="1340"/>
      <c r="E595" s="1340"/>
      <c r="F595" s="1340"/>
      <c r="G595" s="1720" t="s">
        <v>7683</v>
      </c>
      <c r="H595" s="1340"/>
      <c r="I595" s="1340" t="s">
        <v>7461</v>
      </c>
      <c r="J595" s="1340">
        <v>30</v>
      </c>
      <c r="K595" s="1340">
        <v>8</v>
      </c>
      <c r="L595" s="667">
        <v>2620</v>
      </c>
      <c r="M595" s="667"/>
      <c r="N595" s="1340" t="s">
        <v>7503</v>
      </c>
      <c r="O595" s="1366" t="s">
        <v>7462</v>
      </c>
      <c r="P595" s="1366"/>
      <c r="Q595" s="1366"/>
      <c r="R595" s="1366"/>
      <c r="S595" s="1340"/>
      <c r="T595" s="1340"/>
      <c r="U595" s="1340"/>
      <c r="V595" s="1365">
        <v>2</v>
      </c>
    </row>
    <row r="596" spans="1:22" s="1360" customFormat="1">
      <c r="A596" s="1446">
        <v>867</v>
      </c>
      <c r="B596" s="1367">
        <v>866</v>
      </c>
      <c r="C596" s="1340" t="s">
        <v>7485</v>
      </c>
      <c r="D596" s="1340"/>
      <c r="E596" s="1340"/>
      <c r="F596" s="1340"/>
      <c r="G596" s="1720" t="s">
        <v>7683</v>
      </c>
      <c r="H596" s="1340"/>
      <c r="I596" s="1340" t="s">
        <v>7461</v>
      </c>
      <c r="J596" s="1340">
        <v>30</v>
      </c>
      <c r="K596" s="1340">
        <v>11</v>
      </c>
      <c r="L596" s="667">
        <v>15140</v>
      </c>
      <c r="M596" s="667"/>
      <c r="N596" s="1340" t="s">
        <v>7513</v>
      </c>
      <c r="O596" s="1366" t="s">
        <v>7462</v>
      </c>
      <c r="P596" s="1366"/>
      <c r="Q596" s="1366"/>
      <c r="R596" s="1366"/>
      <c r="S596" s="1340"/>
      <c r="T596" s="1340"/>
      <c r="U596" s="1340"/>
      <c r="V596" s="1365">
        <v>2</v>
      </c>
    </row>
    <row r="597" spans="1:22" s="1360" customFormat="1" ht="31.5">
      <c r="A597" s="1386">
        <v>868</v>
      </c>
      <c r="B597" s="1340">
        <v>867</v>
      </c>
      <c r="C597" s="1340" t="s">
        <v>7485</v>
      </c>
      <c r="D597" s="1340"/>
      <c r="E597" s="1340"/>
      <c r="F597" s="1340"/>
      <c r="G597" s="1720" t="s">
        <v>7683</v>
      </c>
      <c r="H597" s="1340"/>
      <c r="I597" s="1340" t="s">
        <v>7461</v>
      </c>
      <c r="J597" s="1340">
        <v>30</v>
      </c>
      <c r="K597" s="1340">
        <v>15</v>
      </c>
      <c r="L597" s="667">
        <v>22720</v>
      </c>
      <c r="M597" s="667"/>
      <c r="N597" s="1340" t="s">
        <v>7503</v>
      </c>
      <c r="O597" s="1366" t="s">
        <v>7462</v>
      </c>
      <c r="P597" s="1366"/>
      <c r="Q597" s="1366"/>
      <c r="R597" s="1366"/>
      <c r="S597" s="1340"/>
      <c r="T597" s="1340"/>
      <c r="U597" s="1340"/>
      <c r="V597" s="1365">
        <v>2</v>
      </c>
    </row>
    <row r="598" spans="1:22" s="1360" customFormat="1" ht="31.5">
      <c r="A598" s="1446">
        <v>869</v>
      </c>
      <c r="B598" s="1367">
        <v>868</v>
      </c>
      <c r="C598" s="1340" t="s">
        <v>7485</v>
      </c>
      <c r="D598" s="1340"/>
      <c r="E598" s="1340"/>
      <c r="F598" s="1340"/>
      <c r="G598" s="1720" t="s">
        <v>7683</v>
      </c>
      <c r="H598" s="1340"/>
      <c r="I598" s="1340" t="s">
        <v>7461</v>
      </c>
      <c r="J598" s="1340">
        <v>30</v>
      </c>
      <c r="K598" s="1340">
        <v>25</v>
      </c>
      <c r="L598" s="667">
        <v>1340</v>
      </c>
      <c r="M598" s="667"/>
      <c r="N598" s="1340" t="s">
        <v>7503</v>
      </c>
      <c r="O598" s="1366" t="s">
        <v>6960</v>
      </c>
      <c r="P598" s="1366"/>
      <c r="Q598" s="1366"/>
      <c r="R598" s="1366"/>
      <c r="S598" s="1340"/>
      <c r="T598" s="1340"/>
      <c r="U598" s="1340"/>
      <c r="V598" s="1365">
        <v>2</v>
      </c>
    </row>
    <row r="599" spans="1:22" s="1360" customFormat="1">
      <c r="A599" s="1386">
        <v>870</v>
      </c>
      <c r="B599" s="1340">
        <v>869</v>
      </c>
      <c r="C599" s="1340" t="s">
        <v>7485</v>
      </c>
      <c r="D599" s="1340"/>
      <c r="E599" s="1340"/>
      <c r="F599" s="1340"/>
      <c r="G599" s="1720" t="s">
        <v>7683</v>
      </c>
      <c r="H599" s="1340"/>
      <c r="I599" s="1340" t="s">
        <v>7461</v>
      </c>
      <c r="J599" s="1340">
        <v>30</v>
      </c>
      <c r="K599" s="1340">
        <v>32</v>
      </c>
      <c r="L599" s="667">
        <v>110190</v>
      </c>
      <c r="M599" s="667"/>
      <c r="N599" s="1340" t="s">
        <v>7513</v>
      </c>
      <c r="O599" s="1366" t="s">
        <v>7462</v>
      </c>
      <c r="P599" s="1366"/>
      <c r="Q599" s="1366"/>
      <c r="R599" s="1366"/>
      <c r="S599" s="1340"/>
      <c r="T599" s="1340"/>
      <c r="U599" s="1340"/>
      <c r="V599" s="1365">
        <v>2</v>
      </c>
    </row>
    <row r="600" spans="1:22" s="1360" customFormat="1" ht="31.5">
      <c r="A600" s="1446">
        <v>871</v>
      </c>
      <c r="B600" s="1367">
        <v>870</v>
      </c>
      <c r="C600" s="1340" t="s">
        <v>7485</v>
      </c>
      <c r="D600" s="1340"/>
      <c r="E600" s="1340"/>
      <c r="F600" s="1340"/>
      <c r="G600" s="1720" t="s">
        <v>7683</v>
      </c>
      <c r="H600" s="1340"/>
      <c r="I600" s="1340" t="s">
        <v>7461</v>
      </c>
      <c r="J600" s="1340">
        <v>30</v>
      </c>
      <c r="K600" s="1340">
        <v>35</v>
      </c>
      <c r="L600" s="667">
        <v>232</v>
      </c>
      <c r="M600" s="667"/>
      <c r="N600" s="1340" t="s">
        <v>7503</v>
      </c>
      <c r="O600" s="1366" t="s">
        <v>6960</v>
      </c>
      <c r="P600" s="1366"/>
      <c r="Q600" s="1366"/>
      <c r="R600" s="1366"/>
      <c r="S600" s="1340"/>
      <c r="T600" s="1340"/>
      <c r="U600" s="1340"/>
      <c r="V600" s="1365">
        <v>2</v>
      </c>
    </row>
    <row r="601" spans="1:22" s="1360" customFormat="1">
      <c r="A601" s="1386">
        <v>872</v>
      </c>
      <c r="B601" s="1340">
        <v>871</v>
      </c>
      <c r="C601" s="1340" t="s">
        <v>7485</v>
      </c>
      <c r="D601" s="1340"/>
      <c r="E601" s="1340"/>
      <c r="F601" s="1340"/>
      <c r="G601" s="1720" t="s">
        <v>7683</v>
      </c>
      <c r="H601" s="1340"/>
      <c r="I601" s="1340" t="s">
        <v>7461</v>
      </c>
      <c r="J601" s="1340">
        <v>31</v>
      </c>
      <c r="K601" s="1340">
        <v>1</v>
      </c>
      <c r="L601" s="667">
        <v>2826</v>
      </c>
      <c r="M601" s="667"/>
      <c r="N601" s="1340" t="s">
        <v>7514</v>
      </c>
      <c r="O601" s="1366" t="s">
        <v>7462</v>
      </c>
      <c r="P601" s="1366"/>
      <c r="Q601" s="1366"/>
      <c r="R601" s="1366"/>
      <c r="S601" s="1340"/>
      <c r="T601" s="1340"/>
      <c r="U601" s="1340"/>
      <c r="V601" s="1365">
        <v>2</v>
      </c>
    </row>
    <row r="602" spans="1:22" s="1360" customFormat="1">
      <c r="A602" s="1446">
        <v>873</v>
      </c>
      <c r="B602" s="1367">
        <v>872</v>
      </c>
      <c r="C602" s="1340" t="s">
        <v>7485</v>
      </c>
      <c r="D602" s="1340"/>
      <c r="E602" s="1340"/>
      <c r="F602" s="1340"/>
      <c r="G602" s="1720" t="s">
        <v>7683</v>
      </c>
      <c r="H602" s="1340"/>
      <c r="I602" s="1340" t="s">
        <v>7461</v>
      </c>
      <c r="J602" s="1340">
        <v>31</v>
      </c>
      <c r="K602" s="1340">
        <v>24</v>
      </c>
      <c r="L602" s="667">
        <v>5090</v>
      </c>
      <c r="M602" s="667"/>
      <c r="N602" s="1340" t="s">
        <v>7514</v>
      </c>
      <c r="O602" s="1366" t="s">
        <v>7462</v>
      </c>
      <c r="P602" s="1366"/>
      <c r="Q602" s="1366"/>
      <c r="R602" s="1366"/>
      <c r="S602" s="1340"/>
      <c r="T602" s="1340"/>
      <c r="U602" s="1340"/>
      <c r="V602" s="1365">
        <v>2</v>
      </c>
    </row>
    <row r="603" spans="1:22" s="1360" customFormat="1">
      <c r="A603" s="1386">
        <v>874</v>
      </c>
      <c r="B603" s="1340">
        <v>873</v>
      </c>
      <c r="C603" s="1340" t="s">
        <v>7485</v>
      </c>
      <c r="D603" s="1340"/>
      <c r="E603" s="1340"/>
      <c r="F603" s="1340"/>
      <c r="G603" s="1720" t="s">
        <v>7683</v>
      </c>
      <c r="H603" s="1340"/>
      <c r="I603" s="1340" t="s">
        <v>7461</v>
      </c>
      <c r="J603" s="1340">
        <v>31</v>
      </c>
      <c r="K603" s="1340">
        <v>49</v>
      </c>
      <c r="L603" s="667">
        <v>1315</v>
      </c>
      <c r="M603" s="667"/>
      <c r="N603" s="1340" t="s">
        <v>7514</v>
      </c>
      <c r="O603" s="1366" t="s">
        <v>7462</v>
      </c>
      <c r="P603" s="1366"/>
      <c r="Q603" s="1366"/>
      <c r="R603" s="1366"/>
      <c r="S603" s="1340"/>
      <c r="T603" s="1340"/>
      <c r="U603" s="1340"/>
      <c r="V603" s="1365">
        <v>2</v>
      </c>
    </row>
    <row r="604" spans="1:22" s="1360" customFormat="1">
      <c r="A604" s="1446">
        <v>875</v>
      </c>
      <c r="B604" s="1367">
        <v>874</v>
      </c>
      <c r="C604" s="1340" t="s">
        <v>7485</v>
      </c>
      <c r="D604" s="1340"/>
      <c r="E604" s="1340"/>
      <c r="F604" s="1340"/>
      <c r="G604" s="1720" t="s">
        <v>7683</v>
      </c>
      <c r="H604" s="1340"/>
      <c r="I604" s="1340" t="s">
        <v>7461</v>
      </c>
      <c r="J604" s="1340">
        <v>32</v>
      </c>
      <c r="K604" s="1340">
        <v>69</v>
      </c>
      <c r="L604" s="667">
        <v>4200</v>
      </c>
      <c r="M604" s="667"/>
      <c r="N604" s="1340" t="s">
        <v>476</v>
      </c>
      <c r="O604" s="1366" t="s">
        <v>7462</v>
      </c>
      <c r="P604" s="1366"/>
      <c r="Q604" s="1366"/>
      <c r="R604" s="1366"/>
      <c r="S604" s="1340" t="s">
        <v>7464</v>
      </c>
      <c r="T604" s="1340"/>
      <c r="U604" s="1340"/>
      <c r="V604" s="1365">
        <v>2</v>
      </c>
    </row>
    <row r="605" spans="1:22" s="1360" customFormat="1">
      <c r="A605" s="1386">
        <v>876</v>
      </c>
      <c r="B605" s="1340">
        <v>875</v>
      </c>
      <c r="C605" s="1340" t="s">
        <v>7485</v>
      </c>
      <c r="D605" s="1340"/>
      <c r="E605" s="1340"/>
      <c r="F605" s="1340"/>
      <c r="G605" s="1720" t="s">
        <v>7683</v>
      </c>
      <c r="H605" s="1340"/>
      <c r="I605" s="1340" t="s">
        <v>7461</v>
      </c>
      <c r="J605" s="1340">
        <v>32</v>
      </c>
      <c r="K605" s="1340">
        <v>93</v>
      </c>
      <c r="L605" s="667">
        <v>6318</v>
      </c>
      <c r="M605" s="667"/>
      <c r="N605" s="1340" t="s">
        <v>476</v>
      </c>
      <c r="O605" s="1366" t="s">
        <v>7462</v>
      </c>
      <c r="P605" s="1366"/>
      <c r="Q605" s="1366"/>
      <c r="R605" s="1366"/>
      <c r="S605" s="1340" t="s">
        <v>7464</v>
      </c>
      <c r="T605" s="1340"/>
      <c r="U605" s="1340"/>
      <c r="V605" s="1365">
        <v>2</v>
      </c>
    </row>
    <row r="606" spans="1:22" s="1360" customFormat="1">
      <c r="A606" s="1446">
        <v>877</v>
      </c>
      <c r="B606" s="1367">
        <v>876</v>
      </c>
      <c r="C606" s="1340" t="s">
        <v>7485</v>
      </c>
      <c r="D606" s="1340"/>
      <c r="E606" s="1340"/>
      <c r="F606" s="1340"/>
      <c r="G606" s="1720" t="s">
        <v>7683</v>
      </c>
      <c r="H606" s="1340"/>
      <c r="I606" s="1340" t="s">
        <v>7461</v>
      </c>
      <c r="J606" s="1340">
        <v>32</v>
      </c>
      <c r="K606" s="1340">
        <v>95</v>
      </c>
      <c r="L606" s="667">
        <v>1181</v>
      </c>
      <c r="M606" s="667"/>
      <c r="N606" s="1340" t="s">
        <v>476</v>
      </c>
      <c r="O606" s="1366" t="s">
        <v>7462</v>
      </c>
      <c r="P606" s="1366"/>
      <c r="Q606" s="1366"/>
      <c r="R606" s="1366"/>
      <c r="S606" s="1340" t="s">
        <v>7464</v>
      </c>
      <c r="T606" s="1340"/>
      <c r="U606" s="1340"/>
      <c r="V606" s="1365">
        <v>2</v>
      </c>
    </row>
    <row r="607" spans="1:22" s="1360" customFormat="1">
      <c r="A607" s="1386">
        <v>878</v>
      </c>
      <c r="B607" s="1340">
        <v>877</v>
      </c>
      <c r="C607" s="1340" t="s">
        <v>7485</v>
      </c>
      <c r="D607" s="1340"/>
      <c r="E607" s="1340"/>
      <c r="F607" s="1340"/>
      <c r="G607" s="1720" t="s">
        <v>7683</v>
      </c>
      <c r="H607" s="1340"/>
      <c r="I607" s="1340" t="s">
        <v>7461</v>
      </c>
      <c r="J607" s="1340">
        <v>32</v>
      </c>
      <c r="K607" s="1340">
        <v>121</v>
      </c>
      <c r="L607" s="667">
        <v>2883</v>
      </c>
      <c r="M607" s="667"/>
      <c r="N607" s="1340" t="s">
        <v>476</v>
      </c>
      <c r="O607" s="1366" t="s">
        <v>7462</v>
      </c>
      <c r="P607" s="1366"/>
      <c r="Q607" s="1366"/>
      <c r="R607" s="1366"/>
      <c r="S607" s="1340" t="s">
        <v>7464</v>
      </c>
      <c r="T607" s="1340"/>
      <c r="U607" s="1340"/>
      <c r="V607" s="1365">
        <v>2</v>
      </c>
    </row>
    <row r="608" spans="1:22" s="1360" customFormat="1">
      <c r="A608" s="1446">
        <v>879</v>
      </c>
      <c r="B608" s="1367">
        <v>878</v>
      </c>
      <c r="C608" s="1340" t="s">
        <v>7485</v>
      </c>
      <c r="D608" s="1340"/>
      <c r="E608" s="1340"/>
      <c r="F608" s="1340"/>
      <c r="G608" s="1720" t="s">
        <v>7683</v>
      </c>
      <c r="H608" s="1340"/>
      <c r="I608" s="1340" t="s">
        <v>7461</v>
      </c>
      <c r="J608" s="1340">
        <v>32</v>
      </c>
      <c r="K608" s="1340">
        <v>127</v>
      </c>
      <c r="L608" s="667">
        <v>31370</v>
      </c>
      <c r="M608" s="667"/>
      <c r="N608" s="1340" t="s">
        <v>7515</v>
      </c>
      <c r="O608" s="1366" t="s">
        <v>7462</v>
      </c>
      <c r="P608" s="1366"/>
      <c r="Q608" s="1366"/>
      <c r="R608" s="1366"/>
      <c r="S608" s="1340" t="s">
        <v>7464</v>
      </c>
      <c r="T608" s="1340"/>
      <c r="U608" s="1340"/>
      <c r="V608" s="1365">
        <v>2</v>
      </c>
    </row>
    <row r="609" spans="1:22" s="1360" customFormat="1">
      <c r="A609" s="1386">
        <v>880</v>
      </c>
      <c r="B609" s="1340">
        <v>879</v>
      </c>
      <c r="C609" s="1340" t="s">
        <v>7485</v>
      </c>
      <c r="D609" s="1340"/>
      <c r="E609" s="1340"/>
      <c r="F609" s="1340"/>
      <c r="G609" s="1720" t="s">
        <v>7683</v>
      </c>
      <c r="H609" s="1340"/>
      <c r="I609" s="1340" t="s">
        <v>7461</v>
      </c>
      <c r="J609" s="1340">
        <v>32</v>
      </c>
      <c r="K609" s="1340">
        <v>135</v>
      </c>
      <c r="L609" s="667">
        <v>4730</v>
      </c>
      <c r="M609" s="667"/>
      <c r="N609" s="1340" t="s">
        <v>7515</v>
      </c>
      <c r="O609" s="1366" t="s">
        <v>7516</v>
      </c>
      <c r="P609" s="1366"/>
      <c r="Q609" s="1366"/>
      <c r="R609" s="1366"/>
      <c r="S609" s="1340" t="s">
        <v>7484</v>
      </c>
      <c r="T609" s="1340"/>
      <c r="U609" s="1340"/>
      <c r="V609" s="1365">
        <v>2</v>
      </c>
    </row>
    <row r="610" spans="1:22" s="1360" customFormat="1">
      <c r="A610" s="1446">
        <v>881</v>
      </c>
      <c r="B610" s="1367">
        <v>880</v>
      </c>
      <c r="C610" s="1340" t="s">
        <v>7485</v>
      </c>
      <c r="D610" s="1340"/>
      <c r="E610" s="1340"/>
      <c r="F610" s="1340"/>
      <c r="G610" s="1720" t="s">
        <v>7683</v>
      </c>
      <c r="H610" s="1340"/>
      <c r="I610" s="1340" t="s">
        <v>7461</v>
      </c>
      <c r="J610" s="1340">
        <v>32</v>
      </c>
      <c r="K610" s="1340">
        <v>210</v>
      </c>
      <c r="L610" s="667">
        <v>4650</v>
      </c>
      <c r="M610" s="667"/>
      <c r="N610" s="1340" t="s">
        <v>7515</v>
      </c>
      <c r="O610" s="1366" t="s">
        <v>192</v>
      </c>
      <c r="P610" s="1366"/>
      <c r="Q610" s="1366"/>
      <c r="R610" s="1366"/>
      <c r="S610" s="1340" t="s">
        <v>7464</v>
      </c>
      <c r="T610" s="1340"/>
      <c r="U610" s="1340"/>
      <c r="V610" s="1365">
        <v>2</v>
      </c>
    </row>
    <row r="611" spans="1:22" s="1360" customFormat="1">
      <c r="A611" s="1386">
        <v>882</v>
      </c>
      <c r="B611" s="1340">
        <v>881</v>
      </c>
      <c r="C611" s="1340" t="s">
        <v>7485</v>
      </c>
      <c r="D611" s="1340"/>
      <c r="E611" s="1340"/>
      <c r="F611" s="1340"/>
      <c r="G611" s="1720" t="s">
        <v>7683</v>
      </c>
      <c r="H611" s="1340"/>
      <c r="I611" s="1340" t="s">
        <v>7461</v>
      </c>
      <c r="J611" s="1340">
        <v>32</v>
      </c>
      <c r="K611" s="1340">
        <v>239</v>
      </c>
      <c r="L611" s="667">
        <v>684</v>
      </c>
      <c r="M611" s="667"/>
      <c r="N611" s="1340" t="s">
        <v>7515</v>
      </c>
      <c r="O611" s="1366" t="s">
        <v>7462</v>
      </c>
      <c r="P611" s="1366"/>
      <c r="Q611" s="1366"/>
      <c r="R611" s="1366"/>
      <c r="S611" s="1340" t="s">
        <v>7464</v>
      </c>
      <c r="T611" s="1340"/>
      <c r="U611" s="1340"/>
      <c r="V611" s="1365">
        <v>2</v>
      </c>
    </row>
    <row r="612" spans="1:22" s="1360" customFormat="1">
      <c r="A612" s="1446">
        <v>883</v>
      </c>
      <c r="B612" s="1367">
        <v>882</v>
      </c>
      <c r="C612" s="1340" t="s">
        <v>7485</v>
      </c>
      <c r="D612" s="1340"/>
      <c r="E612" s="1340"/>
      <c r="F612" s="1340"/>
      <c r="G612" s="1720" t="s">
        <v>7683</v>
      </c>
      <c r="H612" s="1340"/>
      <c r="I612" s="1340" t="s">
        <v>7461</v>
      </c>
      <c r="J612" s="1340">
        <v>32</v>
      </c>
      <c r="K612" s="1340">
        <v>254</v>
      </c>
      <c r="L612" s="667">
        <v>1530</v>
      </c>
      <c r="M612" s="667"/>
      <c r="N612" s="1340" t="s">
        <v>7515</v>
      </c>
      <c r="O612" s="1366" t="s">
        <v>6960</v>
      </c>
      <c r="P612" s="1366"/>
      <c r="Q612" s="1366"/>
      <c r="R612" s="1366"/>
      <c r="S612" s="1340" t="s">
        <v>7484</v>
      </c>
      <c r="T612" s="1340"/>
      <c r="U612" s="1340"/>
      <c r="V612" s="1365">
        <v>2</v>
      </c>
    </row>
    <row r="613" spans="1:22" s="1360" customFormat="1">
      <c r="A613" s="1386">
        <v>884</v>
      </c>
      <c r="B613" s="1340">
        <v>883</v>
      </c>
      <c r="C613" s="1340" t="s">
        <v>7485</v>
      </c>
      <c r="D613" s="1340"/>
      <c r="E613" s="1340"/>
      <c r="F613" s="1340"/>
      <c r="G613" s="1720" t="s">
        <v>7683</v>
      </c>
      <c r="H613" s="1340"/>
      <c r="I613" s="1340" t="s">
        <v>7461</v>
      </c>
      <c r="J613" s="1340">
        <v>32</v>
      </c>
      <c r="K613" s="1340">
        <v>265</v>
      </c>
      <c r="L613" s="667">
        <v>2390</v>
      </c>
      <c r="M613" s="667"/>
      <c r="N613" s="1340" t="s">
        <v>7515</v>
      </c>
      <c r="O613" s="1366" t="s">
        <v>7516</v>
      </c>
      <c r="P613" s="1366"/>
      <c r="Q613" s="1366"/>
      <c r="R613" s="1366"/>
      <c r="S613" s="1340" t="s">
        <v>7484</v>
      </c>
      <c r="T613" s="1340"/>
      <c r="U613" s="1340"/>
      <c r="V613" s="1365">
        <v>2</v>
      </c>
    </row>
    <row r="614" spans="1:22" s="1360" customFormat="1">
      <c r="A614" s="1446">
        <v>885</v>
      </c>
      <c r="B614" s="1367">
        <v>884</v>
      </c>
      <c r="C614" s="1340" t="s">
        <v>7485</v>
      </c>
      <c r="D614" s="1340"/>
      <c r="E614" s="1340"/>
      <c r="F614" s="1340"/>
      <c r="G614" s="1720" t="s">
        <v>7683</v>
      </c>
      <c r="H614" s="1340"/>
      <c r="I614" s="1340" t="s">
        <v>7461</v>
      </c>
      <c r="J614" s="1340">
        <v>32</v>
      </c>
      <c r="K614" s="1340">
        <v>268</v>
      </c>
      <c r="L614" s="667">
        <v>1411</v>
      </c>
      <c r="M614" s="667"/>
      <c r="N614" s="1340" t="s">
        <v>7515</v>
      </c>
      <c r="O614" s="1366" t="s">
        <v>7462</v>
      </c>
      <c r="P614" s="1366"/>
      <c r="Q614" s="1366"/>
      <c r="R614" s="1366"/>
      <c r="S614" s="1340" t="s">
        <v>7464</v>
      </c>
      <c r="T614" s="1340"/>
      <c r="U614" s="1340"/>
      <c r="V614" s="1365">
        <v>2</v>
      </c>
    </row>
    <row r="615" spans="1:22" s="1360" customFormat="1">
      <c r="A615" s="1446">
        <v>887</v>
      </c>
      <c r="B615" s="1367">
        <v>886</v>
      </c>
      <c r="C615" s="1340" t="s">
        <v>7485</v>
      </c>
      <c r="D615" s="1340"/>
      <c r="E615" s="1340"/>
      <c r="F615" s="1340"/>
      <c r="G615" s="1720" t="s">
        <v>7683</v>
      </c>
      <c r="H615" s="1340"/>
      <c r="I615" s="1340" t="s">
        <v>7461</v>
      </c>
      <c r="J615" s="1340">
        <v>33</v>
      </c>
      <c r="K615" s="1340">
        <v>212</v>
      </c>
      <c r="L615" s="667">
        <v>715</v>
      </c>
      <c r="M615" s="667"/>
      <c r="N615" s="1340" t="s">
        <v>7515</v>
      </c>
      <c r="O615" s="1366" t="s">
        <v>7462</v>
      </c>
      <c r="P615" s="1366"/>
      <c r="Q615" s="1366"/>
      <c r="R615" s="1366"/>
      <c r="S615" s="1340" t="s">
        <v>7464</v>
      </c>
      <c r="T615" s="1340"/>
      <c r="U615" s="1340"/>
      <c r="V615" s="1365">
        <v>2</v>
      </c>
    </row>
    <row r="616" spans="1:22" s="1360" customFormat="1">
      <c r="A616" s="1386">
        <v>888</v>
      </c>
      <c r="B616" s="1340">
        <v>887</v>
      </c>
      <c r="C616" s="1340" t="s">
        <v>7485</v>
      </c>
      <c r="D616" s="1340"/>
      <c r="E616" s="1340"/>
      <c r="F616" s="1340"/>
      <c r="G616" s="1720" t="s">
        <v>7683</v>
      </c>
      <c r="H616" s="1340"/>
      <c r="I616" s="1340" t="s">
        <v>7461</v>
      </c>
      <c r="J616" s="1340">
        <v>33</v>
      </c>
      <c r="K616" s="1340">
        <v>225</v>
      </c>
      <c r="L616" s="667">
        <v>5292</v>
      </c>
      <c r="M616" s="667"/>
      <c r="N616" s="1340" t="s">
        <v>7515</v>
      </c>
      <c r="O616" s="1366" t="s">
        <v>7462</v>
      </c>
      <c r="P616" s="1366"/>
      <c r="Q616" s="1366"/>
      <c r="R616" s="1366"/>
      <c r="S616" s="1340" t="s">
        <v>7464</v>
      </c>
      <c r="T616" s="1340"/>
      <c r="U616" s="1340"/>
      <c r="V616" s="1365">
        <v>2</v>
      </c>
    </row>
    <row r="617" spans="1:22" s="1360" customFormat="1">
      <c r="A617" s="1446">
        <v>889</v>
      </c>
      <c r="B617" s="1367">
        <v>888</v>
      </c>
      <c r="C617" s="1340" t="s">
        <v>7485</v>
      </c>
      <c r="D617" s="1340"/>
      <c r="E617" s="1340"/>
      <c r="F617" s="1340"/>
      <c r="G617" s="1720" t="s">
        <v>7683</v>
      </c>
      <c r="H617" s="1340"/>
      <c r="I617" s="1340" t="s">
        <v>7461</v>
      </c>
      <c r="J617" s="1340">
        <v>33</v>
      </c>
      <c r="K617" s="1340">
        <v>229</v>
      </c>
      <c r="L617" s="667">
        <v>1230</v>
      </c>
      <c r="M617" s="667"/>
      <c r="N617" s="1340" t="s">
        <v>7515</v>
      </c>
      <c r="O617" s="1366" t="s">
        <v>7462</v>
      </c>
      <c r="P617" s="1366"/>
      <c r="Q617" s="1366"/>
      <c r="R617" s="1366"/>
      <c r="S617" s="1340" t="s">
        <v>7464</v>
      </c>
      <c r="T617" s="1340"/>
      <c r="U617" s="1340"/>
      <c r="V617" s="1365">
        <v>2</v>
      </c>
    </row>
    <row r="618" spans="1:22" s="1360" customFormat="1">
      <c r="A618" s="1386">
        <v>890</v>
      </c>
      <c r="B618" s="1340">
        <v>889</v>
      </c>
      <c r="C618" s="1340" t="s">
        <v>7485</v>
      </c>
      <c r="D618" s="1340"/>
      <c r="E618" s="1340"/>
      <c r="F618" s="1340"/>
      <c r="G618" s="1720" t="s">
        <v>7683</v>
      </c>
      <c r="H618" s="1340"/>
      <c r="I618" s="1340" t="s">
        <v>7461</v>
      </c>
      <c r="J618" s="1340">
        <v>33</v>
      </c>
      <c r="K618" s="1340">
        <v>238</v>
      </c>
      <c r="L618" s="667">
        <v>1267</v>
      </c>
      <c r="M618" s="667"/>
      <c r="N618" s="1340" t="s">
        <v>7515</v>
      </c>
      <c r="O618" s="1366" t="s">
        <v>7462</v>
      </c>
      <c r="P618" s="1366"/>
      <c r="Q618" s="1366"/>
      <c r="R618" s="1366"/>
      <c r="S618" s="1340" t="s">
        <v>7464</v>
      </c>
      <c r="T618" s="1340"/>
      <c r="U618" s="1340"/>
      <c r="V618" s="1365">
        <v>2</v>
      </c>
    </row>
    <row r="619" spans="1:22" s="1360" customFormat="1">
      <c r="A619" s="1446">
        <v>891</v>
      </c>
      <c r="B619" s="1367">
        <v>890</v>
      </c>
      <c r="C619" s="1340" t="s">
        <v>7485</v>
      </c>
      <c r="D619" s="1340"/>
      <c r="E619" s="1340"/>
      <c r="F619" s="1340"/>
      <c r="G619" s="1720" t="s">
        <v>7683</v>
      </c>
      <c r="H619" s="1340"/>
      <c r="I619" s="1340" t="s">
        <v>7461</v>
      </c>
      <c r="J619" s="1340">
        <v>33</v>
      </c>
      <c r="K619" s="1340">
        <v>241</v>
      </c>
      <c r="L619" s="667">
        <v>3551</v>
      </c>
      <c r="M619" s="667"/>
      <c r="N619" s="1340" t="s">
        <v>7515</v>
      </c>
      <c r="O619" s="1366" t="s">
        <v>7462</v>
      </c>
      <c r="P619" s="1366"/>
      <c r="Q619" s="1366"/>
      <c r="R619" s="1366"/>
      <c r="S619" s="1340" t="s">
        <v>7464</v>
      </c>
      <c r="T619" s="1340"/>
      <c r="U619" s="1340"/>
      <c r="V619" s="1365">
        <v>2</v>
      </c>
    </row>
    <row r="620" spans="1:22" s="1360" customFormat="1">
      <c r="A620" s="1386">
        <v>892</v>
      </c>
      <c r="B620" s="1340">
        <v>891</v>
      </c>
      <c r="C620" s="1340" t="s">
        <v>7485</v>
      </c>
      <c r="D620" s="1340"/>
      <c r="E620" s="1340"/>
      <c r="F620" s="1340"/>
      <c r="G620" s="1720" t="s">
        <v>7683</v>
      </c>
      <c r="H620" s="1340"/>
      <c r="I620" s="1340" t="s">
        <v>7461</v>
      </c>
      <c r="J620" s="1340">
        <v>33</v>
      </c>
      <c r="K620" s="1340">
        <v>249</v>
      </c>
      <c r="L620" s="667">
        <v>4535</v>
      </c>
      <c r="M620" s="667"/>
      <c r="N620" s="1340" t="s">
        <v>7515</v>
      </c>
      <c r="O620" s="1366" t="s">
        <v>7462</v>
      </c>
      <c r="P620" s="1366"/>
      <c r="Q620" s="1366"/>
      <c r="R620" s="1366"/>
      <c r="S620" s="1340" t="s">
        <v>7464</v>
      </c>
      <c r="T620" s="1340"/>
      <c r="U620" s="1340"/>
      <c r="V620" s="1365">
        <v>2</v>
      </c>
    </row>
    <row r="621" spans="1:22" s="1360" customFormat="1">
      <c r="A621" s="1446">
        <v>893</v>
      </c>
      <c r="B621" s="1367">
        <v>892</v>
      </c>
      <c r="C621" s="1340" t="s">
        <v>7485</v>
      </c>
      <c r="D621" s="1340"/>
      <c r="E621" s="1340"/>
      <c r="F621" s="1340"/>
      <c r="G621" s="1720" t="s">
        <v>7683</v>
      </c>
      <c r="H621" s="1340"/>
      <c r="I621" s="1340" t="s">
        <v>7461</v>
      </c>
      <c r="J621" s="1340">
        <v>33</v>
      </c>
      <c r="K621" s="1340">
        <v>252</v>
      </c>
      <c r="L621" s="667">
        <v>11090</v>
      </c>
      <c r="M621" s="667"/>
      <c r="N621" s="1340" t="s">
        <v>7515</v>
      </c>
      <c r="O621" s="1366" t="s">
        <v>7462</v>
      </c>
      <c r="P621" s="1366"/>
      <c r="Q621" s="1366"/>
      <c r="R621" s="1366"/>
      <c r="S621" s="1340" t="s">
        <v>7464</v>
      </c>
      <c r="T621" s="1340"/>
      <c r="U621" s="1340"/>
      <c r="V621" s="1365">
        <v>2</v>
      </c>
    </row>
    <row r="622" spans="1:22" s="1360" customFormat="1">
      <c r="A622" s="1386">
        <v>894</v>
      </c>
      <c r="B622" s="1340">
        <v>893</v>
      </c>
      <c r="C622" s="1340" t="s">
        <v>7485</v>
      </c>
      <c r="D622" s="1340"/>
      <c r="E622" s="1340"/>
      <c r="F622" s="1340"/>
      <c r="G622" s="1720" t="s">
        <v>7683</v>
      </c>
      <c r="H622" s="1340"/>
      <c r="I622" s="1340" t="s">
        <v>7461</v>
      </c>
      <c r="J622" s="1340">
        <v>33</v>
      </c>
      <c r="K622" s="1340">
        <v>257</v>
      </c>
      <c r="L622" s="667">
        <v>1448</v>
      </c>
      <c r="M622" s="667"/>
      <c r="N622" s="1340" t="s">
        <v>7515</v>
      </c>
      <c r="O622" s="1366" t="s">
        <v>7462</v>
      </c>
      <c r="P622" s="1366"/>
      <c r="Q622" s="1366"/>
      <c r="R622" s="1366"/>
      <c r="S622" s="1340" t="s">
        <v>7464</v>
      </c>
      <c r="T622" s="1340"/>
      <c r="U622" s="1340"/>
      <c r="V622" s="1365">
        <v>2</v>
      </c>
    </row>
    <row r="623" spans="1:22" s="1360" customFormat="1" ht="31.5">
      <c r="A623" s="1446">
        <v>895</v>
      </c>
      <c r="B623" s="1367">
        <v>894</v>
      </c>
      <c r="C623" s="1340" t="s">
        <v>7485</v>
      </c>
      <c r="D623" s="1340"/>
      <c r="E623" s="1340"/>
      <c r="F623" s="1340"/>
      <c r="G623" s="1720" t="s">
        <v>7683</v>
      </c>
      <c r="H623" s="1340"/>
      <c r="I623" s="1340" t="s">
        <v>7461</v>
      </c>
      <c r="J623" s="1340">
        <v>34</v>
      </c>
      <c r="K623" s="1340">
        <v>3</v>
      </c>
      <c r="L623" s="667">
        <v>6511</v>
      </c>
      <c r="M623" s="667"/>
      <c r="N623" s="1340" t="s">
        <v>7518</v>
      </c>
      <c r="O623" s="1366" t="s">
        <v>7516</v>
      </c>
      <c r="P623" s="1366"/>
      <c r="Q623" s="1366"/>
      <c r="R623" s="1366"/>
      <c r="S623" s="1340" t="s">
        <v>7484</v>
      </c>
      <c r="T623" s="1340"/>
      <c r="U623" s="1340"/>
      <c r="V623" s="1365">
        <v>2</v>
      </c>
    </row>
    <row r="624" spans="1:22" s="1360" customFormat="1">
      <c r="A624" s="1386">
        <v>896</v>
      </c>
      <c r="B624" s="1340">
        <v>895</v>
      </c>
      <c r="C624" s="1340" t="s">
        <v>7485</v>
      </c>
      <c r="D624" s="1340"/>
      <c r="E624" s="1340"/>
      <c r="F624" s="1340"/>
      <c r="G624" s="1720" t="s">
        <v>7683</v>
      </c>
      <c r="H624" s="1340"/>
      <c r="I624" s="1340" t="s">
        <v>7461</v>
      </c>
      <c r="J624" s="1340">
        <v>34</v>
      </c>
      <c r="K624" s="1340">
        <v>63</v>
      </c>
      <c r="L624" s="667">
        <v>1079</v>
      </c>
      <c r="M624" s="667"/>
      <c r="N624" s="1340" t="s">
        <v>7515</v>
      </c>
      <c r="O624" s="1366" t="s">
        <v>7462</v>
      </c>
      <c r="P624" s="1366"/>
      <c r="Q624" s="1366"/>
      <c r="R624" s="1366"/>
      <c r="S624" s="1340" t="s">
        <v>7464</v>
      </c>
      <c r="T624" s="1340"/>
      <c r="U624" s="1340"/>
      <c r="V624" s="1365">
        <v>2</v>
      </c>
    </row>
    <row r="625" spans="1:22" s="1360" customFormat="1">
      <c r="A625" s="1446">
        <v>897</v>
      </c>
      <c r="B625" s="1367">
        <v>896</v>
      </c>
      <c r="C625" s="1340" t="s">
        <v>7485</v>
      </c>
      <c r="D625" s="1340"/>
      <c r="E625" s="1340"/>
      <c r="F625" s="1340"/>
      <c r="G625" s="1720" t="s">
        <v>7683</v>
      </c>
      <c r="H625" s="1340"/>
      <c r="I625" s="1340" t="s">
        <v>7461</v>
      </c>
      <c r="J625" s="1340">
        <v>34</v>
      </c>
      <c r="K625" s="1340">
        <v>64</v>
      </c>
      <c r="L625" s="667">
        <v>4432</v>
      </c>
      <c r="M625" s="667"/>
      <c r="N625" s="1340" t="s">
        <v>7515</v>
      </c>
      <c r="O625" s="1366" t="s">
        <v>7462</v>
      </c>
      <c r="P625" s="1366"/>
      <c r="Q625" s="1366"/>
      <c r="R625" s="1366"/>
      <c r="S625" s="1340" t="s">
        <v>7464</v>
      </c>
      <c r="T625" s="1340"/>
      <c r="U625" s="1340"/>
      <c r="V625" s="1365">
        <v>2</v>
      </c>
    </row>
    <row r="626" spans="1:22" s="1360" customFormat="1">
      <c r="A626" s="1386">
        <v>898</v>
      </c>
      <c r="B626" s="1340">
        <v>897</v>
      </c>
      <c r="C626" s="1340" t="s">
        <v>7485</v>
      </c>
      <c r="D626" s="1340"/>
      <c r="E626" s="1340"/>
      <c r="F626" s="1340"/>
      <c r="G626" s="1720" t="s">
        <v>7683</v>
      </c>
      <c r="H626" s="1340"/>
      <c r="I626" s="1340" t="s">
        <v>7461</v>
      </c>
      <c r="J626" s="1340">
        <v>34</v>
      </c>
      <c r="K626" s="1340">
        <v>65</v>
      </c>
      <c r="L626" s="667">
        <v>59681</v>
      </c>
      <c r="M626" s="667"/>
      <c r="N626" s="1340" t="s">
        <v>7515</v>
      </c>
      <c r="O626" s="1366" t="s">
        <v>7462</v>
      </c>
      <c r="P626" s="1366"/>
      <c r="Q626" s="1366"/>
      <c r="R626" s="1366"/>
      <c r="S626" s="1340" t="s">
        <v>7464</v>
      </c>
      <c r="T626" s="1340"/>
      <c r="U626" s="1340"/>
      <c r="V626" s="1365">
        <v>2</v>
      </c>
    </row>
    <row r="627" spans="1:22" s="1360" customFormat="1" ht="31.5">
      <c r="A627" s="1446">
        <v>899</v>
      </c>
      <c r="B627" s="1367">
        <v>898</v>
      </c>
      <c r="C627" s="1340" t="s">
        <v>7485</v>
      </c>
      <c r="D627" s="1340"/>
      <c r="E627" s="1340"/>
      <c r="F627" s="1340"/>
      <c r="G627" s="1720" t="s">
        <v>7683</v>
      </c>
      <c r="H627" s="1340"/>
      <c r="I627" s="1340" t="s">
        <v>7461</v>
      </c>
      <c r="J627" s="1340">
        <v>35</v>
      </c>
      <c r="K627" s="1340">
        <v>2</v>
      </c>
      <c r="L627" s="667">
        <v>3050</v>
      </c>
      <c r="M627" s="667"/>
      <c r="N627" s="1340" t="s">
        <v>7518</v>
      </c>
      <c r="O627" s="1366" t="s">
        <v>7462</v>
      </c>
      <c r="P627" s="1366"/>
      <c r="Q627" s="1366"/>
      <c r="R627" s="1366"/>
      <c r="S627" s="1340" t="s">
        <v>7464</v>
      </c>
      <c r="T627" s="1340"/>
      <c r="U627" s="1340"/>
      <c r="V627" s="1365">
        <v>2</v>
      </c>
    </row>
    <row r="628" spans="1:22" s="1360" customFormat="1" ht="31.5">
      <c r="A628" s="1386">
        <v>900</v>
      </c>
      <c r="B628" s="1340">
        <v>899</v>
      </c>
      <c r="C628" s="1340" t="s">
        <v>7485</v>
      </c>
      <c r="D628" s="1340"/>
      <c r="E628" s="1340"/>
      <c r="F628" s="1340"/>
      <c r="G628" s="1720" t="s">
        <v>7683</v>
      </c>
      <c r="H628" s="1340"/>
      <c r="I628" s="1340" t="s">
        <v>7461</v>
      </c>
      <c r="J628" s="1340">
        <v>35</v>
      </c>
      <c r="K628" s="1340">
        <v>6</v>
      </c>
      <c r="L628" s="667">
        <v>996</v>
      </c>
      <c r="M628" s="667"/>
      <c r="N628" s="1340" t="s">
        <v>7518</v>
      </c>
      <c r="O628" s="1366" t="s">
        <v>7462</v>
      </c>
      <c r="P628" s="1366"/>
      <c r="Q628" s="1366"/>
      <c r="R628" s="1366"/>
      <c r="S628" s="1340" t="s">
        <v>7464</v>
      </c>
      <c r="T628" s="1340"/>
      <c r="U628" s="1340"/>
      <c r="V628" s="1365">
        <v>2</v>
      </c>
    </row>
    <row r="629" spans="1:22" s="1360" customFormat="1" ht="31.5">
      <c r="A629" s="1446">
        <v>901</v>
      </c>
      <c r="B629" s="1367">
        <v>900</v>
      </c>
      <c r="C629" s="1340" t="s">
        <v>7485</v>
      </c>
      <c r="D629" s="1340"/>
      <c r="E629" s="1340"/>
      <c r="F629" s="1340"/>
      <c r="G629" s="1720" t="s">
        <v>7683</v>
      </c>
      <c r="H629" s="1340"/>
      <c r="I629" s="1340" t="s">
        <v>7461</v>
      </c>
      <c r="J629" s="1340">
        <v>35</v>
      </c>
      <c r="K629" s="1340">
        <v>10</v>
      </c>
      <c r="L629" s="667">
        <v>567</v>
      </c>
      <c r="M629" s="667"/>
      <c r="N629" s="1340" t="s">
        <v>7518</v>
      </c>
      <c r="O629" s="1366" t="s">
        <v>7462</v>
      </c>
      <c r="P629" s="1366"/>
      <c r="Q629" s="1366"/>
      <c r="R629" s="1366"/>
      <c r="S629" s="1340" t="s">
        <v>7464</v>
      </c>
      <c r="T629" s="1340"/>
      <c r="U629" s="1340"/>
      <c r="V629" s="1365">
        <v>2</v>
      </c>
    </row>
    <row r="630" spans="1:22" s="1360" customFormat="1" ht="31.5">
      <c r="A630" s="1386">
        <v>902</v>
      </c>
      <c r="B630" s="1340">
        <v>901</v>
      </c>
      <c r="C630" s="1340" t="s">
        <v>7485</v>
      </c>
      <c r="D630" s="1340"/>
      <c r="E630" s="1340"/>
      <c r="F630" s="1340"/>
      <c r="G630" s="1720" t="s">
        <v>7683</v>
      </c>
      <c r="H630" s="1340"/>
      <c r="I630" s="1340" t="s">
        <v>7461</v>
      </c>
      <c r="J630" s="1340">
        <v>35</v>
      </c>
      <c r="K630" s="1340">
        <v>23</v>
      </c>
      <c r="L630" s="667">
        <v>3045</v>
      </c>
      <c r="M630" s="667"/>
      <c r="N630" s="1340" t="s">
        <v>7518</v>
      </c>
      <c r="O630" s="1366" t="s">
        <v>7462</v>
      </c>
      <c r="P630" s="1366"/>
      <c r="Q630" s="1366"/>
      <c r="R630" s="1366"/>
      <c r="S630" s="1340" t="s">
        <v>7464</v>
      </c>
      <c r="T630" s="1340"/>
      <c r="U630" s="1340"/>
      <c r="V630" s="1365">
        <v>2</v>
      </c>
    </row>
    <row r="631" spans="1:22" s="1360" customFormat="1" ht="31.5">
      <c r="A631" s="1446">
        <v>903</v>
      </c>
      <c r="B631" s="1367">
        <v>902</v>
      </c>
      <c r="C631" s="1340" t="s">
        <v>7485</v>
      </c>
      <c r="D631" s="1340"/>
      <c r="E631" s="1340"/>
      <c r="F631" s="1340"/>
      <c r="G631" s="1720" t="s">
        <v>7683</v>
      </c>
      <c r="H631" s="1340"/>
      <c r="I631" s="1340" t="s">
        <v>7461</v>
      </c>
      <c r="J631" s="1340">
        <v>35</v>
      </c>
      <c r="K631" s="1340">
        <v>40</v>
      </c>
      <c r="L631" s="667">
        <v>5820</v>
      </c>
      <c r="M631" s="667"/>
      <c r="N631" s="1340" t="s">
        <v>7518</v>
      </c>
      <c r="O631" s="1366" t="s">
        <v>7462</v>
      </c>
      <c r="P631" s="1366"/>
      <c r="Q631" s="1366"/>
      <c r="R631" s="1366"/>
      <c r="S631" s="1340" t="s">
        <v>7464</v>
      </c>
      <c r="T631" s="1340"/>
      <c r="U631" s="1340"/>
      <c r="V631" s="1365">
        <v>2</v>
      </c>
    </row>
    <row r="632" spans="1:22" s="1360" customFormat="1" ht="31.5">
      <c r="A632" s="1386">
        <v>904</v>
      </c>
      <c r="B632" s="1340">
        <v>903</v>
      </c>
      <c r="C632" s="1340" t="s">
        <v>7485</v>
      </c>
      <c r="D632" s="1340"/>
      <c r="E632" s="1340"/>
      <c r="F632" s="1340"/>
      <c r="G632" s="1720" t="s">
        <v>7683</v>
      </c>
      <c r="H632" s="1340"/>
      <c r="I632" s="1340" t="s">
        <v>7461</v>
      </c>
      <c r="J632" s="1340">
        <v>35</v>
      </c>
      <c r="K632" s="1340">
        <v>134</v>
      </c>
      <c r="L632" s="667">
        <v>73822</v>
      </c>
      <c r="M632" s="667"/>
      <c r="N632" s="1340" t="s">
        <v>7518</v>
      </c>
      <c r="O632" s="1366" t="s">
        <v>7462</v>
      </c>
      <c r="P632" s="1366"/>
      <c r="Q632" s="1366"/>
      <c r="R632" s="1366"/>
      <c r="S632" s="1340" t="s">
        <v>7464</v>
      </c>
      <c r="T632" s="1340"/>
      <c r="U632" s="1340"/>
      <c r="V632" s="1365">
        <v>2</v>
      </c>
    </row>
    <row r="633" spans="1:22" s="1360" customFormat="1">
      <c r="A633" s="1446">
        <v>905</v>
      </c>
      <c r="B633" s="1367">
        <v>904</v>
      </c>
      <c r="C633" s="1340" t="s">
        <v>7485</v>
      </c>
      <c r="D633" s="1340"/>
      <c r="E633" s="1340"/>
      <c r="F633" s="1340"/>
      <c r="G633" s="1720" t="s">
        <v>7683</v>
      </c>
      <c r="H633" s="1340"/>
      <c r="I633" s="1340" t="s">
        <v>7461</v>
      </c>
      <c r="J633" s="1340">
        <v>36</v>
      </c>
      <c r="K633" s="1340">
        <v>1</v>
      </c>
      <c r="L633" s="667">
        <v>12900</v>
      </c>
      <c r="M633" s="667"/>
      <c r="N633" s="1340" t="s">
        <v>7515</v>
      </c>
      <c r="O633" s="1366" t="s">
        <v>7462</v>
      </c>
      <c r="P633" s="1366"/>
      <c r="Q633" s="1366"/>
      <c r="R633" s="1366"/>
      <c r="S633" s="1340" t="s">
        <v>7464</v>
      </c>
      <c r="T633" s="1340"/>
      <c r="U633" s="1340"/>
      <c r="V633" s="1365">
        <v>2</v>
      </c>
    </row>
    <row r="634" spans="1:22" s="1360" customFormat="1">
      <c r="A634" s="1386">
        <v>906</v>
      </c>
      <c r="B634" s="1340">
        <v>905</v>
      </c>
      <c r="C634" s="1340" t="s">
        <v>7485</v>
      </c>
      <c r="D634" s="1340"/>
      <c r="E634" s="1340"/>
      <c r="F634" s="1340"/>
      <c r="G634" s="1720" t="s">
        <v>7683</v>
      </c>
      <c r="H634" s="1340"/>
      <c r="I634" s="1340" t="s">
        <v>7461</v>
      </c>
      <c r="J634" s="1340">
        <v>36</v>
      </c>
      <c r="K634" s="1340">
        <v>7</v>
      </c>
      <c r="L634" s="667">
        <v>26120</v>
      </c>
      <c r="M634" s="667"/>
      <c r="N634" s="1340" t="s">
        <v>7515</v>
      </c>
      <c r="O634" s="1366" t="s">
        <v>7462</v>
      </c>
      <c r="P634" s="1366"/>
      <c r="Q634" s="1366"/>
      <c r="R634" s="1366"/>
      <c r="S634" s="1340" t="s">
        <v>7464</v>
      </c>
      <c r="T634" s="1340"/>
      <c r="U634" s="1340"/>
      <c r="V634" s="1365">
        <v>2</v>
      </c>
    </row>
    <row r="635" spans="1:22" s="1360" customFormat="1">
      <c r="A635" s="1446">
        <v>907</v>
      </c>
      <c r="B635" s="1367">
        <v>906</v>
      </c>
      <c r="C635" s="1340" t="s">
        <v>7485</v>
      </c>
      <c r="D635" s="1340"/>
      <c r="E635" s="1340"/>
      <c r="F635" s="1340"/>
      <c r="G635" s="1720" t="s">
        <v>7683</v>
      </c>
      <c r="H635" s="1340"/>
      <c r="I635" s="1340" t="s">
        <v>7461</v>
      </c>
      <c r="J635" s="1340">
        <v>36</v>
      </c>
      <c r="K635" s="1340">
        <v>9</v>
      </c>
      <c r="L635" s="667">
        <v>6010</v>
      </c>
      <c r="M635" s="667"/>
      <c r="N635" s="1340" t="s">
        <v>7515</v>
      </c>
      <c r="O635" s="1366" t="s">
        <v>7462</v>
      </c>
      <c r="P635" s="1366"/>
      <c r="Q635" s="1366"/>
      <c r="R635" s="1366"/>
      <c r="S635" s="1340" t="s">
        <v>7464</v>
      </c>
      <c r="T635" s="1340"/>
      <c r="U635" s="1340"/>
      <c r="V635" s="1365">
        <v>2</v>
      </c>
    </row>
    <row r="636" spans="1:22" s="1360" customFormat="1">
      <c r="A636" s="1386">
        <v>908</v>
      </c>
      <c r="B636" s="1340">
        <v>907</v>
      </c>
      <c r="C636" s="1340" t="s">
        <v>7485</v>
      </c>
      <c r="D636" s="1340"/>
      <c r="E636" s="1340"/>
      <c r="F636" s="1340"/>
      <c r="G636" s="1720" t="s">
        <v>7683</v>
      </c>
      <c r="H636" s="1340"/>
      <c r="I636" s="1340" t="s">
        <v>7461</v>
      </c>
      <c r="J636" s="1340">
        <v>36</v>
      </c>
      <c r="K636" s="1340">
        <v>15</v>
      </c>
      <c r="L636" s="667">
        <v>32630</v>
      </c>
      <c r="M636" s="667"/>
      <c r="N636" s="1340" t="s">
        <v>476</v>
      </c>
      <c r="O636" s="1366" t="s">
        <v>7462</v>
      </c>
      <c r="P636" s="1366"/>
      <c r="Q636" s="1366"/>
      <c r="R636" s="1366"/>
      <c r="S636" s="1340" t="s">
        <v>7464</v>
      </c>
      <c r="T636" s="1340"/>
      <c r="U636" s="1340"/>
      <c r="V636" s="1365">
        <v>2</v>
      </c>
    </row>
    <row r="637" spans="1:22" s="1360" customFormat="1" ht="31.5">
      <c r="A637" s="1446">
        <v>909</v>
      </c>
      <c r="B637" s="1367">
        <v>908</v>
      </c>
      <c r="C637" s="1340" t="s">
        <v>7485</v>
      </c>
      <c r="D637" s="1340"/>
      <c r="E637" s="1340"/>
      <c r="F637" s="1340"/>
      <c r="G637" s="1720" t="s">
        <v>7683</v>
      </c>
      <c r="H637" s="1340"/>
      <c r="I637" s="1340" t="s">
        <v>7461</v>
      </c>
      <c r="J637" s="1340">
        <v>36</v>
      </c>
      <c r="K637" s="1340">
        <v>40</v>
      </c>
      <c r="L637" s="667">
        <v>6372</v>
      </c>
      <c r="M637" s="667"/>
      <c r="N637" s="1340" t="s">
        <v>7518</v>
      </c>
      <c r="O637" s="1366" t="s">
        <v>6960</v>
      </c>
      <c r="P637" s="1366"/>
      <c r="Q637" s="1366"/>
      <c r="R637" s="1366"/>
      <c r="S637" s="1340" t="s">
        <v>7484</v>
      </c>
      <c r="T637" s="1340"/>
      <c r="U637" s="1340"/>
      <c r="V637" s="1365">
        <v>2</v>
      </c>
    </row>
    <row r="638" spans="1:22" s="1360" customFormat="1">
      <c r="A638" s="1446">
        <v>105</v>
      </c>
      <c r="B638" s="1367">
        <v>104</v>
      </c>
      <c r="C638" s="1375" t="s">
        <v>6578</v>
      </c>
      <c r="D638" s="1375"/>
      <c r="E638" s="1375"/>
      <c r="F638" s="1375"/>
      <c r="G638" s="1720" t="s">
        <v>7683</v>
      </c>
      <c r="H638" s="1375"/>
      <c r="I638" s="1340" t="s">
        <v>6567</v>
      </c>
      <c r="J638" s="1340">
        <v>19</v>
      </c>
      <c r="K638" s="1340">
        <v>63</v>
      </c>
      <c r="L638" s="667">
        <v>918</v>
      </c>
      <c r="M638" s="667"/>
      <c r="N638" s="1340" t="s">
        <v>4037</v>
      </c>
      <c r="O638" s="1366" t="s">
        <v>6579</v>
      </c>
      <c r="P638" s="1366"/>
      <c r="Q638" s="1366"/>
      <c r="R638" s="1366"/>
      <c r="S638" s="1340" t="s">
        <v>6579</v>
      </c>
      <c r="T638" s="1340"/>
      <c r="U638" s="1340"/>
      <c r="V638" s="1375">
        <v>3</v>
      </c>
    </row>
    <row r="639" spans="1:22" s="1360" customFormat="1">
      <c r="A639" s="1446">
        <v>131</v>
      </c>
      <c r="B639" s="1367">
        <v>130</v>
      </c>
      <c r="C639" s="1375" t="s">
        <v>6609</v>
      </c>
      <c r="D639" s="1375"/>
      <c r="E639" s="1375"/>
      <c r="F639" s="1375"/>
      <c r="G639" s="1720" t="s">
        <v>7683</v>
      </c>
      <c r="H639" s="1375"/>
      <c r="I639" s="1340" t="s">
        <v>6567</v>
      </c>
      <c r="J639" s="1340">
        <v>63</v>
      </c>
      <c r="K639" s="1376" t="s">
        <v>6610</v>
      </c>
      <c r="L639" s="667">
        <v>2146.8000000000002</v>
      </c>
      <c r="M639" s="667"/>
      <c r="N639" s="1366" t="s">
        <v>6611</v>
      </c>
      <c r="O639" s="1366" t="s">
        <v>6579</v>
      </c>
      <c r="P639" s="1366"/>
      <c r="Q639" s="1366"/>
      <c r="R639" s="1366"/>
      <c r="S639" s="1366" t="s">
        <v>6579</v>
      </c>
      <c r="T639" s="1366"/>
      <c r="U639" s="1366"/>
      <c r="V639" s="1375">
        <v>3</v>
      </c>
    </row>
    <row r="640" spans="1:22" s="1360" customFormat="1" ht="47.25">
      <c r="A640" s="1386">
        <v>132</v>
      </c>
      <c r="B640" s="1340">
        <v>131</v>
      </c>
      <c r="C640" s="1375" t="s">
        <v>6612</v>
      </c>
      <c r="D640" s="1375"/>
      <c r="E640" s="1375"/>
      <c r="F640" s="1375"/>
      <c r="G640" s="1720" t="s">
        <v>7683</v>
      </c>
      <c r="H640" s="1375"/>
      <c r="I640" s="1340" t="s">
        <v>6567</v>
      </c>
      <c r="J640" s="1340">
        <v>74</v>
      </c>
      <c r="K640" s="1340">
        <v>23</v>
      </c>
      <c r="L640" s="667">
        <v>328.7</v>
      </c>
      <c r="M640" s="667"/>
      <c r="N640" s="1340" t="s">
        <v>4113</v>
      </c>
      <c r="O640" s="1366" t="s">
        <v>6579</v>
      </c>
      <c r="P640" s="1366"/>
      <c r="Q640" s="1366"/>
      <c r="R640" s="1366"/>
      <c r="S640" s="1340" t="s">
        <v>6613</v>
      </c>
      <c r="T640" s="1340"/>
      <c r="U640" s="1340"/>
      <c r="V640" s="1375">
        <v>3</v>
      </c>
    </row>
    <row r="641" spans="1:22" s="1360" customFormat="1" ht="31.5">
      <c r="A641" s="1446">
        <v>133</v>
      </c>
      <c r="B641" s="1367">
        <v>132</v>
      </c>
      <c r="C641" s="1375" t="s">
        <v>6614</v>
      </c>
      <c r="D641" s="1375"/>
      <c r="E641" s="1375"/>
      <c r="F641" s="1375"/>
      <c r="G641" s="1720" t="s">
        <v>7683</v>
      </c>
      <c r="H641" s="1375"/>
      <c r="I641" s="1340" t="s">
        <v>6567</v>
      </c>
      <c r="J641" s="1340">
        <v>74</v>
      </c>
      <c r="K641" s="1340">
        <v>31</v>
      </c>
      <c r="L641" s="667">
        <v>173.8</v>
      </c>
      <c r="M641" s="667"/>
      <c r="N641" s="1340" t="s">
        <v>1313</v>
      </c>
      <c r="O641" s="1366" t="s">
        <v>6579</v>
      </c>
      <c r="P641" s="1366"/>
      <c r="Q641" s="1366"/>
      <c r="R641" s="1366"/>
      <c r="S641" s="1340" t="s">
        <v>6615</v>
      </c>
      <c r="T641" s="1340"/>
      <c r="U641" s="1340"/>
      <c r="V641" s="1375">
        <v>3</v>
      </c>
    </row>
    <row r="642" spans="1:22" s="1360" customFormat="1" ht="31.5">
      <c r="A642" s="1446">
        <v>153</v>
      </c>
      <c r="B642" s="1367">
        <v>152</v>
      </c>
      <c r="C642" s="1375" t="s">
        <v>6656</v>
      </c>
      <c r="D642" s="1375"/>
      <c r="E642" s="1375"/>
      <c r="F642" s="1375"/>
      <c r="G642" s="1720" t="s">
        <v>7683</v>
      </c>
      <c r="H642" s="1375"/>
      <c r="I642" s="1340" t="s">
        <v>6631</v>
      </c>
      <c r="J642" s="1340">
        <v>27</v>
      </c>
      <c r="K642" s="1340">
        <v>74</v>
      </c>
      <c r="L642" s="667">
        <v>1000</v>
      </c>
      <c r="M642" s="667"/>
      <c r="N642" s="1340" t="s">
        <v>858</v>
      </c>
      <c r="O642" s="1366" t="s">
        <v>6579</v>
      </c>
      <c r="P642" s="1366"/>
      <c r="Q642" s="1366"/>
      <c r="R642" s="1366"/>
      <c r="S642" s="1366" t="s">
        <v>6579</v>
      </c>
      <c r="T642" s="1366"/>
      <c r="U642" s="1366"/>
      <c r="V642" s="1375">
        <v>3</v>
      </c>
    </row>
    <row r="643" spans="1:22" s="1360" customFormat="1" ht="47.25">
      <c r="A643" s="1446">
        <v>207</v>
      </c>
      <c r="B643" s="1367">
        <v>206</v>
      </c>
      <c r="C643" s="1375" t="s">
        <v>6779</v>
      </c>
      <c r="D643" s="1375"/>
      <c r="E643" s="1375"/>
      <c r="F643" s="1375"/>
      <c r="G643" s="1720" t="s">
        <v>7683</v>
      </c>
      <c r="H643" s="1375"/>
      <c r="I643" s="1340" t="s">
        <v>6681</v>
      </c>
      <c r="J643" s="1340">
        <v>20</v>
      </c>
      <c r="K643" s="1340">
        <v>288</v>
      </c>
      <c r="L643" s="1378">
        <v>130.9</v>
      </c>
      <c r="M643" s="1378"/>
      <c r="N643" s="1366" t="s">
        <v>6780</v>
      </c>
      <c r="O643" s="1366" t="s">
        <v>6579</v>
      </c>
      <c r="P643" s="1366"/>
      <c r="Q643" s="1366"/>
      <c r="R643" s="1366"/>
      <c r="S643" s="1340" t="s">
        <v>6779</v>
      </c>
      <c r="T643" s="1340"/>
      <c r="U643" s="1340"/>
      <c r="V643" s="1375">
        <v>3</v>
      </c>
    </row>
    <row r="644" spans="1:22" s="1360" customFormat="1" ht="47.25">
      <c r="A644" s="1446">
        <v>573</v>
      </c>
      <c r="B644" s="1367">
        <v>572</v>
      </c>
      <c r="C644" s="1375" t="s">
        <v>7417</v>
      </c>
      <c r="D644" s="1375"/>
      <c r="E644" s="1375"/>
      <c r="F644" s="1375"/>
      <c r="G644" s="1720" t="s">
        <v>7683</v>
      </c>
      <c r="H644" s="1375"/>
      <c r="I644" s="1340" t="s">
        <v>7387</v>
      </c>
      <c r="J644" s="1409" t="s">
        <v>7418</v>
      </c>
      <c r="K644" s="1366">
        <v>13</v>
      </c>
      <c r="L644" s="667">
        <v>1684.3</v>
      </c>
      <c r="M644" s="667"/>
      <c r="N644" s="1408"/>
      <c r="O644" s="1366" t="s">
        <v>6579</v>
      </c>
      <c r="P644" s="1366"/>
      <c r="Q644" s="1366"/>
      <c r="R644" s="1366"/>
      <c r="S644" s="1340" t="s">
        <v>7419</v>
      </c>
      <c r="T644" s="1340"/>
      <c r="U644" s="1340"/>
      <c r="V644" s="1375">
        <v>3</v>
      </c>
    </row>
    <row r="645" spans="1:22" s="1360" customFormat="1" ht="47.25">
      <c r="A645" s="1446">
        <v>575</v>
      </c>
      <c r="B645" s="1367">
        <v>574</v>
      </c>
      <c r="C645" s="1375" t="s">
        <v>7417</v>
      </c>
      <c r="D645" s="1375"/>
      <c r="E645" s="1375"/>
      <c r="F645" s="1375"/>
      <c r="G645" s="1720" t="s">
        <v>7683</v>
      </c>
      <c r="H645" s="1375"/>
      <c r="I645" s="1340" t="s">
        <v>7387</v>
      </c>
      <c r="J645" s="1409" t="s">
        <v>800</v>
      </c>
      <c r="K645" s="1409" t="s">
        <v>800</v>
      </c>
      <c r="L645" s="667">
        <v>240.9</v>
      </c>
      <c r="M645" s="667"/>
      <c r="N645" s="1408"/>
      <c r="O645" s="1366" t="s">
        <v>6579</v>
      </c>
      <c r="P645" s="1366"/>
      <c r="Q645" s="1366"/>
      <c r="R645" s="1366"/>
      <c r="S645" s="1340" t="s">
        <v>7422</v>
      </c>
      <c r="T645" s="1340"/>
      <c r="U645" s="1340"/>
      <c r="V645" s="1375">
        <v>3</v>
      </c>
    </row>
    <row r="646" spans="1:22" s="1360" customFormat="1" ht="31.5">
      <c r="A646" s="1386">
        <v>576</v>
      </c>
      <c r="B646" s="1340">
        <v>575</v>
      </c>
      <c r="C646" s="1375" t="s">
        <v>7417</v>
      </c>
      <c r="D646" s="1375"/>
      <c r="E646" s="1375"/>
      <c r="F646" s="1375"/>
      <c r="G646" s="1720" t="s">
        <v>7683</v>
      </c>
      <c r="H646" s="1375"/>
      <c r="I646" s="1340" t="s">
        <v>7387</v>
      </c>
      <c r="J646" s="1409" t="s">
        <v>800</v>
      </c>
      <c r="K646" s="1366" t="s">
        <v>512</v>
      </c>
      <c r="L646" s="667">
        <v>434.1</v>
      </c>
      <c r="M646" s="667"/>
      <c r="N646" s="1408"/>
      <c r="O646" s="1366" t="s">
        <v>6579</v>
      </c>
      <c r="P646" s="1366"/>
      <c r="Q646" s="1366"/>
      <c r="R646" s="1366"/>
      <c r="S646" s="1340" t="s">
        <v>7423</v>
      </c>
      <c r="T646" s="1340"/>
      <c r="U646" s="1340"/>
      <c r="V646" s="1375">
        <v>3</v>
      </c>
    </row>
    <row r="647" spans="1:22" s="1360" customFormat="1" ht="78.75">
      <c r="A647" s="1386">
        <v>70</v>
      </c>
      <c r="B647" s="1340">
        <v>69</v>
      </c>
      <c r="C647" s="1340" t="s">
        <v>6534</v>
      </c>
      <c r="D647" s="1340"/>
      <c r="E647" s="1340"/>
      <c r="F647" s="1340"/>
      <c r="G647" s="1720" t="s">
        <v>7683</v>
      </c>
      <c r="H647" s="1340"/>
      <c r="I647" s="1340" t="s">
        <v>6501</v>
      </c>
      <c r="J647" s="1340">
        <v>63</v>
      </c>
      <c r="K647" s="1340" t="s">
        <v>6539</v>
      </c>
      <c r="L647" s="667">
        <v>2657</v>
      </c>
      <c r="M647" s="667"/>
      <c r="N647" s="1366"/>
      <c r="O647" s="1366" t="s">
        <v>6540</v>
      </c>
      <c r="P647" s="1366"/>
      <c r="Q647" s="1366"/>
      <c r="R647" s="1366"/>
      <c r="S647" s="1340" t="s">
        <v>7621</v>
      </c>
      <c r="T647" s="1340"/>
      <c r="U647" s="1340"/>
      <c r="V647" s="1340">
        <v>4</v>
      </c>
    </row>
    <row r="648" spans="1:22" s="1360" customFormat="1" ht="78.75">
      <c r="A648" s="1386">
        <v>110</v>
      </c>
      <c r="B648" s="1340">
        <v>109</v>
      </c>
      <c r="C648" s="1340" t="s">
        <v>6580</v>
      </c>
      <c r="D648" s="1340"/>
      <c r="E648" s="1340"/>
      <c r="F648" s="1340"/>
      <c r="G648" s="1720" t="s">
        <v>7683</v>
      </c>
      <c r="H648" s="1340"/>
      <c r="I648" s="1340" t="s">
        <v>6567</v>
      </c>
      <c r="J648" s="1340">
        <v>37</v>
      </c>
      <c r="K648" s="1340" t="s">
        <v>4184</v>
      </c>
      <c r="L648" s="667">
        <v>155.80000000000001</v>
      </c>
      <c r="M648" s="667"/>
      <c r="N648" s="1366" t="s">
        <v>6568</v>
      </c>
      <c r="O648" s="1366" t="s">
        <v>6540</v>
      </c>
      <c r="P648" s="1366"/>
      <c r="Q648" s="1366"/>
      <c r="R648" s="1366"/>
      <c r="S648" s="1340" t="s">
        <v>6581</v>
      </c>
      <c r="T648" s="1340"/>
      <c r="U648" s="1340"/>
      <c r="V648" s="1340">
        <v>4</v>
      </c>
    </row>
    <row r="649" spans="1:22" s="1360" customFormat="1" ht="94.5">
      <c r="A649" s="1386">
        <v>112</v>
      </c>
      <c r="B649" s="1340">
        <v>111</v>
      </c>
      <c r="C649" s="1340" t="s">
        <v>6585</v>
      </c>
      <c r="D649" s="1340"/>
      <c r="E649" s="1340"/>
      <c r="F649" s="1340"/>
      <c r="G649" s="1720" t="s">
        <v>7683</v>
      </c>
      <c r="H649" s="1340"/>
      <c r="I649" s="1340" t="s">
        <v>6567</v>
      </c>
      <c r="J649" s="1340">
        <v>40</v>
      </c>
      <c r="K649" s="1340">
        <v>8</v>
      </c>
      <c r="L649" s="667">
        <v>197.1</v>
      </c>
      <c r="M649" s="667"/>
      <c r="N649" s="1366" t="s">
        <v>6568</v>
      </c>
      <c r="O649" s="1366" t="s">
        <v>6540</v>
      </c>
      <c r="P649" s="1366"/>
      <c r="Q649" s="1366"/>
      <c r="R649" s="1366"/>
      <c r="S649" s="1340" t="s">
        <v>7623</v>
      </c>
      <c r="T649" s="1340"/>
      <c r="U649" s="1340"/>
      <c r="V649" s="1340">
        <v>4</v>
      </c>
    </row>
    <row r="650" spans="1:22" s="1360" customFormat="1">
      <c r="A650" s="1386">
        <v>332</v>
      </c>
      <c r="B650" s="1340">
        <v>331</v>
      </c>
      <c r="C650" s="1340" t="s">
        <v>7056</v>
      </c>
      <c r="D650" s="1340"/>
      <c r="E650" s="1340"/>
      <c r="F650" s="1340"/>
      <c r="G650" s="1720" t="s">
        <v>7683</v>
      </c>
      <c r="H650" s="1340"/>
      <c r="I650" s="1340" t="s">
        <v>7037</v>
      </c>
      <c r="J650" s="1340">
        <v>23</v>
      </c>
      <c r="K650" s="1340">
        <v>16</v>
      </c>
      <c r="L650" s="667">
        <v>92.8</v>
      </c>
      <c r="M650" s="667"/>
      <c r="N650" s="1366" t="s">
        <v>6962</v>
      </c>
      <c r="O650" s="1366" t="s">
        <v>6540</v>
      </c>
      <c r="P650" s="1366"/>
      <c r="Q650" s="1366"/>
      <c r="R650" s="1366"/>
      <c r="S650" s="1340"/>
      <c r="T650" s="1340"/>
      <c r="U650" s="1340"/>
      <c r="V650" s="1340">
        <v>4</v>
      </c>
    </row>
    <row r="651" spans="1:22" s="1360" customFormat="1" ht="141.75">
      <c r="A651" s="1386">
        <v>20</v>
      </c>
      <c r="B651" s="1340">
        <v>19</v>
      </c>
      <c r="C651" s="1340" t="s">
        <v>6443</v>
      </c>
      <c r="D651" s="1340"/>
      <c r="E651" s="1340"/>
      <c r="F651" s="1340"/>
      <c r="G651" s="1720" t="s">
        <v>7683</v>
      </c>
      <c r="H651" s="1340"/>
      <c r="I651" s="1340" t="s">
        <v>6444</v>
      </c>
      <c r="J651" s="1340">
        <v>15</v>
      </c>
      <c r="K651" s="1340" t="s">
        <v>6445</v>
      </c>
      <c r="L651" s="667">
        <v>2375</v>
      </c>
      <c r="M651" s="667"/>
      <c r="N651" s="1366"/>
      <c r="O651" s="1366" t="s">
        <v>6446</v>
      </c>
      <c r="P651" s="1366"/>
      <c r="Q651" s="1366"/>
      <c r="R651" s="1366"/>
      <c r="S651" s="1340" t="s">
        <v>6447</v>
      </c>
      <c r="T651" s="1340"/>
      <c r="U651" s="1340"/>
      <c r="V651" s="1340">
        <v>6</v>
      </c>
    </row>
    <row r="652" spans="1:22" s="1360" customFormat="1" ht="31.5">
      <c r="A652" s="1446">
        <v>47</v>
      </c>
      <c r="B652" s="1367">
        <v>46</v>
      </c>
      <c r="C652" s="1340" t="s">
        <v>6504</v>
      </c>
      <c r="D652" s="1340"/>
      <c r="E652" s="1340"/>
      <c r="F652" s="1340"/>
      <c r="G652" s="1720" t="s">
        <v>7683</v>
      </c>
      <c r="H652" s="1340"/>
      <c r="I652" s="1340" t="s">
        <v>6501</v>
      </c>
      <c r="J652" s="1340">
        <v>6</v>
      </c>
      <c r="K652" s="1340">
        <v>23</v>
      </c>
      <c r="L652" s="667">
        <v>2570</v>
      </c>
      <c r="M652" s="667"/>
      <c r="N652" s="1366"/>
      <c r="O652" s="1366" t="s">
        <v>6446</v>
      </c>
      <c r="P652" s="1366"/>
      <c r="Q652" s="1366"/>
      <c r="R652" s="1366"/>
      <c r="S652" s="1340" t="s">
        <v>6505</v>
      </c>
      <c r="T652" s="1340"/>
      <c r="U652" s="1340"/>
      <c r="V652" s="1340">
        <v>6</v>
      </c>
    </row>
    <row r="653" spans="1:22" s="1360" customFormat="1" ht="31.5">
      <c r="A653" s="1386">
        <v>56</v>
      </c>
      <c r="B653" s="1340">
        <v>55</v>
      </c>
      <c r="C653" s="1340" t="s">
        <v>6513</v>
      </c>
      <c r="D653" s="1340"/>
      <c r="E653" s="1340"/>
      <c r="F653" s="1340"/>
      <c r="G653" s="1720" t="s">
        <v>7683</v>
      </c>
      <c r="H653" s="1340"/>
      <c r="I653" s="1340" t="s">
        <v>6501</v>
      </c>
      <c r="J653" s="1340">
        <v>25</v>
      </c>
      <c r="K653" s="1340" t="s">
        <v>6518</v>
      </c>
      <c r="L653" s="667">
        <v>5559</v>
      </c>
      <c r="M653" s="667"/>
      <c r="N653" s="1366"/>
      <c r="O653" s="1366" t="s">
        <v>6446</v>
      </c>
      <c r="P653" s="1366"/>
      <c r="Q653" s="1366"/>
      <c r="R653" s="1366"/>
      <c r="S653" s="1340" t="s">
        <v>6519</v>
      </c>
      <c r="T653" s="1340"/>
      <c r="U653" s="1340"/>
      <c r="V653" s="1340">
        <v>6</v>
      </c>
    </row>
    <row r="654" spans="1:22" s="1360" customFormat="1" ht="126">
      <c r="A654" s="1386">
        <v>64</v>
      </c>
      <c r="B654" s="1340">
        <v>63</v>
      </c>
      <c r="C654" s="1372" t="s">
        <v>6525</v>
      </c>
      <c r="D654" s="1372"/>
      <c r="E654" s="1372"/>
      <c r="F654" s="1372"/>
      <c r="G654" s="1720" t="s">
        <v>7683</v>
      </c>
      <c r="H654" s="1372"/>
      <c r="I654" s="1372" t="s">
        <v>6501</v>
      </c>
      <c r="J654" s="1372">
        <v>52</v>
      </c>
      <c r="K654" s="1372">
        <v>9</v>
      </c>
      <c r="L654" s="1373">
        <v>100</v>
      </c>
      <c r="M654" s="1373"/>
      <c r="N654" s="1374" t="s">
        <v>852</v>
      </c>
      <c r="O654" s="1374" t="s">
        <v>6446</v>
      </c>
      <c r="P654" s="1374"/>
      <c r="Q654" s="1374"/>
      <c r="R654" s="1374"/>
      <c r="S654" s="1372" t="s">
        <v>6528</v>
      </c>
      <c r="T654" s="1372"/>
      <c r="U654" s="1372"/>
      <c r="V654" s="1372">
        <v>6</v>
      </c>
    </row>
    <row r="655" spans="1:22" s="1360" customFormat="1" ht="47.25">
      <c r="A655" s="1446">
        <v>67</v>
      </c>
      <c r="B655" s="1367">
        <v>66</v>
      </c>
      <c r="C655" s="1340" t="s">
        <v>6531</v>
      </c>
      <c r="D655" s="1340"/>
      <c r="E655" s="1340"/>
      <c r="F655" s="1340"/>
      <c r="G655" s="1720" t="s">
        <v>7683</v>
      </c>
      <c r="H655" s="1340"/>
      <c r="I655" s="1340" t="s">
        <v>6501</v>
      </c>
      <c r="J655" s="1340">
        <v>60</v>
      </c>
      <c r="K655" s="1340" t="s">
        <v>6532</v>
      </c>
      <c r="L655" s="667">
        <v>1000</v>
      </c>
      <c r="M655" s="667"/>
      <c r="N655" s="1366"/>
      <c r="O655" s="1366" t="s">
        <v>6446</v>
      </c>
      <c r="P655" s="1366"/>
      <c r="Q655" s="1366"/>
      <c r="R655" s="1366"/>
      <c r="S655" s="1340" t="s">
        <v>6533</v>
      </c>
      <c r="T655" s="1340"/>
      <c r="U655" s="1340"/>
      <c r="V655" s="1340">
        <v>6</v>
      </c>
    </row>
    <row r="656" spans="1:22" s="1360" customFormat="1">
      <c r="A656" s="1446">
        <v>69</v>
      </c>
      <c r="B656" s="1367">
        <v>68</v>
      </c>
      <c r="C656" s="1340" t="s">
        <v>6525</v>
      </c>
      <c r="D656" s="1340"/>
      <c r="E656" s="1340"/>
      <c r="F656" s="1340"/>
      <c r="G656" s="1720" t="s">
        <v>7683</v>
      </c>
      <c r="H656" s="1340"/>
      <c r="I656" s="1340" t="s">
        <v>6501</v>
      </c>
      <c r="J656" s="1340">
        <v>61</v>
      </c>
      <c r="K656" s="1340" t="s">
        <v>6537</v>
      </c>
      <c r="L656" s="667">
        <v>300</v>
      </c>
      <c r="M656" s="667"/>
      <c r="N656" s="1366"/>
      <c r="O656" s="1366" t="s">
        <v>6446</v>
      </c>
      <c r="P656" s="1366"/>
      <c r="Q656" s="1366"/>
      <c r="R656" s="1366"/>
      <c r="S656" s="1340" t="s">
        <v>6538</v>
      </c>
      <c r="T656" s="1340"/>
      <c r="U656" s="1340"/>
      <c r="V656" s="1340">
        <v>6</v>
      </c>
    </row>
    <row r="657" spans="1:22" s="1360" customFormat="1" ht="47.25">
      <c r="A657" s="1386">
        <v>72</v>
      </c>
      <c r="B657" s="1340">
        <v>71</v>
      </c>
      <c r="C657" s="1340" t="s">
        <v>6534</v>
      </c>
      <c r="D657" s="1340"/>
      <c r="E657" s="1340"/>
      <c r="F657" s="1340"/>
      <c r="G657" s="1720" t="s">
        <v>7683</v>
      </c>
      <c r="H657" s="1340"/>
      <c r="I657" s="1340" t="s">
        <v>6501</v>
      </c>
      <c r="J657" s="1340">
        <v>72</v>
      </c>
      <c r="K657" s="1340" t="s">
        <v>6543</v>
      </c>
      <c r="L657" s="667"/>
      <c r="M657" s="667"/>
      <c r="N657" s="1366"/>
      <c r="O657" s="1366" t="s">
        <v>6446</v>
      </c>
      <c r="P657" s="1366"/>
      <c r="Q657" s="1366"/>
      <c r="R657" s="1366"/>
      <c r="S657" s="1340" t="s">
        <v>6544</v>
      </c>
      <c r="T657" s="1340"/>
      <c r="U657" s="1340"/>
      <c r="V657" s="1340">
        <v>6</v>
      </c>
    </row>
    <row r="658" spans="1:22" s="1360" customFormat="1">
      <c r="A658" s="1446">
        <v>73</v>
      </c>
      <c r="B658" s="1367">
        <v>72</v>
      </c>
      <c r="C658" s="1340" t="s">
        <v>6545</v>
      </c>
      <c r="D658" s="1340"/>
      <c r="E658" s="1340"/>
      <c r="F658" s="1340"/>
      <c r="G658" s="1720" t="s">
        <v>7683</v>
      </c>
      <c r="H658" s="1340"/>
      <c r="I658" s="1340" t="s">
        <v>6501</v>
      </c>
      <c r="J658" s="1340">
        <v>105</v>
      </c>
      <c r="K658" s="1340" t="s">
        <v>6546</v>
      </c>
      <c r="L658" s="667">
        <v>106003</v>
      </c>
      <c r="M658" s="667"/>
      <c r="N658" s="1366"/>
      <c r="O658" s="1366" t="s">
        <v>6446</v>
      </c>
      <c r="P658" s="1366"/>
      <c r="Q658" s="1366"/>
      <c r="R658" s="1366"/>
      <c r="S658" s="1340" t="s">
        <v>6547</v>
      </c>
      <c r="T658" s="1340"/>
      <c r="U658" s="1340"/>
      <c r="V658" s="1340">
        <v>6</v>
      </c>
    </row>
    <row r="659" spans="1:22" s="1360" customFormat="1" ht="47.25">
      <c r="A659" s="1446">
        <v>75</v>
      </c>
      <c r="B659" s="1367">
        <v>74</v>
      </c>
      <c r="C659" s="1340" t="s">
        <v>6513</v>
      </c>
      <c r="D659" s="1340"/>
      <c r="E659" s="1340"/>
      <c r="F659" s="1340"/>
      <c r="G659" s="1720" t="s">
        <v>7683</v>
      </c>
      <c r="H659" s="1340"/>
      <c r="I659" s="1340" t="s">
        <v>6501</v>
      </c>
      <c r="J659" s="1340">
        <v>108</v>
      </c>
      <c r="K659" s="1340" t="s">
        <v>6550</v>
      </c>
      <c r="L659" s="667">
        <v>584</v>
      </c>
      <c r="M659" s="667"/>
      <c r="N659" s="1366"/>
      <c r="O659" s="1366" t="s">
        <v>6446</v>
      </c>
      <c r="P659" s="1366"/>
      <c r="Q659" s="1366"/>
      <c r="R659" s="1366"/>
      <c r="S659" s="1340" t="s">
        <v>6551</v>
      </c>
      <c r="T659" s="1340"/>
      <c r="U659" s="1340"/>
      <c r="V659" s="1340">
        <v>6</v>
      </c>
    </row>
    <row r="660" spans="1:22" s="1360" customFormat="1" ht="31.5">
      <c r="A660" s="1386">
        <v>76</v>
      </c>
      <c r="B660" s="1340">
        <v>75</v>
      </c>
      <c r="C660" s="1340" t="s">
        <v>6513</v>
      </c>
      <c r="D660" s="1340"/>
      <c r="E660" s="1340"/>
      <c r="F660" s="1340"/>
      <c r="G660" s="1720" t="s">
        <v>7683</v>
      </c>
      <c r="H660" s="1340"/>
      <c r="I660" s="1340" t="s">
        <v>6501</v>
      </c>
      <c r="J660" s="1340">
        <v>108</v>
      </c>
      <c r="K660" s="1340" t="s">
        <v>6552</v>
      </c>
      <c r="L660" s="667">
        <v>745</v>
      </c>
      <c r="M660" s="667"/>
      <c r="N660" s="1366"/>
      <c r="O660" s="1366" t="s">
        <v>6446</v>
      </c>
      <c r="P660" s="1366"/>
      <c r="Q660" s="1366"/>
      <c r="R660" s="1366"/>
      <c r="S660" s="1340" t="s">
        <v>6553</v>
      </c>
      <c r="T660" s="1340"/>
      <c r="U660" s="1340"/>
      <c r="V660" s="1340">
        <v>6</v>
      </c>
    </row>
    <row r="661" spans="1:22" s="1360" customFormat="1" ht="236.25">
      <c r="A661" s="1446">
        <v>79</v>
      </c>
      <c r="B661" s="1367">
        <v>78</v>
      </c>
      <c r="C661" s="1340" t="s">
        <v>6513</v>
      </c>
      <c r="D661" s="1340"/>
      <c r="E661" s="1340"/>
      <c r="F661" s="1340"/>
      <c r="G661" s="1720" t="s">
        <v>7683</v>
      </c>
      <c r="H661" s="1340"/>
      <c r="I661" s="1340" t="s">
        <v>6501</v>
      </c>
      <c r="J661" s="1340" t="s">
        <v>6557</v>
      </c>
      <c r="K661" s="1340">
        <v>69</v>
      </c>
      <c r="L661" s="667">
        <v>37015</v>
      </c>
      <c r="M661" s="667"/>
      <c r="N661" s="1366"/>
      <c r="O661" s="1366" t="s">
        <v>6446</v>
      </c>
      <c r="P661" s="1366"/>
      <c r="Q661" s="1366"/>
      <c r="R661" s="1366"/>
      <c r="S661" s="1340" t="s">
        <v>6558</v>
      </c>
      <c r="T661" s="1340"/>
      <c r="U661" s="1340"/>
      <c r="V661" s="1340">
        <v>6</v>
      </c>
    </row>
    <row r="662" spans="1:22" s="1360" customFormat="1">
      <c r="A662" s="1386">
        <v>80</v>
      </c>
      <c r="B662" s="1340">
        <v>79</v>
      </c>
      <c r="C662" s="1340" t="s">
        <v>6559</v>
      </c>
      <c r="D662" s="1340"/>
      <c r="E662" s="1340"/>
      <c r="F662" s="1340"/>
      <c r="G662" s="1720" t="s">
        <v>7683</v>
      </c>
      <c r="H662" s="1340"/>
      <c r="I662" s="1340" t="s">
        <v>6501</v>
      </c>
      <c r="J662" s="1340"/>
      <c r="K662" s="1340" t="s">
        <v>6560</v>
      </c>
      <c r="L662" s="667"/>
      <c r="M662" s="667"/>
      <c r="N662" s="1366"/>
      <c r="O662" s="1366" t="s">
        <v>6446</v>
      </c>
      <c r="P662" s="1366"/>
      <c r="Q662" s="1366"/>
      <c r="R662" s="1366"/>
      <c r="S662" s="1340" t="s">
        <v>6561</v>
      </c>
      <c r="T662" s="1340"/>
      <c r="U662" s="1340"/>
      <c r="V662" s="1340">
        <v>6</v>
      </c>
    </row>
    <row r="663" spans="1:22" s="1360" customFormat="1" ht="47.25">
      <c r="A663" s="1446">
        <v>111</v>
      </c>
      <c r="B663" s="1367">
        <v>110</v>
      </c>
      <c r="C663" s="1340" t="s">
        <v>6582</v>
      </c>
      <c r="D663" s="1340"/>
      <c r="E663" s="1340"/>
      <c r="F663" s="1340"/>
      <c r="G663" s="1720" t="s">
        <v>7683</v>
      </c>
      <c r="H663" s="1340"/>
      <c r="I663" s="1340" t="s">
        <v>6567</v>
      </c>
      <c r="J663" s="1340">
        <v>38</v>
      </c>
      <c r="K663" s="1376" t="s">
        <v>6583</v>
      </c>
      <c r="L663" s="667">
        <v>150</v>
      </c>
      <c r="M663" s="667"/>
      <c r="N663" s="1366" t="s">
        <v>1669</v>
      </c>
      <c r="O663" s="1366" t="s">
        <v>6446</v>
      </c>
      <c r="P663" s="1366"/>
      <c r="Q663" s="1366"/>
      <c r="R663" s="1366"/>
      <c r="S663" s="1340" t="s">
        <v>6584</v>
      </c>
      <c r="T663" s="1340"/>
      <c r="U663" s="1340"/>
      <c r="V663" s="1340">
        <v>6</v>
      </c>
    </row>
    <row r="664" spans="1:22" s="1360" customFormat="1">
      <c r="A664" s="1446">
        <v>113</v>
      </c>
      <c r="B664" s="1367">
        <v>112</v>
      </c>
      <c r="C664" s="1340" t="s">
        <v>6586</v>
      </c>
      <c r="D664" s="1340"/>
      <c r="E664" s="1340"/>
      <c r="F664" s="1340"/>
      <c r="G664" s="1720" t="s">
        <v>7683</v>
      </c>
      <c r="H664" s="1340"/>
      <c r="I664" s="1340" t="s">
        <v>6567</v>
      </c>
      <c r="J664" s="1340">
        <v>53</v>
      </c>
      <c r="K664" s="1340">
        <v>112</v>
      </c>
      <c r="L664" s="667" t="s">
        <v>6587</v>
      </c>
      <c r="M664" s="667"/>
      <c r="N664" s="1366" t="s">
        <v>1669</v>
      </c>
      <c r="O664" s="1366" t="s">
        <v>6446</v>
      </c>
      <c r="P664" s="1366"/>
      <c r="Q664" s="1366"/>
      <c r="R664" s="1366"/>
      <c r="S664" s="1340" t="s">
        <v>6588</v>
      </c>
      <c r="T664" s="1340"/>
      <c r="U664" s="1340"/>
      <c r="V664" s="1340">
        <v>6</v>
      </c>
    </row>
    <row r="665" spans="1:22" s="1360" customFormat="1">
      <c r="A665" s="1386">
        <v>114</v>
      </c>
      <c r="B665" s="1340">
        <v>113</v>
      </c>
      <c r="C665" s="1340" t="s">
        <v>6586</v>
      </c>
      <c r="D665" s="1340"/>
      <c r="E665" s="1340"/>
      <c r="F665" s="1340"/>
      <c r="G665" s="1720" t="s">
        <v>7683</v>
      </c>
      <c r="H665" s="1340"/>
      <c r="I665" s="1340" t="s">
        <v>6567</v>
      </c>
      <c r="J665" s="1340">
        <v>54</v>
      </c>
      <c r="K665" s="1340">
        <v>103</v>
      </c>
      <c r="L665" s="667">
        <v>144.30000000000001</v>
      </c>
      <c r="M665" s="667"/>
      <c r="N665" s="1366" t="s">
        <v>1669</v>
      </c>
      <c r="O665" s="1366" t="s">
        <v>6446</v>
      </c>
      <c r="P665" s="1366"/>
      <c r="Q665" s="1366"/>
      <c r="R665" s="1366"/>
      <c r="S665" s="1340" t="s">
        <v>6588</v>
      </c>
      <c r="T665" s="1340"/>
      <c r="U665" s="1340"/>
      <c r="V665" s="1340">
        <v>6</v>
      </c>
    </row>
    <row r="666" spans="1:22" s="1360" customFormat="1">
      <c r="A666" s="1446">
        <v>115</v>
      </c>
      <c r="B666" s="1367">
        <v>114</v>
      </c>
      <c r="C666" s="1340" t="s">
        <v>6586</v>
      </c>
      <c r="D666" s="1340"/>
      <c r="E666" s="1340"/>
      <c r="F666" s="1340"/>
      <c r="G666" s="1720" t="s">
        <v>7683</v>
      </c>
      <c r="H666" s="1340"/>
      <c r="I666" s="1340" t="s">
        <v>6567</v>
      </c>
      <c r="J666" s="1340">
        <v>54</v>
      </c>
      <c r="K666" s="1340">
        <v>105</v>
      </c>
      <c r="L666" s="667">
        <v>248.9</v>
      </c>
      <c r="M666" s="667"/>
      <c r="N666" s="1366" t="s">
        <v>1669</v>
      </c>
      <c r="O666" s="1366" t="s">
        <v>6446</v>
      </c>
      <c r="P666" s="1366"/>
      <c r="Q666" s="1366"/>
      <c r="R666" s="1366"/>
      <c r="S666" s="1340" t="s">
        <v>6588</v>
      </c>
      <c r="T666" s="1340"/>
      <c r="U666" s="1340"/>
      <c r="V666" s="1340">
        <v>6</v>
      </c>
    </row>
    <row r="667" spans="1:22" s="1360" customFormat="1">
      <c r="A667" s="1386">
        <v>116</v>
      </c>
      <c r="B667" s="1340">
        <v>115</v>
      </c>
      <c r="C667" s="1340" t="s">
        <v>6589</v>
      </c>
      <c r="D667" s="1340"/>
      <c r="E667" s="1340"/>
      <c r="F667" s="1340"/>
      <c r="G667" s="1720" t="s">
        <v>7683</v>
      </c>
      <c r="H667" s="1340"/>
      <c r="I667" s="1340" t="s">
        <v>6567</v>
      </c>
      <c r="J667" s="1340">
        <v>54</v>
      </c>
      <c r="K667" s="1340">
        <v>189</v>
      </c>
      <c r="L667" s="667">
        <v>86.4</v>
      </c>
      <c r="M667" s="667"/>
      <c r="N667" s="1366" t="s">
        <v>1669</v>
      </c>
      <c r="O667" s="1366" t="s">
        <v>6446</v>
      </c>
      <c r="P667" s="1366"/>
      <c r="Q667" s="1366"/>
      <c r="R667" s="1366"/>
      <c r="S667" s="1340" t="s">
        <v>6588</v>
      </c>
      <c r="T667" s="1340"/>
      <c r="U667" s="1340"/>
      <c r="V667" s="1340">
        <v>6</v>
      </c>
    </row>
    <row r="668" spans="1:22" s="1360" customFormat="1">
      <c r="A668" s="1446">
        <v>117</v>
      </c>
      <c r="B668" s="1367">
        <v>116</v>
      </c>
      <c r="C668" s="1340" t="s">
        <v>6586</v>
      </c>
      <c r="D668" s="1340"/>
      <c r="E668" s="1340"/>
      <c r="F668" s="1340"/>
      <c r="G668" s="1720" t="s">
        <v>7683</v>
      </c>
      <c r="H668" s="1340"/>
      <c r="I668" s="1340" t="s">
        <v>6567</v>
      </c>
      <c r="J668" s="1340">
        <v>54</v>
      </c>
      <c r="K668" s="1340">
        <v>218</v>
      </c>
      <c r="L668" s="667">
        <v>143</v>
      </c>
      <c r="M668" s="667"/>
      <c r="N668" s="1366" t="s">
        <v>1669</v>
      </c>
      <c r="O668" s="1366" t="s">
        <v>6446</v>
      </c>
      <c r="P668" s="1366"/>
      <c r="Q668" s="1366"/>
      <c r="R668" s="1366"/>
      <c r="S668" s="1340" t="s">
        <v>6588</v>
      </c>
      <c r="T668" s="1340"/>
      <c r="U668" s="1340"/>
      <c r="V668" s="1340">
        <v>6</v>
      </c>
    </row>
    <row r="669" spans="1:22" s="1360" customFormat="1">
      <c r="A669" s="1386">
        <v>118</v>
      </c>
      <c r="B669" s="1340">
        <v>117</v>
      </c>
      <c r="C669" s="1340" t="s">
        <v>6586</v>
      </c>
      <c r="D669" s="1340"/>
      <c r="E669" s="1340"/>
      <c r="F669" s="1340"/>
      <c r="G669" s="1720" t="s">
        <v>7683</v>
      </c>
      <c r="H669" s="1340"/>
      <c r="I669" s="1340" t="s">
        <v>6567</v>
      </c>
      <c r="J669" s="1340">
        <v>54</v>
      </c>
      <c r="K669" s="1376" t="s">
        <v>6590</v>
      </c>
      <c r="L669" s="1377">
        <v>266.8</v>
      </c>
      <c r="M669" s="1377"/>
      <c r="N669" s="1366" t="s">
        <v>1669</v>
      </c>
      <c r="O669" s="1366" t="s">
        <v>6446</v>
      </c>
      <c r="P669" s="1366"/>
      <c r="Q669" s="1366"/>
      <c r="R669" s="1366"/>
      <c r="S669" s="1340" t="s">
        <v>6588</v>
      </c>
      <c r="T669" s="1340"/>
      <c r="U669" s="1340"/>
      <c r="V669" s="1340">
        <v>6</v>
      </c>
    </row>
    <row r="670" spans="1:22" s="1360" customFormat="1" ht="252">
      <c r="A670" s="1446">
        <v>119</v>
      </c>
      <c r="B670" s="1367">
        <v>118</v>
      </c>
      <c r="C670" s="1340" t="s">
        <v>6586</v>
      </c>
      <c r="D670" s="1340"/>
      <c r="E670" s="1340"/>
      <c r="F670" s="1340"/>
      <c r="G670" s="1720" t="s">
        <v>7683</v>
      </c>
      <c r="H670" s="1340"/>
      <c r="I670" s="1340" t="s">
        <v>6567</v>
      </c>
      <c r="J670" s="1340">
        <v>55</v>
      </c>
      <c r="K670" s="1340">
        <v>3</v>
      </c>
      <c r="L670" s="667">
        <v>300</v>
      </c>
      <c r="M670" s="667"/>
      <c r="N670" s="1366" t="s">
        <v>1669</v>
      </c>
      <c r="O670" s="1366" t="s">
        <v>6446</v>
      </c>
      <c r="P670" s="1366"/>
      <c r="Q670" s="1366"/>
      <c r="R670" s="1366"/>
      <c r="S670" s="1340" t="s">
        <v>7624</v>
      </c>
      <c r="T670" s="1340"/>
      <c r="U670" s="1340"/>
      <c r="V670" s="1340">
        <v>6</v>
      </c>
    </row>
    <row r="671" spans="1:22" s="1360" customFormat="1">
      <c r="A671" s="1386">
        <v>120</v>
      </c>
      <c r="B671" s="1340">
        <v>119</v>
      </c>
      <c r="C671" s="1340" t="s">
        <v>6586</v>
      </c>
      <c r="D671" s="1340"/>
      <c r="E671" s="1340"/>
      <c r="F671" s="1340"/>
      <c r="G671" s="1720" t="s">
        <v>7683</v>
      </c>
      <c r="H671" s="1340"/>
      <c r="I671" s="1340" t="s">
        <v>6567</v>
      </c>
      <c r="J671" s="1340">
        <v>56</v>
      </c>
      <c r="K671" s="1340">
        <v>23</v>
      </c>
      <c r="L671" s="667" t="s">
        <v>6591</v>
      </c>
      <c r="M671" s="667"/>
      <c r="N671" s="1366" t="s">
        <v>1669</v>
      </c>
      <c r="O671" s="1366" t="s">
        <v>6446</v>
      </c>
      <c r="P671" s="1366"/>
      <c r="Q671" s="1366"/>
      <c r="R671" s="1366"/>
      <c r="S671" s="1340" t="s">
        <v>6588</v>
      </c>
      <c r="T671" s="1340"/>
      <c r="U671" s="1340"/>
      <c r="V671" s="1340">
        <v>6</v>
      </c>
    </row>
    <row r="672" spans="1:22" s="1360" customFormat="1">
      <c r="A672" s="1446">
        <v>121</v>
      </c>
      <c r="B672" s="1367">
        <v>120</v>
      </c>
      <c r="C672" s="1340" t="s">
        <v>6586</v>
      </c>
      <c r="D672" s="1340"/>
      <c r="E672" s="1340"/>
      <c r="F672" s="1340"/>
      <c r="G672" s="1720" t="s">
        <v>7683</v>
      </c>
      <c r="H672" s="1340"/>
      <c r="I672" s="1340" t="s">
        <v>6567</v>
      </c>
      <c r="J672" s="1340">
        <v>56</v>
      </c>
      <c r="K672" s="1340">
        <v>24</v>
      </c>
      <c r="L672" s="667" t="s">
        <v>6592</v>
      </c>
      <c r="M672" s="667"/>
      <c r="N672" s="1366" t="s">
        <v>1669</v>
      </c>
      <c r="O672" s="1366" t="s">
        <v>6446</v>
      </c>
      <c r="P672" s="1366"/>
      <c r="Q672" s="1366"/>
      <c r="R672" s="1366"/>
      <c r="S672" s="1340" t="s">
        <v>6588</v>
      </c>
      <c r="T672" s="1340"/>
      <c r="U672" s="1340"/>
      <c r="V672" s="1340">
        <v>6</v>
      </c>
    </row>
    <row r="673" spans="1:22" s="1360" customFormat="1">
      <c r="A673" s="1386">
        <v>122</v>
      </c>
      <c r="B673" s="1340">
        <v>121</v>
      </c>
      <c r="C673" s="1340" t="s">
        <v>6586</v>
      </c>
      <c r="D673" s="1340"/>
      <c r="E673" s="1340"/>
      <c r="F673" s="1340"/>
      <c r="G673" s="1720" t="s">
        <v>7683</v>
      </c>
      <c r="H673" s="1340"/>
      <c r="I673" s="1340" t="s">
        <v>6567</v>
      </c>
      <c r="J673" s="1340">
        <v>56</v>
      </c>
      <c r="K673" s="1340">
        <v>25</v>
      </c>
      <c r="L673" s="667" t="s">
        <v>6593</v>
      </c>
      <c r="M673" s="667"/>
      <c r="N673" s="1366" t="s">
        <v>1669</v>
      </c>
      <c r="O673" s="1366" t="s">
        <v>6446</v>
      </c>
      <c r="P673" s="1366"/>
      <c r="Q673" s="1366"/>
      <c r="R673" s="1366"/>
      <c r="S673" s="1340" t="s">
        <v>6588</v>
      </c>
      <c r="T673" s="1340"/>
      <c r="U673" s="1340"/>
      <c r="V673" s="1340">
        <v>6</v>
      </c>
    </row>
    <row r="674" spans="1:22" s="1360" customFormat="1">
      <c r="A674" s="1446">
        <v>123</v>
      </c>
      <c r="B674" s="1367">
        <v>122</v>
      </c>
      <c r="C674" s="1340" t="s">
        <v>6594</v>
      </c>
      <c r="D674" s="1340"/>
      <c r="E674" s="1340"/>
      <c r="F674" s="1340"/>
      <c r="G674" s="1720" t="s">
        <v>7683</v>
      </c>
      <c r="H674" s="1340"/>
      <c r="I674" s="1340" t="s">
        <v>6567</v>
      </c>
      <c r="J674" s="1340">
        <v>56</v>
      </c>
      <c r="K674" s="1340">
        <v>71</v>
      </c>
      <c r="L674" s="667" t="s">
        <v>6595</v>
      </c>
      <c r="M674" s="667"/>
      <c r="N674" s="1366" t="s">
        <v>1669</v>
      </c>
      <c r="O674" s="1366" t="s">
        <v>6446</v>
      </c>
      <c r="P674" s="1366"/>
      <c r="Q674" s="1366"/>
      <c r="R674" s="1366"/>
      <c r="S674" s="1340"/>
      <c r="T674" s="1340"/>
      <c r="U674" s="1340"/>
      <c r="V674" s="1340">
        <v>6</v>
      </c>
    </row>
    <row r="675" spans="1:22" s="1360" customFormat="1">
      <c r="A675" s="1386">
        <v>124</v>
      </c>
      <c r="B675" s="1340">
        <v>123</v>
      </c>
      <c r="C675" s="1340" t="s">
        <v>6596</v>
      </c>
      <c r="D675" s="1340"/>
      <c r="E675" s="1340"/>
      <c r="F675" s="1340"/>
      <c r="G675" s="1720" t="s">
        <v>7683</v>
      </c>
      <c r="H675" s="1340"/>
      <c r="I675" s="1340" t="s">
        <v>6567</v>
      </c>
      <c r="J675" s="1340">
        <v>56</v>
      </c>
      <c r="K675" s="1340">
        <v>73</v>
      </c>
      <c r="L675" s="667" t="s">
        <v>6597</v>
      </c>
      <c r="M675" s="667"/>
      <c r="N675" s="1366" t="s">
        <v>1669</v>
      </c>
      <c r="O675" s="1366" t="s">
        <v>6446</v>
      </c>
      <c r="P675" s="1366"/>
      <c r="Q675" s="1366"/>
      <c r="R675" s="1366"/>
      <c r="S675" s="1340"/>
      <c r="T675" s="1340"/>
      <c r="U675" s="1340"/>
      <c r="V675" s="1340">
        <v>6</v>
      </c>
    </row>
    <row r="676" spans="1:22" s="1360" customFormat="1" ht="47.25">
      <c r="A676" s="1446">
        <v>125</v>
      </c>
      <c r="B676" s="1367">
        <v>124</v>
      </c>
      <c r="C676" s="1340" t="s">
        <v>6596</v>
      </c>
      <c r="D676" s="1340"/>
      <c r="E676" s="1340"/>
      <c r="F676" s="1340"/>
      <c r="G676" s="1720" t="s">
        <v>7683</v>
      </c>
      <c r="H676" s="1340"/>
      <c r="I676" s="1340" t="s">
        <v>6567</v>
      </c>
      <c r="J676" s="1340">
        <v>56</v>
      </c>
      <c r="K676" s="1340">
        <v>74</v>
      </c>
      <c r="L676" s="667" t="s">
        <v>6598</v>
      </c>
      <c r="M676" s="667"/>
      <c r="N676" s="1366" t="s">
        <v>1669</v>
      </c>
      <c r="O676" s="1366" t="s">
        <v>6446</v>
      </c>
      <c r="P676" s="1366"/>
      <c r="Q676" s="1366"/>
      <c r="R676" s="1366"/>
      <c r="S676" s="1340" t="s">
        <v>6599</v>
      </c>
      <c r="T676" s="1340"/>
      <c r="U676" s="1340"/>
      <c r="V676" s="1340">
        <v>6</v>
      </c>
    </row>
    <row r="677" spans="1:22" s="1360" customFormat="1" ht="47.25">
      <c r="A677" s="1386">
        <v>126</v>
      </c>
      <c r="B677" s="1340">
        <v>125</v>
      </c>
      <c r="C677" s="1340" t="s">
        <v>6596</v>
      </c>
      <c r="D677" s="1340"/>
      <c r="E677" s="1340"/>
      <c r="F677" s="1340"/>
      <c r="G677" s="1720" t="s">
        <v>7683</v>
      </c>
      <c r="H677" s="1340"/>
      <c r="I677" s="1340" t="s">
        <v>6567</v>
      </c>
      <c r="J677" s="1340">
        <v>56</v>
      </c>
      <c r="K677" s="1340">
        <v>81</v>
      </c>
      <c r="L677" s="667" t="s">
        <v>6600</v>
      </c>
      <c r="M677" s="667"/>
      <c r="N677" s="1366" t="s">
        <v>1669</v>
      </c>
      <c r="O677" s="1366" t="s">
        <v>6446</v>
      </c>
      <c r="P677" s="1366"/>
      <c r="Q677" s="1366"/>
      <c r="R677" s="1366"/>
      <c r="S677" s="1340" t="s">
        <v>6601</v>
      </c>
      <c r="T677" s="1340"/>
      <c r="U677" s="1340"/>
      <c r="V677" s="1340">
        <v>6</v>
      </c>
    </row>
    <row r="678" spans="1:22" s="1360" customFormat="1">
      <c r="A678" s="1446">
        <v>127</v>
      </c>
      <c r="B678" s="1367">
        <v>126</v>
      </c>
      <c r="C678" s="1340" t="s">
        <v>6596</v>
      </c>
      <c r="D678" s="1340"/>
      <c r="E678" s="1340"/>
      <c r="F678" s="1340"/>
      <c r="G678" s="1720" t="s">
        <v>7683</v>
      </c>
      <c r="H678" s="1340"/>
      <c r="I678" s="1340" t="s">
        <v>6567</v>
      </c>
      <c r="J678" s="1340">
        <v>56</v>
      </c>
      <c r="K678" s="1340">
        <v>82</v>
      </c>
      <c r="L678" s="667" t="s">
        <v>6602</v>
      </c>
      <c r="M678" s="667"/>
      <c r="N678" s="1366" t="s">
        <v>1669</v>
      </c>
      <c r="O678" s="1366" t="s">
        <v>6446</v>
      </c>
      <c r="P678" s="1366"/>
      <c r="Q678" s="1366"/>
      <c r="R678" s="1366"/>
      <c r="S678" s="1340"/>
      <c r="T678" s="1340"/>
      <c r="U678" s="1340"/>
      <c r="V678" s="1340">
        <v>6</v>
      </c>
    </row>
    <row r="679" spans="1:22" s="1360" customFormat="1" ht="47.25">
      <c r="A679" s="1386">
        <v>128</v>
      </c>
      <c r="B679" s="1340">
        <v>127</v>
      </c>
      <c r="C679" s="1340" t="s">
        <v>6596</v>
      </c>
      <c r="D679" s="1340"/>
      <c r="E679" s="1340"/>
      <c r="F679" s="1340"/>
      <c r="G679" s="1720" t="s">
        <v>7683</v>
      </c>
      <c r="H679" s="1340"/>
      <c r="I679" s="1340" t="s">
        <v>6567</v>
      </c>
      <c r="J679" s="1340">
        <v>56</v>
      </c>
      <c r="K679" s="1340">
        <v>83</v>
      </c>
      <c r="L679" s="667" t="s">
        <v>6603</v>
      </c>
      <c r="M679" s="667"/>
      <c r="N679" s="1366" t="s">
        <v>1669</v>
      </c>
      <c r="O679" s="1366" t="s">
        <v>6446</v>
      </c>
      <c r="P679" s="1366"/>
      <c r="Q679" s="1366"/>
      <c r="R679" s="1366"/>
      <c r="S679" s="1340" t="s">
        <v>6604</v>
      </c>
      <c r="T679" s="1340"/>
      <c r="U679" s="1340"/>
      <c r="V679" s="1340">
        <v>6</v>
      </c>
    </row>
    <row r="680" spans="1:22" s="1360" customFormat="1">
      <c r="A680" s="1446">
        <v>129</v>
      </c>
      <c r="B680" s="1367">
        <v>128</v>
      </c>
      <c r="C680" s="1340" t="s">
        <v>6596</v>
      </c>
      <c r="D680" s="1340"/>
      <c r="E680" s="1340"/>
      <c r="F680" s="1340"/>
      <c r="G680" s="1720" t="s">
        <v>7683</v>
      </c>
      <c r="H680" s="1340"/>
      <c r="I680" s="1340" t="s">
        <v>6567</v>
      </c>
      <c r="J680" s="1340">
        <v>56</v>
      </c>
      <c r="K680" s="1340">
        <v>84</v>
      </c>
      <c r="L680" s="667" t="s">
        <v>6605</v>
      </c>
      <c r="M680" s="667"/>
      <c r="N680" s="1366" t="s">
        <v>1669</v>
      </c>
      <c r="O680" s="1366" t="s">
        <v>6446</v>
      </c>
      <c r="P680" s="1366"/>
      <c r="Q680" s="1366"/>
      <c r="R680" s="1366"/>
      <c r="S680" s="1340"/>
      <c r="T680" s="1340"/>
      <c r="U680" s="1340"/>
      <c r="V680" s="1340">
        <v>6</v>
      </c>
    </row>
    <row r="681" spans="1:22" s="1360" customFormat="1" ht="47.25">
      <c r="A681" s="1386">
        <v>134</v>
      </c>
      <c r="B681" s="1340">
        <v>133</v>
      </c>
      <c r="C681" s="1340" t="s">
        <v>6596</v>
      </c>
      <c r="D681" s="1340"/>
      <c r="E681" s="1340"/>
      <c r="F681" s="1340"/>
      <c r="G681" s="1720" t="s">
        <v>7683</v>
      </c>
      <c r="H681" s="1340"/>
      <c r="I681" s="1340" t="s">
        <v>6567</v>
      </c>
      <c r="J681" s="1340">
        <v>74</v>
      </c>
      <c r="K681" s="1376" t="s">
        <v>6616</v>
      </c>
      <c r="L681" s="667">
        <v>1000</v>
      </c>
      <c r="M681" s="667"/>
      <c r="N681" s="1366" t="s">
        <v>6611</v>
      </c>
      <c r="O681" s="1366" t="s">
        <v>6446</v>
      </c>
      <c r="P681" s="1366"/>
      <c r="Q681" s="1366"/>
      <c r="R681" s="1366"/>
      <c r="S681" s="1340" t="s">
        <v>6617</v>
      </c>
      <c r="T681" s="1340"/>
      <c r="U681" s="1340"/>
      <c r="V681" s="1340">
        <v>6</v>
      </c>
    </row>
    <row r="682" spans="1:22" s="1360" customFormat="1" ht="47.25">
      <c r="A682" s="1446">
        <v>135</v>
      </c>
      <c r="B682" s="1367">
        <v>134</v>
      </c>
      <c r="C682" s="1340" t="s">
        <v>6596</v>
      </c>
      <c r="D682" s="1340"/>
      <c r="E682" s="1340"/>
      <c r="F682" s="1340"/>
      <c r="G682" s="1720" t="s">
        <v>7683</v>
      </c>
      <c r="H682" s="1340"/>
      <c r="I682" s="1340" t="s">
        <v>6567</v>
      </c>
      <c r="J682" s="1340">
        <v>74</v>
      </c>
      <c r="K682" s="1376" t="s">
        <v>6520</v>
      </c>
      <c r="L682" s="667">
        <v>5000</v>
      </c>
      <c r="M682" s="667"/>
      <c r="N682" s="1340" t="s">
        <v>6611</v>
      </c>
      <c r="O682" s="1366" t="s">
        <v>6446</v>
      </c>
      <c r="P682" s="1366"/>
      <c r="Q682" s="1366"/>
      <c r="R682" s="1366"/>
      <c r="S682" s="1340" t="s">
        <v>6618</v>
      </c>
      <c r="T682" s="1340"/>
      <c r="U682" s="1340"/>
      <c r="V682" s="1340">
        <v>6</v>
      </c>
    </row>
    <row r="683" spans="1:22" s="1360" customFormat="1" ht="47.25">
      <c r="A683" s="1386">
        <v>136</v>
      </c>
      <c r="B683" s="1340">
        <v>135</v>
      </c>
      <c r="C683" s="1340" t="s">
        <v>6619</v>
      </c>
      <c r="D683" s="1340"/>
      <c r="E683" s="1340"/>
      <c r="F683" s="1340"/>
      <c r="G683" s="1720" t="s">
        <v>7683</v>
      </c>
      <c r="H683" s="1340"/>
      <c r="I683" s="1340" t="s">
        <v>6567</v>
      </c>
      <c r="J683" s="1340">
        <v>74</v>
      </c>
      <c r="K683" s="1376" t="s">
        <v>6620</v>
      </c>
      <c r="L683" s="667">
        <v>10915</v>
      </c>
      <c r="M683" s="667"/>
      <c r="N683" s="1366" t="s">
        <v>858</v>
      </c>
      <c r="O683" s="1366" t="s">
        <v>6446</v>
      </c>
      <c r="P683" s="1366"/>
      <c r="Q683" s="1366"/>
      <c r="R683" s="1366"/>
      <c r="S683" s="1340" t="s">
        <v>7625</v>
      </c>
      <c r="T683" s="1340"/>
      <c r="U683" s="1340"/>
      <c r="V683" s="1340">
        <v>6</v>
      </c>
    </row>
    <row r="684" spans="1:22" s="1360" customFormat="1" ht="63">
      <c r="A684" s="1446">
        <v>137</v>
      </c>
      <c r="B684" s="1367">
        <v>136</v>
      </c>
      <c r="C684" s="1340" t="s">
        <v>6619</v>
      </c>
      <c r="D684" s="1340"/>
      <c r="E684" s="1340"/>
      <c r="F684" s="1340"/>
      <c r="G684" s="1720" t="s">
        <v>7683</v>
      </c>
      <c r="H684" s="1340"/>
      <c r="I684" s="1340" t="s">
        <v>6567</v>
      </c>
      <c r="J684" s="1340">
        <v>75</v>
      </c>
      <c r="K684" s="1376" t="s">
        <v>6621</v>
      </c>
      <c r="L684" s="667">
        <v>1264</v>
      </c>
      <c r="M684" s="667"/>
      <c r="N684" s="1366" t="s">
        <v>858</v>
      </c>
      <c r="O684" s="1366" t="s">
        <v>6446</v>
      </c>
      <c r="P684" s="1366"/>
      <c r="Q684" s="1366"/>
      <c r="R684" s="1366"/>
      <c r="S684" s="1340" t="s">
        <v>7626</v>
      </c>
      <c r="T684" s="1340"/>
      <c r="U684" s="1340"/>
      <c r="V684" s="1340">
        <v>6</v>
      </c>
    </row>
    <row r="685" spans="1:22" s="1360" customFormat="1" ht="47.25">
      <c r="A685" s="1386">
        <v>138</v>
      </c>
      <c r="B685" s="1340">
        <v>137</v>
      </c>
      <c r="C685" s="1340" t="s">
        <v>6619</v>
      </c>
      <c r="D685" s="1340"/>
      <c r="E685" s="1340"/>
      <c r="F685" s="1340"/>
      <c r="G685" s="1720" t="s">
        <v>7683</v>
      </c>
      <c r="H685" s="1340"/>
      <c r="I685" s="1340" t="s">
        <v>6567</v>
      </c>
      <c r="J685" s="1340">
        <v>75</v>
      </c>
      <c r="K685" s="1376" t="s">
        <v>6622</v>
      </c>
      <c r="L685" s="667">
        <v>9872</v>
      </c>
      <c r="M685" s="667"/>
      <c r="N685" s="1366" t="s">
        <v>858</v>
      </c>
      <c r="O685" s="1366" t="s">
        <v>6446</v>
      </c>
      <c r="P685" s="1366"/>
      <c r="Q685" s="1366"/>
      <c r="R685" s="1366"/>
      <c r="S685" s="1340" t="s">
        <v>7627</v>
      </c>
      <c r="T685" s="1340"/>
      <c r="U685" s="1340"/>
      <c r="V685" s="1340">
        <v>6</v>
      </c>
    </row>
    <row r="686" spans="1:22" s="1360" customFormat="1" ht="31.5">
      <c r="A686" s="1386">
        <v>144</v>
      </c>
      <c r="B686" s="1340">
        <v>143</v>
      </c>
      <c r="C686" s="1340" t="s">
        <v>6637</v>
      </c>
      <c r="D686" s="1340"/>
      <c r="E686" s="1340"/>
      <c r="F686" s="1340"/>
      <c r="G686" s="1720" t="s">
        <v>7683</v>
      </c>
      <c r="H686" s="1340"/>
      <c r="I686" s="1340" t="s">
        <v>6631</v>
      </c>
      <c r="J686" s="1340">
        <v>3</v>
      </c>
      <c r="K686" s="1340" t="s">
        <v>6638</v>
      </c>
      <c r="L686" s="667">
        <v>454</v>
      </c>
      <c r="M686" s="667"/>
      <c r="N686" s="1366" t="s">
        <v>1955</v>
      </c>
      <c r="O686" s="1366" t="s">
        <v>6446</v>
      </c>
      <c r="P686" s="1366"/>
      <c r="Q686" s="1366"/>
      <c r="R686" s="1366"/>
      <c r="S686" s="1340" t="s">
        <v>6639</v>
      </c>
      <c r="T686" s="1340"/>
      <c r="U686" s="1340"/>
      <c r="V686" s="1340">
        <v>6</v>
      </c>
    </row>
    <row r="687" spans="1:22" s="1360" customFormat="1">
      <c r="A687" s="1386">
        <v>154</v>
      </c>
      <c r="B687" s="1340">
        <v>153</v>
      </c>
      <c r="C687" s="1340" t="s">
        <v>6596</v>
      </c>
      <c r="D687" s="1340"/>
      <c r="E687" s="1340"/>
      <c r="F687" s="1340"/>
      <c r="G687" s="1720" t="s">
        <v>7683</v>
      </c>
      <c r="H687" s="1340"/>
      <c r="I687" s="1340" t="s">
        <v>6631</v>
      </c>
      <c r="J687" s="1340">
        <v>56</v>
      </c>
      <c r="K687" s="1340">
        <v>167</v>
      </c>
      <c r="L687" s="667">
        <v>50.9</v>
      </c>
      <c r="M687" s="667"/>
      <c r="N687" s="1366" t="s">
        <v>1669</v>
      </c>
      <c r="O687" s="1366" t="s">
        <v>6446</v>
      </c>
      <c r="P687" s="1366"/>
      <c r="Q687" s="1366"/>
      <c r="R687" s="1366"/>
      <c r="S687" s="1340"/>
      <c r="T687" s="1340"/>
      <c r="U687" s="1340"/>
      <c r="V687" s="1340">
        <v>6</v>
      </c>
    </row>
    <row r="688" spans="1:22" s="1360" customFormat="1" ht="94.5">
      <c r="A688" s="1386">
        <v>164</v>
      </c>
      <c r="B688" s="1340">
        <v>163</v>
      </c>
      <c r="C688" s="1340" t="s">
        <v>6675</v>
      </c>
      <c r="D688" s="1340"/>
      <c r="E688" s="1340"/>
      <c r="F688" s="1340"/>
      <c r="G688" s="1720" t="s">
        <v>7683</v>
      </c>
      <c r="H688" s="1340"/>
      <c r="I688" s="1340" t="s">
        <v>6659</v>
      </c>
      <c r="J688" s="1340" t="s">
        <v>6676</v>
      </c>
      <c r="K688" s="1340" t="s">
        <v>6677</v>
      </c>
      <c r="L688" s="667">
        <v>1300</v>
      </c>
      <c r="M688" s="667"/>
      <c r="N688" s="1340" t="s">
        <v>6678</v>
      </c>
      <c r="O688" s="1366" t="s">
        <v>6446</v>
      </c>
      <c r="P688" s="1366"/>
      <c r="Q688" s="1366"/>
      <c r="R688" s="1366"/>
      <c r="S688" s="1340" t="s">
        <v>6679</v>
      </c>
      <c r="T688" s="1340"/>
      <c r="U688" s="1340"/>
      <c r="V688" s="1340">
        <v>6</v>
      </c>
    </row>
    <row r="689" spans="1:22" s="1360" customFormat="1" ht="63">
      <c r="A689" s="1386">
        <v>166</v>
      </c>
      <c r="B689" s="1340">
        <v>165</v>
      </c>
      <c r="C689" s="1340" t="s">
        <v>6683</v>
      </c>
      <c r="D689" s="1340"/>
      <c r="E689" s="1340"/>
      <c r="F689" s="1340"/>
      <c r="G689" s="1720" t="s">
        <v>7683</v>
      </c>
      <c r="H689" s="1340"/>
      <c r="I689" s="1340" t="s">
        <v>6681</v>
      </c>
      <c r="J689" s="1340">
        <v>1</v>
      </c>
      <c r="K689" s="1340" t="s">
        <v>6684</v>
      </c>
      <c r="L689" s="667">
        <v>51.6</v>
      </c>
      <c r="M689" s="667"/>
      <c r="N689" s="1366" t="s">
        <v>6685</v>
      </c>
      <c r="O689" s="1366" t="s">
        <v>6446</v>
      </c>
      <c r="P689" s="1366"/>
      <c r="Q689" s="1366"/>
      <c r="R689" s="1366"/>
      <c r="S689" s="1340" t="s">
        <v>6686</v>
      </c>
      <c r="T689" s="1340"/>
      <c r="U689" s="1340"/>
      <c r="V689" s="1340">
        <v>6</v>
      </c>
    </row>
    <row r="690" spans="1:22" s="1360" customFormat="1" ht="63">
      <c r="A690" s="1446">
        <v>167</v>
      </c>
      <c r="B690" s="1367">
        <v>166</v>
      </c>
      <c r="C690" s="1340" t="s">
        <v>6687</v>
      </c>
      <c r="D690" s="1340"/>
      <c r="E690" s="1340"/>
      <c r="F690" s="1340"/>
      <c r="G690" s="1720" t="s">
        <v>7683</v>
      </c>
      <c r="H690" s="1340"/>
      <c r="I690" s="1340" t="s">
        <v>6681</v>
      </c>
      <c r="J690" s="1340">
        <v>1</v>
      </c>
      <c r="K690" s="1340" t="s">
        <v>6684</v>
      </c>
      <c r="L690" s="667">
        <v>186.9</v>
      </c>
      <c r="M690" s="667"/>
      <c r="N690" s="1366" t="s">
        <v>6685</v>
      </c>
      <c r="O690" s="1366" t="s">
        <v>6446</v>
      </c>
      <c r="P690" s="1366"/>
      <c r="Q690" s="1366"/>
      <c r="R690" s="1366"/>
      <c r="S690" s="1340" t="s">
        <v>6688</v>
      </c>
      <c r="T690" s="1340"/>
      <c r="U690" s="1340"/>
      <c r="V690" s="1340">
        <v>6</v>
      </c>
    </row>
    <row r="691" spans="1:22" s="1360" customFormat="1" ht="63">
      <c r="A691" s="1386">
        <v>168</v>
      </c>
      <c r="B691" s="1340">
        <v>167</v>
      </c>
      <c r="C691" s="1340" t="s">
        <v>6689</v>
      </c>
      <c r="D691" s="1340"/>
      <c r="E691" s="1340"/>
      <c r="F691" s="1340"/>
      <c r="G691" s="1720" t="s">
        <v>7683</v>
      </c>
      <c r="H691" s="1340"/>
      <c r="I691" s="1340" t="s">
        <v>6681</v>
      </c>
      <c r="J691" s="1340">
        <v>2</v>
      </c>
      <c r="K691" s="1340" t="s">
        <v>6684</v>
      </c>
      <c r="L691" s="667">
        <v>72.7</v>
      </c>
      <c r="M691" s="667"/>
      <c r="N691" s="1366" t="s">
        <v>6685</v>
      </c>
      <c r="O691" s="1366" t="s">
        <v>6446</v>
      </c>
      <c r="P691" s="1366"/>
      <c r="Q691" s="1366"/>
      <c r="R691" s="1366"/>
      <c r="S691" s="1340" t="s">
        <v>6690</v>
      </c>
      <c r="T691" s="1340"/>
      <c r="U691" s="1340"/>
      <c r="V691" s="1340">
        <v>6</v>
      </c>
    </row>
    <row r="692" spans="1:22" s="1360" customFormat="1" ht="63">
      <c r="A692" s="1446">
        <v>169</v>
      </c>
      <c r="B692" s="1367">
        <v>168</v>
      </c>
      <c r="C692" s="1340" t="s">
        <v>6691</v>
      </c>
      <c r="D692" s="1340"/>
      <c r="E692" s="1340"/>
      <c r="F692" s="1340"/>
      <c r="G692" s="1720" t="s">
        <v>7683</v>
      </c>
      <c r="H692" s="1340"/>
      <c r="I692" s="1340" t="s">
        <v>6681</v>
      </c>
      <c r="J692" s="1340">
        <v>2</v>
      </c>
      <c r="K692" s="1340" t="s">
        <v>6684</v>
      </c>
      <c r="L692" s="667">
        <v>107.6</v>
      </c>
      <c r="M692" s="667"/>
      <c r="N692" s="1366" t="s">
        <v>6685</v>
      </c>
      <c r="O692" s="1366" t="s">
        <v>6446</v>
      </c>
      <c r="P692" s="1366"/>
      <c r="Q692" s="1366"/>
      <c r="R692" s="1366"/>
      <c r="S692" s="1340" t="s">
        <v>6692</v>
      </c>
      <c r="T692" s="1340"/>
      <c r="U692" s="1340"/>
      <c r="V692" s="1340">
        <v>6</v>
      </c>
    </row>
    <row r="693" spans="1:22" s="1360" customFormat="1" ht="63">
      <c r="A693" s="1386">
        <v>170</v>
      </c>
      <c r="B693" s="1340">
        <v>169</v>
      </c>
      <c r="C693" s="1340" t="s">
        <v>6693</v>
      </c>
      <c r="D693" s="1340"/>
      <c r="E693" s="1340"/>
      <c r="F693" s="1340"/>
      <c r="G693" s="1720" t="s">
        <v>7683</v>
      </c>
      <c r="H693" s="1340"/>
      <c r="I693" s="1340" t="s">
        <v>6681</v>
      </c>
      <c r="J693" s="1340">
        <v>2</v>
      </c>
      <c r="K693" s="1340" t="s">
        <v>6694</v>
      </c>
      <c r="L693" s="667">
        <v>188</v>
      </c>
      <c r="M693" s="667"/>
      <c r="N693" s="1366" t="s">
        <v>6685</v>
      </c>
      <c r="O693" s="1366" t="s">
        <v>6446</v>
      </c>
      <c r="P693" s="1366"/>
      <c r="Q693" s="1366"/>
      <c r="R693" s="1366"/>
      <c r="S693" s="1340" t="s">
        <v>6695</v>
      </c>
      <c r="T693" s="1340"/>
      <c r="U693" s="1340"/>
      <c r="V693" s="1340">
        <v>6</v>
      </c>
    </row>
    <row r="694" spans="1:22" s="1360" customFormat="1" ht="63">
      <c r="A694" s="1446">
        <v>171</v>
      </c>
      <c r="B694" s="1367">
        <v>170</v>
      </c>
      <c r="C694" s="1340" t="s">
        <v>6696</v>
      </c>
      <c r="D694" s="1340"/>
      <c r="E694" s="1340"/>
      <c r="F694" s="1340"/>
      <c r="G694" s="1720" t="s">
        <v>7683</v>
      </c>
      <c r="H694" s="1340"/>
      <c r="I694" s="1340" t="s">
        <v>6681</v>
      </c>
      <c r="J694" s="1340">
        <v>2</v>
      </c>
      <c r="K694" s="1340" t="s">
        <v>6694</v>
      </c>
      <c r="L694" s="667">
        <v>318.5</v>
      </c>
      <c r="M694" s="667"/>
      <c r="N694" s="1366" t="s">
        <v>6685</v>
      </c>
      <c r="O694" s="1366" t="s">
        <v>6446</v>
      </c>
      <c r="P694" s="1366"/>
      <c r="Q694" s="1366"/>
      <c r="R694" s="1366"/>
      <c r="S694" s="1340" t="s">
        <v>6697</v>
      </c>
      <c r="T694" s="1340"/>
      <c r="U694" s="1340"/>
      <c r="V694" s="1340">
        <v>6</v>
      </c>
    </row>
    <row r="695" spans="1:22" s="1360" customFormat="1" ht="63">
      <c r="A695" s="1386">
        <v>172</v>
      </c>
      <c r="B695" s="1340">
        <v>171</v>
      </c>
      <c r="C695" s="1340" t="s">
        <v>6698</v>
      </c>
      <c r="D695" s="1340"/>
      <c r="E695" s="1340"/>
      <c r="F695" s="1340"/>
      <c r="G695" s="1720" t="s">
        <v>7683</v>
      </c>
      <c r="H695" s="1340"/>
      <c r="I695" s="1340" t="s">
        <v>6681</v>
      </c>
      <c r="J695" s="1340">
        <v>3</v>
      </c>
      <c r="K695" s="1340" t="s">
        <v>6684</v>
      </c>
      <c r="L695" s="667">
        <v>23.2</v>
      </c>
      <c r="M695" s="667"/>
      <c r="N695" s="1366" t="s">
        <v>6685</v>
      </c>
      <c r="O695" s="1366" t="s">
        <v>6446</v>
      </c>
      <c r="P695" s="1366"/>
      <c r="Q695" s="1366"/>
      <c r="R695" s="1366"/>
      <c r="S695" s="1340" t="s">
        <v>6699</v>
      </c>
      <c r="T695" s="1340"/>
      <c r="U695" s="1340"/>
      <c r="V695" s="1340">
        <v>6</v>
      </c>
    </row>
    <row r="696" spans="1:22" s="1360" customFormat="1" ht="63">
      <c r="A696" s="1446">
        <v>173</v>
      </c>
      <c r="B696" s="1367">
        <v>172</v>
      </c>
      <c r="C696" s="1340" t="s">
        <v>6700</v>
      </c>
      <c r="D696" s="1340"/>
      <c r="E696" s="1340"/>
      <c r="F696" s="1340"/>
      <c r="G696" s="1720" t="s">
        <v>7683</v>
      </c>
      <c r="H696" s="1340"/>
      <c r="I696" s="1340" t="s">
        <v>6681</v>
      </c>
      <c r="J696" s="1340">
        <v>3</v>
      </c>
      <c r="K696" s="1340" t="s">
        <v>6694</v>
      </c>
      <c r="L696" s="667">
        <v>330.5</v>
      </c>
      <c r="M696" s="667"/>
      <c r="N696" s="1366" t="s">
        <v>6685</v>
      </c>
      <c r="O696" s="1366" t="s">
        <v>6446</v>
      </c>
      <c r="P696" s="1366"/>
      <c r="Q696" s="1366"/>
      <c r="R696" s="1366"/>
      <c r="S696" s="1340" t="s">
        <v>6701</v>
      </c>
      <c r="T696" s="1340"/>
      <c r="U696" s="1340"/>
      <c r="V696" s="1340">
        <v>6</v>
      </c>
    </row>
    <row r="697" spans="1:22" s="1360" customFormat="1" ht="63">
      <c r="A697" s="1386">
        <v>174</v>
      </c>
      <c r="B697" s="1340">
        <v>173</v>
      </c>
      <c r="C697" s="1340" t="s">
        <v>6702</v>
      </c>
      <c r="D697" s="1340"/>
      <c r="E697" s="1340"/>
      <c r="F697" s="1340"/>
      <c r="G697" s="1720" t="s">
        <v>7683</v>
      </c>
      <c r="H697" s="1340"/>
      <c r="I697" s="1340" t="s">
        <v>6681</v>
      </c>
      <c r="J697" s="1340">
        <v>3</v>
      </c>
      <c r="K697" s="1340" t="s">
        <v>6694</v>
      </c>
      <c r="L697" s="667">
        <v>57.6</v>
      </c>
      <c r="M697" s="667"/>
      <c r="N697" s="1366" t="s">
        <v>6685</v>
      </c>
      <c r="O697" s="1366" t="s">
        <v>6446</v>
      </c>
      <c r="P697" s="1366"/>
      <c r="Q697" s="1366"/>
      <c r="R697" s="1366"/>
      <c r="S697" s="1340" t="s">
        <v>6703</v>
      </c>
      <c r="T697" s="1340"/>
      <c r="U697" s="1340"/>
      <c r="V697" s="1340">
        <v>6</v>
      </c>
    </row>
    <row r="698" spans="1:22" s="1360" customFormat="1" ht="63">
      <c r="A698" s="1446">
        <v>217</v>
      </c>
      <c r="B698" s="1367">
        <v>216</v>
      </c>
      <c r="C698" s="1340" t="s">
        <v>6799</v>
      </c>
      <c r="D698" s="1340"/>
      <c r="E698" s="1340"/>
      <c r="F698" s="1340"/>
      <c r="G698" s="1720" t="s">
        <v>7683</v>
      </c>
      <c r="H698" s="1340"/>
      <c r="I698" s="1340" t="s">
        <v>6681</v>
      </c>
      <c r="J698" s="1340">
        <v>25</v>
      </c>
      <c r="K698" s="1340" t="s">
        <v>6800</v>
      </c>
      <c r="L698" s="667">
        <v>31.4</v>
      </c>
      <c r="M698" s="667"/>
      <c r="N698" s="1366" t="s">
        <v>754</v>
      </c>
      <c r="O698" s="1366" t="s">
        <v>6446</v>
      </c>
      <c r="P698" s="1366"/>
      <c r="Q698" s="1366"/>
      <c r="R698" s="1366"/>
      <c r="S698" s="1340" t="s">
        <v>6801</v>
      </c>
      <c r="T698" s="1340"/>
      <c r="U698" s="1340"/>
      <c r="V698" s="1340">
        <v>6</v>
      </c>
    </row>
    <row r="699" spans="1:22" s="1360" customFormat="1" ht="63">
      <c r="A699" s="1446">
        <v>219</v>
      </c>
      <c r="B699" s="1367">
        <v>218</v>
      </c>
      <c r="C699" s="1340" t="s">
        <v>6802</v>
      </c>
      <c r="D699" s="1340"/>
      <c r="E699" s="1340"/>
      <c r="F699" s="1340"/>
      <c r="G699" s="1720" t="s">
        <v>7683</v>
      </c>
      <c r="H699" s="1340"/>
      <c r="I699" s="1340" t="s">
        <v>6681</v>
      </c>
      <c r="J699" s="1340">
        <v>32</v>
      </c>
      <c r="K699" s="1340" t="s">
        <v>6803</v>
      </c>
      <c r="L699" s="667">
        <v>53.6</v>
      </c>
      <c r="M699" s="667"/>
      <c r="N699" s="1366" t="s">
        <v>754</v>
      </c>
      <c r="O699" s="1366" t="s">
        <v>6446</v>
      </c>
      <c r="P699" s="1366"/>
      <c r="Q699" s="1366"/>
      <c r="R699" s="1366"/>
      <c r="S699" s="1340" t="s">
        <v>6804</v>
      </c>
      <c r="T699" s="1340"/>
      <c r="U699" s="1340"/>
      <c r="V699" s="1340">
        <v>6</v>
      </c>
    </row>
    <row r="700" spans="1:22" s="1360" customFormat="1" ht="63">
      <c r="A700" s="1386">
        <v>220</v>
      </c>
      <c r="B700" s="1340">
        <v>219</v>
      </c>
      <c r="C700" s="1340" t="s">
        <v>6805</v>
      </c>
      <c r="D700" s="1340"/>
      <c r="E700" s="1340"/>
      <c r="F700" s="1340"/>
      <c r="G700" s="1720" t="s">
        <v>7683</v>
      </c>
      <c r="H700" s="1340"/>
      <c r="I700" s="1340" t="s">
        <v>6681</v>
      </c>
      <c r="J700" s="1340">
        <v>32</v>
      </c>
      <c r="K700" s="1340" t="s">
        <v>6800</v>
      </c>
      <c r="L700" s="667">
        <v>47.6</v>
      </c>
      <c r="M700" s="667"/>
      <c r="N700" s="1366" t="s">
        <v>754</v>
      </c>
      <c r="O700" s="1366" t="s">
        <v>6446</v>
      </c>
      <c r="P700" s="1366"/>
      <c r="Q700" s="1366"/>
      <c r="R700" s="1366"/>
      <c r="S700" s="1340" t="s">
        <v>6806</v>
      </c>
      <c r="T700" s="1340"/>
      <c r="U700" s="1340"/>
      <c r="V700" s="1340">
        <v>6</v>
      </c>
    </row>
    <row r="701" spans="1:22" s="1360" customFormat="1" ht="63">
      <c r="A701" s="1446">
        <v>221</v>
      </c>
      <c r="B701" s="1367">
        <v>220</v>
      </c>
      <c r="C701" s="1340" t="s">
        <v>6802</v>
      </c>
      <c r="D701" s="1340"/>
      <c r="E701" s="1340"/>
      <c r="F701" s="1340"/>
      <c r="G701" s="1720" t="s">
        <v>7683</v>
      </c>
      <c r="H701" s="1340"/>
      <c r="I701" s="1340" t="s">
        <v>6681</v>
      </c>
      <c r="J701" s="1340">
        <v>32</v>
      </c>
      <c r="K701" s="1340" t="s">
        <v>6807</v>
      </c>
      <c r="L701" s="667">
        <v>74.8</v>
      </c>
      <c r="M701" s="667"/>
      <c r="N701" s="1366" t="s">
        <v>754</v>
      </c>
      <c r="O701" s="1366" t="s">
        <v>6446</v>
      </c>
      <c r="P701" s="1366"/>
      <c r="Q701" s="1366"/>
      <c r="R701" s="1366"/>
      <c r="S701" s="1340" t="s">
        <v>6808</v>
      </c>
      <c r="T701" s="1340"/>
      <c r="U701" s="1340"/>
      <c r="V701" s="1340">
        <v>6</v>
      </c>
    </row>
    <row r="702" spans="1:22" s="1360" customFormat="1" ht="63">
      <c r="A702" s="1386">
        <v>222</v>
      </c>
      <c r="B702" s="1340">
        <v>221</v>
      </c>
      <c r="C702" s="1340" t="s">
        <v>6809</v>
      </c>
      <c r="D702" s="1340"/>
      <c r="E702" s="1340"/>
      <c r="F702" s="1340"/>
      <c r="G702" s="1720" t="s">
        <v>7683</v>
      </c>
      <c r="H702" s="1340"/>
      <c r="I702" s="1340" t="s">
        <v>6681</v>
      </c>
      <c r="J702" s="1340">
        <v>32</v>
      </c>
      <c r="K702" s="1340" t="s">
        <v>6810</v>
      </c>
      <c r="L702" s="667">
        <v>238.2</v>
      </c>
      <c r="M702" s="667"/>
      <c r="N702" s="1366" t="s">
        <v>754</v>
      </c>
      <c r="O702" s="1366" t="s">
        <v>6446</v>
      </c>
      <c r="P702" s="1366"/>
      <c r="Q702" s="1366"/>
      <c r="R702" s="1366"/>
      <c r="S702" s="1340" t="s">
        <v>6811</v>
      </c>
      <c r="T702" s="1340"/>
      <c r="U702" s="1340"/>
      <c r="V702" s="1340">
        <v>6</v>
      </c>
    </row>
    <row r="703" spans="1:22" s="1360" customFormat="1" ht="63">
      <c r="A703" s="1446">
        <v>223</v>
      </c>
      <c r="B703" s="1367">
        <v>222</v>
      </c>
      <c r="C703" s="1340" t="s">
        <v>6812</v>
      </c>
      <c r="D703" s="1340"/>
      <c r="E703" s="1340"/>
      <c r="F703" s="1340"/>
      <c r="G703" s="1720" t="s">
        <v>7683</v>
      </c>
      <c r="H703" s="1340"/>
      <c r="I703" s="1340" t="s">
        <v>6681</v>
      </c>
      <c r="J703" s="1340">
        <v>32</v>
      </c>
      <c r="K703" s="1340" t="s">
        <v>6813</v>
      </c>
      <c r="L703" s="667">
        <v>76.2</v>
      </c>
      <c r="M703" s="667"/>
      <c r="N703" s="1366" t="s">
        <v>754</v>
      </c>
      <c r="O703" s="1366" t="s">
        <v>6446</v>
      </c>
      <c r="P703" s="1366"/>
      <c r="Q703" s="1366"/>
      <c r="R703" s="1366"/>
      <c r="S703" s="1340" t="s">
        <v>6814</v>
      </c>
      <c r="T703" s="1340"/>
      <c r="U703" s="1340"/>
      <c r="V703" s="1340">
        <v>6</v>
      </c>
    </row>
    <row r="704" spans="1:22" s="1360" customFormat="1" ht="63">
      <c r="A704" s="1386">
        <v>224</v>
      </c>
      <c r="B704" s="1340">
        <v>223</v>
      </c>
      <c r="C704" s="1340" t="s">
        <v>6815</v>
      </c>
      <c r="D704" s="1340"/>
      <c r="E704" s="1340"/>
      <c r="F704" s="1340"/>
      <c r="G704" s="1720" t="s">
        <v>7683</v>
      </c>
      <c r="H704" s="1340"/>
      <c r="I704" s="1340" t="s">
        <v>6681</v>
      </c>
      <c r="J704" s="1340">
        <v>32</v>
      </c>
      <c r="K704" s="1340" t="s">
        <v>6816</v>
      </c>
      <c r="L704" s="667">
        <v>41.8</v>
      </c>
      <c r="M704" s="667"/>
      <c r="N704" s="1366" t="s">
        <v>754</v>
      </c>
      <c r="O704" s="1366" t="s">
        <v>6446</v>
      </c>
      <c r="P704" s="1366"/>
      <c r="Q704" s="1366"/>
      <c r="R704" s="1366"/>
      <c r="S704" s="1340" t="s">
        <v>6817</v>
      </c>
      <c r="T704" s="1340"/>
      <c r="U704" s="1340"/>
      <c r="V704" s="1340">
        <v>6</v>
      </c>
    </row>
    <row r="705" spans="1:22" s="1360" customFormat="1" ht="63">
      <c r="A705" s="1446">
        <v>225</v>
      </c>
      <c r="B705" s="1367">
        <v>224</v>
      </c>
      <c r="C705" s="1340" t="s">
        <v>6818</v>
      </c>
      <c r="D705" s="1340"/>
      <c r="E705" s="1340"/>
      <c r="F705" s="1340"/>
      <c r="G705" s="1720" t="s">
        <v>7683</v>
      </c>
      <c r="H705" s="1340"/>
      <c r="I705" s="1340" t="s">
        <v>6681</v>
      </c>
      <c r="J705" s="1340">
        <v>32</v>
      </c>
      <c r="K705" s="1340" t="s">
        <v>6819</v>
      </c>
      <c r="L705" s="667">
        <v>11.2</v>
      </c>
      <c r="M705" s="667"/>
      <c r="N705" s="1366" t="s">
        <v>754</v>
      </c>
      <c r="O705" s="1366" t="s">
        <v>6446</v>
      </c>
      <c r="P705" s="1366"/>
      <c r="Q705" s="1366"/>
      <c r="R705" s="1366"/>
      <c r="S705" s="1340" t="s">
        <v>6820</v>
      </c>
      <c r="T705" s="1340"/>
      <c r="U705" s="1340"/>
      <c r="V705" s="1340">
        <v>6</v>
      </c>
    </row>
    <row r="706" spans="1:22" s="1360" customFormat="1" ht="63">
      <c r="A706" s="1386">
        <v>226</v>
      </c>
      <c r="B706" s="1340">
        <v>225</v>
      </c>
      <c r="C706" s="1340" t="s">
        <v>6821</v>
      </c>
      <c r="D706" s="1340"/>
      <c r="E706" s="1340"/>
      <c r="F706" s="1340"/>
      <c r="G706" s="1720" t="s">
        <v>7683</v>
      </c>
      <c r="H706" s="1340"/>
      <c r="I706" s="1340" t="s">
        <v>6681</v>
      </c>
      <c r="J706" s="1340">
        <v>32</v>
      </c>
      <c r="K706" s="1340" t="s">
        <v>6822</v>
      </c>
      <c r="L706" s="667">
        <v>32</v>
      </c>
      <c r="M706" s="667"/>
      <c r="N706" s="1366" t="s">
        <v>754</v>
      </c>
      <c r="O706" s="1366" t="s">
        <v>6446</v>
      </c>
      <c r="P706" s="1366"/>
      <c r="Q706" s="1366"/>
      <c r="R706" s="1366"/>
      <c r="S706" s="1340" t="s">
        <v>6823</v>
      </c>
      <c r="T706" s="1340"/>
      <c r="U706" s="1340"/>
      <c r="V706" s="1340">
        <v>6</v>
      </c>
    </row>
    <row r="707" spans="1:22" s="1360" customFormat="1" ht="63">
      <c r="A707" s="1446">
        <v>227</v>
      </c>
      <c r="B707" s="1367">
        <v>226</v>
      </c>
      <c r="C707" s="1340" t="s">
        <v>6824</v>
      </c>
      <c r="D707" s="1340"/>
      <c r="E707" s="1340"/>
      <c r="F707" s="1340"/>
      <c r="G707" s="1720" t="s">
        <v>7683</v>
      </c>
      <c r="H707" s="1340"/>
      <c r="I707" s="1340" t="s">
        <v>6681</v>
      </c>
      <c r="J707" s="1340">
        <v>35</v>
      </c>
      <c r="K707" s="1340" t="s">
        <v>6825</v>
      </c>
      <c r="L707" s="667">
        <v>102.8</v>
      </c>
      <c r="M707" s="667"/>
      <c r="N707" s="1366" t="s">
        <v>754</v>
      </c>
      <c r="O707" s="1366" t="s">
        <v>6446</v>
      </c>
      <c r="P707" s="1366"/>
      <c r="Q707" s="1366"/>
      <c r="R707" s="1366"/>
      <c r="S707" s="1340" t="s">
        <v>6826</v>
      </c>
      <c r="T707" s="1340"/>
      <c r="U707" s="1340"/>
      <c r="V707" s="1340">
        <v>6</v>
      </c>
    </row>
    <row r="708" spans="1:22" s="1360" customFormat="1" ht="63">
      <c r="A708" s="1386">
        <v>228</v>
      </c>
      <c r="B708" s="1340">
        <v>227</v>
      </c>
      <c r="C708" s="1340" t="s">
        <v>6827</v>
      </c>
      <c r="D708" s="1340"/>
      <c r="E708" s="1340"/>
      <c r="F708" s="1340"/>
      <c r="G708" s="1720" t="s">
        <v>7683</v>
      </c>
      <c r="H708" s="1340"/>
      <c r="I708" s="1340" t="s">
        <v>6681</v>
      </c>
      <c r="J708" s="1340">
        <v>35</v>
      </c>
      <c r="K708" s="1340" t="s">
        <v>6828</v>
      </c>
      <c r="L708" s="667">
        <v>81.5</v>
      </c>
      <c r="M708" s="667"/>
      <c r="N708" s="1366" t="s">
        <v>754</v>
      </c>
      <c r="O708" s="1366" t="s">
        <v>6446</v>
      </c>
      <c r="P708" s="1366"/>
      <c r="Q708" s="1366"/>
      <c r="R708" s="1366"/>
      <c r="S708" s="1340" t="s">
        <v>6829</v>
      </c>
      <c r="T708" s="1340"/>
      <c r="U708" s="1340"/>
      <c r="V708" s="1340">
        <v>6</v>
      </c>
    </row>
    <row r="709" spans="1:22" s="1360" customFormat="1" ht="63">
      <c r="A709" s="1386">
        <v>230</v>
      </c>
      <c r="B709" s="1340">
        <v>229</v>
      </c>
      <c r="C709" s="1340" t="s">
        <v>6833</v>
      </c>
      <c r="D709" s="1340"/>
      <c r="E709" s="1340"/>
      <c r="F709" s="1340"/>
      <c r="G709" s="1720" t="s">
        <v>7683</v>
      </c>
      <c r="H709" s="1340"/>
      <c r="I709" s="1340" t="s">
        <v>6681</v>
      </c>
      <c r="J709" s="1340">
        <v>36</v>
      </c>
      <c r="K709" s="1340" t="s">
        <v>6834</v>
      </c>
      <c r="L709" s="667">
        <v>13.4</v>
      </c>
      <c r="M709" s="667"/>
      <c r="N709" s="1366" t="s">
        <v>754</v>
      </c>
      <c r="O709" s="1366" t="s">
        <v>6446</v>
      </c>
      <c r="P709" s="1366"/>
      <c r="Q709" s="1366"/>
      <c r="R709" s="1366"/>
      <c r="S709" s="1340" t="s">
        <v>6835</v>
      </c>
      <c r="T709" s="1340"/>
      <c r="U709" s="1340"/>
      <c r="V709" s="1340">
        <v>6</v>
      </c>
    </row>
    <row r="710" spans="1:22" s="1360" customFormat="1" ht="63">
      <c r="A710" s="1446">
        <v>231</v>
      </c>
      <c r="B710" s="1367">
        <v>230</v>
      </c>
      <c r="C710" s="1340" t="s">
        <v>6836</v>
      </c>
      <c r="D710" s="1340"/>
      <c r="E710" s="1340"/>
      <c r="F710" s="1340"/>
      <c r="G710" s="1720" t="s">
        <v>7683</v>
      </c>
      <c r="H710" s="1340"/>
      <c r="I710" s="1340" t="s">
        <v>6681</v>
      </c>
      <c r="J710" s="1340">
        <v>36</v>
      </c>
      <c r="K710" s="1340" t="s">
        <v>6837</v>
      </c>
      <c r="L710" s="667">
        <v>7.6</v>
      </c>
      <c r="M710" s="667"/>
      <c r="N710" s="1366" t="s">
        <v>754</v>
      </c>
      <c r="O710" s="1366" t="s">
        <v>6446</v>
      </c>
      <c r="P710" s="1366"/>
      <c r="Q710" s="1366"/>
      <c r="R710" s="1366"/>
      <c r="S710" s="1340" t="s">
        <v>6838</v>
      </c>
      <c r="T710" s="1340"/>
      <c r="U710" s="1340"/>
      <c r="V710" s="1340">
        <v>6</v>
      </c>
    </row>
    <row r="711" spans="1:22" s="1360" customFormat="1" ht="63">
      <c r="A711" s="1386">
        <v>232</v>
      </c>
      <c r="B711" s="1340">
        <v>231</v>
      </c>
      <c r="C711" s="1340" t="s">
        <v>6839</v>
      </c>
      <c r="D711" s="1340"/>
      <c r="E711" s="1340"/>
      <c r="F711" s="1340"/>
      <c r="G711" s="1720" t="s">
        <v>7683</v>
      </c>
      <c r="H711" s="1340"/>
      <c r="I711" s="1340" t="s">
        <v>6681</v>
      </c>
      <c r="J711" s="1340">
        <v>36</v>
      </c>
      <c r="K711" s="1340" t="s">
        <v>6840</v>
      </c>
      <c r="L711" s="667">
        <v>10.5</v>
      </c>
      <c r="M711" s="667"/>
      <c r="N711" s="1366" t="s">
        <v>754</v>
      </c>
      <c r="O711" s="1366" t="s">
        <v>6446</v>
      </c>
      <c r="P711" s="1366"/>
      <c r="Q711" s="1366"/>
      <c r="R711" s="1366"/>
      <c r="S711" s="1340" t="s">
        <v>6841</v>
      </c>
      <c r="T711" s="1340"/>
      <c r="U711" s="1340"/>
      <c r="V711" s="1340">
        <v>6</v>
      </c>
    </row>
    <row r="712" spans="1:22" s="1360" customFormat="1" ht="63">
      <c r="A712" s="1446">
        <v>233</v>
      </c>
      <c r="B712" s="1367">
        <v>232</v>
      </c>
      <c r="C712" s="1340" t="s">
        <v>6842</v>
      </c>
      <c r="D712" s="1340"/>
      <c r="E712" s="1340"/>
      <c r="F712" s="1340"/>
      <c r="G712" s="1720" t="s">
        <v>7683</v>
      </c>
      <c r="H712" s="1340"/>
      <c r="I712" s="1340" t="s">
        <v>6681</v>
      </c>
      <c r="J712" s="1340">
        <v>36</v>
      </c>
      <c r="K712" s="1340" t="s">
        <v>6813</v>
      </c>
      <c r="L712" s="667">
        <v>2.1</v>
      </c>
      <c r="M712" s="667"/>
      <c r="N712" s="1366" t="s">
        <v>754</v>
      </c>
      <c r="O712" s="1366" t="s">
        <v>6446</v>
      </c>
      <c r="P712" s="1366"/>
      <c r="Q712" s="1366"/>
      <c r="R712" s="1366"/>
      <c r="S712" s="1340" t="s">
        <v>6843</v>
      </c>
      <c r="T712" s="1340"/>
      <c r="U712" s="1340"/>
      <c r="V712" s="1340">
        <v>6</v>
      </c>
    </row>
    <row r="713" spans="1:22" s="1360" customFormat="1" ht="63">
      <c r="A713" s="1386">
        <v>234</v>
      </c>
      <c r="B713" s="1340">
        <v>233</v>
      </c>
      <c r="C713" s="1340" t="s">
        <v>6842</v>
      </c>
      <c r="D713" s="1340"/>
      <c r="E713" s="1340"/>
      <c r="F713" s="1340"/>
      <c r="G713" s="1720" t="s">
        <v>7683</v>
      </c>
      <c r="H713" s="1340"/>
      <c r="I713" s="1340" t="s">
        <v>6681</v>
      </c>
      <c r="J713" s="1340">
        <v>36</v>
      </c>
      <c r="K713" s="1340" t="s">
        <v>6844</v>
      </c>
      <c r="L713" s="667">
        <v>135.5</v>
      </c>
      <c r="M713" s="667"/>
      <c r="N713" s="1366" t="s">
        <v>754</v>
      </c>
      <c r="O713" s="1366" t="s">
        <v>6446</v>
      </c>
      <c r="P713" s="1366"/>
      <c r="Q713" s="1366"/>
      <c r="R713" s="1366"/>
      <c r="S713" s="1340" t="s">
        <v>6845</v>
      </c>
      <c r="T713" s="1340"/>
      <c r="U713" s="1340"/>
      <c r="V713" s="1340">
        <v>6</v>
      </c>
    </row>
    <row r="714" spans="1:22" s="1360" customFormat="1" ht="63">
      <c r="A714" s="1446">
        <v>235</v>
      </c>
      <c r="B714" s="1367">
        <v>234</v>
      </c>
      <c r="C714" s="1340" t="s">
        <v>6846</v>
      </c>
      <c r="D714" s="1340"/>
      <c r="E714" s="1340"/>
      <c r="F714" s="1340"/>
      <c r="G714" s="1720" t="s">
        <v>7683</v>
      </c>
      <c r="H714" s="1340"/>
      <c r="I714" s="1340" t="s">
        <v>6681</v>
      </c>
      <c r="J714" s="1340">
        <v>36</v>
      </c>
      <c r="K714" s="1340" t="s">
        <v>6847</v>
      </c>
      <c r="L714" s="667">
        <v>5.7</v>
      </c>
      <c r="M714" s="667"/>
      <c r="N714" s="1366" t="s">
        <v>754</v>
      </c>
      <c r="O714" s="1366" t="s">
        <v>6446</v>
      </c>
      <c r="P714" s="1366"/>
      <c r="Q714" s="1366"/>
      <c r="R714" s="1366"/>
      <c r="S714" s="1340" t="s">
        <v>6848</v>
      </c>
      <c r="T714" s="1340"/>
      <c r="U714" s="1340"/>
      <c r="V714" s="1340">
        <v>6</v>
      </c>
    </row>
    <row r="715" spans="1:22" s="1360" customFormat="1" ht="63">
      <c r="A715" s="1386">
        <v>236</v>
      </c>
      <c r="B715" s="1340">
        <v>235</v>
      </c>
      <c r="C715" s="1340" t="s">
        <v>6849</v>
      </c>
      <c r="D715" s="1340"/>
      <c r="E715" s="1340"/>
      <c r="F715" s="1340"/>
      <c r="G715" s="1720" t="s">
        <v>7683</v>
      </c>
      <c r="H715" s="1340"/>
      <c r="I715" s="1340" t="s">
        <v>6681</v>
      </c>
      <c r="J715" s="1340">
        <v>36</v>
      </c>
      <c r="K715" s="1340" t="s">
        <v>6850</v>
      </c>
      <c r="L715" s="667">
        <v>166.1</v>
      </c>
      <c r="M715" s="667"/>
      <c r="N715" s="1366"/>
      <c r="O715" s="1366" t="s">
        <v>6446</v>
      </c>
      <c r="P715" s="1366"/>
      <c r="Q715" s="1366"/>
      <c r="R715" s="1366"/>
      <c r="S715" s="1340" t="s">
        <v>6851</v>
      </c>
      <c r="T715" s="1340"/>
      <c r="U715" s="1340"/>
      <c r="V715" s="1340">
        <v>6</v>
      </c>
    </row>
    <row r="716" spans="1:22" s="1360" customFormat="1" ht="63">
      <c r="A716" s="1446">
        <v>239</v>
      </c>
      <c r="B716" s="1367">
        <v>238</v>
      </c>
      <c r="C716" s="1340" t="s">
        <v>6856</v>
      </c>
      <c r="D716" s="1340"/>
      <c r="E716" s="1340"/>
      <c r="F716" s="1340"/>
      <c r="G716" s="1720" t="s">
        <v>7683</v>
      </c>
      <c r="H716" s="1340"/>
      <c r="I716" s="1340" t="s">
        <v>6681</v>
      </c>
      <c r="J716" s="1340">
        <v>38</v>
      </c>
      <c r="K716" s="1340" t="s">
        <v>6834</v>
      </c>
      <c r="L716" s="667">
        <v>62.3</v>
      </c>
      <c r="M716" s="667"/>
      <c r="N716" s="1366"/>
      <c r="O716" s="1366" t="s">
        <v>6446</v>
      </c>
      <c r="P716" s="1366"/>
      <c r="Q716" s="1366"/>
      <c r="R716" s="1366"/>
      <c r="S716" s="1340" t="s">
        <v>6857</v>
      </c>
      <c r="T716" s="1340"/>
      <c r="U716" s="1340"/>
      <c r="V716" s="1340">
        <v>6</v>
      </c>
    </row>
    <row r="717" spans="1:22" s="1360" customFormat="1" ht="63">
      <c r="A717" s="1386">
        <v>240</v>
      </c>
      <c r="B717" s="1340">
        <v>239</v>
      </c>
      <c r="C717" s="1340" t="s">
        <v>6858</v>
      </c>
      <c r="D717" s="1340"/>
      <c r="E717" s="1340"/>
      <c r="F717" s="1340"/>
      <c r="G717" s="1720" t="s">
        <v>7683</v>
      </c>
      <c r="H717" s="1340"/>
      <c r="I717" s="1340" t="s">
        <v>6681</v>
      </c>
      <c r="J717" s="1340">
        <v>38</v>
      </c>
      <c r="K717" s="1340" t="s">
        <v>6859</v>
      </c>
      <c r="L717" s="667">
        <v>941.9</v>
      </c>
      <c r="M717" s="667"/>
      <c r="N717" s="1366" t="s">
        <v>754</v>
      </c>
      <c r="O717" s="1366" t="s">
        <v>6446</v>
      </c>
      <c r="P717" s="1366"/>
      <c r="Q717" s="1366"/>
      <c r="R717" s="1366"/>
      <c r="S717" s="1340" t="s">
        <v>6860</v>
      </c>
      <c r="T717" s="1340"/>
      <c r="U717" s="1340"/>
      <c r="V717" s="1340">
        <v>6</v>
      </c>
    </row>
    <row r="718" spans="1:22" s="1360" customFormat="1" ht="63">
      <c r="A718" s="1446">
        <v>241</v>
      </c>
      <c r="B718" s="1367">
        <v>240</v>
      </c>
      <c r="C718" s="1340" t="s">
        <v>6861</v>
      </c>
      <c r="D718" s="1340"/>
      <c r="E718" s="1340"/>
      <c r="F718" s="1340"/>
      <c r="G718" s="1720" t="s">
        <v>7683</v>
      </c>
      <c r="H718" s="1340"/>
      <c r="I718" s="1340" t="s">
        <v>6681</v>
      </c>
      <c r="J718" s="1340">
        <v>39</v>
      </c>
      <c r="K718" s="1340" t="s">
        <v>6862</v>
      </c>
      <c r="L718" s="667">
        <v>340.1</v>
      </c>
      <c r="M718" s="667"/>
      <c r="N718" s="1366" t="s">
        <v>754</v>
      </c>
      <c r="O718" s="1366" t="s">
        <v>6446</v>
      </c>
      <c r="P718" s="1366"/>
      <c r="Q718" s="1366"/>
      <c r="R718" s="1366"/>
      <c r="S718" s="1340" t="s">
        <v>6863</v>
      </c>
      <c r="T718" s="1340"/>
      <c r="U718" s="1340"/>
      <c r="V718" s="1340">
        <v>6</v>
      </c>
    </row>
    <row r="719" spans="1:22" s="1360" customFormat="1" ht="63">
      <c r="A719" s="1386">
        <v>242</v>
      </c>
      <c r="B719" s="1340">
        <v>241</v>
      </c>
      <c r="C719" s="1340" t="s">
        <v>6864</v>
      </c>
      <c r="D719" s="1340"/>
      <c r="E719" s="1340"/>
      <c r="F719" s="1340"/>
      <c r="G719" s="1720" t="s">
        <v>7683</v>
      </c>
      <c r="H719" s="1340"/>
      <c r="I719" s="1340" t="s">
        <v>6681</v>
      </c>
      <c r="J719" s="1340">
        <v>39</v>
      </c>
      <c r="K719" s="1340" t="s">
        <v>6865</v>
      </c>
      <c r="L719" s="667">
        <v>254</v>
      </c>
      <c r="M719" s="667"/>
      <c r="N719" s="1366" t="s">
        <v>754</v>
      </c>
      <c r="O719" s="1366" t="s">
        <v>6446</v>
      </c>
      <c r="P719" s="1366"/>
      <c r="Q719" s="1366"/>
      <c r="R719" s="1366"/>
      <c r="S719" s="1340" t="s">
        <v>6866</v>
      </c>
      <c r="T719" s="1340"/>
      <c r="U719" s="1340"/>
      <c r="V719" s="1340">
        <v>6</v>
      </c>
    </row>
    <row r="720" spans="1:22" s="1360" customFormat="1" ht="63">
      <c r="A720" s="1446">
        <v>243</v>
      </c>
      <c r="B720" s="1367">
        <v>242</v>
      </c>
      <c r="C720" s="1340" t="s">
        <v>6867</v>
      </c>
      <c r="D720" s="1340"/>
      <c r="E720" s="1340"/>
      <c r="F720" s="1340"/>
      <c r="G720" s="1720" t="s">
        <v>7683</v>
      </c>
      <c r="H720" s="1340"/>
      <c r="I720" s="1340" t="s">
        <v>6681</v>
      </c>
      <c r="J720" s="1340">
        <v>39</v>
      </c>
      <c r="K720" s="1340" t="s">
        <v>6868</v>
      </c>
      <c r="L720" s="667">
        <v>24.5</v>
      </c>
      <c r="M720" s="667"/>
      <c r="N720" s="1366" t="s">
        <v>754</v>
      </c>
      <c r="O720" s="1366" t="s">
        <v>6446</v>
      </c>
      <c r="P720" s="1366"/>
      <c r="Q720" s="1366"/>
      <c r="R720" s="1366"/>
      <c r="S720" s="1340" t="s">
        <v>6869</v>
      </c>
      <c r="T720" s="1340"/>
      <c r="U720" s="1340"/>
      <c r="V720" s="1340">
        <v>6</v>
      </c>
    </row>
    <row r="721" spans="1:22" s="1360" customFormat="1" ht="63">
      <c r="A721" s="1386">
        <v>244</v>
      </c>
      <c r="B721" s="1340">
        <v>243</v>
      </c>
      <c r="C721" s="1340" t="s">
        <v>6870</v>
      </c>
      <c r="D721" s="1340"/>
      <c r="E721" s="1340"/>
      <c r="F721" s="1340"/>
      <c r="G721" s="1720" t="s">
        <v>7683</v>
      </c>
      <c r="H721" s="1340"/>
      <c r="I721" s="1340" t="s">
        <v>6681</v>
      </c>
      <c r="J721" s="1340">
        <v>39</v>
      </c>
      <c r="K721" s="1340" t="s">
        <v>6840</v>
      </c>
      <c r="L721" s="667">
        <v>52.1</v>
      </c>
      <c r="M721" s="667"/>
      <c r="N721" s="1366" t="s">
        <v>754</v>
      </c>
      <c r="O721" s="1366" t="s">
        <v>6446</v>
      </c>
      <c r="P721" s="1366"/>
      <c r="Q721" s="1366"/>
      <c r="R721" s="1366"/>
      <c r="S721" s="1340" t="s">
        <v>6871</v>
      </c>
      <c r="T721" s="1340"/>
      <c r="U721" s="1340"/>
      <c r="V721" s="1340">
        <v>6</v>
      </c>
    </row>
    <row r="722" spans="1:22" s="1360" customFormat="1" ht="63">
      <c r="A722" s="1446">
        <v>245</v>
      </c>
      <c r="B722" s="1367">
        <v>244</v>
      </c>
      <c r="C722" s="1340" t="s">
        <v>6872</v>
      </c>
      <c r="D722" s="1340"/>
      <c r="E722" s="1340"/>
      <c r="F722" s="1340"/>
      <c r="G722" s="1720" t="s">
        <v>7683</v>
      </c>
      <c r="H722" s="1340"/>
      <c r="I722" s="1340" t="s">
        <v>6681</v>
      </c>
      <c r="J722" s="1340">
        <v>41</v>
      </c>
      <c r="K722" s="1340" t="s">
        <v>6873</v>
      </c>
      <c r="L722" s="667">
        <v>268.2</v>
      </c>
      <c r="M722" s="667"/>
      <c r="N722" s="1366"/>
      <c r="O722" s="1366" t="s">
        <v>6446</v>
      </c>
      <c r="P722" s="1366"/>
      <c r="Q722" s="1366"/>
      <c r="R722" s="1366"/>
      <c r="S722" s="1340" t="s">
        <v>6874</v>
      </c>
      <c r="T722" s="1340"/>
      <c r="U722" s="1340"/>
      <c r="V722" s="1340">
        <v>6</v>
      </c>
    </row>
    <row r="723" spans="1:22" s="1360" customFormat="1" ht="63">
      <c r="A723" s="1386">
        <v>246</v>
      </c>
      <c r="B723" s="1340">
        <v>245</v>
      </c>
      <c r="C723" s="1340" t="s">
        <v>6875</v>
      </c>
      <c r="D723" s="1340"/>
      <c r="E723" s="1340"/>
      <c r="F723" s="1340"/>
      <c r="G723" s="1720" t="s">
        <v>7683</v>
      </c>
      <c r="H723" s="1340"/>
      <c r="I723" s="1340" t="s">
        <v>6681</v>
      </c>
      <c r="J723" s="1340">
        <v>41</v>
      </c>
      <c r="K723" s="1340" t="s">
        <v>6876</v>
      </c>
      <c r="L723" s="667">
        <v>1671.5</v>
      </c>
      <c r="M723" s="667"/>
      <c r="N723" s="1366" t="s">
        <v>6877</v>
      </c>
      <c r="O723" s="1366" t="s">
        <v>6446</v>
      </c>
      <c r="P723" s="1366"/>
      <c r="Q723" s="1366"/>
      <c r="R723" s="1366"/>
      <c r="S723" s="1340" t="s">
        <v>6878</v>
      </c>
      <c r="T723" s="1340"/>
      <c r="U723" s="1340"/>
      <c r="V723" s="1340">
        <v>6</v>
      </c>
    </row>
    <row r="724" spans="1:22" s="1360" customFormat="1" ht="63">
      <c r="A724" s="1446">
        <v>247</v>
      </c>
      <c r="B724" s="1367">
        <v>246</v>
      </c>
      <c r="C724" s="1340" t="s">
        <v>6879</v>
      </c>
      <c r="D724" s="1340"/>
      <c r="E724" s="1340"/>
      <c r="F724" s="1340"/>
      <c r="G724" s="1720" t="s">
        <v>7683</v>
      </c>
      <c r="H724" s="1340"/>
      <c r="I724" s="1340" t="s">
        <v>6681</v>
      </c>
      <c r="J724" s="1340">
        <v>41</v>
      </c>
      <c r="K724" s="1340" t="s">
        <v>6840</v>
      </c>
      <c r="L724" s="667">
        <v>221.3</v>
      </c>
      <c r="M724" s="667"/>
      <c r="N724" s="1366" t="s">
        <v>754</v>
      </c>
      <c r="O724" s="1366" t="s">
        <v>6446</v>
      </c>
      <c r="P724" s="1366"/>
      <c r="Q724" s="1366"/>
      <c r="R724" s="1366"/>
      <c r="S724" s="1340" t="s">
        <v>6880</v>
      </c>
      <c r="T724" s="1340"/>
      <c r="U724" s="1340"/>
      <c r="V724" s="1340">
        <v>6</v>
      </c>
    </row>
    <row r="725" spans="1:22" s="1360" customFormat="1" ht="63">
      <c r="A725" s="1386">
        <v>248</v>
      </c>
      <c r="B725" s="1340">
        <v>247</v>
      </c>
      <c r="C725" s="1340" t="s">
        <v>6881</v>
      </c>
      <c r="D725" s="1340"/>
      <c r="E725" s="1340"/>
      <c r="F725" s="1340"/>
      <c r="G725" s="1720" t="s">
        <v>7683</v>
      </c>
      <c r="H725" s="1340"/>
      <c r="I725" s="1340" t="s">
        <v>6681</v>
      </c>
      <c r="J725" s="1340">
        <v>43</v>
      </c>
      <c r="K725" s="1340" t="s">
        <v>6882</v>
      </c>
      <c r="L725" s="667">
        <v>303.3</v>
      </c>
      <c r="M725" s="667"/>
      <c r="N725" s="1366" t="s">
        <v>754</v>
      </c>
      <c r="O725" s="1366" t="s">
        <v>6446</v>
      </c>
      <c r="P725" s="1366"/>
      <c r="Q725" s="1366"/>
      <c r="R725" s="1366"/>
      <c r="S725" s="1340" t="s">
        <v>6883</v>
      </c>
      <c r="T725" s="1340"/>
      <c r="U725" s="1340"/>
      <c r="V725" s="1340">
        <v>6</v>
      </c>
    </row>
    <row r="726" spans="1:22" s="1360" customFormat="1" ht="63">
      <c r="A726" s="1446">
        <v>249</v>
      </c>
      <c r="B726" s="1367">
        <v>248</v>
      </c>
      <c r="C726" s="1340" t="s">
        <v>6881</v>
      </c>
      <c r="D726" s="1340"/>
      <c r="E726" s="1340"/>
      <c r="F726" s="1340"/>
      <c r="G726" s="1720" t="s">
        <v>7683</v>
      </c>
      <c r="H726" s="1340"/>
      <c r="I726" s="1340" t="s">
        <v>6681</v>
      </c>
      <c r="J726" s="1340">
        <v>43</v>
      </c>
      <c r="K726" s="1340" t="s">
        <v>6884</v>
      </c>
      <c r="L726" s="667">
        <v>91.5</v>
      </c>
      <c r="M726" s="667"/>
      <c r="N726" s="1366" t="s">
        <v>754</v>
      </c>
      <c r="O726" s="1366" t="s">
        <v>6446</v>
      </c>
      <c r="P726" s="1366"/>
      <c r="Q726" s="1366"/>
      <c r="R726" s="1366"/>
      <c r="S726" s="1340" t="s">
        <v>6885</v>
      </c>
      <c r="T726" s="1340"/>
      <c r="U726" s="1340"/>
      <c r="V726" s="1340">
        <v>6</v>
      </c>
    </row>
    <row r="727" spans="1:22" s="1360" customFormat="1" ht="47.25">
      <c r="A727" s="1446">
        <v>309</v>
      </c>
      <c r="B727" s="1367">
        <v>308</v>
      </c>
      <c r="C727" s="1340" t="s">
        <v>7002</v>
      </c>
      <c r="D727" s="1340"/>
      <c r="E727" s="1340"/>
      <c r="F727" s="1340"/>
      <c r="G727" s="1720" t="s">
        <v>7683</v>
      </c>
      <c r="H727" s="1340"/>
      <c r="I727" s="1340" t="s">
        <v>7003</v>
      </c>
      <c r="J727" s="1340">
        <v>2</v>
      </c>
      <c r="K727" s="1340">
        <v>75</v>
      </c>
      <c r="L727" s="667">
        <v>89.4</v>
      </c>
      <c r="M727" s="667"/>
      <c r="N727" s="1366"/>
      <c r="O727" s="1366" t="s">
        <v>6446</v>
      </c>
      <c r="P727" s="1366"/>
      <c r="Q727" s="1366"/>
      <c r="R727" s="1366"/>
      <c r="S727" s="1340" t="s">
        <v>7004</v>
      </c>
      <c r="T727" s="1340"/>
      <c r="U727" s="1340"/>
      <c r="V727" s="1340">
        <v>6</v>
      </c>
    </row>
    <row r="728" spans="1:22" s="1360" customFormat="1" ht="126">
      <c r="A728" s="1446">
        <v>319</v>
      </c>
      <c r="B728" s="1367">
        <v>318</v>
      </c>
      <c r="C728" s="1340" t="s">
        <v>7027</v>
      </c>
      <c r="D728" s="1340"/>
      <c r="E728" s="1340"/>
      <c r="F728" s="1340"/>
      <c r="G728" s="1720" t="s">
        <v>7683</v>
      </c>
      <c r="H728" s="1340"/>
      <c r="I728" s="1340" t="s">
        <v>7003</v>
      </c>
      <c r="J728" s="1340" t="s">
        <v>7028</v>
      </c>
      <c r="K728" s="1340">
        <v>61</v>
      </c>
      <c r="L728" s="667">
        <v>1100</v>
      </c>
      <c r="M728" s="667"/>
      <c r="N728" s="1366"/>
      <c r="O728" s="1366" t="s">
        <v>6446</v>
      </c>
      <c r="P728" s="1366"/>
      <c r="Q728" s="1366"/>
      <c r="R728" s="1366"/>
      <c r="S728" s="1340" t="s">
        <v>7637</v>
      </c>
      <c r="T728" s="1340"/>
      <c r="U728" s="1340"/>
      <c r="V728" s="1340">
        <v>6</v>
      </c>
    </row>
    <row r="729" spans="1:22" s="1360" customFormat="1">
      <c r="A729" s="1446">
        <v>325</v>
      </c>
      <c r="B729" s="1367">
        <v>324</v>
      </c>
      <c r="C729" s="1340" t="s">
        <v>7040</v>
      </c>
      <c r="D729" s="1340"/>
      <c r="E729" s="1340"/>
      <c r="F729" s="1340"/>
      <c r="G729" s="1720" t="s">
        <v>7683</v>
      </c>
      <c r="H729" s="1340"/>
      <c r="I729" s="1340" t="s">
        <v>7037</v>
      </c>
      <c r="J729" s="1340">
        <v>10</v>
      </c>
      <c r="K729" s="1340">
        <v>255</v>
      </c>
      <c r="L729" s="667">
        <v>99</v>
      </c>
      <c r="M729" s="667"/>
      <c r="N729" s="1366" t="s">
        <v>7038</v>
      </c>
      <c r="O729" s="1366" t="s">
        <v>6446</v>
      </c>
      <c r="P729" s="1366"/>
      <c r="Q729" s="1366"/>
      <c r="R729" s="1366"/>
      <c r="S729" s="1340" t="s">
        <v>7041</v>
      </c>
      <c r="T729" s="1340"/>
      <c r="U729" s="1340"/>
      <c r="V729" s="1340">
        <v>6</v>
      </c>
    </row>
    <row r="730" spans="1:22" s="1360" customFormat="1" ht="47.25">
      <c r="A730" s="1446">
        <v>327</v>
      </c>
      <c r="B730" s="1367">
        <v>326</v>
      </c>
      <c r="C730" s="1340" t="s">
        <v>7045</v>
      </c>
      <c r="D730" s="1340"/>
      <c r="E730" s="1340"/>
      <c r="F730" s="1340"/>
      <c r="G730" s="1720" t="s">
        <v>7683</v>
      </c>
      <c r="H730" s="1340"/>
      <c r="I730" s="1340" t="s">
        <v>7037</v>
      </c>
      <c r="J730" s="1340">
        <v>11</v>
      </c>
      <c r="K730" s="1340">
        <v>242</v>
      </c>
      <c r="L730" s="667">
        <v>88.5</v>
      </c>
      <c r="M730" s="667"/>
      <c r="N730" s="1366" t="s">
        <v>7046</v>
      </c>
      <c r="O730" s="1366" t="s">
        <v>6446</v>
      </c>
      <c r="P730" s="1366"/>
      <c r="Q730" s="1366"/>
      <c r="R730" s="1366"/>
      <c r="S730" s="1340" t="s">
        <v>7041</v>
      </c>
      <c r="T730" s="1340"/>
      <c r="U730" s="1340"/>
      <c r="V730" s="1340">
        <v>6</v>
      </c>
    </row>
    <row r="731" spans="1:22" s="1360" customFormat="1" ht="141.75">
      <c r="A731" s="1386">
        <v>328</v>
      </c>
      <c r="B731" s="1340">
        <v>327</v>
      </c>
      <c r="C731" s="1340" t="s">
        <v>7047</v>
      </c>
      <c r="D731" s="1340"/>
      <c r="E731" s="1340"/>
      <c r="F731" s="1340"/>
      <c r="G731" s="1720" t="s">
        <v>7683</v>
      </c>
      <c r="H731" s="1340"/>
      <c r="I731" s="1340" t="s">
        <v>7037</v>
      </c>
      <c r="J731" s="1340">
        <v>17</v>
      </c>
      <c r="K731" s="1340">
        <v>164</v>
      </c>
      <c r="L731" s="667">
        <v>30</v>
      </c>
      <c r="M731" s="667"/>
      <c r="N731" s="1366" t="s">
        <v>6962</v>
      </c>
      <c r="O731" s="1366" t="s">
        <v>6446</v>
      </c>
      <c r="P731" s="1366"/>
      <c r="Q731" s="1366"/>
      <c r="R731" s="1366"/>
      <c r="S731" s="1340" t="s">
        <v>7048</v>
      </c>
      <c r="T731" s="1340"/>
      <c r="U731" s="1340"/>
      <c r="V731" s="1340">
        <v>6</v>
      </c>
    </row>
    <row r="732" spans="1:22" s="1360" customFormat="1" ht="141.75">
      <c r="A732" s="1446">
        <v>329</v>
      </c>
      <c r="B732" s="1367">
        <v>328</v>
      </c>
      <c r="C732" s="1340" t="s">
        <v>7049</v>
      </c>
      <c r="D732" s="1340"/>
      <c r="E732" s="1340"/>
      <c r="F732" s="1340"/>
      <c r="G732" s="1720" t="s">
        <v>7683</v>
      </c>
      <c r="H732" s="1340"/>
      <c r="I732" s="1340" t="s">
        <v>7037</v>
      </c>
      <c r="J732" s="1340">
        <v>17</v>
      </c>
      <c r="K732" s="1340" t="s">
        <v>7050</v>
      </c>
      <c r="L732" s="667">
        <v>30</v>
      </c>
      <c r="M732" s="667"/>
      <c r="N732" s="1366" t="s">
        <v>6962</v>
      </c>
      <c r="O732" s="1366" t="s">
        <v>6446</v>
      </c>
      <c r="P732" s="1366"/>
      <c r="Q732" s="1366"/>
      <c r="R732" s="1366"/>
      <c r="S732" s="1340" t="s">
        <v>7048</v>
      </c>
      <c r="T732" s="1340"/>
      <c r="U732" s="1340"/>
      <c r="V732" s="1340">
        <v>6</v>
      </c>
    </row>
    <row r="733" spans="1:22" s="1360" customFormat="1" ht="157.5">
      <c r="A733" s="1446">
        <v>333</v>
      </c>
      <c r="B733" s="1367">
        <v>332</v>
      </c>
      <c r="C733" s="1340" t="s">
        <v>7057</v>
      </c>
      <c r="D733" s="1340"/>
      <c r="E733" s="1340"/>
      <c r="F733" s="1340"/>
      <c r="G733" s="1720" t="s">
        <v>7683</v>
      </c>
      <c r="H733" s="1340"/>
      <c r="I733" s="1340" t="s">
        <v>7037</v>
      </c>
      <c r="J733" s="1340">
        <v>23</v>
      </c>
      <c r="K733" s="1340">
        <v>54</v>
      </c>
      <c r="L733" s="667">
        <v>85</v>
      </c>
      <c r="M733" s="667"/>
      <c r="N733" s="1366" t="s">
        <v>6962</v>
      </c>
      <c r="O733" s="1366" t="s">
        <v>6446</v>
      </c>
      <c r="P733" s="1366"/>
      <c r="Q733" s="1366"/>
      <c r="R733" s="1366"/>
      <c r="S733" s="1340" t="s">
        <v>7058</v>
      </c>
      <c r="T733" s="1340"/>
      <c r="U733" s="1340"/>
      <c r="V733" s="1340">
        <v>6</v>
      </c>
    </row>
    <row r="734" spans="1:22" s="1360" customFormat="1" ht="126">
      <c r="A734" s="1386">
        <v>334</v>
      </c>
      <c r="B734" s="1340">
        <v>333</v>
      </c>
      <c r="C734" s="1340" t="s">
        <v>7057</v>
      </c>
      <c r="D734" s="1340"/>
      <c r="E734" s="1340"/>
      <c r="F734" s="1340"/>
      <c r="G734" s="1720" t="s">
        <v>7683</v>
      </c>
      <c r="H734" s="1340"/>
      <c r="I734" s="1340" t="s">
        <v>7037</v>
      </c>
      <c r="J734" s="1340">
        <v>23</v>
      </c>
      <c r="K734" s="1340">
        <v>54</v>
      </c>
      <c r="L734" s="667">
        <v>85</v>
      </c>
      <c r="M734" s="667"/>
      <c r="N734" s="1366" t="s">
        <v>6962</v>
      </c>
      <c r="O734" s="1366" t="s">
        <v>6446</v>
      </c>
      <c r="P734" s="1366"/>
      <c r="Q734" s="1366"/>
      <c r="R734" s="1366"/>
      <c r="S734" s="1340" t="s">
        <v>7059</v>
      </c>
      <c r="T734" s="1340"/>
      <c r="U734" s="1340"/>
      <c r="V734" s="1340">
        <v>6</v>
      </c>
    </row>
    <row r="735" spans="1:22" s="1360" customFormat="1" ht="236.25">
      <c r="A735" s="1446">
        <v>337</v>
      </c>
      <c r="B735" s="1367">
        <v>336</v>
      </c>
      <c r="C735" s="1340" t="s">
        <v>7065</v>
      </c>
      <c r="D735" s="1340"/>
      <c r="E735" s="1340"/>
      <c r="F735" s="1340"/>
      <c r="G735" s="1720" t="s">
        <v>7683</v>
      </c>
      <c r="H735" s="1340"/>
      <c r="I735" s="1340" t="s">
        <v>7037</v>
      </c>
      <c r="J735" s="1340">
        <v>53</v>
      </c>
      <c r="K735" s="1340">
        <v>104</v>
      </c>
      <c r="L735" s="667">
        <v>2930</v>
      </c>
      <c r="M735" s="667"/>
      <c r="N735" s="1366" t="s">
        <v>7066</v>
      </c>
      <c r="O735" s="1366" t="s">
        <v>6446</v>
      </c>
      <c r="P735" s="1366"/>
      <c r="Q735" s="1366"/>
      <c r="R735" s="1366"/>
      <c r="S735" s="1340" t="s">
        <v>7639</v>
      </c>
      <c r="T735" s="1340"/>
      <c r="U735" s="1340"/>
      <c r="V735" s="1340">
        <v>6</v>
      </c>
    </row>
    <row r="736" spans="1:22" s="1360" customFormat="1" ht="141.75">
      <c r="A736" s="1386">
        <v>356</v>
      </c>
      <c r="B736" s="1340">
        <v>355</v>
      </c>
      <c r="C736" s="1340" t="s">
        <v>7081</v>
      </c>
      <c r="D736" s="1340"/>
      <c r="E736" s="1340"/>
      <c r="F736" s="1340"/>
      <c r="G736" s="1720" t="s">
        <v>7683</v>
      </c>
      <c r="H736" s="1340"/>
      <c r="I736" s="1340" t="s">
        <v>7037</v>
      </c>
      <c r="J736" s="1340">
        <v>57</v>
      </c>
      <c r="K736" s="1340" t="s">
        <v>7082</v>
      </c>
      <c r="L736" s="667">
        <v>30</v>
      </c>
      <c r="M736" s="667"/>
      <c r="N736" s="1366" t="s">
        <v>7066</v>
      </c>
      <c r="O736" s="1366" t="s">
        <v>6446</v>
      </c>
      <c r="P736" s="1366"/>
      <c r="Q736" s="1366"/>
      <c r="R736" s="1366"/>
      <c r="S736" s="1379" t="s">
        <v>7083</v>
      </c>
      <c r="T736" s="1379"/>
      <c r="U736" s="1379"/>
      <c r="V736" s="1340">
        <v>6</v>
      </c>
    </row>
    <row r="737" spans="1:22" s="1360" customFormat="1" ht="126">
      <c r="A737" s="1446">
        <v>375</v>
      </c>
      <c r="B737" s="1367">
        <v>374</v>
      </c>
      <c r="C737" s="1340" t="s">
        <v>7101</v>
      </c>
      <c r="D737" s="1340"/>
      <c r="E737" s="1340"/>
      <c r="F737" s="1340"/>
      <c r="G737" s="1720" t="s">
        <v>7683</v>
      </c>
      <c r="H737" s="1340"/>
      <c r="I737" s="1340" t="s">
        <v>7037</v>
      </c>
      <c r="J737" s="1340">
        <v>61</v>
      </c>
      <c r="K737" s="1340">
        <v>2</v>
      </c>
      <c r="L737" s="667">
        <v>1332</v>
      </c>
      <c r="M737" s="667"/>
      <c r="N737" s="1366" t="s">
        <v>7066</v>
      </c>
      <c r="O737" s="1366" t="s">
        <v>6446</v>
      </c>
      <c r="P737" s="1366"/>
      <c r="Q737" s="1366"/>
      <c r="R737" s="1366"/>
      <c r="S737" s="1340" t="s">
        <v>7102</v>
      </c>
      <c r="T737" s="1340"/>
      <c r="U737" s="1340"/>
      <c r="V737" s="1340">
        <v>6</v>
      </c>
    </row>
    <row r="738" spans="1:22" s="1360" customFormat="1" ht="31.5">
      <c r="A738" s="1386">
        <v>376</v>
      </c>
      <c r="B738" s="1340">
        <v>375</v>
      </c>
      <c r="C738" s="1340" t="s">
        <v>7103</v>
      </c>
      <c r="D738" s="1340"/>
      <c r="E738" s="1340"/>
      <c r="F738" s="1340"/>
      <c r="G738" s="1720" t="s">
        <v>7683</v>
      </c>
      <c r="H738" s="1340"/>
      <c r="I738" s="1340" t="s">
        <v>7037</v>
      </c>
      <c r="J738" s="1340">
        <v>61</v>
      </c>
      <c r="K738" s="1340" t="s">
        <v>7104</v>
      </c>
      <c r="L738" s="667">
        <v>101.2</v>
      </c>
      <c r="M738" s="667"/>
      <c r="N738" s="1366" t="s">
        <v>1955</v>
      </c>
      <c r="O738" s="1366" t="s">
        <v>6446</v>
      </c>
      <c r="P738" s="1366"/>
      <c r="Q738" s="1366"/>
      <c r="R738" s="1366"/>
      <c r="S738" s="1340" t="s">
        <v>7105</v>
      </c>
      <c r="T738" s="1340"/>
      <c r="U738" s="1340"/>
      <c r="V738" s="1340">
        <v>6</v>
      </c>
    </row>
    <row r="739" spans="1:22" s="1360" customFormat="1" ht="31.5">
      <c r="A739" s="1446">
        <v>377</v>
      </c>
      <c r="B739" s="1367">
        <v>376</v>
      </c>
      <c r="C739" s="1340" t="s">
        <v>7103</v>
      </c>
      <c r="D739" s="1340"/>
      <c r="E739" s="1340"/>
      <c r="F739" s="1340"/>
      <c r="G739" s="1720" t="s">
        <v>7683</v>
      </c>
      <c r="H739" s="1340"/>
      <c r="I739" s="1340" t="s">
        <v>7037</v>
      </c>
      <c r="J739" s="1340">
        <v>62</v>
      </c>
      <c r="K739" s="1340" t="s">
        <v>7104</v>
      </c>
      <c r="L739" s="667">
        <v>8</v>
      </c>
      <c r="M739" s="667"/>
      <c r="N739" s="1366" t="s">
        <v>1955</v>
      </c>
      <c r="O739" s="1366" t="s">
        <v>6446</v>
      </c>
      <c r="P739" s="1366"/>
      <c r="Q739" s="1366"/>
      <c r="R739" s="1366"/>
      <c r="S739" s="1340" t="s">
        <v>7105</v>
      </c>
      <c r="T739" s="1340"/>
      <c r="U739" s="1340"/>
      <c r="V739" s="1340">
        <v>6</v>
      </c>
    </row>
    <row r="740" spans="1:22" s="1360" customFormat="1" ht="31.5">
      <c r="A740" s="1386">
        <v>378</v>
      </c>
      <c r="B740" s="1340">
        <v>377</v>
      </c>
      <c r="C740" s="1340" t="s">
        <v>7103</v>
      </c>
      <c r="D740" s="1340"/>
      <c r="E740" s="1340"/>
      <c r="F740" s="1340"/>
      <c r="G740" s="1720" t="s">
        <v>7683</v>
      </c>
      <c r="H740" s="1340"/>
      <c r="I740" s="1340" t="s">
        <v>7037</v>
      </c>
      <c r="J740" s="1340">
        <v>63</v>
      </c>
      <c r="K740" s="1340" t="s">
        <v>7104</v>
      </c>
      <c r="L740" s="667">
        <v>147</v>
      </c>
      <c r="M740" s="667"/>
      <c r="N740" s="1366" t="s">
        <v>1955</v>
      </c>
      <c r="O740" s="1366" t="s">
        <v>6446</v>
      </c>
      <c r="P740" s="1366"/>
      <c r="Q740" s="1366"/>
      <c r="R740" s="1366"/>
      <c r="S740" s="1340" t="s">
        <v>7105</v>
      </c>
      <c r="T740" s="1340"/>
      <c r="U740" s="1340"/>
      <c r="V740" s="1340">
        <v>6</v>
      </c>
    </row>
    <row r="741" spans="1:22" s="1360" customFormat="1" ht="63">
      <c r="A741" s="1446">
        <v>379</v>
      </c>
      <c r="B741" s="1367">
        <v>378</v>
      </c>
      <c r="C741" s="1340" t="s">
        <v>7106</v>
      </c>
      <c r="D741" s="1340"/>
      <c r="E741" s="1340"/>
      <c r="F741" s="1340"/>
      <c r="G741" s="1720" t="s">
        <v>7683</v>
      </c>
      <c r="H741" s="1340"/>
      <c r="I741" s="1340" t="s">
        <v>7037</v>
      </c>
      <c r="J741" s="1340">
        <v>66</v>
      </c>
      <c r="K741" s="1340" t="s">
        <v>7107</v>
      </c>
      <c r="L741" s="667">
        <v>2364.5</v>
      </c>
      <c r="M741" s="667"/>
      <c r="N741" s="1366" t="s">
        <v>7066</v>
      </c>
      <c r="O741" s="1366" t="s">
        <v>6446</v>
      </c>
      <c r="P741" s="1366"/>
      <c r="Q741" s="1366"/>
      <c r="R741" s="1366"/>
      <c r="S741" s="1340" t="s">
        <v>7108</v>
      </c>
      <c r="T741" s="1340"/>
      <c r="U741" s="1340"/>
      <c r="V741" s="1340">
        <v>6</v>
      </c>
    </row>
    <row r="742" spans="1:22" s="1360" customFormat="1" ht="94.5">
      <c r="A742" s="1446">
        <v>585</v>
      </c>
      <c r="B742" s="1367">
        <v>584</v>
      </c>
      <c r="C742" s="1340" t="s">
        <v>7442</v>
      </c>
      <c r="D742" s="1340"/>
      <c r="E742" s="1340"/>
      <c r="F742" s="1340"/>
      <c r="G742" s="1720" t="s">
        <v>7683</v>
      </c>
      <c r="H742" s="1340"/>
      <c r="I742" s="1340" t="s">
        <v>7440</v>
      </c>
      <c r="J742" s="1340">
        <v>5</v>
      </c>
      <c r="K742" s="1340" t="s">
        <v>7443</v>
      </c>
      <c r="L742" s="667">
        <v>29048</v>
      </c>
      <c r="M742" s="667"/>
      <c r="N742" s="1366" t="s">
        <v>7640</v>
      </c>
      <c r="O742" s="1366" t="s">
        <v>6446</v>
      </c>
      <c r="P742" s="1366"/>
      <c r="Q742" s="1366"/>
      <c r="R742" s="1366"/>
      <c r="S742" s="1340" t="s">
        <v>7641</v>
      </c>
      <c r="T742" s="1340"/>
      <c r="U742" s="1340"/>
      <c r="V742" s="1340">
        <v>6</v>
      </c>
    </row>
    <row r="743" spans="1:22" s="1360" customFormat="1" ht="63">
      <c r="A743" s="1446">
        <v>589</v>
      </c>
      <c r="B743" s="1367">
        <v>588</v>
      </c>
      <c r="C743" s="1340" t="s">
        <v>7450</v>
      </c>
      <c r="D743" s="1340"/>
      <c r="E743" s="1340"/>
      <c r="F743" s="1340"/>
      <c r="G743" s="1720" t="s">
        <v>7683</v>
      </c>
      <c r="H743" s="1340"/>
      <c r="I743" s="1340" t="s">
        <v>7440</v>
      </c>
      <c r="J743" s="1340">
        <v>25</v>
      </c>
      <c r="K743" s="1410">
        <v>163176</v>
      </c>
      <c r="L743" s="667">
        <v>750</v>
      </c>
      <c r="M743" s="667"/>
      <c r="N743" s="1366"/>
      <c r="O743" s="1366" t="s">
        <v>6446</v>
      </c>
      <c r="P743" s="1366"/>
      <c r="Q743" s="1366"/>
      <c r="R743" s="1366"/>
      <c r="S743" s="1340" t="s">
        <v>7451</v>
      </c>
      <c r="T743" s="1340"/>
      <c r="U743" s="1340"/>
      <c r="V743" s="1340">
        <v>6</v>
      </c>
    </row>
    <row r="744" spans="1:22" s="1360" customFormat="1" ht="47.25">
      <c r="A744" s="1386">
        <v>590</v>
      </c>
      <c r="B744" s="1340">
        <v>589</v>
      </c>
      <c r="C744" s="1340" t="s">
        <v>7452</v>
      </c>
      <c r="D744" s="1340"/>
      <c r="E744" s="1340"/>
      <c r="F744" s="1340"/>
      <c r="G744" s="1720" t="s">
        <v>7683</v>
      </c>
      <c r="H744" s="1340"/>
      <c r="I744" s="1340" t="s">
        <v>7440</v>
      </c>
      <c r="J744" s="1340">
        <v>34</v>
      </c>
      <c r="K744" s="1340">
        <v>45</v>
      </c>
      <c r="L744" s="667">
        <v>825</v>
      </c>
      <c r="M744" s="667"/>
      <c r="N744" s="1366"/>
      <c r="O744" s="1366" t="s">
        <v>6446</v>
      </c>
      <c r="P744" s="1366"/>
      <c r="Q744" s="1366"/>
      <c r="R744" s="1366"/>
      <c r="S744" s="1340" t="s">
        <v>7642</v>
      </c>
      <c r="T744" s="1340"/>
      <c r="U744" s="1340"/>
      <c r="V744" s="1340">
        <v>6</v>
      </c>
    </row>
    <row r="745" spans="1:22" s="1360" customFormat="1" ht="31.5">
      <c r="A745" s="1446">
        <v>773</v>
      </c>
      <c r="B745" s="1367">
        <v>772</v>
      </c>
      <c r="C745" s="1340" t="s">
        <v>7485</v>
      </c>
      <c r="D745" s="1340"/>
      <c r="E745" s="1340"/>
      <c r="F745" s="1340"/>
      <c r="G745" s="1720" t="s">
        <v>7683</v>
      </c>
      <c r="H745" s="1340"/>
      <c r="I745" s="1340" t="s">
        <v>7461</v>
      </c>
      <c r="J745" s="1340">
        <v>21</v>
      </c>
      <c r="K745" s="1340">
        <v>180</v>
      </c>
      <c r="L745" s="667">
        <v>9358</v>
      </c>
      <c r="M745" s="667"/>
      <c r="N745" s="1411"/>
      <c r="O745" s="1366" t="s">
        <v>6446</v>
      </c>
      <c r="P745" s="1366"/>
      <c r="Q745" s="1366"/>
      <c r="R745" s="1366"/>
      <c r="S745" s="1366" t="s">
        <v>7510</v>
      </c>
      <c r="T745" s="1366"/>
      <c r="U745" s="1366"/>
      <c r="V745" s="1340">
        <v>6</v>
      </c>
    </row>
    <row r="746" spans="1:22" s="1360" customFormat="1" ht="31.5">
      <c r="A746" s="1386">
        <v>74</v>
      </c>
      <c r="B746" s="1340">
        <v>73</v>
      </c>
      <c r="C746" s="1340" t="s">
        <v>6513</v>
      </c>
      <c r="D746" s="1340"/>
      <c r="E746" s="1340"/>
      <c r="F746" s="1340"/>
      <c r="G746" s="1720" t="s">
        <v>7683</v>
      </c>
      <c r="H746" s="1340"/>
      <c r="I746" s="1340" t="s">
        <v>6501</v>
      </c>
      <c r="J746" s="1340">
        <v>108</v>
      </c>
      <c r="K746" s="1340">
        <v>103</v>
      </c>
      <c r="L746" s="667">
        <v>1038</v>
      </c>
      <c r="M746" s="667"/>
      <c r="N746" s="1366"/>
      <c r="O746" s="1366" t="s">
        <v>6414</v>
      </c>
      <c r="P746" s="1366"/>
      <c r="Q746" s="1366"/>
      <c r="R746" s="1366"/>
      <c r="S746" s="1340" t="s">
        <v>6549</v>
      </c>
      <c r="T746" s="1340"/>
      <c r="U746" s="1340"/>
      <c r="V746" s="1340" t="s">
        <v>6548</v>
      </c>
    </row>
    <row r="747" spans="1:22" s="1360" customFormat="1" ht="31.5">
      <c r="A747" s="1386">
        <v>178</v>
      </c>
      <c r="B747" s="1340">
        <v>177</v>
      </c>
      <c r="C747" s="1340" t="s">
        <v>6712</v>
      </c>
      <c r="D747" s="1340"/>
      <c r="E747" s="1340"/>
      <c r="F747" s="1340"/>
      <c r="G747" s="1720" t="s">
        <v>7683</v>
      </c>
      <c r="H747" s="1340"/>
      <c r="I747" s="1340" t="s">
        <v>6681</v>
      </c>
      <c r="J747" s="1340">
        <v>12</v>
      </c>
      <c r="K747" s="1340">
        <v>261</v>
      </c>
      <c r="L747" s="1378">
        <v>15.1</v>
      </c>
      <c r="M747" s="1378"/>
      <c r="N747" s="1366" t="s">
        <v>6713</v>
      </c>
      <c r="O747" s="1366" t="s">
        <v>6414</v>
      </c>
      <c r="P747" s="1366"/>
      <c r="Q747" s="1366"/>
      <c r="R747" s="1366"/>
      <c r="S747" s="1340" t="s">
        <v>6714</v>
      </c>
      <c r="T747" s="1340"/>
      <c r="U747" s="1340"/>
      <c r="V747" s="1340" t="s">
        <v>6548</v>
      </c>
    </row>
    <row r="748" spans="1:22" s="1360" customFormat="1" ht="31.5">
      <c r="A748" s="1446">
        <v>179</v>
      </c>
      <c r="B748" s="1367">
        <v>178</v>
      </c>
      <c r="C748" s="1340" t="s">
        <v>6715</v>
      </c>
      <c r="D748" s="1340"/>
      <c r="E748" s="1340"/>
      <c r="F748" s="1340"/>
      <c r="G748" s="1720" t="s">
        <v>7683</v>
      </c>
      <c r="H748" s="1340"/>
      <c r="I748" s="1340" t="s">
        <v>6681</v>
      </c>
      <c r="J748" s="1340">
        <v>12</v>
      </c>
      <c r="K748" s="1340">
        <v>272</v>
      </c>
      <c r="L748" s="1378">
        <v>19.399999999999999</v>
      </c>
      <c r="M748" s="1378"/>
      <c r="N748" s="1366" t="s">
        <v>6713</v>
      </c>
      <c r="O748" s="1366" t="s">
        <v>6414</v>
      </c>
      <c r="P748" s="1366"/>
      <c r="Q748" s="1366"/>
      <c r="R748" s="1366"/>
      <c r="S748" s="1340" t="s">
        <v>6716</v>
      </c>
      <c r="T748" s="1340"/>
      <c r="U748" s="1340"/>
      <c r="V748" s="1340" t="s">
        <v>6548</v>
      </c>
    </row>
    <row r="749" spans="1:22" s="1360" customFormat="1" ht="63">
      <c r="A749" s="1446">
        <v>211</v>
      </c>
      <c r="B749" s="1367">
        <v>210</v>
      </c>
      <c r="C749" s="1340" t="s">
        <v>6788</v>
      </c>
      <c r="D749" s="1340"/>
      <c r="E749" s="1340"/>
      <c r="F749" s="1340"/>
      <c r="G749" s="1720" t="s">
        <v>7683</v>
      </c>
      <c r="H749" s="1340"/>
      <c r="I749" s="1340" t="s">
        <v>6681</v>
      </c>
      <c r="J749" s="1340">
        <v>23</v>
      </c>
      <c r="K749" s="1340">
        <v>4</v>
      </c>
      <c r="L749" s="1378">
        <v>177.2</v>
      </c>
      <c r="M749" s="1378"/>
      <c r="N749" s="1366" t="s">
        <v>593</v>
      </c>
      <c r="O749" s="1366" t="s">
        <v>6414</v>
      </c>
      <c r="P749" s="1366"/>
      <c r="Q749" s="1366"/>
      <c r="R749" s="1366"/>
      <c r="S749" s="1340" t="s">
        <v>6789</v>
      </c>
      <c r="T749" s="1340"/>
      <c r="U749" s="1340"/>
      <c r="V749" s="1340" t="s">
        <v>6548</v>
      </c>
    </row>
    <row r="750" spans="1:22" s="1360" customFormat="1" ht="31.5">
      <c r="A750" s="1386">
        <v>212</v>
      </c>
      <c r="B750" s="1340">
        <v>211</v>
      </c>
      <c r="C750" s="1340" t="s">
        <v>6790</v>
      </c>
      <c r="D750" s="1340"/>
      <c r="E750" s="1340"/>
      <c r="F750" s="1340"/>
      <c r="G750" s="1720" t="s">
        <v>7683</v>
      </c>
      <c r="H750" s="1340"/>
      <c r="I750" s="1340" t="s">
        <v>6681</v>
      </c>
      <c r="J750" s="1379">
        <v>24</v>
      </c>
      <c r="K750" s="1379">
        <v>25</v>
      </c>
      <c r="L750" s="1378">
        <v>59.4</v>
      </c>
      <c r="M750" s="1378"/>
      <c r="N750" s="1366" t="s">
        <v>724</v>
      </c>
      <c r="O750" s="1366" t="s">
        <v>6414</v>
      </c>
      <c r="P750" s="1366"/>
      <c r="Q750" s="1366"/>
      <c r="R750" s="1366"/>
      <c r="S750" s="1340" t="s">
        <v>6791</v>
      </c>
      <c r="T750" s="1340"/>
      <c r="U750" s="1340"/>
      <c r="V750" s="1340" t="s">
        <v>6548</v>
      </c>
    </row>
    <row r="751" spans="1:22" s="1360" customFormat="1">
      <c r="A751" s="1386">
        <v>254</v>
      </c>
      <c r="B751" s="1340">
        <v>253</v>
      </c>
      <c r="C751" s="1340" t="s">
        <v>6895</v>
      </c>
      <c r="D751" s="1340"/>
      <c r="E751" s="1340"/>
      <c r="F751" s="1340"/>
      <c r="G751" s="1720" t="s">
        <v>7683</v>
      </c>
      <c r="H751" s="1340"/>
      <c r="I751" s="1340" t="s">
        <v>6896</v>
      </c>
      <c r="J751" s="1340">
        <v>8</v>
      </c>
      <c r="K751" s="1340">
        <v>16</v>
      </c>
      <c r="L751" s="667">
        <v>53.1</v>
      </c>
      <c r="M751" s="667"/>
      <c r="N751" s="1366" t="s">
        <v>1669</v>
      </c>
      <c r="O751" s="1366" t="s">
        <v>6414</v>
      </c>
      <c r="P751" s="1366"/>
      <c r="Q751" s="1366"/>
      <c r="R751" s="1366"/>
      <c r="S751" s="1340"/>
      <c r="T751" s="1340"/>
      <c r="U751" s="1340"/>
      <c r="V751" s="1340" t="s">
        <v>6548</v>
      </c>
    </row>
    <row r="752" spans="1:22" s="1360" customFormat="1" ht="141.75">
      <c r="A752" s="1446">
        <v>255</v>
      </c>
      <c r="B752" s="1367">
        <v>254</v>
      </c>
      <c r="C752" s="1340" t="s">
        <v>6897</v>
      </c>
      <c r="D752" s="1340"/>
      <c r="E752" s="1340"/>
      <c r="F752" s="1340"/>
      <c r="G752" s="1720" t="s">
        <v>7683</v>
      </c>
      <c r="H752" s="1340"/>
      <c r="I752" s="1340" t="s">
        <v>6896</v>
      </c>
      <c r="J752" s="1340">
        <v>9</v>
      </c>
      <c r="K752" s="1340">
        <v>7</v>
      </c>
      <c r="L752" s="667">
        <v>35.799999999999997</v>
      </c>
      <c r="M752" s="667"/>
      <c r="N752" s="1366" t="s">
        <v>1669</v>
      </c>
      <c r="O752" s="1366" t="s">
        <v>6414</v>
      </c>
      <c r="P752" s="1366"/>
      <c r="Q752" s="1366"/>
      <c r="R752" s="1366"/>
      <c r="S752" s="1340" t="s">
        <v>6898</v>
      </c>
      <c r="T752" s="1340"/>
      <c r="U752" s="1340"/>
      <c r="V752" s="1340" t="s">
        <v>6548</v>
      </c>
    </row>
    <row r="753" spans="1:22" s="1360" customFormat="1" ht="173.25">
      <c r="A753" s="1386">
        <v>256</v>
      </c>
      <c r="B753" s="1340">
        <v>255</v>
      </c>
      <c r="C753" s="1340" t="s">
        <v>6899</v>
      </c>
      <c r="D753" s="1340"/>
      <c r="E753" s="1340"/>
      <c r="F753" s="1340"/>
      <c r="G753" s="1720" t="s">
        <v>7683</v>
      </c>
      <c r="H753" s="1340"/>
      <c r="I753" s="1340" t="s">
        <v>6896</v>
      </c>
      <c r="J753" s="1340">
        <v>11</v>
      </c>
      <c r="K753" s="1340">
        <v>16</v>
      </c>
      <c r="L753" s="667">
        <v>45.4</v>
      </c>
      <c r="M753" s="667"/>
      <c r="N753" s="1366" t="s">
        <v>1669</v>
      </c>
      <c r="O753" s="1366" t="s">
        <v>6414</v>
      </c>
      <c r="P753" s="1366"/>
      <c r="Q753" s="1366"/>
      <c r="R753" s="1366"/>
      <c r="S753" s="1340" t="s">
        <v>6900</v>
      </c>
      <c r="T753" s="1340"/>
      <c r="U753" s="1340"/>
      <c r="V753" s="1340" t="s">
        <v>6548</v>
      </c>
    </row>
    <row r="754" spans="1:22" s="1360" customFormat="1">
      <c r="A754" s="1446">
        <v>257</v>
      </c>
      <c r="B754" s="1367">
        <v>256</v>
      </c>
      <c r="C754" s="1340" t="s">
        <v>6901</v>
      </c>
      <c r="D754" s="1340"/>
      <c r="E754" s="1340"/>
      <c r="F754" s="1340"/>
      <c r="G754" s="1720" t="s">
        <v>7683</v>
      </c>
      <c r="H754" s="1340"/>
      <c r="I754" s="1340" t="s">
        <v>6896</v>
      </c>
      <c r="J754" s="1340">
        <v>12</v>
      </c>
      <c r="K754" s="1340">
        <v>16</v>
      </c>
      <c r="L754" s="667">
        <v>49.9</v>
      </c>
      <c r="M754" s="667"/>
      <c r="N754" s="1366" t="s">
        <v>1669</v>
      </c>
      <c r="O754" s="1366" t="s">
        <v>6414</v>
      </c>
      <c r="P754" s="1366"/>
      <c r="Q754" s="1366"/>
      <c r="R754" s="1366"/>
      <c r="S754" s="1340"/>
      <c r="T754" s="1340"/>
      <c r="U754" s="1340"/>
      <c r="V754" s="1340" t="s">
        <v>6548</v>
      </c>
    </row>
    <row r="755" spans="1:22" s="1360" customFormat="1" ht="47.25">
      <c r="A755" s="1386">
        <v>264</v>
      </c>
      <c r="B755" s="1340">
        <v>263</v>
      </c>
      <c r="C755" s="1340" t="s">
        <v>6914</v>
      </c>
      <c r="D755" s="1340"/>
      <c r="E755" s="1340"/>
      <c r="F755" s="1340"/>
      <c r="G755" s="1720" t="s">
        <v>7683</v>
      </c>
      <c r="H755" s="1340"/>
      <c r="I755" s="1340" t="s">
        <v>6896</v>
      </c>
      <c r="J755" s="1340">
        <v>139</v>
      </c>
      <c r="K755" s="1340">
        <v>11</v>
      </c>
      <c r="L755" s="667">
        <v>33.200000000000003</v>
      </c>
      <c r="M755" s="667"/>
      <c r="N755" s="1366" t="s">
        <v>6915</v>
      </c>
      <c r="O755" s="1366" t="s">
        <v>6414</v>
      </c>
      <c r="P755" s="1366"/>
      <c r="Q755" s="1366"/>
      <c r="R755" s="1366"/>
      <c r="S755" s="1340" t="s">
        <v>6916</v>
      </c>
      <c r="T755" s="1340"/>
      <c r="U755" s="1340"/>
      <c r="V755" s="1340" t="s">
        <v>6548</v>
      </c>
    </row>
    <row r="756" spans="1:22" s="1360" customFormat="1" ht="157.5">
      <c r="A756" s="1446">
        <v>273</v>
      </c>
      <c r="B756" s="1367">
        <v>272</v>
      </c>
      <c r="C756" s="1340" t="s">
        <v>6932</v>
      </c>
      <c r="D756" s="1340"/>
      <c r="E756" s="1340"/>
      <c r="F756" s="1340"/>
      <c r="G756" s="1720" t="s">
        <v>7683</v>
      </c>
      <c r="H756" s="1340"/>
      <c r="I756" s="1340" t="s">
        <v>6896</v>
      </c>
      <c r="J756" s="1340" t="s">
        <v>6928</v>
      </c>
      <c r="K756" s="1340">
        <v>33</v>
      </c>
      <c r="L756" s="667">
        <v>70</v>
      </c>
      <c r="M756" s="667"/>
      <c r="N756" s="1366" t="s">
        <v>1669</v>
      </c>
      <c r="O756" s="1366" t="s">
        <v>6414</v>
      </c>
      <c r="P756" s="1366"/>
      <c r="Q756" s="1366"/>
      <c r="R756" s="1366"/>
      <c r="S756" s="1340" t="s">
        <v>6933</v>
      </c>
      <c r="T756" s="1340"/>
      <c r="U756" s="1340"/>
      <c r="V756" s="1340" t="s">
        <v>6548</v>
      </c>
    </row>
    <row r="757" spans="1:22" s="1360" customFormat="1">
      <c r="A757" s="1386">
        <v>274</v>
      </c>
      <c r="B757" s="1340">
        <v>273</v>
      </c>
      <c r="C757" s="1340" t="s">
        <v>6934</v>
      </c>
      <c r="D757" s="1340"/>
      <c r="E757" s="1340"/>
      <c r="F757" s="1340"/>
      <c r="G757" s="1720" t="s">
        <v>7683</v>
      </c>
      <c r="H757" s="1340"/>
      <c r="I757" s="1340" t="s">
        <v>6896</v>
      </c>
      <c r="J757" s="1340" t="s">
        <v>6928</v>
      </c>
      <c r="K757" s="1340">
        <v>33</v>
      </c>
      <c r="L757" s="667">
        <v>55</v>
      </c>
      <c r="M757" s="667"/>
      <c r="N757" s="1366" t="s">
        <v>1669</v>
      </c>
      <c r="O757" s="1366" t="s">
        <v>6414</v>
      </c>
      <c r="P757" s="1366"/>
      <c r="Q757" s="1366"/>
      <c r="R757" s="1366"/>
      <c r="S757" s="1340"/>
      <c r="T757" s="1340"/>
      <c r="U757" s="1340"/>
      <c r="V757" s="1340" t="s">
        <v>6548</v>
      </c>
    </row>
    <row r="758" spans="1:22" s="1360" customFormat="1">
      <c r="A758" s="1446">
        <v>275</v>
      </c>
      <c r="B758" s="1367">
        <v>274</v>
      </c>
      <c r="C758" s="1340" t="s">
        <v>6931</v>
      </c>
      <c r="D758" s="1340"/>
      <c r="E758" s="1340"/>
      <c r="F758" s="1340"/>
      <c r="G758" s="1720" t="s">
        <v>7683</v>
      </c>
      <c r="H758" s="1340"/>
      <c r="I758" s="1340" t="s">
        <v>6896</v>
      </c>
      <c r="J758" s="1340" t="s">
        <v>6928</v>
      </c>
      <c r="K758" s="1340">
        <v>33</v>
      </c>
      <c r="L758" s="667">
        <v>120.65</v>
      </c>
      <c r="M758" s="667"/>
      <c r="N758" s="1366" t="s">
        <v>1669</v>
      </c>
      <c r="O758" s="1366" t="s">
        <v>6414</v>
      </c>
      <c r="P758" s="1366"/>
      <c r="Q758" s="1366"/>
      <c r="R758" s="1366"/>
      <c r="S758" s="1340"/>
      <c r="T758" s="1340"/>
      <c r="U758" s="1340"/>
      <c r="V758" s="1340" t="s">
        <v>6548</v>
      </c>
    </row>
    <row r="759" spans="1:22" s="1360" customFormat="1">
      <c r="A759" s="1446">
        <v>279</v>
      </c>
      <c r="B759" s="1367">
        <v>278</v>
      </c>
      <c r="C759" s="1340" t="s">
        <v>6941</v>
      </c>
      <c r="D759" s="1340"/>
      <c r="E759" s="1340"/>
      <c r="F759" s="1340"/>
      <c r="G759" s="1720" t="s">
        <v>7683</v>
      </c>
      <c r="H759" s="1340"/>
      <c r="I759" s="1340" t="s">
        <v>6896</v>
      </c>
      <c r="J759" s="1340" t="s">
        <v>6942</v>
      </c>
      <c r="K759" s="1340">
        <v>16</v>
      </c>
      <c r="L759" s="667">
        <v>59.7</v>
      </c>
      <c r="M759" s="667"/>
      <c r="N759" s="1366" t="s">
        <v>1669</v>
      </c>
      <c r="O759" s="1366" t="s">
        <v>6414</v>
      </c>
      <c r="P759" s="1366"/>
      <c r="Q759" s="1366"/>
      <c r="R759" s="1366"/>
      <c r="S759" s="1340"/>
      <c r="T759" s="1340"/>
      <c r="U759" s="1340"/>
      <c r="V759" s="1340" t="s">
        <v>6548</v>
      </c>
    </row>
    <row r="760" spans="1:22" s="1360" customFormat="1" ht="47.25">
      <c r="A760" s="1386">
        <v>284</v>
      </c>
      <c r="B760" s="1340">
        <v>283</v>
      </c>
      <c r="C760" s="1369" t="s">
        <v>6955</v>
      </c>
      <c r="D760" s="1369"/>
      <c r="E760" s="1369"/>
      <c r="F760" s="1369"/>
      <c r="G760" s="1720" t="s">
        <v>7683</v>
      </c>
      <c r="H760" s="1369"/>
      <c r="I760" s="1369" t="s">
        <v>6956</v>
      </c>
      <c r="J760" s="1369">
        <v>5</v>
      </c>
      <c r="K760" s="1369" t="s">
        <v>6957</v>
      </c>
      <c r="L760" s="1370">
        <v>750</v>
      </c>
      <c r="M760" s="1370"/>
      <c r="N760" s="1381" t="s">
        <v>6958</v>
      </c>
      <c r="O760" s="1381" t="s">
        <v>6414</v>
      </c>
      <c r="P760" s="1381"/>
      <c r="Q760" s="1381"/>
      <c r="R760" s="1381"/>
      <c r="S760" s="1369" t="s">
        <v>7634</v>
      </c>
      <c r="T760" s="1369"/>
      <c r="U760" s="1369"/>
      <c r="V760" s="1340" t="s">
        <v>6548</v>
      </c>
    </row>
    <row r="761" spans="1:22" s="1360" customFormat="1">
      <c r="A761" s="1446">
        <v>285</v>
      </c>
      <c r="B761" s="1367">
        <v>284</v>
      </c>
      <c r="C761" s="1369" t="s">
        <v>6959</v>
      </c>
      <c r="D761" s="1369"/>
      <c r="E761" s="1369"/>
      <c r="F761" s="1369"/>
      <c r="G761" s="1720" t="s">
        <v>7683</v>
      </c>
      <c r="H761" s="1369"/>
      <c r="I761" s="1369" t="s">
        <v>6956</v>
      </c>
      <c r="J761" s="1382">
        <v>7</v>
      </c>
      <c r="K761" s="1369">
        <v>23</v>
      </c>
      <c r="L761" s="1370">
        <v>39.299999999999997</v>
      </c>
      <c r="M761" s="1370"/>
      <c r="N761" s="1381" t="s">
        <v>6960</v>
      </c>
      <c r="O761" s="1381" t="s">
        <v>6414</v>
      </c>
      <c r="P761" s="1381"/>
      <c r="Q761" s="1381"/>
      <c r="R761" s="1381"/>
      <c r="S761" s="1369"/>
      <c r="T761" s="1369"/>
      <c r="U761" s="1369"/>
      <c r="V761" s="1340" t="s">
        <v>6548</v>
      </c>
    </row>
    <row r="762" spans="1:22" s="1360" customFormat="1">
      <c r="A762" s="1386">
        <v>286</v>
      </c>
      <c r="B762" s="1340">
        <v>285</v>
      </c>
      <c r="C762" s="1369" t="s">
        <v>6961</v>
      </c>
      <c r="D762" s="1369"/>
      <c r="E762" s="1369"/>
      <c r="F762" s="1369"/>
      <c r="G762" s="1720" t="s">
        <v>7683</v>
      </c>
      <c r="H762" s="1369"/>
      <c r="I762" s="1369" t="s">
        <v>6956</v>
      </c>
      <c r="J762" s="1382">
        <v>9</v>
      </c>
      <c r="K762" s="1369">
        <v>237</v>
      </c>
      <c r="L762" s="1370">
        <v>29.4</v>
      </c>
      <c r="M762" s="1370"/>
      <c r="N762" s="1383" t="s">
        <v>6962</v>
      </c>
      <c r="O762" s="1381" t="s">
        <v>6414</v>
      </c>
      <c r="P762" s="1381"/>
      <c r="Q762" s="1381"/>
      <c r="R762" s="1381"/>
      <c r="S762" s="1369" t="s">
        <v>6963</v>
      </c>
      <c r="T762" s="1369"/>
      <c r="U762" s="1369"/>
      <c r="V762" s="1340" t="s">
        <v>6548</v>
      </c>
    </row>
    <row r="763" spans="1:22" s="1360" customFormat="1">
      <c r="A763" s="1386">
        <v>288</v>
      </c>
      <c r="B763" s="1340">
        <v>287</v>
      </c>
      <c r="C763" s="1369" t="s">
        <v>6966</v>
      </c>
      <c r="D763" s="1369"/>
      <c r="E763" s="1369"/>
      <c r="F763" s="1369"/>
      <c r="G763" s="1720" t="s">
        <v>7683</v>
      </c>
      <c r="H763" s="1369"/>
      <c r="I763" s="1369" t="s">
        <v>6956</v>
      </c>
      <c r="J763" s="1382">
        <v>19</v>
      </c>
      <c r="K763" s="1369">
        <v>39</v>
      </c>
      <c r="L763" s="1370">
        <v>133</v>
      </c>
      <c r="M763" s="1370"/>
      <c r="N763" s="1381" t="s">
        <v>6962</v>
      </c>
      <c r="O763" s="1381" t="s">
        <v>6414</v>
      </c>
      <c r="P763" s="1381"/>
      <c r="Q763" s="1381"/>
      <c r="R763" s="1381"/>
      <c r="S763" s="1369" t="s">
        <v>6967</v>
      </c>
      <c r="T763" s="1369"/>
      <c r="U763" s="1369"/>
      <c r="V763" s="1340" t="s">
        <v>6548</v>
      </c>
    </row>
    <row r="764" spans="1:22" s="1360" customFormat="1" ht="31.5">
      <c r="A764" s="1386">
        <v>302</v>
      </c>
      <c r="B764" s="1340">
        <v>301</v>
      </c>
      <c r="C764" s="1369" t="s">
        <v>6991</v>
      </c>
      <c r="D764" s="1369"/>
      <c r="E764" s="1369"/>
      <c r="F764" s="1369"/>
      <c r="G764" s="1720" t="s">
        <v>7683</v>
      </c>
      <c r="H764" s="1369"/>
      <c r="I764" s="1369" t="s">
        <v>6956</v>
      </c>
      <c r="J764" s="1382">
        <v>37</v>
      </c>
      <c r="K764" s="1369" t="s">
        <v>6992</v>
      </c>
      <c r="L764" s="1370">
        <v>72</v>
      </c>
      <c r="M764" s="1370"/>
      <c r="N764" s="1381" t="s">
        <v>6958</v>
      </c>
      <c r="O764" s="1381" t="s">
        <v>6414</v>
      </c>
      <c r="P764" s="1381"/>
      <c r="Q764" s="1381"/>
      <c r="R764" s="1381"/>
      <c r="S764" s="1369" t="s">
        <v>6993</v>
      </c>
      <c r="T764" s="1369"/>
      <c r="U764" s="1369"/>
      <c r="V764" s="1340" t="s">
        <v>6548</v>
      </c>
    </row>
    <row r="765" spans="1:22" s="1360" customFormat="1" ht="47.25">
      <c r="A765" s="1446">
        <v>307</v>
      </c>
      <c r="B765" s="1367">
        <v>306</v>
      </c>
      <c r="C765" s="1369" t="s">
        <v>6955</v>
      </c>
      <c r="D765" s="1369"/>
      <c r="E765" s="1369"/>
      <c r="F765" s="1369"/>
      <c r="G765" s="1720" t="s">
        <v>7683</v>
      </c>
      <c r="H765" s="1369"/>
      <c r="I765" s="1369" t="s">
        <v>6956</v>
      </c>
      <c r="J765" s="1369">
        <v>42</v>
      </c>
      <c r="K765" s="1369" t="s">
        <v>6999</v>
      </c>
      <c r="L765" s="1370">
        <v>615.79999999999995</v>
      </c>
      <c r="M765" s="1370"/>
      <c r="N765" s="1381" t="s">
        <v>7000</v>
      </c>
      <c r="O765" s="1381" t="s">
        <v>6414</v>
      </c>
      <c r="P765" s="1381"/>
      <c r="Q765" s="1381"/>
      <c r="R765" s="1381"/>
      <c r="S765" s="1369" t="s">
        <v>6996</v>
      </c>
      <c r="T765" s="1369"/>
      <c r="U765" s="1369"/>
      <c r="V765" s="1340" t="s">
        <v>6548</v>
      </c>
    </row>
    <row r="766" spans="1:22" s="1360" customFormat="1" ht="78.75">
      <c r="A766" s="1386">
        <v>318</v>
      </c>
      <c r="B766" s="1340">
        <v>317</v>
      </c>
      <c r="C766" s="1340" t="s">
        <v>7024</v>
      </c>
      <c r="D766" s="1340"/>
      <c r="E766" s="1340"/>
      <c r="F766" s="1340"/>
      <c r="G766" s="1720" t="s">
        <v>7683</v>
      </c>
      <c r="H766" s="1340"/>
      <c r="I766" s="1340" t="s">
        <v>7003</v>
      </c>
      <c r="J766" s="1340" t="s">
        <v>7025</v>
      </c>
      <c r="K766" s="1340">
        <v>62</v>
      </c>
      <c r="L766" s="667">
        <v>730</v>
      </c>
      <c r="M766" s="667"/>
      <c r="N766" s="1366"/>
      <c r="O766" s="1366" t="s">
        <v>6414</v>
      </c>
      <c r="P766" s="1366"/>
      <c r="Q766" s="1366"/>
      <c r="R766" s="1366"/>
      <c r="S766" s="1340" t="s">
        <v>7026</v>
      </c>
      <c r="T766" s="1340"/>
      <c r="U766" s="1340"/>
      <c r="V766" s="1340" t="s">
        <v>6548</v>
      </c>
    </row>
    <row r="767" spans="1:22" s="1360" customFormat="1" ht="31.5">
      <c r="A767" s="1446">
        <v>451</v>
      </c>
      <c r="B767" s="1367">
        <v>450</v>
      </c>
      <c r="C767" s="1387" t="s">
        <v>7200</v>
      </c>
      <c r="D767" s="1387"/>
      <c r="E767" s="1387"/>
      <c r="F767" s="1387"/>
      <c r="G767" s="1720" t="s">
        <v>7683</v>
      </c>
      <c r="H767" s="1387"/>
      <c r="I767" s="1340" t="s">
        <v>7114</v>
      </c>
      <c r="J767" s="1387">
        <v>17</v>
      </c>
      <c r="K767" s="1387" t="s">
        <v>7201</v>
      </c>
      <c r="L767" s="1389">
        <v>166.5</v>
      </c>
      <c r="M767" s="1389"/>
      <c r="N767" s="1396" t="s">
        <v>7126</v>
      </c>
      <c r="O767" s="1396" t="s">
        <v>6414</v>
      </c>
      <c r="P767" s="1396"/>
      <c r="Q767" s="1396"/>
      <c r="R767" s="1396"/>
      <c r="S767" s="1340" t="s">
        <v>7202</v>
      </c>
      <c r="T767" s="1340"/>
      <c r="U767" s="1340"/>
      <c r="V767" s="1340" t="s">
        <v>6548</v>
      </c>
    </row>
    <row r="768" spans="1:22" s="1360" customFormat="1" ht="31.5">
      <c r="A768" s="1446">
        <v>539</v>
      </c>
      <c r="B768" s="1367">
        <v>538</v>
      </c>
      <c r="C768" s="1402" t="s">
        <v>7372</v>
      </c>
      <c r="D768" s="1402"/>
      <c r="E768" s="1402"/>
      <c r="F768" s="1402"/>
      <c r="G768" s="1720" t="s">
        <v>7683</v>
      </c>
      <c r="H768" s="1402"/>
      <c r="I768" s="1388" t="s">
        <v>7310</v>
      </c>
      <c r="J768" s="1387">
        <v>44</v>
      </c>
      <c r="K768" s="1387" t="s">
        <v>7373</v>
      </c>
      <c r="L768" s="1403">
        <v>1500</v>
      </c>
      <c r="M768" s="1403"/>
      <c r="N768" s="1366"/>
      <c r="O768" s="1366" t="s">
        <v>6414</v>
      </c>
      <c r="P768" s="1366"/>
      <c r="Q768" s="1366"/>
      <c r="R768" s="1366"/>
      <c r="S768" s="1348" t="s">
        <v>7374</v>
      </c>
      <c r="T768" s="1348"/>
      <c r="U768" s="1348"/>
      <c r="V768" s="1340" t="s">
        <v>6548</v>
      </c>
    </row>
    <row r="769" spans="1:22" s="1360" customFormat="1" ht="94.5">
      <c r="A769" s="1386">
        <v>604</v>
      </c>
      <c r="B769" s="1340">
        <v>603</v>
      </c>
      <c r="C769" s="1340" t="s">
        <v>7460</v>
      </c>
      <c r="D769" s="1340"/>
      <c r="E769" s="1340"/>
      <c r="F769" s="1340"/>
      <c r="G769" s="1720" t="s">
        <v>7683</v>
      </c>
      <c r="H769" s="1340"/>
      <c r="I769" s="1340" t="s">
        <v>7461</v>
      </c>
      <c r="J769" s="1340">
        <v>1</v>
      </c>
      <c r="K769" s="1340">
        <v>180</v>
      </c>
      <c r="L769" s="667">
        <v>8603</v>
      </c>
      <c r="M769" s="667"/>
      <c r="N769" s="1366"/>
      <c r="O769" s="1366" t="s">
        <v>6414</v>
      </c>
      <c r="P769" s="1366"/>
      <c r="Q769" s="1366"/>
      <c r="R769" s="1366"/>
      <c r="S769" s="1366" t="s">
        <v>7467</v>
      </c>
      <c r="T769" s="1366"/>
      <c r="U769" s="1366"/>
      <c r="V769" s="1340" t="s">
        <v>6548</v>
      </c>
    </row>
    <row r="770" spans="1:22" s="1360" customFormat="1">
      <c r="A770" s="1386">
        <v>886</v>
      </c>
      <c r="B770" s="1340">
        <v>885</v>
      </c>
      <c r="C770" s="1340" t="s">
        <v>7485</v>
      </c>
      <c r="D770" s="1340"/>
      <c r="E770" s="1340"/>
      <c r="F770" s="1340"/>
      <c r="G770" s="1720" t="s">
        <v>7683</v>
      </c>
      <c r="H770" s="1340"/>
      <c r="I770" s="1340" t="s">
        <v>7461</v>
      </c>
      <c r="J770" s="1340">
        <v>33</v>
      </c>
      <c r="K770" s="1340">
        <v>132</v>
      </c>
      <c r="L770" s="667">
        <v>24269</v>
      </c>
      <c r="M770" s="667"/>
      <c r="N770" s="1366"/>
      <c r="O770" s="1366" t="s">
        <v>6414</v>
      </c>
      <c r="P770" s="1366"/>
      <c r="Q770" s="1366"/>
      <c r="R770" s="1366"/>
      <c r="S770" s="1366" t="s">
        <v>7517</v>
      </c>
      <c r="T770" s="1366"/>
      <c r="U770" s="1366"/>
      <c r="V770" s="1340" t="s">
        <v>6548</v>
      </c>
    </row>
    <row r="771" spans="1:22" s="1360" customFormat="1" ht="47.25">
      <c r="A771" s="1446">
        <v>3</v>
      </c>
      <c r="B771" s="1367">
        <v>2</v>
      </c>
      <c r="C771" s="1368" t="s">
        <v>6412</v>
      </c>
      <c r="D771" s="1368"/>
      <c r="E771" s="1368"/>
      <c r="F771" s="1368"/>
      <c r="G771" s="1720" t="s">
        <v>7683</v>
      </c>
      <c r="H771" s="1368"/>
      <c r="I771" s="1340" t="s">
        <v>6410</v>
      </c>
      <c r="J771" s="1340">
        <v>3</v>
      </c>
      <c r="K771" s="1340">
        <v>19</v>
      </c>
      <c r="L771" s="667">
        <v>448</v>
      </c>
      <c r="M771" s="667"/>
      <c r="N771" s="1366"/>
      <c r="O771" s="1366" t="s">
        <v>6414</v>
      </c>
      <c r="P771" s="1366"/>
      <c r="Q771" s="1366"/>
      <c r="R771" s="1366"/>
      <c r="S771" s="1340" t="s">
        <v>6415</v>
      </c>
      <c r="T771" s="1340"/>
      <c r="U771" s="1340"/>
      <c r="V771" s="1368" t="s">
        <v>6413</v>
      </c>
    </row>
    <row r="772" spans="1:22" s="1360" customFormat="1" ht="47.25">
      <c r="A772" s="1446">
        <v>7</v>
      </c>
      <c r="B772" s="1367">
        <v>6</v>
      </c>
      <c r="C772" s="1368" t="s">
        <v>6425</v>
      </c>
      <c r="D772" s="1368"/>
      <c r="E772" s="1368"/>
      <c r="F772" s="1368"/>
      <c r="G772" s="1720" t="s">
        <v>7683</v>
      </c>
      <c r="H772" s="1368"/>
      <c r="I772" s="1340" t="s">
        <v>6410</v>
      </c>
      <c r="J772" s="1340">
        <v>11</v>
      </c>
      <c r="K772" s="1340">
        <v>4</v>
      </c>
      <c r="L772" s="667">
        <v>2837.4</v>
      </c>
      <c r="M772" s="667"/>
      <c r="N772" s="1366"/>
      <c r="O772" s="1366" t="s">
        <v>6414</v>
      </c>
      <c r="P772" s="1366"/>
      <c r="Q772" s="1366"/>
      <c r="R772" s="1366"/>
      <c r="S772" s="1340" t="s">
        <v>6415</v>
      </c>
      <c r="T772" s="1340"/>
      <c r="U772" s="1340"/>
      <c r="V772" s="1368" t="s">
        <v>6413</v>
      </c>
    </row>
    <row r="773" spans="1:22" s="1360" customFormat="1" ht="47.25">
      <c r="A773" s="1446">
        <v>9</v>
      </c>
      <c r="B773" s="1367">
        <v>8</v>
      </c>
      <c r="C773" s="1368" t="s">
        <v>6425</v>
      </c>
      <c r="D773" s="1368"/>
      <c r="E773" s="1368"/>
      <c r="F773" s="1368"/>
      <c r="G773" s="1720" t="s">
        <v>7683</v>
      </c>
      <c r="H773" s="1368"/>
      <c r="I773" s="1340" t="s">
        <v>6410</v>
      </c>
      <c r="J773" s="1340">
        <v>16</v>
      </c>
      <c r="K773" s="1340">
        <v>4</v>
      </c>
      <c r="L773" s="667">
        <v>382.4</v>
      </c>
      <c r="M773" s="667"/>
      <c r="N773" s="1366"/>
      <c r="O773" s="1366" t="s">
        <v>6414</v>
      </c>
      <c r="P773" s="1366"/>
      <c r="Q773" s="1366"/>
      <c r="R773" s="1366"/>
      <c r="S773" s="1340" t="s">
        <v>6415</v>
      </c>
      <c r="T773" s="1340"/>
      <c r="U773" s="1340"/>
      <c r="V773" s="1368" t="s">
        <v>6413</v>
      </c>
    </row>
    <row r="774" spans="1:22" s="1360" customFormat="1" ht="47.25">
      <c r="A774" s="1386">
        <v>12</v>
      </c>
      <c r="B774" s="1340">
        <v>11</v>
      </c>
      <c r="C774" s="1368" t="s">
        <v>6430</v>
      </c>
      <c r="D774" s="1368"/>
      <c r="E774" s="1368"/>
      <c r="F774" s="1368"/>
      <c r="G774" s="1720" t="s">
        <v>7683</v>
      </c>
      <c r="H774" s="1368"/>
      <c r="I774" s="1340" t="s">
        <v>6410</v>
      </c>
      <c r="J774" s="1340">
        <v>25</v>
      </c>
      <c r="K774" s="1340">
        <v>4</v>
      </c>
      <c r="L774" s="667">
        <v>149.6</v>
      </c>
      <c r="M774" s="667"/>
      <c r="N774" s="1366"/>
      <c r="O774" s="1366" t="s">
        <v>6414</v>
      </c>
      <c r="P774" s="1366"/>
      <c r="Q774" s="1366"/>
      <c r="R774" s="1366"/>
      <c r="S774" s="1340" t="s">
        <v>6415</v>
      </c>
      <c r="T774" s="1340"/>
      <c r="U774" s="1340"/>
      <c r="V774" s="1368" t="s">
        <v>6413</v>
      </c>
    </row>
    <row r="775" spans="1:22" s="1360" customFormat="1" ht="113.25">
      <c r="A775" s="1446">
        <v>33</v>
      </c>
      <c r="B775" s="1367">
        <v>32</v>
      </c>
      <c r="C775" s="1340" t="s">
        <v>6479</v>
      </c>
      <c r="D775" s="1340"/>
      <c r="E775" s="1340"/>
      <c r="F775" s="1340"/>
      <c r="G775" s="1720" t="s">
        <v>7683</v>
      </c>
      <c r="H775" s="1340"/>
      <c r="I775" s="1340" t="s">
        <v>6472</v>
      </c>
      <c r="J775" s="1340">
        <v>34</v>
      </c>
      <c r="K775" s="1340">
        <v>755</v>
      </c>
      <c r="L775" s="667">
        <v>1600</v>
      </c>
      <c r="M775" s="667"/>
      <c r="N775" s="1366"/>
      <c r="O775" s="1366" t="s">
        <v>6414</v>
      </c>
      <c r="P775" s="1366"/>
      <c r="Q775" s="1366"/>
      <c r="R775" s="1366"/>
      <c r="S775" s="1340" t="s">
        <v>6480</v>
      </c>
      <c r="T775" s="1340"/>
      <c r="U775" s="1340"/>
      <c r="V775" s="1368" t="s">
        <v>6413</v>
      </c>
    </row>
    <row r="776" spans="1:22" s="1360" customFormat="1" ht="66">
      <c r="A776" s="1386">
        <v>38</v>
      </c>
      <c r="B776" s="1340">
        <v>37</v>
      </c>
      <c r="C776" s="1340" t="s">
        <v>6488</v>
      </c>
      <c r="D776" s="1340"/>
      <c r="E776" s="1340"/>
      <c r="F776" s="1340"/>
      <c r="G776" s="1720" t="s">
        <v>7683</v>
      </c>
      <c r="H776" s="1340"/>
      <c r="I776" s="1340" t="s">
        <v>6472</v>
      </c>
      <c r="J776" s="1340">
        <v>35</v>
      </c>
      <c r="K776" s="1340">
        <v>129</v>
      </c>
      <c r="L776" s="667">
        <v>7115</v>
      </c>
      <c r="M776" s="667"/>
      <c r="N776" s="1366"/>
      <c r="O776" s="1366" t="s">
        <v>6414</v>
      </c>
      <c r="P776" s="1366"/>
      <c r="Q776" s="1366"/>
      <c r="R776" s="1366"/>
      <c r="S776" s="1340" t="s">
        <v>6489</v>
      </c>
      <c r="T776" s="1340"/>
      <c r="U776" s="1340"/>
      <c r="V776" s="1368" t="s">
        <v>6413</v>
      </c>
    </row>
    <row r="777" spans="1:22" s="1360" customFormat="1" ht="113.25">
      <c r="A777" s="1446">
        <v>41</v>
      </c>
      <c r="B777" s="1367">
        <v>40</v>
      </c>
      <c r="C777" s="1340" t="s">
        <v>6493</v>
      </c>
      <c r="D777" s="1340"/>
      <c r="E777" s="1340"/>
      <c r="F777" s="1340"/>
      <c r="G777" s="1720" t="s">
        <v>7683</v>
      </c>
      <c r="H777" s="1340"/>
      <c r="I777" s="1340" t="s">
        <v>6472</v>
      </c>
      <c r="J777" s="1340">
        <v>37</v>
      </c>
      <c r="K777" s="1340">
        <v>240</v>
      </c>
      <c r="L777" s="667">
        <v>1101</v>
      </c>
      <c r="M777" s="667"/>
      <c r="N777" s="1366"/>
      <c r="O777" s="1366" t="s">
        <v>6414</v>
      </c>
      <c r="P777" s="1366"/>
      <c r="Q777" s="1366"/>
      <c r="R777" s="1366"/>
      <c r="S777" s="1340" t="s">
        <v>6494</v>
      </c>
      <c r="T777" s="1340"/>
      <c r="U777" s="1340"/>
      <c r="V777" s="1368" t="s">
        <v>6413</v>
      </c>
    </row>
    <row r="778" spans="1:22" s="1360" customFormat="1" ht="31.5">
      <c r="A778" s="1386">
        <v>44</v>
      </c>
      <c r="B778" s="1340">
        <v>43</v>
      </c>
      <c r="C778" s="1340" t="s">
        <v>6496</v>
      </c>
      <c r="D778" s="1340"/>
      <c r="E778" s="1340"/>
      <c r="F778" s="1340"/>
      <c r="G778" s="1720" t="s">
        <v>7683</v>
      </c>
      <c r="H778" s="1340"/>
      <c r="I778" s="1340" t="s">
        <v>6472</v>
      </c>
      <c r="J778" s="1340">
        <v>46</v>
      </c>
      <c r="K778" s="1340" t="s">
        <v>6497</v>
      </c>
      <c r="L778" s="667">
        <v>7000</v>
      </c>
      <c r="M778" s="667"/>
      <c r="N778" s="1366"/>
      <c r="O778" s="1366" t="s">
        <v>6414</v>
      </c>
      <c r="P778" s="1366"/>
      <c r="Q778" s="1366"/>
      <c r="R778" s="1366"/>
      <c r="S778" s="1340" t="s">
        <v>6499</v>
      </c>
      <c r="T778" s="1340"/>
      <c r="U778" s="1340"/>
      <c r="V778" s="1368" t="s">
        <v>6413</v>
      </c>
    </row>
    <row r="779" spans="1:22" s="1360" customFormat="1" ht="31.5">
      <c r="A779" s="1386">
        <v>58</v>
      </c>
      <c r="B779" s="1340">
        <v>57</v>
      </c>
      <c r="C779" s="1340" t="s">
        <v>6500</v>
      </c>
      <c r="D779" s="1340"/>
      <c r="E779" s="1340"/>
      <c r="F779" s="1340"/>
      <c r="G779" s="1720" t="s">
        <v>7683</v>
      </c>
      <c r="H779" s="1340"/>
      <c r="I779" s="1340" t="s">
        <v>6501</v>
      </c>
      <c r="J779" s="1340">
        <v>40</v>
      </c>
      <c r="K779" s="1340">
        <v>20</v>
      </c>
      <c r="L779" s="667">
        <v>4247.3</v>
      </c>
      <c r="M779" s="667"/>
      <c r="N779" s="1366"/>
      <c r="O779" s="1366" t="s">
        <v>6414</v>
      </c>
      <c r="P779" s="1366"/>
      <c r="Q779" s="1366"/>
      <c r="R779" s="1366"/>
      <c r="S779" s="1340" t="s">
        <v>6522</v>
      </c>
      <c r="T779" s="1340"/>
      <c r="U779" s="1340"/>
      <c r="V779" s="1368" t="s">
        <v>6413</v>
      </c>
    </row>
    <row r="780" spans="1:22" s="1360" customFormat="1" ht="78.75">
      <c r="A780" s="1446">
        <v>59</v>
      </c>
      <c r="B780" s="1367">
        <v>58</v>
      </c>
      <c r="C780" s="1340" t="s">
        <v>6500</v>
      </c>
      <c r="D780" s="1340"/>
      <c r="E780" s="1340"/>
      <c r="F780" s="1340"/>
      <c r="G780" s="1720" t="s">
        <v>7683</v>
      </c>
      <c r="H780" s="1340"/>
      <c r="I780" s="1340" t="s">
        <v>6501</v>
      </c>
      <c r="J780" s="1340">
        <v>40</v>
      </c>
      <c r="K780" s="1340" t="s">
        <v>6523</v>
      </c>
      <c r="L780" s="667">
        <v>4696</v>
      </c>
      <c r="M780" s="667"/>
      <c r="N780" s="1366"/>
      <c r="O780" s="1366" t="s">
        <v>6414</v>
      </c>
      <c r="P780" s="1366"/>
      <c r="Q780" s="1366"/>
      <c r="R780" s="1366"/>
      <c r="S780" s="1340" t="s">
        <v>6524</v>
      </c>
      <c r="T780" s="1340"/>
      <c r="U780" s="1340"/>
      <c r="V780" s="1368" t="s">
        <v>6413</v>
      </c>
    </row>
    <row r="781" spans="1:22" s="1360" customFormat="1" ht="31.5">
      <c r="A781" s="1446">
        <v>63</v>
      </c>
      <c r="B781" s="1367">
        <v>62</v>
      </c>
      <c r="C781" s="1340" t="s">
        <v>6500</v>
      </c>
      <c r="D781" s="1340"/>
      <c r="E781" s="1340"/>
      <c r="F781" s="1340"/>
      <c r="G781" s="1720" t="s">
        <v>7683</v>
      </c>
      <c r="H781" s="1340"/>
      <c r="I781" s="1340" t="s">
        <v>6501</v>
      </c>
      <c r="J781" s="1340">
        <v>49</v>
      </c>
      <c r="K781" s="1340">
        <v>11</v>
      </c>
      <c r="L781" s="667">
        <v>550</v>
      </c>
      <c r="M781" s="667"/>
      <c r="N781" s="1366"/>
      <c r="O781" s="1366" t="s">
        <v>6414</v>
      </c>
      <c r="P781" s="1366"/>
      <c r="Q781" s="1366"/>
      <c r="R781" s="1366"/>
      <c r="S781" s="1340" t="s">
        <v>6522</v>
      </c>
      <c r="T781" s="1340"/>
      <c r="U781" s="1340"/>
      <c r="V781" s="1368" t="s">
        <v>6413</v>
      </c>
    </row>
    <row r="782" spans="1:22" s="1360" customFormat="1" ht="47.25">
      <c r="A782" s="1446">
        <v>183</v>
      </c>
      <c r="B782" s="1367">
        <v>182</v>
      </c>
      <c r="C782" s="1340" t="s">
        <v>6725</v>
      </c>
      <c r="D782" s="1340"/>
      <c r="E782" s="1340"/>
      <c r="F782" s="1340"/>
      <c r="G782" s="1720" t="s">
        <v>7683</v>
      </c>
      <c r="H782" s="1340"/>
      <c r="I782" s="1340" t="s">
        <v>6681</v>
      </c>
      <c r="J782" s="1340">
        <v>15</v>
      </c>
      <c r="K782" s="1340">
        <v>147</v>
      </c>
      <c r="L782" s="667">
        <v>29.7</v>
      </c>
      <c r="M782" s="667"/>
      <c r="N782" s="1366" t="s">
        <v>6726</v>
      </c>
      <c r="O782" s="1366" t="s">
        <v>6414</v>
      </c>
      <c r="P782" s="1366"/>
      <c r="Q782" s="1366"/>
      <c r="R782" s="1366"/>
      <c r="S782" s="596" t="s">
        <v>6727</v>
      </c>
      <c r="T782" s="596"/>
      <c r="U782" s="596"/>
      <c r="V782" s="1368" t="s">
        <v>6413</v>
      </c>
    </row>
    <row r="783" spans="1:22" s="1360" customFormat="1" ht="47.25">
      <c r="A783" s="1386">
        <v>184</v>
      </c>
      <c r="B783" s="1340">
        <v>183</v>
      </c>
      <c r="C783" s="1340" t="s">
        <v>6728</v>
      </c>
      <c r="D783" s="1340"/>
      <c r="E783" s="1340"/>
      <c r="F783" s="1340"/>
      <c r="G783" s="1720" t="s">
        <v>7683</v>
      </c>
      <c r="H783" s="1340"/>
      <c r="I783" s="1340" t="s">
        <v>6681</v>
      </c>
      <c r="J783" s="1340">
        <v>15</v>
      </c>
      <c r="K783" s="1340">
        <v>178</v>
      </c>
      <c r="L783" s="667">
        <v>17</v>
      </c>
      <c r="M783" s="667"/>
      <c r="N783" s="1366" t="s">
        <v>6726</v>
      </c>
      <c r="O783" s="1366" t="s">
        <v>6414</v>
      </c>
      <c r="P783" s="1366"/>
      <c r="Q783" s="1366"/>
      <c r="R783" s="1366"/>
      <c r="S783" s="596" t="s">
        <v>6729</v>
      </c>
      <c r="T783" s="596"/>
      <c r="U783" s="596"/>
      <c r="V783" s="1368" t="s">
        <v>6413</v>
      </c>
    </row>
    <row r="784" spans="1:22" s="1360" customFormat="1" ht="47.25">
      <c r="A784" s="1386">
        <v>186</v>
      </c>
      <c r="B784" s="1340">
        <v>185</v>
      </c>
      <c r="C784" s="1340" t="s">
        <v>6732</v>
      </c>
      <c r="D784" s="1340"/>
      <c r="E784" s="1340"/>
      <c r="F784" s="1340"/>
      <c r="G784" s="1720" t="s">
        <v>7683</v>
      </c>
      <c r="H784" s="1340"/>
      <c r="I784" s="1340" t="s">
        <v>6681</v>
      </c>
      <c r="J784" s="1340">
        <v>15</v>
      </c>
      <c r="K784" s="1340">
        <v>180</v>
      </c>
      <c r="L784" s="667">
        <v>27.5</v>
      </c>
      <c r="M784" s="667"/>
      <c r="N784" s="1366" t="s">
        <v>724</v>
      </c>
      <c r="O784" s="1366" t="s">
        <v>6414</v>
      </c>
      <c r="P784" s="1366"/>
      <c r="Q784" s="1366"/>
      <c r="R784" s="1366"/>
      <c r="S784" s="596" t="s">
        <v>6733</v>
      </c>
      <c r="T784" s="596"/>
      <c r="U784" s="596"/>
      <c r="V784" s="1368" t="s">
        <v>6413</v>
      </c>
    </row>
    <row r="785" spans="1:22" s="1360" customFormat="1" ht="47.25">
      <c r="A785" s="1446">
        <v>187</v>
      </c>
      <c r="B785" s="1367">
        <v>186</v>
      </c>
      <c r="C785" s="1340" t="s">
        <v>6734</v>
      </c>
      <c r="D785" s="1340"/>
      <c r="E785" s="1340"/>
      <c r="F785" s="1340"/>
      <c r="G785" s="1720" t="s">
        <v>7683</v>
      </c>
      <c r="H785" s="1340"/>
      <c r="I785" s="1340" t="s">
        <v>6681</v>
      </c>
      <c r="J785" s="1340">
        <v>15</v>
      </c>
      <c r="K785" s="1340">
        <v>181</v>
      </c>
      <c r="L785" s="667">
        <v>29.6</v>
      </c>
      <c r="M785" s="667"/>
      <c r="N785" s="1366" t="s">
        <v>724</v>
      </c>
      <c r="O785" s="1366" t="s">
        <v>6414</v>
      </c>
      <c r="P785" s="1366"/>
      <c r="Q785" s="1366"/>
      <c r="R785" s="1366"/>
      <c r="S785" s="596" t="s">
        <v>6735</v>
      </c>
      <c r="T785" s="596"/>
      <c r="U785" s="596"/>
      <c r="V785" s="1368" t="s">
        <v>6413</v>
      </c>
    </row>
    <row r="786" spans="1:22" s="1360" customFormat="1" ht="47.25">
      <c r="A786" s="1386">
        <v>188</v>
      </c>
      <c r="B786" s="1340">
        <v>187</v>
      </c>
      <c r="C786" s="1340" t="s">
        <v>6736</v>
      </c>
      <c r="D786" s="1340"/>
      <c r="E786" s="1340"/>
      <c r="F786" s="1340"/>
      <c r="G786" s="1720" t="s">
        <v>7683</v>
      </c>
      <c r="H786" s="1340"/>
      <c r="I786" s="1340" t="s">
        <v>6681</v>
      </c>
      <c r="J786" s="1340">
        <v>15</v>
      </c>
      <c r="K786" s="1340">
        <v>192</v>
      </c>
      <c r="L786" s="667">
        <v>30.1</v>
      </c>
      <c r="M786" s="667"/>
      <c r="N786" s="1366" t="s">
        <v>6726</v>
      </c>
      <c r="O786" s="1366" t="s">
        <v>6414</v>
      </c>
      <c r="P786" s="1366"/>
      <c r="Q786" s="1366"/>
      <c r="R786" s="1366"/>
      <c r="S786" s="596" t="s">
        <v>6737</v>
      </c>
      <c r="T786" s="596"/>
      <c r="U786" s="596"/>
      <c r="V786" s="1368" t="s">
        <v>6413</v>
      </c>
    </row>
    <row r="787" spans="1:22" s="1360" customFormat="1" ht="47.25">
      <c r="A787" s="1446">
        <v>189</v>
      </c>
      <c r="B787" s="1367">
        <v>188</v>
      </c>
      <c r="C787" s="1340" t="s">
        <v>6738</v>
      </c>
      <c r="D787" s="1340"/>
      <c r="E787" s="1340"/>
      <c r="F787" s="1340"/>
      <c r="G787" s="1720" t="s">
        <v>7683</v>
      </c>
      <c r="H787" s="1340"/>
      <c r="I787" s="1340" t="s">
        <v>6681</v>
      </c>
      <c r="J787" s="1340">
        <v>15</v>
      </c>
      <c r="K787" s="1340">
        <v>193</v>
      </c>
      <c r="L787" s="667">
        <v>30.9</v>
      </c>
      <c r="M787" s="667"/>
      <c r="N787" s="1366" t="s">
        <v>6726</v>
      </c>
      <c r="O787" s="1366" t="s">
        <v>6414</v>
      </c>
      <c r="P787" s="1366"/>
      <c r="Q787" s="1366"/>
      <c r="R787" s="1366"/>
      <c r="S787" s="596" t="s">
        <v>6737</v>
      </c>
      <c r="T787" s="596"/>
      <c r="U787" s="596"/>
      <c r="V787" s="1368" t="s">
        <v>6413</v>
      </c>
    </row>
    <row r="788" spans="1:22" s="1360" customFormat="1" ht="47.25">
      <c r="A788" s="1386">
        <v>190</v>
      </c>
      <c r="B788" s="1340">
        <v>189</v>
      </c>
      <c r="C788" s="1340" t="s">
        <v>6739</v>
      </c>
      <c r="D788" s="1340"/>
      <c r="E788" s="1340"/>
      <c r="F788" s="1340"/>
      <c r="G788" s="1720" t="s">
        <v>7683</v>
      </c>
      <c r="H788" s="1340"/>
      <c r="I788" s="1340" t="s">
        <v>6681</v>
      </c>
      <c r="J788" s="1340">
        <v>15</v>
      </c>
      <c r="K788" s="1340">
        <v>206</v>
      </c>
      <c r="L788" s="667">
        <v>10.8</v>
      </c>
      <c r="M788" s="667"/>
      <c r="N788" s="1366" t="s">
        <v>724</v>
      </c>
      <c r="O788" s="1366" t="s">
        <v>6414</v>
      </c>
      <c r="P788" s="1366"/>
      <c r="Q788" s="1366"/>
      <c r="R788" s="1366"/>
      <c r="S788" s="596" t="s">
        <v>6740</v>
      </c>
      <c r="T788" s="596"/>
      <c r="U788" s="596"/>
      <c r="V788" s="1368" t="s">
        <v>6413</v>
      </c>
    </row>
    <row r="789" spans="1:22" s="1360" customFormat="1" ht="47.25">
      <c r="A789" s="1446">
        <v>191</v>
      </c>
      <c r="B789" s="1367">
        <v>190</v>
      </c>
      <c r="C789" s="1340" t="s">
        <v>6741</v>
      </c>
      <c r="D789" s="1340"/>
      <c r="E789" s="1340"/>
      <c r="F789" s="1340"/>
      <c r="G789" s="1720" t="s">
        <v>7683</v>
      </c>
      <c r="H789" s="1340"/>
      <c r="I789" s="1340" t="s">
        <v>6681</v>
      </c>
      <c r="J789" s="1340">
        <v>15</v>
      </c>
      <c r="K789" s="1340">
        <v>207</v>
      </c>
      <c r="L789" s="667">
        <v>19</v>
      </c>
      <c r="M789" s="667"/>
      <c r="N789" s="1366" t="s">
        <v>2247</v>
      </c>
      <c r="O789" s="1366" t="s">
        <v>6414</v>
      </c>
      <c r="P789" s="1366"/>
      <c r="Q789" s="1366"/>
      <c r="R789" s="1366"/>
      <c r="S789" s="596" t="s">
        <v>6740</v>
      </c>
      <c r="T789" s="596"/>
      <c r="U789" s="596"/>
      <c r="V789" s="1368" t="s">
        <v>6413</v>
      </c>
    </row>
    <row r="790" spans="1:22" s="1360" customFormat="1" ht="47.25">
      <c r="A790" s="1386">
        <v>192</v>
      </c>
      <c r="B790" s="1340">
        <v>191</v>
      </c>
      <c r="C790" s="1340" t="s">
        <v>6742</v>
      </c>
      <c r="D790" s="1340"/>
      <c r="E790" s="1340"/>
      <c r="F790" s="1340"/>
      <c r="G790" s="1720" t="s">
        <v>7683</v>
      </c>
      <c r="H790" s="1340"/>
      <c r="I790" s="1340" t="s">
        <v>6681</v>
      </c>
      <c r="J790" s="1340">
        <v>15</v>
      </c>
      <c r="K790" s="1340">
        <v>208</v>
      </c>
      <c r="L790" s="667">
        <v>23.8</v>
      </c>
      <c r="M790" s="667"/>
      <c r="N790" s="1366" t="s">
        <v>6726</v>
      </c>
      <c r="O790" s="1366" t="s">
        <v>6414</v>
      </c>
      <c r="P790" s="1366"/>
      <c r="Q790" s="1366"/>
      <c r="R790" s="1366"/>
      <c r="S790" s="596" t="s">
        <v>6743</v>
      </c>
      <c r="T790" s="596"/>
      <c r="U790" s="596"/>
      <c r="V790" s="1368" t="s">
        <v>6413</v>
      </c>
    </row>
    <row r="791" spans="1:22" s="1360" customFormat="1" ht="47.25">
      <c r="A791" s="1446">
        <v>193</v>
      </c>
      <c r="B791" s="1367">
        <v>192</v>
      </c>
      <c r="C791" s="1340" t="s">
        <v>6732</v>
      </c>
      <c r="D791" s="1340"/>
      <c r="E791" s="1340"/>
      <c r="F791" s="1340"/>
      <c r="G791" s="1720" t="s">
        <v>7683</v>
      </c>
      <c r="H791" s="1340"/>
      <c r="I791" s="1340" t="s">
        <v>6681</v>
      </c>
      <c r="J791" s="1340">
        <v>15</v>
      </c>
      <c r="K791" s="1340">
        <v>209</v>
      </c>
      <c r="L791" s="667">
        <v>49.7</v>
      </c>
      <c r="M791" s="667"/>
      <c r="N791" s="1366" t="s">
        <v>724</v>
      </c>
      <c r="O791" s="1366" t="s">
        <v>6414</v>
      </c>
      <c r="P791" s="1366"/>
      <c r="Q791" s="1366"/>
      <c r="R791" s="1366"/>
      <c r="S791" s="596" t="s">
        <v>6744</v>
      </c>
      <c r="T791" s="596"/>
      <c r="U791" s="596"/>
      <c r="V791" s="1368" t="s">
        <v>6413</v>
      </c>
    </row>
    <row r="792" spans="1:22" s="1360" customFormat="1" ht="47.25">
      <c r="A792" s="1386">
        <v>194</v>
      </c>
      <c r="B792" s="1340">
        <v>193</v>
      </c>
      <c r="C792" s="1340" t="s">
        <v>6745</v>
      </c>
      <c r="D792" s="1340"/>
      <c r="E792" s="1340"/>
      <c r="F792" s="1340"/>
      <c r="G792" s="1720" t="s">
        <v>7683</v>
      </c>
      <c r="H792" s="1340"/>
      <c r="I792" s="1340" t="s">
        <v>6681</v>
      </c>
      <c r="J792" s="1340">
        <v>15</v>
      </c>
      <c r="K792" s="1340">
        <v>220</v>
      </c>
      <c r="L792" s="667">
        <v>29.7</v>
      </c>
      <c r="M792" s="667"/>
      <c r="N792" s="1366" t="s">
        <v>6726</v>
      </c>
      <c r="O792" s="1366" t="s">
        <v>6414</v>
      </c>
      <c r="P792" s="1366"/>
      <c r="Q792" s="1366"/>
      <c r="R792" s="1366"/>
      <c r="S792" s="596" t="s">
        <v>6746</v>
      </c>
      <c r="T792" s="596"/>
      <c r="U792" s="596"/>
      <c r="V792" s="1368" t="s">
        <v>6413</v>
      </c>
    </row>
    <row r="793" spans="1:22" s="1360" customFormat="1" ht="47.25">
      <c r="A793" s="1446">
        <v>195</v>
      </c>
      <c r="B793" s="1367">
        <v>194</v>
      </c>
      <c r="C793" s="1340" t="s">
        <v>6747</v>
      </c>
      <c r="D793" s="1340"/>
      <c r="E793" s="1340"/>
      <c r="F793" s="1340"/>
      <c r="G793" s="1720" t="s">
        <v>7683</v>
      </c>
      <c r="H793" s="1340"/>
      <c r="I793" s="1340" t="s">
        <v>6681</v>
      </c>
      <c r="J793" s="1340">
        <v>15</v>
      </c>
      <c r="K793" s="1340">
        <v>235</v>
      </c>
      <c r="L793" s="667">
        <v>17.2</v>
      </c>
      <c r="M793" s="667"/>
      <c r="N793" s="1366" t="s">
        <v>724</v>
      </c>
      <c r="O793" s="1366" t="s">
        <v>6414</v>
      </c>
      <c r="P793" s="1366"/>
      <c r="Q793" s="1366"/>
      <c r="R793" s="1366"/>
      <c r="S793" s="596" t="s">
        <v>6748</v>
      </c>
      <c r="T793" s="596"/>
      <c r="U793" s="596"/>
      <c r="V793" s="1368" t="s">
        <v>6413</v>
      </c>
    </row>
    <row r="794" spans="1:22" s="1360" customFormat="1" ht="47.25">
      <c r="A794" s="1386">
        <v>196</v>
      </c>
      <c r="B794" s="1340">
        <v>195</v>
      </c>
      <c r="C794" s="1340" t="s">
        <v>6749</v>
      </c>
      <c r="D794" s="1340"/>
      <c r="E794" s="1340"/>
      <c r="F794" s="1340"/>
      <c r="G794" s="1720" t="s">
        <v>7683</v>
      </c>
      <c r="H794" s="1340"/>
      <c r="I794" s="1340" t="s">
        <v>6681</v>
      </c>
      <c r="J794" s="1340">
        <v>15</v>
      </c>
      <c r="K794" s="1340" t="s">
        <v>6750</v>
      </c>
      <c r="L794" s="667">
        <v>27.6</v>
      </c>
      <c r="M794" s="667"/>
      <c r="N794" s="1366" t="s">
        <v>6726</v>
      </c>
      <c r="O794" s="1366" t="s">
        <v>6414</v>
      </c>
      <c r="P794" s="1366"/>
      <c r="Q794" s="1366"/>
      <c r="R794" s="1366"/>
      <c r="S794" s="596" t="s">
        <v>6751</v>
      </c>
      <c r="T794" s="596"/>
      <c r="U794" s="596"/>
      <c r="V794" s="1368" t="s">
        <v>6413</v>
      </c>
    </row>
    <row r="795" spans="1:22" s="1360" customFormat="1" ht="47.25">
      <c r="A795" s="1386">
        <v>198</v>
      </c>
      <c r="B795" s="1340">
        <v>197</v>
      </c>
      <c r="C795" s="1340" t="s">
        <v>6755</v>
      </c>
      <c r="D795" s="1340"/>
      <c r="E795" s="1340"/>
      <c r="F795" s="1340"/>
      <c r="G795" s="1720" t="s">
        <v>7683</v>
      </c>
      <c r="H795" s="1340"/>
      <c r="I795" s="1340" t="s">
        <v>6681</v>
      </c>
      <c r="J795" s="1340">
        <v>15</v>
      </c>
      <c r="K795" s="1340" t="s">
        <v>6756</v>
      </c>
      <c r="L795" s="667">
        <v>19.899999999999999</v>
      </c>
      <c r="M795" s="667"/>
      <c r="N795" s="1366" t="s">
        <v>6726</v>
      </c>
      <c r="O795" s="1366" t="s">
        <v>6414</v>
      </c>
      <c r="P795" s="1366"/>
      <c r="Q795" s="1366"/>
      <c r="R795" s="1366"/>
      <c r="S795" s="596" t="s">
        <v>6757</v>
      </c>
      <c r="T795" s="596"/>
      <c r="U795" s="596"/>
      <c r="V795" s="1368" t="s">
        <v>6413</v>
      </c>
    </row>
    <row r="796" spans="1:22" s="1360" customFormat="1" ht="47.25">
      <c r="A796" s="1446">
        <v>199</v>
      </c>
      <c r="B796" s="1367">
        <v>198</v>
      </c>
      <c r="C796" s="1340" t="s">
        <v>6758</v>
      </c>
      <c r="D796" s="1340"/>
      <c r="E796" s="1340"/>
      <c r="F796" s="1340"/>
      <c r="G796" s="1720" t="s">
        <v>7683</v>
      </c>
      <c r="H796" s="1340"/>
      <c r="I796" s="1340" t="s">
        <v>6681</v>
      </c>
      <c r="J796" s="1340">
        <v>15</v>
      </c>
      <c r="K796" s="1340" t="s">
        <v>6759</v>
      </c>
      <c r="L796" s="667">
        <v>18.7</v>
      </c>
      <c r="M796" s="667"/>
      <c r="N796" s="1366" t="s">
        <v>6726</v>
      </c>
      <c r="O796" s="1366" t="s">
        <v>6414</v>
      </c>
      <c r="P796" s="1366"/>
      <c r="Q796" s="1366"/>
      <c r="R796" s="1366"/>
      <c r="S796" s="596" t="s">
        <v>6760</v>
      </c>
      <c r="T796" s="596"/>
      <c r="U796" s="596"/>
      <c r="V796" s="1368" t="s">
        <v>6413</v>
      </c>
    </row>
    <row r="797" spans="1:22" s="1360" customFormat="1" ht="47.25">
      <c r="A797" s="1386">
        <v>200</v>
      </c>
      <c r="B797" s="1340">
        <v>199</v>
      </c>
      <c r="C797" s="1340" t="s">
        <v>6761</v>
      </c>
      <c r="D797" s="1340"/>
      <c r="E797" s="1340"/>
      <c r="F797" s="1340"/>
      <c r="G797" s="1720" t="s">
        <v>7683</v>
      </c>
      <c r="H797" s="1340"/>
      <c r="I797" s="1340" t="s">
        <v>6681</v>
      </c>
      <c r="J797" s="1340">
        <v>15</v>
      </c>
      <c r="K797" s="1340" t="s">
        <v>6762</v>
      </c>
      <c r="L797" s="667">
        <v>18.5</v>
      </c>
      <c r="M797" s="667"/>
      <c r="N797" s="1366" t="s">
        <v>6726</v>
      </c>
      <c r="O797" s="1366" t="s">
        <v>6414</v>
      </c>
      <c r="P797" s="1366"/>
      <c r="Q797" s="1366"/>
      <c r="R797" s="1366"/>
      <c r="S797" s="596" t="s">
        <v>6763</v>
      </c>
      <c r="T797" s="596"/>
      <c r="U797" s="596"/>
      <c r="V797" s="1368" t="s">
        <v>6413</v>
      </c>
    </row>
    <row r="798" spans="1:22" s="1360" customFormat="1" ht="47.25">
      <c r="A798" s="1446">
        <v>201</v>
      </c>
      <c r="B798" s="1367">
        <v>200</v>
      </c>
      <c r="C798" s="1340" t="s">
        <v>6764</v>
      </c>
      <c r="D798" s="1340"/>
      <c r="E798" s="1340"/>
      <c r="F798" s="1340"/>
      <c r="G798" s="1720" t="s">
        <v>7683</v>
      </c>
      <c r="H798" s="1340"/>
      <c r="I798" s="1340" t="s">
        <v>6681</v>
      </c>
      <c r="J798" s="1340">
        <v>15</v>
      </c>
      <c r="K798" s="1340" t="s">
        <v>6765</v>
      </c>
      <c r="L798" s="667">
        <v>23.7</v>
      </c>
      <c r="M798" s="667"/>
      <c r="N798" s="1366" t="s">
        <v>6726</v>
      </c>
      <c r="O798" s="1366" t="s">
        <v>6414</v>
      </c>
      <c r="P798" s="1366"/>
      <c r="Q798" s="1366"/>
      <c r="R798" s="1366"/>
      <c r="S798" s="596" t="s">
        <v>6766</v>
      </c>
      <c r="T798" s="596"/>
      <c r="U798" s="596"/>
      <c r="V798" s="1368" t="s">
        <v>6413</v>
      </c>
    </row>
    <row r="799" spans="1:22" s="1360" customFormat="1" ht="47.25">
      <c r="A799" s="1386">
        <v>202</v>
      </c>
      <c r="B799" s="1340">
        <v>201</v>
      </c>
      <c r="C799" s="1340" t="s">
        <v>6767</v>
      </c>
      <c r="D799" s="1340"/>
      <c r="E799" s="1340"/>
      <c r="F799" s="1340"/>
      <c r="G799" s="1720" t="s">
        <v>7683</v>
      </c>
      <c r="H799" s="1340"/>
      <c r="I799" s="1340" t="s">
        <v>6681</v>
      </c>
      <c r="J799" s="1340">
        <v>15</v>
      </c>
      <c r="K799" s="1340" t="s">
        <v>6768</v>
      </c>
      <c r="L799" s="667">
        <v>22</v>
      </c>
      <c r="M799" s="667"/>
      <c r="N799" s="1366" t="s">
        <v>6726</v>
      </c>
      <c r="O799" s="1366" t="s">
        <v>6414</v>
      </c>
      <c r="P799" s="1366"/>
      <c r="Q799" s="1366"/>
      <c r="R799" s="1366"/>
      <c r="S799" s="596" t="s">
        <v>6769</v>
      </c>
      <c r="T799" s="596"/>
      <c r="U799" s="596"/>
      <c r="V799" s="1368" t="s">
        <v>6413</v>
      </c>
    </row>
    <row r="800" spans="1:22" s="1360" customFormat="1" ht="47.25">
      <c r="A800" s="1446">
        <v>203</v>
      </c>
      <c r="B800" s="1367">
        <v>202</v>
      </c>
      <c r="C800" s="1340" t="s">
        <v>6770</v>
      </c>
      <c r="D800" s="1340"/>
      <c r="E800" s="1340"/>
      <c r="F800" s="1340"/>
      <c r="G800" s="1720" t="s">
        <v>7683</v>
      </c>
      <c r="H800" s="1340"/>
      <c r="I800" s="1340" t="s">
        <v>6681</v>
      </c>
      <c r="J800" s="1340">
        <v>15</v>
      </c>
      <c r="K800" s="1340" t="s">
        <v>6771</v>
      </c>
      <c r="L800" s="667">
        <v>19.100000000000001</v>
      </c>
      <c r="M800" s="667"/>
      <c r="N800" s="1366" t="s">
        <v>6726</v>
      </c>
      <c r="O800" s="1366" t="s">
        <v>6414</v>
      </c>
      <c r="P800" s="1366"/>
      <c r="Q800" s="1366"/>
      <c r="R800" s="1366"/>
      <c r="S800" s="596" t="s">
        <v>6772</v>
      </c>
      <c r="T800" s="596"/>
      <c r="U800" s="596"/>
      <c r="V800" s="1368" t="s">
        <v>6413</v>
      </c>
    </row>
    <row r="801" spans="1:22" s="1360" customFormat="1" ht="94.5">
      <c r="A801" s="1446">
        <v>213</v>
      </c>
      <c r="B801" s="1367">
        <v>212</v>
      </c>
      <c r="C801" s="1340" t="s">
        <v>6792</v>
      </c>
      <c r="D801" s="1340"/>
      <c r="E801" s="1340"/>
      <c r="F801" s="1340"/>
      <c r="G801" s="1720" t="s">
        <v>7683</v>
      </c>
      <c r="H801" s="1340"/>
      <c r="I801" s="1340" t="s">
        <v>6681</v>
      </c>
      <c r="J801" s="1340">
        <v>24</v>
      </c>
      <c r="K801" s="1340">
        <v>96</v>
      </c>
      <c r="L801" s="1378">
        <v>972.4</v>
      </c>
      <c r="M801" s="1378"/>
      <c r="N801" s="1366" t="s">
        <v>6793</v>
      </c>
      <c r="O801" s="1366" t="s">
        <v>6414</v>
      </c>
      <c r="P801" s="1366"/>
      <c r="Q801" s="1366"/>
      <c r="R801" s="1366"/>
      <c r="S801" s="1436" t="s">
        <v>7632</v>
      </c>
      <c r="T801" s="1436"/>
      <c r="U801" s="1436"/>
      <c r="V801" s="1368" t="s">
        <v>6413</v>
      </c>
    </row>
    <row r="802" spans="1:22" s="1360" customFormat="1" ht="31.5">
      <c r="A802" s="1446">
        <v>237</v>
      </c>
      <c r="B802" s="1367">
        <v>236</v>
      </c>
      <c r="C802" s="1340" t="s">
        <v>6852</v>
      </c>
      <c r="D802" s="1340"/>
      <c r="E802" s="1340"/>
      <c r="F802" s="1340"/>
      <c r="G802" s="1720" t="s">
        <v>7683</v>
      </c>
      <c r="H802" s="1340"/>
      <c r="I802" s="1340" t="s">
        <v>6681</v>
      </c>
      <c r="J802" s="1340">
        <v>38</v>
      </c>
      <c r="K802" s="1340">
        <v>2</v>
      </c>
      <c r="L802" s="1378">
        <v>253.8</v>
      </c>
      <c r="M802" s="1378"/>
      <c r="N802" s="1366" t="s">
        <v>754</v>
      </c>
      <c r="O802" s="1366" t="s">
        <v>6414</v>
      </c>
      <c r="P802" s="1366"/>
      <c r="Q802" s="1366"/>
      <c r="R802" s="1366"/>
      <c r="S802" s="1340" t="s">
        <v>6853</v>
      </c>
      <c r="T802" s="1340"/>
      <c r="U802" s="1340"/>
      <c r="V802" s="1368" t="s">
        <v>6413</v>
      </c>
    </row>
    <row r="803" spans="1:22" s="1360" customFormat="1" ht="31.5">
      <c r="A803" s="1386">
        <v>238</v>
      </c>
      <c r="B803" s="1340">
        <v>237</v>
      </c>
      <c r="C803" s="1340" t="s">
        <v>6854</v>
      </c>
      <c r="D803" s="1340"/>
      <c r="E803" s="1340"/>
      <c r="F803" s="1340"/>
      <c r="G803" s="1720" t="s">
        <v>7683</v>
      </c>
      <c r="H803" s="1340"/>
      <c r="I803" s="1340" t="s">
        <v>6681</v>
      </c>
      <c r="J803" s="1340">
        <v>38</v>
      </c>
      <c r="K803" s="1340">
        <v>6</v>
      </c>
      <c r="L803" s="1378">
        <v>189.9</v>
      </c>
      <c r="M803" s="1378"/>
      <c r="N803" s="1366" t="s">
        <v>754</v>
      </c>
      <c r="O803" s="1366" t="s">
        <v>6414</v>
      </c>
      <c r="P803" s="1366"/>
      <c r="Q803" s="1366"/>
      <c r="R803" s="1366"/>
      <c r="S803" s="1340" t="s">
        <v>6855</v>
      </c>
      <c r="T803" s="1340"/>
      <c r="U803" s="1340"/>
      <c r="V803" s="1368" t="s">
        <v>6413</v>
      </c>
    </row>
    <row r="804" spans="1:22" s="1360" customFormat="1" ht="94.5">
      <c r="A804" s="1386">
        <v>250</v>
      </c>
      <c r="B804" s="1340">
        <v>249</v>
      </c>
      <c r="C804" s="1340" t="s">
        <v>6886</v>
      </c>
      <c r="D804" s="1340"/>
      <c r="E804" s="1340"/>
      <c r="F804" s="1340"/>
      <c r="G804" s="1720" t="s">
        <v>7683</v>
      </c>
      <c r="H804" s="1340"/>
      <c r="I804" s="1340" t="s">
        <v>6681</v>
      </c>
      <c r="J804" s="1340" t="s">
        <v>6887</v>
      </c>
      <c r="K804" s="1340" t="s">
        <v>6888</v>
      </c>
      <c r="L804" s="1378">
        <v>2771.6</v>
      </c>
      <c r="M804" s="1378"/>
      <c r="N804" s="1366" t="s">
        <v>754</v>
      </c>
      <c r="O804" s="1366" t="s">
        <v>6414</v>
      </c>
      <c r="P804" s="1366"/>
      <c r="Q804" s="1366"/>
      <c r="R804" s="1366"/>
      <c r="S804" s="1436" t="s">
        <v>7633</v>
      </c>
      <c r="T804" s="1436"/>
      <c r="U804" s="1436"/>
      <c r="V804" s="1368" t="s">
        <v>6413</v>
      </c>
    </row>
    <row r="805" spans="1:22" s="1360" customFormat="1">
      <c r="A805" s="1446">
        <v>291</v>
      </c>
      <c r="B805" s="1367">
        <v>290</v>
      </c>
      <c r="C805" s="1369" t="s">
        <v>6970</v>
      </c>
      <c r="D805" s="1369"/>
      <c r="E805" s="1369"/>
      <c r="F805" s="1369"/>
      <c r="G805" s="1720" t="s">
        <v>7683</v>
      </c>
      <c r="H805" s="1369"/>
      <c r="I805" s="1369" t="s">
        <v>6956</v>
      </c>
      <c r="J805" s="1369">
        <v>20</v>
      </c>
      <c r="K805" s="1369" t="s">
        <v>6971</v>
      </c>
      <c r="L805" s="1370">
        <v>12</v>
      </c>
      <c r="M805" s="1370"/>
      <c r="N805" s="1381" t="s">
        <v>6962</v>
      </c>
      <c r="O805" s="1381" t="s">
        <v>6414</v>
      </c>
      <c r="P805" s="1381"/>
      <c r="Q805" s="1381"/>
      <c r="R805" s="1381"/>
      <c r="S805" s="1369"/>
      <c r="T805" s="1369"/>
      <c r="U805" s="1369"/>
      <c r="V805" s="1368" t="s">
        <v>6413</v>
      </c>
    </row>
    <row r="806" spans="1:22" s="1360" customFormat="1">
      <c r="A806" s="1386">
        <v>298</v>
      </c>
      <c r="B806" s="1340">
        <v>297</v>
      </c>
      <c r="C806" s="1369" t="s">
        <v>6983</v>
      </c>
      <c r="D806" s="1369"/>
      <c r="E806" s="1369"/>
      <c r="F806" s="1369"/>
      <c r="G806" s="1720" t="s">
        <v>7683</v>
      </c>
      <c r="H806" s="1369"/>
      <c r="I806" s="1369" t="s">
        <v>6956</v>
      </c>
      <c r="J806" s="1382">
        <v>28</v>
      </c>
      <c r="K806" s="1369">
        <v>115</v>
      </c>
      <c r="L806" s="1370">
        <v>348.8</v>
      </c>
      <c r="M806" s="1370"/>
      <c r="N806" s="1381" t="s">
        <v>6962</v>
      </c>
      <c r="O806" s="1381" t="s">
        <v>6414</v>
      </c>
      <c r="P806" s="1381"/>
      <c r="Q806" s="1381"/>
      <c r="R806" s="1381"/>
      <c r="S806" s="1369"/>
      <c r="T806" s="1369"/>
      <c r="U806" s="1369"/>
      <c r="V806" s="1368" t="s">
        <v>6413</v>
      </c>
    </row>
    <row r="807" spans="1:22" s="1360" customFormat="1" ht="31.5">
      <c r="A807" s="1446">
        <v>303</v>
      </c>
      <c r="B807" s="1367">
        <v>302</v>
      </c>
      <c r="C807" s="1369" t="s">
        <v>6994</v>
      </c>
      <c r="D807" s="1369"/>
      <c r="E807" s="1369"/>
      <c r="F807" s="1369"/>
      <c r="G807" s="1720" t="s">
        <v>7683</v>
      </c>
      <c r="H807" s="1369"/>
      <c r="I807" s="1369" t="s">
        <v>6956</v>
      </c>
      <c r="J807" s="1382">
        <v>37</v>
      </c>
      <c r="K807" s="1369" t="s">
        <v>6992</v>
      </c>
      <c r="L807" s="1370">
        <v>42.4</v>
      </c>
      <c r="M807" s="1370"/>
      <c r="N807" s="1369" t="s">
        <v>6958</v>
      </c>
      <c r="O807" s="1381" t="s">
        <v>6414</v>
      </c>
      <c r="P807" s="1381"/>
      <c r="Q807" s="1381"/>
      <c r="R807" s="1381"/>
      <c r="S807" s="1384"/>
      <c r="T807" s="1384"/>
      <c r="U807" s="1384"/>
      <c r="V807" s="1368" t="s">
        <v>6413</v>
      </c>
    </row>
    <row r="808" spans="1:22" s="1360" customFormat="1">
      <c r="A808" s="1386">
        <v>304</v>
      </c>
      <c r="B808" s="1340">
        <v>303</v>
      </c>
      <c r="C808" s="1369" t="s">
        <v>6995</v>
      </c>
      <c r="D808" s="1369"/>
      <c r="E808" s="1369"/>
      <c r="F808" s="1369"/>
      <c r="G808" s="1720" t="s">
        <v>7683</v>
      </c>
      <c r="H808" s="1369"/>
      <c r="I808" s="1369" t="s">
        <v>6956</v>
      </c>
      <c r="J808" s="1382">
        <v>42</v>
      </c>
      <c r="K808" s="1369">
        <v>42</v>
      </c>
      <c r="L808" s="1370">
        <v>48</v>
      </c>
      <c r="M808" s="1370"/>
      <c r="N808" s="1381" t="s">
        <v>6962</v>
      </c>
      <c r="O808" s="1381" t="s">
        <v>6414</v>
      </c>
      <c r="P808" s="1381"/>
      <c r="Q808" s="1381"/>
      <c r="R808" s="1381"/>
      <c r="S808" s="1369" t="s">
        <v>6996</v>
      </c>
      <c r="T808" s="1369"/>
      <c r="U808" s="1369"/>
      <c r="V808" s="1368" t="s">
        <v>6413</v>
      </c>
    </row>
    <row r="809" spans="1:22" s="1360" customFormat="1">
      <c r="A809" s="1446">
        <v>305</v>
      </c>
      <c r="B809" s="1367">
        <v>304</v>
      </c>
      <c r="C809" s="1385" t="s">
        <v>6997</v>
      </c>
      <c r="D809" s="1385"/>
      <c r="E809" s="1385"/>
      <c r="F809" s="1385"/>
      <c r="G809" s="1720" t="s">
        <v>7683</v>
      </c>
      <c r="H809" s="1385"/>
      <c r="I809" s="1369" t="s">
        <v>6956</v>
      </c>
      <c r="J809" s="1382">
        <v>42</v>
      </c>
      <c r="K809" s="1369">
        <v>43</v>
      </c>
      <c r="L809" s="1370">
        <v>189.5</v>
      </c>
      <c r="M809" s="1370"/>
      <c r="N809" s="1381" t="s">
        <v>6962</v>
      </c>
      <c r="O809" s="1381" t="s">
        <v>6414</v>
      </c>
      <c r="P809" s="1381"/>
      <c r="Q809" s="1381"/>
      <c r="R809" s="1381"/>
      <c r="S809" s="1369" t="s">
        <v>6996</v>
      </c>
      <c r="T809" s="1369"/>
      <c r="U809" s="1369"/>
      <c r="V809" s="1368" t="s">
        <v>6413</v>
      </c>
    </row>
    <row r="810" spans="1:22" s="1360" customFormat="1">
      <c r="A810" s="1386">
        <v>306</v>
      </c>
      <c r="B810" s="1340">
        <v>305</v>
      </c>
      <c r="C810" s="1369" t="s">
        <v>6998</v>
      </c>
      <c r="D810" s="1369"/>
      <c r="E810" s="1369"/>
      <c r="F810" s="1369"/>
      <c r="G810" s="1720" t="s">
        <v>7683</v>
      </c>
      <c r="H810" s="1369"/>
      <c r="I810" s="1369" t="s">
        <v>6956</v>
      </c>
      <c r="J810" s="1382">
        <v>42</v>
      </c>
      <c r="K810" s="1369">
        <v>53</v>
      </c>
      <c r="L810" s="1370">
        <v>85.4</v>
      </c>
      <c r="M810" s="1370"/>
      <c r="N810" s="1381" t="s">
        <v>6962</v>
      </c>
      <c r="O810" s="1381" t="s">
        <v>6414</v>
      </c>
      <c r="P810" s="1381"/>
      <c r="Q810" s="1381"/>
      <c r="R810" s="1381"/>
      <c r="S810" s="1369" t="s">
        <v>6996</v>
      </c>
      <c r="T810" s="1369"/>
      <c r="U810" s="1369"/>
      <c r="V810" s="1368" t="s">
        <v>6413</v>
      </c>
    </row>
    <row r="811" spans="1:22" s="1360" customFormat="1" ht="110.25">
      <c r="A811" s="1386">
        <v>382</v>
      </c>
      <c r="B811" s="1340">
        <v>381</v>
      </c>
      <c r="C811" s="1387" t="s">
        <v>7113</v>
      </c>
      <c r="D811" s="1387"/>
      <c r="E811" s="1387"/>
      <c r="F811" s="1387"/>
      <c r="G811" s="1720" t="s">
        <v>7683</v>
      </c>
      <c r="H811" s="1387"/>
      <c r="I811" s="1388" t="s">
        <v>7114</v>
      </c>
      <c r="J811" s="1387">
        <v>2</v>
      </c>
      <c r="K811" s="1387">
        <v>16</v>
      </c>
      <c r="L811" s="1389">
        <v>41.5</v>
      </c>
      <c r="M811" s="1389"/>
      <c r="N811" s="1366" t="s">
        <v>7115</v>
      </c>
      <c r="O811" s="1366" t="s">
        <v>6414</v>
      </c>
      <c r="P811" s="1366"/>
      <c r="Q811" s="1366"/>
      <c r="R811" s="1366"/>
      <c r="S811" s="1387" t="s">
        <v>7116</v>
      </c>
      <c r="T811" s="1387"/>
      <c r="U811" s="1387"/>
      <c r="V811" s="1368" t="s">
        <v>6413</v>
      </c>
    </row>
    <row r="812" spans="1:22" s="1360" customFormat="1" ht="110.25">
      <c r="A812" s="1446">
        <v>383</v>
      </c>
      <c r="B812" s="1367">
        <v>382</v>
      </c>
      <c r="C812" s="1387" t="s">
        <v>7117</v>
      </c>
      <c r="D812" s="1387"/>
      <c r="E812" s="1387"/>
      <c r="F812" s="1387"/>
      <c r="G812" s="1720" t="s">
        <v>7683</v>
      </c>
      <c r="H812" s="1387"/>
      <c r="I812" s="1388" t="s">
        <v>7114</v>
      </c>
      <c r="J812" s="1387">
        <v>2</v>
      </c>
      <c r="K812" s="1387">
        <v>17</v>
      </c>
      <c r="L812" s="1389">
        <v>35</v>
      </c>
      <c r="M812" s="1389"/>
      <c r="N812" s="1366" t="s">
        <v>7115</v>
      </c>
      <c r="O812" s="1366" t="s">
        <v>6414</v>
      </c>
      <c r="P812" s="1366"/>
      <c r="Q812" s="1366"/>
      <c r="R812" s="1366"/>
      <c r="S812" s="1387" t="s">
        <v>7118</v>
      </c>
      <c r="T812" s="1387"/>
      <c r="U812" s="1387"/>
      <c r="V812" s="1368" t="s">
        <v>6413</v>
      </c>
    </row>
    <row r="813" spans="1:22" s="1360" customFormat="1" ht="110.25">
      <c r="A813" s="1386">
        <v>384</v>
      </c>
      <c r="B813" s="1340">
        <v>383</v>
      </c>
      <c r="C813" s="1387" t="s">
        <v>7119</v>
      </c>
      <c r="D813" s="1387"/>
      <c r="E813" s="1387"/>
      <c r="F813" s="1387"/>
      <c r="G813" s="1720" t="s">
        <v>7683</v>
      </c>
      <c r="H813" s="1387"/>
      <c r="I813" s="1388" t="s">
        <v>7114</v>
      </c>
      <c r="J813" s="1387">
        <v>2</v>
      </c>
      <c r="K813" s="1387">
        <v>18</v>
      </c>
      <c r="L813" s="1389">
        <v>21.5</v>
      </c>
      <c r="M813" s="1389"/>
      <c r="N813" s="1366" t="s">
        <v>7115</v>
      </c>
      <c r="O813" s="1366" t="s">
        <v>6414</v>
      </c>
      <c r="P813" s="1366"/>
      <c r="Q813" s="1366"/>
      <c r="R813" s="1366"/>
      <c r="S813" s="1387" t="s">
        <v>7120</v>
      </c>
      <c r="T813" s="1387"/>
      <c r="U813" s="1387"/>
      <c r="V813" s="1368" t="s">
        <v>6413</v>
      </c>
    </row>
    <row r="814" spans="1:22" s="1360" customFormat="1" ht="126">
      <c r="A814" s="1446">
        <v>385</v>
      </c>
      <c r="B814" s="1367">
        <v>384</v>
      </c>
      <c r="C814" s="1387" t="s">
        <v>7121</v>
      </c>
      <c r="D814" s="1387"/>
      <c r="E814" s="1387"/>
      <c r="F814" s="1387"/>
      <c r="G814" s="1720" t="s">
        <v>7683</v>
      </c>
      <c r="H814" s="1387"/>
      <c r="I814" s="1388" t="s">
        <v>7114</v>
      </c>
      <c r="J814" s="1387">
        <v>2</v>
      </c>
      <c r="K814" s="1387">
        <v>19</v>
      </c>
      <c r="L814" s="1389">
        <v>34.5</v>
      </c>
      <c r="M814" s="1389"/>
      <c r="N814" s="1366" t="s">
        <v>7115</v>
      </c>
      <c r="O814" s="1366" t="s">
        <v>6414</v>
      </c>
      <c r="P814" s="1366"/>
      <c r="Q814" s="1366"/>
      <c r="R814" s="1366"/>
      <c r="S814" s="1387" t="s">
        <v>7122</v>
      </c>
      <c r="T814" s="1387"/>
      <c r="U814" s="1387"/>
      <c r="V814" s="1368" t="s">
        <v>6413</v>
      </c>
    </row>
    <row r="815" spans="1:22" s="1360" customFormat="1" ht="47.25">
      <c r="A815" s="1386">
        <v>388</v>
      </c>
      <c r="B815" s="1340">
        <v>387</v>
      </c>
      <c r="C815" s="1393" t="s">
        <v>7128</v>
      </c>
      <c r="D815" s="1393"/>
      <c r="E815" s="1393"/>
      <c r="F815" s="1393"/>
      <c r="G815" s="1720" t="s">
        <v>7683</v>
      </c>
      <c r="H815" s="1393"/>
      <c r="I815" s="1391" t="s">
        <v>7114</v>
      </c>
      <c r="J815" s="1393">
        <v>2</v>
      </c>
      <c r="K815" s="1393">
        <v>31</v>
      </c>
      <c r="L815" s="1395">
        <v>40</v>
      </c>
      <c r="M815" s="1395"/>
      <c r="N815" s="1374" t="s">
        <v>7115</v>
      </c>
      <c r="O815" s="1374" t="s">
        <v>6414</v>
      </c>
      <c r="P815" s="1374"/>
      <c r="Q815" s="1374"/>
      <c r="R815" s="1374"/>
      <c r="S815" s="1372" t="s">
        <v>7129</v>
      </c>
      <c r="T815" s="1372"/>
      <c r="U815" s="1372"/>
      <c r="V815" s="1394" t="s">
        <v>6413</v>
      </c>
    </row>
    <row r="816" spans="1:22" s="1360" customFormat="1" ht="110.25">
      <c r="A816" s="1446">
        <v>389</v>
      </c>
      <c r="B816" s="1367">
        <v>388</v>
      </c>
      <c r="C816" s="1387" t="s">
        <v>7130</v>
      </c>
      <c r="D816" s="1387"/>
      <c r="E816" s="1387"/>
      <c r="F816" s="1387"/>
      <c r="G816" s="1720" t="s">
        <v>7683</v>
      </c>
      <c r="H816" s="1387"/>
      <c r="I816" s="1388" t="s">
        <v>7114</v>
      </c>
      <c r="J816" s="1387">
        <v>2</v>
      </c>
      <c r="K816" s="1387">
        <v>32</v>
      </c>
      <c r="L816" s="1389">
        <v>42.4</v>
      </c>
      <c r="M816" s="1389"/>
      <c r="N816" s="1366" t="s">
        <v>7115</v>
      </c>
      <c r="O816" s="1366" t="s">
        <v>6414</v>
      </c>
      <c r="P816" s="1366"/>
      <c r="Q816" s="1366"/>
      <c r="R816" s="1366"/>
      <c r="S816" s="1387" t="s">
        <v>7131</v>
      </c>
      <c r="T816" s="1387"/>
      <c r="U816" s="1387"/>
      <c r="V816" s="1368" t="s">
        <v>6413</v>
      </c>
    </row>
    <row r="817" spans="1:22" s="1360" customFormat="1" ht="31.5">
      <c r="A817" s="1386">
        <v>390</v>
      </c>
      <c r="B817" s="1340">
        <v>389</v>
      </c>
      <c r="C817" s="1387" t="s">
        <v>7132</v>
      </c>
      <c r="D817" s="1387"/>
      <c r="E817" s="1387"/>
      <c r="F817" s="1387"/>
      <c r="G817" s="1720" t="s">
        <v>7683</v>
      </c>
      <c r="H817" s="1387"/>
      <c r="I817" s="1340" t="s">
        <v>7114</v>
      </c>
      <c r="J817" s="1387">
        <v>3</v>
      </c>
      <c r="K817" s="1387">
        <v>4</v>
      </c>
      <c r="L817" s="1389">
        <v>195.2</v>
      </c>
      <c r="M817" s="1389"/>
      <c r="N817" s="1340" t="s">
        <v>7133</v>
      </c>
      <c r="O817" s="1396" t="s">
        <v>6414</v>
      </c>
      <c r="P817" s="1396"/>
      <c r="Q817" s="1396"/>
      <c r="R817" s="1396"/>
      <c r="S817" s="1387" t="s">
        <v>7134</v>
      </c>
      <c r="T817" s="1387"/>
      <c r="U817" s="1387"/>
      <c r="V817" s="1368" t="s">
        <v>6413</v>
      </c>
    </row>
    <row r="818" spans="1:22" s="1360" customFormat="1" ht="31.5">
      <c r="A818" s="1446">
        <v>391</v>
      </c>
      <c r="B818" s="1367">
        <v>390</v>
      </c>
      <c r="C818" s="1387" t="s">
        <v>7135</v>
      </c>
      <c r="D818" s="1387"/>
      <c r="E818" s="1387"/>
      <c r="F818" s="1387"/>
      <c r="G818" s="1720" t="s">
        <v>7683</v>
      </c>
      <c r="H818" s="1387"/>
      <c r="I818" s="1340" t="s">
        <v>7114</v>
      </c>
      <c r="J818" s="1387">
        <v>3</v>
      </c>
      <c r="K818" s="1387">
        <v>5</v>
      </c>
      <c r="L818" s="1389">
        <v>105.9</v>
      </c>
      <c r="M818" s="1389"/>
      <c r="N818" s="1340" t="s">
        <v>7133</v>
      </c>
      <c r="O818" s="1396" t="s">
        <v>6414</v>
      </c>
      <c r="P818" s="1396"/>
      <c r="Q818" s="1396"/>
      <c r="R818" s="1396"/>
      <c r="S818" s="1387" t="s">
        <v>7134</v>
      </c>
      <c r="T818" s="1387"/>
      <c r="U818" s="1387"/>
      <c r="V818" s="1368" t="s">
        <v>6413</v>
      </c>
    </row>
    <row r="819" spans="1:22" s="1360" customFormat="1" ht="78.75">
      <c r="A819" s="1386">
        <v>392</v>
      </c>
      <c r="B819" s="1340">
        <v>391</v>
      </c>
      <c r="C819" s="1387" t="s">
        <v>7136</v>
      </c>
      <c r="D819" s="1387"/>
      <c r="E819" s="1387"/>
      <c r="F819" s="1387"/>
      <c r="G819" s="1720" t="s">
        <v>7683</v>
      </c>
      <c r="H819" s="1387"/>
      <c r="I819" s="1340" t="s">
        <v>7114</v>
      </c>
      <c r="J819" s="1387">
        <v>3</v>
      </c>
      <c r="K819" s="1387">
        <v>8</v>
      </c>
      <c r="L819" s="1389">
        <v>74.8</v>
      </c>
      <c r="M819" s="1389"/>
      <c r="N819" s="1340" t="s">
        <v>7115</v>
      </c>
      <c r="O819" s="1396" t="s">
        <v>6414</v>
      </c>
      <c r="P819" s="1396"/>
      <c r="Q819" s="1396"/>
      <c r="R819" s="1396"/>
      <c r="S819" s="1340" t="s">
        <v>7137</v>
      </c>
      <c r="T819" s="1340"/>
      <c r="U819" s="1340"/>
      <c r="V819" s="1368" t="s">
        <v>6413</v>
      </c>
    </row>
    <row r="820" spans="1:22" s="1360" customFormat="1" ht="110.25">
      <c r="A820" s="1446">
        <v>393</v>
      </c>
      <c r="B820" s="1367">
        <v>392</v>
      </c>
      <c r="C820" s="1387" t="s">
        <v>7138</v>
      </c>
      <c r="D820" s="1387"/>
      <c r="E820" s="1387"/>
      <c r="F820" s="1387"/>
      <c r="G820" s="1720" t="s">
        <v>7683</v>
      </c>
      <c r="H820" s="1387"/>
      <c r="I820" s="1388" t="s">
        <v>7114</v>
      </c>
      <c r="J820" s="1340">
        <v>3</v>
      </c>
      <c r="K820" s="1340" t="s">
        <v>7139</v>
      </c>
      <c r="L820" s="1389">
        <v>110.7</v>
      </c>
      <c r="M820" s="1389"/>
      <c r="N820" s="1366" t="s">
        <v>7140</v>
      </c>
      <c r="O820" s="1366" t="s">
        <v>6414</v>
      </c>
      <c r="P820" s="1366"/>
      <c r="Q820" s="1366"/>
      <c r="R820" s="1366"/>
      <c r="S820" s="1387" t="s">
        <v>7141</v>
      </c>
      <c r="T820" s="1387"/>
      <c r="U820" s="1387"/>
      <c r="V820" s="1368" t="s">
        <v>6413</v>
      </c>
    </row>
    <row r="821" spans="1:22" s="1360" customFormat="1" ht="31.5">
      <c r="A821" s="1386">
        <v>394</v>
      </c>
      <c r="B821" s="1340">
        <v>393</v>
      </c>
      <c r="C821" s="1387" t="s">
        <v>7142</v>
      </c>
      <c r="D821" s="1387"/>
      <c r="E821" s="1387"/>
      <c r="F821" s="1387"/>
      <c r="G821" s="1720" t="s">
        <v>7683</v>
      </c>
      <c r="H821" s="1387"/>
      <c r="I821" s="1340" t="s">
        <v>7114</v>
      </c>
      <c r="J821" s="1387">
        <v>3</v>
      </c>
      <c r="K821" s="1387" t="s">
        <v>7143</v>
      </c>
      <c r="L821" s="1389">
        <v>64.599999999999994</v>
      </c>
      <c r="M821" s="1389"/>
      <c r="N821" s="1340" t="s">
        <v>7126</v>
      </c>
      <c r="O821" s="1396" t="s">
        <v>6414</v>
      </c>
      <c r="P821" s="1396"/>
      <c r="Q821" s="1396"/>
      <c r="R821" s="1396"/>
      <c r="S821" s="1387" t="s">
        <v>7144</v>
      </c>
      <c r="T821" s="1387"/>
      <c r="U821" s="1387"/>
      <c r="V821" s="1368" t="s">
        <v>6413</v>
      </c>
    </row>
    <row r="822" spans="1:22" s="1360" customFormat="1" ht="47.25">
      <c r="A822" s="1386">
        <v>396</v>
      </c>
      <c r="B822" s="1340">
        <v>395</v>
      </c>
      <c r="C822" s="1387" t="s">
        <v>7147</v>
      </c>
      <c r="D822" s="1387"/>
      <c r="E822" s="1387"/>
      <c r="F822" s="1387"/>
      <c r="G822" s="1720" t="s">
        <v>7683</v>
      </c>
      <c r="H822" s="1387"/>
      <c r="I822" s="1388" t="s">
        <v>7114</v>
      </c>
      <c r="J822" s="1387">
        <v>6</v>
      </c>
      <c r="K822" s="1387">
        <v>19</v>
      </c>
      <c r="L822" s="1389">
        <v>267.3</v>
      </c>
      <c r="M822" s="1389"/>
      <c r="N822" s="1366" t="s">
        <v>7115</v>
      </c>
      <c r="O822" s="1366" t="s">
        <v>6414</v>
      </c>
      <c r="P822" s="1366"/>
      <c r="Q822" s="1366"/>
      <c r="R822" s="1366"/>
      <c r="S822" s="1340" t="s">
        <v>7129</v>
      </c>
      <c r="T822" s="1340"/>
      <c r="U822" s="1340"/>
      <c r="V822" s="1368" t="s">
        <v>6413</v>
      </c>
    </row>
    <row r="823" spans="1:22" s="1360" customFormat="1" ht="47.25">
      <c r="A823" s="1446">
        <v>397</v>
      </c>
      <c r="B823" s="1367">
        <v>396</v>
      </c>
      <c r="C823" s="1387" t="s">
        <v>7148</v>
      </c>
      <c r="D823" s="1387"/>
      <c r="E823" s="1387"/>
      <c r="F823" s="1387"/>
      <c r="G823" s="1720" t="s">
        <v>7683</v>
      </c>
      <c r="H823" s="1387"/>
      <c r="I823" s="1388" t="s">
        <v>7114</v>
      </c>
      <c r="J823" s="1387">
        <v>6</v>
      </c>
      <c r="K823" s="1387" t="s">
        <v>7149</v>
      </c>
      <c r="L823" s="1389">
        <v>78</v>
      </c>
      <c r="M823" s="1389"/>
      <c r="N823" s="1366" t="s">
        <v>7115</v>
      </c>
      <c r="O823" s="1366" t="s">
        <v>6414</v>
      </c>
      <c r="P823" s="1366"/>
      <c r="Q823" s="1366"/>
      <c r="R823" s="1366"/>
      <c r="S823" s="1340" t="s">
        <v>7129</v>
      </c>
      <c r="T823" s="1340"/>
      <c r="U823" s="1340"/>
      <c r="V823" s="1368" t="s">
        <v>6413</v>
      </c>
    </row>
    <row r="824" spans="1:22" s="1360" customFormat="1" ht="47.25">
      <c r="A824" s="1386">
        <v>398</v>
      </c>
      <c r="B824" s="1340">
        <v>397</v>
      </c>
      <c r="C824" s="1387" t="s">
        <v>7150</v>
      </c>
      <c r="D824" s="1387"/>
      <c r="E824" s="1387"/>
      <c r="F824" s="1387"/>
      <c r="G824" s="1720" t="s">
        <v>7683</v>
      </c>
      <c r="H824" s="1387"/>
      <c r="I824" s="1388" t="s">
        <v>7114</v>
      </c>
      <c r="J824" s="1387">
        <v>6</v>
      </c>
      <c r="K824" s="1387" t="s">
        <v>7149</v>
      </c>
      <c r="L824" s="1389">
        <v>70</v>
      </c>
      <c r="M824" s="1389"/>
      <c r="N824" s="1366" t="s">
        <v>7115</v>
      </c>
      <c r="O824" s="1366" t="s">
        <v>6414</v>
      </c>
      <c r="P824" s="1366"/>
      <c r="Q824" s="1366"/>
      <c r="R824" s="1366"/>
      <c r="S824" s="1340" t="s">
        <v>7129</v>
      </c>
      <c r="T824" s="1340"/>
      <c r="U824" s="1340"/>
      <c r="V824" s="1368" t="s">
        <v>6413</v>
      </c>
    </row>
    <row r="825" spans="1:22" s="1360" customFormat="1" ht="47.25">
      <c r="A825" s="1446">
        <v>399</v>
      </c>
      <c r="B825" s="1367">
        <v>398</v>
      </c>
      <c r="C825" s="1387" t="s">
        <v>7151</v>
      </c>
      <c r="D825" s="1387"/>
      <c r="E825" s="1387"/>
      <c r="F825" s="1387"/>
      <c r="G825" s="1720" t="s">
        <v>7683</v>
      </c>
      <c r="H825" s="1387"/>
      <c r="I825" s="1388" t="s">
        <v>7114</v>
      </c>
      <c r="J825" s="1387">
        <v>6</v>
      </c>
      <c r="K825" s="1387" t="s">
        <v>7149</v>
      </c>
      <c r="L825" s="1389">
        <v>33</v>
      </c>
      <c r="M825" s="1389"/>
      <c r="N825" s="1366" t="s">
        <v>7115</v>
      </c>
      <c r="O825" s="1366" t="s">
        <v>6414</v>
      </c>
      <c r="P825" s="1366"/>
      <c r="Q825" s="1366"/>
      <c r="R825" s="1366"/>
      <c r="S825" s="1340" t="s">
        <v>7129</v>
      </c>
      <c r="T825" s="1340"/>
      <c r="U825" s="1340"/>
      <c r="V825" s="1368" t="s">
        <v>6413</v>
      </c>
    </row>
    <row r="826" spans="1:22" s="1360" customFormat="1" ht="47.25">
      <c r="A826" s="1386">
        <v>400</v>
      </c>
      <c r="B826" s="1340">
        <v>399</v>
      </c>
      <c r="C826" s="1387" t="s">
        <v>7152</v>
      </c>
      <c r="D826" s="1387"/>
      <c r="E826" s="1387"/>
      <c r="F826" s="1387"/>
      <c r="G826" s="1720" t="s">
        <v>7683</v>
      </c>
      <c r="H826" s="1387"/>
      <c r="I826" s="1388" t="s">
        <v>7114</v>
      </c>
      <c r="J826" s="1387">
        <v>6</v>
      </c>
      <c r="K826" s="1387" t="s">
        <v>7149</v>
      </c>
      <c r="L826" s="1389">
        <v>30.6</v>
      </c>
      <c r="M826" s="1389"/>
      <c r="N826" s="1366" t="s">
        <v>7115</v>
      </c>
      <c r="O826" s="1366" t="s">
        <v>6414</v>
      </c>
      <c r="P826" s="1366"/>
      <c r="Q826" s="1366"/>
      <c r="R826" s="1366"/>
      <c r="S826" s="1340" t="s">
        <v>7129</v>
      </c>
      <c r="T826" s="1340"/>
      <c r="U826" s="1340"/>
      <c r="V826" s="1368" t="s">
        <v>6413</v>
      </c>
    </row>
    <row r="827" spans="1:22" s="1360" customFormat="1" ht="47.25">
      <c r="A827" s="1446">
        <v>401</v>
      </c>
      <c r="B827" s="1367">
        <v>400</v>
      </c>
      <c r="C827" s="1387" t="s">
        <v>7153</v>
      </c>
      <c r="D827" s="1387"/>
      <c r="E827" s="1387"/>
      <c r="F827" s="1387"/>
      <c r="G827" s="1720" t="s">
        <v>7683</v>
      </c>
      <c r="H827" s="1387"/>
      <c r="I827" s="1388" t="s">
        <v>7114</v>
      </c>
      <c r="J827" s="1387">
        <v>6</v>
      </c>
      <c r="K827" s="1387" t="s">
        <v>7149</v>
      </c>
      <c r="L827" s="1389">
        <v>44</v>
      </c>
      <c r="M827" s="1389"/>
      <c r="N827" s="1366" t="s">
        <v>7115</v>
      </c>
      <c r="O827" s="1366" t="s">
        <v>6414</v>
      </c>
      <c r="P827" s="1366"/>
      <c r="Q827" s="1366"/>
      <c r="R827" s="1366"/>
      <c r="S827" s="1340" t="s">
        <v>7129</v>
      </c>
      <c r="T827" s="1340"/>
      <c r="U827" s="1340"/>
      <c r="V827" s="1368" t="s">
        <v>6413</v>
      </c>
    </row>
    <row r="828" spans="1:22" s="1360" customFormat="1" ht="78.75">
      <c r="A828" s="1386">
        <v>402</v>
      </c>
      <c r="B828" s="1340">
        <v>401</v>
      </c>
      <c r="C828" s="1387" t="s">
        <v>7154</v>
      </c>
      <c r="D828" s="1387"/>
      <c r="E828" s="1387"/>
      <c r="F828" s="1387"/>
      <c r="G828" s="1720" t="s">
        <v>7683</v>
      </c>
      <c r="H828" s="1387"/>
      <c r="I828" s="1388" t="s">
        <v>7114</v>
      </c>
      <c r="J828" s="1387">
        <v>6</v>
      </c>
      <c r="K828" s="1387" t="s">
        <v>7149</v>
      </c>
      <c r="L828" s="1389">
        <v>306.89999999999998</v>
      </c>
      <c r="M828" s="1389"/>
      <c r="N828" s="1366" t="s">
        <v>7155</v>
      </c>
      <c r="O828" s="1366" t="s">
        <v>6414</v>
      </c>
      <c r="P828" s="1366"/>
      <c r="Q828" s="1366"/>
      <c r="R828" s="1366"/>
      <c r="S828" s="1340" t="s">
        <v>7129</v>
      </c>
      <c r="T828" s="1340"/>
      <c r="U828" s="1340"/>
      <c r="V828" s="1368" t="s">
        <v>6413</v>
      </c>
    </row>
    <row r="829" spans="1:22" s="1360" customFormat="1" ht="78.75">
      <c r="A829" s="1446">
        <v>403</v>
      </c>
      <c r="B829" s="1367">
        <v>402</v>
      </c>
      <c r="C829" s="1387" t="s">
        <v>7156</v>
      </c>
      <c r="D829" s="1387"/>
      <c r="E829" s="1387"/>
      <c r="F829" s="1387"/>
      <c r="G829" s="1720" t="s">
        <v>7683</v>
      </c>
      <c r="H829" s="1387"/>
      <c r="I829" s="1388" t="s">
        <v>7114</v>
      </c>
      <c r="J829" s="1387">
        <v>9</v>
      </c>
      <c r="K829" s="1387">
        <v>133</v>
      </c>
      <c r="L829" s="1389">
        <v>82.3</v>
      </c>
      <c r="M829" s="1389"/>
      <c r="N829" s="1366" t="s">
        <v>7126</v>
      </c>
      <c r="O829" s="1366" t="s">
        <v>6414</v>
      </c>
      <c r="P829" s="1366"/>
      <c r="Q829" s="1366"/>
      <c r="R829" s="1366"/>
      <c r="S829" s="1387" t="s">
        <v>7157</v>
      </c>
      <c r="T829" s="1387"/>
      <c r="U829" s="1387"/>
      <c r="V829" s="1368" t="s">
        <v>6413</v>
      </c>
    </row>
    <row r="830" spans="1:22" s="1360" customFormat="1" ht="31.5">
      <c r="A830" s="1386">
        <v>404</v>
      </c>
      <c r="B830" s="1340">
        <v>403</v>
      </c>
      <c r="C830" s="1387" t="s">
        <v>7158</v>
      </c>
      <c r="D830" s="1387"/>
      <c r="E830" s="1387"/>
      <c r="F830" s="1387"/>
      <c r="G830" s="1720" t="s">
        <v>7683</v>
      </c>
      <c r="H830" s="1387"/>
      <c r="I830" s="1340" t="s">
        <v>7114</v>
      </c>
      <c r="J830" s="1387">
        <v>9</v>
      </c>
      <c r="K830" s="1387" t="s">
        <v>7159</v>
      </c>
      <c r="L830" s="1389">
        <v>307.89999999999998</v>
      </c>
      <c r="M830" s="1389"/>
      <c r="N830" s="1340" t="s">
        <v>7126</v>
      </c>
      <c r="O830" s="1396" t="s">
        <v>6414</v>
      </c>
      <c r="P830" s="1396"/>
      <c r="Q830" s="1396"/>
      <c r="R830" s="1396"/>
      <c r="S830" s="1387" t="s">
        <v>7160</v>
      </c>
      <c r="T830" s="1387"/>
      <c r="U830" s="1387"/>
      <c r="V830" s="1368" t="s">
        <v>6413</v>
      </c>
    </row>
    <row r="831" spans="1:22" s="1360" customFormat="1" ht="47.25">
      <c r="A831" s="1386">
        <v>406</v>
      </c>
      <c r="B831" s="1340">
        <v>405</v>
      </c>
      <c r="C831" s="1387" t="s">
        <v>7163</v>
      </c>
      <c r="D831" s="1387"/>
      <c r="E831" s="1387"/>
      <c r="F831" s="1387"/>
      <c r="G831" s="1720" t="s">
        <v>7683</v>
      </c>
      <c r="H831" s="1387"/>
      <c r="I831" s="1340" t="s">
        <v>7114</v>
      </c>
      <c r="J831" s="1387">
        <v>10</v>
      </c>
      <c r="K831" s="1387">
        <v>67</v>
      </c>
      <c r="L831" s="1389">
        <v>109.6</v>
      </c>
      <c r="M831" s="1389"/>
      <c r="N831" s="1340" t="s">
        <v>7164</v>
      </c>
      <c r="O831" s="1396" t="s">
        <v>6414</v>
      </c>
      <c r="P831" s="1396"/>
      <c r="Q831" s="1396"/>
      <c r="R831" s="1396"/>
      <c r="S831" s="1387" t="s">
        <v>7144</v>
      </c>
      <c r="T831" s="1387"/>
      <c r="U831" s="1387"/>
      <c r="V831" s="1368" t="s">
        <v>6413</v>
      </c>
    </row>
    <row r="832" spans="1:22" s="1360" customFormat="1" ht="47.25">
      <c r="A832" s="1446">
        <v>407</v>
      </c>
      <c r="B832" s="1367">
        <v>406</v>
      </c>
      <c r="C832" s="1387" t="s">
        <v>7165</v>
      </c>
      <c r="D832" s="1387"/>
      <c r="E832" s="1387"/>
      <c r="F832" s="1387"/>
      <c r="G832" s="1720" t="s">
        <v>7683</v>
      </c>
      <c r="H832" s="1387"/>
      <c r="I832" s="1340" t="s">
        <v>7114</v>
      </c>
      <c r="J832" s="1387">
        <v>10</v>
      </c>
      <c r="K832" s="1387">
        <v>89</v>
      </c>
      <c r="L832" s="1389">
        <v>38.9</v>
      </c>
      <c r="M832" s="1389"/>
      <c r="N832" s="1340" t="s">
        <v>7164</v>
      </c>
      <c r="O832" s="1396" t="s">
        <v>6414</v>
      </c>
      <c r="P832" s="1396"/>
      <c r="Q832" s="1396"/>
      <c r="R832" s="1396"/>
      <c r="S832" s="1387" t="s">
        <v>7144</v>
      </c>
      <c r="T832" s="1387"/>
      <c r="U832" s="1387"/>
      <c r="V832" s="1368" t="s">
        <v>6413</v>
      </c>
    </row>
    <row r="833" spans="1:22" s="1360" customFormat="1" ht="47.25">
      <c r="A833" s="1386">
        <v>408</v>
      </c>
      <c r="B833" s="1340">
        <v>407</v>
      </c>
      <c r="C833" s="1387" t="s">
        <v>7166</v>
      </c>
      <c r="D833" s="1387"/>
      <c r="E833" s="1387"/>
      <c r="F833" s="1387"/>
      <c r="G833" s="1720" t="s">
        <v>7683</v>
      </c>
      <c r="H833" s="1387"/>
      <c r="I833" s="1340" t="s">
        <v>7114</v>
      </c>
      <c r="J833" s="1387">
        <v>10</v>
      </c>
      <c r="K833" s="1387">
        <v>120</v>
      </c>
      <c r="L833" s="1389">
        <v>84.1</v>
      </c>
      <c r="M833" s="1389"/>
      <c r="N833" s="1340" t="s">
        <v>7164</v>
      </c>
      <c r="O833" s="1396" t="s">
        <v>6414</v>
      </c>
      <c r="P833" s="1396"/>
      <c r="Q833" s="1396"/>
      <c r="R833" s="1396"/>
      <c r="S833" s="1387" t="s">
        <v>7144</v>
      </c>
      <c r="T833" s="1387"/>
      <c r="U833" s="1387"/>
      <c r="V833" s="1368" t="s">
        <v>6413</v>
      </c>
    </row>
    <row r="834" spans="1:22" s="1360" customFormat="1" ht="47.25">
      <c r="A834" s="1446">
        <v>409</v>
      </c>
      <c r="B834" s="1367">
        <v>408</v>
      </c>
      <c r="C834" s="1387" t="s">
        <v>7167</v>
      </c>
      <c r="D834" s="1387"/>
      <c r="E834" s="1387"/>
      <c r="F834" s="1387"/>
      <c r="G834" s="1720" t="s">
        <v>7683</v>
      </c>
      <c r="H834" s="1387"/>
      <c r="I834" s="1340" t="s">
        <v>7114</v>
      </c>
      <c r="J834" s="1387">
        <v>10</v>
      </c>
      <c r="K834" s="1387">
        <v>121</v>
      </c>
      <c r="L834" s="1389">
        <v>100.3</v>
      </c>
      <c r="M834" s="1389"/>
      <c r="N834" s="1340" t="s">
        <v>7164</v>
      </c>
      <c r="O834" s="1396" t="s">
        <v>6414</v>
      </c>
      <c r="P834" s="1396"/>
      <c r="Q834" s="1396"/>
      <c r="R834" s="1396"/>
      <c r="S834" s="1387" t="s">
        <v>7144</v>
      </c>
      <c r="T834" s="1387"/>
      <c r="U834" s="1387"/>
      <c r="V834" s="1368" t="s">
        <v>6413</v>
      </c>
    </row>
    <row r="835" spans="1:22" s="1360" customFormat="1" ht="47.25">
      <c r="A835" s="1386">
        <v>410</v>
      </c>
      <c r="B835" s="1340">
        <v>409</v>
      </c>
      <c r="C835" s="1387" t="s">
        <v>7168</v>
      </c>
      <c r="D835" s="1387"/>
      <c r="E835" s="1387"/>
      <c r="F835" s="1387"/>
      <c r="G835" s="1720" t="s">
        <v>7683</v>
      </c>
      <c r="H835" s="1387"/>
      <c r="I835" s="1340" t="s">
        <v>7114</v>
      </c>
      <c r="J835" s="1387">
        <v>10</v>
      </c>
      <c r="K835" s="1387">
        <v>146</v>
      </c>
      <c r="L835" s="1389">
        <v>81.900000000000006</v>
      </c>
      <c r="M835" s="1389"/>
      <c r="N835" s="1340" t="s">
        <v>7164</v>
      </c>
      <c r="O835" s="1396" t="s">
        <v>6414</v>
      </c>
      <c r="P835" s="1396"/>
      <c r="Q835" s="1396"/>
      <c r="R835" s="1396"/>
      <c r="S835" s="1387" t="s">
        <v>7144</v>
      </c>
      <c r="T835" s="1387"/>
      <c r="U835" s="1387"/>
      <c r="V835" s="1368" t="s">
        <v>6413</v>
      </c>
    </row>
    <row r="836" spans="1:22" s="1360" customFormat="1" ht="31.5">
      <c r="A836" s="1446">
        <v>411</v>
      </c>
      <c r="B836" s="1367">
        <v>410</v>
      </c>
      <c r="C836" s="1387" t="s">
        <v>7169</v>
      </c>
      <c r="D836" s="1387"/>
      <c r="E836" s="1387"/>
      <c r="F836" s="1387"/>
      <c r="G836" s="1720" t="s">
        <v>7683</v>
      </c>
      <c r="H836" s="1387"/>
      <c r="I836" s="1340" t="s">
        <v>7114</v>
      </c>
      <c r="J836" s="1387">
        <v>10</v>
      </c>
      <c r="K836" s="1387">
        <v>175</v>
      </c>
      <c r="L836" s="1389">
        <v>121.9</v>
      </c>
      <c r="M836" s="1389"/>
      <c r="N836" s="1340" t="s">
        <v>7126</v>
      </c>
      <c r="O836" s="1396" t="s">
        <v>6414</v>
      </c>
      <c r="P836" s="1396"/>
      <c r="Q836" s="1396"/>
      <c r="R836" s="1396"/>
      <c r="S836" s="1387" t="s">
        <v>7144</v>
      </c>
      <c r="T836" s="1387"/>
      <c r="U836" s="1387"/>
      <c r="V836" s="1368" t="s">
        <v>6413</v>
      </c>
    </row>
    <row r="837" spans="1:22" s="1360" customFormat="1" ht="31.5">
      <c r="A837" s="1386">
        <v>412</v>
      </c>
      <c r="B837" s="1340">
        <v>411</v>
      </c>
      <c r="C837" s="1387" t="s">
        <v>7170</v>
      </c>
      <c r="D837" s="1387"/>
      <c r="E837" s="1387"/>
      <c r="F837" s="1387"/>
      <c r="G837" s="1720" t="s">
        <v>7683</v>
      </c>
      <c r="H837" s="1387"/>
      <c r="I837" s="1340" t="s">
        <v>7114</v>
      </c>
      <c r="J837" s="1387">
        <v>12</v>
      </c>
      <c r="K837" s="1387">
        <v>6</v>
      </c>
      <c r="L837" s="1389">
        <v>60</v>
      </c>
      <c r="M837" s="1389"/>
      <c r="N837" s="1340" t="s">
        <v>7126</v>
      </c>
      <c r="O837" s="1396" t="s">
        <v>6414</v>
      </c>
      <c r="P837" s="1396"/>
      <c r="Q837" s="1396"/>
      <c r="R837" s="1396"/>
      <c r="S837" s="1387" t="s">
        <v>7171</v>
      </c>
      <c r="T837" s="1387"/>
      <c r="U837" s="1387"/>
      <c r="V837" s="1368" t="s">
        <v>6413</v>
      </c>
    </row>
    <row r="838" spans="1:22" s="1360" customFormat="1" ht="31.5">
      <c r="A838" s="1446">
        <v>413</v>
      </c>
      <c r="B838" s="1367">
        <v>412</v>
      </c>
      <c r="C838" s="1387" t="s">
        <v>7172</v>
      </c>
      <c r="D838" s="1387"/>
      <c r="E838" s="1387"/>
      <c r="F838" s="1387"/>
      <c r="G838" s="1720" t="s">
        <v>7683</v>
      </c>
      <c r="H838" s="1387"/>
      <c r="I838" s="1340" t="s">
        <v>7114</v>
      </c>
      <c r="J838" s="1387">
        <v>12</v>
      </c>
      <c r="K838" s="1387" t="s">
        <v>7173</v>
      </c>
      <c r="L838" s="1389">
        <v>34.6</v>
      </c>
      <c r="M838" s="1389"/>
      <c r="N838" s="1340" t="s">
        <v>7126</v>
      </c>
      <c r="O838" s="1396" t="s">
        <v>6414</v>
      </c>
      <c r="P838" s="1396"/>
      <c r="Q838" s="1396"/>
      <c r="R838" s="1396"/>
      <c r="S838" s="1387" t="s">
        <v>7144</v>
      </c>
      <c r="T838" s="1387"/>
      <c r="U838" s="1387"/>
      <c r="V838" s="1368" t="s">
        <v>6413</v>
      </c>
    </row>
    <row r="839" spans="1:22" s="1360" customFormat="1" ht="47.25">
      <c r="A839" s="1386">
        <v>414</v>
      </c>
      <c r="B839" s="1340">
        <v>413</v>
      </c>
      <c r="C839" s="1384" t="s">
        <v>7174</v>
      </c>
      <c r="D839" s="1384"/>
      <c r="E839" s="1384"/>
      <c r="F839" s="1384"/>
      <c r="G839" s="1720" t="s">
        <v>7683</v>
      </c>
      <c r="H839" s="1384"/>
      <c r="I839" s="1340" t="s">
        <v>7114</v>
      </c>
      <c r="J839" s="1397">
        <v>14</v>
      </c>
      <c r="K839" s="1397">
        <v>197</v>
      </c>
      <c r="L839" s="1398">
        <v>85</v>
      </c>
      <c r="M839" s="1398"/>
      <c r="N839" s="1384" t="s">
        <v>7175</v>
      </c>
      <c r="O839" s="1396" t="s">
        <v>6414</v>
      </c>
      <c r="P839" s="1396"/>
      <c r="Q839" s="1396"/>
      <c r="R839" s="1396"/>
      <c r="S839" s="1384" t="s">
        <v>7176</v>
      </c>
      <c r="T839" s="1384"/>
      <c r="U839" s="1384"/>
      <c r="V839" s="1368" t="s">
        <v>6413</v>
      </c>
    </row>
    <row r="840" spans="1:22" s="1360" customFormat="1" ht="31.5">
      <c r="A840" s="1446">
        <v>421</v>
      </c>
      <c r="B840" s="1367">
        <v>420</v>
      </c>
      <c r="C840" s="1384" t="s">
        <v>7191</v>
      </c>
      <c r="D840" s="1384"/>
      <c r="E840" s="1384"/>
      <c r="F840" s="1384"/>
      <c r="G840" s="1720" t="s">
        <v>7683</v>
      </c>
      <c r="H840" s="1384"/>
      <c r="I840" s="1340" t="s">
        <v>7114</v>
      </c>
      <c r="J840" s="1397">
        <v>16</v>
      </c>
      <c r="K840" s="1397">
        <v>150</v>
      </c>
      <c r="L840" s="1398">
        <v>4.9000000000000004</v>
      </c>
      <c r="M840" s="1398"/>
      <c r="N840" s="1384" t="s">
        <v>7126</v>
      </c>
      <c r="O840" s="1396" t="s">
        <v>6414</v>
      </c>
      <c r="P840" s="1396"/>
      <c r="Q840" s="1396"/>
      <c r="R840" s="1396"/>
      <c r="S840" s="1384" t="s">
        <v>7192</v>
      </c>
      <c r="T840" s="1384"/>
      <c r="U840" s="1384"/>
      <c r="V840" s="1368" t="s">
        <v>6413</v>
      </c>
    </row>
    <row r="841" spans="1:22" s="1360" customFormat="1" ht="31.5">
      <c r="A841" s="1386">
        <v>422</v>
      </c>
      <c r="B841" s="1340">
        <v>421</v>
      </c>
      <c r="C841" s="1384" t="s">
        <v>7191</v>
      </c>
      <c r="D841" s="1384"/>
      <c r="E841" s="1384"/>
      <c r="F841" s="1384"/>
      <c r="G841" s="1720" t="s">
        <v>7683</v>
      </c>
      <c r="H841" s="1384"/>
      <c r="I841" s="1340" t="s">
        <v>7114</v>
      </c>
      <c r="J841" s="1397">
        <v>16</v>
      </c>
      <c r="K841" s="1397">
        <v>151</v>
      </c>
      <c r="L841" s="1398">
        <v>4.5999999999999996</v>
      </c>
      <c r="M841" s="1398"/>
      <c r="N841" s="1384" t="s">
        <v>7126</v>
      </c>
      <c r="O841" s="1396" t="s">
        <v>6414</v>
      </c>
      <c r="P841" s="1396"/>
      <c r="Q841" s="1396"/>
      <c r="R841" s="1396"/>
      <c r="S841" s="1384" t="s">
        <v>7192</v>
      </c>
      <c r="T841" s="1384"/>
      <c r="U841" s="1384"/>
      <c r="V841" s="1368" t="s">
        <v>6413</v>
      </c>
    </row>
    <row r="842" spans="1:22" s="1360" customFormat="1" ht="31.5">
      <c r="A842" s="1446">
        <v>423</v>
      </c>
      <c r="B842" s="1367">
        <v>422</v>
      </c>
      <c r="C842" s="1384" t="s">
        <v>7191</v>
      </c>
      <c r="D842" s="1384"/>
      <c r="E842" s="1384"/>
      <c r="F842" s="1384"/>
      <c r="G842" s="1720" t="s">
        <v>7683</v>
      </c>
      <c r="H842" s="1384"/>
      <c r="I842" s="1340" t="s">
        <v>7114</v>
      </c>
      <c r="J842" s="1397">
        <v>16</v>
      </c>
      <c r="K842" s="1397">
        <v>153</v>
      </c>
      <c r="L842" s="1398">
        <v>4</v>
      </c>
      <c r="M842" s="1398"/>
      <c r="N842" s="1384" t="s">
        <v>7126</v>
      </c>
      <c r="O842" s="1396" t="s">
        <v>6414</v>
      </c>
      <c r="P842" s="1396"/>
      <c r="Q842" s="1396"/>
      <c r="R842" s="1396"/>
      <c r="S842" s="1384" t="s">
        <v>7192</v>
      </c>
      <c r="T842" s="1384"/>
      <c r="U842" s="1384"/>
      <c r="V842" s="1368" t="s">
        <v>6413</v>
      </c>
    </row>
    <row r="843" spans="1:22" s="1360" customFormat="1" ht="31.5">
      <c r="A843" s="1386">
        <v>424</v>
      </c>
      <c r="B843" s="1340">
        <v>423</v>
      </c>
      <c r="C843" s="1384" t="s">
        <v>7191</v>
      </c>
      <c r="D843" s="1384"/>
      <c r="E843" s="1384"/>
      <c r="F843" s="1384"/>
      <c r="G843" s="1720" t="s">
        <v>7683</v>
      </c>
      <c r="H843" s="1384"/>
      <c r="I843" s="1340" t="s">
        <v>7114</v>
      </c>
      <c r="J843" s="1397">
        <v>16</v>
      </c>
      <c r="K843" s="1397">
        <v>154</v>
      </c>
      <c r="L843" s="1398">
        <v>3.7</v>
      </c>
      <c r="M843" s="1398"/>
      <c r="N843" s="1384" t="s">
        <v>7126</v>
      </c>
      <c r="O843" s="1396" t="s">
        <v>6414</v>
      </c>
      <c r="P843" s="1396"/>
      <c r="Q843" s="1396"/>
      <c r="R843" s="1396"/>
      <c r="S843" s="1384" t="s">
        <v>7192</v>
      </c>
      <c r="T843" s="1384"/>
      <c r="U843" s="1384"/>
      <c r="V843" s="1368" t="s">
        <v>6413</v>
      </c>
    </row>
    <row r="844" spans="1:22" s="1360" customFormat="1" ht="31.5">
      <c r="A844" s="1446">
        <v>425</v>
      </c>
      <c r="B844" s="1367">
        <v>424</v>
      </c>
      <c r="C844" s="1384" t="s">
        <v>7191</v>
      </c>
      <c r="D844" s="1384"/>
      <c r="E844" s="1384"/>
      <c r="F844" s="1384"/>
      <c r="G844" s="1720" t="s">
        <v>7683</v>
      </c>
      <c r="H844" s="1384"/>
      <c r="I844" s="1340" t="s">
        <v>7114</v>
      </c>
      <c r="J844" s="1397">
        <v>16</v>
      </c>
      <c r="K844" s="1397">
        <v>156</v>
      </c>
      <c r="L844" s="1398">
        <v>4</v>
      </c>
      <c r="M844" s="1398"/>
      <c r="N844" s="1384" t="s">
        <v>7126</v>
      </c>
      <c r="O844" s="1396" t="s">
        <v>6414</v>
      </c>
      <c r="P844" s="1396"/>
      <c r="Q844" s="1396"/>
      <c r="R844" s="1396"/>
      <c r="S844" s="1384" t="s">
        <v>7192</v>
      </c>
      <c r="T844" s="1384"/>
      <c r="U844" s="1384"/>
      <c r="V844" s="1368" t="s">
        <v>6413</v>
      </c>
    </row>
    <row r="845" spans="1:22" s="1360" customFormat="1" ht="31.5">
      <c r="A845" s="1386">
        <v>426</v>
      </c>
      <c r="B845" s="1340">
        <v>425</v>
      </c>
      <c r="C845" s="1384" t="s">
        <v>7191</v>
      </c>
      <c r="D845" s="1384"/>
      <c r="E845" s="1384"/>
      <c r="F845" s="1384"/>
      <c r="G845" s="1720" t="s">
        <v>7683</v>
      </c>
      <c r="H845" s="1384"/>
      <c r="I845" s="1340" t="s">
        <v>7114</v>
      </c>
      <c r="J845" s="1397">
        <v>16</v>
      </c>
      <c r="K845" s="1397">
        <v>157</v>
      </c>
      <c r="L845" s="1398">
        <v>3.7</v>
      </c>
      <c r="M845" s="1398"/>
      <c r="N845" s="1384" t="s">
        <v>7126</v>
      </c>
      <c r="O845" s="1396" t="s">
        <v>6414</v>
      </c>
      <c r="P845" s="1396"/>
      <c r="Q845" s="1396"/>
      <c r="R845" s="1396"/>
      <c r="S845" s="1384" t="s">
        <v>7192</v>
      </c>
      <c r="T845" s="1384"/>
      <c r="U845" s="1384"/>
      <c r="V845" s="1368" t="s">
        <v>6413</v>
      </c>
    </row>
    <row r="846" spans="1:22" s="1360" customFormat="1" ht="31.5">
      <c r="A846" s="1446">
        <v>427</v>
      </c>
      <c r="B846" s="1367">
        <v>426</v>
      </c>
      <c r="C846" s="1384" t="s">
        <v>7191</v>
      </c>
      <c r="D846" s="1384"/>
      <c r="E846" s="1384"/>
      <c r="F846" s="1384"/>
      <c r="G846" s="1720" t="s">
        <v>7683</v>
      </c>
      <c r="H846" s="1384"/>
      <c r="I846" s="1340" t="s">
        <v>7114</v>
      </c>
      <c r="J846" s="1397">
        <v>16</v>
      </c>
      <c r="K846" s="1397">
        <v>159</v>
      </c>
      <c r="L846" s="1398">
        <v>4</v>
      </c>
      <c r="M846" s="1398"/>
      <c r="N846" s="1384" t="s">
        <v>7126</v>
      </c>
      <c r="O846" s="1396" t="s">
        <v>6414</v>
      </c>
      <c r="P846" s="1396"/>
      <c r="Q846" s="1396"/>
      <c r="R846" s="1396"/>
      <c r="S846" s="1384" t="s">
        <v>7192</v>
      </c>
      <c r="T846" s="1384"/>
      <c r="U846" s="1384"/>
      <c r="V846" s="1368" t="s">
        <v>6413</v>
      </c>
    </row>
    <row r="847" spans="1:22" s="1360" customFormat="1" ht="31.5">
      <c r="A847" s="1386">
        <v>428</v>
      </c>
      <c r="B847" s="1340">
        <v>427</v>
      </c>
      <c r="C847" s="1384" t="s">
        <v>7191</v>
      </c>
      <c r="D847" s="1384"/>
      <c r="E847" s="1384"/>
      <c r="F847" s="1384"/>
      <c r="G847" s="1720" t="s">
        <v>7683</v>
      </c>
      <c r="H847" s="1384"/>
      <c r="I847" s="1340" t="s">
        <v>7114</v>
      </c>
      <c r="J847" s="1397">
        <v>16</v>
      </c>
      <c r="K847" s="1397">
        <v>160</v>
      </c>
      <c r="L847" s="1398">
        <v>3.7</v>
      </c>
      <c r="M847" s="1398"/>
      <c r="N847" s="1384" t="s">
        <v>7126</v>
      </c>
      <c r="O847" s="1396" t="s">
        <v>6414</v>
      </c>
      <c r="P847" s="1396"/>
      <c r="Q847" s="1396"/>
      <c r="R847" s="1396"/>
      <c r="S847" s="1384" t="s">
        <v>7192</v>
      </c>
      <c r="T847" s="1384"/>
      <c r="U847" s="1384"/>
      <c r="V847" s="1368" t="s">
        <v>6413</v>
      </c>
    </row>
    <row r="848" spans="1:22" s="1360" customFormat="1" ht="63">
      <c r="A848" s="1446">
        <v>429</v>
      </c>
      <c r="B848" s="1367">
        <v>428</v>
      </c>
      <c r="C848" s="1340" t="s">
        <v>7193</v>
      </c>
      <c r="D848" s="1340"/>
      <c r="E848" s="1340"/>
      <c r="F848" s="1340"/>
      <c r="G848" s="1720" t="s">
        <v>7683</v>
      </c>
      <c r="H848" s="1340"/>
      <c r="I848" s="1340" t="s">
        <v>7114</v>
      </c>
      <c r="J848" s="1340">
        <v>16</v>
      </c>
      <c r="K848" s="1340" t="s">
        <v>7194</v>
      </c>
      <c r="L848" s="667">
        <v>196</v>
      </c>
      <c r="M848" s="667"/>
      <c r="N848" s="1340" t="s">
        <v>7195</v>
      </c>
      <c r="O848" s="1396" t="s">
        <v>6414</v>
      </c>
      <c r="P848" s="1396"/>
      <c r="Q848" s="1396"/>
      <c r="R848" s="1396"/>
      <c r="S848" s="1340" t="s">
        <v>7196</v>
      </c>
      <c r="T848" s="1340"/>
      <c r="U848" s="1340"/>
      <c r="V848" s="1368" t="s">
        <v>6413</v>
      </c>
    </row>
    <row r="849" spans="1:22" s="1360" customFormat="1" ht="31.5">
      <c r="A849" s="1386">
        <v>430</v>
      </c>
      <c r="B849" s="1340">
        <v>429</v>
      </c>
      <c r="C849" s="1384" t="s">
        <v>7197</v>
      </c>
      <c r="D849" s="1384"/>
      <c r="E849" s="1384"/>
      <c r="F849" s="1384"/>
      <c r="G849" s="1720" t="s">
        <v>7683</v>
      </c>
      <c r="H849" s="1384"/>
      <c r="I849" s="1340" t="s">
        <v>7114</v>
      </c>
      <c r="J849" s="1397">
        <v>17</v>
      </c>
      <c r="K849" s="1397">
        <v>1</v>
      </c>
      <c r="L849" s="1398">
        <v>299.5</v>
      </c>
      <c r="M849" s="1398"/>
      <c r="N849" s="1384" t="s">
        <v>7126</v>
      </c>
      <c r="O849" s="1396" t="s">
        <v>6414</v>
      </c>
      <c r="P849" s="1396"/>
      <c r="Q849" s="1396"/>
      <c r="R849" s="1396"/>
      <c r="S849" s="1384" t="s">
        <v>7192</v>
      </c>
      <c r="T849" s="1384"/>
      <c r="U849" s="1384"/>
      <c r="V849" s="1368" t="s">
        <v>6413</v>
      </c>
    </row>
    <row r="850" spans="1:22" s="1360" customFormat="1" ht="110.25">
      <c r="A850" s="1446">
        <v>431</v>
      </c>
      <c r="B850" s="1367">
        <v>430</v>
      </c>
      <c r="C850" s="1340" t="s">
        <v>7198</v>
      </c>
      <c r="D850" s="1340"/>
      <c r="E850" s="1340"/>
      <c r="F850" s="1340"/>
      <c r="G850" s="1720" t="s">
        <v>7683</v>
      </c>
      <c r="H850" s="1340"/>
      <c r="I850" s="1388" t="s">
        <v>7114</v>
      </c>
      <c r="J850" s="1340">
        <v>17</v>
      </c>
      <c r="K850" s="1340">
        <v>45</v>
      </c>
      <c r="L850" s="667">
        <v>3.8</v>
      </c>
      <c r="M850" s="667"/>
      <c r="N850" s="1366" t="s">
        <v>7126</v>
      </c>
      <c r="O850" s="1366" t="s">
        <v>6414</v>
      </c>
      <c r="P850" s="1366"/>
      <c r="Q850" s="1366"/>
      <c r="R850" s="1366"/>
      <c r="S850" s="1340" t="s">
        <v>7199</v>
      </c>
      <c r="T850" s="1340"/>
      <c r="U850" s="1340"/>
      <c r="V850" s="1368" t="s">
        <v>6413</v>
      </c>
    </row>
    <row r="851" spans="1:22" s="1360" customFormat="1" ht="110.25">
      <c r="A851" s="1386">
        <v>432</v>
      </c>
      <c r="B851" s="1340">
        <v>431</v>
      </c>
      <c r="C851" s="1340" t="s">
        <v>7198</v>
      </c>
      <c r="D851" s="1340"/>
      <c r="E851" s="1340"/>
      <c r="F851" s="1340"/>
      <c r="G851" s="1720" t="s">
        <v>7683</v>
      </c>
      <c r="H851" s="1340"/>
      <c r="I851" s="1388" t="s">
        <v>7114</v>
      </c>
      <c r="J851" s="1340">
        <v>17</v>
      </c>
      <c r="K851" s="1340">
        <v>65</v>
      </c>
      <c r="L851" s="667">
        <v>5.2</v>
      </c>
      <c r="M851" s="667"/>
      <c r="N851" s="1366" t="s">
        <v>7126</v>
      </c>
      <c r="O851" s="1366" t="s">
        <v>6414</v>
      </c>
      <c r="P851" s="1366"/>
      <c r="Q851" s="1366"/>
      <c r="R851" s="1366"/>
      <c r="S851" s="1340" t="s">
        <v>7199</v>
      </c>
      <c r="T851" s="1340"/>
      <c r="U851" s="1340"/>
      <c r="V851" s="1368" t="s">
        <v>6413</v>
      </c>
    </row>
    <row r="852" spans="1:22" s="1360" customFormat="1" ht="110.25">
      <c r="A852" s="1446">
        <v>433</v>
      </c>
      <c r="B852" s="1367">
        <v>432</v>
      </c>
      <c r="C852" s="1340" t="s">
        <v>7198</v>
      </c>
      <c r="D852" s="1340"/>
      <c r="E852" s="1340"/>
      <c r="F852" s="1340"/>
      <c r="G852" s="1720" t="s">
        <v>7683</v>
      </c>
      <c r="H852" s="1340"/>
      <c r="I852" s="1388" t="s">
        <v>7114</v>
      </c>
      <c r="J852" s="1340">
        <v>17</v>
      </c>
      <c r="K852" s="1340">
        <v>94</v>
      </c>
      <c r="L852" s="667">
        <v>4.9000000000000004</v>
      </c>
      <c r="M852" s="667"/>
      <c r="N852" s="1366" t="s">
        <v>7126</v>
      </c>
      <c r="O852" s="1366" t="s">
        <v>6414</v>
      </c>
      <c r="P852" s="1366"/>
      <c r="Q852" s="1366"/>
      <c r="R852" s="1366"/>
      <c r="S852" s="1340" t="s">
        <v>7199</v>
      </c>
      <c r="T852" s="1340"/>
      <c r="U852" s="1340"/>
      <c r="V852" s="1368" t="s">
        <v>6413</v>
      </c>
    </row>
    <row r="853" spans="1:22" s="1360" customFormat="1" ht="110.25">
      <c r="A853" s="1386">
        <v>434</v>
      </c>
      <c r="B853" s="1340">
        <v>433</v>
      </c>
      <c r="C853" s="1340" t="s">
        <v>7198</v>
      </c>
      <c r="D853" s="1340"/>
      <c r="E853" s="1340"/>
      <c r="F853" s="1340"/>
      <c r="G853" s="1720" t="s">
        <v>7683</v>
      </c>
      <c r="H853" s="1340"/>
      <c r="I853" s="1388" t="s">
        <v>7114</v>
      </c>
      <c r="J853" s="1340">
        <v>17</v>
      </c>
      <c r="K853" s="1340">
        <v>95</v>
      </c>
      <c r="L853" s="667">
        <v>5.3</v>
      </c>
      <c r="M853" s="667"/>
      <c r="N853" s="1366" t="s">
        <v>7126</v>
      </c>
      <c r="O853" s="1366" t="s">
        <v>6414</v>
      </c>
      <c r="P853" s="1366"/>
      <c r="Q853" s="1366"/>
      <c r="R853" s="1366"/>
      <c r="S853" s="1340" t="s">
        <v>7199</v>
      </c>
      <c r="T853" s="1340"/>
      <c r="U853" s="1340"/>
      <c r="V853" s="1368" t="s">
        <v>6413</v>
      </c>
    </row>
    <row r="854" spans="1:22" s="1360" customFormat="1" ht="110.25">
      <c r="A854" s="1446">
        <v>435</v>
      </c>
      <c r="B854" s="1367">
        <v>434</v>
      </c>
      <c r="C854" s="1340" t="s">
        <v>7198</v>
      </c>
      <c r="D854" s="1340"/>
      <c r="E854" s="1340"/>
      <c r="F854" s="1340"/>
      <c r="G854" s="1720" t="s">
        <v>7683</v>
      </c>
      <c r="H854" s="1340"/>
      <c r="I854" s="1388" t="s">
        <v>7114</v>
      </c>
      <c r="J854" s="1340">
        <v>17</v>
      </c>
      <c r="K854" s="1340">
        <v>98</v>
      </c>
      <c r="L854" s="667">
        <v>5</v>
      </c>
      <c r="M854" s="667"/>
      <c r="N854" s="1366" t="s">
        <v>7126</v>
      </c>
      <c r="O854" s="1366" t="s">
        <v>6414</v>
      </c>
      <c r="P854" s="1366"/>
      <c r="Q854" s="1366"/>
      <c r="R854" s="1366"/>
      <c r="S854" s="1340" t="s">
        <v>7199</v>
      </c>
      <c r="T854" s="1340"/>
      <c r="U854" s="1340"/>
      <c r="V854" s="1368" t="s">
        <v>6413</v>
      </c>
    </row>
    <row r="855" spans="1:22" s="1360" customFormat="1" ht="110.25">
      <c r="A855" s="1386">
        <v>436</v>
      </c>
      <c r="B855" s="1340">
        <v>435</v>
      </c>
      <c r="C855" s="1340" t="s">
        <v>7198</v>
      </c>
      <c r="D855" s="1340"/>
      <c r="E855" s="1340"/>
      <c r="F855" s="1340"/>
      <c r="G855" s="1720" t="s">
        <v>7683</v>
      </c>
      <c r="H855" s="1340"/>
      <c r="I855" s="1388" t="s">
        <v>7114</v>
      </c>
      <c r="J855" s="1340">
        <v>17</v>
      </c>
      <c r="K855" s="1340">
        <v>99</v>
      </c>
      <c r="L855" s="667">
        <v>5.5</v>
      </c>
      <c r="M855" s="667"/>
      <c r="N855" s="1366" t="s">
        <v>7126</v>
      </c>
      <c r="O855" s="1366" t="s">
        <v>6414</v>
      </c>
      <c r="P855" s="1366"/>
      <c r="Q855" s="1366"/>
      <c r="R855" s="1366"/>
      <c r="S855" s="1340" t="s">
        <v>7199</v>
      </c>
      <c r="T855" s="1340"/>
      <c r="U855" s="1340"/>
      <c r="V855" s="1368" t="s">
        <v>6413</v>
      </c>
    </row>
    <row r="856" spans="1:22" s="1360" customFormat="1" ht="110.25">
      <c r="A856" s="1446">
        <v>437</v>
      </c>
      <c r="B856" s="1367">
        <v>436</v>
      </c>
      <c r="C856" s="1340" t="s">
        <v>7198</v>
      </c>
      <c r="D856" s="1340"/>
      <c r="E856" s="1340"/>
      <c r="F856" s="1340"/>
      <c r="G856" s="1720" t="s">
        <v>7683</v>
      </c>
      <c r="H856" s="1340"/>
      <c r="I856" s="1388" t="s">
        <v>7114</v>
      </c>
      <c r="J856" s="1340">
        <v>17</v>
      </c>
      <c r="K856" s="1340">
        <v>103</v>
      </c>
      <c r="L856" s="667">
        <v>5.6</v>
      </c>
      <c r="M856" s="667"/>
      <c r="N856" s="1366" t="s">
        <v>7126</v>
      </c>
      <c r="O856" s="1366" t="s">
        <v>6414</v>
      </c>
      <c r="P856" s="1366"/>
      <c r="Q856" s="1366"/>
      <c r="R856" s="1366"/>
      <c r="S856" s="1340" t="s">
        <v>7199</v>
      </c>
      <c r="T856" s="1340"/>
      <c r="U856" s="1340"/>
      <c r="V856" s="1368" t="s">
        <v>6413</v>
      </c>
    </row>
    <row r="857" spans="1:22" s="1360" customFormat="1" ht="110.25">
      <c r="A857" s="1386">
        <v>438</v>
      </c>
      <c r="B857" s="1340">
        <v>437</v>
      </c>
      <c r="C857" s="1340" t="s">
        <v>7198</v>
      </c>
      <c r="D857" s="1340"/>
      <c r="E857" s="1340"/>
      <c r="F857" s="1340"/>
      <c r="G857" s="1720" t="s">
        <v>7683</v>
      </c>
      <c r="H857" s="1340"/>
      <c r="I857" s="1388" t="s">
        <v>7114</v>
      </c>
      <c r="J857" s="1340">
        <v>17</v>
      </c>
      <c r="K857" s="1340">
        <v>106</v>
      </c>
      <c r="L857" s="667">
        <v>4.8</v>
      </c>
      <c r="M857" s="667"/>
      <c r="N857" s="1366" t="s">
        <v>7126</v>
      </c>
      <c r="O857" s="1366" t="s">
        <v>6414</v>
      </c>
      <c r="P857" s="1366"/>
      <c r="Q857" s="1366"/>
      <c r="R857" s="1366"/>
      <c r="S857" s="1340" t="s">
        <v>7199</v>
      </c>
      <c r="T857" s="1340"/>
      <c r="U857" s="1340"/>
      <c r="V857" s="1368" t="s">
        <v>6413</v>
      </c>
    </row>
    <row r="858" spans="1:22" s="1360" customFormat="1" ht="110.25">
      <c r="A858" s="1446">
        <v>439</v>
      </c>
      <c r="B858" s="1367">
        <v>438</v>
      </c>
      <c r="C858" s="1340" t="s">
        <v>7198</v>
      </c>
      <c r="D858" s="1340"/>
      <c r="E858" s="1340"/>
      <c r="F858" s="1340"/>
      <c r="G858" s="1720" t="s">
        <v>7683</v>
      </c>
      <c r="H858" s="1340"/>
      <c r="I858" s="1388" t="s">
        <v>7114</v>
      </c>
      <c r="J858" s="1340">
        <v>17</v>
      </c>
      <c r="K858" s="1340">
        <v>107</v>
      </c>
      <c r="L858" s="667">
        <v>5.5</v>
      </c>
      <c r="M858" s="667"/>
      <c r="N858" s="1366" t="s">
        <v>7126</v>
      </c>
      <c r="O858" s="1366" t="s">
        <v>6414</v>
      </c>
      <c r="P858" s="1366"/>
      <c r="Q858" s="1366"/>
      <c r="R858" s="1366"/>
      <c r="S858" s="1340" t="s">
        <v>7199</v>
      </c>
      <c r="T858" s="1340"/>
      <c r="U858" s="1340"/>
      <c r="V858" s="1368" t="s">
        <v>6413</v>
      </c>
    </row>
    <row r="859" spans="1:22" s="1360" customFormat="1" ht="110.25">
      <c r="A859" s="1386">
        <v>440</v>
      </c>
      <c r="B859" s="1340">
        <v>439</v>
      </c>
      <c r="C859" s="1340" t="s">
        <v>7198</v>
      </c>
      <c r="D859" s="1340"/>
      <c r="E859" s="1340"/>
      <c r="F859" s="1340"/>
      <c r="G859" s="1720" t="s">
        <v>7683</v>
      </c>
      <c r="H859" s="1340"/>
      <c r="I859" s="1388" t="s">
        <v>7114</v>
      </c>
      <c r="J859" s="1340">
        <v>17</v>
      </c>
      <c r="K859" s="1340">
        <v>109</v>
      </c>
      <c r="L859" s="667">
        <v>4.7</v>
      </c>
      <c r="M859" s="667"/>
      <c r="N859" s="1366" t="s">
        <v>7126</v>
      </c>
      <c r="O859" s="1366" t="s">
        <v>6414</v>
      </c>
      <c r="P859" s="1366"/>
      <c r="Q859" s="1366"/>
      <c r="R859" s="1366"/>
      <c r="S859" s="1340" t="s">
        <v>7199</v>
      </c>
      <c r="T859" s="1340"/>
      <c r="U859" s="1340"/>
      <c r="V859" s="1368" t="s">
        <v>6413</v>
      </c>
    </row>
    <row r="860" spans="1:22" s="1360" customFormat="1" ht="110.25">
      <c r="A860" s="1446">
        <v>441</v>
      </c>
      <c r="B860" s="1367">
        <v>440</v>
      </c>
      <c r="C860" s="1340" t="s">
        <v>7198</v>
      </c>
      <c r="D860" s="1340"/>
      <c r="E860" s="1340"/>
      <c r="F860" s="1340"/>
      <c r="G860" s="1720" t="s">
        <v>7683</v>
      </c>
      <c r="H860" s="1340"/>
      <c r="I860" s="1388" t="s">
        <v>7114</v>
      </c>
      <c r="J860" s="1340">
        <v>17</v>
      </c>
      <c r="K860" s="1340">
        <v>110</v>
      </c>
      <c r="L860" s="667">
        <v>5.5</v>
      </c>
      <c r="M860" s="667"/>
      <c r="N860" s="1366" t="s">
        <v>7126</v>
      </c>
      <c r="O860" s="1366" t="s">
        <v>6414</v>
      </c>
      <c r="P860" s="1366"/>
      <c r="Q860" s="1366"/>
      <c r="R860" s="1366"/>
      <c r="S860" s="1340" t="s">
        <v>7199</v>
      </c>
      <c r="T860" s="1340"/>
      <c r="U860" s="1340"/>
      <c r="V860" s="1368" t="s">
        <v>6413</v>
      </c>
    </row>
    <row r="861" spans="1:22" s="1360" customFormat="1" ht="110.25">
      <c r="A861" s="1386">
        <v>442</v>
      </c>
      <c r="B861" s="1340">
        <v>441</v>
      </c>
      <c r="C861" s="1340" t="s">
        <v>7198</v>
      </c>
      <c r="D861" s="1340"/>
      <c r="E861" s="1340"/>
      <c r="F861" s="1340"/>
      <c r="G861" s="1720" t="s">
        <v>7683</v>
      </c>
      <c r="H861" s="1340"/>
      <c r="I861" s="1388" t="s">
        <v>7114</v>
      </c>
      <c r="J861" s="1340">
        <v>17</v>
      </c>
      <c r="K861" s="1340">
        <v>112</v>
      </c>
      <c r="L861" s="667">
        <v>4.7</v>
      </c>
      <c r="M861" s="667"/>
      <c r="N861" s="1366" t="s">
        <v>7126</v>
      </c>
      <c r="O861" s="1366" t="s">
        <v>6414</v>
      </c>
      <c r="P861" s="1366"/>
      <c r="Q861" s="1366"/>
      <c r="R861" s="1366"/>
      <c r="S861" s="1340" t="s">
        <v>7199</v>
      </c>
      <c r="T861" s="1340"/>
      <c r="U861" s="1340"/>
      <c r="V861" s="1368" t="s">
        <v>6413</v>
      </c>
    </row>
    <row r="862" spans="1:22" s="1360" customFormat="1" ht="110.25">
      <c r="A862" s="1446">
        <v>443</v>
      </c>
      <c r="B862" s="1367">
        <v>442</v>
      </c>
      <c r="C862" s="1340" t="s">
        <v>7198</v>
      </c>
      <c r="D862" s="1340"/>
      <c r="E862" s="1340"/>
      <c r="F862" s="1340"/>
      <c r="G862" s="1720" t="s">
        <v>7683</v>
      </c>
      <c r="H862" s="1340"/>
      <c r="I862" s="1388" t="s">
        <v>7114</v>
      </c>
      <c r="J862" s="1340">
        <v>17</v>
      </c>
      <c r="K862" s="1340">
        <v>113</v>
      </c>
      <c r="L862" s="667">
        <v>5.5</v>
      </c>
      <c r="M862" s="667"/>
      <c r="N862" s="1366" t="s">
        <v>7126</v>
      </c>
      <c r="O862" s="1366" t="s">
        <v>6414</v>
      </c>
      <c r="P862" s="1366"/>
      <c r="Q862" s="1366"/>
      <c r="R862" s="1366"/>
      <c r="S862" s="1340" t="s">
        <v>7199</v>
      </c>
      <c r="T862" s="1340"/>
      <c r="U862" s="1340"/>
      <c r="V862" s="1368" t="s">
        <v>6413</v>
      </c>
    </row>
    <row r="863" spans="1:22" s="1360" customFormat="1" ht="110.25">
      <c r="A863" s="1386">
        <v>444</v>
      </c>
      <c r="B863" s="1340">
        <v>443</v>
      </c>
      <c r="C863" s="1340" t="s">
        <v>7198</v>
      </c>
      <c r="D863" s="1340"/>
      <c r="E863" s="1340"/>
      <c r="F863" s="1340"/>
      <c r="G863" s="1720" t="s">
        <v>7683</v>
      </c>
      <c r="H863" s="1340"/>
      <c r="I863" s="1388" t="s">
        <v>7114</v>
      </c>
      <c r="J863" s="1340">
        <v>17</v>
      </c>
      <c r="K863" s="1340">
        <v>115</v>
      </c>
      <c r="L863" s="667">
        <v>4.8</v>
      </c>
      <c r="M863" s="667"/>
      <c r="N863" s="1366" t="s">
        <v>7126</v>
      </c>
      <c r="O863" s="1366" t="s">
        <v>6414</v>
      </c>
      <c r="P863" s="1366"/>
      <c r="Q863" s="1366"/>
      <c r="R863" s="1366"/>
      <c r="S863" s="1340" t="s">
        <v>7199</v>
      </c>
      <c r="T863" s="1340"/>
      <c r="U863" s="1340"/>
      <c r="V863" s="1368" t="s">
        <v>6413</v>
      </c>
    </row>
    <row r="864" spans="1:22" s="1360" customFormat="1" ht="110.25">
      <c r="A864" s="1446">
        <v>445</v>
      </c>
      <c r="B864" s="1367">
        <v>444</v>
      </c>
      <c r="C864" s="1340" t="s">
        <v>7198</v>
      </c>
      <c r="D864" s="1340"/>
      <c r="E864" s="1340"/>
      <c r="F864" s="1340"/>
      <c r="G864" s="1720" t="s">
        <v>7683</v>
      </c>
      <c r="H864" s="1340"/>
      <c r="I864" s="1388" t="s">
        <v>7114</v>
      </c>
      <c r="J864" s="1340">
        <v>17</v>
      </c>
      <c r="K864" s="1340">
        <v>116</v>
      </c>
      <c r="L864" s="667">
        <v>5.4</v>
      </c>
      <c r="M864" s="667"/>
      <c r="N864" s="1366" t="s">
        <v>7126</v>
      </c>
      <c r="O864" s="1366" t="s">
        <v>6414</v>
      </c>
      <c r="P864" s="1366"/>
      <c r="Q864" s="1366"/>
      <c r="R864" s="1366"/>
      <c r="S864" s="1340" t="s">
        <v>7199</v>
      </c>
      <c r="T864" s="1340"/>
      <c r="U864" s="1340"/>
      <c r="V864" s="1368" t="s">
        <v>6413</v>
      </c>
    </row>
    <row r="865" spans="1:22" s="1360" customFormat="1" ht="110.25">
      <c r="A865" s="1386">
        <v>446</v>
      </c>
      <c r="B865" s="1340">
        <v>445</v>
      </c>
      <c r="C865" s="1340" t="s">
        <v>7198</v>
      </c>
      <c r="D865" s="1340"/>
      <c r="E865" s="1340"/>
      <c r="F865" s="1340"/>
      <c r="G865" s="1720" t="s">
        <v>7683</v>
      </c>
      <c r="H865" s="1340"/>
      <c r="I865" s="1388" t="s">
        <v>7114</v>
      </c>
      <c r="J865" s="1340">
        <v>17</v>
      </c>
      <c r="K865" s="1340">
        <v>118</v>
      </c>
      <c r="L865" s="667">
        <v>4.9000000000000004</v>
      </c>
      <c r="M865" s="667"/>
      <c r="N865" s="1366" t="s">
        <v>7126</v>
      </c>
      <c r="O865" s="1366" t="s">
        <v>6414</v>
      </c>
      <c r="P865" s="1366"/>
      <c r="Q865" s="1366"/>
      <c r="R865" s="1366"/>
      <c r="S865" s="1340" t="s">
        <v>7199</v>
      </c>
      <c r="T865" s="1340"/>
      <c r="U865" s="1340"/>
      <c r="V865" s="1368" t="s">
        <v>6413</v>
      </c>
    </row>
    <row r="866" spans="1:22" s="1360" customFormat="1" ht="110.25">
      <c r="A866" s="1446">
        <v>447</v>
      </c>
      <c r="B866" s="1367">
        <v>446</v>
      </c>
      <c r="C866" s="1340" t="s">
        <v>7198</v>
      </c>
      <c r="D866" s="1340"/>
      <c r="E866" s="1340"/>
      <c r="F866" s="1340"/>
      <c r="G866" s="1720" t="s">
        <v>7683</v>
      </c>
      <c r="H866" s="1340"/>
      <c r="I866" s="1388" t="s">
        <v>7114</v>
      </c>
      <c r="J866" s="1340">
        <v>17</v>
      </c>
      <c r="K866" s="1340">
        <v>119</v>
      </c>
      <c r="L866" s="667">
        <v>5.3</v>
      </c>
      <c r="M866" s="667"/>
      <c r="N866" s="1366" t="s">
        <v>7126</v>
      </c>
      <c r="O866" s="1366" t="s">
        <v>6414</v>
      </c>
      <c r="P866" s="1366"/>
      <c r="Q866" s="1366"/>
      <c r="R866" s="1366"/>
      <c r="S866" s="1340" t="s">
        <v>7199</v>
      </c>
      <c r="T866" s="1340"/>
      <c r="U866" s="1340"/>
      <c r="V866" s="1368" t="s">
        <v>6413</v>
      </c>
    </row>
    <row r="867" spans="1:22" s="1360" customFormat="1" ht="110.25">
      <c r="A867" s="1386">
        <v>448</v>
      </c>
      <c r="B867" s="1340">
        <v>447</v>
      </c>
      <c r="C867" s="1340" t="s">
        <v>7198</v>
      </c>
      <c r="D867" s="1340"/>
      <c r="E867" s="1340"/>
      <c r="F867" s="1340"/>
      <c r="G867" s="1720" t="s">
        <v>7683</v>
      </c>
      <c r="H867" s="1340"/>
      <c r="I867" s="1388" t="s">
        <v>7114</v>
      </c>
      <c r="J867" s="1340">
        <v>17</v>
      </c>
      <c r="K867" s="1340">
        <v>121</v>
      </c>
      <c r="L867" s="667">
        <v>5</v>
      </c>
      <c r="M867" s="667"/>
      <c r="N867" s="1366" t="s">
        <v>7126</v>
      </c>
      <c r="O867" s="1366" t="s">
        <v>6414</v>
      </c>
      <c r="P867" s="1366"/>
      <c r="Q867" s="1366"/>
      <c r="R867" s="1366"/>
      <c r="S867" s="1340" t="s">
        <v>7199</v>
      </c>
      <c r="T867" s="1340"/>
      <c r="U867" s="1340"/>
      <c r="V867" s="1368" t="s">
        <v>6413</v>
      </c>
    </row>
    <row r="868" spans="1:22" s="1360" customFormat="1" ht="110.25">
      <c r="A868" s="1446">
        <v>449</v>
      </c>
      <c r="B868" s="1367">
        <v>448</v>
      </c>
      <c r="C868" s="1340" t="s">
        <v>7198</v>
      </c>
      <c r="D868" s="1340"/>
      <c r="E868" s="1340"/>
      <c r="F868" s="1340"/>
      <c r="G868" s="1720" t="s">
        <v>7683</v>
      </c>
      <c r="H868" s="1340"/>
      <c r="I868" s="1388" t="s">
        <v>7114</v>
      </c>
      <c r="J868" s="1340">
        <v>17</v>
      </c>
      <c r="K868" s="1340">
        <v>122</v>
      </c>
      <c r="L868" s="667">
        <v>5.2</v>
      </c>
      <c r="M868" s="667"/>
      <c r="N868" s="1366" t="s">
        <v>7126</v>
      </c>
      <c r="O868" s="1366" t="s">
        <v>6414</v>
      </c>
      <c r="P868" s="1366"/>
      <c r="Q868" s="1366"/>
      <c r="R868" s="1366"/>
      <c r="S868" s="1340" t="s">
        <v>7199</v>
      </c>
      <c r="T868" s="1340"/>
      <c r="U868" s="1340"/>
      <c r="V868" s="1368" t="s">
        <v>6413</v>
      </c>
    </row>
    <row r="869" spans="1:22" s="1360" customFormat="1" ht="110.25">
      <c r="A869" s="1386">
        <v>450</v>
      </c>
      <c r="B869" s="1340">
        <v>449</v>
      </c>
      <c r="C869" s="1340" t="s">
        <v>7198</v>
      </c>
      <c r="D869" s="1340"/>
      <c r="E869" s="1340"/>
      <c r="F869" s="1340"/>
      <c r="G869" s="1720" t="s">
        <v>7683</v>
      </c>
      <c r="H869" s="1340"/>
      <c r="I869" s="1388" t="s">
        <v>7114</v>
      </c>
      <c r="J869" s="1340">
        <v>17</v>
      </c>
      <c r="K869" s="1340">
        <v>124</v>
      </c>
      <c r="L869" s="667">
        <v>5.0999999999999996</v>
      </c>
      <c r="M869" s="667"/>
      <c r="N869" s="1366" t="s">
        <v>7126</v>
      </c>
      <c r="O869" s="1366" t="s">
        <v>6414</v>
      </c>
      <c r="P869" s="1366"/>
      <c r="Q869" s="1366"/>
      <c r="R869" s="1366"/>
      <c r="S869" s="1340" t="s">
        <v>7199</v>
      </c>
      <c r="T869" s="1340"/>
      <c r="U869" s="1340"/>
      <c r="V869" s="1368" t="s">
        <v>6413</v>
      </c>
    </row>
    <row r="870" spans="1:22" s="1360" customFormat="1" ht="63">
      <c r="A870" s="1386">
        <v>452</v>
      </c>
      <c r="B870" s="1340">
        <v>451</v>
      </c>
      <c r="C870" s="1340" t="s">
        <v>7203</v>
      </c>
      <c r="D870" s="1340"/>
      <c r="E870" s="1340"/>
      <c r="F870" s="1340"/>
      <c r="G870" s="1720" t="s">
        <v>7683</v>
      </c>
      <c r="H870" s="1340"/>
      <c r="I870" s="1340" t="s">
        <v>7114</v>
      </c>
      <c r="J870" s="1340">
        <v>19</v>
      </c>
      <c r="K870" s="1340" t="s">
        <v>7204</v>
      </c>
      <c r="L870" s="667">
        <v>955</v>
      </c>
      <c r="M870" s="667"/>
      <c r="N870" s="1396" t="s">
        <v>7140</v>
      </c>
      <c r="O870" s="1396" t="s">
        <v>6414</v>
      </c>
      <c r="P870" s="1396"/>
      <c r="Q870" s="1396"/>
      <c r="R870" s="1396"/>
      <c r="S870" s="1340" t="s">
        <v>7205</v>
      </c>
      <c r="T870" s="1340"/>
      <c r="U870" s="1340"/>
      <c r="V870" s="1368" t="s">
        <v>6413</v>
      </c>
    </row>
    <row r="871" spans="1:22" s="1360" customFormat="1" ht="47.25">
      <c r="A871" s="1386">
        <v>454</v>
      </c>
      <c r="B871" s="1340">
        <v>453</v>
      </c>
      <c r="C871" s="1387" t="s">
        <v>7207</v>
      </c>
      <c r="D871" s="1387"/>
      <c r="E871" s="1387"/>
      <c r="F871" s="1387"/>
      <c r="G871" s="1720" t="s">
        <v>7683</v>
      </c>
      <c r="H871" s="1387"/>
      <c r="I871" s="1340" t="s">
        <v>7114</v>
      </c>
      <c r="J871" s="1387">
        <v>21</v>
      </c>
      <c r="K871" s="1387">
        <v>10</v>
      </c>
      <c r="L871" s="1389">
        <v>128.5</v>
      </c>
      <c r="M871" s="1389"/>
      <c r="N871" s="1340" t="s">
        <v>7126</v>
      </c>
      <c r="O871" s="1396" t="s">
        <v>6414</v>
      </c>
      <c r="P871" s="1396"/>
      <c r="Q871" s="1396"/>
      <c r="R871" s="1396"/>
      <c r="S871" s="1387" t="s">
        <v>7208</v>
      </c>
      <c r="T871" s="1387"/>
      <c r="U871" s="1387"/>
      <c r="V871" s="1368" t="s">
        <v>6413</v>
      </c>
    </row>
    <row r="872" spans="1:22" s="1360" customFormat="1" ht="47.25">
      <c r="A872" s="1446">
        <v>455</v>
      </c>
      <c r="B872" s="1367">
        <v>454</v>
      </c>
      <c r="C872" s="1387" t="s">
        <v>7209</v>
      </c>
      <c r="D872" s="1387"/>
      <c r="E872" s="1387"/>
      <c r="F872" s="1387"/>
      <c r="G872" s="1720" t="s">
        <v>7683</v>
      </c>
      <c r="H872" s="1387"/>
      <c r="I872" s="1340" t="s">
        <v>7114</v>
      </c>
      <c r="J872" s="1387">
        <v>21</v>
      </c>
      <c r="K872" s="1387">
        <v>13</v>
      </c>
      <c r="L872" s="1389">
        <v>95.9</v>
      </c>
      <c r="M872" s="1389"/>
      <c r="N872" s="1340" t="s">
        <v>7126</v>
      </c>
      <c r="O872" s="1396" t="s">
        <v>6414</v>
      </c>
      <c r="P872" s="1396"/>
      <c r="Q872" s="1396"/>
      <c r="R872" s="1396"/>
      <c r="S872" s="1387" t="s">
        <v>7210</v>
      </c>
      <c r="T872" s="1387"/>
      <c r="U872" s="1387"/>
      <c r="V872" s="1368" t="s">
        <v>6413</v>
      </c>
    </row>
    <row r="873" spans="1:22" s="1360" customFormat="1" ht="47.25">
      <c r="A873" s="1386">
        <v>456</v>
      </c>
      <c r="B873" s="1340">
        <v>455</v>
      </c>
      <c r="C873" s="1387" t="s">
        <v>7211</v>
      </c>
      <c r="D873" s="1387"/>
      <c r="E873" s="1387"/>
      <c r="F873" s="1387"/>
      <c r="G873" s="1720" t="s">
        <v>7683</v>
      </c>
      <c r="H873" s="1387"/>
      <c r="I873" s="1340" t="s">
        <v>7114</v>
      </c>
      <c r="J873" s="1387">
        <v>21</v>
      </c>
      <c r="K873" s="1387">
        <v>14</v>
      </c>
      <c r="L873" s="1389">
        <v>334</v>
      </c>
      <c r="M873" s="1389"/>
      <c r="N873" s="1340" t="s">
        <v>7126</v>
      </c>
      <c r="O873" s="1396" t="s">
        <v>6414</v>
      </c>
      <c r="P873" s="1396"/>
      <c r="Q873" s="1396"/>
      <c r="R873" s="1396"/>
      <c r="S873" s="1387" t="s">
        <v>7208</v>
      </c>
      <c r="T873" s="1387"/>
      <c r="U873" s="1387"/>
      <c r="V873" s="1368" t="s">
        <v>6413</v>
      </c>
    </row>
    <row r="874" spans="1:22" s="1360" customFormat="1" ht="31.5">
      <c r="A874" s="1446">
        <v>457</v>
      </c>
      <c r="B874" s="1367">
        <v>456</v>
      </c>
      <c r="C874" s="1387" t="s">
        <v>7212</v>
      </c>
      <c r="D874" s="1387"/>
      <c r="E874" s="1387"/>
      <c r="F874" s="1387"/>
      <c r="G874" s="1720" t="s">
        <v>7683</v>
      </c>
      <c r="H874" s="1387"/>
      <c r="I874" s="1340" t="s">
        <v>7114</v>
      </c>
      <c r="J874" s="1387">
        <v>21</v>
      </c>
      <c r="K874" s="1387">
        <v>27</v>
      </c>
      <c r="L874" s="1389">
        <v>53.5</v>
      </c>
      <c r="M874" s="1389"/>
      <c r="N874" s="1340" t="s">
        <v>7126</v>
      </c>
      <c r="O874" s="1396" t="s">
        <v>6414</v>
      </c>
      <c r="P874" s="1396"/>
      <c r="Q874" s="1396"/>
      <c r="R874" s="1396"/>
      <c r="S874" s="1387" t="s">
        <v>7134</v>
      </c>
      <c r="T874" s="1387"/>
      <c r="U874" s="1387"/>
      <c r="V874" s="1368" t="s">
        <v>6413</v>
      </c>
    </row>
    <row r="875" spans="1:22" s="1360" customFormat="1" ht="31.5">
      <c r="A875" s="1386">
        <v>458</v>
      </c>
      <c r="B875" s="1340">
        <v>457</v>
      </c>
      <c r="C875" s="1387" t="s">
        <v>7213</v>
      </c>
      <c r="D875" s="1387"/>
      <c r="E875" s="1387"/>
      <c r="F875" s="1387"/>
      <c r="G875" s="1720" t="s">
        <v>7683</v>
      </c>
      <c r="H875" s="1387"/>
      <c r="I875" s="1340" t="s">
        <v>7114</v>
      </c>
      <c r="J875" s="1387">
        <v>21</v>
      </c>
      <c r="K875" s="1387">
        <v>33</v>
      </c>
      <c r="L875" s="1389">
        <v>126.6</v>
      </c>
      <c r="M875" s="1389"/>
      <c r="N875" s="1340" t="s">
        <v>7126</v>
      </c>
      <c r="O875" s="1396" t="s">
        <v>6414</v>
      </c>
      <c r="P875" s="1396"/>
      <c r="Q875" s="1396"/>
      <c r="R875" s="1396"/>
      <c r="S875" s="1387" t="s">
        <v>7134</v>
      </c>
      <c r="T875" s="1387"/>
      <c r="U875" s="1387"/>
      <c r="V875" s="1368" t="s">
        <v>6413</v>
      </c>
    </row>
    <row r="876" spans="1:22" s="1360" customFormat="1" ht="31.5">
      <c r="A876" s="1446">
        <v>459</v>
      </c>
      <c r="B876" s="1367">
        <v>458</v>
      </c>
      <c r="C876" s="1387" t="s">
        <v>7214</v>
      </c>
      <c r="D876" s="1387"/>
      <c r="E876" s="1387"/>
      <c r="F876" s="1387"/>
      <c r="G876" s="1720" t="s">
        <v>7683</v>
      </c>
      <c r="H876" s="1387"/>
      <c r="I876" s="1340" t="s">
        <v>7114</v>
      </c>
      <c r="J876" s="1387">
        <v>21</v>
      </c>
      <c r="K876" s="1387">
        <v>56</v>
      </c>
      <c r="L876" s="1389">
        <v>48.4</v>
      </c>
      <c r="M876" s="1389"/>
      <c r="N876" s="1340" t="s">
        <v>7126</v>
      </c>
      <c r="O876" s="1396" t="s">
        <v>6414</v>
      </c>
      <c r="P876" s="1396"/>
      <c r="Q876" s="1396"/>
      <c r="R876" s="1396"/>
      <c r="S876" s="1387" t="s">
        <v>7134</v>
      </c>
      <c r="T876" s="1387"/>
      <c r="U876" s="1387"/>
      <c r="V876" s="1368" t="s">
        <v>6413</v>
      </c>
    </row>
    <row r="877" spans="1:22" s="1360" customFormat="1" ht="31.5">
      <c r="A877" s="1386">
        <v>460</v>
      </c>
      <c r="B877" s="1340">
        <v>459</v>
      </c>
      <c r="C877" s="1387" t="s">
        <v>7214</v>
      </c>
      <c r="D877" s="1387"/>
      <c r="E877" s="1387"/>
      <c r="F877" s="1387"/>
      <c r="G877" s="1720" t="s">
        <v>7683</v>
      </c>
      <c r="H877" s="1387"/>
      <c r="I877" s="1340" t="s">
        <v>7114</v>
      </c>
      <c r="J877" s="1387">
        <v>21</v>
      </c>
      <c r="K877" s="1387">
        <v>58</v>
      </c>
      <c r="L877" s="1389">
        <v>78.400000000000006</v>
      </c>
      <c r="M877" s="1389"/>
      <c r="N877" s="1340" t="s">
        <v>7126</v>
      </c>
      <c r="O877" s="1396" t="s">
        <v>6414</v>
      </c>
      <c r="P877" s="1396"/>
      <c r="Q877" s="1396"/>
      <c r="R877" s="1396"/>
      <c r="S877" s="1387" t="s">
        <v>7134</v>
      </c>
      <c r="T877" s="1387"/>
      <c r="U877" s="1387"/>
      <c r="V877" s="1368" t="s">
        <v>6413</v>
      </c>
    </row>
    <row r="878" spans="1:22" s="1360" customFormat="1" ht="31.5">
      <c r="A878" s="1446">
        <v>461</v>
      </c>
      <c r="B878" s="1367">
        <v>460</v>
      </c>
      <c r="C878" s="1387" t="s">
        <v>7215</v>
      </c>
      <c r="D878" s="1387"/>
      <c r="E878" s="1387"/>
      <c r="F878" s="1387"/>
      <c r="G878" s="1720" t="s">
        <v>7683</v>
      </c>
      <c r="H878" s="1387"/>
      <c r="I878" s="1340" t="s">
        <v>7114</v>
      </c>
      <c r="J878" s="1387">
        <v>21</v>
      </c>
      <c r="K878" s="1387">
        <v>62</v>
      </c>
      <c r="L878" s="1389">
        <v>118.4</v>
      </c>
      <c r="M878" s="1389"/>
      <c r="N878" s="1340" t="s">
        <v>7133</v>
      </c>
      <c r="O878" s="1396" t="s">
        <v>6414</v>
      </c>
      <c r="P878" s="1396"/>
      <c r="Q878" s="1396"/>
      <c r="R878" s="1396"/>
      <c r="S878" s="1387" t="s">
        <v>7134</v>
      </c>
      <c r="T878" s="1387"/>
      <c r="U878" s="1387"/>
      <c r="V878" s="1368" t="s">
        <v>6413</v>
      </c>
    </row>
    <row r="879" spans="1:22" s="1360" customFormat="1" ht="31.5">
      <c r="A879" s="1386">
        <v>462</v>
      </c>
      <c r="B879" s="1340">
        <v>461</v>
      </c>
      <c r="C879" s="1387" t="s">
        <v>7216</v>
      </c>
      <c r="D879" s="1387"/>
      <c r="E879" s="1387"/>
      <c r="F879" s="1387"/>
      <c r="G879" s="1720" t="s">
        <v>7683</v>
      </c>
      <c r="H879" s="1387"/>
      <c r="I879" s="1340" t="s">
        <v>7114</v>
      </c>
      <c r="J879" s="1387">
        <v>21</v>
      </c>
      <c r="K879" s="1387">
        <v>79</v>
      </c>
      <c r="L879" s="1389">
        <v>138.19999999999999</v>
      </c>
      <c r="M879" s="1389"/>
      <c r="N879" s="1340" t="s">
        <v>7133</v>
      </c>
      <c r="O879" s="1396" t="s">
        <v>6414</v>
      </c>
      <c r="P879" s="1396"/>
      <c r="Q879" s="1396"/>
      <c r="R879" s="1396"/>
      <c r="S879" s="1387" t="s">
        <v>7144</v>
      </c>
      <c r="T879" s="1387"/>
      <c r="U879" s="1387"/>
      <c r="V879" s="1368" t="s">
        <v>6413</v>
      </c>
    </row>
    <row r="880" spans="1:22" s="1360" customFormat="1" ht="31.5">
      <c r="A880" s="1446">
        <v>463</v>
      </c>
      <c r="B880" s="1367">
        <v>462</v>
      </c>
      <c r="C880" s="1387" t="s">
        <v>7217</v>
      </c>
      <c r="D880" s="1387"/>
      <c r="E880" s="1387"/>
      <c r="F880" s="1387"/>
      <c r="G880" s="1720" t="s">
        <v>7683</v>
      </c>
      <c r="H880" s="1387"/>
      <c r="I880" s="1340" t="s">
        <v>7114</v>
      </c>
      <c r="J880" s="1387">
        <v>21</v>
      </c>
      <c r="K880" s="1387">
        <v>99</v>
      </c>
      <c r="L880" s="1389">
        <v>115.8</v>
      </c>
      <c r="M880" s="1389"/>
      <c r="N880" s="1340" t="s">
        <v>7133</v>
      </c>
      <c r="O880" s="1396" t="s">
        <v>6414</v>
      </c>
      <c r="P880" s="1396"/>
      <c r="Q880" s="1396"/>
      <c r="R880" s="1396"/>
      <c r="S880" s="1387" t="s">
        <v>7144</v>
      </c>
      <c r="T880" s="1387"/>
      <c r="U880" s="1387"/>
      <c r="V880" s="1368" t="s">
        <v>6413</v>
      </c>
    </row>
    <row r="881" spans="1:22" s="1360" customFormat="1" ht="31.5">
      <c r="A881" s="1386">
        <v>464</v>
      </c>
      <c r="B881" s="1340">
        <v>463</v>
      </c>
      <c r="C881" s="1340" t="s">
        <v>7218</v>
      </c>
      <c r="D881" s="1340"/>
      <c r="E881" s="1340"/>
      <c r="F881" s="1340"/>
      <c r="G881" s="1720" t="s">
        <v>7683</v>
      </c>
      <c r="H881" s="1340"/>
      <c r="I881" s="1340" t="s">
        <v>7114</v>
      </c>
      <c r="J881" s="1340">
        <v>21</v>
      </c>
      <c r="K881" s="1340">
        <v>103</v>
      </c>
      <c r="L881" s="667">
        <v>52</v>
      </c>
      <c r="M881" s="667"/>
      <c r="N881" s="1396" t="s">
        <v>7126</v>
      </c>
      <c r="O881" s="1396" t="s">
        <v>6414</v>
      </c>
      <c r="P881" s="1396"/>
      <c r="Q881" s="1396"/>
      <c r="R881" s="1396"/>
      <c r="S881" s="1340"/>
      <c r="T881" s="1340"/>
      <c r="U881" s="1340"/>
      <c r="V881" s="1368" t="s">
        <v>6413</v>
      </c>
    </row>
    <row r="882" spans="1:22" s="1360" customFormat="1" ht="47.25">
      <c r="A882" s="1446">
        <v>465</v>
      </c>
      <c r="B882" s="1367">
        <v>464</v>
      </c>
      <c r="C882" s="1387" t="s">
        <v>7219</v>
      </c>
      <c r="D882" s="1387"/>
      <c r="E882" s="1387"/>
      <c r="F882" s="1387"/>
      <c r="G882" s="1720" t="s">
        <v>7683</v>
      </c>
      <c r="H882" s="1387"/>
      <c r="I882" s="1340" t="s">
        <v>7114</v>
      </c>
      <c r="J882" s="1387">
        <v>21</v>
      </c>
      <c r="K882" s="1387">
        <v>125</v>
      </c>
      <c r="L882" s="1389">
        <v>38.6</v>
      </c>
      <c r="M882" s="1389"/>
      <c r="N882" s="1340" t="s">
        <v>7115</v>
      </c>
      <c r="O882" s="1396" t="s">
        <v>6414</v>
      </c>
      <c r="P882" s="1396"/>
      <c r="Q882" s="1396"/>
      <c r="R882" s="1396"/>
      <c r="S882" s="1387" t="s">
        <v>7144</v>
      </c>
      <c r="T882" s="1387"/>
      <c r="U882" s="1387"/>
      <c r="V882" s="1368" t="s">
        <v>6413</v>
      </c>
    </row>
    <row r="883" spans="1:22" s="1360" customFormat="1" ht="47.25">
      <c r="A883" s="1386">
        <v>466</v>
      </c>
      <c r="B883" s="1340">
        <v>465</v>
      </c>
      <c r="C883" s="1387" t="s">
        <v>7220</v>
      </c>
      <c r="D883" s="1387"/>
      <c r="E883" s="1387"/>
      <c r="F883" s="1387"/>
      <c r="G883" s="1720" t="s">
        <v>7683</v>
      </c>
      <c r="H883" s="1387"/>
      <c r="I883" s="1340" t="s">
        <v>7114</v>
      </c>
      <c r="J883" s="1387">
        <v>21</v>
      </c>
      <c r="K883" s="1387">
        <v>127</v>
      </c>
      <c r="L883" s="1389">
        <v>42.3</v>
      </c>
      <c r="M883" s="1389"/>
      <c r="N883" s="1340" t="s">
        <v>7115</v>
      </c>
      <c r="O883" s="1396" t="s">
        <v>6414</v>
      </c>
      <c r="P883" s="1396"/>
      <c r="Q883" s="1396"/>
      <c r="R883" s="1396"/>
      <c r="S883" s="1387" t="s">
        <v>7144</v>
      </c>
      <c r="T883" s="1387"/>
      <c r="U883" s="1387"/>
      <c r="V883" s="1368" t="s">
        <v>6413</v>
      </c>
    </row>
    <row r="884" spans="1:22" s="1360" customFormat="1" ht="31.5">
      <c r="A884" s="1446">
        <v>467</v>
      </c>
      <c r="B884" s="1367">
        <v>466</v>
      </c>
      <c r="C884" s="1387" t="s">
        <v>7221</v>
      </c>
      <c r="D884" s="1387"/>
      <c r="E884" s="1387"/>
      <c r="F884" s="1387"/>
      <c r="G884" s="1720" t="s">
        <v>7683</v>
      </c>
      <c r="H884" s="1387"/>
      <c r="I884" s="1340" t="s">
        <v>7114</v>
      </c>
      <c r="J884" s="1387">
        <v>21</v>
      </c>
      <c r="K884" s="1387" t="s">
        <v>7222</v>
      </c>
      <c r="L884" s="1389">
        <v>60.9</v>
      </c>
      <c r="M884" s="1389"/>
      <c r="N884" s="1340" t="s">
        <v>7126</v>
      </c>
      <c r="O884" s="1396" t="s">
        <v>6414</v>
      </c>
      <c r="P884" s="1396"/>
      <c r="Q884" s="1396"/>
      <c r="R884" s="1396"/>
      <c r="S884" s="1387" t="s">
        <v>7144</v>
      </c>
      <c r="T884" s="1387"/>
      <c r="U884" s="1387"/>
      <c r="V884" s="1368" t="s">
        <v>6413</v>
      </c>
    </row>
    <row r="885" spans="1:22" s="1360" customFormat="1" ht="47.25">
      <c r="A885" s="1386">
        <v>468</v>
      </c>
      <c r="B885" s="1340">
        <v>467</v>
      </c>
      <c r="C885" s="1402" t="s">
        <v>7223</v>
      </c>
      <c r="D885" s="1402"/>
      <c r="E885" s="1402"/>
      <c r="F885" s="1402"/>
      <c r="G885" s="1720" t="s">
        <v>7683</v>
      </c>
      <c r="H885" s="1402"/>
      <c r="I885" s="1388" t="s">
        <v>7114</v>
      </c>
      <c r="J885" s="1402">
        <v>21</v>
      </c>
      <c r="K885" s="1402" t="s">
        <v>7224</v>
      </c>
      <c r="L885" s="1403">
        <v>252</v>
      </c>
      <c r="M885" s="1403"/>
      <c r="N885" s="1366" t="s">
        <v>7115</v>
      </c>
      <c r="O885" s="1366" t="s">
        <v>6414</v>
      </c>
      <c r="P885" s="1366"/>
      <c r="Q885" s="1366"/>
      <c r="R885" s="1366"/>
      <c r="S885" s="1340"/>
      <c r="T885" s="1340"/>
      <c r="U885" s="1340"/>
      <c r="V885" s="1368" t="s">
        <v>6413</v>
      </c>
    </row>
    <row r="886" spans="1:22" s="1360" customFormat="1" ht="126">
      <c r="A886" s="1446">
        <v>469</v>
      </c>
      <c r="B886" s="1367">
        <v>468</v>
      </c>
      <c r="C886" s="1340" t="s">
        <v>7225</v>
      </c>
      <c r="D886" s="1340"/>
      <c r="E886" s="1340"/>
      <c r="F886" s="1340"/>
      <c r="G886" s="1720" t="s">
        <v>7683</v>
      </c>
      <c r="H886" s="1340"/>
      <c r="I886" s="1340" t="s">
        <v>7114</v>
      </c>
      <c r="J886" s="1367">
        <v>22</v>
      </c>
      <c r="K886" s="1367">
        <v>4</v>
      </c>
      <c r="L886" s="1371">
        <v>313.39999999999998</v>
      </c>
      <c r="M886" s="1371"/>
      <c r="N886" s="1340" t="s">
        <v>7226</v>
      </c>
      <c r="O886" s="1396" t="s">
        <v>6414</v>
      </c>
      <c r="P886" s="1396"/>
      <c r="Q886" s="1396"/>
      <c r="R886" s="1396"/>
      <c r="S886" s="1340" t="s">
        <v>7227</v>
      </c>
      <c r="T886" s="1340"/>
      <c r="U886" s="1340"/>
      <c r="V886" s="1368" t="s">
        <v>6413</v>
      </c>
    </row>
    <row r="887" spans="1:22" s="1360" customFormat="1" ht="31.5">
      <c r="A887" s="1446">
        <v>471</v>
      </c>
      <c r="B887" s="1367">
        <v>470</v>
      </c>
      <c r="C887" s="1387" t="s">
        <v>7230</v>
      </c>
      <c r="D887" s="1387"/>
      <c r="E887" s="1387"/>
      <c r="F887" s="1387"/>
      <c r="G887" s="1720" t="s">
        <v>7683</v>
      </c>
      <c r="H887" s="1387"/>
      <c r="I887" s="1340" t="s">
        <v>7114</v>
      </c>
      <c r="J887" s="1387">
        <v>22</v>
      </c>
      <c r="K887" s="1387">
        <v>114</v>
      </c>
      <c r="L887" s="1389">
        <v>134</v>
      </c>
      <c r="M887" s="1389"/>
      <c r="N887" s="1340" t="s">
        <v>7126</v>
      </c>
      <c r="O887" s="1396" t="s">
        <v>6414</v>
      </c>
      <c r="P887" s="1396"/>
      <c r="Q887" s="1396"/>
      <c r="R887" s="1396"/>
      <c r="S887" s="1387" t="s">
        <v>7144</v>
      </c>
      <c r="T887" s="1387"/>
      <c r="U887" s="1387"/>
      <c r="V887" s="1368" t="s">
        <v>6413</v>
      </c>
    </row>
    <row r="888" spans="1:22" s="1360" customFormat="1" ht="31.5">
      <c r="A888" s="1386">
        <v>472</v>
      </c>
      <c r="B888" s="1340">
        <v>471</v>
      </c>
      <c r="C888" s="1387" t="s">
        <v>7231</v>
      </c>
      <c r="D888" s="1387"/>
      <c r="E888" s="1387"/>
      <c r="F888" s="1387"/>
      <c r="G888" s="1720" t="s">
        <v>7683</v>
      </c>
      <c r="H888" s="1387"/>
      <c r="I888" s="1340" t="s">
        <v>7114</v>
      </c>
      <c r="J888" s="1387">
        <v>22</v>
      </c>
      <c r="K888" s="1387">
        <v>125</v>
      </c>
      <c r="L888" s="1389">
        <v>62.6</v>
      </c>
      <c r="M888" s="1389"/>
      <c r="N888" s="1340" t="s">
        <v>7126</v>
      </c>
      <c r="O888" s="1396" t="s">
        <v>6414</v>
      </c>
      <c r="P888" s="1396"/>
      <c r="Q888" s="1396"/>
      <c r="R888" s="1396"/>
      <c r="S888" s="1387" t="s">
        <v>7144</v>
      </c>
      <c r="T888" s="1387"/>
      <c r="U888" s="1387"/>
      <c r="V888" s="1368" t="s">
        <v>6413</v>
      </c>
    </row>
    <row r="889" spans="1:22" s="1360" customFormat="1" ht="31.5">
      <c r="A889" s="1386">
        <v>474</v>
      </c>
      <c r="B889" s="1340">
        <v>473</v>
      </c>
      <c r="C889" s="1387" t="s">
        <v>7235</v>
      </c>
      <c r="D889" s="1387"/>
      <c r="E889" s="1387"/>
      <c r="F889" s="1387"/>
      <c r="G889" s="1720" t="s">
        <v>7683</v>
      </c>
      <c r="H889" s="1387"/>
      <c r="I889" s="1388" t="s">
        <v>7114</v>
      </c>
      <c r="J889" s="1340">
        <v>22</v>
      </c>
      <c r="K889" s="1340" t="s">
        <v>7236</v>
      </c>
      <c r="L889" s="1389">
        <v>349.5</v>
      </c>
      <c r="M889" s="1389"/>
      <c r="N889" s="1366" t="s">
        <v>7237</v>
      </c>
      <c r="O889" s="1366" t="s">
        <v>6414</v>
      </c>
      <c r="P889" s="1366"/>
      <c r="Q889" s="1366"/>
      <c r="R889" s="1366"/>
      <c r="S889" s="1340" t="s">
        <v>7238</v>
      </c>
      <c r="T889" s="1340"/>
      <c r="U889" s="1340"/>
      <c r="V889" s="1368" t="s">
        <v>6413</v>
      </c>
    </row>
    <row r="890" spans="1:22" s="1360" customFormat="1" ht="47.25">
      <c r="A890" s="1446">
        <v>475</v>
      </c>
      <c r="B890" s="1367">
        <v>474</v>
      </c>
      <c r="C890" s="1387" t="s">
        <v>7239</v>
      </c>
      <c r="D890" s="1387"/>
      <c r="E890" s="1387"/>
      <c r="F890" s="1387"/>
      <c r="G890" s="1720" t="s">
        <v>7683</v>
      </c>
      <c r="H890" s="1387"/>
      <c r="I890" s="1340" t="s">
        <v>7114</v>
      </c>
      <c r="J890" s="1387">
        <v>22</v>
      </c>
      <c r="K890" s="1387" t="s">
        <v>7240</v>
      </c>
      <c r="L890" s="1389">
        <v>759</v>
      </c>
      <c r="M890" s="1389"/>
      <c r="N890" s="1340" t="s">
        <v>7241</v>
      </c>
      <c r="O890" s="1396" t="s">
        <v>6414</v>
      </c>
      <c r="P890" s="1396"/>
      <c r="Q890" s="1396"/>
      <c r="R890" s="1396"/>
      <c r="S890" s="1387" t="s">
        <v>7144</v>
      </c>
      <c r="T890" s="1387"/>
      <c r="U890" s="1387"/>
      <c r="V890" s="1368" t="s">
        <v>6413</v>
      </c>
    </row>
    <row r="891" spans="1:22" s="1360" customFormat="1" ht="94.5">
      <c r="A891" s="1386">
        <v>476</v>
      </c>
      <c r="B891" s="1340">
        <v>475</v>
      </c>
      <c r="C891" s="1387" t="s">
        <v>7242</v>
      </c>
      <c r="D891" s="1387"/>
      <c r="E891" s="1387"/>
      <c r="F891" s="1387"/>
      <c r="G891" s="1720" t="s">
        <v>7683</v>
      </c>
      <c r="H891" s="1387"/>
      <c r="I891" s="1340" t="s">
        <v>7114</v>
      </c>
      <c r="J891" s="1387">
        <v>22</v>
      </c>
      <c r="K891" s="1387" t="s">
        <v>7243</v>
      </c>
      <c r="L891" s="1389">
        <v>450</v>
      </c>
      <c r="M891" s="1389"/>
      <c r="N891" s="1340" t="s">
        <v>7244</v>
      </c>
      <c r="O891" s="1396" t="s">
        <v>6414</v>
      </c>
      <c r="P891" s="1396"/>
      <c r="Q891" s="1396"/>
      <c r="R891" s="1396"/>
      <c r="S891" s="1387" t="s">
        <v>7134</v>
      </c>
      <c r="T891" s="1387"/>
      <c r="U891" s="1387"/>
      <c r="V891" s="1368" t="s">
        <v>6413</v>
      </c>
    </row>
    <row r="892" spans="1:22" s="1360" customFormat="1" ht="63">
      <c r="A892" s="1386">
        <v>478</v>
      </c>
      <c r="B892" s="1340">
        <v>477</v>
      </c>
      <c r="C892" s="1387" t="s">
        <v>7247</v>
      </c>
      <c r="D892" s="1387"/>
      <c r="E892" s="1387"/>
      <c r="F892" s="1387"/>
      <c r="G892" s="1720" t="s">
        <v>7683</v>
      </c>
      <c r="H892" s="1387"/>
      <c r="I892" s="1340" t="s">
        <v>7114</v>
      </c>
      <c r="J892" s="1387">
        <v>23</v>
      </c>
      <c r="K892" s="1387">
        <v>46</v>
      </c>
      <c r="L892" s="1389">
        <v>160.9</v>
      </c>
      <c r="M892" s="1389"/>
      <c r="N892" s="1340" t="s">
        <v>7248</v>
      </c>
      <c r="O892" s="1396" t="s">
        <v>6414</v>
      </c>
      <c r="P892" s="1396"/>
      <c r="Q892" s="1396"/>
      <c r="R892" s="1396"/>
      <c r="S892" s="1387" t="s">
        <v>7160</v>
      </c>
      <c r="T892" s="1387"/>
      <c r="U892" s="1387"/>
      <c r="V892" s="1368" t="s">
        <v>6413</v>
      </c>
    </row>
    <row r="893" spans="1:22" s="1360" customFormat="1" ht="31.5">
      <c r="A893" s="1446">
        <v>479</v>
      </c>
      <c r="B893" s="1367">
        <v>478</v>
      </c>
      <c r="C893" s="1387" t="s">
        <v>7249</v>
      </c>
      <c r="D893" s="1387"/>
      <c r="E893" s="1387"/>
      <c r="F893" s="1387"/>
      <c r="G893" s="1720" t="s">
        <v>7683</v>
      </c>
      <c r="H893" s="1387"/>
      <c r="I893" s="1388" t="s">
        <v>7114</v>
      </c>
      <c r="J893" s="1387">
        <v>23</v>
      </c>
      <c r="K893" s="1387">
        <v>77</v>
      </c>
      <c r="L893" s="1389">
        <v>268</v>
      </c>
      <c r="M893" s="1389"/>
      <c r="N893" s="1366" t="s">
        <v>7126</v>
      </c>
      <c r="O893" s="1366" t="s">
        <v>6414</v>
      </c>
      <c r="P893" s="1366"/>
      <c r="Q893" s="1366"/>
      <c r="R893" s="1366"/>
      <c r="S893" s="1340"/>
      <c r="T893" s="1340"/>
      <c r="U893" s="1340"/>
      <c r="V893" s="1368" t="s">
        <v>6413</v>
      </c>
    </row>
    <row r="894" spans="1:22" s="1360" customFormat="1" ht="94.5">
      <c r="A894" s="1386">
        <v>480</v>
      </c>
      <c r="B894" s="1340">
        <v>479</v>
      </c>
      <c r="C894" s="1387" t="s">
        <v>7250</v>
      </c>
      <c r="D894" s="1387"/>
      <c r="E894" s="1387"/>
      <c r="F894" s="1387"/>
      <c r="G894" s="1720" t="s">
        <v>7683</v>
      </c>
      <c r="H894" s="1387"/>
      <c r="I894" s="1388" t="s">
        <v>7114</v>
      </c>
      <c r="J894" s="1387">
        <v>23</v>
      </c>
      <c r="K894" s="1387">
        <v>100</v>
      </c>
      <c r="L894" s="1389">
        <v>42</v>
      </c>
      <c r="M894" s="1389"/>
      <c r="N894" s="1366" t="s">
        <v>7251</v>
      </c>
      <c r="O894" s="1366" t="s">
        <v>6414</v>
      </c>
      <c r="P894" s="1366"/>
      <c r="Q894" s="1366"/>
      <c r="R894" s="1366"/>
      <c r="S894" s="1387" t="s">
        <v>7252</v>
      </c>
      <c r="T894" s="1387"/>
      <c r="U894" s="1387"/>
      <c r="V894" s="1368" t="s">
        <v>6413</v>
      </c>
    </row>
    <row r="895" spans="1:22" s="1360" customFormat="1" ht="94.5">
      <c r="A895" s="1446">
        <v>481</v>
      </c>
      <c r="B895" s="1367">
        <v>480</v>
      </c>
      <c r="C895" s="1387" t="s">
        <v>7253</v>
      </c>
      <c r="D895" s="1387"/>
      <c r="E895" s="1387"/>
      <c r="F895" s="1387"/>
      <c r="G895" s="1720" t="s">
        <v>7683</v>
      </c>
      <c r="H895" s="1387"/>
      <c r="I895" s="1388" t="s">
        <v>7114</v>
      </c>
      <c r="J895" s="1387">
        <v>23</v>
      </c>
      <c r="K895" s="1387">
        <v>101</v>
      </c>
      <c r="L895" s="1389">
        <v>88.1</v>
      </c>
      <c r="M895" s="1389"/>
      <c r="N895" s="1366" t="s">
        <v>7254</v>
      </c>
      <c r="O895" s="1366" t="s">
        <v>6414</v>
      </c>
      <c r="P895" s="1366"/>
      <c r="Q895" s="1366"/>
      <c r="R895" s="1366"/>
      <c r="S895" s="1387" t="s">
        <v>7255</v>
      </c>
      <c r="T895" s="1387"/>
      <c r="U895" s="1387"/>
      <c r="V895" s="1368" t="s">
        <v>6413</v>
      </c>
    </row>
    <row r="896" spans="1:22" s="1360" customFormat="1" ht="63">
      <c r="A896" s="1386">
        <v>482</v>
      </c>
      <c r="B896" s="1340">
        <v>481</v>
      </c>
      <c r="C896" s="1387" t="s">
        <v>7256</v>
      </c>
      <c r="D896" s="1387"/>
      <c r="E896" s="1387"/>
      <c r="F896" s="1387"/>
      <c r="G896" s="1720" t="s">
        <v>7683</v>
      </c>
      <c r="H896" s="1387"/>
      <c r="I896" s="1340" t="s">
        <v>7114</v>
      </c>
      <c r="J896" s="1340">
        <v>24</v>
      </c>
      <c r="K896" s="1340">
        <v>48</v>
      </c>
      <c r="L896" s="1389">
        <v>149.9</v>
      </c>
      <c r="M896" s="1389"/>
      <c r="N896" s="1340" t="s">
        <v>7257</v>
      </c>
      <c r="O896" s="1396" t="s">
        <v>6414</v>
      </c>
      <c r="P896" s="1396"/>
      <c r="Q896" s="1396"/>
      <c r="R896" s="1396"/>
      <c r="S896" s="1387" t="s">
        <v>7160</v>
      </c>
      <c r="T896" s="1387"/>
      <c r="U896" s="1387"/>
      <c r="V896" s="1368" t="s">
        <v>6413</v>
      </c>
    </row>
    <row r="897" spans="1:22" s="1360" customFormat="1" ht="31.5">
      <c r="A897" s="1446">
        <v>483</v>
      </c>
      <c r="B897" s="1367">
        <v>482</v>
      </c>
      <c r="C897" s="1387" t="s">
        <v>7258</v>
      </c>
      <c r="D897" s="1387"/>
      <c r="E897" s="1387"/>
      <c r="F897" s="1387"/>
      <c r="G897" s="1720" t="s">
        <v>7683</v>
      </c>
      <c r="H897" s="1387"/>
      <c r="I897" s="1340" t="s">
        <v>7114</v>
      </c>
      <c r="J897" s="1387">
        <v>24</v>
      </c>
      <c r="K897" s="1387">
        <v>62</v>
      </c>
      <c r="L897" s="1389">
        <v>72.900000000000006</v>
      </c>
      <c r="M897" s="1389"/>
      <c r="N897" s="1340" t="s">
        <v>7126</v>
      </c>
      <c r="O897" s="1396" t="s">
        <v>6414</v>
      </c>
      <c r="P897" s="1396"/>
      <c r="Q897" s="1396"/>
      <c r="R897" s="1396"/>
      <c r="S897" s="1387" t="s">
        <v>7144</v>
      </c>
      <c r="T897" s="1387"/>
      <c r="U897" s="1387"/>
      <c r="V897" s="1368" t="s">
        <v>6413</v>
      </c>
    </row>
    <row r="898" spans="1:22" s="1360" customFormat="1" ht="126">
      <c r="A898" s="1386">
        <v>484</v>
      </c>
      <c r="B898" s="1340">
        <v>483</v>
      </c>
      <c r="C898" s="1387" t="s">
        <v>7259</v>
      </c>
      <c r="D898" s="1387"/>
      <c r="E898" s="1387"/>
      <c r="F898" s="1387"/>
      <c r="G898" s="1720" t="s">
        <v>7683</v>
      </c>
      <c r="H898" s="1387"/>
      <c r="I898" s="1388" t="s">
        <v>7114</v>
      </c>
      <c r="J898" s="1387">
        <v>24</v>
      </c>
      <c r="K898" s="1387" t="s">
        <v>7260</v>
      </c>
      <c r="L898" s="1389">
        <v>100</v>
      </c>
      <c r="M898" s="1389"/>
      <c r="N898" s="1366" t="s">
        <v>7261</v>
      </c>
      <c r="O898" s="1366" t="s">
        <v>6414</v>
      </c>
      <c r="P898" s="1366"/>
      <c r="Q898" s="1366"/>
      <c r="R898" s="1366"/>
      <c r="S898" s="1387" t="s">
        <v>7262</v>
      </c>
      <c r="T898" s="1387"/>
      <c r="U898" s="1387"/>
      <c r="V898" s="1368" t="s">
        <v>6413</v>
      </c>
    </row>
    <row r="899" spans="1:22" s="1360" customFormat="1">
      <c r="A899" s="1446">
        <v>485</v>
      </c>
      <c r="B899" s="1367">
        <v>484</v>
      </c>
      <c r="C899" s="1387" t="s">
        <v>7263</v>
      </c>
      <c r="D899" s="1387"/>
      <c r="E899" s="1387"/>
      <c r="F899" s="1387"/>
      <c r="G899" s="1720" t="s">
        <v>7683</v>
      </c>
      <c r="H899" s="1387"/>
      <c r="I899" s="1388" t="s">
        <v>7114</v>
      </c>
      <c r="J899" s="1387">
        <v>24</v>
      </c>
      <c r="K899" s="1387" t="s">
        <v>7260</v>
      </c>
      <c r="L899" s="1389">
        <v>100</v>
      </c>
      <c r="M899" s="1389"/>
      <c r="N899" s="1366"/>
      <c r="O899" s="1366" t="s">
        <v>6414</v>
      </c>
      <c r="P899" s="1366"/>
      <c r="Q899" s="1366"/>
      <c r="R899" s="1366"/>
      <c r="S899" s="1387"/>
      <c r="T899" s="1387"/>
      <c r="U899" s="1387"/>
      <c r="V899" s="1368" t="s">
        <v>6413</v>
      </c>
    </row>
    <row r="900" spans="1:22" s="1360" customFormat="1" ht="31.5">
      <c r="A900" s="1386">
        <v>486</v>
      </c>
      <c r="B900" s="1340">
        <v>485</v>
      </c>
      <c r="C900" s="1387" t="s">
        <v>7264</v>
      </c>
      <c r="D900" s="1387"/>
      <c r="E900" s="1387"/>
      <c r="F900" s="1387"/>
      <c r="G900" s="1720" t="s">
        <v>7683</v>
      </c>
      <c r="H900" s="1387"/>
      <c r="I900" s="1340" t="s">
        <v>7114</v>
      </c>
      <c r="J900" s="1387">
        <v>24</v>
      </c>
      <c r="K900" s="1387" t="s">
        <v>7265</v>
      </c>
      <c r="L900" s="1389">
        <v>337</v>
      </c>
      <c r="M900" s="1389"/>
      <c r="N900" s="1340" t="s">
        <v>7126</v>
      </c>
      <c r="O900" s="1396" t="s">
        <v>6414</v>
      </c>
      <c r="P900" s="1396"/>
      <c r="Q900" s="1396"/>
      <c r="R900" s="1396"/>
      <c r="S900" s="1387" t="s">
        <v>7144</v>
      </c>
      <c r="T900" s="1387"/>
      <c r="U900" s="1387"/>
      <c r="V900" s="1368" t="s">
        <v>6413</v>
      </c>
    </row>
    <row r="901" spans="1:22" s="1360" customFormat="1" ht="47.25">
      <c r="A901" s="1446">
        <v>489</v>
      </c>
      <c r="B901" s="1367">
        <v>488</v>
      </c>
      <c r="C901" s="1340" t="s">
        <v>7269</v>
      </c>
      <c r="D901" s="1340"/>
      <c r="E901" s="1340"/>
      <c r="F901" s="1340"/>
      <c r="G901" s="1720" t="s">
        <v>7683</v>
      </c>
      <c r="H901" s="1340"/>
      <c r="I901" s="1388" t="s">
        <v>7114</v>
      </c>
      <c r="J901" s="1340">
        <v>31</v>
      </c>
      <c r="K901" s="1340">
        <v>22</v>
      </c>
      <c r="L901" s="667">
        <v>21.4</v>
      </c>
      <c r="M901" s="667"/>
      <c r="N901" s="1366" t="s">
        <v>7270</v>
      </c>
      <c r="O901" s="1366" t="s">
        <v>6414</v>
      </c>
      <c r="P901" s="1366"/>
      <c r="Q901" s="1366"/>
      <c r="R901" s="1366"/>
      <c r="S901" s="1340" t="s">
        <v>7271</v>
      </c>
      <c r="T901" s="1340"/>
      <c r="U901" s="1340"/>
      <c r="V901" s="1368" t="s">
        <v>6413</v>
      </c>
    </row>
    <row r="902" spans="1:22" s="1360" customFormat="1" ht="31.5">
      <c r="A902" s="1386">
        <v>490</v>
      </c>
      <c r="B902" s="1340">
        <v>489</v>
      </c>
      <c r="C902" s="1387" t="s">
        <v>7272</v>
      </c>
      <c r="D902" s="1387"/>
      <c r="E902" s="1387"/>
      <c r="F902" s="1387"/>
      <c r="G902" s="1720" t="s">
        <v>7683</v>
      </c>
      <c r="H902" s="1387"/>
      <c r="I902" s="1388" t="s">
        <v>7114</v>
      </c>
      <c r="J902" s="1340">
        <v>31</v>
      </c>
      <c r="K902" s="1340">
        <v>51</v>
      </c>
      <c r="L902" s="1389">
        <v>41.6</v>
      </c>
      <c r="M902" s="1389"/>
      <c r="N902" s="1366" t="s">
        <v>7237</v>
      </c>
      <c r="O902" s="1366" t="s">
        <v>6414</v>
      </c>
      <c r="P902" s="1366"/>
      <c r="Q902" s="1366"/>
      <c r="R902" s="1366"/>
      <c r="S902" s="1340" t="s">
        <v>7273</v>
      </c>
      <c r="T902" s="1340"/>
      <c r="U902" s="1340"/>
      <c r="V902" s="1368" t="s">
        <v>6413</v>
      </c>
    </row>
    <row r="903" spans="1:22" s="1360" customFormat="1" ht="31.5">
      <c r="A903" s="1446">
        <v>491</v>
      </c>
      <c r="B903" s="1367">
        <v>490</v>
      </c>
      <c r="C903" s="1387" t="s">
        <v>7274</v>
      </c>
      <c r="D903" s="1387"/>
      <c r="E903" s="1387"/>
      <c r="F903" s="1387"/>
      <c r="G903" s="1720" t="s">
        <v>7683</v>
      </c>
      <c r="H903" s="1387"/>
      <c r="I903" s="1388" t="s">
        <v>7114</v>
      </c>
      <c r="J903" s="1340">
        <v>31</v>
      </c>
      <c r="K903" s="1340">
        <v>52</v>
      </c>
      <c r="L903" s="1389">
        <v>40</v>
      </c>
      <c r="M903" s="1389"/>
      <c r="N903" s="1366" t="s">
        <v>7237</v>
      </c>
      <c r="O903" s="1366" t="s">
        <v>6414</v>
      </c>
      <c r="P903" s="1366"/>
      <c r="Q903" s="1366"/>
      <c r="R903" s="1366"/>
      <c r="S903" s="1340" t="s">
        <v>7273</v>
      </c>
      <c r="T903" s="1340"/>
      <c r="U903" s="1340"/>
      <c r="V903" s="1368" t="s">
        <v>6413</v>
      </c>
    </row>
    <row r="904" spans="1:22" s="1360" customFormat="1" ht="31.5">
      <c r="A904" s="1386">
        <v>492</v>
      </c>
      <c r="B904" s="1340">
        <v>491</v>
      </c>
      <c r="C904" s="1387" t="s">
        <v>7275</v>
      </c>
      <c r="D904" s="1387"/>
      <c r="E904" s="1387"/>
      <c r="F904" s="1387"/>
      <c r="G904" s="1720" t="s">
        <v>7683</v>
      </c>
      <c r="H904" s="1387"/>
      <c r="I904" s="1388" t="s">
        <v>7114</v>
      </c>
      <c r="J904" s="1340">
        <v>31</v>
      </c>
      <c r="K904" s="1340">
        <v>53</v>
      </c>
      <c r="L904" s="1389">
        <v>44.1</v>
      </c>
      <c r="M904" s="1389"/>
      <c r="N904" s="1366" t="s">
        <v>7237</v>
      </c>
      <c r="O904" s="1366" t="s">
        <v>6414</v>
      </c>
      <c r="P904" s="1366"/>
      <c r="Q904" s="1366"/>
      <c r="R904" s="1366"/>
      <c r="S904" s="1340" t="s">
        <v>7273</v>
      </c>
      <c r="T904" s="1340"/>
      <c r="U904" s="1340"/>
      <c r="V904" s="1368" t="s">
        <v>6413</v>
      </c>
    </row>
    <row r="905" spans="1:22" s="1360" customFormat="1" ht="31.5">
      <c r="A905" s="1446">
        <v>493</v>
      </c>
      <c r="B905" s="1367">
        <v>492</v>
      </c>
      <c r="C905" s="1387" t="s">
        <v>7276</v>
      </c>
      <c r="D905" s="1387"/>
      <c r="E905" s="1387"/>
      <c r="F905" s="1387"/>
      <c r="G905" s="1720" t="s">
        <v>7683</v>
      </c>
      <c r="H905" s="1387"/>
      <c r="I905" s="1388" t="s">
        <v>7114</v>
      </c>
      <c r="J905" s="1340">
        <v>31</v>
      </c>
      <c r="K905" s="1340">
        <v>54</v>
      </c>
      <c r="L905" s="1389">
        <v>114</v>
      </c>
      <c r="M905" s="1389"/>
      <c r="N905" s="1366" t="s">
        <v>7237</v>
      </c>
      <c r="O905" s="1366" t="s">
        <v>6414</v>
      </c>
      <c r="P905" s="1366"/>
      <c r="Q905" s="1366"/>
      <c r="R905" s="1366"/>
      <c r="S905" s="1340" t="s">
        <v>7273</v>
      </c>
      <c r="T905" s="1340"/>
      <c r="U905" s="1340"/>
      <c r="V905" s="1368" t="s">
        <v>6413</v>
      </c>
    </row>
    <row r="906" spans="1:22" s="1360" customFormat="1" ht="47.25">
      <c r="A906" s="1386">
        <v>494</v>
      </c>
      <c r="B906" s="1340">
        <v>493</v>
      </c>
      <c r="C906" s="1387" t="s">
        <v>7277</v>
      </c>
      <c r="D906" s="1387"/>
      <c r="E906" s="1387"/>
      <c r="F906" s="1387"/>
      <c r="G906" s="1720" t="s">
        <v>7683</v>
      </c>
      <c r="H906" s="1387"/>
      <c r="I906" s="1388" t="s">
        <v>7114</v>
      </c>
      <c r="J906" s="1340">
        <v>31</v>
      </c>
      <c r="K906" s="1340">
        <v>69</v>
      </c>
      <c r="L906" s="667">
        <v>169.9</v>
      </c>
      <c r="M906" s="667"/>
      <c r="N906" s="1366" t="s">
        <v>7270</v>
      </c>
      <c r="O906" s="1366" t="s">
        <v>6414</v>
      </c>
      <c r="P906" s="1366"/>
      <c r="Q906" s="1366"/>
      <c r="R906" s="1366"/>
      <c r="S906" s="1340" t="s">
        <v>7273</v>
      </c>
      <c r="T906" s="1340"/>
      <c r="U906" s="1340"/>
      <c r="V906" s="1368" t="s">
        <v>6413</v>
      </c>
    </row>
    <row r="907" spans="1:22" s="1360" customFormat="1" ht="31.5">
      <c r="A907" s="1446">
        <v>495</v>
      </c>
      <c r="B907" s="1367">
        <v>494</v>
      </c>
      <c r="C907" s="1387" t="s">
        <v>7278</v>
      </c>
      <c r="D907" s="1387"/>
      <c r="E907" s="1387"/>
      <c r="F907" s="1387"/>
      <c r="G907" s="1720" t="s">
        <v>7683</v>
      </c>
      <c r="H907" s="1387"/>
      <c r="I907" s="1388" t="s">
        <v>7114</v>
      </c>
      <c r="J907" s="1340">
        <v>31</v>
      </c>
      <c r="K907" s="1340">
        <v>73</v>
      </c>
      <c r="L907" s="1389">
        <v>44</v>
      </c>
      <c r="M907" s="1389"/>
      <c r="N907" s="1366" t="s">
        <v>7237</v>
      </c>
      <c r="O907" s="1366" t="s">
        <v>6414</v>
      </c>
      <c r="P907" s="1366"/>
      <c r="Q907" s="1366"/>
      <c r="R907" s="1366"/>
      <c r="S907" s="1340" t="s">
        <v>7273</v>
      </c>
      <c r="T907" s="1340"/>
      <c r="U907" s="1340"/>
      <c r="V907" s="1368" t="s">
        <v>6413</v>
      </c>
    </row>
    <row r="908" spans="1:22" s="1360" customFormat="1" ht="31.5">
      <c r="A908" s="1386">
        <v>496</v>
      </c>
      <c r="B908" s="1340">
        <v>495</v>
      </c>
      <c r="C908" s="1387" t="s">
        <v>7279</v>
      </c>
      <c r="D908" s="1387"/>
      <c r="E908" s="1387"/>
      <c r="F908" s="1387"/>
      <c r="G908" s="1720" t="s">
        <v>7683</v>
      </c>
      <c r="H908" s="1387"/>
      <c r="I908" s="1388" t="s">
        <v>7114</v>
      </c>
      <c r="J908" s="1387">
        <v>31</v>
      </c>
      <c r="K908" s="1387">
        <v>142</v>
      </c>
      <c r="L908" s="1389">
        <v>45.8</v>
      </c>
      <c r="M908" s="1389"/>
      <c r="N908" s="1366" t="s">
        <v>6958</v>
      </c>
      <c r="O908" s="1366" t="s">
        <v>6414</v>
      </c>
      <c r="P908" s="1366"/>
      <c r="Q908" s="1366"/>
      <c r="R908" s="1366"/>
      <c r="S908" s="1340"/>
      <c r="T908" s="1340"/>
      <c r="U908" s="1340"/>
      <c r="V908" s="1368" t="s">
        <v>6413</v>
      </c>
    </row>
    <row r="909" spans="1:22" s="1360" customFormat="1" ht="31.5">
      <c r="A909" s="1386">
        <v>498</v>
      </c>
      <c r="B909" s="1340">
        <v>497</v>
      </c>
      <c r="C909" s="1387" t="s">
        <v>7283</v>
      </c>
      <c r="D909" s="1387"/>
      <c r="E909" s="1387"/>
      <c r="F909" s="1387"/>
      <c r="G909" s="1720" t="s">
        <v>7683</v>
      </c>
      <c r="H909" s="1387"/>
      <c r="I909" s="1388" t="s">
        <v>7114</v>
      </c>
      <c r="J909" s="1340">
        <v>31</v>
      </c>
      <c r="K909" s="1340" t="s">
        <v>7284</v>
      </c>
      <c r="L909" s="1389">
        <v>45.3</v>
      </c>
      <c r="M909" s="1389"/>
      <c r="N909" s="1366" t="s">
        <v>7237</v>
      </c>
      <c r="O909" s="1366" t="s">
        <v>6414</v>
      </c>
      <c r="P909" s="1366"/>
      <c r="Q909" s="1366"/>
      <c r="R909" s="1366"/>
      <c r="S909" s="1340" t="s">
        <v>7273</v>
      </c>
      <c r="T909" s="1340"/>
      <c r="U909" s="1340"/>
      <c r="V909" s="1368" t="s">
        <v>6413</v>
      </c>
    </row>
    <row r="910" spans="1:22" s="1360" customFormat="1" ht="31.5">
      <c r="A910" s="1446">
        <v>499</v>
      </c>
      <c r="B910" s="1367">
        <v>498</v>
      </c>
      <c r="C910" s="1340" t="s">
        <v>7285</v>
      </c>
      <c r="D910" s="1340"/>
      <c r="E910" s="1340"/>
      <c r="F910" s="1340"/>
      <c r="G910" s="1720" t="s">
        <v>7683</v>
      </c>
      <c r="H910" s="1340"/>
      <c r="I910" s="1388" t="s">
        <v>7114</v>
      </c>
      <c r="J910" s="1340">
        <v>32</v>
      </c>
      <c r="K910" s="1340">
        <v>8</v>
      </c>
      <c r="L910" s="667">
        <v>372.5</v>
      </c>
      <c r="M910" s="667"/>
      <c r="N910" s="1366" t="s">
        <v>7126</v>
      </c>
      <c r="O910" s="1366" t="s">
        <v>6414</v>
      </c>
      <c r="P910" s="1366"/>
      <c r="Q910" s="1366"/>
      <c r="R910" s="1366"/>
      <c r="S910" s="1340"/>
      <c r="T910" s="1340"/>
      <c r="U910" s="1340"/>
      <c r="V910" s="1368" t="s">
        <v>6413</v>
      </c>
    </row>
    <row r="911" spans="1:22" s="1360" customFormat="1" ht="31.5">
      <c r="A911" s="1446">
        <v>501</v>
      </c>
      <c r="B911" s="1367">
        <v>500</v>
      </c>
      <c r="C911" s="1388" t="s">
        <v>7289</v>
      </c>
      <c r="D911" s="1388"/>
      <c r="E911" s="1388"/>
      <c r="F911" s="1388"/>
      <c r="G911" s="1720" t="s">
        <v>7683</v>
      </c>
      <c r="H911" s="1388"/>
      <c r="I911" s="1388" t="s">
        <v>7114</v>
      </c>
      <c r="J911" s="1388">
        <v>32</v>
      </c>
      <c r="K911" s="1388">
        <v>168</v>
      </c>
      <c r="L911" s="1405">
        <v>45</v>
      </c>
      <c r="M911" s="1405"/>
      <c r="N911" s="1366" t="s">
        <v>7290</v>
      </c>
      <c r="O911" s="1366" t="s">
        <v>6414</v>
      </c>
      <c r="P911" s="1366"/>
      <c r="Q911" s="1366"/>
      <c r="R911" s="1366"/>
      <c r="S911" s="1340" t="s">
        <v>7291</v>
      </c>
      <c r="T911" s="1340"/>
      <c r="U911" s="1340"/>
      <c r="V911" s="1368" t="s">
        <v>6413</v>
      </c>
    </row>
    <row r="912" spans="1:22" s="1360" customFormat="1" ht="31.5">
      <c r="A912" s="1446">
        <v>503</v>
      </c>
      <c r="B912" s="1367">
        <v>502</v>
      </c>
      <c r="C912" s="1387" t="s">
        <v>7295</v>
      </c>
      <c r="D912" s="1387"/>
      <c r="E912" s="1387"/>
      <c r="F912" s="1387"/>
      <c r="G912" s="1720" t="s">
        <v>7683</v>
      </c>
      <c r="H912" s="1387"/>
      <c r="I912" s="1340" t="s">
        <v>7114</v>
      </c>
      <c r="J912" s="1387">
        <v>33</v>
      </c>
      <c r="K912" s="1387">
        <v>128</v>
      </c>
      <c r="L912" s="1389">
        <v>790</v>
      </c>
      <c r="M912" s="1389"/>
      <c r="N912" s="1340" t="s">
        <v>7296</v>
      </c>
      <c r="O912" s="1396" t="s">
        <v>6414</v>
      </c>
      <c r="P912" s="1396"/>
      <c r="Q912" s="1396"/>
      <c r="R912" s="1396"/>
      <c r="S912" s="1387" t="s">
        <v>7144</v>
      </c>
      <c r="T912" s="1387"/>
      <c r="U912" s="1387"/>
      <c r="V912" s="1368" t="s">
        <v>6413</v>
      </c>
    </row>
    <row r="913" spans="1:22" s="1360" customFormat="1" ht="31.5">
      <c r="A913" s="1386">
        <v>504</v>
      </c>
      <c r="B913" s="1340">
        <v>503</v>
      </c>
      <c r="C913" s="1387" t="s">
        <v>7297</v>
      </c>
      <c r="D913" s="1387"/>
      <c r="E913" s="1387"/>
      <c r="F913" s="1387"/>
      <c r="G913" s="1720" t="s">
        <v>7683</v>
      </c>
      <c r="H913" s="1387"/>
      <c r="I913" s="1388" t="s">
        <v>7114</v>
      </c>
      <c r="J913" s="1340">
        <v>33</v>
      </c>
      <c r="K913" s="1340" t="s">
        <v>7298</v>
      </c>
      <c r="L913" s="1389">
        <v>58.5</v>
      </c>
      <c r="M913" s="1389"/>
      <c r="N913" s="1366" t="s">
        <v>7126</v>
      </c>
      <c r="O913" s="1366" t="s">
        <v>6414</v>
      </c>
      <c r="P913" s="1366"/>
      <c r="Q913" s="1366"/>
      <c r="R913" s="1366"/>
      <c r="S913" s="1340" t="s">
        <v>7299</v>
      </c>
      <c r="T913" s="1340"/>
      <c r="U913" s="1340"/>
      <c r="V913" s="1368" t="s">
        <v>6413</v>
      </c>
    </row>
    <row r="914" spans="1:22" s="1360" customFormat="1" ht="31.5">
      <c r="A914" s="1446">
        <v>505</v>
      </c>
      <c r="B914" s="1367">
        <v>504</v>
      </c>
      <c r="C914" s="1387" t="s">
        <v>7300</v>
      </c>
      <c r="D914" s="1387"/>
      <c r="E914" s="1387"/>
      <c r="F914" s="1387"/>
      <c r="G914" s="1720" t="s">
        <v>7683</v>
      </c>
      <c r="H914" s="1387"/>
      <c r="I914" s="1388" t="s">
        <v>7114</v>
      </c>
      <c r="J914" s="1340" t="s">
        <v>7301</v>
      </c>
      <c r="K914" s="1340" t="s">
        <v>7302</v>
      </c>
      <c r="L914" s="1389">
        <v>252.2</v>
      </c>
      <c r="M914" s="1389"/>
      <c r="N914" s="1366" t="s">
        <v>7126</v>
      </c>
      <c r="O914" s="1366" t="s">
        <v>6414</v>
      </c>
      <c r="P914" s="1366"/>
      <c r="Q914" s="1366"/>
      <c r="R914" s="1366"/>
      <c r="S914" s="1340" t="s">
        <v>7303</v>
      </c>
      <c r="T914" s="1340"/>
      <c r="U914" s="1340"/>
      <c r="V914" s="1368" t="s">
        <v>6413</v>
      </c>
    </row>
    <row r="915" spans="1:22" s="1360" customFormat="1" ht="31.5">
      <c r="A915" s="1386">
        <v>506</v>
      </c>
      <c r="B915" s="1340">
        <v>505</v>
      </c>
      <c r="C915" s="1340" t="s">
        <v>7304</v>
      </c>
      <c r="D915" s="1340"/>
      <c r="E915" s="1340"/>
      <c r="F915" s="1340"/>
      <c r="G915" s="1720" t="s">
        <v>7683</v>
      </c>
      <c r="H915" s="1340"/>
      <c r="I915" s="1340" t="s">
        <v>7114</v>
      </c>
      <c r="J915" s="1340" t="s">
        <v>7305</v>
      </c>
      <c r="K915" s="1340" t="s">
        <v>7306</v>
      </c>
      <c r="L915" s="667">
        <v>40</v>
      </c>
      <c r="M915" s="667"/>
      <c r="N915" s="1396" t="s">
        <v>7307</v>
      </c>
      <c r="O915" s="1396" t="s">
        <v>6414</v>
      </c>
      <c r="P915" s="1396"/>
      <c r="Q915" s="1396"/>
      <c r="R915" s="1396"/>
      <c r="S915" s="1340" t="s">
        <v>7308</v>
      </c>
      <c r="T915" s="1340"/>
      <c r="U915" s="1340"/>
      <c r="V915" s="1368" t="s">
        <v>6413</v>
      </c>
    </row>
    <row r="916" spans="1:22" s="1360" customFormat="1" ht="63">
      <c r="A916" s="1446">
        <v>507</v>
      </c>
      <c r="B916" s="1367">
        <v>506</v>
      </c>
      <c r="C916" s="1402" t="s">
        <v>7309</v>
      </c>
      <c r="D916" s="1402"/>
      <c r="E916" s="1402"/>
      <c r="F916" s="1402"/>
      <c r="G916" s="1720" t="s">
        <v>7683</v>
      </c>
      <c r="H916" s="1402"/>
      <c r="I916" s="1388" t="s">
        <v>7310</v>
      </c>
      <c r="J916" s="1387">
        <v>5</v>
      </c>
      <c r="K916" s="1406" t="s">
        <v>7311</v>
      </c>
      <c r="L916" s="1403">
        <v>1005.9</v>
      </c>
      <c r="M916" s="1403"/>
      <c r="N916" s="1366"/>
      <c r="O916" s="1366" t="s">
        <v>6414</v>
      </c>
      <c r="P916" s="1366"/>
      <c r="Q916" s="1366"/>
      <c r="R916" s="1366"/>
      <c r="S916" s="1340"/>
      <c r="T916" s="1340"/>
      <c r="U916" s="1340"/>
      <c r="V916" s="1368" t="s">
        <v>6413</v>
      </c>
    </row>
    <row r="917" spans="1:22" s="1360" customFormat="1">
      <c r="A917" s="1386">
        <v>518</v>
      </c>
      <c r="B917" s="1340">
        <v>517</v>
      </c>
      <c r="C917" s="1402" t="s">
        <v>7331</v>
      </c>
      <c r="D917" s="1402"/>
      <c r="E917" s="1402"/>
      <c r="F917" s="1402"/>
      <c r="G917" s="1720" t="s">
        <v>7683</v>
      </c>
      <c r="H917" s="1402"/>
      <c r="I917" s="1388" t="s">
        <v>7310</v>
      </c>
      <c r="J917" s="1402">
        <v>13</v>
      </c>
      <c r="K917" s="1402" t="s">
        <v>1339</v>
      </c>
      <c r="L917" s="1403">
        <v>101.4</v>
      </c>
      <c r="M917" s="1403"/>
      <c r="N917" s="1366"/>
      <c r="O917" s="1366" t="s">
        <v>6414</v>
      </c>
      <c r="P917" s="1366"/>
      <c r="Q917" s="1366"/>
      <c r="R917" s="1366"/>
      <c r="S917" s="1402" t="s">
        <v>7332</v>
      </c>
      <c r="T917" s="1402"/>
      <c r="U917" s="1402"/>
      <c r="V917" s="1368" t="s">
        <v>6413</v>
      </c>
    </row>
    <row r="918" spans="1:22" s="1360" customFormat="1">
      <c r="A918" s="1386">
        <v>522</v>
      </c>
      <c r="B918" s="1340">
        <v>521</v>
      </c>
      <c r="C918" s="1402" t="s">
        <v>7338</v>
      </c>
      <c r="D918" s="1402"/>
      <c r="E918" s="1402"/>
      <c r="F918" s="1402"/>
      <c r="G918" s="1720" t="s">
        <v>7683</v>
      </c>
      <c r="H918" s="1402"/>
      <c r="I918" s="1388" t="s">
        <v>7310</v>
      </c>
      <c r="J918" s="1402">
        <v>17</v>
      </c>
      <c r="K918" s="1402">
        <v>9</v>
      </c>
      <c r="L918" s="1403">
        <v>378</v>
      </c>
      <c r="M918" s="1403"/>
      <c r="N918" s="1366"/>
      <c r="O918" s="1366" t="s">
        <v>6414</v>
      </c>
      <c r="P918" s="1366"/>
      <c r="Q918" s="1366"/>
      <c r="R918" s="1366"/>
      <c r="S918" s="1402" t="s">
        <v>7339</v>
      </c>
      <c r="T918" s="1402"/>
      <c r="U918" s="1402"/>
      <c r="V918" s="1368" t="s">
        <v>6413</v>
      </c>
    </row>
    <row r="919" spans="1:22" s="1360" customFormat="1" ht="173.25">
      <c r="A919" s="1386">
        <v>526</v>
      </c>
      <c r="B919" s="1340">
        <v>525</v>
      </c>
      <c r="C919" s="1402" t="s">
        <v>7347</v>
      </c>
      <c r="D919" s="1402"/>
      <c r="E919" s="1402"/>
      <c r="F919" s="1402"/>
      <c r="G919" s="1720" t="s">
        <v>7683</v>
      </c>
      <c r="H919" s="1402"/>
      <c r="I919" s="1388" t="s">
        <v>7310</v>
      </c>
      <c r="J919" s="1387">
        <v>21</v>
      </c>
      <c r="K919" s="1387" t="s">
        <v>7348</v>
      </c>
      <c r="L919" s="1403">
        <v>2226</v>
      </c>
      <c r="M919" s="1403"/>
      <c r="N919" s="1366"/>
      <c r="O919" s="1366" t="s">
        <v>6414</v>
      </c>
      <c r="P919" s="1366"/>
      <c r="Q919" s="1366"/>
      <c r="R919" s="1366"/>
      <c r="S919" s="1340"/>
      <c r="T919" s="1340"/>
      <c r="U919" s="1340"/>
      <c r="V919" s="1368" t="s">
        <v>6413</v>
      </c>
    </row>
    <row r="920" spans="1:22" s="1360" customFormat="1" ht="47.25">
      <c r="A920" s="1386">
        <v>536</v>
      </c>
      <c r="B920" s="1340">
        <v>535</v>
      </c>
      <c r="C920" s="1402" t="s">
        <v>7365</v>
      </c>
      <c r="D920" s="1402"/>
      <c r="E920" s="1402"/>
      <c r="F920" s="1402"/>
      <c r="G920" s="1720" t="s">
        <v>7683</v>
      </c>
      <c r="H920" s="1402"/>
      <c r="I920" s="1388" t="s">
        <v>7310</v>
      </c>
      <c r="J920" s="1402">
        <v>40</v>
      </c>
      <c r="K920" s="1402" t="s">
        <v>7366</v>
      </c>
      <c r="L920" s="1403">
        <v>4696</v>
      </c>
      <c r="M920" s="1403"/>
      <c r="N920" s="1366"/>
      <c r="O920" s="1366" t="s">
        <v>6414</v>
      </c>
      <c r="P920" s="1366"/>
      <c r="Q920" s="1366"/>
      <c r="R920" s="1366"/>
      <c r="S920" s="1402"/>
      <c r="T920" s="1402"/>
      <c r="U920" s="1402"/>
      <c r="V920" s="1368" t="s">
        <v>6413</v>
      </c>
    </row>
    <row r="921" spans="1:22" s="1360" customFormat="1">
      <c r="A921" s="1446">
        <v>537</v>
      </c>
      <c r="B921" s="1367">
        <v>536</v>
      </c>
      <c r="C921" s="1402" t="s">
        <v>7367</v>
      </c>
      <c r="D921" s="1402"/>
      <c r="E921" s="1402"/>
      <c r="F921" s="1402"/>
      <c r="G921" s="1720" t="s">
        <v>7683</v>
      </c>
      <c r="H921" s="1402"/>
      <c r="I921" s="1388" t="s">
        <v>7310</v>
      </c>
      <c r="J921" s="1387">
        <v>41</v>
      </c>
      <c r="K921" s="1387">
        <v>97</v>
      </c>
      <c r="L921" s="1403">
        <v>480.1</v>
      </c>
      <c r="M921" s="1403"/>
      <c r="N921" s="1366"/>
      <c r="O921" s="1366" t="s">
        <v>6414</v>
      </c>
      <c r="P921" s="1366"/>
      <c r="Q921" s="1366"/>
      <c r="R921" s="1366"/>
      <c r="S921" s="1387" t="s">
        <v>7368</v>
      </c>
      <c r="T921" s="1387"/>
      <c r="U921" s="1387"/>
      <c r="V921" s="1368" t="s">
        <v>6413</v>
      </c>
    </row>
    <row r="922" spans="1:22" s="1360" customFormat="1">
      <c r="A922" s="1386">
        <v>540</v>
      </c>
      <c r="B922" s="1340">
        <v>539</v>
      </c>
      <c r="C922" s="1402" t="s">
        <v>7375</v>
      </c>
      <c r="D922" s="1402"/>
      <c r="E922" s="1402"/>
      <c r="F922" s="1402"/>
      <c r="G922" s="1720" t="s">
        <v>7683</v>
      </c>
      <c r="H922" s="1402"/>
      <c r="I922" s="1388" t="s">
        <v>7310</v>
      </c>
      <c r="J922" s="1387">
        <v>49</v>
      </c>
      <c r="K922" s="1387"/>
      <c r="L922" s="1403">
        <v>50</v>
      </c>
      <c r="M922" s="1403"/>
      <c r="N922" s="1366"/>
      <c r="O922" s="1366" t="s">
        <v>6414</v>
      </c>
      <c r="P922" s="1366"/>
      <c r="Q922" s="1366"/>
      <c r="R922" s="1366"/>
      <c r="S922" s="1340"/>
      <c r="T922" s="1340"/>
      <c r="U922" s="1340"/>
      <c r="V922" s="1368" t="s">
        <v>6413</v>
      </c>
    </row>
    <row r="923" spans="1:22" s="1360" customFormat="1" ht="31.5">
      <c r="A923" s="1386">
        <v>584</v>
      </c>
      <c r="B923" s="1340">
        <v>583</v>
      </c>
      <c r="C923" s="1340" t="s">
        <v>7439</v>
      </c>
      <c r="D923" s="1340"/>
      <c r="E923" s="1340"/>
      <c r="F923" s="1340"/>
      <c r="G923" s="1720" t="s">
        <v>7683</v>
      </c>
      <c r="H923" s="1340"/>
      <c r="I923" s="1340" t="s">
        <v>7440</v>
      </c>
      <c r="J923" s="1340">
        <v>2</v>
      </c>
      <c r="K923" s="1340">
        <v>111</v>
      </c>
      <c r="L923" s="667">
        <v>85</v>
      </c>
      <c r="M923" s="667"/>
      <c r="N923" s="1366"/>
      <c r="O923" s="1366" t="s">
        <v>6414</v>
      </c>
      <c r="P923" s="1366"/>
      <c r="Q923" s="1366"/>
      <c r="R923" s="1366"/>
      <c r="S923" s="1340" t="s">
        <v>7441</v>
      </c>
      <c r="T923" s="1340"/>
      <c r="U923" s="1340"/>
      <c r="V923" s="1368" t="s">
        <v>6413</v>
      </c>
    </row>
    <row r="924" spans="1:22" s="1360" customFormat="1" ht="31.5">
      <c r="A924" s="1446">
        <v>609</v>
      </c>
      <c r="B924" s="1367">
        <v>608</v>
      </c>
      <c r="C924" s="1340" t="s">
        <v>7460</v>
      </c>
      <c r="D924" s="1340"/>
      <c r="E924" s="1340"/>
      <c r="F924" s="1340"/>
      <c r="G924" s="1720" t="s">
        <v>7683</v>
      </c>
      <c r="H924" s="1340"/>
      <c r="I924" s="1340" t="s">
        <v>7461</v>
      </c>
      <c r="J924" s="1340">
        <v>1</v>
      </c>
      <c r="K924" s="1340">
        <v>594</v>
      </c>
      <c r="L924" s="667">
        <v>124</v>
      </c>
      <c r="M924" s="667"/>
      <c r="N924" s="1366"/>
      <c r="O924" s="1366" t="s">
        <v>6414</v>
      </c>
      <c r="P924" s="1366"/>
      <c r="Q924" s="1366"/>
      <c r="R924" s="1366"/>
      <c r="S924" s="1366" t="s">
        <v>7470</v>
      </c>
      <c r="T924" s="1366"/>
      <c r="U924" s="1366"/>
      <c r="V924" s="1368" t="s">
        <v>6413</v>
      </c>
    </row>
    <row r="925" spans="1:22" s="1360" customFormat="1">
      <c r="A925" s="1446">
        <v>615</v>
      </c>
      <c r="B925" s="1367">
        <v>614</v>
      </c>
      <c r="C925" s="1340" t="s">
        <v>7472</v>
      </c>
      <c r="D925" s="1340"/>
      <c r="E925" s="1340"/>
      <c r="F925" s="1340"/>
      <c r="G925" s="1720" t="s">
        <v>7683</v>
      </c>
      <c r="H925" s="1340"/>
      <c r="I925" s="1340" t="s">
        <v>7461</v>
      </c>
      <c r="J925" s="1340">
        <v>2</v>
      </c>
      <c r="K925" s="1340">
        <v>64</v>
      </c>
      <c r="L925" s="667">
        <v>395</v>
      </c>
      <c r="M925" s="667"/>
      <c r="N925" s="1366"/>
      <c r="O925" s="1366" t="s">
        <v>6414</v>
      </c>
      <c r="P925" s="1366"/>
      <c r="Q925" s="1366"/>
      <c r="R925" s="1366"/>
      <c r="S925" s="1366" t="s">
        <v>7474</v>
      </c>
      <c r="T925" s="1366"/>
      <c r="U925" s="1366"/>
      <c r="V925" s="1368" t="s">
        <v>6413</v>
      </c>
    </row>
    <row r="926" spans="1:22" s="1360" customFormat="1" ht="31.5">
      <c r="A926" s="1446">
        <v>623</v>
      </c>
      <c r="B926" s="1367">
        <v>622</v>
      </c>
      <c r="C926" s="1340" t="s">
        <v>7472</v>
      </c>
      <c r="D926" s="1340"/>
      <c r="E926" s="1340"/>
      <c r="F926" s="1340"/>
      <c r="G926" s="1720" t="s">
        <v>7683</v>
      </c>
      <c r="H926" s="1340"/>
      <c r="I926" s="1340" t="s">
        <v>7461</v>
      </c>
      <c r="J926" s="1340">
        <v>3</v>
      </c>
      <c r="K926" s="1340">
        <v>64</v>
      </c>
      <c r="L926" s="667">
        <v>2773</v>
      </c>
      <c r="M926" s="667"/>
      <c r="N926" s="1366"/>
      <c r="O926" s="1366" t="s">
        <v>6414</v>
      </c>
      <c r="P926" s="1366"/>
      <c r="Q926" s="1366"/>
      <c r="R926" s="1366"/>
      <c r="S926" s="1366" t="s">
        <v>7480</v>
      </c>
      <c r="T926" s="1366"/>
      <c r="U926" s="1366"/>
      <c r="V926" s="1368" t="s">
        <v>6413</v>
      </c>
    </row>
    <row r="927" spans="1:22" s="1360" customFormat="1" ht="31.5">
      <c r="A927" s="1386">
        <v>624</v>
      </c>
      <c r="B927" s="1340">
        <v>623</v>
      </c>
      <c r="C927" s="1340" t="s">
        <v>7472</v>
      </c>
      <c r="D927" s="1340"/>
      <c r="E927" s="1340"/>
      <c r="F927" s="1340"/>
      <c r="G927" s="1720" t="s">
        <v>7683</v>
      </c>
      <c r="H927" s="1340"/>
      <c r="I927" s="1340" t="s">
        <v>7461</v>
      </c>
      <c r="J927" s="1340">
        <v>3</v>
      </c>
      <c r="K927" s="1340">
        <v>65</v>
      </c>
      <c r="L927" s="667">
        <v>2130</v>
      </c>
      <c r="M927" s="667"/>
      <c r="N927" s="1366"/>
      <c r="O927" s="1366" t="s">
        <v>6414</v>
      </c>
      <c r="P927" s="1366"/>
      <c r="Q927" s="1366"/>
      <c r="R927" s="1366"/>
      <c r="S927" s="1366" t="s">
        <v>7480</v>
      </c>
      <c r="T927" s="1366"/>
      <c r="U927" s="1366"/>
      <c r="V927" s="1368" t="s">
        <v>6413</v>
      </c>
    </row>
    <row r="928" spans="1:22" s="1360" customFormat="1" ht="31.5">
      <c r="A928" s="1446">
        <v>625</v>
      </c>
      <c r="B928" s="1367">
        <v>624</v>
      </c>
      <c r="C928" s="1340" t="s">
        <v>7472</v>
      </c>
      <c r="D928" s="1340"/>
      <c r="E928" s="1340"/>
      <c r="F928" s="1340"/>
      <c r="G928" s="1720" t="s">
        <v>7683</v>
      </c>
      <c r="H928" s="1340"/>
      <c r="I928" s="1340" t="s">
        <v>7461</v>
      </c>
      <c r="J928" s="1340">
        <v>3</v>
      </c>
      <c r="K928" s="1340">
        <v>68</v>
      </c>
      <c r="L928" s="667">
        <v>1447</v>
      </c>
      <c r="M928" s="667"/>
      <c r="N928" s="1366"/>
      <c r="O928" s="1366" t="s">
        <v>6414</v>
      </c>
      <c r="P928" s="1366"/>
      <c r="Q928" s="1366"/>
      <c r="R928" s="1366"/>
      <c r="S928" s="1366" t="s">
        <v>7481</v>
      </c>
      <c r="T928" s="1366"/>
      <c r="U928" s="1366"/>
      <c r="V928" s="1368" t="s">
        <v>6413</v>
      </c>
    </row>
    <row r="929" spans="1:22" s="1360" customFormat="1" ht="31.5">
      <c r="A929" s="1446">
        <v>679</v>
      </c>
      <c r="B929" s="1367">
        <v>678</v>
      </c>
      <c r="C929" s="1340" t="s">
        <v>7472</v>
      </c>
      <c r="D929" s="1340"/>
      <c r="E929" s="1340"/>
      <c r="F929" s="1340"/>
      <c r="G929" s="1720" t="s">
        <v>7683</v>
      </c>
      <c r="H929" s="1340"/>
      <c r="I929" s="1340" t="s">
        <v>7461</v>
      </c>
      <c r="J929" s="1340">
        <v>9</v>
      </c>
      <c r="K929" s="1340">
        <v>1158</v>
      </c>
      <c r="L929" s="667">
        <v>376</v>
      </c>
      <c r="M929" s="667"/>
      <c r="N929" s="1366"/>
      <c r="O929" s="1366" t="s">
        <v>6414</v>
      </c>
      <c r="P929" s="1366"/>
      <c r="Q929" s="1366"/>
      <c r="R929" s="1366"/>
      <c r="S929" s="1366" t="s">
        <v>7498</v>
      </c>
      <c r="T929" s="1366"/>
      <c r="U929" s="1366"/>
      <c r="V929" s="1368" t="s">
        <v>6413</v>
      </c>
    </row>
    <row r="930" spans="1:22" s="1360" customFormat="1" ht="31.5">
      <c r="A930" s="1386">
        <v>684</v>
      </c>
      <c r="B930" s="1340">
        <v>683</v>
      </c>
      <c r="C930" s="1340" t="s">
        <v>7472</v>
      </c>
      <c r="D930" s="1340"/>
      <c r="E930" s="1340"/>
      <c r="F930" s="1340"/>
      <c r="G930" s="1720" t="s">
        <v>7683</v>
      </c>
      <c r="H930" s="1340"/>
      <c r="I930" s="1340" t="s">
        <v>7461</v>
      </c>
      <c r="J930" s="1340">
        <v>10</v>
      </c>
      <c r="K930" s="1340">
        <v>1073</v>
      </c>
      <c r="L930" s="667">
        <v>2447</v>
      </c>
      <c r="M930" s="667"/>
      <c r="N930" s="1366"/>
      <c r="O930" s="1366" t="s">
        <v>6414</v>
      </c>
      <c r="P930" s="1366"/>
      <c r="Q930" s="1366"/>
      <c r="R930" s="1366"/>
      <c r="S930" s="1366" t="s">
        <v>7499</v>
      </c>
      <c r="T930" s="1366"/>
      <c r="U930" s="1366"/>
      <c r="V930" s="1368" t="s">
        <v>6413</v>
      </c>
    </row>
    <row r="931" spans="1:22" s="1446" customFormat="1">
      <c r="A931" s="1386">
        <v>924</v>
      </c>
      <c r="B931" s="1442"/>
      <c r="C931" s="1443" t="s">
        <v>7537</v>
      </c>
      <c r="D931" s="1443"/>
      <c r="E931" s="1443"/>
      <c r="F931" s="1443"/>
      <c r="G931" s="1720" t="s">
        <v>7683</v>
      </c>
      <c r="H931" s="1443"/>
      <c r="I931" s="1442"/>
      <c r="J931" s="1442"/>
      <c r="K931" s="1442"/>
      <c r="L931" s="1442"/>
      <c r="M931" s="1442"/>
      <c r="N931" s="1442"/>
      <c r="O931" s="1442"/>
      <c r="P931" s="1442"/>
      <c r="Q931" s="1442"/>
      <c r="R931" s="1442"/>
      <c r="S931" s="1444"/>
      <c r="T931" s="1444"/>
      <c r="U931" s="1444"/>
      <c r="V931" s="1442"/>
    </row>
    <row r="932" spans="1:22" s="1360" customFormat="1" ht="31.5">
      <c r="A932" s="1446">
        <v>925</v>
      </c>
      <c r="B932" s="1365">
        <v>1</v>
      </c>
      <c r="C932" s="1414" t="s">
        <v>7477</v>
      </c>
      <c r="D932" s="1414"/>
      <c r="E932" s="1414"/>
      <c r="F932" s="1414"/>
      <c r="G932" s="1720" t="s">
        <v>7683</v>
      </c>
      <c r="H932" s="1414"/>
      <c r="I932" s="1415" t="s">
        <v>7538</v>
      </c>
      <c r="J932" s="1414">
        <v>97</v>
      </c>
      <c r="K932" s="1414">
        <v>55</v>
      </c>
      <c r="L932" s="1416">
        <v>28571</v>
      </c>
      <c r="M932" s="1416"/>
      <c r="N932" s="1418"/>
      <c r="O932" s="1417"/>
      <c r="P932" s="1417"/>
      <c r="Q932" s="1417"/>
      <c r="R932" s="1417"/>
      <c r="S932" s="1419" t="s">
        <v>7539</v>
      </c>
      <c r="T932" s="1419"/>
      <c r="U932" s="1419"/>
      <c r="V932" s="1365">
        <v>2</v>
      </c>
    </row>
    <row r="933" spans="1:22" s="1360" customFormat="1" ht="31.5">
      <c r="A933" s="1386">
        <v>926</v>
      </c>
      <c r="B933" s="1365">
        <v>2</v>
      </c>
      <c r="C933" s="1414" t="s">
        <v>7477</v>
      </c>
      <c r="D933" s="1414"/>
      <c r="E933" s="1414"/>
      <c r="F933" s="1414"/>
      <c r="G933" s="1720" t="s">
        <v>7683</v>
      </c>
      <c r="H933" s="1414"/>
      <c r="I933" s="1415" t="s">
        <v>7538</v>
      </c>
      <c r="J933" s="1414">
        <v>97</v>
      </c>
      <c r="K933" s="1414">
        <v>59</v>
      </c>
      <c r="L933" s="1416">
        <v>11244.5</v>
      </c>
      <c r="M933" s="1416"/>
      <c r="N933" s="1418"/>
      <c r="O933" s="1417"/>
      <c r="P933" s="1417"/>
      <c r="Q933" s="1417"/>
      <c r="R933" s="1417"/>
      <c r="S933" s="1419" t="s">
        <v>7539</v>
      </c>
      <c r="T933" s="1419"/>
      <c r="U933" s="1419"/>
      <c r="V933" s="1365">
        <v>2</v>
      </c>
    </row>
    <row r="934" spans="1:22" s="1360" customFormat="1" ht="47.25">
      <c r="A934" s="1446">
        <v>927</v>
      </c>
      <c r="B934" s="1365">
        <v>3</v>
      </c>
      <c r="C934" s="1414" t="s">
        <v>7485</v>
      </c>
      <c r="D934" s="1414"/>
      <c r="E934" s="1414"/>
      <c r="F934" s="1414"/>
      <c r="G934" s="1720" t="s">
        <v>7683</v>
      </c>
      <c r="H934" s="1414"/>
      <c r="I934" s="1415" t="s">
        <v>7538</v>
      </c>
      <c r="J934" s="1414">
        <v>134</v>
      </c>
      <c r="K934" s="1414"/>
      <c r="L934" s="1416">
        <v>11531</v>
      </c>
      <c r="M934" s="1416"/>
      <c r="N934" s="1417"/>
      <c r="O934" s="1417"/>
      <c r="P934" s="1417"/>
      <c r="Q934" s="1417"/>
      <c r="R934" s="1417"/>
      <c r="S934" s="1415" t="s">
        <v>7541</v>
      </c>
      <c r="T934" s="1415"/>
      <c r="U934" s="1415"/>
      <c r="V934" s="1365">
        <v>2</v>
      </c>
    </row>
    <row r="935" spans="1:22" s="1360" customFormat="1" ht="94.5">
      <c r="A935" s="1386">
        <v>928</v>
      </c>
      <c r="B935" s="1365">
        <v>4</v>
      </c>
      <c r="C935" s="1365" t="s">
        <v>7542</v>
      </c>
      <c r="D935" s="1365"/>
      <c r="E935" s="1365"/>
      <c r="F935" s="1365"/>
      <c r="G935" s="1720" t="s">
        <v>7683</v>
      </c>
      <c r="H935" s="1365"/>
      <c r="I935" s="1365" t="s">
        <v>6410</v>
      </c>
      <c r="J935" s="1365">
        <v>54</v>
      </c>
      <c r="K935" s="1365">
        <v>22</v>
      </c>
      <c r="L935" s="1420">
        <v>2404.3000000000002</v>
      </c>
      <c r="M935" s="1420"/>
      <c r="N935" s="1417"/>
      <c r="O935" s="1417" t="s">
        <v>192</v>
      </c>
      <c r="P935" s="1417"/>
      <c r="Q935" s="1417"/>
      <c r="R935" s="1417"/>
      <c r="S935" s="1365" t="s">
        <v>7644</v>
      </c>
      <c r="T935" s="1365"/>
      <c r="U935" s="1365"/>
      <c r="V935" s="1365">
        <v>2</v>
      </c>
    </row>
    <row r="936" spans="1:22" s="1360" customFormat="1" ht="94.5">
      <c r="A936" s="1446">
        <v>929</v>
      </c>
      <c r="B936" s="1365">
        <v>5</v>
      </c>
      <c r="C936" s="1365" t="s">
        <v>6450</v>
      </c>
      <c r="D936" s="1365"/>
      <c r="E936" s="1365"/>
      <c r="F936" s="1365"/>
      <c r="G936" s="1720" t="s">
        <v>7683</v>
      </c>
      <c r="H936" s="1365"/>
      <c r="I936" s="1365" t="s">
        <v>6444</v>
      </c>
      <c r="J936" s="1365">
        <v>41</v>
      </c>
      <c r="K936" s="1365">
        <v>164</v>
      </c>
      <c r="L936" s="1420">
        <v>3088.8</v>
      </c>
      <c r="M936" s="1420"/>
      <c r="N936" s="1417" t="s">
        <v>775</v>
      </c>
      <c r="O936" s="1417" t="s">
        <v>192</v>
      </c>
      <c r="P936" s="1417"/>
      <c r="Q936" s="1417"/>
      <c r="R936" s="1417"/>
      <c r="S936" s="1365" t="s">
        <v>7646</v>
      </c>
      <c r="T936" s="1365"/>
      <c r="U936" s="1365"/>
      <c r="V936" s="1365">
        <v>2</v>
      </c>
    </row>
    <row r="937" spans="1:22" s="1360" customFormat="1" ht="78.75">
      <c r="A937" s="1386">
        <v>930</v>
      </c>
      <c r="B937" s="1365">
        <v>6</v>
      </c>
      <c r="C937" s="1365" t="s">
        <v>7543</v>
      </c>
      <c r="D937" s="1365"/>
      <c r="E937" s="1365"/>
      <c r="F937" s="1365"/>
      <c r="G937" s="1720" t="s">
        <v>7683</v>
      </c>
      <c r="H937" s="1365"/>
      <c r="I937" s="1365" t="s">
        <v>6444</v>
      </c>
      <c r="J937" s="1365">
        <v>90</v>
      </c>
      <c r="K937" s="1365">
        <v>21</v>
      </c>
      <c r="L937" s="1420">
        <v>669</v>
      </c>
      <c r="M937" s="1420"/>
      <c r="N937" s="1417"/>
      <c r="O937" s="1417" t="s">
        <v>192</v>
      </c>
      <c r="P937" s="1417"/>
      <c r="Q937" s="1417"/>
      <c r="R937" s="1417"/>
      <c r="S937" s="1365" t="s">
        <v>7645</v>
      </c>
      <c r="T937" s="1365"/>
      <c r="U937" s="1365"/>
      <c r="V937" s="1365">
        <v>2</v>
      </c>
    </row>
    <row r="938" spans="1:22" s="1360" customFormat="1" ht="126">
      <c r="A938" s="1446">
        <v>931</v>
      </c>
      <c r="B938" s="1365">
        <v>7</v>
      </c>
      <c r="C938" s="1365" t="s">
        <v>7544</v>
      </c>
      <c r="D938" s="1365"/>
      <c r="E938" s="1365"/>
      <c r="F938" s="1365"/>
      <c r="G938" s="1720" t="s">
        <v>7683</v>
      </c>
      <c r="H938" s="1365"/>
      <c r="I938" s="1365" t="s">
        <v>6444</v>
      </c>
      <c r="J938" s="1365">
        <v>94</v>
      </c>
      <c r="K938" s="1365">
        <v>158</v>
      </c>
      <c r="L938" s="1420">
        <v>1805</v>
      </c>
      <c r="M938" s="1420"/>
      <c r="N938" s="1417"/>
      <c r="O938" s="1417" t="s">
        <v>192</v>
      </c>
      <c r="P938" s="1417"/>
      <c r="Q938" s="1417"/>
      <c r="R938" s="1417"/>
      <c r="S938" s="1365" t="s">
        <v>7647</v>
      </c>
      <c r="T938" s="1365"/>
      <c r="U938" s="1365"/>
      <c r="V938" s="1365">
        <v>2</v>
      </c>
    </row>
    <row r="939" spans="1:22" s="1360" customFormat="1" ht="47.25">
      <c r="A939" s="1386">
        <v>932</v>
      </c>
      <c r="B939" s="1365">
        <v>8</v>
      </c>
      <c r="C939" s="1340" t="s">
        <v>7545</v>
      </c>
      <c r="D939" s="1340"/>
      <c r="E939" s="1340"/>
      <c r="F939" s="1340"/>
      <c r="G939" s="1720" t="s">
        <v>7683</v>
      </c>
      <c r="H939" s="1340"/>
      <c r="I939" s="1340" t="s">
        <v>6472</v>
      </c>
      <c r="J939" s="1340">
        <v>37</v>
      </c>
      <c r="K939" s="1340">
        <v>507</v>
      </c>
      <c r="L939" s="667">
        <v>520</v>
      </c>
      <c r="M939" s="667"/>
      <c r="N939" s="1366"/>
      <c r="O939" s="1366" t="s">
        <v>6420</v>
      </c>
      <c r="P939" s="1366"/>
      <c r="Q939" s="1366"/>
      <c r="R939" s="1366"/>
      <c r="S939" s="1340" t="s">
        <v>7546</v>
      </c>
      <c r="T939" s="1340"/>
      <c r="U939" s="1340"/>
      <c r="V939" s="1340">
        <v>1</v>
      </c>
    </row>
    <row r="940" spans="1:22" s="1360" customFormat="1" ht="47.25">
      <c r="A940" s="1446">
        <v>933</v>
      </c>
      <c r="B940" s="1365">
        <v>9</v>
      </c>
      <c r="C940" s="1365" t="s">
        <v>7547</v>
      </c>
      <c r="D940" s="1365"/>
      <c r="E940" s="1365"/>
      <c r="F940" s="1365"/>
      <c r="G940" s="1720" t="s">
        <v>7683</v>
      </c>
      <c r="H940" s="1365"/>
      <c r="I940" s="1365" t="s">
        <v>6472</v>
      </c>
      <c r="J940" s="1365">
        <v>39</v>
      </c>
      <c r="K940" s="1365" t="s">
        <v>7548</v>
      </c>
      <c r="L940" s="1420">
        <v>3021</v>
      </c>
      <c r="M940" s="1420"/>
      <c r="N940" s="1417"/>
      <c r="O940" s="1417" t="s">
        <v>192</v>
      </c>
      <c r="P940" s="1417"/>
      <c r="Q940" s="1417"/>
      <c r="R940" s="1417"/>
      <c r="S940" s="1365" t="s">
        <v>7648</v>
      </c>
      <c r="T940" s="1365"/>
      <c r="U940" s="1365"/>
      <c r="V940" s="1365">
        <v>2</v>
      </c>
    </row>
    <row r="941" spans="1:22" s="1360" customFormat="1" ht="63">
      <c r="A941" s="1386">
        <v>934</v>
      </c>
      <c r="B941" s="1365">
        <v>10</v>
      </c>
      <c r="C941" s="1421" t="s">
        <v>7549</v>
      </c>
      <c r="D941" s="1421"/>
      <c r="E941" s="1421"/>
      <c r="F941" s="1421"/>
      <c r="G941" s="1720" t="s">
        <v>7683</v>
      </c>
      <c r="H941" s="1421"/>
      <c r="I941" s="1421" t="s">
        <v>6501</v>
      </c>
      <c r="J941" s="1421">
        <v>52</v>
      </c>
      <c r="K941" s="1421">
        <v>9</v>
      </c>
      <c r="L941" s="1422">
        <v>1152</v>
      </c>
      <c r="M941" s="1422"/>
      <c r="N941" s="1423"/>
      <c r="O941" s="1423" t="s">
        <v>7550</v>
      </c>
      <c r="P941" s="1423"/>
      <c r="Q941" s="1423"/>
      <c r="R941" s="1423"/>
      <c r="S941" s="1437" t="s">
        <v>7551</v>
      </c>
      <c r="T941" s="1437"/>
      <c r="U941" s="1437"/>
      <c r="V941" s="1372">
        <v>6</v>
      </c>
    </row>
    <row r="942" spans="1:22" s="1360" customFormat="1" ht="63">
      <c r="A942" s="1446">
        <v>935</v>
      </c>
      <c r="B942" s="1365">
        <v>11</v>
      </c>
      <c r="C942" s="1365" t="s">
        <v>6531</v>
      </c>
      <c r="D942" s="1365"/>
      <c r="E942" s="1365"/>
      <c r="F942" s="1365"/>
      <c r="G942" s="1720" t="s">
        <v>7683</v>
      </c>
      <c r="H942" s="1365"/>
      <c r="I942" s="1365" t="s">
        <v>6501</v>
      </c>
      <c r="J942" s="1365">
        <v>61</v>
      </c>
      <c r="K942" s="1365" t="s">
        <v>7552</v>
      </c>
      <c r="L942" s="1420">
        <v>5500</v>
      </c>
      <c r="M942" s="1420"/>
      <c r="N942" s="1417"/>
      <c r="O942" s="1417" t="s">
        <v>192</v>
      </c>
      <c r="P942" s="1417"/>
      <c r="Q942" s="1417"/>
      <c r="R942" s="1417"/>
      <c r="S942" s="1348" t="s">
        <v>7553</v>
      </c>
      <c r="T942" s="1348"/>
      <c r="U942" s="1348"/>
      <c r="V942" s="1365">
        <v>2</v>
      </c>
    </row>
    <row r="943" spans="1:22" s="1360" customFormat="1" ht="141.75">
      <c r="A943" s="1386">
        <v>936</v>
      </c>
      <c r="B943" s="1365">
        <v>12</v>
      </c>
      <c r="C943" s="1365" t="s">
        <v>6534</v>
      </c>
      <c r="D943" s="1365"/>
      <c r="E943" s="1365"/>
      <c r="F943" s="1365"/>
      <c r="G943" s="1720" t="s">
        <v>7683</v>
      </c>
      <c r="H943" s="1365"/>
      <c r="I943" s="1365" t="s">
        <v>6501</v>
      </c>
      <c r="J943" s="1365">
        <v>64</v>
      </c>
      <c r="K943" s="1365" t="s">
        <v>7554</v>
      </c>
      <c r="L943" s="1420">
        <v>2657</v>
      </c>
      <c r="M943" s="1420"/>
      <c r="N943" s="1417"/>
      <c r="O943" s="1417" t="s">
        <v>6515</v>
      </c>
      <c r="P943" s="1417"/>
      <c r="Q943" s="1417"/>
      <c r="R943" s="1417"/>
      <c r="S943" s="1365" t="s">
        <v>7649</v>
      </c>
      <c r="T943" s="1365"/>
      <c r="U943" s="1365"/>
      <c r="V943" s="1365">
        <v>2</v>
      </c>
    </row>
    <row r="944" spans="1:22" s="1360" customFormat="1" ht="110.25">
      <c r="A944" s="1446">
        <v>937</v>
      </c>
      <c r="B944" s="1365">
        <v>13</v>
      </c>
      <c r="C944" s="1340" t="s">
        <v>6513</v>
      </c>
      <c r="D944" s="1340"/>
      <c r="E944" s="1340"/>
      <c r="F944" s="1340"/>
      <c r="G944" s="1720" t="s">
        <v>7683</v>
      </c>
      <c r="H944" s="1340"/>
      <c r="I944" s="1340" t="s">
        <v>6501</v>
      </c>
      <c r="J944" s="1340">
        <v>108</v>
      </c>
      <c r="K944" s="1340" t="s">
        <v>7555</v>
      </c>
      <c r="L944" s="667">
        <v>5170</v>
      </c>
      <c r="M944" s="667"/>
      <c r="N944" s="1366"/>
      <c r="O944" s="1366" t="s">
        <v>6540</v>
      </c>
      <c r="P944" s="1366"/>
      <c r="Q944" s="1366"/>
      <c r="R944" s="1366"/>
      <c r="S944" s="1340" t="s">
        <v>7556</v>
      </c>
      <c r="T944" s="1340"/>
      <c r="U944" s="1340"/>
      <c r="V944" s="1340">
        <v>4</v>
      </c>
    </row>
    <row r="945" spans="1:22" s="1360" customFormat="1" ht="63">
      <c r="A945" s="1386">
        <v>938</v>
      </c>
      <c r="B945" s="1365">
        <v>14</v>
      </c>
      <c r="C945" s="1365" t="s">
        <v>6513</v>
      </c>
      <c r="D945" s="1365"/>
      <c r="E945" s="1365"/>
      <c r="F945" s="1365"/>
      <c r="G945" s="1720" t="s">
        <v>7683</v>
      </c>
      <c r="H945" s="1365"/>
      <c r="I945" s="1365" t="s">
        <v>6501</v>
      </c>
      <c r="J945" s="1365" t="s">
        <v>7557</v>
      </c>
      <c r="K945" s="1365" t="s">
        <v>7558</v>
      </c>
      <c r="L945" s="1420">
        <v>8737</v>
      </c>
      <c r="M945" s="1420"/>
      <c r="N945" s="1417"/>
      <c r="O945" s="1417" t="s">
        <v>6515</v>
      </c>
      <c r="P945" s="1417"/>
      <c r="Q945" s="1417"/>
      <c r="R945" s="1417"/>
      <c r="S945" s="1365" t="s">
        <v>7650</v>
      </c>
      <c r="T945" s="1365"/>
      <c r="U945" s="1365"/>
      <c r="V945" s="1365">
        <v>2</v>
      </c>
    </row>
    <row r="946" spans="1:22" s="1360" customFormat="1" ht="110.25">
      <c r="A946" s="1446">
        <v>939</v>
      </c>
      <c r="B946" s="1365">
        <v>15</v>
      </c>
      <c r="C946" s="1365" t="s">
        <v>7559</v>
      </c>
      <c r="D946" s="1365"/>
      <c r="E946" s="1365"/>
      <c r="F946" s="1365"/>
      <c r="G946" s="1720" t="s">
        <v>7683</v>
      </c>
      <c r="H946" s="1365"/>
      <c r="I946" s="1365" t="s">
        <v>6567</v>
      </c>
      <c r="J946" s="1365">
        <v>22</v>
      </c>
      <c r="K946" s="1365">
        <v>74</v>
      </c>
      <c r="L946" s="1420">
        <v>894.7</v>
      </c>
      <c r="M946" s="1420"/>
      <c r="N946" s="1365" t="s">
        <v>858</v>
      </c>
      <c r="O946" s="1365" t="s">
        <v>192</v>
      </c>
      <c r="P946" s="1365"/>
      <c r="Q946" s="1365"/>
      <c r="R946" s="1365"/>
      <c r="S946" s="1417" t="s">
        <v>7560</v>
      </c>
      <c r="T946" s="1417"/>
      <c r="U946" s="1417"/>
      <c r="V946" s="1365">
        <v>2</v>
      </c>
    </row>
    <row r="947" spans="1:22" s="1360" customFormat="1" ht="126">
      <c r="A947" s="1386">
        <v>940</v>
      </c>
      <c r="B947" s="1365">
        <v>16</v>
      </c>
      <c r="C947" s="1340" t="s">
        <v>7561</v>
      </c>
      <c r="D947" s="1340"/>
      <c r="E947" s="1340"/>
      <c r="F947" s="1340"/>
      <c r="G947" s="1720" t="s">
        <v>7683</v>
      </c>
      <c r="H947" s="1340"/>
      <c r="I947" s="1340" t="s">
        <v>6567</v>
      </c>
      <c r="J947" s="1340">
        <v>40</v>
      </c>
      <c r="K947" s="1376" t="s">
        <v>7562</v>
      </c>
      <c r="L947" s="667">
        <v>1958</v>
      </c>
      <c r="M947" s="667"/>
      <c r="N947" s="1366" t="s">
        <v>1669</v>
      </c>
      <c r="O947" s="1366" t="s">
        <v>6446</v>
      </c>
      <c r="P947" s="1366"/>
      <c r="Q947" s="1366"/>
      <c r="R947" s="1366"/>
      <c r="S947" s="1340" t="s">
        <v>7651</v>
      </c>
      <c r="T947" s="1340"/>
      <c r="U947" s="1340"/>
      <c r="V947" s="1340">
        <v>6</v>
      </c>
    </row>
    <row r="948" spans="1:22" s="1360" customFormat="1" ht="110.25">
      <c r="A948" s="1446">
        <v>941</v>
      </c>
      <c r="B948" s="1365">
        <v>17</v>
      </c>
      <c r="C948" s="1340" t="s">
        <v>7563</v>
      </c>
      <c r="D948" s="1340"/>
      <c r="E948" s="1340"/>
      <c r="F948" s="1340"/>
      <c r="G948" s="1720" t="s">
        <v>7683</v>
      </c>
      <c r="H948" s="1340"/>
      <c r="I948" s="1340" t="s">
        <v>6567</v>
      </c>
      <c r="J948" s="1340">
        <v>51</v>
      </c>
      <c r="K948" s="1340">
        <v>35</v>
      </c>
      <c r="L948" s="667">
        <v>1642.1</v>
      </c>
      <c r="M948" s="667"/>
      <c r="N948" s="1366" t="s">
        <v>6568</v>
      </c>
      <c r="O948" s="1366" t="s">
        <v>6540</v>
      </c>
      <c r="P948" s="1366"/>
      <c r="Q948" s="1366"/>
      <c r="R948" s="1366"/>
      <c r="S948" s="1340" t="s">
        <v>7652</v>
      </c>
      <c r="T948" s="1340"/>
      <c r="U948" s="1340"/>
      <c r="V948" s="1340">
        <v>4</v>
      </c>
    </row>
    <row r="949" spans="1:22" s="1360" customFormat="1" ht="236.25">
      <c r="A949" s="1386">
        <v>942</v>
      </c>
      <c r="B949" s="1365">
        <v>18</v>
      </c>
      <c r="C949" s="1340" t="s">
        <v>7564</v>
      </c>
      <c r="D949" s="1340"/>
      <c r="E949" s="1340"/>
      <c r="F949" s="1340"/>
      <c r="G949" s="1720" t="s">
        <v>7683</v>
      </c>
      <c r="H949" s="1340"/>
      <c r="I949" s="1340" t="s">
        <v>6567</v>
      </c>
      <c r="J949" s="1367">
        <v>53</v>
      </c>
      <c r="K949" s="1367">
        <v>34</v>
      </c>
      <c r="L949" s="667">
        <v>31008</v>
      </c>
      <c r="M949" s="667"/>
      <c r="N949" s="1340" t="s">
        <v>754</v>
      </c>
      <c r="O949" s="1340" t="s">
        <v>6446</v>
      </c>
      <c r="P949" s="1340"/>
      <c r="Q949" s="1340"/>
      <c r="R949" s="1340"/>
      <c r="S949" s="1340" t="s">
        <v>7565</v>
      </c>
      <c r="T949" s="1340"/>
      <c r="U949" s="1340"/>
      <c r="V949" s="1340">
        <v>6</v>
      </c>
    </row>
    <row r="950" spans="1:22" s="1360" customFormat="1" ht="63">
      <c r="A950" s="1446">
        <v>943</v>
      </c>
      <c r="B950" s="1365">
        <v>19</v>
      </c>
      <c r="C950" s="1340" t="s">
        <v>7566</v>
      </c>
      <c r="D950" s="1340"/>
      <c r="E950" s="1340"/>
      <c r="F950" s="1340"/>
      <c r="G950" s="1720" t="s">
        <v>7683</v>
      </c>
      <c r="H950" s="1340"/>
      <c r="I950" s="1340" t="s">
        <v>6567</v>
      </c>
      <c r="J950" s="1340">
        <v>58</v>
      </c>
      <c r="K950" s="1376" t="s">
        <v>7567</v>
      </c>
      <c r="L950" s="1377">
        <v>351</v>
      </c>
      <c r="M950" s="1377"/>
      <c r="N950" s="1366" t="s">
        <v>1669</v>
      </c>
      <c r="O950" s="1366" t="s">
        <v>6446</v>
      </c>
      <c r="P950" s="1366"/>
      <c r="Q950" s="1366"/>
      <c r="R950" s="1366"/>
      <c r="S950" s="1340" t="s">
        <v>7568</v>
      </c>
      <c r="T950" s="1340"/>
      <c r="U950" s="1340"/>
      <c r="V950" s="1340">
        <v>6</v>
      </c>
    </row>
    <row r="951" spans="1:22" s="1360" customFormat="1" ht="47.25">
      <c r="A951" s="1386">
        <v>944</v>
      </c>
      <c r="B951" s="1365">
        <v>20</v>
      </c>
      <c r="C951" s="1340" t="s">
        <v>7569</v>
      </c>
      <c r="D951" s="1340"/>
      <c r="E951" s="1340"/>
      <c r="F951" s="1340"/>
      <c r="G951" s="1720" t="s">
        <v>7683</v>
      </c>
      <c r="H951" s="1340"/>
      <c r="I951" s="1340" t="s">
        <v>6567</v>
      </c>
      <c r="J951" s="1340">
        <v>63</v>
      </c>
      <c r="K951" s="1376" t="s">
        <v>7570</v>
      </c>
      <c r="L951" s="667">
        <v>1348.3</v>
      </c>
      <c r="M951" s="667"/>
      <c r="N951" s="1366" t="s">
        <v>6568</v>
      </c>
      <c r="O951" s="1366" t="s">
        <v>6540</v>
      </c>
      <c r="P951" s="1366"/>
      <c r="Q951" s="1366"/>
      <c r="R951" s="1366"/>
      <c r="S951" s="1340" t="s">
        <v>7571</v>
      </c>
      <c r="T951" s="1340"/>
      <c r="U951" s="1340"/>
      <c r="V951" s="1340">
        <v>4</v>
      </c>
    </row>
    <row r="952" spans="1:22" s="1360" customFormat="1" ht="31.5">
      <c r="A952" s="1446">
        <v>945</v>
      </c>
      <c r="B952" s="1365">
        <v>21</v>
      </c>
      <c r="C952" s="1340" t="s">
        <v>7566</v>
      </c>
      <c r="D952" s="1340"/>
      <c r="E952" s="1340"/>
      <c r="F952" s="1340"/>
      <c r="G952" s="1720" t="s">
        <v>7683</v>
      </c>
      <c r="H952" s="1340"/>
      <c r="I952" s="1340" t="s">
        <v>6567</v>
      </c>
      <c r="J952" s="1340">
        <v>74</v>
      </c>
      <c r="K952" s="1376" t="s">
        <v>7572</v>
      </c>
      <c r="L952" s="1377">
        <v>2000</v>
      </c>
      <c r="M952" s="1377"/>
      <c r="N952" s="1366" t="s">
        <v>858</v>
      </c>
      <c r="O952" s="1366" t="s">
        <v>6446</v>
      </c>
      <c r="P952" s="1366"/>
      <c r="Q952" s="1366"/>
      <c r="R952" s="1366"/>
      <c r="S952" s="1340" t="s">
        <v>7573</v>
      </c>
      <c r="T952" s="1340"/>
      <c r="U952" s="1340"/>
      <c r="V952" s="1340">
        <v>6</v>
      </c>
    </row>
    <row r="953" spans="1:22" s="1360" customFormat="1" ht="110.25">
      <c r="A953" s="1386">
        <v>946</v>
      </c>
      <c r="B953" s="1365">
        <v>22</v>
      </c>
      <c r="C953" s="1365" t="s">
        <v>7574</v>
      </c>
      <c r="D953" s="1365"/>
      <c r="E953" s="1365"/>
      <c r="F953" s="1365"/>
      <c r="G953" s="1720" t="s">
        <v>7683</v>
      </c>
      <c r="H953" s="1365"/>
      <c r="I953" s="1365" t="s">
        <v>6567</v>
      </c>
      <c r="J953" s="1425" t="s">
        <v>7572</v>
      </c>
      <c r="K953" s="1365">
        <v>74</v>
      </c>
      <c r="L953" s="1420">
        <v>1600</v>
      </c>
      <c r="M953" s="1420"/>
      <c r="N953" s="1365" t="s">
        <v>858</v>
      </c>
      <c r="O953" s="1365" t="s">
        <v>192</v>
      </c>
      <c r="P953" s="1365"/>
      <c r="Q953" s="1365"/>
      <c r="R953" s="1365"/>
      <c r="S953" s="1417" t="s">
        <v>7560</v>
      </c>
      <c r="T953" s="1417"/>
      <c r="U953" s="1417"/>
      <c r="V953" s="1365">
        <v>2</v>
      </c>
    </row>
    <row r="954" spans="1:22" s="1360" customFormat="1" ht="78.75">
      <c r="A954" s="1446">
        <v>947</v>
      </c>
      <c r="B954" s="1365">
        <v>23</v>
      </c>
      <c r="C954" s="1365" t="s">
        <v>7575</v>
      </c>
      <c r="D954" s="1365"/>
      <c r="E954" s="1365"/>
      <c r="F954" s="1365"/>
      <c r="G954" s="1720" t="s">
        <v>7683</v>
      </c>
      <c r="H954" s="1365"/>
      <c r="I954" s="1365" t="s">
        <v>6567</v>
      </c>
      <c r="J954" s="1425" t="s">
        <v>6616</v>
      </c>
      <c r="K954" s="1365">
        <v>74</v>
      </c>
      <c r="L954" s="1420">
        <v>2804.7</v>
      </c>
      <c r="M954" s="1420"/>
      <c r="N954" s="1365" t="s">
        <v>6611</v>
      </c>
      <c r="O954" s="1365" t="s">
        <v>7576</v>
      </c>
      <c r="P954" s="1365"/>
      <c r="Q954" s="1365"/>
      <c r="R954" s="1365"/>
      <c r="S954" s="1417" t="s">
        <v>7577</v>
      </c>
      <c r="T954" s="1417"/>
      <c r="U954" s="1417"/>
      <c r="V954" s="1365">
        <v>2</v>
      </c>
    </row>
    <row r="955" spans="1:22" s="1360" customFormat="1" ht="141.75">
      <c r="A955" s="1386">
        <v>948</v>
      </c>
      <c r="B955" s="1365">
        <v>24</v>
      </c>
      <c r="C955" s="1365" t="s">
        <v>7578</v>
      </c>
      <c r="D955" s="1365"/>
      <c r="E955" s="1365"/>
      <c r="F955" s="1365"/>
      <c r="G955" s="1720" t="s">
        <v>7683</v>
      </c>
      <c r="H955" s="1365"/>
      <c r="I955" s="1365" t="s">
        <v>6567</v>
      </c>
      <c r="J955" s="1425" t="s">
        <v>6520</v>
      </c>
      <c r="K955" s="1365">
        <v>74</v>
      </c>
      <c r="L955" s="1420">
        <v>62779.6</v>
      </c>
      <c r="M955" s="1420"/>
      <c r="N955" s="1365" t="s">
        <v>6611</v>
      </c>
      <c r="O955" s="1365" t="s">
        <v>6626</v>
      </c>
      <c r="P955" s="1365"/>
      <c r="Q955" s="1365"/>
      <c r="R955" s="1365"/>
      <c r="S955" s="1417" t="s">
        <v>7653</v>
      </c>
      <c r="T955" s="1417"/>
      <c r="U955" s="1417"/>
      <c r="V955" s="1365">
        <v>2</v>
      </c>
    </row>
    <row r="956" spans="1:22" s="1360" customFormat="1" ht="110.25">
      <c r="A956" s="1446">
        <v>949</v>
      </c>
      <c r="B956" s="1365">
        <v>25</v>
      </c>
      <c r="C956" s="1365" t="s">
        <v>7579</v>
      </c>
      <c r="D956" s="1365"/>
      <c r="E956" s="1365"/>
      <c r="F956" s="1365"/>
      <c r="G956" s="1720" t="s">
        <v>7683</v>
      </c>
      <c r="H956" s="1365"/>
      <c r="I956" s="1365" t="s">
        <v>6567</v>
      </c>
      <c r="J956" s="1365" t="s">
        <v>7580</v>
      </c>
      <c r="K956" s="1365">
        <v>63</v>
      </c>
      <c r="L956" s="1420">
        <v>18000</v>
      </c>
      <c r="M956" s="1420"/>
      <c r="N956" s="1365" t="s">
        <v>858</v>
      </c>
      <c r="O956" s="1365" t="s">
        <v>192</v>
      </c>
      <c r="P956" s="1365"/>
      <c r="Q956" s="1365"/>
      <c r="R956" s="1365"/>
      <c r="S956" s="1417" t="s">
        <v>7581</v>
      </c>
      <c r="T956" s="1417"/>
      <c r="U956" s="1417"/>
      <c r="V956" s="1365">
        <v>2</v>
      </c>
    </row>
    <row r="957" spans="1:22" s="1360" customFormat="1" ht="31.5">
      <c r="A957" s="1386">
        <v>950</v>
      </c>
      <c r="B957" s="1365">
        <v>26</v>
      </c>
      <c r="C957" s="1340" t="s">
        <v>7582</v>
      </c>
      <c r="D957" s="1340"/>
      <c r="E957" s="1340"/>
      <c r="F957" s="1340"/>
      <c r="G957" s="1720" t="s">
        <v>7683</v>
      </c>
      <c r="H957" s="1340"/>
      <c r="I957" s="1340" t="s">
        <v>6567</v>
      </c>
      <c r="J957" s="1340" t="s">
        <v>7580</v>
      </c>
      <c r="K957" s="1340">
        <v>63</v>
      </c>
      <c r="L957" s="667">
        <v>6000</v>
      </c>
      <c r="M957" s="667"/>
      <c r="N957" s="1340" t="s">
        <v>858</v>
      </c>
      <c r="O957" s="1340" t="s">
        <v>6446</v>
      </c>
      <c r="P957" s="1340"/>
      <c r="Q957" s="1340"/>
      <c r="R957" s="1340"/>
      <c r="S957" s="1366" t="s">
        <v>7583</v>
      </c>
      <c r="T957" s="1366"/>
      <c r="U957" s="1366"/>
      <c r="V957" s="1340">
        <v>6</v>
      </c>
    </row>
    <row r="958" spans="1:22" s="1360" customFormat="1" ht="110.25">
      <c r="A958" s="1446">
        <v>951</v>
      </c>
      <c r="B958" s="1365">
        <v>27</v>
      </c>
      <c r="C958" s="1365" t="s">
        <v>7584</v>
      </c>
      <c r="D958" s="1365"/>
      <c r="E958" s="1365"/>
      <c r="F958" s="1365"/>
      <c r="G958" s="1720" t="s">
        <v>7683</v>
      </c>
      <c r="H958" s="1365"/>
      <c r="I958" s="1365" t="s">
        <v>6631</v>
      </c>
      <c r="J958" s="1425" t="s">
        <v>7585</v>
      </c>
      <c r="K958" s="1365">
        <v>74</v>
      </c>
      <c r="L958" s="1420">
        <v>2498.3000000000002</v>
      </c>
      <c r="M958" s="1420"/>
      <c r="N958" s="1365" t="s">
        <v>858</v>
      </c>
      <c r="O958" s="1365" t="s">
        <v>192</v>
      </c>
      <c r="P958" s="1365"/>
      <c r="Q958" s="1365"/>
      <c r="R958" s="1365"/>
      <c r="S958" s="1417" t="s">
        <v>7560</v>
      </c>
      <c r="T958" s="1417"/>
      <c r="U958" s="1417"/>
      <c r="V958" s="1365">
        <v>2</v>
      </c>
    </row>
    <row r="959" spans="1:22" s="1360" customFormat="1" ht="47.25">
      <c r="A959" s="1386">
        <v>952</v>
      </c>
      <c r="B959" s="1365">
        <v>28</v>
      </c>
      <c r="C959" s="1365" t="s">
        <v>7586</v>
      </c>
      <c r="D959" s="1365"/>
      <c r="E959" s="1365"/>
      <c r="F959" s="1365"/>
      <c r="G959" s="1720" t="s">
        <v>7683</v>
      </c>
      <c r="H959" s="1365"/>
      <c r="I959" s="1365" t="s">
        <v>6681</v>
      </c>
      <c r="J959" s="1365">
        <v>38</v>
      </c>
      <c r="K959" s="1365" t="s">
        <v>7587</v>
      </c>
      <c r="L959" s="1426">
        <v>602</v>
      </c>
      <c r="M959" s="1426"/>
      <c r="N959" s="1417" t="s">
        <v>6831</v>
      </c>
      <c r="O959" s="1417" t="s">
        <v>192</v>
      </c>
      <c r="P959" s="1417"/>
      <c r="Q959" s="1417"/>
      <c r="R959" s="1417"/>
      <c r="S959" s="1365" t="s">
        <v>7588</v>
      </c>
      <c r="T959" s="1365"/>
      <c r="U959" s="1365"/>
      <c r="V959" s="1365">
        <v>2</v>
      </c>
    </row>
    <row r="960" spans="1:22" s="1360" customFormat="1" ht="47.25">
      <c r="A960" s="1446">
        <v>953</v>
      </c>
      <c r="B960" s="1365">
        <v>29</v>
      </c>
      <c r="C960" s="1365" t="s">
        <v>7589</v>
      </c>
      <c r="D960" s="1365"/>
      <c r="E960" s="1365"/>
      <c r="F960" s="1365"/>
      <c r="G960" s="1720" t="s">
        <v>7683</v>
      </c>
      <c r="H960" s="1365"/>
      <c r="I960" s="1365" t="s">
        <v>6681</v>
      </c>
      <c r="J960" s="1365">
        <v>46</v>
      </c>
      <c r="K960" s="1365">
        <v>1</v>
      </c>
      <c r="L960" s="1420">
        <v>4037</v>
      </c>
      <c r="M960" s="1420"/>
      <c r="N960" s="1417" t="s">
        <v>1955</v>
      </c>
      <c r="O960" s="1417" t="s">
        <v>192</v>
      </c>
      <c r="P960" s="1417"/>
      <c r="Q960" s="1417"/>
      <c r="R960" s="1417"/>
      <c r="S960" s="1365" t="s">
        <v>7590</v>
      </c>
      <c r="T960" s="1365"/>
      <c r="U960" s="1365"/>
      <c r="V960" s="1365">
        <v>2</v>
      </c>
    </row>
    <row r="961" spans="1:22" s="1360" customFormat="1" ht="47.25">
      <c r="A961" s="1386">
        <v>954</v>
      </c>
      <c r="B961" s="1365">
        <v>30</v>
      </c>
      <c r="C961" s="1365" t="s">
        <v>7589</v>
      </c>
      <c r="D961" s="1365"/>
      <c r="E961" s="1365"/>
      <c r="F961" s="1365"/>
      <c r="G961" s="1720" t="s">
        <v>7683</v>
      </c>
      <c r="H961" s="1365"/>
      <c r="I961" s="1365" t="s">
        <v>6681</v>
      </c>
      <c r="J961" s="1365">
        <v>46</v>
      </c>
      <c r="K961" s="1365">
        <v>2</v>
      </c>
      <c r="L961" s="1420">
        <v>2162.6999999999998</v>
      </c>
      <c r="M961" s="1420"/>
      <c r="N961" s="1417" t="s">
        <v>1955</v>
      </c>
      <c r="O961" s="1417" t="s">
        <v>192</v>
      </c>
      <c r="P961" s="1417"/>
      <c r="Q961" s="1417"/>
      <c r="R961" s="1417"/>
      <c r="S961" s="1365" t="s">
        <v>7590</v>
      </c>
      <c r="T961" s="1365"/>
      <c r="U961" s="1365"/>
      <c r="V961" s="1365">
        <v>2</v>
      </c>
    </row>
    <row r="962" spans="1:22" s="1360" customFormat="1" ht="47.25">
      <c r="A962" s="1446">
        <v>955</v>
      </c>
      <c r="B962" s="1365">
        <v>31</v>
      </c>
      <c r="C962" s="1365" t="s">
        <v>7589</v>
      </c>
      <c r="D962" s="1365"/>
      <c r="E962" s="1365"/>
      <c r="F962" s="1365"/>
      <c r="G962" s="1720" t="s">
        <v>7683</v>
      </c>
      <c r="H962" s="1365"/>
      <c r="I962" s="1365" t="s">
        <v>6681</v>
      </c>
      <c r="J962" s="1365">
        <v>46</v>
      </c>
      <c r="K962" s="1365">
        <v>4</v>
      </c>
      <c r="L962" s="1420">
        <v>26261.3</v>
      </c>
      <c r="M962" s="1420"/>
      <c r="N962" s="1417" t="s">
        <v>1955</v>
      </c>
      <c r="O962" s="1417" t="s">
        <v>192</v>
      </c>
      <c r="P962" s="1417"/>
      <c r="Q962" s="1417"/>
      <c r="R962" s="1417"/>
      <c r="S962" s="1365" t="s">
        <v>7590</v>
      </c>
      <c r="T962" s="1365"/>
      <c r="U962" s="1365"/>
      <c r="V962" s="1365">
        <v>2</v>
      </c>
    </row>
    <row r="963" spans="1:22" s="1360" customFormat="1" ht="47.25">
      <c r="A963" s="1386">
        <v>956</v>
      </c>
      <c r="B963" s="1365">
        <v>32</v>
      </c>
      <c r="C963" s="1365" t="s">
        <v>7589</v>
      </c>
      <c r="D963" s="1365"/>
      <c r="E963" s="1365"/>
      <c r="F963" s="1365"/>
      <c r="G963" s="1720" t="s">
        <v>7683</v>
      </c>
      <c r="H963" s="1365"/>
      <c r="I963" s="1365" t="s">
        <v>6681</v>
      </c>
      <c r="J963" s="1365">
        <v>47</v>
      </c>
      <c r="K963" s="1365">
        <v>1</v>
      </c>
      <c r="L963" s="1420">
        <v>204</v>
      </c>
      <c r="M963" s="1420"/>
      <c r="N963" s="1417" t="s">
        <v>1955</v>
      </c>
      <c r="O963" s="1417" t="s">
        <v>192</v>
      </c>
      <c r="P963" s="1417"/>
      <c r="Q963" s="1417"/>
      <c r="R963" s="1417"/>
      <c r="S963" s="1365" t="s">
        <v>7590</v>
      </c>
      <c r="T963" s="1365"/>
      <c r="U963" s="1365"/>
      <c r="V963" s="1365">
        <v>2</v>
      </c>
    </row>
    <row r="964" spans="1:22" s="1360" customFormat="1" ht="47.25">
      <c r="A964" s="1446">
        <v>957</v>
      </c>
      <c r="B964" s="1365">
        <v>33</v>
      </c>
      <c r="C964" s="1365" t="s">
        <v>7589</v>
      </c>
      <c r="D964" s="1365"/>
      <c r="E964" s="1365"/>
      <c r="F964" s="1365"/>
      <c r="G964" s="1720" t="s">
        <v>7683</v>
      </c>
      <c r="H964" s="1365"/>
      <c r="I964" s="1365" t="s">
        <v>6681</v>
      </c>
      <c r="J964" s="1365">
        <v>47</v>
      </c>
      <c r="K964" s="1365">
        <v>2</v>
      </c>
      <c r="L964" s="1420">
        <v>3490.9</v>
      </c>
      <c r="M964" s="1420"/>
      <c r="N964" s="1417" t="s">
        <v>1955</v>
      </c>
      <c r="O964" s="1417" t="s">
        <v>192</v>
      </c>
      <c r="P964" s="1417"/>
      <c r="Q964" s="1417"/>
      <c r="R964" s="1417"/>
      <c r="S964" s="1365" t="s">
        <v>7590</v>
      </c>
      <c r="T964" s="1365"/>
      <c r="U964" s="1365"/>
      <c r="V964" s="1365">
        <v>2</v>
      </c>
    </row>
    <row r="965" spans="1:22" s="1360" customFormat="1" ht="47.25">
      <c r="A965" s="1386">
        <v>958</v>
      </c>
      <c r="B965" s="1365">
        <v>34</v>
      </c>
      <c r="C965" s="1365" t="s">
        <v>7589</v>
      </c>
      <c r="D965" s="1365"/>
      <c r="E965" s="1365"/>
      <c r="F965" s="1365"/>
      <c r="G965" s="1720" t="s">
        <v>7683</v>
      </c>
      <c r="H965" s="1365"/>
      <c r="I965" s="1365" t="s">
        <v>6681</v>
      </c>
      <c r="J965" s="1365">
        <v>47</v>
      </c>
      <c r="K965" s="1365">
        <v>4</v>
      </c>
      <c r="L965" s="1420">
        <v>79003.8</v>
      </c>
      <c r="M965" s="1420"/>
      <c r="N965" s="1417" t="s">
        <v>1955</v>
      </c>
      <c r="O965" s="1417" t="s">
        <v>192</v>
      </c>
      <c r="P965" s="1417"/>
      <c r="Q965" s="1417"/>
      <c r="R965" s="1417"/>
      <c r="S965" s="1365" t="s">
        <v>7590</v>
      </c>
      <c r="T965" s="1365"/>
      <c r="U965" s="1365"/>
      <c r="V965" s="1365">
        <v>2</v>
      </c>
    </row>
    <row r="966" spans="1:22" s="1386" customFormat="1" ht="94.5">
      <c r="A966" s="1446">
        <v>959</v>
      </c>
      <c r="B966" s="1365">
        <v>35</v>
      </c>
      <c r="C966" s="1365" t="s">
        <v>7591</v>
      </c>
      <c r="D966" s="1365"/>
      <c r="E966" s="1365"/>
      <c r="F966" s="1365"/>
      <c r="G966" s="1720" t="s">
        <v>7683</v>
      </c>
      <c r="H966" s="1365"/>
      <c r="I966" s="1365" t="s">
        <v>7003</v>
      </c>
      <c r="J966" s="1365">
        <v>1</v>
      </c>
      <c r="K966" s="1365">
        <v>93</v>
      </c>
      <c r="L966" s="1420">
        <v>9324.4</v>
      </c>
      <c r="M966" s="1420"/>
      <c r="N966" s="1365"/>
      <c r="O966" s="1417" t="s">
        <v>7592</v>
      </c>
      <c r="P966" s="1417"/>
      <c r="Q966" s="1417"/>
      <c r="R966" s="1417"/>
      <c r="S966" s="1365" t="s">
        <v>7593</v>
      </c>
      <c r="T966" s="1365"/>
      <c r="U966" s="1365"/>
      <c r="V966" s="1365">
        <v>2</v>
      </c>
    </row>
    <row r="967" spans="1:22" s="1386" customFormat="1" ht="94.5">
      <c r="A967" s="1386">
        <v>960</v>
      </c>
      <c r="B967" s="1365">
        <v>36</v>
      </c>
      <c r="C967" s="1365" t="s">
        <v>7591</v>
      </c>
      <c r="D967" s="1365"/>
      <c r="E967" s="1365"/>
      <c r="F967" s="1365"/>
      <c r="G967" s="1720" t="s">
        <v>7683</v>
      </c>
      <c r="H967" s="1365"/>
      <c r="I967" s="1365" t="s">
        <v>7003</v>
      </c>
      <c r="J967" s="1365">
        <v>1</v>
      </c>
      <c r="K967" s="1365">
        <v>100</v>
      </c>
      <c r="L967" s="1420">
        <v>109.2</v>
      </c>
      <c r="M967" s="1420"/>
      <c r="N967" s="1365"/>
      <c r="O967" s="1417" t="s">
        <v>7592</v>
      </c>
      <c r="P967" s="1417"/>
      <c r="Q967" s="1417"/>
      <c r="R967" s="1417"/>
      <c r="S967" s="1365" t="s">
        <v>7593</v>
      </c>
      <c r="T967" s="1365"/>
      <c r="U967" s="1365"/>
      <c r="V967" s="1365">
        <v>2</v>
      </c>
    </row>
    <row r="968" spans="1:22" s="1360" customFormat="1" ht="94.5">
      <c r="A968" s="1446">
        <v>961</v>
      </c>
      <c r="B968" s="1365">
        <v>37</v>
      </c>
      <c r="C968" s="1365" t="s">
        <v>7591</v>
      </c>
      <c r="D968" s="1365"/>
      <c r="E968" s="1365"/>
      <c r="F968" s="1365"/>
      <c r="G968" s="1720" t="s">
        <v>7683</v>
      </c>
      <c r="H968" s="1365"/>
      <c r="I968" s="1365" t="s">
        <v>7003</v>
      </c>
      <c r="J968" s="1365">
        <v>1</v>
      </c>
      <c r="K968" s="1365">
        <v>101</v>
      </c>
      <c r="L968" s="1420">
        <v>9667.2000000000007</v>
      </c>
      <c r="M968" s="1420"/>
      <c r="N968" s="1365"/>
      <c r="O968" s="1417" t="s">
        <v>7592</v>
      </c>
      <c r="P968" s="1417"/>
      <c r="Q968" s="1417"/>
      <c r="R968" s="1417"/>
      <c r="S968" s="1427" t="s">
        <v>7593</v>
      </c>
      <c r="T968" s="1427"/>
      <c r="U968" s="1427"/>
      <c r="V968" s="1365">
        <v>2</v>
      </c>
    </row>
    <row r="969" spans="1:22" s="1360" customFormat="1" ht="94.5">
      <c r="A969" s="1386">
        <v>962</v>
      </c>
      <c r="B969" s="1365">
        <v>38</v>
      </c>
      <c r="C969" s="1365" t="s">
        <v>7591</v>
      </c>
      <c r="D969" s="1365"/>
      <c r="E969" s="1365"/>
      <c r="F969" s="1365"/>
      <c r="G969" s="1720" t="s">
        <v>7683</v>
      </c>
      <c r="H969" s="1365"/>
      <c r="I969" s="1365" t="s">
        <v>7003</v>
      </c>
      <c r="J969" s="1365">
        <v>1</v>
      </c>
      <c r="K969" s="1365">
        <v>105</v>
      </c>
      <c r="L969" s="1420">
        <v>894.9</v>
      </c>
      <c r="M969" s="1420"/>
      <c r="N969" s="1365"/>
      <c r="O969" s="1417" t="s">
        <v>7592</v>
      </c>
      <c r="P969" s="1417"/>
      <c r="Q969" s="1417"/>
      <c r="R969" s="1417"/>
      <c r="S969" s="1427" t="s">
        <v>7593</v>
      </c>
      <c r="T969" s="1427"/>
      <c r="U969" s="1427"/>
      <c r="V969" s="1365">
        <v>2</v>
      </c>
    </row>
    <row r="970" spans="1:22" s="1360" customFormat="1" ht="94.5">
      <c r="A970" s="1446">
        <v>963</v>
      </c>
      <c r="B970" s="1365">
        <v>39</v>
      </c>
      <c r="C970" s="1365" t="s">
        <v>7591</v>
      </c>
      <c r="D970" s="1365"/>
      <c r="E970" s="1365"/>
      <c r="F970" s="1365"/>
      <c r="G970" s="1720" t="s">
        <v>7683</v>
      </c>
      <c r="H970" s="1365"/>
      <c r="I970" s="1365" t="s">
        <v>7003</v>
      </c>
      <c r="J970" s="1365">
        <v>2</v>
      </c>
      <c r="K970" s="1365">
        <v>100</v>
      </c>
      <c r="L970" s="1420">
        <v>10505</v>
      </c>
      <c r="M970" s="1420"/>
      <c r="N970" s="1365"/>
      <c r="O970" s="1417" t="s">
        <v>7592</v>
      </c>
      <c r="P970" s="1417"/>
      <c r="Q970" s="1417"/>
      <c r="R970" s="1417"/>
      <c r="S970" s="1365" t="s">
        <v>7593</v>
      </c>
      <c r="T970" s="1365"/>
      <c r="U970" s="1365"/>
      <c r="V970" s="1365">
        <v>2</v>
      </c>
    </row>
    <row r="971" spans="1:22" s="1360" customFormat="1" ht="94.5">
      <c r="A971" s="1386">
        <v>964</v>
      </c>
      <c r="B971" s="1365">
        <v>40</v>
      </c>
      <c r="C971" s="1365" t="s">
        <v>7591</v>
      </c>
      <c r="D971" s="1365"/>
      <c r="E971" s="1365"/>
      <c r="F971" s="1365"/>
      <c r="G971" s="1720" t="s">
        <v>7683</v>
      </c>
      <c r="H971" s="1365"/>
      <c r="I971" s="1365" t="s">
        <v>7003</v>
      </c>
      <c r="J971" s="1365">
        <v>2</v>
      </c>
      <c r="K971" s="1365">
        <v>101</v>
      </c>
      <c r="L971" s="1420">
        <v>1492.4</v>
      </c>
      <c r="M971" s="1420"/>
      <c r="N971" s="1365"/>
      <c r="O971" s="1417" t="s">
        <v>7592</v>
      </c>
      <c r="P971" s="1417"/>
      <c r="Q971" s="1417"/>
      <c r="R971" s="1417"/>
      <c r="S971" s="1427" t="s">
        <v>7593</v>
      </c>
      <c r="T971" s="1427"/>
      <c r="U971" s="1427"/>
      <c r="V971" s="1365">
        <v>2</v>
      </c>
    </row>
    <row r="972" spans="1:22" s="1360" customFormat="1" ht="94.5">
      <c r="A972" s="1446">
        <v>965</v>
      </c>
      <c r="B972" s="1365">
        <v>41</v>
      </c>
      <c r="C972" s="1365" t="s">
        <v>7591</v>
      </c>
      <c r="D972" s="1365"/>
      <c r="E972" s="1365"/>
      <c r="F972" s="1365"/>
      <c r="G972" s="1720" t="s">
        <v>7683</v>
      </c>
      <c r="H972" s="1365"/>
      <c r="I972" s="1365" t="s">
        <v>7003</v>
      </c>
      <c r="J972" s="1365">
        <v>2</v>
      </c>
      <c r="K972" s="1365">
        <v>105</v>
      </c>
      <c r="L972" s="1420">
        <v>9885.4</v>
      </c>
      <c r="M972" s="1420"/>
      <c r="N972" s="1365"/>
      <c r="O972" s="1417" t="s">
        <v>7592</v>
      </c>
      <c r="P972" s="1417"/>
      <c r="Q972" s="1417"/>
      <c r="R972" s="1417"/>
      <c r="S972" s="1427" t="s">
        <v>7593</v>
      </c>
      <c r="T972" s="1427"/>
      <c r="U972" s="1427"/>
      <c r="V972" s="1365">
        <v>2</v>
      </c>
    </row>
    <row r="973" spans="1:22" s="1360" customFormat="1" ht="94.5">
      <c r="A973" s="1386">
        <v>966</v>
      </c>
      <c r="B973" s="1365">
        <v>42</v>
      </c>
      <c r="C973" s="1365" t="s">
        <v>7591</v>
      </c>
      <c r="D973" s="1365"/>
      <c r="E973" s="1365"/>
      <c r="F973" s="1365"/>
      <c r="G973" s="1720" t="s">
        <v>7683</v>
      </c>
      <c r="H973" s="1365"/>
      <c r="I973" s="1365" t="s">
        <v>7003</v>
      </c>
      <c r="J973" s="1365">
        <v>3</v>
      </c>
      <c r="K973" s="1365">
        <v>95</v>
      </c>
      <c r="L973" s="1420">
        <v>5801.7</v>
      </c>
      <c r="M973" s="1420"/>
      <c r="N973" s="1365"/>
      <c r="O973" s="1417" t="s">
        <v>7592</v>
      </c>
      <c r="P973" s="1417"/>
      <c r="Q973" s="1417"/>
      <c r="R973" s="1417"/>
      <c r="S973" s="1365" t="s">
        <v>7593</v>
      </c>
      <c r="T973" s="1365"/>
      <c r="U973" s="1365"/>
      <c r="V973" s="1365">
        <v>2</v>
      </c>
    </row>
    <row r="974" spans="1:22" s="1360" customFormat="1" ht="94.5">
      <c r="A974" s="1446">
        <v>967</v>
      </c>
      <c r="B974" s="1365">
        <v>43</v>
      </c>
      <c r="C974" s="1365" t="s">
        <v>7591</v>
      </c>
      <c r="D974" s="1365"/>
      <c r="E974" s="1365"/>
      <c r="F974" s="1365"/>
      <c r="G974" s="1720" t="s">
        <v>7683</v>
      </c>
      <c r="H974" s="1365"/>
      <c r="I974" s="1365" t="s">
        <v>7003</v>
      </c>
      <c r="J974" s="1365">
        <v>3</v>
      </c>
      <c r="K974" s="1365">
        <v>100</v>
      </c>
      <c r="L974" s="1420">
        <v>42985.7</v>
      </c>
      <c r="M974" s="1420"/>
      <c r="N974" s="1365"/>
      <c r="O974" s="1417" t="s">
        <v>7592</v>
      </c>
      <c r="P974" s="1417"/>
      <c r="Q974" s="1417"/>
      <c r="R974" s="1417"/>
      <c r="S974" s="1365" t="s">
        <v>7593</v>
      </c>
      <c r="T974" s="1365"/>
      <c r="U974" s="1365"/>
      <c r="V974" s="1365">
        <v>2</v>
      </c>
    </row>
    <row r="975" spans="1:22" s="1360" customFormat="1" ht="94.5">
      <c r="A975" s="1386">
        <v>968</v>
      </c>
      <c r="B975" s="1365">
        <v>44</v>
      </c>
      <c r="C975" s="1365" t="s">
        <v>7591</v>
      </c>
      <c r="D975" s="1365"/>
      <c r="E975" s="1365"/>
      <c r="F975" s="1365"/>
      <c r="G975" s="1720" t="s">
        <v>7683</v>
      </c>
      <c r="H975" s="1365"/>
      <c r="I975" s="1365" t="s">
        <v>7003</v>
      </c>
      <c r="J975" s="1365">
        <v>3</v>
      </c>
      <c r="K975" s="1365">
        <v>101</v>
      </c>
      <c r="L975" s="1420">
        <v>21224.3</v>
      </c>
      <c r="M975" s="1420"/>
      <c r="N975" s="1365"/>
      <c r="O975" s="1417" t="s">
        <v>7592</v>
      </c>
      <c r="P975" s="1417"/>
      <c r="Q975" s="1417"/>
      <c r="R975" s="1417"/>
      <c r="S975" s="1427" t="s">
        <v>7593</v>
      </c>
      <c r="T975" s="1427"/>
      <c r="U975" s="1427"/>
      <c r="V975" s="1365">
        <v>2</v>
      </c>
    </row>
    <row r="976" spans="1:22" s="1360" customFormat="1" ht="94.5">
      <c r="A976" s="1446">
        <v>969</v>
      </c>
      <c r="B976" s="1365">
        <v>45</v>
      </c>
      <c r="C976" s="1365" t="s">
        <v>7591</v>
      </c>
      <c r="D976" s="1365"/>
      <c r="E976" s="1365"/>
      <c r="F976" s="1365"/>
      <c r="G976" s="1720" t="s">
        <v>7683</v>
      </c>
      <c r="H976" s="1365"/>
      <c r="I976" s="1365" t="s">
        <v>7003</v>
      </c>
      <c r="J976" s="1365">
        <v>4</v>
      </c>
      <c r="K976" s="1365">
        <v>95</v>
      </c>
      <c r="L976" s="1420">
        <v>787.1</v>
      </c>
      <c r="M976" s="1420"/>
      <c r="N976" s="1365"/>
      <c r="O976" s="1417" t="s">
        <v>7592</v>
      </c>
      <c r="P976" s="1417"/>
      <c r="Q976" s="1417"/>
      <c r="R976" s="1417"/>
      <c r="S976" s="1365" t="s">
        <v>7593</v>
      </c>
      <c r="T976" s="1365"/>
      <c r="U976" s="1365"/>
      <c r="V976" s="1365">
        <v>2</v>
      </c>
    </row>
    <row r="977" spans="1:22" s="1360" customFormat="1" ht="94.5">
      <c r="A977" s="1386">
        <v>970</v>
      </c>
      <c r="B977" s="1365">
        <v>46</v>
      </c>
      <c r="C977" s="1365" t="s">
        <v>7591</v>
      </c>
      <c r="D977" s="1365"/>
      <c r="E977" s="1365"/>
      <c r="F977" s="1365"/>
      <c r="G977" s="1720" t="s">
        <v>7683</v>
      </c>
      <c r="H977" s="1365"/>
      <c r="I977" s="1365" t="s">
        <v>7003</v>
      </c>
      <c r="J977" s="1365">
        <v>4</v>
      </c>
      <c r="K977" s="1365">
        <v>100</v>
      </c>
      <c r="L977" s="1420">
        <v>18852.8</v>
      </c>
      <c r="M977" s="1420"/>
      <c r="N977" s="1365"/>
      <c r="O977" s="1417" t="s">
        <v>7592</v>
      </c>
      <c r="P977" s="1417"/>
      <c r="Q977" s="1417"/>
      <c r="R977" s="1417"/>
      <c r="S977" s="1365" t="s">
        <v>7593</v>
      </c>
      <c r="T977" s="1365"/>
      <c r="U977" s="1365"/>
      <c r="V977" s="1365">
        <v>2</v>
      </c>
    </row>
    <row r="978" spans="1:22" s="1360" customFormat="1" ht="94.5">
      <c r="A978" s="1446">
        <v>971</v>
      </c>
      <c r="B978" s="1365">
        <v>47</v>
      </c>
      <c r="C978" s="1365" t="s">
        <v>7591</v>
      </c>
      <c r="D978" s="1365"/>
      <c r="E978" s="1365"/>
      <c r="F978" s="1365"/>
      <c r="G978" s="1720" t="s">
        <v>7683</v>
      </c>
      <c r="H978" s="1365"/>
      <c r="I978" s="1365" t="s">
        <v>7003</v>
      </c>
      <c r="J978" s="1365">
        <v>4</v>
      </c>
      <c r="K978" s="1365">
        <v>101</v>
      </c>
      <c r="L978" s="1420">
        <v>14009.8</v>
      </c>
      <c r="M978" s="1420"/>
      <c r="N978" s="1365"/>
      <c r="O978" s="1417" t="s">
        <v>7592</v>
      </c>
      <c r="P978" s="1417"/>
      <c r="Q978" s="1417"/>
      <c r="R978" s="1417"/>
      <c r="S978" s="1427" t="s">
        <v>7593</v>
      </c>
      <c r="T978" s="1427"/>
      <c r="U978" s="1427"/>
      <c r="V978" s="1365">
        <v>2</v>
      </c>
    </row>
    <row r="979" spans="1:22" s="1360" customFormat="1" ht="94.5">
      <c r="A979" s="1386">
        <v>972</v>
      </c>
      <c r="B979" s="1365">
        <v>48</v>
      </c>
      <c r="C979" s="1365" t="s">
        <v>7591</v>
      </c>
      <c r="D979" s="1365"/>
      <c r="E979" s="1365"/>
      <c r="F979" s="1365"/>
      <c r="G979" s="1720" t="s">
        <v>7683</v>
      </c>
      <c r="H979" s="1365"/>
      <c r="I979" s="1365" t="s">
        <v>7003</v>
      </c>
      <c r="J979" s="1365">
        <v>5</v>
      </c>
      <c r="K979" s="1365">
        <v>100</v>
      </c>
      <c r="L979" s="1420">
        <v>71977.899999999994</v>
      </c>
      <c r="M979" s="1420"/>
      <c r="N979" s="1365"/>
      <c r="O979" s="1417" t="s">
        <v>7592</v>
      </c>
      <c r="P979" s="1417"/>
      <c r="Q979" s="1417"/>
      <c r="R979" s="1417"/>
      <c r="S979" s="1365" t="s">
        <v>7593</v>
      </c>
      <c r="T979" s="1365"/>
      <c r="U979" s="1365"/>
      <c r="V979" s="1365">
        <v>2</v>
      </c>
    </row>
    <row r="980" spans="1:22" s="1360" customFormat="1" ht="94.5">
      <c r="A980" s="1446">
        <v>973</v>
      </c>
      <c r="B980" s="1365">
        <v>49</v>
      </c>
      <c r="C980" s="1365" t="s">
        <v>7591</v>
      </c>
      <c r="D980" s="1365"/>
      <c r="E980" s="1365"/>
      <c r="F980" s="1365"/>
      <c r="G980" s="1720" t="s">
        <v>7683</v>
      </c>
      <c r="H980" s="1365"/>
      <c r="I980" s="1365" t="s">
        <v>7003</v>
      </c>
      <c r="J980" s="1365">
        <v>5</v>
      </c>
      <c r="K980" s="1365">
        <v>101</v>
      </c>
      <c r="L980" s="1420">
        <v>2068</v>
      </c>
      <c r="M980" s="1420"/>
      <c r="N980" s="1365"/>
      <c r="O980" s="1417" t="s">
        <v>7592</v>
      </c>
      <c r="P980" s="1417"/>
      <c r="Q980" s="1417"/>
      <c r="R980" s="1417"/>
      <c r="S980" s="1427" t="s">
        <v>7593</v>
      </c>
      <c r="T980" s="1427"/>
      <c r="U980" s="1427"/>
      <c r="V980" s="1365">
        <v>2</v>
      </c>
    </row>
    <row r="981" spans="1:22" s="1360" customFormat="1" ht="94.5">
      <c r="A981" s="1386">
        <v>974</v>
      </c>
      <c r="B981" s="1365">
        <v>50</v>
      </c>
      <c r="C981" s="1365" t="s">
        <v>7591</v>
      </c>
      <c r="D981" s="1365"/>
      <c r="E981" s="1365"/>
      <c r="F981" s="1365"/>
      <c r="G981" s="1720" t="s">
        <v>7683</v>
      </c>
      <c r="H981" s="1365"/>
      <c r="I981" s="1365" t="s">
        <v>7003</v>
      </c>
      <c r="J981" s="1365">
        <v>6</v>
      </c>
      <c r="K981" s="1365">
        <v>94</v>
      </c>
      <c r="L981" s="1420">
        <v>5552.8</v>
      </c>
      <c r="M981" s="1420"/>
      <c r="N981" s="1365"/>
      <c r="O981" s="1417" t="s">
        <v>7592</v>
      </c>
      <c r="P981" s="1417"/>
      <c r="Q981" s="1417"/>
      <c r="R981" s="1417"/>
      <c r="S981" s="1365" t="s">
        <v>7593</v>
      </c>
      <c r="T981" s="1365"/>
      <c r="U981" s="1365"/>
      <c r="V981" s="1365">
        <v>2</v>
      </c>
    </row>
    <row r="982" spans="1:22" s="1360" customFormat="1" ht="94.5">
      <c r="A982" s="1446">
        <v>975</v>
      </c>
      <c r="B982" s="1365">
        <v>51</v>
      </c>
      <c r="C982" s="1365" t="s">
        <v>7591</v>
      </c>
      <c r="D982" s="1365"/>
      <c r="E982" s="1365"/>
      <c r="F982" s="1365"/>
      <c r="G982" s="1720" t="s">
        <v>7683</v>
      </c>
      <c r="H982" s="1365"/>
      <c r="I982" s="1365" t="s">
        <v>7003</v>
      </c>
      <c r="J982" s="1365">
        <v>6</v>
      </c>
      <c r="K982" s="1365">
        <v>100</v>
      </c>
      <c r="L982" s="1420">
        <v>20892.8</v>
      </c>
      <c r="M982" s="1420"/>
      <c r="N982" s="1365"/>
      <c r="O982" s="1417" t="s">
        <v>7592</v>
      </c>
      <c r="P982" s="1417"/>
      <c r="Q982" s="1417"/>
      <c r="R982" s="1417"/>
      <c r="S982" s="1365" t="s">
        <v>7593</v>
      </c>
      <c r="T982" s="1365"/>
      <c r="U982" s="1365"/>
      <c r="V982" s="1365">
        <v>2</v>
      </c>
    </row>
    <row r="983" spans="1:22" s="1360" customFormat="1" ht="94.5">
      <c r="A983" s="1386">
        <v>976</v>
      </c>
      <c r="B983" s="1365">
        <v>52</v>
      </c>
      <c r="C983" s="1365" t="s">
        <v>7591</v>
      </c>
      <c r="D983" s="1365"/>
      <c r="E983" s="1365"/>
      <c r="F983" s="1365"/>
      <c r="G983" s="1720" t="s">
        <v>7683</v>
      </c>
      <c r="H983" s="1365"/>
      <c r="I983" s="1365" t="s">
        <v>7003</v>
      </c>
      <c r="J983" s="1365">
        <v>7</v>
      </c>
      <c r="K983" s="1365">
        <v>94</v>
      </c>
      <c r="L983" s="1420">
        <v>26417</v>
      </c>
      <c r="M983" s="1420"/>
      <c r="N983" s="1365"/>
      <c r="O983" s="1417" t="s">
        <v>7592</v>
      </c>
      <c r="P983" s="1417"/>
      <c r="Q983" s="1417"/>
      <c r="R983" s="1417"/>
      <c r="S983" s="1365" t="s">
        <v>7593</v>
      </c>
      <c r="T983" s="1365"/>
      <c r="U983" s="1365"/>
      <c r="V983" s="1365">
        <v>2</v>
      </c>
    </row>
    <row r="984" spans="1:22" s="1360" customFormat="1" ht="94.5">
      <c r="A984" s="1446">
        <v>977</v>
      </c>
      <c r="B984" s="1365">
        <v>53</v>
      </c>
      <c r="C984" s="1365" t="s">
        <v>7591</v>
      </c>
      <c r="D984" s="1365"/>
      <c r="E984" s="1365"/>
      <c r="F984" s="1365"/>
      <c r="G984" s="1720" t="s">
        <v>7683</v>
      </c>
      <c r="H984" s="1365"/>
      <c r="I984" s="1365" t="s">
        <v>7003</v>
      </c>
      <c r="J984" s="1365">
        <v>7</v>
      </c>
      <c r="K984" s="1365">
        <v>101</v>
      </c>
      <c r="L984" s="1420">
        <v>3720.4</v>
      </c>
      <c r="M984" s="1420"/>
      <c r="N984" s="1365"/>
      <c r="O984" s="1417" t="s">
        <v>7592</v>
      </c>
      <c r="P984" s="1417"/>
      <c r="Q984" s="1417"/>
      <c r="R984" s="1417"/>
      <c r="S984" s="1427" t="s">
        <v>7593</v>
      </c>
      <c r="T984" s="1427"/>
      <c r="U984" s="1427"/>
      <c r="V984" s="1365">
        <v>2</v>
      </c>
    </row>
    <row r="985" spans="1:22" s="1360" customFormat="1" ht="94.5">
      <c r="A985" s="1386">
        <v>978</v>
      </c>
      <c r="B985" s="1365">
        <v>54</v>
      </c>
      <c r="C985" s="1365" t="s">
        <v>7591</v>
      </c>
      <c r="D985" s="1365"/>
      <c r="E985" s="1365"/>
      <c r="F985" s="1365"/>
      <c r="G985" s="1720" t="s">
        <v>7683</v>
      </c>
      <c r="H985" s="1365"/>
      <c r="I985" s="1365" t="s">
        <v>7003</v>
      </c>
      <c r="J985" s="1365">
        <v>8</v>
      </c>
      <c r="K985" s="1365">
        <v>94</v>
      </c>
      <c r="L985" s="1420">
        <v>2159.6</v>
      </c>
      <c r="M985" s="1420"/>
      <c r="N985" s="1365"/>
      <c r="O985" s="1417" t="s">
        <v>7592</v>
      </c>
      <c r="P985" s="1417"/>
      <c r="Q985" s="1417"/>
      <c r="R985" s="1417"/>
      <c r="S985" s="1365" t="s">
        <v>7593</v>
      </c>
      <c r="T985" s="1365"/>
      <c r="U985" s="1365"/>
      <c r="V985" s="1365">
        <v>2</v>
      </c>
    </row>
    <row r="986" spans="1:22" s="1360" customFormat="1" ht="94.5">
      <c r="A986" s="1446">
        <v>979</v>
      </c>
      <c r="B986" s="1365">
        <v>55</v>
      </c>
      <c r="C986" s="1365" t="s">
        <v>7591</v>
      </c>
      <c r="D986" s="1365"/>
      <c r="E986" s="1365"/>
      <c r="F986" s="1365"/>
      <c r="G986" s="1720" t="s">
        <v>7683</v>
      </c>
      <c r="H986" s="1365"/>
      <c r="I986" s="1365" t="s">
        <v>7003</v>
      </c>
      <c r="J986" s="1365">
        <v>8</v>
      </c>
      <c r="K986" s="1365">
        <v>100</v>
      </c>
      <c r="L986" s="1420">
        <v>20204.400000000001</v>
      </c>
      <c r="M986" s="1420"/>
      <c r="N986" s="1365"/>
      <c r="O986" s="1417" t="s">
        <v>7592</v>
      </c>
      <c r="P986" s="1417"/>
      <c r="Q986" s="1417"/>
      <c r="R986" s="1417"/>
      <c r="S986" s="1365" t="s">
        <v>7593</v>
      </c>
      <c r="T986" s="1365"/>
      <c r="U986" s="1365"/>
      <c r="V986" s="1365">
        <v>2</v>
      </c>
    </row>
    <row r="987" spans="1:22" s="1360" customFormat="1" ht="94.5">
      <c r="A987" s="1386">
        <v>980</v>
      </c>
      <c r="B987" s="1365">
        <v>56</v>
      </c>
      <c r="C987" s="1365" t="s">
        <v>7591</v>
      </c>
      <c r="D987" s="1365"/>
      <c r="E987" s="1365"/>
      <c r="F987" s="1365"/>
      <c r="G987" s="1720" t="s">
        <v>7683</v>
      </c>
      <c r="H987" s="1365"/>
      <c r="I987" s="1365" t="s">
        <v>7003</v>
      </c>
      <c r="J987" s="1365">
        <v>9</v>
      </c>
      <c r="K987" s="1365">
        <v>94</v>
      </c>
      <c r="L987" s="1420">
        <v>6166</v>
      </c>
      <c r="M987" s="1420"/>
      <c r="N987" s="1365"/>
      <c r="O987" s="1417" t="s">
        <v>7592</v>
      </c>
      <c r="P987" s="1417"/>
      <c r="Q987" s="1417"/>
      <c r="R987" s="1417"/>
      <c r="S987" s="1365" t="s">
        <v>7593</v>
      </c>
      <c r="T987" s="1365"/>
      <c r="U987" s="1365"/>
      <c r="V987" s="1365">
        <v>2</v>
      </c>
    </row>
    <row r="988" spans="1:22" s="1360" customFormat="1" ht="94.5">
      <c r="A988" s="1446">
        <v>981</v>
      </c>
      <c r="B988" s="1365">
        <v>57</v>
      </c>
      <c r="C988" s="1365" t="s">
        <v>7591</v>
      </c>
      <c r="D988" s="1365"/>
      <c r="E988" s="1365"/>
      <c r="F988" s="1365"/>
      <c r="G988" s="1720" t="s">
        <v>7683</v>
      </c>
      <c r="H988" s="1365"/>
      <c r="I988" s="1365" t="s">
        <v>7003</v>
      </c>
      <c r="J988" s="1365">
        <v>9</v>
      </c>
      <c r="K988" s="1365">
        <v>100</v>
      </c>
      <c r="L988" s="1420">
        <v>18057</v>
      </c>
      <c r="M988" s="1420"/>
      <c r="N988" s="1365"/>
      <c r="O988" s="1417" t="s">
        <v>7592</v>
      </c>
      <c r="P988" s="1417"/>
      <c r="Q988" s="1417"/>
      <c r="R988" s="1417"/>
      <c r="S988" s="1427" t="s">
        <v>7593</v>
      </c>
      <c r="T988" s="1427"/>
      <c r="U988" s="1427"/>
      <c r="V988" s="1365">
        <v>2</v>
      </c>
    </row>
    <row r="989" spans="1:22" s="1360" customFormat="1" ht="94.5">
      <c r="A989" s="1386">
        <v>982</v>
      </c>
      <c r="B989" s="1365">
        <v>58</v>
      </c>
      <c r="C989" s="1365" t="s">
        <v>7591</v>
      </c>
      <c r="D989" s="1365"/>
      <c r="E989" s="1365"/>
      <c r="F989" s="1365"/>
      <c r="G989" s="1720" t="s">
        <v>7683</v>
      </c>
      <c r="H989" s="1365"/>
      <c r="I989" s="1365" t="s">
        <v>7003</v>
      </c>
      <c r="J989" s="1365">
        <v>10</v>
      </c>
      <c r="K989" s="1365">
        <v>94</v>
      </c>
      <c r="L989" s="1420">
        <v>4366.2</v>
      </c>
      <c r="M989" s="1420"/>
      <c r="N989" s="1365"/>
      <c r="O989" s="1417" t="s">
        <v>7592</v>
      </c>
      <c r="P989" s="1417"/>
      <c r="Q989" s="1417"/>
      <c r="R989" s="1417"/>
      <c r="S989" s="1365" t="s">
        <v>7593</v>
      </c>
      <c r="T989" s="1365"/>
      <c r="U989" s="1365"/>
      <c r="V989" s="1365">
        <v>2</v>
      </c>
    </row>
    <row r="990" spans="1:22" s="1360" customFormat="1" ht="94.5">
      <c r="A990" s="1446">
        <v>983</v>
      </c>
      <c r="B990" s="1365">
        <v>59</v>
      </c>
      <c r="C990" s="1365" t="s">
        <v>7591</v>
      </c>
      <c r="D990" s="1365"/>
      <c r="E990" s="1365"/>
      <c r="F990" s="1365"/>
      <c r="G990" s="1720" t="s">
        <v>7683</v>
      </c>
      <c r="H990" s="1365"/>
      <c r="I990" s="1365" t="s">
        <v>7003</v>
      </c>
      <c r="J990" s="1365">
        <v>10</v>
      </c>
      <c r="K990" s="1365">
        <v>100</v>
      </c>
      <c r="L990" s="1420">
        <v>232.9</v>
      </c>
      <c r="M990" s="1420"/>
      <c r="N990" s="1365"/>
      <c r="O990" s="1417" t="s">
        <v>7592</v>
      </c>
      <c r="P990" s="1417"/>
      <c r="Q990" s="1417"/>
      <c r="R990" s="1417"/>
      <c r="S990" s="1427" t="s">
        <v>7593</v>
      </c>
      <c r="T990" s="1427"/>
      <c r="U990" s="1427"/>
      <c r="V990" s="1365">
        <v>2</v>
      </c>
    </row>
    <row r="991" spans="1:22" s="1360" customFormat="1" ht="94.5">
      <c r="A991" s="1386">
        <v>984</v>
      </c>
      <c r="B991" s="1365">
        <v>60</v>
      </c>
      <c r="C991" s="1365" t="s">
        <v>7591</v>
      </c>
      <c r="D991" s="1365"/>
      <c r="E991" s="1365"/>
      <c r="F991" s="1365"/>
      <c r="G991" s="1720" t="s">
        <v>7683</v>
      </c>
      <c r="H991" s="1365"/>
      <c r="I991" s="1365" t="s">
        <v>7003</v>
      </c>
      <c r="J991" s="1365">
        <v>11</v>
      </c>
      <c r="K991" s="1365">
        <v>94</v>
      </c>
      <c r="L991" s="1420">
        <v>60153.8</v>
      </c>
      <c r="M991" s="1420"/>
      <c r="N991" s="1365"/>
      <c r="O991" s="1417" t="s">
        <v>7592</v>
      </c>
      <c r="P991" s="1417"/>
      <c r="Q991" s="1417"/>
      <c r="R991" s="1417"/>
      <c r="S991" s="1365" t="s">
        <v>7593</v>
      </c>
      <c r="T991" s="1365"/>
      <c r="U991" s="1365"/>
      <c r="V991" s="1365">
        <v>2</v>
      </c>
    </row>
    <row r="992" spans="1:22" s="1360" customFormat="1" ht="94.5">
      <c r="A992" s="1446">
        <v>985</v>
      </c>
      <c r="B992" s="1365">
        <v>61</v>
      </c>
      <c r="C992" s="1365" t="s">
        <v>7591</v>
      </c>
      <c r="D992" s="1365"/>
      <c r="E992" s="1365"/>
      <c r="F992" s="1365"/>
      <c r="G992" s="1720" t="s">
        <v>7683</v>
      </c>
      <c r="H992" s="1365"/>
      <c r="I992" s="1365" t="s">
        <v>7003</v>
      </c>
      <c r="J992" s="1365">
        <v>12</v>
      </c>
      <c r="K992" s="1365">
        <v>94</v>
      </c>
      <c r="L992" s="1420">
        <v>1030.0999999999999</v>
      </c>
      <c r="M992" s="1420"/>
      <c r="N992" s="1365"/>
      <c r="O992" s="1417" t="s">
        <v>7592</v>
      </c>
      <c r="P992" s="1417"/>
      <c r="Q992" s="1417"/>
      <c r="R992" s="1417"/>
      <c r="S992" s="1365" t="s">
        <v>7593</v>
      </c>
      <c r="T992" s="1365"/>
      <c r="U992" s="1365"/>
      <c r="V992" s="1365">
        <v>2</v>
      </c>
    </row>
    <row r="993" spans="1:22" s="1360" customFormat="1" ht="94.5">
      <c r="A993" s="1386">
        <v>986</v>
      </c>
      <c r="B993" s="1365">
        <v>62</v>
      </c>
      <c r="C993" s="1365" t="s">
        <v>7591</v>
      </c>
      <c r="D993" s="1365"/>
      <c r="E993" s="1365"/>
      <c r="F993" s="1365"/>
      <c r="G993" s="1720" t="s">
        <v>7683</v>
      </c>
      <c r="H993" s="1365"/>
      <c r="I993" s="1365" t="s">
        <v>7003</v>
      </c>
      <c r="J993" s="1365">
        <v>17</v>
      </c>
      <c r="K993" s="1365">
        <v>101</v>
      </c>
      <c r="L993" s="1420">
        <v>9441.7000000000007</v>
      </c>
      <c r="M993" s="1420"/>
      <c r="N993" s="1365"/>
      <c r="O993" s="1417" t="s">
        <v>7592</v>
      </c>
      <c r="P993" s="1417"/>
      <c r="Q993" s="1417"/>
      <c r="R993" s="1417"/>
      <c r="S993" s="1427" t="s">
        <v>7593</v>
      </c>
      <c r="T993" s="1427"/>
      <c r="U993" s="1427"/>
      <c r="V993" s="1365">
        <v>2</v>
      </c>
    </row>
    <row r="994" spans="1:22" s="1360" customFormat="1" ht="94.5">
      <c r="A994" s="1446">
        <v>987</v>
      </c>
      <c r="B994" s="1365">
        <v>63</v>
      </c>
      <c r="C994" s="1365" t="s">
        <v>7591</v>
      </c>
      <c r="D994" s="1365"/>
      <c r="E994" s="1365"/>
      <c r="F994" s="1365"/>
      <c r="G994" s="1720" t="s">
        <v>7683</v>
      </c>
      <c r="H994" s="1365"/>
      <c r="I994" s="1365" t="s">
        <v>7003</v>
      </c>
      <c r="J994" s="1365">
        <v>20</v>
      </c>
      <c r="K994" s="1365">
        <v>101</v>
      </c>
      <c r="L994" s="1420">
        <v>21326.2</v>
      </c>
      <c r="M994" s="1420"/>
      <c r="N994" s="1365"/>
      <c r="O994" s="1417" t="s">
        <v>7592</v>
      </c>
      <c r="P994" s="1417"/>
      <c r="Q994" s="1417"/>
      <c r="R994" s="1417"/>
      <c r="S994" s="1427" t="s">
        <v>7593</v>
      </c>
      <c r="T994" s="1427"/>
      <c r="U994" s="1427"/>
      <c r="V994" s="1365">
        <v>2</v>
      </c>
    </row>
    <row r="995" spans="1:22" s="1360" customFormat="1" ht="94.5">
      <c r="A995" s="1386">
        <v>988</v>
      </c>
      <c r="B995" s="1365">
        <v>64</v>
      </c>
      <c r="C995" s="1365" t="s">
        <v>7591</v>
      </c>
      <c r="D995" s="1365"/>
      <c r="E995" s="1365"/>
      <c r="F995" s="1365"/>
      <c r="G995" s="1720" t="s">
        <v>7683</v>
      </c>
      <c r="H995" s="1365"/>
      <c r="I995" s="1365" t="s">
        <v>7003</v>
      </c>
      <c r="J995" s="1365">
        <v>21</v>
      </c>
      <c r="K995" s="1365">
        <v>101</v>
      </c>
      <c r="L995" s="1420">
        <v>10833.9</v>
      </c>
      <c r="M995" s="1420"/>
      <c r="N995" s="1365"/>
      <c r="O995" s="1417" t="s">
        <v>7592</v>
      </c>
      <c r="P995" s="1417"/>
      <c r="Q995" s="1417"/>
      <c r="R995" s="1417"/>
      <c r="S995" s="1427" t="s">
        <v>7593</v>
      </c>
      <c r="T995" s="1427"/>
      <c r="U995" s="1427"/>
      <c r="V995" s="1365">
        <v>2</v>
      </c>
    </row>
    <row r="996" spans="1:22" s="1360" customFormat="1" ht="110.25">
      <c r="A996" s="1446">
        <v>989</v>
      </c>
      <c r="B996" s="1365">
        <v>65</v>
      </c>
      <c r="C996" s="1365" t="s">
        <v>7594</v>
      </c>
      <c r="D996" s="1365"/>
      <c r="E996" s="1365"/>
      <c r="F996" s="1365"/>
      <c r="G996" s="1720" t="s">
        <v>7683</v>
      </c>
      <c r="H996" s="1365"/>
      <c r="I996" s="1365" t="s">
        <v>7114</v>
      </c>
      <c r="J996" s="1428" t="s">
        <v>7595</v>
      </c>
      <c r="K996" s="1365" t="s">
        <v>7596</v>
      </c>
      <c r="L996" s="1429">
        <v>191344.9</v>
      </c>
      <c r="M996" s="1429"/>
      <c r="N996" s="1365" t="s">
        <v>7598</v>
      </c>
      <c r="O996" s="1428" t="s">
        <v>7597</v>
      </c>
      <c r="P996" s="1428"/>
      <c r="Q996" s="1428"/>
      <c r="R996" s="1428"/>
      <c r="S996" s="1365" t="s">
        <v>7599</v>
      </c>
      <c r="T996" s="1365"/>
      <c r="U996" s="1365"/>
      <c r="V996" s="1365">
        <v>2</v>
      </c>
    </row>
    <row r="997" spans="1:22" s="1360" customFormat="1" ht="126">
      <c r="A997" s="1386">
        <v>990</v>
      </c>
      <c r="B997" s="1365">
        <v>66</v>
      </c>
      <c r="C997" s="1388" t="s">
        <v>7600</v>
      </c>
      <c r="D997" s="1388"/>
      <c r="E997" s="1388"/>
      <c r="F997" s="1388"/>
      <c r="G997" s="1720" t="s">
        <v>7683</v>
      </c>
      <c r="H997" s="1388"/>
      <c r="I997" s="1388" t="s">
        <v>7310</v>
      </c>
      <c r="J997" s="1388">
        <v>81</v>
      </c>
      <c r="K997" s="1388" t="s">
        <v>7601</v>
      </c>
      <c r="L997" s="1405">
        <v>214196</v>
      </c>
      <c r="M997" s="1405"/>
      <c r="N997" s="1366"/>
      <c r="O997" s="1366" t="s">
        <v>6446</v>
      </c>
      <c r="P997" s="1366"/>
      <c r="Q997" s="1366"/>
      <c r="R997" s="1366"/>
      <c r="S997" s="1348" t="s">
        <v>7602</v>
      </c>
      <c r="T997" s="1348"/>
      <c r="U997" s="1348"/>
      <c r="V997" s="1340">
        <v>6</v>
      </c>
    </row>
    <row r="998" spans="1:22" s="1360" customFormat="1" ht="157.5">
      <c r="A998" s="1446">
        <v>991</v>
      </c>
      <c r="B998" s="1365">
        <v>67</v>
      </c>
      <c r="C998" s="1402" t="s">
        <v>7603</v>
      </c>
      <c r="D998" s="1402"/>
      <c r="E998" s="1402"/>
      <c r="F998" s="1402"/>
      <c r="G998" s="1720" t="s">
        <v>7683</v>
      </c>
      <c r="H998" s="1402"/>
      <c r="I998" s="1388" t="s">
        <v>7310</v>
      </c>
      <c r="J998" s="1340" t="s">
        <v>7604</v>
      </c>
      <c r="K998" s="1340" t="s">
        <v>7605</v>
      </c>
      <c r="L998" s="667">
        <v>3617</v>
      </c>
      <c r="M998" s="667"/>
      <c r="N998" s="1366"/>
      <c r="O998" s="1366" t="s">
        <v>6414</v>
      </c>
      <c r="P998" s="1366"/>
      <c r="Q998" s="1366"/>
      <c r="R998" s="1366"/>
      <c r="S998" s="1430" t="s">
        <v>7606</v>
      </c>
      <c r="T998" s="1430"/>
      <c r="U998" s="1430"/>
      <c r="V998" s="1340" t="s">
        <v>6548</v>
      </c>
    </row>
    <row r="999" spans="1:22" s="1360" customFormat="1" ht="94.5">
      <c r="A999" s="1386">
        <v>992</v>
      </c>
      <c r="B999" s="1365">
        <v>68</v>
      </c>
      <c r="C999" s="1340" t="s">
        <v>7417</v>
      </c>
      <c r="D999" s="1340"/>
      <c r="E999" s="1340"/>
      <c r="F999" s="1340"/>
      <c r="G999" s="1720" t="s">
        <v>7683</v>
      </c>
      <c r="H999" s="1340"/>
      <c r="I999" s="1340" t="s">
        <v>7387</v>
      </c>
      <c r="J999" s="1366">
        <v>1</v>
      </c>
      <c r="K999" s="1366">
        <v>14</v>
      </c>
      <c r="L999" s="667">
        <v>105.6</v>
      </c>
      <c r="M999" s="667"/>
      <c r="N999" s="1366"/>
      <c r="O999" s="1366" t="s">
        <v>6414</v>
      </c>
      <c r="P999" s="1366"/>
      <c r="Q999" s="1366"/>
      <c r="R999" s="1366"/>
      <c r="S999" s="1340" t="s">
        <v>7607</v>
      </c>
      <c r="T999" s="1340"/>
      <c r="U999" s="1340"/>
      <c r="V999" s="1368" t="s">
        <v>6413</v>
      </c>
    </row>
    <row r="1000" spans="1:22" s="1360" customFormat="1">
      <c r="A1000" s="1446">
        <v>993</v>
      </c>
      <c r="B1000" s="1365">
        <v>69</v>
      </c>
      <c r="C1000" s="1365" t="s">
        <v>7608</v>
      </c>
      <c r="D1000" s="1365"/>
      <c r="E1000" s="1365"/>
      <c r="F1000" s="1365"/>
      <c r="G1000" s="1720" t="s">
        <v>7683</v>
      </c>
      <c r="H1000" s="1365"/>
      <c r="I1000" s="1365" t="s">
        <v>7387</v>
      </c>
      <c r="J1000" s="1365">
        <v>31</v>
      </c>
      <c r="K1000" s="1365">
        <v>1</v>
      </c>
      <c r="L1000" s="1420">
        <v>42322.8</v>
      </c>
      <c r="M1000" s="1420"/>
      <c r="N1000" s="1417"/>
      <c r="O1000" s="1417" t="s">
        <v>6515</v>
      </c>
      <c r="P1000" s="1417"/>
      <c r="Q1000" s="1417"/>
      <c r="R1000" s="1417"/>
      <c r="S1000" s="1365" t="s">
        <v>192</v>
      </c>
      <c r="T1000" s="1365"/>
      <c r="U1000" s="1365"/>
      <c r="V1000" s="1365">
        <v>2</v>
      </c>
    </row>
    <row r="1001" spans="1:22" s="1360" customFormat="1">
      <c r="A1001" s="1386">
        <v>994</v>
      </c>
      <c r="B1001" s="1365">
        <v>70</v>
      </c>
      <c r="C1001" s="1365" t="s">
        <v>7591</v>
      </c>
      <c r="D1001" s="1365"/>
      <c r="E1001" s="1365"/>
      <c r="F1001" s="1365"/>
      <c r="G1001" s="1720" t="s">
        <v>7683</v>
      </c>
      <c r="H1001" s="1365"/>
      <c r="I1001" s="1365" t="s">
        <v>7387</v>
      </c>
      <c r="J1001" s="1365">
        <v>31</v>
      </c>
      <c r="K1001" s="1365">
        <v>2</v>
      </c>
      <c r="L1001" s="1420">
        <v>2296.8000000000002</v>
      </c>
      <c r="M1001" s="1420"/>
      <c r="N1001" s="1417"/>
      <c r="O1001" s="1417" t="s">
        <v>6515</v>
      </c>
      <c r="P1001" s="1417"/>
      <c r="Q1001" s="1417"/>
      <c r="R1001" s="1417"/>
      <c r="S1001" s="1365" t="s">
        <v>192</v>
      </c>
      <c r="T1001" s="1365"/>
      <c r="U1001" s="1365"/>
      <c r="V1001" s="1365">
        <v>2</v>
      </c>
    </row>
    <row r="1002" spans="1:22" s="1360" customFormat="1">
      <c r="A1002" s="1446">
        <v>995</v>
      </c>
      <c r="B1002" s="1365">
        <v>71</v>
      </c>
      <c r="C1002" s="1365" t="s">
        <v>7591</v>
      </c>
      <c r="D1002" s="1365"/>
      <c r="E1002" s="1365"/>
      <c r="F1002" s="1365"/>
      <c r="G1002" s="1720" t="s">
        <v>7683</v>
      </c>
      <c r="H1002" s="1365"/>
      <c r="I1002" s="1365" t="s">
        <v>7387</v>
      </c>
      <c r="J1002" s="1365">
        <v>31</v>
      </c>
      <c r="K1002" s="1365">
        <v>3</v>
      </c>
      <c r="L1002" s="1420">
        <v>57797.3</v>
      </c>
      <c r="M1002" s="1420"/>
      <c r="N1002" s="1417"/>
      <c r="O1002" s="1417" t="s">
        <v>6515</v>
      </c>
      <c r="P1002" s="1417"/>
      <c r="Q1002" s="1417"/>
      <c r="R1002" s="1417"/>
      <c r="S1002" s="1365" t="s">
        <v>192</v>
      </c>
      <c r="T1002" s="1365"/>
      <c r="U1002" s="1365"/>
      <c r="V1002" s="1365">
        <v>2</v>
      </c>
    </row>
    <row r="1003" spans="1:22" s="1386" customFormat="1">
      <c r="A1003" s="1386">
        <v>996</v>
      </c>
      <c r="B1003" s="1365">
        <v>72</v>
      </c>
      <c r="C1003" s="1365" t="s">
        <v>7591</v>
      </c>
      <c r="D1003" s="1365"/>
      <c r="E1003" s="1365"/>
      <c r="F1003" s="1365"/>
      <c r="G1003" s="1720" t="s">
        <v>7683</v>
      </c>
      <c r="H1003" s="1365"/>
      <c r="I1003" s="1365" t="s">
        <v>7387</v>
      </c>
      <c r="J1003" s="1365">
        <v>32</v>
      </c>
      <c r="K1003" s="1365">
        <v>1</v>
      </c>
      <c r="L1003" s="1420">
        <v>83311</v>
      </c>
      <c r="M1003" s="1420"/>
      <c r="N1003" s="1417"/>
      <c r="O1003" s="1417" t="s">
        <v>6515</v>
      </c>
      <c r="P1003" s="1417"/>
      <c r="Q1003" s="1417"/>
      <c r="R1003" s="1417"/>
      <c r="S1003" s="1365" t="s">
        <v>192</v>
      </c>
      <c r="T1003" s="1365"/>
      <c r="U1003" s="1365"/>
      <c r="V1003" s="1365">
        <v>2</v>
      </c>
    </row>
    <row r="1004" spans="1:22" s="1386" customFormat="1">
      <c r="A1004" s="1446">
        <v>997</v>
      </c>
      <c r="B1004" s="1365">
        <v>73</v>
      </c>
      <c r="C1004" s="1365" t="s">
        <v>7591</v>
      </c>
      <c r="D1004" s="1365"/>
      <c r="E1004" s="1365"/>
      <c r="F1004" s="1365"/>
      <c r="G1004" s="1720" t="s">
        <v>7683</v>
      </c>
      <c r="H1004" s="1365"/>
      <c r="I1004" s="1365" t="s">
        <v>7387</v>
      </c>
      <c r="J1004" s="1365">
        <v>32</v>
      </c>
      <c r="K1004" s="1365">
        <v>2</v>
      </c>
      <c r="L1004" s="1420">
        <v>8035.7</v>
      </c>
      <c r="M1004" s="1420"/>
      <c r="N1004" s="1417"/>
      <c r="O1004" s="1417" t="s">
        <v>6515</v>
      </c>
      <c r="P1004" s="1417"/>
      <c r="Q1004" s="1417"/>
      <c r="R1004" s="1417"/>
      <c r="S1004" s="1365" t="s">
        <v>192</v>
      </c>
      <c r="T1004" s="1365"/>
      <c r="U1004" s="1365"/>
      <c r="V1004" s="1365">
        <v>2</v>
      </c>
    </row>
    <row r="1005" spans="1:22" s="1360" customFormat="1">
      <c r="A1005" s="1386">
        <v>998</v>
      </c>
      <c r="B1005" s="1365">
        <v>74</v>
      </c>
      <c r="C1005" s="1365" t="s">
        <v>7591</v>
      </c>
      <c r="D1005" s="1365"/>
      <c r="E1005" s="1365"/>
      <c r="F1005" s="1365"/>
      <c r="G1005" s="1720" t="s">
        <v>7683</v>
      </c>
      <c r="H1005" s="1365"/>
      <c r="I1005" s="1365" t="s">
        <v>7387</v>
      </c>
      <c r="J1005" s="1365">
        <v>32</v>
      </c>
      <c r="K1005" s="1365">
        <v>3</v>
      </c>
      <c r="L1005" s="1420">
        <v>136.19999999999999</v>
      </c>
      <c r="M1005" s="1420"/>
      <c r="N1005" s="1417"/>
      <c r="O1005" s="1417" t="s">
        <v>6515</v>
      </c>
      <c r="P1005" s="1417"/>
      <c r="Q1005" s="1417"/>
      <c r="R1005" s="1417"/>
      <c r="S1005" s="1365" t="s">
        <v>192</v>
      </c>
      <c r="T1005" s="1365"/>
      <c r="U1005" s="1365"/>
      <c r="V1005" s="1365">
        <v>2</v>
      </c>
    </row>
    <row r="1006" spans="1:22" s="1360" customFormat="1" ht="78.75">
      <c r="A1006" s="1446">
        <v>999</v>
      </c>
      <c r="B1006" s="1365">
        <v>75</v>
      </c>
      <c r="C1006" s="1365" t="s">
        <v>7591</v>
      </c>
      <c r="D1006" s="1365"/>
      <c r="E1006" s="1365"/>
      <c r="F1006" s="1365"/>
      <c r="G1006" s="1720" t="s">
        <v>7683</v>
      </c>
      <c r="H1006" s="1365"/>
      <c r="I1006" s="1365" t="s">
        <v>7387</v>
      </c>
      <c r="J1006" s="1365">
        <v>32</v>
      </c>
      <c r="K1006" s="1365">
        <v>4</v>
      </c>
      <c r="L1006" s="1420">
        <v>94383</v>
      </c>
      <c r="M1006" s="1420"/>
      <c r="N1006" s="1417"/>
      <c r="O1006" s="1417" t="s">
        <v>6515</v>
      </c>
      <c r="P1006" s="1417"/>
      <c r="Q1006" s="1417"/>
      <c r="R1006" s="1417"/>
      <c r="S1006" s="1365" t="s">
        <v>7654</v>
      </c>
      <c r="T1006" s="1365"/>
      <c r="U1006" s="1365"/>
      <c r="V1006" s="1365">
        <v>2</v>
      </c>
    </row>
    <row r="1007" spans="1:22" s="1360" customFormat="1" ht="63">
      <c r="A1007" s="1386">
        <v>1000</v>
      </c>
      <c r="B1007" s="1365">
        <v>76</v>
      </c>
      <c r="C1007" s="1365" t="s">
        <v>7591</v>
      </c>
      <c r="D1007" s="1365"/>
      <c r="E1007" s="1365"/>
      <c r="F1007" s="1365"/>
      <c r="G1007" s="1720" t="s">
        <v>7683</v>
      </c>
      <c r="H1007" s="1365"/>
      <c r="I1007" s="1365" t="s">
        <v>7387</v>
      </c>
      <c r="J1007" s="1365">
        <v>33</v>
      </c>
      <c r="K1007" s="1365">
        <v>1</v>
      </c>
      <c r="L1007" s="1420">
        <v>1221.5</v>
      </c>
      <c r="M1007" s="1420"/>
      <c r="N1007" s="1417"/>
      <c r="O1007" s="1417" t="s">
        <v>6515</v>
      </c>
      <c r="P1007" s="1417"/>
      <c r="Q1007" s="1417"/>
      <c r="R1007" s="1417"/>
      <c r="S1007" s="1365" t="s">
        <v>7609</v>
      </c>
      <c r="T1007" s="1365"/>
      <c r="U1007" s="1365"/>
      <c r="V1007" s="1365">
        <v>2</v>
      </c>
    </row>
    <row r="1008" spans="1:22" s="1360" customFormat="1" ht="78.75">
      <c r="A1008" s="1446">
        <v>1001</v>
      </c>
      <c r="B1008" s="1365">
        <v>77</v>
      </c>
      <c r="C1008" s="1365" t="s">
        <v>7591</v>
      </c>
      <c r="D1008" s="1365"/>
      <c r="E1008" s="1365"/>
      <c r="F1008" s="1365"/>
      <c r="G1008" s="1720" t="s">
        <v>7683</v>
      </c>
      <c r="H1008" s="1365"/>
      <c r="I1008" s="1365" t="s">
        <v>7387</v>
      </c>
      <c r="J1008" s="1365">
        <v>33</v>
      </c>
      <c r="K1008" s="1365">
        <v>2</v>
      </c>
      <c r="L1008" s="1420">
        <v>59455.3</v>
      </c>
      <c r="M1008" s="1420"/>
      <c r="N1008" s="1417"/>
      <c r="O1008" s="1417" t="s">
        <v>6515</v>
      </c>
      <c r="P1008" s="1417"/>
      <c r="Q1008" s="1417"/>
      <c r="R1008" s="1417"/>
      <c r="S1008" s="1365" t="s">
        <v>7655</v>
      </c>
      <c r="T1008" s="1365"/>
      <c r="U1008" s="1365"/>
      <c r="V1008" s="1365">
        <v>2</v>
      </c>
    </row>
    <row r="1009" spans="1:22" s="1360" customFormat="1" ht="63">
      <c r="A1009" s="1386">
        <v>1002</v>
      </c>
      <c r="B1009" s="1365">
        <v>78</v>
      </c>
      <c r="C1009" s="1365" t="s">
        <v>7591</v>
      </c>
      <c r="D1009" s="1365"/>
      <c r="E1009" s="1365"/>
      <c r="F1009" s="1365"/>
      <c r="G1009" s="1720" t="s">
        <v>7683</v>
      </c>
      <c r="H1009" s="1365"/>
      <c r="I1009" s="1365" t="s">
        <v>7387</v>
      </c>
      <c r="J1009" s="1365">
        <v>33</v>
      </c>
      <c r="K1009" s="1365">
        <v>3</v>
      </c>
      <c r="L1009" s="1420">
        <v>3057.3</v>
      </c>
      <c r="M1009" s="1420"/>
      <c r="N1009" s="1417"/>
      <c r="O1009" s="1417" t="s">
        <v>6515</v>
      </c>
      <c r="P1009" s="1417"/>
      <c r="Q1009" s="1417"/>
      <c r="R1009" s="1417"/>
      <c r="S1009" s="1365" t="s">
        <v>7609</v>
      </c>
      <c r="T1009" s="1365"/>
      <c r="U1009" s="1365"/>
      <c r="V1009" s="1365">
        <v>2</v>
      </c>
    </row>
    <row r="1010" spans="1:22" s="1360" customFormat="1" ht="63">
      <c r="A1010" s="1446">
        <v>1003</v>
      </c>
      <c r="B1010" s="1365">
        <v>79</v>
      </c>
      <c r="C1010" s="1365" t="s">
        <v>7591</v>
      </c>
      <c r="D1010" s="1365"/>
      <c r="E1010" s="1365"/>
      <c r="F1010" s="1365"/>
      <c r="G1010" s="1720" t="s">
        <v>7683</v>
      </c>
      <c r="H1010" s="1365"/>
      <c r="I1010" s="1365" t="s">
        <v>7387</v>
      </c>
      <c r="J1010" s="1365">
        <v>33</v>
      </c>
      <c r="K1010" s="1365">
        <v>4</v>
      </c>
      <c r="L1010" s="1420">
        <v>2574.1999999999998</v>
      </c>
      <c r="M1010" s="1420"/>
      <c r="N1010" s="1417"/>
      <c r="O1010" s="1417" t="s">
        <v>6515</v>
      </c>
      <c r="P1010" s="1417"/>
      <c r="Q1010" s="1417"/>
      <c r="R1010" s="1417"/>
      <c r="S1010" s="1365" t="s">
        <v>7609</v>
      </c>
      <c r="T1010" s="1365"/>
      <c r="U1010" s="1365"/>
      <c r="V1010" s="1365">
        <v>2</v>
      </c>
    </row>
    <row r="1011" spans="1:22" s="1360" customFormat="1" ht="63">
      <c r="A1011" s="1386">
        <v>1004</v>
      </c>
      <c r="B1011" s="1365">
        <v>80</v>
      </c>
      <c r="C1011" s="1365" t="s">
        <v>7591</v>
      </c>
      <c r="D1011" s="1365"/>
      <c r="E1011" s="1365"/>
      <c r="F1011" s="1365"/>
      <c r="G1011" s="1720" t="s">
        <v>7683</v>
      </c>
      <c r="H1011" s="1365"/>
      <c r="I1011" s="1365" t="s">
        <v>7387</v>
      </c>
      <c r="J1011" s="1365">
        <v>33</v>
      </c>
      <c r="K1011" s="1365">
        <v>5</v>
      </c>
      <c r="L1011" s="1420">
        <v>41357.199999999997</v>
      </c>
      <c r="M1011" s="1420"/>
      <c r="N1011" s="1417"/>
      <c r="O1011" s="1417" t="s">
        <v>6515</v>
      </c>
      <c r="P1011" s="1417"/>
      <c r="Q1011" s="1417"/>
      <c r="R1011" s="1417"/>
      <c r="S1011" s="1365" t="s">
        <v>7609</v>
      </c>
      <c r="T1011" s="1365"/>
      <c r="U1011" s="1365"/>
      <c r="V1011" s="1365">
        <v>2</v>
      </c>
    </row>
    <row r="1012" spans="1:22" s="1360" customFormat="1" ht="63">
      <c r="A1012" s="1446">
        <v>1005</v>
      </c>
      <c r="B1012" s="1365">
        <v>81</v>
      </c>
      <c r="C1012" s="1365" t="s">
        <v>7591</v>
      </c>
      <c r="D1012" s="1365"/>
      <c r="E1012" s="1365"/>
      <c r="F1012" s="1365"/>
      <c r="G1012" s="1720" t="s">
        <v>7683</v>
      </c>
      <c r="H1012" s="1365"/>
      <c r="I1012" s="1365" t="s">
        <v>7387</v>
      </c>
      <c r="J1012" s="1365">
        <v>33</v>
      </c>
      <c r="K1012" s="1365">
        <v>6</v>
      </c>
      <c r="L1012" s="1420">
        <v>37400.6</v>
      </c>
      <c r="M1012" s="1420"/>
      <c r="N1012" s="1417"/>
      <c r="O1012" s="1417" t="s">
        <v>6515</v>
      </c>
      <c r="P1012" s="1417"/>
      <c r="Q1012" s="1417"/>
      <c r="R1012" s="1417"/>
      <c r="S1012" s="1365" t="s">
        <v>7609</v>
      </c>
      <c r="T1012" s="1365"/>
      <c r="U1012" s="1365"/>
      <c r="V1012" s="1365">
        <v>2</v>
      </c>
    </row>
    <row r="1013" spans="1:22" s="1360" customFormat="1" ht="63">
      <c r="A1013" s="1386">
        <v>1006</v>
      </c>
      <c r="B1013" s="1365">
        <v>82</v>
      </c>
      <c r="C1013" s="1365" t="s">
        <v>7591</v>
      </c>
      <c r="D1013" s="1365"/>
      <c r="E1013" s="1365"/>
      <c r="F1013" s="1365"/>
      <c r="G1013" s="1720" t="s">
        <v>7683</v>
      </c>
      <c r="H1013" s="1365"/>
      <c r="I1013" s="1365" t="s">
        <v>7387</v>
      </c>
      <c r="J1013" s="1365">
        <v>33</v>
      </c>
      <c r="K1013" s="1365">
        <v>7</v>
      </c>
      <c r="L1013" s="1420">
        <v>16497.3</v>
      </c>
      <c r="M1013" s="1420"/>
      <c r="N1013" s="1417"/>
      <c r="O1013" s="1417" t="s">
        <v>6515</v>
      </c>
      <c r="P1013" s="1417"/>
      <c r="Q1013" s="1417"/>
      <c r="R1013" s="1417"/>
      <c r="S1013" s="1365" t="s">
        <v>7609</v>
      </c>
      <c r="T1013" s="1365"/>
      <c r="U1013" s="1365"/>
      <c r="V1013" s="1365">
        <v>2</v>
      </c>
    </row>
    <row r="1014" spans="1:22" s="1360" customFormat="1" ht="78.75">
      <c r="A1014" s="1446">
        <v>1007</v>
      </c>
      <c r="B1014" s="1365">
        <v>83</v>
      </c>
      <c r="C1014" s="1365" t="s">
        <v>7591</v>
      </c>
      <c r="D1014" s="1365"/>
      <c r="E1014" s="1365"/>
      <c r="F1014" s="1365"/>
      <c r="G1014" s="1720" t="s">
        <v>7683</v>
      </c>
      <c r="H1014" s="1365"/>
      <c r="I1014" s="1365" t="s">
        <v>7387</v>
      </c>
      <c r="J1014" s="1365">
        <v>33</v>
      </c>
      <c r="K1014" s="1365">
        <v>8</v>
      </c>
      <c r="L1014" s="1420">
        <v>59685.9</v>
      </c>
      <c r="M1014" s="1420"/>
      <c r="N1014" s="1417"/>
      <c r="O1014" s="1417" t="s">
        <v>6515</v>
      </c>
      <c r="P1014" s="1417"/>
      <c r="Q1014" s="1417"/>
      <c r="R1014" s="1417"/>
      <c r="S1014" s="1365" t="s">
        <v>7656</v>
      </c>
      <c r="T1014" s="1365"/>
      <c r="U1014" s="1365"/>
      <c r="V1014" s="1365">
        <v>2</v>
      </c>
    </row>
    <row r="1015" spans="1:22" s="1360" customFormat="1">
      <c r="A1015" s="1386">
        <v>1008</v>
      </c>
      <c r="B1015" s="1365">
        <v>84</v>
      </c>
      <c r="C1015" s="1365" t="s">
        <v>7591</v>
      </c>
      <c r="D1015" s="1365"/>
      <c r="E1015" s="1365"/>
      <c r="F1015" s="1365"/>
      <c r="G1015" s="1720" t="s">
        <v>7683</v>
      </c>
      <c r="H1015" s="1365"/>
      <c r="I1015" s="1365" t="s">
        <v>7387</v>
      </c>
      <c r="J1015" s="1365">
        <v>33</v>
      </c>
      <c r="K1015" s="1365">
        <v>9</v>
      </c>
      <c r="L1015" s="1420">
        <v>224.3</v>
      </c>
      <c r="M1015" s="1420"/>
      <c r="N1015" s="1417"/>
      <c r="O1015" s="1417" t="s">
        <v>6515</v>
      </c>
      <c r="P1015" s="1417"/>
      <c r="Q1015" s="1417"/>
      <c r="R1015" s="1417"/>
      <c r="S1015" s="1365" t="s">
        <v>192</v>
      </c>
      <c r="T1015" s="1365"/>
      <c r="U1015" s="1365"/>
      <c r="V1015" s="1365">
        <v>2</v>
      </c>
    </row>
    <row r="1016" spans="1:22" s="1360" customFormat="1">
      <c r="A1016" s="1446">
        <v>1009</v>
      </c>
      <c r="B1016" s="1365">
        <v>85</v>
      </c>
      <c r="C1016" s="1365" t="s">
        <v>7591</v>
      </c>
      <c r="D1016" s="1365"/>
      <c r="E1016" s="1365"/>
      <c r="F1016" s="1365"/>
      <c r="G1016" s="1720" t="s">
        <v>7683</v>
      </c>
      <c r="H1016" s="1365"/>
      <c r="I1016" s="1365" t="s">
        <v>7387</v>
      </c>
      <c r="J1016" s="1365">
        <v>33</v>
      </c>
      <c r="K1016" s="1365">
        <v>10</v>
      </c>
      <c r="L1016" s="1420">
        <v>215.4</v>
      </c>
      <c r="M1016" s="1420"/>
      <c r="N1016" s="1417"/>
      <c r="O1016" s="1417" t="s">
        <v>6515</v>
      </c>
      <c r="P1016" s="1417"/>
      <c r="Q1016" s="1417"/>
      <c r="R1016" s="1417"/>
      <c r="S1016" s="1365" t="s">
        <v>192</v>
      </c>
      <c r="T1016" s="1365"/>
      <c r="U1016" s="1365"/>
      <c r="V1016" s="1365">
        <v>2</v>
      </c>
    </row>
    <row r="1017" spans="1:22" s="1360" customFormat="1">
      <c r="A1017" s="1386">
        <v>1010</v>
      </c>
      <c r="B1017" s="1365">
        <v>86</v>
      </c>
      <c r="C1017" s="1365" t="s">
        <v>7591</v>
      </c>
      <c r="D1017" s="1365"/>
      <c r="E1017" s="1365"/>
      <c r="F1017" s="1365"/>
      <c r="G1017" s="1720" t="s">
        <v>7683</v>
      </c>
      <c r="H1017" s="1365"/>
      <c r="I1017" s="1365" t="s">
        <v>7387</v>
      </c>
      <c r="J1017" s="1365">
        <v>33</v>
      </c>
      <c r="K1017" s="1365">
        <v>11</v>
      </c>
      <c r="L1017" s="1420">
        <v>235.8</v>
      </c>
      <c r="M1017" s="1420"/>
      <c r="N1017" s="1417"/>
      <c r="O1017" s="1417" t="s">
        <v>6515</v>
      </c>
      <c r="P1017" s="1417"/>
      <c r="Q1017" s="1417"/>
      <c r="R1017" s="1417"/>
      <c r="S1017" s="1365" t="s">
        <v>192</v>
      </c>
      <c r="T1017" s="1365"/>
      <c r="U1017" s="1365"/>
      <c r="V1017" s="1365">
        <v>2</v>
      </c>
    </row>
    <row r="1018" spans="1:22" s="1360" customFormat="1">
      <c r="A1018" s="1446">
        <v>1011</v>
      </c>
      <c r="B1018" s="1365">
        <v>87</v>
      </c>
      <c r="C1018" s="1365" t="s">
        <v>7591</v>
      </c>
      <c r="D1018" s="1365"/>
      <c r="E1018" s="1365"/>
      <c r="F1018" s="1365"/>
      <c r="G1018" s="1720" t="s">
        <v>7683</v>
      </c>
      <c r="H1018" s="1365"/>
      <c r="I1018" s="1365" t="s">
        <v>7387</v>
      </c>
      <c r="J1018" s="1365">
        <v>33</v>
      </c>
      <c r="K1018" s="1365">
        <v>12</v>
      </c>
      <c r="L1018" s="1420">
        <v>673.6</v>
      </c>
      <c r="M1018" s="1420"/>
      <c r="N1018" s="1417"/>
      <c r="O1018" s="1417" t="s">
        <v>6515</v>
      </c>
      <c r="P1018" s="1417"/>
      <c r="Q1018" s="1417"/>
      <c r="R1018" s="1417"/>
      <c r="S1018" s="1365" t="s">
        <v>192</v>
      </c>
      <c r="T1018" s="1365"/>
      <c r="U1018" s="1365"/>
      <c r="V1018" s="1365">
        <v>2</v>
      </c>
    </row>
    <row r="1019" spans="1:22" s="1360" customFormat="1">
      <c r="A1019" s="1386">
        <v>1012</v>
      </c>
      <c r="B1019" s="1365">
        <v>88</v>
      </c>
      <c r="C1019" s="1365" t="s">
        <v>7591</v>
      </c>
      <c r="D1019" s="1365"/>
      <c r="E1019" s="1365"/>
      <c r="F1019" s="1365"/>
      <c r="G1019" s="1720" t="s">
        <v>7683</v>
      </c>
      <c r="H1019" s="1365"/>
      <c r="I1019" s="1365" t="s">
        <v>7387</v>
      </c>
      <c r="J1019" s="1365">
        <v>33</v>
      </c>
      <c r="K1019" s="1365">
        <v>13</v>
      </c>
      <c r="L1019" s="1420">
        <v>212.3</v>
      </c>
      <c r="M1019" s="1420"/>
      <c r="N1019" s="1417"/>
      <c r="O1019" s="1417" t="s">
        <v>6515</v>
      </c>
      <c r="P1019" s="1417"/>
      <c r="Q1019" s="1417"/>
      <c r="R1019" s="1417"/>
      <c r="S1019" s="1365" t="s">
        <v>192</v>
      </c>
      <c r="T1019" s="1365"/>
      <c r="U1019" s="1365"/>
      <c r="V1019" s="1365">
        <v>2</v>
      </c>
    </row>
    <row r="1020" spans="1:22" s="1360" customFormat="1">
      <c r="A1020" s="1446">
        <v>1013</v>
      </c>
      <c r="B1020" s="1365">
        <v>89</v>
      </c>
      <c r="C1020" s="1365" t="s">
        <v>7591</v>
      </c>
      <c r="D1020" s="1365"/>
      <c r="E1020" s="1365"/>
      <c r="F1020" s="1365"/>
      <c r="G1020" s="1720" t="s">
        <v>7683</v>
      </c>
      <c r="H1020" s="1365"/>
      <c r="I1020" s="1365" t="s">
        <v>7387</v>
      </c>
      <c r="J1020" s="1365">
        <v>33</v>
      </c>
      <c r="K1020" s="1365">
        <v>14</v>
      </c>
      <c r="L1020" s="1420">
        <v>215.1</v>
      </c>
      <c r="M1020" s="1420"/>
      <c r="N1020" s="1417"/>
      <c r="O1020" s="1417" t="s">
        <v>6515</v>
      </c>
      <c r="P1020" s="1417"/>
      <c r="Q1020" s="1417"/>
      <c r="R1020" s="1417"/>
      <c r="S1020" s="1365" t="s">
        <v>192</v>
      </c>
      <c r="T1020" s="1365"/>
      <c r="U1020" s="1365"/>
      <c r="V1020" s="1365">
        <v>2</v>
      </c>
    </row>
    <row r="1021" spans="1:22" s="1360" customFormat="1">
      <c r="A1021" s="1386">
        <v>1014</v>
      </c>
      <c r="B1021" s="1365">
        <v>90</v>
      </c>
      <c r="C1021" s="1365" t="s">
        <v>7591</v>
      </c>
      <c r="D1021" s="1365"/>
      <c r="E1021" s="1365"/>
      <c r="F1021" s="1365"/>
      <c r="G1021" s="1720" t="s">
        <v>7683</v>
      </c>
      <c r="H1021" s="1365"/>
      <c r="I1021" s="1365" t="s">
        <v>7387</v>
      </c>
      <c r="J1021" s="1365">
        <v>33</v>
      </c>
      <c r="K1021" s="1365">
        <v>15</v>
      </c>
      <c r="L1021" s="1420">
        <v>196.7</v>
      </c>
      <c r="M1021" s="1420"/>
      <c r="N1021" s="1417"/>
      <c r="O1021" s="1417" t="s">
        <v>6515</v>
      </c>
      <c r="P1021" s="1417"/>
      <c r="Q1021" s="1417"/>
      <c r="R1021" s="1417"/>
      <c r="S1021" s="1365" t="s">
        <v>192</v>
      </c>
      <c r="T1021" s="1365"/>
      <c r="U1021" s="1365"/>
      <c r="V1021" s="1365">
        <v>2</v>
      </c>
    </row>
    <row r="1022" spans="1:22" s="1360" customFormat="1">
      <c r="A1022" s="1446">
        <v>1015</v>
      </c>
      <c r="B1022" s="1365">
        <v>91</v>
      </c>
      <c r="C1022" s="1365" t="s">
        <v>7591</v>
      </c>
      <c r="D1022" s="1365"/>
      <c r="E1022" s="1365"/>
      <c r="F1022" s="1365"/>
      <c r="G1022" s="1720" t="s">
        <v>7683</v>
      </c>
      <c r="H1022" s="1365"/>
      <c r="I1022" s="1365" t="s">
        <v>7387</v>
      </c>
      <c r="J1022" s="1365">
        <v>33</v>
      </c>
      <c r="K1022" s="1365">
        <v>16</v>
      </c>
      <c r="L1022" s="1420">
        <v>577.1</v>
      </c>
      <c r="M1022" s="1420"/>
      <c r="N1022" s="1417"/>
      <c r="O1022" s="1417" t="s">
        <v>6515</v>
      </c>
      <c r="P1022" s="1417"/>
      <c r="Q1022" s="1417"/>
      <c r="R1022" s="1417"/>
      <c r="S1022" s="1365" t="s">
        <v>192</v>
      </c>
      <c r="T1022" s="1365"/>
      <c r="U1022" s="1365"/>
      <c r="V1022" s="1365">
        <v>2</v>
      </c>
    </row>
    <row r="1023" spans="1:22" s="1360" customFormat="1">
      <c r="A1023" s="1386">
        <v>1016</v>
      </c>
      <c r="B1023" s="1365">
        <v>92</v>
      </c>
      <c r="C1023" s="1365" t="s">
        <v>7591</v>
      </c>
      <c r="D1023" s="1365"/>
      <c r="E1023" s="1365"/>
      <c r="F1023" s="1365"/>
      <c r="G1023" s="1720" t="s">
        <v>7683</v>
      </c>
      <c r="H1023" s="1365"/>
      <c r="I1023" s="1365" t="s">
        <v>7387</v>
      </c>
      <c r="J1023" s="1365">
        <v>33</v>
      </c>
      <c r="K1023" s="1365">
        <v>17</v>
      </c>
      <c r="L1023" s="1420">
        <v>577.1</v>
      </c>
      <c r="M1023" s="1420"/>
      <c r="N1023" s="1417"/>
      <c r="O1023" s="1417" t="s">
        <v>6515</v>
      </c>
      <c r="P1023" s="1417"/>
      <c r="Q1023" s="1417"/>
      <c r="R1023" s="1417"/>
      <c r="S1023" s="1365" t="s">
        <v>192</v>
      </c>
      <c r="T1023" s="1365"/>
      <c r="U1023" s="1365"/>
      <c r="V1023" s="1365">
        <v>2</v>
      </c>
    </row>
    <row r="1024" spans="1:22" s="1360" customFormat="1">
      <c r="A1024" s="1446">
        <v>1017</v>
      </c>
      <c r="B1024" s="1365">
        <v>93</v>
      </c>
      <c r="C1024" s="1365" t="s">
        <v>7591</v>
      </c>
      <c r="D1024" s="1365"/>
      <c r="E1024" s="1365"/>
      <c r="F1024" s="1365"/>
      <c r="G1024" s="1720" t="s">
        <v>7683</v>
      </c>
      <c r="H1024" s="1365"/>
      <c r="I1024" s="1365" t="s">
        <v>7387</v>
      </c>
      <c r="J1024" s="1365">
        <v>33</v>
      </c>
      <c r="K1024" s="1365">
        <v>18</v>
      </c>
      <c r="L1024" s="1420">
        <v>254.5</v>
      </c>
      <c r="M1024" s="1420"/>
      <c r="N1024" s="1417"/>
      <c r="O1024" s="1417" t="s">
        <v>6515</v>
      </c>
      <c r="P1024" s="1417"/>
      <c r="Q1024" s="1417"/>
      <c r="R1024" s="1417"/>
      <c r="S1024" s="1365" t="s">
        <v>192</v>
      </c>
      <c r="T1024" s="1365"/>
      <c r="U1024" s="1365"/>
      <c r="V1024" s="1365">
        <v>2</v>
      </c>
    </row>
    <row r="1025" spans="1:22" s="1360" customFormat="1">
      <c r="A1025" s="1386">
        <v>1018</v>
      </c>
      <c r="B1025" s="1365">
        <v>94</v>
      </c>
      <c r="C1025" s="1365" t="s">
        <v>7591</v>
      </c>
      <c r="D1025" s="1365"/>
      <c r="E1025" s="1365"/>
      <c r="F1025" s="1365"/>
      <c r="G1025" s="1720" t="s">
        <v>7683</v>
      </c>
      <c r="H1025" s="1365"/>
      <c r="I1025" s="1365" t="s">
        <v>7387</v>
      </c>
      <c r="J1025" s="1365">
        <v>34</v>
      </c>
      <c r="K1025" s="1365">
        <v>1</v>
      </c>
      <c r="L1025" s="1420">
        <v>23618.5</v>
      </c>
      <c r="M1025" s="1420"/>
      <c r="N1025" s="1417"/>
      <c r="O1025" s="1417" t="s">
        <v>6515</v>
      </c>
      <c r="P1025" s="1417"/>
      <c r="Q1025" s="1417"/>
      <c r="R1025" s="1417"/>
      <c r="S1025" s="1365"/>
      <c r="T1025" s="1365"/>
      <c r="U1025" s="1365"/>
      <c r="V1025" s="1365">
        <v>2</v>
      </c>
    </row>
    <row r="1026" spans="1:22" s="1360" customFormat="1" ht="78.75">
      <c r="A1026" s="1446">
        <v>1019</v>
      </c>
      <c r="B1026" s="1365">
        <v>95</v>
      </c>
      <c r="C1026" s="1365" t="s">
        <v>7591</v>
      </c>
      <c r="D1026" s="1365"/>
      <c r="E1026" s="1365"/>
      <c r="F1026" s="1365"/>
      <c r="G1026" s="1720" t="s">
        <v>7683</v>
      </c>
      <c r="H1026" s="1365"/>
      <c r="I1026" s="1365" t="s">
        <v>7387</v>
      </c>
      <c r="J1026" s="1365">
        <v>34</v>
      </c>
      <c r="K1026" s="1365">
        <v>2</v>
      </c>
      <c r="L1026" s="1420">
        <v>9085.7999999999993</v>
      </c>
      <c r="M1026" s="1420"/>
      <c r="N1026" s="1417"/>
      <c r="O1026" s="1417" t="s">
        <v>6515</v>
      </c>
      <c r="P1026" s="1417"/>
      <c r="Q1026" s="1417"/>
      <c r="R1026" s="1417"/>
      <c r="S1026" s="1365" t="s">
        <v>7610</v>
      </c>
      <c r="T1026" s="1365"/>
      <c r="U1026" s="1365"/>
      <c r="V1026" s="1365">
        <v>2</v>
      </c>
    </row>
    <row r="1027" spans="1:22" s="1360" customFormat="1" ht="78.75">
      <c r="A1027" s="1386">
        <v>1020</v>
      </c>
      <c r="B1027" s="1365">
        <v>96</v>
      </c>
      <c r="C1027" s="1365" t="s">
        <v>7591</v>
      </c>
      <c r="D1027" s="1365"/>
      <c r="E1027" s="1365"/>
      <c r="F1027" s="1365"/>
      <c r="G1027" s="1720" t="s">
        <v>7683</v>
      </c>
      <c r="H1027" s="1365"/>
      <c r="I1027" s="1365" t="s">
        <v>7387</v>
      </c>
      <c r="J1027" s="1365">
        <v>34</v>
      </c>
      <c r="K1027" s="1365">
        <v>3</v>
      </c>
      <c r="L1027" s="1420">
        <v>3817.6</v>
      </c>
      <c r="M1027" s="1420"/>
      <c r="N1027" s="1417"/>
      <c r="O1027" s="1417" t="s">
        <v>6515</v>
      </c>
      <c r="P1027" s="1417"/>
      <c r="Q1027" s="1417"/>
      <c r="R1027" s="1417"/>
      <c r="S1027" s="1365" t="s">
        <v>7610</v>
      </c>
      <c r="T1027" s="1365"/>
      <c r="U1027" s="1365"/>
      <c r="V1027" s="1365">
        <v>2</v>
      </c>
    </row>
    <row r="1028" spans="1:22" s="1360" customFormat="1" ht="110.25">
      <c r="A1028" s="1446">
        <v>1021</v>
      </c>
      <c r="B1028" s="1365">
        <v>97</v>
      </c>
      <c r="C1028" s="1365" t="s">
        <v>7591</v>
      </c>
      <c r="D1028" s="1365"/>
      <c r="E1028" s="1365"/>
      <c r="F1028" s="1365"/>
      <c r="G1028" s="1720" t="s">
        <v>7683</v>
      </c>
      <c r="H1028" s="1365"/>
      <c r="I1028" s="1365" t="s">
        <v>7387</v>
      </c>
      <c r="J1028" s="1365">
        <v>34</v>
      </c>
      <c r="K1028" s="1365">
        <v>4</v>
      </c>
      <c r="L1028" s="1420">
        <v>74697.399999999994</v>
      </c>
      <c r="M1028" s="1420"/>
      <c r="N1028" s="1417"/>
      <c r="O1028" s="1417" t="s">
        <v>6515</v>
      </c>
      <c r="P1028" s="1417"/>
      <c r="Q1028" s="1417"/>
      <c r="R1028" s="1417"/>
      <c r="S1028" s="1365" t="s">
        <v>7657</v>
      </c>
      <c r="T1028" s="1365"/>
      <c r="U1028" s="1365"/>
      <c r="V1028" s="1365">
        <v>2</v>
      </c>
    </row>
    <row r="1029" spans="1:22" s="1360" customFormat="1" ht="78.75">
      <c r="A1029" s="1386">
        <v>1022</v>
      </c>
      <c r="B1029" s="1365">
        <v>98</v>
      </c>
      <c r="C1029" s="1365" t="s">
        <v>7591</v>
      </c>
      <c r="D1029" s="1365"/>
      <c r="E1029" s="1365"/>
      <c r="F1029" s="1365"/>
      <c r="G1029" s="1720" t="s">
        <v>7683</v>
      </c>
      <c r="H1029" s="1365"/>
      <c r="I1029" s="1365" t="s">
        <v>7387</v>
      </c>
      <c r="J1029" s="1365">
        <v>34</v>
      </c>
      <c r="K1029" s="1365">
        <v>5</v>
      </c>
      <c r="L1029" s="1420">
        <v>220.2</v>
      </c>
      <c r="M1029" s="1420"/>
      <c r="N1029" s="1417"/>
      <c r="O1029" s="1417" t="s">
        <v>6515</v>
      </c>
      <c r="P1029" s="1417"/>
      <c r="Q1029" s="1417"/>
      <c r="R1029" s="1417"/>
      <c r="S1029" s="1365" t="s">
        <v>7610</v>
      </c>
      <c r="T1029" s="1365"/>
      <c r="U1029" s="1365"/>
      <c r="V1029" s="1365">
        <v>2</v>
      </c>
    </row>
    <row r="1030" spans="1:22" s="1360" customFormat="1" ht="78.75">
      <c r="A1030" s="1446">
        <v>1023</v>
      </c>
      <c r="B1030" s="1365">
        <v>99</v>
      </c>
      <c r="C1030" s="1365" t="s">
        <v>7591</v>
      </c>
      <c r="D1030" s="1365"/>
      <c r="E1030" s="1365"/>
      <c r="F1030" s="1365"/>
      <c r="G1030" s="1720" t="s">
        <v>7683</v>
      </c>
      <c r="H1030" s="1365"/>
      <c r="I1030" s="1365" t="s">
        <v>7387</v>
      </c>
      <c r="J1030" s="1365">
        <v>34</v>
      </c>
      <c r="K1030" s="1365">
        <v>6</v>
      </c>
      <c r="L1030" s="1420">
        <v>22.5</v>
      </c>
      <c r="M1030" s="1420"/>
      <c r="N1030" s="1417"/>
      <c r="O1030" s="1417" t="s">
        <v>6515</v>
      </c>
      <c r="P1030" s="1417"/>
      <c r="Q1030" s="1417"/>
      <c r="R1030" s="1417"/>
      <c r="S1030" s="1365" t="s">
        <v>7610</v>
      </c>
      <c r="T1030" s="1365"/>
      <c r="U1030" s="1365"/>
      <c r="V1030" s="1365">
        <v>2</v>
      </c>
    </row>
    <row r="1031" spans="1:22" s="1360" customFormat="1" ht="78.75">
      <c r="A1031" s="1386">
        <v>1024</v>
      </c>
      <c r="B1031" s="1365">
        <v>100</v>
      </c>
      <c r="C1031" s="1365" t="s">
        <v>7591</v>
      </c>
      <c r="D1031" s="1365"/>
      <c r="E1031" s="1365"/>
      <c r="F1031" s="1365"/>
      <c r="G1031" s="1720" t="s">
        <v>7683</v>
      </c>
      <c r="H1031" s="1365"/>
      <c r="I1031" s="1365" t="s">
        <v>7387</v>
      </c>
      <c r="J1031" s="1365">
        <v>34</v>
      </c>
      <c r="K1031" s="1365">
        <v>7</v>
      </c>
      <c r="L1031" s="1420">
        <v>44.9</v>
      </c>
      <c r="M1031" s="1420"/>
      <c r="N1031" s="1417"/>
      <c r="O1031" s="1417" t="s">
        <v>6515</v>
      </c>
      <c r="P1031" s="1417"/>
      <c r="Q1031" s="1417"/>
      <c r="R1031" s="1417"/>
      <c r="S1031" s="1365" t="s">
        <v>7610</v>
      </c>
      <c r="T1031" s="1365"/>
      <c r="U1031" s="1365"/>
      <c r="V1031" s="1365">
        <v>2</v>
      </c>
    </row>
    <row r="1032" spans="1:22" s="1360" customFormat="1">
      <c r="A1032" s="1446">
        <v>1025</v>
      </c>
      <c r="B1032" s="1365">
        <v>101</v>
      </c>
      <c r="C1032" s="1365" t="s">
        <v>7591</v>
      </c>
      <c r="D1032" s="1365"/>
      <c r="E1032" s="1365"/>
      <c r="F1032" s="1365"/>
      <c r="G1032" s="1720" t="s">
        <v>7683</v>
      </c>
      <c r="H1032" s="1365"/>
      <c r="I1032" s="1365" t="s">
        <v>7387</v>
      </c>
      <c r="J1032" s="1365">
        <v>35</v>
      </c>
      <c r="K1032" s="1365">
        <v>1</v>
      </c>
      <c r="L1032" s="1420">
        <v>208.4</v>
      </c>
      <c r="M1032" s="1420"/>
      <c r="N1032" s="1417"/>
      <c r="O1032" s="1417" t="s">
        <v>6515</v>
      </c>
      <c r="P1032" s="1417"/>
      <c r="Q1032" s="1417"/>
      <c r="R1032" s="1417"/>
      <c r="S1032" s="1365" t="s">
        <v>192</v>
      </c>
      <c r="T1032" s="1365"/>
      <c r="U1032" s="1365"/>
      <c r="V1032" s="1365">
        <v>2</v>
      </c>
    </row>
    <row r="1033" spans="1:22" s="1360" customFormat="1">
      <c r="A1033" s="1386">
        <v>1026</v>
      </c>
      <c r="B1033" s="1365">
        <v>102</v>
      </c>
      <c r="C1033" s="1365" t="s">
        <v>7591</v>
      </c>
      <c r="D1033" s="1365"/>
      <c r="E1033" s="1365"/>
      <c r="F1033" s="1365"/>
      <c r="G1033" s="1720" t="s">
        <v>7683</v>
      </c>
      <c r="H1033" s="1365"/>
      <c r="I1033" s="1365" t="s">
        <v>7387</v>
      </c>
      <c r="J1033" s="1365">
        <v>35</v>
      </c>
      <c r="K1033" s="1365">
        <v>2</v>
      </c>
      <c r="L1033" s="1420">
        <v>212</v>
      </c>
      <c r="M1033" s="1420"/>
      <c r="N1033" s="1417"/>
      <c r="O1033" s="1417" t="s">
        <v>6515</v>
      </c>
      <c r="P1033" s="1417"/>
      <c r="Q1033" s="1417"/>
      <c r="R1033" s="1417"/>
      <c r="S1033" s="1365" t="s">
        <v>192</v>
      </c>
      <c r="T1033" s="1365"/>
      <c r="U1033" s="1365"/>
      <c r="V1033" s="1365">
        <v>2</v>
      </c>
    </row>
    <row r="1034" spans="1:22" s="1360" customFormat="1">
      <c r="A1034" s="1446">
        <v>1027</v>
      </c>
      <c r="B1034" s="1365">
        <v>103</v>
      </c>
      <c r="C1034" s="1365" t="s">
        <v>7591</v>
      </c>
      <c r="D1034" s="1365"/>
      <c r="E1034" s="1365"/>
      <c r="F1034" s="1365"/>
      <c r="G1034" s="1720" t="s">
        <v>7683</v>
      </c>
      <c r="H1034" s="1365"/>
      <c r="I1034" s="1365" t="s">
        <v>7387</v>
      </c>
      <c r="J1034" s="1365">
        <v>35</v>
      </c>
      <c r="K1034" s="1365">
        <v>3</v>
      </c>
      <c r="L1034" s="1420">
        <v>210.3</v>
      </c>
      <c r="M1034" s="1420"/>
      <c r="N1034" s="1417"/>
      <c r="O1034" s="1417" t="s">
        <v>6515</v>
      </c>
      <c r="P1034" s="1417"/>
      <c r="Q1034" s="1417"/>
      <c r="R1034" s="1417"/>
      <c r="S1034" s="1365" t="s">
        <v>192</v>
      </c>
      <c r="T1034" s="1365"/>
      <c r="U1034" s="1365"/>
      <c r="V1034" s="1365">
        <v>2</v>
      </c>
    </row>
    <row r="1035" spans="1:22" s="1360" customFormat="1">
      <c r="A1035" s="1386">
        <v>1028</v>
      </c>
      <c r="B1035" s="1365">
        <v>104</v>
      </c>
      <c r="C1035" s="1365" t="s">
        <v>7608</v>
      </c>
      <c r="D1035" s="1365"/>
      <c r="E1035" s="1365"/>
      <c r="F1035" s="1365"/>
      <c r="G1035" s="1720" t="s">
        <v>7683</v>
      </c>
      <c r="H1035" s="1365"/>
      <c r="I1035" s="1365" t="s">
        <v>7387</v>
      </c>
      <c r="J1035" s="1365">
        <v>35</v>
      </c>
      <c r="K1035" s="1365">
        <v>4</v>
      </c>
      <c r="L1035" s="1420">
        <v>200.7</v>
      </c>
      <c r="M1035" s="1420"/>
      <c r="N1035" s="1417"/>
      <c r="O1035" s="1417" t="s">
        <v>6515</v>
      </c>
      <c r="P1035" s="1417"/>
      <c r="Q1035" s="1417"/>
      <c r="R1035" s="1417"/>
      <c r="S1035" s="1365" t="s">
        <v>192</v>
      </c>
      <c r="T1035" s="1365"/>
      <c r="U1035" s="1365"/>
      <c r="V1035" s="1365">
        <v>2</v>
      </c>
    </row>
    <row r="1036" spans="1:22" s="1360" customFormat="1">
      <c r="A1036" s="1446">
        <v>1029</v>
      </c>
      <c r="B1036" s="1365">
        <v>105</v>
      </c>
      <c r="C1036" s="1365" t="s">
        <v>7591</v>
      </c>
      <c r="D1036" s="1365"/>
      <c r="E1036" s="1365"/>
      <c r="F1036" s="1365"/>
      <c r="G1036" s="1720" t="s">
        <v>7683</v>
      </c>
      <c r="H1036" s="1365"/>
      <c r="I1036" s="1365" t="s">
        <v>7387</v>
      </c>
      <c r="J1036" s="1365">
        <v>35</v>
      </c>
      <c r="K1036" s="1365">
        <v>5</v>
      </c>
      <c r="L1036" s="1420">
        <v>1001.1</v>
      </c>
      <c r="M1036" s="1420"/>
      <c r="N1036" s="1417"/>
      <c r="O1036" s="1417" t="s">
        <v>6515</v>
      </c>
      <c r="P1036" s="1417"/>
      <c r="Q1036" s="1417"/>
      <c r="R1036" s="1417"/>
      <c r="S1036" s="1365" t="s">
        <v>192</v>
      </c>
      <c r="T1036" s="1365"/>
      <c r="U1036" s="1365"/>
      <c r="V1036" s="1365">
        <v>2</v>
      </c>
    </row>
    <row r="1037" spans="1:22" s="1360" customFormat="1">
      <c r="A1037" s="1386">
        <v>1030</v>
      </c>
      <c r="B1037" s="1365">
        <v>106</v>
      </c>
      <c r="C1037" s="1365" t="s">
        <v>7591</v>
      </c>
      <c r="D1037" s="1365"/>
      <c r="E1037" s="1365"/>
      <c r="F1037" s="1365"/>
      <c r="G1037" s="1720" t="s">
        <v>7683</v>
      </c>
      <c r="H1037" s="1365"/>
      <c r="I1037" s="1365" t="s">
        <v>7387</v>
      </c>
      <c r="J1037" s="1365">
        <v>35</v>
      </c>
      <c r="K1037" s="1365">
        <v>6</v>
      </c>
      <c r="L1037" s="1420">
        <v>211.5</v>
      </c>
      <c r="M1037" s="1420"/>
      <c r="N1037" s="1417"/>
      <c r="O1037" s="1417" t="s">
        <v>6515</v>
      </c>
      <c r="P1037" s="1417"/>
      <c r="Q1037" s="1417"/>
      <c r="R1037" s="1417"/>
      <c r="S1037" s="1365" t="s">
        <v>192</v>
      </c>
      <c r="T1037" s="1365"/>
      <c r="U1037" s="1365"/>
      <c r="V1037" s="1365">
        <v>2</v>
      </c>
    </row>
    <row r="1038" spans="1:22" s="1360" customFormat="1">
      <c r="A1038" s="1446">
        <v>1031</v>
      </c>
      <c r="B1038" s="1365">
        <v>107</v>
      </c>
      <c r="C1038" s="1365" t="s">
        <v>7591</v>
      </c>
      <c r="D1038" s="1365"/>
      <c r="E1038" s="1365"/>
      <c r="F1038" s="1365"/>
      <c r="G1038" s="1720" t="s">
        <v>7683</v>
      </c>
      <c r="H1038" s="1365"/>
      <c r="I1038" s="1365" t="s">
        <v>7387</v>
      </c>
      <c r="J1038" s="1365">
        <v>35</v>
      </c>
      <c r="K1038" s="1365">
        <v>7</v>
      </c>
      <c r="L1038" s="1420">
        <v>209.7</v>
      </c>
      <c r="M1038" s="1420"/>
      <c r="N1038" s="1417"/>
      <c r="O1038" s="1417" t="s">
        <v>6515</v>
      </c>
      <c r="P1038" s="1417"/>
      <c r="Q1038" s="1417"/>
      <c r="R1038" s="1417"/>
      <c r="S1038" s="1365" t="s">
        <v>192</v>
      </c>
      <c r="T1038" s="1365"/>
      <c r="U1038" s="1365"/>
      <c r="V1038" s="1365">
        <v>2</v>
      </c>
    </row>
    <row r="1039" spans="1:22" s="1360" customFormat="1">
      <c r="A1039" s="1386">
        <v>1032</v>
      </c>
      <c r="B1039" s="1365">
        <v>108</v>
      </c>
      <c r="C1039" s="1365" t="s">
        <v>7591</v>
      </c>
      <c r="D1039" s="1365"/>
      <c r="E1039" s="1365"/>
      <c r="F1039" s="1365"/>
      <c r="G1039" s="1720" t="s">
        <v>7683</v>
      </c>
      <c r="H1039" s="1365"/>
      <c r="I1039" s="1365" t="s">
        <v>7387</v>
      </c>
      <c r="J1039" s="1365">
        <v>35</v>
      </c>
      <c r="K1039" s="1365">
        <v>8</v>
      </c>
      <c r="L1039" s="1420">
        <v>217.6</v>
      </c>
      <c r="M1039" s="1420"/>
      <c r="N1039" s="1417"/>
      <c r="O1039" s="1417" t="s">
        <v>6515</v>
      </c>
      <c r="P1039" s="1417"/>
      <c r="Q1039" s="1417"/>
      <c r="R1039" s="1417"/>
      <c r="S1039" s="1365" t="s">
        <v>192</v>
      </c>
      <c r="T1039" s="1365"/>
      <c r="U1039" s="1365"/>
      <c r="V1039" s="1365">
        <v>2</v>
      </c>
    </row>
    <row r="1040" spans="1:22" s="1360" customFormat="1">
      <c r="A1040" s="1446">
        <v>1033</v>
      </c>
      <c r="B1040" s="1365">
        <v>109</v>
      </c>
      <c r="C1040" s="1365" t="s">
        <v>7591</v>
      </c>
      <c r="D1040" s="1365"/>
      <c r="E1040" s="1365"/>
      <c r="F1040" s="1365"/>
      <c r="G1040" s="1720" t="s">
        <v>7683</v>
      </c>
      <c r="H1040" s="1365"/>
      <c r="I1040" s="1365" t="s">
        <v>7387</v>
      </c>
      <c r="J1040" s="1365">
        <v>35</v>
      </c>
      <c r="K1040" s="1365">
        <v>9</v>
      </c>
      <c r="L1040" s="1420">
        <v>213.4</v>
      </c>
      <c r="M1040" s="1420"/>
      <c r="N1040" s="1417"/>
      <c r="O1040" s="1417" t="s">
        <v>6515</v>
      </c>
      <c r="P1040" s="1417"/>
      <c r="Q1040" s="1417"/>
      <c r="R1040" s="1417"/>
      <c r="S1040" s="1365" t="s">
        <v>192</v>
      </c>
      <c r="T1040" s="1365"/>
      <c r="U1040" s="1365"/>
      <c r="V1040" s="1365">
        <v>2</v>
      </c>
    </row>
    <row r="1041" spans="1:22" s="1360" customFormat="1">
      <c r="A1041" s="1386">
        <v>1034</v>
      </c>
      <c r="B1041" s="1365">
        <v>110</v>
      </c>
      <c r="C1041" s="1365" t="s">
        <v>7591</v>
      </c>
      <c r="D1041" s="1365"/>
      <c r="E1041" s="1365"/>
      <c r="F1041" s="1365"/>
      <c r="G1041" s="1720" t="s">
        <v>7683</v>
      </c>
      <c r="H1041" s="1365"/>
      <c r="I1041" s="1365" t="s">
        <v>7387</v>
      </c>
      <c r="J1041" s="1365">
        <v>35</v>
      </c>
      <c r="K1041" s="1365">
        <v>10</v>
      </c>
      <c r="L1041" s="1420">
        <v>492.1</v>
      </c>
      <c r="M1041" s="1420"/>
      <c r="N1041" s="1417"/>
      <c r="O1041" s="1417" t="s">
        <v>6515</v>
      </c>
      <c r="P1041" s="1417"/>
      <c r="Q1041" s="1417"/>
      <c r="R1041" s="1417"/>
      <c r="S1041" s="1365" t="s">
        <v>192</v>
      </c>
      <c r="T1041" s="1365"/>
      <c r="U1041" s="1365"/>
      <c r="V1041" s="1365">
        <v>2</v>
      </c>
    </row>
    <row r="1042" spans="1:22" s="1360" customFormat="1">
      <c r="A1042" s="1446">
        <v>1035</v>
      </c>
      <c r="B1042" s="1365">
        <v>111</v>
      </c>
      <c r="C1042" s="1365" t="s">
        <v>7591</v>
      </c>
      <c r="D1042" s="1365"/>
      <c r="E1042" s="1365"/>
      <c r="F1042" s="1365"/>
      <c r="G1042" s="1720" t="s">
        <v>7683</v>
      </c>
      <c r="H1042" s="1365"/>
      <c r="I1042" s="1365" t="s">
        <v>7387</v>
      </c>
      <c r="J1042" s="1365">
        <v>35</v>
      </c>
      <c r="K1042" s="1365">
        <v>11</v>
      </c>
      <c r="L1042" s="1420">
        <v>214</v>
      </c>
      <c r="M1042" s="1420"/>
      <c r="N1042" s="1417"/>
      <c r="O1042" s="1417" t="s">
        <v>6515</v>
      </c>
      <c r="P1042" s="1417"/>
      <c r="Q1042" s="1417"/>
      <c r="R1042" s="1417"/>
      <c r="S1042" s="1365" t="s">
        <v>192</v>
      </c>
      <c r="T1042" s="1365"/>
      <c r="U1042" s="1365"/>
      <c r="V1042" s="1365">
        <v>2</v>
      </c>
    </row>
    <row r="1043" spans="1:22" s="1360" customFormat="1">
      <c r="A1043" s="1386">
        <v>1036</v>
      </c>
      <c r="B1043" s="1365">
        <v>112</v>
      </c>
      <c r="C1043" s="1365" t="s">
        <v>7591</v>
      </c>
      <c r="D1043" s="1365"/>
      <c r="E1043" s="1365"/>
      <c r="F1043" s="1365"/>
      <c r="G1043" s="1720" t="s">
        <v>7683</v>
      </c>
      <c r="H1043" s="1365"/>
      <c r="I1043" s="1365" t="s">
        <v>7387</v>
      </c>
      <c r="J1043" s="1365">
        <v>35</v>
      </c>
      <c r="K1043" s="1365">
        <v>12</v>
      </c>
      <c r="L1043" s="1420">
        <v>239.8</v>
      </c>
      <c r="M1043" s="1420"/>
      <c r="N1043" s="1417"/>
      <c r="O1043" s="1417" t="s">
        <v>6515</v>
      </c>
      <c r="P1043" s="1417"/>
      <c r="Q1043" s="1417"/>
      <c r="R1043" s="1417"/>
      <c r="S1043" s="1365" t="s">
        <v>192</v>
      </c>
      <c r="T1043" s="1365"/>
      <c r="U1043" s="1365"/>
      <c r="V1043" s="1365">
        <v>2</v>
      </c>
    </row>
    <row r="1044" spans="1:22" s="1360" customFormat="1">
      <c r="A1044" s="1446">
        <v>1037</v>
      </c>
      <c r="B1044" s="1365">
        <v>113</v>
      </c>
      <c r="C1044" s="1365" t="s">
        <v>7591</v>
      </c>
      <c r="D1044" s="1365"/>
      <c r="E1044" s="1365"/>
      <c r="F1044" s="1365"/>
      <c r="G1044" s="1720" t="s">
        <v>7683</v>
      </c>
      <c r="H1044" s="1365"/>
      <c r="I1044" s="1365" t="s">
        <v>7387</v>
      </c>
      <c r="J1044" s="1365">
        <v>35</v>
      </c>
      <c r="K1044" s="1365">
        <v>13</v>
      </c>
      <c r="L1044" s="1420">
        <v>289.10000000000002</v>
      </c>
      <c r="M1044" s="1420"/>
      <c r="N1044" s="1417"/>
      <c r="O1044" s="1417" t="s">
        <v>6515</v>
      </c>
      <c r="P1044" s="1417"/>
      <c r="Q1044" s="1417"/>
      <c r="R1044" s="1417"/>
      <c r="S1044" s="1365" t="s">
        <v>192</v>
      </c>
      <c r="T1044" s="1365"/>
      <c r="U1044" s="1365"/>
      <c r="V1044" s="1365">
        <v>2</v>
      </c>
    </row>
    <row r="1045" spans="1:22" s="1360" customFormat="1">
      <c r="A1045" s="1386">
        <v>1038</v>
      </c>
      <c r="B1045" s="1365">
        <v>114</v>
      </c>
      <c r="C1045" s="1365" t="s">
        <v>7591</v>
      </c>
      <c r="D1045" s="1365"/>
      <c r="E1045" s="1365"/>
      <c r="F1045" s="1365"/>
      <c r="G1045" s="1720" t="s">
        <v>7683</v>
      </c>
      <c r="H1045" s="1365"/>
      <c r="I1045" s="1365" t="s">
        <v>7387</v>
      </c>
      <c r="J1045" s="1365">
        <v>35</v>
      </c>
      <c r="K1045" s="1365">
        <v>14</v>
      </c>
      <c r="L1045" s="1420">
        <v>265.5</v>
      </c>
      <c r="M1045" s="1420"/>
      <c r="N1045" s="1417"/>
      <c r="O1045" s="1417" t="s">
        <v>6515</v>
      </c>
      <c r="P1045" s="1417"/>
      <c r="Q1045" s="1417"/>
      <c r="R1045" s="1417"/>
      <c r="S1045" s="1365" t="s">
        <v>192</v>
      </c>
      <c r="T1045" s="1365"/>
      <c r="U1045" s="1365"/>
      <c r="V1045" s="1365">
        <v>2</v>
      </c>
    </row>
    <row r="1046" spans="1:22" s="1360" customFormat="1">
      <c r="A1046" s="1446">
        <v>1039</v>
      </c>
      <c r="B1046" s="1365">
        <v>115</v>
      </c>
      <c r="C1046" s="1365" t="s">
        <v>7591</v>
      </c>
      <c r="D1046" s="1365"/>
      <c r="E1046" s="1365"/>
      <c r="F1046" s="1365"/>
      <c r="G1046" s="1720" t="s">
        <v>7683</v>
      </c>
      <c r="H1046" s="1365"/>
      <c r="I1046" s="1365" t="s">
        <v>7387</v>
      </c>
      <c r="J1046" s="1365">
        <v>35</v>
      </c>
      <c r="K1046" s="1365">
        <v>15</v>
      </c>
      <c r="L1046" s="1420">
        <v>237.4</v>
      </c>
      <c r="M1046" s="1420"/>
      <c r="N1046" s="1417"/>
      <c r="O1046" s="1417" t="s">
        <v>6515</v>
      </c>
      <c r="P1046" s="1417"/>
      <c r="Q1046" s="1417"/>
      <c r="R1046" s="1417"/>
      <c r="S1046" s="1365" t="s">
        <v>192</v>
      </c>
      <c r="T1046" s="1365"/>
      <c r="U1046" s="1365"/>
      <c r="V1046" s="1365">
        <v>2</v>
      </c>
    </row>
    <row r="1047" spans="1:22" s="1360" customFormat="1" ht="110.25">
      <c r="A1047" s="1386">
        <v>1040</v>
      </c>
      <c r="B1047" s="1365">
        <v>116</v>
      </c>
      <c r="C1047" s="1365" t="s">
        <v>7591</v>
      </c>
      <c r="D1047" s="1365"/>
      <c r="E1047" s="1365"/>
      <c r="F1047" s="1365"/>
      <c r="G1047" s="1720" t="s">
        <v>7683</v>
      </c>
      <c r="H1047" s="1365"/>
      <c r="I1047" s="1365" t="s">
        <v>7387</v>
      </c>
      <c r="J1047" s="1365">
        <v>35</v>
      </c>
      <c r="K1047" s="1365">
        <v>16</v>
      </c>
      <c r="L1047" s="1420">
        <v>33742.199999999997</v>
      </c>
      <c r="M1047" s="1420"/>
      <c r="N1047" s="1417"/>
      <c r="O1047" s="1417" t="s">
        <v>6515</v>
      </c>
      <c r="P1047" s="1417"/>
      <c r="Q1047" s="1417"/>
      <c r="R1047" s="1417"/>
      <c r="S1047" s="1365" t="s">
        <v>7658</v>
      </c>
      <c r="T1047" s="1365"/>
      <c r="U1047" s="1365"/>
      <c r="V1047" s="1365">
        <v>2</v>
      </c>
    </row>
    <row r="1048" spans="1:22" s="1360" customFormat="1" ht="78.75">
      <c r="A1048" s="1446">
        <v>1041</v>
      </c>
      <c r="B1048" s="1365">
        <v>117</v>
      </c>
      <c r="C1048" s="1365" t="s">
        <v>7591</v>
      </c>
      <c r="D1048" s="1365"/>
      <c r="E1048" s="1365"/>
      <c r="F1048" s="1365"/>
      <c r="G1048" s="1720" t="s">
        <v>7683</v>
      </c>
      <c r="H1048" s="1365"/>
      <c r="I1048" s="1365" t="s">
        <v>7387</v>
      </c>
      <c r="J1048" s="1365">
        <v>35</v>
      </c>
      <c r="K1048" s="1365">
        <v>17</v>
      </c>
      <c r="L1048" s="1420">
        <v>9561.2000000000007</v>
      </c>
      <c r="M1048" s="1420"/>
      <c r="N1048" s="1417"/>
      <c r="O1048" s="1417" t="s">
        <v>6515</v>
      </c>
      <c r="P1048" s="1417"/>
      <c r="Q1048" s="1417"/>
      <c r="R1048" s="1417"/>
      <c r="S1048" s="1365" t="s">
        <v>7610</v>
      </c>
      <c r="T1048" s="1365"/>
      <c r="U1048" s="1365"/>
      <c r="V1048" s="1365">
        <v>2</v>
      </c>
    </row>
    <row r="1049" spans="1:22" s="1360" customFormat="1" ht="94.5">
      <c r="A1049" s="1386">
        <v>1042</v>
      </c>
      <c r="B1049" s="1365">
        <v>118</v>
      </c>
      <c r="C1049" s="1365" t="s">
        <v>7591</v>
      </c>
      <c r="D1049" s="1365"/>
      <c r="E1049" s="1365"/>
      <c r="F1049" s="1365"/>
      <c r="G1049" s="1720" t="s">
        <v>7683</v>
      </c>
      <c r="H1049" s="1365"/>
      <c r="I1049" s="1365" t="s">
        <v>7387</v>
      </c>
      <c r="J1049" s="1365">
        <v>35</v>
      </c>
      <c r="K1049" s="1365">
        <v>18</v>
      </c>
      <c r="L1049" s="1420">
        <v>7440.9</v>
      </c>
      <c r="M1049" s="1420"/>
      <c r="N1049" s="1417"/>
      <c r="O1049" s="1417" t="s">
        <v>6515</v>
      </c>
      <c r="P1049" s="1417"/>
      <c r="Q1049" s="1417"/>
      <c r="R1049" s="1417"/>
      <c r="S1049" s="1365" t="s">
        <v>7659</v>
      </c>
      <c r="T1049" s="1365"/>
      <c r="U1049" s="1365"/>
      <c r="V1049" s="1365">
        <v>2</v>
      </c>
    </row>
    <row r="1050" spans="1:22" s="1360" customFormat="1">
      <c r="A1050" s="1446">
        <v>1043</v>
      </c>
      <c r="B1050" s="1365">
        <v>119</v>
      </c>
      <c r="C1050" s="1365" t="s">
        <v>7591</v>
      </c>
      <c r="D1050" s="1365"/>
      <c r="E1050" s="1365"/>
      <c r="F1050" s="1365"/>
      <c r="G1050" s="1720" t="s">
        <v>7683</v>
      </c>
      <c r="H1050" s="1365"/>
      <c r="I1050" s="1365" t="s">
        <v>7387</v>
      </c>
      <c r="J1050" s="1365">
        <v>35</v>
      </c>
      <c r="K1050" s="1365">
        <v>19</v>
      </c>
      <c r="L1050" s="1420">
        <v>6658.6</v>
      </c>
      <c r="M1050" s="1420"/>
      <c r="N1050" s="1417"/>
      <c r="O1050" s="1417" t="s">
        <v>6515</v>
      </c>
      <c r="P1050" s="1417"/>
      <c r="Q1050" s="1417"/>
      <c r="R1050" s="1417"/>
      <c r="S1050" s="1365" t="s">
        <v>192</v>
      </c>
      <c r="T1050" s="1365"/>
      <c r="U1050" s="1365"/>
      <c r="V1050" s="1365">
        <v>2</v>
      </c>
    </row>
    <row r="1051" spans="1:22" s="1360" customFormat="1" ht="94.5">
      <c r="A1051" s="1386">
        <v>1044</v>
      </c>
      <c r="B1051" s="1365">
        <v>120</v>
      </c>
      <c r="C1051" s="1340" t="s">
        <v>7611</v>
      </c>
      <c r="D1051" s="1340"/>
      <c r="E1051" s="1340"/>
      <c r="F1051" s="1340"/>
      <c r="G1051" s="1720" t="s">
        <v>7683</v>
      </c>
      <c r="H1051" s="1340"/>
      <c r="I1051" s="1340" t="s">
        <v>7387</v>
      </c>
      <c r="J1051" s="1409" t="s">
        <v>800</v>
      </c>
      <c r="K1051" s="1366">
        <v>10</v>
      </c>
      <c r="L1051" s="667">
        <v>262</v>
      </c>
      <c r="M1051" s="667"/>
      <c r="N1051" s="1366"/>
      <c r="O1051" s="1366" t="s">
        <v>6414</v>
      </c>
      <c r="P1051" s="1366"/>
      <c r="Q1051" s="1366"/>
      <c r="R1051" s="1366"/>
      <c r="S1051" s="1340" t="s">
        <v>7607</v>
      </c>
      <c r="T1051" s="1340"/>
      <c r="U1051" s="1340"/>
      <c r="V1051" s="1368" t="s">
        <v>6413</v>
      </c>
    </row>
    <row r="1052" spans="1:22" s="1360" customFormat="1" ht="94.5">
      <c r="A1052" s="1446">
        <v>1045</v>
      </c>
      <c r="B1052" s="1365">
        <v>121</v>
      </c>
      <c r="C1052" s="1340" t="s">
        <v>7612</v>
      </c>
      <c r="D1052" s="1340"/>
      <c r="E1052" s="1340"/>
      <c r="F1052" s="1340"/>
      <c r="G1052" s="1720" t="s">
        <v>7683</v>
      </c>
      <c r="H1052" s="1340"/>
      <c r="I1052" s="1340" t="s">
        <v>7387</v>
      </c>
      <c r="J1052" s="1409" t="s">
        <v>800</v>
      </c>
      <c r="K1052" s="1366">
        <v>13</v>
      </c>
      <c r="L1052" s="667">
        <v>722.8</v>
      </c>
      <c r="M1052" s="667"/>
      <c r="N1052" s="1366"/>
      <c r="O1052" s="1366" t="s">
        <v>6414</v>
      </c>
      <c r="P1052" s="1366"/>
      <c r="Q1052" s="1366"/>
      <c r="R1052" s="1366"/>
      <c r="S1052" s="1340" t="s">
        <v>7607</v>
      </c>
      <c r="T1052" s="1340"/>
      <c r="U1052" s="1340"/>
      <c r="V1052" s="1368" t="s">
        <v>6413</v>
      </c>
    </row>
    <row r="1053" spans="1:22" s="1360" customFormat="1" ht="68.45" customHeight="1">
      <c r="A1053" s="1386">
        <v>1046</v>
      </c>
      <c r="B1053" s="1365">
        <v>122</v>
      </c>
      <c r="C1053" s="1340" t="s">
        <v>7612</v>
      </c>
      <c r="D1053" s="1340"/>
      <c r="E1053" s="1340"/>
      <c r="F1053" s="1340"/>
      <c r="G1053" s="1720" t="s">
        <v>7683</v>
      </c>
      <c r="H1053" s="1340"/>
      <c r="I1053" s="1340" t="s">
        <v>7387</v>
      </c>
      <c r="J1053" s="1409" t="s">
        <v>800</v>
      </c>
      <c r="K1053" s="1366">
        <v>23</v>
      </c>
      <c r="L1053" s="667">
        <v>1297.3</v>
      </c>
      <c r="M1053" s="667"/>
      <c r="N1053" s="1366"/>
      <c r="O1053" s="1366" t="s">
        <v>6414</v>
      </c>
      <c r="P1053" s="1366"/>
      <c r="Q1053" s="1366"/>
      <c r="R1053" s="1366"/>
      <c r="S1053" s="1340" t="s">
        <v>7607</v>
      </c>
      <c r="T1053" s="1340"/>
      <c r="U1053" s="1340"/>
      <c r="V1053" s="1368" t="s">
        <v>6413</v>
      </c>
    </row>
    <row r="1054" spans="1:22" s="1360" customFormat="1" ht="68.45" customHeight="1">
      <c r="A1054" s="1446">
        <v>1047</v>
      </c>
      <c r="B1054" s="1365">
        <v>123</v>
      </c>
      <c r="C1054" s="1340" t="s">
        <v>7611</v>
      </c>
      <c r="D1054" s="1340"/>
      <c r="E1054" s="1340"/>
      <c r="F1054" s="1340"/>
      <c r="G1054" s="1720" t="s">
        <v>7683</v>
      </c>
      <c r="H1054" s="1340"/>
      <c r="I1054" s="1340" t="s">
        <v>7387</v>
      </c>
      <c r="J1054" s="1409" t="s">
        <v>800</v>
      </c>
      <c r="K1054" s="1409" t="s">
        <v>7418</v>
      </c>
      <c r="L1054" s="667">
        <v>5693.1</v>
      </c>
      <c r="M1054" s="667"/>
      <c r="N1054" s="1366"/>
      <c r="O1054" s="1366" t="s">
        <v>6414</v>
      </c>
      <c r="P1054" s="1366"/>
      <c r="Q1054" s="1366"/>
      <c r="R1054" s="1366"/>
      <c r="S1054" s="1340" t="s">
        <v>7607</v>
      </c>
      <c r="T1054" s="1340"/>
      <c r="U1054" s="1340"/>
      <c r="V1054" s="1368" t="s">
        <v>6413</v>
      </c>
    </row>
    <row r="1055" spans="1:22" s="1360" customFormat="1" ht="68.45" customHeight="1">
      <c r="A1055" s="1386">
        <v>1048</v>
      </c>
      <c r="B1055" s="1365">
        <v>124</v>
      </c>
      <c r="C1055" s="1340" t="s">
        <v>7417</v>
      </c>
      <c r="D1055" s="1340"/>
      <c r="E1055" s="1340"/>
      <c r="F1055" s="1340"/>
      <c r="G1055" s="1720" t="s">
        <v>7683</v>
      </c>
      <c r="H1055" s="1340"/>
      <c r="I1055" s="1340" t="s">
        <v>7387</v>
      </c>
      <c r="J1055" s="1409" t="s">
        <v>800</v>
      </c>
      <c r="K1055" s="1409" t="s">
        <v>289</v>
      </c>
      <c r="L1055" s="667">
        <v>4206.3</v>
      </c>
      <c r="M1055" s="667"/>
      <c r="N1055" s="1366"/>
      <c r="O1055" s="1366" t="s">
        <v>6414</v>
      </c>
      <c r="P1055" s="1366"/>
      <c r="Q1055" s="1366"/>
      <c r="R1055" s="1366"/>
      <c r="S1055" s="1340" t="s">
        <v>7607</v>
      </c>
      <c r="T1055" s="1340"/>
      <c r="U1055" s="1340"/>
      <c r="V1055" s="1368" t="s">
        <v>6413</v>
      </c>
    </row>
    <row r="1056" spans="1:22" s="1360" customFormat="1" ht="68.45" customHeight="1">
      <c r="A1056" s="1446">
        <v>1049</v>
      </c>
      <c r="B1056" s="1365">
        <v>125</v>
      </c>
      <c r="C1056" s="1340" t="s">
        <v>7611</v>
      </c>
      <c r="D1056" s="1340"/>
      <c r="E1056" s="1340"/>
      <c r="F1056" s="1340"/>
      <c r="G1056" s="1720" t="s">
        <v>7683</v>
      </c>
      <c r="H1056" s="1340"/>
      <c r="I1056" s="1340" t="s">
        <v>7387</v>
      </c>
      <c r="J1056" s="1409" t="s">
        <v>800</v>
      </c>
      <c r="K1056" s="1409" t="s">
        <v>7408</v>
      </c>
      <c r="L1056" s="667">
        <v>259.2</v>
      </c>
      <c r="M1056" s="667"/>
      <c r="N1056" s="1366"/>
      <c r="O1056" s="1366" t="s">
        <v>6414</v>
      </c>
      <c r="P1056" s="1366"/>
      <c r="Q1056" s="1366"/>
      <c r="R1056" s="1366"/>
      <c r="S1056" s="1340" t="s">
        <v>7607</v>
      </c>
      <c r="T1056" s="1340"/>
      <c r="U1056" s="1340"/>
      <c r="V1056" s="1368" t="s">
        <v>6413</v>
      </c>
    </row>
    <row r="1057" spans="1:22" s="1360" customFormat="1" ht="65.45" customHeight="1">
      <c r="A1057" s="1386">
        <v>1050</v>
      </c>
      <c r="B1057" s="1365">
        <v>126</v>
      </c>
      <c r="C1057" s="1340" t="s">
        <v>7611</v>
      </c>
      <c r="D1057" s="1340"/>
      <c r="E1057" s="1340"/>
      <c r="F1057" s="1340"/>
      <c r="G1057" s="1720" t="s">
        <v>7683</v>
      </c>
      <c r="H1057" s="1340"/>
      <c r="I1057" s="1340" t="s">
        <v>7387</v>
      </c>
      <c r="J1057" s="1409" t="s">
        <v>800</v>
      </c>
      <c r="K1057" s="1409" t="s">
        <v>7613</v>
      </c>
      <c r="L1057" s="667">
        <v>121.7</v>
      </c>
      <c r="M1057" s="667"/>
      <c r="N1057" s="1366"/>
      <c r="O1057" s="1366" t="s">
        <v>6414</v>
      </c>
      <c r="P1057" s="1366"/>
      <c r="Q1057" s="1366"/>
      <c r="R1057" s="1366"/>
      <c r="S1057" s="1340" t="s">
        <v>7607</v>
      </c>
      <c r="T1057" s="1340"/>
      <c r="U1057" s="1340"/>
      <c r="V1057" s="1368" t="s">
        <v>6413</v>
      </c>
    </row>
    <row r="1058" spans="1:22" s="1360" customFormat="1" ht="65.45" customHeight="1">
      <c r="A1058" s="1446">
        <v>1051</v>
      </c>
      <c r="B1058" s="1365">
        <v>127</v>
      </c>
      <c r="C1058" s="1340" t="s">
        <v>7611</v>
      </c>
      <c r="D1058" s="1340"/>
      <c r="E1058" s="1340"/>
      <c r="F1058" s="1340"/>
      <c r="G1058" s="1720" t="s">
        <v>7683</v>
      </c>
      <c r="H1058" s="1340"/>
      <c r="I1058" s="1340" t="s">
        <v>7387</v>
      </c>
      <c r="J1058" s="1409" t="s">
        <v>800</v>
      </c>
      <c r="K1058" s="1409" t="s">
        <v>7614</v>
      </c>
      <c r="L1058" s="667">
        <v>2844.3</v>
      </c>
      <c r="M1058" s="667"/>
      <c r="N1058" s="1366"/>
      <c r="O1058" s="1366" t="s">
        <v>6414</v>
      </c>
      <c r="P1058" s="1366"/>
      <c r="Q1058" s="1366"/>
      <c r="R1058" s="1366"/>
      <c r="S1058" s="1340" t="s">
        <v>7607</v>
      </c>
      <c r="T1058" s="1340"/>
      <c r="U1058" s="1340"/>
      <c r="V1058" s="1368" t="s">
        <v>6413</v>
      </c>
    </row>
    <row r="1059" spans="1:22" s="1360" customFormat="1" ht="75" customHeight="1">
      <c r="A1059" s="1386">
        <v>1052</v>
      </c>
      <c r="B1059" s="1365">
        <v>128</v>
      </c>
      <c r="C1059" s="1340" t="s">
        <v>7611</v>
      </c>
      <c r="D1059" s="1340"/>
      <c r="E1059" s="1340"/>
      <c r="F1059" s="1340"/>
      <c r="G1059" s="1720" t="s">
        <v>7683</v>
      </c>
      <c r="H1059" s="1340"/>
      <c r="I1059" s="1340" t="s">
        <v>7387</v>
      </c>
      <c r="J1059" s="1366" t="s">
        <v>464</v>
      </c>
      <c r="K1059" s="1366">
        <v>2</v>
      </c>
      <c r="L1059" s="667">
        <v>577.1</v>
      </c>
      <c r="M1059" s="667"/>
      <c r="N1059" s="1366"/>
      <c r="O1059" s="1366" t="s">
        <v>6414</v>
      </c>
      <c r="P1059" s="1366"/>
      <c r="Q1059" s="1366"/>
      <c r="R1059" s="1366"/>
      <c r="S1059" s="1340" t="s">
        <v>7607</v>
      </c>
      <c r="T1059" s="1340"/>
      <c r="U1059" s="1340"/>
      <c r="V1059" s="1368" t="s">
        <v>6413</v>
      </c>
    </row>
    <row r="1060" spans="1:22" s="1360" customFormat="1" ht="126.6" customHeight="1">
      <c r="A1060" s="1446">
        <v>1053</v>
      </c>
      <c r="B1060" s="1365">
        <v>129</v>
      </c>
      <c r="C1060" s="1365" t="s">
        <v>7615</v>
      </c>
      <c r="D1060" s="1365"/>
      <c r="E1060" s="1365"/>
      <c r="F1060" s="1365"/>
      <c r="G1060" s="1720" t="s">
        <v>7683</v>
      </c>
      <c r="H1060" s="1365"/>
      <c r="I1060" s="1365" t="s">
        <v>7440</v>
      </c>
      <c r="J1060" s="1365">
        <v>11</v>
      </c>
      <c r="K1060" s="1365">
        <v>26</v>
      </c>
      <c r="L1060" s="1420">
        <v>842.3</v>
      </c>
      <c r="M1060" s="1420"/>
      <c r="N1060" s="1417"/>
      <c r="O1060" s="1417" t="s">
        <v>192</v>
      </c>
      <c r="P1060" s="1417"/>
      <c r="Q1060" s="1417"/>
      <c r="R1060" s="1417"/>
      <c r="S1060" s="1365" t="s">
        <v>7660</v>
      </c>
      <c r="T1060" s="1365"/>
      <c r="U1060" s="1365"/>
      <c r="V1060" s="1365">
        <v>2</v>
      </c>
    </row>
    <row r="1061" spans="1:22" s="1360" customFormat="1" ht="110.25">
      <c r="A1061" s="1386">
        <v>1054</v>
      </c>
      <c r="B1061" s="1365">
        <v>130</v>
      </c>
      <c r="C1061" s="1340" t="s">
        <v>7616</v>
      </c>
      <c r="D1061" s="1340"/>
      <c r="E1061" s="1340"/>
      <c r="F1061" s="1340"/>
      <c r="G1061" s="1720" t="s">
        <v>7683</v>
      </c>
      <c r="H1061" s="1340"/>
      <c r="I1061" s="1340" t="s">
        <v>7440</v>
      </c>
      <c r="J1061" s="1340">
        <v>39</v>
      </c>
      <c r="K1061" s="1340">
        <v>1</v>
      </c>
      <c r="L1061" s="667">
        <v>6180.4</v>
      </c>
      <c r="M1061" s="667"/>
      <c r="N1061" s="1366"/>
      <c r="O1061" s="1366" t="s">
        <v>6414</v>
      </c>
      <c r="P1061" s="1366"/>
      <c r="Q1061" s="1366"/>
      <c r="R1061" s="1366"/>
      <c r="S1061" s="1340" t="s">
        <v>7661</v>
      </c>
      <c r="T1061" s="1340"/>
      <c r="U1061" s="1340"/>
      <c r="V1061" s="1368" t="s">
        <v>6413</v>
      </c>
    </row>
    <row r="1062" spans="1:22" s="1360" customFormat="1" ht="110.25">
      <c r="A1062" s="1446">
        <v>1055</v>
      </c>
      <c r="B1062" s="1365">
        <v>131</v>
      </c>
      <c r="C1062" s="1340" t="s">
        <v>7617</v>
      </c>
      <c r="D1062" s="1340"/>
      <c r="E1062" s="1340"/>
      <c r="F1062" s="1340"/>
      <c r="G1062" s="1720" t="s">
        <v>7683</v>
      </c>
      <c r="H1062" s="1340"/>
      <c r="I1062" s="1340" t="s">
        <v>7440</v>
      </c>
      <c r="J1062" s="1340">
        <v>65</v>
      </c>
      <c r="K1062" s="1340"/>
      <c r="L1062" s="667">
        <v>5756.2</v>
      </c>
      <c r="M1062" s="667"/>
      <c r="N1062" s="1366"/>
      <c r="O1062" s="1366" t="s">
        <v>6446</v>
      </c>
      <c r="P1062" s="1366"/>
      <c r="Q1062" s="1366"/>
      <c r="R1062" s="1366"/>
      <c r="S1062" s="1340" t="s">
        <v>7662</v>
      </c>
      <c r="T1062" s="1340"/>
      <c r="U1062" s="1340"/>
      <c r="V1062" s="1340">
        <v>6</v>
      </c>
    </row>
    <row r="1063" spans="1:22" s="1360" customFormat="1" ht="78.75">
      <c r="A1063" s="1386">
        <v>1056</v>
      </c>
      <c r="B1063" s="1365">
        <v>132</v>
      </c>
      <c r="C1063" s="1340" t="s">
        <v>7618</v>
      </c>
      <c r="D1063" s="1340"/>
      <c r="E1063" s="1340"/>
      <c r="F1063" s="1340"/>
      <c r="G1063" s="1720" t="s">
        <v>7683</v>
      </c>
      <c r="H1063" s="1340"/>
      <c r="I1063" s="1340" t="s">
        <v>7440</v>
      </c>
      <c r="J1063" s="1340">
        <v>68</v>
      </c>
      <c r="K1063" s="1340" t="s">
        <v>7619</v>
      </c>
      <c r="L1063" s="667">
        <v>909.8</v>
      </c>
      <c r="M1063" s="667"/>
      <c r="N1063" s="1366"/>
      <c r="O1063" s="1366" t="s">
        <v>6446</v>
      </c>
      <c r="P1063" s="1366"/>
      <c r="Q1063" s="1366"/>
      <c r="R1063" s="1366"/>
      <c r="S1063" s="1340" t="s">
        <v>7663</v>
      </c>
      <c r="T1063" s="1340"/>
      <c r="U1063" s="1340"/>
      <c r="V1063" s="1340">
        <v>6</v>
      </c>
    </row>
  </sheetData>
  <autoFilter ref="B9:U10"/>
  <sortState ref="A12:V930">
    <sortCondition ref="V12:V930"/>
  </sortState>
  <mergeCells count="25">
    <mergeCell ref="U8:U9"/>
    <mergeCell ref="O8:O9"/>
    <mergeCell ref="P8:P9"/>
    <mergeCell ref="Q8:Q9"/>
    <mergeCell ref="R8:R9"/>
    <mergeCell ref="S8:S9"/>
    <mergeCell ref="T8:T9"/>
    <mergeCell ref="N8:N9"/>
    <mergeCell ref="B8:B9"/>
    <mergeCell ref="C8:C9"/>
    <mergeCell ref="D8:D9"/>
    <mergeCell ref="E8:E9"/>
    <mergeCell ref="F8:F9"/>
    <mergeCell ref="G8:G9"/>
    <mergeCell ref="H8:H9"/>
    <mergeCell ref="I8:I9"/>
    <mergeCell ref="J8:K8"/>
    <mergeCell ref="L8:L9"/>
    <mergeCell ref="M8:M9"/>
    <mergeCell ref="B6:P6"/>
    <mergeCell ref="C1:L1"/>
    <mergeCell ref="M1:O1"/>
    <mergeCell ref="C2:L2"/>
    <mergeCell ref="B4:P4"/>
    <mergeCell ref="I5:P5"/>
  </mergeCells>
  <pageMargins left="0.36" right="0.03" top="0.25" bottom="0.15" header="0.3" footer="0.3"/>
  <pageSetup paperSize="9" scale="60" orientation="landscape"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4"/>
  <sheetViews>
    <sheetView topLeftCell="A6" workbookViewId="0">
      <pane xSplit="2" ySplit="4" topLeftCell="F255" activePane="bottomRight" state="frozen"/>
      <selection activeCell="A6" sqref="A6"/>
      <selection pane="topRight" activeCell="C6" sqref="C6"/>
      <selection pane="bottomLeft" activeCell="A11" sqref="A11"/>
      <selection pane="bottomRight" activeCell="J23" sqref="J23"/>
    </sheetView>
  </sheetViews>
  <sheetFormatPr defaultRowHeight="12.75"/>
  <cols>
    <col min="1" max="1" width="5" style="113" customWidth="1"/>
    <col min="2" max="2" width="32.7109375" style="122" customWidth="1"/>
    <col min="3" max="3" width="21.42578125" style="114" bestFit="1" customWidth="1"/>
    <col min="4" max="4" width="12.5703125" style="238" bestFit="1" customWidth="1"/>
    <col min="5" max="5" width="18.140625" style="114" bestFit="1" customWidth="1"/>
    <col min="6" max="6" width="13.140625" style="114" bestFit="1" customWidth="1"/>
    <col min="7" max="7" width="11.42578125" style="114" customWidth="1"/>
    <col min="8" max="8" width="12.42578125" style="238" customWidth="1"/>
    <col min="9" max="9" width="7.42578125" style="114" bestFit="1" customWidth="1"/>
    <col min="10" max="10" width="14.42578125" style="114" bestFit="1" customWidth="1"/>
    <col min="11" max="11" width="15.42578125" style="115" customWidth="1"/>
    <col min="12" max="12" width="14.42578125" style="114" customWidth="1"/>
    <col min="13" max="13" width="11.140625" style="114" customWidth="1"/>
    <col min="14" max="14" width="23.85546875" style="114" customWidth="1"/>
    <col min="15" max="15" width="23" style="114" customWidth="1"/>
    <col min="16" max="17" width="12.5703125" style="114" customWidth="1"/>
    <col min="18" max="18" width="27.140625" style="114" customWidth="1"/>
    <col min="19" max="254" width="9.140625" style="114"/>
    <col min="255" max="255" width="5" style="114" customWidth="1"/>
    <col min="256" max="256" width="17.42578125" style="114" customWidth="1"/>
    <col min="257" max="257" width="12.42578125" style="114" customWidth="1"/>
    <col min="258" max="258" width="8.140625" style="114" customWidth="1"/>
    <col min="259" max="259" width="9.140625" style="114" customWidth="1"/>
    <col min="260" max="260" width="15.42578125" style="114" customWidth="1"/>
    <col min="261" max="261" width="14.42578125" style="114" customWidth="1"/>
    <col min="262" max="262" width="11.140625" style="114" customWidth="1"/>
    <col min="263" max="263" width="23.85546875" style="114" customWidth="1"/>
    <col min="264" max="264" width="23" style="114" customWidth="1"/>
    <col min="265" max="266" width="9.140625" style="114"/>
    <col min="267" max="267" width="14.85546875" style="114" customWidth="1"/>
    <col min="268" max="510" width="9.140625" style="114"/>
    <col min="511" max="511" width="5" style="114" customWidth="1"/>
    <col min="512" max="512" width="17.42578125" style="114" customWidth="1"/>
    <col min="513" max="513" width="12.42578125" style="114" customWidth="1"/>
    <col min="514" max="514" width="8.140625" style="114" customWidth="1"/>
    <col min="515" max="515" width="9.140625" style="114" customWidth="1"/>
    <col min="516" max="516" width="15.42578125" style="114" customWidth="1"/>
    <col min="517" max="517" width="14.42578125" style="114" customWidth="1"/>
    <col min="518" max="518" width="11.140625" style="114" customWidth="1"/>
    <col min="519" max="519" width="23.85546875" style="114" customWidth="1"/>
    <col min="520" max="520" width="23" style="114" customWidth="1"/>
    <col min="521" max="522" width="9.140625" style="114"/>
    <col min="523" max="523" width="14.85546875" style="114" customWidth="1"/>
    <col min="524" max="766" width="9.140625" style="114"/>
    <col min="767" max="767" width="5" style="114" customWidth="1"/>
    <col min="768" max="768" width="17.42578125" style="114" customWidth="1"/>
    <col min="769" max="769" width="12.42578125" style="114" customWidth="1"/>
    <col min="770" max="770" width="8.140625" style="114" customWidth="1"/>
    <col min="771" max="771" width="9.140625" style="114" customWidth="1"/>
    <col min="772" max="772" width="15.42578125" style="114" customWidth="1"/>
    <col min="773" max="773" width="14.42578125" style="114" customWidth="1"/>
    <col min="774" max="774" width="11.140625" style="114" customWidth="1"/>
    <col min="775" max="775" width="23.85546875" style="114" customWidth="1"/>
    <col min="776" max="776" width="23" style="114" customWidth="1"/>
    <col min="777" max="778" width="9.140625" style="114"/>
    <col min="779" max="779" width="14.85546875" style="114" customWidth="1"/>
    <col min="780" max="1022" width="9.140625" style="114"/>
    <col min="1023" max="1023" width="5" style="114" customWidth="1"/>
    <col min="1024" max="1024" width="17.42578125" style="114" customWidth="1"/>
    <col min="1025" max="1025" width="12.42578125" style="114" customWidth="1"/>
    <col min="1026" max="1026" width="8.140625" style="114" customWidth="1"/>
    <col min="1027" max="1027" width="9.140625" style="114" customWidth="1"/>
    <col min="1028" max="1028" width="15.42578125" style="114" customWidth="1"/>
    <col min="1029" max="1029" width="14.42578125" style="114" customWidth="1"/>
    <col min="1030" max="1030" width="11.140625" style="114" customWidth="1"/>
    <col min="1031" max="1031" width="23.85546875" style="114" customWidth="1"/>
    <col min="1032" max="1032" width="23" style="114" customWidth="1"/>
    <col min="1033" max="1034" width="9.140625" style="114"/>
    <col min="1035" max="1035" width="14.85546875" style="114" customWidth="1"/>
    <col min="1036" max="1278" width="9.140625" style="114"/>
    <col min="1279" max="1279" width="5" style="114" customWidth="1"/>
    <col min="1280" max="1280" width="17.42578125" style="114" customWidth="1"/>
    <col min="1281" max="1281" width="12.42578125" style="114" customWidth="1"/>
    <col min="1282" max="1282" width="8.140625" style="114" customWidth="1"/>
    <col min="1283" max="1283" width="9.140625" style="114" customWidth="1"/>
    <col min="1284" max="1284" width="15.42578125" style="114" customWidth="1"/>
    <col min="1285" max="1285" width="14.42578125" style="114" customWidth="1"/>
    <col min="1286" max="1286" width="11.140625" style="114" customWidth="1"/>
    <col min="1287" max="1287" width="23.85546875" style="114" customWidth="1"/>
    <col min="1288" max="1288" width="23" style="114" customWidth="1"/>
    <col min="1289" max="1290" width="9.140625" style="114"/>
    <col min="1291" max="1291" width="14.85546875" style="114" customWidth="1"/>
    <col min="1292" max="1534" width="9.140625" style="114"/>
    <col min="1535" max="1535" width="5" style="114" customWidth="1"/>
    <col min="1536" max="1536" width="17.42578125" style="114" customWidth="1"/>
    <col min="1537" max="1537" width="12.42578125" style="114" customWidth="1"/>
    <col min="1538" max="1538" width="8.140625" style="114" customWidth="1"/>
    <col min="1539" max="1539" width="9.140625" style="114" customWidth="1"/>
    <col min="1540" max="1540" width="15.42578125" style="114" customWidth="1"/>
    <col min="1541" max="1541" width="14.42578125" style="114" customWidth="1"/>
    <col min="1542" max="1542" width="11.140625" style="114" customWidth="1"/>
    <col min="1543" max="1543" width="23.85546875" style="114" customWidth="1"/>
    <col min="1544" max="1544" width="23" style="114" customWidth="1"/>
    <col min="1545" max="1546" width="9.140625" style="114"/>
    <col min="1547" max="1547" width="14.85546875" style="114" customWidth="1"/>
    <col min="1548" max="1790" width="9.140625" style="114"/>
    <col min="1791" max="1791" width="5" style="114" customWidth="1"/>
    <col min="1792" max="1792" width="17.42578125" style="114" customWidth="1"/>
    <col min="1793" max="1793" width="12.42578125" style="114" customWidth="1"/>
    <col min="1794" max="1794" width="8.140625" style="114" customWidth="1"/>
    <col min="1795" max="1795" width="9.140625" style="114" customWidth="1"/>
    <col min="1796" max="1796" width="15.42578125" style="114" customWidth="1"/>
    <col min="1797" max="1797" width="14.42578125" style="114" customWidth="1"/>
    <col min="1798" max="1798" width="11.140625" style="114" customWidth="1"/>
    <col min="1799" max="1799" width="23.85546875" style="114" customWidth="1"/>
    <col min="1800" max="1800" width="23" style="114" customWidth="1"/>
    <col min="1801" max="1802" width="9.140625" style="114"/>
    <col min="1803" max="1803" width="14.85546875" style="114" customWidth="1"/>
    <col min="1804" max="2046" width="9.140625" style="114"/>
    <col min="2047" max="2047" width="5" style="114" customWidth="1"/>
    <col min="2048" max="2048" width="17.42578125" style="114" customWidth="1"/>
    <col min="2049" max="2049" width="12.42578125" style="114" customWidth="1"/>
    <col min="2050" max="2050" width="8.140625" style="114" customWidth="1"/>
    <col min="2051" max="2051" width="9.140625" style="114" customWidth="1"/>
    <col min="2052" max="2052" width="15.42578125" style="114" customWidth="1"/>
    <col min="2053" max="2053" width="14.42578125" style="114" customWidth="1"/>
    <col min="2054" max="2054" width="11.140625" style="114" customWidth="1"/>
    <col min="2055" max="2055" width="23.85546875" style="114" customWidth="1"/>
    <col min="2056" max="2056" width="23" style="114" customWidth="1"/>
    <col min="2057" max="2058" width="9.140625" style="114"/>
    <col min="2059" max="2059" width="14.85546875" style="114" customWidth="1"/>
    <col min="2060" max="2302" width="9.140625" style="114"/>
    <col min="2303" max="2303" width="5" style="114" customWidth="1"/>
    <col min="2304" max="2304" width="17.42578125" style="114" customWidth="1"/>
    <col min="2305" max="2305" width="12.42578125" style="114" customWidth="1"/>
    <col min="2306" max="2306" width="8.140625" style="114" customWidth="1"/>
    <col min="2307" max="2307" width="9.140625" style="114" customWidth="1"/>
    <col min="2308" max="2308" width="15.42578125" style="114" customWidth="1"/>
    <col min="2309" max="2309" width="14.42578125" style="114" customWidth="1"/>
    <col min="2310" max="2310" width="11.140625" style="114" customWidth="1"/>
    <col min="2311" max="2311" width="23.85546875" style="114" customWidth="1"/>
    <col min="2312" max="2312" width="23" style="114" customWidth="1"/>
    <col min="2313" max="2314" width="9.140625" style="114"/>
    <col min="2315" max="2315" width="14.85546875" style="114" customWidth="1"/>
    <col min="2316" max="2558" width="9.140625" style="114"/>
    <col min="2559" max="2559" width="5" style="114" customWidth="1"/>
    <col min="2560" max="2560" width="17.42578125" style="114" customWidth="1"/>
    <col min="2561" max="2561" width="12.42578125" style="114" customWidth="1"/>
    <col min="2562" max="2562" width="8.140625" style="114" customWidth="1"/>
    <col min="2563" max="2563" width="9.140625" style="114" customWidth="1"/>
    <col min="2564" max="2564" width="15.42578125" style="114" customWidth="1"/>
    <col min="2565" max="2565" width="14.42578125" style="114" customWidth="1"/>
    <col min="2566" max="2566" width="11.140625" style="114" customWidth="1"/>
    <col min="2567" max="2567" width="23.85546875" style="114" customWidth="1"/>
    <col min="2568" max="2568" width="23" style="114" customWidth="1"/>
    <col min="2569" max="2570" width="9.140625" style="114"/>
    <col min="2571" max="2571" width="14.85546875" style="114" customWidth="1"/>
    <col min="2572" max="2814" width="9.140625" style="114"/>
    <col min="2815" max="2815" width="5" style="114" customWidth="1"/>
    <col min="2816" max="2816" width="17.42578125" style="114" customWidth="1"/>
    <col min="2817" max="2817" width="12.42578125" style="114" customWidth="1"/>
    <col min="2818" max="2818" width="8.140625" style="114" customWidth="1"/>
    <col min="2819" max="2819" width="9.140625" style="114" customWidth="1"/>
    <col min="2820" max="2820" width="15.42578125" style="114" customWidth="1"/>
    <col min="2821" max="2821" width="14.42578125" style="114" customWidth="1"/>
    <col min="2822" max="2822" width="11.140625" style="114" customWidth="1"/>
    <col min="2823" max="2823" width="23.85546875" style="114" customWidth="1"/>
    <col min="2824" max="2824" width="23" style="114" customWidth="1"/>
    <col min="2825" max="2826" width="9.140625" style="114"/>
    <col min="2827" max="2827" width="14.85546875" style="114" customWidth="1"/>
    <col min="2828" max="3070" width="9.140625" style="114"/>
    <col min="3071" max="3071" width="5" style="114" customWidth="1"/>
    <col min="3072" max="3072" width="17.42578125" style="114" customWidth="1"/>
    <col min="3073" max="3073" width="12.42578125" style="114" customWidth="1"/>
    <col min="3074" max="3074" width="8.140625" style="114" customWidth="1"/>
    <col min="3075" max="3075" width="9.140625" style="114" customWidth="1"/>
    <col min="3076" max="3076" width="15.42578125" style="114" customWidth="1"/>
    <col min="3077" max="3077" width="14.42578125" style="114" customWidth="1"/>
    <col min="3078" max="3078" width="11.140625" style="114" customWidth="1"/>
    <col min="3079" max="3079" width="23.85546875" style="114" customWidth="1"/>
    <col min="3080" max="3080" width="23" style="114" customWidth="1"/>
    <col min="3081" max="3082" width="9.140625" style="114"/>
    <col min="3083" max="3083" width="14.85546875" style="114" customWidth="1"/>
    <col min="3084" max="3326" width="9.140625" style="114"/>
    <col min="3327" max="3327" width="5" style="114" customWidth="1"/>
    <col min="3328" max="3328" width="17.42578125" style="114" customWidth="1"/>
    <col min="3329" max="3329" width="12.42578125" style="114" customWidth="1"/>
    <col min="3330" max="3330" width="8.140625" style="114" customWidth="1"/>
    <col min="3331" max="3331" width="9.140625" style="114" customWidth="1"/>
    <col min="3332" max="3332" width="15.42578125" style="114" customWidth="1"/>
    <col min="3333" max="3333" width="14.42578125" style="114" customWidth="1"/>
    <col min="3334" max="3334" width="11.140625" style="114" customWidth="1"/>
    <col min="3335" max="3335" width="23.85546875" style="114" customWidth="1"/>
    <col min="3336" max="3336" width="23" style="114" customWidth="1"/>
    <col min="3337" max="3338" width="9.140625" style="114"/>
    <col min="3339" max="3339" width="14.85546875" style="114" customWidth="1"/>
    <col min="3340" max="3582" width="9.140625" style="114"/>
    <col min="3583" max="3583" width="5" style="114" customWidth="1"/>
    <col min="3584" max="3584" width="17.42578125" style="114" customWidth="1"/>
    <col min="3585" max="3585" width="12.42578125" style="114" customWidth="1"/>
    <col min="3586" max="3586" width="8.140625" style="114" customWidth="1"/>
    <col min="3587" max="3587" width="9.140625" style="114" customWidth="1"/>
    <col min="3588" max="3588" width="15.42578125" style="114" customWidth="1"/>
    <col min="3589" max="3589" width="14.42578125" style="114" customWidth="1"/>
    <col min="3590" max="3590" width="11.140625" style="114" customWidth="1"/>
    <col min="3591" max="3591" width="23.85546875" style="114" customWidth="1"/>
    <col min="3592" max="3592" width="23" style="114" customWidth="1"/>
    <col min="3593" max="3594" width="9.140625" style="114"/>
    <col min="3595" max="3595" width="14.85546875" style="114" customWidth="1"/>
    <col min="3596" max="3838" width="9.140625" style="114"/>
    <col min="3839" max="3839" width="5" style="114" customWidth="1"/>
    <col min="3840" max="3840" width="17.42578125" style="114" customWidth="1"/>
    <col min="3841" max="3841" width="12.42578125" style="114" customWidth="1"/>
    <col min="3842" max="3842" width="8.140625" style="114" customWidth="1"/>
    <col min="3843" max="3843" width="9.140625" style="114" customWidth="1"/>
    <col min="3844" max="3844" width="15.42578125" style="114" customWidth="1"/>
    <col min="3845" max="3845" width="14.42578125" style="114" customWidth="1"/>
    <col min="3846" max="3846" width="11.140625" style="114" customWidth="1"/>
    <col min="3847" max="3847" width="23.85546875" style="114" customWidth="1"/>
    <col min="3848" max="3848" width="23" style="114" customWidth="1"/>
    <col min="3849" max="3850" width="9.140625" style="114"/>
    <col min="3851" max="3851" width="14.85546875" style="114" customWidth="1"/>
    <col min="3852" max="4094" width="9.140625" style="114"/>
    <col min="4095" max="4095" width="5" style="114" customWidth="1"/>
    <col min="4096" max="4096" width="17.42578125" style="114" customWidth="1"/>
    <col min="4097" max="4097" width="12.42578125" style="114" customWidth="1"/>
    <col min="4098" max="4098" width="8.140625" style="114" customWidth="1"/>
    <col min="4099" max="4099" width="9.140625" style="114" customWidth="1"/>
    <col min="4100" max="4100" width="15.42578125" style="114" customWidth="1"/>
    <col min="4101" max="4101" width="14.42578125" style="114" customWidth="1"/>
    <col min="4102" max="4102" width="11.140625" style="114" customWidth="1"/>
    <col min="4103" max="4103" width="23.85546875" style="114" customWidth="1"/>
    <col min="4104" max="4104" width="23" style="114" customWidth="1"/>
    <col min="4105" max="4106" width="9.140625" style="114"/>
    <col min="4107" max="4107" width="14.85546875" style="114" customWidth="1"/>
    <col min="4108" max="4350" width="9.140625" style="114"/>
    <col min="4351" max="4351" width="5" style="114" customWidth="1"/>
    <col min="4352" max="4352" width="17.42578125" style="114" customWidth="1"/>
    <col min="4353" max="4353" width="12.42578125" style="114" customWidth="1"/>
    <col min="4354" max="4354" width="8.140625" style="114" customWidth="1"/>
    <col min="4355" max="4355" width="9.140625" style="114" customWidth="1"/>
    <col min="4356" max="4356" width="15.42578125" style="114" customWidth="1"/>
    <col min="4357" max="4357" width="14.42578125" style="114" customWidth="1"/>
    <col min="4358" max="4358" width="11.140625" style="114" customWidth="1"/>
    <col min="4359" max="4359" width="23.85546875" style="114" customWidth="1"/>
    <col min="4360" max="4360" width="23" style="114" customWidth="1"/>
    <col min="4361" max="4362" width="9.140625" style="114"/>
    <col min="4363" max="4363" width="14.85546875" style="114" customWidth="1"/>
    <col min="4364" max="4606" width="9.140625" style="114"/>
    <col min="4607" max="4607" width="5" style="114" customWidth="1"/>
    <col min="4608" max="4608" width="17.42578125" style="114" customWidth="1"/>
    <col min="4609" max="4609" width="12.42578125" style="114" customWidth="1"/>
    <col min="4610" max="4610" width="8.140625" style="114" customWidth="1"/>
    <col min="4611" max="4611" width="9.140625" style="114" customWidth="1"/>
    <col min="4612" max="4612" width="15.42578125" style="114" customWidth="1"/>
    <col min="4613" max="4613" width="14.42578125" style="114" customWidth="1"/>
    <col min="4614" max="4614" width="11.140625" style="114" customWidth="1"/>
    <col min="4615" max="4615" width="23.85546875" style="114" customWidth="1"/>
    <col min="4616" max="4616" width="23" style="114" customWidth="1"/>
    <col min="4617" max="4618" width="9.140625" style="114"/>
    <col min="4619" max="4619" width="14.85546875" style="114" customWidth="1"/>
    <col min="4620" max="4862" width="9.140625" style="114"/>
    <col min="4863" max="4863" width="5" style="114" customWidth="1"/>
    <col min="4864" max="4864" width="17.42578125" style="114" customWidth="1"/>
    <col min="4865" max="4865" width="12.42578125" style="114" customWidth="1"/>
    <col min="4866" max="4866" width="8.140625" style="114" customWidth="1"/>
    <col min="4867" max="4867" width="9.140625" style="114" customWidth="1"/>
    <col min="4868" max="4868" width="15.42578125" style="114" customWidth="1"/>
    <col min="4869" max="4869" width="14.42578125" style="114" customWidth="1"/>
    <col min="4870" max="4870" width="11.140625" style="114" customWidth="1"/>
    <col min="4871" max="4871" width="23.85546875" style="114" customWidth="1"/>
    <col min="4872" max="4872" width="23" style="114" customWidth="1"/>
    <col min="4873" max="4874" width="9.140625" style="114"/>
    <col min="4875" max="4875" width="14.85546875" style="114" customWidth="1"/>
    <col min="4876" max="5118" width="9.140625" style="114"/>
    <col min="5119" max="5119" width="5" style="114" customWidth="1"/>
    <col min="5120" max="5120" width="17.42578125" style="114" customWidth="1"/>
    <col min="5121" max="5121" width="12.42578125" style="114" customWidth="1"/>
    <col min="5122" max="5122" width="8.140625" style="114" customWidth="1"/>
    <col min="5123" max="5123" width="9.140625" style="114" customWidth="1"/>
    <col min="5124" max="5124" width="15.42578125" style="114" customWidth="1"/>
    <col min="5125" max="5125" width="14.42578125" style="114" customWidth="1"/>
    <col min="5126" max="5126" width="11.140625" style="114" customWidth="1"/>
    <col min="5127" max="5127" width="23.85546875" style="114" customWidth="1"/>
    <col min="5128" max="5128" width="23" style="114" customWidth="1"/>
    <col min="5129" max="5130" width="9.140625" style="114"/>
    <col min="5131" max="5131" width="14.85546875" style="114" customWidth="1"/>
    <col min="5132" max="5374" width="9.140625" style="114"/>
    <col min="5375" max="5375" width="5" style="114" customWidth="1"/>
    <col min="5376" max="5376" width="17.42578125" style="114" customWidth="1"/>
    <col min="5377" max="5377" width="12.42578125" style="114" customWidth="1"/>
    <col min="5378" max="5378" width="8.140625" style="114" customWidth="1"/>
    <col min="5379" max="5379" width="9.140625" style="114" customWidth="1"/>
    <col min="5380" max="5380" width="15.42578125" style="114" customWidth="1"/>
    <col min="5381" max="5381" width="14.42578125" style="114" customWidth="1"/>
    <col min="5382" max="5382" width="11.140625" style="114" customWidth="1"/>
    <col min="5383" max="5383" width="23.85546875" style="114" customWidth="1"/>
    <col min="5384" max="5384" width="23" style="114" customWidth="1"/>
    <col min="5385" max="5386" width="9.140625" style="114"/>
    <col min="5387" max="5387" width="14.85546875" style="114" customWidth="1"/>
    <col min="5388" max="5630" width="9.140625" style="114"/>
    <col min="5631" max="5631" width="5" style="114" customWidth="1"/>
    <col min="5632" max="5632" width="17.42578125" style="114" customWidth="1"/>
    <col min="5633" max="5633" width="12.42578125" style="114" customWidth="1"/>
    <col min="5634" max="5634" width="8.140625" style="114" customWidth="1"/>
    <col min="5635" max="5635" width="9.140625" style="114" customWidth="1"/>
    <col min="5636" max="5636" width="15.42578125" style="114" customWidth="1"/>
    <col min="5637" max="5637" width="14.42578125" style="114" customWidth="1"/>
    <col min="5638" max="5638" width="11.140625" style="114" customWidth="1"/>
    <col min="5639" max="5639" width="23.85546875" style="114" customWidth="1"/>
    <col min="5640" max="5640" width="23" style="114" customWidth="1"/>
    <col min="5641" max="5642" width="9.140625" style="114"/>
    <col min="5643" max="5643" width="14.85546875" style="114" customWidth="1"/>
    <col min="5644" max="5886" width="9.140625" style="114"/>
    <col min="5887" max="5887" width="5" style="114" customWidth="1"/>
    <col min="5888" max="5888" width="17.42578125" style="114" customWidth="1"/>
    <col min="5889" max="5889" width="12.42578125" style="114" customWidth="1"/>
    <col min="5890" max="5890" width="8.140625" style="114" customWidth="1"/>
    <col min="5891" max="5891" width="9.140625" style="114" customWidth="1"/>
    <col min="5892" max="5892" width="15.42578125" style="114" customWidth="1"/>
    <col min="5893" max="5893" width="14.42578125" style="114" customWidth="1"/>
    <col min="5894" max="5894" width="11.140625" style="114" customWidth="1"/>
    <col min="5895" max="5895" width="23.85546875" style="114" customWidth="1"/>
    <col min="5896" max="5896" width="23" style="114" customWidth="1"/>
    <col min="5897" max="5898" width="9.140625" style="114"/>
    <col min="5899" max="5899" width="14.85546875" style="114" customWidth="1"/>
    <col min="5900" max="6142" width="9.140625" style="114"/>
    <col min="6143" max="6143" width="5" style="114" customWidth="1"/>
    <col min="6144" max="6144" width="17.42578125" style="114" customWidth="1"/>
    <col min="6145" max="6145" width="12.42578125" style="114" customWidth="1"/>
    <col min="6146" max="6146" width="8.140625" style="114" customWidth="1"/>
    <col min="6147" max="6147" width="9.140625" style="114" customWidth="1"/>
    <col min="6148" max="6148" width="15.42578125" style="114" customWidth="1"/>
    <col min="6149" max="6149" width="14.42578125" style="114" customWidth="1"/>
    <col min="6150" max="6150" width="11.140625" style="114" customWidth="1"/>
    <col min="6151" max="6151" width="23.85546875" style="114" customWidth="1"/>
    <col min="6152" max="6152" width="23" style="114" customWidth="1"/>
    <col min="6153" max="6154" width="9.140625" style="114"/>
    <col min="6155" max="6155" width="14.85546875" style="114" customWidth="1"/>
    <col min="6156" max="6398" width="9.140625" style="114"/>
    <col min="6399" max="6399" width="5" style="114" customWidth="1"/>
    <col min="6400" max="6400" width="17.42578125" style="114" customWidth="1"/>
    <col min="6401" max="6401" width="12.42578125" style="114" customWidth="1"/>
    <col min="6402" max="6402" width="8.140625" style="114" customWidth="1"/>
    <col min="6403" max="6403" width="9.140625" style="114" customWidth="1"/>
    <col min="6404" max="6404" width="15.42578125" style="114" customWidth="1"/>
    <col min="6405" max="6405" width="14.42578125" style="114" customWidth="1"/>
    <col min="6406" max="6406" width="11.140625" style="114" customWidth="1"/>
    <col min="6407" max="6407" width="23.85546875" style="114" customWidth="1"/>
    <col min="6408" max="6408" width="23" style="114" customWidth="1"/>
    <col min="6409" max="6410" width="9.140625" style="114"/>
    <col min="6411" max="6411" width="14.85546875" style="114" customWidth="1"/>
    <col min="6412" max="6654" width="9.140625" style="114"/>
    <col min="6655" max="6655" width="5" style="114" customWidth="1"/>
    <col min="6656" max="6656" width="17.42578125" style="114" customWidth="1"/>
    <col min="6657" max="6657" width="12.42578125" style="114" customWidth="1"/>
    <col min="6658" max="6658" width="8.140625" style="114" customWidth="1"/>
    <col min="6659" max="6659" width="9.140625" style="114" customWidth="1"/>
    <col min="6660" max="6660" width="15.42578125" style="114" customWidth="1"/>
    <col min="6661" max="6661" width="14.42578125" style="114" customWidth="1"/>
    <col min="6662" max="6662" width="11.140625" style="114" customWidth="1"/>
    <col min="6663" max="6663" width="23.85546875" style="114" customWidth="1"/>
    <col min="6664" max="6664" width="23" style="114" customWidth="1"/>
    <col min="6665" max="6666" width="9.140625" style="114"/>
    <col min="6667" max="6667" width="14.85546875" style="114" customWidth="1"/>
    <col min="6668" max="6910" width="9.140625" style="114"/>
    <col min="6911" max="6911" width="5" style="114" customWidth="1"/>
    <col min="6912" max="6912" width="17.42578125" style="114" customWidth="1"/>
    <col min="6913" max="6913" width="12.42578125" style="114" customWidth="1"/>
    <col min="6914" max="6914" width="8.140625" style="114" customWidth="1"/>
    <col min="6915" max="6915" width="9.140625" style="114" customWidth="1"/>
    <col min="6916" max="6916" width="15.42578125" style="114" customWidth="1"/>
    <col min="6917" max="6917" width="14.42578125" style="114" customWidth="1"/>
    <col min="6918" max="6918" width="11.140625" style="114" customWidth="1"/>
    <col min="6919" max="6919" width="23.85546875" style="114" customWidth="1"/>
    <col min="6920" max="6920" width="23" style="114" customWidth="1"/>
    <col min="6921" max="6922" width="9.140625" style="114"/>
    <col min="6923" max="6923" width="14.85546875" style="114" customWidth="1"/>
    <col min="6924" max="7166" width="9.140625" style="114"/>
    <col min="7167" max="7167" width="5" style="114" customWidth="1"/>
    <col min="7168" max="7168" width="17.42578125" style="114" customWidth="1"/>
    <col min="7169" max="7169" width="12.42578125" style="114" customWidth="1"/>
    <col min="7170" max="7170" width="8.140625" style="114" customWidth="1"/>
    <col min="7171" max="7171" width="9.140625" style="114" customWidth="1"/>
    <col min="7172" max="7172" width="15.42578125" style="114" customWidth="1"/>
    <col min="7173" max="7173" width="14.42578125" style="114" customWidth="1"/>
    <col min="7174" max="7174" width="11.140625" style="114" customWidth="1"/>
    <col min="7175" max="7175" width="23.85546875" style="114" customWidth="1"/>
    <col min="7176" max="7176" width="23" style="114" customWidth="1"/>
    <col min="7177" max="7178" width="9.140625" style="114"/>
    <col min="7179" max="7179" width="14.85546875" style="114" customWidth="1"/>
    <col min="7180" max="7422" width="9.140625" style="114"/>
    <col min="7423" max="7423" width="5" style="114" customWidth="1"/>
    <col min="7424" max="7424" width="17.42578125" style="114" customWidth="1"/>
    <col min="7425" max="7425" width="12.42578125" style="114" customWidth="1"/>
    <col min="7426" max="7426" width="8.140625" style="114" customWidth="1"/>
    <col min="7427" max="7427" width="9.140625" style="114" customWidth="1"/>
    <col min="7428" max="7428" width="15.42578125" style="114" customWidth="1"/>
    <col min="7429" max="7429" width="14.42578125" style="114" customWidth="1"/>
    <col min="7430" max="7430" width="11.140625" style="114" customWidth="1"/>
    <col min="7431" max="7431" width="23.85546875" style="114" customWidth="1"/>
    <col min="7432" max="7432" width="23" style="114" customWidth="1"/>
    <col min="7433" max="7434" width="9.140625" style="114"/>
    <col min="7435" max="7435" width="14.85546875" style="114" customWidth="1"/>
    <col min="7436" max="7678" width="9.140625" style="114"/>
    <col min="7679" max="7679" width="5" style="114" customWidth="1"/>
    <col min="7680" max="7680" width="17.42578125" style="114" customWidth="1"/>
    <col min="7681" max="7681" width="12.42578125" style="114" customWidth="1"/>
    <col min="7682" max="7682" width="8.140625" style="114" customWidth="1"/>
    <col min="7683" max="7683" width="9.140625" style="114" customWidth="1"/>
    <col min="7684" max="7684" width="15.42578125" style="114" customWidth="1"/>
    <col min="7685" max="7685" width="14.42578125" style="114" customWidth="1"/>
    <col min="7686" max="7686" width="11.140625" style="114" customWidth="1"/>
    <col min="7687" max="7687" width="23.85546875" style="114" customWidth="1"/>
    <col min="7688" max="7688" width="23" style="114" customWidth="1"/>
    <col min="7689" max="7690" width="9.140625" style="114"/>
    <col min="7691" max="7691" width="14.85546875" style="114" customWidth="1"/>
    <col min="7692" max="7934" width="9.140625" style="114"/>
    <col min="7935" max="7935" width="5" style="114" customWidth="1"/>
    <col min="7936" max="7936" width="17.42578125" style="114" customWidth="1"/>
    <col min="7937" max="7937" width="12.42578125" style="114" customWidth="1"/>
    <col min="7938" max="7938" width="8.140625" style="114" customWidth="1"/>
    <col min="7939" max="7939" width="9.140625" style="114" customWidth="1"/>
    <col min="7940" max="7940" width="15.42578125" style="114" customWidth="1"/>
    <col min="7941" max="7941" width="14.42578125" style="114" customWidth="1"/>
    <col min="7942" max="7942" width="11.140625" style="114" customWidth="1"/>
    <col min="7943" max="7943" width="23.85546875" style="114" customWidth="1"/>
    <col min="7944" max="7944" width="23" style="114" customWidth="1"/>
    <col min="7945" max="7946" width="9.140625" style="114"/>
    <col min="7947" max="7947" width="14.85546875" style="114" customWidth="1"/>
    <col min="7948" max="8190" width="9.140625" style="114"/>
    <col min="8191" max="8191" width="5" style="114" customWidth="1"/>
    <col min="8192" max="8192" width="17.42578125" style="114" customWidth="1"/>
    <col min="8193" max="8193" width="12.42578125" style="114" customWidth="1"/>
    <col min="8194" max="8194" width="8.140625" style="114" customWidth="1"/>
    <col min="8195" max="8195" width="9.140625" style="114" customWidth="1"/>
    <col min="8196" max="8196" width="15.42578125" style="114" customWidth="1"/>
    <col min="8197" max="8197" width="14.42578125" style="114" customWidth="1"/>
    <col min="8198" max="8198" width="11.140625" style="114" customWidth="1"/>
    <col min="8199" max="8199" width="23.85546875" style="114" customWidth="1"/>
    <col min="8200" max="8200" width="23" style="114" customWidth="1"/>
    <col min="8201" max="8202" width="9.140625" style="114"/>
    <col min="8203" max="8203" width="14.85546875" style="114" customWidth="1"/>
    <col min="8204" max="8446" width="9.140625" style="114"/>
    <col min="8447" max="8447" width="5" style="114" customWidth="1"/>
    <col min="8448" max="8448" width="17.42578125" style="114" customWidth="1"/>
    <col min="8449" max="8449" width="12.42578125" style="114" customWidth="1"/>
    <col min="8450" max="8450" width="8.140625" style="114" customWidth="1"/>
    <col min="8451" max="8451" width="9.140625" style="114" customWidth="1"/>
    <col min="8452" max="8452" width="15.42578125" style="114" customWidth="1"/>
    <col min="8453" max="8453" width="14.42578125" style="114" customWidth="1"/>
    <col min="8454" max="8454" width="11.140625" style="114" customWidth="1"/>
    <col min="8455" max="8455" width="23.85546875" style="114" customWidth="1"/>
    <col min="8456" max="8456" width="23" style="114" customWidth="1"/>
    <col min="8457" max="8458" width="9.140625" style="114"/>
    <col min="8459" max="8459" width="14.85546875" style="114" customWidth="1"/>
    <col min="8460" max="8702" width="9.140625" style="114"/>
    <col min="8703" max="8703" width="5" style="114" customWidth="1"/>
    <col min="8704" max="8704" width="17.42578125" style="114" customWidth="1"/>
    <col min="8705" max="8705" width="12.42578125" style="114" customWidth="1"/>
    <col min="8706" max="8706" width="8.140625" style="114" customWidth="1"/>
    <col min="8707" max="8707" width="9.140625" style="114" customWidth="1"/>
    <col min="8708" max="8708" width="15.42578125" style="114" customWidth="1"/>
    <col min="8709" max="8709" width="14.42578125" style="114" customWidth="1"/>
    <col min="8710" max="8710" width="11.140625" style="114" customWidth="1"/>
    <col min="8711" max="8711" width="23.85546875" style="114" customWidth="1"/>
    <col min="8712" max="8712" width="23" style="114" customWidth="1"/>
    <col min="8713" max="8714" width="9.140625" style="114"/>
    <col min="8715" max="8715" width="14.85546875" style="114" customWidth="1"/>
    <col min="8716" max="8958" width="9.140625" style="114"/>
    <col min="8959" max="8959" width="5" style="114" customWidth="1"/>
    <col min="8960" max="8960" width="17.42578125" style="114" customWidth="1"/>
    <col min="8961" max="8961" width="12.42578125" style="114" customWidth="1"/>
    <col min="8962" max="8962" width="8.140625" style="114" customWidth="1"/>
    <col min="8963" max="8963" width="9.140625" style="114" customWidth="1"/>
    <col min="8964" max="8964" width="15.42578125" style="114" customWidth="1"/>
    <col min="8965" max="8965" width="14.42578125" style="114" customWidth="1"/>
    <col min="8966" max="8966" width="11.140625" style="114" customWidth="1"/>
    <col min="8967" max="8967" width="23.85546875" style="114" customWidth="1"/>
    <col min="8968" max="8968" width="23" style="114" customWidth="1"/>
    <col min="8969" max="8970" width="9.140625" style="114"/>
    <col min="8971" max="8971" width="14.85546875" style="114" customWidth="1"/>
    <col min="8972" max="9214" width="9.140625" style="114"/>
    <col min="9215" max="9215" width="5" style="114" customWidth="1"/>
    <col min="9216" max="9216" width="17.42578125" style="114" customWidth="1"/>
    <col min="9217" max="9217" width="12.42578125" style="114" customWidth="1"/>
    <col min="9218" max="9218" width="8.140625" style="114" customWidth="1"/>
    <col min="9219" max="9219" width="9.140625" style="114" customWidth="1"/>
    <col min="9220" max="9220" width="15.42578125" style="114" customWidth="1"/>
    <col min="9221" max="9221" width="14.42578125" style="114" customWidth="1"/>
    <col min="9222" max="9222" width="11.140625" style="114" customWidth="1"/>
    <col min="9223" max="9223" width="23.85546875" style="114" customWidth="1"/>
    <col min="9224" max="9224" width="23" style="114" customWidth="1"/>
    <col min="9225" max="9226" width="9.140625" style="114"/>
    <col min="9227" max="9227" width="14.85546875" style="114" customWidth="1"/>
    <col min="9228" max="9470" width="9.140625" style="114"/>
    <col min="9471" max="9471" width="5" style="114" customWidth="1"/>
    <col min="9472" max="9472" width="17.42578125" style="114" customWidth="1"/>
    <col min="9473" max="9473" width="12.42578125" style="114" customWidth="1"/>
    <col min="9474" max="9474" width="8.140625" style="114" customWidth="1"/>
    <col min="9475" max="9475" width="9.140625" style="114" customWidth="1"/>
    <col min="9476" max="9476" width="15.42578125" style="114" customWidth="1"/>
    <col min="9477" max="9477" width="14.42578125" style="114" customWidth="1"/>
    <col min="9478" max="9478" width="11.140625" style="114" customWidth="1"/>
    <col min="9479" max="9479" width="23.85546875" style="114" customWidth="1"/>
    <col min="9480" max="9480" width="23" style="114" customWidth="1"/>
    <col min="9481" max="9482" width="9.140625" style="114"/>
    <col min="9483" max="9483" width="14.85546875" style="114" customWidth="1"/>
    <col min="9484" max="9726" width="9.140625" style="114"/>
    <col min="9727" max="9727" width="5" style="114" customWidth="1"/>
    <col min="9728" max="9728" width="17.42578125" style="114" customWidth="1"/>
    <col min="9729" max="9729" width="12.42578125" style="114" customWidth="1"/>
    <col min="9730" max="9730" width="8.140625" style="114" customWidth="1"/>
    <col min="9731" max="9731" width="9.140625" style="114" customWidth="1"/>
    <col min="9732" max="9732" width="15.42578125" style="114" customWidth="1"/>
    <col min="9733" max="9733" width="14.42578125" style="114" customWidth="1"/>
    <col min="9734" max="9734" width="11.140625" style="114" customWidth="1"/>
    <col min="9735" max="9735" width="23.85546875" style="114" customWidth="1"/>
    <col min="9736" max="9736" width="23" style="114" customWidth="1"/>
    <col min="9737" max="9738" width="9.140625" style="114"/>
    <col min="9739" max="9739" width="14.85546875" style="114" customWidth="1"/>
    <col min="9740" max="9982" width="9.140625" style="114"/>
    <col min="9983" max="9983" width="5" style="114" customWidth="1"/>
    <col min="9984" max="9984" width="17.42578125" style="114" customWidth="1"/>
    <col min="9985" max="9985" width="12.42578125" style="114" customWidth="1"/>
    <col min="9986" max="9986" width="8.140625" style="114" customWidth="1"/>
    <col min="9987" max="9987" width="9.140625" style="114" customWidth="1"/>
    <col min="9988" max="9988" width="15.42578125" style="114" customWidth="1"/>
    <col min="9989" max="9989" width="14.42578125" style="114" customWidth="1"/>
    <col min="9990" max="9990" width="11.140625" style="114" customWidth="1"/>
    <col min="9991" max="9991" width="23.85546875" style="114" customWidth="1"/>
    <col min="9992" max="9992" width="23" style="114" customWidth="1"/>
    <col min="9993" max="9994" width="9.140625" style="114"/>
    <col min="9995" max="9995" width="14.85546875" style="114" customWidth="1"/>
    <col min="9996" max="10238" width="9.140625" style="114"/>
    <col min="10239" max="10239" width="5" style="114" customWidth="1"/>
    <col min="10240" max="10240" width="17.42578125" style="114" customWidth="1"/>
    <col min="10241" max="10241" width="12.42578125" style="114" customWidth="1"/>
    <col min="10242" max="10242" width="8.140625" style="114" customWidth="1"/>
    <col min="10243" max="10243" width="9.140625" style="114" customWidth="1"/>
    <col min="10244" max="10244" width="15.42578125" style="114" customWidth="1"/>
    <col min="10245" max="10245" width="14.42578125" style="114" customWidth="1"/>
    <col min="10246" max="10246" width="11.140625" style="114" customWidth="1"/>
    <col min="10247" max="10247" width="23.85546875" style="114" customWidth="1"/>
    <col min="10248" max="10248" width="23" style="114" customWidth="1"/>
    <col min="10249" max="10250" width="9.140625" style="114"/>
    <col min="10251" max="10251" width="14.85546875" style="114" customWidth="1"/>
    <col min="10252" max="10494" width="9.140625" style="114"/>
    <col min="10495" max="10495" width="5" style="114" customWidth="1"/>
    <col min="10496" max="10496" width="17.42578125" style="114" customWidth="1"/>
    <col min="10497" max="10497" width="12.42578125" style="114" customWidth="1"/>
    <col min="10498" max="10498" width="8.140625" style="114" customWidth="1"/>
    <col min="10499" max="10499" width="9.140625" style="114" customWidth="1"/>
    <col min="10500" max="10500" width="15.42578125" style="114" customWidth="1"/>
    <col min="10501" max="10501" width="14.42578125" style="114" customWidth="1"/>
    <col min="10502" max="10502" width="11.140625" style="114" customWidth="1"/>
    <col min="10503" max="10503" width="23.85546875" style="114" customWidth="1"/>
    <col min="10504" max="10504" width="23" style="114" customWidth="1"/>
    <col min="10505" max="10506" width="9.140625" style="114"/>
    <col min="10507" max="10507" width="14.85546875" style="114" customWidth="1"/>
    <col min="10508" max="10750" width="9.140625" style="114"/>
    <col min="10751" max="10751" width="5" style="114" customWidth="1"/>
    <col min="10752" max="10752" width="17.42578125" style="114" customWidth="1"/>
    <col min="10753" max="10753" width="12.42578125" style="114" customWidth="1"/>
    <col min="10754" max="10754" width="8.140625" style="114" customWidth="1"/>
    <col min="10755" max="10755" width="9.140625" style="114" customWidth="1"/>
    <col min="10756" max="10756" width="15.42578125" style="114" customWidth="1"/>
    <col min="10757" max="10757" width="14.42578125" style="114" customWidth="1"/>
    <col min="10758" max="10758" width="11.140625" style="114" customWidth="1"/>
    <col min="10759" max="10759" width="23.85546875" style="114" customWidth="1"/>
    <col min="10760" max="10760" width="23" style="114" customWidth="1"/>
    <col min="10761" max="10762" width="9.140625" style="114"/>
    <col min="10763" max="10763" width="14.85546875" style="114" customWidth="1"/>
    <col min="10764" max="11006" width="9.140625" style="114"/>
    <col min="11007" max="11007" width="5" style="114" customWidth="1"/>
    <col min="11008" max="11008" width="17.42578125" style="114" customWidth="1"/>
    <col min="11009" max="11009" width="12.42578125" style="114" customWidth="1"/>
    <col min="11010" max="11010" width="8.140625" style="114" customWidth="1"/>
    <col min="11011" max="11011" width="9.140625" style="114" customWidth="1"/>
    <col min="11012" max="11012" width="15.42578125" style="114" customWidth="1"/>
    <col min="11013" max="11013" width="14.42578125" style="114" customWidth="1"/>
    <col min="11014" max="11014" width="11.140625" style="114" customWidth="1"/>
    <col min="11015" max="11015" width="23.85546875" style="114" customWidth="1"/>
    <col min="11016" max="11016" width="23" style="114" customWidth="1"/>
    <col min="11017" max="11018" width="9.140625" style="114"/>
    <col min="11019" max="11019" width="14.85546875" style="114" customWidth="1"/>
    <col min="11020" max="11262" width="9.140625" style="114"/>
    <col min="11263" max="11263" width="5" style="114" customWidth="1"/>
    <col min="11264" max="11264" width="17.42578125" style="114" customWidth="1"/>
    <col min="11265" max="11265" width="12.42578125" style="114" customWidth="1"/>
    <col min="11266" max="11266" width="8.140625" style="114" customWidth="1"/>
    <col min="11267" max="11267" width="9.140625" style="114" customWidth="1"/>
    <col min="11268" max="11268" width="15.42578125" style="114" customWidth="1"/>
    <col min="11269" max="11269" width="14.42578125" style="114" customWidth="1"/>
    <col min="11270" max="11270" width="11.140625" style="114" customWidth="1"/>
    <col min="11271" max="11271" width="23.85546875" style="114" customWidth="1"/>
    <col min="11272" max="11272" width="23" style="114" customWidth="1"/>
    <col min="11273" max="11274" width="9.140625" style="114"/>
    <col min="11275" max="11275" width="14.85546875" style="114" customWidth="1"/>
    <col min="11276" max="11518" width="9.140625" style="114"/>
    <col min="11519" max="11519" width="5" style="114" customWidth="1"/>
    <col min="11520" max="11520" width="17.42578125" style="114" customWidth="1"/>
    <col min="11521" max="11521" width="12.42578125" style="114" customWidth="1"/>
    <col min="11522" max="11522" width="8.140625" style="114" customWidth="1"/>
    <col min="11523" max="11523" width="9.140625" style="114" customWidth="1"/>
    <col min="11524" max="11524" width="15.42578125" style="114" customWidth="1"/>
    <col min="11525" max="11525" width="14.42578125" style="114" customWidth="1"/>
    <col min="11526" max="11526" width="11.140625" style="114" customWidth="1"/>
    <col min="11527" max="11527" width="23.85546875" style="114" customWidth="1"/>
    <col min="11528" max="11528" width="23" style="114" customWidth="1"/>
    <col min="11529" max="11530" width="9.140625" style="114"/>
    <col min="11531" max="11531" width="14.85546875" style="114" customWidth="1"/>
    <col min="11532" max="11774" width="9.140625" style="114"/>
    <col min="11775" max="11775" width="5" style="114" customWidth="1"/>
    <col min="11776" max="11776" width="17.42578125" style="114" customWidth="1"/>
    <col min="11777" max="11777" width="12.42578125" style="114" customWidth="1"/>
    <col min="11778" max="11778" width="8.140625" style="114" customWidth="1"/>
    <col min="11779" max="11779" width="9.140625" style="114" customWidth="1"/>
    <col min="11780" max="11780" width="15.42578125" style="114" customWidth="1"/>
    <col min="11781" max="11781" width="14.42578125" style="114" customWidth="1"/>
    <col min="11782" max="11782" width="11.140625" style="114" customWidth="1"/>
    <col min="11783" max="11783" width="23.85546875" style="114" customWidth="1"/>
    <col min="11784" max="11784" width="23" style="114" customWidth="1"/>
    <col min="11785" max="11786" width="9.140625" style="114"/>
    <col min="11787" max="11787" width="14.85546875" style="114" customWidth="1"/>
    <col min="11788" max="12030" width="9.140625" style="114"/>
    <col min="12031" max="12031" width="5" style="114" customWidth="1"/>
    <col min="12032" max="12032" width="17.42578125" style="114" customWidth="1"/>
    <col min="12033" max="12033" width="12.42578125" style="114" customWidth="1"/>
    <col min="12034" max="12034" width="8.140625" style="114" customWidth="1"/>
    <col min="12035" max="12035" width="9.140625" style="114" customWidth="1"/>
    <col min="12036" max="12036" width="15.42578125" style="114" customWidth="1"/>
    <col min="12037" max="12037" width="14.42578125" style="114" customWidth="1"/>
    <col min="12038" max="12038" width="11.140625" style="114" customWidth="1"/>
    <col min="12039" max="12039" width="23.85546875" style="114" customWidth="1"/>
    <col min="12040" max="12040" width="23" style="114" customWidth="1"/>
    <col min="12041" max="12042" width="9.140625" style="114"/>
    <col min="12043" max="12043" width="14.85546875" style="114" customWidth="1"/>
    <col min="12044" max="12286" width="9.140625" style="114"/>
    <col min="12287" max="12287" width="5" style="114" customWidth="1"/>
    <col min="12288" max="12288" width="17.42578125" style="114" customWidth="1"/>
    <col min="12289" max="12289" width="12.42578125" style="114" customWidth="1"/>
    <col min="12290" max="12290" width="8.140625" style="114" customWidth="1"/>
    <col min="12291" max="12291" width="9.140625" style="114" customWidth="1"/>
    <col min="12292" max="12292" width="15.42578125" style="114" customWidth="1"/>
    <col min="12293" max="12293" width="14.42578125" style="114" customWidth="1"/>
    <col min="12294" max="12294" width="11.140625" style="114" customWidth="1"/>
    <col min="12295" max="12295" width="23.85546875" style="114" customWidth="1"/>
    <col min="12296" max="12296" width="23" style="114" customWidth="1"/>
    <col min="12297" max="12298" width="9.140625" style="114"/>
    <col min="12299" max="12299" width="14.85546875" style="114" customWidth="1"/>
    <col min="12300" max="12542" width="9.140625" style="114"/>
    <col min="12543" max="12543" width="5" style="114" customWidth="1"/>
    <col min="12544" max="12544" width="17.42578125" style="114" customWidth="1"/>
    <col min="12545" max="12545" width="12.42578125" style="114" customWidth="1"/>
    <col min="12546" max="12546" width="8.140625" style="114" customWidth="1"/>
    <col min="12547" max="12547" width="9.140625" style="114" customWidth="1"/>
    <col min="12548" max="12548" width="15.42578125" style="114" customWidth="1"/>
    <col min="12549" max="12549" width="14.42578125" style="114" customWidth="1"/>
    <col min="12550" max="12550" width="11.140625" style="114" customWidth="1"/>
    <col min="12551" max="12551" width="23.85546875" style="114" customWidth="1"/>
    <col min="12552" max="12552" width="23" style="114" customWidth="1"/>
    <col min="12553" max="12554" width="9.140625" style="114"/>
    <col min="12555" max="12555" width="14.85546875" style="114" customWidth="1"/>
    <col min="12556" max="12798" width="9.140625" style="114"/>
    <col min="12799" max="12799" width="5" style="114" customWidth="1"/>
    <col min="12800" max="12800" width="17.42578125" style="114" customWidth="1"/>
    <col min="12801" max="12801" width="12.42578125" style="114" customWidth="1"/>
    <col min="12802" max="12802" width="8.140625" style="114" customWidth="1"/>
    <col min="12803" max="12803" width="9.140625" style="114" customWidth="1"/>
    <col min="12804" max="12804" width="15.42578125" style="114" customWidth="1"/>
    <col min="12805" max="12805" width="14.42578125" style="114" customWidth="1"/>
    <col min="12806" max="12806" width="11.140625" style="114" customWidth="1"/>
    <col min="12807" max="12807" width="23.85546875" style="114" customWidth="1"/>
    <col min="12808" max="12808" width="23" style="114" customWidth="1"/>
    <col min="12809" max="12810" width="9.140625" style="114"/>
    <col min="12811" max="12811" width="14.85546875" style="114" customWidth="1"/>
    <col min="12812" max="13054" width="9.140625" style="114"/>
    <col min="13055" max="13055" width="5" style="114" customWidth="1"/>
    <col min="13056" max="13056" width="17.42578125" style="114" customWidth="1"/>
    <col min="13057" max="13057" width="12.42578125" style="114" customWidth="1"/>
    <col min="13058" max="13058" width="8.140625" style="114" customWidth="1"/>
    <col min="13059" max="13059" width="9.140625" style="114" customWidth="1"/>
    <col min="13060" max="13060" width="15.42578125" style="114" customWidth="1"/>
    <col min="13061" max="13061" width="14.42578125" style="114" customWidth="1"/>
    <col min="13062" max="13062" width="11.140625" style="114" customWidth="1"/>
    <col min="13063" max="13063" width="23.85546875" style="114" customWidth="1"/>
    <col min="13064" max="13064" width="23" style="114" customWidth="1"/>
    <col min="13065" max="13066" width="9.140625" style="114"/>
    <col min="13067" max="13067" width="14.85546875" style="114" customWidth="1"/>
    <col min="13068" max="13310" width="9.140625" style="114"/>
    <col min="13311" max="13311" width="5" style="114" customWidth="1"/>
    <col min="13312" max="13312" width="17.42578125" style="114" customWidth="1"/>
    <col min="13313" max="13313" width="12.42578125" style="114" customWidth="1"/>
    <col min="13314" max="13314" width="8.140625" style="114" customWidth="1"/>
    <col min="13315" max="13315" width="9.140625" style="114" customWidth="1"/>
    <col min="13316" max="13316" width="15.42578125" style="114" customWidth="1"/>
    <col min="13317" max="13317" width="14.42578125" style="114" customWidth="1"/>
    <col min="13318" max="13318" width="11.140625" style="114" customWidth="1"/>
    <col min="13319" max="13319" width="23.85546875" style="114" customWidth="1"/>
    <col min="13320" max="13320" width="23" style="114" customWidth="1"/>
    <col min="13321" max="13322" width="9.140625" style="114"/>
    <col min="13323" max="13323" width="14.85546875" style="114" customWidth="1"/>
    <col min="13324" max="13566" width="9.140625" style="114"/>
    <col min="13567" max="13567" width="5" style="114" customWidth="1"/>
    <col min="13568" max="13568" width="17.42578125" style="114" customWidth="1"/>
    <col min="13569" max="13569" width="12.42578125" style="114" customWidth="1"/>
    <col min="13570" max="13570" width="8.140625" style="114" customWidth="1"/>
    <col min="13571" max="13571" width="9.140625" style="114" customWidth="1"/>
    <col min="13572" max="13572" width="15.42578125" style="114" customWidth="1"/>
    <col min="13573" max="13573" width="14.42578125" style="114" customWidth="1"/>
    <col min="13574" max="13574" width="11.140625" style="114" customWidth="1"/>
    <col min="13575" max="13575" width="23.85546875" style="114" customWidth="1"/>
    <col min="13576" max="13576" width="23" style="114" customWidth="1"/>
    <col min="13577" max="13578" width="9.140625" style="114"/>
    <col min="13579" max="13579" width="14.85546875" style="114" customWidth="1"/>
    <col min="13580" max="13822" width="9.140625" style="114"/>
    <col min="13823" max="13823" width="5" style="114" customWidth="1"/>
    <col min="13824" max="13824" width="17.42578125" style="114" customWidth="1"/>
    <col min="13825" max="13825" width="12.42578125" style="114" customWidth="1"/>
    <col min="13826" max="13826" width="8.140625" style="114" customWidth="1"/>
    <col min="13827" max="13827" width="9.140625" style="114" customWidth="1"/>
    <col min="13828" max="13828" width="15.42578125" style="114" customWidth="1"/>
    <col min="13829" max="13829" width="14.42578125" style="114" customWidth="1"/>
    <col min="13830" max="13830" width="11.140625" style="114" customWidth="1"/>
    <col min="13831" max="13831" width="23.85546875" style="114" customWidth="1"/>
    <col min="13832" max="13832" width="23" style="114" customWidth="1"/>
    <col min="13833" max="13834" width="9.140625" style="114"/>
    <col min="13835" max="13835" width="14.85546875" style="114" customWidth="1"/>
    <col min="13836" max="14078" width="9.140625" style="114"/>
    <col min="14079" max="14079" width="5" style="114" customWidth="1"/>
    <col min="14080" max="14080" width="17.42578125" style="114" customWidth="1"/>
    <col min="14081" max="14081" width="12.42578125" style="114" customWidth="1"/>
    <col min="14082" max="14082" width="8.140625" style="114" customWidth="1"/>
    <col min="14083" max="14083" width="9.140625" style="114" customWidth="1"/>
    <col min="14084" max="14084" width="15.42578125" style="114" customWidth="1"/>
    <col min="14085" max="14085" width="14.42578125" style="114" customWidth="1"/>
    <col min="14086" max="14086" width="11.140625" style="114" customWidth="1"/>
    <col min="14087" max="14087" width="23.85546875" style="114" customWidth="1"/>
    <col min="14088" max="14088" width="23" style="114" customWidth="1"/>
    <col min="14089" max="14090" width="9.140625" style="114"/>
    <col min="14091" max="14091" width="14.85546875" style="114" customWidth="1"/>
    <col min="14092" max="14334" width="9.140625" style="114"/>
    <col min="14335" max="14335" width="5" style="114" customWidth="1"/>
    <col min="14336" max="14336" width="17.42578125" style="114" customWidth="1"/>
    <col min="14337" max="14337" width="12.42578125" style="114" customWidth="1"/>
    <col min="14338" max="14338" width="8.140625" style="114" customWidth="1"/>
    <col min="14339" max="14339" width="9.140625" style="114" customWidth="1"/>
    <col min="14340" max="14340" width="15.42578125" style="114" customWidth="1"/>
    <col min="14341" max="14341" width="14.42578125" style="114" customWidth="1"/>
    <col min="14342" max="14342" width="11.140625" style="114" customWidth="1"/>
    <col min="14343" max="14343" width="23.85546875" style="114" customWidth="1"/>
    <col min="14344" max="14344" width="23" style="114" customWidth="1"/>
    <col min="14345" max="14346" width="9.140625" style="114"/>
    <col min="14347" max="14347" width="14.85546875" style="114" customWidth="1"/>
    <col min="14348" max="14590" width="9.140625" style="114"/>
    <col min="14591" max="14591" width="5" style="114" customWidth="1"/>
    <col min="14592" max="14592" width="17.42578125" style="114" customWidth="1"/>
    <col min="14593" max="14593" width="12.42578125" style="114" customWidth="1"/>
    <col min="14594" max="14594" width="8.140625" style="114" customWidth="1"/>
    <col min="14595" max="14595" width="9.140625" style="114" customWidth="1"/>
    <col min="14596" max="14596" width="15.42578125" style="114" customWidth="1"/>
    <col min="14597" max="14597" width="14.42578125" style="114" customWidth="1"/>
    <col min="14598" max="14598" width="11.140625" style="114" customWidth="1"/>
    <col min="14599" max="14599" width="23.85546875" style="114" customWidth="1"/>
    <col min="14600" max="14600" width="23" style="114" customWidth="1"/>
    <col min="14601" max="14602" width="9.140625" style="114"/>
    <col min="14603" max="14603" width="14.85546875" style="114" customWidth="1"/>
    <col min="14604" max="14846" width="9.140625" style="114"/>
    <col min="14847" max="14847" width="5" style="114" customWidth="1"/>
    <col min="14848" max="14848" width="17.42578125" style="114" customWidth="1"/>
    <col min="14849" max="14849" width="12.42578125" style="114" customWidth="1"/>
    <col min="14850" max="14850" width="8.140625" style="114" customWidth="1"/>
    <col min="14851" max="14851" width="9.140625" style="114" customWidth="1"/>
    <col min="14852" max="14852" width="15.42578125" style="114" customWidth="1"/>
    <col min="14853" max="14853" width="14.42578125" style="114" customWidth="1"/>
    <col min="14854" max="14854" width="11.140625" style="114" customWidth="1"/>
    <col min="14855" max="14855" width="23.85546875" style="114" customWidth="1"/>
    <col min="14856" max="14856" width="23" style="114" customWidth="1"/>
    <col min="14857" max="14858" width="9.140625" style="114"/>
    <col min="14859" max="14859" width="14.85546875" style="114" customWidth="1"/>
    <col min="14860" max="15102" width="9.140625" style="114"/>
    <col min="15103" max="15103" width="5" style="114" customWidth="1"/>
    <col min="15104" max="15104" width="17.42578125" style="114" customWidth="1"/>
    <col min="15105" max="15105" width="12.42578125" style="114" customWidth="1"/>
    <col min="15106" max="15106" width="8.140625" style="114" customWidth="1"/>
    <col min="15107" max="15107" width="9.140625" style="114" customWidth="1"/>
    <col min="15108" max="15108" width="15.42578125" style="114" customWidth="1"/>
    <col min="15109" max="15109" width="14.42578125" style="114" customWidth="1"/>
    <col min="15110" max="15110" width="11.140625" style="114" customWidth="1"/>
    <col min="15111" max="15111" width="23.85546875" style="114" customWidth="1"/>
    <col min="15112" max="15112" width="23" style="114" customWidth="1"/>
    <col min="15113" max="15114" width="9.140625" style="114"/>
    <col min="15115" max="15115" width="14.85546875" style="114" customWidth="1"/>
    <col min="15116" max="15358" width="9.140625" style="114"/>
    <col min="15359" max="15359" width="5" style="114" customWidth="1"/>
    <col min="15360" max="15360" width="17.42578125" style="114" customWidth="1"/>
    <col min="15361" max="15361" width="12.42578125" style="114" customWidth="1"/>
    <col min="15362" max="15362" width="8.140625" style="114" customWidth="1"/>
    <col min="15363" max="15363" width="9.140625" style="114" customWidth="1"/>
    <col min="15364" max="15364" width="15.42578125" style="114" customWidth="1"/>
    <col min="15365" max="15365" width="14.42578125" style="114" customWidth="1"/>
    <col min="15366" max="15366" width="11.140625" style="114" customWidth="1"/>
    <col min="15367" max="15367" width="23.85546875" style="114" customWidth="1"/>
    <col min="15368" max="15368" width="23" style="114" customWidth="1"/>
    <col min="15369" max="15370" width="9.140625" style="114"/>
    <col min="15371" max="15371" width="14.85546875" style="114" customWidth="1"/>
    <col min="15372" max="15614" width="9.140625" style="114"/>
    <col min="15615" max="15615" width="5" style="114" customWidth="1"/>
    <col min="15616" max="15616" width="17.42578125" style="114" customWidth="1"/>
    <col min="15617" max="15617" width="12.42578125" style="114" customWidth="1"/>
    <col min="15618" max="15618" width="8.140625" style="114" customWidth="1"/>
    <col min="15619" max="15619" width="9.140625" style="114" customWidth="1"/>
    <col min="15620" max="15620" width="15.42578125" style="114" customWidth="1"/>
    <col min="15621" max="15621" width="14.42578125" style="114" customWidth="1"/>
    <col min="15622" max="15622" width="11.140625" style="114" customWidth="1"/>
    <col min="15623" max="15623" width="23.85546875" style="114" customWidth="1"/>
    <col min="15624" max="15624" width="23" style="114" customWidth="1"/>
    <col min="15625" max="15626" width="9.140625" style="114"/>
    <col min="15627" max="15627" width="14.85546875" style="114" customWidth="1"/>
    <col min="15628" max="15870" width="9.140625" style="114"/>
    <col min="15871" max="15871" width="5" style="114" customWidth="1"/>
    <col min="15872" max="15872" width="17.42578125" style="114" customWidth="1"/>
    <col min="15873" max="15873" width="12.42578125" style="114" customWidth="1"/>
    <col min="15874" max="15874" width="8.140625" style="114" customWidth="1"/>
    <col min="15875" max="15875" width="9.140625" style="114" customWidth="1"/>
    <col min="15876" max="15876" width="15.42578125" style="114" customWidth="1"/>
    <col min="15877" max="15877" width="14.42578125" style="114" customWidth="1"/>
    <col min="15878" max="15878" width="11.140625" style="114" customWidth="1"/>
    <col min="15879" max="15879" width="23.85546875" style="114" customWidth="1"/>
    <col min="15880" max="15880" width="23" style="114" customWidth="1"/>
    <col min="15881" max="15882" width="9.140625" style="114"/>
    <col min="15883" max="15883" width="14.85546875" style="114" customWidth="1"/>
    <col min="15884" max="16126" width="9.140625" style="114"/>
    <col min="16127" max="16127" width="5" style="114" customWidth="1"/>
    <col min="16128" max="16128" width="17.42578125" style="114" customWidth="1"/>
    <col min="16129" max="16129" width="12.42578125" style="114" customWidth="1"/>
    <col min="16130" max="16130" width="8.140625" style="114" customWidth="1"/>
    <col min="16131" max="16131" width="9.140625" style="114" customWidth="1"/>
    <col min="16132" max="16132" width="15.42578125" style="114" customWidth="1"/>
    <col min="16133" max="16133" width="14.42578125" style="114" customWidth="1"/>
    <col min="16134" max="16134" width="11.140625" style="114" customWidth="1"/>
    <col min="16135" max="16135" width="23.85546875" style="114" customWidth="1"/>
    <col min="16136" max="16136" width="23" style="114" customWidth="1"/>
    <col min="16137" max="16138" width="9.140625" style="114"/>
    <col min="16139" max="16139" width="14.85546875" style="114" customWidth="1"/>
    <col min="16140" max="16384" width="9.140625" style="114"/>
  </cols>
  <sheetData>
    <row r="1" spans="1:18" ht="61.5" customHeight="1">
      <c r="B1" s="3735" t="s">
        <v>0</v>
      </c>
      <c r="C1" s="3735"/>
      <c r="D1" s="3735"/>
      <c r="E1" s="3735"/>
      <c r="F1" s="3735"/>
      <c r="G1" s="3735"/>
      <c r="H1" s="3735"/>
      <c r="I1" s="3735"/>
      <c r="J1" s="3735"/>
      <c r="K1" s="3735"/>
      <c r="L1" s="3736" t="s">
        <v>1</v>
      </c>
      <c r="M1" s="3736"/>
      <c r="N1" s="3736"/>
    </row>
    <row r="2" spans="1:18">
      <c r="B2" s="3736" t="s">
        <v>2</v>
      </c>
      <c r="C2" s="3736"/>
      <c r="D2" s="3736"/>
      <c r="E2" s="3736"/>
      <c r="F2" s="3736"/>
      <c r="G2" s="3736"/>
      <c r="H2" s="3736"/>
      <c r="I2" s="3736"/>
      <c r="J2" s="3736"/>
      <c r="K2" s="3736"/>
    </row>
    <row r="3" spans="1:18" ht="10.5" customHeight="1">
      <c r="B3" s="241"/>
      <c r="C3" s="239"/>
      <c r="D3" s="239"/>
      <c r="E3" s="239"/>
      <c r="F3" s="239"/>
      <c r="G3" s="239"/>
      <c r="H3" s="239"/>
      <c r="I3" s="239"/>
      <c r="J3" s="239"/>
    </row>
    <row r="4" spans="1:18">
      <c r="A4" s="3736"/>
      <c r="B4" s="3736"/>
      <c r="C4" s="3736"/>
      <c r="D4" s="3736"/>
      <c r="E4" s="3736"/>
      <c r="F4" s="3736"/>
      <c r="G4" s="3736"/>
      <c r="H4" s="3736"/>
      <c r="I4" s="3736"/>
      <c r="J4" s="3736"/>
      <c r="K4" s="3736"/>
      <c r="L4" s="3736"/>
      <c r="M4" s="3736"/>
      <c r="N4" s="3736"/>
      <c r="O4" s="3736"/>
      <c r="P4" s="239"/>
      <c r="Q4" s="239"/>
      <c r="R4" s="239"/>
    </row>
    <row r="5" spans="1:18">
      <c r="A5" s="116"/>
      <c r="B5" s="241"/>
      <c r="C5" s="239"/>
      <c r="D5" s="239"/>
      <c r="E5" s="239"/>
      <c r="F5" s="239"/>
      <c r="G5" s="239"/>
      <c r="H5" s="4314" t="s">
        <v>4</v>
      </c>
      <c r="I5" s="4314"/>
      <c r="J5" s="4314"/>
      <c r="K5" s="4314"/>
      <c r="L5" s="4314"/>
      <c r="M5" s="4314"/>
      <c r="N5" s="4314"/>
      <c r="O5" s="4314"/>
      <c r="P5" s="241"/>
      <c r="Q5" s="241"/>
      <c r="R5" s="241"/>
    </row>
    <row r="6" spans="1:18" ht="13.5">
      <c r="A6" s="4312"/>
      <c r="B6" s="4313"/>
      <c r="C6" s="4313"/>
      <c r="D6" s="4313"/>
      <c r="E6" s="4313"/>
      <c r="F6" s="4313"/>
      <c r="G6" s="4313"/>
      <c r="H6" s="4313"/>
      <c r="I6" s="4313"/>
      <c r="J6" s="4313"/>
      <c r="K6" s="4313"/>
      <c r="L6" s="4313"/>
      <c r="M6" s="4313"/>
      <c r="N6" s="4313"/>
      <c r="O6" s="4313"/>
      <c r="P6" s="239"/>
      <c r="Q6" s="239"/>
      <c r="R6" s="239"/>
    </row>
    <row r="7" spans="1:18" ht="15" customHeight="1">
      <c r="A7" s="117"/>
      <c r="B7" s="241"/>
      <c r="C7" s="239"/>
      <c r="D7" s="239"/>
      <c r="E7" s="239"/>
      <c r="F7" s="239"/>
      <c r="G7" s="239"/>
      <c r="H7" s="239"/>
      <c r="I7" s="239"/>
      <c r="J7" s="239"/>
      <c r="K7" s="118"/>
      <c r="L7" s="239"/>
      <c r="M7" s="239"/>
      <c r="N7" s="239"/>
      <c r="O7" s="119" t="s">
        <v>242</v>
      </c>
      <c r="P7" s="119"/>
      <c r="Q7" s="119"/>
      <c r="R7" s="119"/>
    </row>
    <row r="8" spans="1:18" s="124" customFormat="1" ht="15" customHeight="1">
      <c r="A8" s="4306" t="s">
        <v>6</v>
      </c>
      <c r="B8" s="4307" t="s">
        <v>7</v>
      </c>
      <c r="C8" s="4304" t="s">
        <v>449</v>
      </c>
      <c r="D8" s="4304" t="s">
        <v>731</v>
      </c>
      <c r="E8" s="4304" t="s">
        <v>462</v>
      </c>
      <c r="F8" s="4304" t="s">
        <v>458</v>
      </c>
      <c r="G8" s="4304" t="s">
        <v>459</v>
      </c>
      <c r="H8" s="4304" t="s">
        <v>8</v>
      </c>
      <c r="I8" s="4304" t="s">
        <v>9</v>
      </c>
      <c r="J8" s="4305"/>
      <c r="K8" s="4310" t="s">
        <v>10</v>
      </c>
      <c r="L8" s="4304" t="s">
        <v>11</v>
      </c>
      <c r="M8" s="4304" t="s">
        <v>12</v>
      </c>
      <c r="N8" s="4304" t="s">
        <v>13</v>
      </c>
      <c r="O8" s="4304" t="s">
        <v>14</v>
      </c>
      <c r="P8" s="4304" t="s">
        <v>460</v>
      </c>
      <c r="Q8" s="4304" t="s">
        <v>461</v>
      </c>
      <c r="R8" s="4304" t="s">
        <v>463</v>
      </c>
    </row>
    <row r="9" spans="1:18" s="125" customFormat="1" ht="23.25" customHeight="1">
      <c r="A9" s="4306"/>
      <c r="B9" s="4308"/>
      <c r="C9" s="4305"/>
      <c r="D9" s="4305"/>
      <c r="E9" s="4305"/>
      <c r="F9" s="4305"/>
      <c r="G9" s="4305"/>
      <c r="H9" s="4309"/>
      <c r="I9" s="240" t="s">
        <v>15</v>
      </c>
      <c r="J9" s="240" t="s">
        <v>16</v>
      </c>
      <c r="K9" s="4311"/>
      <c r="L9" s="4305"/>
      <c r="M9" s="4305"/>
      <c r="N9" s="4305"/>
      <c r="O9" s="4305"/>
      <c r="P9" s="4304"/>
      <c r="Q9" s="4304"/>
      <c r="R9" s="4304"/>
    </row>
    <row r="10" spans="1:18">
      <c r="A10" s="242"/>
      <c r="B10" s="243" t="s">
        <v>2545</v>
      </c>
      <c r="C10" s="244" t="s">
        <v>2542</v>
      </c>
      <c r="D10" s="245"/>
      <c r="E10" s="244"/>
      <c r="F10" s="244"/>
      <c r="G10" s="244"/>
      <c r="H10" s="245" t="s">
        <v>2543</v>
      </c>
      <c r="I10" s="244">
        <v>4</v>
      </c>
      <c r="J10" s="244">
        <v>424</v>
      </c>
      <c r="K10" s="246">
        <v>6742</v>
      </c>
      <c r="L10" s="244"/>
      <c r="M10" s="244" t="s">
        <v>2544</v>
      </c>
      <c r="N10" s="244"/>
      <c r="O10" s="244"/>
    </row>
    <row r="11" spans="1:18">
      <c r="A11" s="242"/>
      <c r="B11" s="243" t="s">
        <v>2546</v>
      </c>
      <c r="C11" s="244" t="s">
        <v>2542</v>
      </c>
      <c r="D11" s="245"/>
      <c r="E11" s="244"/>
      <c r="F11" s="244"/>
      <c r="G11" s="244"/>
      <c r="H11" s="245" t="s">
        <v>2543</v>
      </c>
      <c r="I11" s="244">
        <v>32</v>
      </c>
      <c r="J11" s="244">
        <v>12</v>
      </c>
      <c r="K11" s="246">
        <v>3493</v>
      </c>
      <c r="L11" s="244"/>
      <c r="M11" s="244" t="s">
        <v>2544</v>
      </c>
      <c r="N11" s="244"/>
      <c r="O11" s="244"/>
    </row>
    <row r="12" spans="1:18">
      <c r="A12" s="242"/>
      <c r="B12" s="243" t="s">
        <v>2547</v>
      </c>
      <c r="C12" s="244" t="s">
        <v>2542</v>
      </c>
      <c r="D12" s="245"/>
      <c r="E12" s="244"/>
      <c r="F12" s="244"/>
      <c r="G12" s="244"/>
      <c r="H12" s="245" t="s">
        <v>2543</v>
      </c>
      <c r="I12" s="244">
        <v>15</v>
      </c>
      <c r="J12" s="244">
        <v>306</v>
      </c>
      <c r="K12" s="246">
        <v>11839</v>
      </c>
      <c r="L12" s="244"/>
      <c r="M12" s="244" t="s">
        <v>2544</v>
      </c>
      <c r="N12" s="244"/>
      <c r="O12" s="244"/>
    </row>
    <row r="13" spans="1:18">
      <c r="A13" s="242"/>
      <c r="B13" s="243" t="s">
        <v>2548</v>
      </c>
      <c r="C13" s="244" t="s">
        <v>2542</v>
      </c>
      <c r="D13" s="245"/>
      <c r="E13" s="244"/>
      <c r="F13" s="244"/>
      <c r="G13" s="244"/>
      <c r="H13" s="245" t="s">
        <v>2543</v>
      </c>
      <c r="I13" s="244">
        <v>18</v>
      </c>
      <c r="J13" s="244">
        <v>21</v>
      </c>
      <c r="K13" s="246">
        <v>421</v>
      </c>
      <c r="L13" s="244"/>
      <c r="M13" s="244" t="s">
        <v>2544</v>
      </c>
      <c r="N13" s="244"/>
      <c r="O13" s="244"/>
    </row>
    <row r="14" spans="1:18">
      <c r="A14" s="242"/>
      <c r="B14" s="243" t="s">
        <v>2549</v>
      </c>
      <c r="C14" s="244" t="s">
        <v>2542</v>
      </c>
      <c r="D14" s="245"/>
      <c r="E14" s="244"/>
      <c r="F14" s="244"/>
      <c r="G14" s="244"/>
      <c r="H14" s="245" t="s">
        <v>2543</v>
      </c>
      <c r="I14" s="244">
        <v>42</v>
      </c>
      <c r="J14" s="244">
        <v>99172</v>
      </c>
      <c r="K14" s="246">
        <v>2253</v>
      </c>
      <c r="L14" s="244"/>
      <c r="M14" s="244" t="s">
        <v>2544</v>
      </c>
      <c r="N14" s="244"/>
      <c r="O14" s="244"/>
    </row>
    <row r="15" spans="1:18">
      <c r="A15" s="242"/>
      <c r="B15" s="243" t="s">
        <v>2551</v>
      </c>
      <c r="C15" s="244" t="s">
        <v>2550</v>
      </c>
      <c r="D15" s="245"/>
      <c r="E15" s="244"/>
      <c r="F15" s="244"/>
      <c r="G15" s="244"/>
      <c r="H15" s="245" t="s">
        <v>2543</v>
      </c>
      <c r="I15" s="244">
        <v>44</v>
      </c>
      <c r="J15" s="244">
        <v>23</v>
      </c>
      <c r="K15" s="246">
        <v>22418.1</v>
      </c>
      <c r="L15" s="244"/>
      <c r="M15" s="244" t="s">
        <v>2544</v>
      </c>
      <c r="N15" s="244"/>
      <c r="O15" s="244"/>
    </row>
    <row r="16" spans="1:18">
      <c r="A16" s="242"/>
      <c r="B16" s="243" t="s">
        <v>2552</v>
      </c>
      <c r="C16" s="244" t="s">
        <v>2542</v>
      </c>
      <c r="D16" s="245"/>
      <c r="E16" s="244"/>
      <c r="F16" s="244"/>
      <c r="G16" s="244"/>
      <c r="H16" s="245" t="s">
        <v>2543</v>
      </c>
      <c r="I16" s="244">
        <v>10</v>
      </c>
      <c r="J16" s="244">
        <v>253</v>
      </c>
      <c r="K16" s="246">
        <v>10000</v>
      </c>
      <c r="L16" s="244"/>
      <c r="M16" s="244" t="s">
        <v>2544</v>
      </c>
      <c r="N16" s="244"/>
      <c r="O16" s="244"/>
    </row>
    <row r="17" spans="1:15">
      <c r="A17" s="242"/>
      <c r="B17" s="243" t="s">
        <v>2554</v>
      </c>
      <c r="C17" s="244" t="s">
        <v>2553</v>
      </c>
      <c r="D17" s="245"/>
      <c r="E17" s="244"/>
      <c r="F17" s="244"/>
      <c r="G17" s="244"/>
      <c r="H17" s="245" t="s">
        <v>2543</v>
      </c>
      <c r="I17" s="244">
        <v>19</v>
      </c>
      <c r="J17" s="244">
        <v>1</v>
      </c>
      <c r="K17" s="246">
        <v>2030</v>
      </c>
      <c r="L17" s="244"/>
      <c r="M17" s="244" t="s">
        <v>2544</v>
      </c>
      <c r="N17" s="244"/>
      <c r="O17" s="244"/>
    </row>
    <row r="18" spans="1:15">
      <c r="A18" s="242"/>
      <c r="B18" s="243" t="s">
        <v>2555</v>
      </c>
      <c r="C18" s="244" t="s">
        <v>2553</v>
      </c>
      <c r="D18" s="245"/>
      <c r="E18" s="244"/>
      <c r="F18" s="244"/>
      <c r="G18" s="244"/>
      <c r="H18" s="245" t="s">
        <v>2543</v>
      </c>
      <c r="I18" s="244">
        <v>33</v>
      </c>
      <c r="J18" s="244">
        <v>2</v>
      </c>
      <c r="K18" s="246">
        <v>708</v>
      </c>
      <c r="L18" s="244"/>
      <c r="M18" s="244" t="s">
        <v>2544</v>
      </c>
      <c r="N18" s="244"/>
      <c r="O18" s="244"/>
    </row>
    <row r="19" spans="1:15">
      <c r="A19" s="242"/>
      <c r="B19" s="243" t="s">
        <v>2557</v>
      </c>
      <c r="C19" s="244" t="s">
        <v>2553</v>
      </c>
      <c r="D19" s="245"/>
      <c r="E19" s="244"/>
      <c r="F19" s="244"/>
      <c r="G19" s="244"/>
      <c r="H19" s="245" t="s">
        <v>2543</v>
      </c>
      <c r="I19" s="244">
        <v>4</v>
      </c>
      <c r="J19" s="244" t="s">
        <v>2556</v>
      </c>
      <c r="K19" s="246">
        <v>4171</v>
      </c>
      <c r="L19" s="244"/>
      <c r="M19" s="244" t="s">
        <v>2544</v>
      </c>
      <c r="N19" s="244"/>
      <c r="O19" s="244"/>
    </row>
    <row r="20" spans="1:15">
      <c r="A20" s="242"/>
      <c r="B20" s="243" t="s">
        <v>2542</v>
      </c>
      <c r="C20" s="244" t="s">
        <v>2558</v>
      </c>
      <c r="D20" s="245"/>
      <c r="E20" s="244"/>
      <c r="F20" s="244"/>
      <c r="G20" s="244"/>
      <c r="H20" s="245" t="s">
        <v>2543</v>
      </c>
      <c r="I20" s="244">
        <v>32</v>
      </c>
      <c r="J20" s="244">
        <v>13</v>
      </c>
      <c r="K20" s="246">
        <v>1651</v>
      </c>
      <c r="L20" s="244"/>
      <c r="M20" s="244" t="s">
        <v>2544</v>
      </c>
      <c r="N20" s="244"/>
      <c r="O20" s="244"/>
    </row>
    <row r="21" spans="1:15">
      <c r="A21" s="242"/>
      <c r="B21" s="243" t="s">
        <v>2559</v>
      </c>
      <c r="C21" s="244" t="s">
        <v>2553</v>
      </c>
      <c r="D21" s="245"/>
      <c r="E21" s="244"/>
      <c r="F21" s="244"/>
      <c r="G21" s="244"/>
      <c r="H21" s="245" t="s">
        <v>2543</v>
      </c>
      <c r="I21" s="244">
        <v>35</v>
      </c>
      <c r="J21" s="244">
        <v>5</v>
      </c>
      <c r="K21" s="246">
        <v>1207.7</v>
      </c>
      <c r="L21" s="244"/>
      <c r="M21" s="244" t="s">
        <v>2544</v>
      </c>
      <c r="N21" s="244"/>
      <c r="O21" s="244"/>
    </row>
    <row r="22" spans="1:15" ht="25.5">
      <c r="A22" s="242"/>
      <c r="B22" s="243" t="s">
        <v>2561</v>
      </c>
      <c r="C22" s="244" t="s">
        <v>2553</v>
      </c>
      <c r="D22" s="245"/>
      <c r="E22" s="244"/>
      <c r="F22" s="244"/>
      <c r="G22" s="244"/>
      <c r="H22" s="245" t="s">
        <v>2543</v>
      </c>
      <c r="I22" s="244">
        <v>3</v>
      </c>
      <c r="J22" s="244" t="s">
        <v>2560</v>
      </c>
      <c r="K22" s="246">
        <v>24890.7</v>
      </c>
      <c r="L22" s="244"/>
      <c r="M22" s="244" t="s">
        <v>2544</v>
      </c>
      <c r="N22" s="244"/>
      <c r="O22" s="244"/>
    </row>
    <row r="23" spans="1:15">
      <c r="A23" s="242"/>
      <c r="B23" s="243" t="s">
        <v>2562</v>
      </c>
      <c r="C23" s="244" t="s">
        <v>2553</v>
      </c>
      <c r="D23" s="245"/>
      <c r="E23" s="244"/>
      <c r="F23" s="244"/>
      <c r="G23" s="244"/>
      <c r="H23" s="245" t="s">
        <v>2543</v>
      </c>
      <c r="I23" s="244">
        <v>3</v>
      </c>
      <c r="J23" s="244">
        <v>190</v>
      </c>
      <c r="K23" s="246">
        <v>10533</v>
      </c>
      <c r="L23" s="244"/>
      <c r="M23" s="244" t="s">
        <v>2544</v>
      </c>
      <c r="N23" s="244"/>
      <c r="O23" s="244"/>
    </row>
    <row r="24" spans="1:15" ht="25.5">
      <c r="A24" s="242"/>
      <c r="B24" s="243" t="s">
        <v>2563</v>
      </c>
      <c r="C24" s="244" t="s">
        <v>2553</v>
      </c>
      <c r="D24" s="245"/>
      <c r="E24" s="244"/>
      <c r="F24" s="244"/>
      <c r="G24" s="244"/>
      <c r="H24" s="245" t="s">
        <v>2543</v>
      </c>
      <c r="I24" s="244">
        <v>15</v>
      </c>
      <c r="J24" s="244">
        <v>51</v>
      </c>
      <c r="K24" s="246">
        <v>3980</v>
      </c>
      <c r="L24" s="244"/>
      <c r="M24" s="244" t="s">
        <v>2544</v>
      </c>
      <c r="N24" s="244"/>
      <c r="O24" s="244"/>
    </row>
    <row r="25" spans="1:15">
      <c r="A25" s="242"/>
      <c r="B25" s="243" t="s">
        <v>2564</v>
      </c>
      <c r="C25" s="244" t="s">
        <v>2553</v>
      </c>
      <c r="D25" s="245"/>
      <c r="E25" s="244"/>
      <c r="F25" s="244"/>
      <c r="G25" s="244"/>
      <c r="H25" s="245" t="s">
        <v>2543</v>
      </c>
      <c r="I25" s="244">
        <v>15</v>
      </c>
      <c r="J25" s="244" t="s">
        <v>53</v>
      </c>
      <c r="K25" s="246">
        <v>7277</v>
      </c>
      <c r="L25" s="244"/>
      <c r="M25" s="244" t="s">
        <v>2544</v>
      </c>
      <c r="N25" s="244"/>
      <c r="O25" s="244"/>
    </row>
    <row r="26" spans="1:15">
      <c r="A26" s="242"/>
      <c r="B26" s="243" t="s">
        <v>2565</v>
      </c>
      <c r="C26" s="244" t="s">
        <v>2553</v>
      </c>
      <c r="D26" s="245"/>
      <c r="E26" s="244"/>
      <c r="F26" s="244"/>
      <c r="G26" s="244"/>
      <c r="H26" s="245" t="s">
        <v>2543</v>
      </c>
      <c r="I26" s="244">
        <v>15</v>
      </c>
      <c r="J26" s="244">
        <v>880</v>
      </c>
      <c r="K26" s="246">
        <v>3986</v>
      </c>
      <c r="L26" s="244"/>
      <c r="M26" s="244" t="s">
        <v>2544</v>
      </c>
      <c r="N26" s="244"/>
      <c r="O26" s="244"/>
    </row>
    <row r="27" spans="1:15">
      <c r="A27" s="242"/>
      <c r="B27" s="243" t="s">
        <v>2566</v>
      </c>
      <c r="C27" s="244" t="s">
        <v>2553</v>
      </c>
      <c r="D27" s="245"/>
      <c r="E27" s="244"/>
      <c r="F27" s="244"/>
      <c r="G27" s="244"/>
      <c r="H27" s="245" t="s">
        <v>2543</v>
      </c>
      <c r="I27" s="244">
        <v>15</v>
      </c>
      <c r="J27" s="244">
        <v>874</v>
      </c>
      <c r="K27" s="246">
        <v>2264</v>
      </c>
      <c r="L27" s="244"/>
      <c r="M27" s="244" t="s">
        <v>2544</v>
      </c>
      <c r="N27" s="244"/>
      <c r="O27" s="244"/>
    </row>
    <row r="28" spans="1:15">
      <c r="A28" s="242"/>
      <c r="B28" s="243" t="s">
        <v>2567</v>
      </c>
      <c r="C28" s="244" t="s">
        <v>2553</v>
      </c>
      <c r="D28" s="245"/>
      <c r="E28" s="244"/>
      <c r="F28" s="244"/>
      <c r="G28" s="244"/>
      <c r="H28" s="245" t="s">
        <v>2543</v>
      </c>
      <c r="I28" s="244">
        <v>15</v>
      </c>
      <c r="J28" s="244">
        <v>867</v>
      </c>
      <c r="K28" s="246">
        <v>6025</v>
      </c>
      <c r="L28" s="244"/>
      <c r="M28" s="244" t="s">
        <v>2544</v>
      </c>
      <c r="N28" s="244"/>
      <c r="O28" s="244"/>
    </row>
    <row r="29" spans="1:15" ht="25.5">
      <c r="A29" s="242"/>
      <c r="B29" s="243" t="s">
        <v>2568</v>
      </c>
      <c r="C29" s="244" t="s">
        <v>2553</v>
      </c>
      <c r="D29" s="245"/>
      <c r="E29" s="244"/>
      <c r="F29" s="244"/>
      <c r="G29" s="244"/>
      <c r="H29" s="245" t="s">
        <v>2543</v>
      </c>
      <c r="I29" s="244">
        <v>15</v>
      </c>
      <c r="J29" s="244">
        <v>865</v>
      </c>
      <c r="K29" s="246">
        <v>3540</v>
      </c>
      <c r="L29" s="244"/>
      <c r="M29" s="244" t="s">
        <v>2544</v>
      </c>
      <c r="N29" s="244"/>
      <c r="O29" s="244"/>
    </row>
    <row r="30" spans="1:15">
      <c r="A30" s="242"/>
      <c r="B30" s="243" t="s">
        <v>2569</v>
      </c>
      <c r="C30" s="244" t="s">
        <v>2553</v>
      </c>
      <c r="D30" s="245"/>
      <c r="E30" s="244"/>
      <c r="F30" s="244"/>
      <c r="G30" s="244"/>
      <c r="H30" s="245" t="s">
        <v>2543</v>
      </c>
      <c r="I30" s="244">
        <v>15</v>
      </c>
      <c r="J30" s="244">
        <v>886</v>
      </c>
      <c r="K30" s="246">
        <v>737</v>
      </c>
      <c r="L30" s="244"/>
      <c r="M30" s="244" t="s">
        <v>2544</v>
      </c>
      <c r="N30" s="244"/>
      <c r="O30" s="244"/>
    </row>
    <row r="31" spans="1:15">
      <c r="A31" s="242"/>
      <c r="B31" s="243" t="s">
        <v>2570</v>
      </c>
      <c r="C31" s="244" t="s">
        <v>2553</v>
      </c>
      <c r="D31" s="245"/>
      <c r="E31" s="244"/>
      <c r="F31" s="244"/>
      <c r="G31" s="244"/>
      <c r="H31" s="245" t="s">
        <v>2543</v>
      </c>
      <c r="I31" s="244">
        <v>15</v>
      </c>
      <c r="J31" s="244">
        <v>871</v>
      </c>
      <c r="K31" s="246">
        <v>4459</v>
      </c>
      <c r="L31" s="244"/>
      <c r="M31" s="244" t="s">
        <v>2544</v>
      </c>
      <c r="N31" s="244"/>
      <c r="O31" s="244"/>
    </row>
    <row r="32" spans="1:15">
      <c r="A32" s="242"/>
      <c r="B32" s="243" t="s">
        <v>2571</v>
      </c>
      <c r="C32" s="244" t="s">
        <v>2553</v>
      </c>
      <c r="D32" s="245"/>
      <c r="E32" s="244"/>
      <c r="F32" s="244"/>
      <c r="G32" s="244"/>
      <c r="H32" s="245" t="s">
        <v>2543</v>
      </c>
      <c r="I32" s="244">
        <v>15</v>
      </c>
      <c r="J32" s="244">
        <v>877</v>
      </c>
      <c r="K32" s="246">
        <v>9317</v>
      </c>
      <c r="L32" s="244"/>
      <c r="M32" s="244" t="s">
        <v>2544</v>
      </c>
      <c r="N32" s="244"/>
      <c r="O32" s="244"/>
    </row>
    <row r="33" spans="1:15">
      <c r="A33" s="242"/>
      <c r="B33" s="243" t="s">
        <v>2572</v>
      </c>
      <c r="C33" s="244" t="s">
        <v>2553</v>
      </c>
      <c r="D33" s="245"/>
      <c r="E33" s="244"/>
      <c r="F33" s="244"/>
      <c r="G33" s="244"/>
      <c r="H33" s="245" t="s">
        <v>2543</v>
      </c>
      <c r="I33" s="244">
        <v>15</v>
      </c>
      <c r="J33" s="244">
        <v>875</v>
      </c>
      <c r="K33" s="246">
        <v>2737</v>
      </c>
      <c r="L33" s="244"/>
      <c r="M33" s="244" t="s">
        <v>2544</v>
      </c>
      <c r="N33" s="244"/>
      <c r="O33" s="244"/>
    </row>
    <row r="34" spans="1:15">
      <c r="A34" s="242"/>
      <c r="B34" s="243" t="s">
        <v>565</v>
      </c>
      <c r="C34" s="244" t="s">
        <v>2553</v>
      </c>
      <c r="D34" s="245"/>
      <c r="E34" s="244"/>
      <c r="F34" s="244"/>
      <c r="G34" s="244"/>
      <c r="H34" s="245" t="s">
        <v>2543</v>
      </c>
      <c r="I34" s="244">
        <v>15</v>
      </c>
      <c r="J34" s="244">
        <v>881</v>
      </c>
      <c r="K34" s="246">
        <v>17107</v>
      </c>
      <c r="L34" s="244"/>
      <c r="M34" s="244" t="s">
        <v>2544</v>
      </c>
      <c r="N34" s="244"/>
      <c r="O34" s="244"/>
    </row>
    <row r="35" spans="1:15">
      <c r="A35" s="242"/>
      <c r="B35" s="243" t="s">
        <v>2573</v>
      </c>
      <c r="C35" s="244" t="s">
        <v>2553</v>
      </c>
      <c r="D35" s="245"/>
      <c r="E35" s="244"/>
      <c r="F35" s="244"/>
      <c r="G35" s="244"/>
      <c r="H35" s="245" t="s">
        <v>2543</v>
      </c>
      <c r="I35" s="244">
        <v>44</v>
      </c>
      <c r="J35" s="244">
        <v>14</v>
      </c>
      <c r="K35" s="246">
        <v>10000</v>
      </c>
      <c r="L35" s="244"/>
      <c r="M35" s="244" t="s">
        <v>2544</v>
      </c>
      <c r="N35" s="244"/>
      <c r="O35" s="244"/>
    </row>
    <row r="36" spans="1:15">
      <c r="A36" s="242"/>
      <c r="B36" s="243" t="s">
        <v>2574</v>
      </c>
      <c r="C36" s="244" t="s">
        <v>2553</v>
      </c>
      <c r="D36" s="245"/>
      <c r="E36" s="244"/>
      <c r="F36" s="244"/>
      <c r="G36" s="244"/>
      <c r="H36" s="245" t="s">
        <v>2543</v>
      </c>
      <c r="I36" s="244">
        <v>11</v>
      </c>
      <c r="J36" s="244">
        <v>446</v>
      </c>
      <c r="K36" s="246">
        <v>8784</v>
      </c>
      <c r="L36" s="244"/>
      <c r="M36" s="244" t="s">
        <v>2544</v>
      </c>
      <c r="N36" s="244"/>
      <c r="O36" s="244"/>
    </row>
    <row r="37" spans="1:15" s="253" customFormat="1">
      <c r="A37" s="249"/>
      <c r="B37" s="250" t="s">
        <v>2577</v>
      </c>
      <c r="C37" s="251" t="s">
        <v>2553</v>
      </c>
      <c r="D37" s="252"/>
      <c r="E37" s="251"/>
      <c r="F37" s="251"/>
      <c r="G37" s="251"/>
      <c r="H37" s="252" t="s">
        <v>2543</v>
      </c>
      <c r="I37" s="251">
        <v>16</v>
      </c>
      <c r="J37" s="251" t="s">
        <v>2576</v>
      </c>
      <c r="K37" s="248">
        <v>49681</v>
      </c>
      <c r="L37" s="251"/>
      <c r="M37" s="251" t="s">
        <v>2575</v>
      </c>
      <c r="N37" s="251"/>
      <c r="O37" s="251"/>
    </row>
    <row r="38" spans="1:15">
      <c r="A38" s="242"/>
      <c r="B38" s="243" t="s">
        <v>2579</v>
      </c>
      <c r="C38" s="244" t="s">
        <v>2553</v>
      </c>
      <c r="D38" s="245"/>
      <c r="E38" s="244"/>
      <c r="F38" s="244"/>
      <c r="G38" s="244"/>
      <c r="H38" s="245" t="s">
        <v>2543</v>
      </c>
      <c r="I38" s="244">
        <v>14</v>
      </c>
      <c r="J38" s="244" t="s">
        <v>2578</v>
      </c>
      <c r="K38" s="246">
        <v>25614</v>
      </c>
      <c r="L38" s="244"/>
      <c r="M38" s="244" t="s">
        <v>2544</v>
      </c>
      <c r="N38" s="244"/>
      <c r="O38" s="244"/>
    </row>
    <row r="39" spans="1:15">
      <c r="A39" s="242"/>
      <c r="B39" s="243" t="s">
        <v>2580</v>
      </c>
      <c r="C39" s="244" t="s">
        <v>2553</v>
      </c>
      <c r="D39" s="245"/>
      <c r="E39" s="244"/>
      <c r="F39" s="244"/>
      <c r="G39" s="244"/>
      <c r="H39" s="245" t="s">
        <v>2543</v>
      </c>
      <c r="I39" s="244">
        <v>2</v>
      </c>
      <c r="J39" s="244">
        <v>87</v>
      </c>
      <c r="K39" s="246">
        <v>4291</v>
      </c>
      <c r="L39" s="244"/>
      <c r="M39" s="244" t="s">
        <v>2575</v>
      </c>
      <c r="N39" s="244"/>
      <c r="O39" s="244"/>
    </row>
    <row r="40" spans="1:15">
      <c r="A40" s="242"/>
      <c r="B40" s="243" t="s">
        <v>2581</v>
      </c>
      <c r="C40" s="244" t="s">
        <v>2553</v>
      </c>
      <c r="D40" s="245"/>
      <c r="E40" s="244"/>
      <c r="F40" s="244"/>
      <c r="G40" s="244"/>
      <c r="H40" s="245" t="s">
        <v>2543</v>
      </c>
      <c r="I40" s="244">
        <v>3</v>
      </c>
      <c r="J40" s="244">
        <v>229</v>
      </c>
      <c r="K40" s="246">
        <v>3306</v>
      </c>
      <c r="L40" s="244"/>
      <c r="M40" s="244" t="s">
        <v>2575</v>
      </c>
      <c r="N40" s="244"/>
      <c r="O40" s="244"/>
    </row>
    <row r="41" spans="1:15">
      <c r="A41" s="242"/>
      <c r="B41" s="243" t="s">
        <v>2582</v>
      </c>
      <c r="C41" s="244" t="s">
        <v>2553</v>
      </c>
      <c r="D41" s="245"/>
      <c r="E41" s="244"/>
      <c r="F41" s="244"/>
      <c r="G41" s="244"/>
      <c r="H41" s="245" t="s">
        <v>2543</v>
      </c>
      <c r="I41" s="244">
        <v>30</v>
      </c>
      <c r="J41" s="244">
        <v>89</v>
      </c>
      <c r="K41" s="246">
        <v>409</v>
      </c>
      <c r="L41" s="244"/>
      <c r="M41" s="244" t="s">
        <v>2544</v>
      </c>
      <c r="N41" s="244"/>
      <c r="O41" s="244"/>
    </row>
    <row r="42" spans="1:15">
      <c r="A42" s="242"/>
      <c r="B42" s="243" t="s">
        <v>2584</v>
      </c>
      <c r="C42" s="244" t="s">
        <v>2553</v>
      </c>
      <c r="D42" s="245"/>
      <c r="E42" s="244"/>
      <c r="F42" s="244"/>
      <c r="G42" s="244"/>
      <c r="H42" s="245" t="s">
        <v>2543</v>
      </c>
      <c r="I42" s="244">
        <v>3</v>
      </c>
      <c r="J42" s="244" t="s">
        <v>2583</v>
      </c>
      <c r="K42" s="246">
        <v>250</v>
      </c>
      <c r="L42" s="244"/>
      <c r="M42" s="244" t="s">
        <v>2544</v>
      </c>
      <c r="N42" s="244"/>
      <c r="O42" s="244"/>
    </row>
    <row r="43" spans="1:15">
      <c r="A43" s="242"/>
      <c r="B43" s="243" t="s">
        <v>2585</v>
      </c>
      <c r="C43" s="244" t="s">
        <v>2553</v>
      </c>
      <c r="D43" s="245"/>
      <c r="E43" s="244"/>
      <c r="F43" s="244"/>
      <c r="G43" s="244"/>
      <c r="H43" s="245" t="s">
        <v>2543</v>
      </c>
      <c r="I43" s="244">
        <v>55</v>
      </c>
      <c r="J43" s="244">
        <v>57</v>
      </c>
      <c r="K43" s="246">
        <v>320</v>
      </c>
      <c r="L43" s="244"/>
      <c r="M43" s="244" t="s">
        <v>2544</v>
      </c>
      <c r="N43" s="244"/>
      <c r="O43" s="244"/>
    </row>
    <row r="44" spans="1:15" ht="25.5">
      <c r="A44" s="242"/>
      <c r="B44" s="243" t="s">
        <v>2587</v>
      </c>
      <c r="C44" s="244" t="s">
        <v>2553</v>
      </c>
      <c r="D44" s="245"/>
      <c r="E44" s="244"/>
      <c r="F44" s="244"/>
      <c r="G44" s="244"/>
      <c r="H44" s="245" t="s">
        <v>2543</v>
      </c>
      <c r="I44" s="244">
        <v>20</v>
      </c>
      <c r="J44" s="244" t="s">
        <v>2586</v>
      </c>
      <c r="K44" s="246">
        <v>4052</v>
      </c>
      <c r="L44" s="244"/>
      <c r="M44" s="244" t="s">
        <v>2575</v>
      </c>
      <c r="N44" s="244"/>
      <c r="O44" s="244"/>
    </row>
    <row r="45" spans="1:15">
      <c r="A45" s="242"/>
      <c r="B45" s="243" t="s">
        <v>2588</v>
      </c>
      <c r="C45" s="244" t="s">
        <v>2553</v>
      </c>
      <c r="D45" s="245"/>
      <c r="E45" s="244"/>
      <c r="F45" s="244"/>
      <c r="G45" s="244"/>
      <c r="H45" s="245" t="s">
        <v>2543</v>
      </c>
      <c r="I45" s="244">
        <v>15</v>
      </c>
      <c r="J45" s="244">
        <v>257</v>
      </c>
      <c r="K45" s="246">
        <v>16359</v>
      </c>
      <c r="L45" s="244"/>
      <c r="M45" s="244" t="s">
        <v>2544</v>
      </c>
      <c r="N45" s="244"/>
      <c r="O45" s="244"/>
    </row>
    <row r="46" spans="1:15" ht="25.5">
      <c r="A46" s="242"/>
      <c r="B46" s="243" t="s">
        <v>192</v>
      </c>
      <c r="C46" s="244" t="s">
        <v>2553</v>
      </c>
      <c r="D46" s="245"/>
      <c r="E46" s="244"/>
      <c r="F46" s="244"/>
      <c r="G46" s="244"/>
      <c r="H46" s="245" t="s">
        <v>2543</v>
      </c>
      <c r="I46" s="244">
        <v>10</v>
      </c>
      <c r="J46" s="244" t="s">
        <v>2589</v>
      </c>
      <c r="K46" s="246">
        <v>2809</v>
      </c>
      <c r="L46" s="244"/>
      <c r="M46" s="244" t="s">
        <v>2575</v>
      </c>
      <c r="N46" s="244"/>
      <c r="O46" s="244"/>
    </row>
    <row r="47" spans="1:15">
      <c r="A47" s="242"/>
      <c r="B47" s="243" t="s">
        <v>192</v>
      </c>
      <c r="C47" s="244" t="s">
        <v>2553</v>
      </c>
      <c r="D47" s="245"/>
      <c r="E47" s="244"/>
      <c r="F47" s="244"/>
      <c r="G47" s="244"/>
      <c r="H47" s="245" t="s">
        <v>2543</v>
      </c>
      <c r="I47" s="244">
        <v>11</v>
      </c>
      <c r="J47" s="244" t="s">
        <v>2590</v>
      </c>
      <c r="K47" s="246">
        <v>820</v>
      </c>
      <c r="L47" s="244"/>
      <c r="M47" s="244" t="s">
        <v>2575</v>
      </c>
      <c r="N47" s="244"/>
      <c r="O47" s="244"/>
    </row>
    <row r="48" spans="1:15">
      <c r="A48" s="242"/>
      <c r="B48" s="243" t="s">
        <v>2592</v>
      </c>
      <c r="C48" s="244" t="s">
        <v>2553</v>
      </c>
      <c r="D48" s="245"/>
      <c r="E48" s="244"/>
      <c r="F48" s="244"/>
      <c r="G48" s="244"/>
      <c r="H48" s="245" t="s">
        <v>2543</v>
      </c>
      <c r="I48" s="244">
        <v>43</v>
      </c>
      <c r="J48" s="244" t="s">
        <v>2591</v>
      </c>
      <c r="K48" s="246">
        <v>120</v>
      </c>
      <c r="L48" s="244"/>
      <c r="M48" s="244" t="s">
        <v>2544</v>
      </c>
      <c r="N48" s="244"/>
      <c r="O48" s="244"/>
    </row>
    <row r="49" spans="1:15">
      <c r="A49" s="242"/>
      <c r="B49" s="243" t="s">
        <v>2593</v>
      </c>
      <c r="C49" s="244" t="s">
        <v>2553</v>
      </c>
      <c r="D49" s="245"/>
      <c r="E49" s="244"/>
      <c r="F49" s="244"/>
      <c r="G49" s="244"/>
      <c r="H49" s="245" t="s">
        <v>2543</v>
      </c>
      <c r="I49" s="244">
        <v>4</v>
      </c>
      <c r="J49" s="244">
        <v>755</v>
      </c>
      <c r="K49" s="246">
        <v>4575.7</v>
      </c>
      <c r="L49" s="244"/>
      <c r="M49" s="244" t="s">
        <v>2544</v>
      </c>
      <c r="N49" s="244"/>
      <c r="O49" s="244"/>
    </row>
    <row r="50" spans="1:15">
      <c r="A50" s="242"/>
      <c r="B50" s="243" t="s">
        <v>2595</v>
      </c>
      <c r="C50" s="244" t="s">
        <v>2553</v>
      </c>
      <c r="D50" s="245"/>
      <c r="E50" s="244"/>
      <c r="F50" s="244"/>
      <c r="G50" s="244"/>
      <c r="H50" s="245" t="s">
        <v>2543</v>
      </c>
      <c r="I50" s="244">
        <v>4</v>
      </c>
      <c r="J50" s="244" t="s">
        <v>2594</v>
      </c>
      <c r="K50" s="246">
        <v>1265</v>
      </c>
      <c r="L50" s="244"/>
      <c r="M50" s="244" t="s">
        <v>2544</v>
      </c>
      <c r="N50" s="244"/>
      <c r="O50" s="244"/>
    </row>
    <row r="51" spans="1:15" ht="25.5">
      <c r="A51" s="242"/>
      <c r="B51" s="243" t="s">
        <v>2596</v>
      </c>
      <c r="C51" s="244" t="s">
        <v>2553</v>
      </c>
      <c r="D51" s="245"/>
      <c r="E51" s="244"/>
      <c r="F51" s="244"/>
      <c r="G51" s="244"/>
      <c r="H51" s="245" t="s">
        <v>2543</v>
      </c>
      <c r="I51" s="244">
        <v>15</v>
      </c>
      <c r="J51" s="244">
        <v>678</v>
      </c>
      <c r="K51" s="246">
        <v>55479</v>
      </c>
      <c r="L51" s="244"/>
      <c r="M51" s="244" t="s">
        <v>2544</v>
      </c>
      <c r="N51" s="244"/>
      <c r="O51" s="244"/>
    </row>
    <row r="52" spans="1:15">
      <c r="A52" s="242"/>
      <c r="B52" s="243" t="s">
        <v>192</v>
      </c>
      <c r="C52" s="244" t="s">
        <v>2553</v>
      </c>
      <c r="D52" s="245"/>
      <c r="E52" s="244"/>
      <c r="F52" s="244"/>
      <c r="G52" s="244"/>
      <c r="H52" s="245" t="s">
        <v>2543</v>
      </c>
      <c r="I52" s="244">
        <v>11</v>
      </c>
      <c r="J52" s="244">
        <v>10201037</v>
      </c>
      <c r="K52" s="246">
        <v>1006</v>
      </c>
      <c r="L52" s="244"/>
      <c r="M52" s="244" t="s">
        <v>2575</v>
      </c>
      <c r="N52" s="244"/>
      <c r="O52" s="244"/>
    </row>
    <row r="53" spans="1:15">
      <c r="A53" s="242"/>
      <c r="B53" s="243" t="s">
        <v>2598</v>
      </c>
      <c r="C53" s="244" t="s">
        <v>2553</v>
      </c>
      <c r="D53" s="245"/>
      <c r="E53" s="244"/>
      <c r="F53" s="244"/>
      <c r="G53" s="244"/>
      <c r="H53" s="245" t="s">
        <v>2543</v>
      </c>
      <c r="I53" s="244">
        <v>55</v>
      </c>
      <c r="J53" s="244" t="s">
        <v>2597</v>
      </c>
      <c r="K53" s="246">
        <v>40035</v>
      </c>
      <c r="L53" s="244"/>
      <c r="M53" s="244" t="s">
        <v>2544</v>
      </c>
      <c r="N53" s="244"/>
      <c r="O53" s="244"/>
    </row>
    <row r="54" spans="1:15">
      <c r="A54" s="242"/>
      <c r="B54" s="243" t="s">
        <v>2599</v>
      </c>
      <c r="C54" s="244" t="s">
        <v>2553</v>
      </c>
      <c r="D54" s="245"/>
      <c r="E54" s="244"/>
      <c r="F54" s="244"/>
      <c r="G54" s="244"/>
      <c r="H54" s="245" t="s">
        <v>2543</v>
      </c>
      <c r="I54" s="244">
        <v>3</v>
      </c>
      <c r="J54" s="244">
        <v>437</v>
      </c>
      <c r="K54" s="246">
        <v>21980</v>
      </c>
      <c r="L54" s="244"/>
      <c r="M54" s="244" t="s">
        <v>2544</v>
      </c>
      <c r="N54" s="244"/>
      <c r="O54" s="244"/>
    </row>
    <row r="55" spans="1:15">
      <c r="A55" s="242"/>
      <c r="B55" s="243" t="s">
        <v>2601</v>
      </c>
      <c r="C55" s="244" t="s">
        <v>2553</v>
      </c>
      <c r="D55" s="245"/>
      <c r="E55" s="244"/>
      <c r="F55" s="244"/>
      <c r="G55" s="244"/>
      <c r="H55" s="245" t="s">
        <v>2543</v>
      </c>
      <c r="I55" s="244">
        <v>39</v>
      </c>
      <c r="J55" s="244" t="s">
        <v>2600</v>
      </c>
      <c r="K55" s="246">
        <v>4965</v>
      </c>
      <c r="L55" s="244"/>
      <c r="M55" s="244" t="s">
        <v>2544</v>
      </c>
      <c r="N55" s="244"/>
      <c r="O55" s="244"/>
    </row>
    <row r="56" spans="1:15">
      <c r="A56" s="242"/>
      <c r="B56" s="243" t="s">
        <v>2602</v>
      </c>
      <c r="C56" s="244" t="s">
        <v>2553</v>
      </c>
      <c r="D56" s="245"/>
      <c r="E56" s="244"/>
      <c r="F56" s="244"/>
      <c r="G56" s="244"/>
      <c r="H56" s="245" t="s">
        <v>2543</v>
      </c>
      <c r="I56" s="244">
        <v>15</v>
      </c>
      <c r="J56" s="244">
        <v>0</v>
      </c>
      <c r="K56" s="246">
        <v>10332</v>
      </c>
      <c r="L56" s="244"/>
      <c r="M56" s="244" t="s">
        <v>2544</v>
      </c>
      <c r="N56" s="244"/>
      <c r="O56" s="244"/>
    </row>
    <row r="57" spans="1:15">
      <c r="A57" s="242"/>
      <c r="B57" s="243" t="s">
        <v>2603</v>
      </c>
      <c r="C57" s="244" t="s">
        <v>2553</v>
      </c>
      <c r="D57" s="245"/>
      <c r="E57" s="244"/>
      <c r="F57" s="244"/>
      <c r="G57" s="244"/>
      <c r="H57" s="245" t="s">
        <v>2543</v>
      </c>
      <c r="I57" s="244">
        <v>15</v>
      </c>
      <c r="J57" s="244">
        <v>0</v>
      </c>
      <c r="K57" s="246">
        <v>20146</v>
      </c>
      <c r="L57" s="244"/>
      <c r="M57" s="244" t="s">
        <v>2544</v>
      </c>
      <c r="N57" s="244"/>
      <c r="O57" s="244"/>
    </row>
    <row r="58" spans="1:15">
      <c r="A58" s="242"/>
      <c r="B58" s="243" t="s">
        <v>192</v>
      </c>
      <c r="C58" s="244" t="s">
        <v>2553</v>
      </c>
      <c r="D58" s="245"/>
      <c r="E58" s="244"/>
      <c r="F58" s="244"/>
      <c r="G58" s="244"/>
      <c r="H58" s="245" t="s">
        <v>2543</v>
      </c>
      <c r="I58" s="244">
        <v>0</v>
      </c>
      <c r="J58" s="244">
        <v>0</v>
      </c>
      <c r="K58" s="246">
        <v>6579.7</v>
      </c>
      <c r="L58" s="244"/>
      <c r="M58" s="244" t="s">
        <v>2544</v>
      </c>
      <c r="N58" s="244"/>
      <c r="O58" s="244"/>
    </row>
    <row r="59" spans="1:15">
      <c r="A59" s="242"/>
      <c r="B59" s="243" t="s">
        <v>2604</v>
      </c>
      <c r="C59" s="244" t="s">
        <v>2553</v>
      </c>
      <c r="D59" s="245"/>
      <c r="E59" s="244"/>
      <c r="F59" s="244"/>
      <c r="G59" s="244"/>
      <c r="H59" s="245" t="s">
        <v>2543</v>
      </c>
      <c r="I59" s="244">
        <v>0</v>
      </c>
      <c r="J59" s="244">
        <v>0</v>
      </c>
      <c r="K59" s="246">
        <v>2286100</v>
      </c>
      <c r="L59" s="244"/>
      <c r="M59" s="244" t="s">
        <v>2544</v>
      </c>
      <c r="N59" s="244"/>
      <c r="O59" s="244"/>
    </row>
    <row r="60" spans="1:15" ht="25.5">
      <c r="A60" s="242"/>
      <c r="B60" s="243" t="s">
        <v>2608</v>
      </c>
      <c r="C60" s="244" t="s">
        <v>2605</v>
      </c>
      <c r="D60" s="245"/>
      <c r="E60" s="244"/>
      <c r="F60" s="244"/>
      <c r="G60" s="244"/>
      <c r="H60" s="245" t="s">
        <v>2606</v>
      </c>
      <c r="I60" s="244">
        <v>23</v>
      </c>
      <c r="J60" s="244" t="s">
        <v>2607</v>
      </c>
      <c r="K60" s="246">
        <v>10994</v>
      </c>
      <c r="L60" s="244"/>
      <c r="M60" s="244" t="s">
        <v>2575</v>
      </c>
      <c r="N60" s="244" t="s">
        <v>2868</v>
      </c>
      <c r="O60" s="244"/>
    </row>
    <row r="61" spans="1:15">
      <c r="A61" s="242"/>
      <c r="B61" s="243" t="s">
        <v>2609</v>
      </c>
      <c r="C61" s="244" t="s">
        <v>2542</v>
      </c>
      <c r="D61" s="245"/>
      <c r="E61" s="244"/>
      <c r="F61" s="244"/>
      <c r="G61" s="244"/>
      <c r="H61" s="245" t="s">
        <v>2606</v>
      </c>
      <c r="I61" s="244">
        <v>44</v>
      </c>
      <c r="J61" s="244">
        <v>158</v>
      </c>
      <c r="K61" s="246">
        <v>458</v>
      </c>
      <c r="L61" s="244"/>
      <c r="M61" s="244" t="s">
        <v>2544</v>
      </c>
      <c r="N61" s="244"/>
      <c r="O61" s="244"/>
    </row>
    <row r="62" spans="1:15">
      <c r="A62" s="242"/>
      <c r="B62" s="243" t="s">
        <v>2611</v>
      </c>
      <c r="C62" s="244" t="s">
        <v>2605</v>
      </c>
      <c r="D62" s="245"/>
      <c r="E62" s="244"/>
      <c r="F62" s="244"/>
      <c r="G62" s="244"/>
      <c r="H62" s="245" t="s">
        <v>2606</v>
      </c>
      <c r="I62" s="244">
        <v>44</v>
      </c>
      <c r="J62" s="244" t="s">
        <v>2610</v>
      </c>
      <c r="K62" s="246">
        <v>314</v>
      </c>
      <c r="L62" s="244"/>
      <c r="M62" s="244" t="s">
        <v>2544</v>
      </c>
      <c r="N62" s="244"/>
      <c r="O62" s="244"/>
    </row>
    <row r="63" spans="1:15" ht="25.5">
      <c r="A63" s="242"/>
      <c r="B63" s="243" t="s">
        <v>2612</v>
      </c>
      <c r="C63" s="244" t="s">
        <v>2605</v>
      </c>
      <c r="D63" s="245"/>
      <c r="E63" s="244"/>
      <c r="F63" s="244"/>
      <c r="G63" s="244"/>
      <c r="H63" s="245" t="s">
        <v>2606</v>
      </c>
      <c r="I63" s="244">
        <v>35</v>
      </c>
      <c r="J63" s="244">
        <v>448</v>
      </c>
      <c r="K63" s="246">
        <v>589</v>
      </c>
      <c r="L63" s="244"/>
      <c r="M63" s="244" t="s">
        <v>2544</v>
      </c>
      <c r="N63" s="244"/>
      <c r="O63" s="244"/>
    </row>
    <row r="64" spans="1:15">
      <c r="A64" s="242"/>
      <c r="B64" s="243" t="s">
        <v>2613</v>
      </c>
      <c r="C64" s="244" t="s">
        <v>2605</v>
      </c>
      <c r="D64" s="245"/>
      <c r="E64" s="244"/>
      <c r="F64" s="244"/>
      <c r="G64" s="244"/>
      <c r="H64" s="245" t="s">
        <v>2606</v>
      </c>
      <c r="I64" s="244">
        <v>34</v>
      </c>
      <c r="J64" s="244">
        <v>486</v>
      </c>
      <c r="K64" s="246">
        <v>1983</v>
      </c>
      <c r="L64" s="244"/>
      <c r="M64" s="244" t="s">
        <v>2544</v>
      </c>
      <c r="N64" s="244"/>
      <c r="O64" s="244"/>
    </row>
    <row r="65" spans="1:15">
      <c r="A65" s="242"/>
      <c r="B65" s="243" t="s">
        <v>2615</v>
      </c>
      <c r="C65" s="244" t="s">
        <v>2614</v>
      </c>
      <c r="D65" s="245"/>
      <c r="E65" s="244"/>
      <c r="F65" s="244"/>
      <c r="G65" s="244"/>
      <c r="H65" s="245" t="s">
        <v>2606</v>
      </c>
      <c r="I65" s="244">
        <v>34</v>
      </c>
      <c r="J65" s="244">
        <v>478</v>
      </c>
      <c r="K65" s="246">
        <v>334</v>
      </c>
      <c r="L65" s="244"/>
      <c r="M65" s="244" t="s">
        <v>2544</v>
      </c>
      <c r="N65" s="244"/>
      <c r="O65" s="244"/>
    </row>
    <row r="66" spans="1:15">
      <c r="A66" s="242"/>
      <c r="B66" s="243" t="s">
        <v>2616</v>
      </c>
      <c r="C66" s="244" t="s">
        <v>2605</v>
      </c>
      <c r="D66" s="245"/>
      <c r="E66" s="244"/>
      <c r="F66" s="244"/>
      <c r="G66" s="244"/>
      <c r="H66" s="245" t="s">
        <v>2606</v>
      </c>
      <c r="I66" s="244">
        <v>27</v>
      </c>
      <c r="J66" s="244">
        <v>500</v>
      </c>
      <c r="K66" s="246">
        <v>8200</v>
      </c>
      <c r="L66" s="244"/>
      <c r="M66" s="244" t="s">
        <v>2544</v>
      </c>
      <c r="N66" s="244"/>
      <c r="O66" s="244"/>
    </row>
    <row r="67" spans="1:15">
      <c r="A67" s="242"/>
      <c r="B67" s="243" t="s">
        <v>2617</v>
      </c>
      <c r="C67" s="244" t="s">
        <v>2550</v>
      </c>
      <c r="D67" s="245"/>
      <c r="E67" s="244"/>
      <c r="F67" s="244"/>
      <c r="G67" s="244"/>
      <c r="H67" s="245" t="s">
        <v>2606</v>
      </c>
      <c r="I67" s="244">
        <v>27</v>
      </c>
      <c r="J67" s="244">
        <v>525</v>
      </c>
      <c r="K67" s="246">
        <v>11084.2</v>
      </c>
      <c r="L67" s="244"/>
      <c r="M67" s="244" t="s">
        <v>2544</v>
      </c>
      <c r="N67" s="244"/>
      <c r="O67" s="244"/>
    </row>
    <row r="68" spans="1:15">
      <c r="A68" s="242"/>
      <c r="B68" s="243" t="s">
        <v>2618</v>
      </c>
      <c r="C68" s="244" t="s">
        <v>2542</v>
      </c>
      <c r="D68" s="245"/>
      <c r="E68" s="244"/>
      <c r="F68" s="244"/>
      <c r="G68" s="244"/>
      <c r="H68" s="245" t="s">
        <v>2606</v>
      </c>
      <c r="I68" s="244">
        <v>27</v>
      </c>
      <c r="J68" s="244">
        <v>748</v>
      </c>
      <c r="K68" s="246">
        <v>1044</v>
      </c>
      <c r="L68" s="244"/>
      <c r="M68" s="244" t="s">
        <v>2544</v>
      </c>
      <c r="N68" s="244"/>
      <c r="O68" s="244"/>
    </row>
    <row r="69" spans="1:15">
      <c r="A69" s="242"/>
      <c r="B69" s="243" t="s">
        <v>2619</v>
      </c>
      <c r="C69" s="244" t="s">
        <v>2605</v>
      </c>
      <c r="D69" s="245"/>
      <c r="E69" s="244"/>
      <c r="F69" s="244"/>
      <c r="G69" s="244"/>
      <c r="H69" s="245" t="s">
        <v>2606</v>
      </c>
      <c r="I69" s="244">
        <v>27</v>
      </c>
      <c r="J69" s="244">
        <v>735</v>
      </c>
      <c r="K69" s="246">
        <v>998</v>
      </c>
      <c r="L69" s="244"/>
      <c r="M69" s="244" t="s">
        <v>2544</v>
      </c>
      <c r="N69" s="244"/>
      <c r="O69" s="244"/>
    </row>
    <row r="70" spans="1:15">
      <c r="A70" s="242"/>
      <c r="B70" s="243" t="s">
        <v>2620</v>
      </c>
      <c r="C70" s="244" t="s">
        <v>2542</v>
      </c>
      <c r="D70" s="245"/>
      <c r="E70" s="244"/>
      <c r="F70" s="244"/>
      <c r="G70" s="244"/>
      <c r="H70" s="245" t="s">
        <v>2606</v>
      </c>
      <c r="I70" s="244">
        <v>16</v>
      </c>
      <c r="J70" s="244">
        <v>516</v>
      </c>
      <c r="K70" s="246">
        <v>331</v>
      </c>
      <c r="L70" s="244"/>
      <c r="M70" s="244" t="s">
        <v>2544</v>
      </c>
      <c r="N70" s="244"/>
      <c r="O70" s="244"/>
    </row>
    <row r="71" spans="1:15">
      <c r="A71" s="242"/>
      <c r="B71" s="243" t="s">
        <v>2621</v>
      </c>
      <c r="C71" s="244" t="s">
        <v>2605</v>
      </c>
      <c r="D71" s="245"/>
      <c r="E71" s="244"/>
      <c r="F71" s="244"/>
      <c r="G71" s="244"/>
      <c r="H71" s="245" t="s">
        <v>2606</v>
      </c>
      <c r="I71" s="244">
        <v>27</v>
      </c>
      <c r="J71" s="244">
        <v>740</v>
      </c>
      <c r="K71" s="246">
        <v>10158</v>
      </c>
      <c r="L71" s="244"/>
      <c r="M71" s="244" t="s">
        <v>2544</v>
      </c>
      <c r="N71" s="244"/>
      <c r="O71" s="244"/>
    </row>
    <row r="72" spans="1:15" ht="25.5">
      <c r="A72" s="242"/>
      <c r="B72" s="243" t="s">
        <v>2622</v>
      </c>
      <c r="C72" s="244" t="s">
        <v>2605</v>
      </c>
      <c r="D72" s="245"/>
      <c r="E72" s="244"/>
      <c r="F72" s="244"/>
      <c r="G72" s="244"/>
      <c r="H72" s="245" t="s">
        <v>2606</v>
      </c>
      <c r="I72" s="244">
        <v>33</v>
      </c>
      <c r="J72" s="244">
        <v>150</v>
      </c>
      <c r="K72" s="246">
        <v>1136</v>
      </c>
      <c r="L72" s="244"/>
      <c r="M72" s="244" t="s">
        <v>2544</v>
      </c>
      <c r="N72" s="244"/>
      <c r="O72" s="244"/>
    </row>
    <row r="73" spans="1:15">
      <c r="A73" s="242"/>
      <c r="B73" s="243" t="s">
        <v>2440</v>
      </c>
      <c r="C73" s="244" t="s">
        <v>2605</v>
      </c>
      <c r="D73" s="245"/>
      <c r="E73" s="244"/>
      <c r="F73" s="244"/>
      <c r="G73" s="244"/>
      <c r="H73" s="245" t="s">
        <v>2606</v>
      </c>
      <c r="I73" s="244">
        <v>27</v>
      </c>
      <c r="J73" s="244">
        <v>526</v>
      </c>
      <c r="K73" s="246">
        <v>11519</v>
      </c>
      <c r="L73" s="244"/>
      <c r="M73" s="244" t="s">
        <v>2544</v>
      </c>
      <c r="N73" s="244"/>
      <c r="O73" s="244"/>
    </row>
    <row r="74" spans="1:15">
      <c r="A74" s="242"/>
      <c r="B74" s="243" t="s">
        <v>2623</v>
      </c>
      <c r="C74" s="244" t="s">
        <v>2605</v>
      </c>
      <c r="D74" s="245"/>
      <c r="E74" s="244"/>
      <c r="F74" s="244"/>
      <c r="G74" s="244"/>
      <c r="H74" s="245" t="s">
        <v>2606</v>
      </c>
      <c r="I74" s="244">
        <v>27</v>
      </c>
      <c r="J74" s="244">
        <v>452</v>
      </c>
      <c r="K74" s="246">
        <v>1961</v>
      </c>
      <c r="L74" s="244"/>
      <c r="M74" s="244" t="s">
        <v>2544</v>
      </c>
      <c r="N74" s="244"/>
      <c r="O74" s="244"/>
    </row>
    <row r="75" spans="1:15" ht="25.5">
      <c r="A75" s="242"/>
      <c r="B75" s="243" t="s">
        <v>2624</v>
      </c>
      <c r="C75" s="244" t="s">
        <v>2605</v>
      </c>
      <c r="D75" s="245"/>
      <c r="E75" s="244"/>
      <c r="F75" s="244"/>
      <c r="G75" s="244"/>
      <c r="H75" s="245" t="s">
        <v>2606</v>
      </c>
      <c r="I75" s="244">
        <v>23</v>
      </c>
      <c r="J75" s="244">
        <v>1114</v>
      </c>
      <c r="K75" s="246">
        <v>1102</v>
      </c>
      <c r="L75" s="244"/>
      <c r="M75" s="244" t="s">
        <v>2544</v>
      </c>
      <c r="N75" s="244"/>
      <c r="O75" s="244"/>
    </row>
    <row r="76" spans="1:15">
      <c r="A76" s="242"/>
      <c r="B76" s="243" t="s">
        <v>2626</v>
      </c>
      <c r="C76" s="244" t="s">
        <v>2625</v>
      </c>
      <c r="D76" s="245"/>
      <c r="E76" s="244"/>
      <c r="F76" s="244"/>
      <c r="G76" s="244"/>
      <c r="H76" s="245" t="s">
        <v>2606</v>
      </c>
      <c r="I76" s="244">
        <v>23</v>
      </c>
      <c r="J76" s="244">
        <v>430</v>
      </c>
      <c r="K76" s="246">
        <v>10647.1</v>
      </c>
      <c r="L76" s="244"/>
      <c r="M76" s="244" t="s">
        <v>2544</v>
      </c>
      <c r="N76" s="244"/>
      <c r="O76" s="244"/>
    </row>
    <row r="77" spans="1:15">
      <c r="A77" s="242"/>
      <c r="B77" s="243" t="s">
        <v>2627</v>
      </c>
      <c r="C77" s="244" t="s">
        <v>2605</v>
      </c>
      <c r="D77" s="245"/>
      <c r="E77" s="244"/>
      <c r="F77" s="244"/>
      <c r="G77" s="244"/>
      <c r="H77" s="245" t="s">
        <v>2606</v>
      </c>
      <c r="I77" s="244">
        <v>23</v>
      </c>
      <c r="J77" s="244">
        <v>321</v>
      </c>
      <c r="K77" s="246">
        <v>9603</v>
      </c>
      <c r="L77" s="244"/>
      <c r="M77" s="244" t="s">
        <v>2544</v>
      </c>
      <c r="N77" s="244"/>
      <c r="O77" s="244"/>
    </row>
    <row r="78" spans="1:15">
      <c r="A78" s="242"/>
      <c r="B78" s="243" t="s">
        <v>2630</v>
      </c>
      <c r="C78" s="244" t="s">
        <v>2605</v>
      </c>
      <c r="D78" s="245"/>
      <c r="E78" s="244"/>
      <c r="F78" s="244"/>
      <c r="G78" s="244"/>
      <c r="H78" s="245" t="s">
        <v>2606</v>
      </c>
      <c r="I78" s="244" t="s">
        <v>2628</v>
      </c>
      <c r="J78" s="244" t="s">
        <v>2629</v>
      </c>
      <c r="K78" s="246">
        <v>24969</v>
      </c>
      <c r="L78" s="244"/>
      <c r="M78" s="244" t="s">
        <v>2575</v>
      </c>
      <c r="N78" s="244"/>
      <c r="O78" s="244"/>
    </row>
    <row r="79" spans="1:15" ht="25.5">
      <c r="A79" s="242"/>
      <c r="B79" s="243" t="s">
        <v>2631</v>
      </c>
      <c r="C79" s="244" t="s">
        <v>2542</v>
      </c>
      <c r="D79" s="245"/>
      <c r="E79" s="244"/>
      <c r="F79" s="244"/>
      <c r="G79" s="244"/>
      <c r="H79" s="245" t="s">
        <v>2606</v>
      </c>
      <c r="I79" s="244">
        <v>22</v>
      </c>
      <c r="J79" s="244">
        <v>32</v>
      </c>
      <c r="K79" s="246">
        <v>875</v>
      </c>
      <c r="L79" s="244"/>
      <c r="M79" s="244" t="s">
        <v>2544</v>
      </c>
      <c r="N79" s="244"/>
      <c r="O79" s="244"/>
    </row>
    <row r="80" spans="1:15">
      <c r="A80" s="242"/>
      <c r="B80" s="243" t="s">
        <v>2633</v>
      </c>
      <c r="C80" s="244" t="s">
        <v>2632</v>
      </c>
      <c r="D80" s="245"/>
      <c r="E80" s="244"/>
      <c r="F80" s="244"/>
      <c r="G80" s="244"/>
      <c r="H80" s="245" t="s">
        <v>2606</v>
      </c>
      <c r="I80" s="244">
        <v>12</v>
      </c>
      <c r="J80" s="244">
        <v>742755</v>
      </c>
      <c r="K80" s="246">
        <v>10309</v>
      </c>
      <c r="L80" s="244"/>
      <c r="M80" s="244" t="s">
        <v>2544</v>
      </c>
      <c r="N80" s="244"/>
      <c r="O80" s="244"/>
    </row>
    <row r="81" spans="1:15" ht="25.5">
      <c r="A81" s="242"/>
      <c r="B81" s="243" t="s">
        <v>2634</v>
      </c>
      <c r="C81" s="244" t="s">
        <v>2605</v>
      </c>
      <c r="D81" s="245"/>
      <c r="E81" s="244"/>
      <c r="F81" s="244"/>
      <c r="G81" s="244"/>
      <c r="H81" s="245" t="s">
        <v>2606</v>
      </c>
      <c r="I81" s="244">
        <v>12</v>
      </c>
      <c r="J81" s="244">
        <v>554</v>
      </c>
      <c r="K81" s="246">
        <v>2221</v>
      </c>
      <c r="L81" s="244"/>
      <c r="M81" s="244" t="s">
        <v>2544</v>
      </c>
      <c r="N81" s="244"/>
      <c r="O81" s="244"/>
    </row>
    <row r="82" spans="1:15">
      <c r="A82" s="242"/>
      <c r="B82" s="243" t="s">
        <v>2635</v>
      </c>
      <c r="C82" s="244" t="s">
        <v>2605</v>
      </c>
      <c r="D82" s="245"/>
      <c r="E82" s="244"/>
      <c r="F82" s="244"/>
      <c r="G82" s="244"/>
      <c r="H82" s="245" t="s">
        <v>2606</v>
      </c>
      <c r="I82" s="244">
        <v>6</v>
      </c>
      <c r="J82" s="244">
        <v>274</v>
      </c>
      <c r="K82" s="246">
        <v>898</v>
      </c>
      <c r="L82" s="244"/>
      <c r="M82" s="244" t="s">
        <v>2544</v>
      </c>
      <c r="N82" s="244"/>
      <c r="O82" s="244"/>
    </row>
    <row r="83" spans="1:15">
      <c r="A83" s="242"/>
      <c r="B83" s="243" t="s">
        <v>2636</v>
      </c>
      <c r="C83" s="244" t="s">
        <v>2605</v>
      </c>
      <c r="D83" s="245"/>
      <c r="E83" s="244"/>
      <c r="F83" s="244"/>
      <c r="G83" s="244"/>
      <c r="H83" s="245" t="s">
        <v>2606</v>
      </c>
      <c r="I83" s="244">
        <v>7</v>
      </c>
      <c r="J83" s="244">
        <v>93</v>
      </c>
      <c r="K83" s="246">
        <v>916</v>
      </c>
      <c r="L83" s="244"/>
      <c r="M83" s="244" t="s">
        <v>2544</v>
      </c>
      <c r="N83" s="244"/>
      <c r="O83" s="244"/>
    </row>
    <row r="84" spans="1:15">
      <c r="A84" s="242"/>
      <c r="B84" s="243" t="s">
        <v>2638</v>
      </c>
      <c r="C84" s="244" t="s">
        <v>2605</v>
      </c>
      <c r="D84" s="245"/>
      <c r="E84" s="244"/>
      <c r="F84" s="244"/>
      <c r="G84" s="244"/>
      <c r="H84" s="245" t="s">
        <v>2606</v>
      </c>
      <c r="I84" s="244">
        <v>28</v>
      </c>
      <c r="J84" s="244" t="s">
        <v>2637</v>
      </c>
      <c r="K84" s="246">
        <v>24026</v>
      </c>
      <c r="L84" s="244"/>
      <c r="M84" s="244" t="s">
        <v>2544</v>
      </c>
      <c r="N84" s="244"/>
      <c r="O84" s="244"/>
    </row>
    <row r="85" spans="1:15" ht="25.5">
      <c r="A85" s="242"/>
      <c r="B85" s="243" t="s">
        <v>2641</v>
      </c>
      <c r="C85" s="244" t="s">
        <v>2605</v>
      </c>
      <c r="D85" s="245"/>
      <c r="E85" s="244"/>
      <c r="F85" s="244"/>
      <c r="G85" s="244"/>
      <c r="H85" s="245" t="s">
        <v>2606</v>
      </c>
      <c r="I85" s="244" t="s">
        <v>2639</v>
      </c>
      <c r="J85" s="244" t="s">
        <v>2640</v>
      </c>
      <c r="K85" s="246">
        <v>79313</v>
      </c>
      <c r="L85" s="244"/>
      <c r="M85" s="244" t="s">
        <v>2575</v>
      </c>
      <c r="N85" s="244"/>
      <c r="O85" s="244"/>
    </row>
    <row r="86" spans="1:15">
      <c r="A86" s="242"/>
      <c r="B86" s="243" t="s">
        <v>2642</v>
      </c>
      <c r="C86" s="244" t="s">
        <v>2605</v>
      </c>
      <c r="D86" s="245"/>
      <c r="E86" s="244"/>
      <c r="F86" s="244"/>
      <c r="G86" s="244"/>
      <c r="H86" s="245" t="s">
        <v>2606</v>
      </c>
      <c r="I86" s="244">
        <v>30</v>
      </c>
      <c r="J86" s="244">
        <v>10</v>
      </c>
      <c r="K86" s="246">
        <v>86997</v>
      </c>
      <c r="L86" s="244"/>
      <c r="M86" s="244" t="s">
        <v>2575</v>
      </c>
      <c r="N86" s="244"/>
      <c r="O86" s="244"/>
    </row>
    <row r="87" spans="1:15">
      <c r="A87" s="242"/>
      <c r="B87" s="243" t="s">
        <v>2643</v>
      </c>
      <c r="C87" s="244" t="s">
        <v>2605</v>
      </c>
      <c r="D87" s="245"/>
      <c r="E87" s="244"/>
      <c r="F87" s="244"/>
      <c r="G87" s="244"/>
      <c r="H87" s="245" t="s">
        <v>2606</v>
      </c>
      <c r="I87" s="244">
        <v>27</v>
      </c>
      <c r="J87" s="244">
        <v>337</v>
      </c>
      <c r="K87" s="246">
        <v>5117</v>
      </c>
      <c r="L87" s="244"/>
      <c r="M87" s="244" t="s">
        <v>2544</v>
      </c>
      <c r="N87" s="244"/>
      <c r="O87" s="244"/>
    </row>
    <row r="88" spans="1:15">
      <c r="A88" s="242"/>
      <c r="B88" s="243" t="s">
        <v>2645</v>
      </c>
      <c r="C88" s="244" t="s">
        <v>2605</v>
      </c>
      <c r="D88" s="245"/>
      <c r="E88" s="244"/>
      <c r="F88" s="244"/>
      <c r="G88" s="244"/>
      <c r="H88" s="245" t="s">
        <v>2606</v>
      </c>
      <c r="I88" s="244">
        <v>0</v>
      </c>
      <c r="J88" s="244">
        <v>0</v>
      </c>
      <c r="K88" s="246">
        <v>625769</v>
      </c>
      <c r="L88" s="244"/>
      <c r="M88" s="244" t="s">
        <v>2644</v>
      </c>
      <c r="N88" s="244"/>
      <c r="O88" s="244"/>
    </row>
    <row r="89" spans="1:15">
      <c r="A89" s="242"/>
      <c r="B89" s="243" t="s">
        <v>2646</v>
      </c>
      <c r="C89" s="244" t="s">
        <v>2605</v>
      </c>
      <c r="D89" s="245"/>
      <c r="E89" s="244"/>
      <c r="F89" s="244"/>
      <c r="G89" s="244"/>
      <c r="H89" s="245" t="s">
        <v>2606</v>
      </c>
      <c r="I89" s="244">
        <v>27</v>
      </c>
      <c r="J89" s="244">
        <v>364</v>
      </c>
      <c r="K89" s="246">
        <v>11052</v>
      </c>
      <c r="L89" s="244"/>
      <c r="M89" s="244" t="s">
        <v>2544</v>
      </c>
      <c r="N89" s="244"/>
      <c r="O89" s="244"/>
    </row>
    <row r="90" spans="1:15">
      <c r="A90" s="242"/>
      <c r="B90" s="243" t="s">
        <v>2647</v>
      </c>
      <c r="C90" s="244" t="s">
        <v>2605</v>
      </c>
      <c r="D90" s="245"/>
      <c r="E90" s="244"/>
      <c r="F90" s="244"/>
      <c r="G90" s="244"/>
      <c r="H90" s="245" t="s">
        <v>2606</v>
      </c>
      <c r="I90" s="244">
        <v>12</v>
      </c>
      <c r="J90" s="244">
        <v>962</v>
      </c>
      <c r="K90" s="246">
        <v>617</v>
      </c>
      <c r="L90" s="244"/>
      <c r="M90" s="244" t="s">
        <v>2544</v>
      </c>
      <c r="N90" s="244"/>
      <c r="O90" s="244"/>
    </row>
    <row r="91" spans="1:15">
      <c r="A91" s="242"/>
      <c r="B91" s="243" t="s">
        <v>2648</v>
      </c>
      <c r="C91" s="244" t="s">
        <v>2605</v>
      </c>
      <c r="D91" s="245"/>
      <c r="E91" s="244"/>
      <c r="F91" s="244"/>
      <c r="G91" s="244"/>
      <c r="H91" s="245" t="s">
        <v>2606</v>
      </c>
      <c r="I91" s="244">
        <v>12</v>
      </c>
      <c r="J91" s="244">
        <v>963</v>
      </c>
      <c r="K91" s="246">
        <v>227</v>
      </c>
      <c r="L91" s="244"/>
      <c r="M91" s="244" t="s">
        <v>2544</v>
      </c>
      <c r="N91" s="244"/>
      <c r="O91" s="244"/>
    </row>
    <row r="92" spans="1:15">
      <c r="A92" s="242"/>
      <c r="B92" s="243" t="s">
        <v>2649</v>
      </c>
      <c r="C92" s="244" t="s">
        <v>2605</v>
      </c>
      <c r="D92" s="245"/>
      <c r="E92" s="244"/>
      <c r="F92" s="244"/>
      <c r="G92" s="244"/>
      <c r="H92" s="245" t="s">
        <v>2606</v>
      </c>
      <c r="I92" s="244">
        <v>24</v>
      </c>
      <c r="J92" s="244">
        <v>993</v>
      </c>
      <c r="K92" s="246">
        <v>1755</v>
      </c>
      <c r="L92" s="244"/>
      <c r="M92" s="244" t="s">
        <v>2544</v>
      </c>
      <c r="N92" s="244"/>
      <c r="O92" s="244"/>
    </row>
    <row r="93" spans="1:15">
      <c r="A93" s="242"/>
      <c r="B93" s="243" t="s">
        <v>2650</v>
      </c>
      <c r="C93" s="244" t="s">
        <v>2605</v>
      </c>
      <c r="D93" s="245"/>
      <c r="E93" s="244"/>
      <c r="F93" s="244"/>
      <c r="G93" s="244"/>
      <c r="H93" s="245" t="s">
        <v>2606</v>
      </c>
      <c r="I93" s="244">
        <v>0</v>
      </c>
      <c r="J93" s="244">
        <v>0</v>
      </c>
      <c r="K93" s="246">
        <v>17800</v>
      </c>
      <c r="L93" s="244"/>
      <c r="M93" s="244" t="s">
        <v>2544</v>
      </c>
      <c r="N93" s="244"/>
      <c r="O93" s="244"/>
    </row>
    <row r="94" spans="1:15">
      <c r="A94" s="242"/>
      <c r="B94" s="243" t="s">
        <v>2869</v>
      </c>
      <c r="C94" s="244"/>
      <c r="D94" s="245"/>
      <c r="E94" s="244"/>
      <c r="F94" s="244"/>
      <c r="G94" s="244"/>
      <c r="H94" s="245" t="s">
        <v>2606</v>
      </c>
      <c r="I94" s="244">
        <v>28</v>
      </c>
      <c r="J94" s="244">
        <v>73</v>
      </c>
      <c r="K94" s="246">
        <v>17646</v>
      </c>
      <c r="L94" s="244"/>
      <c r="M94" s="244"/>
      <c r="N94" s="244" t="s">
        <v>2870</v>
      </c>
      <c r="O94" s="244"/>
    </row>
    <row r="95" spans="1:15" ht="178.5">
      <c r="A95" s="242"/>
      <c r="B95" s="243" t="s">
        <v>2871</v>
      </c>
      <c r="C95" s="244"/>
      <c r="D95" s="245"/>
      <c r="E95" s="244"/>
      <c r="F95" s="244"/>
      <c r="G95" s="244"/>
      <c r="H95" s="245"/>
      <c r="I95" s="244" t="s">
        <v>2872</v>
      </c>
      <c r="J95" s="244" t="s">
        <v>2873</v>
      </c>
      <c r="K95" s="246">
        <v>80361</v>
      </c>
      <c r="L95" s="244"/>
      <c r="M95" s="244"/>
      <c r="N95" s="244" t="s">
        <v>2874</v>
      </c>
      <c r="O95" s="244"/>
    </row>
    <row r="96" spans="1:15" ht="25.5">
      <c r="A96" s="242"/>
      <c r="B96" s="243" t="s">
        <v>2866</v>
      </c>
      <c r="C96" s="244" t="s">
        <v>2605</v>
      </c>
      <c r="D96" s="245"/>
      <c r="E96" s="244"/>
      <c r="F96" s="244"/>
      <c r="G96" s="244"/>
      <c r="H96" s="245" t="s">
        <v>2606</v>
      </c>
      <c r="I96" s="244">
        <v>11.18</v>
      </c>
      <c r="J96" s="244" t="s">
        <v>2629</v>
      </c>
      <c r="K96" s="246">
        <v>18982</v>
      </c>
      <c r="L96" s="244"/>
      <c r="M96" s="244"/>
      <c r="N96" s="244" t="s">
        <v>2867</v>
      </c>
      <c r="O96" s="244"/>
    </row>
    <row r="97" spans="1:15" ht="12.75" customHeight="1">
      <c r="A97" s="242"/>
      <c r="B97" s="243" t="s">
        <v>2653</v>
      </c>
      <c r="C97" s="244" t="s">
        <v>2651</v>
      </c>
      <c r="D97" s="245"/>
      <c r="E97" s="244"/>
      <c r="F97" s="244"/>
      <c r="G97" s="244"/>
      <c r="H97" s="245" t="s">
        <v>2652</v>
      </c>
      <c r="I97" s="244">
        <v>33</v>
      </c>
      <c r="J97" s="244">
        <v>119151388</v>
      </c>
      <c r="K97" s="246">
        <v>340</v>
      </c>
      <c r="L97" s="244"/>
      <c r="M97" s="244" t="s">
        <v>2544</v>
      </c>
      <c r="N97" s="244"/>
      <c r="O97" s="244"/>
    </row>
    <row r="98" spans="1:15">
      <c r="A98" s="242"/>
      <c r="B98" s="243" t="s">
        <v>2654</v>
      </c>
      <c r="C98" s="244" t="s">
        <v>2651</v>
      </c>
      <c r="D98" s="245"/>
      <c r="E98" s="244"/>
      <c r="F98" s="244"/>
      <c r="G98" s="244"/>
      <c r="H98" s="245" t="s">
        <v>2652</v>
      </c>
      <c r="I98" s="244">
        <v>33</v>
      </c>
      <c r="J98" s="244">
        <v>549</v>
      </c>
      <c r="K98" s="246">
        <v>2367</v>
      </c>
      <c r="L98" s="244"/>
      <c r="M98" s="244" t="s">
        <v>2544</v>
      </c>
      <c r="N98" s="244"/>
      <c r="O98" s="244"/>
    </row>
    <row r="99" spans="1:15">
      <c r="A99" s="242"/>
      <c r="B99" s="243" t="s">
        <v>2656</v>
      </c>
      <c r="C99" s="244" t="s">
        <v>2651</v>
      </c>
      <c r="D99" s="245"/>
      <c r="E99" s="244"/>
      <c r="F99" s="244"/>
      <c r="G99" s="244"/>
      <c r="H99" s="245" t="s">
        <v>2652</v>
      </c>
      <c r="I99" s="244">
        <v>40</v>
      </c>
      <c r="J99" s="244" t="s">
        <v>2655</v>
      </c>
      <c r="K99" s="246">
        <v>292</v>
      </c>
      <c r="L99" s="244"/>
      <c r="M99" s="244" t="s">
        <v>2544</v>
      </c>
      <c r="N99" s="244"/>
      <c r="O99" s="244"/>
    </row>
    <row r="100" spans="1:15">
      <c r="A100" s="242"/>
      <c r="B100" s="243" t="s">
        <v>2657</v>
      </c>
      <c r="C100" s="244" t="s">
        <v>2651</v>
      </c>
      <c r="D100" s="245"/>
      <c r="E100" s="244"/>
      <c r="F100" s="244"/>
      <c r="G100" s="244"/>
      <c r="H100" s="245" t="s">
        <v>2652</v>
      </c>
      <c r="I100" s="244">
        <v>27</v>
      </c>
      <c r="J100" s="244">
        <v>33</v>
      </c>
      <c r="K100" s="246">
        <v>516</v>
      </c>
      <c r="L100" s="244"/>
      <c r="M100" s="244" t="s">
        <v>2544</v>
      </c>
      <c r="N100" s="244"/>
      <c r="O100" s="244"/>
    </row>
    <row r="101" spans="1:15">
      <c r="A101" s="242"/>
      <c r="B101" s="243" t="s">
        <v>2658</v>
      </c>
      <c r="C101" s="244" t="s">
        <v>2651</v>
      </c>
      <c r="D101" s="245"/>
      <c r="E101" s="244"/>
      <c r="F101" s="244"/>
      <c r="G101" s="244"/>
      <c r="H101" s="245" t="s">
        <v>2652</v>
      </c>
      <c r="I101" s="244">
        <v>33</v>
      </c>
      <c r="J101" s="244">
        <v>271</v>
      </c>
      <c r="K101" s="246">
        <v>820</v>
      </c>
      <c r="L101" s="244"/>
      <c r="M101" s="244" t="s">
        <v>2544</v>
      </c>
      <c r="N101" s="244"/>
      <c r="O101" s="244"/>
    </row>
    <row r="102" spans="1:15">
      <c r="A102" s="242"/>
      <c r="B102" s="243" t="s">
        <v>2660</v>
      </c>
      <c r="C102" s="244" t="s">
        <v>2659</v>
      </c>
      <c r="D102" s="245"/>
      <c r="E102" s="244"/>
      <c r="F102" s="244"/>
      <c r="G102" s="244"/>
      <c r="H102" s="245" t="s">
        <v>2652</v>
      </c>
      <c r="I102" s="244">
        <v>33</v>
      </c>
      <c r="J102" s="244">
        <v>539</v>
      </c>
      <c r="K102" s="246">
        <v>2881.7</v>
      </c>
      <c r="L102" s="244"/>
      <c r="M102" s="244" t="s">
        <v>2544</v>
      </c>
      <c r="N102" s="244"/>
      <c r="O102" s="244"/>
    </row>
    <row r="103" spans="1:15">
      <c r="A103" s="242"/>
      <c r="B103" s="243" t="s">
        <v>2661</v>
      </c>
      <c r="C103" s="244" t="s">
        <v>2659</v>
      </c>
      <c r="D103" s="245"/>
      <c r="E103" s="244"/>
      <c r="F103" s="244"/>
      <c r="G103" s="244"/>
      <c r="H103" s="245" t="s">
        <v>2652</v>
      </c>
      <c r="I103" s="244">
        <v>31</v>
      </c>
      <c r="J103" s="244">
        <v>20</v>
      </c>
      <c r="K103" s="246">
        <v>5659</v>
      </c>
      <c r="L103" s="244"/>
      <c r="M103" s="244" t="s">
        <v>2544</v>
      </c>
      <c r="N103" s="244"/>
      <c r="O103" s="244"/>
    </row>
    <row r="104" spans="1:15">
      <c r="A104" s="242"/>
      <c r="B104" s="243" t="s">
        <v>2661</v>
      </c>
      <c r="C104" s="244" t="s">
        <v>2659</v>
      </c>
      <c r="D104" s="245"/>
      <c r="E104" s="244"/>
      <c r="F104" s="244"/>
      <c r="G104" s="244"/>
      <c r="H104" s="245" t="s">
        <v>2652</v>
      </c>
      <c r="I104" s="244">
        <v>30</v>
      </c>
      <c r="J104" s="244">
        <v>214</v>
      </c>
      <c r="K104" s="246">
        <v>14897</v>
      </c>
      <c r="L104" s="244"/>
      <c r="M104" s="244" t="s">
        <v>2544</v>
      </c>
      <c r="N104" s="244"/>
      <c r="O104" s="244"/>
    </row>
    <row r="105" spans="1:15">
      <c r="A105" s="242"/>
      <c r="B105" s="243" t="s">
        <v>2662</v>
      </c>
      <c r="C105" s="244" t="s">
        <v>2659</v>
      </c>
      <c r="D105" s="245"/>
      <c r="E105" s="244"/>
      <c r="F105" s="244"/>
      <c r="G105" s="244"/>
      <c r="H105" s="245" t="s">
        <v>2652</v>
      </c>
      <c r="I105" s="244">
        <v>33</v>
      </c>
      <c r="J105" s="244">
        <v>882</v>
      </c>
      <c r="K105" s="246">
        <v>11518</v>
      </c>
      <c r="L105" s="244"/>
      <c r="M105" s="244" t="s">
        <v>2544</v>
      </c>
      <c r="N105" s="244"/>
      <c r="O105" s="244"/>
    </row>
    <row r="106" spans="1:15">
      <c r="A106" s="242"/>
      <c r="B106" s="243" t="s">
        <v>2663</v>
      </c>
      <c r="C106" s="244" t="s">
        <v>2659</v>
      </c>
      <c r="D106" s="245"/>
      <c r="E106" s="244"/>
      <c r="F106" s="244"/>
      <c r="G106" s="244"/>
      <c r="H106" s="245" t="s">
        <v>2652</v>
      </c>
      <c r="I106" s="244">
        <v>33</v>
      </c>
      <c r="J106" s="244">
        <v>899</v>
      </c>
      <c r="K106" s="246">
        <v>7002</v>
      </c>
      <c r="L106" s="244"/>
      <c r="M106" s="244" t="s">
        <v>2544</v>
      </c>
      <c r="N106" s="244"/>
      <c r="O106" s="244"/>
    </row>
    <row r="107" spans="1:15">
      <c r="A107" s="242"/>
      <c r="B107" s="243" t="s">
        <v>2664</v>
      </c>
      <c r="C107" s="244" t="s">
        <v>2550</v>
      </c>
      <c r="D107" s="245"/>
      <c r="E107" s="244"/>
      <c r="F107" s="244"/>
      <c r="G107" s="244"/>
      <c r="H107" s="245" t="s">
        <v>2652</v>
      </c>
      <c r="I107" s="244">
        <v>33</v>
      </c>
      <c r="J107" s="244">
        <v>18</v>
      </c>
      <c r="K107" s="246">
        <v>8253.7999999999993</v>
      </c>
      <c r="L107" s="244"/>
      <c r="M107" s="244" t="s">
        <v>2544</v>
      </c>
      <c r="N107" s="244"/>
      <c r="O107" s="244"/>
    </row>
    <row r="108" spans="1:15">
      <c r="A108" s="242"/>
      <c r="B108" s="243" t="s">
        <v>2666</v>
      </c>
      <c r="C108" s="244" t="s">
        <v>2665</v>
      </c>
      <c r="D108" s="245"/>
      <c r="E108" s="244"/>
      <c r="F108" s="244"/>
      <c r="G108" s="244"/>
      <c r="H108" s="245" t="s">
        <v>2652</v>
      </c>
      <c r="I108" s="244">
        <v>33</v>
      </c>
      <c r="J108" s="244">
        <v>259</v>
      </c>
      <c r="K108" s="246">
        <v>9864.5</v>
      </c>
      <c r="L108" s="244"/>
      <c r="M108" s="244" t="s">
        <v>2544</v>
      </c>
      <c r="N108" s="244"/>
      <c r="O108" s="244"/>
    </row>
    <row r="109" spans="1:15">
      <c r="A109" s="242"/>
      <c r="B109" s="243" t="s">
        <v>2667</v>
      </c>
      <c r="C109" s="244" t="s">
        <v>2651</v>
      </c>
      <c r="D109" s="245"/>
      <c r="E109" s="244"/>
      <c r="F109" s="244"/>
      <c r="G109" s="244"/>
      <c r="H109" s="245" t="s">
        <v>2652</v>
      </c>
      <c r="I109" s="244">
        <v>33</v>
      </c>
      <c r="J109" s="244">
        <v>130</v>
      </c>
      <c r="K109" s="246">
        <v>2469</v>
      </c>
      <c r="L109" s="244"/>
      <c r="M109" s="244" t="s">
        <v>2544</v>
      </c>
      <c r="N109" s="244"/>
      <c r="O109" s="244"/>
    </row>
    <row r="110" spans="1:15">
      <c r="A110" s="242"/>
      <c r="B110" s="243" t="s">
        <v>2668</v>
      </c>
      <c r="C110" s="244" t="s">
        <v>2651</v>
      </c>
      <c r="D110" s="245"/>
      <c r="E110" s="244"/>
      <c r="F110" s="244"/>
      <c r="G110" s="244"/>
      <c r="H110" s="245" t="s">
        <v>2652</v>
      </c>
      <c r="I110" s="244">
        <v>33</v>
      </c>
      <c r="J110" s="244">
        <v>332</v>
      </c>
      <c r="K110" s="246">
        <v>557</v>
      </c>
      <c r="L110" s="244"/>
      <c r="M110" s="244" t="s">
        <v>2544</v>
      </c>
      <c r="N110" s="244"/>
      <c r="O110" s="244"/>
    </row>
    <row r="111" spans="1:15">
      <c r="A111" s="242"/>
      <c r="B111" s="243" t="s">
        <v>2669</v>
      </c>
      <c r="C111" s="244" t="s">
        <v>2651</v>
      </c>
      <c r="D111" s="245"/>
      <c r="E111" s="244"/>
      <c r="F111" s="244"/>
      <c r="G111" s="244"/>
      <c r="H111" s="245" t="s">
        <v>2652</v>
      </c>
      <c r="I111" s="244">
        <v>27</v>
      </c>
      <c r="J111" s="244">
        <v>238</v>
      </c>
      <c r="K111" s="246">
        <v>1986</v>
      </c>
      <c r="L111" s="244"/>
      <c r="M111" s="244" t="s">
        <v>2544</v>
      </c>
      <c r="N111" s="244"/>
      <c r="O111" s="244"/>
    </row>
    <row r="112" spans="1:15">
      <c r="A112" s="242"/>
      <c r="B112" s="243" t="s">
        <v>2670</v>
      </c>
      <c r="C112" s="244" t="s">
        <v>2651</v>
      </c>
      <c r="D112" s="245"/>
      <c r="E112" s="244"/>
      <c r="F112" s="244"/>
      <c r="G112" s="244"/>
      <c r="H112" s="245" t="s">
        <v>2652</v>
      </c>
      <c r="I112" s="244">
        <v>33</v>
      </c>
      <c r="J112" s="244">
        <v>338</v>
      </c>
      <c r="K112" s="246">
        <v>18228</v>
      </c>
      <c r="L112" s="244"/>
      <c r="M112" s="244" t="s">
        <v>2544</v>
      </c>
      <c r="N112" s="244"/>
      <c r="O112" s="244"/>
    </row>
    <row r="113" spans="1:15">
      <c r="A113" s="242"/>
      <c r="B113" s="243" t="s">
        <v>2671</v>
      </c>
      <c r="C113" s="244" t="s">
        <v>2651</v>
      </c>
      <c r="D113" s="245"/>
      <c r="E113" s="244"/>
      <c r="F113" s="244"/>
      <c r="G113" s="244"/>
      <c r="H113" s="245" t="s">
        <v>2652</v>
      </c>
      <c r="I113" s="244">
        <v>34</v>
      </c>
      <c r="J113" s="244">
        <v>303</v>
      </c>
      <c r="K113" s="246">
        <v>16010</v>
      </c>
      <c r="L113" s="244"/>
      <c r="M113" s="244" t="s">
        <v>2544</v>
      </c>
      <c r="N113" s="244"/>
      <c r="O113" s="244"/>
    </row>
    <row r="114" spans="1:15">
      <c r="A114" s="242"/>
      <c r="B114" s="243" t="s">
        <v>2672</v>
      </c>
      <c r="C114" s="244" t="s">
        <v>2651</v>
      </c>
      <c r="D114" s="245"/>
      <c r="E114" s="244"/>
      <c r="F114" s="244"/>
      <c r="G114" s="244"/>
      <c r="H114" s="245" t="s">
        <v>2652</v>
      </c>
      <c r="I114" s="244">
        <v>20</v>
      </c>
      <c r="J114" s="244">
        <v>77</v>
      </c>
      <c r="K114" s="246">
        <v>5314</v>
      </c>
      <c r="L114" s="244"/>
      <c r="M114" s="244" t="s">
        <v>2544</v>
      </c>
      <c r="N114" s="244"/>
      <c r="O114" s="244"/>
    </row>
    <row r="115" spans="1:15">
      <c r="A115" s="242"/>
      <c r="B115" s="243" t="s">
        <v>2673</v>
      </c>
      <c r="C115" s="244" t="s">
        <v>2651</v>
      </c>
      <c r="D115" s="245"/>
      <c r="E115" s="244"/>
      <c r="F115" s="244"/>
      <c r="G115" s="244"/>
      <c r="H115" s="245" t="s">
        <v>2652</v>
      </c>
      <c r="I115" s="244">
        <v>37</v>
      </c>
      <c r="J115" s="244">
        <v>30</v>
      </c>
      <c r="K115" s="246">
        <v>32715</v>
      </c>
      <c r="L115" s="244"/>
      <c r="M115" s="244" t="s">
        <v>2544</v>
      </c>
      <c r="N115" s="244"/>
      <c r="O115" s="244"/>
    </row>
    <row r="116" spans="1:15">
      <c r="A116" s="242"/>
      <c r="B116" s="243" t="s">
        <v>2674</v>
      </c>
      <c r="C116" s="244" t="s">
        <v>2651</v>
      </c>
      <c r="D116" s="245"/>
      <c r="E116" s="244"/>
      <c r="F116" s="244"/>
      <c r="G116" s="244"/>
      <c r="H116" s="245" t="s">
        <v>2652</v>
      </c>
      <c r="I116" s="244">
        <v>33</v>
      </c>
      <c r="J116" s="244">
        <v>548</v>
      </c>
      <c r="K116" s="246">
        <v>4324</v>
      </c>
      <c r="L116" s="244"/>
      <c r="M116" s="244" t="s">
        <v>2544</v>
      </c>
      <c r="N116" s="244"/>
      <c r="O116" s="244"/>
    </row>
    <row r="117" spans="1:15">
      <c r="A117" s="242"/>
      <c r="B117" s="243" t="s">
        <v>2675</v>
      </c>
      <c r="C117" s="244" t="s">
        <v>2651</v>
      </c>
      <c r="D117" s="245"/>
      <c r="E117" s="244"/>
      <c r="F117" s="244"/>
      <c r="G117" s="244"/>
      <c r="H117" s="245" t="s">
        <v>2652</v>
      </c>
      <c r="I117" s="244">
        <v>31</v>
      </c>
      <c r="J117" s="244">
        <v>33</v>
      </c>
      <c r="K117" s="246">
        <v>372</v>
      </c>
      <c r="L117" s="244"/>
      <c r="M117" s="244" t="s">
        <v>2544</v>
      </c>
      <c r="N117" s="244"/>
      <c r="O117" s="244"/>
    </row>
    <row r="118" spans="1:15">
      <c r="A118" s="242"/>
      <c r="B118" s="243" t="s">
        <v>2676</v>
      </c>
      <c r="C118" s="244" t="s">
        <v>2651</v>
      </c>
      <c r="D118" s="245"/>
      <c r="E118" s="244"/>
      <c r="F118" s="244"/>
      <c r="G118" s="244"/>
      <c r="H118" s="245" t="s">
        <v>2652</v>
      </c>
      <c r="I118" s="244">
        <v>27</v>
      </c>
      <c r="J118" s="244">
        <v>32</v>
      </c>
      <c r="K118" s="246">
        <v>5434</v>
      </c>
      <c r="L118" s="244"/>
      <c r="M118" s="244" t="s">
        <v>2544</v>
      </c>
      <c r="N118" s="244"/>
      <c r="O118" s="244"/>
    </row>
    <row r="119" spans="1:15">
      <c r="A119" s="242"/>
      <c r="B119" s="243" t="s">
        <v>2677</v>
      </c>
      <c r="C119" s="244" t="s">
        <v>2651</v>
      </c>
      <c r="D119" s="245"/>
      <c r="E119" s="244"/>
      <c r="F119" s="244"/>
      <c r="G119" s="244"/>
      <c r="H119" s="245" t="s">
        <v>2652</v>
      </c>
      <c r="I119" s="244">
        <v>40</v>
      </c>
      <c r="J119" s="244">
        <v>455</v>
      </c>
      <c r="K119" s="246">
        <v>3920.9</v>
      </c>
      <c r="L119" s="244"/>
      <c r="M119" s="244" t="s">
        <v>2544</v>
      </c>
      <c r="N119" s="244"/>
      <c r="O119" s="244"/>
    </row>
    <row r="120" spans="1:15">
      <c r="A120" s="242"/>
      <c r="B120" s="243" t="s">
        <v>2678</v>
      </c>
      <c r="C120" s="244" t="s">
        <v>2542</v>
      </c>
      <c r="D120" s="245"/>
      <c r="E120" s="244"/>
      <c r="F120" s="244"/>
      <c r="G120" s="244"/>
      <c r="H120" s="245" t="s">
        <v>2652</v>
      </c>
      <c r="I120" s="244">
        <v>27</v>
      </c>
      <c r="J120" s="244">
        <v>10</v>
      </c>
      <c r="K120" s="246">
        <v>390</v>
      </c>
      <c r="L120" s="244"/>
      <c r="M120" s="244" t="s">
        <v>2544</v>
      </c>
      <c r="N120" s="244"/>
      <c r="O120" s="244"/>
    </row>
    <row r="121" spans="1:15">
      <c r="A121" s="242"/>
      <c r="B121" s="243" t="s">
        <v>2679</v>
      </c>
      <c r="C121" s="244" t="s">
        <v>2542</v>
      </c>
      <c r="D121" s="245"/>
      <c r="E121" s="244"/>
      <c r="F121" s="244"/>
      <c r="G121" s="244"/>
      <c r="H121" s="245" t="s">
        <v>2652</v>
      </c>
      <c r="I121" s="244">
        <v>33</v>
      </c>
      <c r="J121" s="244">
        <v>135</v>
      </c>
      <c r="K121" s="246">
        <v>97</v>
      </c>
      <c r="L121" s="244"/>
      <c r="M121" s="244" t="s">
        <v>2544</v>
      </c>
      <c r="N121" s="244"/>
      <c r="O121" s="244"/>
    </row>
    <row r="122" spans="1:15">
      <c r="A122" s="242"/>
      <c r="B122" s="243" t="s">
        <v>2680</v>
      </c>
      <c r="C122" s="244" t="s">
        <v>2542</v>
      </c>
      <c r="D122" s="245"/>
      <c r="E122" s="244"/>
      <c r="F122" s="244"/>
      <c r="G122" s="244"/>
      <c r="H122" s="245" t="s">
        <v>2652</v>
      </c>
      <c r="I122" s="244">
        <v>33</v>
      </c>
      <c r="J122" s="244">
        <v>272</v>
      </c>
      <c r="K122" s="246">
        <v>915</v>
      </c>
      <c r="L122" s="244"/>
      <c r="M122" s="244" t="s">
        <v>2544</v>
      </c>
      <c r="N122" s="244"/>
      <c r="O122" s="244"/>
    </row>
    <row r="123" spans="1:15">
      <c r="A123" s="242"/>
      <c r="B123" s="243" t="s">
        <v>2681</v>
      </c>
      <c r="C123" s="244" t="s">
        <v>2542</v>
      </c>
      <c r="D123" s="245"/>
      <c r="E123" s="244"/>
      <c r="F123" s="244"/>
      <c r="G123" s="244"/>
      <c r="H123" s="245" t="s">
        <v>2652</v>
      </c>
      <c r="I123" s="244">
        <v>20</v>
      </c>
      <c r="J123" s="244">
        <v>824</v>
      </c>
      <c r="K123" s="246">
        <v>144</v>
      </c>
      <c r="L123" s="244"/>
      <c r="M123" s="244" t="s">
        <v>2544</v>
      </c>
      <c r="N123" s="244"/>
      <c r="O123" s="244"/>
    </row>
    <row r="124" spans="1:15">
      <c r="A124" s="242"/>
      <c r="B124" s="243" t="s">
        <v>2682</v>
      </c>
      <c r="C124" s="244" t="s">
        <v>2542</v>
      </c>
      <c r="D124" s="245"/>
      <c r="E124" s="244"/>
      <c r="F124" s="244"/>
      <c r="G124" s="244"/>
      <c r="H124" s="245" t="s">
        <v>2652</v>
      </c>
      <c r="I124" s="244">
        <v>33</v>
      </c>
      <c r="J124" s="244">
        <v>90</v>
      </c>
      <c r="K124" s="246">
        <v>690</v>
      </c>
      <c r="L124" s="244"/>
      <c r="M124" s="244" t="s">
        <v>2544</v>
      </c>
      <c r="N124" s="244"/>
      <c r="O124" s="244"/>
    </row>
    <row r="125" spans="1:15">
      <c r="A125" s="242"/>
      <c r="B125" s="243" t="s">
        <v>2683</v>
      </c>
      <c r="C125" s="244" t="s">
        <v>2542</v>
      </c>
      <c r="D125" s="245"/>
      <c r="E125" s="244"/>
      <c r="F125" s="244"/>
      <c r="G125" s="244"/>
      <c r="H125" s="245" t="s">
        <v>2652</v>
      </c>
      <c r="I125" s="244">
        <v>34</v>
      </c>
      <c r="J125" s="244">
        <v>2000</v>
      </c>
      <c r="K125" s="246">
        <v>1780</v>
      </c>
      <c r="L125" s="244"/>
      <c r="M125" s="244" t="s">
        <v>2544</v>
      </c>
      <c r="N125" s="244"/>
      <c r="O125" s="244"/>
    </row>
    <row r="126" spans="1:15">
      <c r="A126" s="242"/>
      <c r="B126" s="243" t="s">
        <v>2685</v>
      </c>
      <c r="C126" s="244" t="s">
        <v>2542</v>
      </c>
      <c r="D126" s="245"/>
      <c r="E126" s="244"/>
      <c r="F126" s="244"/>
      <c r="G126" s="244"/>
      <c r="H126" s="245" t="s">
        <v>2652</v>
      </c>
      <c r="I126" s="244">
        <v>33</v>
      </c>
      <c r="J126" s="244" t="s">
        <v>2684</v>
      </c>
      <c r="K126" s="246">
        <v>176.4</v>
      </c>
      <c r="L126" s="244"/>
      <c r="M126" s="244" t="s">
        <v>2544</v>
      </c>
      <c r="N126" s="244"/>
      <c r="O126" s="244"/>
    </row>
    <row r="127" spans="1:15">
      <c r="A127" s="242"/>
      <c r="B127" s="243" t="s">
        <v>2604</v>
      </c>
      <c r="C127" s="244" t="s">
        <v>2651</v>
      </c>
      <c r="D127" s="245"/>
      <c r="E127" s="244"/>
      <c r="F127" s="244"/>
      <c r="G127" s="244"/>
      <c r="H127" s="245" t="s">
        <v>2652</v>
      </c>
      <c r="I127" s="244">
        <v>0</v>
      </c>
      <c r="J127" s="244">
        <v>0</v>
      </c>
      <c r="K127" s="246">
        <v>211900</v>
      </c>
      <c r="L127" s="244"/>
      <c r="M127" s="244" t="s">
        <v>2544</v>
      </c>
      <c r="N127" s="244"/>
      <c r="O127" s="244"/>
    </row>
    <row r="128" spans="1:15">
      <c r="A128" s="242"/>
      <c r="B128" s="243" t="s">
        <v>2688</v>
      </c>
      <c r="C128" s="244" t="s">
        <v>2686</v>
      </c>
      <c r="D128" s="245"/>
      <c r="E128" s="244"/>
      <c r="F128" s="244"/>
      <c r="G128" s="244"/>
      <c r="H128" s="245" t="s">
        <v>2687</v>
      </c>
      <c r="I128" s="244">
        <v>16</v>
      </c>
      <c r="J128" s="244">
        <v>2587</v>
      </c>
      <c r="K128" s="246">
        <v>300</v>
      </c>
      <c r="L128" s="244"/>
      <c r="M128" s="244" t="s">
        <v>2544</v>
      </c>
      <c r="N128" s="244"/>
      <c r="O128" s="244"/>
    </row>
    <row r="129" spans="1:15">
      <c r="A129" s="242"/>
      <c r="B129" s="243" t="s">
        <v>2690</v>
      </c>
      <c r="C129" s="244" t="s">
        <v>2686</v>
      </c>
      <c r="D129" s="245"/>
      <c r="E129" s="244"/>
      <c r="F129" s="244"/>
      <c r="G129" s="244"/>
      <c r="H129" s="245" t="s">
        <v>2687</v>
      </c>
      <c r="I129" s="244">
        <v>23</v>
      </c>
      <c r="J129" s="244" t="s">
        <v>2689</v>
      </c>
      <c r="K129" s="246">
        <v>805</v>
      </c>
      <c r="L129" s="244"/>
      <c r="M129" s="244" t="s">
        <v>2544</v>
      </c>
      <c r="N129" s="244"/>
      <c r="O129" s="244"/>
    </row>
    <row r="130" spans="1:15">
      <c r="A130" s="242"/>
      <c r="B130" s="243" t="s">
        <v>2691</v>
      </c>
      <c r="C130" s="244" t="s">
        <v>2550</v>
      </c>
      <c r="D130" s="245"/>
      <c r="E130" s="244"/>
      <c r="F130" s="244"/>
      <c r="G130" s="244"/>
      <c r="H130" s="245" t="s">
        <v>2687</v>
      </c>
      <c r="I130" s="244">
        <v>16</v>
      </c>
      <c r="J130" s="244">
        <v>2637</v>
      </c>
      <c r="K130" s="246">
        <v>290</v>
      </c>
      <c r="L130" s="244"/>
      <c r="M130" s="244" t="s">
        <v>2544</v>
      </c>
      <c r="N130" s="244"/>
      <c r="O130" s="244"/>
    </row>
    <row r="131" spans="1:15">
      <c r="A131" s="242"/>
      <c r="B131" s="243" t="s">
        <v>2693</v>
      </c>
      <c r="C131" s="244" t="s">
        <v>2542</v>
      </c>
      <c r="D131" s="245"/>
      <c r="E131" s="244"/>
      <c r="F131" s="244"/>
      <c r="G131" s="244"/>
      <c r="H131" s="245" t="s">
        <v>2687</v>
      </c>
      <c r="I131" s="244" t="s">
        <v>2692</v>
      </c>
      <c r="J131" s="244">
        <v>4</v>
      </c>
      <c r="K131" s="246">
        <v>3918</v>
      </c>
      <c r="L131" s="244"/>
      <c r="M131" s="244" t="s">
        <v>2544</v>
      </c>
      <c r="N131" s="244"/>
      <c r="O131" s="244"/>
    </row>
    <row r="132" spans="1:15">
      <c r="A132" s="242"/>
      <c r="B132" s="243" t="s">
        <v>2695</v>
      </c>
      <c r="C132" s="244" t="s">
        <v>2686</v>
      </c>
      <c r="D132" s="245"/>
      <c r="E132" s="244"/>
      <c r="F132" s="244"/>
      <c r="G132" s="244"/>
      <c r="H132" s="245" t="s">
        <v>2687</v>
      </c>
      <c r="I132" s="244">
        <v>16</v>
      </c>
      <c r="J132" s="244" t="s">
        <v>2694</v>
      </c>
      <c r="K132" s="246">
        <v>4140</v>
      </c>
      <c r="L132" s="244"/>
      <c r="M132" s="244" t="s">
        <v>2544</v>
      </c>
      <c r="N132" s="244"/>
      <c r="O132" s="244"/>
    </row>
    <row r="133" spans="1:15">
      <c r="A133" s="242"/>
      <c r="B133" s="243" t="s">
        <v>2696</v>
      </c>
      <c r="C133" s="244" t="s">
        <v>2686</v>
      </c>
      <c r="D133" s="245"/>
      <c r="E133" s="244"/>
      <c r="F133" s="244"/>
      <c r="G133" s="244"/>
      <c r="H133" s="245" t="s">
        <v>2687</v>
      </c>
      <c r="I133" s="244">
        <v>17</v>
      </c>
      <c r="J133" s="244">
        <v>200</v>
      </c>
      <c r="K133" s="246">
        <v>7221</v>
      </c>
      <c r="L133" s="244"/>
      <c r="M133" s="244" t="s">
        <v>2544</v>
      </c>
      <c r="N133" s="244"/>
      <c r="O133" s="244"/>
    </row>
    <row r="134" spans="1:15">
      <c r="A134" s="242"/>
      <c r="B134" s="243" t="s">
        <v>2697</v>
      </c>
      <c r="C134" s="244" t="s">
        <v>2686</v>
      </c>
      <c r="D134" s="245"/>
      <c r="E134" s="244"/>
      <c r="F134" s="244"/>
      <c r="G134" s="244"/>
      <c r="H134" s="245" t="s">
        <v>2687</v>
      </c>
      <c r="I134" s="244">
        <v>16</v>
      </c>
      <c r="J134" s="244">
        <v>894</v>
      </c>
      <c r="K134" s="246">
        <v>796</v>
      </c>
      <c r="L134" s="244"/>
      <c r="M134" s="244" t="s">
        <v>2544</v>
      </c>
      <c r="N134" s="244"/>
      <c r="O134" s="244"/>
    </row>
    <row r="135" spans="1:15">
      <c r="A135" s="242"/>
      <c r="B135" s="243" t="s">
        <v>2699</v>
      </c>
      <c r="C135" s="244" t="s">
        <v>2686</v>
      </c>
      <c r="D135" s="245"/>
      <c r="E135" s="244"/>
      <c r="F135" s="244"/>
      <c r="G135" s="244"/>
      <c r="H135" s="245" t="s">
        <v>2687</v>
      </c>
      <c r="I135" s="244">
        <v>16</v>
      </c>
      <c r="J135" s="244" t="s">
        <v>2698</v>
      </c>
      <c r="K135" s="246">
        <v>3847</v>
      </c>
      <c r="L135" s="244"/>
      <c r="M135" s="244" t="s">
        <v>2544</v>
      </c>
      <c r="N135" s="244"/>
      <c r="O135" s="244"/>
    </row>
    <row r="136" spans="1:15">
      <c r="A136" s="242"/>
      <c r="B136" s="243" t="s">
        <v>2700</v>
      </c>
      <c r="C136" s="244" t="s">
        <v>2550</v>
      </c>
      <c r="D136" s="245"/>
      <c r="E136" s="244"/>
      <c r="F136" s="244"/>
      <c r="G136" s="244"/>
      <c r="H136" s="245" t="s">
        <v>2687</v>
      </c>
      <c r="I136" s="244">
        <v>2</v>
      </c>
      <c r="J136" s="244">
        <v>214</v>
      </c>
      <c r="K136" s="246">
        <v>5212.2</v>
      </c>
      <c r="L136" s="244"/>
      <c r="M136" s="244" t="s">
        <v>2544</v>
      </c>
      <c r="N136" s="244"/>
      <c r="O136" s="244"/>
    </row>
    <row r="137" spans="1:15">
      <c r="A137" s="242"/>
      <c r="B137" s="243" t="s">
        <v>2701</v>
      </c>
      <c r="C137" s="244" t="s">
        <v>2686</v>
      </c>
      <c r="D137" s="245"/>
      <c r="E137" s="244"/>
      <c r="F137" s="244"/>
      <c r="G137" s="244"/>
      <c r="H137" s="245" t="s">
        <v>2687</v>
      </c>
      <c r="I137" s="244">
        <v>7</v>
      </c>
      <c r="J137" s="244">
        <v>700</v>
      </c>
      <c r="K137" s="246">
        <v>472</v>
      </c>
      <c r="L137" s="244"/>
      <c r="M137" s="244" t="s">
        <v>2544</v>
      </c>
      <c r="N137" s="244"/>
      <c r="O137" s="244"/>
    </row>
    <row r="138" spans="1:15">
      <c r="A138" s="242"/>
      <c r="B138" s="243" t="s">
        <v>2702</v>
      </c>
      <c r="C138" s="244" t="s">
        <v>2686</v>
      </c>
      <c r="D138" s="245"/>
      <c r="E138" s="244"/>
      <c r="F138" s="244"/>
      <c r="G138" s="244"/>
      <c r="H138" s="245" t="s">
        <v>2687</v>
      </c>
      <c r="I138" s="244">
        <v>13</v>
      </c>
      <c r="J138" s="244">
        <v>2290</v>
      </c>
      <c r="K138" s="246">
        <v>192</v>
      </c>
      <c r="L138" s="244"/>
      <c r="M138" s="244" t="s">
        <v>2544</v>
      </c>
      <c r="N138" s="244"/>
      <c r="O138" s="244"/>
    </row>
    <row r="139" spans="1:15">
      <c r="A139" s="242"/>
      <c r="B139" s="243" t="s">
        <v>2704</v>
      </c>
      <c r="C139" s="244" t="s">
        <v>2686</v>
      </c>
      <c r="D139" s="245"/>
      <c r="E139" s="244"/>
      <c r="F139" s="244"/>
      <c r="G139" s="244"/>
      <c r="H139" s="245" t="s">
        <v>2687</v>
      </c>
      <c r="I139" s="244">
        <v>12</v>
      </c>
      <c r="J139" s="244" t="s">
        <v>2703</v>
      </c>
      <c r="K139" s="246">
        <v>3374</v>
      </c>
      <c r="L139" s="244"/>
      <c r="M139" s="244" t="s">
        <v>2575</v>
      </c>
      <c r="N139" s="244"/>
      <c r="O139" s="244"/>
    </row>
    <row r="140" spans="1:15">
      <c r="A140" s="242"/>
      <c r="B140" s="243" t="s">
        <v>2705</v>
      </c>
      <c r="C140" s="244" t="s">
        <v>2686</v>
      </c>
      <c r="D140" s="245"/>
      <c r="E140" s="244"/>
      <c r="F140" s="244"/>
      <c r="G140" s="244"/>
      <c r="H140" s="245" t="s">
        <v>2687</v>
      </c>
      <c r="I140" s="244">
        <v>16</v>
      </c>
      <c r="J140" s="244">
        <v>135</v>
      </c>
      <c r="K140" s="246">
        <v>13418</v>
      </c>
      <c r="L140" s="244"/>
      <c r="M140" s="244" t="s">
        <v>2544</v>
      </c>
      <c r="N140" s="244"/>
      <c r="O140" s="244"/>
    </row>
    <row r="141" spans="1:15">
      <c r="A141" s="242"/>
      <c r="B141" s="243" t="s">
        <v>2706</v>
      </c>
      <c r="C141" s="244" t="s">
        <v>2686</v>
      </c>
      <c r="D141" s="245"/>
      <c r="E141" s="244"/>
      <c r="F141" s="244"/>
      <c r="G141" s="244"/>
      <c r="H141" s="245" t="s">
        <v>2687</v>
      </c>
      <c r="I141" s="244">
        <v>16</v>
      </c>
      <c r="J141" s="244">
        <v>2010</v>
      </c>
      <c r="K141" s="246">
        <v>100</v>
      </c>
      <c r="L141" s="244"/>
      <c r="M141" s="244" t="s">
        <v>2544</v>
      </c>
      <c r="N141" s="244"/>
      <c r="O141" s="244"/>
    </row>
    <row r="142" spans="1:15">
      <c r="A142" s="242"/>
      <c r="B142" s="243" t="s">
        <v>2707</v>
      </c>
      <c r="C142" s="244" t="s">
        <v>2686</v>
      </c>
      <c r="D142" s="245"/>
      <c r="E142" s="244"/>
      <c r="F142" s="244"/>
      <c r="G142" s="244"/>
      <c r="H142" s="245" t="s">
        <v>2687</v>
      </c>
      <c r="I142" s="244">
        <v>16</v>
      </c>
      <c r="J142" s="244">
        <v>133134</v>
      </c>
      <c r="K142" s="246">
        <v>881</v>
      </c>
      <c r="L142" s="244"/>
      <c r="M142" s="244" t="s">
        <v>2544</v>
      </c>
      <c r="N142" s="244"/>
      <c r="O142" s="244"/>
    </row>
    <row r="143" spans="1:15">
      <c r="A143" s="242"/>
      <c r="B143" s="243" t="s">
        <v>2709</v>
      </c>
      <c r="C143" s="244" t="s">
        <v>2686</v>
      </c>
      <c r="D143" s="245"/>
      <c r="E143" s="244"/>
      <c r="F143" s="244"/>
      <c r="G143" s="244"/>
      <c r="H143" s="245" t="s">
        <v>2687</v>
      </c>
      <c r="I143" s="244">
        <v>2</v>
      </c>
      <c r="J143" s="244" t="s">
        <v>2708</v>
      </c>
      <c r="K143" s="246">
        <v>302</v>
      </c>
      <c r="L143" s="244"/>
      <c r="M143" s="244" t="s">
        <v>2544</v>
      </c>
      <c r="N143" s="244"/>
      <c r="O143" s="244"/>
    </row>
    <row r="144" spans="1:15">
      <c r="A144" s="242"/>
      <c r="B144" s="243" t="s">
        <v>2710</v>
      </c>
      <c r="C144" s="244" t="s">
        <v>2686</v>
      </c>
      <c r="D144" s="245"/>
      <c r="E144" s="244"/>
      <c r="F144" s="244"/>
      <c r="G144" s="244"/>
      <c r="H144" s="245" t="s">
        <v>2687</v>
      </c>
      <c r="I144" s="244">
        <v>2</v>
      </c>
      <c r="J144" s="244">
        <v>54</v>
      </c>
      <c r="K144" s="246">
        <v>2314</v>
      </c>
      <c r="L144" s="244"/>
      <c r="M144" s="244" t="s">
        <v>2544</v>
      </c>
      <c r="N144" s="244"/>
      <c r="O144" s="244"/>
    </row>
    <row r="145" spans="1:15">
      <c r="A145" s="242"/>
      <c r="B145" s="243" t="s">
        <v>2712</v>
      </c>
      <c r="C145" s="244" t="s">
        <v>2550</v>
      </c>
      <c r="D145" s="245"/>
      <c r="E145" s="244"/>
      <c r="F145" s="244"/>
      <c r="G145" s="244"/>
      <c r="H145" s="245" t="s">
        <v>2687</v>
      </c>
      <c r="I145" s="244">
        <v>12</v>
      </c>
      <c r="J145" s="244" t="s">
        <v>2711</v>
      </c>
      <c r="K145" s="246">
        <v>3599</v>
      </c>
      <c r="L145" s="244"/>
      <c r="M145" s="244" t="s">
        <v>2544</v>
      </c>
      <c r="N145" s="244"/>
      <c r="O145" s="244"/>
    </row>
    <row r="146" spans="1:15">
      <c r="A146" s="242"/>
      <c r="B146" s="243" t="s">
        <v>2714</v>
      </c>
      <c r="C146" s="244" t="s">
        <v>2713</v>
      </c>
      <c r="D146" s="245"/>
      <c r="E146" s="244"/>
      <c r="F146" s="244"/>
      <c r="G146" s="244"/>
      <c r="H146" s="245" t="s">
        <v>2687</v>
      </c>
      <c r="I146" s="244">
        <v>16</v>
      </c>
      <c r="J146" s="244">
        <v>192</v>
      </c>
      <c r="K146" s="246">
        <v>523</v>
      </c>
      <c r="L146" s="244"/>
      <c r="M146" s="244" t="s">
        <v>2544</v>
      </c>
      <c r="N146" s="244"/>
      <c r="O146" s="244"/>
    </row>
    <row r="147" spans="1:15">
      <c r="A147" s="242"/>
      <c r="B147" s="243" t="s">
        <v>2715</v>
      </c>
      <c r="C147" s="244" t="s">
        <v>2686</v>
      </c>
      <c r="D147" s="245"/>
      <c r="E147" s="244"/>
      <c r="F147" s="244"/>
      <c r="G147" s="244"/>
      <c r="H147" s="245" t="s">
        <v>2687</v>
      </c>
      <c r="I147" s="244">
        <v>16</v>
      </c>
      <c r="J147" s="244">
        <v>694</v>
      </c>
      <c r="K147" s="246">
        <v>790.4</v>
      </c>
      <c r="L147" s="244"/>
      <c r="M147" s="244" t="s">
        <v>2544</v>
      </c>
      <c r="N147" s="244"/>
      <c r="O147" s="244"/>
    </row>
    <row r="148" spans="1:15">
      <c r="A148" s="242"/>
      <c r="B148" s="243" t="s">
        <v>2716</v>
      </c>
      <c r="C148" s="244" t="s">
        <v>2686</v>
      </c>
      <c r="D148" s="245"/>
      <c r="E148" s="244"/>
      <c r="F148" s="244"/>
      <c r="G148" s="244"/>
      <c r="H148" s="245" t="s">
        <v>2687</v>
      </c>
      <c r="I148" s="244">
        <v>16</v>
      </c>
      <c r="J148" s="244">
        <v>29</v>
      </c>
      <c r="K148" s="246">
        <v>9685.6</v>
      </c>
      <c r="L148" s="244"/>
      <c r="M148" s="244" t="s">
        <v>2544</v>
      </c>
      <c r="N148" s="244"/>
      <c r="O148" s="244"/>
    </row>
    <row r="149" spans="1:15">
      <c r="A149" s="242"/>
      <c r="B149" s="243" t="s">
        <v>2717</v>
      </c>
      <c r="C149" s="244" t="s">
        <v>2686</v>
      </c>
      <c r="D149" s="245"/>
      <c r="E149" s="244"/>
      <c r="F149" s="244"/>
      <c r="G149" s="244"/>
      <c r="H149" s="245" t="s">
        <v>2687</v>
      </c>
      <c r="I149" s="244">
        <v>23</v>
      </c>
      <c r="J149" s="244">
        <v>545</v>
      </c>
      <c r="K149" s="246">
        <v>508</v>
      </c>
      <c r="L149" s="244"/>
      <c r="M149" s="244" t="s">
        <v>2544</v>
      </c>
      <c r="N149" s="244"/>
      <c r="O149" s="244"/>
    </row>
    <row r="150" spans="1:15">
      <c r="A150" s="242"/>
      <c r="B150" s="243" t="s">
        <v>2719</v>
      </c>
      <c r="C150" s="244" t="s">
        <v>2686</v>
      </c>
      <c r="D150" s="245"/>
      <c r="E150" s="244"/>
      <c r="F150" s="244"/>
      <c r="G150" s="244"/>
      <c r="H150" s="245" t="s">
        <v>2687</v>
      </c>
      <c r="I150" s="244">
        <v>16</v>
      </c>
      <c r="J150" s="244" t="s">
        <v>2718</v>
      </c>
      <c r="K150" s="246">
        <v>291</v>
      </c>
      <c r="L150" s="244"/>
      <c r="M150" s="244" t="s">
        <v>2544</v>
      </c>
      <c r="N150" s="244"/>
      <c r="O150" s="244"/>
    </row>
    <row r="151" spans="1:15" ht="25.5">
      <c r="A151" s="242"/>
      <c r="B151" s="243" t="s">
        <v>2587</v>
      </c>
      <c r="C151" s="244" t="s">
        <v>2686</v>
      </c>
      <c r="D151" s="245"/>
      <c r="E151" s="244"/>
      <c r="F151" s="244"/>
      <c r="G151" s="244"/>
      <c r="H151" s="245" t="s">
        <v>2687</v>
      </c>
      <c r="I151" s="244">
        <v>1</v>
      </c>
      <c r="J151" s="244">
        <v>51</v>
      </c>
      <c r="K151" s="246">
        <v>1343</v>
      </c>
      <c r="L151" s="244"/>
      <c r="M151" s="244" t="s">
        <v>2575</v>
      </c>
      <c r="N151" s="244"/>
      <c r="O151" s="244"/>
    </row>
    <row r="152" spans="1:15" ht="51">
      <c r="A152" s="242"/>
      <c r="B152" s="243" t="s">
        <v>2587</v>
      </c>
      <c r="C152" s="244" t="s">
        <v>2686</v>
      </c>
      <c r="D152" s="245"/>
      <c r="E152" s="244"/>
      <c r="F152" s="244"/>
      <c r="G152" s="244"/>
      <c r="H152" s="245" t="s">
        <v>2687</v>
      </c>
      <c r="I152" s="244">
        <v>6</v>
      </c>
      <c r="J152" s="244" t="s">
        <v>2720</v>
      </c>
      <c r="K152" s="246">
        <v>23890</v>
      </c>
      <c r="L152" s="244"/>
      <c r="M152" s="244" t="s">
        <v>2575</v>
      </c>
      <c r="N152" s="244"/>
      <c r="O152" s="244"/>
    </row>
    <row r="153" spans="1:15" ht="25.5">
      <c r="A153" s="242"/>
      <c r="B153" s="243" t="s">
        <v>2587</v>
      </c>
      <c r="C153" s="244" t="s">
        <v>2686</v>
      </c>
      <c r="D153" s="245"/>
      <c r="E153" s="244"/>
      <c r="F153" s="244"/>
      <c r="G153" s="244"/>
      <c r="H153" s="245" t="s">
        <v>2687</v>
      </c>
      <c r="I153" s="244">
        <v>6</v>
      </c>
      <c r="J153" s="244">
        <v>142</v>
      </c>
      <c r="K153" s="246">
        <v>3598</v>
      </c>
      <c r="L153" s="244"/>
      <c r="M153" s="244" t="s">
        <v>2575</v>
      </c>
      <c r="N153" s="244"/>
      <c r="O153" s="244"/>
    </row>
    <row r="154" spans="1:15" ht="25.5">
      <c r="A154" s="242"/>
      <c r="B154" s="243" t="s">
        <v>2587</v>
      </c>
      <c r="C154" s="244" t="s">
        <v>2686</v>
      </c>
      <c r="D154" s="245"/>
      <c r="E154" s="244"/>
      <c r="F154" s="244"/>
      <c r="G154" s="244"/>
      <c r="H154" s="245" t="s">
        <v>2687</v>
      </c>
      <c r="I154" s="244">
        <v>1</v>
      </c>
      <c r="J154" s="244">
        <v>19</v>
      </c>
      <c r="K154" s="246">
        <v>7212</v>
      </c>
      <c r="L154" s="244"/>
      <c r="M154" s="244" t="s">
        <v>2575</v>
      </c>
      <c r="N154" s="244"/>
      <c r="O154" s="244"/>
    </row>
    <row r="155" spans="1:15" ht="25.5">
      <c r="A155" s="242"/>
      <c r="B155" s="243" t="s">
        <v>2587</v>
      </c>
      <c r="C155" s="244" t="s">
        <v>2686</v>
      </c>
      <c r="D155" s="245"/>
      <c r="E155" s="244"/>
      <c r="F155" s="244"/>
      <c r="G155" s="244"/>
      <c r="H155" s="245" t="s">
        <v>2687</v>
      </c>
      <c r="I155" s="244">
        <v>15</v>
      </c>
      <c r="J155" s="244" t="s">
        <v>2721</v>
      </c>
      <c r="K155" s="246">
        <v>37443</v>
      </c>
      <c r="L155" s="244"/>
      <c r="M155" s="244" t="s">
        <v>2575</v>
      </c>
      <c r="N155" s="244"/>
      <c r="O155" s="244"/>
    </row>
    <row r="156" spans="1:15">
      <c r="A156" s="242"/>
      <c r="B156" s="243" t="s">
        <v>2722</v>
      </c>
      <c r="C156" s="244" t="s">
        <v>2686</v>
      </c>
      <c r="D156" s="245"/>
      <c r="E156" s="244"/>
      <c r="F156" s="244"/>
      <c r="G156" s="244"/>
      <c r="H156" s="245" t="s">
        <v>2687</v>
      </c>
      <c r="I156" s="244">
        <v>23</v>
      </c>
      <c r="J156" s="244">
        <v>396</v>
      </c>
      <c r="K156" s="246">
        <v>70</v>
      </c>
      <c r="L156" s="244"/>
      <c r="M156" s="244" t="s">
        <v>2544</v>
      </c>
      <c r="N156" s="244"/>
      <c r="O156" s="244"/>
    </row>
    <row r="157" spans="1:15">
      <c r="A157" s="242"/>
      <c r="B157" s="243" t="s">
        <v>2723</v>
      </c>
      <c r="C157" s="244" t="s">
        <v>2686</v>
      </c>
      <c r="D157" s="245"/>
      <c r="E157" s="244"/>
      <c r="F157" s="244"/>
      <c r="G157" s="244"/>
      <c r="H157" s="245" t="s">
        <v>2687</v>
      </c>
      <c r="I157" s="244">
        <v>23</v>
      </c>
      <c r="J157" s="244">
        <v>1206</v>
      </c>
      <c r="K157" s="246">
        <v>3803.6</v>
      </c>
      <c r="L157" s="244"/>
      <c r="M157" s="244" t="s">
        <v>2544</v>
      </c>
      <c r="N157" s="244"/>
      <c r="O157" s="244"/>
    </row>
    <row r="158" spans="1:15">
      <c r="A158" s="242"/>
      <c r="B158" s="243" t="s">
        <v>2604</v>
      </c>
      <c r="C158" s="244" t="s">
        <v>2686</v>
      </c>
      <c r="D158" s="245"/>
      <c r="E158" s="244"/>
      <c r="F158" s="244"/>
      <c r="G158" s="244"/>
      <c r="H158" s="245" t="s">
        <v>2687</v>
      </c>
      <c r="I158" s="244">
        <v>0</v>
      </c>
      <c r="J158" s="244">
        <v>0</v>
      </c>
      <c r="K158" s="246">
        <v>3816800</v>
      </c>
      <c r="L158" s="244"/>
      <c r="M158" s="244" t="s">
        <v>2544</v>
      </c>
      <c r="N158" s="244"/>
      <c r="O158" s="244"/>
    </row>
    <row r="159" spans="1:15">
      <c r="A159" s="242"/>
      <c r="B159" s="243" t="s">
        <v>2650</v>
      </c>
      <c r="C159" s="244" t="s">
        <v>2686</v>
      </c>
      <c r="D159" s="245"/>
      <c r="E159" s="244"/>
      <c r="F159" s="244"/>
      <c r="G159" s="244"/>
      <c r="H159" s="245" t="s">
        <v>2687</v>
      </c>
      <c r="I159" s="244">
        <v>0</v>
      </c>
      <c r="J159" s="244">
        <v>0</v>
      </c>
      <c r="K159" s="246">
        <v>277500</v>
      </c>
      <c r="L159" s="244"/>
      <c r="M159" s="244" t="s">
        <v>2544</v>
      </c>
      <c r="N159" s="244"/>
      <c r="O159" s="244"/>
    </row>
    <row r="160" spans="1:15">
      <c r="A160" s="242"/>
      <c r="B160" s="243" t="s">
        <v>2726</v>
      </c>
      <c r="C160" s="244" t="s">
        <v>2724</v>
      </c>
      <c r="D160" s="245"/>
      <c r="E160" s="244"/>
      <c r="F160" s="244"/>
      <c r="G160" s="244"/>
      <c r="H160" s="245" t="s">
        <v>2725</v>
      </c>
      <c r="I160" s="244">
        <v>32</v>
      </c>
      <c r="J160" s="244">
        <v>4</v>
      </c>
      <c r="K160" s="246">
        <v>7064.2</v>
      </c>
      <c r="L160" s="244"/>
      <c r="M160" s="244" t="s">
        <v>2544</v>
      </c>
      <c r="N160" s="244"/>
      <c r="O160" s="244"/>
    </row>
    <row r="161" spans="1:15" ht="25.5">
      <c r="A161" s="242"/>
      <c r="B161" s="243" t="s">
        <v>2727</v>
      </c>
      <c r="C161" s="244" t="s">
        <v>2724</v>
      </c>
      <c r="D161" s="245"/>
      <c r="E161" s="244"/>
      <c r="F161" s="244"/>
      <c r="G161" s="244"/>
      <c r="H161" s="245" t="s">
        <v>2725</v>
      </c>
      <c r="I161" s="244">
        <v>32</v>
      </c>
      <c r="J161" s="244">
        <v>1227</v>
      </c>
      <c r="K161" s="246">
        <v>735</v>
      </c>
      <c r="L161" s="244"/>
      <c r="M161" s="244" t="s">
        <v>2544</v>
      </c>
      <c r="N161" s="244"/>
      <c r="O161" s="244"/>
    </row>
    <row r="162" spans="1:15" ht="25.5">
      <c r="A162" s="242"/>
      <c r="B162" s="243" t="s">
        <v>2728</v>
      </c>
      <c r="C162" s="244" t="s">
        <v>2724</v>
      </c>
      <c r="D162" s="245"/>
      <c r="E162" s="244"/>
      <c r="F162" s="244"/>
      <c r="G162" s="244"/>
      <c r="H162" s="245" t="s">
        <v>2725</v>
      </c>
      <c r="I162" s="244">
        <v>44</v>
      </c>
      <c r="J162" s="244">
        <v>166</v>
      </c>
      <c r="K162" s="246">
        <v>582</v>
      </c>
      <c r="L162" s="244"/>
      <c r="M162" s="244" t="s">
        <v>2544</v>
      </c>
      <c r="N162" s="244"/>
      <c r="O162" s="244"/>
    </row>
    <row r="163" spans="1:15">
      <c r="A163" s="242"/>
      <c r="B163" s="243" t="s">
        <v>2730</v>
      </c>
      <c r="C163" s="244" t="s">
        <v>2724</v>
      </c>
      <c r="D163" s="245"/>
      <c r="E163" s="244"/>
      <c r="F163" s="244"/>
      <c r="G163" s="244"/>
      <c r="H163" s="245" t="s">
        <v>2725</v>
      </c>
      <c r="I163" s="244">
        <v>32</v>
      </c>
      <c r="J163" s="244" t="s">
        <v>2729</v>
      </c>
      <c r="K163" s="246">
        <v>371</v>
      </c>
      <c r="L163" s="244"/>
      <c r="M163" s="244" t="s">
        <v>2544</v>
      </c>
      <c r="N163" s="244"/>
      <c r="O163" s="244"/>
    </row>
    <row r="164" spans="1:15">
      <c r="A164" s="242"/>
      <c r="B164" s="243" t="s">
        <v>2731</v>
      </c>
      <c r="C164" s="244" t="s">
        <v>2724</v>
      </c>
      <c r="D164" s="245"/>
      <c r="E164" s="244"/>
      <c r="F164" s="244"/>
      <c r="G164" s="244"/>
      <c r="H164" s="245" t="s">
        <v>2725</v>
      </c>
      <c r="I164" s="244">
        <v>32</v>
      </c>
      <c r="J164" s="244">
        <v>39</v>
      </c>
      <c r="K164" s="246">
        <v>8878.2000000000007</v>
      </c>
      <c r="L164" s="244"/>
      <c r="M164" s="244" t="s">
        <v>2544</v>
      </c>
      <c r="N164" s="244"/>
      <c r="O164" s="244"/>
    </row>
    <row r="165" spans="1:15">
      <c r="A165" s="242"/>
      <c r="B165" s="243" t="s">
        <v>2732</v>
      </c>
      <c r="C165" s="244" t="s">
        <v>2542</v>
      </c>
      <c r="D165" s="245"/>
      <c r="E165" s="244"/>
      <c r="F165" s="244"/>
      <c r="G165" s="244"/>
      <c r="H165" s="245" t="s">
        <v>2725</v>
      </c>
      <c r="I165" s="244">
        <v>32</v>
      </c>
      <c r="J165" s="244">
        <v>58</v>
      </c>
      <c r="K165" s="246">
        <v>1835</v>
      </c>
      <c r="L165" s="244"/>
      <c r="M165" s="244" t="s">
        <v>2544</v>
      </c>
      <c r="N165" s="244"/>
      <c r="O165" s="244"/>
    </row>
    <row r="166" spans="1:15">
      <c r="A166" s="242"/>
      <c r="B166" s="243" t="s">
        <v>2733</v>
      </c>
      <c r="C166" s="244" t="s">
        <v>2542</v>
      </c>
      <c r="D166" s="245"/>
      <c r="E166" s="244"/>
      <c r="F166" s="244"/>
      <c r="G166" s="244"/>
      <c r="H166" s="245" t="s">
        <v>2725</v>
      </c>
      <c r="I166" s="244">
        <v>32</v>
      </c>
      <c r="J166" s="244">
        <v>9</v>
      </c>
      <c r="K166" s="246">
        <v>16039.1</v>
      </c>
      <c r="L166" s="244"/>
      <c r="M166" s="244" t="s">
        <v>2544</v>
      </c>
      <c r="N166" s="244"/>
      <c r="O166" s="244"/>
    </row>
    <row r="167" spans="1:15">
      <c r="A167" s="242"/>
      <c r="B167" s="243" t="s">
        <v>2734</v>
      </c>
      <c r="C167" s="244" t="s">
        <v>2542</v>
      </c>
      <c r="D167" s="245"/>
      <c r="E167" s="244"/>
      <c r="F167" s="244"/>
      <c r="G167" s="244"/>
      <c r="H167" s="245" t="s">
        <v>2725</v>
      </c>
      <c r="I167" s="244">
        <v>33</v>
      </c>
      <c r="J167" s="244">
        <v>271</v>
      </c>
      <c r="K167" s="246">
        <v>9401</v>
      </c>
      <c r="L167" s="244"/>
      <c r="M167" s="244" t="s">
        <v>2544</v>
      </c>
      <c r="N167" s="244"/>
      <c r="O167" s="244"/>
    </row>
    <row r="168" spans="1:15">
      <c r="A168" s="242"/>
      <c r="B168" s="243" t="s">
        <v>2735</v>
      </c>
      <c r="C168" s="244" t="s">
        <v>2724</v>
      </c>
      <c r="D168" s="245"/>
      <c r="E168" s="244"/>
      <c r="F168" s="244"/>
      <c r="G168" s="244"/>
      <c r="H168" s="245" t="s">
        <v>2725</v>
      </c>
      <c r="I168" s="244">
        <v>26</v>
      </c>
      <c r="J168" s="244">
        <v>475</v>
      </c>
      <c r="K168" s="246">
        <v>7490.2</v>
      </c>
      <c r="L168" s="244"/>
      <c r="M168" s="244" t="s">
        <v>2544</v>
      </c>
      <c r="N168" s="244"/>
      <c r="O168" s="244"/>
    </row>
    <row r="169" spans="1:15">
      <c r="A169" s="242"/>
      <c r="B169" s="243" t="s">
        <v>2736</v>
      </c>
      <c r="C169" s="244" t="s">
        <v>2724</v>
      </c>
      <c r="D169" s="245"/>
      <c r="E169" s="244"/>
      <c r="F169" s="244"/>
      <c r="G169" s="244"/>
      <c r="H169" s="245" t="s">
        <v>2725</v>
      </c>
      <c r="I169" s="244">
        <v>32</v>
      </c>
      <c r="J169" s="244">
        <v>252</v>
      </c>
      <c r="K169" s="246">
        <v>6541</v>
      </c>
      <c r="L169" s="244"/>
      <c r="M169" s="244" t="s">
        <v>2544</v>
      </c>
      <c r="N169" s="244"/>
      <c r="O169" s="244"/>
    </row>
    <row r="170" spans="1:15">
      <c r="A170" s="242"/>
      <c r="B170" s="243" t="s">
        <v>2737</v>
      </c>
      <c r="C170" s="244" t="s">
        <v>2724</v>
      </c>
      <c r="D170" s="245"/>
      <c r="E170" s="244"/>
      <c r="F170" s="244"/>
      <c r="G170" s="244"/>
      <c r="H170" s="245" t="s">
        <v>2725</v>
      </c>
      <c r="I170" s="244">
        <v>32</v>
      </c>
      <c r="J170" s="244">
        <v>669</v>
      </c>
      <c r="K170" s="246">
        <v>9012</v>
      </c>
      <c r="L170" s="244"/>
      <c r="M170" s="244" t="s">
        <v>2575</v>
      </c>
      <c r="N170" s="244"/>
      <c r="O170" s="244"/>
    </row>
    <row r="171" spans="1:15">
      <c r="A171" s="242"/>
      <c r="B171" s="243" t="s">
        <v>2739</v>
      </c>
      <c r="C171" s="244" t="s">
        <v>2724</v>
      </c>
      <c r="D171" s="245"/>
      <c r="E171" s="244"/>
      <c r="F171" s="244"/>
      <c r="G171" s="244"/>
      <c r="H171" s="245" t="s">
        <v>2725</v>
      </c>
      <c r="I171" s="244" t="s">
        <v>2738</v>
      </c>
      <c r="J171" s="244">
        <v>47291</v>
      </c>
      <c r="K171" s="246">
        <v>99304</v>
      </c>
      <c r="L171" s="244"/>
      <c r="M171" s="244" t="s">
        <v>2575</v>
      </c>
      <c r="N171" s="244"/>
      <c r="O171" s="244"/>
    </row>
    <row r="172" spans="1:15">
      <c r="A172" s="242"/>
      <c r="B172" s="243" t="s">
        <v>2740</v>
      </c>
      <c r="C172" s="244" t="s">
        <v>2724</v>
      </c>
      <c r="D172" s="245"/>
      <c r="E172" s="244"/>
      <c r="F172" s="244"/>
      <c r="G172" s="244"/>
      <c r="H172" s="245" t="s">
        <v>2725</v>
      </c>
      <c r="I172" s="244">
        <v>26</v>
      </c>
      <c r="J172" s="244">
        <v>553607</v>
      </c>
      <c r="K172" s="246">
        <v>3381</v>
      </c>
      <c r="L172" s="244"/>
      <c r="M172" s="244" t="s">
        <v>2575</v>
      </c>
      <c r="N172" s="244"/>
      <c r="O172" s="244"/>
    </row>
    <row r="173" spans="1:15">
      <c r="A173" s="242"/>
      <c r="B173" s="243" t="s">
        <v>2741</v>
      </c>
      <c r="C173" s="244" t="s">
        <v>2724</v>
      </c>
      <c r="D173" s="245"/>
      <c r="E173" s="244"/>
      <c r="F173" s="244"/>
      <c r="G173" s="244"/>
      <c r="H173" s="245" t="s">
        <v>2725</v>
      </c>
      <c r="I173" s="244">
        <v>36</v>
      </c>
      <c r="J173" s="244">
        <v>844</v>
      </c>
      <c r="K173" s="246">
        <v>15000</v>
      </c>
      <c r="L173" s="244"/>
      <c r="M173" s="244" t="s">
        <v>2544</v>
      </c>
      <c r="N173" s="244"/>
      <c r="O173" s="244"/>
    </row>
    <row r="174" spans="1:15">
      <c r="A174" s="242"/>
      <c r="B174" s="243" t="s">
        <v>2742</v>
      </c>
      <c r="C174" s="244" t="s">
        <v>2724</v>
      </c>
      <c r="D174" s="245"/>
      <c r="E174" s="244"/>
      <c r="F174" s="244"/>
      <c r="G174" s="244"/>
      <c r="H174" s="245" t="s">
        <v>2725</v>
      </c>
      <c r="I174" s="244">
        <v>36</v>
      </c>
      <c r="J174" s="244">
        <v>859</v>
      </c>
      <c r="K174" s="246">
        <v>9124.4</v>
      </c>
      <c r="L174" s="244"/>
      <c r="M174" s="244" t="s">
        <v>2544</v>
      </c>
      <c r="N174" s="244"/>
      <c r="O174" s="244"/>
    </row>
    <row r="175" spans="1:15">
      <c r="A175" s="242"/>
      <c r="B175" s="243" t="s">
        <v>2744</v>
      </c>
      <c r="C175" s="244" t="s">
        <v>2724</v>
      </c>
      <c r="D175" s="245"/>
      <c r="E175" s="244"/>
      <c r="F175" s="244"/>
      <c r="G175" s="244"/>
      <c r="H175" s="245" t="s">
        <v>2725</v>
      </c>
      <c r="I175" s="244">
        <v>32</v>
      </c>
      <c r="J175" s="244" t="s">
        <v>2743</v>
      </c>
      <c r="K175" s="246">
        <v>287</v>
      </c>
      <c r="L175" s="244"/>
      <c r="M175" s="244" t="s">
        <v>2544</v>
      </c>
      <c r="N175" s="244"/>
      <c r="O175" s="244"/>
    </row>
    <row r="176" spans="1:15">
      <c r="A176" s="242"/>
      <c r="B176" s="243" t="s">
        <v>2746</v>
      </c>
      <c r="C176" s="244" t="s">
        <v>2724</v>
      </c>
      <c r="D176" s="245"/>
      <c r="E176" s="244"/>
      <c r="F176" s="244"/>
      <c r="G176" s="244"/>
      <c r="H176" s="245" t="s">
        <v>2725</v>
      </c>
      <c r="I176" s="244">
        <v>32</v>
      </c>
      <c r="J176" s="244" t="s">
        <v>2745</v>
      </c>
      <c r="K176" s="246">
        <v>397</v>
      </c>
      <c r="L176" s="244"/>
      <c r="M176" s="244" t="s">
        <v>2544</v>
      </c>
      <c r="N176" s="244"/>
      <c r="O176" s="244"/>
    </row>
    <row r="177" spans="1:15">
      <c r="A177" s="242"/>
      <c r="B177" s="243" t="s">
        <v>2604</v>
      </c>
      <c r="C177" s="244" t="s">
        <v>2724</v>
      </c>
      <c r="D177" s="245"/>
      <c r="E177" s="244"/>
      <c r="F177" s="244"/>
      <c r="G177" s="244"/>
      <c r="H177" s="245" t="s">
        <v>2725</v>
      </c>
      <c r="I177" s="244">
        <v>0</v>
      </c>
      <c r="J177" s="244">
        <v>0</v>
      </c>
      <c r="K177" s="246">
        <v>6523200</v>
      </c>
      <c r="L177" s="244"/>
      <c r="M177" s="244" t="s">
        <v>2544</v>
      </c>
      <c r="N177" s="244"/>
      <c r="O177" s="244"/>
    </row>
    <row r="178" spans="1:15">
      <c r="A178" s="242"/>
      <c r="B178" s="243" t="s">
        <v>2650</v>
      </c>
      <c r="C178" s="244" t="s">
        <v>2724</v>
      </c>
      <c r="D178" s="245"/>
      <c r="E178" s="244"/>
      <c r="F178" s="244"/>
      <c r="G178" s="244"/>
      <c r="H178" s="245" t="s">
        <v>2725</v>
      </c>
      <c r="I178" s="244">
        <v>0</v>
      </c>
      <c r="J178" s="244">
        <v>0</v>
      </c>
      <c r="K178" s="246">
        <v>470600</v>
      </c>
      <c r="L178" s="244"/>
      <c r="M178" s="244" t="s">
        <v>2544</v>
      </c>
      <c r="N178" s="244"/>
      <c r="O178" s="244"/>
    </row>
    <row r="179" spans="1:15">
      <c r="A179" s="242"/>
      <c r="B179" s="243" t="s">
        <v>2749</v>
      </c>
      <c r="C179" s="244" t="s">
        <v>2747</v>
      </c>
      <c r="D179" s="245"/>
      <c r="E179" s="244"/>
      <c r="F179" s="244"/>
      <c r="G179" s="244"/>
      <c r="H179" s="245" t="s">
        <v>2748</v>
      </c>
      <c r="I179" s="244">
        <v>15</v>
      </c>
      <c r="J179" s="244">
        <v>500</v>
      </c>
      <c r="K179" s="246">
        <v>4200</v>
      </c>
      <c r="L179" s="244"/>
      <c r="M179" s="244" t="s">
        <v>2544</v>
      </c>
      <c r="N179" s="244"/>
      <c r="O179" s="244"/>
    </row>
    <row r="180" spans="1:15">
      <c r="A180" s="242"/>
      <c r="B180" s="243" t="s">
        <v>2750</v>
      </c>
      <c r="C180" s="244" t="s">
        <v>2747</v>
      </c>
      <c r="D180" s="245"/>
      <c r="E180" s="244"/>
      <c r="F180" s="244"/>
      <c r="G180" s="244"/>
      <c r="H180" s="245" t="s">
        <v>2748</v>
      </c>
      <c r="I180" s="244">
        <v>15</v>
      </c>
      <c r="J180" s="244">
        <v>366</v>
      </c>
      <c r="K180" s="246">
        <v>8293</v>
      </c>
      <c r="L180" s="244"/>
      <c r="M180" s="244" t="s">
        <v>2544</v>
      </c>
      <c r="N180" s="244"/>
      <c r="O180" s="244"/>
    </row>
    <row r="181" spans="1:15">
      <c r="A181" s="242"/>
      <c r="B181" s="243" t="s">
        <v>2751</v>
      </c>
      <c r="C181" s="244" t="s">
        <v>2747</v>
      </c>
      <c r="D181" s="245"/>
      <c r="E181" s="244"/>
      <c r="F181" s="244"/>
      <c r="G181" s="244"/>
      <c r="H181" s="245" t="s">
        <v>2748</v>
      </c>
      <c r="I181" s="244">
        <v>15</v>
      </c>
      <c r="J181" s="244">
        <v>367</v>
      </c>
      <c r="K181" s="246">
        <v>2842</v>
      </c>
      <c r="L181" s="244"/>
      <c r="M181" s="244" t="s">
        <v>2544</v>
      </c>
      <c r="N181" s="244"/>
      <c r="O181" s="244"/>
    </row>
    <row r="182" spans="1:15">
      <c r="A182" s="242"/>
      <c r="B182" s="243" t="s">
        <v>2753</v>
      </c>
      <c r="C182" s="244" t="s">
        <v>2542</v>
      </c>
      <c r="D182" s="245"/>
      <c r="E182" s="244"/>
      <c r="F182" s="244"/>
      <c r="G182" s="244"/>
      <c r="H182" s="245" t="s">
        <v>2748</v>
      </c>
      <c r="I182" s="244">
        <v>15</v>
      </c>
      <c r="J182" s="244" t="s">
        <v>2752</v>
      </c>
      <c r="K182" s="246">
        <v>9525</v>
      </c>
      <c r="L182" s="244"/>
      <c r="M182" s="244" t="s">
        <v>2544</v>
      </c>
      <c r="N182" s="244"/>
      <c r="O182" s="244"/>
    </row>
    <row r="183" spans="1:15">
      <c r="A183" s="242"/>
      <c r="B183" s="243" t="s">
        <v>2755</v>
      </c>
      <c r="C183" s="244" t="s">
        <v>2754</v>
      </c>
      <c r="D183" s="245"/>
      <c r="E183" s="244"/>
      <c r="F183" s="244"/>
      <c r="G183" s="244"/>
      <c r="H183" s="245" t="s">
        <v>2748</v>
      </c>
      <c r="I183" s="244">
        <v>15</v>
      </c>
      <c r="J183" s="244">
        <v>369</v>
      </c>
      <c r="K183" s="246">
        <v>11261</v>
      </c>
      <c r="L183" s="244"/>
      <c r="M183" s="244" t="s">
        <v>2544</v>
      </c>
      <c r="N183" s="244"/>
      <c r="O183" s="244"/>
    </row>
    <row r="184" spans="1:15">
      <c r="A184" s="242"/>
      <c r="B184" s="243" t="s">
        <v>2756</v>
      </c>
      <c r="C184" s="244" t="s">
        <v>2747</v>
      </c>
      <c r="D184" s="245"/>
      <c r="E184" s="244"/>
      <c r="F184" s="244"/>
      <c r="G184" s="244"/>
      <c r="H184" s="245" t="s">
        <v>2748</v>
      </c>
      <c r="I184" s="244">
        <v>15</v>
      </c>
      <c r="J184" s="244">
        <v>80</v>
      </c>
      <c r="K184" s="246">
        <v>2226</v>
      </c>
      <c r="L184" s="244"/>
      <c r="M184" s="244" t="s">
        <v>2544</v>
      </c>
      <c r="N184" s="244"/>
      <c r="O184" s="244"/>
    </row>
    <row r="185" spans="1:15">
      <c r="A185" s="242"/>
      <c r="B185" s="243" t="s">
        <v>2757</v>
      </c>
      <c r="C185" s="244" t="s">
        <v>2747</v>
      </c>
      <c r="D185" s="245"/>
      <c r="E185" s="244"/>
      <c r="F185" s="244"/>
      <c r="G185" s="244"/>
      <c r="H185" s="245" t="s">
        <v>2748</v>
      </c>
      <c r="I185" s="244">
        <v>10</v>
      </c>
      <c r="J185" s="244">
        <v>20</v>
      </c>
      <c r="K185" s="246">
        <v>481</v>
      </c>
      <c r="L185" s="244"/>
      <c r="M185" s="244" t="s">
        <v>2544</v>
      </c>
      <c r="N185" s="244"/>
      <c r="O185" s="244"/>
    </row>
    <row r="186" spans="1:15">
      <c r="A186" s="242"/>
      <c r="B186" s="243" t="s">
        <v>2758</v>
      </c>
      <c r="C186" s="244" t="s">
        <v>2747</v>
      </c>
      <c r="D186" s="245"/>
      <c r="E186" s="244"/>
      <c r="F186" s="244"/>
      <c r="G186" s="244"/>
      <c r="H186" s="245" t="s">
        <v>2748</v>
      </c>
      <c r="I186" s="244">
        <v>11</v>
      </c>
      <c r="J186" s="244">
        <v>103</v>
      </c>
      <c r="K186" s="246">
        <v>256</v>
      </c>
      <c r="L186" s="244"/>
      <c r="M186" s="244" t="s">
        <v>2544</v>
      </c>
      <c r="N186" s="244"/>
      <c r="O186" s="244"/>
    </row>
    <row r="187" spans="1:15">
      <c r="A187" s="242"/>
      <c r="B187" s="243" t="s">
        <v>2760</v>
      </c>
      <c r="C187" s="244" t="s">
        <v>2747</v>
      </c>
      <c r="D187" s="245"/>
      <c r="E187" s="244"/>
      <c r="F187" s="244"/>
      <c r="G187" s="244"/>
      <c r="H187" s="245" t="s">
        <v>2748</v>
      </c>
      <c r="I187" s="244">
        <v>11</v>
      </c>
      <c r="J187" s="244" t="s">
        <v>2759</v>
      </c>
      <c r="K187" s="246">
        <v>149</v>
      </c>
      <c r="L187" s="244"/>
      <c r="M187" s="244" t="s">
        <v>2544</v>
      </c>
      <c r="N187" s="244"/>
      <c r="O187" s="244"/>
    </row>
    <row r="188" spans="1:15" ht="25.5">
      <c r="A188" s="242"/>
      <c r="B188" s="243" t="s">
        <v>2762</v>
      </c>
      <c r="C188" s="244" t="s">
        <v>2542</v>
      </c>
      <c r="D188" s="245"/>
      <c r="E188" s="244"/>
      <c r="F188" s="244"/>
      <c r="G188" s="244"/>
      <c r="H188" s="245" t="s">
        <v>2748</v>
      </c>
      <c r="I188" s="244">
        <v>8</v>
      </c>
      <c r="J188" s="244" t="s">
        <v>2761</v>
      </c>
      <c r="K188" s="246">
        <v>6062</v>
      </c>
      <c r="L188" s="244"/>
      <c r="M188" s="244" t="s">
        <v>2544</v>
      </c>
      <c r="N188" s="244"/>
      <c r="O188" s="244"/>
    </row>
    <row r="189" spans="1:15">
      <c r="A189" s="242"/>
      <c r="B189" s="243" t="s">
        <v>2764</v>
      </c>
      <c r="C189" s="244" t="s">
        <v>2747</v>
      </c>
      <c r="D189" s="245"/>
      <c r="E189" s="244"/>
      <c r="F189" s="244"/>
      <c r="G189" s="244"/>
      <c r="H189" s="245" t="s">
        <v>2748</v>
      </c>
      <c r="I189" s="244">
        <v>8</v>
      </c>
      <c r="J189" s="244" t="s">
        <v>2763</v>
      </c>
      <c r="K189" s="246">
        <v>152</v>
      </c>
      <c r="L189" s="244"/>
      <c r="M189" s="244" t="s">
        <v>2544</v>
      </c>
      <c r="N189" s="244"/>
      <c r="O189" s="244"/>
    </row>
    <row r="190" spans="1:15">
      <c r="A190" s="242"/>
      <c r="B190" s="243" t="s">
        <v>2765</v>
      </c>
      <c r="C190" s="244" t="s">
        <v>2747</v>
      </c>
      <c r="D190" s="245"/>
      <c r="E190" s="244"/>
      <c r="F190" s="244"/>
      <c r="G190" s="244"/>
      <c r="H190" s="245" t="s">
        <v>2748</v>
      </c>
      <c r="I190" s="244">
        <v>4</v>
      </c>
      <c r="J190" s="244">
        <v>152</v>
      </c>
      <c r="K190" s="246">
        <v>936</v>
      </c>
      <c r="L190" s="244"/>
      <c r="M190" s="244" t="s">
        <v>2544</v>
      </c>
      <c r="N190" s="244"/>
      <c r="O190" s="244"/>
    </row>
    <row r="191" spans="1:15">
      <c r="A191" s="242"/>
      <c r="B191" s="243" t="s">
        <v>788</v>
      </c>
      <c r="C191" s="244" t="s">
        <v>2747</v>
      </c>
      <c r="D191" s="245"/>
      <c r="E191" s="244"/>
      <c r="F191" s="244"/>
      <c r="G191" s="244"/>
      <c r="H191" s="245" t="s">
        <v>2748</v>
      </c>
      <c r="I191" s="244">
        <v>21</v>
      </c>
      <c r="J191" s="244">
        <v>253</v>
      </c>
      <c r="K191" s="246">
        <v>8290</v>
      </c>
      <c r="L191" s="244"/>
      <c r="M191" s="244" t="s">
        <v>2544</v>
      </c>
      <c r="N191" s="244"/>
      <c r="O191" s="244"/>
    </row>
    <row r="192" spans="1:15">
      <c r="A192" s="242"/>
      <c r="B192" s="243" t="s">
        <v>2767</v>
      </c>
      <c r="C192" s="244" t="s">
        <v>2747</v>
      </c>
      <c r="D192" s="245"/>
      <c r="E192" s="244"/>
      <c r="F192" s="244"/>
      <c r="G192" s="244"/>
      <c r="H192" s="245" t="s">
        <v>2748</v>
      </c>
      <c r="I192" s="244">
        <v>28</v>
      </c>
      <c r="J192" s="244" t="s">
        <v>2766</v>
      </c>
      <c r="K192" s="246">
        <v>433</v>
      </c>
      <c r="L192" s="244"/>
      <c r="M192" s="244" t="s">
        <v>2544</v>
      </c>
      <c r="N192" s="244"/>
      <c r="O192" s="244"/>
    </row>
    <row r="193" spans="1:15">
      <c r="A193" s="242"/>
      <c r="B193" s="243" t="s">
        <v>2769</v>
      </c>
      <c r="C193" s="244" t="s">
        <v>2747</v>
      </c>
      <c r="D193" s="245"/>
      <c r="E193" s="244"/>
      <c r="F193" s="244"/>
      <c r="G193" s="244"/>
      <c r="H193" s="245" t="s">
        <v>2748</v>
      </c>
      <c r="I193" s="244">
        <v>28</v>
      </c>
      <c r="J193" s="244" t="s">
        <v>2768</v>
      </c>
      <c r="K193" s="246">
        <v>401</v>
      </c>
      <c r="L193" s="244"/>
      <c r="M193" s="244" t="s">
        <v>2544</v>
      </c>
      <c r="N193" s="244"/>
      <c r="O193" s="244"/>
    </row>
    <row r="194" spans="1:15">
      <c r="A194" s="242"/>
      <c r="B194" s="243" t="s">
        <v>2770</v>
      </c>
      <c r="C194" s="244" t="s">
        <v>2747</v>
      </c>
      <c r="D194" s="245"/>
      <c r="E194" s="244"/>
      <c r="F194" s="244"/>
      <c r="G194" s="244"/>
      <c r="H194" s="245" t="s">
        <v>2748</v>
      </c>
      <c r="I194" s="244">
        <v>28</v>
      </c>
      <c r="J194" s="244">
        <v>43</v>
      </c>
      <c r="K194" s="246">
        <v>21801</v>
      </c>
      <c r="L194" s="244"/>
      <c r="M194" s="244" t="s">
        <v>2575</v>
      </c>
      <c r="N194" s="244"/>
      <c r="O194" s="244"/>
    </row>
    <row r="195" spans="1:15">
      <c r="A195" s="242"/>
      <c r="B195" s="243" t="s">
        <v>2771</v>
      </c>
      <c r="C195" s="244" t="s">
        <v>2747</v>
      </c>
      <c r="D195" s="245"/>
      <c r="E195" s="244"/>
      <c r="F195" s="244"/>
      <c r="G195" s="244"/>
      <c r="H195" s="245" t="s">
        <v>2748</v>
      </c>
      <c r="I195" s="244">
        <v>5</v>
      </c>
      <c r="J195" s="244">
        <v>421</v>
      </c>
      <c r="K195" s="246">
        <v>376</v>
      </c>
      <c r="L195" s="244"/>
      <c r="M195" s="244" t="s">
        <v>2544</v>
      </c>
      <c r="N195" s="244"/>
      <c r="O195" s="244"/>
    </row>
    <row r="196" spans="1:15">
      <c r="A196" s="242"/>
      <c r="B196" s="243" t="s">
        <v>2773</v>
      </c>
      <c r="C196" s="244" t="s">
        <v>2747</v>
      </c>
      <c r="D196" s="245"/>
      <c r="E196" s="244"/>
      <c r="F196" s="244"/>
      <c r="G196" s="244"/>
      <c r="H196" s="245" t="s">
        <v>2748</v>
      </c>
      <c r="I196" s="244" t="s">
        <v>2772</v>
      </c>
      <c r="J196" s="244">
        <v>49</v>
      </c>
      <c r="K196" s="246">
        <v>209</v>
      </c>
      <c r="L196" s="244"/>
      <c r="M196" s="244" t="s">
        <v>2544</v>
      </c>
      <c r="N196" s="244"/>
      <c r="O196" s="244"/>
    </row>
    <row r="197" spans="1:15">
      <c r="A197" s="242"/>
      <c r="B197" s="243" t="s">
        <v>2775</v>
      </c>
      <c r="C197" s="244" t="s">
        <v>2747</v>
      </c>
      <c r="D197" s="245"/>
      <c r="E197" s="244"/>
      <c r="F197" s="244"/>
      <c r="G197" s="244"/>
      <c r="H197" s="245" t="s">
        <v>2748</v>
      </c>
      <c r="I197" s="244" t="s">
        <v>2772</v>
      </c>
      <c r="J197" s="244" t="s">
        <v>2774</v>
      </c>
      <c r="K197" s="246">
        <v>171</v>
      </c>
      <c r="L197" s="244"/>
      <c r="M197" s="244" t="s">
        <v>2544</v>
      </c>
      <c r="N197" s="244"/>
      <c r="O197" s="244"/>
    </row>
    <row r="198" spans="1:15">
      <c r="A198" s="242"/>
      <c r="B198" s="243" t="s">
        <v>1182</v>
      </c>
      <c r="C198" s="244" t="s">
        <v>2747</v>
      </c>
      <c r="D198" s="245"/>
      <c r="E198" s="244"/>
      <c r="F198" s="244"/>
      <c r="G198" s="244"/>
      <c r="H198" s="245" t="s">
        <v>2748</v>
      </c>
      <c r="I198" s="244">
        <v>14</v>
      </c>
      <c r="J198" s="244">
        <v>77</v>
      </c>
      <c r="K198" s="246">
        <v>553</v>
      </c>
      <c r="L198" s="244"/>
      <c r="M198" s="244" t="s">
        <v>2544</v>
      </c>
      <c r="N198" s="244"/>
      <c r="O198" s="244"/>
    </row>
    <row r="199" spans="1:15">
      <c r="A199" s="242"/>
      <c r="B199" s="243" t="s">
        <v>974</v>
      </c>
      <c r="C199" s="244" t="s">
        <v>2747</v>
      </c>
      <c r="D199" s="245"/>
      <c r="E199" s="244"/>
      <c r="F199" s="244"/>
      <c r="G199" s="244"/>
      <c r="H199" s="245" t="s">
        <v>2748</v>
      </c>
      <c r="I199" s="244">
        <v>20</v>
      </c>
      <c r="J199" s="244">
        <v>89</v>
      </c>
      <c r="K199" s="246">
        <v>19194</v>
      </c>
      <c r="L199" s="244"/>
      <c r="M199" s="244" t="s">
        <v>2544</v>
      </c>
      <c r="N199" s="244"/>
      <c r="O199" s="244"/>
    </row>
    <row r="200" spans="1:15">
      <c r="A200" s="242"/>
      <c r="B200" s="243" t="s">
        <v>2776</v>
      </c>
      <c r="C200" s="244" t="s">
        <v>2747</v>
      </c>
      <c r="D200" s="245"/>
      <c r="E200" s="244"/>
      <c r="F200" s="244"/>
      <c r="G200" s="244"/>
      <c r="H200" s="245" t="s">
        <v>2748</v>
      </c>
      <c r="I200" s="244">
        <v>0</v>
      </c>
      <c r="J200" s="244">
        <v>0</v>
      </c>
      <c r="K200" s="246">
        <v>301240.09999999998</v>
      </c>
      <c r="L200" s="244"/>
      <c r="M200" s="244" t="s">
        <v>2575</v>
      </c>
      <c r="N200" s="244"/>
      <c r="O200" s="244"/>
    </row>
    <row r="201" spans="1:15">
      <c r="A201" s="242"/>
      <c r="B201" s="243" t="s">
        <v>2604</v>
      </c>
      <c r="C201" s="244" t="s">
        <v>2747</v>
      </c>
      <c r="D201" s="245"/>
      <c r="E201" s="244"/>
      <c r="F201" s="244"/>
      <c r="G201" s="244"/>
      <c r="H201" s="245" t="s">
        <v>2748</v>
      </c>
      <c r="I201" s="244">
        <v>0</v>
      </c>
      <c r="J201" s="244">
        <v>0</v>
      </c>
      <c r="K201" s="246">
        <v>3024900</v>
      </c>
      <c r="L201" s="244"/>
      <c r="M201" s="244" t="s">
        <v>2544</v>
      </c>
      <c r="N201" s="244"/>
      <c r="O201" s="244"/>
    </row>
    <row r="202" spans="1:15">
      <c r="A202" s="242"/>
      <c r="B202" s="243" t="s">
        <v>2779</v>
      </c>
      <c r="C202" s="244" t="s">
        <v>2777</v>
      </c>
      <c r="D202" s="245"/>
      <c r="E202" s="244"/>
      <c r="F202" s="244"/>
      <c r="G202" s="244"/>
      <c r="H202" s="245" t="s">
        <v>2778</v>
      </c>
      <c r="I202" s="244">
        <v>26</v>
      </c>
      <c r="J202" s="244">
        <v>334</v>
      </c>
      <c r="K202" s="246">
        <v>601</v>
      </c>
      <c r="L202" s="244"/>
      <c r="M202" s="244" t="s">
        <v>2544</v>
      </c>
      <c r="N202" s="244"/>
      <c r="O202" s="244"/>
    </row>
    <row r="203" spans="1:15">
      <c r="A203" s="242"/>
      <c r="B203" s="243" t="s">
        <v>2781</v>
      </c>
      <c r="C203" s="244" t="s">
        <v>2777</v>
      </c>
      <c r="D203" s="245"/>
      <c r="E203" s="244"/>
      <c r="F203" s="244"/>
      <c r="G203" s="244"/>
      <c r="H203" s="245" t="s">
        <v>2778</v>
      </c>
      <c r="I203" s="244">
        <v>17</v>
      </c>
      <c r="J203" s="244" t="s">
        <v>2780</v>
      </c>
      <c r="K203" s="246">
        <v>517</v>
      </c>
      <c r="L203" s="244"/>
      <c r="M203" s="244" t="s">
        <v>2544</v>
      </c>
      <c r="N203" s="244"/>
      <c r="O203" s="244"/>
    </row>
    <row r="204" spans="1:15">
      <c r="A204" s="242"/>
      <c r="B204" s="243" t="s">
        <v>2782</v>
      </c>
      <c r="C204" s="244" t="s">
        <v>2542</v>
      </c>
      <c r="D204" s="245"/>
      <c r="E204" s="244"/>
      <c r="F204" s="244"/>
      <c r="G204" s="244"/>
      <c r="H204" s="245" t="s">
        <v>2778</v>
      </c>
      <c r="I204" s="244">
        <v>21</v>
      </c>
      <c r="J204" s="244">
        <v>8</v>
      </c>
      <c r="K204" s="246">
        <v>14673.4</v>
      </c>
      <c r="L204" s="244"/>
      <c r="M204" s="244" t="s">
        <v>2544</v>
      </c>
      <c r="N204" s="244"/>
      <c r="O204" s="244"/>
    </row>
    <row r="205" spans="1:15">
      <c r="A205" s="242"/>
      <c r="B205" s="243" t="s">
        <v>2783</v>
      </c>
      <c r="C205" s="244" t="s">
        <v>2542</v>
      </c>
      <c r="D205" s="245"/>
      <c r="E205" s="244"/>
      <c r="F205" s="244"/>
      <c r="G205" s="244"/>
      <c r="H205" s="245" t="s">
        <v>2778</v>
      </c>
      <c r="I205" s="244">
        <v>38</v>
      </c>
      <c r="J205" s="244">
        <v>96</v>
      </c>
      <c r="K205" s="246">
        <v>5891.4</v>
      </c>
      <c r="L205" s="244"/>
      <c r="M205" s="244" t="s">
        <v>2544</v>
      </c>
      <c r="N205" s="244"/>
      <c r="O205" s="244"/>
    </row>
    <row r="206" spans="1:15">
      <c r="A206" s="242"/>
      <c r="B206" s="243" t="s">
        <v>2784</v>
      </c>
      <c r="C206" s="244" t="s">
        <v>2550</v>
      </c>
      <c r="D206" s="245"/>
      <c r="E206" s="244"/>
      <c r="F206" s="244"/>
      <c r="G206" s="244"/>
      <c r="H206" s="245" t="s">
        <v>2778</v>
      </c>
      <c r="I206" s="244">
        <v>36</v>
      </c>
      <c r="J206" s="244">
        <v>10295</v>
      </c>
      <c r="K206" s="246">
        <v>6143.4</v>
      </c>
      <c r="L206" s="244"/>
      <c r="M206" s="244" t="s">
        <v>2544</v>
      </c>
      <c r="N206" s="244"/>
      <c r="O206" s="244"/>
    </row>
    <row r="207" spans="1:15">
      <c r="A207" s="242"/>
      <c r="B207" s="243" t="s">
        <v>2785</v>
      </c>
      <c r="C207" s="244" t="s">
        <v>2550</v>
      </c>
      <c r="D207" s="245"/>
      <c r="E207" s="244"/>
      <c r="F207" s="244"/>
      <c r="G207" s="244"/>
      <c r="H207" s="245" t="s">
        <v>2778</v>
      </c>
      <c r="I207" s="244">
        <v>47</v>
      </c>
      <c r="J207" s="244">
        <v>440</v>
      </c>
      <c r="K207" s="246">
        <v>17996</v>
      </c>
      <c r="L207" s="244"/>
      <c r="M207" s="244" t="s">
        <v>2544</v>
      </c>
      <c r="N207" s="244"/>
      <c r="O207" s="244"/>
    </row>
    <row r="208" spans="1:15">
      <c r="A208" s="242"/>
      <c r="B208" s="243" t="s">
        <v>2786</v>
      </c>
      <c r="C208" s="244" t="s">
        <v>2777</v>
      </c>
      <c r="D208" s="245"/>
      <c r="E208" s="244"/>
      <c r="F208" s="244"/>
      <c r="G208" s="244"/>
      <c r="H208" s="245" t="s">
        <v>2778</v>
      </c>
      <c r="I208" s="244">
        <v>53</v>
      </c>
      <c r="J208" s="244">
        <v>422</v>
      </c>
      <c r="K208" s="246">
        <v>39909</v>
      </c>
      <c r="L208" s="244"/>
      <c r="M208" s="244" t="s">
        <v>2575</v>
      </c>
      <c r="N208" s="244"/>
      <c r="O208" s="244"/>
    </row>
    <row r="209" spans="1:15">
      <c r="A209" s="242"/>
      <c r="B209" s="243" t="s">
        <v>839</v>
      </c>
      <c r="C209" s="244" t="s">
        <v>2777</v>
      </c>
      <c r="D209" s="245"/>
      <c r="E209" s="244"/>
      <c r="F209" s="244"/>
      <c r="G209" s="244"/>
      <c r="H209" s="245" t="s">
        <v>2778</v>
      </c>
      <c r="I209" s="244">
        <v>47</v>
      </c>
      <c r="J209" s="244">
        <v>780</v>
      </c>
      <c r="K209" s="246">
        <v>3356</v>
      </c>
      <c r="L209" s="244"/>
      <c r="M209" s="244" t="s">
        <v>2544</v>
      </c>
      <c r="N209" s="244"/>
      <c r="O209" s="244"/>
    </row>
    <row r="210" spans="1:15">
      <c r="A210" s="242"/>
      <c r="B210" s="243" t="s">
        <v>2787</v>
      </c>
      <c r="C210" s="244" t="s">
        <v>2777</v>
      </c>
      <c r="D210" s="245"/>
      <c r="E210" s="244"/>
      <c r="F210" s="244"/>
      <c r="G210" s="244"/>
      <c r="H210" s="245" t="s">
        <v>2778</v>
      </c>
      <c r="I210" s="244">
        <v>17</v>
      </c>
      <c r="J210" s="244">
        <v>208</v>
      </c>
      <c r="K210" s="246">
        <v>607</v>
      </c>
      <c r="L210" s="244"/>
      <c r="M210" s="244" t="s">
        <v>2544</v>
      </c>
      <c r="N210" s="244"/>
      <c r="O210" s="244"/>
    </row>
    <row r="211" spans="1:15">
      <c r="A211" s="242"/>
      <c r="B211" s="243" t="s">
        <v>2789</v>
      </c>
      <c r="C211" s="244" t="s">
        <v>2777</v>
      </c>
      <c r="D211" s="245"/>
      <c r="E211" s="244"/>
      <c r="F211" s="244"/>
      <c r="G211" s="244"/>
      <c r="H211" s="245" t="s">
        <v>2778</v>
      </c>
      <c r="I211" s="244">
        <v>21</v>
      </c>
      <c r="J211" s="244" t="s">
        <v>2788</v>
      </c>
      <c r="K211" s="246">
        <v>879</v>
      </c>
      <c r="L211" s="244"/>
      <c r="M211" s="244" t="s">
        <v>2544</v>
      </c>
      <c r="N211" s="244"/>
      <c r="O211" s="244"/>
    </row>
    <row r="212" spans="1:15">
      <c r="A212" s="242"/>
      <c r="B212" s="243" t="s">
        <v>2790</v>
      </c>
      <c r="C212" s="244" t="s">
        <v>2777</v>
      </c>
      <c r="D212" s="245"/>
      <c r="E212" s="244"/>
      <c r="F212" s="244"/>
      <c r="G212" s="244"/>
      <c r="H212" s="245" t="s">
        <v>2778</v>
      </c>
      <c r="I212" s="244">
        <v>47</v>
      </c>
      <c r="J212" s="244">
        <v>672</v>
      </c>
      <c r="K212" s="246">
        <v>7966</v>
      </c>
      <c r="L212" s="244"/>
      <c r="M212" s="244" t="s">
        <v>2544</v>
      </c>
      <c r="N212" s="244"/>
      <c r="O212" s="244"/>
    </row>
    <row r="213" spans="1:15">
      <c r="A213" s="242"/>
      <c r="B213" s="243" t="s">
        <v>2791</v>
      </c>
      <c r="C213" s="244" t="s">
        <v>2777</v>
      </c>
      <c r="D213" s="245"/>
      <c r="E213" s="244"/>
      <c r="F213" s="244"/>
      <c r="G213" s="244"/>
      <c r="H213" s="245" t="s">
        <v>2778</v>
      </c>
      <c r="I213" s="244">
        <v>25</v>
      </c>
      <c r="J213" s="244">
        <v>135</v>
      </c>
      <c r="K213" s="246">
        <v>5884</v>
      </c>
      <c r="L213" s="244"/>
      <c r="M213" s="244" t="s">
        <v>2544</v>
      </c>
      <c r="N213" s="244"/>
      <c r="O213" s="244"/>
    </row>
    <row r="214" spans="1:15">
      <c r="A214" s="242"/>
      <c r="B214" s="243" t="s">
        <v>2792</v>
      </c>
      <c r="C214" s="244" t="s">
        <v>2777</v>
      </c>
      <c r="D214" s="245"/>
      <c r="E214" s="244"/>
      <c r="F214" s="244"/>
      <c r="G214" s="244"/>
      <c r="H214" s="245" t="s">
        <v>2778</v>
      </c>
      <c r="I214" s="244">
        <v>47</v>
      </c>
      <c r="J214" s="244">
        <v>57</v>
      </c>
      <c r="K214" s="246">
        <v>22400.400000000001</v>
      </c>
      <c r="L214" s="244"/>
      <c r="M214" s="244" t="s">
        <v>2544</v>
      </c>
      <c r="N214" s="244"/>
      <c r="O214" s="244"/>
    </row>
    <row r="215" spans="1:15">
      <c r="A215" s="242"/>
      <c r="B215" s="243" t="s">
        <v>2742</v>
      </c>
      <c r="C215" s="244" t="s">
        <v>2777</v>
      </c>
      <c r="D215" s="245"/>
      <c r="E215" s="244"/>
      <c r="F215" s="244"/>
      <c r="G215" s="244"/>
      <c r="H215" s="245" t="s">
        <v>2778</v>
      </c>
      <c r="I215" s="244">
        <v>47</v>
      </c>
      <c r="J215" s="244">
        <v>159</v>
      </c>
      <c r="K215" s="246">
        <v>8992.6</v>
      </c>
      <c r="L215" s="244"/>
      <c r="M215" s="244" t="s">
        <v>2544</v>
      </c>
      <c r="N215" s="244"/>
      <c r="O215" s="244"/>
    </row>
    <row r="216" spans="1:15">
      <c r="A216" s="242"/>
      <c r="B216" s="243" t="s">
        <v>2604</v>
      </c>
      <c r="C216" s="244" t="s">
        <v>2777</v>
      </c>
      <c r="D216" s="245"/>
      <c r="E216" s="244"/>
      <c r="F216" s="244"/>
      <c r="G216" s="244"/>
      <c r="H216" s="245" t="s">
        <v>2778</v>
      </c>
      <c r="I216" s="244">
        <v>0</v>
      </c>
      <c r="J216" s="244">
        <v>0</v>
      </c>
      <c r="K216" s="246">
        <v>2135400</v>
      </c>
      <c r="L216" s="244"/>
      <c r="M216" s="244" t="s">
        <v>2544</v>
      </c>
      <c r="N216" s="244"/>
      <c r="O216" s="244"/>
    </row>
    <row r="217" spans="1:15">
      <c r="A217" s="242"/>
      <c r="B217" s="243" t="s">
        <v>2795</v>
      </c>
      <c r="C217" s="244" t="s">
        <v>2793</v>
      </c>
      <c r="D217" s="245"/>
      <c r="E217" s="244"/>
      <c r="F217" s="244"/>
      <c r="G217" s="244"/>
      <c r="H217" s="245" t="s">
        <v>2794</v>
      </c>
      <c r="I217" s="244">
        <v>9</v>
      </c>
      <c r="J217" s="244">
        <v>9</v>
      </c>
      <c r="K217" s="246">
        <v>113283</v>
      </c>
      <c r="L217" s="244"/>
      <c r="M217" s="244" t="s">
        <v>2575</v>
      </c>
      <c r="N217" s="244"/>
      <c r="O217" s="244"/>
    </row>
    <row r="218" spans="1:15">
      <c r="A218" s="242"/>
      <c r="B218" s="243" t="s">
        <v>2796</v>
      </c>
      <c r="C218" s="244" t="s">
        <v>2793</v>
      </c>
      <c r="D218" s="245"/>
      <c r="E218" s="244"/>
      <c r="F218" s="244"/>
      <c r="G218" s="244"/>
      <c r="H218" s="245" t="s">
        <v>2794</v>
      </c>
      <c r="I218" s="244">
        <v>6</v>
      </c>
      <c r="J218" s="244">
        <v>17</v>
      </c>
      <c r="K218" s="246">
        <v>248.7</v>
      </c>
      <c r="L218" s="244"/>
      <c r="M218" s="244" t="s">
        <v>2544</v>
      </c>
      <c r="N218" s="244"/>
      <c r="O218" s="244"/>
    </row>
    <row r="219" spans="1:15">
      <c r="A219" s="242"/>
      <c r="B219" s="243" t="s">
        <v>2797</v>
      </c>
      <c r="C219" s="244" t="s">
        <v>2542</v>
      </c>
      <c r="D219" s="245"/>
      <c r="E219" s="244"/>
      <c r="F219" s="244"/>
      <c r="G219" s="244"/>
      <c r="H219" s="245" t="s">
        <v>2794</v>
      </c>
      <c r="I219" s="244">
        <v>2</v>
      </c>
      <c r="J219" s="244">
        <v>74</v>
      </c>
      <c r="K219" s="246">
        <v>800</v>
      </c>
      <c r="L219" s="244"/>
      <c r="M219" s="244" t="s">
        <v>2544</v>
      </c>
      <c r="N219" s="244"/>
      <c r="O219" s="244"/>
    </row>
    <row r="220" spans="1:15">
      <c r="A220" s="242"/>
      <c r="B220" s="243" t="s">
        <v>2798</v>
      </c>
      <c r="C220" s="244" t="s">
        <v>2793</v>
      </c>
      <c r="D220" s="245"/>
      <c r="E220" s="244"/>
      <c r="F220" s="244"/>
      <c r="G220" s="244"/>
      <c r="H220" s="245" t="s">
        <v>2794</v>
      </c>
      <c r="I220" s="244">
        <v>10</v>
      </c>
      <c r="J220" s="244">
        <v>63</v>
      </c>
      <c r="K220" s="246">
        <v>4585</v>
      </c>
      <c r="L220" s="244"/>
      <c r="M220" s="244" t="s">
        <v>2544</v>
      </c>
      <c r="N220" s="244"/>
      <c r="O220" s="244"/>
    </row>
    <row r="221" spans="1:15">
      <c r="A221" s="242"/>
      <c r="B221" s="243" t="s">
        <v>2801</v>
      </c>
      <c r="C221" s="244" t="s">
        <v>2799</v>
      </c>
      <c r="D221" s="245"/>
      <c r="E221" s="244"/>
      <c r="F221" s="244"/>
      <c r="G221" s="244"/>
      <c r="H221" s="245" t="s">
        <v>2794</v>
      </c>
      <c r="I221" s="244">
        <v>27</v>
      </c>
      <c r="J221" s="244" t="s">
        <v>2800</v>
      </c>
      <c r="K221" s="246">
        <v>9675</v>
      </c>
      <c r="L221" s="244"/>
      <c r="M221" s="244" t="s">
        <v>2544</v>
      </c>
      <c r="N221" s="244"/>
      <c r="O221" s="244"/>
    </row>
    <row r="222" spans="1:15">
      <c r="A222" s="242"/>
      <c r="B222" s="243" t="s">
        <v>2802</v>
      </c>
      <c r="C222" s="244" t="s">
        <v>2542</v>
      </c>
      <c r="D222" s="245"/>
      <c r="E222" s="244"/>
      <c r="F222" s="244"/>
      <c r="G222" s="244"/>
      <c r="H222" s="245" t="s">
        <v>2794</v>
      </c>
      <c r="I222" s="244">
        <v>12</v>
      </c>
      <c r="J222" s="244">
        <v>59</v>
      </c>
      <c r="K222" s="246">
        <v>5000</v>
      </c>
      <c r="L222" s="244"/>
      <c r="M222" s="244" t="s">
        <v>2544</v>
      </c>
      <c r="N222" s="244"/>
      <c r="O222" s="244"/>
    </row>
    <row r="223" spans="1:15">
      <c r="A223" s="242"/>
      <c r="B223" s="243" t="s">
        <v>2803</v>
      </c>
      <c r="C223" s="244" t="s">
        <v>2793</v>
      </c>
      <c r="D223" s="245"/>
      <c r="E223" s="244"/>
      <c r="F223" s="244"/>
      <c r="G223" s="244"/>
      <c r="H223" s="245" t="s">
        <v>2794</v>
      </c>
      <c r="I223" s="244">
        <v>12</v>
      </c>
      <c r="J223" s="244">
        <v>39</v>
      </c>
      <c r="K223" s="246">
        <v>4159.8999999999996</v>
      </c>
      <c r="L223" s="244"/>
      <c r="M223" s="244" t="s">
        <v>2544</v>
      </c>
      <c r="N223" s="244"/>
      <c r="O223" s="244"/>
    </row>
    <row r="224" spans="1:15">
      <c r="A224" s="242"/>
      <c r="B224" s="243" t="s">
        <v>2805</v>
      </c>
      <c r="C224" s="244" t="s">
        <v>2793</v>
      </c>
      <c r="D224" s="245"/>
      <c r="E224" s="244"/>
      <c r="F224" s="244"/>
      <c r="G224" s="244"/>
      <c r="H224" s="245" t="s">
        <v>2794</v>
      </c>
      <c r="I224" s="244">
        <v>27</v>
      </c>
      <c r="J224" s="244" t="s">
        <v>2804</v>
      </c>
      <c r="K224" s="246">
        <v>730</v>
      </c>
      <c r="L224" s="244"/>
      <c r="M224" s="244" t="s">
        <v>2544</v>
      </c>
      <c r="N224" s="244"/>
      <c r="O224" s="244"/>
    </row>
    <row r="225" spans="1:15">
      <c r="A225" s="242"/>
      <c r="B225" s="243" t="s">
        <v>2807</v>
      </c>
      <c r="C225" s="244" t="s">
        <v>2793</v>
      </c>
      <c r="D225" s="245"/>
      <c r="E225" s="244"/>
      <c r="F225" s="244"/>
      <c r="G225" s="244"/>
      <c r="H225" s="245" t="s">
        <v>2794</v>
      </c>
      <c r="I225" s="244" t="s">
        <v>2806</v>
      </c>
      <c r="J225" s="244">
        <v>81184</v>
      </c>
      <c r="K225" s="246">
        <v>20295</v>
      </c>
      <c r="L225" s="244"/>
      <c r="M225" s="244" t="s">
        <v>2544</v>
      </c>
      <c r="N225" s="244"/>
      <c r="O225" s="244"/>
    </row>
    <row r="226" spans="1:15">
      <c r="A226" s="242"/>
      <c r="B226" s="243" t="s">
        <v>2440</v>
      </c>
      <c r="C226" s="244" t="s">
        <v>2793</v>
      </c>
      <c r="D226" s="245"/>
      <c r="E226" s="244"/>
      <c r="F226" s="244"/>
      <c r="G226" s="244"/>
      <c r="H226" s="245" t="s">
        <v>2794</v>
      </c>
      <c r="I226" s="244">
        <v>12</v>
      </c>
      <c r="J226" s="244">
        <v>64</v>
      </c>
      <c r="K226" s="246">
        <v>17752.2</v>
      </c>
      <c r="L226" s="244"/>
      <c r="M226" s="244" t="s">
        <v>2544</v>
      </c>
      <c r="N226" s="244"/>
      <c r="O226" s="244"/>
    </row>
    <row r="227" spans="1:15">
      <c r="A227" s="242"/>
      <c r="B227" s="243" t="s">
        <v>2715</v>
      </c>
      <c r="C227" s="244" t="s">
        <v>2793</v>
      </c>
      <c r="D227" s="245"/>
      <c r="E227" s="244"/>
      <c r="F227" s="244"/>
      <c r="G227" s="244"/>
      <c r="H227" s="245" t="s">
        <v>2794</v>
      </c>
      <c r="I227" s="244">
        <v>27</v>
      </c>
      <c r="J227" s="244" t="s">
        <v>2808</v>
      </c>
      <c r="K227" s="246">
        <v>1680</v>
      </c>
      <c r="L227" s="244"/>
      <c r="M227" s="244" t="s">
        <v>2544</v>
      </c>
      <c r="N227" s="244"/>
      <c r="O227" s="244"/>
    </row>
    <row r="228" spans="1:15">
      <c r="A228" s="242"/>
      <c r="B228" s="243" t="s">
        <v>2810</v>
      </c>
      <c r="C228" s="244" t="s">
        <v>2793</v>
      </c>
      <c r="D228" s="245"/>
      <c r="E228" s="244"/>
      <c r="F228" s="244"/>
      <c r="G228" s="244"/>
      <c r="H228" s="245" t="s">
        <v>2794</v>
      </c>
      <c r="I228" s="244">
        <v>12</v>
      </c>
      <c r="J228" s="244" t="s">
        <v>2809</v>
      </c>
      <c r="K228" s="246">
        <v>3336.2</v>
      </c>
      <c r="L228" s="244"/>
      <c r="M228" s="244" t="s">
        <v>2544</v>
      </c>
      <c r="N228" s="244"/>
      <c r="O228" s="244"/>
    </row>
    <row r="229" spans="1:15">
      <c r="A229" s="242"/>
      <c r="B229" s="243" t="s">
        <v>2811</v>
      </c>
      <c r="C229" s="244" t="s">
        <v>2793</v>
      </c>
      <c r="D229" s="245"/>
      <c r="E229" s="244"/>
      <c r="F229" s="244"/>
      <c r="G229" s="244"/>
      <c r="H229" s="245" t="s">
        <v>2794</v>
      </c>
      <c r="I229" s="244">
        <v>39</v>
      </c>
      <c r="J229" s="244">
        <v>494</v>
      </c>
      <c r="K229" s="246">
        <v>5774</v>
      </c>
      <c r="L229" s="244"/>
      <c r="M229" s="244" t="s">
        <v>2575</v>
      </c>
      <c r="N229" s="244"/>
      <c r="O229" s="244"/>
    </row>
    <row r="230" spans="1:15">
      <c r="A230" s="242"/>
      <c r="B230" s="243" t="s">
        <v>2813</v>
      </c>
      <c r="C230" s="244" t="s">
        <v>2793</v>
      </c>
      <c r="D230" s="245"/>
      <c r="E230" s="244"/>
      <c r="F230" s="244"/>
      <c r="G230" s="244"/>
      <c r="H230" s="245" t="s">
        <v>2794</v>
      </c>
      <c r="I230" s="244">
        <v>27</v>
      </c>
      <c r="J230" s="244" t="s">
        <v>2812</v>
      </c>
      <c r="K230" s="246">
        <v>575</v>
      </c>
      <c r="L230" s="244"/>
      <c r="M230" s="244" t="s">
        <v>2544</v>
      </c>
      <c r="N230" s="244"/>
      <c r="O230" s="244"/>
    </row>
    <row r="231" spans="1:15">
      <c r="A231" s="242"/>
      <c r="B231" s="243" t="s">
        <v>2814</v>
      </c>
      <c r="C231" s="244" t="s">
        <v>2793</v>
      </c>
      <c r="D231" s="245"/>
      <c r="E231" s="244"/>
      <c r="F231" s="244"/>
      <c r="G231" s="244"/>
      <c r="H231" s="245" t="s">
        <v>2794</v>
      </c>
      <c r="I231" s="244">
        <v>10</v>
      </c>
      <c r="J231" s="244">
        <v>3</v>
      </c>
      <c r="K231" s="246">
        <v>399300</v>
      </c>
      <c r="L231" s="244"/>
      <c r="M231" s="244" t="s">
        <v>2575</v>
      </c>
      <c r="N231" s="244"/>
      <c r="O231" s="244"/>
    </row>
    <row r="232" spans="1:15">
      <c r="A232" s="242"/>
      <c r="B232" s="243" t="s">
        <v>2815</v>
      </c>
      <c r="C232" s="244" t="s">
        <v>2793</v>
      </c>
      <c r="D232" s="245"/>
      <c r="E232" s="244"/>
      <c r="F232" s="244"/>
      <c r="G232" s="244"/>
      <c r="H232" s="245" t="s">
        <v>2794</v>
      </c>
      <c r="I232" s="244">
        <v>10</v>
      </c>
      <c r="J232" s="244">
        <v>87</v>
      </c>
      <c r="K232" s="246">
        <v>13145</v>
      </c>
      <c r="L232" s="244"/>
      <c r="M232" s="244" t="s">
        <v>2544</v>
      </c>
      <c r="N232" s="244"/>
      <c r="O232" s="244"/>
    </row>
    <row r="233" spans="1:15">
      <c r="A233" s="242"/>
      <c r="B233" s="243" t="s">
        <v>2816</v>
      </c>
      <c r="C233" s="244" t="s">
        <v>2793</v>
      </c>
      <c r="D233" s="245"/>
      <c r="E233" s="244"/>
      <c r="F233" s="244"/>
      <c r="G233" s="244"/>
      <c r="H233" s="245" t="s">
        <v>2794</v>
      </c>
      <c r="I233" s="244">
        <v>10</v>
      </c>
      <c r="J233" s="244">
        <v>56</v>
      </c>
      <c r="K233" s="246">
        <v>8578</v>
      </c>
      <c r="L233" s="244"/>
      <c r="M233" s="244" t="s">
        <v>2544</v>
      </c>
      <c r="N233" s="244"/>
      <c r="O233" s="244"/>
    </row>
    <row r="234" spans="1:15">
      <c r="A234" s="242"/>
      <c r="B234" s="243" t="s">
        <v>2604</v>
      </c>
      <c r="C234" s="244" t="s">
        <v>2793</v>
      </c>
      <c r="D234" s="245"/>
      <c r="E234" s="244"/>
      <c r="F234" s="244"/>
      <c r="G234" s="244"/>
      <c r="H234" s="245" t="s">
        <v>2794</v>
      </c>
      <c r="I234" s="244">
        <v>0</v>
      </c>
      <c r="J234" s="244">
        <v>0</v>
      </c>
      <c r="K234" s="246">
        <v>3217700</v>
      </c>
      <c r="L234" s="244"/>
      <c r="M234" s="244" t="s">
        <v>2544</v>
      </c>
      <c r="N234" s="244"/>
      <c r="O234" s="244"/>
    </row>
    <row r="235" spans="1:15" ht="16.5">
      <c r="A235" s="242"/>
      <c r="B235" s="243" t="s">
        <v>2819</v>
      </c>
      <c r="C235" s="244" t="s">
        <v>2817</v>
      </c>
      <c r="D235" s="245"/>
      <c r="E235" s="244"/>
      <c r="F235" s="244"/>
      <c r="G235" s="244"/>
      <c r="H235" s="245" t="s">
        <v>2818</v>
      </c>
      <c r="I235" s="244">
        <v>13</v>
      </c>
      <c r="J235" s="244">
        <v>134</v>
      </c>
      <c r="K235" s="246">
        <v>182</v>
      </c>
      <c r="L235" s="244"/>
      <c r="M235" s="244" t="s">
        <v>2544</v>
      </c>
      <c r="N235" s="247" t="s">
        <v>2864</v>
      </c>
      <c r="O235" s="244"/>
    </row>
    <row r="236" spans="1:15">
      <c r="A236" s="242"/>
      <c r="B236" s="243" t="s">
        <v>2820</v>
      </c>
      <c r="C236" s="244" t="s">
        <v>2817</v>
      </c>
      <c r="D236" s="245"/>
      <c r="E236" s="244"/>
      <c r="F236" s="244"/>
      <c r="G236" s="244"/>
      <c r="H236" s="245" t="s">
        <v>2818</v>
      </c>
      <c r="I236" s="244">
        <v>3</v>
      </c>
      <c r="J236" s="244">
        <v>304</v>
      </c>
      <c r="K236" s="246">
        <v>713</v>
      </c>
      <c r="L236" s="244"/>
      <c r="M236" s="244" t="s">
        <v>2544</v>
      </c>
      <c r="N236" s="244"/>
      <c r="O236" s="244"/>
    </row>
    <row r="237" spans="1:15">
      <c r="A237" s="242"/>
      <c r="B237" s="243" t="s">
        <v>2821</v>
      </c>
      <c r="C237" s="244" t="s">
        <v>2817</v>
      </c>
      <c r="D237" s="245"/>
      <c r="E237" s="244"/>
      <c r="F237" s="244"/>
      <c r="G237" s="244"/>
      <c r="H237" s="245" t="s">
        <v>2818</v>
      </c>
      <c r="I237" s="244">
        <v>19</v>
      </c>
      <c r="J237" s="244">
        <v>577</v>
      </c>
      <c r="K237" s="246">
        <v>836</v>
      </c>
      <c r="L237" s="244"/>
      <c r="M237" s="244" t="s">
        <v>2544</v>
      </c>
      <c r="N237" s="244"/>
      <c r="O237" s="244"/>
    </row>
    <row r="238" spans="1:15">
      <c r="A238" s="242"/>
      <c r="B238" s="243" t="s">
        <v>2822</v>
      </c>
      <c r="C238" s="244" t="s">
        <v>2542</v>
      </c>
      <c r="D238" s="245"/>
      <c r="E238" s="244"/>
      <c r="F238" s="244"/>
      <c r="G238" s="244"/>
      <c r="H238" s="245" t="s">
        <v>2818</v>
      </c>
      <c r="I238" s="244">
        <v>13</v>
      </c>
      <c r="J238" s="244">
        <v>0</v>
      </c>
      <c r="K238" s="246">
        <v>10000</v>
      </c>
      <c r="L238" s="244"/>
      <c r="M238" s="244" t="s">
        <v>2544</v>
      </c>
      <c r="N238" s="244"/>
      <c r="O238" s="244"/>
    </row>
    <row r="239" spans="1:15">
      <c r="A239" s="242"/>
      <c r="B239" s="243" t="s">
        <v>2823</v>
      </c>
      <c r="C239" s="244" t="s">
        <v>2542</v>
      </c>
      <c r="D239" s="245"/>
      <c r="E239" s="244"/>
      <c r="F239" s="244"/>
      <c r="G239" s="244"/>
      <c r="H239" s="245" t="s">
        <v>2818</v>
      </c>
      <c r="I239" s="244">
        <v>26</v>
      </c>
      <c r="J239" s="244">
        <v>134</v>
      </c>
      <c r="K239" s="246">
        <v>984</v>
      </c>
      <c r="L239" s="244"/>
      <c r="M239" s="244" t="s">
        <v>2544</v>
      </c>
      <c r="N239" s="244"/>
      <c r="O239" s="244"/>
    </row>
    <row r="240" spans="1:15">
      <c r="A240" s="242"/>
      <c r="B240" s="243" t="s">
        <v>2824</v>
      </c>
      <c r="C240" s="244" t="s">
        <v>2817</v>
      </c>
      <c r="D240" s="245"/>
      <c r="E240" s="244"/>
      <c r="F240" s="244"/>
      <c r="G240" s="244"/>
      <c r="H240" s="245" t="s">
        <v>2818</v>
      </c>
      <c r="I240" s="244">
        <v>13</v>
      </c>
      <c r="J240" s="244">
        <v>229</v>
      </c>
      <c r="K240" s="246">
        <v>4405</v>
      </c>
      <c r="L240" s="244"/>
      <c r="M240" s="244" t="s">
        <v>2544</v>
      </c>
      <c r="N240" s="244"/>
      <c r="O240" s="244"/>
    </row>
    <row r="241" spans="1:15" ht="16.5">
      <c r="A241" s="242"/>
      <c r="B241" s="243" t="s">
        <v>2825</v>
      </c>
      <c r="C241" s="244" t="s">
        <v>2817</v>
      </c>
      <c r="D241" s="245"/>
      <c r="E241" s="244"/>
      <c r="F241" s="244"/>
      <c r="G241" s="244"/>
      <c r="H241" s="245" t="s">
        <v>2818</v>
      </c>
      <c r="I241" s="244">
        <v>2</v>
      </c>
      <c r="J241" s="244">
        <v>162</v>
      </c>
      <c r="K241" s="248">
        <v>4887</v>
      </c>
      <c r="L241" s="244"/>
      <c r="M241" s="244" t="s">
        <v>2575</v>
      </c>
      <c r="N241" s="247" t="s">
        <v>2865</v>
      </c>
      <c r="O241" s="244"/>
    </row>
    <row r="242" spans="1:15" ht="16.5">
      <c r="A242" s="242"/>
      <c r="B242" s="243" t="s">
        <v>2825</v>
      </c>
      <c r="C242" s="244" t="s">
        <v>2817</v>
      </c>
      <c r="D242" s="245"/>
      <c r="E242" s="244"/>
      <c r="F242" s="244"/>
      <c r="G242" s="244"/>
      <c r="H242" s="245" t="s">
        <v>2818</v>
      </c>
      <c r="I242" s="244">
        <v>6</v>
      </c>
      <c r="J242" s="244">
        <v>33</v>
      </c>
      <c r="K242" s="248">
        <v>199800</v>
      </c>
      <c r="L242" s="244"/>
      <c r="M242" s="244" t="s">
        <v>2575</v>
      </c>
      <c r="N242" s="247" t="s">
        <v>2865</v>
      </c>
      <c r="O242" s="244"/>
    </row>
    <row r="243" spans="1:15">
      <c r="A243" s="242"/>
      <c r="B243" s="243" t="s">
        <v>2826</v>
      </c>
      <c r="C243" s="244" t="s">
        <v>2817</v>
      </c>
      <c r="D243" s="245"/>
      <c r="E243" s="244"/>
      <c r="F243" s="244"/>
      <c r="G243" s="244"/>
      <c r="H243" s="245" t="s">
        <v>2818</v>
      </c>
      <c r="I243" s="244">
        <v>13</v>
      </c>
      <c r="J243" s="244">
        <v>41</v>
      </c>
      <c r="K243" s="246">
        <v>5579.1</v>
      </c>
      <c r="L243" s="244"/>
      <c r="M243" s="244" t="s">
        <v>2544</v>
      </c>
      <c r="N243" s="244"/>
      <c r="O243" s="244"/>
    </row>
    <row r="244" spans="1:15">
      <c r="A244" s="242"/>
      <c r="B244" s="243" t="s">
        <v>2827</v>
      </c>
      <c r="C244" s="244" t="s">
        <v>2817</v>
      </c>
      <c r="D244" s="245"/>
      <c r="E244" s="244"/>
      <c r="F244" s="244"/>
      <c r="G244" s="244"/>
      <c r="H244" s="245" t="s">
        <v>2818</v>
      </c>
      <c r="I244" s="244">
        <v>13</v>
      </c>
      <c r="J244" s="244">
        <v>0</v>
      </c>
      <c r="K244" s="246">
        <v>1500</v>
      </c>
      <c r="L244" s="244"/>
      <c r="M244" s="244" t="s">
        <v>2544</v>
      </c>
      <c r="N244" s="244"/>
      <c r="O244" s="244"/>
    </row>
    <row r="245" spans="1:15" ht="16.5">
      <c r="A245" s="242"/>
      <c r="B245" s="243" t="s">
        <v>2829</v>
      </c>
      <c r="C245" s="244" t="s">
        <v>2817</v>
      </c>
      <c r="D245" s="245"/>
      <c r="E245" s="244"/>
      <c r="F245" s="244"/>
      <c r="G245" s="244"/>
      <c r="H245" s="245" t="s">
        <v>2818</v>
      </c>
      <c r="I245" s="244">
        <v>12</v>
      </c>
      <c r="J245" s="244" t="s">
        <v>2828</v>
      </c>
      <c r="K245" s="248">
        <v>83023</v>
      </c>
      <c r="L245" s="244"/>
      <c r="M245" s="244" t="s">
        <v>2575</v>
      </c>
      <c r="N245" s="247" t="s">
        <v>2865</v>
      </c>
      <c r="O245" s="244"/>
    </row>
    <row r="246" spans="1:15">
      <c r="A246" s="242"/>
      <c r="B246" s="243" t="s">
        <v>2830</v>
      </c>
      <c r="C246" s="244" t="s">
        <v>2817</v>
      </c>
      <c r="D246" s="245"/>
      <c r="E246" s="244"/>
      <c r="F246" s="244"/>
      <c r="G246" s="244"/>
      <c r="H246" s="245" t="s">
        <v>2818</v>
      </c>
      <c r="I246" s="244">
        <v>13</v>
      </c>
      <c r="J246" s="244">
        <v>432</v>
      </c>
      <c r="K246" s="246">
        <v>4777.1000000000004</v>
      </c>
      <c r="L246" s="244"/>
      <c r="M246" s="244" t="s">
        <v>2544</v>
      </c>
      <c r="N246" s="244"/>
      <c r="O246" s="244"/>
    </row>
    <row r="247" spans="1:15">
      <c r="A247" s="242"/>
      <c r="B247" s="243" t="s">
        <v>2831</v>
      </c>
      <c r="C247" s="244" t="s">
        <v>2817</v>
      </c>
      <c r="D247" s="245"/>
      <c r="E247" s="244"/>
      <c r="F247" s="244"/>
      <c r="G247" s="244"/>
      <c r="H247" s="245" t="s">
        <v>2818</v>
      </c>
      <c r="I247" s="244">
        <v>13</v>
      </c>
      <c r="J247" s="244">
        <v>41</v>
      </c>
      <c r="K247" s="246">
        <v>1576</v>
      </c>
      <c r="L247" s="244"/>
      <c r="M247" s="244" t="s">
        <v>2544</v>
      </c>
      <c r="N247" s="244"/>
      <c r="O247" s="244"/>
    </row>
    <row r="248" spans="1:15">
      <c r="A248" s="242"/>
      <c r="B248" s="243" t="s">
        <v>2832</v>
      </c>
      <c r="C248" s="244" t="s">
        <v>2817</v>
      </c>
      <c r="D248" s="245"/>
      <c r="E248" s="244"/>
      <c r="F248" s="244"/>
      <c r="G248" s="244"/>
      <c r="H248" s="245" t="s">
        <v>2818</v>
      </c>
      <c r="I248" s="244" t="s">
        <v>822</v>
      </c>
      <c r="J248" s="244">
        <v>0</v>
      </c>
      <c r="K248" s="246">
        <v>14000</v>
      </c>
      <c r="L248" s="244"/>
      <c r="M248" s="244" t="s">
        <v>2544</v>
      </c>
      <c r="N248" s="244"/>
      <c r="O248" s="244"/>
    </row>
    <row r="249" spans="1:15">
      <c r="A249" s="242"/>
      <c r="B249" s="243" t="s">
        <v>2833</v>
      </c>
      <c r="C249" s="244" t="s">
        <v>2817</v>
      </c>
      <c r="D249" s="245"/>
      <c r="E249" s="244"/>
      <c r="F249" s="244"/>
      <c r="G249" s="244"/>
      <c r="H249" s="245" t="s">
        <v>2818</v>
      </c>
      <c r="I249" s="244">
        <v>19</v>
      </c>
      <c r="J249" s="244">
        <v>0</v>
      </c>
      <c r="K249" s="246">
        <v>10440</v>
      </c>
      <c r="L249" s="244"/>
      <c r="M249" s="244" t="s">
        <v>2544</v>
      </c>
      <c r="N249" s="244"/>
      <c r="O249" s="244"/>
    </row>
    <row r="250" spans="1:15" ht="16.5">
      <c r="A250" s="242"/>
      <c r="B250" s="243" t="s">
        <v>2650</v>
      </c>
      <c r="C250" s="244" t="s">
        <v>2817</v>
      </c>
      <c r="D250" s="245"/>
      <c r="E250" s="244"/>
      <c r="F250" s="244"/>
      <c r="G250" s="244"/>
      <c r="H250" s="245" t="s">
        <v>2818</v>
      </c>
      <c r="I250" s="244">
        <v>0</v>
      </c>
      <c r="J250" s="244">
        <v>0</v>
      </c>
      <c r="K250" s="248">
        <v>30100</v>
      </c>
      <c r="L250" s="244"/>
      <c r="M250" s="244" t="s">
        <v>2544</v>
      </c>
      <c r="N250" s="247" t="s">
        <v>2865</v>
      </c>
      <c r="O250" s="244"/>
    </row>
    <row r="251" spans="1:15">
      <c r="A251" s="242"/>
      <c r="B251" s="243" t="s">
        <v>2835</v>
      </c>
      <c r="C251" s="244" t="s">
        <v>2542</v>
      </c>
      <c r="D251" s="245"/>
      <c r="E251" s="244"/>
      <c r="F251" s="244"/>
      <c r="G251" s="244"/>
      <c r="H251" s="245" t="s">
        <v>2834</v>
      </c>
      <c r="I251" s="244">
        <v>4</v>
      </c>
      <c r="J251" s="244">
        <v>13</v>
      </c>
      <c r="K251" s="246">
        <v>3706</v>
      </c>
      <c r="L251" s="244"/>
      <c r="M251" s="244" t="s">
        <v>2544</v>
      </c>
      <c r="N251" s="244"/>
      <c r="O251" s="244"/>
    </row>
    <row r="252" spans="1:15">
      <c r="A252" s="242"/>
      <c r="B252" s="243" t="s">
        <v>2837</v>
      </c>
      <c r="C252" s="244" t="s">
        <v>2836</v>
      </c>
      <c r="D252" s="245"/>
      <c r="E252" s="244"/>
      <c r="F252" s="244"/>
      <c r="G252" s="244"/>
      <c r="H252" s="245" t="s">
        <v>2834</v>
      </c>
      <c r="I252" s="244">
        <v>14</v>
      </c>
      <c r="J252" s="244">
        <v>40</v>
      </c>
      <c r="K252" s="246">
        <v>2044</v>
      </c>
      <c r="L252" s="244"/>
      <c r="M252" s="244" t="s">
        <v>2544</v>
      </c>
      <c r="N252" s="244"/>
      <c r="O252" s="244"/>
    </row>
    <row r="253" spans="1:15">
      <c r="A253" s="242"/>
      <c r="B253" s="243" t="s">
        <v>2838</v>
      </c>
      <c r="C253" s="244" t="s">
        <v>2542</v>
      </c>
      <c r="D253" s="245"/>
      <c r="E253" s="244"/>
      <c r="F253" s="244"/>
      <c r="G253" s="244"/>
      <c r="H253" s="245" t="s">
        <v>2834</v>
      </c>
      <c r="I253" s="244">
        <v>16</v>
      </c>
      <c r="J253" s="244">
        <v>27</v>
      </c>
      <c r="K253" s="246">
        <v>11183</v>
      </c>
      <c r="L253" s="244"/>
      <c r="M253" s="244" t="s">
        <v>2544</v>
      </c>
      <c r="N253" s="244"/>
      <c r="O253" s="244"/>
    </row>
    <row r="254" spans="1:15">
      <c r="A254" s="242"/>
      <c r="B254" s="243" t="s">
        <v>2840</v>
      </c>
      <c r="C254" s="244" t="s">
        <v>2836</v>
      </c>
      <c r="D254" s="245"/>
      <c r="E254" s="244"/>
      <c r="F254" s="244"/>
      <c r="G254" s="244"/>
      <c r="H254" s="245" t="s">
        <v>2834</v>
      </c>
      <c r="I254" s="244">
        <v>27</v>
      </c>
      <c r="J254" s="244" t="s">
        <v>2839</v>
      </c>
      <c r="K254" s="246">
        <v>1486</v>
      </c>
      <c r="L254" s="244"/>
      <c r="M254" s="244" t="s">
        <v>2544</v>
      </c>
      <c r="N254" s="244"/>
      <c r="O254" s="244"/>
    </row>
    <row r="255" spans="1:15">
      <c r="A255" s="242"/>
      <c r="B255" s="243" t="s">
        <v>2841</v>
      </c>
      <c r="C255" s="244" t="s">
        <v>2836</v>
      </c>
      <c r="D255" s="245"/>
      <c r="E255" s="244"/>
      <c r="F255" s="244"/>
      <c r="G255" s="244"/>
      <c r="H255" s="245" t="s">
        <v>2834</v>
      </c>
      <c r="I255" s="244">
        <v>1</v>
      </c>
      <c r="J255" s="244">
        <v>262</v>
      </c>
      <c r="K255" s="246">
        <v>569</v>
      </c>
      <c r="L255" s="244"/>
      <c r="M255" s="244" t="s">
        <v>2544</v>
      </c>
      <c r="N255" s="244"/>
      <c r="O255" s="244"/>
    </row>
    <row r="256" spans="1:15">
      <c r="A256" s="242"/>
      <c r="B256" s="243" t="s">
        <v>2842</v>
      </c>
      <c r="C256" s="244" t="s">
        <v>2542</v>
      </c>
      <c r="D256" s="245"/>
      <c r="E256" s="244"/>
      <c r="F256" s="244"/>
      <c r="G256" s="244"/>
      <c r="H256" s="245" t="s">
        <v>2834</v>
      </c>
      <c r="I256" s="244">
        <v>8</v>
      </c>
      <c r="J256" s="244">
        <v>143</v>
      </c>
      <c r="K256" s="246">
        <v>7285</v>
      </c>
      <c r="L256" s="244"/>
      <c r="M256" s="244" t="s">
        <v>2544</v>
      </c>
      <c r="N256" s="244"/>
      <c r="O256" s="244"/>
    </row>
    <row r="257" spans="1:15">
      <c r="A257" s="242"/>
      <c r="B257" s="243" t="s">
        <v>978</v>
      </c>
      <c r="C257" s="244" t="s">
        <v>2836</v>
      </c>
      <c r="D257" s="245"/>
      <c r="E257" s="244"/>
      <c r="F257" s="244"/>
      <c r="G257" s="244"/>
      <c r="H257" s="245" t="s">
        <v>2834</v>
      </c>
      <c r="I257" s="244">
        <v>15</v>
      </c>
      <c r="J257" s="244" t="s">
        <v>2600</v>
      </c>
      <c r="K257" s="246">
        <v>1689</v>
      </c>
      <c r="L257" s="244"/>
      <c r="M257" s="244" t="s">
        <v>2544</v>
      </c>
      <c r="N257" s="244"/>
      <c r="O257" s="244"/>
    </row>
    <row r="258" spans="1:15">
      <c r="A258" s="242"/>
      <c r="B258" s="243" t="s">
        <v>2715</v>
      </c>
      <c r="C258" s="244" t="s">
        <v>2836</v>
      </c>
      <c r="D258" s="245"/>
      <c r="E258" s="244"/>
      <c r="F258" s="244"/>
      <c r="G258" s="244"/>
      <c r="H258" s="245" t="s">
        <v>2834</v>
      </c>
      <c r="I258" s="244">
        <v>14</v>
      </c>
      <c r="J258" s="244">
        <v>42</v>
      </c>
      <c r="K258" s="246">
        <v>1857</v>
      </c>
      <c r="L258" s="244"/>
      <c r="M258" s="244" t="s">
        <v>2544</v>
      </c>
      <c r="N258" s="244"/>
      <c r="O258" s="244"/>
    </row>
    <row r="259" spans="1:15">
      <c r="A259" s="242"/>
      <c r="B259" s="243" t="s">
        <v>2844</v>
      </c>
      <c r="C259" s="244" t="s">
        <v>2836</v>
      </c>
      <c r="D259" s="245"/>
      <c r="E259" s="244"/>
      <c r="F259" s="244"/>
      <c r="G259" s="244"/>
      <c r="H259" s="245" t="s">
        <v>2834</v>
      </c>
      <c r="I259" s="244">
        <v>14</v>
      </c>
      <c r="J259" s="244" t="s">
        <v>2843</v>
      </c>
      <c r="K259" s="246">
        <v>700</v>
      </c>
      <c r="L259" s="244"/>
      <c r="M259" s="244" t="s">
        <v>2544</v>
      </c>
      <c r="N259" s="244"/>
      <c r="O259" s="244"/>
    </row>
    <row r="260" spans="1:15">
      <c r="A260" s="242"/>
      <c r="B260" s="243" t="s">
        <v>2846</v>
      </c>
      <c r="C260" s="244" t="s">
        <v>2836</v>
      </c>
      <c r="D260" s="245"/>
      <c r="E260" s="244"/>
      <c r="F260" s="244"/>
      <c r="G260" s="244"/>
      <c r="H260" s="245" t="s">
        <v>2834</v>
      </c>
      <c r="I260" s="244">
        <v>14</v>
      </c>
      <c r="J260" s="244" t="s">
        <v>2845</v>
      </c>
      <c r="K260" s="246">
        <v>12061</v>
      </c>
      <c r="L260" s="244"/>
      <c r="M260" s="244" t="s">
        <v>2544</v>
      </c>
      <c r="N260" s="244"/>
      <c r="O260" s="244"/>
    </row>
    <row r="261" spans="1:15">
      <c r="A261" s="242"/>
      <c r="B261" s="243" t="s">
        <v>2847</v>
      </c>
      <c r="C261" s="244" t="s">
        <v>2558</v>
      </c>
      <c r="D261" s="245"/>
      <c r="E261" s="244"/>
      <c r="F261" s="244"/>
      <c r="G261" s="244"/>
      <c r="H261" s="245" t="s">
        <v>2834</v>
      </c>
      <c r="I261" s="244">
        <v>0</v>
      </c>
      <c r="J261" s="244">
        <v>0</v>
      </c>
      <c r="K261" s="246">
        <v>240000</v>
      </c>
      <c r="L261" s="244"/>
      <c r="M261" s="244" t="s">
        <v>2544</v>
      </c>
      <c r="N261" s="244"/>
      <c r="O261" s="244"/>
    </row>
    <row r="262" spans="1:15">
      <c r="A262" s="242"/>
      <c r="B262" s="243" t="s">
        <v>2848</v>
      </c>
      <c r="C262" s="244" t="s">
        <v>2836</v>
      </c>
      <c r="D262" s="245"/>
      <c r="E262" s="244"/>
      <c r="F262" s="244"/>
      <c r="G262" s="244"/>
      <c r="H262" s="245" t="s">
        <v>2834</v>
      </c>
      <c r="I262" s="244">
        <v>14</v>
      </c>
      <c r="J262" s="244">
        <v>41</v>
      </c>
      <c r="K262" s="246">
        <v>11512.2</v>
      </c>
      <c r="L262" s="244"/>
      <c r="M262" s="244" t="s">
        <v>2544</v>
      </c>
      <c r="N262" s="244"/>
      <c r="O262" s="244"/>
    </row>
    <row r="263" spans="1:15">
      <c r="A263" s="242"/>
      <c r="B263" s="243" t="s">
        <v>2656</v>
      </c>
      <c r="C263" s="244" t="s">
        <v>2836</v>
      </c>
      <c r="D263" s="245"/>
      <c r="E263" s="244"/>
      <c r="F263" s="244"/>
      <c r="G263" s="244"/>
      <c r="H263" s="245" t="s">
        <v>2834</v>
      </c>
      <c r="I263" s="244">
        <v>27</v>
      </c>
      <c r="J263" s="244" t="s">
        <v>2849</v>
      </c>
      <c r="K263" s="246">
        <v>2732</v>
      </c>
      <c r="L263" s="244"/>
      <c r="M263" s="244" t="s">
        <v>2544</v>
      </c>
      <c r="N263" s="244"/>
      <c r="O263" s="244"/>
    </row>
    <row r="264" spans="1:15">
      <c r="A264" s="242"/>
      <c r="B264" s="243" t="s">
        <v>2851</v>
      </c>
      <c r="C264" s="244" t="s">
        <v>2836</v>
      </c>
      <c r="D264" s="245"/>
      <c r="E264" s="244"/>
      <c r="F264" s="244"/>
      <c r="G264" s="244"/>
      <c r="H264" s="245" t="s">
        <v>2834</v>
      </c>
      <c r="I264" s="244">
        <v>4</v>
      </c>
      <c r="J264" s="244" t="s">
        <v>2850</v>
      </c>
      <c r="K264" s="246">
        <v>1648</v>
      </c>
      <c r="L264" s="244"/>
      <c r="M264" s="244" t="s">
        <v>2544</v>
      </c>
      <c r="N264" s="244"/>
      <c r="O264" s="244"/>
    </row>
    <row r="265" spans="1:15">
      <c r="A265" s="242"/>
      <c r="B265" s="243" t="s">
        <v>2852</v>
      </c>
      <c r="C265" s="244" t="s">
        <v>2836</v>
      </c>
      <c r="D265" s="245"/>
      <c r="E265" s="244"/>
      <c r="F265" s="244"/>
      <c r="G265" s="244"/>
      <c r="H265" s="245" t="s">
        <v>2834</v>
      </c>
      <c r="I265" s="244">
        <v>16</v>
      </c>
      <c r="J265" s="244">
        <v>274</v>
      </c>
      <c r="K265" s="246">
        <v>470</v>
      </c>
      <c r="L265" s="244"/>
      <c r="M265" s="244" t="s">
        <v>2544</v>
      </c>
      <c r="N265" s="244"/>
      <c r="O265" s="244"/>
    </row>
    <row r="266" spans="1:15">
      <c r="A266" s="242"/>
      <c r="B266" s="243" t="s">
        <v>2853</v>
      </c>
      <c r="C266" s="244" t="s">
        <v>2836</v>
      </c>
      <c r="D266" s="245"/>
      <c r="E266" s="244"/>
      <c r="F266" s="244"/>
      <c r="G266" s="244"/>
      <c r="H266" s="245" t="s">
        <v>2834</v>
      </c>
      <c r="I266" s="244">
        <v>12</v>
      </c>
      <c r="J266" s="244">
        <v>318</v>
      </c>
      <c r="K266" s="246">
        <v>912</v>
      </c>
      <c r="L266" s="244"/>
      <c r="M266" s="244" t="s">
        <v>2544</v>
      </c>
      <c r="N266" s="244"/>
      <c r="O266" s="244"/>
    </row>
    <row r="267" spans="1:15">
      <c r="A267" s="242"/>
      <c r="B267" s="243" t="s">
        <v>1168</v>
      </c>
      <c r="C267" s="244" t="s">
        <v>2836</v>
      </c>
      <c r="D267" s="245"/>
      <c r="E267" s="244"/>
      <c r="F267" s="244"/>
      <c r="G267" s="244"/>
      <c r="H267" s="245" t="s">
        <v>2834</v>
      </c>
      <c r="I267" s="244">
        <v>16</v>
      </c>
      <c r="J267" s="244" t="s">
        <v>2854</v>
      </c>
      <c r="K267" s="246">
        <v>6585</v>
      </c>
      <c r="L267" s="244"/>
      <c r="M267" s="244" t="s">
        <v>2544</v>
      </c>
      <c r="N267" s="244"/>
      <c r="O267" s="244"/>
    </row>
    <row r="268" spans="1:15">
      <c r="A268" s="242"/>
      <c r="B268" s="243" t="s">
        <v>2856</v>
      </c>
      <c r="C268" s="244" t="s">
        <v>2836</v>
      </c>
      <c r="D268" s="245"/>
      <c r="E268" s="244"/>
      <c r="F268" s="244"/>
      <c r="G268" s="244"/>
      <c r="H268" s="245" t="s">
        <v>2834</v>
      </c>
      <c r="I268" s="244">
        <v>14</v>
      </c>
      <c r="J268" s="244" t="s">
        <v>2855</v>
      </c>
      <c r="K268" s="246">
        <v>8659</v>
      </c>
      <c r="L268" s="244"/>
      <c r="M268" s="244" t="s">
        <v>2544</v>
      </c>
      <c r="N268" s="244"/>
      <c r="O268" s="244"/>
    </row>
    <row r="269" spans="1:15">
      <c r="A269" s="242"/>
      <c r="B269" s="243" t="s">
        <v>2857</v>
      </c>
      <c r="C269" s="244" t="s">
        <v>2836</v>
      </c>
      <c r="D269" s="245"/>
      <c r="E269" s="244"/>
      <c r="F269" s="244"/>
      <c r="G269" s="244"/>
      <c r="H269" s="245" t="s">
        <v>2834</v>
      </c>
      <c r="I269" s="244">
        <v>14</v>
      </c>
      <c r="J269" s="244">
        <v>161</v>
      </c>
      <c r="K269" s="246">
        <v>15000</v>
      </c>
      <c r="L269" s="244"/>
      <c r="M269" s="244" t="s">
        <v>2544</v>
      </c>
      <c r="N269" s="244"/>
      <c r="O269" s="244"/>
    </row>
    <row r="270" spans="1:15" ht="25.5">
      <c r="A270" s="242"/>
      <c r="B270" s="243" t="s">
        <v>2860</v>
      </c>
      <c r="C270" s="244" t="s">
        <v>2836</v>
      </c>
      <c r="D270" s="245"/>
      <c r="E270" s="244"/>
      <c r="F270" s="244"/>
      <c r="G270" s="244"/>
      <c r="H270" s="245" t="s">
        <v>2834</v>
      </c>
      <c r="I270" s="244" t="s">
        <v>2858</v>
      </c>
      <c r="J270" s="244" t="s">
        <v>2859</v>
      </c>
      <c r="K270" s="246">
        <v>83273</v>
      </c>
      <c r="L270" s="244"/>
      <c r="M270" s="244" t="s">
        <v>2575</v>
      </c>
      <c r="N270" s="244"/>
      <c r="O270" s="244"/>
    </row>
    <row r="271" spans="1:15">
      <c r="A271" s="242"/>
      <c r="B271" s="243" t="s">
        <v>2862</v>
      </c>
      <c r="C271" s="244" t="s">
        <v>2836</v>
      </c>
      <c r="D271" s="245"/>
      <c r="E271" s="244"/>
      <c r="F271" s="244"/>
      <c r="G271" s="244"/>
      <c r="H271" s="245" t="s">
        <v>2834</v>
      </c>
      <c r="I271" s="244">
        <v>16</v>
      </c>
      <c r="J271" s="244" t="s">
        <v>2861</v>
      </c>
      <c r="K271" s="246">
        <v>1197</v>
      </c>
      <c r="L271" s="244"/>
      <c r="M271" s="244" t="s">
        <v>2544</v>
      </c>
      <c r="N271" s="244"/>
      <c r="O271" s="244"/>
    </row>
    <row r="272" spans="1:15">
      <c r="A272" s="242"/>
      <c r="B272" s="243" t="s">
        <v>2863</v>
      </c>
      <c r="C272" s="244" t="s">
        <v>2836</v>
      </c>
      <c r="D272" s="245"/>
      <c r="E272" s="244"/>
      <c r="F272" s="244"/>
      <c r="G272" s="244"/>
      <c r="H272" s="245" t="s">
        <v>2834</v>
      </c>
      <c r="I272" s="244">
        <v>7</v>
      </c>
      <c r="J272" s="244">
        <v>102193</v>
      </c>
      <c r="K272" s="246">
        <v>9837.7000000000007</v>
      </c>
      <c r="L272" s="244"/>
      <c r="M272" s="244" t="s">
        <v>2544</v>
      </c>
      <c r="N272" s="244"/>
      <c r="O272" s="244"/>
    </row>
    <row r="273" spans="1:15">
      <c r="A273" s="242"/>
      <c r="B273" s="243" t="s">
        <v>2604</v>
      </c>
      <c r="C273" s="244" t="s">
        <v>2836</v>
      </c>
      <c r="D273" s="245"/>
      <c r="E273" s="244"/>
      <c r="F273" s="244"/>
      <c r="G273" s="244"/>
      <c r="H273" s="245" t="s">
        <v>2834</v>
      </c>
      <c r="I273" s="244">
        <v>0</v>
      </c>
      <c r="J273" s="244">
        <v>0</v>
      </c>
      <c r="K273" s="246">
        <v>1315600</v>
      </c>
      <c r="L273" s="244"/>
      <c r="M273" s="244" t="s">
        <v>2544</v>
      </c>
      <c r="N273" s="244"/>
      <c r="O273" s="244"/>
    </row>
    <row r="274" spans="1:15">
      <c r="A274" s="242"/>
      <c r="B274" s="243" t="s">
        <v>2650</v>
      </c>
      <c r="C274" s="244" t="s">
        <v>2836</v>
      </c>
      <c r="D274" s="245"/>
      <c r="E274" s="244"/>
      <c r="F274" s="244"/>
      <c r="G274" s="244"/>
      <c r="H274" s="245" t="s">
        <v>2834</v>
      </c>
      <c r="I274" s="244">
        <v>0</v>
      </c>
      <c r="J274" s="244">
        <v>0</v>
      </c>
      <c r="K274" s="246">
        <v>53400</v>
      </c>
      <c r="L274" s="244"/>
      <c r="M274" s="244" t="s">
        <v>2544</v>
      </c>
      <c r="N274" s="244"/>
      <c r="O274" s="244"/>
    </row>
  </sheetData>
  <autoFilter ref="A9:R274"/>
  <mergeCells count="23">
    <mergeCell ref="A6:O6"/>
    <mergeCell ref="B1:K1"/>
    <mergeCell ref="L1:N1"/>
    <mergeCell ref="B2:K2"/>
    <mergeCell ref="A4:O4"/>
    <mergeCell ref="H5:O5"/>
    <mergeCell ref="M8:M9"/>
    <mergeCell ref="A8:A9"/>
    <mergeCell ref="B8:B9"/>
    <mergeCell ref="C8:C9"/>
    <mergeCell ref="D8:D9"/>
    <mergeCell ref="E8:E9"/>
    <mergeCell ref="F8:F9"/>
    <mergeCell ref="G8:G9"/>
    <mergeCell ref="H8:H9"/>
    <mergeCell ref="I8:J8"/>
    <mergeCell ref="K8:K9"/>
    <mergeCell ref="L8:L9"/>
    <mergeCell ref="N8:N9"/>
    <mergeCell ref="O8:O9"/>
    <mergeCell ref="P8:P9"/>
    <mergeCell ref="Q8:Q9"/>
    <mergeCell ref="R8:R9"/>
  </mergeCells>
  <pageMargins left="0.36" right="0.03" top="0.25" bottom="0.15" header="0.3" footer="0.3"/>
  <pageSetup paperSize="9" scale="60" orientation="landscape"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topLeftCell="A8" zoomScale="85" zoomScaleNormal="85" workbookViewId="0">
      <pane xSplit="3" ySplit="3" topLeftCell="D11" activePane="bottomRight" state="frozen"/>
      <selection activeCell="F22" sqref="F22"/>
      <selection pane="topRight" activeCell="F22" sqref="F22"/>
      <selection pane="bottomLeft" activeCell="F22" sqref="F22"/>
      <selection pane="bottomRight" activeCell="F22" sqref="F22"/>
    </sheetView>
  </sheetViews>
  <sheetFormatPr defaultRowHeight="12.75"/>
  <cols>
    <col min="1" max="1" width="8.85546875" style="1"/>
    <col min="2" max="2" width="5" style="1" customWidth="1"/>
    <col min="3" max="3" width="17.42578125" style="81" customWidth="1"/>
    <col min="4" max="4" width="20.42578125" style="1" bestFit="1" customWidth="1"/>
    <col min="5" max="5" width="17.42578125" style="51" hidden="1" customWidth="1"/>
    <col min="6" max="6" width="17.42578125" style="1" hidden="1" customWidth="1"/>
    <col min="7" max="7" width="12.28515625" style="1" bestFit="1" customWidth="1"/>
    <col min="8" max="8" width="28.42578125" style="1" bestFit="1" customWidth="1"/>
    <col min="9" max="9" width="20.42578125" style="1" customWidth="1"/>
    <col min="10" max="10" width="11.140625" style="1" bestFit="1" customWidth="1"/>
    <col min="11" max="11" width="13.5703125" style="1" bestFit="1" customWidth="1"/>
    <col min="12" max="12" width="16.42578125" style="3" customWidth="1"/>
    <col min="13" max="13" width="39.7109375" style="1" bestFit="1" customWidth="1"/>
    <col min="14" max="14" width="24.5703125" style="1" bestFit="1" customWidth="1"/>
    <col min="15" max="15" width="34.140625" style="1" customWidth="1"/>
    <col min="16" max="16" width="23" style="1" bestFit="1" customWidth="1"/>
    <col min="17" max="17" width="14.42578125" style="1" bestFit="1" customWidth="1"/>
    <col min="18" max="18" width="11.28515625" style="1" bestFit="1" customWidth="1"/>
    <col min="19" max="19" width="27.140625" style="1317" customWidth="1"/>
    <col min="20" max="255" width="9.140625" style="1"/>
    <col min="256" max="256" width="5" style="1" customWidth="1"/>
    <col min="257" max="257" width="17.42578125" style="1" customWidth="1"/>
    <col min="258" max="258" width="12.42578125" style="1" customWidth="1"/>
    <col min="259" max="259" width="8.140625" style="1" customWidth="1"/>
    <col min="260" max="260" width="9.140625" style="1" customWidth="1"/>
    <col min="261" max="261" width="15.42578125" style="1" customWidth="1"/>
    <col min="262" max="262" width="14.42578125" style="1" customWidth="1"/>
    <col min="263" max="263" width="11.140625" style="1" customWidth="1"/>
    <col min="264" max="264" width="23.85546875" style="1" customWidth="1"/>
    <col min="265" max="265" width="23" style="1" customWidth="1"/>
    <col min="266" max="267" width="9.140625" style="1"/>
    <col min="268" max="268" width="14.85546875" style="1" customWidth="1"/>
    <col min="269" max="511" width="9.140625" style="1"/>
    <col min="512" max="512" width="5" style="1" customWidth="1"/>
    <col min="513" max="513" width="17.42578125" style="1" customWidth="1"/>
    <col min="514" max="514" width="12.42578125" style="1" customWidth="1"/>
    <col min="515" max="515" width="8.140625" style="1" customWidth="1"/>
    <col min="516" max="516" width="9.140625" style="1" customWidth="1"/>
    <col min="517" max="517" width="15.42578125" style="1" customWidth="1"/>
    <col min="518" max="518" width="14.42578125" style="1" customWidth="1"/>
    <col min="519" max="519" width="11.140625" style="1" customWidth="1"/>
    <col min="520" max="520" width="23.85546875" style="1" customWidth="1"/>
    <col min="521" max="521" width="23" style="1" customWidth="1"/>
    <col min="522" max="523" width="9.140625" style="1"/>
    <col min="524" max="524" width="14.85546875" style="1" customWidth="1"/>
    <col min="525" max="767" width="9.140625" style="1"/>
    <col min="768" max="768" width="5" style="1" customWidth="1"/>
    <col min="769" max="769" width="17.42578125" style="1" customWidth="1"/>
    <col min="770" max="770" width="12.42578125" style="1" customWidth="1"/>
    <col min="771" max="771" width="8.140625" style="1" customWidth="1"/>
    <col min="772" max="772" width="9.140625" style="1" customWidth="1"/>
    <col min="773" max="773" width="15.42578125" style="1" customWidth="1"/>
    <col min="774" max="774" width="14.42578125" style="1" customWidth="1"/>
    <col min="775" max="775" width="11.140625" style="1" customWidth="1"/>
    <col min="776" max="776" width="23.85546875" style="1" customWidth="1"/>
    <col min="777" max="777" width="23" style="1" customWidth="1"/>
    <col min="778" max="779" width="9.140625" style="1"/>
    <col min="780" max="780" width="14.85546875" style="1" customWidth="1"/>
    <col min="781" max="1023" width="9.140625" style="1"/>
    <col min="1024" max="1024" width="5" style="1" customWidth="1"/>
    <col min="1025" max="1025" width="17.42578125" style="1" customWidth="1"/>
    <col min="1026" max="1026" width="12.42578125" style="1" customWidth="1"/>
    <col min="1027" max="1027" width="8.140625" style="1" customWidth="1"/>
    <col min="1028" max="1028" width="9.140625" style="1" customWidth="1"/>
    <col min="1029" max="1029" width="15.42578125" style="1" customWidth="1"/>
    <col min="1030" max="1030" width="14.42578125" style="1" customWidth="1"/>
    <col min="1031" max="1031" width="11.140625" style="1" customWidth="1"/>
    <col min="1032" max="1032" width="23.85546875" style="1" customWidth="1"/>
    <col min="1033" max="1033" width="23" style="1" customWidth="1"/>
    <col min="1034" max="1035" width="9.140625" style="1"/>
    <col min="1036" max="1036" width="14.85546875" style="1" customWidth="1"/>
    <col min="1037" max="1279" width="9.140625" style="1"/>
    <col min="1280" max="1280" width="5" style="1" customWidth="1"/>
    <col min="1281" max="1281" width="17.42578125" style="1" customWidth="1"/>
    <col min="1282" max="1282" width="12.42578125" style="1" customWidth="1"/>
    <col min="1283" max="1283" width="8.140625" style="1" customWidth="1"/>
    <col min="1284" max="1284" width="9.140625" style="1" customWidth="1"/>
    <col min="1285" max="1285" width="15.42578125" style="1" customWidth="1"/>
    <col min="1286" max="1286" width="14.42578125" style="1" customWidth="1"/>
    <col min="1287" max="1287" width="11.140625" style="1" customWidth="1"/>
    <col min="1288" max="1288" width="23.85546875" style="1" customWidth="1"/>
    <col min="1289" max="1289" width="23" style="1" customWidth="1"/>
    <col min="1290" max="1291" width="9.140625" style="1"/>
    <col min="1292" max="1292" width="14.85546875" style="1" customWidth="1"/>
    <col min="1293" max="1535" width="9.140625" style="1"/>
    <col min="1536" max="1536" width="5" style="1" customWidth="1"/>
    <col min="1537" max="1537" width="17.42578125" style="1" customWidth="1"/>
    <col min="1538" max="1538" width="12.42578125" style="1" customWidth="1"/>
    <col min="1539" max="1539" width="8.140625" style="1" customWidth="1"/>
    <col min="1540" max="1540" width="9.140625" style="1" customWidth="1"/>
    <col min="1541" max="1541" width="15.42578125" style="1" customWidth="1"/>
    <col min="1542" max="1542" width="14.42578125" style="1" customWidth="1"/>
    <col min="1543" max="1543" width="11.140625" style="1" customWidth="1"/>
    <col min="1544" max="1544" width="23.85546875" style="1" customWidth="1"/>
    <col min="1545" max="1545" width="23" style="1" customWidth="1"/>
    <col min="1546" max="1547" width="9.140625" style="1"/>
    <col min="1548" max="1548" width="14.85546875" style="1" customWidth="1"/>
    <col min="1549" max="1791" width="9.140625" style="1"/>
    <col min="1792" max="1792" width="5" style="1" customWidth="1"/>
    <col min="1793" max="1793" width="17.42578125" style="1" customWidth="1"/>
    <col min="1794" max="1794" width="12.42578125" style="1" customWidth="1"/>
    <col min="1795" max="1795" width="8.140625" style="1" customWidth="1"/>
    <col min="1796" max="1796" width="9.140625" style="1" customWidth="1"/>
    <col min="1797" max="1797" width="15.42578125" style="1" customWidth="1"/>
    <col min="1798" max="1798" width="14.42578125" style="1" customWidth="1"/>
    <col min="1799" max="1799" width="11.140625" style="1" customWidth="1"/>
    <col min="1800" max="1800" width="23.85546875" style="1" customWidth="1"/>
    <col min="1801" max="1801" width="23" style="1" customWidth="1"/>
    <col min="1802" max="1803" width="9.140625" style="1"/>
    <col min="1804" max="1804" width="14.85546875" style="1" customWidth="1"/>
    <col min="1805" max="2047" width="9.140625" style="1"/>
    <col min="2048" max="2048" width="5" style="1" customWidth="1"/>
    <col min="2049" max="2049" width="17.42578125" style="1" customWidth="1"/>
    <col min="2050" max="2050" width="12.42578125" style="1" customWidth="1"/>
    <col min="2051" max="2051" width="8.140625" style="1" customWidth="1"/>
    <col min="2052" max="2052" width="9.140625" style="1" customWidth="1"/>
    <col min="2053" max="2053" width="15.42578125" style="1" customWidth="1"/>
    <col min="2054" max="2054" width="14.42578125" style="1" customWidth="1"/>
    <col min="2055" max="2055" width="11.140625" style="1" customWidth="1"/>
    <col min="2056" max="2056" width="23.85546875" style="1" customWidth="1"/>
    <col min="2057" max="2057" width="23" style="1" customWidth="1"/>
    <col min="2058" max="2059" width="9.140625" style="1"/>
    <col min="2060" max="2060" width="14.85546875" style="1" customWidth="1"/>
    <col min="2061" max="2303" width="9.140625" style="1"/>
    <col min="2304" max="2304" width="5" style="1" customWidth="1"/>
    <col min="2305" max="2305" width="17.42578125" style="1" customWidth="1"/>
    <col min="2306" max="2306" width="12.42578125" style="1" customWidth="1"/>
    <col min="2307" max="2307" width="8.140625" style="1" customWidth="1"/>
    <col min="2308" max="2308" width="9.140625" style="1" customWidth="1"/>
    <col min="2309" max="2309" width="15.42578125" style="1" customWidth="1"/>
    <col min="2310" max="2310" width="14.42578125" style="1" customWidth="1"/>
    <col min="2311" max="2311" width="11.140625" style="1" customWidth="1"/>
    <col min="2312" max="2312" width="23.85546875" style="1" customWidth="1"/>
    <col min="2313" max="2313" width="23" style="1" customWidth="1"/>
    <col min="2314" max="2315" width="9.140625" style="1"/>
    <col min="2316" max="2316" width="14.85546875" style="1" customWidth="1"/>
    <col min="2317" max="2559" width="9.140625" style="1"/>
    <col min="2560" max="2560" width="5" style="1" customWidth="1"/>
    <col min="2561" max="2561" width="17.42578125" style="1" customWidth="1"/>
    <col min="2562" max="2562" width="12.42578125" style="1" customWidth="1"/>
    <col min="2563" max="2563" width="8.140625" style="1" customWidth="1"/>
    <col min="2564" max="2564" width="9.140625" style="1" customWidth="1"/>
    <col min="2565" max="2565" width="15.42578125" style="1" customWidth="1"/>
    <col min="2566" max="2566" width="14.42578125" style="1" customWidth="1"/>
    <col min="2567" max="2567" width="11.140625" style="1" customWidth="1"/>
    <col min="2568" max="2568" width="23.85546875" style="1" customWidth="1"/>
    <col min="2569" max="2569" width="23" style="1" customWidth="1"/>
    <col min="2570" max="2571" width="9.140625" style="1"/>
    <col min="2572" max="2572" width="14.85546875" style="1" customWidth="1"/>
    <col min="2573" max="2815" width="9.140625" style="1"/>
    <col min="2816" max="2816" width="5" style="1" customWidth="1"/>
    <col min="2817" max="2817" width="17.42578125" style="1" customWidth="1"/>
    <col min="2818" max="2818" width="12.42578125" style="1" customWidth="1"/>
    <col min="2819" max="2819" width="8.140625" style="1" customWidth="1"/>
    <col min="2820" max="2820" width="9.140625" style="1" customWidth="1"/>
    <col min="2821" max="2821" width="15.42578125" style="1" customWidth="1"/>
    <col min="2822" max="2822" width="14.42578125" style="1" customWidth="1"/>
    <col min="2823" max="2823" width="11.140625" style="1" customWidth="1"/>
    <col min="2824" max="2824" width="23.85546875" style="1" customWidth="1"/>
    <col min="2825" max="2825" width="23" style="1" customWidth="1"/>
    <col min="2826" max="2827" width="9.140625" style="1"/>
    <col min="2828" max="2828" width="14.85546875" style="1" customWidth="1"/>
    <col min="2829" max="3071" width="9.140625" style="1"/>
    <col min="3072" max="3072" width="5" style="1" customWidth="1"/>
    <col min="3073" max="3073" width="17.42578125" style="1" customWidth="1"/>
    <col min="3074" max="3074" width="12.42578125" style="1" customWidth="1"/>
    <col min="3075" max="3075" width="8.140625" style="1" customWidth="1"/>
    <col min="3076" max="3076" width="9.140625" style="1" customWidth="1"/>
    <col min="3077" max="3077" width="15.42578125" style="1" customWidth="1"/>
    <col min="3078" max="3078" width="14.42578125" style="1" customWidth="1"/>
    <col min="3079" max="3079" width="11.140625" style="1" customWidth="1"/>
    <col min="3080" max="3080" width="23.85546875" style="1" customWidth="1"/>
    <col min="3081" max="3081" width="23" style="1" customWidth="1"/>
    <col min="3082" max="3083" width="9.140625" style="1"/>
    <col min="3084" max="3084" width="14.85546875" style="1" customWidth="1"/>
    <col min="3085" max="3327" width="9.140625" style="1"/>
    <col min="3328" max="3328" width="5" style="1" customWidth="1"/>
    <col min="3329" max="3329" width="17.42578125" style="1" customWidth="1"/>
    <col min="3330" max="3330" width="12.42578125" style="1" customWidth="1"/>
    <col min="3331" max="3331" width="8.140625" style="1" customWidth="1"/>
    <col min="3332" max="3332" width="9.140625" style="1" customWidth="1"/>
    <col min="3333" max="3333" width="15.42578125" style="1" customWidth="1"/>
    <col min="3334" max="3334" width="14.42578125" style="1" customWidth="1"/>
    <col min="3335" max="3335" width="11.140625" style="1" customWidth="1"/>
    <col min="3336" max="3336" width="23.85546875" style="1" customWidth="1"/>
    <col min="3337" max="3337" width="23" style="1" customWidth="1"/>
    <col min="3338" max="3339" width="9.140625" style="1"/>
    <col min="3340" max="3340" width="14.85546875" style="1" customWidth="1"/>
    <col min="3341" max="3583" width="9.140625" style="1"/>
    <col min="3584" max="3584" width="5" style="1" customWidth="1"/>
    <col min="3585" max="3585" width="17.42578125" style="1" customWidth="1"/>
    <col min="3586" max="3586" width="12.42578125" style="1" customWidth="1"/>
    <col min="3587" max="3587" width="8.140625" style="1" customWidth="1"/>
    <col min="3588" max="3588" width="9.140625" style="1" customWidth="1"/>
    <col min="3589" max="3589" width="15.42578125" style="1" customWidth="1"/>
    <col min="3590" max="3590" width="14.42578125" style="1" customWidth="1"/>
    <col min="3591" max="3591" width="11.140625" style="1" customWidth="1"/>
    <col min="3592" max="3592" width="23.85546875" style="1" customWidth="1"/>
    <col min="3593" max="3593" width="23" style="1" customWidth="1"/>
    <col min="3594" max="3595" width="9.140625" style="1"/>
    <col min="3596" max="3596" width="14.85546875" style="1" customWidth="1"/>
    <col min="3597" max="3839" width="9.140625" style="1"/>
    <col min="3840" max="3840" width="5" style="1" customWidth="1"/>
    <col min="3841" max="3841" width="17.42578125" style="1" customWidth="1"/>
    <col min="3842" max="3842" width="12.42578125" style="1" customWidth="1"/>
    <col min="3843" max="3843" width="8.140625" style="1" customWidth="1"/>
    <col min="3844" max="3844" width="9.140625" style="1" customWidth="1"/>
    <col min="3845" max="3845" width="15.42578125" style="1" customWidth="1"/>
    <col min="3846" max="3846" width="14.42578125" style="1" customWidth="1"/>
    <col min="3847" max="3847" width="11.140625" style="1" customWidth="1"/>
    <col min="3848" max="3848" width="23.85546875" style="1" customWidth="1"/>
    <col min="3849" max="3849" width="23" style="1" customWidth="1"/>
    <col min="3850" max="3851" width="9.140625" style="1"/>
    <col min="3852" max="3852" width="14.85546875" style="1" customWidth="1"/>
    <col min="3853" max="4095" width="9.140625" style="1"/>
    <col min="4096" max="4096" width="5" style="1" customWidth="1"/>
    <col min="4097" max="4097" width="17.42578125" style="1" customWidth="1"/>
    <col min="4098" max="4098" width="12.42578125" style="1" customWidth="1"/>
    <col min="4099" max="4099" width="8.140625" style="1" customWidth="1"/>
    <col min="4100" max="4100" width="9.140625" style="1" customWidth="1"/>
    <col min="4101" max="4101" width="15.42578125" style="1" customWidth="1"/>
    <col min="4102" max="4102" width="14.42578125" style="1" customWidth="1"/>
    <col min="4103" max="4103" width="11.140625" style="1" customWidth="1"/>
    <col min="4104" max="4104" width="23.85546875" style="1" customWidth="1"/>
    <col min="4105" max="4105" width="23" style="1" customWidth="1"/>
    <col min="4106" max="4107" width="9.140625" style="1"/>
    <col min="4108" max="4108" width="14.85546875" style="1" customWidth="1"/>
    <col min="4109" max="4351" width="9.140625" style="1"/>
    <col min="4352" max="4352" width="5" style="1" customWidth="1"/>
    <col min="4353" max="4353" width="17.42578125" style="1" customWidth="1"/>
    <col min="4354" max="4354" width="12.42578125" style="1" customWidth="1"/>
    <col min="4355" max="4355" width="8.140625" style="1" customWidth="1"/>
    <col min="4356" max="4356" width="9.140625" style="1" customWidth="1"/>
    <col min="4357" max="4357" width="15.42578125" style="1" customWidth="1"/>
    <col min="4358" max="4358" width="14.42578125" style="1" customWidth="1"/>
    <col min="4359" max="4359" width="11.140625" style="1" customWidth="1"/>
    <col min="4360" max="4360" width="23.85546875" style="1" customWidth="1"/>
    <col min="4361" max="4361" width="23" style="1" customWidth="1"/>
    <col min="4362" max="4363" width="9.140625" style="1"/>
    <col min="4364" max="4364" width="14.85546875" style="1" customWidth="1"/>
    <col min="4365" max="4607" width="9.140625" style="1"/>
    <col min="4608" max="4608" width="5" style="1" customWidth="1"/>
    <col min="4609" max="4609" width="17.42578125" style="1" customWidth="1"/>
    <col min="4610" max="4610" width="12.42578125" style="1" customWidth="1"/>
    <col min="4611" max="4611" width="8.140625" style="1" customWidth="1"/>
    <col min="4612" max="4612" width="9.140625" style="1" customWidth="1"/>
    <col min="4613" max="4613" width="15.42578125" style="1" customWidth="1"/>
    <col min="4614" max="4614" width="14.42578125" style="1" customWidth="1"/>
    <col min="4615" max="4615" width="11.140625" style="1" customWidth="1"/>
    <col min="4616" max="4616" width="23.85546875" style="1" customWidth="1"/>
    <col min="4617" max="4617" width="23" style="1" customWidth="1"/>
    <col min="4618" max="4619" width="9.140625" style="1"/>
    <col min="4620" max="4620" width="14.85546875" style="1" customWidth="1"/>
    <col min="4621" max="4863" width="9.140625" style="1"/>
    <col min="4864" max="4864" width="5" style="1" customWidth="1"/>
    <col min="4865" max="4865" width="17.42578125" style="1" customWidth="1"/>
    <col min="4866" max="4866" width="12.42578125" style="1" customWidth="1"/>
    <col min="4867" max="4867" width="8.140625" style="1" customWidth="1"/>
    <col min="4868" max="4868" width="9.140625" style="1" customWidth="1"/>
    <col min="4869" max="4869" width="15.42578125" style="1" customWidth="1"/>
    <col min="4870" max="4870" width="14.42578125" style="1" customWidth="1"/>
    <col min="4871" max="4871" width="11.140625" style="1" customWidth="1"/>
    <col min="4872" max="4872" width="23.85546875" style="1" customWidth="1"/>
    <col min="4873" max="4873" width="23" style="1" customWidth="1"/>
    <col min="4874" max="4875" width="9.140625" style="1"/>
    <col min="4876" max="4876" width="14.85546875" style="1" customWidth="1"/>
    <col min="4877" max="5119" width="9.140625" style="1"/>
    <col min="5120" max="5120" width="5" style="1" customWidth="1"/>
    <col min="5121" max="5121" width="17.42578125" style="1" customWidth="1"/>
    <col min="5122" max="5122" width="12.42578125" style="1" customWidth="1"/>
    <col min="5123" max="5123" width="8.140625" style="1" customWidth="1"/>
    <col min="5124" max="5124" width="9.140625" style="1" customWidth="1"/>
    <col min="5125" max="5125" width="15.42578125" style="1" customWidth="1"/>
    <col min="5126" max="5126" width="14.42578125" style="1" customWidth="1"/>
    <col min="5127" max="5127" width="11.140625" style="1" customWidth="1"/>
    <col min="5128" max="5128" width="23.85546875" style="1" customWidth="1"/>
    <col min="5129" max="5129" width="23" style="1" customWidth="1"/>
    <col min="5130" max="5131" width="9.140625" style="1"/>
    <col min="5132" max="5132" width="14.85546875" style="1" customWidth="1"/>
    <col min="5133" max="5375" width="9.140625" style="1"/>
    <col min="5376" max="5376" width="5" style="1" customWidth="1"/>
    <col min="5377" max="5377" width="17.42578125" style="1" customWidth="1"/>
    <col min="5378" max="5378" width="12.42578125" style="1" customWidth="1"/>
    <col min="5379" max="5379" width="8.140625" style="1" customWidth="1"/>
    <col min="5380" max="5380" width="9.140625" style="1" customWidth="1"/>
    <col min="5381" max="5381" width="15.42578125" style="1" customWidth="1"/>
    <col min="5382" max="5382" width="14.42578125" style="1" customWidth="1"/>
    <col min="5383" max="5383" width="11.140625" style="1" customWidth="1"/>
    <col min="5384" max="5384" width="23.85546875" style="1" customWidth="1"/>
    <col min="5385" max="5385" width="23" style="1" customWidth="1"/>
    <col min="5386" max="5387" width="9.140625" style="1"/>
    <col min="5388" max="5388" width="14.85546875" style="1" customWidth="1"/>
    <col min="5389" max="5631" width="9.140625" style="1"/>
    <col min="5632" max="5632" width="5" style="1" customWidth="1"/>
    <col min="5633" max="5633" width="17.42578125" style="1" customWidth="1"/>
    <col min="5634" max="5634" width="12.42578125" style="1" customWidth="1"/>
    <col min="5635" max="5635" width="8.140625" style="1" customWidth="1"/>
    <col min="5636" max="5636" width="9.140625" style="1" customWidth="1"/>
    <col min="5637" max="5637" width="15.42578125" style="1" customWidth="1"/>
    <col min="5638" max="5638" width="14.42578125" style="1" customWidth="1"/>
    <col min="5639" max="5639" width="11.140625" style="1" customWidth="1"/>
    <col min="5640" max="5640" width="23.85546875" style="1" customWidth="1"/>
    <col min="5641" max="5641" width="23" style="1" customWidth="1"/>
    <col min="5642" max="5643" width="9.140625" style="1"/>
    <col min="5644" max="5644" width="14.85546875" style="1" customWidth="1"/>
    <col min="5645" max="5887" width="9.140625" style="1"/>
    <col min="5888" max="5888" width="5" style="1" customWidth="1"/>
    <col min="5889" max="5889" width="17.42578125" style="1" customWidth="1"/>
    <col min="5890" max="5890" width="12.42578125" style="1" customWidth="1"/>
    <col min="5891" max="5891" width="8.140625" style="1" customWidth="1"/>
    <col min="5892" max="5892" width="9.140625" style="1" customWidth="1"/>
    <col min="5893" max="5893" width="15.42578125" style="1" customWidth="1"/>
    <col min="5894" max="5894" width="14.42578125" style="1" customWidth="1"/>
    <col min="5895" max="5895" width="11.140625" style="1" customWidth="1"/>
    <col min="5896" max="5896" width="23.85546875" style="1" customWidth="1"/>
    <col min="5897" max="5897" width="23" style="1" customWidth="1"/>
    <col min="5898" max="5899" width="9.140625" style="1"/>
    <col min="5900" max="5900" width="14.85546875" style="1" customWidth="1"/>
    <col min="5901" max="6143" width="9.140625" style="1"/>
    <col min="6144" max="6144" width="5" style="1" customWidth="1"/>
    <col min="6145" max="6145" width="17.42578125" style="1" customWidth="1"/>
    <col min="6146" max="6146" width="12.42578125" style="1" customWidth="1"/>
    <col min="6147" max="6147" width="8.140625" style="1" customWidth="1"/>
    <col min="6148" max="6148" width="9.140625" style="1" customWidth="1"/>
    <col min="6149" max="6149" width="15.42578125" style="1" customWidth="1"/>
    <col min="6150" max="6150" width="14.42578125" style="1" customWidth="1"/>
    <col min="6151" max="6151" width="11.140625" style="1" customWidth="1"/>
    <col min="6152" max="6152" width="23.85546875" style="1" customWidth="1"/>
    <col min="6153" max="6153" width="23" style="1" customWidth="1"/>
    <col min="6154" max="6155" width="9.140625" style="1"/>
    <col min="6156" max="6156" width="14.85546875" style="1" customWidth="1"/>
    <col min="6157" max="6399" width="9.140625" style="1"/>
    <col min="6400" max="6400" width="5" style="1" customWidth="1"/>
    <col min="6401" max="6401" width="17.42578125" style="1" customWidth="1"/>
    <col min="6402" max="6402" width="12.42578125" style="1" customWidth="1"/>
    <col min="6403" max="6403" width="8.140625" style="1" customWidth="1"/>
    <col min="6404" max="6404" width="9.140625" style="1" customWidth="1"/>
    <col min="6405" max="6405" width="15.42578125" style="1" customWidth="1"/>
    <col min="6406" max="6406" width="14.42578125" style="1" customWidth="1"/>
    <col min="6407" max="6407" width="11.140625" style="1" customWidth="1"/>
    <col min="6408" max="6408" width="23.85546875" style="1" customWidth="1"/>
    <col min="6409" max="6409" width="23" style="1" customWidth="1"/>
    <col min="6410" max="6411" width="9.140625" style="1"/>
    <col min="6412" max="6412" width="14.85546875" style="1" customWidth="1"/>
    <col min="6413" max="6655" width="9.140625" style="1"/>
    <col min="6656" max="6656" width="5" style="1" customWidth="1"/>
    <col min="6657" max="6657" width="17.42578125" style="1" customWidth="1"/>
    <col min="6658" max="6658" width="12.42578125" style="1" customWidth="1"/>
    <col min="6659" max="6659" width="8.140625" style="1" customWidth="1"/>
    <col min="6660" max="6660" width="9.140625" style="1" customWidth="1"/>
    <col min="6661" max="6661" width="15.42578125" style="1" customWidth="1"/>
    <col min="6662" max="6662" width="14.42578125" style="1" customWidth="1"/>
    <col min="6663" max="6663" width="11.140625" style="1" customWidth="1"/>
    <col min="6664" max="6664" width="23.85546875" style="1" customWidth="1"/>
    <col min="6665" max="6665" width="23" style="1" customWidth="1"/>
    <col min="6666" max="6667" width="9.140625" style="1"/>
    <col min="6668" max="6668" width="14.85546875" style="1" customWidth="1"/>
    <col min="6669" max="6911" width="9.140625" style="1"/>
    <col min="6912" max="6912" width="5" style="1" customWidth="1"/>
    <col min="6913" max="6913" width="17.42578125" style="1" customWidth="1"/>
    <col min="6914" max="6914" width="12.42578125" style="1" customWidth="1"/>
    <col min="6915" max="6915" width="8.140625" style="1" customWidth="1"/>
    <col min="6916" max="6916" width="9.140625" style="1" customWidth="1"/>
    <col min="6917" max="6917" width="15.42578125" style="1" customWidth="1"/>
    <col min="6918" max="6918" width="14.42578125" style="1" customWidth="1"/>
    <col min="6919" max="6919" width="11.140625" style="1" customWidth="1"/>
    <col min="6920" max="6920" width="23.85546875" style="1" customWidth="1"/>
    <col min="6921" max="6921" width="23" style="1" customWidth="1"/>
    <col min="6922" max="6923" width="9.140625" style="1"/>
    <col min="6924" max="6924" width="14.85546875" style="1" customWidth="1"/>
    <col min="6925" max="7167" width="9.140625" style="1"/>
    <col min="7168" max="7168" width="5" style="1" customWidth="1"/>
    <col min="7169" max="7169" width="17.42578125" style="1" customWidth="1"/>
    <col min="7170" max="7170" width="12.42578125" style="1" customWidth="1"/>
    <col min="7171" max="7171" width="8.140625" style="1" customWidth="1"/>
    <col min="7172" max="7172" width="9.140625" style="1" customWidth="1"/>
    <col min="7173" max="7173" width="15.42578125" style="1" customWidth="1"/>
    <col min="7174" max="7174" width="14.42578125" style="1" customWidth="1"/>
    <col min="7175" max="7175" width="11.140625" style="1" customWidth="1"/>
    <col min="7176" max="7176" width="23.85546875" style="1" customWidth="1"/>
    <col min="7177" max="7177" width="23" style="1" customWidth="1"/>
    <col min="7178" max="7179" width="9.140625" style="1"/>
    <col min="7180" max="7180" width="14.85546875" style="1" customWidth="1"/>
    <col min="7181" max="7423" width="9.140625" style="1"/>
    <col min="7424" max="7424" width="5" style="1" customWidth="1"/>
    <col min="7425" max="7425" width="17.42578125" style="1" customWidth="1"/>
    <col min="7426" max="7426" width="12.42578125" style="1" customWidth="1"/>
    <col min="7427" max="7427" width="8.140625" style="1" customWidth="1"/>
    <col min="7428" max="7428" width="9.140625" style="1" customWidth="1"/>
    <col min="7429" max="7429" width="15.42578125" style="1" customWidth="1"/>
    <col min="7430" max="7430" width="14.42578125" style="1" customWidth="1"/>
    <col min="7431" max="7431" width="11.140625" style="1" customWidth="1"/>
    <col min="7432" max="7432" width="23.85546875" style="1" customWidth="1"/>
    <col min="7433" max="7433" width="23" style="1" customWidth="1"/>
    <col min="7434" max="7435" width="9.140625" style="1"/>
    <col min="7436" max="7436" width="14.85546875" style="1" customWidth="1"/>
    <col min="7437" max="7679" width="9.140625" style="1"/>
    <col min="7680" max="7680" width="5" style="1" customWidth="1"/>
    <col min="7681" max="7681" width="17.42578125" style="1" customWidth="1"/>
    <col min="7682" max="7682" width="12.42578125" style="1" customWidth="1"/>
    <col min="7683" max="7683" width="8.140625" style="1" customWidth="1"/>
    <col min="7684" max="7684" width="9.140625" style="1" customWidth="1"/>
    <col min="7685" max="7685" width="15.42578125" style="1" customWidth="1"/>
    <col min="7686" max="7686" width="14.42578125" style="1" customWidth="1"/>
    <col min="7687" max="7687" width="11.140625" style="1" customWidth="1"/>
    <col min="7688" max="7688" width="23.85546875" style="1" customWidth="1"/>
    <col min="7689" max="7689" width="23" style="1" customWidth="1"/>
    <col min="7690" max="7691" width="9.140625" style="1"/>
    <col min="7692" max="7692" width="14.85546875" style="1" customWidth="1"/>
    <col min="7693" max="7935" width="9.140625" style="1"/>
    <col min="7936" max="7936" width="5" style="1" customWidth="1"/>
    <col min="7937" max="7937" width="17.42578125" style="1" customWidth="1"/>
    <col min="7938" max="7938" width="12.42578125" style="1" customWidth="1"/>
    <col min="7939" max="7939" width="8.140625" style="1" customWidth="1"/>
    <col min="7940" max="7940" width="9.140625" style="1" customWidth="1"/>
    <col min="7941" max="7941" width="15.42578125" style="1" customWidth="1"/>
    <col min="7942" max="7942" width="14.42578125" style="1" customWidth="1"/>
    <col min="7943" max="7943" width="11.140625" style="1" customWidth="1"/>
    <col min="7944" max="7944" width="23.85546875" style="1" customWidth="1"/>
    <col min="7945" max="7945" width="23" style="1" customWidth="1"/>
    <col min="7946" max="7947" width="9.140625" style="1"/>
    <col min="7948" max="7948" width="14.85546875" style="1" customWidth="1"/>
    <col min="7949" max="8191" width="9.140625" style="1"/>
    <col min="8192" max="8192" width="5" style="1" customWidth="1"/>
    <col min="8193" max="8193" width="17.42578125" style="1" customWidth="1"/>
    <col min="8194" max="8194" width="12.42578125" style="1" customWidth="1"/>
    <col min="8195" max="8195" width="8.140625" style="1" customWidth="1"/>
    <col min="8196" max="8196" width="9.140625" style="1" customWidth="1"/>
    <col min="8197" max="8197" width="15.42578125" style="1" customWidth="1"/>
    <col min="8198" max="8198" width="14.42578125" style="1" customWidth="1"/>
    <col min="8199" max="8199" width="11.140625" style="1" customWidth="1"/>
    <col min="8200" max="8200" width="23.85546875" style="1" customWidth="1"/>
    <col min="8201" max="8201" width="23" style="1" customWidth="1"/>
    <col min="8202" max="8203" width="9.140625" style="1"/>
    <col min="8204" max="8204" width="14.85546875" style="1" customWidth="1"/>
    <col min="8205" max="8447" width="9.140625" style="1"/>
    <col min="8448" max="8448" width="5" style="1" customWidth="1"/>
    <col min="8449" max="8449" width="17.42578125" style="1" customWidth="1"/>
    <col min="8450" max="8450" width="12.42578125" style="1" customWidth="1"/>
    <col min="8451" max="8451" width="8.140625" style="1" customWidth="1"/>
    <col min="8452" max="8452" width="9.140625" style="1" customWidth="1"/>
    <col min="8453" max="8453" width="15.42578125" style="1" customWidth="1"/>
    <col min="8454" max="8454" width="14.42578125" style="1" customWidth="1"/>
    <col min="8455" max="8455" width="11.140625" style="1" customWidth="1"/>
    <col min="8456" max="8456" width="23.85546875" style="1" customWidth="1"/>
    <col min="8457" max="8457" width="23" style="1" customWidth="1"/>
    <col min="8458" max="8459" width="9.140625" style="1"/>
    <col min="8460" max="8460" width="14.85546875" style="1" customWidth="1"/>
    <col min="8461" max="8703" width="9.140625" style="1"/>
    <col min="8704" max="8704" width="5" style="1" customWidth="1"/>
    <col min="8705" max="8705" width="17.42578125" style="1" customWidth="1"/>
    <col min="8706" max="8706" width="12.42578125" style="1" customWidth="1"/>
    <col min="8707" max="8707" width="8.140625" style="1" customWidth="1"/>
    <col min="8708" max="8708" width="9.140625" style="1" customWidth="1"/>
    <col min="8709" max="8709" width="15.42578125" style="1" customWidth="1"/>
    <col min="8710" max="8710" width="14.42578125" style="1" customWidth="1"/>
    <col min="8711" max="8711" width="11.140625" style="1" customWidth="1"/>
    <col min="8712" max="8712" width="23.85546875" style="1" customWidth="1"/>
    <col min="8713" max="8713" width="23" style="1" customWidth="1"/>
    <col min="8714" max="8715" width="9.140625" style="1"/>
    <col min="8716" max="8716" width="14.85546875" style="1" customWidth="1"/>
    <col min="8717" max="8959" width="9.140625" style="1"/>
    <col min="8960" max="8960" width="5" style="1" customWidth="1"/>
    <col min="8961" max="8961" width="17.42578125" style="1" customWidth="1"/>
    <col min="8962" max="8962" width="12.42578125" style="1" customWidth="1"/>
    <col min="8963" max="8963" width="8.140625" style="1" customWidth="1"/>
    <col min="8964" max="8964" width="9.140625" style="1" customWidth="1"/>
    <col min="8965" max="8965" width="15.42578125" style="1" customWidth="1"/>
    <col min="8966" max="8966" width="14.42578125" style="1" customWidth="1"/>
    <col min="8967" max="8967" width="11.140625" style="1" customWidth="1"/>
    <col min="8968" max="8968" width="23.85546875" style="1" customWidth="1"/>
    <col min="8969" max="8969" width="23" style="1" customWidth="1"/>
    <col min="8970" max="8971" width="9.140625" style="1"/>
    <col min="8972" max="8972" width="14.85546875" style="1" customWidth="1"/>
    <col min="8973" max="9215" width="9.140625" style="1"/>
    <col min="9216" max="9216" width="5" style="1" customWidth="1"/>
    <col min="9217" max="9217" width="17.42578125" style="1" customWidth="1"/>
    <col min="9218" max="9218" width="12.42578125" style="1" customWidth="1"/>
    <col min="9219" max="9219" width="8.140625" style="1" customWidth="1"/>
    <col min="9220" max="9220" width="9.140625" style="1" customWidth="1"/>
    <col min="9221" max="9221" width="15.42578125" style="1" customWidth="1"/>
    <col min="9222" max="9222" width="14.42578125" style="1" customWidth="1"/>
    <col min="9223" max="9223" width="11.140625" style="1" customWidth="1"/>
    <col min="9224" max="9224" width="23.85546875" style="1" customWidth="1"/>
    <col min="9225" max="9225" width="23" style="1" customWidth="1"/>
    <col min="9226" max="9227" width="9.140625" style="1"/>
    <col min="9228" max="9228" width="14.85546875" style="1" customWidth="1"/>
    <col min="9229" max="9471" width="9.140625" style="1"/>
    <col min="9472" max="9472" width="5" style="1" customWidth="1"/>
    <col min="9473" max="9473" width="17.42578125" style="1" customWidth="1"/>
    <col min="9474" max="9474" width="12.42578125" style="1" customWidth="1"/>
    <col min="9475" max="9475" width="8.140625" style="1" customWidth="1"/>
    <col min="9476" max="9476" width="9.140625" style="1" customWidth="1"/>
    <col min="9477" max="9477" width="15.42578125" style="1" customWidth="1"/>
    <col min="9478" max="9478" width="14.42578125" style="1" customWidth="1"/>
    <col min="9479" max="9479" width="11.140625" style="1" customWidth="1"/>
    <col min="9480" max="9480" width="23.85546875" style="1" customWidth="1"/>
    <col min="9481" max="9481" width="23" style="1" customWidth="1"/>
    <col min="9482" max="9483" width="9.140625" style="1"/>
    <col min="9484" max="9484" width="14.85546875" style="1" customWidth="1"/>
    <col min="9485" max="9727" width="9.140625" style="1"/>
    <col min="9728" max="9728" width="5" style="1" customWidth="1"/>
    <col min="9729" max="9729" width="17.42578125" style="1" customWidth="1"/>
    <col min="9730" max="9730" width="12.42578125" style="1" customWidth="1"/>
    <col min="9731" max="9731" width="8.140625" style="1" customWidth="1"/>
    <col min="9732" max="9732" width="9.140625" style="1" customWidth="1"/>
    <col min="9733" max="9733" width="15.42578125" style="1" customWidth="1"/>
    <col min="9734" max="9734" width="14.42578125" style="1" customWidth="1"/>
    <col min="9735" max="9735" width="11.140625" style="1" customWidth="1"/>
    <col min="9736" max="9736" width="23.85546875" style="1" customWidth="1"/>
    <col min="9737" max="9737" width="23" style="1" customWidth="1"/>
    <col min="9738" max="9739" width="9.140625" style="1"/>
    <col min="9740" max="9740" width="14.85546875" style="1" customWidth="1"/>
    <col min="9741" max="9983" width="9.140625" style="1"/>
    <col min="9984" max="9984" width="5" style="1" customWidth="1"/>
    <col min="9985" max="9985" width="17.42578125" style="1" customWidth="1"/>
    <col min="9986" max="9986" width="12.42578125" style="1" customWidth="1"/>
    <col min="9987" max="9987" width="8.140625" style="1" customWidth="1"/>
    <col min="9988" max="9988" width="9.140625" style="1" customWidth="1"/>
    <col min="9989" max="9989" width="15.42578125" style="1" customWidth="1"/>
    <col min="9990" max="9990" width="14.42578125" style="1" customWidth="1"/>
    <col min="9991" max="9991" width="11.140625" style="1" customWidth="1"/>
    <col min="9992" max="9992" width="23.85546875" style="1" customWidth="1"/>
    <col min="9993" max="9993" width="23" style="1" customWidth="1"/>
    <col min="9994" max="9995" width="9.140625" style="1"/>
    <col min="9996" max="9996" width="14.85546875" style="1" customWidth="1"/>
    <col min="9997" max="10239" width="9.140625" style="1"/>
    <col min="10240" max="10240" width="5" style="1" customWidth="1"/>
    <col min="10241" max="10241" width="17.42578125" style="1" customWidth="1"/>
    <col min="10242" max="10242" width="12.42578125" style="1" customWidth="1"/>
    <col min="10243" max="10243" width="8.140625" style="1" customWidth="1"/>
    <col min="10244" max="10244" width="9.140625" style="1" customWidth="1"/>
    <col min="10245" max="10245" width="15.42578125" style="1" customWidth="1"/>
    <col min="10246" max="10246" width="14.42578125" style="1" customWidth="1"/>
    <col min="10247" max="10247" width="11.140625" style="1" customWidth="1"/>
    <col min="10248" max="10248" width="23.85546875" style="1" customWidth="1"/>
    <col min="10249" max="10249" width="23" style="1" customWidth="1"/>
    <col min="10250" max="10251" width="9.140625" style="1"/>
    <col min="10252" max="10252" width="14.85546875" style="1" customWidth="1"/>
    <col min="10253" max="10495" width="9.140625" style="1"/>
    <col min="10496" max="10496" width="5" style="1" customWidth="1"/>
    <col min="10497" max="10497" width="17.42578125" style="1" customWidth="1"/>
    <col min="10498" max="10498" width="12.42578125" style="1" customWidth="1"/>
    <col min="10499" max="10499" width="8.140625" style="1" customWidth="1"/>
    <col min="10500" max="10500" width="9.140625" style="1" customWidth="1"/>
    <col min="10501" max="10501" width="15.42578125" style="1" customWidth="1"/>
    <col min="10502" max="10502" width="14.42578125" style="1" customWidth="1"/>
    <col min="10503" max="10503" width="11.140625" style="1" customWidth="1"/>
    <col min="10504" max="10504" width="23.85546875" style="1" customWidth="1"/>
    <col min="10505" max="10505" width="23" style="1" customWidth="1"/>
    <col min="10506" max="10507" width="9.140625" style="1"/>
    <col min="10508" max="10508" width="14.85546875" style="1" customWidth="1"/>
    <col min="10509" max="10751" width="9.140625" style="1"/>
    <col min="10752" max="10752" width="5" style="1" customWidth="1"/>
    <col min="10753" max="10753" width="17.42578125" style="1" customWidth="1"/>
    <col min="10754" max="10754" width="12.42578125" style="1" customWidth="1"/>
    <col min="10755" max="10755" width="8.140625" style="1" customWidth="1"/>
    <col min="10756" max="10756" width="9.140625" style="1" customWidth="1"/>
    <col min="10757" max="10757" width="15.42578125" style="1" customWidth="1"/>
    <col min="10758" max="10758" width="14.42578125" style="1" customWidth="1"/>
    <col min="10759" max="10759" width="11.140625" style="1" customWidth="1"/>
    <col min="10760" max="10760" width="23.85546875" style="1" customWidth="1"/>
    <col min="10761" max="10761" width="23" style="1" customWidth="1"/>
    <col min="10762" max="10763" width="9.140625" style="1"/>
    <col min="10764" max="10764" width="14.85546875" style="1" customWidth="1"/>
    <col min="10765" max="11007" width="9.140625" style="1"/>
    <col min="11008" max="11008" width="5" style="1" customWidth="1"/>
    <col min="11009" max="11009" width="17.42578125" style="1" customWidth="1"/>
    <col min="11010" max="11010" width="12.42578125" style="1" customWidth="1"/>
    <col min="11011" max="11011" width="8.140625" style="1" customWidth="1"/>
    <col min="11012" max="11012" width="9.140625" style="1" customWidth="1"/>
    <col min="11013" max="11013" width="15.42578125" style="1" customWidth="1"/>
    <col min="11014" max="11014" width="14.42578125" style="1" customWidth="1"/>
    <col min="11015" max="11015" width="11.140625" style="1" customWidth="1"/>
    <col min="11016" max="11016" width="23.85546875" style="1" customWidth="1"/>
    <col min="11017" max="11017" width="23" style="1" customWidth="1"/>
    <col min="11018" max="11019" width="9.140625" style="1"/>
    <col min="11020" max="11020" width="14.85546875" style="1" customWidth="1"/>
    <col min="11021" max="11263" width="9.140625" style="1"/>
    <col min="11264" max="11264" width="5" style="1" customWidth="1"/>
    <col min="11265" max="11265" width="17.42578125" style="1" customWidth="1"/>
    <col min="11266" max="11266" width="12.42578125" style="1" customWidth="1"/>
    <col min="11267" max="11267" width="8.140625" style="1" customWidth="1"/>
    <col min="11268" max="11268" width="9.140625" style="1" customWidth="1"/>
    <col min="11269" max="11269" width="15.42578125" style="1" customWidth="1"/>
    <col min="11270" max="11270" width="14.42578125" style="1" customWidth="1"/>
    <col min="11271" max="11271" width="11.140625" style="1" customWidth="1"/>
    <col min="11272" max="11272" width="23.85546875" style="1" customWidth="1"/>
    <col min="11273" max="11273" width="23" style="1" customWidth="1"/>
    <col min="11274" max="11275" width="9.140625" style="1"/>
    <col min="11276" max="11276" width="14.85546875" style="1" customWidth="1"/>
    <col min="11277" max="11519" width="9.140625" style="1"/>
    <col min="11520" max="11520" width="5" style="1" customWidth="1"/>
    <col min="11521" max="11521" width="17.42578125" style="1" customWidth="1"/>
    <col min="11522" max="11522" width="12.42578125" style="1" customWidth="1"/>
    <col min="11523" max="11523" width="8.140625" style="1" customWidth="1"/>
    <col min="11524" max="11524" width="9.140625" style="1" customWidth="1"/>
    <col min="11525" max="11525" width="15.42578125" style="1" customWidth="1"/>
    <col min="11526" max="11526" width="14.42578125" style="1" customWidth="1"/>
    <col min="11527" max="11527" width="11.140625" style="1" customWidth="1"/>
    <col min="11528" max="11528" width="23.85546875" style="1" customWidth="1"/>
    <col min="11529" max="11529" width="23" style="1" customWidth="1"/>
    <col min="11530" max="11531" width="9.140625" style="1"/>
    <col min="11532" max="11532" width="14.85546875" style="1" customWidth="1"/>
    <col min="11533" max="11775" width="9.140625" style="1"/>
    <col min="11776" max="11776" width="5" style="1" customWidth="1"/>
    <col min="11777" max="11777" width="17.42578125" style="1" customWidth="1"/>
    <col min="11778" max="11778" width="12.42578125" style="1" customWidth="1"/>
    <col min="11779" max="11779" width="8.140625" style="1" customWidth="1"/>
    <col min="11780" max="11780" width="9.140625" style="1" customWidth="1"/>
    <col min="11781" max="11781" width="15.42578125" style="1" customWidth="1"/>
    <col min="11782" max="11782" width="14.42578125" style="1" customWidth="1"/>
    <col min="11783" max="11783" width="11.140625" style="1" customWidth="1"/>
    <col min="11784" max="11784" width="23.85546875" style="1" customWidth="1"/>
    <col min="11785" max="11785" width="23" style="1" customWidth="1"/>
    <col min="11786" max="11787" width="9.140625" style="1"/>
    <col min="11788" max="11788" width="14.85546875" style="1" customWidth="1"/>
    <col min="11789" max="12031" width="9.140625" style="1"/>
    <col min="12032" max="12032" width="5" style="1" customWidth="1"/>
    <col min="12033" max="12033" width="17.42578125" style="1" customWidth="1"/>
    <col min="12034" max="12034" width="12.42578125" style="1" customWidth="1"/>
    <col min="12035" max="12035" width="8.140625" style="1" customWidth="1"/>
    <col min="12036" max="12036" width="9.140625" style="1" customWidth="1"/>
    <col min="12037" max="12037" width="15.42578125" style="1" customWidth="1"/>
    <col min="12038" max="12038" width="14.42578125" style="1" customWidth="1"/>
    <col min="12039" max="12039" width="11.140625" style="1" customWidth="1"/>
    <col min="12040" max="12040" width="23.85546875" style="1" customWidth="1"/>
    <col min="12041" max="12041" width="23" style="1" customWidth="1"/>
    <col min="12042" max="12043" width="9.140625" style="1"/>
    <col min="12044" max="12044" width="14.85546875" style="1" customWidth="1"/>
    <col min="12045" max="12287" width="9.140625" style="1"/>
    <col min="12288" max="12288" width="5" style="1" customWidth="1"/>
    <col min="12289" max="12289" width="17.42578125" style="1" customWidth="1"/>
    <col min="12290" max="12290" width="12.42578125" style="1" customWidth="1"/>
    <col min="12291" max="12291" width="8.140625" style="1" customWidth="1"/>
    <col min="12292" max="12292" width="9.140625" style="1" customWidth="1"/>
    <col min="12293" max="12293" width="15.42578125" style="1" customWidth="1"/>
    <col min="12294" max="12294" width="14.42578125" style="1" customWidth="1"/>
    <col min="12295" max="12295" width="11.140625" style="1" customWidth="1"/>
    <col min="12296" max="12296" width="23.85546875" style="1" customWidth="1"/>
    <col min="12297" max="12297" width="23" style="1" customWidth="1"/>
    <col min="12298" max="12299" width="9.140625" style="1"/>
    <col min="12300" max="12300" width="14.85546875" style="1" customWidth="1"/>
    <col min="12301" max="12543" width="9.140625" style="1"/>
    <col min="12544" max="12544" width="5" style="1" customWidth="1"/>
    <col min="12545" max="12545" width="17.42578125" style="1" customWidth="1"/>
    <col min="12546" max="12546" width="12.42578125" style="1" customWidth="1"/>
    <col min="12547" max="12547" width="8.140625" style="1" customWidth="1"/>
    <col min="12548" max="12548" width="9.140625" style="1" customWidth="1"/>
    <col min="12549" max="12549" width="15.42578125" style="1" customWidth="1"/>
    <col min="12550" max="12550" width="14.42578125" style="1" customWidth="1"/>
    <col min="12551" max="12551" width="11.140625" style="1" customWidth="1"/>
    <col min="12552" max="12552" width="23.85546875" style="1" customWidth="1"/>
    <col min="12553" max="12553" width="23" style="1" customWidth="1"/>
    <col min="12554" max="12555" width="9.140625" style="1"/>
    <col min="12556" max="12556" width="14.85546875" style="1" customWidth="1"/>
    <col min="12557" max="12799" width="9.140625" style="1"/>
    <col min="12800" max="12800" width="5" style="1" customWidth="1"/>
    <col min="12801" max="12801" width="17.42578125" style="1" customWidth="1"/>
    <col min="12802" max="12802" width="12.42578125" style="1" customWidth="1"/>
    <col min="12803" max="12803" width="8.140625" style="1" customWidth="1"/>
    <col min="12804" max="12804" width="9.140625" style="1" customWidth="1"/>
    <col min="12805" max="12805" width="15.42578125" style="1" customWidth="1"/>
    <col min="12806" max="12806" width="14.42578125" style="1" customWidth="1"/>
    <col min="12807" max="12807" width="11.140625" style="1" customWidth="1"/>
    <col min="12808" max="12808" width="23.85546875" style="1" customWidth="1"/>
    <col min="12809" max="12809" width="23" style="1" customWidth="1"/>
    <col min="12810" max="12811" width="9.140625" style="1"/>
    <col min="12812" max="12812" width="14.85546875" style="1" customWidth="1"/>
    <col min="12813" max="13055" width="9.140625" style="1"/>
    <col min="13056" max="13056" width="5" style="1" customWidth="1"/>
    <col min="13057" max="13057" width="17.42578125" style="1" customWidth="1"/>
    <col min="13058" max="13058" width="12.42578125" style="1" customWidth="1"/>
    <col min="13059" max="13059" width="8.140625" style="1" customWidth="1"/>
    <col min="13060" max="13060" width="9.140625" style="1" customWidth="1"/>
    <col min="13061" max="13061" width="15.42578125" style="1" customWidth="1"/>
    <col min="13062" max="13062" width="14.42578125" style="1" customWidth="1"/>
    <col min="13063" max="13063" width="11.140625" style="1" customWidth="1"/>
    <col min="13064" max="13064" width="23.85546875" style="1" customWidth="1"/>
    <col min="13065" max="13065" width="23" style="1" customWidth="1"/>
    <col min="13066" max="13067" width="9.140625" style="1"/>
    <col min="13068" max="13068" width="14.85546875" style="1" customWidth="1"/>
    <col min="13069" max="13311" width="9.140625" style="1"/>
    <col min="13312" max="13312" width="5" style="1" customWidth="1"/>
    <col min="13313" max="13313" width="17.42578125" style="1" customWidth="1"/>
    <col min="13314" max="13314" width="12.42578125" style="1" customWidth="1"/>
    <col min="13315" max="13315" width="8.140625" style="1" customWidth="1"/>
    <col min="13316" max="13316" width="9.140625" style="1" customWidth="1"/>
    <col min="13317" max="13317" width="15.42578125" style="1" customWidth="1"/>
    <col min="13318" max="13318" width="14.42578125" style="1" customWidth="1"/>
    <col min="13319" max="13319" width="11.140625" style="1" customWidth="1"/>
    <col min="13320" max="13320" width="23.85546875" style="1" customWidth="1"/>
    <col min="13321" max="13321" width="23" style="1" customWidth="1"/>
    <col min="13322" max="13323" width="9.140625" style="1"/>
    <col min="13324" max="13324" width="14.85546875" style="1" customWidth="1"/>
    <col min="13325" max="13567" width="9.140625" style="1"/>
    <col min="13568" max="13568" width="5" style="1" customWidth="1"/>
    <col min="13569" max="13569" width="17.42578125" style="1" customWidth="1"/>
    <col min="13570" max="13570" width="12.42578125" style="1" customWidth="1"/>
    <col min="13571" max="13571" width="8.140625" style="1" customWidth="1"/>
    <col min="13572" max="13572" width="9.140625" style="1" customWidth="1"/>
    <col min="13573" max="13573" width="15.42578125" style="1" customWidth="1"/>
    <col min="13574" max="13574" width="14.42578125" style="1" customWidth="1"/>
    <col min="13575" max="13575" width="11.140625" style="1" customWidth="1"/>
    <col min="13576" max="13576" width="23.85546875" style="1" customWidth="1"/>
    <col min="13577" max="13577" width="23" style="1" customWidth="1"/>
    <col min="13578" max="13579" width="9.140625" style="1"/>
    <col min="13580" max="13580" width="14.85546875" style="1" customWidth="1"/>
    <col min="13581" max="13823" width="9.140625" style="1"/>
    <col min="13824" max="13824" width="5" style="1" customWidth="1"/>
    <col min="13825" max="13825" width="17.42578125" style="1" customWidth="1"/>
    <col min="13826" max="13826" width="12.42578125" style="1" customWidth="1"/>
    <col min="13827" max="13827" width="8.140625" style="1" customWidth="1"/>
    <col min="13828" max="13828" width="9.140625" style="1" customWidth="1"/>
    <col min="13829" max="13829" width="15.42578125" style="1" customWidth="1"/>
    <col min="13830" max="13830" width="14.42578125" style="1" customWidth="1"/>
    <col min="13831" max="13831" width="11.140625" style="1" customWidth="1"/>
    <col min="13832" max="13832" width="23.85546875" style="1" customWidth="1"/>
    <col min="13833" max="13833" width="23" style="1" customWidth="1"/>
    <col min="13834" max="13835" width="9.140625" style="1"/>
    <col min="13836" max="13836" width="14.85546875" style="1" customWidth="1"/>
    <col min="13837" max="14079" width="9.140625" style="1"/>
    <col min="14080" max="14080" width="5" style="1" customWidth="1"/>
    <col min="14081" max="14081" width="17.42578125" style="1" customWidth="1"/>
    <col min="14082" max="14082" width="12.42578125" style="1" customWidth="1"/>
    <col min="14083" max="14083" width="8.140625" style="1" customWidth="1"/>
    <col min="14084" max="14084" width="9.140625" style="1" customWidth="1"/>
    <col min="14085" max="14085" width="15.42578125" style="1" customWidth="1"/>
    <col min="14086" max="14086" width="14.42578125" style="1" customWidth="1"/>
    <col min="14087" max="14087" width="11.140625" style="1" customWidth="1"/>
    <col min="14088" max="14088" width="23.85546875" style="1" customWidth="1"/>
    <col min="14089" max="14089" width="23" style="1" customWidth="1"/>
    <col min="14090" max="14091" width="9.140625" style="1"/>
    <col min="14092" max="14092" width="14.85546875" style="1" customWidth="1"/>
    <col min="14093" max="14335" width="9.140625" style="1"/>
    <col min="14336" max="14336" width="5" style="1" customWidth="1"/>
    <col min="14337" max="14337" width="17.42578125" style="1" customWidth="1"/>
    <col min="14338" max="14338" width="12.42578125" style="1" customWidth="1"/>
    <col min="14339" max="14339" width="8.140625" style="1" customWidth="1"/>
    <col min="14340" max="14340" width="9.140625" style="1" customWidth="1"/>
    <col min="14341" max="14341" width="15.42578125" style="1" customWidth="1"/>
    <col min="14342" max="14342" width="14.42578125" style="1" customWidth="1"/>
    <col min="14343" max="14343" width="11.140625" style="1" customWidth="1"/>
    <col min="14344" max="14344" width="23.85546875" style="1" customWidth="1"/>
    <col min="14345" max="14345" width="23" style="1" customWidth="1"/>
    <col min="14346" max="14347" width="9.140625" style="1"/>
    <col min="14348" max="14348" width="14.85546875" style="1" customWidth="1"/>
    <col min="14349" max="14591" width="9.140625" style="1"/>
    <col min="14592" max="14592" width="5" style="1" customWidth="1"/>
    <col min="14593" max="14593" width="17.42578125" style="1" customWidth="1"/>
    <col min="14594" max="14594" width="12.42578125" style="1" customWidth="1"/>
    <col min="14595" max="14595" width="8.140625" style="1" customWidth="1"/>
    <col min="14596" max="14596" width="9.140625" style="1" customWidth="1"/>
    <col min="14597" max="14597" width="15.42578125" style="1" customWidth="1"/>
    <col min="14598" max="14598" width="14.42578125" style="1" customWidth="1"/>
    <col min="14599" max="14599" width="11.140625" style="1" customWidth="1"/>
    <col min="14600" max="14600" width="23.85546875" style="1" customWidth="1"/>
    <col min="14601" max="14601" width="23" style="1" customWidth="1"/>
    <col min="14602" max="14603" width="9.140625" style="1"/>
    <col min="14604" max="14604" width="14.85546875" style="1" customWidth="1"/>
    <col min="14605" max="14847" width="9.140625" style="1"/>
    <col min="14848" max="14848" width="5" style="1" customWidth="1"/>
    <col min="14849" max="14849" width="17.42578125" style="1" customWidth="1"/>
    <col min="14850" max="14850" width="12.42578125" style="1" customWidth="1"/>
    <col min="14851" max="14851" width="8.140625" style="1" customWidth="1"/>
    <col min="14852" max="14852" width="9.140625" style="1" customWidth="1"/>
    <col min="14853" max="14853" width="15.42578125" style="1" customWidth="1"/>
    <col min="14854" max="14854" width="14.42578125" style="1" customWidth="1"/>
    <col min="14855" max="14855" width="11.140625" style="1" customWidth="1"/>
    <col min="14856" max="14856" width="23.85546875" style="1" customWidth="1"/>
    <col min="14857" max="14857" width="23" style="1" customWidth="1"/>
    <col min="14858" max="14859" width="9.140625" style="1"/>
    <col min="14860" max="14860" width="14.85546875" style="1" customWidth="1"/>
    <col min="14861" max="15103" width="9.140625" style="1"/>
    <col min="15104" max="15104" width="5" style="1" customWidth="1"/>
    <col min="15105" max="15105" width="17.42578125" style="1" customWidth="1"/>
    <col min="15106" max="15106" width="12.42578125" style="1" customWidth="1"/>
    <col min="15107" max="15107" width="8.140625" style="1" customWidth="1"/>
    <col min="15108" max="15108" width="9.140625" style="1" customWidth="1"/>
    <col min="15109" max="15109" width="15.42578125" style="1" customWidth="1"/>
    <col min="15110" max="15110" width="14.42578125" style="1" customWidth="1"/>
    <col min="15111" max="15111" width="11.140625" style="1" customWidth="1"/>
    <col min="15112" max="15112" width="23.85546875" style="1" customWidth="1"/>
    <col min="15113" max="15113" width="23" style="1" customWidth="1"/>
    <col min="15114" max="15115" width="9.140625" style="1"/>
    <col min="15116" max="15116" width="14.85546875" style="1" customWidth="1"/>
    <col min="15117" max="15359" width="9.140625" style="1"/>
    <col min="15360" max="15360" width="5" style="1" customWidth="1"/>
    <col min="15361" max="15361" width="17.42578125" style="1" customWidth="1"/>
    <col min="15362" max="15362" width="12.42578125" style="1" customWidth="1"/>
    <col min="15363" max="15363" width="8.140625" style="1" customWidth="1"/>
    <col min="15364" max="15364" width="9.140625" style="1" customWidth="1"/>
    <col min="15365" max="15365" width="15.42578125" style="1" customWidth="1"/>
    <col min="15366" max="15366" width="14.42578125" style="1" customWidth="1"/>
    <col min="15367" max="15367" width="11.140625" style="1" customWidth="1"/>
    <col min="15368" max="15368" width="23.85546875" style="1" customWidth="1"/>
    <col min="15369" max="15369" width="23" style="1" customWidth="1"/>
    <col min="15370" max="15371" width="9.140625" style="1"/>
    <col min="15372" max="15372" width="14.85546875" style="1" customWidth="1"/>
    <col min="15373" max="15615" width="9.140625" style="1"/>
    <col min="15616" max="15616" width="5" style="1" customWidth="1"/>
    <col min="15617" max="15617" width="17.42578125" style="1" customWidth="1"/>
    <col min="15618" max="15618" width="12.42578125" style="1" customWidth="1"/>
    <col min="15619" max="15619" width="8.140625" style="1" customWidth="1"/>
    <col min="15620" max="15620" width="9.140625" style="1" customWidth="1"/>
    <col min="15621" max="15621" width="15.42578125" style="1" customWidth="1"/>
    <col min="15622" max="15622" width="14.42578125" style="1" customWidth="1"/>
    <col min="15623" max="15623" width="11.140625" style="1" customWidth="1"/>
    <col min="15624" max="15624" width="23.85546875" style="1" customWidth="1"/>
    <col min="15625" max="15625" width="23" style="1" customWidth="1"/>
    <col min="15626" max="15627" width="9.140625" style="1"/>
    <col min="15628" max="15628" width="14.85546875" style="1" customWidth="1"/>
    <col min="15629" max="15871" width="9.140625" style="1"/>
    <col min="15872" max="15872" width="5" style="1" customWidth="1"/>
    <col min="15873" max="15873" width="17.42578125" style="1" customWidth="1"/>
    <col min="15874" max="15874" width="12.42578125" style="1" customWidth="1"/>
    <col min="15875" max="15875" width="8.140625" style="1" customWidth="1"/>
    <col min="15876" max="15876" width="9.140625" style="1" customWidth="1"/>
    <col min="15877" max="15877" width="15.42578125" style="1" customWidth="1"/>
    <col min="15878" max="15878" width="14.42578125" style="1" customWidth="1"/>
    <col min="15879" max="15879" width="11.140625" style="1" customWidth="1"/>
    <col min="15880" max="15880" width="23.85546875" style="1" customWidth="1"/>
    <col min="15881" max="15881" width="23" style="1" customWidth="1"/>
    <col min="15882" max="15883" width="9.140625" style="1"/>
    <col min="15884" max="15884" width="14.85546875" style="1" customWidth="1"/>
    <col min="15885" max="16127" width="9.140625" style="1"/>
    <col min="16128" max="16128" width="5" style="1" customWidth="1"/>
    <col min="16129" max="16129" width="17.42578125" style="1" customWidth="1"/>
    <col min="16130" max="16130" width="12.42578125" style="1" customWidth="1"/>
    <col min="16131" max="16131" width="8.140625" style="1" customWidth="1"/>
    <col min="16132" max="16132" width="9.140625" style="1" customWidth="1"/>
    <col min="16133" max="16133" width="15.42578125" style="1" customWidth="1"/>
    <col min="16134" max="16134" width="14.42578125" style="1" customWidth="1"/>
    <col min="16135" max="16135" width="11.140625" style="1" customWidth="1"/>
    <col min="16136" max="16136" width="23.85546875" style="1" customWidth="1"/>
    <col min="16137" max="16137" width="23" style="1" customWidth="1"/>
    <col min="16138" max="16139" width="9.140625" style="1"/>
    <col min="16140" max="16140" width="14.85546875" style="1" customWidth="1"/>
    <col min="16141" max="16384" width="9.140625" style="1"/>
  </cols>
  <sheetData>
    <row r="1" spans="1:19" ht="61.5" customHeight="1">
      <c r="C1" s="3735" t="s">
        <v>0</v>
      </c>
      <c r="D1" s="3735"/>
      <c r="E1" s="3735"/>
      <c r="F1" s="3735"/>
      <c r="G1" s="3735"/>
      <c r="H1" s="3735"/>
      <c r="I1" s="3735"/>
      <c r="J1" s="3735"/>
      <c r="K1" s="3735"/>
      <c r="L1" s="3735"/>
      <c r="M1" s="3736" t="s">
        <v>1</v>
      </c>
      <c r="N1" s="3736"/>
      <c r="O1" s="3736"/>
    </row>
    <row r="2" spans="1:19">
      <c r="C2" s="3737" t="s">
        <v>2</v>
      </c>
      <c r="D2" s="3737"/>
      <c r="E2" s="3737"/>
      <c r="F2" s="3737"/>
      <c r="G2" s="3737"/>
      <c r="H2" s="3737"/>
      <c r="I2" s="3737"/>
      <c r="J2" s="3737"/>
      <c r="K2" s="3737"/>
      <c r="L2" s="3737"/>
    </row>
    <row r="3" spans="1:19" ht="10.5" customHeight="1">
      <c r="C3" s="96"/>
      <c r="D3" s="95"/>
      <c r="E3" s="95"/>
      <c r="F3" s="95"/>
      <c r="G3" s="95"/>
      <c r="H3" s="95"/>
      <c r="I3" s="95"/>
      <c r="J3" s="95"/>
      <c r="K3" s="95"/>
    </row>
    <row r="4" spans="1:19">
      <c r="B4" s="3737" t="s">
        <v>3</v>
      </c>
      <c r="C4" s="3737"/>
      <c r="D4" s="3737"/>
      <c r="E4" s="3737"/>
      <c r="F4" s="3737"/>
      <c r="G4" s="3737"/>
      <c r="H4" s="3737"/>
      <c r="I4" s="3737"/>
      <c r="J4" s="3737"/>
      <c r="K4" s="3737"/>
      <c r="L4" s="3737"/>
      <c r="M4" s="3737"/>
      <c r="N4" s="3737"/>
      <c r="O4" s="3737"/>
      <c r="P4" s="3737"/>
      <c r="Q4" s="95"/>
      <c r="R4" s="95"/>
      <c r="S4" s="1450"/>
    </row>
    <row r="5" spans="1:19">
      <c r="B5" s="95"/>
      <c r="C5" s="96"/>
      <c r="D5" s="95"/>
      <c r="E5" s="95"/>
      <c r="F5" s="95"/>
      <c r="G5" s="95"/>
      <c r="H5" s="95"/>
      <c r="I5" s="3738" t="s">
        <v>4</v>
      </c>
      <c r="J5" s="3738"/>
      <c r="K5" s="3738"/>
      <c r="L5" s="3738"/>
      <c r="M5" s="3738"/>
      <c r="N5" s="3738"/>
      <c r="O5" s="3738"/>
      <c r="P5" s="3738"/>
      <c r="Q5" s="96"/>
      <c r="R5" s="96"/>
      <c r="S5" s="1450"/>
    </row>
    <row r="6" spans="1:19" ht="13.5">
      <c r="B6" s="3739" t="s">
        <v>5</v>
      </c>
      <c r="C6" s="3737"/>
      <c r="D6" s="3737"/>
      <c r="E6" s="3737"/>
      <c r="F6" s="3737"/>
      <c r="G6" s="3737"/>
      <c r="H6" s="3737"/>
      <c r="I6" s="3737"/>
      <c r="J6" s="3737"/>
      <c r="K6" s="3737"/>
      <c r="L6" s="3737"/>
      <c r="M6" s="3737"/>
      <c r="N6" s="3737"/>
      <c r="O6" s="3737"/>
      <c r="P6" s="3737"/>
      <c r="Q6" s="95"/>
      <c r="R6" s="95"/>
      <c r="S6" s="1450"/>
    </row>
    <row r="7" spans="1:19" ht="15" customHeight="1">
      <c r="B7" s="94"/>
      <c r="C7" s="96"/>
      <c r="D7" s="95"/>
      <c r="E7" s="95"/>
      <c r="F7" s="95"/>
      <c r="G7" s="95"/>
      <c r="H7" s="95"/>
      <c r="I7" s="95"/>
      <c r="J7" s="95"/>
      <c r="K7" s="95"/>
      <c r="L7" s="95"/>
      <c r="M7" s="95"/>
      <c r="N7" s="95"/>
      <c r="O7" s="95"/>
      <c r="P7" s="5" t="s">
        <v>242</v>
      </c>
      <c r="Q7" s="5"/>
      <c r="R7" s="5"/>
      <c r="S7" s="1510"/>
    </row>
    <row r="8" spans="1:19" ht="15" customHeight="1">
      <c r="A8" s="3740" t="s">
        <v>7679</v>
      </c>
      <c r="B8" s="3734" t="s">
        <v>6</v>
      </c>
      <c r="C8" s="3741" t="s">
        <v>7</v>
      </c>
      <c r="D8" s="3734" t="s">
        <v>449</v>
      </c>
      <c r="E8" s="3734" t="s">
        <v>731</v>
      </c>
      <c r="F8" s="3733" t="s">
        <v>462</v>
      </c>
      <c r="G8" s="3734" t="s">
        <v>458</v>
      </c>
      <c r="H8" s="3733" t="s">
        <v>459</v>
      </c>
      <c r="I8" s="3734" t="s">
        <v>8</v>
      </c>
      <c r="J8" s="3734" t="s">
        <v>9</v>
      </c>
      <c r="K8" s="3734"/>
      <c r="L8" s="3744" t="s">
        <v>10</v>
      </c>
      <c r="M8" s="3733" t="s">
        <v>11</v>
      </c>
      <c r="N8" s="3733" t="s">
        <v>12</v>
      </c>
      <c r="O8" s="3733" t="s">
        <v>13</v>
      </c>
      <c r="P8" s="3733" t="s">
        <v>14</v>
      </c>
      <c r="Q8" s="3743" t="s">
        <v>460</v>
      </c>
      <c r="R8" s="3743" t="s">
        <v>461</v>
      </c>
      <c r="S8" s="3743" t="s">
        <v>463</v>
      </c>
    </row>
    <row r="9" spans="1:19" s="6" customFormat="1" ht="72.75" customHeight="1">
      <c r="A9" s="3740"/>
      <c r="B9" s="3734"/>
      <c r="C9" s="3742"/>
      <c r="D9" s="3734"/>
      <c r="E9" s="3734"/>
      <c r="F9" s="3734"/>
      <c r="G9" s="3734"/>
      <c r="H9" s="3733"/>
      <c r="I9" s="3734"/>
      <c r="J9" s="97" t="s">
        <v>15</v>
      </c>
      <c r="K9" s="97" t="s">
        <v>16</v>
      </c>
      <c r="L9" s="3744"/>
      <c r="M9" s="3733"/>
      <c r="N9" s="3733"/>
      <c r="O9" s="3733"/>
      <c r="P9" s="3733"/>
      <c r="Q9" s="3743"/>
      <c r="R9" s="3743"/>
      <c r="S9" s="3743"/>
    </row>
    <row r="10" spans="1:19" s="104" customFormat="1">
      <c r="A10" s="1500"/>
      <c r="B10" s="99"/>
      <c r="C10" s="100" t="s">
        <v>743</v>
      </c>
      <c r="D10" s="99"/>
      <c r="E10" s="99"/>
      <c r="F10" s="99"/>
      <c r="G10" s="99"/>
      <c r="H10" s="101"/>
      <c r="I10" s="99"/>
      <c r="J10" s="99"/>
      <c r="K10" s="99"/>
      <c r="L10" s="102">
        <f>SUM(L11:L54)</f>
        <v>5262280.09</v>
      </c>
      <c r="M10" s="101"/>
      <c r="N10" s="101"/>
      <c r="O10" s="101"/>
      <c r="P10" s="101"/>
      <c r="Q10" s="103"/>
      <c r="R10" s="103"/>
      <c r="S10" s="103"/>
    </row>
    <row r="11" spans="1:19" s="45" customFormat="1" ht="38.25">
      <c r="A11" s="1501">
        <v>1</v>
      </c>
      <c r="B11" s="7">
        <v>1</v>
      </c>
      <c r="C11" s="14" t="s">
        <v>93</v>
      </c>
      <c r="D11" s="11" t="s">
        <v>450</v>
      </c>
      <c r="E11" s="98">
        <v>1</v>
      </c>
      <c r="F11" s="11"/>
      <c r="G11" s="11" t="s">
        <v>729</v>
      </c>
      <c r="H11" s="11"/>
      <c r="I11" s="11" t="s">
        <v>94</v>
      </c>
      <c r="J11" s="7">
        <v>13</v>
      </c>
      <c r="K11" s="7">
        <v>32</v>
      </c>
      <c r="L11" s="18">
        <v>8064.5</v>
      </c>
      <c r="M11" s="14" t="s">
        <v>95</v>
      </c>
      <c r="N11" s="11" t="s">
        <v>65</v>
      </c>
      <c r="O11" s="15" t="s">
        <v>96</v>
      </c>
      <c r="P11" s="11" t="s">
        <v>97</v>
      </c>
      <c r="Q11" s="21"/>
      <c r="R11" s="11">
        <f t="shared" ref="R11:R54" si="0">L11*Q11</f>
        <v>0</v>
      </c>
      <c r="S11" s="1318"/>
    </row>
    <row r="12" spans="1:19" s="45" customFormat="1" ht="38.25">
      <c r="A12" s="1501">
        <v>2</v>
      </c>
      <c r="B12" s="7">
        <v>2</v>
      </c>
      <c r="C12" s="14" t="s">
        <v>98</v>
      </c>
      <c r="D12" s="11" t="s">
        <v>450</v>
      </c>
      <c r="E12" s="98">
        <v>1</v>
      </c>
      <c r="F12" s="11"/>
      <c r="G12" s="11" t="s">
        <v>729</v>
      </c>
      <c r="H12" s="11"/>
      <c r="I12" s="11" t="s">
        <v>99</v>
      </c>
      <c r="J12" s="98">
        <v>29</v>
      </c>
      <c r="K12" s="11"/>
      <c r="L12" s="13">
        <v>1549.5</v>
      </c>
      <c r="M12" s="11" t="s">
        <v>100</v>
      </c>
      <c r="N12" s="11" t="s">
        <v>101</v>
      </c>
      <c r="O12" s="11" t="s">
        <v>102</v>
      </c>
      <c r="P12" s="11" t="s">
        <v>103</v>
      </c>
      <c r="Q12" s="21"/>
      <c r="R12" s="11">
        <f t="shared" si="0"/>
        <v>0</v>
      </c>
      <c r="S12" s="1322" t="s">
        <v>5795</v>
      </c>
    </row>
    <row r="13" spans="1:19" s="45" customFormat="1" ht="38.25">
      <c r="A13" s="1501">
        <v>3</v>
      </c>
      <c r="B13" s="7">
        <v>3</v>
      </c>
      <c r="C13" s="14" t="s">
        <v>104</v>
      </c>
      <c r="D13" s="11" t="s">
        <v>450</v>
      </c>
      <c r="E13" s="98">
        <v>1</v>
      </c>
      <c r="F13" s="11"/>
      <c r="G13" s="11" t="s">
        <v>729</v>
      </c>
      <c r="H13" s="11"/>
      <c r="I13" s="11" t="s">
        <v>105</v>
      </c>
      <c r="J13" s="98" t="s">
        <v>106</v>
      </c>
      <c r="K13" s="1115" t="s">
        <v>107</v>
      </c>
      <c r="L13" s="18">
        <v>1186.8</v>
      </c>
      <c r="M13" s="11" t="s">
        <v>108</v>
      </c>
      <c r="N13" s="11" t="s">
        <v>65</v>
      </c>
      <c r="O13" s="11" t="s">
        <v>102</v>
      </c>
      <c r="P13" s="11" t="s">
        <v>109</v>
      </c>
      <c r="Q13" s="21"/>
      <c r="R13" s="11">
        <f t="shared" si="0"/>
        <v>0</v>
      </c>
      <c r="S13" s="1322" t="s">
        <v>5797</v>
      </c>
    </row>
    <row r="14" spans="1:19" s="45" customFormat="1" ht="117.6" customHeight="1">
      <c r="A14" s="1501">
        <v>4</v>
      </c>
      <c r="B14" s="7">
        <v>4</v>
      </c>
      <c r="C14" s="27" t="s">
        <v>110</v>
      </c>
      <c r="D14" s="11" t="s">
        <v>450</v>
      </c>
      <c r="E14" s="98">
        <v>1</v>
      </c>
      <c r="F14" s="11"/>
      <c r="G14" s="11" t="s">
        <v>729</v>
      </c>
      <c r="H14" s="11"/>
      <c r="I14" s="11" t="s">
        <v>111</v>
      </c>
      <c r="J14" s="98">
        <v>36</v>
      </c>
      <c r="K14" s="98">
        <v>315</v>
      </c>
      <c r="L14" s="18">
        <v>90844.2</v>
      </c>
      <c r="M14" s="11" t="s">
        <v>112</v>
      </c>
      <c r="N14" s="11" t="s">
        <v>113</v>
      </c>
      <c r="O14" s="11" t="s">
        <v>114</v>
      </c>
      <c r="P14" s="11" t="s">
        <v>115</v>
      </c>
      <c r="Q14" s="21"/>
      <c r="R14" s="11">
        <f t="shared" si="0"/>
        <v>0</v>
      </c>
      <c r="S14" s="1322" t="s">
        <v>5795</v>
      </c>
    </row>
    <row r="15" spans="1:19" s="45" customFormat="1" ht="38.25">
      <c r="A15" s="1501">
        <v>5</v>
      </c>
      <c r="B15" s="7">
        <v>5</v>
      </c>
      <c r="C15" s="14" t="s">
        <v>116</v>
      </c>
      <c r="D15" s="11" t="s">
        <v>450</v>
      </c>
      <c r="E15" s="98">
        <v>1</v>
      </c>
      <c r="F15" s="11"/>
      <c r="G15" s="11" t="s">
        <v>729</v>
      </c>
      <c r="H15" s="11"/>
      <c r="I15" s="11" t="s">
        <v>105</v>
      </c>
      <c r="J15" s="98">
        <v>5</v>
      </c>
      <c r="K15" s="98">
        <v>5</v>
      </c>
      <c r="L15" s="18">
        <v>16456.900000000001</v>
      </c>
      <c r="M15" s="11" t="s">
        <v>117</v>
      </c>
      <c r="N15" s="19" t="s">
        <v>118</v>
      </c>
      <c r="O15" s="11" t="s">
        <v>102</v>
      </c>
      <c r="P15" s="11" t="s">
        <v>119</v>
      </c>
      <c r="Q15" s="21"/>
      <c r="R15" s="11">
        <f t="shared" si="0"/>
        <v>0</v>
      </c>
      <c r="S15" s="1322" t="s">
        <v>5798</v>
      </c>
    </row>
    <row r="16" spans="1:19" s="45" customFormat="1" ht="63.75">
      <c r="A16" s="1501">
        <v>6</v>
      </c>
      <c r="B16" s="7">
        <v>6</v>
      </c>
      <c r="C16" s="14" t="s">
        <v>120</v>
      </c>
      <c r="D16" s="11" t="s">
        <v>450</v>
      </c>
      <c r="E16" s="98">
        <v>1</v>
      </c>
      <c r="F16" s="11"/>
      <c r="G16" s="11" t="s">
        <v>729</v>
      </c>
      <c r="H16" s="11"/>
      <c r="I16" s="11" t="s">
        <v>121</v>
      </c>
      <c r="J16" s="29">
        <v>4</v>
      </c>
      <c r="K16" s="98">
        <v>88</v>
      </c>
      <c r="L16" s="18">
        <v>63775.4</v>
      </c>
      <c r="M16" s="11" t="s">
        <v>122</v>
      </c>
      <c r="N16" s="11" t="s">
        <v>71</v>
      </c>
      <c r="O16" s="11" t="s">
        <v>123</v>
      </c>
      <c r="P16" s="11" t="s">
        <v>124</v>
      </c>
      <c r="Q16" s="21"/>
      <c r="R16" s="11">
        <f t="shared" si="0"/>
        <v>0</v>
      </c>
      <c r="S16" s="1322" t="s">
        <v>5795</v>
      </c>
    </row>
    <row r="17" spans="1:19" s="45" customFormat="1" ht="63.75">
      <c r="A17" s="1501">
        <v>7</v>
      </c>
      <c r="B17" s="7">
        <v>7</v>
      </c>
      <c r="C17" s="27" t="s">
        <v>125</v>
      </c>
      <c r="D17" s="11" t="s">
        <v>450</v>
      </c>
      <c r="E17" s="98">
        <v>1</v>
      </c>
      <c r="F17" s="11"/>
      <c r="G17" s="11" t="s">
        <v>729</v>
      </c>
      <c r="H17" s="11"/>
      <c r="I17" s="19" t="s">
        <v>126</v>
      </c>
      <c r="J17" s="29" t="s">
        <v>127</v>
      </c>
      <c r="K17" s="19"/>
      <c r="L17" s="26">
        <v>189055</v>
      </c>
      <c r="M17" s="19" t="s">
        <v>128</v>
      </c>
      <c r="N17" s="19" t="s">
        <v>129</v>
      </c>
      <c r="O17" s="19" t="s">
        <v>130</v>
      </c>
      <c r="P17" s="11" t="s">
        <v>124</v>
      </c>
      <c r="Q17" s="21"/>
      <c r="R17" s="11">
        <f t="shared" si="0"/>
        <v>0</v>
      </c>
      <c r="S17" s="1322" t="s">
        <v>5796</v>
      </c>
    </row>
    <row r="18" spans="1:19" s="46" customFormat="1" ht="25.5">
      <c r="A18" s="1501">
        <v>8</v>
      </c>
      <c r="B18" s="7">
        <v>8</v>
      </c>
      <c r="C18" s="27" t="s">
        <v>183</v>
      </c>
      <c r="D18" s="11" t="s">
        <v>450</v>
      </c>
      <c r="E18" s="98">
        <v>1</v>
      </c>
      <c r="F18" s="11"/>
      <c r="G18" s="11" t="s">
        <v>455</v>
      </c>
      <c r="H18" s="11"/>
      <c r="I18" s="19" t="s">
        <v>184</v>
      </c>
      <c r="J18" s="32">
        <v>41</v>
      </c>
      <c r="K18" s="32" t="s">
        <v>185</v>
      </c>
      <c r="L18" s="26">
        <v>5225</v>
      </c>
      <c r="M18" s="19" t="s">
        <v>186</v>
      </c>
      <c r="N18" s="19" t="s">
        <v>180</v>
      </c>
      <c r="O18" s="19" t="s">
        <v>187</v>
      </c>
      <c r="P18" s="19" t="s">
        <v>188</v>
      </c>
      <c r="Q18" s="21">
        <v>1</v>
      </c>
      <c r="R18" s="11">
        <f t="shared" si="0"/>
        <v>5225</v>
      </c>
      <c r="S18" s="1322" t="s">
        <v>5806</v>
      </c>
    </row>
    <row r="19" spans="1:19" s="45" customFormat="1" ht="38.25">
      <c r="A19" s="1501">
        <v>9</v>
      </c>
      <c r="B19" s="7">
        <v>9</v>
      </c>
      <c r="C19" s="27" t="s">
        <v>236</v>
      </c>
      <c r="D19" s="11" t="s">
        <v>450</v>
      </c>
      <c r="E19" s="98">
        <v>1</v>
      </c>
      <c r="F19" s="11"/>
      <c r="G19" s="11" t="s">
        <v>456</v>
      </c>
      <c r="H19" s="11"/>
      <c r="I19" s="19" t="s">
        <v>237</v>
      </c>
      <c r="J19" s="29"/>
      <c r="K19" s="32"/>
      <c r="L19" s="33">
        <v>19673.2</v>
      </c>
      <c r="M19" s="19" t="s">
        <v>238</v>
      </c>
      <c r="N19" s="19" t="s">
        <v>239</v>
      </c>
      <c r="O19" s="34"/>
      <c r="P19" s="19" t="s">
        <v>231</v>
      </c>
      <c r="Q19" s="21"/>
      <c r="R19" s="11">
        <f t="shared" si="0"/>
        <v>0</v>
      </c>
      <c r="S19" s="1322" t="s">
        <v>5800</v>
      </c>
    </row>
    <row r="20" spans="1:19" s="45" customFormat="1" ht="63.75">
      <c r="A20" s="1501">
        <v>10</v>
      </c>
      <c r="B20" s="7">
        <v>10</v>
      </c>
      <c r="C20" s="14" t="s">
        <v>131</v>
      </c>
      <c r="D20" s="11" t="s">
        <v>450</v>
      </c>
      <c r="E20" s="98">
        <v>1</v>
      </c>
      <c r="F20" s="11"/>
      <c r="G20" s="11" t="s">
        <v>451</v>
      </c>
      <c r="H20" s="11"/>
      <c r="I20" s="11" t="s">
        <v>132</v>
      </c>
      <c r="J20" s="7">
        <v>57</v>
      </c>
      <c r="K20" s="7" t="s">
        <v>133</v>
      </c>
      <c r="L20" s="20">
        <v>120058.7</v>
      </c>
      <c r="M20" s="14" t="s">
        <v>134</v>
      </c>
      <c r="N20" s="11" t="s">
        <v>48</v>
      </c>
      <c r="O20" s="15" t="s">
        <v>135</v>
      </c>
      <c r="P20" s="11" t="s">
        <v>136</v>
      </c>
      <c r="Q20" s="21"/>
      <c r="R20" s="11">
        <f t="shared" si="0"/>
        <v>0</v>
      </c>
      <c r="S20" s="1316" t="s">
        <v>5807</v>
      </c>
    </row>
    <row r="21" spans="1:19" s="45" customFormat="1" ht="63.75">
      <c r="A21" s="1501">
        <v>11</v>
      </c>
      <c r="B21" s="7">
        <v>11</v>
      </c>
      <c r="C21" s="14" t="s">
        <v>137</v>
      </c>
      <c r="D21" s="11" t="s">
        <v>450</v>
      </c>
      <c r="E21" s="98">
        <v>1</v>
      </c>
      <c r="F21" s="11" t="s">
        <v>518</v>
      </c>
      <c r="G21" s="11" t="s">
        <v>451</v>
      </c>
      <c r="H21" s="11"/>
      <c r="I21" s="11" t="s">
        <v>132</v>
      </c>
      <c r="J21" s="7" t="s">
        <v>138</v>
      </c>
      <c r="K21" s="7" t="s">
        <v>139</v>
      </c>
      <c r="L21" s="20">
        <v>152619.5</v>
      </c>
      <c r="M21" s="11" t="s">
        <v>140</v>
      </c>
      <c r="N21" s="11" t="s">
        <v>48</v>
      </c>
      <c r="O21" s="15" t="s">
        <v>141</v>
      </c>
      <c r="P21" s="11" t="s">
        <v>136</v>
      </c>
      <c r="Q21" s="21"/>
      <c r="R21" s="11">
        <f t="shared" si="0"/>
        <v>0</v>
      </c>
      <c r="S21" s="1316" t="s">
        <v>5786</v>
      </c>
    </row>
    <row r="22" spans="1:19" s="45" customFormat="1" ht="63.75">
      <c r="A22" s="1501">
        <v>12</v>
      </c>
      <c r="B22" s="7">
        <v>12</v>
      </c>
      <c r="C22" s="14" t="s">
        <v>142</v>
      </c>
      <c r="D22" s="11" t="s">
        <v>450</v>
      </c>
      <c r="E22" s="98">
        <v>1</v>
      </c>
      <c r="F22" s="11"/>
      <c r="G22" s="11" t="s">
        <v>451</v>
      </c>
      <c r="H22" s="11"/>
      <c r="I22" s="11" t="s">
        <v>132</v>
      </c>
      <c r="J22" s="7">
        <v>57</v>
      </c>
      <c r="K22" s="7">
        <v>1</v>
      </c>
      <c r="L22" s="20">
        <v>24298.5</v>
      </c>
      <c r="M22" s="11" t="s">
        <v>143</v>
      </c>
      <c r="N22" s="11" t="s">
        <v>48</v>
      </c>
      <c r="O22" s="11" t="s">
        <v>144</v>
      </c>
      <c r="P22" s="11" t="s">
        <v>136</v>
      </c>
      <c r="Q22" s="21"/>
      <c r="R22" s="11">
        <f t="shared" si="0"/>
        <v>0</v>
      </c>
      <c r="S22" s="1322" t="s">
        <v>5799</v>
      </c>
    </row>
    <row r="23" spans="1:19" s="45" customFormat="1" ht="25.5">
      <c r="A23" s="1501">
        <v>13</v>
      </c>
      <c r="B23" s="7">
        <v>13</v>
      </c>
      <c r="C23" s="14" t="s">
        <v>145</v>
      </c>
      <c r="D23" s="11" t="s">
        <v>450</v>
      </c>
      <c r="E23" s="98">
        <v>1</v>
      </c>
      <c r="F23" s="11"/>
      <c r="G23" s="11" t="s">
        <v>451</v>
      </c>
      <c r="H23" s="11"/>
      <c r="I23" s="11" t="s">
        <v>132</v>
      </c>
      <c r="J23" s="7">
        <v>18</v>
      </c>
      <c r="K23" s="7" t="s">
        <v>146</v>
      </c>
      <c r="L23" s="20">
        <v>20040.099999999999</v>
      </c>
      <c r="M23" s="11" t="s">
        <v>147</v>
      </c>
      <c r="N23" s="11" t="s">
        <v>148</v>
      </c>
      <c r="O23" s="11" t="s">
        <v>149</v>
      </c>
      <c r="P23" s="11" t="s">
        <v>57</v>
      </c>
      <c r="Q23" s="21">
        <v>1</v>
      </c>
      <c r="R23" s="11">
        <f t="shared" si="0"/>
        <v>20040.099999999999</v>
      </c>
      <c r="S23" s="1318"/>
    </row>
    <row r="24" spans="1:19" s="47" customFormat="1" ht="38.25">
      <c r="A24" s="1501">
        <v>14</v>
      </c>
      <c r="B24" s="7">
        <v>14</v>
      </c>
      <c r="C24" s="28" t="s">
        <v>189</v>
      </c>
      <c r="D24" s="11" t="s">
        <v>450</v>
      </c>
      <c r="E24" s="98">
        <v>1</v>
      </c>
      <c r="F24" s="11"/>
      <c r="G24" s="11" t="s">
        <v>451</v>
      </c>
      <c r="H24" s="11"/>
      <c r="I24" s="19" t="s">
        <v>190</v>
      </c>
      <c r="J24" s="29"/>
      <c r="K24" s="29"/>
      <c r="L24" s="33">
        <v>8976.2999999999993</v>
      </c>
      <c r="M24" s="19" t="s">
        <v>191</v>
      </c>
      <c r="N24" s="19" t="s">
        <v>26</v>
      </c>
      <c r="O24" s="19" t="s">
        <v>192</v>
      </c>
      <c r="P24" s="19" t="s">
        <v>92</v>
      </c>
      <c r="Q24" s="21"/>
      <c r="R24" s="11">
        <f t="shared" si="0"/>
        <v>0</v>
      </c>
      <c r="S24" s="1322" t="s">
        <v>5800</v>
      </c>
    </row>
    <row r="25" spans="1:19" s="47" customFormat="1" ht="25.5">
      <c r="A25" s="1501">
        <v>15</v>
      </c>
      <c r="B25" s="7">
        <v>15</v>
      </c>
      <c r="C25" s="27" t="s">
        <v>217</v>
      </c>
      <c r="D25" s="11" t="s">
        <v>450</v>
      </c>
      <c r="E25" s="98">
        <v>1</v>
      </c>
      <c r="F25" s="11"/>
      <c r="G25" s="11" t="s">
        <v>451</v>
      </c>
      <c r="H25" s="11"/>
      <c r="I25" s="19" t="s">
        <v>218</v>
      </c>
      <c r="J25" s="29"/>
      <c r="K25" s="32"/>
      <c r="L25" s="33">
        <v>52623.7</v>
      </c>
      <c r="M25" s="19" t="s">
        <v>219</v>
      </c>
      <c r="N25" s="19"/>
      <c r="O25" s="34"/>
      <c r="P25" s="19" t="s">
        <v>220</v>
      </c>
      <c r="Q25" s="21"/>
      <c r="R25" s="11">
        <f t="shared" si="0"/>
        <v>0</v>
      </c>
      <c r="S25" s="1322" t="s">
        <v>5800</v>
      </c>
    </row>
    <row r="26" spans="1:19" s="47" customFormat="1" ht="25.5">
      <c r="A26" s="1501">
        <v>16</v>
      </c>
      <c r="B26" s="7">
        <v>16</v>
      </c>
      <c r="C26" s="27" t="s">
        <v>226</v>
      </c>
      <c r="D26" s="11" t="s">
        <v>450</v>
      </c>
      <c r="E26" s="98">
        <v>1</v>
      </c>
      <c r="F26" s="11"/>
      <c r="G26" s="11" t="s">
        <v>451</v>
      </c>
      <c r="H26" s="11"/>
      <c r="I26" s="19" t="s">
        <v>218</v>
      </c>
      <c r="J26" s="29"/>
      <c r="K26" s="32"/>
      <c r="L26" s="33">
        <v>38326</v>
      </c>
      <c r="M26" s="19" t="s">
        <v>227</v>
      </c>
      <c r="N26" s="19"/>
      <c r="O26" s="34"/>
      <c r="P26" s="19" t="s">
        <v>220</v>
      </c>
      <c r="Q26" s="21"/>
      <c r="R26" s="11">
        <f t="shared" si="0"/>
        <v>0</v>
      </c>
      <c r="S26" s="1322" t="s">
        <v>5800</v>
      </c>
    </row>
    <row r="27" spans="1:19" s="47" customFormat="1" ht="55.15" customHeight="1">
      <c r="A27" s="1501">
        <v>17</v>
      </c>
      <c r="B27" s="7">
        <v>17</v>
      </c>
      <c r="C27" s="14" t="s">
        <v>150</v>
      </c>
      <c r="D27" s="11" t="s">
        <v>450</v>
      </c>
      <c r="E27" s="98">
        <v>1</v>
      </c>
      <c r="F27" s="11"/>
      <c r="G27" s="11" t="s">
        <v>452</v>
      </c>
      <c r="H27" s="11"/>
      <c r="I27" s="11" t="s">
        <v>151</v>
      </c>
      <c r="J27" s="7">
        <v>122</v>
      </c>
      <c r="K27" s="7" t="s">
        <v>152</v>
      </c>
      <c r="L27" s="13">
        <v>7083.5</v>
      </c>
      <c r="M27" s="11" t="s">
        <v>153</v>
      </c>
      <c r="N27" s="11" t="s">
        <v>154</v>
      </c>
      <c r="O27" s="15" t="s">
        <v>155</v>
      </c>
      <c r="P27" s="11" t="s">
        <v>156</v>
      </c>
      <c r="Q27" s="21">
        <v>1</v>
      </c>
      <c r="R27" s="11">
        <f t="shared" si="0"/>
        <v>7083.5</v>
      </c>
      <c r="S27" s="1322" t="s">
        <v>5787</v>
      </c>
    </row>
    <row r="28" spans="1:19" s="45" customFormat="1" ht="40.9" customHeight="1">
      <c r="A28" s="1501">
        <v>18</v>
      </c>
      <c r="B28" s="7">
        <v>18</v>
      </c>
      <c r="C28" s="14" t="s">
        <v>157</v>
      </c>
      <c r="D28" s="11" t="s">
        <v>450</v>
      </c>
      <c r="E28" s="98">
        <v>1</v>
      </c>
      <c r="F28" s="11"/>
      <c r="G28" s="11" t="s">
        <v>452</v>
      </c>
      <c r="H28" s="11"/>
      <c r="I28" s="11" t="s">
        <v>158</v>
      </c>
      <c r="J28" s="7">
        <v>27</v>
      </c>
      <c r="K28" s="7" t="s">
        <v>159</v>
      </c>
      <c r="L28" s="20">
        <v>15352.7</v>
      </c>
      <c r="M28" s="11" t="s">
        <v>160</v>
      </c>
      <c r="N28" s="11" t="s">
        <v>26</v>
      </c>
      <c r="O28" s="11" t="s">
        <v>161</v>
      </c>
      <c r="P28" s="11" t="s">
        <v>744</v>
      </c>
      <c r="Q28" s="21">
        <v>1</v>
      </c>
      <c r="R28" s="11">
        <f t="shared" si="0"/>
        <v>15352.7</v>
      </c>
      <c r="S28" s="1322" t="s">
        <v>5788</v>
      </c>
    </row>
    <row r="29" spans="1:19" s="45" customFormat="1" ht="25.5">
      <c r="A29" s="1501">
        <v>20</v>
      </c>
      <c r="B29" s="7">
        <v>20</v>
      </c>
      <c r="C29" s="27" t="s">
        <v>228</v>
      </c>
      <c r="D29" s="11" t="s">
        <v>450</v>
      </c>
      <c r="E29" s="98">
        <v>1</v>
      </c>
      <c r="F29" s="11"/>
      <c r="G29" s="11" t="s">
        <v>452</v>
      </c>
      <c r="H29" s="11"/>
      <c r="I29" s="19" t="s">
        <v>229</v>
      </c>
      <c r="J29" s="29"/>
      <c r="K29" s="32"/>
      <c r="L29" s="33">
        <v>6847.5</v>
      </c>
      <c r="M29" s="19" t="s">
        <v>230</v>
      </c>
      <c r="N29" s="19"/>
      <c r="O29" s="35"/>
      <c r="P29" s="19" t="s">
        <v>231</v>
      </c>
      <c r="Q29" s="21"/>
      <c r="R29" s="11">
        <f t="shared" si="0"/>
        <v>0</v>
      </c>
      <c r="S29" s="1322" t="s">
        <v>5800</v>
      </c>
    </row>
    <row r="30" spans="1:19" s="45" customFormat="1" ht="38.25">
      <c r="A30" s="1501">
        <v>21</v>
      </c>
      <c r="B30" s="7">
        <v>21</v>
      </c>
      <c r="C30" s="27" t="s">
        <v>240</v>
      </c>
      <c r="D30" s="11" t="s">
        <v>450</v>
      </c>
      <c r="E30" s="98">
        <v>1</v>
      </c>
      <c r="F30" s="11"/>
      <c r="G30" s="11" t="s">
        <v>452</v>
      </c>
      <c r="H30" s="11"/>
      <c r="I30" s="19" t="s">
        <v>229</v>
      </c>
      <c r="J30" s="29"/>
      <c r="K30" s="32"/>
      <c r="L30" s="33">
        <v>11673.9</v>
      </c>
      <c r="M30" s="19" t="s">
        <v>241</v>
      </c>
      <c r="N30" s="19" t="s">
        <v>26</v>
      </c>
      <c r="O30" s="35"/>
      <c r="P30" s="19" t="s">
        <v>231</v>
      </c>
      <c r="Q30" s="21"/>
      <c r="R30" s="11">
        <f t="shared" si="0"/>
        <v>0</v>
      </c>
      <c r="S30" s="1322" t="s">
        <v>5800</v>
      </c>
    </row>
    <row r="31" spans="1:19" s="45" customFormat="1" ht="51">
      <c r="A31" s="1501">
        <v>22</v>
      </c>
      <c r="B31" s="7">
        <v>22</v>
      </c>
      <c r="C31" s="14" t="s">
        <v>165</v>
      </c>
      <c r="D31" s="11" t="s">
        <v>450</v>
      </c>
      <c r="E31" s="1451">
        <v>1</v>
      </c>
      <c r="F31" s="11"/>
      <c r="G31" s="11" t="s">
        <v>453</v>
      </c>
      <c r="H31" s="11"/>
      <c r="I31" s="11" t="s">
        <v>166</v>
      </c>
      <c r="J31" s="7">
        <v>1</v>
      </c>
      <c r="K31" s="7">
        <v>19</v>
      </c>
      <c r="L31" s="13">
        <v>5187.2</v>
      </c>
      <c r="M31" s="11" t="s">
        <v>167</v>
      </c>
      <c r="N31" s="11" t="s">
        <v>34</v>
      </c>
      <c r="O31" s="11" t="s">
        <v>168</v>
      </c>
      <c r="P31" s="1509" t="s">
        <v>169</v>
      </c>
      <c r="Q31" s="21"/>
      <c r="R31" s="11">
        <f t="shared" si="0"/>
        <v>0</v>
      </c>
      <c r="S31" s="1322" t="s">
        <v>5790</v>
      </c>
    </row>
    <row r="32" spans="1:19" s="45" customFormat="1" ht="26.45" customHeight="1">
      <c r="A32" s="1501">
        <v>23</v>
      </c>
      <c r="B32" s="7">
        <v>23</v>
      </c>
      <c r="C32" s="28" t="s">
        <v>170</v>
      </c>
      <c r="D32" s="11" t="s">
        <v>450</v>
      </c>
      <c r="E32" s="98">
        <v>1</v>
      </c>
      <c r="F32" s="11"/>
      <c r="G32" s="11" t="s">
        <v>453</v>
      </c>
      <c r="H32" s="11"/>
      <c r="I32" s="25" t="s">
        <v>171</v>
      </c>
      <c r="J32" s="29">
        <v>11</v>
      </c>
      <c r="K32" s="29">
        <v>1</v>
      </c>
      <c r="L32" s="26">
        <v>186938.6</v>
      </c>
      <c r="M32" s="25" t="s">
        <v>172</v>
      </c>
      <c r="N32" s="19" t="s">
        <v>173</v>
      </c>
      <c r="O32" s="31" t="s">
        <v>174</v>
      </c>
      <c r="P32" s="19" t="s">
        <v>175</v>
      </c>
      <c r="Q32" s="21"/>
      <c r="R32" s="11">
        <f t="shared" si="0"/>
        <v>0</v>
      </c>
      <c r="S32" s="1312" t="s">
        <v>5791</v>
      </c>
    </row>
    <row r="33" spans="1:19" s="45" customFormat="1" ht="25.5">
      <c r="A33" s="1501">
        <v>24</v>
      </c>
      <c r="B33" s="7">
        <v>24</v>
      </c>
      <c r="C33" s="28" t="s">
        <v>196</v>
      </c>
      <c r="D33" s="11" t="s">
        <v>450</v>
      </c>
      <c r="E33" s="98">
        <v>1</v>
      </c>
      <c r="F33" s="11"/>
      <c r="G33" s="11" t="s">
        <v>453</v>
      </c>
      <c r="H33" s="11"/>
      <c r="I33" s="19" t="s">
        <v>197</v>
      </c>
      <c r="J33" s="29"/>
      <c r="K33" s="29"/>
      <c r="L33" s="33">
        <v>6272.3</v>
      </c>
      <c r="M33" s="19" t="s">
        <v>198</v>
      </c>
      <c r="N33" s="19" t="s">
        <v>199</v>
      </c>
      <c r="O33" s="19" t="s">
        <v>192</v>
      </c>
      <c r="P33" s="19" t="s">
        <v>92</v>
      </c>
      <c r="Q33" s="21"/>
      <c r="R33" s="11">
        <f t="shared" si="0"/>
        <v>0</v>
      </c>
      <c r="S33" s="1322" t="s">
        <v>5800</v>
      </c>
    </row>
    <row r="34" spans="1:19" s="45" customFormat="1" ht="38.25">
      <c r="A34" s="1501">
        <v>25</v>
      </c>
      <c r="B34" s="7">
        <v>25</v>
      </c>
      <c r="C34" s="28" t="s">
        <v>200</v>
      </c>
      <c r="D34" s="11" t="s">
        <v>450</v>
      </c>
      <c r="E34" s="98">
        <v>1</v>
      </c>
      <c r="F34" s="11"/>
      <c r="G34" s="11" t="s">
        <v>453</v>
      </c>
      <c r="H34" s="11"/>
      <c r="I34" s="19" t="s">
        <v>197</v>
      </c>
      <c r="J34" s="29"/>
      <c r="K34" s="29"/>
      <c r="L34" s="33">
        <v>33916</v>
      </c>
      <c r="M34" s="19" t="s">
        <v>201</v>
      </c>
      <c r="N34" s="19" t="s">
        <v>202</v>
      </c>
      <c r="O34" s="19"/>
      <c r="P34" s="19" t="s">
        <v>92</v>
      </c>
      <c r="Q34" s="21"/>
      <c r="R34" s="11">
        <f t="shared" si="0"/>
        <v>0</v>
      </c>
      <c r="S34" s="1322" t="s">
        <v>5800</v>
      </c>
    </row>
    <row r="35" spans="1:19" s="45" customFormat="1" ht="25.5">
      <c r="A35" s="1501">
        <v>26</v>
      </c>
      <c r="B35" s="7">
        <v>26</v>
      </c>
      <c r="C35" s="27" t="s">
        <v>207</v>
      </c>
      <c r="D35" s="11" t="s">
        <v>450</v>
      </c>
      <c r="E35" s="98">
        <v>1</v>
      </c>
      <c r="F35" s="11"/>
      <c r="G35" s="11" t="s">
        <v>453</v>
      </c>
      <c r="H35" s="11"/>
      <c r="I35" s="19" t="s">
        <v>208</v>
      </c>
      <c r="J35" s="29"/>
      <c r="K35" s="29"/>
      <c r="L35" s="33">
        <v>251041.7</v>
      </c>
      <c r="M35" s="19" t="s">
        <v>209</v>
      </c>
      <c r="N35" s="19" t="s">
        <v>26</v>
      </c>
      <c r="O35" s="19" t="s">
        <v>206</v>
      </c>
      <c r="P35" s="19" t="s">
        <v>92</v>
      </c>
      <c r="Q35" s="21"/>
      <c r="R35" s="11">
        <f t="shared" si="0"/>
        <v>0</v>
      </c>
      <c r="S35" s="1322" t="s">
        <v>5800</v>
      </c>
    </row>
    <row r="36" spans="1:19" s="45" customFormat="1" ht="38.25">
      <c r="A36" s="1501">
        <v>27</v>
      </c>
      <c r="B36" s="7">
        <v>27</v>
      </c>
      <c r="C36" s="27" t="s">
        <v>210</v>
      </c>
      <c r="D36" s="11" t="s">
        <v>450</v>
      </c>
      <c r="E36" s="98">
        <v>1</v>
      </c>
      <c r="F36" s="11"/>
      <c r="G36" s="11" t="s">
        <v>453</v>
      </c>
      <c r="H36" s="11"/>
      <c r="I36" s="19" t="s">
        <v>211</v>
      </c>
      <c r="J36" s="29"/>
      <c r="K36" s="29"/>
      <c r="L36" s="33">
        <v>349484</v>
      </c>
      <c r="M36" s="19" t="s">
        <v>212</v>
      </c>
      <c r="N36" s="19" t="s">
        <v>26</v>
      </c>
      <c r="O36" s="19"/>
      <c r="P36" s="19" t="s">
        <v>92</v>
      </c>
      <c r="Q36" s="21"/>
      <c r="R36" s="11">
        <f t="shared" si="0"/>
        <v>0</v>
      </c>
      <c r="S36" s="1322" t="s">
        <v>5800</v>
      </c>
    </row>
    <row r="37" spans="1:19" s="45" customFormat="1" ht="127.5">
      <c r="A37" s="1501">
        <v>28</v>
      </c>
      <c r="B37" s="7">
        <v>28</v>
      </c>
      <c r="C37" s="14" t="s">
        <v>17</v>
      </c>
      <c r="D37" s="11" t="s">
        <v>450</v>
      </c>
      <c r="E37" s="98">
        <v>1</v>
      </c>
      <c r="F37" s="11"/>
      <c r="G37" s="11" t="s">
        <v>730</v>
      </c>
      <c r="H37" s="11"/>
      <c r="I37" s="11" t="s">
        <v>18</v>
      </c>
      <c r="J37" s="21"/>
      <c r="K37" s="21"/>
      <c r="L37" s="13">
        <v>1096670</v>
      </c>
      <c r="M37" s="11" t="s">
        <v>19</v>
      </c>
      <c r="N37" s="19" t="s">
        <v>20</v>
      </c>
      <c r="O37" s="1464" t="s">
        <v>21</v>
      </c>
      <c r="P37" s="1465" t="s">
        <v>22</v>
      </c>
      <c r="Q37" s="21"/>
      <c r="R37" s="11">
        <f t="shared" si="0"/>
        <v>0</v>
      </c>
      <c r="S37" s="1322" t="s">
        <v>5800</v>
      </c>
    </row>
    <row r="38" spans="1:19" s="45" customFormat="1" ht="51">
      <c r="A38" s="1501">
        <v>29</v>
      </c>
      <c r="B38" s="7">
        <v>29</v>
      </c>
      <c r="C38" s="14" t="s">
        <v>23</v>
      </c>
      <c r="D38" s="11" t="s">
        <v>450</v>
      </c>
      <c r="E38" s="98">
        <v>1</v>
      </c>
      <c r="F38" s="11"/>
      <c r="G38" s="11" t="s">
        <v>730</v>
      </c>
      <c r="H38" s="11"/>
      <c r="I38" s="11" t="s">
        <v>24</v>
      </c>
      <c r="J38" s="98">
        <v>68</v>
      </c>
      <c r="K38" s="98">
        <v>11</v>
      </c>
      <c r="L38" s="13">
        <v>1330</v>
      </c>
      <c r="M38" s="14" t="s">
        <v>25</v>
      </c>
      <c r="N38" s="11" t="s">
        <v>26</v>
      </c>
      <c r="O38" s="15" t="s">
        <v>27</v>
      </c>
      <c r="P38" s="15" t="s">
        <v>28</v>
      </c>
      <c r="Q38" s="21">
        <v>1</v>
      </c>
      <c r="R38" s="11">
        <f t="shared" si="0"/>
        <v>1330</v>
      </c>
      <c r="S38" s="1322" t="s">
        <v>5803</v>
      </c>
    </row>
    <row r="39" spans="1:19" s="45" customFormat="1" ht="51">
      <c r="A39" s="1501">
        <v>30</v>
      </c>
      <c r="B39" s="7">
        <v>30</v>
      </c>
      <c r="C39" s="14" t="s">
        <v>29</v>
      </c>
      <c r="D39" s="11" t="s">
        <v>450</v>
      </c>
      <c r="E39" s="98">
        <v>1</v>
      </c>
      <c r="F39" s="11"/>
      <c r="G39" s="11" t="s">
        <v>730</v>
      </c>
      <c r="H39" s="11"/>
      <c r="I39" s="11" t="s">
        <v>30</v>
      </c>
      <c r="J39" s="7" t="s">
        <v>31</v>
      </c>
      <c r="K39" s="7" t="s">
        <v>32</v>
      </c>
      <c r="L39" s="16">
        <v>4315.3999999999996</v>
      </c>
      <c r="M39" s="14" t="s">
        <v>33</v>
      </c>
      <c r="N39" s="11" t="s">
        <v>34</v>
      </c>
      <c r="O39" s="14" t="s">
        <v>35</v>
      </c>
      <c r="P39" s="11" t="s">
        <v>36</v>
      </c>
      <c r="Q39" s="21"/>
      <c r="R39" s="11">
        <f t="shared" si="0"/>
        <v>0</v>
      </c>
      <c r="S39" s="1322" t="s">
        <v>5804</v>
      </c>
    </row>
    <row r="40" spans="1:19" s="45" customFormat="1" ht="89.25">
      <c r="A40" s="1501">
        <v>31</v>
      </c>
      <c r="B40" s="7">
        <v>31</v>
      </c>
      <c r="C40" s="14" t="s">
        <v>37</v>
      </c>
      <c r="D40" s="11" t="s">
        <v>450</v>
      </c>
      <c r="E40" s="98">
        <v>1</v>
      </c>
      <c r="F40" s="11"/>
      <c r="G40" s="11" t="s">
        <v>730</v>
      </c>
      <c r="H40" s="11"/>
      <c r="I40" s="11" t="s">
        <v>38</v>
      </c>
      <c r="J40" s="98" t="s">
        <v>39</v>
      </c>
      <c r="K40" s="98" t="s">
        <v>40</v>
      </c>
      <c r="L40" s="16">
        <f>17969-11665.3</f>
        <v>6303.7000000000007</v>
      </c>
      <c r="M40" s="14" t="s">
        <v>41</v>
      </c>
      <c r="N40" s="11" t="s">
        <v>42</v>
      </c>
      <c r="O40" s="17" t="s">
        <v>43</v>
      </c>
      <c r="P40" s="15" t="s">
        <v>44</v>
      </c>
      <c r="Q40" s="21">
        <v>1</v>
      </c>
      <c r="R40" s="11">
        <f t="shared" si="0"/>
        <v>6303.7000000000007</v>
      </c>
      <c r="S40" s="1322" t="s">
        <v>5805</v>
      </c>
    </row>
    <row r="41" spans="1:19" s="45" customFormat="1" ht="38.25">
      <c r="A41" s="1501">
        <v>32</v>
      </c>
      <c r="B41" s="7">
        <v>32</v>
      </c>
      <c r="C41" s="14" t="s">
        <v>45</v>
      </c>
      <c r="D41" s="11" t="s">
        <v>450</v>
      </c>
      <c r="E41" s="98">
        <v>1</v>
      </c>
      <c r="F41" s="11"/>
      <c r="G41" s="11" t="s">
        <v>730</v>
      </c>
      <c r="H41" s="11"/>
      <c r="I41" s="11" t="s">
        <v>46</v>
      </c>
      <c r="J41" s="98">
        <v>58</v>
      </c>
      <c r="K41" s="98">
        <v>36</v>
      </c>
      <c r="L41" s="18">
        <v>10169.4</v>
      </c>
      <c r="M41" s="14" t="s">
        <v>47</v>
      </c>
      <c r="N41" s="11" t="s">
        <v>48</v>
      </c>
      <c r="O41" s="15" t="s">
        <v>49</v>
      </c>
      <c r="P41" s="11" t="s">
        <v>50</v>
      </c>
      <c r="Q41" s="21">
        <v>1</v>
      </c>
      <c r="R41" s="11">
        <f t="shared" si="0"/>
        <v>10169.4</v>
      </c>
      <c r="S41" s="1318"/>
    </row>
    <row r="42" spans="1:19" s="45" customFormat="1" ht="38.25">
      <c r="A42" s="1501">
        <v>33</v>
      </c>
      <c r="B42" s="7">
        <v>33</v>
      </c>
      <c r="C42" s="14" t="s">
        <v>51</v>
      </c>
      <c r="D42" s="11" t="s">
        <v>450</v>
      </c>
      <c r="E42" s="98">
        <v>1</v>
      </c>
      <c r="F42" s="11"/>
      <c r="G42" s="11" t="s">
        <v>730</v>
      </c>
      <c r="H42" s="11"/>
      <c r="I42" s="11" t="s">
        <v>52</v>
      </c>
      <c r="J42" s="98" t="s">
        <v>53</v>
      </c>
      <c r="K42" s="98" t="s">
        <v>54</v>
      </c>
      <c r="L42" s="18">
        <v>1980</v>
      </c>
      <c r="M42" s="14" t="s">
        <v>55</v>
      </c>
      <c r="N42" s="11" t="s">
        <v>48</v>
      </c>
      <c r="O42" s="15" t="s">
        <v>56</v>
      </c>
      <c r="P42" s="11" t="s">
        <v>57</v>
      </c>
      <c r="Q42" s="21">
        <v>1</v>
      </c>
      <c r="R42" s="11">
        <f t="shared" si="0"/>
        <v>1980</v>
      </c>
      <c r="S42" s="1322" t="s">
        <v>5801</v>
      </c>
    </row>
    <row r="43" spans="1:19" s="45" customFormat="1" ht="25.5">
      <c r="A43" s="1501">
        <v>34</v>
      </c>
      <c r="B43" s="7">
        <v>34</v>
      </c>
      <c r="C43" s="27" t="s">
        <v>58</v>
      </c>
      <c r="D43" s="11" t="s">
        <v>450</v>
      </c>
      <c r="E43" s="98">
        <v>1</v>
      </c>
      <c r="F43" s="11"/>
      <c r="G43" s="11" t="s">
        <v>730</v>
      </c>
      <c r="H43" s="11"/>
      <c r="I43" s="11" t="s">
        <v>59</v>
      </c>
      <c r="J43" s="98">
        <v>76</v>
      </c>
      <c r="K43" s="98">
        <v>3</v>
      </c>
      <c r="L43" s="20">
        <v>39386.9</v>
      </c>
      <c r="M43" s="14" t="s">
        <v>60</v>
      </c>
      <c r="N43" s="11" t="s">
        <v>61</v>
      </c>
      <c r="O43" s="15" t="s">
        <v>56</v>
      </c>
      <c r="P43" s="11" t="s">
        <v>57</v>
      </c>
      <c r="Q43" s="21">
        <v>1</v>
      </c>
      <c r="R43" s="11">
        <f t="shared" si="0"/>
        <v>39386.9</v>
      </c>
      <c r="S43" s="1322" t="s">
        <v>5792</v>
      </c>
    </row>
    <row r="44" spans="1:19" s="45" customFormat="1" ht="38.25">
      <c r="A44" s="1501">
        <v>35</v>
      </c>
      <c r="B44" s="7">
        <v>35</v>
      </c>
      <c r="C44" s="14" t="s">
        <v>62</v>
      </c>
      <c r="D44" s="11" t="s">
        <v>450</v>
      </c>
      <c r="E44" s="98">
        <v>1</v>
      </c>
      <c r="F44" s="11"/>
      <c r="G44" s="11" t="s">
        <v>730</v>
      </c>
      <c r="H44" s="11"/>
      <c r="I44" s="11" t="s">
        <v>63</v>
      </c>
      <c r="J44" s="98">
        <v>10</v>
      </c>
      <c r="K44" s="98">
        <v>221</v>
      </c>
      <c r="L44" s="18">
        <v>3104.4</v>
      </c>
      <c r="M44" s="14" t="s">
        <v>64</v>
      </c>
      <c r="N44" s="21" t="s">
        <v>65</v>
      </c>
      <c r="O44" s="15" t="s">
        <v>56</v>
      </c>
      <c r="P44" s="11" t="s">
        <v>66</v>
      </c>
      <c r="Q44" s="21">
        <v>1</v>
      </c>
      <c r="R44" s="11">
        <f t="shared" si="0"/>
        <v>3104.4</v>
      </c>
      <c r="S44" s="1322" t="s">
        <v>5790</v>
      </c>
    </row>
    <row r="45" spans="1:19" s="45" customFormat="1" ht="89.25">
      <c r="A45" s="1501">
        <v>36</v>
      </c>
      <c r="B45" s="7">
        <v>36</v>
      </c>
      <c r="C45" s="14" t="s">
        <v>67</v>
      </c>
      <c r="D45" s="11" t="s">
        <v>450</v>
      </c>
      <c r="E45" s="98">
        <v>1</v>
      </c>
      <c r="F45" s="11"/>
      <c r="G45" s="11" t="s">
        <v>730</v>
      </c>
      <c r="H45" s="11"/>
      <c r="I45" s="11" t="s">
        <v>68</v>
      </c>
      <c r="J45" s="98">
        <v>9</v>
      </c>
      <c r="K45" s="98" t="s">
        <v>69</v>
      </c>
      <c r="L45" s="13">
        <v>210.59</v>
      </c>
      <c r="M45" s="14" t="s">
        <v>70</v>
      </c>
      <c r="N45" s="11" t="s">
        <v>71</v>
      </c>
      <c r="O45" s="15" t="s">
        <v>72</v>
      </c>
      <c r="P45" s="11" t="s">
        <v>73</v>
      </c>
      <c r="Q45" s="21">
        <v>1</v>
      </c>
      <c r="R45" s="11">
        <f t="shared" si="0"/>
        <v>210.59</v>
      </c>
      <c r="S45" s="1318"/>
    </row>
    <row r="46" spans="1:19" s="45" customFormat="1" ht="63.75">
      <c r="A46" s="1501">
        <v>37</v>
      </c>
      <c r="B46" s="7">
        <v>37</v>
      </c>
      <c r="C46" s="23" t="s">
        <v>74</v>
      </c>
      <c r="D46" s="11" t="s">
        <v>450</v>
      </c>
      <c r="E46" s="98">
        <v>1</v>
      </c>
      <c r="F46" s="11"/>
      <c r="G46" s="11" t="s">
        <v>730</v>
      </c>
      <c r="H46" s="11"/>
      <c r="I46" s="22" t="s">
        <v>75</v>
      </c>
      <c r="J46" s="74" t="s">
        <v>76</v>
      </c>
      <c r="K46" s="74">
        <v>96</v>
      </c>
      <c r="L46" s="18">
        <v>3584.6</v>
      </c>
      <c r="M46" s="23" t="s">
        <v>77</v>
      </c>
      <c r="N46" s="22" t="s">
        <v>78</v>
      </c>
      <c r="O46" s="24" t="s">
        <v>79</v>
      </c>
      <c r="P46" s="22" t="s">
        <v>80</v>
      </c>
      <c r="Q46" s="21">
        <v>1</v>
      </c>
      <c r="R46" s="11">
        <f t="shared" si="0"/>
        <v>3584.6</v>
      </c>
      <c r="S46" s="1323" t="s">
        <v>5793</v>
      </c>
    </row>
    <row r="47" spans="1:19" s="45" customFormat="1" ht="76.5">
      <c r="A47" s="1501">
        <v>38</v>
      </c>
      <c r="B47" s="7">
        <v>38</v>
      </c>
      <c r="C47" s="23" t="s">
        <v>81</v>
      </c>
      <c r="D47" s="11" t="s">
        <v>450</v>
      </c>
      <c r="E47" s="98">
        <v>1</v>
      </c>
      <c r="F47" s="11"/>
      <c r="G47" s="11" t="s">
        <v>730</v>
      </c>
      <c r="H47" s="11"/>
      <c r="I47" s="22" t="s">
        <v>82</v>
      </c>
      <c r="J47" s="7" t="s">
        <v>31</v>
      </c>
      <c r="K47" s="7" t="s">
        <v>83</v>
      </c>
      <c r="L47" s="18">
        <v>10367</v>
      </c>
      <c r="M47" s="23" t="s">
        <v>84</v>
      </c>
      <c r="N47" s="22" t="s">
        <v>85</v>
      </c>
      <c r="O47" s="23" t="s">
        <v>86</v>
      </c>
      <c r="P47" s="23" t="s">
        <v>87</v>
      </c>
      <c r="Q47" s="21"/>
      <c r="R47" s="11">
        <f t="shared" si="0"/>
        <v>0</v>
      </c>
      <c r="S47" s="1323" t="s">
        <v>5793</v>
      </c>
    </row>
    <row r="48" spans="1:19" s="45" customFormat="1" ht="38.25">
      <c r="A48" s="1501">
        <v>39</v>
      </c>
      <c r="B48" s="7">
        <v>39</v>
      </c>
      <c r="C48" s="28" t="s">
        <v>88</v>
      </c>
      <c r="D48" s="11" t="s">
        <v>450</v>
      </c>
      <c r="E48" s="98">
        <v>1</v>
      </c>
      <c r="F48" s="11"/>
      <c r="G48" s="11" t="s">
        <v>730</v>
      </c>
      <c r="H48" s="11"/>
      <c r="I48" s="25" t="s">
        <v>89</v>
      </c>
      <c r="J48" s="32">
        <v>5</v>
      </c>
      <c r="K48" s="32">
        <v>34</v>
      </c>
      <c r="L48" s="26">
        <v>367</v>
      </c>
      <c r="M48" s="27" t="s">
        <v>90</v>
      </c>
      <c r="N48" s="25" t="s">
        <v>71</v>
      </c>
      <c r="O48" s="28" t="s">
        <v>91</v>
      </c>
      <c r="P48" s="19" t="s">
        <v>92</v>
      </c>
      <c r="Q48" s="21"/>
      <c r="R48" s="11">
        <f t="shared" si="0"/>
        <v>0</v>
      </c>
      <c r="S48" s="1322" t="s">
        <v>5794</v>
      </c>
    </row>
    <row r="49" spans="1:21" s="45" customFormat="1" ht="38.25">
      <c r="A49" s="1501">
        <v>40</v>
      </c>
      <c r="B49" s="7">
        <v>40</v>
      </c>
      <c r="C49" s="27" t="s">
        <v>203</v>
      </c>
      <c r="D49" s="11" t="s">
        <v>450</v>
      </c>
      <c r="E49" s="98">
        <v>1</v>
      </c>
      <c r="F49" s="11" t="s">
        <v>516</v>
      </c>
      <c r="G49" s="11" t="s">
        <v>730</v>
      </c>
      <c r="H49" s="11"/>
      <c r="I49" s="19" t="s">
        <v>204</v>
      </c>
      <c r="J49" s="29"/>
      <c r="K49" s="29"/>
      <c r="L49" s="33">
        <v>2200000</v>
      </c>
      <c r="M49" s="19" t="s">
        <v>205</v>
      </c>
      <c r="N49" s="19" t="s">
        <v>26</v>
      </c>
      <c r="O49" s="19" t="s">
        <v>206</v>
      </c>
      <c r="P49" s="19" t="s">
        <v>457</v>
      </c>
      <c r="Q49" s="21"/>
      <c r="R49" s="11">
        <f t="shared" si="0"/>
        <v>0</v>
      </c>
      <c r="S49" s="1322" t="s">
        <v>5800</v>
      </c>
    </row>
    <row r="50" spans="1:21" s="45" customFormat="1" ht="38.25">
      <c r="A50" s="1501">
        <v>41</v>
      </c>
      <c r="B50" s="7">
        <v>41</v>
      </c>
      <c r="C50" s="27" t="s">
        <v>213</v>
      </c>
      <c r="D50" s="11" t="s">
        <v>450</v>
      </c>
      <c r="E50" s="98">
        <v>1</v>
      </c>
      <c r="F50" s="11"/>
      <c r="G50" s="11" t="s">
        <v>730</v>
      </c>
      <c r="H50" s="11"/>
      <c r="I50" s="19" t="s">
        <v>214</v>
      </c>
      <c r="J50" s="29"/>
      <c r="K50" s="29"/>
      <c r="L50" s="33">
        <v>2545.1999999999998</v>
      </c>
      <c r="M50" s="19" t="s">
        <v>215</v>
      </c>
      <c r="N50" s="19" t="s">
        <v>26</v>
      </c>
      <c r="O50" s="19" t="s">
        <v>206</v>
      </c>
      <c r="P50" s="19" t="s">
        <v>216</v>
      </c>
      <c r="Q50" s="21"/>
      <c r="R50" s="11">
        <f t="shared" si="0"/>
        <v>0</v>
      </c>
      <c r="S50" s="1322" t="s">
        <v>5800</v>
      </c>
    </row>
    <row r="51" spans="1:21" s="45" customFormat="1" ht="38.25">
      <c r="A51" s="1501">
        <v>42</v>
      </c>
      <c r="B51" s="7">
        <v>42</v>
      </c>
      <c r="C51" s="27" t="s">
        <v>221</v>
      </c>
      <c r="D51" s="11" t="s">
        <v>450</v>
      </c>
      <c r="E51" s="98">
        <v>1</v>
      </c>
      <c r="F51" s="11"/>
      <c r="G51" s="11" t="s">
        <v>730</v>
      </c>
      <c r="H51" s="11"/>
      <c r="I51" s="19" t="s">
        <v>222</v>
      </c>
      <c r="J51" s="29" t="s">
        <v>223</v>
      </c>
      <c r="K51" s="32">
        <v>49</v>
      </c>
      <c r="L51" s="33">
        <v>2828.9</v>
      </c>
      <c r="M51" s="19" t="s">
        <v>219</v>
      </c>
      <c r="N51" s="21" t="s">
        <v>65</v>
      </c>
      <c r="O51" s="19" t="s">
        <v>224</v>
      </c>
      <c r="P51" s="19" t="s">
        <v>225</v>
      </c>
      <c r="Q51" s="21"/>
      <c r="R51" s="11">
        <f t="shared" si="0"/>
        <v>0</v>
      </c>
      <c r="S51" s="1322" t="s">
        <v>5801</v>
      </c>
    </row>
    <row r="52" spans="1:21" s="45" customFormat="1" ht="38.25">
      <c r="A52" s="1501">
        <v>43</v>
      </c>
      <c r="B52" s="7">
        <v>43</v>
      </c>
      <c r="C52" s="27" t="s">
        <v>232</v>
      </c>
      <c r="D52" s="11" t="s">
        <v>450</v>
      </c>
      <c r="E52" s="98">
        <v>1</v>
      </c>
      <c r="F52" s="11"/>
      <c r="G52" s="11" t="s">
        <v>730</v>
      </c>
      <c r="H52" s="11"/>
      <c r="I52" s="19" t="s">
        <v>233</v>
      </c>
      <c r="J52" s="29"/>
      <c r="K52" s="32"/>
      <c r="L52" s="33">
        <v>275.2</v>
      </c>
      <c r="M52" s="19" t="s">
        <v>234</v>
      </c>
      <c r="N52" s="19" t="s">
        <v>26</v>
      </c>
      <c r="O52" s="19" t="s">
        <v>235</v>
      </c>
      <c r="P52" s="19" t="s">
        <v>231</v>
      </c>
      <c r="Q52" s="21"/>
      <c r="R52" s="11">
        <f t="shared" si="0"/>
        <v>0</v>
      </c>
      <c r="S52" s="1322" t="s">
        <v>5800</v>
      </c>
    </row>
    <row r="53" spans="1:21" s="45" customFormat="1" ht="63.75">
      <c r="A53" s="1501">
        <v>44</v>
      </c>
      <c r="B53" s="7">
        <v>44</v>
      </c>
      <c r="C53" s="14" t="s">
        <v>176</v>
      </c>
      <c r="D53" s="11" t="s">
        <v>450</v>
      </c>
      <c r="E53" s="98">
        <v>1</v>
      </c>
      <c r="F53" s="11"/>
      <c r="G53" s="11" t="s">
        <v>454</v>
      </c>
      <c r="H53" s="11"/>
      <c r="I53" s="11" t="s">
        <v>177</v>
      </c>
      <c r="J53" s="7">
        <v>15</v>
      </c>
      <c r="K53" s="7" t="s">
        <v>178</v>
      </c>
      <c r="L53" s="18">
        <v>2689.5</v>
      </c>
      <c r="M53" s="11" t="s">
        <v>179</v>
      </c>
      <c r="N53" s="11" t="s">
        <v>180</v>
      </c>
      <c r="O53" s="11" t="s">
        <v>181</v>
      </c>
      <c r="P53" s="11" t="s">
        <v>182</v>
      </c>
      <c r="Q53" s="21"/>
      <c r="R53" s="11">
        <f t="shared" si="0"/>
        <v>0</v>
      </c>
      <c r="S53" s="1322" t="s">
        <v>5802</v>
      </c>
    </row>
    <row r="54" spans="1:21" s="45" customFormat="1" ht="38.25">
      <c r="A54" s="1501">
        <v>45</v>
      </c>
      <c r="B54" s="7">
        <v>45</v>
      </c>
      <c r="C54" s="28" t="s">
        <v>193</v>
      </c>
      <c r="D54" s="11" t="s">
        <v>450</v>
      </c>
      <c r="E54" s="98">
        <v>1</v>
      </c>
      <c r="F54" s="11" t="s">
        <v>518</v>
      </c>
      <c r="G54" s="11" t="s">
        <v>454</v>
      </c>
      <c r="H54" s="11"/>
      <c r="I54" s="19" t="s">
        <v>194</v>
      </c>
      <c r="J54" s="29"/>
      <c r="K54" s="29"/>
      <c r="L54" s="33">
        <v>189581.6</v>
      </c>
      <c r="M54" s="19" t="s">
        <v>195</v>
      </c>
      <c r="N54" s="19" t="s">
        <v>26</v>
      </c>
      <c r="O54" s="19" t="s">
        <v>192</v>
      </c>
      <c r="P54" s="19" t="s">
        <v>92</v>
      </c>
      <c r="Q54" s="21">
        <v>1</v>
      </c>
      <c r="R54" s="11">
        <f t="shared" si="0"/>
        <v>189581.6</v>
      </c>
      <c r="S54" s="1322" t="s">
        <v>5800</v>
      </c>
    </row>
    <row r="55" spans="1:21">
      <c r="L55" s="3">
        <f>SUM(L37:L46)</f>
        <v>1167054.9899999998</v>
      </c>
      <c r="R55" s="1">
        <f>SUM(R11:R54)/10000</f>
        <v>30.335248999999997</v>
      </c>
    </row>
    <row r="56" spans="1:21">
      <c r="L56" s="3">
        <f>L55/10000</f>
        <v>116.70549899999997</v>
      </c>
    </row>
    <row r="60" spans="1:21" s="836" customFormat="1" ht="31.5">
      <c r="A60" s="839">
        <v>535</v>
      </c>
      <c r="B60" s="1159"/>
      <c r="C60" s="1324" t="s">
        <v>7669</v>
      </c>
      <c r="D60" s="1160"/>
      <c r="E60" s="1160"/>
      <c r="F60" s="1160"/>
      <c r="G60" s="942" t="s">
        <v>7685</v>
      </c>
      <c r="H60" s="1160"/>
      <c r="I60" s="1145" t="s">
        <v>5784</v>
      </c>
      <c r="J60" s="1338" t="s">
        <v>5102</v>
      </c>
      <c r="K60" s="1338">
        <v>44</v>
      </c>
      <c r="L60" s="1479">
        <v>1767.3</v>
      </c>
      <c r="M60" s="1159"/>
      <c r="N60" s="1159"/>
      <c r="O60" s="1335" t="s">
        <v>1922</v>
      </c>
      <c r="P60" s="1159"/>
      <c r="Q60" s="1154"/>
      <c r="R60" s="1154"/>
      <c r="S60" s="1338" t="s">
        <v>5103</v>
      </c>
      <c r="T60" s="1154"/>
      <c r="U60" s="1154"/>
    </row>
    <row r="61" spans="1:21" s="836" customFormat="1" ht="31.5">
      <c r="A61" s="839">
        <v>536</v>
      </c>
      <c r="B61" s="1159"/>
      <c r="C61" s="1324" t="s">
        <v>7669</v>
      </c>
      <c r="D61" s="1160"/>
      <c r="E61" s="1160"/>
      <c r="F61" s="1160"/>
      <c r="G61" s="942" t="s">
        <v>7685</v>
      </c>
      <c r="H61" s="1160"/>
      <c r="I61" s="1145" t="s">
        <v>5784</v>
      </c>
      <c r="J61" s="1338">
        <v>16</v>
      </c>
      <c r="K61" s="1338">
        <v>21</v>
      </c>
      <c r="L61" s="1479">
        <v>419.4</v>
      </c>
      <c r="M61" s="1159"/>
      <c r="N61" s="1159"/>
      <c r="O61" s="1335" t="s">
        <v>1922</v>
      </c>
      <c r="P61" s="1159"/>
      <c r="Q61" s="1154"/>
      <c r="R61" s="1154"/>
      <c r="S61" s="1338" t="s">
        <v>5104</v>
      </c>
      <c r="T61" s="1154"/>
      <c r="U61" s="1154"/>
    </row>
    <row r="62" spans="1:21" s="836" customFormat="1" ht="31.5">
      <c r="A62" s="839">
        <v>537</v>
      </c>
      <c r="B62" s="1159"/>
      <c r="C62" s="1324" t="s">
        <v>7669</v>
      </c>
      <c r="D62" s="1160"/>
      <c r="E62" s="1160"/>
      <c r="F62" s="1160"/>
      <c r="G62" s="942" t="s">
        <v>7685</v>
      </c>
      <c r="H62" s="1160"/>
      <c r="I62" s="1145" t="s">
        <v>5784</v>
      </c>
      <c r="J62" s="1338">
        <v>8</v>
      </c>
      <c r="K62" s="1338">
        <v>84</v>
      </c>
      <c r="L62" s="1479">
        <v>526.79999999999995</v>
      </c>
      <c r="M62" s="1159"/>
      <c r="N62" s="1159"/>
      <c r="O62" s="1335" t="s">
        <v>1922</v>
      </c>
      <c r="P62" s="1159"/>
      <c r="Q62" s="1154"/>
      <c r="R62" s="1154"/>
      <c r="S62" s="1338" t="s">
        <v>5105</v>
      </c>
      <c r="T62" s="1154"/>
      <c r="U62" s="1154"/>
    </row>
    <row r="63" spans="1:21" s="836" customFormat="1" ht="31.5">
      <c r="A63" s="839">
        <v>538</v>
      </c>
      <c r="B63" s="1159"/>
      <c r="C63" s="1324" t="s">
        <v>7669</v>
      </c>
      <c r="D63" s="1160"/>
      <c r="E63" s="1160"/>
      <c r="F63" s="1160"/>
      <c r="G63" s="942" t="s">
        <v>7685</v>
      </c>
      <c r="H63" s="1160"/>
      <c r="I63" s="1145" t="s">
        <v>5784</v>
      </c>
      <c r="J63" s="1338">
        <v>7</v>
      </c>
      <c r="K63" s="1338">
        <v>46</v>
      </c>
      <c r="L63" s="1479">
        <v>3332.1</v>
      </c>
      <c r="M63" s="1159"/>
      <c r="N63" s="1159"/>
      <c r="O63" s="1335" t="s">
        <v>1922</v>
      </c>
      <c r="P63" s="1159"/>
      <c r="Q63" s="1154"/>
      <c r="R63" s="1154"/>
      <c r="S63" s="1338" t="s">
        <v>5106</v>
      </c>
      <c r="T63" s="1154"/>
      <c r="U63" s="1154"/>
    </row>
    <row r="64" spans="1:21" s="836" customFormat="1" ht="31.5">
      <c r="A64" s="839">
        <v>539</v>
      </c>
      <c r="B64" s="1159"/>
      <c r="C64" s="1324" t="s">
        <v>7669</v>
      </c>
      <c r="D64" s="1160"/>
      <c r="E64" s="1160"/>
      <c r="F64" s="1160"/>
      <c r="G64" s="942" t="s">
        <v>7685</v>
      </c>
      <c r="H64" s="1160"/>
      <c r="I64" s="1145" t="s">
        <v>5784</v>
      </c>
      <c r="J64" s="1338">
        <v>24</v>
      </c>
      <c r="K64" s="1338">
        <v>60</v>
      </c>
      <c r="L64" s="1479">
        <v>430.5</v>
      </c>
      <c r="M64" s="1159"/>
      <c r="N64" s="1159"/>
      <c r="O64" s="1335" t="s">
        <v>1922</v>
      </c>
      <c r="P64" s="1159"/>
      <c r="Q64" s="1154"/>
      <c r="R64" s="1154"/>
      <c r="S64" s="1338" t="s">
        <v>5107</v>
      </c>
      <c r="T64" s="1154"/>
      <c r="U64" s="1154"/>
    </row>
    <row r="65" spans="1:21" s="836" customFormat="1" ht="31.5">
      <c r="A65" s="839">
        <v>540</v>
      </c>
      <c r="B65" s="1159"/>
      <c r="C65" s="1324" t="s">
        <v>7669</v>
      </c>
      <c r="D65" s="1160"/>
      <c r="E65" s="1160"/>
      <c r="F65" s="1160"/>
      <c r="G65" s="942" t="s">
        <v>7685</v>
      </c>
      <c r="H65" s="1160"/>
      <c r="I65" s="1145" t="s">
        <v>5784</v>
      </c>
      <c r="J65" s="1338">
        <v>20</v>
      </c>
      <c r="K65" s="1338" t="s">
        <v>5108</v>
      </c>
      <c r="L65" s="1479">
        <v>881.4</v>
      </c>
      <c r="M65" s="1159"/>
      <c r="N65" s="1159"/>
      <c r="O65" s="1335" t="s">
        <v>1922</v>
      </c>
      <c r="P65" s="1159"/>
      <c r="Q65" s="1154"/>
      <c r="R65" s="1154"/>
      <c r="S65" s="1338" t="s">
        <v>5109</v>
      </c>
      <c r="T65" s="1154"/>
      <c r="U65" s="1154"/>
    </row>
    <row r="66" spans="1:21" s="836" customFormat="1" ht="31.5">
      <c r="A66" s="839">
        <v>541</v>
      </c>
      <c r="B66" s="1159"/>
      <c r="C66" s="1324" t="s">
        <v>7669</v>
      </c>
      <c r="D66" s="1160"/>
      <c r="E66" s="1160"/>
      <c r="F66" s="1160"/>
      <c r="G66" s="942" t="s">
        <v>7685</v>
      </c>
      <c r="H66" s="1160"/>
      <c r="I66" s="1145" t="s">
        <v>5784</v>
      </c>
      <c r="J66" s="1338">
        <v>18</v>
      </c>
      <c r="K66" s="1338">
        <v>15</v>
      </c>
      <c r="L66" s="1479">
        <v>3044</v>
      </c>
      <c r="M66" s="1159"/>
      <c r="N66" s="1159"/>
      <c r="O66" s="1335" t="s">
        <v>1922</v>
      </c>
      <c r="P66" s="1159"/>
      <c r="Q66" s="1154"/>
      <c r="R66" s="1154"/>
      <c r="S66" s="1338" t="s">
        <v>5110</v>
      </c>
      <c r="T66" s="1154"/>
      <c r="U66" s="1154"/>
    </row>
    <row r="67" spans="1:21" s="836" customFormat="1" ht="31.5">
      <c r="A67" s="839">
        <v>542</v>
      </c>
      <c r="B67" s="1159"/>
      <c r="C67" s="1324" t="s">
        <v>7669</v>
      </c>
      <c r="D67" s="1160"/>
      <c r="E67" s="1160"/>
      <c r="F67" s="1160"/>
      <c r="G67" s="942" t="s">
        <v>7685</v>
      </c>
      <c r="H67" s="1160"/>
      <c r="I67" s="1145" t="s">
        <v>5784</v>
      </c>
      <c r="J67" s="1338">
        <v>24</v>
      </c>
      <c r="K67" s="1338">
        <v>24</v>
      </c>
      <c r="L67" s="1479">
        <v>9533</v>
      </c>
      <c r="M67" s="1159"/>
      <c r="N67" s="1159"/>
      <c r="O67" s="1335" t="s">
        <v>1922</v>
      </c>
      <c r="P67" s="1159"/>
      <c r="Q67" s="1154"/>
      <c r="R67" s="1154"/>
      <c r="S67" s="1338" t="s">
        <v>5111</v>
      </c>
      <c r="T67" s="1154"/>
      <c r="U67" s="1154"/>
    </row>
    <row r="68" spans="1:21" s="836" customFormat="1" ht="31.5">
      <c r="A68" s="839">
        <v>543</v>
      </c>
      <c r="B68" s="1159"/>
      <c r="C68" s="1324" t="s">
        <v>7669</v>
      </c>
      <c r="D68" s="1160"/>
      <c r="E68" s="1160"/>
      <c r="F68" s="1160"/>
      <c r="G68" s="942" t="s">
        <v>7685</v>
      </c>
      <c r="H68" s="1160"/>
      <c r="I68" s="1145" t="s">
        <v>5784</v>
      </c>
      <c r="J68" s="1338" t="s">
        <v>5112</v>
      </c>
      <c r="K68" s="1338">
        <v>12</v>
      </c>
      <c r="L68" s="1479">
        <v>8538.7000000000007</v>
      </c>
      <c r="M68" s="1159"/>
      <c r="N68" s="1159"/>
      <c r="O68" s="1335" t="s">
        <v>1922</v>
      </c>
      <c r="P68" s="1159"/>
      <c r="Q68" s="1154"/>
      <c r="R68" s="1154"/>
      <c r="S68" s="1338" t="s">
        <v>5113</v>
      </c>
      <c r="T68" s="1154"/>
      <c r="U68" s="1154"/>
    </row>
    <row r="69" spans="1:21" s="836" customFormat="1" ht="31.5">
      <c r="A69" s="839">
        <v>544</v>
      </c>
      <c r="B69" s="1159"/>
      <c r="C69" s="1324" t="s">
        <v>7669</v>
      </c>
      <c r="D69" s="1160"/>
      <c r="E69" s="1160"/>
      <c r="F69" s="1160"/>
      <c r="G69" s="942" t="s">
        <v>7685</v>
      </c>
      <c r="H69" s="1160"/>
      <c r="I69" s="1145" t="s">
        <v>5784</v>
      </c>
      <c r="J69" s="1338">
        <v>27</v>
      </c>
      <c r="K69" s="1338">
        <v>122</v>
      </c>
      <c r="L69" s="1479">
        <v>23396.799999999999</v>
      </c>
      <c r="M69" s="1159"/>
      <c r="N69" s="1159"/>
      <c r="O69" s="1335" t="s">
        <v>1922</v>
      </c>
      <c r="P69" s="1159"/>
      <c r="Q69" s="1154"/>
      <c r="R69" s="1154"/>
      <c r="S69" s="1338" t="s">
        <v>5114</v>
      </c>
      <c r="T69" s="1154"/>
      <c r="U69" s="1154"/>
    </row>
    <row r="70" spans="1:21" s="836" customFormat="1" ht="31.5">
      <c r="A70" s="839">
        <v>545</v>
      </c>
      <c r="B70" s="1159"/>
      <c r="C70" s="1324" t="s">
        <v>7669</v>
      </c>
      <c r="D70" s="1160"/>
      <c r="E70" s="1160"/>
      <c r="F70" s="1160"/>
      <c r="G70" s="942" t="s">
        <v>7685</v>
      </c>
      <c r="H70" s="1160"/>
      <c r="I70" s="1145" t="s">
        <v>5784</v>
      </c>
      <c r="J70" s="1338">
        <v>16</v>
      </c>
      <c r="K70" s="1338">
        <v>51</v>
      </c>
      <c r="L70" s="1479">
        <v>12865.8</v>
      </c>
      <c r="M70" s="1159"/>
      <c r="N70" s="1159"/>
      <c r="O70" s="1335" t="s">
        <v>1922</v>
      </c>
      <c r="P70" s="1159"/>
      <c r="Q70" s="1154"/>
      <c r="R70" s="1154"/>
      <c r="S70" s="1338" t="s">
        <v>5115</v>
      </c>
      <c r="T70" s="1154"/>
      <c r="U70" s="1154"/>
    </row>
    <row r="71" spans="1:21" s="836" customFormat="1" ht="31.5">
      <c r="A71" s="839">
        <v>546</v>
      </c>
      <c r="B71" s="1159"/>
      <c r="C71" s="1324" t="s">
        <v>7669</v>
      </c>
      <c r="D71" s="1160"/>
      <c r="E71" s="1160"/>
      <c r="F71" s="1160"/>
      <c r="G71" s="942" t="s">
        <v>7685</v>
      </c>
      <c r="H71" s="1160"/>
      <c r="I71" s="1145" t="s">
        <v>5784</v>
      </c>
      <c r="J71" s="1338">
        <v>9</v>
      </c>
      <c r="K71" s="1338">
        <v>30</v>
      </c>
      <c r="L71" s="1479">
        <v>355.9</v>
      </c>
      <c r="M71" s="1159"/>
      <c r="N71" s="1159"/>
      <c r="O71" s="1335" t="s">
        <v>1922</v>
      </c>
      <c r="P71" s="1159"/>
      <c r="Q71" s="1154"/>
      <c r="R71" s="1154"/>
      <c r="S71" s="1338" t="s">
        <v>5116</v>
      </c>
      <c r="T71" s="1154"/>
      <c r="U71" s="1154"/>
    </row>
    <row r="72" spans="1:21" s="836" customFormat="1" ht="31.5">
      <c r="A72" s="839">
        <v>547</v>
      </c>
      <c r="B72" s="1159"/>
      <c r="C72" s="1324" t="s">
        <v>7669</v>
      </c>
      <c r="D72" s="1160"/>
      <c r="E72" s="1160"/>
      <c r="F72" s="1160"/>
      <c r="G72" s="942" t="s">
        <v>7685</v>
      </c>
      <c r="H72" s="1160"/>
      <c r="I72" s="1145" t="s">
        <v>5784</v>
      </c>
      <c r="J72" s="1338">
        <v>27</v>
      </c>
      <c r="K72" s="1338">
        <v>97</v>
      </c>
      <c r="L72" s="1479">
        <v>21651.3</v>
      </c>
      <c r="M72" s="1159"/>
      <c r="N72" s="1159"/>
      <c r="O72" s="1335" t="s">
        <v>1922</v>
      </c>
      <c r="P72" s="1159"/>
      <c r="Q72" s="1154"/>
      <c r="R72" s="1154"/>
      <c r="S72" s="1338" t="s">
        <v>5117</v>
      </c>
      <c r="T72" s="1154"/>
      <c r="U72" s="1154"/>
    </row>
    <row r="73" spans="1:21" s="836" customFormat="1" ht="31.5">
      <c r="A73" s="839">
        <v>548</v>
      </c>
      <c r="B73" s="1159"/>
      <c r="C73" s="1324" t="s">
        <v>7669</v>
      </c>
      <c r="D73" s="1160"/>
      <c r="E73" s="1160"/>
      <c r="F73" s="1160"/>
      <c r="G73" s="942" t="s">
        <v>7685</v>
      </c>
      <c r="H73" s="1160"/>
      <c r="I73" s="1145" t="s">
        <v>5784</v>
      </c>
      <c r="J73" s="1338">
        <v>24</v>
      </c>
      <c r="K73" s="1338">
        <v>44</v>
      </c>
      <c r="L73" s="1479">
        <v>16560.099999999999</v>
      </c>
      <c r="M73" s="1159"/>
      <c r="N73" s="1159"/>
      <c r="O73" s="1335" t="s">
        <v>1922</v>
      </c>
      <c r="P73" s="1159"/>
      <c r="Q73" s="1154"/>
      <c r="R73" s="1154"/>
      <c r="S73" s="1338" t="s">
        <v>5118</v>
      </c>
      <c r="T73" s="1154"/>
      <c r="U73" s="1154"/>
    </row>
    <row r="74" spans="1:21" s="836" customFormat="1" ht="31.5">
      <c r="A74" s="839">
        <v>549</v>
      </c>
      <c r="B74" s="1159"/>
      <c r="C74" s="1324" t="s">
        <v>7669</v>
      </c>
      <c r="D74" s="1160"/>
      <c r="E74" s="1160"/>
      <c r="F74" s="1160"/>
      <c r="G74" s="942" t="s">
        <v>7685</v>
      </c>
      <c r="H74" s="1160"/>
      <c r="I74" s="1145" t="s">
        <v>5784</v>
      </c>
      <c r="J74" s="1338" t="s">
        <v>5120</v>
      </c>
      <c r="K74" s="1338" t="s">
        <v>5119</v>
      </c>
      <c r="L74" s="1479">
        <v>637.6</v>
      </c>
      <c r="M74" s="1159"/>
      <c r="N74" s="1159"/>
      <c r="O74" s="1335" t="s">
        <v>1922</v>
      </c>
      <c r="P74" s="1159"/>
      <c r="Q74" s="1154"/>
      <c r="R74" s="1154"/>
      <c r="S74" s="1338" t="s">
        <v>5121</v>
      </c>
      <c r="T74" s="1154"/>
      <c r="U74" s="1154"/>
    </row>
    <row r="75" spans="1:21" s="836" customFormat="1" ht="31.5">
      <c r="A75" s="839">
        <v>550</v>
      </c>
      <c r="B75" s="1159"/>
      <c r="C75" s="1324" t="s">
        <v>7669</v>
      </c>
      <c r="D75" s="1160"/>
      <c r="E75" s="1160"/>
      <c r="F75" s="1160"/>
      <c r="G75" s="942" t="s">
        <v>7685</v>
      </c>
      <c r="H75" s="1160"/>
      <c r="I75" s="1145" t="s">
        <v>5784</v>
      </c>
      <c r="J75" s="1338">
        <v>27</v>
      </c>
      <c r="K75" s="1338">
        <v>69</v>
      </c>
      <c r="L75" s="1479">
        <v>16994.599999999999</v>
      </c>
      <c r="M75" s="1159"/>
      <c r="N75" s="1159"/>
      <c r="O75" s="1335" t="s">
        <v>1922</v>
      </c>
      <c r="P75" s="1159"/>
      <c r="Q75" s="1154"/>
      <c r="R75" s="1154"/>
      <c r="S75" s="1338" t="s">
        <v>5122</v>
      </c>
      <c r="T75" s="1154"/>
      <c r="U75" s="1154"/>
    </row>
    <row r="76" spans="1:21" s="836" customFormat="1" ht="31.5">
      <c r="A76" s="839">
        <v>551</v>
      </c>
      <c r="B76" s="1159"/>
      <c r="C76" s="1324" t="s">
        <v>7669</v>
      </c>
      <c r="D76" s="1160"/>
      <c r="E76" s="1160"/>
      <c r="F76" s="1160"/>
      <c r="G76" s="942" t="s">
        <v>7685</v>
      </c>
      <c r="H76" s="1160"/>
      <c r="I76" s="1145" t="s">
        <v>5784</v>
      </c>
      <c r="J76" s="1338">
        <v>15</v>
      </c>
      <c r="K76" s="1338">
        <v>11.24</v>
      </c>
      <c r="L76" s="1479">
        <v>1159.8</v>
      </c>
      <c r="M76" s="1159"/>
      <c r="N76" s="1159"/>
      <c r="O76" s="1335" t="s">
        <v>1922</v>
      </c>
      <c r="P76" s="1159"/>
      <c r="Q76" s="1154"/>
      <c r="R76" s="1154"/>
      <c r="S76" s="1338" t="s">
        <v>5123</v>
      </c>
      <c r="T76" s="1154"/>
      <c r="U76" s="1154"/>
    </row>
    <row r="77" spans="1:21" s="836" customFormat="1" ht="31.5">
      <c r="A77" s="839">
        <v>552</v>
      </c>
      <c r="B77" s="1159"/>
      <c r="C77" s="1324" t="s">
        <v>7669</v>
      </c>
      <c r="D77" s="1160"/>
      <c r="E77" s="1160"/>
      <c r="F77" s="1160"/>
      <c r="G77" s="942" t="s">
        <v>7685</v>
      </c>
      <c r="H77" s="1160"/>
      <c r="I77" s="1145" t="s">
        <v>5784</v>
      </c>
      <c r="J77" s="1338" t="s">
        <v>5124</v>
      </c>
      <c r="K77" s="1338">
        <v>66</v>
      </c>
      <c r="L77" s="1479">
        <v>15163.1</v>
      </c>
      <c r="M77" s="1159"/>
      <c r="N77" s="1159"/>
      <c r="O77" s="1335" t="s">
        <v>1922</v>
      </c>
      <c r="P77" s="1159"/>
      <c r="Q77" s="1154"/>
      <c r="R77" s="1154"/>
      <c r="S77" s="1338" t="s">
        <v>5125</v>
      </c>
      <c r="T77" s="1154"/>
      <c r="U77" s="1154"/>
    </row>
    <row r="78" spans="1:21" s="836" customFormat="1" ht="31.5">
      <c r="A78" s="839">
        <v>553</v>
      </c>
      <c r="B78" s="1159"/>
      <c r="C78" s="1324" t="s">
        <v>7669</v>
      </c>
      <c r="D78" s="1160"/>
      <c r="E78" s="1160"/>
      <c r="F78" s="1160"/>
      <c r="G78" s="942" t="s">
        <v>7685</v>
      </c>
      <c r="H78" s="1160"/>
      <c r="I78" s="1145" t="s">
        <v>5784</v>
      </c>
      <c r="J78" s="1338" t="s">
        <v>5126</v>
      </c>
      <c r="K78" s="1338">
        <v>6</v>
      </c>
      <c r="L78" s="1479">
        <v>6746.3</v>
      </c>
      <c r="M78" s="1159"/>
      <c r="N78" s="1159"/>
      <c r="O78" s="1335" t="s">
        <v>1922</v>
      </c>
      <c r="P78" s="1159"/>
      <c r="Q78" s="1154"/>
      <c r="R78" s="1154"/>
      <c r="S78" s="1338" t="s">
        <v>5127</v>
      </c>
      <c r="T78" s="1154"/>
      <c r="U78" s="1154"/>
    </row>
    <row r="79" spans="1:21" s="836" customFormat="1" ht="31.5">
      <c r="A79" s="839">
        <v>554</v>
      </c>
      <c r="B79" s="1159"/>
      <c r="C79" s="1324" t="s">
        <v>7669</v>
      </c>
      <c r="D79" s="1160"/>
      <c r="E79" s="1160"/>
      <c r="F79" s="1160"/>
      <c r="G79" s="942" t="s">
        <v>7685</v>
      </c>
      <c r="H79" s="1160"/>
      <c r="I79" s="1145" t="s">
        <v>5784</v>
      </c>
      <c r="J79" s="1338" t="s">
        <v>5128</v>
      </c>
      <c r="K79" s="1338">
        <v>82</v>
      </c>
      <c r="L79" s="1479">
        <v>10362.700000000001</v>
      </c>
      <c r="M79" s="1159"/>
      <c r="N79" s="1159"/>
      <c r="O79" s="1335" t="s">
        <v>1922</v>
      </c>
      <c r="P79" s="1159"/>
      <c r="Q79" s="1154"/>
      <c r="R79" s="1154"/>
      <c r="S79" s="1338" t="s">
        <v>5129</v>
      </c>
      <c r="T79" s="1154"/>
      <c r="U79" s="1154"/>
    </row>
    <row r="80" spans="1:21" s="836" customFormat="1" ht="31.5">
      <c r="A80" s="839">
        <v>555</v>
      </c>
      <c r="B80" s="1159"/>
      <c r="C80" s="1324" t="s">
        <v>7669</v>
      </c>
      <c r="D80" s="1160"/>
      <c r="E80" s="1160"/>
      <c r="F80" s="1160"/>
      <c r="G80" s="942" t="s">
        <v>7685</v>
      </c>
      <c r="H80" s="1160"/>
      <c r="I80" s="1145" t="s">
        <v>5784</v>
      </c>
      <c r="J80" s="1338" t="s">
        <v>5130</v>
      </c>
      <c r="K80" s="1338">
        <v>9</v>
      </c>
      <c r="L80" s="1479">
        <v>10107.6</v>
      </c>
      <c r="M80" s="1159"/>
      <c r="N80" s="1159"/>
      <c r="O80" s="1335" t="s">
        <v>1922</v>
      </c>
      <c r="P80" s="1159"/>
      <c r="Q80" s="1154"/>
      <c r="R80" s="1154"/>
      <c r="S80" s="1338" t="s">
        <v>5131</v>
      </c>
      <c r="T80" s="1154"/>
      <c r="U80" s="1154"/>
    </row>
    <row r="81" spans="1:21" s="836" customFormat="1" ht="31.5">
      <c r="A81" s="839">
        <v>556</v>
      </c>
      <c r="B81" s="1159"/>
      <c r="C81" s="1324" t="s">
        <v>7669</v>
      </c>
      <c r="D81" s="1160"/>
      <c r="E81" s="1160"/>
      <c r="F81" s="1160"/>
      <c r="G81" s="942" t="s">
        <v>7685</v>
      </c>
      <c r="H81" s="1160"/>
      <c r="I81" s="1145" t="s">
        <v>5784</v>
      </c>
      <c r="J81" s="1338" t="s">
        <v>5133</v>
      </c>
      <c r="K81" s="1338" t="s">
        <v>5132</v>
      </c>
      <c r="L81" s="1479">
        <v>1459.4</v>
      </c>
      <c r="M81" s="1159"/>
      <c r="N81" s="1159"/>
      <c r="O81" s="1335" t="s">
        <v>1922</v>
      </c>
      <c r="P81" s="1159"/>
      <c r="Q81" s="1154"/>
      <c r="R81" s="1154"/>
      <c r="S81" s="1338" t="s">
        <v>5134</v>
      </c>
      <c r="T81" s="1154"/>
      <c r="U81" s="1154"/>
    </row>
    <row r="82" spans="1:21" s="836" customFormat="1" ht="31.5">
      <c r="A82" s="839">
        <v>557</v>
      </c>
      <c r="B82" s="1159"/>
      <c r="C82" s="1324" t="s">
        <v>7669</v>
      </c>
      <c r="D82" s="1160"/>
      <c r="E82" s="1160"/>
      <c r="F82" s="1160"/>
      <c r="G82" s="942" t="s">
        <v>7685</v>
      </c>
      <c r="H82" s="1160"/>
      <c r="I82" s="1145" t="s">
        <v>5784</v>
      </c>
      <c r="J82" s="1338">
        <v>20</v>
      </c>
      <c r="K82" s="1338">
        <v>51.4</v>
      </c>
      <c r="L82" s="1479">
        <v>1665.4</v>
      </c>
      <c r="M82" s="1159"/>
      <c r="N82" s="1159"/>
      <c r="O82" s="1335" t="s">
        <v>1922</v>
      </c>
      <c r="P82" s="1159"/>
      <c r="Q82" s="1154"/>
      <c r="R82" s="1154"/>
      <c r="S82" s="1338" t="s">
        <v>5135</v>
      </c>
      <c r="T82" s="1154"/>
      <c r="U82" s="1154"/>
    </row>
    <row r="83" spans="1:21" s="836" customFormat="1" ht="31.5">
      <c r="A83" s="839">
        <v>558</v>
      </c>
      <c r="B83" s="1159"/>
      <c r="C83" s="1324" t="s">
        <v>7669</v>
      </c>
      <c r="D83" s="1160"/>
      <c r="E83" s="1160"/>
      <c r="F83" s="1160"/>
      <c r="G83" s="942" t="s">
        <v>7685</v>
      </c>
      <c r="H83" s="1160"/>
      <c r="I83" s="1145" t="s">
        <v>5784</v>
      </c>
      <c r="J83" s="1338">
        <v>29</v>
      </c>
      <c r="K83" s="1338">
        <v>64</v>
      </c>
      <c r="L83" s="1479">
        <v>1549.5</v>
      </c>
      <c r="M83" s="1159"/>
      <c r="N83" s="1159"/>
      <c r="O83" s="1335" t="s">
        <v>3725</v>
      </c>
      <c r="P83" s="1159"/>
      <c r="Q83" s="1154"/>
      <c r="R83" s="1154"/>
      <c r="S83" s="1338" t="s">
        <v>5136</v>
      </c>
      <c r="T83" s="1154"/>
      <c r="U83" s="1154"/>
    </row>
    <row r="84" spans="1:21" s="836" customFormat="1" ht="31.5">
      <c r="A84" s="839">
        <v>559</v>
      </c>
      <c r="B84" s="1159"/>
      <c r="C84" s="1324" t="s">
        <v>7669</v>
      </c>
      <c r="D84" s="1160"/>
      <c r="E84" s="1160"/>
      <c r="F84" s="1160"/>
      <c r="G84" s="942" t="s">
        <v>7685</v>
      </c>
      <c r="H84" s="1160"/>
      <c r="I84" s="1145" t="s">
        <v>5784</v>
      </c>
      <c r="J84" s="1338">
        <v>13</v>
      </c>
      <c r="K84" s="1338">
        <v>32</v>
      </c>
      <c r="L84" s="1479">
        <v>8064.5</v>
      </c>
      <c r="M84" s="1159"/>
      <c r="N84" s="1159"/>
      <c r="O84" s="1335" t="s">
        <v>1669</v>
      </c>
      <c r="P84" s="1159"/>
      <c r="Q84" s="1154"/>
      <c r="R84" s="1154"/>
      <c r="S84" s="1338" t="s">
        <v>5137</v>
      </c>
      <c r="T84" s="1154"/>
      <c r="U84" s="1154"/>
    </row>
  </sheetData>
  <autoFilter ref="B9:S56"/>
  <mergeCells count="24">
    <mergeCell ref="A8:A9"/>
    <mergeCell ref="B6:P6"/>
    <mergeCell ref="C1:L1"/>
    <mergeCell ref="M1:O1"/>
    <mergeCell ref="C2:L2"/>
    <mergeCell ref="B4:P4"/>
    <mergeCell ref="I5:P5"/>
    <mergeCell ref="N8:N9"/>
    <mergeCell ref="B8:B9"/>
    <mergeCell ref="C8:C9"/>
    <mergeCell ref="D8:D9"/>
    <mergeCell ref="E8:E9"/>
    <mergeCell ref="F8:F9"/>
    <mergeCell ref="G8:G9"/>
    <mergeCell ref="H8:H9"/>
    <mergeCell ref="I8:I9"/>
    <mergeCell ref="Q8:Q9"/>
    <mergeCell ref="R8:R9"/>
    <mergeCell ref="S8:S9"/>
    <mergeCell ref="J8:K8"/>
    <mergeCell ref="L8:L9"/>
    <mergeCell ref="M8:M9"/>
    <mergeCell ref="O8:O9"/>
    <mergeCell ref="P8:P9"/>
  </mergeCells>
  <pageMargins left="0.36" right="0.03" top="0.25" bottom="0.15" header="0.3" footer="0.3"/>
  <pageSetup paperSize="9" scale="60" orientation="landscape"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9"/>
  <sheetViews>
    <sheetView topLeftCell="A8" zoomScale="85" zoomScaleNormal="85" workbookViewId="0">
      <pane xSplit="8" ySplit="2" topLeftCell="I45" activePane="bottomRight" state="frozen"/>
      <selection activeCell="A8" sqref="A8"/>
      <selection pane="topRight" activeCell="D8" sqref="D8"/>
      <selection pane="bottomLeft" activeCell="A10" sqref="A10"/>
      <selection pane="bottomRight" activeCell="G68" sqref="G68"/>
    </sheetView>
  </sheetViews>
  <sheetFormatPr defaultRowHeight="12.75"/>
  <cols>
    <col min="1" max="1" width="5" style="1" customWidth="1"/>
    <col min="2" max="2" width="17.42578125" style="81" customWidth="1"/>
    <col min="3" max="3" width="20.42578125" style="1" bestFit="1" customWidth="1"/>
    <col min="4" max="4" width="17.42578125" style="51" hidden="1" customWidth="1"/>
    <col min="5" max="5" width="17.42578125" style="1" hidden="1" customWidth="1"/>
    <col min="6" max="6" width="12.28515625" style="1" bestFit="1" customWidth="1"/>
    <col min="7" max="7" width="11.42578125" style="1" customWidth="1"/>
    <col min="8" max="8" width="12.42578125" style="1" customWidth="1"/>
    <col min="9" max="9" width="7.42578125" style="1" bestFit="1" customWidth="1"/>
    <col min="10" max="10" width="9" style="1" bestFit="1" customWidth="1"/>
    <col min="11" max="11" width="15.42578125" style="3" customWidth="1"/>
    <col min="12" max="12" width="14.42578125" style="1" customWidth="1"/>
    <col min="13" max="13" width="11.140625" style="1" customWidth="1"/>
    <col min="14" max="14" width="23.85546875" style="1" customWidth="1"/>
    <col min="15" max="15" width="23" style="1" customWidth="1"/>
    <col min="16" max="17" width="12.5703125" style="1" customWidth="1"/>
    <col min="18" max="18" width="27.140625" style="1" customWidth="1"/>
    <col min="19" max="254" width="9.140625" style="1"/>
    <col min="255" max="255" width="5" style="1" customWidth="1"/>
    <col min="256" max="256" width="17.42578125" style="1" customWidth="1"/>
    <col min="257" max="257" width="12.42578125" style="1" customWidth="1"/>
    <col min="258" max="258" width="8.140625" style="1" customWidth="1"/>
    <col min="259" max="259" width="9.140625" style="1" customWidth="1"/>
    <col min="260" max="260" width="15.42578125" style="1" customWidth="1"/>
    <col min="261" max="261" width="14.42578125" style="1" customWidth="1"/>
    <col min="262" max="262" width="11.140625" style="1" customWidth="1"/>
    <col min="263" max="263" width="23.85546875" style="1" customWidth="1"/>
    <col min="264" max="264" width="23" style="1" customWidth="1"/>
    <col min="265" max="266" width="9.140625" style="1"/>
    <col min="267" max="267" width="14.85546875" style="1" customWidth="1"/>
    <col min="268" max="510" width="9.140625" style="1"/>
    <col min="511" max="511" width="5" style="1" customWidth="1"/>
    <col min="512" max="512" width="17.42578125" style="1" customWidth="1"/>
    <col min="513" max="513" width="12.42578125" style="1" customWidth="1"/>
    <col min="514" max="514" width="8.140625" style="1" customWidth="1"/>
    <col min="515" max="515" width="9.140625" style="1" customWidth="1"/>
    <col min="516" max="516" width="15.42578125" style="1" customWidth="1"/>
    <col min="517" max="517" width="14.42578125" style="1" customWidth="1"/>
    <col min="518" max="518" width="11.140625" style="1" customWidth="1"/>
    <col min="519" max="519" width="23.85546875" style="1" customWidth="1"/>
    <col min="520" max="520" width="23" style="1" customWidth="1"/>
    <col min="521" max="522" width="9.140625" style="1"/>
    <col min="523" max="523" width="14.85546875" style="1" customWidth="1"/>
    <col min="524" max="766" width="9.140625" style="1"/>
    <col min="767" max="767" width="5" style="1" customWidth="1"/>
    <col min="768" max="768" width="17.42578125" style="1" customWidth="1"/>
    <col min="769" max="769" width="12.42578125" style="1" customWidth="1"/>
    <col min="770" max="770" width="8.140625" style="1" customWidth="1"/>
    <col min="771" max="771" width="9.140625" style="1" customWidth="1"/>
    <col min="772" max="772" width="15.42578125" style="1" customWidth="1"/>
    <col min="773" max="773" width="14.42578125" style="1" customWidth="1"/>
    <col min="774" max="774" width="11.140625" style="1" customWidth="1"/>
    <col min="775" max="775" width="23.85546875" style="1" customWidth="1"/>
    <col min="776" max="776" width="23" style="1" customWidth="1"/>
    <col min="777" max="778" width="9.140625" style="1"/>
    <col min="779" max="779" width="14.85546875" style="1" customWidth="1"/>
    <col min="780" max="1022" width="9.140625" style="1"/>
    <col min="1023" max="1023" width="5" style="1" customWidth="1"/>
    <col min="1024" max="1024" width="17.42578125" style="1" customWidth="1"/>
    <col min="1025" max="1025" width="12.42578125" style="1" customWidth="1"/>
    <col min="1026" max="1026" width="8.140625" style="1" customWidth="1"/>
    <col min="1027" max="1027" width="9.140625" style="1" customWidth="1"/>
    <col min="1028" max="1028" width="15.42578125" style="1" customWidth="1"/>
    <col min="1029" max="1029" width="14.42578125" style="1" customWidth="1"/>
    <col min="1030" max="1030" width="11.140625" style="1" customWidth="1"/>
    <col min="1031" max="1031" width="23.85546875" style="1" customWidth="1"/>
    <col min="1032" max="1032" width="23" style="1" customWidth="1"/>
    <col min="1033" max="1034" width="9.140625" style="1"/>
    <col min="1035" max="1035" width="14.85546875" style="1" customWidth="1"/>
    <col min="1036" max="1278" width="9.140625" style="1"/>
    <col min="1279" max="1279" width="5" style="1" customWidth="1"/>
    <col min="1280" max="1280" width="17.42578125" style="1" customWidth="1"/>
    <col min="1281" max="1281" width="12.42578125" style="1" customWidth="1"/>
    <col min="1282" max="1282" width="8.140625" style="1" customWidth="1"/>
    <col min="1283" max="1283" width="9.140625" style="1" customWidth="1"/>
    <col min="1284" max="1284" width="15.42578125" style="1" customWidth="1"/>
    <col min="1285" max="1285" width="14.42578125" style="1" customWidth="1"/>
    <col min="1286" max="1286" width="11.140625" style="1" customWidth="1"/>
    <col min="1287" max="1287" width="23.85546875" style="1" customWidth="1"/>
    <col min="1288" max="1288" width="23" style="1" customWidth="1"/>
    <col min="1289" max="1290" width="9.140625" style="1"/>
    <col min="1291" max="1291" width="14.85546875" style="1" customWidth="1"/>
    <col min="1292" max="1534" width="9.140625" style="1"/>
    <col min="1535" max="1535" width="5" style="1" customWidth="1"/>
    <col min="1536" max="1536" width="17.42578125" style="1" customWidth="1"/>
    <col min="1537" max="1537" width="12.42578125" style="1" customWidth="1"/>
    <col min="1538" max="1538" width="8.140625" style="1" customWidth="1"/>
    <col min="1539" max="1539" width="9.140625" style="1" customWidth="1"/>
    <col min="1540" max="1540" width="15.42578125" style="1" customWidth="1"/>
    <col min="1541" max="1541" width="14.42578125" style="1" customWidth="1"/>
    <col min="1542" max="1542" width="11.140625" style="1" customWidth="1"/>
    <col min="1543" max="1543" width="23.85546875" style="1" customWidth="1"/>
    <col min="1544" max="1544" width="23" style="1" customWidth="1"/>
    <col min="1545" max="1546" width="9.140625" style="1"/>
    <col min="1547" max="1547" width="14.85546875" style="1" customWidth="1"/>
    <col min="1548" max="1790" width="9.140625" style="1"/>
    <col min="1791" max="1791" width="5" style="1" customWidth="1"/>
    <col min="1792" max="1792" width="17.42578125" style="1" customWidth="1"/>
    <col min="1793" max="1793" width="12.42578125" style="1" customWidth="1"/>
    <col min="1794" max="1794" width="8.140625" style="1" customWidth="1"/>
    <col min="1795" max="1795" width="9.140625" style="1" customWidth="1"/>
    <col min="1796" max="1796" width="15.42578125" style="1" customWidth="1"/>
    <col min="1797" max="1797" width="14.42578125" style="1" customWidth="1"/>
    <col min="1798" max="1798" width="11.140625" style="1" customWidth="1"/>
    <col min="1799" max="1799" width="23.85546875" style="1" customWidth="1"/>
    <col min="1800" max="1800" width="23" style="1" customWidth="1"/>
    <col min="1801" max="1802" width="9.140625" style="1"/>
    <col min="1803" max="1803" width="14.85546875" style="1" customWidth="1"/>
    <col min="1804" max="2046" width="9.140625" style="1"/>
    <col min="2047" max="2047" width="5" style="1" customWidth="1"/>
    <col min="2048" max="2048" width="17.42578125" style="1" customWidth="1"/>
    <col min="2049" max="2049" width="12.42578125" style="1" customWidth="1"/>
    <col min="2050" max="2050" width="8.140625" style="1" customWidth="1"/>
    <col min="2051" max="2051" width="9.140625" style="1" customWidth="1"/>
    <col min="2052" max="2052" width="15.42578125" style="1" customWidth="1"/>
    <col min="2053" max="2053" width="14.42578125" style="1" customWidth="1"/>
    <col min="2054" max="2054" width="11.140625" style="1" customWidth="1"/>
    <col min="2055" max="2055" width="23.85546875" style="1" customWidth="1"/>
    <col min="2056" max="2056" width="23" style="1" customWidth="1"/>
    <col min="2057" max="2058" width="9.140625" style="1"/>
    <col min="2059" max="2059" width="14.85546875" style="1" customWidth="1"/>
    <col min="2060" max="2302" width="9.140625" style="1"/>
    <col min="2303" max="2303" width="5" style="1" customWidth="1"/>
    <col min="2304" max="2304" width="17.42578125" style="1" customWidth="1"/>
    <col min="2305" max="2305" width="12.42578125" style="1" customWidth="1"/>
    <col min="2306" max="2306" width="8.140625" style="1" customWidth="1"/>
    <col min="2307" max="2307" width="9.140625" style="1" customWidth="1"/>
    <col min="2308" max="2308" width="15.42578125" style="1" customWidth="1"/>
    <col min="2309" max="2309" width="14.42578125" style="1" customWidth="1"/>
    <col min="2310" max="2310" width="11.140625" style="1" customWidth="1"/>
    <col min="2311" max="2311" width="23.85546875" style="1" customWidth="1"/>
    <col min="2312" max="2312" width="23" style="1" customWidth="1"/>
    <col min="2313" max="2314" width="9.140625" style="1"/>
    <col min="2315" max="2315" width="14.85546875" style="1" customWidth="1"/>
    <col min="2316" max="2558" width="9.140625" style="1"/>
    <col min="2559" max="2559" width="5" style="1" customWidth="1"/>
    <col min="2560" max="2560" width="17.42578125" style="1" customWidth="1"/>
    <col min="2561" max="2561" width="12.42578125" style="1" customWidth="1"/>
    <col min="2562" max="2562" width="8.140625" style="1" customWidth="1"/>
    <col min="2563" max="2563" width="9.140625" style="1" customWidth="1"/>
    <col min="2564" max="2564" width="15.42578125" style="1" customWidth="1"/>
    <col min="2565" max="2565" width="14.42578125" style="1" customWidth="1"/>
    <col min="2566" max="2566" width="11.140625" style="1" customWidth="1"/>
    <col min="2567" max="2567" width="23.85546875" style="1" customWidth="1"/>
    <col min="2568" max="2568" width="23" style="1" customWidth="1"/>
    <col min="2569" max="2570" width="9.140625" style="1"/>
    <col min="2571" max="2571" width="14.85546875" style="1" customWidth="1"/>
    <col min="2572" max="2814" width="9.140625" style="1"/>
    <col min="2815" max="2815" width="5" style="1" customWidth="1"/>
    <col min="2816" max="2816" width="17.42578125" style="1" customWidth="1"/>
    <col min="2817" max="2817" width="12.42578125" style="1" customWidth="1"/>
    <col min="2818" max="2818" width="8.140625" style="1" customWidth="1"/>
    <col min="2819" max="2819" width="9.140625" style="1" customWidth="1"/>
    <col min="2820" max="2820" width="15.42578125" style="1" customWidth="1"/>
    <col min="2821" max="2821" width="14.42578125" style="1" customWidth="1"/>
    <col min="2822" max="2822" width="11.140625" style="1" customWidth="1"/>
    <col min="2823" max="2823" width="23.85546875" style="1" customWidth="1"/>
    <col min="2824" max="2824" width="23" style="1" customWidth="1"/>
    <col min="2825" max="2826" width="9.140625" style="1"/>
    <col min="2827" max="2827" width="14.85546875" style="1" customWidth="1"/>
    <col min="2828" max="3070" width="9.140625" style="1"/>
    <col min="3071" max="3071" width="5" style="1" customWidth="1"/>
    <col min="3072" max="3072" width="17.42578125" style="1" customWidth="1"/>
    <col min="3073" max="3073" width="12.42578125" style="1" customWidth="1"/>
    <col min="3074" max="3074" width="8.140625" style="1" customWidth="1"/>
    <col min="3075" max="3075" width="9.140625" style="1" customWidth="1"/>
    <col min="3076" max="3076" width="15.42578125" style="1" customWidth="1"/>
    <col min="3077" max="3077" width="14.42578125" style="1" customWidth="1"/>
    <col min="3078" max="3078" width="11.140625" style="1" customWidth="1"/>
    <col min="3079" max="3079" width="23.85546875" style="1" customWidth="1"/>
    <col min="3080" max="3080" width="23" style="1" customWidth="1"/>
    <col min="3081" max="3082" width="9.140625" style="1"/>
    <col min="3083" max="3083" width="14.85546875" style="1" customWidth="1"/>
    <col min="3084" max="3326" width="9.140625" style="1"/>
    <col min="3327" max="3327" width="5" style="1" customWidth="1"/>
    <col min="3328" max="3328" width="17.42578125" style="1" customWidth="1"/>
    <col min="3329" max="3329" width="12.42578125" style="1" customWidth="1"/>
    <col min="3330" max="3330" width="8.140625" style="1" customWidth="1"/>
    <col min="3331" max="3331" width="9.140625" style="1" customWidth="1"/>
    <col min="3332" max="3332" width="15.42578125" style="1" customWidth="1"/>
    <col min="3333" max="3333" width="14.42578125" style="1" customWidth="1"/>
    <col min="3334" max="3334" width="11.140625" style="1" customWidth="1"/>
    <col min="3335" max="3335" width="23.85546875" style="1" customWidth="1"/>
    <col min="3336" max="3336" width="23" style="1" customWidth="1"/>
    <col min="3337" max="3338" width="9.140625" style="1"/>
    <col min="3339" max="3339" width="14.85546875" style="1" customWidth="1"/>
    <col min="3340" max="3582" width="9.140625" style="1"/>
    <col min="3583" max="3583" width="5" style="1" customWidth="1"/>
    <col min="3584" max="3584" width="17.42578125" style="1" customWidth="1"/>
    <col min="3585" max="3585" width="12.42578125" style="1" customWidth="1"/>
    <col min="3586" max="3586" width="8.140625" style="1" customWidth="1"/>
    <col min="3587" max="3587" width="9.140625" style="1" customWidth="1"/>
    <col min="3588" max="3588" width="15.42578125" style="1" customWidth="1"/>
    <col min="3589" max="3589" width="14.42578125" style="1" customWidth="1"/>
    <col min="3590" max="3590" width="11.140625" style="1" customWidth="1"/>
    <col min="3591" max="3591" width="23.85546875" style="1" customWidth="1"/>
    <col min="3592" max="3592" width="23" style="1" customWidth="1"/>
    <col min="3593" max="3594" width="9.140625" style="1"/>
    <col min="3595" max="3595" width="14.85546875" style="1" customWidth="1"/>
    <col min="3596" max="3838" width="9.140625" style="1"/>
    <col min="3839" max="3839" width="5" style="1" customWidth="1"/>
    <col min="3840" max="3840" width="17.42578125" style="1" customWidth="1"/>
    <col min="3841" max="3841" width="12.42578125" style="1" customWidth="1"/>
    <col min="3842" max="3842" width="8.140625" style="1" customWidth="1"/>
    <col min="3843" max="3843" width="9.140625" style="1" customWidth="1"/>
    <col min="3844" max="3844" width="15.42578125" style="1" customWidth="1"/>
    <col min="3845" max="3845" width="14.42578125" style="1" customWidth="1"/>
    <col min="3846" max="3846" width="11.140625" style="1" customWidth="1"/>
    <col min="3847" max="3847" width="23.85546875" style="1" customWidth="1"/>
    <col min="3848" max="3848" width="23" style="1" customWidth="1"/>
    <col min="3849" max="3850" width="9.140625" style="1"/>
    <col min="3851" max="3851" width="14.85546875" style="1" customWidth="1"/>
    <col min="3852" max="4094" width="9.140625" style="1"/>
    <col min="4095" max="4095" width="5" style="1" customWidth="1"/>
    <col min="4096" max="4096" width="17.42578125" style="1" customWidth="1"/>
    <col min="4097" max="4097" width="12.42578125" style="1" customWidth="1"/>
    <col min="4098" max="4098" width="8.140625" style="1" customWidth="1"/>
    <col min="4099" max="4099" width="9.140625" style="1" customWidth="1"/>
    <col min="4100" max="4100" width="15.42578125" style="1" customWidth="1"/>
    <col min="4101" max="4101" width="14.42578125" style="1" customWidth="1"/>
    <col min="4102" max="4102" width="11.140625" style="1" customWidth="1"/>
    <col min="4103" max="4103" width="23.85546875" style="1" customWidth="1"/>
    <col min="4104" max="4104" width="23" style="1" customWidth="1"/>
    <col min="4105" max="4106" width="9.140625" style="1"/>
    <col min="4107" max="4107" width="14.85546875" style="1" customWidth="1"/>
    <col min="4108" max="4350" width="9.140625" style="1"/>
    <col min="4351" max="4351" width="5" style="1" customWidth="1"/>
    <col min="4352" max="4352" width="17.42578125" style="1" customWidth="1"/>
    <col min="4353" max="4353" width="12.42578125" style="1" customWidth="1"/>
    <col min="4354" max="4354" width="8.140625" style="1" customWidth="1"/>
    <col min="4355" max="4355" width="9.140625" style="1" customWidth="1"/>
    <col min="4356" max="4356" width="15.42578125" style="1" customWidth="1"/>
    <col min="4357" max="4357" width="14.42578125" style="1" customWidth="1"/>
    <col min="4358" max="4358" width="11.140625" style="1" customWidth="1"/>
    <col min="4359" max="4359" width="23.85546875" style="1" customWidth="1"/>
    <col min="4360" max="4360" width="23" style="1" customWidth="1"/>
    <col min="4361" max="4362" width="9.140625" style="1"/>
    <col min="4363" max="4363" width="14.85546875" style="1" customWidth="1"/>
    <col min="4364" max="4606" width="9.140625" style="1"/>
    <col min="4607" max="4607" width="5" style="1" customWidth="1"/>
    <col min="4608" max="4608" width="17.42578125" style="1" customWidth="1"/>
    <col min="4609" max="4609" width="12.42578125" style="1" customWidth="1"/>
    <col min="4610" max="4610" width="8.140625" style="1" customWidth="1"/>
    <col min="4611" max="4611" width="9.140625" style="1" customWidth="1"/>
    <col min="4612" max="4612" width="15.42578125" style="1" customWidth="1"/>
    <col min="4613" max="4613" width="14.42578125" style="1" customWidth="1"/>
    <col min="4614" max="4614" width="11.140625" style="1" customWidth="1"/>
    <col min="4615" max="4615" width="23.85546875" style="1" customWidth="1"/>
    <col min="4616" max="4616" width="23" style="1" customWidth="1"/>
    <col min="4617" max="4618" width="9.140625" style="1"/>
    <col min="4619" max="4619" width="14.85546875" style="1" customWidth="1"/>
    <col min="4620" max="4862" width="9.140625" style="1"/>
    <col min="4863" max="4863" width="5" style="1" customWidth="1"/>
    <col min="4864" max="4864" width="17.42578125" style="1" customWidth="1"/>
    <col min="4865" max="4865" width="12.42578125" style="1" customWidth="1"/>
    <col min="4866" max="4866" width="8.140625" style="1" customWidth="1"/>
    <col min="4867" max="4867" width="9.140625" style="1" customWidth="1"/>
    <col min="4868" max="4868" width="15.42578125" style="1" customWidth="1"/>
    <col min="4869" max="4869" width="14.42578125" style="1" customWidth="1"/>
    <col min="4870" max="4870" width="11.140625" style="1" customWidth="1"/>
    <col min="4871" max="4871" width="23.85546875" style="1" customWidth="1"/>
    <col min="4872" max="4872" width="23" style="1" customWidth="1"/>
    <col min="4873" max="4874" width="9.140625" style="1"/>
    <col min="4875" max="4875" width="14.85546875" style="1" customWidth="1"/>
    <col min="4876" max="5118" width="9.140625" style="1"/>
    <col min="5119" max="5119" width="5" style="1" customWidth="1"/>
    <col min="5120" max="5120" width="17.42578125" style="1" customWidth="1"/>
    <col min="5121" max="5121" width="12.42578125" style="1" customWidth="1"/>
    <col min="5122" max="5122" width="8.140625" style="1" customWidth="1"/>
    <col min="5123" max="5123" width="9.140625" style="1" customWidth="1"/>
    <col min="5124" max="5124" width="15.42578125" style="1" customWidth="1"/>
    <col min="5125" max="5125" width="14.42578125" style="1" customWidth="1"/>
    <col min="5126" max="5126" width="11.140625" style="1" customWidth="1"/>
    <col min="5127" max="5127" width="23.85546875" style="1" customWidth="1"/>
    <col min="5128" max="5128" width="23" style="1" customWidth="1"/>
    <col min="5129" max="5130" width="9.140625" style="1"/>
    <col min="5131" max="5131" width="14.85546875" style="1" customWidth="1"/>
    <col min="5132" max="5374" width="9.140625" style="1"/>
    <col min="5375" max="5375" width="5" style="1" customWidth="1"/>
    <col min="5376" max="5376" width="17.42578125" style="1" customWidth="1"/>
    <col min="5377" max="5377" width="12.42578125" style="1" customWidth="1"/>
    <col min="5378" max="5378" width="8.140625" style="1" customWidth="1"/>
    <col min="5379" max="5379" width="9.140625" style="1" customWidth="1"/>
    <col min="5380" max="5380" width="15.42578125" style="1" customWidth="1"/>
    <col min="5381" max="5381" width="14.42578125" style="1" customWidth="1"/>
    <col min="5382" max="5382" width="11.140625" style="1" customWidth="1"/>
    <col min="5383" max="5383" width="23.85546875" style="1" customWidth="1"/>
    <col min="5384" max="5384" width="23" style="1" customWidth="1"/>
    <col min="5385" max="5386" width="9.140625" style="1"/>
    <col min="5387" max="5387" width="14.85546875" style="1" customWidth="1"/>
    <col min="5388" max="5630" width="9.140625" style="1"/>
    <col min="5631" max="5631" width="5" style="1" customWidth="1"/>
    <col min="5632" max="5632" width="17.42578125" style="1" customWidth="1"/>
    <col min="5633" max="5633" width="12.42578125" style="1" customWidth="1"/>
    <col min="5634" max="5634" width="8.140625" style="1" customWidth="1"/>
    <col min="5635" max="5635" width="9.140625" style="1" customWidth="1"/>
    <col min="5636" max="5636" width="15.42578125" style="1" customWidth="1"/>
    <col min="5637" max="5637" width="14.42578125" style="1" customWidth="1"/>
    <col min="5638" max="5638" width="11.140625" style="1" customWidth="1"/>
    <col min="5639" max="5639" width="23.85546875" style="1" customWidth="1"/>
    <col min="5640" max="5640" width="23" style="1" customWidth="1"/>
    <col min="5641" max="5642" width="9.140625" style="1"/>
    <col min="5643" max="5643" width="14.85546875" style="1" customWidth="1"/>
    <col min="5644" max="5886" width="9.140625" style="1"/>
    <col min="5887" max="5887" width="5" style="1" customWidth="1"/>
    <col min="5888" max="5888" width="17.42578125" style="1" customWidth="1"/>
    <col min="5889" max="5889" width="12.42578125" style="1" customWidth="1"/>
    <col min="5890" max="5890" width="8.140625" style="1" customWidth="1"/>
    <col min="5891" max="5891" width="9.140625" style="1" customWidth="1"/>
    <col min="5892" max="5892" width="15.42578125" style="1" customWidth="1"/>
    <col min="5893" max="5893" width="14.42578125" style="1" customWidth="1"/>
    <col min="5894" max="5894" width="11.140625" style="1" customWidth="1"/>
    <col min="5895" max="5895" width="23.85546875" style="1" customWidth="1"/>
    <col min="5896" max="5896" width="23" style="1" customWidth="1"/>
    <col min="5897" max="5898" width="9.140625" style="1"/>
    <col min="5899" max="5899" width="14.85546875" style="1" customWidth="1"/>
    <col min="5900" max="6142" width="9.140625" style="1"/>
    <col min="6143" max="6143" width="5" style="1" customWidth="1"/>
    <col min="6144" max="6144" width="17.42578125" style="1" customWidth="1"/>
    <col min="6145" max="6145" width="12.42578125" style="1" customWidth="1"/>
    <col min="6146" max="6146" width="8.140625" style="1" customWidth="1"/>
    <col min="6147" max="6147" width="9.140625" style="1" customWidth="1"/>
    <col min="6148" max="6148" width="15.42578125" style="1" customWidth="1"/>
    <col min="6149" max="6149" width="14.42578125" style="1" customWidth="1"/>
    <col min="6150" max="6150" width="11.140625" style="1" customWidth="1"/>
    <col min="6151" max="6151" width="23.85546875" style="1" customWidth="1"/>
    <col min="6152" max="6152" width="23" style="1" customWidth="1"/>
    <col min="6153" max="6154" width="9.140625" style="1"/>
    <col min="6155" max="6155" width="14.85546875" style="1" customWidth="1"/>
    <col min="6156" max="6398" width="9.140625" style="1"/>
    <col min="6399" max="6399" width="5" style="1" customWidth="1"/>
    <col min="6400" max="6400" width="17.42578125" style="1" customWidth="1"/>
    <col min="6401" max="6401" width="12.42578125" style="1" customWidth="1"/>
    <col min="6402" max="6402" width="8.140625" style="1" customWidth="1"/>
    <col min="6403" max="6403" width="9.140625" style="1" customWidth="1"/>
    <col min="6404" max="6404" width="15.42578125" style="1" customWidth="1"/>
    <col min="6405" max="6405" width="14.42578125" style="1" customWidth="1"/>
    <col min="6406" max="6406" width="11.140625" style="1" customWidth="1"/>
    <col min="6407" max="6407" width="23.85546875" style="1" customWidth="1"/>
    <col min="6408" max="6408" width="23" style="1" customWidth="1"/>
    <col min="6409" max="6410" width="9.140625" style="1"/>
    <col min="6411" max="6411" width="14.85546875" style="1" customWidth="1"/>
    <col min="6412" max="6654" width="9.140625" style="1"/>
    <col min="6655" max="6655" width="5" style="1" customWidth="1"/>
    <col min="6656" max="6656" width="17.42578125" style="1" customWidth="1"/>
    <col min="6657" max="6657" width="12.42578125" style="1" customWidth="1"/>
    <col min="6658" max="6658" width="8.140625" style="1" customWidth="1"/>
    <col min="6659" max="6659" width="9.140625" style="1" customWidth="1"/>
    <col min="6660" max="6660" width="15.42578125" style="1" customWidth="1"/>
    <col min="6661" max="6661" width="14.42578125" style="1" customWidth="1"/>
    <col min="6662" max="6662" width="11.140625" style="1" customWidth="1"/>
    <col min="6663" max="6663" width="23.85546875" style="1" customWidth="1"/>
    <col min="6664" max="6664" width="23" style="1" customWidth="1"/>
    <col min="6665" max="6666" width="9.140625" style="1"/>
    <col min="6667" max="6667" width="14.85546875" style="1" customWidth="1"/>
    <col min="6668" max="6910" width="9.140625" style="1"/>
    <col min="6911" max="6911" width="5" style="1" customWidth="1"/>
    <col min="6912" max="6912" width="17.42578125" style="1" customWidth="1"/>
    <col min="6913" max="6913" width="12.42578125" style="1" customWidth="1"/>
    <col min="6914" max="6914" width="8.140625" style="1" customWidth="1"/>
    <col min="6915" max="6915" width="9.140625" style="1" customWidth="1"/>
    <col min="6916" max="6916" width="15.42578125" style="1" customWidth="1"/>
    <col min="6917" max="6917" width="14.42578125" style="1" customWidth="1"/>
    <col min="6918" max="6918" width="11.140625" style="1" customWidth="1"/>
    <col min="6919" max="6919" width="23.85546875" style="1" customWidth="1"/>
    <col min="6920" max="6920" width="23" style="1" customWidth="1"/>
    <col min="6921" max="6922" width="9.140625" style="1"/>
    <col min="6923" max="6923" width="14.85546875" style="1" customWidth="1"/>
    <col min="6924" max="7166" width="9.140625" style="1"/>
    <col min="7167" max="7167" width="5" style="1" customWidth="1"/>
    <col min="7168" max="7168" width="17.42578125" style="1" customWidth="1"/>
    <col min="7169" max="7169" width="12.42578125" style="1" customWidth="1"/>
    <col min="7170" max="7170" width="8.140625" style="1" customWidth="1"/>
    <col min="7171" max="7171" width="9.140625" style="1" customWidth="1"/>
    <col min="7172" max="7172" width="15.42578125" style="1" customWidth="1"/>
    <col min="7173" max="7173" width="14.42578125" style="1" customWidth="1"/>
    <col min="7174" max="7174" width="11.140625" style="1" customWidth="1"/>
    <col min="7175" max="7175" width="23.85546875" style="1" customWidth="1"/>
    <col min="7176" max="7176" width="23" style="1" customWidth="1"/>
    <col min="7177" max="7178" width="9.140625" style="1"/>
    <col min="7179" max="7179" width="14.85546875" style="1" customWidth="1"/>
    <col min="7180" max="7422" width="9.140625" style="1"/>
    <col min="7423" max="7423" width="5" style="1" customWidth="1"/>
    <col min="7424" max="7424" width="17.42578125" style="1" customWidth="1"/>
    <col min="7425" max="7425" width="12.42578125" style="1" customWidth="1"/>
    <col min="7426" max="7426" width="8.140625" style="1" customWidth="1"/>
    <col min="7427" max="7427" width="9.140625" style="1" customWidth="1"/>
    <col min="7428" max="7428" width="15.42578125" style="1" customWidth="1"/>
    <col min="7429" max="7429" width="14.42578125" style="1" customWidth="1"/>
    <col min="7430" max="7430" width="11.140625" style="1" customWidth="1"/>
    <col min="7431" max="7431" width="23.85546875" style="1" customWidth="1"/>
    <col min="7432" max="7432" width="23" style="1" customWidth="1"/>
    <col min="7433" max="7434" width="9.140625" style="1"/>
    <col min="7435" max="7435" width="14.85546875" style="1" customWidth="1"/>
    <col min="7436" max="7678" width="9.140625" style="1"/>
    <col min="7679" max="7679" width="5" style="1" customWidth="1"/>
    <col min="7680" max="7680" width="17.42578125" style="1" customWidth="1"/>
    <col min="7681" max="7681" width="12.42578125" style="1" customWidth="1"/>
    <col min="7682" max="7682" width="8.140625" style="1" customWidth="1"/>
    <col min="7683" max="7683" width="9.140625" style="1" customWidth="1"/>
    <col min="7684" max="7684" width="15.42578125" style="1" customWidth="1"/>
    <col min="7685" max="7685" width="14.42578125" style="1" customWidth="1"/>
    <col min="7686" max="7686" width="11.140625" style="1" customWidth="1"/>
    <col min="7687" max="7687" width="23.85546875" style="1" customWidth="1"/>
    <col min="7688" max="7688" width="23" style="1" customWidth="1"/>
    <col min="7689" max="7690" width="9.140625" style="1"/>
    <col min="7691" max="7691" width="14.85546875" style="1" customWidth="1"/>
    <col min="7692" max="7934" width="9.140625" style="1"/>
    <col min="7935" max="7935" width="5" style="1" customWidth="1"/>
    <col min="7936" max="7936" width="17.42578125" style="1" customWidth="1"/>
    <col min="7937" max="7937" width="12.42578125" style="1" customWidth="1"/>
    <col min="7938" max="7938" width="8.140625" style="1" customWidth="1"/>
    <col min="7939" max="7939" width="9.140625" style="1" customWidth="1"/>
    <col min="7940" max="7940" width="15.42578125" style="1" customWidth="1"/>
    <col min="7941" max="7941" width="14.42578125" style="1" customWidth="1"/>
    <col min="7942" max="7942" width="11.140625" style="1" customWidth="1"/>
    <col min="7943" max="7943" width="23.85546875" style="1" customWidth="1"/>
    <col min="7944" max="7944" width="23" style="1" customWidth="1"/>
    <col min="7945" max="7946" width="9.140625" style="1"/>
    <col min="7947" max="7947" width="14.85546875" style="1" customWidth="1"/>
    <col min="7948" max="8190" width="9.140625" style="1"/>
    <col min="8191" max="8191" width="5" style="1" customWidth="1"/>
    <col min="8192" max="8192" width="17.42578125" style="1" customWidth="1"/>
    <col min="8193" max="8193" width="12.42578125" style="1" customWidth="1"/>
    <col min="8194" max="8194" width="8.140625" style="1" customWidth="1"/>
    <col min="8195" max="8195" width="9.140625" style="1" customWidth="1"/>
    <col min="8196" max="8196" width="15.42578125" style="1" customWidth="1"/>
    <col min="8197" max="8197" width="14.42578125" style="1" customWidth="1"/>
    <col min="8198" max="8198" width="11.140625" style="1" customWidth="1"/>
    <col min="8199" max="8199" width="23.85546875" style="1" customWidth="1"/>
    <col min="8200" max="8200" width="23" style="1" customWidth="1"/>
    <col min="8201" max="8202" width="9.140625" style="1"/>
    <col min="8203" max="8203" width="14.85546875" style="1" customWidth="1"/>
    <col min="8204" max="8446" width="9.140625" style="1"/>
    <col min="8447" max="8447" width="5" style="1" customWidth="1"/>
    <col min="8448" max="8448" width="17.42578125" style="1" customWidth="1"/>
    <col min="8449" max="8449" width="12.42578125" style="1" customWidth="1"/>
    <col min="8450" max="8450" width="8.140625" style="1" customWidth="1"/>
    <col min="8451" max="8451" width="9.140625" style="1" customWidth="1"/>
    <col min="8452" max="8452" width="15.42578125" style="1" customWidth="1"/>
    <col min="8453" max="8453" width="14.42578125" style="1" customWidth="1"/>
    <col min="8454" max="8454" width="11.140625" style="1" customWidth="1"/>
    <col min="8455" max="8455" width="23.85546875" style="1" customWidth="1"/>
    <col min="8456" max="8456" width="23" style="1" customWidth="1"/>
    <col min="8457" max="8458" width="9.140625" style="1"/>
    <col min="8459" max="8459" width="14.85546875" style="1" customWidth="1"/>
    <col min="8460" max="8702" width="9.140625" style="1"/>
    <col min="8703" max="8703" width="5" style="1" customWidth="1"/>
    <col min="8704" max="8704" width="17.42578125" style="1" customWidth="1"/>
    <col min="8705" max="8705" width="12.42578125" style="1" customWidth="1"/>
    <col min="8706" max="8706" width="8.140625" style="1" customWidth="1"/>
    <col min="8707" max="8707" width="9.140625" style="1" customWidth="1"/>
    <col min="8708" max="8708" width="15.42578125" style="1" customWidth="1"/>
    <col min="8709" max="8709" width="14.42578125" style="1" customWidth="1"/>
    <col min="8710" max="8710" width="11.140625" style="1" customWidth="1"/>
    <col min="8711" max="8711" width="23.85546875" style="1" customWidth="1"/>
    <col min="8712" max="8712" width="23" style="1" customWidth="1"/>
    <col min="8713" max="8714" width="9.140625" style="1"/>
    <col min="8715" max="8715" width="14.85546875" style="1" customWidth="1"/>
    <col min="8716" max="8958" width="9.140625" style="1"/>
    <col min="8959" max="8959" width="5" style="1" customWidth="1"/>
    <col min="8960" max="8960" width="17.42578125" style="1" customWidth="1"/>
    <col min="8961" max="8961" width="12.42578125" style="1" customWidth="1"/>
    <col min="8962" max="8962" width="8.140625" style="1" customWidth="1"/>
    <col min="8963" max="8963" width="9.140625" style="1" customWidth="1"/>
    <col min="8964" max="8964" width="15.42578125" style="1" customWidth="1"/>
    <col min="8965" max="8965" width="14.42578125" style="1" customWidth="1"/>
    <col min="8966" max="8966" width="11.140625" style="1" customWidth="1"/>
    <col min="8967" max="8967" width="23.85546875" style="1" customWidth="1"/>
    <col min="8968" max="8968" width="23" style="1" customWidth="1"/>
    <col min="8969" max="8970" width="9.140625" style="1"/>
    <col min="8971" max="8971" width="14.85546875" style="1" customWidth="1"/>
    <col min="8972" max="9214" width="9.140625" style="1"/>
    <col min="9215" max="9215" width="5" style="1" customWidth="1"/>
    <col min="9216" max="9216" width="17.42578125" style="1" customWidth="1"/>
    <col min="9217" max="9217" width="12.42578125" style="1" customWidth="1"/>
    <col min="9218" max="9218" width="8.140625" style="1" customWidth="1"/>
    <col min="9219" max="9219" width="9.140625" style="1" customWidth="1"/>
    <col min="9220" max="9220" width="15.42578125" style="1" customWidth="1"/>
    <col min="9221" max="9221" width="14.42578125" style="1" customWidth="1"/>
    <col min="9222" max="9222" width="11.140625" style="1" customWidth="1"/>
    <col min="9223" max="9223" width="23.85546875" style="1" customWidth="1"/>
    <col min="9224" max="9224" width="23" style="1" customWidth="1"/>
    <col min="9225" max="9226" width="9.140625" style="1"/>
    <col min="9227" max="9227" width="14.85546875" style="1" customWidth="1"/>
    <col min="9228" max="9470" width="9.140625" style="1"/>
    <col min="9471" max="9471" width="5" style="1" customWidth="1"/>
    <col min="9472" max="9472" width="17.42578125" style="1" customWidth="1"/>
    <col min="9473" max="9473" width="12.42578125" style="1" customWidth="1"/>
    <col min="9474" max="9474" width="8.140625" style="1" customWidth="1"/>
    <col min="9475" max="9475" width="9.140625" style="1" customWidth="1"/>
    <col min="9476" max="9476" width="15.42578125" style="1" customWidth="1"/>
    <col min="9477" max="9477" width="14.42578125" style="1" customWidth="1"/>
    <col min="9478" max="9478" width="11.140625" style="1" customWidth="1"/>
    <col min="9479" max="9479" width="23.85546875" style="1" customWidth="1"/>
    <col min="9480" max="9480" width="23" style="1" customWidth="1"/>
    <col min="9481" max="9482" width="9.140625" style="1"/>
    <col min="9483" max="9483" width="14.85546875" style="1" customWidth="1"/>
    <col min="9484" max="9726" width="9.140625" style="1"/>
    <col min="9727" max="9727" width="5" style="1" customWidth="1"/>
    <col min="9728" max="9728" width="17.42578125" style="1" customWidth="1"/>
    <col min="9729" max="9729" width="12.42578125" style="1" customWidth="1"/>
    <col min="9730" max="9730" width="8.140625" style="1" customWidth="1"/>
    <col min="9731" max="9731" width="9.140625" style="1" customWidth="1"/>
    <col min="9732" max="9732" width="15.42578125" style="1" customWidth="1"/>
    <col min="9733" max="9733" width="14.42578125" style="1" customWidth="1"/>
    <col min="9734" max="9734" width="11.140625" style="1" customWidth="1"/>
    <col min="9735" max="9735" width="23.85546875" style="1" customWidth="1"/>
    <col min="9736" max="9736" width="23" style="1" customWidth="1"/>
    <col min="9737" max="9738" width="9.140625" style="1"/>
    <col min="9739" max="9739" width="14.85546875" style="1" customWidth="1"/>
    <col min="9740" max="9982" width="9.140625" style="1"/>
    <col min="9983" max="9983" width="5" style="1" customWidth="1"/>
    <col min="9984" max="9984" width="17.42578125" style="1" customWidth="1"/>
    <col min="9985" max="9985" width="12.42578125" style="1" customWidth="1"/>
    <col min="9986" max="9986" width="8.140625" style="1" customWidth="1"/>
    <col min="9987" max="9987" width="9.140625" style="1" customWidth="1"/>
    <col min="9988" max="9988" width="15.42578125" style="1" customWidth="1"/>
    <col min="9989" max="9989" width="14.42578125" style="1" customWidth="1"/>
    <col min="9990" max="9990" width="11.140625" style="1" customWidth="1"/>
    <col min="9991" max="9991" width="23.85546875" style="1" customWidth="1"/>
    <col min="9992" max="9992" width="23" style="1" customWidth="1"/>
    <col min="9993" max="9994" width="9.140625" style="1"/>
    <col min="9995" max="9995" width="14.85546875" style="1" customWidth="1"/>
    <col min="9996" max="10238" width="9.140625" style="1"/>
    <col min="10239" max="10239" width="5" style="1" customWidth="1"/>
    <col min="10240" max="10240" width="17.42578125" style="1" customWidth="1"/>
    <col min="10241" max="10241" width="12.42578125" style="1" customWidth="1"/>
    <col min="10242" max="10242" width="8.140625" style="1" customWidth="1"/>
    <col min="10243" max="10243" width="9.140625" style="1" customWidth="1"/>
    <col min="10244" max="10244" width="15.42578125" style="1" customWidth="1"/>
    <col min="10245" max="10245" width="14.42578125" style="1" customWidth="1"/>
    <col min="10246" max="10246" width="11.140625" style="1" customWidth="1"/>
    <col min="10247" max="10247" width="23.85546875" style="1" customWidth="1"/>
    <col min="10248" max="10248" width="23" style="1" customWidth="1"/>
    <col min="10249" max="10250" width="9.140625" style="1"/>
    <col min="10251" max="10251" width="14.85546875" style="1" customWidth="1"/>
    <col min="10252" max="10494" width="9.140625" style="1"/>
    <col min="10495" max="10495" width="5" style="1" customWidth="1"/>
    <col min="10496" max="10496" width="17.42578125" style="1" customWidth="1"/>
    <col min="10497" max="10497" width="12.42578125" style="1" customWidth="1"/>
    <col min="10498" max="10498" width="8.140625" style="1" customWidth="1"/>
    <col min="10499" max="10499" width="9.140625" style="1" customWidth="1"/>
    <col min="10500" max="10500" width="15.42578125" style="1" customWidth="1"/>
    <col min="10501" max="10501" width="14.42578125" style="1" customWidth="1"/>
    <col min="10502" max="10502" width="11.140625" style="1" customWidth="1"/>
    <col min="10503" max="10503" width="23.85546875" style="1" customWidth="1"/>
    <col min="10504" max="10504" width="23" style="1" customWidth="1"/>
    <col min="10505" max="10506" width="9.140625" style="1"/>
    <col min="10507" max="10507" width="14.85546875" style="1" customWidth="1"/>
    <col min="10508" max="10750" width="9.140625" style="1"/>
    <col min="10751" max="10751" width="5" style="1" customWidth="1"/>
    <col min="10752" max="10752" width="17.42578125" style="1" customWidth="1"/>
    <col min="10753" max="10753" width="12.42578125" style="1" customWidth="1"/>
    <col min="10754" max="10754" width="8.140625" style="1" customWidth="1"/>
    <col min="10755" max="10755" width="9.140625" style="1" customWidth="1"/>
    <col min="10756" max="10756" width="15.42578125" style="1" customWidth="1"/>
    <col min="10757" max="10757" width="14.42578125" style="1" customWidth="1"/>
    <col min="10758" max="10758" width="11.140625" style="1" customWidth="1"/>
    <col min="10759" max="10759" width="23.85546875" style="1" customWidth="1"/>
    <col min="10760" max="10760" width="23" style="1" customWidth="1"/>
    <col min="10761" max="10762" width="9.140625" style="1"/>
    <col min="10763" max="10763" width="14.85546875" style="1" customWidth="1"/>
    <col min="10764" max="11006" width="9.140625" style="1"/>
    <col min="11007" max="11007" width="5" style="1" customWidth="1"/>
    <col min="11008" max="11008" width="17.42578125" style="1" customWidth="1"/>
    <col min="11009" max="11009" width="12.42578125" style="1" customWidth="1"/>
    <col min="11010" max="11010" width="8.140625" style="1" customWidth="1"/>
    <col min="11011" max="11011" width="9.140625" style="1" customWidth="1"/>
    <col min="11012" max="11012" width="15.42578125" style="1" customWidth="1"/>
    <col min="11013" max="11013" width="14.42578125" style="1" customWidth="1"/>
    <col min="11014" max="11014" width="11.140625" style="1" customWidth="1"/>
    <col min="11015" max="11015" width="23.85546875" style="1" customWidth="1"/>
    <col min="11016" max="11016" width="23" style="1" customWidth="1"/>
    <col min="11017" max="11018" width="9.140625" style="1"/>
    <col min="11019" max="11019" width="14.85546875" style="1" customWidth="1"/>
    <col min="11020" max="11262" width="9.140625" style="1"/>
    <col min="11263" max="11263" width="5" style="1" customWidth="1"/>
    <col min="11264" max="11264" width="17.42578125" style="1" customWidth="1"/>
    <col min="11265" max="11265" width="12.42578125" style="1" customWidth="1"/>
    <col min="11266" max="11266" width="8.140625" style="1" customWidth="1"/>
    <col min="11267" max="11267" width="9.140625" style="1" customWidth="1"/>
    <col min="11268" max="11268" width="15.42578125" style="1" customWidth="1"/>
    <col min="11269" max="11269" width="14.42578125" style="1" customWidth="1"/>
    <col min="11270" max="11270" width="11.140625" style="1" customWidth="1"/>
    <col min="11271" max="11271" width="23.85546875" style="1" customWidth="1"/>
    <col min="11272" max="11272" width="23" style="1" customWidth="1"/>
    <col min="11273" max="11274" width="9.140625" style="1"/>
    <col min="11275" max="11275" width="14.85546875" style="1" customWidth="1"/>
    <col min="11276" max="11518" width="9.140625" style="1"/>
    <col min="11519" max="11519" width="5" style="1" customWidth="1"/>
    <col min="11520" max="11520" width="17.42578125" style="1" customWidth="1"/>
    <col min="11521" max="11521" width="12.42578125" style="1" customWidth="1"/>
    <col min="11522" max="11522" width="8.140625" style="1" customWidth="1"/>
    <col min="11523" max="11523" width="9.140625" style="1" customWidth="1"/>
    <col min="11524" max="11524" width="15.42578125" style="1" customWidth="1"/>
    <col min="11525" max="11525" width="14.42578125" style="1" customWidth="1"/>
    <col min="11526" max="11526" width="11.140625" style="1" customWidth="1"/>
    <col min="11527" max="11527" width="23.85546875" style="1" customWidth="1"/>
    <col min="11528" max="11528" width="23" style="1" customWidth="1"/>
    <col min="11529" max="11530" width="9.140625" style="1"/>
    <col min="11531" max="11531" width="14.85546875" style="1" customWidth="1"/>
    <col min="11532" max="11774" width="9.140625" style="1"/>
    <col min="11775" max="11775" width="5" style="1" customWidth="1"/>
    <col min="11776" max="11776" width="17.42578125" style="1" customWidth="1"/>
    <col min="11777" max="11777" width="12.42578125" style="1" customWidth="1"/>
    <col min="11778" max="11778" width="8.140625" style="1" customWidth="1"/>
    <col min="11779" max="11779" width="9.140625" style="1" customWidth="1"/>
    <col min="11780" max="11780" width="15.42578125" style="1" customWidth="1"/>
    <col min="11781" max="11781" width="14.42578125" style="1" customWidth="1"/>
    <col min="11782" max="11782" width="11.140625" style="1" customWidth="1"/>
    <col min="11783" max="11783" width="23.85546875" style="1" customWidth="1"/>
    <col min="11784" max="11784" width="23" style="1" customWidth="1"/>
    <col min="11785" max="11786" width="9.140625" style="1"/>
    <col min="11787" max="11787" width="14.85546875" style="1" customWidth="1"/>
    <col min="11788" max="12030" width="9.140625" style="1"/>
    <col min="12031" max="12031" width="5" style="1" customWidth="1"/>
    <col min="12032" max="12032" width="17.42578125" style="1" customWidth="1"/>
    <col min="12033" max="12033" width="12.42578125" style="1" customWidth="1"/>
    <col min="12034" max="12034" width="8.140625" style="1" customWidth="1"/>
    <col min="12035" max="12035" width="9.140625" style="1" customWidth="1"/>
    <col min="12036" max="12036" width="15.42578125" style="1" customWidth="1"/>
    <col min="12037" max="12037" width="14.42578125" style="1" customWidth="1"/>
    <col min="12038" max="12038" width="11.140625" style="1" customWidth="1"/>
    <col min="12039" max="12039" width="23.85546875" style="1" customWidth="1"/>
    <col min="12040" max="12040" width="23" style="1" customWidth="1"/>
    <col min="12041" max="12042" width="9.140625" style="1"/>
    <col min="12043" max="12043" width="14.85546875" style="1" customWidth="1"/>
    <col min="12044" max="12286" width="9.140625" style="1"/>
    <col min="12287" max="12287" width="5" style="1" customWidth="1"/>
    <col min="12288" max="12288" width="17.42578125" style="1" customWidth="1"/>
    <col min="12289" max="12289" width="12.42578125" style="1" customWidth="1"/>
    <col min="12290" max="12290" width="8.140625" style="1" customWidth="1"/>
    <col min="12291" max="12291" width="9.140625" style="1" customWidth="1"/>
    <col min="12292" max="12292" width="15.42578125" style="1" customWidth="1"/>
    <col min="12293" max="12293" width="14.42578125" style="1" customWidth="1"/>
    <col min="12294" max="12294" width="11.140625" style="1" customWidth="1"/>
    <col min="12295" max="12295" width="23.85546875" style="1" customWidth="1"/>
    <col min="12296" max="12296" width="23" style="1" customWidth="1"/>
    <col min="12297" max="12298" width="9.140625" style="1"/>
    <col min="12299" max="12299" width="14.85546875" style="1" customWidth="1"/>
    <col min="12300" max="12542" width="9.140625" style="1"/>
    <col min="12543" max="12543" width="5" style="1" customWidth="1"/>
    <col min="12544" max="12544" width="17.42578125" style="1" customWidth="1"/>
    <col min="12545" max="12545" width="12.42578125" style="1" customWidth="1"/>
    <col min="12546" max="12546" width="8.140625" style="1" customWidth="1"/>
    <col min="12547" max="12547" width="9.140625" style="1" customWidth="1"/>
    <col min="12548" max="12548" width="15.42578125" style="1" customWidth="1"/>
    <col min="12549" max="12549" width="14.42578125" style="1" customWidth="1"/>
    <col min="12550" max="12550" width="11.140625" style="1" customWidth="1"/>
    <col min="12551" max="12551" width="23.85546875" style="1" customWidth="1"/>
    <col min="12552" max="12552" width="23" style="1" customWidth="1"/>
    <col min="12553" max="12554" width="9.140625" style="1"/>
    <col min="12555" max="12555" width="14.85546875" style="1" customWidth="1"/>
    <col min="12556" max="12798" width="9.140625" style="1"/>
    <col min="12799" max="12799" width="5" style="1" customWidth="1"/>
    <col min="12800" max="12800" width="17.42578125" style="1" customWidth="1"/>
    <col min="12801" max="12801" width="12.42578125" style="1" customWidth="1"/>
    <col min="12802" max="12802" width="8.140625" style="1" customWidth="1"/>
    <col min="12803" max="12803" width="9.140625" style="1" customWidth="1"/>
    <col min="12804" max="12804" width="15.42578125" style="1" customWidth="1"/>
    <col min="12805" max="12805" width="14.42578125" style="1" customWidth="1"/>
    <col min="12806" max="12806" width="11.140625" style="1" customWidth="1"/>
    <col min="12807" max="12807" width="23.85546875" style="1" customWidth="1"/>
    <col min="12808" max="12808" width="23" style="1" customWidth="1"/>
    <col min="12809" max="12810" width="9.140625" style="1"/>
    <col min="12811" max="12811" width="14.85546875" style="1" customWidth="1"/>
    <col min="12812" max="13054" width="9.140625" style="1"/>
    <col min="13055" max="13055" width="5" style="1" customWidth="1"/>
    <col min="13056" max="13056" width="17.42578125" style="1" customWidth="1"/>
    <col min="13057" max="13057" width="12.42578125" style="1" customWidth="1"/>
    <col min="13058" max="13058" width="8.140625" style="1" customWidth="1"/>
    <col min="13059" max="13059" width="9.140625" style="1" customWidth="1"/>
    <col min="13060" max="13060" width="15.42578125" style="1" customWidth="1"/>
    <col min="13061" max="13061" width="14.42578125" style="1" customWidth="1"/>
    <col min="13062" max="13062" width="11.140625" style="1" customWidth="1"/>
    <col min="13063" max="13063" width="23.85546875" style="1" customWidth="1"/>
    <col min="13064" max="13064" width="23" style="1" customWidth="1"/>
    <col min="13065" max="13066" width="9.140625" style="1"/>
    <col min="13067" max="13067" width="14.85546875" style="1" customWidth="1"/>
    <col min="13068" max="13310" width="9.140625" style="1"/>
    <col min="13311" max="13311" width="5" style="1" customWidth="1"/>
    <col min="13312" max="13312" width="17.42578125" style="1" customWidth="1"/>
    <col min="13313" max="13313" width="12.42578125" style="1" customWidth="1"/>
    <col min="13314" max="13314" width="8.140625" style="1" customWidth="1"/>
    <col min="13315" max="13315" width="9.140625" style="1" customWidth="1"/>
    <col min="13316" max="13316" width="15.42578125" style="1" customWidth="1"/>
    <col min="13317" max="13317" width="14.42578125" style="1" customWidth="1"/>
    <col min="13318" max="13318" width="11.140625" style="1" customWidth="1"/>
    <col min="13319" max="13319" width="23.85546875" style="1" customWidth="1"/>
    <col min="13320" max="13320" width="23" style="1" customWidth="1"/>
    <col min="13321" max="13322" width="9.140625" style="1"/>
    <col min="13323" max="13323" width="14.85546875" style="1" customWidth="1"/>
    <col min="13324" max="13566" width="9.140625" style="1"/>
    <col min="13567" max="13567" width="5" style="1" customWidth="1"/>
    <col min="13568" max="13568" width="17.42578125" style="1" customWidth="1"/>
    <col min="13569" max="13569" width="12.42578125" style="1" customWidth="1"/>
    <col min="13570" max="13570" width="8.140625" style="1" customWidth="1"/>
    <col min="13571" max="13571" width="9.140625" style="1" customWidth="1"/>
    <col min="13572" max="13572" width="15.42578125" style="1" customWidth="1"/>
    <col min="13573" max="13573" width="14.42578125" style="1" customWidth="1"/>
    <col min="13574" max="13574" width="11.140625" style="1" customWidth="1"/>
    <col min="13575" max="13575" width="23.85546875" style="1" customWidth="1"/>
    <col min="13576" max="13576" width="23" style="1" customWidth="1"/>
    <col min="13577" max="13578" width="9.140625" style="1"/>
    <col min="13579" max="13579" width="14.85546875" style="1" customWidth="1"/>
    <col min="13580" max="13822" width="9.140625" style="1"/>
    <col min="13823" max="13823" width="5" style="1" customWidth="1"/>
    <col min="13824" max="13824" width="17.42578125" style="1" customWidth="1"/>
    <col min="13825" max="13825" width="12.42578125" style="1" customWidth="1"/>
    <col min="13826" max="13826" width="8.140625" style="1" customWidth="1"/>
    <col min="13827" max="13827" width="9.140625" style="1" customWidth="1"/>
    <col min="13828" max="13828" width="15.42578125" style="1" customWidth="1"/>
    <col min="13829" max="13829" width="14.42578125" style="1" customWidth="1"/>
    <col min="13830" max="13830" width="11.140625" style="1" customWidth="1"/>
    <col min="13831" max="13831" width="23.85546875" style="1" customWidth="1"/>
    <col min="13832" max="13832" width="23" style="1" customWidth="1"/>
    <col min="13833" max="13834" width="9.140625" style="1"/>
    <col min="13835" max="13835" width="14.85546875" style="1" customWidth="1"/>
    <col min="13836" max="14078" width="9.140625" style="1"/>
    <col min="14079" max="14079" width="5" style="1" customWidth="1"/>
    <col min="14080" max="14080" width="17.42578125" style="1" customWidth="1"/>
    <col min="14081" max="14081" width="12.42578125" style="1" customWidth="1"/>
    <col min="14082" max="14082" width="8.140625" style="1" customWidth="1"/>
    <col min="14083" max="14083" width="9.140625" style="1" customWidth="1"/>
    <col min="14084" max="14084" width="15.42578125" style="1" customWidth="1"/>
    <col min="14085" max="14085" width="14.42578125" style="1" customWidth="1"/>
    <col min="14086" max="14086" width="11.140625" style="1" customWidth="1"/>
    <col min="14087" max="14087" width="23.85546875" style="1" customWidth="1"/>
    <col min="14088" max="14088" width="23" style="1" customWidth="1"/>
    <col min="14089" max="14090" width="9.140625" style="1"/>
    <col min="14091" max="14091" width="14.85546875" style="1" customWidth="1"/>
    <col min="14092" max="14334" width="9.140625" style="1"/>
    <col min="14335" max="14335" width="5" style="1" customWidth="1"/>
    <col min="14336" max="14336" width="17.42578125" style="1" customWidth="1"/>
    <col min="14337" max="14337" width="12.42578125" style="1" customWidth="1"/>
    <col min="14338" max="14338" width="8.140625" style="1" customWidth="1"/>
    <col min="14339" max="14339" width="9.140625" style="1" customWidth="1"/>
    <col min="14340" max="14340" width="15.42578125" style="1" customWidth="1"/>
    <col min="14341" max="14341" width="14.42578125" style="1" customWidth="1"/>
    <col min="14342" max="14342" width="11.140625" style="1" customWidth="1"/>
    <col min="14343" max="14343" width="23.85546875" style="1" customWidth="1"/>
    <col min="14344" max="14344" width="23" style="1" customWidth="1"/>
    <col min="14345" max="14346" width="9.140625" style="1"/>
    <col min="14347" max="14347" width="14.85546875" style="1" customWidth="1"/>
    <col min="14348" max="14590" width="9.140625" style="1"/>
    <col min="14591" max="14591" width="5" style="1" customWidth="1"/>
    <col min="14592" max="14592" width="17.42578125" style="1" customWidth="1"/>
    <col min="14593" max="14593" width="12.42578125" style="1" customWidth="1"/>
    <col min="14594" max="14594" width="8.140625" style="1" customWidth="1"/>
    <col min="14595" max="14595" width="9.140625" style="1" customWidth="1"/>
    <col min="14596" max="14596" width="15.42578125" style="1" customWidth="1"/>
    <col min="14597" max="14597" width="14.42578125" style="1" customWidth="1"/>
    <col min="14598" max="14598" width="11.140625" style="1" customWidth="1"/>
    <col min="14599" max="14599" width="23.85546875" style="1" customWidth="1"/>
    <col min="14600" max="14600" width="23" style="1" customWidth="1"/>
    <col min="14601" max="14602" width="9.140625" style="1"/>
    <col min="14603" max="14603" width="14.85546875" style="1" customWidth="1"/>
    <col min="14604" max="14846" width="9.140625" style="1"/>
    <col min="14847" max="14847" width="5" style="1" customWidth="1"/>
    <col min="14848" max="14848" width="17.42578125" style="1" customWidth="1"/>
    <col min="14849" max="14849" width="12.42578125" style="1" customWidth="1"/>
    <col min="14850" max="14850" width="8.140625" style="1" customWidth="1"/>
    <col min="14851" max="14851" width="9.140625" style="1" customWidth="1"/>
    <col min="14852" max="14852" width="15.42578125" style="1" customWidth="1"/>
    <col min="14853" max="14853" width="14.42578125" style="1" customWidth="1"/>
    <col min="14854" max="14854" width="11.140625" style="1" customWidth="1"/>
    <col min="14855" max="14855" width="23.85546875" style="1" customWidth="1"/>
    <col min="14856" max="14856" width="23" style="1" customWidth="1"/>
    <col min="14857" max="14858" width="9.140625" style="1"/>
    <col min="14859" max="14859" width="14.85546875" style="1" customWidth="1"/>
    <col min="14860" max="15102" width="9.140625" style="1"/>
    <col min="15103" max="15103" width="5" style="1" customWidth="1"/>
    <col min="15104" max="15104" width="17.42578125" style="1" customWidth="1"/>
    <col min="15105" max="15105" width="12.42578125" style="1" customWidth="1"/>
    <col min="15106" max="15106" width="8.140625" style="1" customWidth="1"/>
    <col min="15107" max="15107" width="9.140625" style="1" customWidth="1"/>
    <col min="15108" max="15108" width="15.42578125" style="1" customWidth="1"/>
    <col min="15109" max="15109" width="14.42578125" style="1" customWidth="1"/>
    <col min="15110" max="15110" width="11.140625" style="1" customWidth="1"/>
    <col min="15111" max="15111" width="23.85546875" style="1" customWidth="1"/>
    <col min="15112" max="15112" width="23" style="1" customWidth="1"/>
    <col min="15113" max="15114" width="9.140625" style="1"/>
    <col min="15115" max="15115" width="14.85546875" style="1" customWidth="1"/>
    <col min="15116" max="15358" width="9.140625" style="1"/>
    <col min="15359" max="15359" width="5" style="1" customWidth="1"/>
    <col min="15360" max="15360" width="17.42578125" style="1" customWidth="1"/>
    <col min="15361" max="15361" width="12.42578125" style="1" customWidth="1"/>
    <col min="15362" max="15362" width="8.140625" style="1" customWidth="1"/>
    <col min="15363" max="15363" width="9.140625" style="1" customWidth="1"/>
    <col min="15364" max="15364" width="15.42578125" style="1" customWidth="1"/>
    <col min="15365" max="15365" width="14.42578125" style="1" customWidth="1"/>
    <col min="15366" max="15366" width="11.140625" style="1" customWidth="1"/>
    <col min="15367" max="15367" width="23.85546875" style="1" customWidth="1"/>
    <col min="15368" max="15368" width="23" style="1" customWidth="1"/>
    <col min="15369" max="15370" width="9.140625" style="1"/>
    <col min="15371" max="15371" width="14.85546875" style="1" customWidth="1"/>
    <col min="15372" max="15614" width="9.140625" style="1"/>
    <col min="15615" max="15615" width="5" style="1" customWidth="1"/>
    <col min="15616" max="15616" width="17.42578125" style="1" customWidth="1"/>
    <col min="15617" max="15617" width="12.42578125" style="1" customWidth="1"/>
    <col min="15618" max="15618" width="8.140625" style="1" customWidth="1"/>
    <col min="15619" max="15619" width="9.140625" style="1" customWidth="1"/>
    <col min="15620" max="15620" width="15.42578125" style="1" customWidth="1"/>
    <col min="15621" max="15621" width="14.42578125" style="1" customWidth="1"/>
    <col min="15622" max="15622" width="11.140625" style="1" customWidth="1"/>
    <col min="15623" max="15623" width="23.85546875" style="1" customWidth="1"/>
    <col min="15624" max="15624" width="23" style="1" customWidth="1"/>
    <col min="15625" max="15626" width="9.140625" style="1"/>
    <col min="15627" max="15627" width="14.85546875" style="1" customWidth="1"/>
    <col min="15628" max="15870" width="9.140625" style="1"/>
    <col min="15871" max="15871" width="5" style="1" customWidth="1"/>
    <col min="15872" max="15872" width="17.42578125" style="1" customWidth="1"/>
    <col min="15873" max="15873" width="12.42578125" style="1" customWidth="1"/>
    <col min="15874" max="15874" width="8.140625" style="1" customWidth="1"/>
    <col min="15875" max="15875" width="9.140625" style="1" customWidth="1"/>
    <col min="15876" max="15876" width="15.42578125" style="1" customWidth="1"/>
    <col min="15877" max="15877" width="14.42578125" style="1" customWidth="1"/>
    <col min="15878" max="15878" width="11.140625" style="1" customWidth="1"/>
    <col min="15879" max="15879" width="23.85546875" style="1" customWidth="1"/>
    <col min="15880" max="15880" width="23" style="1" customWidth="1"/>
    <col min="15881" max="15882" width="9.140625" style="1"/>
    <col min="15883" max="15883" width="14.85546875" style="1" customWidth="1"/>
    <col min="15884" max="16126" width="9.140625" style="1"/>
    <col min="16127" max="16127" width="5" style="1" customWidth="1"/>
    <col min="16128" max="16128" width="17.42578125" style="1" customWidth="1"/>
    <col min="16129" max="16129" width="12.42578125" style="1" customWidth="1"/>
    <col min="16130" max="16130" width="8.140625" style="1" customWidth="1"/>
    <col min="16131" max="16131" width="9.140625" style="1" customWidth="1"/>
    <col min="16132" max="16132" width="15.42578125" style="1" customWidth="1"/>
    <col min="16133" max="16133" width="14.42578125" style="1" customWidth="1"/>
    <col min="16134" max="16134" width="11.140625" style="1" customWidth="1"/>
    <col min="16135" max="16135" width="23.85546875" style="1" customWidth="1"/>
    <col min="16136" max="16136" width="23" style="1" customWidth="1"/>
    <col min="16137" max="16138" width="9.140625" style="1"/>
    <col min="16139" max="16139" width="14.85546875" style="1" customWidth="1"/>
    <col min="16140" max="16384" width="9.140625" style="1"/>
  </cols>
  <sheetData>
    <row r="1" spans="1:18" ht="61.5" customHeight="1">
      <c r="B1" s="3735" t="s">
        <v>0</v>
      </c>
      <c r="C1" s="3735"/>
      <c r="D1" s="3735"/>
      <c r="E1" s="3735"/>
      <c r="F1" s="3735"/>
      <c r="G1" s="3735"/>
      <c r="H1" s="3735"/>
      <c r="I1" s="3735"/>
      <c r="J1" s="3735"/>
      <c r="K1" s="3735"/>
      <c r="L1" s="3736" t="s">
        <v>1</v>
      </c>
      <c r="M1" s="3736"/>
      <c r="N1" s="3736"/>
    </row>
    <row r="2" spans="1:18">
      <c r="B2" s="3737" t="s">
        <v>2</v>
      </c>
      <c r="C2" s="3737"/>
      <c r="D2" s="3737"/>
      <c r="E2" s="3737"/>
      <c r="F2" s="3737"/>
      <c r="G2" s="3737"/>
      <c r="H2" s="3737"/>
      <c r="I2" s="3737"/>
      <c r="J2" s="3737"/>
      <c r="K2" s="3737"/>
    </row>
    <row r="3" spans="1:18" ht="10.5" customHeight="1">
      <c r="B3" s="38"/>
      <c r="C3" s="37"/>
      <c r="D3" s="37"/>
      <c r="E3" s="37"/>
      <c r="F3" s="37"/>
      <c r="G3" s="37"/>
      <c r="H3" s="2"/>
      <c r="I3" s="2"/>
      <c r="J3" s="2"/>
    </row>
    <row r="4" spans="1:18">
      <c r="A4" s="3737" t="s">
        <v>3</v>
      </c>
      <c r="B4" s="3737"/>
      <c r="C4" s="3737"/>
      <c r="D4" s="3737"/>
      <c r="E4" s="3737"/>
      <c r="F4" s="3737"/>
      <c r="G4" s="3737"/>
      <c r="H4" s="3737"/>
      <c r="I4" s="3737"/>
      <c r="J4" s="3737"/>
      <c r="K4" s="3737"/>
      <c r="L4" s="3737"/>
      <c r="M4" s="3737"/>
      <c r="N4" s="3737"/>
      <c r="O4" s="3737"/>
      <c r="P4" s="37"/>
      <c r="Q4" s="37"/>
      <c r="R4" s="37"/>
    </row>
    <row r="5" spans="1:18">
      <c r="A5" s="2"/>
      <c r="B5" s="38"/>
      <c r="C5" s="37"/>
      <c r="D5" s="37"/>
      <c r="E5" s="37"/>
      <c r="F5" s="37"/>
      <c r="G5" s="37"/>
      <c r="H5" s="3738" t="s">
        <v>4</v>
      </c>
      <c r="I5" s="3738"/>
      <c r="J5" s="3738"/>
      <c r="K5" s="3738"/>
      <c r="L5" s="3738"/>
      <c r="M5" s="3738"/>
      <c r="N5" s="3738"/>
      <c r="O5" s="3738"/>
      <c r="P5" s="38"/>
      <c r="Q5" s="38"/>
      <c r="R5" s="38"/>
    </row>
    <row r="6" spans="1:18" ht="13.5">
      <c r="A6" s="3739" t="s">
        <v>5</v>
      </c>
      <c r="B6" s="3737"/>
      <c r="C6" s="3737"/>
      <c r="D6" s="3737"/>
      <c r="E6" s="3737"/>
      <c r="F6" s="3737"/>
      <c r="G6" s="3737"/>
      <c r="H6" s="3737"/>
      <c r="I6" s="3737"/>
      <c r="J6" s="3737"/>
      <c r="K6" s="3737"/>
      <c r="L6" s="3737"/>
      <c r="M6" s="3737"/>
      <c r="N6" s="3737"/>
      <c r="O6" s="3737"/>
      <c r="P6" s="37"/>
      <c r="Q6" s="37"/>
      <c r="R6" s="37"/>
    </row>
    <row r="7" spans="1:18" ht="15" customHeight="1">
      <c r="A7" s="4"/>
      <c r="B7" s="38"/>
      <c r="C7" s="37"/>
      <c r="D7" s="37"/>
      <c r="E7" s="37"/>
      <c r="F7" s="37"/>
      <c r="G7" s="37"/>
      <c r="H7" s="2"/>
      <c r="I7" s="2"/>
      <c r="J7" s="2"/>
      <c r="K7" s="2"/>
      <c r="L7" s="2"/>
      <c r="M7" s="2"/>
      <c r="N7" s="2"/>
      <c r="O7" s="5" t="s">
        <v>242</v>
      </c>
      <c r="P7" s="5"/>
      <c r="Q7" s="5"/>
      <c r="R7" s="5"/>
    </row>
    <row r="8" spans="1:18" ht="15" customHeight="1">
      <c r="A8" s="3734" t="s">
        <v>6</v>
      </c>
      <c r="B8" s="3741" t="s">
        <v>7</v>
      </c>
      <c r="C8" s="3734" t="s">
        <v>449</v>
      </c>
      <c r="D8" s="3734" t="s">
        <v>731</v>
      </c>
      <c r="E8" s="3733" t="s">
        <v>462</v>
      </c>
      <c r="F8" s="3734" t="s">
        <v>458</v>
      </c>
      <c r="G8" s="3733" t="s">
        <v>459</v>
      </c>
      <c r="H8" s="3734" t="s">
        <v>8</v>
      </c>
      <c r="I8" s="3734" t="s">
        <v>9</v>
      </c>
      <c r="J8" s="3734"/>
      <c r="K8" s="3744" t="s">
        <v>10</v>
      </c>
      <c r="L8" s="3733" t="s">
        <v>11</v>
      </c>
      <c r="M8" s="3733" t="s">
        <v>12</v>
      </c>
      <c r="N8" s="3733" t="s">
        <v>13</v>
      </c>
      <c r="O8" s="3733" t="s">
        <v>14</v>
      </c>
      <c r="P8" s="3743" t="s">
        <v>460</v>
      </c>
      <c r="Q8" s="3743" t="s">
        <v>461</v>
      </c>
      <c r="R8" s="3743" t="s">
        <v>463</v>
      </c>
    </row>
    <row r="9" spans="1:18" s="6" customFormat="1" ht="72.75" customHeight="1">
      <c r="A9" s="3734"/>
      <c r="B9" s="3742"/>
      <c r="C9" s="3734"/>
      <c r="D9" s="3734"/>
      <c r="E9" s="3734"/>
      <c r="F9" s="3734"/>
      <c r="G9" s="3733"/>
      <c r="H9" s="3734"/>
      <c r="I9" s="36" t="s">
        <v>15</v>
      </c>
      <c r="J9" s="36" t="s">
        <v>16</v>
      </c>
      <c r="K9" s="3744"/>
      <c r="L9" s="3733"/>
      <c r="M9" s="3733"/>
      <c r="N9" s="3733"/>
      <c r="O9" s="3733"/>
      <c r="P9" s="3743"/>
      <c r="Q9" s="3743"/>
      <c r="R9" s="3743"/>
    </row>
    <row r="10" spans="1:18" s="45" customFormat="1" ht="70.5" customHeight="1">
      <c r="A10" s="7">
        <v>13</v>
      </c>
      <c r="B10" s="14" t="s">
        <v>93</v>
      </c>
      <c r="C10" s="11" t="s">
        <v>450</v>
      </c>
      <c r="D10" s="12">
        <v>1</v>
      </c>
      <c r="E10" s="11"/>
      <c r="F10" s="11" t="s">
        <v>729</v>
      </c>
      <c r="G10" s="11"/>
      <c r="H10" s="11" t="s">
        <v>94</v>
      </c>
      <c r="I10" s="7">
        <v>13</v>
      </c>
      <c r="J10" s="7">
        <v>32</v>
      </c>
      <c r="K10" s="18">
        <v>8064.5</v>
      </c>
      <c r="L10" s="14" t="s">
        <v>95</v>
      </c>
      <c r="M10" s="11" t="s">
        <v>65</v>
      </c>
      <c r="N10" s="15" t="s">
        <v>96</v>
      </c>
      <c r="O10" s="11" t="s">
        <v>97</v>
      </c>
      <c r="P10" s="21"/>
      <c r="Q10" s="11"/>
      <c r="R10" s="11"/>
    </row>
    <row r="11" spans="1:18" s="45" customFormat="1" ht="91.5" customHeight="1">
      <c r="A11" s="7">
        <v>14</v>
      </c>
      <c r="B11" s="14" t="s">
        <v>98</v>
      </c>
      <c r="C11" s="11" t="s">
        <v>450</v>
      </c>
      <c r="D11" s="12">
        <v>1</v>
      </c>
      <c r="E11" s="11"/>
      <c r="F11" s="11" t="s">
        <v>729</v>
      </c>
      <c r="G11" s="11"/>
      <c r="H11" s="11" t="s">
        <v>99</v>
      </c>
      <c r="I11" s="12">
        <v>29</v>
      </c>
      <c r="J11" s="11"/>
      <c r="K11" s="13">
        <v>1549.5</v>
      </c>
      <c r="L11" s="11" t="s">
        <v>100</v>
      </c>
      <c r="M11" s="11" t="s">
        <v>101</v>
      </c>
      <c r="N11" s="11" t="s">
        <v>102</v>
      </c>
      <c r="O11" s="11" t="s">
        <v>103</v>
      </c>
      <c r="P11" s="21"/>
      <c r="Q11" s="11"/>
      <c r="R11" s="11"/>
    </row>
    <row r="12" spans="1:18" s="45" customFormat="1" ht="82.5" customHeight="1">
      <c r="A12" s="7">
        <v>15</v>
      </c>
      <c r="B12" s="14" t="s">
        <v>104</v>
      </c>
      <c r="C12" s="11" t="s">
        <v>450</v>
      </c>
      <c r="D12" s="12">
        <v>1</v>
      </c>
      <c r="E12" s="11"/>
      <c r="F12" s="11" t="s">
        <v>729</v>
      </c>
      <c r="G12" s="11"/>
      <c r="H12" s="11" t="s">
        <v>105</v>
      </c>
      <c r="I12" s="12" t="s">
        <v>106</v>
      </c>
      <c r="J12" s="12" t="s">
        <v>107</v>
      </c>
      <c r="K12" s="18">
        <v>1186.8</v>
      </c>
      <c r="L12" s="11" t="s">
        <v>108</v>
      </c>
      <c r="M12" s="11" t="s">
        <v>65</v>
      </c>
      <c r="N12" s="11" t="s">
        <v>102</v>
      </c>
      <c r="O12" s="11" t="s">
        <v>109</v>
      </c>
      <c r="P12" s="21"/>
      <c r="Q12" s="11"/>
      <c r="R12" s="11"/>
    </row>
    <row r="13" spans="1:18" s="45" customFormat="1" ht="108" customHeight="1">
      <c r="A13" s="7">
        <v>16</v>
      </c>
      <c r="B13" s="27" t="s">
        <v>110</v>
      </c>
      <c r="C13" s="11" t="s">
        <v>450</v>
      </c>
      <c r="D13" s="12">
        <v>1</v>
      </c>
      <c r="E13" s="11"/>
      <c r="F13" s="11" t="s">
        <v>729</v>
      </c>
      <c r="G13" s="11"/>
      <c r="H13" s="11" t="s">
        <v>111</v>
      </c>
      <c r="I13" s="12">
        <v>36</v>
      </c>
      <c r="J13" s="12">
        <v>315</v>
      </c>
      <c r="K13" s="18">
        <v>90844.2</v>
      </c>
      <c r="L13" s="11" t="s">
        <v>112</v>
      </c>
      <c r="M13" s="11" t="s">
        <v>113</v>
      </c>
      <c r="N13" s="11" t="s">
        <v>114</v>
      </c>
      <c r="O13" s="11" t="s">
        <v>115</v>
      </c>
      <c r="P13" s="21"/>
      <c r="Q13" s="11"/>
      <c r="R13" s="11"/>
    </row>
    <row r="14" spans="1:18" s="45" customFormat="1" ht="82.5" customHeight="1">
      <c r="A14" s="7">
        <v>17</v>
      </c>
      <c r="B14" s="14" t="s">
        <v>116</v>
      </c>
      <c r="C14" s="11" t="s">
        <v>450</v>
      </c>
      <c r="D14" s="12">
        <v>1</v>
      </c>
      <c r="E14" s="11"/>
      <c r="F14" s="11" t="s">
        <v>729</v>
      </c>
      <c r="G14" s="11"/>
      <c r="H14" s="11" t="s">
        <v>105</v>
      </c>
      <c r="I14" s="12">
        <v>5</v>
      </c>
      <c r="J14" s="12">
        <v>5</v>
      </c>
      <c r="K14" s="18">
        <v>16456.900000000001</v>
      </c>
      <c r="L14" s="11" t="s">
        <v>117</v>
      </c>
      <c r="M14" s="19" t="s">
        <v>118</v>
      </c>
      <c r="N14" s="11" t="s">
        <v>102</v>
      </c>
      <c r="O14" s="11" t="s">
        <v>119</v>
      </c>
      <c r="P14" s="21"/>
      <c r="Q14" s="11"/>
      <c r="R14" s="11"/>
    </row>
    <row r="15" spans="1:18" s="45" customFormat="1" ht="87" customHeight="1">
      <c r="A15" s="7">
        <v>18</v>
      </c>
      <c r="B15" s="14" t="s">
        <v>120</v>
      </c>
      <c r="C15" s="11" t="s">
        <v>450</v>
      </c>
      <c r="D15" s="12">
        <v>1</v>
      </c>
      <c r="E15" s="11"/>
      <c r="F15" s="11" t="s">
        <v>729</v>
      </c>
      <c r="G15" s="11"/>
      <c r="H15" s="11" t="s">
        <v>121</v>
      </c>
      <c r="I15" s="29">
        <v>4</v>
      </c>
      <c r="J15" s="12">
        <v>88</v>
      </c>
      <c r="K15" s="18">
        <v>63775.4</v>
      </c>
      <c r="L15" s="11" t="s">
        <v>122</v>
      </c>
      <c r="M15" s="11" t="s">
        <v>71</v>
      </c>
      <c r="N15" s="11" t="s">
        <v>123</v>
      </c>
      <c r="O15" s="11" t="s">
        <v>124</v>
      </c>
      <c r="P15" s="21"/>
      <c r="Q15" s="11"/>
      <c r="R15" s="11"/>
    </row>
    <row r="16" spans="1:18" s="45" customFormat="1" ht="82.5" customHeight="1">
      <c r="A16" s="7">
        <v>19</v>
      </c>
      <c r="B16" s="27" t="s">
        <v>125</v>
      </c>
      <c r="C16" s="11" t="s">
        <v>450</v>
      </c>
      <c r="D16" s="12">
        <v>1</v>
      </c>
      <c r="E16" s="11"/>
      <c r="F16" s="11" t="s">
        <v>729</v>
      </c>
      <c r="G16" s="11"/>
      <c r="H16" s="19" t="s">
        <v>126</v>
      </c>
      <c r="I16" s="29" t="s">
        <v>127</v>
      </c>
      <c r="J16" s="19"/>
      <c r="K16" s="26">
        <v>189055</v>
      </c>
      <c r="L16" s="19" t="s">
        <v>128</v>
      </c>
      <c r="M16" s="19" t="s">
        <v>129</v>
      </c>
      <c r="N16" s="19" t="s">
        <v>130</v>
      </c>
      <c r="O16" s="11" t="s">
        <v>124</v>
      </c>
      <c r="P16" s="21"/>
      <c r="Q16" s="11"/>
      <c r="R16" s="11"/>
    </row>
    <row r="17" spans="1:18" s="45" customFormat="1" ht="75" customHeight="1">
      <c r="A17" s="53"/>
      <c r="B17" s="52" t="s">
        <v>524</v>
      </c>
      <c r="C17" s="63"/>
      <c r="D17" s="12">
        <v>1</v>
      </c>
      <c r="E17" s="48" t="s">
        <v>539</v>
      </c>
      <c r="F17" s="11" t="s">
        <v>729</v>
      </c>
      <c r="G17" s="48"/>
      <c r="H17" s="21"/>
      <c r="I17" s="21"/>
      <c r="J17" s="49"/>
      <c r="K17" s="56">
        <v>3400000</v>
      </c>
      <c r="L17" s="50"/>
      <c r="M17" s="59"/>
      <c r="N17" s="61" t="s">
        <v>535</v>
      </c>
      <c r="O17" s="62" t="s">
        <v>536</v>
      </c>
      <c r="P17" s="21"/>
      <c r="Q17" s="11"/>
      <c r="R17" s="61" t="s">
        <v>528</v>
      </c>
    </row>
    <row r="18" spans="1:18" s="45" customFormat="1" ht="96" customHeight="1">
      <c r="A18" s="21"/>
      <c r="B18" s="55" t="s">
        <v>602</v>
      </c>
      <c r="C18" s="59" t="s">
        <v>603</v>
      </c>
      <c r="D18" s="12">
        <v>1</v>
      </c>
      <c r="E18" s="21"/>
      <c r="F18" s="55" t="s">
        <v>729</v>
      </c>
      <c r="G18" s="21"/>
      <c r="H18" s="21"/>
      <c r="I18" s="21"/>
      <c r="J18" s="21"/>
      <c r="K18" s="56">
        <v>22483</v>
      </c>
      <c r="L18" s="21"/>
      <c r="M18" s="59" t="s">
        <v>604</v>
      </c>
      <c r="N18" s="59" t="s">
        <v>542</v>
      </c>
      <c r="O18" s="59" t="s">
        <v>581</v>
      </c>
      <c r="P18" s="21">
        <v>2017</v>
      </c>
      <c r="Q18" s="59"/>
      <c r="R18" s="59" t="s">
        <v>605</v>
      </c>
    </row>
    <row r="19" spans="1:18" s="46" customFormat="1" ht="99" customHeight="1">
      <c r="A19" s="21"/>
      <c r="B19" s="55" t="s">
        <v>606</v>
      </c>
      <c r="C19" s="59" t="s">
        <v>607</v>
      </c>
      <c r="D19" s="12">
        <v>1</v>
      </c>
      <c r="E19" s="21"/>
      <c r="F19" s="55" t="s">
        <v>729</v>
      </c>
      <c r="G19" s="21"/>
      <c r="H19" s="21"/>
      <c r="I19" s="21"/>
      <c r="J19" s="21"/>
      <c r="K19" s="56">
        <v>74773</v>
      </c>
      <c r="L19" s="21"/>
      <c r="M19" s="59" t="s">
        <v>547</v>
      </c>
      <c r="N19" s="59" t="s">
        <v>542</v>
      </c>
      <c r="O19" s="59" t="s">
        <v>581</v>
      </c>
      <c r="P19" s="21">
        <v>2017</v>
      </c>
      <c r="Q19" s="59"/>
      <c r="R19" s="21"/>
    </row>
    <row r="20" spans="1:18" s="46" customFormat="1" ht="96.75" customHeight="1">
      <c r="A20" s="7">
        <v>30</v>
      </c>
      <c r="B20" s="27" t="s">
        <v>183</v>
      </c>
      <c r="C20" s="11" t="s">
        <v>450</v>
      </c>
      <c r="D20" s="12">
        <v>1</v>
      </c>
      <c r="E20" s="11"/>
      <c r="F20" s="11" t="s">
        <v>455</v>
      </c>
      <c r="G20" s="11"/>
      <c r="H20" s="19" t="s">
        <v>184</v>
      </c>
      <c r="I20" s="32">
        <v>41</v>
      </c>
      <c r="J20" s="32" t="s">
        <v>185</v>
      </c>
      <c r="K20" s="26">
        <v>5225</v>
      </c>
      <c r="L20" s="19" t="s">
        <v>186</v>
      </c>
      <c r="M20" s="19" t="s">
        <v>180</v>
      </c>
      <c r="N20" s="19" t="s">
        <v>187</v>
      </c>
      <c r="O20" s="19" t="s">
        <v>188</v>
      </c>
      <c r="P20" s="21"/>
      <c r="Q20" s="19"/>
      <c r="R20" s="19"/>
    </row>
    <row r="21" spans="1:18" s="46" customFormat="1" ht="55.5" customHeight="1">
      <c r="A21" s="21"/>
      <c r="B21" s="55" t="s">
        <v>578</v>
      </c>
      <c r="C21" s="59" t="s">
        <v>533</v>
      </c>
      <c r="D21" s="12">
        <v>1</v>
      </c>
      <c r="E21" s="21"/>
      <c r="F21" s="55" t="s">
        <v>455</v>
      </c>
      <c r="G21" s="21"/>
      <c r="H21" s="21"/>
      <c r="I21" s="21"/>
      <c r="J21" s="21"/>
      <c r="K21" s="56">
        <v>256</v>
      </c>
      <c r="L21" s="21"/>
      <c r="M21" s="59" t="s">
        <v>580</v>
      </c>
      <c r="N21" s="59" t="s">
        <v>579</v>
      </c>
      <c r="O21" s="59" t="s">
        <v>581</v>
      </c>
      <c r="P21" s="21">
        <v>2017</v>
      </c>
      <c r="Q21" s="21"/>
      <c r="R21" s="59" t="s">
        <v>582</v>
      </c>
    </row>
    <row r="22" spans="1:18" s="45" customFormat="1" ht="86.25" customHeight="1">
      <c r="A22" s="21"/>
      <c r="B22" s="55" t="s">
        <v>583</v>
      </c>
      <c r="C22" s="59" t="s">
        <v>533</v>
      </c>
      <c r="D22" s="12">
        <v>1</v>
      </c>
      <c r="E22" s="21"/>
      <c r="F22" s="55" t="s">
        <v>455</v>
      </c>
      <c r="G22" s="21"/>
      <c r="H22" s="21"/>
      <c r="I22" s="21"/>
      <c r="J22" s="21"/>
      <c r="K22" s="56">
        <v>269</v>
      </c>
      <c r="L22" s="21"/>
      <c r="M22" s="59" t="s">
        <v>485</v>
      </c>
      <c r="N22" s="59" t="s">
        <v>192</v>
      </c>
      <c r="O22" s="59" t="s">
        <v>581</v>
      </c>
      <c r="P22" s="21">
        <v>2017</v>
      </c>
      <c r="Q22" s="21"/>
      <c r="R22" s="59"/>
    </row>
    <row r="23" spans="1:18" s="45" customFormat="1" ht="65.25" customHeight="1">
      <c r="A23" s="21"/>
      <c r="B23" s="55" t="s">
        <v>584</v>
      </c>
      <c r="C23" s="59" t="s">
        <v>533</v>
      </c>
      <c r="D23" s="12">
        <v>1</v>
      </c>
      <c r="E23" s="21"/>
      <c r="F23" s="55" t="s">
        <v>455</v>
      </c>
      <c r="G23" s="21"/>
      <c r="H23" s="21"/>
      <c r="I23" s="21"/>
      <c r="J23" s="21"/>
      <c r="K23" s="56">
        <v>2881</v>
      </c>
      <c r="L23" s="21"/>
      <c r="M23" s="59" t="s">
        <v>586</v>
      </c>
      <c r="N23" s="59" t="s">
        <v>585</v>
      </c>
      <c r="O23" s="59" t="s">
        <v>581</v>
      </c>
      <c r="P23" s="21">
        <v>2017</v>
      </c>
      <c r="Q23" s="21"/>
      <c r="R23" s="59" t="s">
        <v>582</v>
      </c>
    </row>
    <row r="24" spans="1:18" s="45" customFormat="1" ht="54.75" customHeight="1">
      <c r="A24" s="21"/>
      <c r="B24" s="55" t="s">
        <v>587</v>
      </c>
      <c r="C24" s="59" t="s">
        <v>533</v>
      </c>
      <c r="D24" s="12">
        <v>1</v>
      </c>
      <c r="E24" s="21"/>
      <c r="F24" s="55" t="s">
        <v>455</v>
      </c>
      <c r="G24" s="21"/>
      <c r="H24" s="21"/>
      <c r="I24" s="21"/>
      <c r="J24" s="21"/>
      <c r="K24" s="56">
        <v>80</v>
      </c>
      <c r="L24" s="21"/>
      <c r="M24" s="59" t="s">
        <v>476</v>
      </c>
      <c r="N24" s="59" t="s">
        <v>192</v>
      </c>
      <c r="O24" s="59" t="s">
        <v>581</v>
      </c>
      <c r="P24" s="21">
        <v>2017</v>
      </c>
      <c r="Q24" s="21"/>
      <c r="R24" s="59"/>
    </row>
    <row r="25" spans="1:18" s="45" customFormat="1" ht="164.25" customHeight="1">
      <c r="A25" s="21"/>
      <c r="B25" s="55" t="s">
        <v>588</v>
      </c>
      <c r="C25" s="59" t="s">
        <v>533</v>
      </c>
      <c r="D25" s="12">
        <v>1</v>
      </c>
      <c r="E25" s="21"/>
      <c r="F25" s="55" t="s">
        <v>455</v>
      </c>
      <c r="G25" s="21"/>
      <c r="H25" s="21"/>
      <c r="I25" s="21"/>
      <c r="J25" s="21"/>
      <c r="K25" s="56">
        <v>1000</v>
      </c>
      <c r="L25" s="21"/>
      <c r="M25" s="59" t="s">
        <v>590</v>
      </c>
      <c r="N25" s="59" t="s">
        <v>589</v>
      </c>
      <c r="O25" s="59" t="s">
        <v>581</v>
      </c>
      <c r="P25" s="21">
        <v>2017</v>
      </c>
      <c r="Q25" s="21"/>
      <c r="R25" s="59" t="s">
        <v>582</v>
      </c>
    </row>
    <row r="26" spans="1:18" s="45" customFormat="1" ht="65.25" customHeight="1">
      <c r="A26" s="21"/>
      <c r="B26" s="55" t="s">
        <v>591</v>
      </c>
      <c r="C26" s="59" t="s">
        <v>533</v>
      </c>
      <c r="D26" s="12">
        <v>1</v>
      </c>
      <c r="E26" s="21"/>
      <c r="F26" s="55" t="s">
        <v>455</v>
      </c>
      <c r="G26" s="21"/>
      <c r="H26" s="21"/>
      <c r="I26" s="21"/>
      <c r="J26" s="21"/>
      <c r="K26" s="56">
        <v>299.60000000000002</v>
      </c>
      <c r="L26" s="21"/>
      <c r="M26" s="59" t="s">
        <v>485</v>
      </c>
      <c r="N26" s="59" t="s">
        <v>542</v>
      </c>
      <c r="O26" s="59" t="s">
        <v>581</v>
      </c>
      <c r="P26" s="21">
        <v>2017</v>
      </c>
      <c r="Q26" s="21"/>
      <c r="R26" s="59"/>
    </row>
    <row r="27" spans="1:18" s="45" customFormat="1" ht="61.5" customHeight="1">
      <c r="A27" s="21"/>
      <c r="B27" s="55" t="s">
        <v>592</v>
      </c>
      <c r="C27" s="59" t="s">
        <v>533</v>
      </c>
      <c r="D27" s="12">
        <v>1</v>
      </c>
      <c r="E27" s="21"/>
      <c r="F27" s="55" t="s">
        <v>455</v>
      </c>
      <c r="G27" s="21"/>
      <c r="H27" s="21"/>
      <c r="I27" s="21"/>
      <c r="J27" s="21"/>
      <c r="K27" s="56">
        <v>2892</v>
      </c>
      <c r="L27" s="21"/>
      <c r="M27" s="59" t="s">
        <v>593</v>
      </c>
      <c r="N27" s="59" t="s">
        <v>542</v>
      </c>
      <c r="O27" s="59" t="s">
        <v>581</v>
      </c>
      <c r="P27" s="21">
        <v>2017</v>
      </c>
      <c r="Q27" s="21"/>
      <c r="R27" s="59" t="s">
        <v>582</v>
      </c>
    </row>
    <row r="28" spans="1:18" s="45" customFormat="1" ht="80.25" customHeight="1">
      <c r="A28" s="21"/>
      <c r="B28" s="55" t="s">
        <v>594</v>
      </c>
      <c r="C28" s="59" t="s">
        <v>595</v>
      </c>
      <c r="D28" s="12">
        <v>1</v>
      </c>
      <c r="E28" s="21"/>
      <c r="F28" s="55" t="s">
        <v>455</v>
      </c>
      <c r="G28" s="21"/>
      <c r="H28" s="21"/>
      <c r="I28" s="21"/>
      <c r="J28" s="21"/>
      <c r="K28" s="56">
        <v>3768</v>
      </c>
      <c r="L28" s="21"/>
      <c r="M28" s="59" t="s">
        <v>596</v>
      </c>
      <c r="N28" s="59" t="s">
        <v>542</v>
      </c>
      <c r="O28" s="59" t="s">
        <v>567</v>
      </c>
      <c r="P28" s="21">
        <v>2017</v>
      </c>
      <c r="Q28" s="21"/>
      <c r="R28" s="59" t="s">
        <v>582</v>
      </c>
    </row>
    <row r="29" spans="1:18" s="45" customFormat="1" ht="115.5" customHeight="1">
      <c r="A29" s="21"/>
      <c r="B29" s="55" t="s">
        <v>597</v>
      </c>
      <c r="C29" s="59" t="s">
        <v>533</v>
      </c>
      <c r="D29" s="12">
        <v>1</v>
      </c>
      <c r="E29" s="21"/>
      <c r="F29" s="55" t="s">
        <v>455</v>
      </c>
      <c r="G29" s="21"/>
      <c r="H29" s="21"/>
      <c r="I29" s="21"/>
      <c r="J29" s="21"/>
      <c r="K29" s="56">
        <v>694</v>
      </c>
      <c r="L29" s="21"/>
      <c r="M29" s="59" t="s">
        <v>590</v>
      </c>
      <c r="N29" s="59" t="s">
        <v>589</v>
      </c>
      <c r="O29" s="59" t="s">
        <v>581</v>
      </c>
      <c r="P29" s="21">
        <v>2017</v>
      </c>
      <c r="Q29" s="21"/>
      <c r="R29" s="59" t="s">
        <v>582</v>
      </c>
    </row>
    <row r="30" spans="1:18" s="45" customFormat="1" ht="91.5" customHeight="1">
      <c r="A30" s="21"/>
      <c r="B30" s="55" t="s">
        <v>598</v>
      </c>
      <c r="C30" s="59" t="s">
        <v>599</v>
      </c>
      <c r="D30" s="12">
        <v>1</v>
      </c>
      <c r="E30" s="21"/>
      <c r="F30" s="55" t="s">
        <v>455</v>
      </c>
      <c r="G30" s="21"/>
      <c r="H30" s="21"/>
      <c r="I30" s="21"/>
      <c r="J30" s="21"/>
      <c r="K30" s="56">
        <v>276</v>
      </c>
      <c r="L30" s="21"/>
      <c r="M30" s="59" t="s">
        <v>476</v>
      </c>
      <c r="N30" s="59" t="s">
        <v>192</v>
      </c>
      <c r="O30" s="59" t="s">
        <v>567</v>
      </c>
      <c r="P30" s="21">
        <v>2017</v>
      </c>
      <c r="Q30" s="21"/>
      <c r="R30" s="59"/>
    </row>
    <row r="31" spans="1:18" s="45" customFormat="1" ht="73.5" customHeight="1">
      <c r="A31" s="21"/>
      <c r="B31" s="55" t="s">
        <v>600</v>
      </c>
      <c r="C31" s="59" t="s">
        <v>599</v>
      </c>
      <c r="D31" s="12">
        <v>1</v>
      </c>
      <c r="E31" s="21"/>
      <c r="F31" s="55" t="s">
        <v>455</v>
      </c>
      <c r="G31" s="21"/>
      <c r="H31" s="21"/>
      <c r="I31" s="21"/>
      <c r="J31" s="21"/>
      <c r="K31" s="56">
        <v>1235</v>
      </c>
      <c r="L31" s="21"/>
      <c r="M31" s="59" t="s">
        <v>590</v>
      </c>
      <c r="N31" s="59" t="s">
        <v>601</v>
      </c>
      <c r="O31" s="59" t="s">
        <v>581</v>
      </c>
      <c r="P31" s="21">
        <v>2017</v>
      </c>
      <c r="Q31" s="21"/>
      <c r="R31" s="59" t="s">
        <v>582</v>
      </c>
    </row>
    <row r="32" spans="1:18" s="45" customFormat="1" ht="61.5" customHeight="1">
      <c r="A32" s="7">
        <v>44</v>
      </c>
      <c r="B32" s="27" t="s">
        <v>236</v>
      </c>
      <c r="C32" s="11" t="s">
        <v>450</v>
      </c>
      <c r="D32" s="12">
        <v>1</v>
      </c>
      <c r="E32" s="11"/>
      <c r="F32" s="11" t="s">
        <v>456</v>
      </c>
      <c r="G32" s="11"/>
      <c r="H32" s="19" t="s">
        <v>237</v>
      </c>
      <c r="I32" s="29"/>
      <c r="J32" s="32"/>
      <c r="K32" s="33">
        <v>19673.2</v>
      </c>
      <c r="L32" s="19" t="s">
        <v>238</v>
      </c>
      <c r="M32" s="19" t="s">
        <v>239</v>
      </c>
      <c r="N32" s="34"/>
      <c r="O32" s="19" t="s">
        <v>231</v>
      </c>
      <c r="P32" s="21"/>
      <c r="Q32" s="19"/>
      <c r="R32" s="19"/>
    </row>
    <row r="33" spans="1:18" s="45" customFormat="1" ht="73.5" customHeight="1">
      <c r="A33" s="53" t="s">
        <v>464</v>
      </c>
      <c r="B33" s="55" t="s">
        <v>261</v>
      </c>
      <c r="C33" s="57" t="s">
        <v>496</v>
      </c>
      <c r="D33" s="12">
        <v>1</v>
      </c>
      <c r="E33" s="11" t="s">
        <v>518</v>
      </c>
      <c r="F33" s="57" t="s">
        <v>456</v>
      </c>
      <c r="G33" s="48"/>
      <c r="H33" s="57" t="s">
        <v>456</v>
      </c>
      <c r="I33" s="21"/>
      <c r="J33" s="49"/>
      <c r="K33" s="56">
        <v>170000</v>
      </c>
      <c r="L33" s="50"/>
      <c r="M33" s="57" t="s">
        <v>474</v>
      </c>
      <c r="N33" s="55" t="s">
        <v>497</v>
      </c>
      <c r="O33" s="55" t="s">
        <v>498</v>
      </c>
      <c r="P33" s="21"/>
      <c r="Q33" s="11"/>
      <c r="R33" s="55" t="s">
        <v>267</v>
      </c>
    </row>
    <row r="34" spans="1:18" s="45" customFormat="1" ht="57.75" customHeight="1">
      <c r="A34" s="53" t="s">
        <v>466</v>
      </c>
      <c r="B34" s="55" t="s">
        <v>499</v>
      </c>
      <c r="C34" s="57" t="s">
        <v>496</v>
      </c>
      <c r="D34" s="12">
        <v>1</v>
      </c>
      <c r="E34" s="11" t="s">
        <v>518</v>
      </c>
      <c r="F34" s="57" t="s">
        <v>456</v>
      </c>
      <c r="G34" s="48"/>
      <c r="H34" s="57" t="s">
        <v>456</v>
      </c>
      <c r="I34" s="21"/>
      <c r="J34" s="49"/>
      <c r="K34" s="56">
        <v>480000</v>
      </c>
      <c r="L34" s="50"/>
      <c r="M34" s="57" t="s">
        <v>474</v>
      </c>
      <c r="N34" s="55" t="s">
        <v>497</v>
      </c>
      <c r="O34" s="55" t="s">
        <v>498</v>
      </c>
      <c r="P34" s="21"/>
      <c r="Q34" s="11"/>
      <c r="R34" s="55" t="s">
        <v>267</v>
      </c>
    </row>
    <row r="35" spans="1:18" s="45" customFormat="1" ht="69" customHeight="1">
      <c r="A35" s="53" t="s">
        <v>481</v>
      </c>
      <c r="B35" s="55" t="s">
        <v>500</v>
      </c>
      <c r="C35" s="57" t="s">
        <v>496</v>
      </c>
      <c r="D35" s="12">
        <v>1</v>
      </c>
      <c r="E35" s="11" t="s">
        <v>518</v>
      </c>
      <c r="F35" s="57" t="s">
        <v>456</v>
      </c>
      <c r="G35" s="48"/>
      <c r="H35" s="57" t="s">
        <v>456</v>
      </c>
      <c r="I35" s="21"/>
      <c r="J35" s="49"/>
      <c r="K35" s="56">
        <v>810000</v>
      </c>
      <c r="L35" s="50"/>
      <c r="M35" s="57" t="s">
        <v>474</v>
      </c>
      <c r="N35" s="55" t="s">
        <v>497</v>
      </c>
      <c r="O35" s="55" t="s">
        <v>498</v>
      </c>
      <c r="P35" s="21"/>
      <c r="Q35" s="11"/>
      <c r="R35" s="55" t="s">
        <v>267</v>
      </c>
    </row>
    <row r="36" spans="1:18" s="45" customFormat="1" ht="60.75" customHeight="1">
      <c r="A36" s="53" t="s">
        <v>356</v>
      </c>
      <c r="B36" s="55" t="s">
        <v>290</v>
      </c>
      <c r="C36" s="57" t="s">
        <v>496</v>
      </c>
      <c r="D36" s="12">
        <v>1</v>
      </c>
      <c r="E36" s="11" t="s">
        <v>518</v>
      </c>
      <c r="F36" s="57" t="s">
        <v>456</v>
      </c>
      <c r="G36" s="48"/>
      <c r="H36" s="57" t="s">
        <v>456</v>
      </c>
      <c r="I36" s="21"/>
      <c r="J36" s="49"/>
      <c r="K36" s="56">
        <v>259000</v>
      </c>
      <c r="L36" s="50"/>
      <c r="M36" s="57" t="s">
        <v>474</v>
      </c>
      <c r="N36" s="55" t="s">
        <v>497</v>
      </c>
      <c r="O36" s="55" t="s">
        <v>498</v>
      </c>
      <c r="P36" s="21"/>
      <c r="Q36" s="11"/>
      <c r="R36" s="55" t="s">
        <v>267</v>
      </c>
    </row>
    <row r="37" spans="1:18" s="45" customFormat="1" ht="58.5" customHeight="1">
      <c r="A37" s="53" t="s">
        <v>490</v>
      </c>
      <c r="B37" s="55" t="s">
        <v>294</v>
      </c>
      <c r="C37" s="57" t="s">
        <v>496</v>
      </c>
      <c r="D37" s="12">
        <v>1</v>
      </c>
      <c r="E37" s="11" t="s">
        <v>518</v>
      </c>
      <c r="F37" s="57" t="s">
        <v>456</v>
      </c>
      <c r="G37" s="48"/>
      <c r="H37" s="57" t="s">
        <v>456</v>
      </c>
      <c r="I37" s="21"/>
      <c r="J37" s="49"/>
      <c r="K37" s="56">
        <v>6600</v>
      </c>
      <c r="L37" s="50"/>
      <c r="M37" s="57" t="s">
        <v>474</v>
      </c>
      <c r="N37" s="55" t="s">
        <v>501</v>
      </c>
      <c r="O37" s="55" t="s">
        <v>498</v>
      </c>
      <c r="P37" s="21"/>
      <c r="Q37" s="11"/>
      <c r="R37" s="55" t="s">
        <v>298</v>
      </c>
    </row>
    <row r="38" spans="1:18" s="45" customFormat="1" ht="66.75" customHeight="1">
      <c r="A38" s="53" t="s">
        <v>493</v>
      </c>
      <c r="B38" s="55" t="s">
        <v>502</v>
      </c>
      <c r="C38" s="57" t="s">
        <v>496</v>
      </c>
      <c r="D38" s="12">
        <v>1</v>
      </c>
      <c r="E38" s="11" t="s">
        <v>518</v>
      </c>
      <c r="F38" s="57" t="s">
        <v>456</v>
      </c>
      <c r="G38" s="48"/>
      <c r="H38" s="57" t="s">
        <v>456</v>
      </c>
      <c r="I38" s="21"/>
      <c r="J38" s="49"/>
      <c r="K38" s="56">
        <v>38400</v>
      </c>
      <c r="L38" s="50"/>
      <c r="M38" s="57" t="s">
        <v>474</v>
      </c>
      <c r="N38" s="55" t="s">
        <v>503</v>
      </c>
      <c r="O38" s="55" t="s">
        <v>498</v>
      </c>
      <c r="P38" s="21"/>
      <c r="Q38" s="11"/>
      <c r="R38" s="55" t="s">
        <v>267</v>
      </c>
    </row>
    <row r="39" spans="1:18" s="45" customFormat="1" ht="60.75" customHeight="1">
      <c r="A39" s="53" t="s">
        <v>504</v>
      </c>
      <c r="B39" s="55" t="s">
        <v>505</v>
      </c>
      <c r="C39" s="59" t="s">
        <v>496</v>
      </c>
      <c r="D39" s="12">
        <v>1</v>
      </c>
      <c r="E39" s="11" t="s">
        <v>518</v>
      </c>
      <c r="F39" s="57" t="s">
        <v>456</v>
      </c>
      <c r="G39" s="48"/>
      <c r="H39" s="57" t="s">
        <v>456</v>
      </c>
      <c r="I39" s="21"/>
      <c r="J39" s="49"/>
      <c r="K39" s="56">
        <v>8440</v>
      </c>
      <c r="L39" s="50"/>
      <c r="M39" s="59" t="s">
        <v>474</v>
      </c>
      <c r="N39" s="59" t="s">
        <v>503</v>
      </c>
      <c r="O39" s="59" t="s">
        <v>498</v>
      </c>
      <c r="P39" s="21"/>
      <c r="Q39" s="11"/>
      <c r="R39" s="59" t="s">
        <v>267</v>
      </c>
    </row>
    <row r="40" spans="1:18" s="45" customFormat="1" ht="63" customHeight="1">
      <c r="A40" s="53" t="s">
        <v>506</v>
      </c>
      <c r="B40" s="55" t="s">
        <v>507</v>
      </c>
      <c r="C40" s="57" t="s">
        <v>496</v>
      </c>
      <c r="D40" s="12">
        <v>1</v>
      </c>
      <c r="E40" s="11" t="s">
        <v>518</v>
      </c>
      <c r="F40" s="57" t="s">
        <v>456</v>
      </c>
      <c r="G40" s="48"/>
      <c r="H40" s="57" t="s">
        <v>456</v>
      </c>
      <c r="I40" s="21"/>
      <c r="J40" s="49"/>
      <c r="K40" s="56">
        <v>80700</v>
      </c>
      <c r="L40" s="50"/>
      <c r="M40" s="57" t="s">
        <v>474</v>
      </c>
      <c r="N40" s="55" t="s">
        <v>508</v>
      </c>
      <c r="O40" s="55" t="s">
        <v>480</v>
      </c>
      <c r="P40" s="21"/>
      <c r="Q40" s="11"/>
      <c r="R40" s="55" t="s">
        <v>267</v>
      </c>
    </row>
    <row r="41" spans="1:18" s="45" customFormat="1" ht="63" customHeight="1">
      <c r="A41" s="53" t="s">
        <v>509</v>
      </c>
      <c r="B41" s="55" t="s">
        <v>510</v>
      </c>
      <c r="C41" s="57" t="s">
        <v>496</v>
      </c>
      <c r="D41" s="12">
        <v>1</v>
      </c>
      <c r="E41" s="11" t="s">
        <v>518</v>
      </c>
      <c r="F41" s="57" t="s">
        <v>456</v>
      </c>
      <c r="G41" s="48"/>
      <c r="H41" s="57" t="s">
        <v>456</v>
      </c>
      <c r="I41" s="21"/>
      <c r="J41" s="49"/>
      <c r="K41" s="56">
        <v>49560</v>
      </c>
      <c r="L41" s="50"/>
      <c r="M41" s="57" t="s">
        <v>474</v>
      </c>
      <c r="N41" s="55" t="s">
        <v>508</v>
      </c>
      <c r="O41" s="55" t="s">
        <v>480</v>
      </c>
      <c r="P41" s="21"/>
      <c r="Q41" s="11"/>
      <c r="R41" s="55" t="s">
        <v>267</v>
      </c>
    </row>
    <row r="42" spans="1:18" s="45" customFormat="1" ht="56.25" customHeight="1">
      <c r="A42" s="53" t="s">
        <v>511</v>
      </c>
      <c r="B42" s="55" t="s">
        <v>319</v>
      </c>
      <c r="C42" s="57" t="s">
        <v>496</v>
      </c>
      <c r="D42" s="12">
        <v>1</v>
      </c>
      <c r="E42" s="11" t="s">
        <v>518</v>
      </c>
      <c r="F42" s="57" t="s">
        <v>456</v>
      </c>
      <c r="G42" s="48"/>
      <c r="H42" s="57" t="s">
        <v>456</v>
      </c>
      <c r="I42" s="21"/>
      <c r="J42" s="49"/>
      <c r="K42" s="56">
        <v>34200</v>
      </c>
      <c r="L42" s="50"/>
      <c r="M42" s="57" t="s">
        <v>474</v>
      </c>
      <c r="N42" s="55" t="s">
        <v>508</v>
      </c>
      <c r="O42" s="55" t="s">
        <v>480</v>
      </c>
      <c r="P42" s="21"/>
      <c r="Q42" s="11"/>
      <c r="R42" s="55" t="s">
        <v>267</v>
      </c>
    </row>
    <row r="43" spans="1:18" s="45" customFormat="1" ht="54.75" customHeight="1">
      <c r="A43" s="53" t="s">
        <v>512</v>
      </c>
      <c r="B43" s="55" t="s">
        <v>325</v>
      </c>
      <c r="C43" s="57" t="s">
        <v>496</v>
      </c>
      <c r="D43" s="12">
        <v>1</v>
      </c>
      <c r="E43" s="11" t="s">
        <v>518</v>
      </c>
      <c r="F43" s="57" t="s">
        <v>456</v>
      </c>
      <c r="G43" s="48"/>
      <c r="H43" s="57" t="s">
        <v>456</v>
      </c>
      <c r="I43" s="21"/>
      <c r="J43" s="49"/>
      <c r="K43" s="56">
        <v>47000</v>
      </c>
      <c r="L43" s="50"/>
      <c r="M43" s="57" t="s">
        <v>474</v>
      </c>
      <c r="N43" s="55" t="s">
        <v>508</v>
      </c>
      <c r="O43" s="55" t="s">
        <v>480</v>
      </c>
      <c r="P43" s="21"/>
      <c r="Q43" s="11"/>
      <c r="R43" s="55" t="s">
        <v>267</v>
      </c>
    </row>
    <row r="44" spans="1:18" s="45" customFormat="1" ht="55.5" customHeight="1">
      <c r="A44" s="53" t="s">
        <v>513</v>
      </c>
      <c r="B44" s="55" t="s">
        <v>325</v>
      </c>
      <c r="C44" s="57" t="s">
        <v>496</v>
      </c>
      <c r="D44" s="12">
        <v>1</v>
      </c>
      <c r="E44" s="11" t="s">
        <v>518</v>
      </c>
      <c r="F44" s="57" t="s">
        <v>456</v>
      </c>
      <c r="G44" s="48"/>
      <c r="H44" s="57" t="s">
        <v>456</v>
      </c>
      <c r="I44" s="21"/>
      <c r="J44" s="49"/>
      <c r="K44" s="56">
        <v>139000</v>
      </c>
      <c r="L44" s="50"/>
      <c r="M44" s="57" t="s">
        <v>474</v>
      </c>
      <c r="N44" s="55" t="s">
        <v>508</v>
      </c>
      <c r="O44" s="55" t="s">
        <v>480</v>
      </c>
      <c r="P44" s="21"/>
      <c r="Q44" s="11"/>
      <c r="R44" s="55" t="s">
        <v>267</v>
      </c>
    </row>
    <row r="45" spans="1:18" s="45" customFormat="1" ht="54.75" customHeight="1">
      <c r="A45" s="53" t="s">
        <v>514</v>
      </c>
      <c r="B45" s="55" t="s">
        <v>325</v>
      </c>
      <c r="C45" s="57" t="s">
        <v>496</v>
      </c>
      <c r="D45" s="12">
        <v>1</v>
      </c>
      <c r="E45" s="11" t="s">
        <v>518</v>
      </c>
      <c r="F45" s="57" t="s">
        <v>456</v>
      </c>
      <c r="G45" s="48"/>
      <c r="H45" s="57" t="s">
        <v>456</v>
      </c>
      <c r="I45" s="21"/>
      <c r="J45" s="49"/>
      <c r="K45" s="56">
        <v>428000</v>
      </c>
      <c r="L45" s="50"/>
      <c r="M45" s="57" t="s">
        <v>474</v>
      </c>
      <c r="N45" s="55" t="s">
        <v>515</v>
      </c>
      <c r="O45" s="55" t="s">
        <v>480</v>
      </c>
      <c r="P45" s="21"/>
      <c r="Q45" s="11"/>
      <c r="R45" s="55" t="s">
        <v>267</v>
      </c>
    </row>
    <row r="46" spans="1:18" s="45" customFormat="1" ht="55.5" customHeight="1">
      <c r="A46" s="53"/>
      <c r="B46" s="52" t="s">
        <v>522</v>
      </c>
      <c r="C46" s="61" t="s">
        <v>496</v>
      </c>
      <c r="D46" s="12">
        <v>1</v>
      </c>
      <c r="E46" s="48" t="s">
        <v>539</v>
      </c>
      <c r="F46" s="11" t="s">
        <v>456</v>
      </c>
      <c r="G46" s="48"/>
      <c r="H46" s="21"/>
      <c r="I46" s="21"/>
      <c r="J46" s="49"/>
      <c r="K46" s="60">
        <v>1790000</v>
      </c>
      <c r="L46" s="50"/>
      <c r="M46" s="59"/>
      <c r="N46" s="61" t="s">
        <v>532</v>
      </c>
      <c r="O46" s="62" t="s">
        <v>477</v>
      </c>
      <c r="P46" s="21"/>
      <c r="Q46" s="11"/>
      <c r="R46" s="61" t="s">
        <v>528</v>
      </c>
    </row>
    <row r="47" spans="1:18" s="45" customFormat="1" ht="55.5" customHeight="1">
      <c r="A47" s="7">
        <v>20</v>
      </c>
      <c r="B47" s="14" t="s">
        <v>131</v>
      </c>
      <c r="C47" s="11" t="s">
        <v>450</v>
      </c>
      <c r="D47" s="12">
        <v>1</v>
      </c>
      <c r="E47" s="11"/>
      <c r="F47" s="11" t="s">
        <v>451</v>
      </c>
      <c r="G47" s="11"/>
      <c r="H47" s="11" t="s">
        <v>132</v>
      </c>
      <c r="I47" s="7">
        <v>57</v>
      </c>
      <c r="J47" s="7" t="s">
        <v>133</v>
      </c>
      <c r="K47" s="20">
        <v>120058.7</v>
      </c>
      <c r="L47" s="14" t="s">
        <v>134</v>
      </c>
      <c r="M47" s="11" t="s">
        <v>48</v>
      </c>
      <c r="N47" s="15" t="s">
        <v>135</v>
      </c>
      <c r="O47" s="11" t="s">
        <v>136</v>
      </c>
      <c r="P47" s="21"/>
      <c r="Q47" s="11"/>
      <c r="R47" s="11"/>
    </row>
    <row r="48" spans="1:18" s="45" customFormat="1" ht="63.75">
      <c r="A48" s="7">
        <v>21</v>
      </c>
      <c r="B48" s="14" t="s">
        <v>137</v>
      </c>
      <c r="C48" s="11" t="s">
        <v>450</v>
      </c>
      <c r="D48" s="12">
        <v>1</v>
      </c>
      <c r="E48" s="11" t="s">
        <v>518</v>
      </c>
      <c r="F48" s="11" t="s">
        <v>451</v>
      </c>
      <c r="G48" s="11"/>
      <c r="H48" s="11" t="s">
        <v>132</v>
      </c>
      <c r="I48" s="7" t="s">
        <v>138</v>
      </c>
      <c r="J48" s="7" t="s">
        <v>139</v>
      </c>
      <c r="K48" s="20">
        <v>152619.5</v>
      </c>
      <c r="L48" s="11" t="s">
        <v>140</v>
      </c>
      <c r="M48" s="11" t="s">
        <v>48</v>
      </c>
      <c r="N48" s="15" t="s">
        <v>141</v>
      </c>
      <c r="O48" s="11" t="s">
        <v>136</v>
      </c>
      <c r="P48" s="21"/>
      <c r="Q48" s="11"/>
      <c r="R48" s="11"/>
    </row>
    <row r="49" spans="1:18" s="45" customFormat="1" ht="63.75">
      <c r="A49" s="7">
        <v>22</v>
      </c>
      <c r="B49" s="14" t="s">
        <v>142</v>
      </c>
      <c r="C49" s="11" t="s">
        <v>450</v>
      </c>
      <c r="D49" s="12">
        <v>1</v>
      </c>
      <c r="E49" s="11"/>
      <c r="F49" s="11" t="s">
        <v>451</v>
      </c>
      <c r="G49" s="11"/>
      <c r="H49" s="11" t="s">
        <v>132</v>
      </c>
      <c r="I49" s="7">
        <v>57</v>
      </c>
      <c r="J49" s="7">
        <v>1</v>
      </c>
      <c r="K49" s="20">
        <v>24298.5</v>
      </c>
      <c r="L49" s="11" t="s">
        <v>143</v>
      </c>
      <c r="M49" s="11" t="s">
        <v>48</v>
      </c>
      <c r="N49" s="11" t="s">
        <v>144</v>
      </c>
      <c r="O49" s="11" t="s">
        <v>136</v>
      </c>
      <c r="P49" s="21"/>
      <c r="Q49" s="11"/>
      <c r="R49" s="11"/>
    </row>
    <row r="50" spans="1:18" s="45" customFormat="1" ht="38.25">
      <c r="A50" s="7">
        <v>23</v>
      </c>
      <c r="B50" s="14" t="s">
        <v>145</v>
      </c>
      <c r="C50" s="11" t="s">
        <v>450</v>
      </c>
      <c r="D50" s="12">
        <v>1</v>
      </c>
      <c r="E50" s="11"/>
      <c r="F50" s="11" t="s">
        <v>451</v>
      </c>
      <c r="G50" s="11"/>
      <c r="H50" s="11" t="s">
        <v>132</v>
      </c>
      <c r="I50" s="7">
        <v>18</v>
      </c>
      <c r="J50" s="7" t="s">
        <v>146</v>
      </c>
      <c r="K50" s="20">
        <v>20040.099999999999</v>
      </c>
      <c r="L50" s="11" t="s">
        <v>147</v>
      </c>
      <c r="M50" s="11" t="s">
        <v>148</v>
      </c>
      <c r="N50" s="11" t="s">
        <v>149</v>
      </c>
      <c r="O50" s="11" t="s">
        <v>57</v>
      </c>
      <c r="P50" s="21"/>
      <c r="Q50" s="11"/>
      <c r="R50" s="11"/>
    </row>
    <row r="51" spans="1:18" s="47" customFormat="1" ht="53.25" customHeight="1">
      <c r="A51" s="7">
        <v>31</v>
      </c>
      <c r="B51" s="28" t="s">
        <v>189</v>
      </c>
      <c r="C51" s="11" t="s">
        <v>450</v>
      </c>
      <c r="D51" s="12">
        <v>1</v>
      </c>
      <c r="E51" s="11"/>
      <c r="F51" s="11" t="s">
        <v>451</v>
      </c>
      <c r="G51" s="11"/>
      <c r="H51" s="19" t="s">
        <v>190</v>
      </c>
      <c r="I51" s="29"/>
      <c r="J51" s="29"/>
      <c r="K51" s="33">
        <v>8976.2999999999993</v>
      </c>
      <c r="L51" s="19" t="s">
        <v>191</v>
      </c>
      <c r="M51" s="19" t="s">
        <v>26</v>
      </c>
      <c r="N51" s="19" t="s">
        <v>192</v>
      </c>
      <c r="O51" s="19" t="s">
        <v>92</v>
      </c>
      <c r="P51" s="21"/>
      <c r="Q51" s="19"/>
      <c r="R51" s="19"/>
    </row>
    <row r="52" spans="1:18" s="47" customFormat="1" ht="53.25" customHeight="1">
      <c r="A52" s="7">
        <v>39</v>
      </c>
      <c r="B52" s="27" t="s">
        <v>217</v>
      </c>
      <c r="C52" s="11" t="s">
        <v>450</v>
      </c>
      <c r="D52" s="12">
        <v>1</v>
      </c>
      <c r="E52" s="11"/>
      <c r="F52" s="11" t="s">
        <v>451</v>
      </c>
      <c r="G52" s="11"/>
      <c r="H52" s="19" t="s">
        <v>218</v>
      </c>
      <c r="I52" s="29"/>
      <c r="J52" s="32"/>
      <c r="K52" s="33">
        <v>52623.7</v>
      </c>
      <c r="L52" s="19" t="s">
        <v>219</v>
      </c>
      <c r="M52" s="19"/>
      <c r="N52" s="34"/>
      <c r="O52" s="19" t="s">
        <v>220</v>
      </c>
      <c r="P52" s="21"/>
      <c r="Q52" s="19"/>
      <c r="R52" s="19"/>
    </row>
    <row r="53" spans="1:18" s="47" customFormat="1" ht="53.25" customHeight="1">
      <c r="A53" s="7">
        <v>41</v>
      </c>
      <c r="B53" s="27" t="s">
        <v>226</v>
      </c>
      <c r="C53" s="11" t="s">
        <v>450</v>
      </c>
      <c r="D53" s="12">
        <v>1</v>
      </c>
      <c r="E53" s="11"/>
      <c r="F53" s="11" t="s">
        <v>451</v>
      </c>
      <c r="G53" s="11"/>
      <c r="H53" s="19" t="s">
        <v>218</v>
      </c>
      <c r="I53" s="29"/>
      <c r="J53" s="32"/>
      <c r="K53" s="33">
        <v>38326</v>
      </c>
      <c r="L53" s="19" t="s">
        <v>227</v>
      </c>
      <c r="M53" s="19"/>
      <c r="N53" s="34"/>
      <c r="O53" s="19" t="s">
        <v>220</v>
      </c>
      <c r="P53" s="21"/>
      <c r="Q53" s="19"/>
      <c r="R53" s="19"/>
    </row>
    <row r="54" spans="1:18" s="47" customFormat="1" ht="53.25" customHeight="1">
      <c r="A54" s="53"/>
      <c r="B54" s="52" t="s">
        <v>519</v>
      </c>
      <c r="C54" s="61" t="s">
        <v>526</v>
      </c>
      <c r="D54" s="12">
        <v>1</v>
      </c>
      <c r="E54" s="48" t="s">
        <v>539</v>
      </c>
      <c r="F54" s="11" t="s">
        <v>451</v>
      </c>
      <c r="G54" s="48"/>
      <c r="H54" s="21"/>
      <c r="I54" s="21"/>
      <c r="J54" s="49"/>
      <c r="K54" s="60">
        <v>220000</v>
      </c>
      <c r="L54" s="50"/>
      <c r="M54" s="59"/>
      <c r="N54" s="61" t="s">
        <v>527</v>
      </c>
      <c r="O54" s="62" t="s">
        <v>477</v>
      </c>
      <c r="P54" s="21"/>
      <c r="Q54" s="11"/>
      <c r="R54" s="61" t="s">
        <v>528</v>
      </c>
    </row>
    <row r="55" spans="1:18" s="47" customFormat="1" ht="53.25" customHeight="1">
      <c r="A55" s="21"/>
      <c r="B55" s="55" t="s">
        <v>540</v>
      </c>
      <c r="C55" s="59" t="s">
        <v>541</v>
      </c>
      <c r="D55" s="12">
        <v>1</v>
      </c>
      <c r="E55" s="21"/>
      <c r="F55" s="55" t="s">
        <v>451</v>
      </c>
      <c r="G55" s="56">
        <v>76.599999999999994</v>
      </c>
      <c r="H55" s="21"/>
      <c r="I55" s="21"/>
      <c r="J55" s="21"/>
      <c r="K55" s="77"/>
      <c r="L55" s="21"/>
      <c r="M55" s="59" t="s">
        <v>476</v>
      </c>
      <c r="N55" s="59" t="s">
        <v>542</v>
      </c>
      <c r="O55" s="59" t="s">
        <v>543</v>
      </c>
      <c r="P55" s="21">
        <v>2017</v>
      </c>
      <c r="Q55" s="21"/>
      <c r="R55" s="21"/>
    </row>
    <row r="56" spans="1:18" s="47" customFormat="1" ht="53.25" customHeight="1">
      <c r="A56" s="21"/>
      <c r="B56" s="55" t="s">
        <v>545</v>
      </c>
      <c r="C56" s="59" t="s">
        <v>541</v>
      </c>
      <c r="D56" s="12">
        <v>1</v>
      </c>
      <c r="E56" s="21"/>
      <c r="F56" s="55" t="s">
        <v>451</v>
      </c>
      <c r="G56" s="56">
        <v>212.3</v>
      </c>
      <c r="H56" s="21"/>
      <c r="I56" s="21"/>
      <c r="J56" s="21"/>
      <c r="K56" s="77"/>
      <c r="L56" s="21"/>
      <c r="M56" s="59" t="s">
        <v>547</v>
      </c>
      <c r="N56" s="59" t="s">
        <v>546</v>
      </c>
      <c r="O56" s="59" t="s">
        <v>548</v>
      </c>
      <c r="P56" s="21">
        <v>2017</v>
      </c>
      <c r="Q56" s="21"/>
      <c r="R56" s="21"/>
    </row>
    <row r="57" spans="1:18" s="47" customFormat="1" ht="53.25" customHeight="1">
      <c r="A57" s="21"/>
      <c r="B57" s="55" t="s">
        <v>549</v>
      </c>
      <c r="C57" s="59" t="s">
        <v>550</v>
      </c>
      <c r="D57" s="12">
        <v>1</v>
      </c>
      <c r="E57" s="21"/>
      <c r="F57" s="55" t="s">
        <v>451</v>
      </c>
      <c r="G57" s="56">
        <v>1233.4000000000001</v>
      </c>
      <c r="H57" s="21"/>
      <c r="I57" s="21"/>
      <c r="J57" s="21"/>
      <c r="K57" s="77"/>
      <c r="L57" s="21"/>
      <c r="M57" s="59" t="s">
        <v>552</v>
      </c>
      <c r="N57" s="59" t="s">
        <v>551</v>
      </c>
      <c r="O57" s="59" t="s">
        <v>553</v>
      </c>
      <c r="P57" s="21">
        <v>2017</v>
      </c>
      <c r="Q57" s="21"/>
      <c r="R57" s="59" t="s">
        <v>554</v>
      </c>
    </row>
    <row r="58" spans="1:18" s="47" customFormat="1" ht="53.25" customHeight="1">
      <c r="A58" s="21"/>
      <c r="B58" s="55" t="s">
        <v>556</v>
      </c>
      <c r="C58" s="59" t="s">
        <v>557</v>
      </c>
      <c r="D58" s="12">
        <v>1</v>
      </c>
      <c r="E58" s="21"/>
      <c r="F58" s="59" t="s">
        <v>451</v>
      </c>
      <c r="G58" s="56">
        <v>3563</v>
      </c>
      <c r="H58" s="21"/>
      <c r="I58" s="21"/>
      <c r="J58" s="21"/>
      <c r="K58" s="77"/>
      <c r="L58" s="21"/>
      <c r="M58" s="59" t="s">
        <v>547</v>
      </c>
      <c r="N58" s="59" t="s">
        <v>551</v>
      </c>
      <c r="O58" s="59" t="s">
        <v>553</v>
      </c>
      <c r="P58" s="21">
        <v>2017</v>
      </c>
      <c r="Q58" s="21"/>
      <c r="R58" s="21"/>
    </row>
    <row r="59" spans="1:18" s="47" customFormat="1" ht="53.25" customHeight="1">
      <c r="A59" s="7">
        <v>24</v>
      </c>
      <c r="B59" s="14" t="s">
        <v>150</v>
      </c>
      <c r="C59" s="11" t="s">
        <v>450</v>
      </c>
      <c r="D59" s="12">
        <v>1</v>
      </c>
      <c r="E59" s="11"/>
      <c r="F59" s="11" t="s">
        <v>452</v>
      </c>
      <c r="G59" s="11"/>
      <c r="H59" s="11" t="s">
        <v>151</v>
      </c>
      <c r="I59" s="7">
        <v>122</v>
      </c>
      <c r="J59" s="7" t="s">
        <v>152</v>
      </c>
      <c r="K59" s="13">
        <v>7083.5</v>
      </c>
      <c r="L59" s="11" t="s">
        <v>153</v>
      </c>
      <c r="M59" s="11" t="s">
        <v>154</v>
      </c>
      <c r="N59" s="15" t="s">
        <v>155</v>
      </c>
      <c r="O59" s="11" t="s">
        <v>156</v>
      </c>
      <c r="P59" s="21"/>
      <c r="Q59" s="11"/>
      <c r="R59" s="11"/>
    </row>
    <row r="60" spans="1:18" s="45" customFormat="1" ht="78" customHeight="1">
      <c r="A60" s="7">
        <v>25</v>
      </c>
      <c r="B60" s="14" t="s">
        <v>157</v>
      </c>
      <c r="C60" s="11" t="s">
        <v>450</v>
      </c>
      <c r="D60" s="12">
        <v>1</v>
      </c>
      <c r="E60" s="11"/>
      <c r="F60" s="11" t="s">
        <v>452</v>
      </c>
      <c r="G60" s="11"/>
      <c r="H60" s="11" t="s">
        <v>158</v>
      </c>
      <c r="I60" s="7">
        <v>27</v>
      </c>
      <c r="J60" s="7" t="s">
        <v>159</v>
      </c>
      <c r="K60" s="20">
        <v>15352.7</v>
      </c>
      <c r="L60" s="11" t="s">
        <v>160</v>
      </c>
      <c r="M60" s="11" t="s">
        <v>26</v>
      </c>
      <c r="N60" s="11" t="s">
        <v>161</v>
      </c>
      <c r="O60" s="11" t="s">
        <v>50</v>
      </c>
      <c r="P60" s="21"/>
      <c r="Q60" s="11"/>
      <c r="R60" s="11"/>
    </row>
    <row r="61" spans="1:18" s="45" customFormat="1" ht="82.5" customHeight="1">
      <c r="A61" s="7">
        <v>26</v>
      </c>
      <c r="B61" s="23" t="s">
        <v>162</v>
      </c>
      <c r="C61" s="11" t="s">
        <v>450</v>
      </c>
      <c r="D61" s="12">
        <v>1</v>
      </c>
      <c r="E61" s="11"/>
      <c r="F61" s="11" t="s">
        <v>452</v>
      </c>
      <c r="G61" s="11"/>
      <c r="H61" s="11" t="s">
        <v>151</v>
      </c>
      <c r="I61" s="75">
        <v>41</v>
      </c>
      <c r="J61" s="75">
        <v>12</v>
      </c>
      <c r="K61" s="20">
        <v>838.2</v>
      </c>
      <c r="L61" s="11" t="s">
        <v>163</v>
      </c>
      <c r="M61" s="22" t="s">
        <v>26</v>
      </c>
      <c r="N61" s="11" t="s">
        <v>149</v>
      </c>
      <c r="O61" s="11" t="s">
        <v>164</v>
      </c>
      <c r="P61" s="21"/>
      <c r="Q61" s="11"/>
      <c r="R61" s="11"/>
    </row>
    <row r="62" spans="1:18" s="45" customFormat="1" ht="72.75" customHeight="1">
      <c r="A62" s="7">
        <v>42</v>
      </c>
      <c r="B62" s="27" t="s">
        <v>228</v>
      </c>
      <c r="C62" s="11" t="s">
        <v>450</v>
      </c>
      <c r="D62" s="12">
        <v>1</v>
      </c>
      <c r="E62" s="11"/>
      <c r="F62" s="11" t="s">
        <v>452</v>
      </c>
      <c r="G62" s="11"/>
      <c r="H62" s="19" t="s">
        <v>229</v>
      </c>
      <c r="I62" s="29"/>
      <c r="J62" s="32"/>
      <c r="K62" s="33">
        <v>6847.5</v>
      </c>
      <c r="L62" s="19" t="s">
        <v>230</v>
      </c>
      <c r="M62" s="19"/>
      <c r="N62" s="35"/>
      <c r="O62" s="19" t="s">
        <v>231</v>
      </c>
      <c r="P62" s="21"/>
      <c r="Q62" s="19"/>
      <c r="R62" s="19"/>
    </row>
    <row r="63" spans="1:18" s="45" customFormat="1" ht="51">
      <c r="A63" s="7">
        <v>45</v>
      </c>
      <c r="B63" s="27" t="s">
        <v>240</v>
      </c>
      <c r="C63" s="11" t="s">
        <v>450</v>
      </c>
      <c r="D63" s="12">
        <v>1</v>
      </c>
      <c r="E63" s="11"/>
      <c r="F63" s="11" t="s">
        <v>452</v>
      </c>
      <c r="G63" s="11"/>
      <c r="H63" s="19" t="s">
        <v>229</v>
      </c>
      <c r="I63" s="29"/>
      <c r="J63" s="32"/>
      <c r="K63" s="33">
        <v>11673.9</v>
      </c>
      <c r="L63" s="19" t="s">
        <v>241</v>
      </c>
      <c r="M63" s="19" t="s">
        <v>26</v>
      </c>
      <c r="N63" s="35"/>
      <c r="O63" s="19" t="s">
        <v>231</v>
      </c>
      <c r="P63" s="21"/>
      <c r="Q63" s="19"/>
      <c r="R63" s="19"/>
    </row>
    <row r="64" spans="1:18" s="45" customFormat="1" ht="38.25">
      <c r="A64" s="53"/>
      <c r="B64" s="52" t="s">
        <v>520</v>
      </c>
      <c r="C64" s="61" t="s">
        <v>529</v>
      </c>
      <c r="D64" s="12">
        <v>1</v>
      </c>
      <c r="E64" s="48" t="s">
        <v>539</v>
      </c>
      <c r="F64" s="11" t="s">
        <v>452</v>
      </c>
      <c r="G64" s="48"/>
      <c r="H64" s="21"/>
      <c r="I64" s="21"/>
      <c r="J64" s="49"/>
      <c r="K64" s="60">
        <v>220000</v>
      </c>
      <c r="L64" s="50"/>
      <c r="M64" s="59"/>
      <c r="N64" s="61" t="s">
        <v>530</v>
      </c>
      <c r="O64" s="62" t="s">
        <v>477</v>
      </c>
      <c r="P64" s="21"/>
      <c r="Q64" s="11"/>
      <c r="R64" s="61" t="s">
        <v>528</v>
      </c>
    </row>
    <row r="65" spans="1:18" s="45" customFormat="1" ht="38.25">
      <c r="A65" s="21"/>
      <c r="B65" s="55" t="s">
        <v>558</v>
      </c>
      <c r="C65" s="59" t="s">
        <v>529</v>
      </c>
      <c r="D65" s="12">
        <v>1</v>
      </c>
      <c r="E65" s="21"/>
      <c r="F65" s="55" t="s">
        <v>452</v>
      </c>
      <c r="G65" s="21"/>
      <c r="H65" s="21"/>
      <c r="I65" s="21"/>
      <c r="J65" s="21"/>
      <c r="K65" s="77"/>
      <c r="L65" s="21"/>
      <c r="M65" s="59" t="s">
        <v>485</v>
      </c>
      <c r="N65" s="59" t="s">
        <v>559</v>
      </c>
      <c r="O65" s="59" t="s">
        <v>553</v>
      </c>
      <c r="P65" s="21">
        <v>2017</v>
      </c>
      <c r="Q65" s="21"/>
      <c r="R65" s="59"/>
    </row>
    <row r="66" spans="1:18" s="45" customFormat="1" ht="51">
      <c r="A66" s="21"/>
      <c r="B66" s="55" t="s">
        <v>560</v>
      </c>
      <c r="C66" s="59" t="s">
        <v>529</v>
      </c>
      <c r="D66" s="12">
        <v>1</v>
      </c>
      <c r="E66" s="21"/>
      <c r="F66" s="55" t="s">
        <v>452</v>
      </c>
      <c r="G66" s="21"/>
      <c r="H66" s="21"/>
      <c r="I66" s="21"/>
      <c r="J66" s="21"/>
      <c r="K66" s="77"/>
      <c r="L66" s="21"/>
      <c r="M66" s="59" t="s">
        <v>474</v>
      </c>
      <c r="N66" s="59" t="s">
        <v>561</v>
      </c>
      <c r="O66" s="59" t="s">
        <v>553</v>
      </c>
      <c r="P66" s="21">
        <v>2017</v>
      </c>
      <c r="Q66" s="21"/>
      <c r="R66" s="59" t="s">
        <v>555</v>
      </c>
    </row>
    <row r="67" spans="1:18" s="45" customFormat="1" ht="51">
      <c r="A67" s="21"/>
      <c r="B67" s="55" t="s">
        <v>562</v>
      </c>
      <c r="C67" s="59" t="s">
        <v>529</v>
      </c>
      <c r="D67" s="12">
        <v>1</v>
      </c>
      <c r="E67" s="21"/>
      <c r="F67" s="55" t="s">
        <v>452</v>
      </c>
      <c r="G67" s="21"/>
      <c r="H67" s="21"/>
      <c r="I67" s="21"/>
      <c r="J67" s="21"/>
      <c r="K67" s="77"/>
      <c r="L67" s="21"/>
      <c r="M67" s="59" t="s">
        <v>485</v>
      </c>
      <c r="N67" s="59"/>
      <c r="O67" s="59" t="s">
        <v>553</v>
      </c>
      <c r="P67" s="21">
        <v>2017</v>
      </c>
      <c r="Q67" s="21"/>
      <c r="R67" s="59"/>
    </row>
    <row r="68" spans="1:18" s="45" customFormat="1" ht="51">
      <c r="A68" s="21"/>
      <c r="B68" s="55" t="s">
        <v>563</v>
      </c>
      <c r="C68" s="59" t="s">
        <v>529</v>
      </c>
      <c r="D68" s="12">
        <v>1</v>
      </c>
      <c r="E68" s="21"/>
      <c r="F68" s="55" t="s">
        <v>452</v>
      </c>
      <c r="G68" s="21"/>
      <c r="H68" s="21"/>
      <c r="I68" s="21"/>
      <c r="J68" s="21"/>
      <c r="K68" s="77"/>
      <c r="L68" s="21"/>
      <c r="M68" s="59" t="s">
        <v>476</v>
      </c>
      <c r="N68" s="59"/>
      <c r="O68" s="59" t="s">
        <v>553</v>
      </c>
      <c r="P68" s="21">
        <v>2017</v>
      </c>
      <c r="Q68" s="21"/>
      <c r="R68" s="59"/>
    </row>
    <row r="69" spans="1:18" s="45" customFormat="1" ht="89.25">
      <c r="A69" s="21"/>
      <c r="B69" s="55" t="s">
        <v>610</v>
      </c>
      <c r="C69" s="59" t="s">
        <v>472</v>
      </c>
      <c r="D69" s="12">
        <v>1</v>
      </c>
      <c r="E69" s="21" t="s">
        <v>518</v>
      </c>
      <c r="F69" s="55" t="s">
        <v>452</v>
      </c>
      <c r="G69" s="21"/>
      <c r="H69" s="21"/>
      <c r="I69" s="21"/>
      <c r="J69" s="21"/>
      <c r="K69" s="77"/>
      <c r="L69" s="21"/>
      <c r="M69" s="59" t="s">
        <v>474</v>
      </c>
      <c r="N69" s="59" t="s">
        <v>473</v>
      </c>
      <c r="O69" s="59" t="s">
        <v>475</v>
      </c>
      <c r="P69" s="21">
        <v>2018</v>
      </c>
      <c r="Q69" s="21"/>
      <c r="R69" s="59"/>
    </row>
    <row r="70" spans="1:18" s="45" customFormat="1" ht="51.75">
      <c r="A70" s="7">
        <v>27</v>
      </c>
      <c r="B70" s="14" t="s">
        <v>165</v>
      </c>
      <c r="C70" s="11" t="s">
        <v>450</v>
      </c>
      <c r="D70" s="12">
        <v>1</v>
      </c>
      <c r="E70" s="11"/>
      <c r="F70" s="11" t="s">
        <v>453</v>
      </c>
      <c r="G70" s="11"/>
      <c r="H70" s="11" t="s">
        <v>166</v>
      </c>
      <c r="I70" s="7">
        <v>1</v>
      </c>
      <c r="J70" s="7">
        <v>19</v>
      </c>
      <c r="K70" s="13">
        <v>5187.2</v>
      </c>
      <c r="L70" s="11" t="s">
        <v>167</v>
      </c>
      <c r="M70" s="11" t="s">
        <v>34</v>
      </c>
      <c r="N70" s="11" t="s">
        <v>168</v>
      </c>
      <c r="O70" s="30" t="s">
        <v>169</v>
      </c>
      <c r="P70" s="21"/>
      <c r="Q70" s="30"/>
      <c r="R70" s="30"/>
    </row>
    <row r="71" spans="1:18" s="45" customFormat="1" ht="51">
      <c r="A71" s="7">
        <v>28</v>
      </c>
      <c r="B71" s="28" t="s">
        <v>170</v>
      </c>
      <c r="C71" s="11" t="s">
        <v>450</v>
      </c>
      <c r="D71" s="12">
        <v>1</v>
      </c>
      <c r="E71" s="11"/>
      <c r="F71" s="11" t="s">
        <v>453</v>
      </c>
      <c r="G71" s="11"/>
      <c r="H71" s="25" t="s">
        <v>171</v>
      </c>
      <c r="I71" s="29">
        <v>11</v>
      </c>
      <c r="J71" s="29">
        <v>1</v>
      </c>
      <c r="K71" s="26">
        <v>186938.6</v>
      </c>
      <c r="L71" s="25" t="s">
        <v>172</v>
      </c>
      <c r="M71" s="19" t="s">
        <v>173</v>
      </c>
      <c r="N71" s="31" t="s">
        <v>174</v>
      </c>
      <c r="O71" s="19" t="s">
        <v>175</v>
      </c>
      <c r="P71" s="21"/>
      <c r="Q71" s="19"/>
      <c r="R71" s="19"/>
    </row>
    <row r="72" spans="1:18" s="45" customFormat="1" ht="38.25">
      <c r="A72" s="7">
        <v>33</v>
      </c>
      <c r="B72" s="28" t="s">
        <v>196</v>
      </c>
      <c r="C72" s="11" t="s">
        <v>450</v>
      </c>
      <c r="D72" s="12">
        <v>1</v>
      </c>
      <c r="E72" s="11"/>
      <c r="F72" s="11" t="s">
        <v>453</v>
      </c>
      <c r="G72" s="11"/>
      <c r="H72" s="19" t="s">
        <v>197</v>
      </c>
      <c r="I72" s="29"/>
      <c r="J72" s="29"/>
      <c r="K72" s="33">
        <v>6272.3</v>
      </c>
      <c r="L72" s="19" t="s">
        <v>198</v>
      </c>
      <c r="M72" s="19" t="s">
        <v>199</v>
      </c>
      <c r="N72" s="19" t="s">
        <v>192</v>
      </c>
      <c r="O72" s="19" t="s">
        <v>92</v>
      </c>
      <c r="P72" s="21"/>
      <c r="Q72" s="19"/>
      <c r="R72" s="19"/>
    </row>
    <row r="73" spans="1:18" s="45" customFormat="1" ht="38.25">
      <c r="A73" s="7">
        <v>34</v>
      </c>
      <c r="B73" s="28" t="s">
        <v>200</v>
      </c>
      <c r="C73" s="11" t="s">
        <v>450</v>
      </c>
      <c r="D73" s="12">
        <v>1</v>
      </c>
      <c r="E73" s="11"/>
      <c r="F73" s="11" t="s">
        <v>453</v>
      </c>
      <c r="G73" s="11"/>
      <c r="H73" s="19" t="s">
        <v>197</v>
      </c>
      <c r="I73" s="29"/>
      <c r="J73" s="29"/>
      <c r="K73" s="33">
        <v>33916</v>
      </c>
      <c r="L73" s="19" t="s">
        <v>201</v>
      </c>
      <c r="M73" s="19" t="s">
        <v>202</v>
      </c>
      <c r="N73" s="19"/>
      <c r="O73" s="19" t="s">
        <v>92</v>
      </c>
      <c r="P73" s="21"/>
      <c r="Q73" s="19"/>
      <c r="R73" s="19"/>
    </row>
    <row r="74" spans="1:18" s="45" customFormat="1" ht="51">
      <c r="A74" s="7">
        <v>36</v>
      </c>
      <c r="B74" s="27" t="s">
        <v>207</v>
      </c>
      <c r="C74" s="11" t="s">
        <v>450</v>
      </c>
      <c r="D74" s="12">
        <v>1</v>
      </c>
      <c r="E74" s="11"/>
      <c r="F74" s="11" t="s">
        <v>453</v>
      </c>
      <c r="G74" s="11"/>
      <c r="H74" s="19" t="s">
        <v>208</v>
      </c>
      <c r="I74" s="29"/>
      <c r="J74" s="29"/>
      <c r="K74" s="33">
        <v>251041.7</v>
      </c>
      <c r="L74" s="19" t="s">
        <v>209</v>
      </c>
      <c r="M74" s="19" t="s">
        <v>26</v>
      </c>
      <c r="N74" s="19" t="s">
        <v>206</v>
      </c>
      <c r="O74" s="19" t="s">
        <v>92</v>
      </c>
      <c r="P74" s="21"/>
      <c r="Q74" s="19"/>
      <c r="R74" s="19"/>
    </row>
    <row r="75" spans="1:18" s="45" customFormat="1" ht="51">
      <c r="A75" s="7">
        <v>37</v>
      </c>
      <c r="B75" s="27" t="s">
        <v>210</v>
      </c>
      <c r="C75" s="11" t="s">
        <v>450</v>
      </c>
      <c r="D75" s="12">
        <v>1</v>
      </c>
      <c r="E75" s="11"/>
      <c r="F75" s="11" t="s">
        <v>453</v>
      </c>
      <c r="G75" s="11"/>
      <c r="H75" s="19" t="s">
        <v>211</v>
      </c>
      <c r="I75" s="29"/>
      <c r="J75" s="29"/>
      <c r="K75" s="33">
        <v>349484</v>
      </c>
      <c r="L75" s="19" t="s">
        <v>212</v>
      </c>
      <c r="M75" s="19" t="s">
        <v>26</v>
      </c>
      <c r="N75" s="19"/>
      <c r="O75" s="19" t="s">
        <v>92</v>
      </c>
      <c r="P75" s="21"/>
      <c r="Q75" s="19"/>
      <c r="R75" s="19"/>
    </row>
    <row r="76" spans="1:18" s="45" customFormat="1" ht="25.5">
      <c r="A76" s="53"/>
      <c r="B76" s="52" t="s">
        <v>523</v>
      </c>
      <c r="C76" s="63"/>
      <c r="D76" s="12">
        <v>1</v>
      </c>
      <c r="E76" s="48" t="s">
        <v>539</v>
      </c>
      <c r="F76" s="11" t="s">
        <v>453</v>
      </c>
      <c r="G76" s="48"/>
      <c r="H76" s="21"/>
      <c r="I76" s="21"/>
      <c r="J76" s="49"/>
      <c r="K76" s="56">
        <v>840000</v>
      </c>
      <c r="L76" s="50"/>
      <c r="M76" s="59"/>
      <c r="N76" s="61" t="s">
        <v>534</v>
      </c>
      <c r="O76" s="62" t="s">
        <v>477</v>
      </c>
      <c r="P76" s="21"/>
      <c r="Q76" s="11"/>
      <c r="R76" s="61" t="s">
        <v>528</v>
      </c>
    </row>
    <row r="77" spans="1:18" s="45" customFormat="1" ht="38.25">
      <c r="A77" s="21"/>
      <c r="B77" s="55" t="s">
        <v>564</v>
      </c>
      <c r="C77" s="59" t="s">
        <v>565</v>
      </c>
      <c r="D77" s="12">
        <v>1</v>
      </c>
      <c r="E77" s="21"/>
      <c r="F77" s="55" t="s">
        <v>453</v>
      </c>
      <c r="G77" s="21"/>
      <c r="H77" s="21"/>
      <c r="I77" s="21"/>
      <c r="J77" s="21"/>
      <c r="K77" s="56">
        <v>83023</v>
      </c>
      <c r="L77" s="21"/>
      <c r="M77" s="59" t="s">
        <v>566</v>
      </c>
      <c r="N77" s="59" t="s">
        <v>542</v>
      </c>
      <c r="O77" s="59" t="s">
        <v>567</v>
      </c>
      <c r="P77" s="21">
        <v>2017</v>
      </c>
      <c r="Q77" s="21"/>
      <c r="R77" s="59" t="s">
        <v>568</v>
      </c>
    </row>
    <row r="78" spans="1:18" s="45" customFormat="1" ht="38.25">
      <c r="A78" s="21"/>
      <c r="B78" s="55" t="s">
        <v>569</v>
      </c>
      <c r="C78" s="59" t="s">
        <v>570</v>
      </c>
      <c r="D78" s="12">
        <v>1</v>
      </c>
      <c r="E78" s="21"/>
      <c r="F78" s="55" t="s">
        <v>453</v>
      </c>
      <c r="G78" s="21"/>
      <c r="H78" s="21"/>
      <c r="I78" s="21"/>
      <c r="J78" s="21"/>
      <c r="K78" s="56">
        <v>10533</v>
      </c>
      <c r="L78" s="21"/>
      <c r="M78" s="59" t="s">
        <v>566</v>
      </c>
      <c r="N78" s="59" t="s">
        <v>571</v>
      </c>
      <c r="O78" s="59" t="s">
        <v>567</v>
      </c>
      <c r="P78" s="21">
        <v>2017</v>
      </c>
      <c r="Q78" s="21"/>
      <c r="R78" s="59"/>
    </row>
    <row r="79" spans="1:18" s="45" customFormat="1" ht="76.5">
      <c r="A79" s="21"/>
      <c r="B79" s="55" t="s">
        <v>572</v>
      </c>
      <c r="C79" s="59" t="s">
        <v>565</v>
      </c>
      <c r="D79" s="12">
        <v>1</v>
      </c>
      <c r="E79" s="21"/>
      <c r="F79" s="55" t="s">
        <v>453</v>
      </c>
      <c r="G79" s="21"/>
      <c r="H79" s="21"/>
      <c r="I79" s="21"/>
      <c r="J79" s="21"/>
      <c r="K79" s="56">
        <v>86229</v>
      </c>
      <c r="L79" s="21"/>
      <c r="M79" s="59" t="s">
        <v>573</v>
      </c>
      <c r="N79" s="59" t="s">
        <v>542</v>
      </c>
      <c r="O79" s="59" t="s">
        <v>567</v>
      </c>
      <c r="P79" s="21">
        <v>2017</v>
      </c>
      <c r="Q79" s="21"/>
      <c r="R79" s="59" t="s">
        <v>574</v>
      </c>
    </row>
    <row r="80" spans="1:18" s="45" customFormat="1" ht="38.25">
      <c r="A80" s="21"/>
      <c r="B80" s="55" t="s">
        <v>575</v>
      </c>
      <c r="C80" s="59" t="s">
        <v>576</v>
      </c>
      <c r="D80" s="12">
        <v>1</v>
      </c>
      <c r="E80" s="21"/>
      <c r="F80" s="55" t="s">
        <v>453</v>
      </c>
      <c r="G80" s="21"/>
      <c r="H80" s="21"/>
      <c r="I80" s="21"/>
      <c r="J80" s="21"/>
      <c r="K80" s="56">
        <v>21801</v>
      </c>
      <c r="L80" s="21"/>
      <c r="M80" s="59" t="s">
        <v>488</v>
      </c>
      <c r="N80" s="59" t="s">
        <v>577</v>
      </c>
      <c r="O80" s="59" t="s">
        <v>567</v>
      </c>
      <c r="P80" s="21">
        <v>2017</v>
      </c>
      <c r="Q80" s="21"/>
      <c r="R80" s="59"/>
    </row>
    <row r="81" spans="1:18" s="45" customFormat="1" ht="127.5">
      <c r="A81" s="7">
        <v>1</v>
      </c>
      <c r="B81" s="14" t="s">
        <v>17</v>
      </c>
      <c r="C81" s="11" t="s">
        <v>450</v>
      </c>
      <c r="D81" s="12">
        <v>1</v>
      </c>
      <c r="E81" s="11"/>
      <c r="F81" s="11" t="s">
        <v>730</v>
      </c>
      <c r="G81" s="11"/>
      <c r="H81" s="11" t="s">
        <v>18</v>
      </c>
      <c r="I81" s="21"/>
      <c r="J81" s="21"/>
      <c r="K81" s="13">
        <v>1096670</v>
      </c>
      <c r="L81" s="11" t="s">
        <v>19</v>
      </c>
      <c r="M81" s="8" t="s">
        <v>20</v>
      </c>
      <c r="N81" s="9" t="s">
        <v>21</v>
      </c>
      <c r="O81" s="10" t="s">
        <v>22</v>
      </c>
      <c r="P81" s="21"/>
      <c r="Q81" s="10"/>
      <c r="R81" s="10"/>
    </row>
    <row r="82" spans="1:18" s="45" customFormat="1" ht="63.75">
      <c r="A82" s="7">
        <v>2</v>
      </c>
      <c r="B82" s="14" t="s">
        <v>23</v>
      </c>
      <c r="C82" s="11" t="s">
        <v>450</v>
      </c>
      <c r="D82" s="12">
        <v>1</v>
      </c>
      <c r="E82" s="11"/>
      <c r="F82" s="11" t="s">
        <v>730</v>
      </c>
      <c r="G82" s="11"/>
      <c r="H82" s="11" t="s">
        <v>24</v>
      </c>
      <c r="I82" s="12">
        <v>68</v>
      </c>
      <c r="J82" s="12">
        <v>11</v>
      </c>
      <c r="K82" s="13">
        <v>1330</v>
      </c>
      <c r="L82" s="14" t="s">
        <v>25</v>
      </c>
      <c r="M82" s="11" t="s">
        <v>26</v>
      </c>
      <c r="N82" s="15" t="s">
        <v>27</v>
      </c>
      <c r="O82" s="15" t="s">
        <v>28</v>
      </c>
      <c r="P82" s="21"/>
      <c r="Q82" s="15"/>
      <c r="R82" s="15"/>
    </row>
    <row r="83" spans="1:18" s="45" customFormat="1" ht="63.75">
      <c r="A83" s="7">
        <v>3</v>
      </c>
      <c r="B83" s="14" t="s">
        <v>29</v>
      </c>
      <c r="C83" s="11" t="s">
        <v>450</v>
      </c>
      <c r="D83" s="12">
        <v>1</v>
      </c>
      <c r="E83" s="11"/>
      <c r="F83" s="11" t="s">
        <v>730</v>
      </c>
      <c r="G83" s="11"/>
      <c r="H83" s="11" t="s">
        <v>30</v>
      </c>
      <c r="I83" s="7" t="s">
        <v>31</v>
      </c>
      <c r="J83" s="7" t="s">
        <v>32</v>
      </c>
      <c r="K83" s="16">
        <v>4315.3999999999996</v>
      </c>
      <c r="L83" s="14" t="s">
        <v>33</v>
      </c>
      <c r="M83" s="11" t="s">
        <v>34</v>
      </c>
      <c r="N83" s="14" t="s">
        <v>35</v>
      </c>
      <c r="O83" s="11" t="s">
        <v>36</v>
      </c>
      <c r="P83" s="21"/>
      <c r="Q83" s="11"/>
      <c r="R83" s="11"/>
    </row>
    <row r="84" spans="1:18" s="45" customFormat="1" ht="89.25">
      <c r="A84" s="7">
        <v>4</v>
      </c>
      <c r="B84" s="14" t="s">
        <v>37</v>
      </c>
      <c r="C84" s="11" t="s">
        <v>450</v>
      </c>
      <c r="D84" s="12">
        <v>1</v>
      </c>
      <c r="E84" s="11"/>
      <c r="F84" s="11" t="s">
        <v>730</v>
      </c>
      <c r="G84" s="11"/>
      <c r="H84" s="11" t="s">
        <v>38</v>
      </c>
      <c r="I84" s="12" t="s">
        <v>39</v>
      </c>
      <c r="J84" s="12" t="s">
        <v>40</v>
      </c>
      <c r="K84" s="16">
        <f>17969-11665.3</f>
        <v>6303.7000000000007</v>
      </c>
      <c r="L84" s="14" t="s">
        <v>41</v>
      </c>
      <c r="M84" s="11" t="s">
        <v>42</v>
      </c>
      <c r="N84" s="17" t="s">
        <v>43</v>
      </c>
      <c r="O84" s="15" t="s">
        <v>44</v>
      </c>
      <c r="P84" s="21"/>
      <c r="Q84" s="15"/>
      <c r="R84" s="15"/>
    </row>
    <row r="85" spans="1:18" s="45" customFormat="1" ht="63.75">
      <c r="A85" s="7">
        <v>5</v>
      </c>
      <c r="B85" s="14" t="s">
        <v>45</v>
      </c>
      <c r="C85" s="11" t="s">
        <v>450</v>
      </c>
      <c r="D85" s="12">
        <v>1</v>
      </c>
      <c r="E85" s="11"/>
      <c r="F85" s="11" t="s">
        <v>730</v>
      </c>
      <c r="G85" s="11"/>
      <c r="H85" s="11" t="s">
        <v>46</v>
      </c>
      <c r="I85" s="12">
        <v>58</v>
      </c>
      <c r="J85" s="12">
        <v>36</v>
      </c>
      <c r="K85" s="18">
        <v>10169.4</v>
      </c>
      <c r="L85" s="14" t="s">
        <v>47</v>
      </c>
      <c r="M85" s="11" t="s">
        <v>48</v>
      </c>
      <c r="N85" s="15" t="s">
        <v>49</v>
      </c>
      <c r="O85" s="11" t="s">
        <v>50</v>
      </c>
      <c r="P85" s="21"/>
      <c r="Q85" s="11"/>
      <c r="R85" s="11"/>
    </row>
    <row r="86" spans="1:18" s="45" customFormat="1" ht="63.75">
      <c r="A86" s="7">
        <v>6</v>
      </c>
      <c r="B86" s="14" t="s">
        <v>51</v>
      </c>
      <c r="C86" s="11" t="s">
        <v>450</v>
      </c>
      <c r="D86" s="12">
        <v>1</v>
      </c>
      <c r="E86" s="11"/>
      <c r="F86" s="11" t="s">
        <v>730</v>
      </c>
      <c r="G86" s="11"/>
      <c r="H86" s="11" t="s">
        <v>52</v>
      </c>
      <c r="I86" s="12" t="s">
        <v>53</v>
      </c>
      <c r="J86" s="12" t="s">
        <v>54</v>
      </c>
      <c r="K86" s="18">
        <v>1980</v>
      </c>
      <c r="L86" s="14" t="s">
        <v>55</v>
      </c>
      <c r="M86" s="11" t="s">
        <v>48</v>
      </c>
      <c r="N86" s="15" t="s">
        <v>56</v>
      </c>
      <c r="O86" s="11" t="s">
        <v>57</v>
      </c>
      <c r="P86" s="21"/>
      <c r="Q86" s="11"/>
      <c r="R86" s="11"/>
    </row>
    <row r="87" spans="1:18" s="45" customFormat="1" ht="63.75">
      <c r="A87" s="7">
        <v>7</v>
      </c>
      <c r="B87" s="27" t="s">
        <v>58</v>
      </c>
      <c r="C87" s="11" t="s">
        <v>450</v>
      </c>
      <c r="D87" s="12">
        <v>1</v>
      </c>
      <c r="E87" s="11"/>
      <c r="F87" s="11" t="s">
        <v>730</v>
      </c>
      <c r="G87" s="11"/>
      <c r="H87" s="11" t="s">
        <v>59</v>
      </c>
      <c r="I87" s="12">
        <v>76</v>
      </c>
      <c r="J87" s="12">
        <v>3</v>
      </c>
      <c r="K87" s="20">
        <v>39386.9</v>
      </c>
      <c r="L87" s="14" t="s">
        <v>60</v>
      </c>
      <c r="M87" s="11" t="s">
        <v>61</v>
      </c>
      <c r="N87" s="15" t="s">
        <v>56</v>
      </c>
      <c r="O87" s="11" t="s">
        <v>57</v>
      </c>
      <c r="P87" s="21"/>
      <c r="Q87" s="11"/>
      <c r="R87" s="11"/>
    </row>
    <row r="88" spans="1:18" s="45" customFormat="1" ht="51">
      <c r="A88" s="7">
        <v>8</v>
      </c>
      <c r="B88" s="14" t="s">
        <v>62</v>
      </c>
      <c r="C88" s="11" t="s">
        <v>450</v>
      </c>
      <c r="D88" s="12">
        <v>1</v>
      </c>
      <c r="E88" s="11"/>
      <c r="F88" s="11" t="s">
        <v>730</v>
      </c>
      <c r="G88" s="11"/>
      <c r="H88" s="11" t="s">
        <v>63</v>
      </c>
      <c r="I88" s="12">
        <v>10</v>
      </c>
      <c r="J88" s="12">
        <v>221</v>
      </c>
      <c r="K88" s="18">
        <v>3104.4</v>
      </c>
      <c r="L88" s="14" t="s">
        <v>64</v>
      </c>
      <c r="M88" s="21" t="s">
        <v>65</v>
      </c>
      <c r="N88" s="15" t="s">
        <v>56</v>
      </c>
      <c r="O88" s="11" t="s">
        <v>66</v>
      </c>
      <c r="P88" s="21"/>
      <c r="Q88" s="11"/>
      <c r="R88" s="11"/>
    </row>
    <row r="89" spans="1:18" s="45" customFormat="1" ht="89.25">
      <c r="A89" s="7">
        <v>9</v>
      </c>
      <c r="B89" s="14" t="s">
        <v>67</v>
      </c>
      <c r="C89" s="11" t="s">
        <v>450</v>
      </c>
      <c r="D89" s="12">
        <v>1</v>
      </c>
      <c r="E89" s="11"/>
      <c r="F89" s="11" t="s">
        <v>730</v>
      </c>
      <c r="G89" s="11"/>
      <c r="H89" s="11" t="s">
        <v>68</v>
      </c>
      <c r="I89" s="12">
        <v>9</v>
      </c>
      <c r="J89" s="12" t="s">
        <v>69</v>
      </c>
      <c r="K89" s="13">
        <v>210.59</v>
      </c>
      <c r="L89" s="14" t="s">
        <v>70</v>
      </c>
      <c r="M89" s="11" t="s">
        <v>71</v>
      </c>
      <c r="N89" s="15" t="s">
        <v>72</v>
      </c>
      <c r="O89" s="11" t="s">
        <v>73</v>
      </c>
      <c r="P89" s="21"/>
      <c r="Q89" s="11"/>
      <c r="R89" s="11"/>
    </row>
    <row r="90" spans="1:18" s="45" customFormat="1" ht="63.75">
      <c r="A90" s="7">
        <v>10</v>
      </c>
      <c r="B90" s="23" t="s">
        <v>74</v>
      </c>
      <c r="C90" s="11" t="s">
        <v>450</v>
      </c>
      <c r="D90" s="12">
        <v>1</v>
      </c>
      <c r="E90" s="11"/>
      <c r="F90" s="11" t="s">
        <v>730</v>
      </c>
      <c r="G90" s="11"/>
      <c r="H90" s="22" t="s">
        <v>75</v>
      </c>
      <c r="I90" s="74" t="s">
        <v>76</v>
      </c>
      <c r="J90" s="74">
        <v>96</v>
      </c>
      <c r="K90" s="18">
        <v>3584.6</v>
      </c>
      <c r="L90" s="23" t="s">
        <v>77</v>
      </c>
      <c r="M90" s="22" t="s">
        <v>78</v>
      </c>
      <c r="N90" s="24" t="s">
        <v>79</v>
      </c>
      <c r="O90" s="22" t="s">
        <v>80</v>
      </c>
      <c r="P90" s="21"/>
      <c r="Q90" s="22"/>
      <c r="R90" s="22"/>
    </row>
    <row r="91" spans="1:18" s="45" customFormat="1" ht="76.5">
      <c r="A91" s="7">
        <v>11</v>
      </c>
      <c r="B91" s="23" t="s">
        <v>81</v>
      </c>
      <c r="C91" s="11" t="s">
        <v>450</v>
      </c>
      <c r="D91" s="12">
        <v>1</v>
      </c>
      <c r="E91" s="11"/>
      <c r="F91" s="11" t="s">
        <v>730</v>
      </c>
      <c r="G91" s="11"/>
      <c r="H91" s="22" t="s">
        <v>82</v>
      </c>
      <c r="I91" s="7" t="s">
        <v>31</v>
      </c>
      <c r="J91" s="7" t="s">
        <v>83</v>
      </c>
      <c r="K91" s="18">
        <v>10367</v>
      </c>
      <c r="L91" s="23" t="s">
        <v>84</v>
      </c>
      <c r="M91" s="22" t="s">
        <v>85</v>
      </c>
      <c r="N91" s="23" t="s">
        <v>86</v>
      </c>
      <c r="O91" s="23" t="s">
        <v>87</v>
      </c>
      <c r="P91" s="21"/>
      <c r="Q91" s="23"/>
      <c r="R91" s="23"/>
    </row>
    <row r="92" spans="1:18" s="45" customFormat="1" ht="38.25">
      <c r="A92" s="7">
        <v>12</v>
      </c>
      <c r="B92" s="28" t="s">
        <v>88</v>
      </c>
      <c r="C92" s="11" t="s">
        <v>450</v>
      </c>
      <c r="D92" s="12">
        <v>1</v>
      </c>
      <c r="E92" s="11"/>
      <c r="F92" s="11" t="s">
        <v>730</v>
      </c>
      <c r="G92" s="11"/>
      <c r="H92" s="25" t="s">
        <v>89</v>
      </c>
      <c r="I92" s="32">
        <v>5</v>
      </c>
      <c r="J92" s="32">
        <v>34</v>
      </c>
      <c r="K92" s="26">
        <v>367</v>
      </c>
      <c r="L92" s="27" t="s">
        <v>90</v>
      </c>
      <c r="M92" s="25" t="s">
        <v>71</v>
      </c>
      <c r="N92" s="28" t="s">
        <v>91</v>
      </c>
      <c r="O92" s="19" t="s">
        <v>92</v>
      </c>
      <c r="P92" s="21"/>
      <c r="Q92" s="19"/>
      <c r="R92" s="19"/>
    </row>
    <row r="93" spans="1:18" s="45" customFormat="1" ht="51">
      <c r="A93" s="7">
        <v>35</v>
      </c>
      <c r="B93" s="27" t="s">
        <v>203</v>
      </c>
      <c r="C93" s="11" t="s">
        <v>450</v>
      </c>
      <c r="D93" s="12">
        <v>1</v>
      </c>
      <c r="E93" s="11" t="s">
        <v>516</v>
      </c>
      <c r="F93" s="11" t="s">
        <v>730</v>
      </c>
      <c r="G93" s="11"/>
      <c r="H93" s="19" t="s">
        <v>204</v>
      </c>
      <c r="I93" s="29"/>
      <c r="J93" s="29"/>
      <c r="K93" s="33">
        <v>2200000</v>
      </c>
      <c r="L93" s="19" t="s">
        <v>205</v>
      </c>
      <c r="M93" s="19" t="s">
        <v>26</v>
      </c>
      <c r="N93" s="19" t="s">
        <v>206</v>
      </c>
      <c r="O93" s="19" t="s">
        <v>457</v>
      </c>
      <c r="P93" s="21"/>
      <c r="Q93" s="19"/>
      <c r="R93" s="19"/>
    </row>
    <row r="94" spans="1:18" s="45" customFormat="1" ht="51">
      <c r="A94" s="7">
        <v>38</v>
      </c>
      <c r="B94" s="27" t="s">
        <v>213</v>
      </c>
      <c r="C94" s="11" t="s">
        <v>450</v>
      </c>
      <c r="D94" s="12">
        <v>1</v>
      </c>
      <c r="E94" s="11"/>
      <c r="F94" s="11" t="s">
        <v>730</v>
      </c>
      <c r="G94" s="11"/>
      <c r="H94" s="19" t="s">
        <v>214</v>
      </c>
      <c r="I94" s="29"/>
      <c r="J94" s="29"/>
      <c r="K94" s="33">
        <v>2545.1999999999998</v>
      </c>
      <c r="L94" s="19" t="s">
        <v>215</v>
      </c>
      <c r="M94" s="19" t="s">
        <v>26</v>
      </c>
      <c r="N94" s="19" t="s">
        <v>206</v>
      </c>
      <c r="O94" s="19" t="s">
        <v>216</v>
      </c>
      <c r="P94" s="21"/>
      <c r="Q94" s="19"/>
      <c r="R94" s="19"/>
    </row>
    <row r="95" spans="1:18" s="45" customFormat="1" ht="51">
      <c r="A95" s="7">
        <v>40</v>
      </c>
      <c r="B95" s="27" t="s">
        <v>221</v>
      </c>
      <c r="C95" s="11" t="s">
        <v>450</v>
      </c>
      <c r="D95" s="12">
        <v>1</v>
      </c>
      <c r="E95" s="11"/>
      <c r="F95" s="11" t="s">
        <v>730</v>
      </c>
      <c r="G95" s="11"/>
      <c r="H95" s="19" t="s">
        <v>222</v>
      </c>
      <c r="I95" s="29" t="s">
        <v>223</v>
      </c>
      <c r="J95" s="32">
        <v>49</v>
      </c>
      <c r="K95" s="33">
        <v>2828.9</v>
      </c>
      <c r="L95" s="19" t="s">
        <v>219</v>
      </c>
      <c r="M95" s="21" t="s">
        <v>65</v>
      </c>
      <c r="N95" s="19" t="s">
        <v>224</v>
      </c>
      <c r="O95" s="19" t="s">
        <v>225</v>
      </c>
      <c r="P95" s="21"/>
      <c r="Q95" s="19"/>
      <c r="R95" s="19"/>
    </row>
    <row r="96" spans="1:18" s="45" customFormat="1" ht="51">
      <c r="A96" s="7">
        <v>43</v>
      </c>
      <c r="B96" s="27" t="s">
        <v>232</v>
      </c>
      <c r="C96" s="11" t="s">
        <v>450</v>
      </c>
      <c r="D96" s="12">
        <v>1</v>
      </c>
      <c r="E96" s="11"/>
      <c r="F96" s="11" t="s">
        <v>730</v>
      </c>
      <c r="G96" s="11"/>
      <c r="H96" s="19" t="s">
        <v>233</v>
      </c>
      <c r="I96" s="29"/>
      <c r="J96" s="32"/>
      <c r="K96" s="33">
        <v>275.2</v>
      </c>
      <c r="L96" s="19" t="s">
        <v>234</v>
      </c>
      <c r="M96" s="19" t="s">
        <v>26</v>
      </c>
      <c r="N96" s="34" t="s">
        <v>235</v>
      </c>
      <c r="O96" s="19" t="s">
        <v>231</v>
      </c>
      <c r="P96" s="21"/>
      <c r="Q96" s="19"/>
      <c r="R96" s="19"/>
    </row>
    <row r="97" spans="1:18" s="45" customFormat="1" ht="51">
      <c r="A97" s="7">
        <v>45</v>
      </c>
      <c r="B97" s="27" t="s">
        <v>467</v>
      </c>
      <c r="C97" s="57" t="s">
        <v>468</v>
      </c>
      <c r="D97" s="12">
        <v>1</v>
      </c>
      <c r="E97" s="11" t="s">
        <v>516</v>
      </c>
      <c r="F97" s="11" t="s">
        <v>730</v>
      </c>
      <c r="G97" s="11"/>
      <c r="H97" s="57" t="s">
        <v>517</v>
      </c>
      <c r="I97" s="29"/>
      <c r="J97" s="32"/>
      <c r="K97" s="56">
        <f>2973000-440000</f>
        <v>2533000</v>
      </c>
      <c r="L97" s="19"/>
      <c r="M97" s="12" t="s">
        <v>465</v>
      </c>
      <c r="N97" s="55" t="s">
        <v>469</v>
      </c>
      <c r="O97" s="54" t="s">
        <v>470</v>
      </c>
      <c r="P97" s="21"/>
      <c r="Q97" s="19"/>
      <c r="R97" s="58" t="s">
        <v>471</v>
      </c>
    </row>
    <row r="98" spans="1:18" s="45" customFormat="1" ht="63.75">
      <c r="A98" s="53"/>
      <c r="B98" s="52" t="s">
        <v>525</v>
      </c>
      <c r="C98" s="63"/>
      <c r="D98" s="12">
        <v>1</v>
      </c>
      <c r="E98" s="48" t="s">
        <v>539</v>
      </c>
      <c r="F98" s="11" t="s">
        <v>730</v>
      </c>
      <c r="G98" s="48"/>
      <c r="H98" s="21"/>
      <c r="I98" s="21"/>
      <c r="J98" s="49"/>
      <c r="K98" s="56">
        <v>1200000</v>
      </c>
      <c r="L98" s="50"/>
      <c r="M98" s="59"/>
      <c r="N98" s="61" t="s">
        <v>537</v>
      </c>
      <c r="O98" s="62" t="s">
        <v>538</v>
      </c>
      <c r="P98" s="21"/>
      <c r="Q98" s="11"/>
      <c r="R98" s="61" t="s">
        <v>528</v>
      </c>
    </row>
    <row r="99" spans="1:18" s="45" customFormat="1" ht="63.75">
      <c r="A99" s="7">
        <v>29</v>
      </c>
      <c r="B99" s="14" t="s">
        <v>176</v>
      </c>
      <c r="C99" s="11" t="s">
        <v>450</v>
      </c>
      <c r="D99" s="12">
        <v>1</v>
      </c>
      <c r="E99" s="11"/>
      <c r="F99" s="11" t="s">
        <v>454</v>
      </c>
      <c r="G99" s="11"/>
      <c r="H99" s="11" t="s">
        <v>177</v>
      </c>
      <c r="I99" s="7">
        <v>15</v>
      </c>
      <c r="J99" s="7" t="s">
        <v>178</v>
      </c>
      <c r="K99" s="18">
        <v>2689.5</v>
      </c>
      <c r="L99" s="11" t="s">
        <v>179</v>
      </c>
      <c r="M99" s="11" t="s">
        <v>180</v>
      </c>
      <c r="N99" s="11" t="s">
        <v>181</v>
      </c>
      <c r="O99" s="11" t="s">
        <v>182</v>
      </c>
      <c r="P99" s="21"/>
      <c r="Q99" s="11"/>
      <c r="R99" s="11"/>
    </row>
    <row r="100" spans="1:18" s="45" customFormat="1" ht="51">
      <c r="A100" s="7">
        <v>32</v>
      </c>
      <c r="B100" s="28" t="s">
        <v>193</v>
      </c>
      <c r="C100" s="11" t="s">
        <v>450</v>
      </c>
      <c r="D100" s="12">
        <v>1</v>
      </c>
      <c r="E100" s="11" t="s">
        <v>518</v>
      </c>
      <c r="F100" s="11" t="s">
        <v>454</v>
      </c>
      <c r="G100" s="11"/>
      <c r="H100" s="19" t="s">
        <v>194</v>
      </c>
      <c r="I100" s="29"/>
      <c r="J100" s="29"/>
      <c r="K100" s="33">
        <v>189581.6</v>
      </c>
      <c r="L100" s="19" t="s">
        <v>195</v>
      </c>
      <c r="M100" s="19" t="s">
        <v>26</v>
      </c>
      <c r="N100" s="19" t="s">
        <v>192</v>
      </c>
      <c r="O100" s="19" t="s">
        <v>92</v>
      </c>
      <c r="P100" s="21"/>
      <c r="Q100" s="19"/>
      <c r="R100" s="19"/>
    </row>
    <row r="101" spans="1:18" s="45" customFormat="1" ht="38.25">
      <c r="A101" s="53" t="s">
        <v>466</v>
      </c>
      <c r="B101" s="55" t="s">
        <v>399</v>
      </c>
      <c r="C101" s="59" t="s">
        <v>478</v>
      </c>
      <c r="D101" s="12">
        <v>1</v>
      </c>
      <c r="E101" s="11" t="s">
        <v>518</v>
      </c>
      <c r="F101" s="11" t="s">
        <v>454</v>
      </c>
      <c r="G101" s="11"/>
      <c r="H101" s="11" t="s">
        <v>454</v>
      </c>
      <c r="I101" s="29"/>
      <c r="J101" s="32"/>
      <c r="K101" s="76">
        <v>52000</v>
      </c>
      <c r="L101" s="19"/>
      <c r="M101" s="59" t="s">
        <v>474</v>
      </c>
      <c r="N101" s="59" t="s">
        <v>479</v>
      </c>
      <c r="O101" s="59" t="s">
        <v>480</v>
      </c>
      <c r="P101" s="21"/>
      <c r="Q101" s="19"/>
      <c r="R101" s="58"/>
    </row>
    <row r="102" spans="1:18" s="45" customFormat="1" ht="51">
      <c r="A102" s="53" t="s">
        <v>481</v>
      </c>
      <c r="B102" s="55" t="s">
        <v>482</v>
      </c>
      <c r="C102" s="59" t="s">
        <v>483</v>
      </c>
      <c r="D102" s="12">
        <v>1</v>
      </c>
      <c r="E102" s="11" t="s">
        <v>518</v>
      </c>
      <c r="F102" s="11" t="s">
        <v>454</v>
      </c>
      <c r="G102" s="11"/>
      <c r="H102" s="11" t="s">
        <v>454</v>
      </c>
      <c r="I102" s="29"/>
      <c r="J102" s="32"/>
      <c r="K102" s="76">
        <v>110000</v>
      </c>
      <c r="L102" s="19"/>
      <c r="M102" s="59" t="s">
        <v>485</v>
      </c>
      <c r="N102" s="59" t="s">
        <v>484</v>
      </c>
      <c r="O102" s="59" t="s">
        <v>480</v>
      </c>
      <c r="P102" s="21"/>
      <c r="Q102" s="19"/>
      <c r="R102" s="58"/>
    </row>
    <row r="103" spans="1:18" s="45" customFormat="1" ht="51">
      <c r="A103" s="53" t="s">
        <v>356</v>
      </c>
      <c r="B103" s="55" t="s">
        <v>486</v>
      </c>
      <c r="C103" s="59" t="s">
        <v>483</v>
      </c>
      <c r="D103" s="12">
        <v>1</v>
      </c>
      <c r="E103" s="11" t="s">
        <v>518</v>
      </c>
      <c r="F103" s="11" t="s">
        <v>454</v>
      </c>
      <c r="G103" s="11"/>
      <c r="H103" s="11" t="s">
        <v>454</v>
      </c>
      <c r="I103" s="29"/>
      <c r="J103" s="32"/>
      <c r="K103" s="76">
        <v>100000</v>
      </c>
      <c r="L103" s="19"/>
      <c r="M103" s="59" t="s">
        <v>488</v>
      </c>
      <c r="N103" s="59" t="s">
        <v>487</v>
      </c>
      <c r="O103" s="59" t="s">
        <v>480</v>
      </c>
      <c r="P103" s="21"/>
      <c r="Q103" s="19"/>
      <c r="R103" s="59" t="s">
        <v>489</v>
      </c>
    </row>
    <row r="104" spans="1:18" s="45" customFormat="1" ht="38.25">
      <c r="A104" s="53" t="s">
        <v>490</v>
      </c>
      <c r="B104" s="55" t="s">
        <v>491</v>
      </c>
      <c r="C104" s="59" t="s">
        <v>483</v>
      </c>
      <c r="D104" s="12">
        <v>1</v>
      </c>
      <c r="E104" s="11" t="s">
        <v>518</v>
      </c>
      <c r="F104" s="11" t="s">
        <v>454</v>
      </c>
      <c r="G104" s="11"/>
      <c r="H104" s="11" t="s">
        <v>454</v>
      </c>
      <c r="I104" s="29"/>
      <c r="J104" s="32"/>
      <c r="K104" s="76">
        <v>126000</v>
      </c>
      <c r="L104" s="19"/>
      <c r="M104" s="59" t="s">
        <v>474</v>
      </c>
      <c r="N104" s="59" t="s">
        <v>492</v>
      </c>
      <c r="O104" s="59"/>
      <c r="P104" s="21"/>
      <c r="Q104" s="19"/>
      <c r="R104" s="58"/>
    </row>
    <row r="105" spans="1:18" s="45" customFormat="1" ht="25.5">
      <c r="A105" s="53"/>
      <c r="B105" s="52" t="s">
        <v>521</v>
      </c>
      <c r="C105" s="61" t="s">
        <v>483</v>
      </c>
      <c r="D105" s="12">
        <v>1</v>
      </c>
      <c r="E105" s="48" t="s">
        <v>539</v>
      </c>
      <c r="F105" s="11" t="s">
        <v>454</v>
      </c>
      <c r="G105" s="48"/>
      <c r="H105" s="21"/>
      <c r="I105" s="21"/>
      <c r="J105" s="49"/>
      <c r="K105" s="60">
        <v>400000</v>
      </c>
      <c r="L105" s="50"/>
      <c r="M105" s="59"/>
      <c r="N105" s="61" t="s">
        <v>531</v>
      </c>
      <c r="O105" s="62" t="s">
        <v>477</v>
      </c>
      <c r="P105" s="21"/>
      <c r="Q105" s="11"/>
      <c r="R105" s="61" t="s">
        <v>528</v>
      </c>
    </row>
    <row r="106" spans="1:18" s="45" customFormat="1" ht="38.25">
      <c r="A106" s="21"/>
      <c r="B106" s="55" t="s">
        <v>611</v>
      </c>
      <c r="C106" s="59" t="s">
        <v>478</v>
      </c>
      <c r="D106" s="12">
        <v>1</v>
      </c>
      <c r="E106" s="21"/>
      <c r="F106" s="55" t="s">
        <v>454</v>
      </c>
      <c r="G106" s="21"/>
      <c r="H106" s="21"/>
      <c r="I106" s="21"/>
      <c r="J106" s="21"/>
      <c r="K106" s="56">
        <v>52000</v>
      </c>
      <c r="L106" s="21"/>
      <c r="M106" s="59" t="s">
        <v>474</v>
      </c>
      <c r="N106" s="59" t="s">
        <v>479</v>
      </c>
      <c r="O106" s="59" t="s">
        <v>480</v>
      </c>
      <c r="P106" s="21">
        <v>2018</v>
      </c>
      <c r="Q106" s="21"/>
      <c r="R106" s="59"/>
    </row>
    <row r="107" spans="1:18" s="45" customFormat="1" ht="51">
      <c r="A107" s="21"/>
      <c r="B107" s="55" t="s">
        <v>612</v>
      </c>
      <c r="C107" s="59" t="s">
        <v>483</v>
      </c>
      <c r="D107" s="12">
        <v>1</v>
      </c>
      <c r="E107" s="21"/>
      <c r="F107" s="55" t="s">
        <v>454</v>
      </c>
      <c r="G107" s="21"/>
      <c r="H107" s="21"/>
      <c r="I107" s="21"/>
      <c r="J107" s="21"/>
      <c r="K107" s="56">
        <v>110000</v>
      </c>
      <c r="L107" s="21"/>
      <c r="M107" s="59" t="s">
        <v>485</v>
      </c>
      <c r="N107" s="59" t="s">
        <v>484</v>
      </c>
      <c r="O107" s="59" t="s">
        <v>480</v>
      </c>
      <c r="P107" s="21">
        <v>2018</v>
      </c>
      <c r="Q107" s="21"/>
      <c r="R107" s="59"/>
    </row>
    <row r="108" spans="1:18" s="45" customFormat="1" ht="51">
      <c r="A108" s="21"/>
      <c r="B108" s="55" t="s">
        <v>613</v>
      </c>
      <c r="C108" s="59" t="s">
        <v>483</v>
      </c>
      <c r="D108" s="12">
        <v>1</v>
      </c>
      <c r="E108" s="21"/>
      <c r="F108" s="55" t="s">
        <v>454</v>
      </c>
      <c r="G108" s="21"/>
      <c r="H108" s="21"/>
      <c r="I108" s="21"/>
      <c r="J108" s="21"/>
      <c r="K108" s="56">
        <v>100000</v>
      </c>
      <c r="L108" s="21"/>
      <c r="M108" s="59" t="s">
        <v>488</v>
      </c>
      <c r="N108" s="59" t="s">
        <v>487</v>
      </c>
      <c r="O108" s="59" t="s">
        <v>480</v>
      </c>
      <c r="P108" s="21">
        <v>2018</v>
      </c>
      <c r="Q108" s="21"/>
      <c r="R108" s="59" t="s">
        <v>489</v>
      </c>
    </row>
    <row r="109" spans="1:18" s="45" customFormat="1" ht="38.25">
      <c r="A109" s="21"/>
      <c r="B109" s="55" t="s">
        <v>614</v>
      </c>
      <c r="C109" s="59" t="s">
        <v>483</v>
      </c>
      <c r="D109" s="12">
        <v>1</v>
      </c>
      <c r="E109" s="21"/>
      <c r="F109" s="55" t="s">
        <v>454</v>
      </c>
      <c r="G109" s="21"/>
      <c r="H109" s="21"/>
      <c r="I109" s="21"/>
      <c r="J109" s="21"/>
      <c r="K109" s="56">
        <v>126000</v>
      </c>
      <c r="L109" s="21"/>
      <c r="M109" s="59" t="s">
        <v>474</v>
      </c>
      <c r="N109" s="59" t="s">
        <v>492</v>
      </c>
      <c r="O109" s="59"/>
      <c r="P109" s="21">
        <v>2018</v>
      </c>
      <c r="Q109" s="21"/>
      <c r="R109" s="59"/>
    </row>
    <row r="110" spans="1:18" s="45" customFormat="1" ht="38.25">
      <c r="A110" s="21"/>
      <c r="B110" s="55" t="s">
        <v>615</v>
      </c>
      <c r="C110" s="59" t="s">
        <v>494</v>
      </c>
      <c r="D110" s="12">
        <v>1</v>
      </c>
      <c r="E110" s="21"/>
      <c r="F110" s="55" t="s">
        <v>454</v>
      </c>
      <c r="G110" s="21"/>
      <c r="H110" s="21"/>
      <c r="I110" s="21"/>
      <c r="J110" s="21"/>
      <c r="K110" s="56">
        <v>5350000</v>
      </c>
      <c r="L110" s="21"/>
      <c r="M110" s="59" t="s">
        <v>474</v>
      </c>
      <c r="N110" s="59" t="s">
        <v>495</v>
      </c>
      <c r="O110" s="59" t="s">
        <v>480</v>
      </c>
      <c r="P110" s="21">
        <v>2018</v>
      </c>
      <c r="Q110" s="21"/>
      <c r="R110" s="59"/>
    </row>
    <row r="111" spans="1:18" s="45" customFormat="1" ht="25.5">
      <c r="A111" s="21"/>
      <c r="B111" s="64" t="s">
        <v>616</v>
      </c>
      <c r="C111" s="59" t="s">
        <v>478</v>
      </c>
      <c r="D111" s="12">
        <v>1</v>
      </c>
      <c r="E111" s="21"/>
      <c r="F111" s="55" t="s">
        <v>454</v>
      </c>
      <c r="G111" s="21"/>
      <c r="H111" s="21"/>
      <c r="I111" s="21"/>
      <c r="J111" s="21"/>
      <c r="K111" s="65">
        <v>784</v>
      </c>
      <c r="L111" s="21"/>
      <c r="M111" s="66" t="s">
        <v>593</v>
      </c>
      <c r="N111" s="66" t="s">
        <v>617</v>
      </c>
      <c r="O111" s="67" t="s">
        <v>618</v>
      </c>
      <c r="P111" s="21">
        <v>2018</v>
      </c>
      <c r="Q111" s="21"/>
      <c r="R111" s="69" t="s">
        <v>619</v>
      </c>
    </row>
    <row r="112" spans="1:18" s="45" customFormat="1" ht="25.5">
      <c r="A112" s="21"/>
      <c r="B112" s="64" t="s">
        <v>620</v>
      </c>
      <c r="C112" s="59" t="s">
        <v>478</v>
      </c>
      <c r="D112" s="12">
        <v>1</v>
      </c>
      <c r="E112" s="21"/>
      <c r="F112" s="55" t="s">
        <v>454</v>
      </c>
      <c r="G112" s="21"/>
      <c r="H112" s="21"/>
      <c r="I112" s="21"/>
      <c r="J112" s="21"/>
      <c r="K112" s="65">
        <v>223</v>
      </c>
      <c r="L112" s="21"/>
      <c r="M112" s="66" t="s">
        <v>622</v>
      </c>
      <c r="N112" s="66" t="s">
        <v>621</v>
      </c>
      <c r="O112" s="67" t="s">
        <v>623</v>
      </c>
      <c r="P112" s="21">
        <v>2018</v>
      </c>
      <c r="Q112" s="21"/>
      <c r="R112" s="66" t="s">
        <v>624</v>
      </c>
    </row>
    <row r="113" spans="1:18" s="45" customFormat="1" ht="25.5">
      <c r="A113" s="21"/>
      <c r="B113" s="64" t="s">
        <v>625</v>
      </c>
      <c r="C113" s="59" t="s">
        <v>478</v>
      </c>
      <c r="D113" s="12">
        <v>1</v>
      </c>
      <c r="E113" s="21"/>
      <c r="F113" s="55" t="s">
        <v>454</v>
      </c>
      <c r="G113" s="21"/>
      <c r="H113" s="21"/>
      <c r="I113" s="21"/>
      <c r="J113" s="21"/>
      <c r="K113" s="65">
        <v>1337</v>
      </c>
      <c r="L113" s="21"/>
      <c r="M113" s="66" t="s">
        <v>593</v>
      </c>
      <c r="N113" s="66" t="s">
        <v>626</v>
      </c>
      <c r="O113" s="67" t="s">
        <v>618</v>
      </c>
      <c r="P113" s="21">
        <v>2018</v>
      </c>
      <c r="Q113" s="21"/>
      <c r="R113" s="69" t="s">
        <v>627</v>
      </c>
    </row>
    <row r="114" spans="1:18" s="45" customFormat="1" ht="38.25">
      <c r="A114" s="21"/>
      <c r="B114" s="64" t="s">
        <v>628</v>
      </c>
      <c r="C114" s="59" t="s">
        <v>478</v>
      </c>
      <c r="D114" s="12">
        <v>1</v>
      </c>
      <c r="E114" s="21"/>
      <c r="F114" s="55" t="s">
        <v>454</v>
      </c>
      <c r="G114" s="21"/>
      <c r="H114" s="21"/>
      <c r="I114" s="21"/>
      <c r="J114" s="21"/>
      <c r="K114" s="65">
        <v>14237</v>
      </c>
      <c r="L114" s="21"/>
      <c r="M114" s="68" t="s">
        <v>488</v>
      </c>
      <c r="N114" s="68" t="s">
        <v>192</v>
      </c>
      <c r="O114" s="67" t="s">
        <v>623</v>
      </c>
      <c r="P114" s="21">
        <v>2018</v>
      </c>
      <c r="Q114" s="21"/>
      <c r="R114" s="69" t="s">
        <v>629</v>
      </c>
    </row>
    <row r="115" spans="1:18" s="45" customFormat="1" ht="38.25">
      <c r="A115" s="21"/>
      <c r="B115" s="64" t="s">
        <v>630</v>
      </c>
      <c r="C115" s="59" t="s">
        <v>478</v>
      </c>
      <c r="D115" s="12">
        <v>1</v>
      </c>
      <c r="E115" s="21"/>
      <c r="F115" s="55" t="s">
        <v>454</v>
      </c>
      <c r="G115" s="21"/>
      <c r="H115" s="21"/>
      <c r="I115" s="21"/>
      <c r="J115" s="21"/>
      <c r="K115" s="65">
        <v>3091</v>
      </c>
      <c r="L115" s="21"/>
      <c r="M115" s="66" t="s">
        <v>547</v>
      </c>
      <c r="N115" s="68" t="s">
        <v>631</v>
      </c>
      <c r="O115" s="69" t="s">
        <v>632</v>
      </c>
      <c r="P115" s="21">
        <v>2018</v>
      </c>
      <c r="Q115" s="21"/>
      <c r="R115" s="66" t="s">
        <v>633</v>
      </c>
    </row>
    <row r="116" spans="1:18" s="45" customFormat="1" ht="25.5">
      <c r="A116" s="21"/>
      <c r="B116" s="73" t="s">
        <v>634</v>
      </c>
      <c r="C116" s="59" t="s">
        <v>478</v>
      </c>
      <c r="D116" s="12">
        <v>1</v>
      </c>
      <c r="E116" s="21"/>
      <c r="F116" s="55" t="s">
        <v>454</v>
      </c>
      <c r="G116" s="21"/>
      <c r="H116" s="21"/>
      <c r="I116" s="21"/>
      <c r="J116" s="21"/>
      <c r="K116" s="70">
        <v>63000</v>
      </c>
      <c r="L116" s="21"/>
      <c r="M116" s="66" t="s">
        <v>547</v>
      </c>
      <c r="N116" s="78" t="s">
        <v>635</v>
      </c>
      <c r="O116" s="69" t="s">
        <v>632</v>
      </c>
      <c r="P116" s="21">
        <v>2018</v>
      </c>
      <c r="Q116" s="21"/>
      <c r="R116" s="59"/>
    </row>
    <row r="117" spans="1:18" s="45" customFormat="1" ht="25.5">
      <c r="A117" s="21"/>
      <c r="B117" s="73" t="s">
        <v>636</v>
      </c>
      <c r="C117" s="59" t="s">
        <v>478</v>
      </c>
      <c r="D117" s="12">
        <v>1</v>
      </c>
      <c r="E117" s="21"/>
      <c r="F117" s="55" t="s">
        <v>454</v>
      </c>
      <c r="G117" s="21"/>
      <c r="H117" s="21"/>
      <c r="I117" s="21"/>
      <c r="J117" s="21"/>
      <c r="K117" s="70">
        <v>100000</v>
      </c>
      <c r="L117" s="21"/>
      <c r="M117" s="78" t="s">
        <v>638</v>
      </c>
      <c r="N117" s="78" t="s">
        <v>637</v>
      </c>
      <c r="O117" s="69" t="s">
        <v>632</v>
      </c>
      <c r="P117" s="21">
        <v>2018</v>
      </c>
      <c r="Q117" s="21"/>
      <c r="R117" s="59"/>
    </row>
    <row r="118" spans="1:18" s="45" customFormat="1" ht="25.5">
      <c r="A118" s="21"/>
      <c r="B118" s="64" t="s">
        <v>639</v>
      </c>
      <c r="C118" s="59" t="s">
        <v>640</v>
      </c>
      <c r="D118" s="12">
        <v>1</v>
      </c>
      <c r="E118" s="21"/>
      <c r="F118" s="55" t="s">
        <v>454</v>
      </c>
      <c r="G118" s="21"/>
      <c r="H118" s="21"/>
      <c r="I118" s="21"/>
      <c r="J118" s="21"/>
      <c r="K118" s="71">
        <v>13908</v>
      </c>
      <c r="L118" s="21"/>
      <c r="M118" s="66" t="s">
        <v>547</v>
      </c>
      <c r="N118" s="69" t="s">
        <v>192</v>
      </c>
      <c r="O118" s="69" t="s">
        <v>623</v>
      </c>
      <c r="P118" s="21">
        <v>2018</v>
      </c>
      <c r="Q118" s="21"/>
      <c r="R118" s="69" t="s">
        <v>641</v>
      </c>
    </row>
    <row r="119" spans="1:18" s="45" customFormat="1" ht="25.5">
      <c r="A119" s="21"/>
      <c r="B119" s="72"/>
      <c r="C119" s="59" t="s">
        <v>640</v>
      </c>
      <c r="D119" s="12">
        <v>1</v>
      </c>
      <c r="E119" s="21"/>
      <c r="F119" s="55" t="s">
        <v>454</v>
      </c>
      <c r="G119" s="21"/>
      <c r="H119" s="21"/>
      <c r="I119" s="21"/>
      <c r="J119" s="21"/>
      <c r="K119" s="71">
        <v>2126</v>
      </c>
      <c r="L119" s="21"/>
      <c r="M119" s="66" t="s">
        <v>547</v>
      </c>
      <c r="N119" s="69" t="s">
        <v>192</v>
      </c>
      <c r="O119" s="69" t="s">
        <v>623</v>
      </c>
      <c r="P119" s="21"/>
      <c r="Q119" s="21"/>
      <c r="R119" s="69"/>
    </row>
    <row r="120" spans="1:18" s="45" customFormat="1" ht="25.5">
      <c r="A120" s="21"/>
      <c r="B120" s="72"/>
      <c r="C120" s="59" t="s">
        <v>640</v>
      </c>
      <c r="D120" s="12">
        <v>1</v>
      </c>
      <c r="E120" s="21"/>
      <c r="F120" s="55" t="s">
        <v>454</v>
      </c>
      <c r="G120" s="21"/>
      <c r="H120" s="21"/>
      <c r="I120" s="21"/>
      <c r="J120" s="21"/>
      <c r="K120" s="71">
        <v>3323</v>
      </c>
      <c r="L120" s="21"/>
      <c r="M120" s="66" t="s">
        <v>547</v>
      </c>
      <c r="N120" s="69" t="s">
        <v>192</v>
      </c>
      <c r="O120" s="69" t="s">
        <v>623</v>
      </c>
      <c r="P120" s="21"/>
      <c r="Q120" s="21"/>
      <c r="R120" s="69"/>
    </row>
    <row r="121" spans="1:18" s="45" customFormat="1" ht="25.5">
      <c r="A121" s="21"/>
      <c r="B121" s="72"/>
      <c r="C121" s="59" t="s">
        <v>640</v>
      </c>
      <c r="D121" s="12">
        <v>1</v>
      </c>
      <c r="E121" s="21"/>
      <c r="F121" s="55" t="s">
        <v>454</v>
      </c>
      <c r="G121" s="21"/>
      <c r="H121" s="21"/>
      <c r="I121" s="21"/>
      <c r="J121" s="21"/>
      <c r="K121" s="71">
        <v>2738</v>
      </c>
      <c r="L121" s="21"/>
      <c r="M121" s="66" t="s">
        <v>547</v>
      </c>
      <c r="N121" s="69" t="s">
        <v>192</v>
      </c>
      <c r="O121" s="69" t="s">
        <v>623</v>
      </c>
      <c r="P121" s="21"/>
      <c r="Q121" s="21"/>
      <c r="R121" s="69"/>
    </row>
    <row r="122" spans="1:18" s="45" customFormat="1" ht="25.5">
      <c r="A122" s="21"/>
      <c r="B122" s="64" t="s">
        <v>642</v>
      </c>
      <c r="C122" s="59" t="s">
        <v>640</v>
      </c>
      <c r="D122" s="12">
        <v>1</v>
      </c>
      <c r="E122" s="21"/>
      <c r="F122" s="55" t="s">
        <v>454</v>
      </c>
      <c r="G122" s="21"/>
      <c r="H122" s="21"/>
      <c r="I122" s="21"/>
      <c r="J122" s="21"/>
      <c r="K122" s="71">
        <v>171.1</v>
      </c>
      <c r="L122" s="21"/>
      <c r="M122" s="69" t="s">
        <v>622</v>
      </c>
      <c r="N122" s="67" t="s">
        <v>542</v>
      </c>
      <c r="O122" s="67" t="s">
        <v>544</v>
      </c>
      <c r="P122" s="21">
        <v>2018</v>
      </c>
      <c r="Q122" s="21"/>
      <c r="R122" s="69" t="s">
        <v>643</v>
      </c>
    </row>
    <row r="123" spans="1:18" s="45" customFormat="1" ht="25.5">
      <c r="A123" s="21"/>
      <c r="B123" s="72"/>
      <c r="C123" s="59" t="s">
        <v>640</v>
      </c>
      <c r="D123" s="12">
        <v>1</v>
      </c>
      <c r="E123" s="21"/>
      <c r="F123" s="55" t="s">
        <v>454</v>
      </c>
      <c r="G123" s="21"/>
      <c r="H123" s="21"/>
      <c r="I123" s="21"/>
      <c r="J123" s="21"/>
      <c r="K123" s="71">
        <v>390.6</v>
      </c>
      <c r="L123" s="21"/>
      <c r="M123" s="69" t="s">
        <v>622</v>
      </c>
      <c r="N123" s="67" t="s">
        <v>542</v>
      </c>
      <c r="O123" s="67" t="s">
        <v>544</v>
      </c>
      <c r="P123" s="21"/>
      <c r="Q123" s="21"/>
      <c r="R123" s="69"/>
    </row>
    <row r="124" spans="1:18" s="45" customFormat="1" ht="25.5">
      <c r="A124" s="21"/>
      <c r="B124" s="64" t="s">
        <v>644</v>
      </c>
      <c r="C124" s="59" t="s">
        <v>640</v>
      </c>
      <c r="D124" s="12">
        <v>1</v>
      </c>
      <c r="E124" s="21"/>
      <c r="F124" s="55" t="s">
        <v>454</v>
      </c>
      <c r="G124" s="21"/>
      <c r="H124" s="21"/>
      <c r="I124" s="21"/>
      <c r="J124" s="21"/>
      <c r="K124" s="71">
        <v>1200</v>
      </c>
      <c r="L124" s="21"/>
      <c r="M124" s="67" t="s">
        <v>646</v>
      </c>
      <c r="N124" s="67" t="s">
        <v>645</v>
      </c>
      <c r="O124" s="67" t="s">
        <v>647</v>
      </c>
      <c r="P124" s="21">
        <v>2018</v>
      </c>
      <c r="Q124" s="21"/>
      <c r="R124" s="69" t="s">
        <v>648</v>
      </c>
    </row>
    <row r="125" spans="1:18" s="45" customFormat="1" ht="25.5">
      <c r="A125" s="21"/>
      <c r="B125" s="64" t="s">
        <v>649</v>
      </c>
      <c r="C125" s="59" t="s">
        <v>640</v>
      </c>
      <c r="D125" s="12">
        <v>1</v>
      </c>
      <c r="E125" s="21"/>
      <c r="F125" s="55" t="s">
        <v>454</v>
      </c>
      <c r="G125" s="21"/>
      <c r="H125" s="21"/>
      <c r="I125" s="21"/>
      <c r="J125" s="21"/>
      <c r="K125" s="71">
        <v>1323</v>
      </c>
      <c r="L125" s="21"/>
      <c r="M125" s="69" t="s">
        <v>622</v>
      </c>
      <c r="N125" s="67" t="s">
        <v>192</v>
      </c>
      <c r="O125" s="67" t="s">
        <v>544</v>
      </c>
      <c r="P125" s="21">
        <v>2018</v>
      </c>
      <c r="Q125" s="21"/>
      <c r="R125" s="69" t="s">
        <v>643</v>
      </c>
    </row>
    <row r="126" spans="1:18" s="45" customFormat="1" ht="25.5">
      <c r="A126" s="21"/>
      <c r="B126" s="64" t="s">
        <v>650</v>
      </c>
      <c r="C126" s="59" t="s">
        <v>651</v>
      </c>
      <c r="D126" s="12">
        <v>1</v>
      </c>
      <c r="E126" s="21"/>
      <c r="F126" s="55" t="s">
        <v>454</v>
      </c>
      <c r="G126" s="21"/>
      <c r="H126" s="21"/>
      <c r="I126" s="21"/>
      <c r="J126" s="21"/>
      <c r="K126" s="71">
        <v>9605</v>
      </c>
      <c r="L126" s="21"/>
      <c r="M126" s="69" t="s">
        <v>622</v>
      </c>
      <c r="N126" s="67" t="s">
        <v>652</v>
      </c>
      <c r="O126" s="67" t="s">
        <v>618</v>
      </c>
      <c r="P126" s="21">
        <v>2018</v>
      </c>
      <c r="Q126" s="21"/>
      <c r="R126" s="59"/>
    </row>
    <row r="127" spans="1:18" s="45" customFormat="1" ht="63.75">
      <c r="A127" s="21"/>
      <c r="B127" s="64" t="s">
        <v>653</v>
      </c>
      <c r="C127" s="59" t="s">
        <v>651</v>
      </c>
      <c r="D127" s="12">
        <v>1</v>
      </c>
      <c r="E127" s="21"/>
      <c r="F127" s="55" t="s">
        <v>454</v>
      </c>
      <c r="G127" s="21"/>
      <c r="H127" s="21"/>
      <c r="I127" s="21"/>
      <c r="J127" s="21"/>
      <c r="K127" s="65">
        <v>11693</v>
      </c>
      <c r="L127" s="21"/>
      <c r="M127" s="67" t="s">
        <v>655</v>
      </c>
      <c r="N127" s="67" t="s">
        <v>654</v>
      </c>
      <c r="O127" s="67" t="s">
        <v>632</v>
      </c>
      <c r="P127" s="21">
        <v>2018</v>
      </c>
      <c r="Q127" s="21"/>
      <c r="R127" s="67" t="s">
        <v>656</v>
      </c>
    </row>
    <row r="128" spans="1:18" s="45" customFormat="1" ht="25.5">
      <c r="A128" s="21"/>
      <c r="B128" s="64" t="s">
        <v>657</v>
      </c>
      <c r="C128" s="59" t="s">
        <v>651</v>
      </c>
      <c r="D128" s="12">
        <v>1</v>
      </c>
      <c r="E128" s="21"/>
      <c r="F128" s="55" t="s">
        <v>454</v>
      </c>
      <c r="G128" s="21"/>
      <c r="H128" s="21"/>
      <c r="I128" s="21"/>
      <c r="J128" s="21"/>
      <c r="K128" s="70">
        <v>4277.8</v>
      </c>
      <c r="L128" s="21"/>
      <c r="M128" s="67" t="s">
        <v>646</v>
      </c>
      <c r="N128" s="67" t="s">
        <v>658</v>
      </c>
      <c r="O128" s="67" t="s">
        <v>618</v>
      </c>
      <c r="P128" s="21">
        <v>2018</v>
      </c>
      <c r="Q128" s="21"/>
      <c r="R128" s="59"/>
    </row>
    <row r="129" spans="1:18" s="45" customFormat="1" ht="25.5">
      <c r="A129" s="21"/>
      <c r="B129" s="64" t="s">
        <v>659</v>
      </c>
      <c r="C129" s="59" t="s">
        <v>651</v>
      </c>
      <c r="D129" s="12">
        <v>1</v>
      </c>
      <c r="E129" s="21"/>
      <c r="F129" s="55" t="s">
        <v>454</v>
      </c>
      <c r="G129" s="21"/>
      <c r="H129" s="21"/>
      <c r="I129" s="21"/>
      <c r="J129" s="21"/>
      <c r="K129" s="65">
        <v>2673</v>
      </c>
      <c r="L129" s="21"/>
      <c r="M129" s="67" t="s">
        <v>646</v>
      </c>
      <c r="N129" s="67" t="s">
        <v>192</v>
      </c>
      <c r="O129" s="67" t="s">
        <v>618</v>
      </c>
      <c r="P129" s="21">
        <v>2018</v>
      </c>
      <c r="Q129" s="21"/>
      <c r="R129" s="59"/>
    </row>
    <row r="130" spans="1:18" s="45" customFormat="1" ht="25.5">
      <c r="A130" s="21"/>
      <c r="B130" s="64" t="s">
        <v>660</v>
      </c>
      <c r="C130" s="59" t="s">
        <v>651</v>
      </c>
      <c r="D130" s="12">
        <v>1</v>
      </c>
      <c r="E130" s="21"/>
      <c r="F130" s="55" t="s">
        <v>454</v>
      </c>
      <c r="G130" s="21"/>
      <c r="H130" s="21"/>
      <c r="I130" s="21"/>
      <c r="J130" s="21"/>
      <c r="K130" s="65">
        <v>1514</v>
      </c>
      <c r="L130" s="21"/>
      <c r="M130" s="67" t="s">
        <v>593</v>
      </c>
      <c r="N130" s="67" t="s">
        <v>661</v>
      </c>
      <c r="O130" s="67" t="s">
        <v>618</v>
      </c>
      <c r="P130" s="21">
        <v>2018</v>
      </c>
      <c r="Q130" s="21"/>
      <c r="R130" s="59"/>
    </row>
    <row r="131" spans="1:18" s="45" customFormat="1">
      <c r="A131" s="21"/>
      <c r="B131" s="64" t="s">
        <v>662</v>
      </c>
      <c r="C131" s="59" t="s">
        <v>663</v>
      </c>
      <c r="D131" s="12">
        <v>1</v>
      </c>
      <c r="E131" s="21"/>
      <c r="F131" s="55" t="s">
        <v>454</v>
      </c>
      <c r="G131" s="21"/>
      <c r="H131" s="21"/>
      <c r="I131" s="21"/>
      <c r="J131" s="21"/>
      <c r="K131" s="71">
        <v>1445</v>
      </c>
      <c r="L131" s="21"/>
      <c r="M131" s="67" t="s">
        <v>665</v>
      </c>
      <c r="N131" s="67" t="s">
        <v>664</v>
      </c>
      <c r="O131" s="67" t="s">
        <v>544</v>
      </c>
      <c r="P131" s="21">
        <v>2018</v>
      </c>
      <c r="Q131" s="21"/>
      <c r="R131" s="59"/>
    </row>
    <row r="132" spans="1:18" s="45" customFormat="1" ht="25.5">
      <c r="A132" s="21"/>
      <c r="B132" s="64" t="s">
        <v>666</v>
      </c>
      <c r="C132" s="59" t="s">
        <v>667</v>
      </c>
      <c r="D132" s="12">
        <v>1</v>
      </c>
      <c r="E132" s="21"/>
      <c r="F132" s="55" t="s">
        <v>454</v>
      </c>
      <c r="G132" s="21"/>
      <c r="H132" s="21"/>
      <c r="I132" s="21"/>
      <c r="J132" s="21"/>
      <c r="K132" s="71">
        <v>199.4</v>
      </c>
      <c r="L132" s="21"/>
      <c r="M132" s="69" t="s">
        <v>622</v>
      </c>
      <c r="N132" s="67" t="s">
        <v>192</v>
      </c>
      <c r="O132" s="67" t="s">
        <v>544</v>
      </c>
      <c r="P132" s="21">
        <v>2018</v>
      </c>
      <c r="Q132" s="21"/>
      <c r="R132" s="59"/>
    </row>
    <row r="133" spans="1:18" s="45" customFormat="1" ht="25.5">
      <c r="A133" s="21"/>
      <c r="B133" s="64" t="s">
        <v>668</v>
      </c>
      <c r="C133" s="59" t="s">
        <v>669</v>
      </c>
      <c r="D133" s="12">
        <v>1</v>
      </c>
      <c r="E133" s="21"/>
      <c r="F133" s="55" t="s">
        <v>454</v>
      </c>
      <c r="G133" s="21"/>
      <c r="H133" s="21"/>
      <c r="I133" s="21"/>
      <c r="J133" s="21"/>
      <c r="K133" s="71">
        <v>1119</v>
      </c>
      <c r="L133" s="21"/>
      <c r="M133" s="69" t="s">
        <v>622</v>
      </c>
      <c r="N133" s="67" t="s">
        <v>670</v>
      </c>
      <c r="O133" s="67" t="s">
        <v>623</v>
      </c>
      <c r="P133" s="21">
        <v>2018</v>
      </c>
      <c r="Q133" s="21"/>
      <c r="R133" s="69" t="s">
        <v>671</v>
      </c>
    </row>
    <row r="134" spans="1:18" s="45" customFormat="1" ht="25.5">
      <c r="A134" s="21"/>
      <c r="B134" s="64" t="s">
        <v>672</v>
      </c>
      <c r="C134" s="59" t="s">
        <v>669</v>
      </c>
      <c r="D134" s="12">
        <v>1</v>
      </c>
      <c r="E134" s="21"/>
      <c r="F134" s="55" t="s">
        <v>454</v>
      </c>
      <c r="G134" s="21"/>
      <c r="H134" s="21"/>
      <c r="I134" s="21"/>
      <c r="J134" s="21"/>
      <c r="K134" s="71">
        <v>294</v>
      </c>
      <c r="L134" s="21"/>
      <c r="M134" s="69" t="s">
        <v>622</v>
      </c>
      <c r="N134" s="67" t="s">
        <v>670</v>
      </c>
      <c r="O134" s="67" t="s">
        <v>623</v>
      </c>
      <c r="P134" s="21">
        <v>2018</v>
      </c>
      <c r="Q134" s="21"/>
      <c r="R134" s="69" t="s">
        <v>673</v>
      </c>
    </row>
    <row r="135" spans="1:18" s="45" customFormat="1" ht="25.5">
      <c r="A135" s="21"/>
      <c r="B135" s="64"/>
      <c r="C135" s="59" t="s">
        <v>669</v>
      </c>
      <c r="D135" s="12">
        <v>1</v>
      </c>
      <c r="E135" s="21"/>
      <c r="F135" s="55" t="s">
        <v>454</v>
      </c>
      <c r="G135" s="21"/>
      <c r="H135" s="21"/>
      <c r="I135" s="21"/>
      <c r="J135" s="21"/>
      <c r="K135" s="71">
        <v>141</v>
      </c>
      <c r="L135" s="21"/>
      <c r="M135" s="69" t="s">
        <v>622</v>
      </c>
      <c r="N135" s="67" t="s">
        <v>670</v>
      </c>
      <c r="O135" s="67"/>
      <c r="P135" s="21"/>
      <c r="Q135" s="21"/>
      <c r="R135" s="69"/>
    </row>
    <row r="136" spans="1:18" s="45" customFormat="1" ht="25.5">
      <c r="A136" s="21"/>
      <c r="B136" s="64"/>
      <c r="C136" s="59" t="s">
        <v>669</v>
      </c>
      <c r="D136" s="12">
        <v>1</v>
      </c>
      <c r="E136" s="21"/>
      <c r="F136" s="55" t="s">
        <v>454</v>
      </c>
      <c r="G136" s="21"/>
      <c r="H136" s="21"/>
      <c r="I136" s="21"/>
      <c r="J136" s="21"/>
      <c r="K136" s="71">
        <v>477</v>
      </c>
      <c r="L136" s="21"/>
      <c r="M136" s="69" t="s">
        <v>622</v>
      </c>
      <c r="N136" s="67" t="s">
        <v>670</v>
      </c>
      <c r="O136" s="67"/>
      <c r="P136" s="21"/>
      <c r="Q136" s="21"/>
      <c r="R136" s="69"/>
    </row>
    <row r="137" spans="1:18" s="45" customFormat="1" ht="25.5">
      <c r="A137" s="21"/>
      <c r="B137" s="64"/>
      <c r="C137" s="59" t="s">
        <v>669</v>
      </c>
      <c r="D137" s="12">
        <v>1</v>
      </c>
      <c r="E137" s="21"/>
      <c r="F137" s="55" t="s">
        <v>454</v>
      </c>
      <c r="G137" s="21"/>
      <c r="H137" s="21"/>
      <c r="I137" s="21"/>
      <c r="J137" s="21"/>
      <c r="K137" s="71">
        <v>110</v>
      </c>
      <c r="L137" s="21"/>
      <c r="M137" s="69" t="s">
        <v>622</v>
      </c>
      <c r="N137" s="67" t="s">
        <v>670</v>
      </c>
      <c r="O137" s="67"/>
      <c r="P137" s="21"/>
      <c r="Q137" s="21"/>
      <c r="R137" s="69"/>
    </row>
    <row r="138" spans="1:18" s="45" customFormat="1" ht="25.5">
      <c r="A138" s="21"/>
      <c r="B138" s="64"/>
      <c r="C138" s="59" t="s">
        <v>669</v>
      </c>
      <c r="D138" s="12">
        <v>1</v>
      </c>
      <c r="E138" s="21"/>
      <c r="F138" s="55" t="s">
        <v>454</v>
      </c>
      <c r="G138" s="21"/>
      <c r="H138" s="21"/>
      <c r="I138" s="21"/>
      <c r="J138" s="21"/>
      <c r="K138" s="71">
        <v>684</v>
      </c>
      <c r="L138" s="21"/>
      <c r="M138" s="69" t="s">
        <v>622</v>
      </c>
      <c r="N138" s="67" t="s">
        <v>670</v>
      </c>
      <c r="O138" s="67"/>
      <c r="P138" s="21"/>
      <c r="Q138" s="21"/>
      <c r="R138" s="69"/>
    </row>
    <row r="139" spans="1:18" s="45" customFormat="1" ht="25.5">
      <c r="A139" s="21"/>
      <c r="B139" s="64"/>
      <c r="C139" s="59" t="s">
        <v>669</v>
      </c>
      <c r="D139" s="12">
        <v>1</v>
      </c>
      <c r="E139" s="21"/>
      <c r="F139" s="55" t="s">
        <v>454</v>
      </c>
      <c r="G139" s="21"/>
      <c r="H139" s="21"/>
      <c r="I139" s="21"/>
      <c r="J139" s="21"/>
      <c r="K139" s="71">
        <v>360</v>
      </c>
      <c r="L139" s="21"/>
      <c r="M139" s="69" t="s">
        <v>622</v>
      </c>
      <c r="N139" s="67" t="s">
        <v>670</v>
      </c>
      <c r="O139" s="67"/>
      <c r="P139" s="21"/>
      <c r="Q139" s="21"/>
      <c r="R139" s="69"/>
    </row>
    <row r="140" spans="1:18" s="45" customFormat="1" ht="25.5">
      <c r="A140" s="21"/>
      <c r="B140" s="64"/>
      <c r="C140" s="59" t="s">
        <v>669</v>
      </c>
      <c r="D140" s="12">
        <v>1</v>
      </c>
      <c r="E140" s="21"/>
      <c r="F140" s="55" t="s">
        <v>454</v>
      </c>
      <c r="G140" s="21"/>
      <c r="H140" s="21"/>
      <c r="I140" s="21"/>
      <c r="J140" s="21"/>
      <c r="K140" s="71">
        <v>242</v>
      </c>
      <c r="L140" s="21"/>
      <c r="M140" s="69" t="s">
        <v>622</v>
      </c>
      <c r="N140" s="67" t="s">
        <v>670</v>
      </c>
      <c r="O140" s="67"/>
      <c r="P140" s="21"/>
      <c r="Q140" s="21"/>
      <c r="R140" s="69"/>
    </row>
    <row r="141" spans="1:18" s="45" customFormat="1" ht="25.5">
      <c r="A141" s="21"/>
      <c r="B141" s="64" t="s">
        <v>674</v>
      </c>
      <c r="C141" s="59" t="s">
        <v>669</v>
      </c>
      <c r="D141" s="12">
        <v>1</v>
      </c>
      <c r="E141" s="21"/>
      <c r="F141" s="55" t="s">
        <v>454</v>
      </c>
      <c r="G141" s="21"/>
      <c r="H141" s="21"/>
      <c r="I141" s="21"/>
      <c r="J141" s="21"/>
      <c r="K141" s="71">
        <v>266</v>
      </c>
      <c r="L141" s="21"/>
      <c r="M141" s="67" t="s">
        <v>646</v>
      </c>
      <c r="N141" s="67" t="s">
        <v>675</v>
      </c>
      <c r="O141" s="67" t="s">
        <v>618</v>
      </c>
      <c r="P141" s="21">
        <v>2018</v>
      </c>
      <c r="Q141" s="21"/>
      <c r="R141" s="69" t="s">
        <v>676</v>
      </c>
    </row>
    <row r="142" spans="1:18" s="45" customFormat="1" ht="25.5">
      <c r="A142" s="21"/>
      <c r="B142" s="64" t="s">
        <v>677</v>
      </c>
      <c r="C142" s="59" t="s">
        <v>669</v>
      </c>
      <c r="D142" s="12">
        <v>1</v>
      </c>
      <c r="E142" s="21"/>
      <c r="F142" s="55" t="s">
        <v>454</v>
      </c>
      <c r="G142" s="21"/>
      <c r="H142" s="21"/>
      <c r="I142" s="21"/>
      <c r="J142" s="21"/>
      <c r="K142" s="71">
        <v>250</v>
      </c>
      <c r="L142" s="21"/>
      <c r="M142" s="69" t="s">
        <v>622</v>
      </c>
      <c r="N142" s="67" t="s">
        <v>678</v>
      </c>
      <c r="O142" s="67" t="s">
        <v>618</v>
      </c>
      <c r="P142" s="21">
        <v>2018</v>
      </c>
      <c r="Q142" s="21"/>
      <c r="R142" s="69" t="s">
        <v>643</v>
      </c>
    </row>
    <row r="143" spans="1:18" s="45" customFormat="1" ht="25.5">
      <c r="A143" s="21"/>
      <c r="B143" s="64" t="s">
        <v>679</v>
      </c>
      <c r="C143" s="59" t="s">
        <v>680</v>
      </c>
      <c r="D143" s="12">
        <v>1</v>
      </c>
      <c r="E143" s="21"/>
      <c r="F143" s="55" t="s">
        <v>454</v>
      </c>
      <c r="G143" s="21"/>
      <c r="H143" s="21"/>
      <c r="I143" s="21"/>
      <c r="J143" s="21"/>
      <c r="K143" s="71">
        <v>1617</v>
      </c>
      <c r="L143" s="21"/>
      <c r="M143" s="69" t="s">
        <v>622</v>
      </c>
      <c r="N143" s="67" t="s">
        <v>681</v>
      </c>
      <c r="O143" s="59"/>
      <c r="P143" s="21">
        <v>2018</v>
      </c>
      <c r="Q143" s="21"/>
      <c r="R143" s="69" t="s">
        <v>671</v>
      </c>
    </row>
    <row r="144" spans="1:18" s="45" customFormat="1" ht="25.5">
      <c r="A144" s="21"/>
      <c r="B144" s="64" t="s">
        <v>682</v>
      </c>
      <c r="C144" s="59" t="s">
        <v>680</v>
      </c>
      <c r="D144" s="12">
        <v>1</v>
      </c>
      <c r="E144" s="21"/>
      <c r="F144" s="55" t="s">
        <v>454</v>
      </c>
      <c r="G144" s="21"/>
      <c r="H144" s="21"/>
      <c r="I144" s="21"/>
      <c r="J144" s="21"/>
      <c r="K144" s="71">
        <v>2616</v>
      </c>
      <c r="L144" s="21"/>
      <c r="M144" s="67" t="s">
        <v>646</v>
      </c>
      <c r="N144" s="67" t="s">
        <v>683</v>
      </c>
      <c r="O144" s="59"/>
      <c r="P144" s="21">
        <v>2018</v>
      </c>
      <c r="Q144" s="21"/>
      <c r="R144" s="69" t="s">
        <v>684</v>
      </c>
    </row>
    <row r="145" spans="1:18" s="45" customFormat="1" ht="25.5">
      <c r="A145" s="21"/>
      <c r="B145" s="64" t="s">
        <v>685</v>
      </c>
      <c r="C145" s="59" t="s">
        <v>680</v>
      </c>
      <c r="D145" s="12">
        <v>1</v>
      </c>
      <c r="E145" s="21"/>
      <c r="F145" s="55" t="s">
        <v>454</v>
      </c>
      <c r="G145" s="21"/>
      <c r="H145" s="21"/>
      <c r="I145" s="21"/>
      <c r="J145" s="21"/>
      <c r="K145" s="71">
        <v>12034</v>
      </c>
      <c r="L145" s="21"/>
      <c r="M145" s="67" t="s">
        <v>646</v>
      </c>
      <c r="N145" s="67" t="s">
        <v>686</v>
      </c>
      <c r="O145" s="59"/>
      <c r="P145" s="21">
        <v>2018</v>
      </c>
      <c r="Q145" s="21"/>
      <c r="R145" s="69" t="s">
        <v>687</v>
      </c>
    </row>
    <row r="146" spans="1:18" s="45" customFormat="1" ht="25.5">
      <c r="A146" s="21"/>
      <c r="B146" s="64" t="s">
        <v>688</v>
      </c>
      <c r="C146" s="59" t="s">
        <v>680</v>
      </c>
      <c r="D146" s="12">
        <v>1</v>
      </c>
      <c r="E146" s="21"/>
      <c r="F146" s="55" t="s">
        <v>454</v>
      </c>
      <c r="G146" s="21"/>
      <c r="H146" s="21"/>
      <c r="I146" s="21"/>
      <c r="J146" s="21"/>
      <c r="K146" s="71">
        <v>727</v>
      </c>
      <c r="L146" s="21"/>
      <c r="M146" s="67" t="s">
        <v>646</v>
      </c>
      <c r="N146" s="67" t="s">
        <v>192</v>
      </c>
      <c r="O146" s="59"/>
      <c r="P146" s="21">
        <v>2018</v>
      </c>
      <c r="Q146" s="21"/>
      <c r="R146" s="69" t="s">
        <v>684</v>
      </c>
    </row>
    <row r="147" spans="1:18" s="45" customFormat="1" ht="25.5">
      <c r="A147" s="21"/>
      <c r="B147" s="73" t="s">
        <v>689</v>
      </c>
      <c r="C147" s="59" t="s">
        <v>690</v>
      </c>
      <c r="D147" s="12">
        <v>1</v>
      </c>
      <c r="E147" s="21"/>
      <c r="F147" s="55" t="s">
        <v>454</v>
      </c>
      <c r="G147" s="21"/>
      <c r="H147" s="21"/>
      <c r="I147" s="21"/>
      <c r="J147" s="21"/>
      <c r="K147" s="71">
        <v>462.3</v>
      </c>
      <c r="L147" s="21"/>
      <c r="M147" s="69" t="s">
        <v>691</v>
      </c>
      <c r="N147" s="67" t="s">
        <v>192</v>
      </c>
      <c r="O147" s="67" t="s">
        <v>623</v>
      </c>
      <c r="P147" s="21">
        <v>2018</v>
      </c>
      <c r="Q147" s="21"/>
      <c r="R147" s="69" t="s">
        <v>692</v>
      </c>
    </row>
    <row r="148" spans="1:18" s="45" customFormat="1" ht="25.5">
      <c r="A148" s="21"/>
      <c r="B148" s="64" t="s">
        <v>693</v>
      </c>
      <c r="C148" s="59" t="s">
        <v>690</v>
      </c>
      <c r="D148" s="12">
        <v>1</v>
      </c>
      <c r="E148" s="21"/>
      <c r="F148" s="55" t="s">
        <v>454</v>
      </c>
      <c r="G148" s="21"/>
      <c r="H148" s="21"/>
      <c r="I148" s="21"/>
      <c r="J148" s="21"/>
      <c r="K148" s="71">
        <v>2850.3</v>
      </c>
      <c r="L148" s="21"/>
      <c r="M148" s="67" t="s">
        <v>694</v>
      </c>
      <c r="N148" s="67" t="s">
        <v>192</v>
      </c>
      <c r="O148" s="67" t="s">
        <v>623</v>
      </c>
      <c r="P148" s="21">
        <v>2018</v>
      </c>
      <c r="Q148" s="21"/>
      <c r="R148" s="69" t="s">
        <v>695</v>
      </c>
    </row>
    <row r="149" spans="1:18" s="45" customFormat="1" ht="38.25">
      <c r="A149" s="21"/>
      <c r="B149" s="64" t="s">
        <v>696</v>
      </c>
      <c r="C149" s="59" t="s">
        <v>690</v>
      </c>
      <c r="D149" s="12">
        <v>1</v>
      </c>
      <c r="E149" s="21"/>
      <c r="F149" s="55" t="s">
        <v>454</v>
      </c>
      <c r="G149" s="21"/>
      <c r="H149" s="21"/>
      <c r="I149" s="21"/>
      <c r="J149" s="21"/>
      <c r="K149" s="71">
        <v>553.1</v>
      </c>
      <c r="L149" s="21"/>
      <c r="M149" s="67" t="s">
        <v>593</v>
      </c>
      <c r="N149" s="67" t="s">
        <v>697</v>
      </c>
      <c r="O149" s="67" t="s">
        <v>618</v>
      </c>
      <c r="P149" s="21">
        <v>2018</v>
      </c>
      <c r="Q149" s="21"/>
      <c r="R149" s="69" t="s">
        <v>698</v>
      </c>
    </row>
    <row r="150" spans="1:18" s="45" customFormat="1" ht="25.5">
      <c r="A150" s="21"/>
      <c r="B150" s="64"/>
      <c r="C150" s="59" t="s">
        <v>690</v>
      </c>
      <c r="D150" s="12">
        <v>1</v>
      </c>
      <c r="E150" s="21"/>
      <c r="F150" s="55" t="s">
        <v>454</v>
      </c>
      <c r="G150" s="21"/>
      <c r="H150" s="21"/>
      <c r="I150" s="21"/>
      <c r="J150" s="21"/>
      <c r="K150" s="71">
        <v>814.3</v>
      </c>
      <c r="L150" s="21"/>
      <c r="M150" s="67"/>
      <c r="N150" s="67" t="s">
        <v>699</v>
      </c>
      <c r="O150" s="67"/>
      <c r="P150" s="21"/>
      <c r="Q150" s="21"/>
      <c r="R150" s="69"/>
    </row>
    <row r="151" spans="1:18" s="45" customFormat="1" ht="25.5">
      <c r="A151" s="21"/>
      <c r="B151" s="64" t="s">
        <v>700</v>
      </c>
      <c r="C151" s="59" t="s">
        <v>690</v>
      </c>
      <c r="D151" s="12">
        <v>1</v>
      </c>
      <c r="E151" s="21"/>
      <c r="F151" s="55" t="s">
        <v>454</v>
      </c>
      <c r="G151" s="21"/>
      <c r="H151" s="21"/>
      <c r="I151" s="21"/>
      <c r="J151" s="21"/>
      <c r="K151" s="71">
        <v>61</v>
      </c>
      <c r="L151" s="21"/>
      <c r="M151" s="69" t="s">
        <v>622</v>
      </c>
      <c r="N151" s="67" t="s">
        <v>701</v>
      </c>
      <c r="O151" s="67" t="s">
        <v>618</v>
      </c>
      <c r="P151" s="21">
        <v>2018</v>
      </c>
      <c r="Q151" s="21"/>
      <c r="R151" s="69"/>
    </row>
    <row r="152" spans="1:18" s="45" customFormat="1" ht="25.5">
      <c r="A152" s="21"/>
      <c r="B152" s="64" t="s">
        <v>702</v>
      </c>
      <c r="C152" s="59" t="s">
        <v>690</v>
      </c>
      <c r="D152" s="12">
        <v>1</v>
      </c>
      <c r="E152" s="21"/>
      <c r="F152" s="55" t="s">
        <v>454</v>
      </c>
      <c r="G152" s="21"/>
      <c r="H152" s="21"/>
      <c r="I152" s="21"/>
      <c r="J152" s="21"/>
      <c r="K152" s="71">
        <v>1133</v>
      </c>
      <c r="L152" s="21"/>
      <c r="M152" s="69" t="s">
        <v>622</v>
      </c>
      <c r="N152" s="67" t="s">
        <v>703</v>
      </c>
      <c r="O152" s="67" t="s">
        <v>618</v>
      </c>
      <c r="P152" s="21">
        <v>2018</v>
      </c>
      <c r="Q152" s="21"/>
      <c r="R152" s="69"/>
    </row>
    <row r="153" spans="1:18" s="45" customFormat="1" ht="25.5">
      <c r="A153" s="21"/>
      <c r="B153" s="64" t="s">
        <v>704</v>
      </c>
      <c r="C153" s="59" t="s">
        <v>690</v>
      </c>
      <c r="D153" s="12">
        <v>1</v>
      </c>
      <c r="E153" s="21"/>
      <c r="F153" s="55" t="s">
        <v>454</v>
      </c>
      <c r="G153" s="21"/>
      <c r="H153" s="21"/>
      <c r="I153" s="21"/>
      <c r="J153" s="21"/>
      <c r="K153" s="71">
        <v>134.69999999999999</v>
      </c>
      <c r="L153" s="21"/>
      <c r="M153" s="69" t="s">
        <v>547</v>
      </c>
      <c r="N153" s="67" t="s">
        <v>705</v>
      </c>
      <c r="O153" s="67" t="s">
        <v>618</v>
      </c>
      <c r="P153" s="21">
        <v>2018</v>
      </c>
      <c r="Q153" s="21"/>
      <c r="R153" s="69"/>
    </row>
    <row r="154" spans="1:18" s="45" customFormat="1" ht="38.25">
      <c r="A154" s="21"/>
      <c r="B154" s="64" t="s">
        <v>706</v>
      </c>
      <c r="C154" s="59" t="s">
        <v>690</v>
      </c>
      <c r="D154" s="12">
        <v>1</v>
      </c>
      <c r="E154" s="21"/>
      <c r="F154" s="55" t="s">
        <v>454</v>
      </c>
      <c r="G154" s="21"/>
      <c r="H154" s="21"/>
      <c r="I154" s="21"/>
      <c r="J154" s="21"/>
      <c r="K154" s="71">
        <v>1009000</v>
      </c>
      <c r="L154" s="21"/>
      <c r="M154" s="67" t="s">
        <v>708</v>
      </c>
      <c r="N154" s="67" t="s">
        <v>707</v>
      </c>
      <c r="O154" s="67" t="s">
        <v>623</v>
      </c>
      <c r="P154" s="21">
        <v>2018</v>
      </c>
      <c r="Q154" s="21"/>
      <c r="R154" s="69" t="s">
        <v>695</v>
      </c>
    </row>
    <row r="155" spans="1:18" s="45" customFormat="1" ht="25.5">
      <c r="A155" s="21"/>
      <c r="B155" s="64" t="s">
        <v>709</v>
      </c>
      <c r="C155" s="59" t="s">
        <v>690</v>
      </c>
      <c r="D155" s="12">
        <v>1</v>
      </c>
      <c r="E155" s="21"/>
      <c r="F155" s="55" t="s">
        <v>454</v>
      </c>
      <c r="G155" s="21"/>
      <c r="H155" s="21"/>
      <c r="I155" s="21"/>
      <c r="J155" s="21"/>
      <c r="K155" s="71">
        <v>135008</v>
      </c>
      <c r="L155" s="21"/>
      <c r="M155" s="69" t="s">
        <v>710</v>
      </c>
      <c r="N155" s="67" t="s">
        <v>192</v>
      </c>
      <c r="O155" s="67" t="s">
        <v>623</v>
      </c>
      <c r="P155" s="21">
        <v>2018</v>
      </c>
      <c r="Q155" s="21"/>
      <c r="R155" s="69" t="s">
        <v>695</v>
      </c>
    </row>
    <row r="156" spans="1:18" s="45" customFormat="1" ht="25.5">
      <c r="A156" s="21"/>
      <c r="B156" s="64" t="s">
        <v>711</v>
      </c>
      <c r="C156" s="59" t="s">
        <v>690</v>
      </c>
      <c r="D156" s="12">
        <v>1</v>
      </c>
      <c r="E156" s="21"/>
      <c r="F156" s="55" t="s">
        <v>454</v>
      </c>
      <c r="G156" s="21"/>
      <c r="H156" s="21"/>
      <c r="I156" s="21"/>
      <c r="J156" s="21"/>
      <c r="K156" s="71">
        <v>401</v>
      </c>
      <c r="L156" s="21"/>
      <c r="M156" s="69" t="s">
        <v>622</v>
      </c>
      <c r="N156" s="67" t="s">
        <v>712</v>
      </c>
      <c r="O156" s="67" t="s">
        <v>618</v>
      </c>
      <c r="P156" s="21">
        <v>2018</v>
      </c>
      <c r="Q156" s="21"/>
      <c r="R156" s="69"/>
    </row>
    <row r="157" spans="1:18" s="45" customFormat="1" ht="25.5">
      <c r="A157" s="21"/>
      <c r="B157" s="64" t="s">
        <v>713</v>
      </c>
      <c r="C157" s="59" t="s">
        <v>714</v>
      </c>
      <c r="D157" s="12">
        <v>1</v>
      </c>
      <c r="E157" s="21"/>
      <c r="F157" s="55" t="s">
        <v>454</v>
      </c>
      <c r="G157" s="21"/>
      <c r="H157" s="21"/>
      <c r="I157" s="21"/>
      <c r="J157" s="21"/>
      <c r="K157" s="71">
        <v>701.2</v>
      </c>
      <c r="L157" s="21"/>
      <c r="M157" s="67" t="s">
        <v>646</v>
      </c>
      <c r="N157" s="67" t="s">
        <v>192</v>
      </c>
      <c r="O157" s="59"/>
      <c r="P157" s="21">
        <v>2018</v>
      </c>
      <c r="Q157" s="21"/>
      <c r="R157" s="69" t="s">
        <v>715</v>
      </c>
    </row>
    <row r="158" spans="1:18" s="45" customFormat="1" ht="25.5">
      <c r="A158" s="21"/>
      <c r="B158" s="64"/>
      <c r="C158" s="59" t="s">
        <v>714</v>
      </c>
      <c r="D158" s="12">
        <v>1</v>
      </c>
      <c r="E158" s="21"/>
      <c r="F158" s="55" t="s">
        <v>454</v>
      </c>
      <c r="G158" s="21"/>
      <c r="H158" s="21"/>
      <c r="I158" s="21"/>
      <c r="J158" s="21"/>
      <c r="K158" s="71"/>
      <c r="L158" s="21"/>
      <c r="M158" s="67"/>
      <c r="N158" s="67"/>
      <c r="O158" s="59"/>
      <c r="P158" s="21"/>
      <c r="Q158" s="21"/>
      <c r="R158" s="69" t="s">
        <v>715</v>
      </c>
    </row>
    <row r="159" spans="1:18" s="45" customFormat="1" ht="25.5">
      <c r="A159" s="21"/>
      <c r="B159" s="64" t="s">
        <v>716</v>
      </c>
      <c r="C159" s="59" t="s">
        <v>714</v>
      </c>
      <c r="D159" s="12">
        <v>1</v>
      </c>
      <c r="E159" s="21"/>
      <c r="F159" s="55" t="s">
        <v>454</v>
      </c>
      <c r="G159" s="21"/>
      <c r="H159" s="21"/>
      <c r="I159" s="21"/>
      <c r="J159" s="21"/>
      <c r="K159" s="71">
        <v>140.1</v>
      </c>
      <c r="L159" s="21"/>
      <c r="M159" s="67" t="s">
        <v>646</v>
      </c>
      <c r="N159" s="67" t="s">
        <v>192</v>
      </c>
      <c r="O159" s="59"/>
      <c r="P159" s="21">
        <v>2018</v>
      </c>
      <c r="Q159" s="21"/>
      <c r="R159" s="67" t="s">
        <v>715</v>
      </c>
    </row>
    <row r="160" spans="1:18" s="45" customFormat="1" ht="25.5">
      <c r="A160" s="21"/>
      <c r="B160" s="64" t="s">
        <v>717</v>
      </c>
      <c r="C160" s="59" t="s">
        <v>714</v>
      </c>
      <c r="D160" s="12">
        <v>1</v>
      </c>
      <c r="E160" s="21"/>
      <c r="F160" s="55" t="s">
        <v>454</v>
      </c>
      <c r="G160" s="21"/>
      <c r="H160" s="21"/>
      <c r="I160" s="21"/>
      <c r="J160" s="21"/>
      <c r="K160" s="65">
        <v>1261.0999999999999</v>
      </c>
      <c r="L160" s="21"/>
      <c r="M160" s="67" t="s">
        <v>691</v>
      </c>
      <c r="N160" s="67" t="s">
        <v>718</v>
      </c>
      <c r="O160" s="59"/>
      <c r="P160" s="21">
        <v>2018</v>
      </c>
      <c r="Q160" s="21"/>
      <c r="R160" s="67" t="s">
        <v>715</v>
      </c>
    </row>
    <row r="161" spans="1:18" s="45" customFormat="1" ht="25.5">
      <c r="A161" s="21"/>
      <c r="B161" s="64"/>
      <c r="C161" s="59" t="s">
        <v>714</v>
      </c>
      <c r="D161" s="12">
        <v>1</v>
      </c>
      <c r="E161" s="21"/>
      <c r="F161" s="55" t="s">
        <v>454</v>
      </c>
      <c r="G161" s="21"/>
      <c r="H161" s="21"/>
      <c r="I161" s="21"/>
      <c r="J161" s="21"/>
      <c r="K161" s="65">
        <v>8.5</v>
      </c>
      <c r="L161" s="21"/>
      <c r="M161" s="67" t="s">
        <v>691</v>
      </c>
      <c r="N161" s="67" t="s">
        <v>718</v>
      </c>
      <c r="O161" s="59"/>
      <c r="P161" s="21"/>
      <c r="Q161" s="21"/>
      <c r="R161" s="67"/>
    </row>
    <row r="162" spans="1:18" s="45" customFormat="1" ht="25.5">
      <c r="A162" s="21"/>
      <c r="B162" s="64"/>
      <c r="C162" s="59" t="s">
        <v>714</v>
      </c>
      <c r="D162" s="12">
        <v>1</v>
      </c>
      <c r="E162" s="21"/>
      <c r="F162" s="55" t="s">
        <v>454</v>
      </c>
      <c r="G162" s="21"/>
      <c r="H162" s="21"/>
      <c r="I162" s="21"/>
      <c r="J162" s="21"/>
      <c r="K162" s="65">
        <v>36.9</v>
      </c>
      <c r="L162" s="21"/>
      <c r="M162" s="67" t="s">
        <v>691</v>
      </c>
      <c r="N162" s="67" t="s">
        <v>718</v>
      </c>
      <c r="O162" s="59"/>
      <c r="P162" s="21"/>
      <c r="Q162" s="21"/>
      <c r="R162" s="67"/>
    </row>
    <row r="163" spans="1:18" s="45" customFormat="1" ht="25.5">
      <c r="A163" s="21"/>
      <c r="B163" s="64" t="s">
        <v>719</v>
      </c>
      <c r="C163" s="59" t="s">
        <v>714</v>
      </c>
      <c r="D163" s="12">
        <v>1</v>
      </c>
      <c r="E163" s="21"/>
      <c r="F163" s="55" t="s">
        <v>454</v>
      </c>
      <c r="G163" s="21"/>
      <c r="H163" s="21"/>
      <c r="I163" s="21"/>
      <c r="J163" s="21"/>
      <c r="K163" s="65">
        <v>1228.7</v>
      </c>
      <c r="L163" s="21"/>
      <c r="M163" s="67" t="s">
        <v>646</v>
      </c>
      <c r="N163" s="67" t="s">
        <v>720</v>
      </c>
      <c r="O163" s="59"/>
      <c r="P163" s="21">
        <v>2018</v>
      </c>
      <c r="Q163" s="21"/>
      <c r="R163" s="67" t="s">
        <v>721</v>
      </c>
    </row>
    <row r="164" spans="1:18" s="45" customFormat="1" ht="25.5">
      <c r="A164" s="21"/>
      <c r="B164" s="64" t="s">
        <v>722</v>
      </c>
      <c r="C164" s="59" t="s">
        <v>714</v>
      </c>
      <c r="D164" s="12">
        <v>1</v>
      </c>
      <c r="E164" s="21"/>
      <c r="F164" s="55" t="s">
        <v>454</v>
      </c>
      <c r="G164" s="21"/>
      <c r="H164" s="21"/>
      <c r="I164" s="21"/>
      <c r="J164" s="21"/>
      <c r="K164" s="65">
        <v>304.8</v>
      </c>
      <c r="L164" s="21"/>
      <c r="M164" s="67"/>
      <c r="N164" s="67"/>
      <c r="O164" s="59"/>
      <c r="P164" s="21">
        <v>2018</v>
      </c>
      <c r="Q164" s="21"/>
      <c r="R164" s="67"/>
    </row>
    <row r="165" spans="1:18" s="45" customFormat="1" ht="25.5">
      <c r="A165" s="21"/>
      <c r="B165" s="64" t="s">
        <v>723</v>
      </c>
      <c r="C165" s="59" t="s">
        <v>714</v>
      </c>
      <c r="D165" s="12">
        <v>1</v>
      </c>
      <c r="E165" s="21"/>
      <c r="F165" s="55" t="s">
        <v>454</v>
      </c>
      <c r="G165" s="21"/>
      <c r="H165" s="21"/>
      <c r="I165" s="21"/>
      <c r="J165" s="21"/>
      <c r="K165" s="65">
        <v>300</v>
      </c>
      <c r="L165" s="21"/>
      <c r="M165" s="67" t="s">
        <v>724</v>
      </c>
      <c r="N165" s="67" t="s">
        <v>718</v>
      </c>
      <c r="O165" s="59"/>
      <c r="P165" s="21">
        <v>2018</v>
      </c>
      <c r="Q165" s="21"/>
      <c r="R165" s="69" t="s">
        <v>671</v>
      </c>
    </row>
    <row r="166" spans="1:18" s="45" customFormat="1" ht="25.5">
      <c r="A166" s="21"/>
      <c r="B166" s="64" t="s">
        <v>725</v>
      </c>
      <c r="C166" s="59" t="s">
        <v>714</v>
      </c>
      <c r="D166" s="12">
        <v>1</v>
      </c>
      <c r="E166" s="21"/>
      <c r="F166" s="55" t="s">
        <v>454</v>
      </c>
      <c r="G166" s="21"/>
      <c r="H166" s="21"/>
      <c r="I166" s="21"/>
      <c r="J166" s="21"/>
      <c r="K166" s="65">
        <v>6216</v>
      </c>
      <c r="L166" s="21"/>
      <c r="M166" s="67" t="s">
        <v>694</v>
      </c>
      <c r="N166" s="67" t="s">
        <v>192</v>
      </c>
      <c r="O166" s="59"/>
      <c r="P166" s="21">
        <v>2018</v>
      </c>
      <c r="Q166" s="21"/>
      <c r="R166" s="69" t="s">
        <v>671</v>
      </c>
    </row>
    <row r="167" spans="1:18" s="45" customFormat="1" ht="38.25">
      <c r="A167" s="21"/>
      <c r="B167" s="64" t="s">
        <v>726</v>
      </c>
      <c r="C167" s="59" t="s">
        <v>714</v>
      </c>
      <c r="D167" s="12">
        <v>1</v>
      </c>
      <c r="E167" s="21"/>
      <c r="F167" s="55" t="s">
        <v>454</v>
      </c>
      <c r="G167" s="21"/>
      <c r="H167" s="21"/>
      <c r="I167" s="21"/>
      <c r="J167" s="21"/>
      <c r="K167" s="65">
        <v>80</v>
      </c>
      <c r="L167" s="21"/>
      <c r="M167" s="67" t="s">
        <v>727</v>
      </c>
      <c r="N167" s="67" t="s">
        <v>542</v>
      </c>
      <c r="O167" s="59"/>
      <c r="P167" s="21">
        <v>2018</v>
      </c>
      <c r="Q167" s="21"/>
      <c r="R167" s="69" t="s">
        <v>671</v>
      </c>
    </row>
    <row r="168" spans="1:18" s="45" customFormat="1" ht="38.25">
      <c r="A168" s="21"/>
      <c r="B168" s="64" t="s">
        <v>728</v>
      </c>
      <c r="C168" s="59" t="s">
        <v>714</v>
      </c>
      <c r="D168" s="12">
        <v>1</v>
      </c>
      <c r="E168" s="21"/>
      <c r="F168" s="55" t="s">
        <v>454</v>
      </c>
      <c r="G168" s="21"/>
      <c r="H168" s="21"/>
      <c r="I168" s="21"/>
      <c r="J168" s="21"/>
      <c r="K168" s="65">
        <v>296.2</v>
      </c>
      <c r="L168" s="21"/>
      <c r="M168" s="67" t="s">
        <v>646</v>
      </c>
      <c r="N168" s="67" t="s">
        <v>542</v>
      </c>
      <c r="O168" s="59"/>
      <c r="P168" s="21">
        <v>2018</v>
      </c>
      <c r="Q168" s="21"/>
      <c r="R168" s="69" t="s">
        <v>671</v>
      </c>
    </row>
    <row r="169" spans="1:18" s="45" customFormat="1" ht="76.5">
      <c r="A169" s="21"/>
      <c r="B169" s="55" t="s">
        <v>608</v>
      </c>
      <c r="C169" s="59" t="s">
        <v>526</v>
      </c>
      <c r="D169" s="12">
        <v>1</v>
      </c>
      <c r="E169" s="21"/>
      <c r="F169" s="21"/>
      <c r="G169" s="56">
        <v>2530000</v>
      </c>
      <c r="H169" s="21"/>
      <c r="I169" s="21"/>
      <c r="J169" s="21"/>
      <c r="K169" s="77"/>
      <c r="L169" s="21"/>
      <c r="M169" s="59" t="s">
        <v>473</v>
      </c>
      <c r="N169" s="59" t="s">
        <v>609</v>
      </c>
      <c r="O169" s="59" t="s">
        <v>548</v>
      </c>
      <c r="P169" s="21">
        <v>2018</v>
      </c>
      <c r="Q169" s="21"/>
      <c r="R169" s="21"/>
    </row>
  </sheetData>
  <autoFilter ref="A9:R169"/>
  <sortState ref="A10:V169">
    <sortCondition ref="F10:F169"/>
  </sortState>
  <mergeCells count="23">
    <mergeCell ref="Q8:Q9"/>
    <mergeCell ref="P8:P9"/>
    <mergeCell ref="E8:E9"/>
    <mergeCell ref="R8:R9"/>
    <mergeCell ref="M8:M9"/>
    <mergeCell ref="N8:N9"/>
    <mergeCell ref="O8:O9"/>
    <mergeCell ref="L8:L9"/>
    <mergeCell ref="A8:A9"/>
    <mergeCell ref="B8:B9"/>
    <mergeCell ref="H8:H9"/>
    <mergeCell ref="I8:J8"/>
    <mergeCell ref="K8:K9"/>
    <mergeCell ref="C8:C9"/>
    <mergeCell ref="F8:F9"/>
    <mergeCell ref="G8:G9"/>
    <mergeCell ref="D8:D9"/>
    <mergeCell ref="A6:O6"/>
    <mergeCell ref="B1:K1"/>
    <mergeCell ref="L1:N1"/>
    <mergeCell ref="B2:K2"/>
    <mergeCell ref="A4:O4"/>
    <mergeCell ref="H5:O5"/>
  </mergeCells>
  <pageMargins left="0.36" right="0.03" top="0.25" bottom="0.15" header="0.3" footer="0.3"/>
  <pageSetup paperSize="9" scale="60" orientation="landscape"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8"/>
  <sheetViews>
    <sheetView topLeftCell="A71" zoomScale="70" zoomScaleNormal="70" workbookViewId="0">
      <selection activeCell="H12" sqref="H12"/>
    </sheetView>
  </sheetViews>
  <sheetFormatPr defaultRowHeight="15"/>
  <cols>
    <col min="2" max="2" width="40" bestFit="1" customWidth="1"/>
    <col min="3" max="3" width="8.7109375" bestFit="1" customWidth="1"/>
    <col min="4" max="4" width="20.28515625" bestFit="1" customWidth="1"/>
    <col min="5" max="5" width="46.7109375" customWidth="1"/>
    <col min="6" max="6" width="46.28515625" customWidth="1"/>
  </cols>
  <sheetData>
    <row r="1" spans="1:6" ht="18.75">
      <c r="A1" s="3749" t="s">
        <v>243</v>
      </c>
      <c r="B1" s="3749"/>
      <c r="C1" s="3749"/>
      <c r="D1" s="3749"/>
      <c r="E1" s="3749"/>
      <c r="F1" s="3749"/>
    </row>
    <row r="2" spans="1:6" ht="18.75">
      <c r="A2" s="3749" t="s">
        <v>244</v>
      </c>
      <c r="B2" s="3749"/>
      <c r="C2" s="3749"/>
      <c r="D2" s="3749"/>
      <c r="E2" s="3749"/>
      <c r="F2" s="3749"/>
    </row>
    <row r="3" spans="1:6">
      <c r="A3" s="39"/>
    </row>
    <row r="4" spans="1:6" ht="18.75">
      <c r="A4" s="40" t="s">
        <v>245</v>
      </c>
    </row>
    <row r="5" spans="1:6" ht="15.75" thickBot="1">
      <c r="A5" s="41"/>
    </row>
    <row r="6" spans="1:6" ht="57" thickBot="1">
      <c r="A6" s="42" t="s">
        <v>6</v>
      </c>
      <c r="B6" s="43" t="s">
        <v>246</v>
      </c>
      <c r="C6" s="43" t="s">
        <v>247</v>
      </c>
      <c r="D6" s="43" t="s">
        <v>248</v>
      </c>
      <c r="E6" s="43" t="s">
        <v>249</v>
      </c>
      <c r="F6" s="43" t="s">
        <v>250</v>
      </c>
    </row>
    <row r="7" spans="1:6" ht="19.5" thickBot="1">
      <c r="A7" s="4322" t="s">
        <v>251</v>
      </c>
      <c r="B7" s="4323"/>
      <c r="C7" s="4323"/>
      <c r="D7" s="4323"/>
      <c r="E7" s="4324"/>
      <c r="F7" s="44"/>
    </row>
    <row r="8" spans="1:6" ht="19.5" thickBot="1">
      <c r="A8" s="4322" t="s">
        <v>252</v>
      </c>
      <c r="B8" s="4323"/>
      <c r="C8" s="4323"/>
      <c r="D8" s="4323"/>
      <c r="E8" s="4324"/>
      <c r="F8" s="44"/>
    </row>
    <row r="9" spans="1:6" s="84" customFormat="1" ht="56.25">
      <c r="A9" s="4316">
        <v>1</v>
      </c>
      <c r="B9" s="82" t="s">
        <v>253</v>
      </c>
      <c r="C9" s="4316" t="s">
        <v>255</v>
      </c>
      <c r="D9" s="4319" t="s">
        <v>256</v>
      </c>
      <c r="E9" s="83" t="s">
        <v>257</v>
      </c>
      <c r="F9" s="4319" t="s">
        <v>260</v>
      </c>
    </row>
    <row r="10" spans="1:6" s="84" customFormat="1" ht="37.5">
      <c r="A10" s="4317"/>
      <c r="B10" s="85" t="s">
        <v>254</v>
      </c>
      <c r="C10" s="4317"/>
      <c r="D10" s="4320"/>
      <c r="E10" s="83" t="s">
        <v>258</v>
      </c>
      <c r="F10" s="4320"/>
    </row>
    <row r="11" spans="1:6" s="84" customFormat="1" ht="38.25" thickBot="1">
      <c r="A11" s="4318"/>
      <c r="B11" s="86"/>
      <c r="C11" s="4318"/>
      <c r="D11" s="4321"/>
      <c r="E11" s="87" t="s">
        <v>259</v>
      </c>
      <c r="F11" s="4321"/>
    </row>
    <row r="12" spans="1:6" s="84" customFormat="1" ht="75">
      <c r="A12" s="4316">
        <v>2</v>
      </c>
      <c r="B12" s="82" t="s">
        <v>261</v>
      </c>
      <c r="C12" s="4316" t="s">
        <v>262</v>
      </c>
      <c r="D12" s="83" t="s">
        <v>263</v>
      </c>
      <c r="E12" s="83" t="s">
        <v>265</v>
      </c>
      <c r="F12" s="4319" t="s">
        <v>267</v>
      </c>
    </row>
    <row r="13" spans="1:6" s="84" customFormat="1" ht="75">
      <c r="A13" s="4317"/>
      <c r="B13" s="85" t="s">
        <v>254</v>
      </c>
      <c r="C13" s="4317"/>
      <c r="D13" s="83" t="s">
        <v>264</v>
      </c>
      <c r="E13" s="83" t="s">
        <v>258</v>
      </c>
      <c r="F13" s="4320"/>
    </row>
    <row r="14" spans="1:6" s="84" customFormat="1" ht="38.25" thickBot="1">
      <c r="A14" s="4318"/>
      <c r="B14" s="88"/>
      <c r="C14" s="4318"/>
      <c r="D14" s="88"/>
      <c r="E14" s="87" t="s">
        <v>266</v>
      </c>
      <c r="F14" s="4321"/>
    </row>
    <row r="15" spans="1:6" s="84" customFormat="1" ht="75">
      <c r="A15" s="4316">
        <v>3</v>
      </c>
      <c r="B15" s="82" t="s">
        <v>268</v>
      </c>
      <c r="C15" s="4316" t="s">
        <v>269</v>
      </c>
      <c r="D15" s="83" t="s">
        <v>263</v>
      </c>
      <c r="E15" s="83" t="s">
        <v>265</v>
      </c>
      <c r="F15" s="4319" t="s">
        <v>267</v>
      </c>
    </row>
    <row r="16" spans="1:6" s="84" customFormat="1" ht="131.25">
      <c r="A16" s="4317"/>
      <c r="B16" s="85" t="s">
        <v>254</v>
      </c>
      <c r="C16" s="4317"/>
      <c r="D16" s="83" t="s">
        <v>270</v>
      </c>
      <c r="E16" s="83" t="s">
        <v>258</v>
      </c>
      <c r="F16" s="4320"/>
    </row>
    <row r="17" spans="1:6" s="84" customFormat="1" ht="38.25" thickBot="1">
      <c r="A17" s="4318"/>
      <c r="B17" s="88"/>
      <c r="C17" s="4318"/>
      <c r="D17" s="88"/>
      <c r="E17" s="87" t="s">
        <v>271</v>
      </c>
      <c r="F17" s="4321"/>
    </row>
    <row r="18" spans="1:6" s="84" customFormat="1" ht="75">
      <c r="A18" s="4316">
        <v>4</v>
      </c>
      <c r="B18" s="82" t="s">
        <v>268</v>
      </c>
      <c r="C18" s="82" t="s">
        <v>272</v>
      </c>
      <c r="D18" s="83" t="s">
        <v>263</v>
      </c>
      <c r="E18" s="83" t="s">
        <v>265</v>
      </c>
      <c r="F18" s="4319" t="s">
        <v>267</v>
      </c>
    </row>
    <row r="19" spans="1:6" s="84" customFormat="1" ht="225">
      <c r="A19" s="4317"/>
      <c r="B19" s="85" t="s">
        <v>254</v>
      </c>
      <c r="C19" s="82" t="s">
        <v>273</v>
      </c>
      <c r="D19" s="83" t="s">
        <v>274</v>
      </c>
      <c r="E19" s="83" t="s">
        <v>275</v>
      </c>
      <c r="F19" s="4320"/>
    </row>
    <row r="20" spans="1:6" s="84" customFormat="1" ht="37.5">
      <c r="A20" s="4317"/>
      <c r="B20" s="89"/>
      <c r="C20" s="89"/>
      <c r="D20" s="89"/>
      <c r="E20" s="83" t="s">
        <v>266</v>
      </c>
      <c r="F20" s="4320"/>
    </row>
    <row r="21" spans="1:6" s="84" customFormat="1" ht="19.5" thickBot="1">
      <c r="A21" s="4318"/>
      <c r="B21" s="88"/>
      <c r="C21" s="88"/>
      <c r="D21" s="88"/>
      <c r="E21" s="87"/>
      <c r="F21" s="4321"/>
    </row>
    <row r="22" spans="1:6" s="84" customFormat="1" ht="19.5" thickBot="1">
      <c r="A22" s="4325" t="s">
        <v>276</v>
      </c>
      <c r="B22" s="4326"/>
      <c r="C22" s="4326"/>
      <c r="D22" s="4326"/>
      <c r="E22" s="4327"/>
      <c r="F22" s="90"/>
    </row>
    <row r="23" spans="1:6" s="84" customFormat="1" ht="37.5">
      <c r="A23" s="4316">
        <v>5</v>
      </c>
      <c r="B23" s="82" t="s">
        <v>277</v>
      </c>
      <c r="C23" s="4316" t="s">
        <v>278</v>
      </c>
      <c r="D23" s="83" t="s">
        <v>279</v>
      </c>
      <c r="E23" s="83" t="s">
        <v>281</v>
      </c>
      <c r="F23" s="83" t="s">
        <v>285</v>
      </c>
    </row>
    <row r="24" spans="1:6" s="84" customFormat="1" ht="93.75">
      <c r="A24" s="4317"/>
      <c r="B24" s="85" t="s">
        <v>254</v>
      </c>
      <c r="C24" s="4317"/>
      <c r="D24" s="83" t="s">
        <v>280</v>
      </c>
      <c r="E24" s="83" t="s">
        <v>282</v>
      </c>
      <c r="F24" s="83" t="s">
        <v>286</v>
      </c>
    </row>
    <row r="25" spans="1:6" s="84" customFormat="1" ht="206.25">
      <c r="A25" s="4317"/>
      <c r="B25" s="82"/>
      <c r="C25" s="4317"/>
      <c r="D25" s="89"/>
      <c r="E25" s="83" t="s">
        <v>283</v>
      </c>
      <c r="F25" s="83" t="s">
        <v>287</v>
      </c>
    </row>
    <row r="26" spans="1:6" s="84" customFormat="1" ht="94.5" thickBot="1">
      <c r="A26" s="4318"/>
      <c r="B26" s="88"/>
      <c r="C26" s="4318"/>
      <c r="D26" s="88"/>
      <c r="E26" s="87" t="s">
        <v>284</v>
      </c>
      <c r="F26" s="87" t="s">
        <v>288</v>
      </c>
    </row>
    <row r="27" spans="1:6" s="84" customFormat="1" ht="37.5">
      <c r="A27" s="4316" t="s">
        <v>289</v>
      </c>
      <c r="B27" s="4316" t="s">
        <v>290</v>
      </c>
      <c r="C27" s="4316" t="s">
        <v>291</v>
      </c>
      <c r="D27" s="4319" t="s">
        <v>292</v>
      </c>
      <c r="E27" s="83" t="s">
        <v>293</v>
      </c>
      <c r="F27" s="4319" t="s">
        <v>267</v>
      </c>
    </row>
    <row r="28" spans="1:6" s="84" customFormat="1" ht="38.25" thickBot="1">
      <c r="A28" s="4318"/>
      <c r="B28" s="4318"/>
      <c r="C28" s="4318"/>
      <c r="D28" s="4321"/>
      <c r="E28" s="87" t="s">
        <v>266</v>
      </c>
      <c r="F28" s="4321"/>
    </row>
    <row r="29" spans="1:6" s="84" customFormat="1" ht="75">
      <c r="A29" s="4316">
        <v>7</v>
      </c>
      <c r="B29" s="4316" t="s">
        <v>294</v>
      </c>
      <c r="C29" s="4316" t="s">
        <v>295</v>
      </c>
      <c r="D29" s="83" t="s">
        <v>296</v>
      </c>
      <c r="E29" s="83" t="s">
        <v>297</v>
      </c>
      <c r="F29" s="4319" t="s">
        <v>298</v>
      </c>
    </row>
    <row r="30" spans="1:6" s="84" customFormat="1" ht="94.5" thickBot="1">
      <c r="A30" s="4318"/>
      <c r="B30" s="4318"/>
      <c r="C30" s="4318"/>
      <c r="D30" s="87" t="s">
        <v>280</v>
      </c>
      <c r="E30" s="87" t="s">
        <v>258</v>
      </c>
      <c r="F30" s="4321"/>
    </row>
    <row r="31" spans="1:6" s="84" customFormat="1" ht="56.25">
      <c r="A31" s="4316">
        <v>8</v>
      </c>
      <c r="B31" s="4316" t="s">
        <v>299</v>
      </c>
      <c r="C31" s="4316" t="s">
        <v>300</v>
      </c>
      <c r="D31" s="4319" t="s">
        <v>301</v>
      </c>
      <c r="E31" s="83" t="s">
        <v>302</v>
      </c>
      <c r="F31" s="4319" t="s">
        <v>304</v>
      </c>
    </row>
    <row r="32" spans="1:6" s="84" customFormat="1" ht="56.25">
      <c r="A32" s="4317"/>
      <c r="B32" s="4317"/>
      <c r="C32" s="4317"/>
      <c r="D32" s="4320"/>
      <c r="E32" s="83" t="s">
        <v>303</v>
      </c>
      <c r="F32" s="4320"/>
    </row>
    <row r="33" spans="1:6" s="84" customFormat="1" ht="38.25" thickBot="1">
      <c r="A33" s="4318"/>
      <c r="B33" s="4318"/>
      <c r="C33" s="4318"/>
      <c r="D33" s="4321"/>
      <c r="E33" s="87" t="s">
        <v>266</v>
      </c>
      <c r="F33" s="4321"/>
    </row>
    <row r="34" spans="1:6" s="84" customFormat="1">
      <c r="A34" s="4316">
        <v>9</v>
      </c>
      <c r="B34" s="4316" t="s">
        <v>299</v>
      </c>
      <c r="C34" s="4316" t="s">
        <v>305</v>
      </c>
      <c r="D34" s="4319" t="s">
        <v>306</v>
      </c>
      <c r="E34" s="4319" t="s">
        <v>281</v>
      </c>
      <c r="F34" s="4319" t="s">
        <v>267</v>
      </c>
    </row>
    <row r="35" spans="1:6" s="84" customFormat="1" ht="15.75" thickBot="1">
      <c r="A35" s="4318"/>
      <c r="B35" s="4318"/>
      <c r="C35" s="4318"/>
      <c r="D35" s="4321"/>
      <c r="E35" s="4321"/>
      <c r="F35" s="4321"/>
    </row>
    <row r="36" spans="1:6" s="84" customFormat="1" ht="19.5" thickBot="1">
      <c r="A36" s="4325" t="s">
        <v>307</v>
      </c>
      <c r="B36" s="4326"/>
      <c r="C36" s="4326"/>
      <c r="D36" s="4326"/>
      <c r="E36" s="4327"/>
      <c r="F36" s="90"/>
    </row>
    <row r="37" spans="1:6" s="84" customFormat="1" ht="37.5">
      <c r="A37" s="4316">
        <v>10</v>
      </c>
      <c r="B37" s="4316" t="s">
        <v>308</v>
      </c>
      <c r="C37" s="4316" t="s">
        <v>309</v>
      </c>
      <c r="D37" s="4319" t="s">
        <v>310</v>
      </c>
      <c r="E37" s="83" t="s">
        <v>311</v>
      </c>
      <c r="F37" s="4319" t="s">
        <v>313</v>
      </c>
    </row>
    <row r="38" spans="1:6" s="84" customFormat="1" ht="56.25">
      <c r="A38" s="4317"/>
      <c r="B38" s="4317"/>
      <c r="C38" s="4317"/>
      <c r="D38" s="4320"/>
      <c r="E38" s="83" t="s">
        <v>312</v>
      </c>
      <c r="F38" s="4320"/>
    </row>
    <row r="39" spans="1:6" s="84" customFormat="1" ht="38.25" thickBot="1">
      <c r="A39" s="4318"/>
      <c r="B39" s="4318"/>
      <c r="C39" s="4318"/>
      <c r="D39" s="4321"/>
      <c r="E39" s="87" t="s">
        <v>266</v>
      </c>
      <c r="F39" s="4321"/>
    </row>
    <row r="40" spans="1:6" s="84" customFormat="1" ht="37.5">
      <c r="A40" s="4316">
        <v>11</v>
      </c>
      <c r="B40" s="4316" t="s">
        <v>314</v>
      </c>
      <c r="C40" s="4316" t="s">
        <v>315</v>
      </c>
      <c r="D40" s="4319" t="s">
        <v>310</v>
      </c>
      <c r="E40" s="83" t="s">
        <v>316</v>
      </c>
      <c r="F40" s="4319" t="s">
        <v>318</v>
      </c>
    </row>
    <row r="41" spans="1:6" s="84" customFormat="1" ht="37.5">
      <c r="A41" s="4317"/>
      <c r="B41" s="4317"/>
      <c r="C41" s="4317"/>
      <c r="D41" s="4320"/>
      <c r="E41" s="83" t="s">
        <v>317</v>
      </c>
      <c r="F41" s="4320"/>
    </row>
    <row r="42" spans="1:6" s="84" customFormat="1" ht="38.25" thickBot="1">
      <c r="A42" s="4318"/>
      <c r="B42" s="4318"/>
      <c r="C42" s="4318"/>
      <c r="D42" s="4321"/>
      <c r="E42" s="87" t="s">
        <v>266</v>
      </c>
      <c r="F42" s="4321"/>
    </row>
    <row r="43" spans="1:6" s="84" customFormat="1" ht="37.5">
      <c r="A43" s="4316">
        <v>12</v>
      </c>
      <c r="B43" s="4316" t="s">
        <v>319</v>
      </c>
      <c r="C43" s="4316" t="s">
        <v>320</v>
      </c>
      <c r="D43" s="4319" t="s">
        <v>321</v>
      </c>
      <c r="E43" s="83" t="s">
        <v>322</v>
      </c>
      <c r="F43" s="4319" t="s">
        <v>318</v>
      </c>
    </row>
    <row r="44" spans="1:6" s="84" customFormat="1" ht="18.75">
      <c r="A44" s="4317"/>
      <c r="B44" s="4317"/>
      <c r="C44" s="4317"/>
      <c r="D44" s="4320"/>
      <c r="E44" s="83" t="s">
        <v>258</v>
      </c>
      <c r="F44" s="4320"/>
    </row>
    <row r="45" spans="1:6" s="84" customFormat="1" ht="38.25" thickBot="1">
      <c r="A45" s="4318"/>
      <c r="B45" s="4318"/>
      <c r="C45" s="4318"/>
      <c r="D45" s="4321"/>
      <c r="E45" s="87" t="s">
        <v>323</v>
      </c>
      <c r="F45" s="4321"/>
    </row>
    <row r="46" spans="1:6" s="84" customFormat="1" ht="19.5" thickBot="1">
      <c r="A46" s="4325" t="s">
        <v>324</v>
      </c>
      <c r="B46" s="4326"/>
      <c r="C46" s="4326"/>
      <c r="D46" s="4326"/>
      <c r="E46" s="4327"/>
      <c r="F46" s="90"/>
    </row>
    <row r="47" spans="1:6" s="84" customFormat="1" ht="37.5">
      <c r="A47" s="4316">
        <v>13</v>
      </c>
      <c r="B47" s="82" t="s">
        <v>325</v>
      </c>
      <c r="C47" s="4316" t="s">
        <v>326</v>
      </c>
      <c r="D47" s="4319" t="s">
        <v>327</v>
      </c>
      <c r="E47" s="83" t="s">
        <v>322</v>
      </c>
      <c r="F47" s="4319" t="s">
        <v>267</v>
      </c>
    </row>
    <row r="48" spans="1:6" s="84" customFormat="1" ht="37.5">
      <c r="A48" s="4317"/>
      <c r="B48" s="85" t="s">
        <v>254</v>
      </c>
      <c r="C48" s="4317"/>
      <c r="D48" s="4320"/>
      <c r="E48" s="83" t="s">
        <v>258</v>
      </c>
      <c r="F48" s="4320"/>
    </row>
    <row r="49" spans="1:6" s="84" customFormat="1" ht="38.25" thickBot="1">
      <c r="A49" s="4318"/>
      <c r="B49" s="88"/>
      <c r="C49" s="4318"/>
      <c r="D49" s="4321"/>
      <c r="E49" s="87" t="s">
        <v>266</v>
      </c>
      <c r="F49" s="4321"/>
    </row>
    <row r="50" spans="1:6" s="84" customFormat="1" ht="37.5">
      <c r="A50" s="4316">
        <v>14</v>
      </c>
      <c r="B50" s="82" t="s">
        <v>325</v>
      </c>
      <c r="C50" s="4316" t="s">
        <v>328</v>
      </c>
      <c r="D50" s="4319" t="s">
        <v>329</v>
      </c>
      <c r="E50" s="83" t="s">
        <v>322</v>
      </c>
      <c r="F50" s="4319" t="s">
        <v>267</v>
      </c>
    </row>
    <row r="51" spans="1:6" s="84" customFormat="1" ht="37.5">
      <c r="A51" s="4317"/>
      <c r="B51" s="85" t="s">
        <v>254</v>
      </c>
      <c r="C51" s="4317"/>
      <c r="D51" s="4320"/>
      <c r="E51" s="83" t="s">
        <v>258</v>
      </c>
      <c r="F51" s="4320"/>
    </row>
    <row r="52" spans="1:6" s="84" customFormat="1" ht="38.25" thickBot="1">
      <c r="A52" s="4318"/>
      <c r="B52" s="88"/>
      <c r="C52" s="4318"/>
      <c r="D52" s="4321"/>
      <c r="E52" s="87" t="s">
        <v>266</v>
      </c>
      <c r="F52" s="4321"/>
    </row>
    <row r="53" spans="1:6" s="84" customFormat="1" ht="37.5">
      <c r="A53" s="4316">
        <v>15</v>
      </c>
      <c r="B53" s="83" t="s">
        <v>330</v>
      </c>
      <c r="C53" s="4316" t="s">
        <v>331</v>
      </c>
      <c r="D53" s="4319" t="s">
        <v>332</v>
      </c>
      <c r="E53" s="83" t="s">
        <v>333</v>
      </c>
      <c r="F53" s="4319"/>
    </row>
    <row r="54" spans="1:6" s="84" customFormat="1" ht="37.5">
      <c r="A54" s="4317"/>
      <c r="B54" s="85" t="s">
        <v>254</v>
      </c>
      <c r="C54" s="4317"/>
      <c r="D54" s="4320"/>
      <c r="E54" s="83" t="s">
        <v>258</v>
      </c>
      <c r="F54" s="4320"/>
    </row>
    <row r="55" spans="1:6" s="84" customFormat="1" ht="38.25" thickBot="1">
      <c r="A55" s="4318"/>
      <c r="B55" s="88"/>
      <c r="C55" s="4318"/>
      <c r="D55" s="4321"/>
      <c r="E55" s="87" t="s">
        <v>266</v>
      </c>
      <c r="F55" s="4321"/>
    </row>
    <row r="56" spans="1:6" s="84" customFormat="1" ht="37.5">
      <c r="A56" s="4316" t="s">
        <v>334</v>
      </c>
      <c r="B56" s="82" t="s">
        <v>325</v>
      </c>
      <c r="C56" s="4316" t="s">
        <v>335</v>
      </c>
      <c r="D56" s="4319" t="s">
        <v>336</v>
      </c>
      <c r="E56" s="83" t="s">
        <v>337</v>
      </c>
      <c r="F56" s="4319" t="s">
        <v>267</v>
      </c>
    </row>
    <row r="57" spans="1:6" s="84" customFormat="1" ht="38.25" thickBot="1">
      <c r="A57" s="4318"/>
      <c r="B57" s="91" t="s">
        <v>254</v>
      </c>
      <c r="C57" s="4318"/>
      <c r="D57" s="4321"/>
      <c r="E57" s="87" t="s">
        <v>266</v>
      </c>
      <c r="F57" s="4321"/>
    </row>
    <row r="58" spans="1:6" s="84" customFormat="1" ht="19.5" thickBot="1">
      <c r="A58" s="4325" t="s">
        <v>338</v>
      </c>
      <c r="B58" s="4326"/>
      <c r="C58" s="4326"/>
      <c r="D58" s="4326"/>
      <c r="E58" s="4326"/>
      <c r="F58" s="4327"/>
    </row>
    <row r="59" spans="1:6" s="84" customFormat="1" ht="18.75">
      <c r="A59" s="4316">
        <v>1</v>
      </c>
      <c r="B59" s="4316" t="s">
        <v>339</v>
      </c>
      <c r="C59" s="4316">
        <v>4.5999999999999996</v>
      </c>
      <c r="D59" s="4319" t="s">
        <v>340</v>
      </c>
      <c r="E59" s="83" t="s">
        <v>341</v>
      </c>
      <c r="F59" s="4319" t="s">
        <v>344</v>
      </c>
    </row>
    <row r="60" spans="1:6" s="84" customFormat="1" ht="37.5">
      <c r="A60" s="4317"/>
      <c r="B60" s="4317"/>
      <c r="C60" s="4317"/>
      <c r="D60" s="4320"/>
      <c r="E60" s="83" t="s">
        <v>342</v>
      </c>
      <c r="F60" s="4320"/>
    </row>
    <row r="61" spans="1:6" s="84" customFormat="1" ht="57" thickBot="1">
      <c r="A61" s="4318"/>
      <c r="B61" s="4318"/>
      <c r="C61" s="4318"/>
      <c r="D61" s="4321"/>
      <c r="E61" s="87" t="s">
        <v>343</v>
      </c>
      <c r="F61" s="4321"/>
    </row>
    <row r="62" spans="1:6" s="84" customFormat="1" ht="37.5">
      <c r="A62" s="4316">
        <v>2</v>
      </c>
      <c r="B62" s="4316" t="s">
        <v>345</v>
      </c>
      <c r="C62" s="4316">
        <v>5.8</v>
      </c>
      <c r="D62" s="4319" t="s">
        <v>346</v>
      </c>
      <c r="E62" s="83" t="s">
        <v>347</v>
      </c>
      <c r="F62" s="4319" t="s">
        <v>344</v>
      </c>
    </row>
    <row r="63" spans="1:6" s="84" customFormat="1" ht="37.5">
      <c r="A63" s="4317"/>
      <c r="B63" s="4317"/>
      <c r="C63" s="4317"/>
      <c r="D63" s="4320"/>
      <c r="E63" s="83" t="s">
        <v>348</v>
      </c>
      <c r="F63" s="4320"/>
    </row>
    <row r="64" spans="1:6" s="84" customFormat="1" ht="56.25">
      <c r="A64" s="4317"/>
      <c r="B64" s="4317"/>
      <c r="C64" s="4317"/>
      <c r="D64" s="4320"/>
      <c r="E64" s="83" t="s">
        <v>349</v>
      </c>
      <c r="F64" s="4320"/>
    </row>
    <row r="65" spans="1:6" s="84" customFormat="1" ht="19.5" thickBot="1">
      <c r="A65" s="4318"/>
      <c r="B65" s="4318"/>
      <c r="C65" s="4318"/>
      <c r="D65" s="4321"/>
      <c r="E65" s="87"/>
      <c r="F65" s="4321"/>
    </row>
    <row r="66" spans="1:6" s="84" customFormat="1" ht="75">
      <c r="A66" s="4316">
        <v>3</v>
      </c>
      <c r="B66" s="4316" t="s">
        <v>350</v>
      </c>
      <c r="C66" s="4316">
        <v>11.8</v>
      </c>
      <c r="D66" s="4319" t="s">
        <v>351</v>
      </c>
      <c r="E66" s="83" t="s">
        <v>352</v>
      </c>
      <c r="F66" s="83" t="s">
        <v>354</v>
      </c>
    </row>
    <row r="67" spans="1:6" s="84" customFormat="1" ht="206.25">
      <c r="A67" s="4317"/>
      <c r="B67" s="4317"/>
      <c r="C67" s="4317"/>
      <c r="D67" s="4320"/>
      <c r="E67" s="83" t="s">
        <v>348</v>
      </c>
      <c r="F67" s="83" t="s">
        <v>287</v>
      </c>
    </row>
    <row r="68" spans="1:6" s="84" customFormat="1" ht="94.5" thickBot="1">
      <c r="A68" s="4318"/>
      <c r="B68" s="4318"/>
      <c r="C68" s="4318"/>
      <c r="D68" s="4321"/>
      <c r="E68" s="87" t="s">
        <v>353</v>
      </c>
      <c r="F68" s="87" t="s">
        <v>355</v>
      </c>
    </row>
    <row r="69" spans="1:6" s="84" customFormat="1" ht="75">
      <c r="A69" s="4316" t="s">
        <v>356</v>
      </c>
      <c r="B69" s="4316" t="s">
        <v>357</v>
      </c>
      <c r="C69" s="4316">
        <v>4</v>
      </c>
      <c r="D69" s="4319" t="s">
        <v>351</v>
      </c>
      <c r="E69" s="83" t="s">
        <v>352</v>
      </c>
      <c r="F69" s="83" t="s">
        <v>354</v>
      </c>
    </row>
    <row r="70" spans="1:6" s="84" customFormat="1" ht="206.25">
      <c r="A70" s="4317"/>
      <c r="B70" s="4317"/>
      <c r="C70" s="4317"/>
      <c r="D70" s="4320"/>
      <c r="E70" s="83" t="s">
        <v>348</v>
      </c>
      <c r="F70" s="83" t="s">
        <v>287</v>
      </c>
    </row>
    <row r="71" spans="1:6" s="84" customFormat="1" ht="94.5" thickBot="1">
      <c r="A71" s="4318"/>
      <c r="B71" s="4318"/>
      <c r="C71" s="4318"/>
      <c r="D71" s="4321"/>
      <c r="E71" s="87" t="s">
        <v>358</v>
      </c>
      <c r="F71" s="87" t="s">
        <v>359</v>
      </c>
    </row>
    <row r="72" spans="1:6" s="84" customFormat="1" ht="19.5" thickBot="1">
      <c r="A72" s="4325" t="s">
        <v>360</v>
      </c>
      <c r="B72" s="4326"/>
      <c r="C72" s="4326"/>
      <c r="D72" s="4326"/>
      <c r="E72" s="4326"/>
      <c r="F72" s="4327"/>
    </row>
    <row r="73" spans="1:6" s="84" customFormat="1" ht="37.5">
      <c r="A73" s="4316">
        <v>1</v>
      </c>
      <c r="B73" s="4316" t="s">
        <v>361</v>
      </c>
      <c r="C73" s="4316">
        <v>253</v>
      </c>
      <c r="D73" s="4319" t="s">
        <v>362</v>
      </c>
      <c r="E73" s="83" t="s">
        <v>363</v>
      </c>
      <c r="F73" s="4319" t="s">
        <v>367</v>
      </c>
    </row>
    <row r="74" spans="1:6" s="84" customFormat="1" ht="18.75">
      <c r="A74" s="4317"/>
      <c r="B74" s="4317"/>
      <c r="C74" s="4317"/>
      <c r="D74" s="4320"/>
      <c r="E74" s="83" t="s">
        <v>364</v>
      </c>
      <c r="F74" s="4320"/>
    </row>
    <row r="75" spans="1:6" s="84" customFormat="1" ht="37.5">
      <c r="A75" s="4317"/>
      <c r="B75" s="4317"/>
      <c r="C75" s="4317"/>
      <c r="D75" s="4320"/>
      <c r="E75" s="83" t="s">
        <v>365</v>
      </c>
      <c r="F75" s="4320"/>
    </row>
    <row r="76" spans="1:6" s="84" customFormat="1" ht="19.5" thickBot="1">
      <c r="A76" s="4318"/>
      <c r="B76" s="4318"/>
      <c r="C76" s="4318"/>
      <c r="D76" s="4321"/>
      <c r="E76" s="87" t="s">
        <v>366</v>
      </c>
      <c r="F76" s="4321"/>
    </row>
    <row r="77" spans="1:6" s="84" customFormat="1" ht="75">
      <c r="A77" s="4316">
        <v>2</v>
      </c>
      <c r="B77" s="4316" t="s">
        <v>368</v>
      </c>
      <c r="C77" s="4316">
        <v>2</v>
      </c>
      <c r="D77" s="4319" t="s">
        <v>369</v>
      </c>
      <c r="E77" s="83" t="s">
        <v>370</v>
      </c>
      <c r="F77" s="4319" t="s">
        <v>373</v>
      </c>
    </row>
    <row r="78" spans="1:6" s="84" customFormat="1" ht="18.75">
      <c r="A78" s="4317"/>
      <c r="B78" s="4317"/>
      <c r="C78" s="4317"/>
      <c r="D78" s="4320"/>
      <c r="E78" s="83" t="s">
        <v>371</v>
      </c>
      <c r="F78" s="4320"/>
    </row>
    <row r="79" spans="1:6" s="84" customFormat="1" ht="38.25" thickBot="1">
      <c r="A79" s="4318"/>
      <c r="B79" s="4318"/>
      <c r="C79" s="4318"/>
      <c r="D79" s="4321"/>
      <c r="E79" s="87" t="s">
        <v>372</v>
      </c>
      <c r="F79" s="4321"/>
    </row>
    <row r="80" spans="1:6" s="84" customFormat="1" ht="75">
      <c r="A80" s="4316">
        <v>3</v>
      </c>
      <c r="B80" s="4316" t="s">
        <v>374</v>
      </c>
      <c r="C80" s="4316">
        <v>0.9</v>
      </c>
      <c r="D80" s="4319" t="s">
        <v>369</v>
      </c>
      <c r="E80" s="83" t="s">
        <v>375</v>
      </c>
      <c r="F80" s="4319" t="s">
        <v>376</v>
      </c>
    </row>
    <row r="81" spans="1:6" s="84" customFormat="1" ht="18.75">
      <c r="A81" s="4317"/>
      <c r="B81" s="4317"/>
      <c r="C81" s="4317"/>
      <c r="D81" s="4320"/>
      <c r="E81" s="83" t="s">
        <v>371</v>
      </c>
      <c r="F81" s="4320"/>
    </row>
    <row r="82" spans="1:6" s="84" customFormat="1" ht="38.25" thickBot="1">
      <c r="A82" s="4318"/>
      <c r="B82" s="4318"/>
      <c r="C82" s="4318"/>
      <c r="D82" s="4321"/>
      <c r="E82" s="87" t="s">
        <v>372</v>
      </c>
      <c r="F82" s="4321"/>
    </row>
    <row r="83" spans="1:6" s="84" customFormat="1" ht="75">
      <c r="A83" s="4316">
        <v>4</v>
      </c>
      <c r="B83" s="4316" t="s">
        <v>377</v>
      </c>
      <c r="C83" s="4316">
        <v>7</v>
      </c>
      <c r="D83" s="4319" t="s">
        <v>369</v>
      </c>
      <c r="E83" s="83" t="s">
        <v>378</v>
      </c>
      <c r="F83" s="4319" t="s">
        <v>379</v>
      </c>
    </row>
    <row r="84" spans="1:6" s="84" customFormat="1" ht="18.75">
      <c r="A84" s="4317"/>
      <c r="B84" s="4317"/>
      <c r="C84" s="4317"/>
      <c r="D84" s="4320"/>
      <c r="E84" s="83" t="s">
        <v>371</v>
      </c>
      <c r="F84" s="4320"/>
    </row>
    <row r="85" spans="1:6" s="84" customFormat="1" ht="38.25" thickBot="1">
      <c r="A85" s="4318"/>
      <c r="B85" s="4318"/>
      <c r="C85" s="4318"/>
      <c r="D85" s="4321"/>
      <c r="E85" s="87" t="s">
        <v>365</v>
      </c>
      <c r="F85" s="4321"/>
    </row>
    <row r="86" spans="1:6" s="84" customFormat="1" ht="75">
      <c r="A86" s="4316">
        <v>5</v>
      </c>
      <c r="B86" s="4316" t="s">
        <v>380</v>
      </c>
      <c r="C86" s="4316">
        <v>2.4</v>
      </c>
      <c r="D86" s="4319" t="s">
        <v>369</v>
      </c>
      <c r="E86" s="83" t="s">
        <v>381</v>
      </c>
      <c r="F86" s="4319" t="s">
        <v>379</v>
      </c>
    </row>
    <row r="87" spans="1:6" s="84" customFormat="1" ht="18.75">
      <c r="A87" s="4317"/>
      <c r="B87" s="4317"/>
      <c r="C87" s="4317"/>
      <c r="D87" s="4320"/>
      <c r="E87" s="83" t="s">
        <v>371</v>
      </c>
      <c r="F87" s="4320"/>
    </row>
    <row r="88" spans="1:6" s="84" customFormat="1" ht="38.25" thickBot="1">
      <c r="A88" s="4318"/>
      <c r="B88" s="4318"/>
      <c r="C88" s="4318"/>
      <c r="D88" s="4321"/>
      <c r="E88" s="87" t="s">
        <v>372</v>
      </c>
      <c r="F88" s="4321"/>
    </row>
    <row r="89" spans="1:6" s="84" customFormat="1" ht="75">
      <c r="A89" s="4316">
        <v>6</v>
      </c>
      <c r="B89" s="4316" t="s">
        <v>382</v>
      </c>
      <c r="C89" s="4316">
        <v>12</v>
      </c>
      <c r="D89" s="4319" t="s">
        <v>369</v>
      </c>
      <c r="E89" s="83" t="s">
        <v>383</v>
      </c>
      <c r="F89" s="4319" t="s">
        <v>385</v>
      </c>
    </row>
    <row r="90" spans="1:6" s="84" customFormat="1" ht="37.5">
      <c r="A90" s="4317"/>
      <c r="B90" s="4317"/>
      <c r="C90" s="4317"/>
      <c r="D90" s="4320"/>
      <c r="E90" s="83" t="s">
        <v>384</v>
      </c>
      <c r="F90" s="4320"/>
    </row>
    <row r="91" spans="1:6" s="84" customFormat="1" ht="38.25" thickBot="1">
      <c r="A91" s="4318"/>
      <c r="B91" s="4318"/>
      <c r="C91" s="4318"/>
      <c r="D91" s="4321"/>
      <c r="E91" s="87" t="s">
        <v>365</v>
      </c>
      <c r="F91" s="4321"/>
    </row>
    <row r="92" spans="1:6" s="84" customFormat="1" ht="18.75">
      <c r="A92" s="4316">
        <v>7</v>
      </c>
      <c r="B92" s="4316" t="s">
        <v>386</v>
      </c>
      <c r="C92" s="4316">
        <v>3.59</v>
      </c>
      <c r="D92" s="4319" t="s">
        <v>362</v>
      </c>
      <c r="E92" s="83" t="s">
        <v>387</v>
      </c>
      <c r="F92" s="4319" t="s">
        <v>391</v>
      </c>
    </row>
    <row r="93" spans="1:6" s="84" customFormat="1" ht="37.5">
      <c r="A93" s="4317"/>
      <c r="B93" s="4317"/>
      <c r="C93" s="4317"/>
      <c r="D93" s="4320"/>
      <c r="E93" s="83" t="s">
        <v>388</v>
      </c>
      <c r="F93" s="4320"/>
    </row>
    <row r="94" spans="1:6" s="84" customFormat="1" ht="37.5">
      <c r="A94" s="4317"/>
      <c r="B94" s="4317"/>
      <c r="C94" s="4317"/>
      <c r="D94" s="4320"/>
      <c r="E94" s="83" t="s">
        <v>365</v>
      </c>
      <c r="F94" s="4320"/>
    </row>
    <row r="95" spans="1:6" s="84" customFormat="1" ht="56.25">
      <c r="A95" s="4317"/>
      <c r="B95" s="4317"/>
      <c r="C95" s="4317"/>
      <c r="D95" s="4320"/>
      <c r="E95" s="83" t="s">
        <v>389</v>
      </c>
      <c r="F95" s="4320"/>
    </row>
    <row r="96" spans="1:6" s="84" customFormat="1" ht="94.5" thickBot="1">
      <c r="A96" s="4318"/>
      <c r="B96" s="4318"/>
      <c r="C96" s="4318"/>
      <c r="D96" s="4321"/>
      <c r="E96" s="87" t="s">
        <v>390</v>
      </c>
      <c r="F96" s="4321"/>
    </row>
    <row r="97" spans="1:6" s="84" customFormat="1" ht="18.75">
      <c r="A97" s="4316">
        <v>8</v>
      </c>
      <c r="B97" s="4316" t="s">
        <v>392</v>
      </c>
      <c r="C97" s="4316">
        <v>30</v>
      </c>
      <c r="D97" s="4319" t="s">
        <v>362</v>
      </c>
      <c r="E97" s="83" t="s">
        <v>387</v>
      </c>
      <c r="F97" s="4319" t="s">
        <v>391</v>
      </c>
    </row>
    <row r="98" spans="1:6" s="84" customFormat="1" ht="18.75">
      <c r="A98" s="4317"/>
      <c r="B98" s="4317"/>
      <c r="C98" s="4317"/>
      <c r="D98" s="4320"/>
      <c r="E98" s="83" t="s">
        <v>393</v>
      </c>
      <c r="F98" s="4320"/>
    </row>
    <row r="99" spans="1:6" s="84" customFormat="1" ht="37.5">
      <c r="A99" s="4317"/>
      <c r="B99" s="4317"/>
      <c r="C99" s="4317"/>
      <c r="D99" s="4320"/>
      <c r="E99" s="83" t="s">
        <v>365</v>
      </c>
      <c r="F99" s="4320"/>
    </row>
    <row r="100" spans="1:6" s="84" customFormat="1" ht="94.5" thickBot="1">
      <c r="A100" s="4318"/>
      <c r="B100" s="4318"/>
      <c r="C100" s="4318"/>
      <c r="D100" s="4321"/>
      <c r="E100" s="87" t="s">
        <v>390</v>
      </c>
      <c r="F100" s="4321"/>
    </row>
    <row r="101" spans="1:6" s="84" customFormat="1" ht="18.75">
      <c r="A101" s="4316">
        <v>9</v>
      </c>
      <c r="B101" s="4316" t="s">
        <v>394</v>
      </c>
      <c r="C101" s="4316">
        <v>11.32</v>
      </c>
      <c r="D101" s="4319" t="s">
        <v>362</v>
      </c>
      <c r="E101" s="83" t="s">
        <v>387</v>
      </c>
      <c r="F101" s="4319" t="s">
        <v>391</v>
      </c>
    </row>
    <row r="102" spans="1:6" s="84" customFormat="1" ht="18.75">
      <c r="A102" s="4317"/>
      <c r="B102" s="4317"/>
      <c r="C102" s="4317"/>
      <c r="D102" s="4320"/>
      <c r="E102" s="83" t="s">
        <v>393</v>
      </c>
      <c r="F102" s="4320"/>
    </row>
    <row r="103" spans="1:6" s="84" customFormat="1" ht="37.5">
      <c r="A103" s="4317"/>
      <c r="B103" s="4317"/>
      <c r="C103" s="4317"/>
      <c r="D103" s="4320"/>
      <c r="E103" s="83" t="s">
        <v>365</v>
      </c>
      <c r="F103" s="4320"/>
    </row>
    <row r="104" spans="1:6" s="84" customFormat="1" ht="93.75">
      <c r="A104" s="4317"/>
      <c r="B104" s="4317"/>
      <c r="C104" s="4317"/>
      <c r="D104" s="4320"/>
      <c r="E104" s="83" t="s">
        <v>395</v>
      </c>
      <c r="F104" s="4320"/>
    </row>
    <row r="105" spans="1:6" s="84" customFormat="1" ht="57" thickBot="1">
      <c r="A105" s="4318"/>
      <c r="B105" s="4318"/>
      <c r="C105" s="4318"/>
      <c r="D105" s="4321"/>
      <c r="E105" s="87" t="s">
        <v>396</v>
      </c>
      <c r="F105" s="4321"/>
    </row>
    <row r="106" spans="1:6" s="84" customFormat="1" ht="18.75">
      <c r="A106" s="4316">
        <v>10</v>
      </c>
      <c r="B106" s="4316" t="s">
        <v>397</v>
      </c>
      <c r="C106" s="4316">
        <v>130</v>
      </c>
      <c r="D106" s="4319" t="s">
        <v>362</v>
      </c>
      <c r="E106" s="83" t="s">
        <v>387</v>
      </c>
      <c r="F106" s="4319" t="s">
        <v>391</v>
      </c>
    </row>
    <row r="107" spans="1:6" s="84" customFormat="1" ht="18.75">
      <c r="A107" s="4317"/>
      <c r="B107" s="4317"/>
      <c r="C107" s="4317"/>
      <c r="D107" s="4320"/>
      <c r="E107" s="83" t="s">
        <v>393</v>
      </c>
      <c r="F107" s="4320"/>
    </row>
    <row r="108" spans="1:6" s="84" customFormat="1" ht="37.5">
      <c r="A108" s="4317"/>
      <c r="B108" s="4317"/>
      <c r="C108" s="4317"/>
      <c r="D108" s="4320"/>
      <c r="E108" s="83" t="s">
        <v>365</v>
      </c>
      <c r="F108" s="4320"/>
    </row>
    <row r="109" spans="1:6" s="84" customFormat="1" ht="94.5" thickBot="1">
      <c r="A109" s="4318"/>
      <c r="B109" s="4318"/>
      <c r="C109" s="4318"/>
      <c r="D109" s="4321"/>
      <c r="E109" s="87" t="s">
        <v>395</v>
      </c>
      <c r="F109" s="4321"/>
    </row>
    <row r="110" spans="1:6" s="84" customFormat="1" ht="19.5" thickBot="1">
      <c r="A110" s="4325" t="s">
        <v>398</v>
      </c>
      <c r="B110" s="4326"/>
      <c r="C110" s="4326"/>
      <c r="D110" s="4326"/>
      <c r="E110" s="4326"/>
      <c r="F110" s="4327"/>
    </row>
    <row r="111" spans="1:6" s="84" customFormat="1" ht="18.75">
      <c r="A111" s="4316">
        <v>1</v>
      </c>
      <c r="B111" s="4316" t="s">
        <v>399</v>
      </c>
      <c r="C111" s="4316">
        <v>5.2</v>
      </c>
      <c r="D111" s="4319" t="s">
        <v>400</v>
      </c>
      <c r="E111" s="83" t="s">
        <v>401</v>
      </c>
      <c r="F111" s="4319" t="s">
        <v>404</v>
      </c>
    </row>
    <row r="112" spans="1:6" s="84" customFormat="1" ht="18.75">
      <c r="A112" s="4317"/>
      <c r="B112" s="4317"/>
      <c r="C112" s="4317"/>
      <c r="D112" s="4320"/>
      <c r="E112" s="83" t="s">
        <v>402</v>
      </c>
      <c r="F112" s="4320"/>
    </row>
    <row r="113" spans="1:6" s="84" customFormat="1" ht="37.5">
      <c r="A113" s="4317"/>
      <c r="B113" s="4317"/>
      <c r="C113" s="4317"/>
      <c r="D113" s="4320"/>
      <c r="E113" s="83" t="s">
        <v>365</v>
      </c>
      <c r="F113" s="4320"/>
    </row>
    <row r="114" spans="1:6" s="84" customFormat="1" ht="19.5" thickBot="1">
      <c r="A114" s="4318"/>
      <c r="B114" s="4318"/>
      <c r="C114" s="4318"/>
      <c r="D114" s="4321"/>
      <c r="E114" s="87" t="s">
        <v>403</v>
      </c>
      <c r="F114" s="4321"/>
    </row>
    <row r="115" spans="1:6" s="84" customFormat="1" ht="18.75">
      <c r="A115" s="4316">
        <v>2</v>
      </c>
      <c r="B115" s="4316" t="s">
        <v>405</v>
      </c>
      <c r="C115" s="4316">
        <v>11</v>
      </c>
      <c r="D115" s="4319" t="s">
        <v>400</v>
      </c>
      <c r="E115" s="83" t="s">
        <v>406</v>
      </c>
      <c r="F115" s="4319" t="s">
        <v>404</v>
      </c>
    </row>
    <row r="116" spans="1:6" s="84" customFormat="1" ht="18.75">
      <c r="A116" s="4317"/>
      <c r="B116" s="4317"/>
      <c r="C116" s="4317"/>
      <c r="D116" s="4320"/>
      <c r="E116" s="83" t="s">
        <v>407</v>
      </c>
      <c r="F116" s="4320"/>
    </row>
    <row r="117" spans="1:6" s="84" customFormat="1" ht="37.5">
      <c r="A117" s="4317"/>
      <c r="B117" s="4317"/>
      <c r="C117" s="4317"/>
      <c r="D117" s="4320"/>
      <c r="E117" s="83" t="s">
        <v>365</v>
      </c>
      <c r="F117" s="4320"/>
    </row>
    <row r="118" spans="1:6" s="84" customFormat="1" ht="19.5" thickBot="1">
      <c r="A118" s="4318"/>
      <c r="B118" s="4318"/>
      <c r="C118" s="4318"/>
      <c r="D118" s="4321"/>
      <c r="E118" s="87" t="s">
        <v>403</v>
      </c>
      <c r="F118" s="4321"/>
    </row>
    <row r="119" spans="1:6" s="84" customFormat="1" ht="18.75">
      <c r="A119" s="4316">
        <v>3</v>
      </c>
      <c r="B119" s="4316" t="s">
        <v>408</v>
      </c>
      <c r="C119" s="4316">
        <v>10</v>
      </c>
      <c r="D119" s="4319" t="s">
        <v>400</v>
      </c>
      <c r="E119" s="83" t="s">
        <v>406</v>
      </c>
      <c r="F119" s="4319" t="s">
        <v>404</v>
      </c>
    </row>
    <row r="120" spans="1:6" s="84" customFormat="1" ht="37.5">
      <c r="A120" s="4317"/>
      <c r="B120" s="4317"/>
      <c r="C120" s="4317"/>
      <c r="D120" s="4320"/>
      <c r="E120" s="83" t="s">
        <v>409</v>
      </c>
      <c r="F120" s="4320"/>
    </row>
    <row r="121" spans="1:6" s="84" customFormat="1" ht="37.5">
      <c r="A121" s="4317"/>
      <c r="B121" s="4317"/>
      <c r="C121" s="4317"/>
      <c r="D121" s="4320"/>
      <c r="E121" s="83" t="s">
        <v>365</v>
      </c>
      <c r="F121" s="4320"/>
    </row>
    <row r="122" spans="1:6" s="84" customFormat="1" ht="19.5" thickBot="1">
      <c r="A122" s="4318"/>
      <c r="B122" s="4318"/>
      <c r="C122" s="4318"/>
      <c r="D122" s="4321"/>
      <c r="E122" s="87" t="s">
        <v>403</v>
      </c>
      <c r="F122" s="4321"/>
    </row>
    <row r="123" spans="1:6" s="84" customFormat="1" ht="150">
      <c r="A123" s="4316">
        <v>4</v>
      </c>
      <c r="B123" s="4316" t="s">
        <v>410</v>
      </c>
      <c r="C123" s="4316">
        <v>18.95</v>
      </c>
      <c r="D123" s="4319" t="s">
        <v>400</v>
      </c>
      <c r="E123" s="83" t="s">
        <v>448</v>
      </c>
      <c r="F123" s="83" t="s">
        <v>413</v>
      </c>
    </row>
    <row r="124" spans="1:6" s="84" customFormat="1" ht="75">
      <c r="A124" s="4317"/>
      <c r="B124" s="4317"/>
      <c r="C124" s="4317"/>
      <c r="D124" s="4320"/>
      <c r="E124" s="83" t="s">
        <v>411</v>
      </c>
      <c r="F124" s="83" t="s">
        <v>414</v>
      </c>
    </row>
    <row r="125" spans="1:6" s="84" customFormat="1" ht="56.25">
      <c r="A125" s="4317"/>
      <c r="B125" s="4317"/>
      <c r="C125" s="4317"/>
      <c r="D125" s="4320"/>
      <c r="E125" s="83" t="s">
        <v>365</v>
      </c>
      <c r="F125" s="83" t="s">
        <v>415</v>
      </c>
    </row>
    <row r="126" spans="1:6" s="84" customFormat="1" ht="57" thickBot="1">
      <c r="A126" s="4318"/>
      <c r="B126" s="4318"/>
      <c r="C126" s="4318"/>
      <c r="D126" s="4321"/>
      <c r="E126" s="87" t="s">
        <v>412</v>
      </c>
      <c r="F126" s="87" t="s">
        <v>416</v>
      </c>
    </row>
    <row r="127" spans="1:6" s="84" customFormat="1" ht="18.75">
      <c r="A127" s="4316">
        <v>5</v>
      </c>
      <c r="B127" s="4316" t="s">
        <v>417</v>
      </c>
      <c r="C127" s="4316">
        <v>12.6</v>
      </c>
      <c r="D127" s="4319" t="s">
        <v>418</v>
      </c>
      <c r="E127" s="83" t="s">
        <v>411</v>
      </c>
      <c r="F127" s="4319" t="s">
        <v>420</v>
      </c>
    </row>
    <row r="128" spans="1:6" s="84" customFormat="1" ht="37.5">
      <c r="A128" s="4317"/>
      <c r="B128" s="4317"/>
      <c r="C128" s="4317"/>
      <c r="D128" s="4320"/>
      <c r="E128" s="83" t="s">
        <v>365</v>
      </c>
      <c r="F128" s="4320"/>
    </row>
    <row r="129" spans="1:6" s="84" customFormat="1" ht="56.25">
      <c r="A129" s="4317"/>
      <c r="B129" s="4317"/>
      <c r="C129" s="4317"/>
      <c r="D129" s="4320"/>
      <c r="E129" s="83" t="s">
        <v>419</v>
      </c>
      <c r="F129" s="4320"/>
    </row>
    <row r="130" spans="1:6" s="84" customFormat="1" ht="19.5" thickBot="1">
      <c r="A130" s="4318"/>
      <c r="B130" s="4318"/>
      <c r="C130" s="4318"/>
      <c r="D130" s="4321"/>
      <c r="E130" s="87" t="s">
        <v>403</v>
      </c>
      <c r="F130" s="4321"/>
    </row>
    <row r="131" spans="1:6" s="84" customFormat="1" ht="37.5">
      <c r="A131" s="4316">
        <v>6</v>
      </c>
      <c r="B131" s="4316" t="s">
        <v>421</v>
      </c>
      <c r="C131" s="4316">
        <v>535</v>
      </c>
      <c r="D131" s="4319" t="s">
        <v>418</v>
      </c>
      <c r="E131" s="83" t="s">
        <v>422</v>
      </c>
      <c r="F131" s="4319" t="s">
        <v>420</v>
      </c>
    </row>
    <row r="132" spans="1:6" s="84" customFormat="1" ht="37.5">
      <c r="A132" s="4317"/>
      <c r="B132" s="4317"/>
      <c r="C132" s="4317"/>
      <c r="D132" s="4320"/>
      <c r="E132" s="83" t="s">
        <v>423</v>
      </c>
      <c r="F132" s="4320"/>
    </row>
    <row r="133" spans="1:6" s="84" customFormat="1" ht="56.25">
      <c r="A133" s="4317"/>
      <c r="B133" s="4317"/>
      <c r="C133" s="4317"/>
      <c r="D133" s="4320"/>
      <c r="E133" s="83" t="s">
        <v>424</v>
      </c>
      <c r="F133" s="4320"/>
    </row>
    <row r="134" spans="1:6" s="84" customFormat="1" ht="19.5" thickBot="1">
      <c r="A134" s="4318"/>
      <c r="B134" s="4318"/>
      <c r="C134" s="4318"/>
      <c r="D134" s="4321"/>
      <c r="E134" s="87" t="s">
        <v>403</v>
      </c>
      <c r="F134" s="4321"/>
    </row>
    <row r="135" spans="1:6" s="84" customFormat="1" ht="19.5" thickBot="1">
      <c r="A135" s="4325" t="s">
        <v>425</v>
      </c>
      <c r="B135" s="4326"/>
      <c r="C135" s="4326"/>
      <c r="D135" s="4326"/>
      <c r="E135" s="4326"/>
      <c r="F135" s="4327"/>
    </row>
    <row r="136" spans="1:6" s="84" customFormat="1" ht="18.75">
      <c r="A136" s="4316">
        <v>1</v>
      </c>
      <c r="B136" s="4316" t="s">
        <v>426</v>
      </c>
      <c r="C136" s="4316">
        <v>25</v>
      </c>
      <c r="D136" s="4319" t="s">
        <v>427</v>
      </c>
      <c r="E136" s="83" t="s">
        <v>428</v>
      </c>
      <c r="F136" s="4319" t="s">
        <v>431</v>
      </c>
    </row>
    <row r="137" spans="1:6" s="84" customFormat="1" ht="56.25">
      <c r="A137" s="4317"/>
      <c r="B137" s="4317"/>
      <c r="C137" s="4317"/>
      <c r="D137" s="4320"/>
      <c r="E137" s="83" t="s">
        <v>429</v>
      </c>
      <c r="F137" s="4320"/>
    </row>
    <row r="138" spans="1:6" s="84" customFormat="1" ht="113.25" thickBot="1">
      <c r="A138" s="4318"/>
      <c r="B138" s="4318"/>
      <c r="C138" s="4318"/>
      <c r="D138" s="4321"/>
      <c r="E138" s="87" t="s">
        <v>430</v>
      </c>
      <c r="F138" s="4320"/>
    </row>
    <row r="139" spans="1:6" s="84" customFormat="1" ht="18.75">
      <c r="A139" s="4316">
        <v>2</v>
      </c>
      <c r="B139" s="4316" t="s">
        <v>432</v>
      </c>
      <c r="C139" s="4316">
        <v>44</v>
      </c>
      <c r="D139" s="4319" t="s">
        <v>427</v>
      </c>
      <c r="E139" s="83" t="s">
        <v>428</v>
      </c>
      <c r="F139" s="4320"/>
    </row>
    <row r="140" spans="1:6" s="84" customFormat="1" ht="57" thickBot="1">
      <c r="A140" s="4318"/>
      <c r="B140" s="4318"/>
      <c r="C140" s="4318"/>
      <c r="D140" s="4321"/>
      <c r="E140" s="87" t="s">
        <v>433</v>
      </c>
      <c r="F140" s="4321"/>
    </row>
    <row r="141" spans="1:6" s="84" customFormat="1" ht="37.5">
      <c r="A141" s="4316">
        <v>3</v>
      </c>
      <c r="B141" s="4316" t="s">
        <v>434</v>
      </c>
      <c r="C141" s="4316">
        <v>220</v>
      </c>
      <c r="D141" s="4319" t="s">
        <v>435</v>
      </c>
      <c r="E141" s="83" t="s">
        <v>436</v>
      </c>
      <c r="F141" s="4319" t="s">
        <v>438</v>
      </c>
    </row>
    <row r="142" spans="1:6" s="84" customFormat="1" ht="75.75" thickBot="1">
      <c r="A142" s="4318"/>
      <c r="B142" s="4318"/>
      <c r="C142" s="4318"/>
      <c r="D142" s="4321"/>
      <c r="E142" s="87" t="s">
        <v>437</v>
      </c>
      <c r="F142" s="4321"/>
    </row>
    <row r="143" spans="1:6" s="84" customFormat="1" ht="56.25">
      <c r="A143" s="4316">
        <v>4</v>
      </c>
      <c r="B143" s="4316" t="s">
        <v>439</v>
      </c>
      <c r="C143" s="4316">
        <v>109.7</v>
      </c>
      <c r="D143" s="4319" t="s">
        <v>440</v>
      </c>
      <c r="E143" s="83" t="s">
        <v>441</v>
      </c>
      <c r="F143" s="4319" t="s">
        <v>443</v>
      </c>
    </row>
    <row r="144" spans="1:6" s="84" customFormat="1" ht="38.25" thickBot="1">
      <c r="A144" s="4318"/>
      <c r="B144" s="4318"/>
      <c r="C144" s="4318"/>
      <c r="D144" s="4321"/>
      <c r="E144" s="87" t="s">
        <v>442</v>
      </c>
      <c r="F144" s="4321"/>
    </row>
    <row r="145" spans="1:6" s="84" customFormat="1">
      <c r="A145" s="92" t="s">
        <v>444</v>
      </c>
    </row>
    <row r="146" spans="1:6" s="84" customFormat="1">
      <c r="A146" s="4315" t="s">
        <v>445</v>
      </c>
      <c r="B146" s="4315"/>
      <c r="C146" s="4315"/>
      <c r="D146" s="4315"/>
      <c r="E146" s="4315"/>
      <c r="F146" s="4315"/>
    </row>
    <row r="147" spans="1:6" s="84" customFormat="1">
      <c r="A147" s="4315" t="s">
        <v>446</v>
      </c>
      <c r="B147" s="4315"/>
      <c r="C147" s="4315"/>
      <c r="D147" s="4315"/>
      <c r="E147" s="4315"/>
      <c r="F147" s="4315"/>
    </row>
    <row r="148" spans="1:6" s="84" customFormat="1">
      <c r="A148" s="93" t="s">
        <v>447</v>
      </c>
    </row>
    <row r="149" spans="1:6" s="84" customFormat="1"/>
    <row r="150" spans="1:6" s="84" customFormat="1"/>
    <row r="151" spans="1:6" s="84" customFormat="1"/>
    <row r="152" spans="1:6" s="84" customFormat="1"/>
    <row r="153" spans="1:6" s="84" customFormat="1"/>
    <row r="154" spans="1:6" s="84" customFormat="1"/>
    <row r="155" spans="1:6" s="84" customFormat="1"/>
    <row r="156" spans="1:6" s="84" customFormat="1"/>
    <row r="157" spans="1:6" s="84" customFormat="1"/>
    <row r="158" spans="1:6" s="84" customFormat="1"/>
    <row r="159" spans="1:6" s="84" customFormat="1"/>
    <row r="160" spans="1:6"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sheetData>
  <mergeCells count="194">
    <mergeCell ref="A141:A142"/>
    <mergeCell ref="B141:B142"/>
    <mergeCell ref="C141:C142"/>
    <mergeCell ref="D141:D142"/>
    <mergeCell ref="F141:F142"/>
    <mergeCell ref="A143:A144"/>
    <mergeCell ref="B143:B144"/>
    <mergeCell ref="C143:C144"/>
    <mergeCell ref="D143:D144"/>
    <mergeCell ref="F143:F144"/>
    <mergeCell ref="A135:F135"/>
    <mergeCell ref="A136:A138"/>
    <mergeCell ref="B136:B138"/>
    <mergeCell ref="C136:C138"/>
    <mergeCell ref="D136:D138"/>
    <mergeCell ref="F136:F140"/>
    <mergeCell ref="A139:A140"/>
    <mergeCell ref="B139:B140"/>
    <mergeCell ref="C139:C140"/>
    <mergeCell ref="D139:D140"/>
    <mergeCell ref="A127:A130"/>
    <mergeCell ref="B127:B130"/>
    <mergeCell ref="C127:C130"/>
    <mergeCell ref="D127:D130"/>
    <mergeCell ref="F127:F130"/>
    <mergeCell ref="A131:A134"/>
    <mergeCell ref="B131:B134"/>
    <mergeCell ref="C131:C134"/>
    <mergeCell ref="D131:D134"/>
    <mergeCell ref="F131:F134"/>
    <mergeCell ref="A119:A122"/>
    <mergeCell ref="B119:B122"/>
    <mergeCell ref="C119:C122"/>
    <mergeCell ref="D119:D122"/>
    <mergeCell ref="F119:F122"/>
    <mergeCell ref="A123:A126"/>
    <mergeCell ref="B123:B126"/>
    <mergeCell ref="C123:C126"/>
    <mergeCell ref="D123:D126"/>
    <mergeCell ref="A111:A114"/>
    <mergeCell ref="B111:B114"/>
    <mergeCell ref="C111:C114"/>
    <mergeCell ref="D111:D114"/>
    <mergeCell ref="F111:F114"/>
    <mergeCell ref="A115:A118"/>
    <mergeCell ref="B115:B118"/>
    <mergeCell ref="C115:C118"/>
    <mergeCell ref="D115:D118"/>
    <mergeCell ref="F115:F118"/>
    <mergeCell ref="A106:A109"/>
    <mergeCell ref="B106:B109"/>
    <mergeCell ref="C106:C109"/>
    <mergeCell ref="D106:D109"/>
    <mergeCell ref="F106:F109"/>
    <mergeCell ref="A110:F110"/>
    <mergeCell ref="A97:A100"/>
    <mergeCell ref="B97:B100"/>
    <mergeCell ref="C97:C100"/>
    <mergeCell ref="D97:D100"/>
    <mergeCell ref="F97:F100"/>
    <mergeCell ref="A101:A105"/>
    <mergeCell ref="B101:B105"/>
    <mergeCell ref="C101:C105"/>
    <mergeCell ref="D101:D105"/>
    <mergeCell ref="F101:F105"/>
    <mergeCell ref="A89:A91"/>
    <mergeCell ref="B89:B91"/>
    <mergeCell ref="C89:C91"/>
    <mergeCell ref="D89:D91"/>
    <mergeCell ref="F89:F91"/>
    <mergeCell ref="A92:A96"/>
    <mergeCell ref="B92:B96"/>
    <mergeCell ref="C92:C96"/>
    <mergeCell ref="D92:D96"/>
    <mergeCell ref="F92:F96"/>
    <mergeCell ref="A83:A85"/>
    <mergeCell ref="B83:B85"/>
    <mergeCell ref="C83:C85"/>
    <mergeCell ref="D83:D85"/>
    <mergeCell ref="F83:F85"/>
    <mergeCell ref="A86:A88"/>
    <mergeCell ref="B86:B88"/>
    <mergeCell ref="C86:C88"/>
    <mergeCell ref="D86:D88"/>
    <mergeCell ref="F86:F88"/>
    <mergeCell ref="A77:A79"/>
    <mergeCell ref="B77:B79"/>
    <mergeCell ref="C77:C79"/>
    <mergeCell ref="D77:D79"/>
    <mergeCell ref="F77:F79"/>
    <mergeCell ref="A80:A82"/>
    <mergeCell ref="B80:B82"/>
    <mergeCell ref="C80:C82"/>
    <mergeCell ref="D80:D82"/>
    <mergeCell ref="F80:F82"/>
    <mergeCell ref="A69:A71"/>
    <mergeCell ref="B69:B71"/>
    <mergeCell ref="C69:C71"/>
    <mergeCell ref="D69:D71"/>
    <mergeCell ref="A72:F72"/>
    <mergeCell ref="A73:A76"/>
    <mergeCell ref="B73:B76"/>
    <mergeCell ref="C73:C76"/>
    <mergeCell ref="D73:D76"/>
    <mergeCell ref="F73:F76"/>
    <mergeCell ref="A62:A65"/>
    <mergeCell ref="B62:B65"/>
    <mergeCell ref="C62:C65"/>
    <mergeCell ref="D62:D65"/>
    <mergeCell ref="F62:F65"/>
    <mergeCell ref="A66:A68"/>
    <mergeCell ref="B66:B68"/>
    <mergeCell ref="C66:C68"/>
    <mergeCell ref="D66:D68"/>
    <mergeCell ref="A58:F58"/>
    <mergeCell ref="A59:A61"/>
    <mergeCell ref="B59:B61"/>
    <mergeCell ref="C59:C61"/>
    <mergeCell ref="D59:D61"/>
    <mergeCell ref="F59:F61"/>
    <mergeCell ref="A53:A55"/>
    <mergeCell ref="C53:C55"/>
    <mergeCell ref="D53:D55"/>
    <mergeCell ref="F53:F55"/>
    <mergeCell ref="A56:A57"/>
    <mergeCell ref="C56:C57"/>
    <mergeCell ref="D56:D57"/>
    <mergeCell ref="F56:F57"/>
    <mergeCell ref="A46:E46"/>
    <mergeCell ref="A47:A49"/>
    <mergeCell ref="C47:C49"/>
    <mergeCell ref="D47:D49"/>
    <mergeCell ref="F47:F49"/>
    <mergeCell ref="A50:A52"/>
    <mergeCell ref="C50:C52"/>
    <mergeCell ref="D50:D52"/>
    <mergeCell ref="F50:F52"/>
    <mergeCell ref="A40:A42"/>
    <mergeCell ref="B40:B42"/>
    <mergeCell ref="C40:C42"/>
    <mergeCell ref="D40:D42"/>
    <mergeCell ref="F40:F42"/>
    <mergeCell ref="A43:A45"/>
    <mergeCell ref="B43:B45"/>
    <mergeCell ref="C43:C45"/>
    <mergeCell ref="D43:D45"/>
    <mergeCell ref="F43:F45"/>
    <mergeCell ref="A36:E36"/>
    <mergeCell ref="A37:A39"/>
    <mergeCell ref="B37:B39"/>
    <mergeCell ref="C37:C39"/>
    <mergeCell ref="D37:D39"/>
    <mergeCell ref="F37:F39"/>
    <mergeCell ref="A34:A35"/>
    <mergeCell ref="B34:B35"/>
    <mergeCell ref="C34:C35"/>
    <mergeCell ref="D34:D35"/>
    <mergeCell ref="E34:E35"/>
    <mergeCell ref="F34:F35"/>
    <mergeCell ref="D27:D28"/>
    <mergeCell ref="F27:F28"/>
    <mergeCell ref="A29:A30"/>
    <mergeCell ref="B29:B30"/>
    <mergeCell ref="C29:C30"/>
    <mergeCell ref="F29:F30"/>
    <mergeCell ref="A31:A33"/>
    <mergeCell ref="B31:B33"/>
    <mergeCell ref="C31:C33"/>
    <mergeCell ref="D31:D33"/>
    <mergeCell ref="F31:F33"/>
    <mergeCell ref="A1:F1"/>
    <mergeCell ref="A2:F2"/>
    <mergeCell ref="A146:F146"/>
    <mergeCell ref="A147:F147"/>
    <mergeCell ref="A12:A14"/>
    <mergeCell ref="C12:C14"/>
    <mergeCell ref="F12:F14"/>
    <mergeCell ref="A15:A17"/>
    <mergeCell ref="C15:C17"/>
    <mergeCell ref="F15:F17"/>
    <mergeCell ref="A7:E7"/>
    <mergeCell ref="A8:E8"/>
    <mergeCell ref="A9:A11"/>
    <mergeCell ref="C9:C11"/>
    <mergeCell ref="D9:D11"/>
    <mergeCell ref="F9:F11"/>
    <mergeCell ref="A18:A21"/>
    <mergeCell ref="F18:F21"/>
    <mergeCell ref="A22:E22"/>
    <mergeCell ref="A23:A26"/>
    <mergeCell ref="C23:C26"/>
    <mergeCell ref="A27:A28"/>
    <mergeCell ref="B27:B28"/>
    <mergeCell ref="C27:C28"/>
  </mergeCells>
  <pageMargins left="7.0000000000000007E-2" right="0.18" top="0.75" bottom="0.19" header="0.3" footer="0.3"/>
  <pageSetup paperSize="9" scale="85" orientation="landscape"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2"/>
  <sheetViews>
    <sheetView workbookViewId="0">
      <selection activeCell="H12" sqref="H12"/>
    </sheetView>
  </sheetViews>
  <sheetFormatPr defaultRowHeight="15"/>
  <cols>
    <col min="2" max="2" width="17.140625" customWidth="1"/>
  </cols>
  <sheetData>
    <row r="3" spans="1:2">
      <c r="A3" t="s">
        <v>741</v>
      </c>
      <c r="B3" t="s">
        <v>740</v>
      </c>
    </row>
    <row r="4" spans="1:2">
      <c r="A4">
        <v>1</v>
      </c>
      <c r="B4" s="79" t="s">
        <v>732</v>
      </c>
    </row>
    <row r="5" spans="1:2">
      <c r="A5">
        <v>2</v>
      </c>
      <c r="B5" s="79" t="s">
        <v>733</v>
      </c>
    </row>
    <row r="6" spans="1:2">
      <c r="A6">
        <v>3</v>
      </c>
      <c r="B6" s="79" t="s">
        <v>734</v>
      </c>
    </row>
    <row r="7" spans="1:2">
      <c r="A7">
        <v>4</v>
      </c>
      <c r="B7" s="79" t="s">
        <v>735</v>
      </c>
    </row>
    <row r="8" spans="1:2">
      <c r="A8">
        <v>5</v>
      </c>
      <c r="B8" s="79" t="s">
        <v>736</v>
      </c>
    </row>
    <row r="9" spans="1:2">
      <c r="A9">
        <v>6</v>
      </c>
      <c r="B9" s="79" t="s">
        <v>737</v>
      </c>
    </row>
    <row r="10" spans="1:2">
      <c r="A10">
        <v>7</v>
      </c>
      <c r="B10" s="79" t="s">
        <v>738</v>
      </c>
    </row>
    <row r="11" spans="1:2">
      <c r="A11">
        <v>8</v>
      </c>
      <c r="B11" s="79" t="s">
        <v>739</v>
      </c>
    </row>
    <row r="12" spans="1:2">
      <c r="B12" s="80" t="s">
        <v>742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 sqref="C3:C10"/>
    </sheetView>
  </sheetViews>
  <sheetFormatPr defaultRowHeight="15"/>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31"/>
  <sheetViews>
    <sheetView topLeftCell="A19" workbookViewId="0">
      <selection activeCell="A27" sqref="A27"/>
    </sheetView>
  </sheetViews>
  <sheetFormatPr defaultRowHeight="15.75"/>
  <cols>
    <col min="1" max="1" width="5.7109375" style="2491" customWidth="1"/>
    <col min="2" max="3" width="37" style="2491" customWidth="1"/>
    <col min="4" max="4" width="16" style="2491" customWidth="1"/>
    <col min="5" max="5" width="13.7109375" style="2491" customWidth="1"/>
    <col min="6" max="6" width="5.5703125" style="3029" bestFit="1" customWidth="1"/>
    <col min="7" max="7" width="12.7109375" style="3029" customWidth="1"/>
    <col min="8" max="9" width="21.140625" style="2491" customWidth="1"/>
    <col min="10" max="10" width="7.140625" style="2491" customWidth="1"/>
    <col min="11" max="11" width="7.28515625" style="2491" customWidth="1"/>
    <col min="12" max="12" width="15.140625" style="2498" customWidth="1"/>
    <col min="13" max="13" width="23.7109375" style="2491" customWidth="1"/>
    <col min="14" max="14" width="15.42578125" style="2491" customWidth="1"/>
    <col min="15" max="15" width="34.28515625" style="2491" customWidth="1"/>
    <col min="16" max="16" width="33.42578125" style="2491" customWidth="1"/>
    <col min="17" max="17" width="23.28515625" style="2491" hidden="1" customWidth="1"/>
    <col min="18" max="20" width="0" style="2491" hidden="1" customWidth="1"/>
    <col min="21" max="260" width="9.140625" style="2491"/>
    <col min="261" max="261" width="5.7109375" style="2491" customWidth="1"/>
    <col min="262" max="262" width="63.85546875" style="2491" customWidth="1"/>
    <col min="263" max="263" width="32.140625" style="2491" bestFit="1" customWidth="1"/>
    <col min="264" max="264" width="8.140625" style="2491" customWidth="1"/>
    <col min="265" max="265" width="16.7109375" style="2491" customWidth="1"/>
    <col min="266" max="266" width="27.5703125" style="2491" customWidth="1"/>
    <col min="267" max="267" width="18.28515625" style="2491" customWidth="1"/>
    <col min="268" max="268" width="15.42578125" style="2491" customWidth="1"/>
    <col min="269" max="269" width="40.28515625" style="2491" customWidth="1"/>
    <col min="270" max="270" width="44.140625" style="2491" customWidth="1"/>
    <col min="271" max="271" width="11" style="2491" customWidth="1"/>
    <col min="272" max="516" width="9.140625" style="2491"/>
    <col min="517" max="517" width="5.7109375" style="2491" customWidth="1"/>
    <col min="518" max="518" width="63.85546875" style="2491" customWidth="1"/>
    <col min="519" max="519" width="32.140625" style="2491" bestFit="1" customWidth="1"/>
    <col min="520" max="520" width="8.140625" style="2491" customWidth="1"/>
    <col min="521" max="521" width="16.7109375" style="2491" customWidth="1"/>
    <col min="522" max="522" width="27.5703125" style="2491" customWidth="1"/>
    <col min="523" max="523" width="18.28515625" style="2491" customWidth="1"/>
    <col min="524" max="524" width="15.42578125" style="2491" customWidth="1"/>
    <col min="525" max="525" width="40.28515625" style="2491" customWidth="1"/>
    <col min="526" max="526" width="44.140625" style="2491" customWidth="1"/>
    <col min="527" max="527" width="11" style="2491" customWidth="1"/>
    <col min="528" max="772" width="9.140625" style="2491"/>
    <col min="773" max="773" width="5.7109375" style="2491" customWidth="1"/>
    <col min="774" max="774" width="63.85546875" style="2491" customWidth="1"/>
    <col min="775" max="775" width="32.140625" style="2491" bestFit="1" customWidth="1"/>
    <col min="776" max="776" width="8.140625" style="2491" customWidth="1"/>
    <col min="777" max="777" width="16.7109375" style="2491" customWidth="1"/>
    <col min="778" max="778" width="27.5703125" style="2491" customWidth="1"/>
    <col min="779" max="779" width="18.28515625" style="2491" customWidth="1"/>
    <col min="780" max="780" width="15.42578125" style="2491" customWidth="1"/>
    <col min="781" max="781" width="40.28515625" style="2491" customWidth="1"/>
    <col min="782" max="782" width="44.140625" style="2491" customWidth="1"/>
    <col min="783" max="783" width="11" style="2491" customWidth="1"/>
    <col min="784" max="1028" width="9.140625" style="2491"/>
    <col min="1029" max="1029" width="5.7109375" style="2491" customWidth="1"/>
    <col min="1030" max="1030" width="63.85546875" style="2491" customWidth="1"/>
    <col min="1031" max="1031" width="32.140625" style="2491" bestFit="1" customWidth="1"/>
    <col min="1032" max="1032" width="8.140625" style="2491" customWidth="1"/>
    <col min="1033" max="1033" width="16.7109375" style="2491" customWidth="1"/>
    <col min="1034" max="1034" width="27.5703125" style="2491" customWidth="1"/>
    <col min="1035" max="1035" width="18.28515625" style="2491" customWidth="1"/>
    <col min="1036" max="1036" width="15.42578125" style="2491" customWidth="1"/>
    <col min="1037" max="1037" width="40.28515625" style="2491" customWidth="1"/>
    <col min="1038" max="1038" width="44.140625" style="2491" customWidth="1"/>
    <col min="1039" max="1039" width="11" style="2491" customWidth="1"/>
    <col min="1040" max="1284" width="9.140625" style="2491"/>
    <col min="1285" max="1285" width="5.7109375" style="2491" customWidth="1"/>
    <col min="1286" max="1286" width="63.85546875" style="2491" customWidth="1"/>
    <col min="1287" max="1287" width="32.140625" style="2491" bestFit="1" customWidth="1"/>
    <col min="1288" max="1288" width="8.140625" style="2491" customWidth="1"/>
    <col min="1289" max="1289" width="16.7109375" style="2491" customWidth="1"/>
    <col min="1290" max="1290" width="27.5703125" style="2491" customWidth="1"/>
    <col min="1291" max="1291" width="18.28515625" style="2491" customWidth="1"/>
    <col min="1292" max="1292" width="15.42578125" style="2491" customWidth="1"/>
    <col min="1293" max="1293" width="40.28515625" style="2491" customWidth="1"/>
    <col min="1294" max="1294" width="44.140625" style="2491" customWidth="1"/>
    <col min="1295" max="1295" width="11" style="2491" customWidth="1"/>
    <col min="1296" max="1540" width="9.140625" style="2491"/>
    <col min="1541" max="1541" width="5.7109375" style="2491" customWidth="1"/>
    <col min="1542" max="1542" width="63.85546875" style="2491" customWidth="1"/>
    <col min="1543" max="1543" width="32.140625" style="2491" bestFit="1" customWidth="1"/>
    <col min="1544" max="1544" width="8.140625" style="2491" customWidth="1"/>
    <col min="1545" max="1545" width="16.7109375" style="2491" customWidth="1"/>
    <col min="1546" max="1546" width="27.5703125" style="2491" customWidth="1"/>
    <col min="1547" max="1547" width="18.28515625" style="2491" customWidth="1"/>
    <col min="1548" max="1548" width="15.42578125" style="2491" customWidth="1"/>
    <col min="1549" max="1549" width="40.28515625" style="2491" customWidth="1"/>
    <col min="1550" max="1550" width="44.140625" style="2491" customWidth="1"/>
    <col min="1551" max="1551" width="11" style="2491" customWidth="1"/>
    <col min="1552" max="1796" width="9.140625" style="2491"/>
    <col min="1797" max="1797" width="5.7109375" style="2491" customWidth="1"/>
    <col min="1798" max="1798" width="63.85546875" style="2491" customWidth="1"/>
    <col min="1799" max="1799" width="32.140625" style="2491" bestFit="1" customWidth="1"/>
    <col min="1800" max="1800" width="8.140625" style="2491" customWidth="1"/>
    <col min="1801" max="1801" width="16.7109375" style="2491" customWidth="1"/>
    <col min="1802" max="1802" width="27.5703125" style="2491" customWidth="1"/>
    <col min="1803" max="1803" width="18.28515625" style="2491" customWidth="1"/>
    <col min="1804" max="1804" width="15.42578125" style="2491" customWidth="1"/>
    <col min="1805" max="1805" width="40.28515625" style="2491" customWidth="1"/>
    <col min="1806" max="1806" width="44.140625" style="2491" customWidth="1"/>
    <col min="1807" max="1807" width="11" style="2491" customWidth="1"/>
    <col min="1808" max="2052" width="9.140625" style="2491"/>
    <col min="2053" max="2053" width="5.7109375" style="2491" customWidth="1"/>
    <col min="2054" max="2054" width="63.85546875" style="2491" customWidth="1"/>
    <col min="2055" max="2055" width="32.140625" style="2491" bestFit="1" customWidth="1"/>
    <col min="2056" max="2056" width="8.140625" style="2491" customWidth="1"/>
    <col min="2057" max="2057" width="16.7109375" style="2491" customWidth="1"/>
    <col min="2058" max="2058" width="27.5703125" style="2491" customWidth="1"/>
    <col min="2059" max="2059" width="18.28515625" style="2491" customWidth="1"/>
    <col min="2060" max="2060" width="15.42578125" style="2491" customWidth="1"/>
    <col min="2061" max="2061" width="40.28515625" style="2491" customWidth="1"/>
    <col min="2062" max="2062" width="44.140625" style="2491" customWidth="1"/>
    <col min="2063" max="2063" width="11" style="2491" customWidth="1"/>
    <col min="2064" max="2308" width="9.140625" style="2491"/>
    <col min="2309" max="2309" width="5.7109375" style="2491" customWidth="1"/>
    <col min="2310" max="2310" width="63.85546875" style="2491" customWidth="1"/>
    <col min="2311" max="2311" width="32.140625" style="2491" bestFit="1" customWidth="1"/>
    <col min="2312" max="2312" width="8.140625" style="2491" customWidth="1"/>
    <col min="2313" max="2313" width="16.7109375" style="2491" customWidth="1"/>
    <col min="2314" max="2314" width="27.5703125" style="2491" customWidth="1"/>
    <col min="2315" max="2315" width="18.28515625" style="2491" customWidth="1"/>
    <col min="2316" max="2316" width="15.42578125" style="2491" customWidth="1"/>
    <col min="2317" max="2317" width="40.28515625" style="2491" customWidth="1"/>
    <col min="2318" max="2318" width="44.140625" style="2491" customWidth="1"/>
    <col min="2319" max="2319" width="11" style="2491" customWidth="1"/>
    <col min="2320" max="2564" width="9.140625" style="2491"/>
    <col min="2565" max="2565" width="5.7109375" style="2491" customWidth="1"/>
    <col min="2566" max="2566" width="63.85546875" style="2491" customWidth="1"/>
    <col min="2567" max="2567" width="32.140625" style="2491" bestFit="1" customWidth="1"/>
    <col min="2568" max="2568" width="8.140625" style="2491" customWidth="1"/>
    <col min="2569" max="2569" width="16.7109375" style="2491" customWidth="1"/>
    <col min="2570" max="2570" width="27.5703125" style="2491" customWidth="1"/>
    <col min="2571" max="2571" width="18.28515625" style="2491" customWidth="1"/>
    <col min="2572" max="2572" width="15.42578125" style="2491" customWidth="1"/>
    <col min="2573" max="2573" width="40.28515625" style="2491" customWidth="1"/>
    <col min="2574" max="2574" width="44.140625" style="2491" customWidth="1"/>
    <col min="2575" max="2575" width="11" style="2491" customWidth="1"/>
    <col min="2576" max="2820" width="9.140625" style="2491"/>
    <col min="2821" max="2821" width="5.7109375" style="2491" customWidth="1"/>
    <col min="2822" max="2822" width="63.85546875" style="2491" customWidth="1"/>
    <col min="2823" max="2823" width="32.140625" style="2491" bestFit="1" customWidth="1"/>
    <col min="2824" max="2824" width="8.140625" style="2491" customWidth="1"/>
    <col min="2825" max="2825" width="16.7109375" style="2491" customWidth="1"/>
    <col min="2826" max="2826" width="27.5703125" style="2491" customWidth="1"/>
    <col min="2827" max="2827" width="18.28515625" style="2491" customWidth="1"/>
    <col min="2828" max="2828" width="15.42578125" style="2491" customWidth="1"/>
    <col min="2829" max="2829" width="40.28515625" style="2491" customWidth="1"/>
    <col min="2830" max="2830" width="44.140625" style="2491" customWidth="1"/>
    <col min="2831" max="2831" width="11" style="2491" customWidth="1"/>
    <col min="2832" max="3076" width="9.140625" style="2491"/>
    <col min="3077" max="3077" width="5.7109375" style="2491" customWidth="1"/>
    <col min="3078" max="3078" width="63.85546875" style="2491" customWidth="1"/>
    <col min="3079" max="3079" width="32.140625" style="2491" bestFit="1" customWidth="1"/>
    <col min="3080" max="3080" width="8.140625" style="2491" customWidth="1"/>
    <col min="3081" max="3081" width="16.7109375" style="2491" customWidth="1"/>
    <col min="3082" max="3082" width="27.5703125" style="2491" customWidth="1"/>
    <col min="3083" max="3083" width="18.28515625" style="2491" customWidth="1"/>
    <col min="3084" max="3084" width="15.42578125" style="2491" customWidth="1"/>
    <col min="3085" max="3085" width="40.28515625" style="2491" customWidth="1"/>
    <col min="3086" max="3086" width="44.140625" style="2491" customWidth="1"/>
    <col min="3087" max="3087" width="11" style="2491" customWidth="1"/>
    <col min="3088" max="3332" width="9.140625" style="2491"/>
    <col min="3333" max="3333" width="5.7109375" style="2491" customWidth="1"/>
    <col min="3334" max="3334" width="63.85546875" style="2491" customWidth="1"/>
    <col min="3335" max="3335" width="32.140625" style="2491" bestFit="1" customWidth="1"/>
    <col min="3336" max="3336" width="8.140625" style="2491" customWidth="1"/>
    <col min="3337" max="3337" width="16.7109375" style="2491" customWidth="1"/>
    <col min="3338" max="3338" width="27.5703125" style="2491" customWidth="1"/>
    <col min="3339" max="3339" width="18.28515625" style="2491" customWidth="1"/>
    <col min="3340" max="3340" width="15.42578125" style="2491" customWidth="1"/>
    <col min="3341" max="3341" width="40.28515625" style="2491" customWidth="1"/>
    <col min="3342" max="3342" width="44.140625" style="2491" customWidth="1"/>
    <col min="3343" max="3343" width="11" style="2491" customWidth="1"/>
    <col min="3344" max="3588" width="9.140625" style="2491"/>
    <col min="3589" max="3589" width="5.7109375" style="2491" customWidth="1"/>
    <col min="3590" max="3590" width="63.85546875" style="2491" customWidth="1"/>
    <col min="3591" max="3591" width="32.140625" style="2491" bestFit="1" customWidth="1"/>
    <col min="3592" max="3592" width="8.140625" style="2491" customWidth="1"/>
    <col min="3593" max="3593" width="16.7109375" style="2491" customWidth="1"/>
    <col min="3594" max="3594" width="27.5703125" style="2491" customWidth="1"/>
    <col min="3595" max="3595" width="18.28515625" style="2491" customWidth="1"/>
    <col min="3596" max="3596" width="15.42578125" style="2491" customWidth="1"/>
    <col min="3597" max="3597" width="40.28515625" style="2491" customWidth="1"/>
    <col min="3598" max="3598" width="44.140625" style="2491" customWidth="1"/>
    <col min="3599" max="3599" width="11" style="2491" customWidth="1"/>
    <col min="3600" max="3844" width="9.140625" style="2491"/>
    <col min="3845" max="3845" width="5.7109375" style="2491" customWidth="1"/>
    <col min="3846" max="3846" width="63.85546875" style="2491" customWidth="1"/>
    <col min="3847" max="3847" width="32.140625" style="2491" bestFit="1" customWidth="1"/>
    <col min="3848" max="3848" width="8.140625" style="2491" customWidth="1"/>
    <col min="3849" max="3849" width="16.7109375" style="2491" customWidth="1"/>
    <col min="3850" max="3850" width="27.5703125" style="2491" customWidth="1"/>
    <col min="3851" max="3851" width="18.28515625" style="2491" customWidth="1"/>
    <col min="3852" max="3852" width="15.42578125" style="2491" customWidth="1"/>
    <col min="3853" max="3853" width="40.28515625" style="2491" customWidth="1"/>
    <col min="3854" max="3854" width="44.140625" style="2491" customWidth="1"/>
    <col min="3855" max="3855" width="11" style="2491" customWidth="1"/>
    <col min="3856" max="4100" width="9.140625" style="2491"/>
    <col min="4101" max="4101" width="5.7109375" style="2491" customWidth="1"/>
    <col min="4102" max="4102" width="63.85546875" style="2491" customWidth="1"/>
    <col min="4103" max="4103" width="32.140625" style="2491" bestFit="1" customWidth="1"/>
    <col min="4104" max="4104" width="8.140625" style="2491" customWidth="1"/>
    <col min="4105" max="4105" width="16.7109375" style="2491" customWidth="1"/>
    <col min="4106" max="4106" width="27.5703125" style="2491" customWidth="1"/>
    <col min="4107" max="4107" width="18.28515625" style="2491" customWidth="1"/>
    <col min="4108" max="4108" width="15.42578125" style="2491" customWidth="1"/>
    <col min="4109" max="4109" width="40.28515625" style="2491" customWidth="1"/>
    <col min="4110" max="4110" width="44.140625" style="2491" customWidth="1"/>
    <col min="4111" max="4111" width="11" style="2491" customWidth="1"/>
    <col min="4112" max="4356" width="9.140625" style="2491"/>
    <col min="4357" max="4357" width="5.7109375" style="2491" customWidth="1"/>
    <col min="4358" max="4358" width="63.85546875" style="2491" customWidth="1"/>
    <col min="4359" max="4359" width="32.140625" style="2491" bestFit="1" customWidth="1"/>
    <col min="4360" max="4360" width="8.140625" style="2491" customWidth="1"/>
    <col min="4361" max="4361" width="16.7109375" style="2491" customWidth="1"/>
    <col min="4362" max="4362" width="27.5703125" style="2491" customWidth="1"/>
    <col min="4363" max="4363" width="18.28515625" style="2491" customWidth="1"/>
    <col min="4364" max="4364" width="15.42578125" style="2491" customWidth="1"/>
    <col min="4365" max="4365" width="40.28515625" style="2491" customWidth="1"/>
    <col min="4366" max="4366" width="44.140625" style="2491" customWidth="1"/>
    <col min="4367" max="4367" width="11" style="2491" customWidth="1"/>
    <col min="4368" max="4612" width="9.140625" style="2491"/>
    <col min="4613" max="4613" width="5.7109375" style="2491" customWidth="1"/>
    <col min="4614" max="4614" width="63.85546875" style="2491" customWidth="1"/>
    <col min="4615" max="4615" width="32.140625" style="2491" bestFit="1" customWidth="1"/>
    <col min="4616" max="4616" width="8.140625" style="2491" customWidth="1"/>
    <col min="4617" max="4617" width="16.7109375" style="2491" customWidth="1"/>
    <col min="4618" max="4618" width="27.5703125" style="2491" customWidth="1"/>
    <col min="4619" max="4619" width="18.28515625" style="2491" customWidth="1"/>
    <col min="4620" max="4620" width="15.42578125" style="2491" customWidth="1"/>
    <col min="4621" max="4621" width="40.28515625" style="2491" customWidth="1"/>
    <col min="4622" max="4622" width="44.140625" style="2491" customWidth="1"/>
    <col min="4623" max="4623" width="11" style="2491" customWidth="1"/>
    <col min="4624" max="4868" width="9.140625" style="2491"/>
    <col min="4869" max="4869" width="5.7109375" style="2491" customWidth="1"/>
    <col min="4870" max="4870" width="63.85546875" style="2491" customWidth="1"/>
    <col min="4871" max="4871" width="32.140625" style="2491" bestFit="1" customWidth="1"/>
    <col min="4872" max="4872" width="8.140625" style="2491" customWidth="1"/>
    <col min="4873" max="4873" width="16.7109375" style="2491" customWidth="1"/>
    <col min="4874" max="4874" width="27.5703125" style="2491" customWidth="1"/>
    <col min="4875" max="4875" width="18.28515625" style="2491" customWidth="1"/>
    <col min="4876" max="4876" width="15.42578125" style="2491" customWidth="1"/>
    <col min="4877" max="4877" width="40.28515625" style="2491" customWidth="1"/>
    <col min="4878" max="4878" width="44.140625" style="2491" customWidth="1"/>
    <col min="4879" max="4879" width="11" style="2491" customWidth="1"/>
    <col min="4880" max="5124" width="9.140625" style="2491"/>
    <col min="5125" max="5125" width="5.7109375" style="2491" customWidth="1"/>
    <col min="5126" max="5126" width="63.85546875" style="2491" customWidth="1"/>
    <col min="5127" max="5127" width="32.140625" style="2491" bestFit="1" customWidth="1"/>
    <col min="5128" max="5128" width="8.140625" style="2491" customWidth="1"/>
    <col min="5129" max="5129" width="16.7109375" style="2491" customWidth="1"/>
    <col min="5130" max="5130" width="27.5703125" style="2491" customWidth="1"/>
    <col min="5131" max="5131" width="18.28515625" style="2491" customWidth="1"/>
    <col min="5132" max="5132" width="15.42578125" style="2491" customWidth="1"/>
    <col min="5133" max="5133" width="40.28515625" style="2491" customWidth="1"/>
    <col min="5134" max="5134" width="44.140625" style="2491" customWidth="1"/>
    <col min="5135" max="5135" width="11" style="2491" customWidth="1"/>
    <col min="5136" max="5380" width="9.140625" style="2491"/>
    <col min="5381" max="5381" width="5.7109375" style="2491" customWidth="1"/>
    <col min="5382" max="5382" width="63.85546875" style="2491" customWidth="1"/>
    <col min="5383" max="5383" width="32.140625" style="2491" bestFit="1" customWidth="1"/>
    <col min="5384" max="5384" width="8.140625" style="2491" customWidth="1"/>
    <col min="5385" max="5385" width="16.7109375" style="2491" customWidth="1"/>
    <col min="5386" max="5386" width="27.5703125" style="2491" customWidth="1"/>
    <col min="5387" max="5387" width="18.28515625" style="2491" customWidth="1"/>
    <col min="5388" max="5388" width="15.42578125" style="2491" customWidth="1"/>
    <col min="5389" max="5389" width="40.28515625" style="2491" customWidth="1"/>
    <col min="5390" max="5390" width="44.140625" style="2491" customWidth="1"/>
    <col min="5391" max="5391" width="11" style="2491" customWidth="1"/>
    <col min="5392" max="5636" width="9.140625" style="2491"/>
    <col min="5637" max="5637" width="5.7109375" style="2491" customWidth="1"/>
    <col min="5638" max="5638" width="63.85546875" style="2491" customWidth="1"/>
    <col min="5639" max="5639" width="32.140625" style="2491" bestFit="1" customWidth="1"/>
    <col min="5640" max="5640" width="8.140625" style="2491" customWidth="1"/>
    <col min="5641" max="5641" width="16.7109375" style="2491" customWidth="1"/>
    <col min="5642" max="5642" width="27.5703125" style="2491" customWidth="1"/>
    <col min="5643" max="5643" width="18.28515625" style="2491" customWidth="1"/>
    <col min="5644" max="5644" width="15.42578125" style="2491" customWidth="1"/>
    <col min="5645" max="5645" width="40.28515625" style="2491" customWidth="1"/>
    <col min="5646" max="5646" width="44.140625" style="2491" customWidth="1"/>
    <col min="5647" max="5647" width="11" style="2491" customWidth="1"/>
    <col min="5648" max="5892" width="9.140625" style="2491"/>
    <col min="5893" max="5893" width="5.7109375" style="2491" customWidth="1"/>
    <col min="5894" max="5894" width="63.85546875" style="2491" customWidth="1"/>
    <col min="5895" max="5895" width="32.140625" style="2491" bestFit="1" customWidth="1"/>
    <col min="5896" max="5896" width="8.140625" style="2491" customWidth="1"/>
    <col min="5897" max="5897" width="16.7109375" style="2491" customWidth="1"/>
    <col min="5898" max="5898" width="27.5703125" style="2491" customWidth="1"/>
    <col min="5899" max="5899" width="18.28515625" style="2491" customWidth="1"/>
    <col min="5900" max="5900" width="15.42578125" style="2491" customWidth="1"/>
    <col min="5901" max="5901" width="40.28515625" style="2491" customWidth="1"/>
    <col min="5902" max="5902" width="44.140625" style="2491" customWidth="1"/>
    <col min="5903" max="5903" width="11" style="2491" customWidth="1"/>
    <col min="5904" max="6148" width="9.140625" style="2491"/>
    <col min="6149" max="6149" width="5.7109375" style="2491" customWidth="1"/>
    <col min="6150" max="6150" width="63.85546875" style="2491" customWidth="1"/>
    <col min="6151" max="6151" width="32.140625" style="2491" bestFit="1" customWidth="1"/>
    <col min="6152" max="6152" width="8.140625" style="2491" customWidth="1"/>
    <col min="6153" max="6153" width="16.7109375" style="2491" customWidth="1"/>
    <col min="6154" max="6154" width="27.5703125" style="2491" customWidth="1"/>
    <col min="6155" max="6155" width="18.28515625" style="2491" customWidth="1"/>
    <col min="6156" max="6156" width="15.42578125" style="2491" customWidth="1"/>
    <col min="6157" max="6157" width="40.28515625" style="2491" customWidth="1"/>
    <col min="6158" max="6158" width="44.140625" style="2491" customWidth="1"/>
    <col min="6159" max="6159" width="11" style="2491" customWidth="1"/>
    <col min="6160" max="6404" width="9.140625" style="2491"/>
    <col min="6405" max="6405" width="5.7109375" style="2491" customWidth="1"/>
    <col min="6406" max="6406" width="63.85546875" style="2491" customWidth="1"/>
    <col min="6407" max="6407" width="32.140625" style="2491" bestFit="1" customWidth="1"/>
    <col min="6408" max="6408" width="8.140625" style="2491" customWidth="1"/>
    <col min="6409" max="6409" width="16.7109375" style="2491" customWidth="1"/>
    <col min="6410" max="6410" width="27.5703125" style="2491" customWidth="1"/>
    <col min="6411" max="6411" width="18.28515625" style="2491" customWidth="1"/>
    <col min="6412" max="6412" width="15.42578125" style="2491" customWidth="1"/>
    <col min="6413" max="6413" width="40.28515625" style="2491" customWidth="1"/>
    <col min="6414" max="6414" width="44.140625" style="2491" customWidth="1"/>
    <col min="6415" max="6415" width="11" style="2491" customWidth="1"/>
    <col min="6416" max="6660" width="9.140625" style="2491"/>
    <col min="6661" max="6661" width="5.7109375" style="2491" customWidth="1"/>
    <col min="6662" max="6662" width="63.85546875" style="2491" customWidth="1"/>
    <col min="6663" max="6663" width="32.140625" style="2491" bestFit="1" customWidth="1"/>
    <col min="6664" max="6664" width="8.140625" style="2491" customWidth="1"/>
    <col min="6665" max="6665" width="16.7109375" style="2491" customWidth="1"/>
    <col min="6666" max="6666" width="27.5703125" style="2491" customWidth="1"/>
    <col min="6667" max="6667" width="18.28515625" style="2491" customWidth="1"/>
    <col min="6668" max="6668" width="15.42578125" style="2491" customWidth="1"/>
    <col min="6669" max="6669" width="40.28515625" style="2491" customWidth="1"/>
    <col min="6670" max="6670" width="44.140625" style="2491" customWidth="1"/>
    <col min="6671" max="6671" width="11" style="2491" customWidth="1"/>
    <col min="6672" max="6916" width="9.140625" style="2491"/>
    <col min="6917" max="6917" width="5.7109375" style="2491" customWidth="1"/>
    <col min="6918" max="6918" width="63.85546875" style="2491" customWidth="1"/>
    <col min="6919" max="6919" width="32.140625" style="2491" bestFit="1" customWidth="1"/>
    <col min="6920" max="6920" width="8.140625" style="2491" customWidth="1"/>
    <col min="6921" max="6921" width="16.7109375" style="2491" customWidth="1"/>
    <col min="6922" max="6922" width="27.5703125" style="2491" customWidth="1"/>
    <col min="6923" max="6923" width="18.28515625" style="2491" customWidth="1"/>
    <col min="6924" max="6924" width="15.42578125" style="2491" customWidth="1"/>
    <col min="6925" max="6925" width="40.28515625" style="2491" customWidth="1"/>
    <col min="6926" max="6926" width="44.140625" style="2491" customWidth="1"/>
    <col min="6927" max="6927" width="11" style="2491" customWidth="1"/>
    <col min="6928" max="7172" width="9.140625" style="2491"/>
    <col min="7173" max="7173" width="5.7109375" style="2491" customWidth="1"/>
    <col min="7174" max="7174" width="63.85546875" style="2491" customWidth="1"/>
    <col min="7175" max="7175" width="32.140625" style="2491" bestFit="1" customWidth="1"/>
    <col min="7176" max="7176" width="8.140625" style="2491" customWidth="1"/>
    <col min="7177" max="7177" width="16.7109375" style="2491" customWidth="1"/>
    <col min="7178" max="7178" width="27.5703125" style="2491" customWidth="1"/>
    <col min="7179" max="7179" width="18.28515625" style="2491" customWidth="1"/>
    <col min="7180" max="7180" width="15.42578125" style="2491" customWidth="1"/>
    <col min="7181" max="7181" width="40.28515625" style="2491" customWidth="1"/>
    <col min="7182" max="7182" width="44.140625" style="2491" customWidth="1"/>
    <col min="7183" max="7183" width="11" style="2491" customWidth="1"/>
    <col min="7184" max="7428" width="9.140625" style="2491"/>
    <col min="7429" max="7429" width="5.7109375" style="2491" customWidth="1"/>
    <col min="7430" max="7430" width="63.85546875" style="2491" customWidth="1"/>
    <col min="7431" max="7431" width="32.140625" style="2491" bestFit="1" customWidth="1"/>
    <col min="7432" max="7432" width="8.140625" style="2491" customWidth="1"/>
    <col min="7433" max="7433" width="16.7109375" style="2491" customWidth="1"/>
    <col min="7434" max="7434" width="27.5703125" style="2491" customWidth="1"/>
    <col min="7435" max="7435" width="18.28515625" style="2491" customWidth="1"/>
    <col min="7436" max="7436" width="15.42578125" style="2491" customWidth="1"/>
    <col min="7437" max="7437" width="40.28515625" style="2491" customWidth="1"/>
    <col min="7438" max="7438" width="44.140625" style="2491" customWidth="1"/>
    <col min="7439" max="7439" width="11" style="2491" customWidth="1"/>
    <col min="7440" max="7684" width="9.140625" style="2491"/>
    <col min="7685" max="7685" width="5.7109375" style="2491" customWidth="1"/>
    <col min="7686" max="7686" width="63.85546875" style="2491" customWidth="1"/>
    <col min="7687" max="7687" width="32.140625" style="2491" bestFit="1" customWidth="1"/>
    <col min="7688" max="7688" width="8.140625" style="2491" customWidth="1"/>
    <col min="7689" max="7689" width="16.7109375" style="2491" customWidth="1"/>
    <col min="7690" max="7690" width="27.5703125" style="2491" customWidth="1"/>
    <col min="7691" max="7691" width="18.28515625" style="2491" customWidth="1"/>
    <col min="7692" max="7692" width="15.42578125" style="2491" customWidth="1"/>
    <col min="7693" max="7693" width="40.28515625" style="2491" customWidth="1"/>
    <col min="7694" max="7694" width="44.140625" style="2491" customWidth="1"/>
    <col min="7695" max="7695" width="11" style="2491" customWidth="1"/>
    <col min="7696" max="7940" width="9.140625" style="2491"/>
    <col min="7941" max="7941" width="5.7109375" style="2491" customWidth="1"/>
    <col min="7942" max="7942" width="63.85546875" style="2491" customWidth="1"/>
    <col min="7943" max="7943" width="32.140625" style="2491" bestFit="1" customWidth="1"/>
    <col min="7944" max="7944" width="8.140625" style="2491" customWidth="1"/>
    <col min="7945" max="7945" width="16.7109375" style="2491" customWidth="1"/>
    <col min="7946" max="7946" width="27.5703125" style="2491" customWidth="1"/>
    <col min="7947" max="7947" width="18.28515625" style="2491" customWidth="1"/>
    <col min="7948" max="7948" width="15.42578125" style="2491" customWidth="1"/>
    <col min="7949" max="7949" width="40.28515625" style="2491" customWidth="1"/>
    <col min="7950" max="7950" width="44.140625" style="2491" customWidth="1"/>
    <col min="7951" max="7951" width="11" style="2491" customWidth="1"/>
    <col min="7952" max="8196" width="9.140625" style="2491"/>
    <col min="8197" max="8197" width="5.7109375" style="2491" customWidth="1"/>
    <col min="8198" max="8198" width="63.85546875" style="2491" customWidth="1"/>
    <col min="8199" max="8199" width="32.140625" style="2491" bestFit="1" customWidth="1"/>
    <col min="8200" max="8200" width="8.140625" style="2491" customWidth="1"/>
    <col min="8201" max="8201" width="16.7109375" style="2491" customWidth="1"/>
    <col min="8202" max="8202" width="27.5703125" style="2491" customWidth="1"/>
    <col min="8203" max="8203" width="18.28515625" style="2491" customWidth="1"/>
    <col min="8204" max="8204" width="15.42578125" style="2491" customWidth="1"/>
    <col min="8205" max="8205" width="40.28515625" style="2491" customWidth="1"/>
    <col min="8206" max="8206" width="44.140625" style="2491" customWidth="1"/>
    <col min="8207" max="8207" width="11" style="2491" customWidth="1"/>
    <col min="8208" max="8452" width="9.140625" style="2491"/>
    <col min="8453" max="8453" width="5.7109375" style="2491" customWidth="1"/>
    <col min="8454" max="8454" width="63.85546875" style="2491" customWidth="1"/>
    <col min="8455" max="8455" width="32.140625" style="2491" bestFit="1" customWidth="1"/>
    <col min="8456" max="8456" width="8.140625" style="2491" customWidth="1"/>
    <col min="8457" max="8457" width="16.7109375" style="2491" customWidth="1"/>
    <col min="8458" max="8458" width="27.5703125" style="2491" customWidth="1"/>
    <col min="8459" max="8459" width="18.28515625" style="2491" customWidth="1"/>
    <col min="8460" max="8460" width="15.42578125" style="2491" customWidth="1"/>
    <col min="8461" max="8461" width="40.28515625" style="2491" customWidth="1"/>
    <col min="8462" max="8462" width="44.140625" style="2491" customWidth="1"/>
    <col min="8463" max="8463" width="11" style="2491" customWidth="1"/>
    <col min="8464" max="8708" width="9.140625" style="2491"/>
    <col min="8709" max="8709" width="5.7109375" style="2491" customWidth="1"/>
    <col min="8710" max="8710" width="63.85546875" style="2491" customWidth="1"/>
    <col min="8711" max="8711" width="32.140625" style="2491" bestFit="1" customWidth="1"/>
    <col min="8712" max="8712" width="8.140625" style="2491" customWidth="1"/>
    <col min="8713" max="8713" width="16.7109375" style="2491" customWidth="1"/>
    <col min="8714" max="8714" width="27.5703125" style="2491" customWidth="1"/>
    <col min="8715" max="8715" width="18.28515625" style="2491" customWidth="1"/>
    <col min="8716" max="8716" width="15.42578125" style="2491" customWidth="1"/>
    <col min="8717" max="8717" width="40.28515625" style="2491" customWidth="1"/>
    <col min="8718" max="8718" width="44.140625" style="2491" customWidth="1"/>
    <col min="8719" max="8719" width="11" style="2491" customWidth="1"/>
    <col min="8720" max="8964" width="9.140625" style="2491"/>
    <col min="8965" max="8965" width="5.7109375" style="2491" customWidth="1"/>
    <col min="8966" max="8966" width="63.85546875" style="2491" customWidth="1"/>
    <col min="8967" max="8967" width="32.140625" style="2491" bestFit="1" customWidth="1"/>
    <col min="8968" max="8968" width="8.140625" style="2491" customWidth="1"/>
    <col min="8969" max="8969" width="16.7109375" style="2491" customWidth="1"/>
    <col min="8970" max="8970" width="27.5703125" style="2491" customWidth="1"/>
    <col min="8971" max="8971" width="18.28515625" style="2491" customWidth="1"/>
    <col min="8972" max="8972" width="15.42578125" style="2491" customWidth="1"/>
    <col min="8973" max="8973" width="40.28515625" style="2491" customWidth="1"/>
    <col min="8974" max="8974" width="44.140625" style="2491" customWidth="1"/>
    <col min="8975" max="8975" width="11" style="2491" customWidth="1"/>
    <col min="8976" max="9220" width="9.140625" style="2491"/>
    <col min="9221" max="9221" width="5.7109375" style="2491" customWidth="1"/>
    <col min="9222" max="9222" width="63.85546875" style="2491" customWidth="1"/>
    <col min="9223" max="9223" width="32.140625" style="2491" bestFit="1" customWidth="1"/>
    <col min="9224" max="9224" width="8.140625" style="2491" customWidth="1"/>
    <col min="9225" max="9225" width="16.7109375" style="2491" customWidth="1"/>
    <col min="9226" max="9226" width="27.5703125" style="2491" customWidth="1"/>
    <col min="9227" max="9227" width="18.28515625" style="2491" customWidth="1"/>
    <col min="9228" max="9228" width="15.42578125" style="2491" customWidth="1"/>
    <col min="9229" max="9229" width="40.28515625" style="2491" customWidth="1"/>
    <col min="9230" max="9230" width="44.140625" style="2491" customWidth="1"/>
    <col min="9231" max="9231" width="11" style="2491" customWidth="1"/>
    <col min="9232" max="9476" width="9.140625" style="2491"/>
    <col min="9477" max="9477" width="5.7109375" style="2491" customWidth="1"/>
    <col min="9478" max="9478" width="63.85546875" style="2491" customWidth="1"/>
    <col min="9479" max="9479" width="32.140625" style="2491" bestFit="1" customWidth="1"/>
    <col min="9480" max="9480" width="8.140625" style="2491" customWidth="1"/>
    <col min="9481" max="9481" width="16.7109375" style="2491" customWidth="1"/>
    <col min="9482" max="9482" width="27.5703125" style="2491" customWidth="1"/>
    <col min="9483" max="9483" width="18.28515625" style="2491" customWidth="1"/>
    <col min="9484" max="9484" width="15.42578125" style="2491" customWidth="1"/>
    <col min="9485" max="9485" width="40.28515625" style="2491" customWidth="1"/>
    <col min="9486" max="9486" width="44.140625" style="2491" customWidth="1"/>
    <col min="9487" max="9487" width="11" style="2491" customWidth="1"/>
    <col min="9488" max="9732" width="9.140625" style="2491"/>
    <col min="9733" max="9733" width="5.7109375" style="2491" customWidth="1"/>
    <col min="9734" max="9734" width="63.85546875" style="2491" customWidth="1"/>
    <col min="9735" max="9735" width="32.140625" style="2491" bestFit="1" customWidth="1"/>
    <col min="9736" max="9736" width="8.140625" style="2491" customWidth="1"/>
    <col min="9737" max="9737" width="16.7109375" style="2491" customWidth="1"/>
    <col min="9738" max="9738" width="27.5703125" style="2491" customWidth="1"/>
    <col min="9739" max="9739" width="18.28515625" style="2491" customWidth="1"/>
    <col min="9740" max="9740" width="15.42578125" style="2491" customWidth="1"/>
    <col min="9741" max="9741" width="40.28515625" style="2491" customWidth="1"/>
    <col min="9742" max="9742" width="44.140625" style="2491" customWidth="1"/>
    <col min="9743" max="9743" width="11" style="2491" customWidth="1"/>
    <col min="9744" max="9988" width="9.140625" style="2491"/>
    <col min="9989" max="9989" width="5.7109375" style="2491" customWidth="1"/>
    <col min="9990" max="9990" width="63.85546875" style="2491" customWidth="1"/>
    <col min="9991" max="9991" width="32.140625" style="2491" bestFit="1" customWidth="1"/>
    <col min="9992" max="9992" width="8.140625" style="2491" customWidth="1"/>
    <col min="9993" max="9993" width="16.7109375" style="2491" customWidth="1"/>
    <col min="9994" max="9994" width="27.5703125" style="2491" customWidth="1"/>
    <col min="9995" max="9995" width="18.28515625" style="2491" customWidth="1"/>
    <col min="9996" max="9996" width="15.42578125" style="2491" customWidth="1"/>
    <col min="9997" max="9997" width="40.28515625" style="2491" customWidth="1"/>
    <col min="9998" max="9998" width="44.140625" style="2491" customWidth="1"/>
    <col min="9999" max="9999" width="11" style="2491" customWidth="1"/>
    <col min="10000" max="10244" width="9.140625" style="2491"/>
    <col min="10245" max="10245" width="5.7109375" style="2491" customWidth="1"/>
    <col min="10246" max="10246" width="63.85546875" style="2491" customWidth="1"/>
    <col min="10247" max="10247" width="32.140625" style="2491" bestFit="1" customWidth="1"/>
    <col min="10248" max="10248" width="8.140625" style="2491" customWidth="1"/>
    <col min="10249" max="10249" width="16.7109375" style="2491" customWidth="1"/>
    <col min="10250" max="10250" width="27.5703125" style="2491" customWidth="1"/>
    <col min="10251" max="10251" width="18.28515625" style="2491" customWidth="1"/>
    <col min="10252" max="10252" width="15.42578125" style="2491" customWidth="1"/>
    <col min="10253" max="10253" width="40.28515625" style="2491" customWidth="1"/>
    <col min="10254" max="10254" width="44.140625" style="2491" customWidth="1"/>
    <col min="10255" max="10255" width="11" style="2491" customWidth="1"/>
    <col min="10256" max="10500" width="9.140625" style="2491"/>
    <col min="10501" max="10501" width="5.7109375" style="2491" customWidth="1"/>
    <col min="10502" max="10502" width="63.85546875" style="2491" customWidth="1"/>
    <col min="10503" max="10503" width="32.140625" style="2491" bestFit="1" customWidth="1"/>
    <col min="10504" max="10504" width="8.140625" style="2491" customWidth="1"/>
    <col min="10505" max="10505" width="16.7109375" style="2491" customWidth="1"/>
    <col min="10506" max="10506" width="27.5703125" style="2491" customWidth="1"/>
    <col min="10507" max="10507" width="18.28515625" style="2491" customWidth="1"/>
    <col min="10508" max="10508" width="15.42578125" style="2491" customWidth="1"/>
    <col min="10509" max="10509" width="40.28515625" style="2491" customWidth="1"/>
    <col min="10510" max="10510" width="44.140625" style="2491" customWidth="1"/>
    <col min="10511" max="10511" width="11" style="2491" customWidth="1"/>
    <col min="10512" max="10756" width="9.140625" style="2491"/>
    <col min="10757" max="10757" width="5.7109375" style="2491" customWidth="1"/>
    <col min="10758" max="10758" width="63.85546875" style="2491" customWidth="1"/>
    <col min="10759" max="10759" width="32.140625" style="2491" bestFit="1" customWidth="1"/>
    <col min="10760" max="10760" width="8.140625" style="2491" customWidth="1"/>
    <col min="10761" max="10761" width="16.7109375" style="2491" customWidth="1"/>
    <col min="10762" max="10762" width="27.5703125" style="2491" customWidth="1"/>
    <col min="10763" max="10763" width="18.28515625" style="2491" customWidth="1"/>
    <col min="10764" max="10764" width="15.42578125" style="2491" customWidth="1"/>
    <col min="10765" max="10765" width="40.28515625" style="2491" customWidth="1"/>
    <col min="10766" max="10766" width="44.140625" style="2491" customWidth="1"/>
    <col min="10767" max="10767" width="11" style="2491" customWidth="1"/>
    <col min="10768" max="11012" width="9.140625" style="2491"/>
    <col min="11013" max="11013" width="5.7109375" style="2491" customWidth="1"/>
    <col min="11014" max="11014" width="63.85546875" style="2491" customWidth="1"/>
    <col min="11015" max="11015" width="32.140625" style="2491" bestFit="1" customWidth="1"/>
    <col min="11016" max="11016" width="8.140625" style="2491" customWidth="1"/>
    <col min="11017" max="11017" width="16.7109375" style="2491" customWidth="1"/>
    <col min="11018" max="11018" width="27.5703125" style="2491" customWidth="1"/>
    <col min="11019" max="11019" width="18.28515625" style="2491" customWidth="1"/>
    <col min="11020" max="11020" width="15.42578125" style="2491" customWidth="1"/>
    <col min="11021" max="11021" width="40.28515625" style="2491" customWidth="1"/>
    <col min="11022" max="11022" width="44.140625" style="2491" customWidth="1"/>
    <col min="11023" max="11023" width="11" style="2491" customWidth="1"/>
    <col min="11024" max="11268" width="9.140625" style="2491"/>
    <col min="11269" max="11269" width="5.7109375" style="2491" customWidth="1"/>
    <col min="11270" max="11270" width="63.85546875" style="2491" customWidth="1"/>
    <col min="11271" max="11271" width="32.140625" style="2491" bestFit="1" customWidth="1"/>
    <col min="11272" max="11272" width="8.140625" style="2491" customWidth="1"/>
    <col min="11273" max="11273" width="16.7109375" style="2491" customWidth="1"/>
    <col min="11274" max="11274" width="27.5703125" style="2491" customWidth="1"/>
    <col min="11275" max="11275" width="18.28515625" style="2491" customWidth="1"/>
    <col min="11276" max="11276" width="15.42578125" style="2491" customWidth="1"/>
    <col min="11277" max="11277" width="40.28515625" style="2491" customWidth="1"/>
    <col min="11278" max="11278" width="44.140625" style="2491" customWidth="1"/>
    <col min="11279" max="11279" width="11" style="2491" customWidth="1"/>
    <col min="11280" max="11524" width="9.140625" style="2491"/>
    <col min="11525" max="11525" width="5.7109375" style="2491" customWidth="1"/>
    <col min="11526" max="11526" width="63.85546875" style="2491" customWidth="1"/>
    <col min="11527" max="11527" width="32.140625" style="2491" bestFit="1" customWidth="1"/>
    <col min="11528" max="11528" width="8.140625" style="2491" customWidth="1"/>
    <col min="11529" max="11529" width="16.7109375" style="2491" customWidth="1"/>
    <col min="11530" max="11530" width="27.5703125" style="2491" customWidth="1"/>
    <col min="11531" max="11531" width="18.28515625" style="2491" customWidth="1"/>
    <col min="11532" max="11532" width="15.42578125" style="2491" customWidth="1"/>
    <col min="11533" max="11533" width="40.28515625" style="2491" customWidth="1"/>
    <col min="11534" max="11534" width="44.140625" style="2491" customWidth="1"/>
    <col min="11535" max="11535" width="11" style="2491" customWidth="1"/>
    <col min="11536" max="11780" width="9.140625" style="2491"/>
    <col min="11781" max="11781" width="5.7109375" style="2491" customWidth="1"/>
    <col min="11782" max="11782" width="63.85546875" style="2491" customWidth="1"/>
    <col min="11783" max="11783" width="32.140625" style="2491" bestFit="1" customWidth="1"/>
    <col min="11784" max="11784" width="8.140625" style="2491" customWidth="1"/>
    <col min="11785" max="11785" width="16.7109375" style="2491" customWidth="1"/>
    <col min="11786" max="11786" width="27.5703125" style="2491" customWidth="1"/>
    <col min="11787" max="11787" width="18.28515625" style="2491" customWidth="1"/>
    <col min="11788" max="11788" width="15.42578125" style="2491" customWidth="1"/>
    <col min="11789" max="11789" width="40.28515625" style="2491" customWidth="1"/>
    <col min="11790" max="11790" width="44.140625" style="2491" customWidth="1"/>
    <col min="11791" max="11791" width="11" style="2491" customWidth="1"/>
    <col min="11792" max="12036" width="9.140625" style="2491"/>
    <col min="12037" max="12037" width="5.7109375" style="2491" customWidth="1"/>
    <col min="12038" max="12038" width="63.85546875" style="2491" customWidth="1"/>
    <col min="12039" max="12039" width="32.140625" style="2491" bestFit="1" customWidth="1"/>
    <col min="12040" max="12040" width="8.140625" style="2491" customWidth="1"/>
    <col min="12041" max="12041" width="16.7109375" style="2491" customWidth="1"/>
    <col min="12042" max="12042" width="27.5703125" style="2491" customWidth="1"/>
    <col min="12043" max="12043" width="18.28515625" style="2491" customWidth="1"/>
    <col min="12044" max="12044" width="15.42578125" style="2491" customWidth="1"/>
    <col min="12045" max="12045" width="40.28515625" style="2491" customWidth="1"/>
    <col min="12046" max="12046" width="44.140625" style="2491" customWidth="1"/>
    <col min="12047" max="12047" width="11" style="2491" customWidth="1"/>
    <col min="12048" max="12292" width="9.140625" style="2491"/>
    <col min="12293" max="12293" width="5.7109375" style="2491" customWidth="1"/>
    <col min="12294" max="12294" width="63.85546875" style="2491" customWidth="1"/>
    <col min="12295" max="12295" width="32.140625" style="2491" bestFit="1" customWidth="1"/>
    <col min="12296" max="12296" width="8.140625" style="2491" customWidth="1"/>
    <col min="12297" max="12297" width="16.7109375" style="2491" customWidth="1"/>
    <col min="12298" max="12298" width="27.5703125" style="2491" customWidth="1"/>
    <col min="12299" max="12299" width="18.28515625" style="2491" customWidth="1"/>
    <col min="12300" max="12300" width="15.42578125" style="2491" customWidth="1"/>
    <col min="12301" max="12301" width="40.28515625" style="2491" customWidth="1"/>
    <col min="12302" max="12302" width="44.140625" style="2491" customWidth="1"/>
    <col min="12303" max="12303" width="11" style="2491" customWidth="1"/>
    <col min="12304" max="12548" width="9.140625" style="2491"/>
    <col min="12549" max="12549" width="5.7109375" style="2491" customWidth="1"/>
    <col min="12550" max="12550" width="63.85546875" style="2491" customWidth="1"/>
    <col min="12551" max="12551" width="32.140625" style="2491" bestFit="1" customWidth="1"/>
    <col min="12552" max="12552" width="8.140625" style="2491" customWidth="1"/>
    <col min="12553" max="12553" width="16.7109375" style="2491" customWidth="1"/>
    <col min="12554" max="12554" width="27.5703125" style="2491" customWidth="1"/>
    <col min="12555" max="12555" width="18.28515625" style="2491" customWidth="1"/>
    <col min="12556" max="12556" width="15.42578125" style="2491" customWidth="1"/>
    <col min="12557" max="12557" width="40.28515625" style="2491" customWidth="1"/>
    <col min="12558" max="12558" width="44.140625" style="2491" customWidth="1"/>
    <col min="12559" max="12559" width="11" style="2491" customWidth="1"/>
    <col min="12560" max="12804" width="9.140625" style="2491"/>
    <col min="12805" max="12805" width="5.7109375" style="2491" customWidth="1"/>
    <col min="12806" max="12806" width="63.85546875" style="2491" customWidth="1"/>
    <col min="12807" max="12807" width="32.140625" style="2491" bestFit="1" customWidth="1"/>
    <col min="12808" max="12808" width="8.140625" style="2491" customWidth="1"/>
    <col min="12809" max="12809" width="16.7109375" style="2491" customWidth="1"/>
    <col min="12810" max="12810" width="27.5703125" style="2491" customWidth="1"/>
    <col min="12811" max="12811" width="18.28515625" style="2491" customWidth="1"/>
    <col min="12812" max="12812" width="15.42578125" style="2491" customWidth="1"/>
    <col min="12813" max="12813" width="40.28515625" style="2491" customWidth="1"/>
    <col min="12814" max="12814" width="44.140625" style="2491" customWidth="1"/>
    <col min="12815" max="12815" width="11" style="2491" customWidth="1"/>
    <col min="12816" max="13060" width="9.140625" style="2491"/>
    <col min="13061" max="13061" width="5.7109375" style="2491" customWidth="1"/>
    <col min="13062" max="13062" width="63.85546875" style="2491" customWidth="1"/>
    <col min="13063" max="13063" width="32.140625" style="2491" bestFit="1" customWidth="1"/>
    <col min="13064" max="13064" width="8.140625" style="2491" customWidth="1"/>
    <col min="13065" max="13065" width="16.7109375" style="2491" customWidth="1"/>
    <col min="13066" max="13066" width="27.5703125" style="2491" customWidth="1"/>
    <col min="13067" max="13067" width="18.28515625" style="2491" customWidth="1"/>
    <col min="13068" max="13068" width="15.42578125" style="2491" customWidth="1"/>
    <col min="13069" max="13069" width="40.28515625" style="2491" customWidth="1"/>
    <col min="13070" max="13070" width="44.140625" style="2491" customWidth="1"/>
    <col min="13071" max="13071" width="11" style="2491" customWidth="1"/>
    <col min="13072" max="13316" width="9.140625" style="2491"/>
    <col min="13317" max="13317" width="5.7109375" style="2491" customWidth="1"/>
    <col min="13318" max="13318" width="63.85546875" style="2491" customWidth="1"/>
    <col min="13319" max="13319" width="32.140625" style="2491" bestFit="1" customWidth="1"/>
    <col min="13320" max="13320" width="8.140625" style="2491" customWidth="1"/>
    <col min="13321" max="13321" width="16.7109375" style="2491" customWidth="1"/>
    <col min="13322" max="13322" width="27.5703125" style="2491" customWidth="1"/>
    <col min="13323" max="13323" width="18.28515625" style="2491" customWidth="1"/>
    <col min="13324" max="13324" width="15.42578125" style="2491" customWidth="1"/>
    <col min="13325" max="13325" width="40.28515625" style="2491" customWidth="1"/>
    <col min="13326" max="13326" width="44.140625" style="2491" customWidth="1"/>
    <col min="13327" max="13327" width="11" style="2491" customWidth="1"/>
    <col min="13328" max="13572" width="9.140625" style="2491"/>
    <col min="13573" max="13573" width="5.7109375" style="2491" customWidth="1"/>
    <col min="13574" max="13574" width="63.85546875" style="2491" customWidth="1"/>
    <col min="13575" max="13575" width="32.140625" style="2491" bestFit="1" customWidth="1"/>
    <col min="13576" max="13576" width="8.140625" style="2491" customWidth="1"/>
    <col min="13577" max="13577" width="16.7109375" style="2491" customWidth="1"/>
    <col min="13578" max="13578" width="27.5703125" style="2491" customWidth="1"/>
    <col min="13579" max="13579" width="18.28515625" style="2491" customWidth="1"/>
    <col min="13580" max="13580" width="15.42578125" style="2491" customWidth="1"/>
    <col min="13581" max="13581" width="40.28515625" style="2491" customWidth="1"/>
    <col min="13582" max="13582" width="44.140625" style="2491" customWidth="1"/>
    <col min="13583" max="13583" width="11" style="2491" customWidth="1"/>
    <col min="13584" max="13828" width="9.140625" style="2491"/>
    <col min="13829" max="13829" width="5.7109375" style="2491" customWidth="1"/>
    <col min="13830" max="13830" width="63.85546875" style="2491" customWidth="1"/>
    <col min="13831" max="13831" width="32.140625" style="2491" bestFit="1" customWidth="1"/>
    <col min="13832" max="13832" width="8.140625" style="2491" customWidth="1"/>
    <col min="13833" max="13833" width="16.7109375" style="2491" customWidth="1"/>
    <col min="13834" max="13834" width="27.5703125" style="2491" customWidth="1"/>
    <col min="13835" max="13835" width="18.28515625" style="2491" customWidth="1"/>
    <col min="13836" max="13836" width="15.42578125" style="2491" customWidth="1"/>
    <col min="13837" max="13837" width="40.28515625" style="2491" customWidth="1"/>
    <col min="13838" max="13838" width="44.140625" style="2491" customWidth="1"/>
    <col min="13839" max="13839" width="11" style="2491" customWidth="1"/>
    <col min="13840" max="14084" width="9.140625" style="2491"/>
    <col min="14085" max="14085" width="5.7109375" style="2491" customWidth="1"/>
    <col min="14086" max="14086" width="63.85546875" style="2491" customWidth="1"/>
    <col min="14087" max="14087" width="32.140625" style="2491" bestFit="1" customWidth="1"/>
    <col min="14088" max="14088" width="8.140625" style="2491" customWidth="1"/>
    <col min="14089" max="14089" width="16.7109375" style="2491" customWidth="1"/>
    <col min="14090" max="14090" width="27.5703125" style="2491" customWidth="1"/>
    <col min="14091" max="14091" width="18.28515625" style="2491" customWidth="1"/>
    <col min="14092" max="14092" width="15.42578125" style="2491" customWidth="1"/>
    <col min="14093" max="14093" width="40.28515625" style="2491" customWidth="1"/>
    <col min="14094" max="14094" width="44.140625" style="2491" customWidth="1"/>
    <col min="14095" max="14095" width="11" style="2491" customWidth="1"/>
    <col min="14096" max="14340" width="9.140625" style="2491"/>
    <col min="14341" max="14341" width="5.7109375" style="2491" customWidth="1"/>
    <col min="14342" max="14342" width="63.85546875" style="2491" customWidth="1"/>
    <col min="14343" max="14343" width="32.140625" style="2491" bestFit="1" customWidth="1"/>
    <col min="14344" max="14344" width="8.140625" style="2491" customWidth="1"/>
    <col min="14345" max="14345" width="16.7109375" style="2491" customWidth="1"/>
    <col min="14346" max="14346" width="27.5703125" style="2491" customWidth="1"/>
    <col min="14347" max="14347" width="18.28515625" style="2491" customWidth="1"/>
    <col min="14348" max="14348" width="15.42578125" style="2491" customWidth="1"/>
    <col min="14349" max="14349" width="40.28515625" style="2491" customWidth="1"/>
    <col min="14350" max="14350" width="44.140625" style="2491" customWidth="1"/>
    <col min="14351" max="14351" width="11" style="2491" customWidth="1"/>
    <col min="14352" max="14596" width="9.140625" style="2491"/>
    <col min="14597" max="14597" width="5.7109375" style="2491" customWidth="1"/>
    <col min="14598" max="14598" width="63.85546875" style="2491" customWidth="1"/>
    <col min="14599" max="14599" width="32.140625" style="2491" bestFit="1" customWidth="1"/>
    <col min="14600" max="14600" width="8.140625" style="2491" customWidth="1"/>
    <col min="14601" max="14601" width="16.7109375" style="2491" customWidth="1"/>
    <col min="14602" max="14602" width="27.5703125" style="2491" customWidth="1"/>
    <col min="14603" max="14603" width="18.28515625" style="2491" customWidth="1"/>
    <col min="14604" max="14604" width="15.42578125" style="2491" customWidth="1"/>
    <col min="14605" max="14605" width="40.28515625" style="2491" customWidth="1"/>
    <col min="14606" max="14606" width="44.140625" style="2491" customWidth="1"/>
    <col min="14607" max="14607" width="11" style="2491" customWidth="1"/>
    <col min="14608" max="14852" width="9.140625" style="2491"/>
    <col min="14853" max="14853" width="5.7109375" style="2491" customWidth="1"/>
    <col min="14854" max="14854" width="63.85546875" style="2491" customWidth="1"/>
    <col min="14855" max="14855" width="32.140625" style="2491" bestFit="1" customWidth="1"/>
    <col min="14856" max="14856" width="8.140625" style="2491" customWidth="1"/>
    <col min="14857" max="14857" width="16.7109375" style="2491" customWidth="1"/>
    <col min="14858" max="14858" width="27.5703125" style="2491" customWidth="1"/>
    <col min="14859" max="14859" width="18.28515625" style="2491" customWidth="1"/>
    <col min="14860" max="14860" width="15.42578125" style="2491" customWidth="1"/>
    <col min="14861" max="14861" width="40.28515625" style="2491" customWidth="1"/>
    <col min="14862" max="14862" width="44.140625" style="2491" customWidth="1"/>
    <col min="14863" max="14863" width="11" style="2491" customWidth="1"/>
    <col min="14864" max="15108" width="9.140625" style="2491"/>
    <col min="15109" max="15109" width="5.7109375" style="2491" customWidth="1"/>
    <col min="15110" max="15110" width="63.85546875" style="2491" customWidth="1"/>
    <col min="15111" max="15111" width="32.140625" style="2491" bestFit="1" customWidth="1"/>
    <col min="15112" max="15112" width="8.140625" style="2491" customWidth="1"/>
    <col min="15113" max="15113" width="16.7109375" style="2491" customWidth="1"/>
    <col min="15114" max="15114" width="27.5703125" style="2491" customWidth="1"/>
    <col min="15115" max="15115" width="18.28515625" style="2491" customWidth="1"/>
    <col min="15116" max="15116" width="15.42578125" style="2491" customWidth="1"/>
    <col min="15117" max="15117" width="40.28515625" style="2491" customWidth="1"/>
    <col min="15118" max="15118" width="44.140625" style="2491" customWidth="1"/>
    <col min="15119" max="15119" width="11" style="2491" customWidth="1"/>
    <col min="15120" max="15364" width="9.140625" style="2491"/>
    <col min="15365" max="15365" width="5.7109375" style="2491" customWidth="1"/>
    <col min="15366" max="15366" width="63.85546875" style="2491" customWidth="1"/>
    <col min="15367" max="15367" width="32.140625" style="2491" bestFit="1" customWidth="1"/>
    <col min="15368" max="15368" width="8.140625" style="2491" customWidth="1"/>
    <col min="15369" max="15369" width="16.7109375" style="2491" customWidth="1"/>
    <col min="15370" max="15370" width="27.5703125" style="2491" customWidth="1"/>
    <col min="15371" max="15371" width="18.28515625" style="2491" customWidth="1"/>
    <col min="15372" max="15372" width="15.42578125" style="2491" customWidth="1"/>
    <col min="15373" max="15373" width="40.28515625" style="2491" customWidth="1"/>
    <col min="15374" max="15374" width="44.140625" style="2491" customWidth="1"/>
    <col min="15375" max="15375" width="11" style="2491" customWidth="1"/>
    <col min="15376" max="15620" width="9.140625" style="2491"/>
    <col min="15621" max="15621" width="5.7109375" style="2491" customWidth="1"/>
    <col min="15622" max="15622" width="63.85546875" style="2491" customWidth="1"/>
    <col min="15623" max="15623" width="32.140625" style="2491" bestFit="1" customWidth="1"/>
    <col min="15624" max="15624" width="8.140625" style="2491" customWidth="1"/>
    <col min="15625" max="15625" width="16.7109375" style="2491" customWidth="1"/>
    <col min="15626" max="15626" width="27.5703125" style="2491" customWidth="1"/>
    <col min="15627" max="15627" width="18.28515625" style="2491" customWidth="1"/>
    <col min="15628" max="15628" width="15.42578125" style="2491" customWidth="1"/>
    <col min="15629" max="15629" width="40.28515625" style="2491" customWidth="1"/>
    <col min="15630" max="15630" width="44.140625" style="2491" customWidth="1"/>
    <col min="15631" max="15631" width="11" style="2491" customWidth="1"/>
    <col min="15632" max="15876" width="9.140625" style="2491"/>
    <col min="15877" max="15877" width="5.7109375" style="2491" customWidth="1"/>
    <col min="15878" max="15878" width="63.85546875" style="2491" customWidth="1"/>
    <col min="15879" max="15879" width="32.140625" style="2491" bestFit="1" customWidth="1"/>
    <col min="15880" max="15880" width="8.140625" style="2491" customWidth="1"/>
    <col min="15881" max="15881" width="16.7109375" style="2491" customWidth="1"/>
    <col min="15882" max="15882" width="27.5703125" style="2491" customWidth="1"/>
    <col min="15883" max="15883" width="18.28515625" style="2491" customWidth="1"/>
    <col min="15884" max="15884" width="15.42578125" style="2491" customWidth="1"/>
    <col min="15885" max="15885" width="40.28515625" style="2491" customWidth="1"/>
    <col min="15886" max="15886" width="44.140625" style="2491" customWidth="1"/>
    <col min="15887" max="15887" width="11" style="2491" customWidth="1"/>
    <col min="15888" max="16132" width="9.140625" style="2491"/>
    <col min="16133" max="16133" width="5.7109375" style="2491" customWidth="1"/>
    <col min="16134" max="16134" width="63.85546875" style="2491" customWidth="1"/>
    <col min="16135" max="16135" width="32.140625" style="2491" bestFit="1" customWidth="1"/>
    <col min="16136" max="16136" width="8.140625" style="2491" customWidth="1"/>
    <col min="16137" max="16137" width="16.7109375" style="2491" customWidth="1"/>
    <col min="16138" max="16138" width="27.5703125" style="2491" customWidth="1"/>
    <col min="16139" max="16139" width="18.28515625" style="2491" customWidth="1"/>
    <col min="16140" max="16140" width="15.42578125" style="2491" customWidth="1"/>
    <col min="16141" max="16141" width="40.28515625" style="2491" customWidth="1"/>
    <col min="16142" max="16142" width="44.140625" style="2491" customWidth="1"/>
    <col min="16143" max="16143" width="11" style="2491" customWidth="1"/>
    <col min="16144" max="16384" width="9.140625" style="2491"/>
  </cols>
  <sheetData>
    <row r="1" spans="1:18">
      <c r="A1" s="4328" t="s">
        <v>9798</v>
      </c>
      <c r="B1" s="4328"/>
      <c r="C1" s="4328"/>
      <c r="D1" s="4328"/>
      <c r="E1" s="4328"/>
      <c r="F1" s="4328"/>
      <c r="G1" s="4328"/>
      <c r="H1" s="4328"/>
      <c r="I1" s="4328"/>
      <c r="J1" s="4328"/>
      <c r="K1" s="4328"/>
      <c r="L1" s="4328"/>
      <c r="M1" s="4328"/>
      <c r="N1" s="4328"/>
      <c r="O1" s="4328"/>
      <c r="P1" s="4328"/>
    </row>
    <row r="2" spans="1:18">
      <c r="A2" s="1924"/>
      <c r="B2" s="4329" t="s">
        <v>9919</v>
      </c>
      <c r="C2" s="4329"/>
      <c r="D2" s="4329"/>
      <c r="E2" s="4329"/>
      <c r="F2" s="4329"/>
      <c r="G2" s="4329"/>
      <c r="H2" s="4329"/>
      <c r="I2" s="4329"/>
      <c r="J2" s="4329"/>
      <c r="K2" s="4329"/>
      <c r="L2" s="4329"/>
      <c r="M2" s="4329"/>
      <c r="N2" s="4329"/>
      <c r="O2" s="4329"/>
      <c r="P2" s="4329"/>
    </row>
    <row r="3" spans="1:18">
      <c r="A3" s="1924"/>
      <c r="B3" s="3365"/>
      <c r="C3" s="3379"/>
      <c r="D3" s="2481"/>
      <c r="E3" s="2481"/>
      <c r="F3" s="3027"/>
      <c r="G3" s="3027"/>
      <c r="H3" s="3365"/>
      <c r="I3" s="3379"/>
      <c r="J3" s="3365"/>
      <c r="K3" s="3365"/>
      <c r="L3" s="3365"/>
      <c r="M3" s="3365"/>
      <c r="N3" s="3365"/>
      <c r="O3" s="3365"/>
      <c r="P3" s="3365"/>
    </row>
    <row r="4" spans="1:18" s="1982" customFormat="1" ht="47.25">
      <c r="A4" s="3436" t="s">
        <v>6</v>
      </c>
      <c r="B4" s="3436" t="s">
        <v>7</v>
      </c>
      <c r="C4" s="3436"/>
      <c r="D4" s="3436"/>
      <c r="E4" s="3436"/>
      <c r="F4" s="3385"/>
      <c r="G4" s="3436" t="s">
        <v>9214</v>
      </c>
      <c r="H4" s="3436" t="s">
        <v>3848</v>
      </c>
      <c r="I4" s="3457"/>
      <c r="J4" s="4330" t="s">
        <v>9</v>
      </c>
      <c r="K4" s="4331"/>
      <c r="L4" s="3435" t="s">
        <v>10</v>
      </c>
      <c r="M4" s="3436" t="s">
        <v>4272</v>
      </c>
      <c r="N4" s="3436" t="s">
        <v>12</v>
      </c>
      <c r="O4" s="3436" t="s">
        <v>8703</v>
      </c>
      <c r="P4" s="3436" t="s">
        <v>8934</v>
      </c>
    </row>
    <row r="5" spans="1:18" s="3375" customFormat="1" ht="47.25">
      <c r="A5" s="3436"/>
      <c r="B5" s="3436"/>
      <c r="C5" s="3436"/>
      <c r="D5" s="3436"/>
      <c r="E5" s="3436"/>
      <c r="F5" s="3385"/>
      <c r="G5" s="3385"/>
      <c r="H5" s="3436"/>
      <c r="I5" s="3436"/>
      <c r="J5" s="3436" t="s">
        <v>15</v>
      </c>
      <c r="K5" s="3436" t="s">
        <v>16</v>
      </c>
      <c r="L5" s="3435"/>
      <c r="M5" s="3436"/>
      <c r="N5" s="3436"/>
      <c r="O5" s="3436"/>
      <c r="P5" s="3436"/>
    </row>
    <row r="6" spans="1:18" s="2865" customFormat="1" ht="31.5">
      <c r="A6" s="3384" t="s">
        <v>3224</v>
      </c>
      <c r="B6" s="3437" t="s">
        <v>11188</v>
      </c>
      <c r="C6" s="3437"/>
      <c r="D6" s="3437"/>
      <c r="E6" s="3437"/>
      <c r="F6" s="3385"/>
      <c r="G6" s="3385"/>
      <c r="H6" s="3437"/>
      <c r="I6" s="3437"/>
      <c r="J6" s="3437"/>
      <c r="K6" s="3437"/>
      <c r="L6" s="3438">
        <f>SUM(L7:L23)</f>
        <v>12660880.300000001</v>
      </c>
      <c r="M6" s="3437"/>
      <c r="N6" s="3437"/>
      <c r="O6" s="3437"/>
      <c r="P6" s="3437"/>
    </row>
    <row r="7" spans="1:18" s="2133" customFormat="1" ht="37.5" customHeight="1">
      <c r="A7" s="3366">
        <v>1</v>
      </c>
      <c r="B7" s="3359" t="s">
        <v>9229</v>
      </c>
      <c r="C7" s="3359"/>
      <c r="D7" s="3359" t="s">
        <v>7686</v>
      </c>
      <c r="E7" s="3359" t="str">
        <f>F7&amp;"_"&amp;J7&amp;"_"&amp;K7</f>
        <v>7_01__</v>
      </c>
      <c r="F7" s="3439" t="s">
        <v>11104</v>
      </c>
      <c r="G7" s="3439"/>
      <c r="H7" s="3406" t="s">
        <v>9251</v>
      </c>
      <c r="I7" s="3406"/>
      <c r="J7" s="3406"/>
      <c r="K7" s="3406"/>
      <c r="L7" s="3400">
        <v>2530000</v>
      </c>
      <c r="M7" s="3406"/>
      <c r="N7" s="3406" t="s">
        <v>9871</v>
      </c>
      <c r="O7" s="3412" t="s">
        <v>9009</v>
      </c>
      <c r="P7" s="3366" t="s">
        <v>9250</v>
      </c>
      <c r="Q7" s="2288">
        <v>2019</v>
      </c>
      <c r="R7" s="2133" t="str">
        <f>D7&amp;Q7</f>
        <v>H Đất Đỏ2019</v>
      </c>
    </row>
    <row r="8" spans="1:18" s="2133" customFormat="1" ht="30" customHeight="1">
      <c r="A8" s="3366">
        <f>A7+1</f>
        <v>2</v>
      </c>
      <c r="B8" s="3406" t="s">
        <v>207</v>
      </c>
      <c r="C8" s="3406"/>
      <c r="D8" s="3406" t="s">
        <v>7689</v>
      </c>
      <c r="E8" s="3359" t="str">
        <f t="shared" ref="E8:E26" si="0">F8&amp;"_"&amp;J8&amp;"_"&amp;K8</f>
        <v>7_02_157_22</v>
      </c>
      <c r="F8" s="3439" t="s">
        <v>11105</v>
      </c>
      <c r="G8" s="3439"/>
      <c r="H8" s="3406" t="s">
        <v>208</v>
      </c>
      <c r="I8" s="3406"/>
      <c r="J8" s="3366">
        <v>157</v>
      </c>
      <c r="K8" s="3440">
        <v>22</v>
      </c>
      <c r="L8" s="3441">
        <v>251041.7</v>
      </c>
      <c r="M8" s="3406" t="s">
        <v>209</v>
      </c>
      <c r="N8" s="3406" t="s">
        <v>71</v>
      </c>
      <c r="O8" s="3406" t="s">
        <v>9011</v>
      </c>
      <c r="P8" s="3366" t="s">
        <v>9250</v>
      </c>
      <c r="Q8" s="2288">
        <v>2020</v>
      </c>
      <c r="R8" s="2133" t="str">
        <f>D8&amp;Q8</f>
        <v>H Tân Thành2020</v>
      </c>
    </row>
    <row r="9" spans="1:18" s="2133" customFormat="1" ht="30" customHeight="1">
      <c r="A9" s="3366"/>
      <c r="B9" s="3406"/>
      <c r="C9" s="3406"/>
      <c r="D9" s="3406"/>
      <c r="E9" s="3359" t="str">
        <f t="shared" si="0"/>
        <v>7_02_114_9</v>
      </c>
      <c r="F9" s="3439" t="s">
        <v>11105</v>
      </c>
      <c r="G9" s="3439"/>
      <c r="H9" s="3406"/>
      <c r="I9" s="3406"/>
      <c r="J9" s="3366">
        <v>114</v>
      </c>
      <c r="K9" s="3440">
        <v>9</v>
      </c>
      <c r="L9" s="3441"/>
      <c r="M9" s="3406"/>
      <c r="N9" s="3406"/>
      <c r="O9" s="3406"/>
      <c r="P9" s="3366"/>
      <c r="Q9" s="2288"/>
    </row>
    <row r="10" spans="1:18" s="2133" customFormat="1" ht="30" customHeight="1">
      <c r="A10" s="3366"/>
      <c r="B10" s="3406"/>
      <c r="C10" s="3406"/>
      <c r="D10" s="3406"/>
      <c r="E10" s="3359" t="str">
        <f t="shared" si="0"/>
        <v>7_02_17_10</v>
      </c>
      <c r="F10" s="3439" t="s">
        <v>11105</v>
      </c>
      <c r="G10" s="3439"/>
      <c r="H10" s="3406"/>
      <c r="I10" s="3406"/>
      <c r="J10" s="3366">
        <v>17</v>
      </c>
      <c r="K10" s="3366">
        <v>10</v>
      </c>
      <c r="L10" s="3441"/>
      <c r="M10" s="3406"/>
      <c r="N10" s="3406"/>
      <c r="O10" s="3406"/>
      <c r="P10" s="3366"/>
      <c r="Q10" s="2288"/>
    </row>
    <row r="11" spans="1:18" s="2133" customFormat="1" ht="30" customHeight="1">
      <c r="A11" s="3366">
        <f>A8+1</f>
        <v>3</v>
      </c>
      <c r="B11" s="3406" t="s">
        <v>8923</v>
      </c>
      <c r="C11" s="3406"/>
      <c r="D11" s="3406" t="s">
        <v>7689</v>
      </c>
      <c r="E11" s="3359" t="str">
        <f t="shared" si="0"/>
        <v>7_03_24_65</v>
      </c>
      <c r="F11" s="3439" t="s">
        <v>11106</v>
      </c>
      <c r="G11" s="3439"/>
      <c r="H11" s="3406" t="s">
        <v>8914</v>
      </c>
      <c r="I11" s="3406"/>
      <c r="J11" s="3366">
        <v>24</v>
      </c>
      <c r="K11" s="3366">
        <v>65</v>
      </c>
      <c r="L11" s="3441">
        <v>349484</v>
      </c>
      <c r="M11" s="3406" t="s">
        <v>8924</v>
      </c>
      <c r="N11" s="3406" t="s">
        <v>8919</v>
      </c>
      <c r="O11" s="3406" t="s">
        <v>8925</v>
      </c>
      <c r="P11" s="3366" t="s">
        <v>9250</v>
      </c>
      <c r="Q11" s="2288">
        <v>2020</v>
      </c>
      <c r="R11" s="2133" t="str">
        <f>D11&amp;Q11</f>
        <v>H Tân Thành2020</v>
      </c>
    </row>
    <row r="12" spans="1:18" s="2133" customFormat="1" ht="30" customHeight="1">
      <c r="A12" s="3366"/>
      <c r="B12" s="3406"/>
      <c r="C12" s="3406"/>
      <c r="D12" s="3406"/>
      <c r="E12" s="3359" t="str">
        <f t="shared" si="0"/>
        <v>7_03_27_70</v>
      </c>
      <c r="F12" s="3439" t="s">
        <v>11106</v>
      </c>
      <c r="G12" s="3439"/>
      <c r="H12" s="3406"/>
      <c r="I12" s="3406"/>
      <c r="J12" s="3366">
        <v>27</v>
      </c>
      <c r="K12" s="3366">
        <v>70</v>
      </c>
      <c r="L12" s="3441"/>
      <c r="M12" s="3406"/>
      <c r="N12" s="3406"/>
      <c r="O12" s="3406"/>
      <c r="P12" s="3366"/>
      <c r="Q12" s="2288"/>
    </row>
    <row r="13" spans="1:18" s="2133" customFormat="1" ht="30" customHeight="1">
      <c r="A13" s="3366">
        <f>A11+1</f>
        <v>4</v>
      </c>
      <c r="B13" s="3428" t="s">
        <v>7966</v>
      </c>
      <c r="C13" s="3428"/>
      <c r="D13" s="3428" t="s">
        <v>7683</v>
      </c>
      <c r="E13" s="3359" t="str">
        <f t="shared" si="0"/>
        <v>7_04__</v>
      </c>
      <c r="F13" s="3439" t="s">
        <v>11107</v>
      </c>
      <c r="G13" s="3439"/>
      <c r="H13" s="3406" t="s">
        <v>9253</v>
      </c>
      <c r="I13" s="3406"/>
      <c r="J13" s="3406"/>
      <c r="K13" s="3406"/>
      <c r="L13" s="3442">
        <f>416*10000</f>
        <v>4160000</v>
      </c>
      <c r="M13" s="3406"/>
      <c r="N13" s="3406" t="s">
        <v>9254</v>
      </c>
      <c r="O13" s="3406" t="s">
        <v>9255</v>
      </c>
      <c r="P13" s="3366" t="s">
        <v>9250</v>
      </c>
      <c r="Q13" s="2288" t="s">
        <v>9127</v>
      </c>
      <c r="R13" s="2133" t="str">
        <f>D13&amp;Q13</f>
        <v>TP Vũng Tàu2021-2025</v>
      </c>
    </row>
    <row r="14" spans="1:18" s="2133" customFormat="1" ht="30" customHeight="1">
      <c r="A14" s="3621">
        <f>A13+1</f>
        <v>5</v>
      </c>
      <c r="B14" s="3406" t="s">
        <v>170</v>
      </c>
      <c r="C14" s="3406"/>
      <c r="D14" s="3406" t="s">
        <v>7689</v>
      </c>
      <c r="E14" s="3359" t="str">
        <f t="shared" si="0"/>
        <v>7_05_11_1</v>
      </c>
      <c r="F14" s="3439" t="s">
        <v>11108</v>
      </c>
      <c r="G14" s="3439"/>
      <c r="H14" s="3406" t="s">
        <v>9252</v>
      </c>
      <c r="I14" s="3406"/>
      <c r="J14" s="3621">
        <v>11</v>
      </c>
      <c r="K14" s="3621">
        <v>1</v>
      </c>
      <c r="L14" s="3441">
        <v>186938.6</v>
      </c>
      <c r="M14" s="3406"/>
      <c r="N14" s="3406" t="s">
        <v>173</v>
      </c>
      <c r="O14" s="3406" t="s">
        <v>8916</v>
      </c>
      <c r="P14" s="3621" t="s">
        <v>9770</v>
      </c>
      <c r="Q14" s="2288" t="s">
        <v>9127</v>
      </c>
      <c r="R14" s="2133" t="str">
        <f>D14&amp;Q14</f>
        <v>H Tân Thành2021-2025</v>
      </c>
    </row>
    <row r="15" spans="1:18" s="2133" customFormat="1" ht="30" customHeight="1">
      <c r="A15" s="3621">
        <f>A14+1</f>
        <v>6</v>
      </c>
      <c r="B15" s="3406" t="s">
        <v>8913</v>
      </c>
      <c r="C15" s="3406"/>
      <c r="D15" s="3406" t="s">
        <v>7689</v>
      </c>
      <c r="E15" s="3359" t="str">
        <f t="shared" si="0"/>
        <v>7_06_3_52</v>
      </c>
      <c r="F15" s="3439" t="s">
        <v>11109</v>
      </c>
      <c r="G15" s="3439"/>
      <c r="H15" s="3406" t="s">
        <v>8914</v>
      </c>
      <c r="I15" s="3406"/>
      <c r="J15" s="3621">
        <v>3</v>
      </c>
      <c r="K15" s="3621">
        <v>52</v>
      </c>
      <c r="L15" s="3441">
        <v>22500</v>
      </c>
      <c r="M15" s="3406" t="s">
        <v>8915</v>
      </c>
      <c r="N15" s="3406"/>
      <c r="O15" s="3406"/>
      <c r="P15" s="3621" t="s">
        <v>9250</v>
      </c>
      <c r="Q15" s="2288" t="s">
        <v>9127</v>
      </c>
      <c r="R15" s="2133" t="str">
        <f>D15&amp;Q15</f>
        <v>H Tân Thành2021-2025</v>
      </c>
    </row>
    <row r="16" spans="1:18" s="2133" customFormat="1" ht="30" customHeight="1">
      <c r="A16" s="3621">
        <f>A15+1</f>
        <v>7</v>
      </c>
      <c r="B16" s="3406" t="s">
        <v>8917</v>
      </c>
      <c r="C16" s="3406" t="s">
        <v>11189</v>
      </c>
      <c r="D16" s="3406" t="s">
        <v>7689</v>
      </c>
      <c r="E16" s="3359" t="str">
        <f t="shared" si="0"/>
        <v>7_07_1_32</v>
      </c>
      <c r="F16" s="3439" t="s">
        <v>11110</v>
      </c>
      <c r="G16" s="3439"/>
      <c r="H16" s="3406" t="s">
        <v>197</v>
      </c>
      <c r="I16" s="3406"/>
      <c r="J16" s="3621">
        <v>1</v>
      </c>
      <c r="K16" s="3621">
        <v>32</v>
      </c>
      <c r="L16" s="3441">
        <v>33916</v>
      </c>
      <c r="M16" s="3406" t="s">
        <v>201</v>
      </c>
      <c r="N16" s="3406" t="s">
        <v>8919</v>
      </c>
      <c r="O16" s="3406" t="s">
        <v>8920</v>
      </c>
      <c r="P16" s="3621" t="s">
        <v>9771</v>
      </c>
      <c r="Q16" s="2288" t="s">
        <v>9127</v>
      </c>
      <c r="R16" s="2133" t="str">
        <f>D16&amp;Q16</f>
        <v>H Tân Thành2021-2025</v>
      </c>
    </row>
    <row r="17" spans="1:18" s="2133" customFormat="1" ht="30" customHeight="1">
      <c r="A17" s="3621"/>
      <c r="B17" s="3406" t="s">
        <v>8917</v>
      </c>
      <c r="C17" s="3406"/>
      <c r="D17" s="3406"/>
      <c r="E17" s="3359" t="str">
        <f t="shared" si="0"/>
        <v>7_07_1_33</v>
      </c>
      <c r="F17" s="3439" t="s">
        <v>11110</v>
      </c>
      <c r="G17" s="3439"/>
      <c r="H17" s="3406" t="s">
        <v>197</v>
      </c>
      <c r="I17" s="3406"/>
      <c r="J17" s="3621">
        <v>1</v>
      </c>
      <c r="K17" s="3621">
        <v>33</v>
      </c>
      <c r="L17" s="3441"/>
      <c r="M17" s="3406"/>
      <c r="N17" s="3406"/>
      <c r="O17" s="3406"/>
      <c r="P17" s="3621"/>
      <c r="Q17" s="2288"/>
    </row>
    <row r="18" spans="1:18" s="2133" customFormat="1" ht="30" customHeight="1">
      <c r="A18" s="3621"/>
      <c r="B18" s="3406" t="s">
        <v>8917</v>
      </c>
      <c r="C18" s="3406"/>
      <c r="D18" s="3406"/>
      <c r="E18" s="3359" t="str">
        <f t="shared" si="0"/>
        <v>7_07_1_34</v>
      </c>
      <c r="F18" s="3439" t="s">
        <v>11110</v>
      </c>
      <c r="G18" s="3439"/>
      <c r="H18" s="3406" t="s">
        <v>197</v>
      </c>
      <c r="I18" s="3406"/>
      <c r="J18" s="3621">
        <v>1</v>
      </c>
      <c r="K18" s="3621">
        <v>34</v>
      </c>
      <c r="L18" s="3441"/>
      <c r="M18" s="3406"/>
      <c r="N18" s="3406"/>
      <c r="O18" s="3406"/>
      <c r="P18" s="3621"/>
      <c r="Q18" s="2288"/>
    </row>
    <row r="19" spans="1:18" s="2133" customFormat="1" ht="30" customHeight="1">
      <c r="A19" s="3621"/>
      <c r="B19" s="3406" t="s">
        <v>8917</v>
      </c>
      <c r="C19" s="3406"/>
      <c r="D19" s="3406"/>
      <c r="E19" s="3359" t="str">
        <f t="shared" si="0"/>
        <v>7_07_1_35</v>
      </c>
      <c r="F19" s="3439" t="s">
        <v>11110</v>
      </c>
      <c r="G19" s="3439"/>
      <c r="H19" s="3406" t="s">
        <v>197</v>
      </c>
      <c r="I19" s="3406"/>
      <c r="J19" s="3621">
        <v>1</v>
      </c>
      <c r="K19" s="3621">
        <v>35</v>
      </c>
      <c r="L19" s="3441"/>
      <c r="M19" s="3406"/>
      <c r="N19" s="3406"/>
      <c r="O19" s="3406"/>
      <c r="P19" s="3621"/>
      <c r="Q19" s="2288"/>
    </row>
    <row r="20" spans="1:18" s="2133" customFormat="1" ht="30" customHeight="1">
      <c r="A20" s="3621">
        <f>A16+1</f>
        <v>8</v>
      </c>
      <c r="B20" s="3406" t="s">
        <v>9309</v>
      </c>
      <c r="C20" s="3406"/>
      <c r="D20" s="3406" t="s">
        <v>7683</v>
      </c>
      <c r="E20" s="3359" t="str">
        <f t="shared" si="0"/>
        <v>7_08__</v>
      </c>
      <c r="F20" s="3439" t="s">
        <v>11111</v>
      </c>
      <c r="G20" s="3439"/>
      <c r="H20" s="3406"/>
      <c r="I20" s="3406"/>
      <c r="J20" s="3621"/>
      <c r="K20" s="3621"/>
      <c r="L20" s="3441">
        <f>'[4]Bieu 2.2'!E28</f>
        <v>3117000</v>
      </c>
      <c r="M20" s="3406"/>
      <c r="N20" s="3406"/>
      <c r="O20" s="3406"/>
      <c r="P20" s="3621"/>
      <c r="Q20" s="2288" t="s">
        <v>9127</v>
      </c>
      <c r="R20" s="2133" t="str">
        <f>D20&amp;Q20</f>
        <v>TP Vũng Tàu2021-2025</v>
      </c>
    </row>
    <row r="21" spans="1:18" s="2133" customFormat="1" ht="30" customHeight="1">
      <c r="A21" s="3621">
        <f>A20+1</f>
        <v>9</v>
      </c>
      <c r="B21" s="3406" t="s">
        <v>9310</v>
      </c>
      <c r="C21" s="3406"/>
      <c r="D21" s="3406" t="s">
        <v>9261</v>
      </c>
      <c r="E21" s="3359" t="str">
        <f t="shared" si="0"/>
        <v>7_09__</v>
      </c>
      <c r="F21" s="3439" t="s">
        <v>11112</v>
      </c>
      <c r="G21" s="3439"/>
      <c r="H21" s="3406"/>
      <c r="I21" s="3406"/>
      <c r="J21" s="3621"/>
      <c r="K21" s="3621"/>
      <c r="L21" s="3441">
        <v>165000</v>
      </c>
      <c r="M21" s="3406"/>
      <c r="N21" s="3406"/>
      <c r="O21" s="3406"/>
      <c r="P21" s="3621"/>
      <c r="Q21" s="2288" t="s">
        <v>9127</v>
      </c>
      <c r="R21" s="2133" t="str">
        <f>D21&amp;Q21</f>
        <v>H Xuyên Mộc2021-2025</v>
      </c>
    </row>
    <row r="22" spans="1:18" s="2133" customFormat="1" ht="30" customHeight="1">
      <c r="A22" s="3621">
        <f>A21+1</f>
        <v>10</v>
      </c>
      <c r="B22" s="3406" t="s">
        <v>9800</v>
      </c>
      <c r="C22" s="3406"/>
      <c r="D22" s="3406" t="s">
        <v>7689</v>
      </c>
      <c r="E22" s="3359" t="str">
        <f t="shared" si="0"/>
        <v>7_10__</v>
      </c>
      <c r="F22" s="3439" t="s">
        <v>11113</v>
      </c>
      <c r="G22" s="3439"/>
      <c r="H22" s="3406" t="s">
        <v>9801</v>
      </c>
      <c r="I22" s="3406"/>
      <c r="J22" s="3621"/>
      <c r="K22" s="3621"/>
      <c r="L22" s="3441">
        <f>84.5*10000</f>
        <v>845000</v>
      </c>
      <c r="M22" s="3406"/>
      <c r="N22" s="3406"/>
      <c r="O22" s="3406"/>
      <c r="P22" s="3621"/>
      <c r="Q22" s="2288" t="s">
        <v>9127</v>
      </c>
      <c r="R22" s="2133" t="str">
        <f>D22&amp;Q22</f>
        <v>H Tân Thành2021-2025</v>
      </c>
    </row>
    <row r="23" spans="1:18" s="2133" customFormat="1" ht="30" customHeight="1">
      <c r="A23" s="3621">
        <f>A22+1</f>
        <v>11</v>
      </c>
      <c r="B23" s="3406" t="s">
        <v>7737</v>
      </c>
      <c r="C23" s="3406"/>
      <c r="D23" s="3406" t="s">
        <v>7684</v>
      </c>
      <c r="E23" s="3359" t="str">
        <f t="shared" si="0"/>
        <v>7_11__</v>
      </c>
      <c r="F23" s="3439" t="s">
        <v>11114</v>
      </c>
      <c r="G23" s="3439"/>
      <c r="H23" s="3406"/>
      <c r="I23" s="3406"/>
      <c r="J23" s="3621"/>
      <c r="K23" s="3621"/>
      <c r="L23" s="3441">
        <f>100*10000</f>
        <v>1000000</v>
      </c>
      <c r="M23" s="3406"/>
      <c r="N23" s="3406"/>
      <c r="O23" s="3406"/>
      <c r="P23" s="3621"/>
      <c r="Q23" s="2288" t="s">
        <v>9127</v>
      </c>
      <c r="R23" s="2133" t="str">
        <f>D23&amp;Q23</f>
        <v>H Côn Đảo2021-2025</v>
      </c>
    </row>
    <row r="24" spans="1:18" s="2865" customFormat="1" ht="31.5">
      <c r="A24" s="3384" t="s">
        <v>3575</v>
      </c>
      <c r="B24" s="3437" t="s">
        <v>8926</v>
      </c>
      <c r="C24" s="3437"/>
      <c r="D24" s="3437"/>
      <c r="E24" s="3359"/>
      <c r="F24" s="3416"/>
      <c r="G24" s="3416"/>
      <c r="H24" s="3437"/>
      <c r="I24" s="3437"/>
      <c r="J24" s="3437"/>
      <c r="K24" s="3437"/>
      <c r="L24" s="3438">
        <f>SUM(L25:L26)</f>
        <v>9856.9</v>
      </c>
      <c r="M24" s="3437"/>
      <c r="N24" s="3437"/>
      <c r="O24" s="3437"/>
      <c r="P24" s="3437"/>
      <c r="Q24" s="2139"/>
    </row>
    <row r="25" spans="1:18" s="2865" customFormat="1" ht="47.25">
      <c r="A25" s="3366">
        <v>1</v>
      </c>
      <c r="B25" s="3406" t="s">
        <v>196</v>
      </c>
      <c r="C25" s="3406"/>
      <c r="D25" s="3406" t="s">
        <v>7689</v>
      </c>
      <c r="E25" s="3359" t="str">
        <f t="shared" si="0"/>
        <v>8_2_3_153</v>
      </c>
      <c r="F25" s="3444" t="s">
        <v>11115</v>
      </c>
      <c r="G25" s="3444"/>
      <c r="H25" s="3406" t="s">
        <v>197</v>
      </c>
      <c r="I25" s="3406"/>
      <c r="J25" s="3366">
        <v>3</v>
      </c>
      <c r="K25" s="3440">
        <v>153</v>
      </c>
      <c r="L25" s="3441">
        <v>6272.3</v>
      </c>
      <c r="M25" s="3406" t="s">
        <v>198</v>
      </c>
      <c r="N25" s="3406" t="s">
        <v>8929</v>
      </c>
      <c r="O25" s="3406" t="s">
        <v>8930</v>
      </c>
      <c r="P25" s="3406" t="s">
        <v>9012</v>
      </c>
      <c r="Q25" s="2139">
        <v>2018</v>
      </c>
      <c r="R25" s="2133" t="str">
        <f>D25&amp;Q25</f>
        <v>H Tân Thành2018</v>
      </c>
    </row>
    <row r="26" spans="1:18" s="2865" customFormat="1" ht="110.25">
      <c r="A26" s="3366">
        <v>2</v>
      </c>
      <c r="B26" s="3406" t="s">
        <v>74</v>
      </c>
      <c r="C26" s="3406"/>
      <c r="D26" s="3406" t="s">
        <v>7683</v>
      </c>
      <c r="E26" s="3359" t="str">
        <f t="shared" si="0"/>
        <v>8_3_6_96</v>
      </c>
      <c r="F26" s="3444" t="s">
        <v>11116</v>
      </c>
      <c r="G26" s="3444"/>
      <c r="H26" s="3406" t="s">
        <v>75</v>
      </c>
      <c r="I26" s="3406"/>
      <c r="J26" s="3366">
        <v>6</v>
      </c>
      <c r="K26" s="3366">
        <v>96</v>
      </c>
      <c r="L26" s="3443">
        <v>3584.6</v>
      </c>
      <c r="M26" s="3359" t="s">
        <v>77</v>
      </c>
      <c r="N26" s="3406" t="s">
        <v>78</v>
      </c>
      <c r="O26" s="3411" t="s">
        <v>79</v>
      </c>
      <c r="P26" s="3406" t="s">
        <v>9762</v>
      </c>
      <c r="Q26" s="2139">
        <v>2018</v>
      </c>
      <c r="R26" s="2133" t="str">
        <f>D26&amp;Q26</f>
        <v>TP Vũng Tàu2018</v>
      </c>
    </row>
    <row r="27" spans="1:18" s="2466" customFormat="1">
      <c r="A27" s="2463"/>
      <c r="B27" s="2464"/>
      <c r="C27" s="2464"/>
      <c r="D27" s="2464"/>
      <c r="E27" s="2464"/>
      <c r="F27" s="3028"/>
      <c r="G27" s="3028"/>
      <c r="H27" s="2463"/>
      <c r="I27" s="2463"/>
      <c r="J27" s="2463"/>
      <c r="K27" s="2463"/>
      <c r="L27" s="2465"/>
      <c r="M27" s="2463"/>
      <c r="N27" s="2463"/>
      <c r="O27" s="2129"/>
      <c r="P27" s="2463"/>
    </row>
    <row r="28" spans="1:18" s="2466" customFormat="1">
      <c r="A28" s="2463"/>
      <c r="B28" s="2464"/>
      <c r="C28" s="2464"/>
      <c r="D28" s="2464"/>
      <c r="E28" s="2464"/>
      <c r="F28" s="3028"/>
      <c r="G28" s="3028"/>
      <c r="H28" s="2463"/>
      <c r="I28" s="2463"/>
      <c r="J28" s="2463"/>
      <c r="K28" s="2463"/>
      <c r="L28" s="2465"/>
      <c r="M28" s="2463"/>
      <c r="N28" s="2866"/>
      <c r="O28" s="2129"/>
      <c r="P28" s="2463"/>
    </row>
    <row r="29" spans="1:18" s="2466" customFormat="1">
      <c r="A29" s="2463"/>
      <c r="B29" s="2464"/>
      <c r="C29" s="2464"/>
      <c r="D29" s="2464"/>
      <c r="E29" s="2464"/>
      <c r="F29" s="3028"/>
      <c r="G29" s="3028"/>
      <c r="H29" s="2463"/>
      <c r="I29" s="2463"/>
      <c r="J29" s="2463"/>
      <c r="K29" s="2463"/>
      <c r="L29" s="2465"/>
      <c r="M29" s="2463"/>
      <c r="N29" s="2463"/>
      <c r="O29" s="2129"/>
      <c r="P29" s="2463"/>
    </row>
    <row r="30" spans="1:18" s="2466" customFormat="1">
      <c r="A30" s="2463"/>
      <c r="B30" s="2464"/>
      <c r="C30" s="2464"/>
      <c r="D30" s="2464"/>
      <c r="E30" s="2464"/>
      <c r="F30" s="3028"/>
      <c r="G30" s="3028"/>
      <c r="H30" s="2463"/>
      <c r="I30" s="2463"/>
      <c r="J30" s="2463"/>
      <c r="K30" s="2463"/>
      <c r="L30" s="2465"/>
      <c r="M30" s="2463"/>
      <c r="N30" s="2463"/>
      <c r="O30" s="2129"/>
      <c r="P30" s="2463"/>
    </row>
    <row r="31" spans="1:18" s="2466" customFormat="1">
      <c r="A31" s="2463"/>
      <c r="B31" s="2464"/>
      <c r="C31" s="2464"/>
      <c r="D31" s="2464"/>
      <c r="E31" s="2464"/>
      <c r="F31" s="3028"/>
      <c r="G31" s="3028"/>
      <c r="H31" s="2463"/>
      <c r="I31" s="2463"/>
      <c r="J31" s="2463"/>
      <c r="K31" s="2463"/>
      <c r="L31" s="2465"/>
      <c r="M31" s="2463"/>
      <c r="N31" s="2463"/>
      <c r="O31" s="2129"/>
      <c r="P31" s="2463"/>
    </row>
  </sheetData>
  <mergeCells count="3">
    <mergeCell ref="A1:P1"/>
    <mergeCell ref="B2:P2"/>
    <mergeCell ref="J4:K4"/>
  </mergeCells>
  <pageMargins left="0.27" right="0.24" top="0.74803149606299213" bottom="0.74803149606299213" header="0.31496062992125984" footer="0.31496062992125984"/>
  <pageSetup paperSize="9" orientation="landscape" horizontalDpi="1200" verticalDpi="1200" r:id="rId1"/>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83"/>
  <sheetViews>
    <sheetView topLeftCell="A40" workbookViewId="0">
      <selection activeCell="L58" sqref="L58"/>
    </sheetView>
  </sheetViews>
  <sheetFormatPr defaultRowHeight="15"/>
  <cols>
    <col min="1" max="1" width="9.140625" style="3284"/>
    <col min="2" max="2" width="24.5703125" style="3284" bestFit="1" customWidth="1"/>
    <col min="3" max="3" width="7.140625" style="3284" bestFit="1" customWidth="1"/>
    <col min="4" max="4" width="22" style="3284" bestFit="1" customWidth="1"/>
    <col min="5" max="5" width="7.85546875" style="3284" bestFit="1" customWidth="1"/>
    <col min="6" max="6" width="26.42578125" style="3284" bestFit="1" customWidth="1"/>
    <col min="7" max="7" width="7.7109375" style="3284" bestFit="1" customWidth="1"/>
    <col min="8" max="8" width="9.5703125" style="3284" bestFit="1" customWidth="1"/>
    <col min="9" max="9" width="28.42578125" style="3284" bestFit="1" customWidth="1"/>
    <col min="10" max="257" width="9.140625" style="3284"/>
    <col min="258" max="258" width="24.5703125" style="3284" bestFit="1" customWidth="1"/>
    <col min="259" max="259" width="7.140625" style="3284" bestFit="1" customWidth="1"/>
    <col min="260" max="260" width="22" style="3284" bestFit="1" customWidth="1"/>
    <col min="261" max="261" width="7.85546875" style="3284" bestFit="1" customWidth="1"/>
    <col min="262" max="262" width="26.42578125" style="3284" bestFit="1" customWidth="1"/>
    <col min="263" max="263" width="7.7109375" style="3284" bestFit="1" customWidth="1"/>
    <col min="264" max="264" width="9.5703125" style="3284" bestFit="1" customWidth="1"/>
    <col min="265" max="265" width="28.42578125" style="3284" bestFit="1" customWidth="1"/>
    <col min="266" max="513" width="9.140625" style="3284"/>
    <col min="514" max="514" width="24.5703125" style="3284" bestFit="1" customWidth="1"/>
    <col min="515" max="515" width="7.140625" style="3284" bestFit="1" customWidth="1"/>
    <col min="516" max="516" width="22" style="3284" bestFit="1" customWidth="1"/>
    <col min="517" max="517" width="7.85546875" style="3284" bestFit="1" customWidth="1"/>
    <col min="518" max="518" width="26.42578125" style="3284" bestFit="1" customWidth="1"/>
    <col min="519" max="519" width="7.7109375" style="3284" bestFit="1" customWidth="1"/>
    <col min="520" max="520" width="9.5703125" style="3284" bestFit="1" customWidth="1"/>
    <col min="521" max="521" width="28.42578125" style="3284" bestFit="1" customWidth="1"/>
    <col min="522" max="769" width="9.140625" style="3284"/>
    <col min="770" max="770" width="24.5703125" style="3284" bestFit="1" customWidth="1"/>
    <col min="771" max="771" width="7.140625" style="3284" bestFit="1" customWidth="1"/>
    <col min="772" max="772" width="22" style="3284" bestFit="1" customWidth="1"/>
    <col min="773" max="773" width="7.85546875" style="3284" bestFit="1" customWidth="1"/>
    <col min="774" max="774" width="26.42578125" style="3284" bestFit="1" customWidth="1"/>
    <col min="775" max="775" width="7.7109375" style="3284" bestFit="1" customWidth="1"/>
    <col min="776" max="776" width="9.5703125" style="3284" bestFit="1" customWidth="1"/>
    <col min="777" max="777" width="28.42578125" style="3284" bestFit="1" customWidth="1"/>
    <col min="778" max="1025" width="9.140625" style="3284"/>
    <col min="1026" max="1026" width="24.5703125" style="3284" bestFit="1" customWidth="1"/>
    <col min="1027" max="1027" width="7.140625" style="3284" bestFit="1" customWidth="1"/>
    <col min="1028" max="1028" width="22" style="3284" bestFit="1" customWidth="1"/>
    <col min="1029" max="1029" width="7.85546875" style="3284" bestFit="1" customWidth="1"/>
    <col min="1030" max="1030" width="26.42578125" style="3284" bestFit="1" customWidth="1"/>
    <col min="1031" max="1031" width="7.7109375" style="3284" bestFit="1" customWidth="1"/>
    <col min="1032" max="1032" width="9.5703125" style="3284" bestFit="1" customWidth="1"/>
    <col min="1033" max="1033" width="28.42578125" style="3284" bestFit="1" customWidth="1"/>
    <col min="1034" max="1281" width="9.140625" style="3284"/>
    <col min="1282" max="1282" width="24.5703125" style="3284" bestFit="1" customWidth="1"/>
    <col min="1283" max="1283" width="7.140625" style="3284" bestFit="1" customWidth="1"/>
    <col min="1284" max="1284" width="22" style="3284" bestFit="1" customWidth="1"/>
    <col min="1285" max="1285" width="7.85546875" style="3284" bestFit="1" customWidth="1"/>
    <col min="1286" max="1286" width="26.42578125" style="3284" bestFit="1" customWidth="1"/>
    <col min="1287" max="1287" width="7.7109375" style="3284" bestFit="1" customWidth="1"/>
    <col min="1288" max="1288" width="9.5703125" style="3284" bestFit="1" customWidth="1"/>
    <col min="1289" max="1289" width="28.42578125" style="3284" bestFit="1" customWidth="1"/>
    <col min="1290" max="1537" width="9.140625" style="3284"/>
    <col min="1538" max="1538" width="24.5703125" style="3284" bestFit="1" customWidth="1"/>
    <col min="1539" max="1539" width="7.140625" style="3284" bestFit="1" customWidth="1"/>
    <col min="1540" max="1540" width="22" style="3284" bestFit="1" customWidth="1"/>
    <col min="1541" max="1541" width="7.85546875" style="3284" bestFit="1" customWidth="1"/>
    <col min="1542" max="1542" width="26.42578125" style="3284" bestFit="1" customWidth="1"/>
    <col min="1543" max="1543" width="7.7109375" style="3284" bestFit="1" customWidth="1"/>
    <col min="1544" max="1544" width="9.5703125" style="3284" bestFit="1" customWidth="1"/>
    <col min="1545" max="1545" width="28.42578125" style="3284" bestFit="1" customWidth="1"/>
    <col min="1546" max="1793" width="9.140625" style="3284"/>
    <col min="1794" max="1794" width="24.5703125" style="3284" bestFit="1" customWidth="1"/>
    <col min="1795" max="1795" width="7.140625" style="3284" bestFit="1" customWidth="1"/>
    <col min="1796" max="1796" width="22" style="3284" bestFit="1" customWidth="1"/>
    <col min="1797" max="1797" width="7.85546875" style="3284" bestFit="1" customWidth="1"/>
    <col min="1798" max="1798" width="26.42578125" style="3284" bestFit="1" customWidth="1"/>
    <col min="1799" max="1799" width="7.7109375" style="3284" bestFit="1" customWidth="1"/>
    <col min="1800" max="1800" width="9.5703125" style="3284" bestFit="1" customWidth="1"/>
    <col min="1801" max="1801" width="28.42578125" style="3284" bestFit="1" customWidth="1"/>
    <col min="1802" max="2049" width="9.140625" style="3284"/>
    <col min="2050" max="2050" width="24.5703125" style="3284" bestFit="1" customWidth="1"/>
    <col min="2051" max="2051" width="7.140625" style="3284" bestFit="1" customWidth="1"/>
    <col min="2052" max="2052" width="22" style="3284" bestFit="1" customWidth="1"/>
    <col min="2053" max="2053" width="7.85546875" style="3284" bestFit="1" customWidth="1"/>
    <col min="2054" max="2054" width="26.42578125" style="3284" bestFit="1" customWidth="1"/>
    <col min="2055" max="2055" width="7.7109375" style="3284" bestFit="1" customWidth="1"/>
    <col min="2056" max="2056" width="9.5703125" style="3284" bestFit="1" customWidth="1"/>
    <col min="2057" max="2057" width="28.42578125" style="3284" bestFit="1" customWidth="1"/>
    <col min="2058" max="2305" width="9.140625" style="3284"/>
    <col min="2306" max="2306" width="24.5703125" style="3284" bestFit="1" customWidth="1"/>
    <col min="2307" max="2307" width="7.140625" style="3284" bestFit="1" customWidth="1"/>
    <col min="2308" max="2308" width="22" style="3284" bestFit="1" customWidth="1"/>
    <col min="2309" max="2309" width="7.85546875" style="3284" bestFit="1" customWidth="1"/>
    <col min="2310" max="2310" width="26.42578125" style="3284" bestFit="1" customWidth="1"/>
    <col min="2311" max="2311" width="7.7109375" style="3284" bestFit="1" customWidth="1"/>
    <col min="2312" max="2312" width="9.5703125" style="3284" bestFit="1" customWidth="1"/>
    <col min="2313" max="2313" width="28.42578125" style="3284" bestFit="1" customWidth="1"/>
    <col min="2314" max="2561" width="9.140625" style="3284"/>
    <col min="2562" max="2562" width="24.5703125" style="3284" bestFit="1" customWidth="1"/>
    <col min="2563" max="2563" width="7.140625" style="3284" bestFit="1" customWidth="1"/>
    <col min="2564" max="2564" width="22" style="3284" bestFit="1" customWidth="1"/>
    <col min="2565" max="2565" width="7.85546875" style="3284" bestFit="1" customWidth="1"/>
    <col min="2566" max="2566" width="26.42578125" style="3284" bestFit="1" customWidth="1"/>
    <col min="2567" max="2567" width="7.7109375" style="3284" bestFit="1" customWidth="1"/>
    <col min="2568" max="2568" width="9.5703125" style="3284" bestFit="1" customWidth="1"/>
    <col min="2569" max="2569" width="28.42578125" style="3284" bestFit="1" customWidth="1"/>
    <col min="2570" max="2817" width="9.140625" style="3284"/>
    <col min="2818" max="2818" width="24.5703125" style="3284" bestFit="1" customWidth="1"/>
    <col min="2819" max="2819" width="7.140625" style="3284" bestFit="1" customWidth="1"/>
    <col min="2820" max="2820" width="22" style="3284" bestFit="1" customWidth="1"/>
    <col min="2821" max="2821" width="7.85546875" style="3284" bestFit="1" customWidth="1"/>
    <col min="2822" max="2822" width="26.42578125" style="3284" bestFit="1" customWidth="1"/>
    <col min="2823" max="2823" width="7.7109375" style="3284" bestFit="1" customWidth="1"/>
    <col min="2824" max="2824" width="9.5703125" style="3284" bestFit="1" customWidth="1"/>
    <col min="2825" max="2825" width="28.42578125" style="3284" bestFit="1" customWidth="1"/>
    <col min="2826" max="3073" width="9.140625" style="3284"/>
    <col min="3074" max="3074" width="24.5703125" style="3284" bestFit="1" customWidth="1"/>
    <col min="3075" max="3075" width="7.140625" style="3284" bestFit="1" customWidth="1"/>
    <col min="3076" max="3076" width="22" style="3284" bestFit="1" customWidth="1"/>
    <col min="3077" max="3077" width="7.85546875" style="3284" bestFit="1" customWidth="1"/>
    <col min="3078" max="3078" width="26.42578125" style="3284" bestFit="1" customWidth="1"/>
    <col min="3079" max="3079" width="7.7109375" style="3284" bestFit="1" customWidth="1"/>
    <col min="3080" max="3080" width="9.5703125" style="3284" bestFit="1" customWidth="1"/>
    <col min="3081" max="3081" width="28.42578125" style="3284" bestFit="1" customWidth="1"/>
    <col min="3082" max="3329" width="9.140625" style="3284"/>
    <col min="3330" max="3330" width="24.5703125" style="3284" bestFit="1" customWidth="1"/>
    <col min="3331" max="3331" width="7.140625" style="3284" bestFit="1" customWidth="1"/>
    <col min="3332" max="3332" width="22" style="3284" bestFit="1" customWidth="1"/>
    <col min="3333" max="3333" width="7.85546875" style="3284" bestFit="1" customWidth="1"/>
    <col min="3334" max="3334" width="26.42578125" style="3284" bestFit="1" customWidth="1"/>
    <col min="3335" max="3335" width="7.7109375" style="3284" bestFit="1" customWidth="1"/>
    <col min="3336" max="3336" width="9.5703125" style="3284" bestFit="1" customWidth="1"/>
    <col min="3337" max="3337" width="28.42578125" style="3284" bestFit="1" customWidth="1"/>
    <col min="3338" max="3585" width="9.140625" style="3284"/>
    <col min="3586" max="3586" width="24.5703125" style="3284" bestFit="1" customWidth="1"/>
    <col min="3587" max="3587" width="7.140625" style="3284" bestFit="1" customWidth="1"/>
    <col min="3588" max="3588" width="22" style="3284" bestFit="1" customWidth="1"/>
    <col min="3589" max="3589" width="7.85546875" style="3284" bestFit="1" customWidth="1"/>
    <col min="3590" max="3590" width="26.42578125" style="3284" bestFit="1" customWidth="1"/>
    <col min="3591" max="3591" width="7.7109375" style="3284" bestFit="1" customWidth="1"/>
    <col min="3592" max="3592" width="9.5703125" style="3284" bestFit="1" customWidth="1"/>
    <col min="3593" max="3593" width="28.42578125" style="3284" bestFit="1" customWidth="1"/>
    <col min="3594" max="3841" width="9.140625" style="3284"/>
    <col min="3842" max="3842" width="24.5703125" style="3284" bestFit="1" customWidth="1"/>
    <col min="3843" max="3843" width="7.140625" style="3284" bestFit="1" customWidth="1"/>
    <col min="3844" max="3844" width="22" style="3284" bestFit="1" customWidth="1"/>
    <col min="3845" max="3845" width="7.85546875" style="3284" bestFit="1" customWidth="1"/>
    <col min="3846" max="3846" width="26.42578125" style="3284" bestFit="1" customWidth="1"/>
    <col min="3847" max="3847" width="7.7109375" style="3284" bestFit="1" customWidth="1"/>
    <col min="3848" max="3848" width="9.5703125" style="3284" bestFit="1" customWidth="1"/>
    <col min="3849" max="3849" width="28.42578125" style="3284" bestFit="1" customWidth="1"/>
    <col min="3850" max="4097" width="9.140625" style="3284"/>
    <col min="4098" max="4098" width="24.5703125" style="3284" bestFit="1" customWidth="1"/>
    <col min="4099" max="4099" width="7.140625" style="3284" bestFit="1" customWidth="1"/>
    <col min="4100" max="4100" width="22" style="3284" bestFit="1" customWidth="1"/>
    <col min="4101" max="4101" width="7.85546875" style="3284" bestFit="1" customWidth="1"/>
    <col min="4102" max="4102" width="26.42578125" style="3284" bestFit="1" customWidth="1"/>
    <col min="4103" max="4103" width="7.7109375" style="3284" bestFit="1" customWidth="1"/>
    <col min="4104" max="4104" width="9.5703125" style="3284" bestFit="1" customWidth="1"/>
    <col min="4105" max="4105" width="28.42578125" style="3284" bestFit="1" customWidth="1"/>
    <col min="4106" max="4353" width="9.140625" style="3284"/>
    <col min="4354" max="4354" width="24.5703125" style="3284" bestFit="1" customWidth="1"/>
    <col min="4355" max="4355" width="7.140625" style="3284" bestFit="1" customWidth="1"/>
    <col min="4356" max="4356" width="22" style="3284" bestFit="1" customWidth="1"/>
    <col min="4357" max="4357" width="7.85546875" style="3284" bestFit="1" customWidth="1"/>
    <col min="4358" max="4358" width="26.42578125" style="3284" bestFit="1" customWidth="1"/>
    <col min="4359" max="4359" width="7.7109375" style="3284" bestFit="1" customWidth="1"/>
    <col min="4360" max="4360" width="9.5703125" style="3284" bestFit="1" customWidth="1"/>
    <col min="4361" max="4361" width="28.42578125" style="3284" bestFit="1" customWidth="1"/>
    <col min="4362" max="4609" width="9.140625" style="3284"/>
    <col min="4610" max="4610" width="24.5703125" style="3284" bestFit="1" customWidth="1"/>
    <col min="4611" max="4611" width="7.140625" style="3284" bestFit="1" customWidth="1"/>
    <col min="4612" max="4612" width="22" style="3284" bestFit="1" customWidth="1"/>
    <col min="4613" max="4613" width="7.85546875" style="3284" bestFit="1" customWidth="1"/>
    <col min="4614" max="4614" width="26.42578125" style="3284" bestFit="1" customWidth="1"/>
    <col min="4615" max="4615" width="7.7109375" style="3284" bestFit="1" customWidth="1"/>
    <col min="4616" max="4616" width="9.5703125" style="3284" bestFit="1" customWidth="1"/>
    <col min="4617" max="4617" width="28.42578125" style="3284" bestFit="1" customWidth="1"/>
    <col min="4618" max="4865" width="9.140625" style="3284"/>
    <col min="4866" max="4866" width="24.5703125" style="3284" bestFit="1" customWidth="1"/>
    <col min="4867" max="4867" width="7.140625" style="3284" bestFit="1" customWidth="1"/>
    <col min="4868" max="4868" width="22" style="3284" bestFit="1" customWidth="1"/>
    <col min="4869" max="4869" width="7.85546875" style="3284" bestFit="1" customWidth="1"/>
    <col min="4870" max="4870" width="26.42578125" style="3284" bestFit="1" customWidth="1"/>
    <col min="4871" max="4871" width="7.7109375" style="3284" bestFit="1" customWidth="1"/>
    <col min="4872" max="4872" width="9.5703125" style="3284" bestFit="1" customWidth="1"/>
    <col min="4873" max="4873" width="28.42578125" style="3284" bestFit="1" customWidth="1"/>
    <col min="4874" max="5121" width="9.140625" style="3284"/>
    <col min="5122" max="5122" width="24.5703125" style="3284" bestFit="1" customWidth="1"/>
    <col min="5123" max="5123" width="7.140625" style="3284" bestFit="1" customWidth="1"/>
    <col min="5124" max="5124" width="22" style="3284" bestFit="1" customWidth="1"/>
    <col min="5125" max="5125" width="7.85546875" style="3284" bestFit="1" customWidth="1"/>
    <col min="5126" max="5126" width="26.42578125" style="3284" bestFit="1" customWidth="1"/>
    <col min="5127" max="5127" width="7.7109375" style="3284" bestFit="1" customWidth="1"/>
    <col min="5128" max="5128" width="9.5703125" style="3284" bestFit="1" customWidth="1"/>
    <col min="5129" max="5129" width="28.42578125" style="3284" bestFit="1" customWidth="1"/>
    <col min="5130" max="5377" width="9.140625" style="3284"/>
    <col min="5378" max="5378" width="24.5703125" style="3284" bestFit="1" customWidth="1"/>
    <col min="5379" max="5379" width="7.140625" style="3284" bestFit="1" customWidth="1"/>
    <col min="5380" max="5380" width="22" style="3284" bestFit="1" customWidth="1"/>
    <col min="5381" max="5381" width="7.85546875" style="3284" bestFit="1" customWidth="1"/>
    <col min="5382" max="5382" width="26.42578125" style="3284" bestFit="1" customWidth="1"/>
    <col min="5383" max="5383" width="7.7109375" style="3284" bestFit="1" customWidth="1"/>
    <col min="5384" max="5384" width="9.5703125" style="3284" bestFit="1" customWidth="1"/>
    <col min="5385" max="5385" width="28.42578125" style="3284" bestFit="1" customWidth="1"/>
    <col min="5386" max="5633" width="9.140625" style="3284"/>
    <col min="5634" max="5634" width="24.5703125" style="3284" bestFit="1" customWidth="1"/>
    <col min="5635" max="5635" width="7.140625" style="3284" bestFit="1" customWidth="1"/>
    <col min="5636" max="5636" width="22" style="3284" bestFit="1" customWidth="1"/>
    <col min="5637" max="5637" width="7.85546875" style="3284" bestFit="1" customWidth="1"/>
    <col min="5638" max="5638" width="26.42578125" style="3284" bestFit="1" customWidth="1"/>
    <col min="5639" max="5639" width="7.7109375" style="3284" bestFit="1" customWidth="1"/>
    <col min="5640" max="5640" width="9.5703125" style="3284" bestFit="1" customWidth="1"/>
    <col min="5641" max="5641" width="28.42578125" style="3284" bestFit="1" customWidth="1"/>
    <col min="5642" max="5889" width="9.140625" style="3284"/>
    <col min="5890" max="5890" width="24.5703125" style="3284" bestFit="1" customWidth="1"/>
    <col min="5891" max="5891" width="7.140625" style="3284" bestFit="1" customWidth="1"/>
    <col min="5892" max="5892" width="22" style="3284" bestFit="1" customWidth="1"/>
    <col min="5893" max="5893" width="7.85546875" style="3284" bestFit="1" customWidth="1"/>
    <col min="5894" max="5894" width="26.42578125" style="3284" bestFit="1" customWidth="1"/>
    <col min="5895" max="5895" width="7.7109375" style="3284" bestFit="1" customWidth="1"/>
    <col min="5896" max="5896" width="9.5703125" style="3284" bestFit="1" customWidth="1"/>
    <col min="5897" max="5897" width="28.42578125" style="3284" bestFit="1" customWidth="1"/>
    <col min="5898" max="6145" width="9.140625" style="3284"/>
    <col min="6146" max="6146" width="24.5703125" style="3284" bestFit="1" customWidth="1"/>
    <col min="6147" max="6147" width="7.140625" style="3284" bestFit="1" customWidth="1"/>
    <col min="6148" max="6148" width="22" style="3284" bestFit="1" customWidth="1"/>
    <col min="6149" max="6149" width="7.85546875" style="3284" bestFit="1" customWidth="1"/>
    <col min="6150" max="6150" width="26.42578125" style="3284" bestFit="1" customWidth="1"/>
    <col min="6151" max="6151" width="7.7109375" style="3284" bestFit="1" customWidth="1"/>
    <col min="6152" max="6152" width="9.5703125" style="3284" bestFit="1" customWidth="1"/>
    <col min="6153" max="6153" width="28.42578125" style="3284" bestFit="1" customWidth="1"/>
    <col min="6154" max="6401" width="9.140625" style="3284"/>
    <col min="6402" max="6402" width="24.5703125" style="3284" bestFit="1" customWidth="1"/>
    <col min="6403" max="6403" width="7.140625" style="3284" bestFit="1" customWidth="1"/>
    <col min="6404" max="6404" width="22" style="3284" bestFit="1" customWidth="1"/>
    <col min="6405" max="6405" width="7.85546875" style="3284" bestFit="1" customWidth="1"/>
    <col min="6406" max="6406" width="26.42578125" style="3284" bestFit="1" customWidth="1"/>
    <col min="6407" max="6407" width="7.7109375" style="3284" bestFit="1" customWidth="1"/>
    <col min="6408" max="6408" width="9.5703125" style="3284" bestFit="1" customWidth="1"/>
    <col min="6409" max="6409" width="28.42578125" style="3284" bestFit="1" customWidth="1"/>
    <col min="6410" max="6657" width="9.140625" style="3284"/>
    <col min="6658" max="6658" width="24.5703125" style="3284" bestFit="1" customWidth="1"/>
    <col min="6659" max="6659" width="7.140625" style="3284" bestFit="1" customWidth="1"/>
    <col min="6660" max="6660" width="22" style="3284" bestFit="1" customWidth="1"/>
    <col min="6661" max="6661" width="7.85546875" style="3284" bestFit="1" customWidth="1"/>
    <col min="6662" max="6662" width="26.42578125" style="3284" bestFit="1" customWidth="1"/>
    <col min="6663" max="6663" width="7.7109375" style="3284" bestFit="1" customWidth="1"/>
    <col min="6664" max="6664" width="9.5703125" style="3284" bestFit="1" customWidth="1"/>
    <col min="6665" max="6665" width="28.42578125" style="3284" bestFit="1" customWidth="1"/>
    <col min="6666" max="6913" width="9.140625" style="3284"/>
    <col min="6914" max="6914" width="24.5703125" style="3284" bestFit="1" customWidth="1"/>
    <col min="6915" max="6915" width="7.140625" style="3284" bestFit="1" customWidth="1"/>
    <col min="6916" max="6916" width="22" style="3284" bestFit="1" customWidth="1"/>
    <col min="6917" max="6917" width="7.85546875" style="3284" bestFit="1" customWidth="1"/>
    <col min="6918" max="6918" width="26.42578125" style="3284" bestFit="1" customWidth="1"/>
    <col min="6919" max="6919" width="7.7109375" style="3284" bestFit="1" customWidth="1"/>
    <col min="6920" max="6920" width="9.5703125" style="3284" bestFit="1" customWidth="1"/>
    <col min="6921" max="6921" width="28.42578125" style="3284" bestFit="1" customWidth="1"/>
    <col min="6922" max="7169" width="9.140625" style="3284"/>
    <col min="7170" max="7170" width="24.5703125" style="3284" bestFit="1" customWidth="1"/>
    <col min="7171" max="7171" width="7.140625" style="3284" bestFit="1" customWidth="1"/>
    <col min="7172" max="7172" width="22" style="3284" bestFit="1" customWidth="1"/>
    <col min="7173" max="7173" width="7.85546875" style="3284" bestFit="1" customWidth="1"/>
    <col min="7174" max="7174" width="26.42578125" style="3284" bestFit="1" customWidth="1"/>
    <col min="7175" max="7175" width="7.7109375" style="3284" bestFit="1" customWidth="1"/>
    <col min="7176" max="7176" width="9.5703125" style="3284" bestFit="1" customWidth="1"/>
    <col min="7177" max="7177" width="28.42578125" style="3284" bestFit="1" customWidth="1"/>
    <col min="7178" max="7425" width="9.140625" style="3284"/>
    <col min="7426" max="7426" width="24.5703125" style="3284" bestFit="1" customWidth="1"/>
    <col min="7427" max="7427" width="7.140625" style="3284" bestFit="1" customWidth="1"/>
    <col min="7428" max="7428" width="22" style="3284" bestFit="1" customWidth="1"/>
    <col min="7429" max="7429" width="7.85546875" style="3284" bestFit="1" customWidth="1"/>
    <col min="7430" max="7430" width="26.42578125" style="3284" bestFit="1" customWidth="1"/>
    <col min="7431" max="7431" width="7.7109375" style="3284" bestFit="1" customWidth="1"/>
    <col min="7432" max="7432" width="9.5703125" style="3284" bestFit="1" customWidth="1"/>
    <col min="7433" max="7433" width="28.42578125" style="3284" bestFit="1" customWidth="1"/>
    <col min="7434" max="7681" width="9.140625" style="3284"/>
    <col min="7682" max="7682" width="24.5703125" style="3284" bestFit="1" customWidth="1"/>
    <col min="7683" max="7683" width="7.140625" style="3284" bestFit="1" customWidth="1"/>
    <col min="7684" max="7684" width="22" style="3284" bestFit="1" customWidth="1"/>
    <col min="7685" max="7685" width="7.85546875" style="3284" bestFit="1" customWidth="1"/>
    <col min="7686" max="7686" width="26.42578125" style="3284" bestFit="1" customWidth="1"/>
    <col min="7687" max="7687" width="7.7109375" style="3284" bestFit="1" customWidth="1"/>
    <col min="7688" max="7688" width="9.5703125" style="3284" bestFit="1" customWidth="1"/>
    <col min="7689" max="7689" width="28.42578125" style="3284" bestFit="1" customWidth="1"/>
    <col min="7690" max="7937" width="9.140625" style="3284"/>
    <col min="7938" max="7938" width="24.5703125" style="3284" bestFit="1" customWidth="1"/>
    <col min="7939" max="7939" width="7.140625" style="3284" bestFit="1" customWidth="1"/>
    <col min="7940" max="7940" width="22" style="3284" bestFit="1" customWidth="1"/>
    <col min="7941" max="7941" width="7.85546875" style="3284" bestFit="1" customWidth="1"/>
    <col min="7942" max="7942" width="26.42578125" style="3284" bestFit="1" customWidth="1"/>
    <col min="7943" max="7943" width="7.7109375" style="3284" bestFit="1" customWidth="1"/>
    <col min="7944" max="7944" width="9.5703125" style="3284" bestFit="1" customWidth="1"/>
    <col min="7945" max="7945" width="28.42578125" style="3284" bestFit="1" customWidth="1"/>
    <col min="7946" max="8193" width="9.140625" style="3284"/>
    <col min="8194" max="8194" width="24.5703125" style="3284" bestFit="1" customWidth="1"/>
    <col min="8195" max="8195" width="7.140625" style="3284" bestFit="1" customWidth="1"/>
    <col min="8196" max="8196" width="22" style="3284" bestFit="1" customWidth="1"/>
    <col min="8197" max="8197" width="7.85546875" style="3284" bestFit="1" customWidth="1"/>
    <col min="8198" max="8198" width="26.42578125" style="3284" bestFit="1" customWidth="1"/>
    <col min="8199" max="8199" width="7.7109375" style="3284" bestFit="1" customWidth="1"/>
    <col min="8200" max="8200" width="9.5703125" style="3284" bestFit="1" customWidth="1"/>
    <col min="8201" max="8201" width="28.42578125" style="3284" bestFit="1" customWidth="1"/>
    <col min="8202" max="8449" width="9.140625" style="3284"/>
    <col min="8450" max="8450" width="24.5703125" style="3284" bestFit="1" customWidth="1"/>
    <col min="8451" max="8451" width="7.140625" style="3284" bestFit="1" customWidth="1"/>
    <col min="8452" max="8452" width="22" style="3284" bestFit="1" customWidth="1"/>
    <col min="8453" max="8453" width="7.85546875" style="3284" bestFit="1" customWidth="1"/>
    <col min="8454" max="8454" width="26.42578125" style="3284" bestFit="1" customWidth="1"/>
    <col min="8455" max="8455" width="7.7109375" style="3284" bestFit="1" customWidth="1"/>
    <col min="8456" max="8456" width="9.5703125" style="3284" bestFit="1" customWidth="1"/>
    <col min="8457" max="8457" width="28.42578125" style="3284" bestFit="1" customWidth="1"/>
    <col min="8458" max="8705" width="9.140625" style="3284"/>
    <col min="8706" max="8706" width="24.5703125" style="3284" bestFit="1" customWidth="1"/>
    <col min="8707" max="8707" width="7.140625" style="3284" bestFit="1" customWidth="1"/>
    <col min="8708" max="8708" width="22" style="3284" bestFit="1" customWidth="1"/>
    <col min="8709" max="8709" width="7.85546875" style="3284" bestFit="1" customWidth="1"/>
    <col min="8710" max="8710" width="26.42578125" style="3284" bestFit="1" customWidth="1"/>
    <col min="8711" max="8711" width="7.7109375" style="3284" bestFit="1" customWidth="1"/>
    <col min="8712" max="8712" width="9.5703125" style="3284" bestFit="1" customWidth="1"/>
    <col min="8713" max="8713" width="28.42578125" style="3284" bestFit="1" customWidth="1"/>
    <col min="8714" max="8961" width="9.140625" style="3284"/>
    <col min="8962" max="8962" width="24.5703125" style="3284" bestFit="1" customWidth="1"/>
    <col min="8963" max="8963" width="7.140625" style="3284" bestFit="1" customWidth="1"/>
    <col min="8964" max="8964" width="22" style="3284" bestFit="1" customWidth="1"/>
    <col min="8965" max="8965" width="7.85546875" style="3284" bestFit="1" customWidth="1"/>
    <col min="8966" max="8966" width="26.42578125" style="3284" bestFit="1" customWidth="1"/>
    <col min="8967" max="8967" width="7.7109375" style="3284" bestFit="1" customWidth="1"/>
    <col min="8968" max="8968" width="9.5703125" style="3284" bestFit="1" customWidth="1"/>
    <col min="8969" max="8969" width="28.42578125" style="3284" bestFit="1" customWidth="1"/>
    <col min="8970" max="9217" width="9.140625" style="3284"/>
    <col min="9218" max="9218" width="24.5703125" style="3284" bestFit="1" customWidth="1"/>
    <col min="9219" max="9219" width="7.140625" style="3284" bestFit="1" customWidth="1"/>
    <col min="9220" max="9220" width="22" style="3284" bestFit="1" customWidth="1"/>
    <col min="9221" max="9221" width="7.85546875" style="3284" bestFit="1" customWidth="1"/>
    <col min="9222" max="9222" width="26.42578125" style="3284" bestFit="1" customWidth="1"/>
    <col min="9223" max="9223" width="7.7109375" style="3284" bestFit="1" customWidth="1"/>
    <col min="9224" max="9224" width="9.5703125" style="3284" bestFit="1" customWidth="1"/>
    <col min="9225" max="9225" width="28.42578125" style="3284" bestFit="1" customWidth="1"/>
    <col min="9226" max="9473" width="9.140625" style="3284"/>
    <col min="9474" max="9474" width="24.5703125" style="3284" bestFit="1" customWidth="1"/>
    <col min="9475" max="9475" width="7.140625" style="3284" bestFit="1" customWidth="1"/>
    <col min="9476" max="9476" width="22" style="3284" bestFit="1" customWidth="1"/>
    <col min="9477" max="9477" width="7.85546875" style="3284" bestFit="1" customWidth="1"/>
    <col min="9478" max="9478" width="26.42578125" style="3284" bestFit="1" customWidth="1"/>
    <col min="9479" max="9479" width="7.7109375" style="3284" bestFit="1" customWidth="1"/>
    <col min="9480" max="9480" width="9.5703125" style="3284" bestFit="1" customWidth="1"/>
    <col min="9481" max="9481" width="28.42578125" style="3284" bestFit="1" customWidth="1"/>
    <col min="9482" max="9729" width="9.140625" style="3284"/>
    <col min="9730" max="9730" width="24.5703125" style="3284" bestFit="1" customWidth="1"/>
    <col min="9731" max="9731" width="7.140625" style="3284" bestFit="1" customWidth="1"/>
    <col min="9732" max="9732" width="22" style="3284" bestFit="1" customWidth="1"/>
    <col min="9733" max="9733" width="7.85546875" style="3284" bestFit="1" customWidth="1"/>
    <col min="9734" max="9734" width="26.42578125" style="3284" bestFit="1" customWidth="1"/>
    <col min="9735" max="9735" width="7.7109375" style="3284" bestFit="1" customWidth="1"/>
    <col min="9736" max="9736" width="9.5703125" style="3284" bestFit="1" customWidth="1"/>
    <col min="9737" max="9737" width="28.42578125" style="3284" bestFit="1" customWidth="1"/>
    <col min="9738" max="9985" width="9.140625" style="3284"/>
    <col min="9986" max="9986" width="24.5703125" style="3284" bestFit="1" customWidth="1"/>
    <col min="9987" max="9987" width="7.140625" style="3284" bestFit="1" customWidth="1"/>
    <col min="9988" max="9988" width="22" style="3284" bestFit="1" customWidth="1"/>
    <col min="9989" max="9989" width="7.85546875" style="3284" bestFit="1" customWidth="1"/>
    <col min="9990" max="9990" width="26.42578125" style="3284" bestFit="1" customWidth="1"/>
    <col min="9991" max="9991" width="7.7109375" style="3284" bestFit="1" customWidth="1"/>
    <col min="9992" max="9992" width="9.5703125" style="3284" bestFit="1" customWidth="1"/>
    <col min="9993" max="9993" width="28.42578125" style="3284" bestFit="1" customWidth="1"/>
    <col min="9994" max="10241" width="9.140625" style="3284"/>
    <col min="10242" max="10242" width="24.5703125" style="3284" bestFit="1" customWidth="1"/>
    <col min="10243" max="10243" width="7.140625" style="3284" bestFit="1" customWidth="1"/>
    <col min="10244" max="10244" width="22" style="3284" bestFit="1" customWidth="1"/>
    <col min="10245" max="10245" width="7.85546875" style="3284" bestFit="1" customWidth="1"/>
    <col min="10246" max="10246" width="26.42578125" style="3284" bestFit="1" customWidth="1"/>
    <col min="10247" max="10247" width="7.7109375" style="3284" bestFit="1" customWidth="1"/>
    <col min="10248" max="10248" width="9.5703125" style="3284" bestFit="1" customWidth="1"/>
    <col min="10249" max="10249" width="28.42578125" style="3284" bestFit="1" customWidth="1"/>
    <col min="10250" max="10497" width="9.140625" style="3284"/>
    <col min="10498" max="10498" width="24.5703125" style="3284" bestFit="1" customWidth="1"/>
    <col min="10499" max="10499" width="7.140625" style="3284" bestFit="1" customWidth="1"/>
    <col min="10500" max="10500" width="22" style="3284" bestFit="1" customWidth="1"/>
    <col min="10501" max="10501" width="7.85546875" style="3284" bestFit="1" customWidth="1"/>
    <col min="10502" max="10502" width="26.42578125" style="3284" bestFit="1" customWidth="1"/>
    <col min="10503" max="10503" width="7.7109375" style="3284" bestFit="1" customWidth="1"/>
    <col min="10504" max="10504" width="9.5703125" style="3284" bestFit="1" customWidth="1"/>
    <col min="10505" max="10505" width="28.42578125" style="3284" bestFit="1" customWidth="1"/>
    <col min="10506" max="10753" width="9.140625" style="3284"/>
    <col min="10754" max="10754" width="24.5703125" style="3284" bestFit="1" customWidth="1"/>
    <col min="10755" max="10755" width="7.140625" style="3284" bestFit="1" customWidth="1"/>
    <col min="10756" max="10756" width="22" style="3284" bestFit="1" customWidth="1"/>
    <col min="10757" max="10757" width="7.85546875" style="3284" bestFit="1" customWidth="1"/>
    <col min="10758" max="10758" width="26.42578125" style="3284" bestFit="1" customWidth="1"/>
    <col min="10759" max="10759" width="7.7109375" style="3284" bestFit="1" customWidth="1"/>
    <col min="10760" max="10760" width="9.5703125" style="3284" bestFit="1" customWidth="1"/>
    <col min="10761" max="10761" width="28.42578125" style="3284" bestFit="1" customWidth="1"/>
    <col min="10762" max="11009" width="9.140625" style="3284"/>
    <col min="11010" max="11010" width="24.5703125" style="3284" bestFit="1" customWidth="1"/>
    <col min="11011" max="11011" width="7.140625" style="3284" bestFit="1" customWidth="1"/>
    <col min="11012" max="11012" width="22" style="3284" bestFit="1" customWidth="1"/>
    <col min="11013" max="11013" width="7.85546875" style="3284" bestFit="1" customWidth="1"/>
    <col min="11014" max="11014" width="26.42578125" style="3284" bestFit="1" customWidth="1"/>
    <col min="11015" max="11015" width="7.7109375" style="3284" bestFit="1" customWidth="1"/>
    <col min="11016" max="11016" width="9.5703125" style="3284" bestFit="1" customWidth="1"/>
    <col min="11017" max="11017" width="28.42578125" style="3284" bestFit="1" customWidth="1"/>
    <col min="11018" max="11265" width="9.140625" style="3284"/>
    <col min="11266" max="11266" width="24.5703125" style="3284" bestFit="1" customWidth="1"/>
    <col min="11267" max="11267" width="7.140625" style="3284" bestFit="1" customWidth="1"/>
    <col min="11268" max="11268" width="22" style="3284" bestFit="1" customWidth="1"/>
    <col min="11269" max="11269" width="7.85546875" style="3284" bestFit="1" customWidth="1"/>
    <col min="11270" max="11270" width="26.42578125" style="3284" bestFit="1" customWidth="1"/>
    <col min="11271" max="11271" width="7.7109375" style="3284" bestFit="1" customWidth="1"/>
    <col min="11272" max="11272" width="9.5703125" style="3284" bestFit="1" customWidth="1"/>
    <col min="11273" max="11273" width="28.42578125" style="3284" bestFit="1" customWidth="1"/>
    <col min="11274" max="11521" width="9.140625" style="3284"/>
    <col min="11522" max="11522" width="24.5703125" style="3284" bestFit="1" customWidth="1"/>
    <col min="11523" max="11523" width="7.140625" style="3284" bestFit="1" customWidth="1"/>
    <col min="11524" max="11524" width="22" style="3284" bestFit="1" customWidth="1"/>
    <col min="11525" max="11525" width="7.85546875" style="3284" bestFit="1" customWidth="1"/>
    <col min="11526" max="11526" width="26.42578125" style="3284" bestFit="1" customWidth="1"/>
    <col min="11527" max="11527" width="7.7109375" style="3284" bestFit="1" customWidth="1"/>
    <col min="11528" max="11528" width="9.5703125" style="3284" bestFit="1" customWidth="1"/>
    <col min="11529" max="11529" width="28.42578125" style="3284" bestFit="1" customWidth="1"/>
    <col min="11530" max="11777" width="9.140625" style="3284"/>
    <col min="11778" max="11778" width="24.5703125" style="3284" bestFit="1" customWidth="1"/>
    <col min="11779" max="11779" width="7.140625" style="3284" bestFit="1" customWidth="1"/>
    <col min="11780" max="11780" width="22" style="3284" bestFit="1" customWidth="1"/>
    <col min="11781" max="11781" width="7.85546875" style="3284" bestFit="1" customWidth="1"/>
    <col min="11782" max="11782" width="26.42578125" style="3284" bestFit="1" customWidth="1"/>
    <col min="11783" max="11783" width="7.7109375" style="3284" bestFit="1" customWidth="1"/>
    <col min="11784" max="11784" width="9.5703125" style="3284" bestFit="1" customWidth="1"/>
    <col min="11785" max="11785" width="28.42578125" style="3284" bestFit="1" customWidth="1"/>
    <col min="11786" max="12033" width="9.140625" style="3284"/>
    <col min="12034" max="12034" width="24.5703125" style="3284" bestFit="1" customWidth="1"/>
    <col min="12035" max="12035" width="7.140625" style="3284" bestFit="1" customWidth="1"/>
    <col min="12036" max="12036" width="22" style="3284" bestFit="1" customWidth="1"/>
    <col min="12037" max="12037" width="7.85546875" style="3284" bestFit="1" customWidth="1"/>
    <col min="12038" max="12038" width="26.42578125" style="3284" bestFit="1" customWidth="1"/>
    <col min="12039" max="12039" width="7.7109375" style="3284" bestFit="1" customWidth="1"/>
    <col min="12040" max="12040" width="9.5703125" style="3284" bestFit="1" customWidth="1"/>
    <col min="12041" max="12041" width="28.42578125" style="3284" bestFit="1" customWidth="1"/>
    <col min="12042" max="12289" width="9.140625" style="3284"/>
    <col min="12290" max="12290" width="24.5703125" style="3284" bestFit="1" customWidth="1"/>
    <col min="12291" max="12291" width="7.140625" style="3284" bestFit="1" customWidth="1"/>
    <col min="12292" max="12292" width="22" style="3284" bestFit="1" customWidth="1"/>
    <col min="12293" max="12293" width="7.85546875" style="3284" bestFit="1" customWidth="1"/>
    <col min="12294" max="12294" width="26.42578125" style="3284" bestFit="1" customWidth="1"/>
    <col min="12295" max="12295" width="7.7109375" style="3284" bestFit="1" customWidth="1"/>
    <col min="12296" max="12296" width="9.5703125" style="3284" bestFit="1" customWidth="1"/>
    <col min="12297" max="12297" width="28.42578125" style="3284" bestFit="1" customWidth="1"/>
    <col min="12298" max="12545" width="9.140625" style="3284"/>
    <col min="12546" max="12546" width="24.5703125" style="3284" bestFit="1" customWidth="1"/>
    <col min="12547" max="12547" width="7.140625" style="3284" bestFit="1" customWidth="1"/>
    <col min="12548" max="12548" width="22" style="3284" bestFit="1" customWidth="1"/>
    <col min="12549" max="12549" width="7.85546875" style="3284" bestFit="1" customWidth="1"/>
    <col min="12550" max="12550" width="26.42578125" style="3284" bestFit="1" customWidth="1"/>
    <col min="12551" max="12551" width="7.7109375" style="3284" bestFit="1" customWidth="1"/>
    <col min="12552" max="12552" width="9.5703125" style="3284" bestFit="1" customWidth="1"/>
    <col min="12553" max="12553" width="28.42578125" style="3284" bestFit="1" customWidth="1"/>
    <col min="12554" max="12801" width="9.140625" style="3284"/>
    <col min="12802" max="12802" width="24.5703125" style="3284" bestFit="1" customWidth="1"/>
    <col min="12803" max="12803" width="7.140625" style="3284" bestFit="1" customWidth="1"/>
    <col min="12804" max="12804" width="22" style="3284" bestFit="1" customWidth="1"/>
    <col min="12805" max="12805" width="7.85546875" style="3284" bestFit="1" customWidth="1"/>
    <col min="12806" max="12806" width="26.42578125" style="3284" bestFit="1" customWidth="1"/>
    <col min="12807" max="12807" width="7.7109375" style="3284" bestFit="1" customWidth="1"/>
    <col min="12808" max="12808" width="9.5703125" style="3284" bestFit="1" customWidth="1"/>
    <col min="12809" max="12809" width="28.42578125" style="3284" bestFit="1" customWidth="1"/>
    <col min="12810" max="13057" width="9.140625" style="3284"/>
    <col min="13058" max="13058" width="24.5703125" style="3284" bestFit="1" customWidth="1"/>
    <col min="13059" max="13059" width="7.140625" style="3284" bestFit="1" customWidth="1"/>
    <col min="13060" max="13060" width="22" style="3284" bestFit="1" customWidth="1"/>
    <col min="13061" max="13061" width="7.85546875" style="3284" bestFit="1" customWidth="1"/>
    <col min="13062" max="13062" width="26.42578125" style="3284" bestFit="1" customWidth="1"/>
    <col min="13063" max="13063" width="7.7109375" style="3284" bestFit="1" customWidth="1"/>
    <col min="13064" max="13064" width="9.5703125" style="3284" bestFit="1" customWidth="1"/>
    <col min="13065" max="13065" width="28.42578125" style="3284" bestFit="1" customWidth="1"/>
    <col min="13066" max="13313" width="9.140625" style="3284"/>
    <col min="13314" max="13314" width="24.5703125" style="3284" bestFit="1" customWidth="1"/>
    <col min="13315" max="13315" width="7.140625" style="3284" bestFit="1" customWidth="1"/>
    <col min="13316" max="13316" width="22" style="3284" bestFit="1" customWidth="1"/>
    <col min="13317" max="13317" width="7.85546875" style="3284" bestFit="1" customWidth="1"/>
    <col min="13318" max="13318" width="26.42578125" style="3284" bestFit="1" customWidth="1"/>
    <col min="13319" max="13319" width="7.7109375" style="3284" bestFit="1" customWidth="1"/>
    <col min="13320" max="13320" width="9.5703125" style="3284" bestFit="1" customWidth="1"/>
    <col min="13321" max="13321" width="28.42578125" style="3284" bestFit="1" customWidth="1"/>
    <col min="13322" max="13569" width="9.140625" style="3284"/>
    <col min="13570" max="13570" width="24.5703125" style="3284" bestFit="1" customWidth="1"/>
    <col min="13571" max="13571" width="7.140625" style="3284" bestFit="1" customWidth="1"/>
    <col min="13572" max="13572" width="22" style="3284" bestFit="1" customWidth="1"/>
    <col min="13573" max="13573" width="7.85546875" style="3284" bestFit="1" customWidth="1"/>
    <col min="13574" max="13574" width="26.42578125" style="3284" bestFit="1" customWidth="1"/>
    <col min="13575" max="13575" width="7.7109375" style="3284" bestFit="1" customWidth="1"/>
    <col min="13576" max="13576" width="9.5703125" style="3284" bestFit="1" customWidth="1"/>
    <col min="13577" max="13577" width="28.42578125" style="3284" bestFit="1" customWidth="1"/>
    <col min="13578" max="13825" width="9.140625" style="3284"/>
    <col min="13826" max="13826" width="24.5703125" style="3284" bestFit="1" customWidth="1"/>
    <col min="13827" max="13827" width="7.140625" style="3284" bestFit="1" customWidth="1"/>
    <col min="13828" max="13828" width="22" style="3284" bestFit="1" customWidth="1"/>
    <col min="13829" max="13829" width="7.85546875" style="3284" bestFit="1" customWidth="1"/>
    <col min="13830" max="13830" width="26.42578125" style="3284" bestFit="1" customWidth="1"/>
    <col min="13831" max="13831" width="7.7109375" style="3284" bestFit="1" customWidth="1"/>
    <col min="13832" max="13832" width="9.5703125" style="3284" bestFit="1" customWidth="1"/>
    <col min="13833" max="13833" width="28.42578125" style="3284" bestFit="1" customWidth="1"/>
    <col min="13834" max="14081" width="9.140625" style="3284"/>
    <col min="14082" max="14082" width="24.5703125" style="3284" bestFit="1" customWidth="1"/>
    <col min="14083" max="14083" width="7.140625" style="3284" bestFit="1" customWidth="1"/>
    <col min="14084" max="14084" width="22" style="3284" bestFit="1" customWidth="1"/>
    <col min="14085" max="14085" width="7.85546875" style="3284" bestFit="1" customWidth="1"/>
    <col min="14086" max="14086" width="26.42578125" style="3284" bestFit="1" customWidth="1"/>
    <col min="14087" max="14087" width="7.7109375" style="3284" bestFit="1" customWidth="1"/>
    <col min="14088" max="14088" width="9.5703125" style="3284" bestFit="1" customWidth="1"/>
    <col min="14089" max="14089" width="28.42578125" style="3284" bestFit="1" customWidth="1"/>
    <col min="14090" max="14337" width="9.140625" style="3284"/>
    <col min="14338" max="14338" width="24.5703125" style="3284" bestFit="1" customWidth="1"/>
    <col min="14339" max="14339" width="7.140625" style="3284" bestFit="1" customWidth="1"/>
    <col min="14340" max="14340" width="22" style="3284" bestFit="1" customWidth="1"/>
    <col min="14341" max="14341" width="7.85546875" style="3284" bestFit="1" customWidth="1"/>
    <col min="14342" max="14342" width="26.42578125" style="3284" bestFit="1" customWidth="1"/>
    <col min="14343" max="14343" width="7.7109375" style="3284" bestFit="1" customWidth="1"/>
    <col min="14344" max="14344" width="9.5703125" style="3284" bestFit="1" customWidth="1"/>
    <col min="14345" max="14345" width="28.42578125" style="3284" bestFit="1" customWidth="1"/>
    <col min="14346" max="14593" width="9.140625" style="3284"/>
    <col min="14594" max="14594" width="24.5703125" style="3284" bestFit="1" customWidth="1"/>
    <col min="14595" max="14595" width="7.140625" style="3284" bestFit="1" customWidth="1"/>
    <col min="14596" max="14596" width="22" style="3284" bestFit="1" customWidth="1"/>
    <col min="14597" max="14597" width="7.85546875" style="3284" bestFit="1" customWidth="1"/>
    <col min="14598" max="14598" width="26.42578125" style="3284" bestFit="1" customWidth="1"/>
    <col min="14599" max="14599" width="7.7109375" style="3284" bestFit="1" customWidth="1"/>
    <col min="14600" max="14600" width="9.5703125" style="3284" bestFit="1" customWidth="1"/>
    <col min="14601" max="14601" width="28.42578125" style="3284" bestFit="1" customWidth="1"/>
    <col min="14602" max="14849" width="9.140625" style="3284"/>
    <col min="14850" max="14850" width="24.5703125" style="3284" bestFit="1" customWidth="1"/>
    <col min="14851" max="14851" width="7.140625" style="3284" bestFit="1" customWidth="1"/>
    <col min="14852" max="14852" width="22" style="3284" bestFit="1" customWidth="1"/>
    <col min="14853" max="14853" width="7.85546875" style="3284" bestFit="1" customWidth="1"/>
    <col min="14854" max="14854" width="26.42578125" style="3284" bestFit="1" customWidth="1"/>
    <col min="14855" max="14855" width="7.7109375" style="3284" bestFit="1" customWidth="1"/>
    <col min="14856" max="14856" width="9.5703125" style="3284" bestFit="1" customWidth="1"/>
    <col min="14857" max="14857" width="28.42578125" style="3284" bestFit="1" customWidth="1"/>
    <col min="14858" max="15105" width="9.140625" style="3284"/>
    <col min="15106" max="15106" width="24.5703125" style="3284" bestFit="1" customWidth="1"/>
    <col min="15107" max="15107" width="7.140625" style="3284" bestFit="1" customWidth="1"/>
    <col min="15108" max="15108" width="22" style="3284" bestFit="1" customWidth="1"/>
    <col min="15109" max="15109" width="7.85546875" style="3284" bestFit="1" customWidth="1"/>
    <col min="15110" max="15110" width="26.42578125" style="3284" bestFit="1" customWidth="1"/>
    <col min="15111" max="15111" width="7.7109375" style="3284" bestFit="1" customWidth="1"/>
    <col min="15112" max="15112" width="9.5703125" style="3284" bestFit="1" customWidth="1"/>
    <col min="15113" max="15113" width="28.42578125" style="3284" bestFit="1" customWidth="1"/>
    <col min="15114" max="15361" width="9.140625" style="3284"/>
    <col min="15362" max="15362" width="24.5703125" style="3284" bestFit="1" customWidth="1"/>
    <col min="15363" max="15363" width="7.140625" style="3284" bestFit="1" customWidth="1"/>
    <col min="15364" max="15364" width="22" style="3284" bestFit="1" customWidth="1"/>
    <col min="15365" max="15365" width="7.85546875" style="3284" bestFit="1" customWidth="1"/>
    <col min="15366" max="15366" width="26.42578125" style="3284" bestFit="1" customWidth="1"/>
    <col min="15367" max="15367" width="7.7109375" style="3284" bestFit="1" customWidth="1"/>
    <col min="15368" max="15368" width="9.5703125" style="3284" bestFit="1" customWidth="1"/>
    <col min="15369" max="15369" width="28.42578125" style="3284" bestFit="1" customWidth="1"/>
    <col min="15370" max="15617" width="9.140625" style="3284"/>
    <col min="15618" max="15618" width="24.5703125" style="3284" bestFit="1" customWidth="1"/>
    <col min="15619" max="15619" width="7.140625" style="3284" bestFit="1" customWidth="1"/>
    <col min="15620" max="15620" width="22" style="3284" bestFit="1" customWidth="1"/>
    <col min="15621" max="15621" width="7.85546875" style="3284" bestFit="1" customWidth="1"/>
    <col min="15622" max="15622" width="26.42578125" style="3284" bestFit="1" customWidth="1"/>
    <col min="15623" max="15623" width="7.7109375" style="3284" bestFit="1" customWidth="1"/>
    <col min="15624" max="15624" width="9.5703125" style="3284" bestFit="1" customWidth="1"/>
    <col min="15625" max="15625" width="28.42578125" style="3284" bestFit="1" customWidth="1"/>
    <col min="15626" max="15873" width="9.140625" style="3284"/>
    <col min="15874" max="15874" width="24.5703125" style="3284" bestFit="1" customWidth="1"/>
    <col min="15875" max="15875" width="7.140625" style="3284" bestFit="1" customWidth="1"/>
    <col min="15876" max="15876" width="22" style="3284" bestFit="1" customWidth="1"/>
    <col min="15877" max="15877" width="7.85546875" style="3284" bestFit="1" customWidth="1"/>
    <col min="15878" max="15878" width="26.42578125" style="3284" bestFit="1" customWidth="1"/>
    <col min="15879" max="15879" width="7.7109375" style="3284" bestFit="1" customWidth="1"/>
    <col min="15880" max="15880" width="9.5703125" style="3284" bestFit="1" customWidth="1"/>
    <col min="15881" max="15881" width="28.42578125" style="3284" bestFit="1" customWidth="1"/>
    <col min="15882" max="16129" width="9.140625" style="3284"/>
    <col min="16130" max="16130" width="24.5703125" style="3284" bestFit="1" customWidth="1"/>
    <col min="16131" max="16131" width="7.140625" style="3284" bestFit="1" customWidth="1"/>
    <col min="16132" max="16132" width="22" style="3284" bestFit="1" customWidth="1"/>
    <col min="16133" max="16133" width="7.85546875" style="3284" bestFit="1" customWidth="1"/>
    <col min="16134" max="16134" width="26.42578125" style="3284" bestFit="1" customWidth="1"/>
    <col min="16135" max="16135" width="7.7109375" style="3284" bestFit="1" customWidth="1"/>
    <col min="16136" max="16136" width="9.5703125" style="3284" bestFit="1" customWidth="1"/>
    <col min="16137" max="16137" width="28.42578125" style="3284" bestFit="1" customWidth="1"/>
    <col min="16138" max="16384" width="9.140625" style="3284"/>
  </cols>
  <sheetData>
    <row r="1" spans="2:9" s="3309" customFormat="1" ht="20.100000000000001" customHeight="1">
      <c r="B1" s="3310" t="s">
        <v>11056</v>
      </c>
      <c r="C1" s="3310" t="s">
        <v>11057</v>
      </c>
      <c r="D1" s="3310" t="s">
        <v>11058</v>
      </c>
      <c r="E1" s="3310" t="s">
        <v>9112</v>
      </c>
      <c r="F1" s="3310" t="s">
        <v>11059</v>
      </c>
      <c r="G1" s="3310" t="s">
        <v>11060</v>
      </c>
      <c r="H1" s="3310" t="s">
        <v>11061</v>
      </c>
      <c r="I1" s="3310" t="s">
        <v>11062</v>
      </c>
    </row>
    <row r="2" spans="2:9" ht="20.100000000000001" customHeight="1">
      <c r="B2" s="3311" t="s">
        <v>11063</v>
      </c>
      <c r="C2" s="3312">
        <v>77</v>
      </c>
      <c r="D2" s="3311" t="s">
        <v>9858</v>
      </c>
      <c r="E2" s="3312">
        <v>747</v>
      </c>
      <c r="F2" s="3311" t="s">
        <v>6410</v>
      </c>
      <c r="G2" s="3312">
        <v>26506</v>
      </c>
      <c r="H2" s="3311" t="s">
        <v>11064</v>
      </c>
      <c r="I2" s="3311"/>
    </row>
    <row r="3" spans="2:9" ht="20.100000000000001" customHeight="1">
      <c r="B3" s="3311" t="s">
        <v>11063</v>
      </c>
      <c r="C3" s="3312">
        <v>77</v>
      </c>
      <c r="D3" s="3311" t="s">
        <v>9858</v>
      </c>
      <c r="E3" s="3312">
        <v>747</v>
      </c>
      <c r="F3" s="3311" t="s">
        <v>7440</v>
      </c>
      <c r="G3" s="3312">
        <v>26508</v>
      </c>
      <c r="H3" s="3311" t="s">
        <v>11064</v>
      </c>
      <c r="I3" s="3311" t="s">
        <v>11065</v>
      </c>
    </row>
    <row r="4" spans="2:9" ht="20.100000000000001" customHeight="1">
      <c r="B4" s="3311" t="s">
        <v>11063</v>
      </c>
      <c r="C4" s="3312">
        <v>77</v>
      </c>
      <c r="D4" s="3311" t="s">
        <v>9858</v>
      </c>
      <c r="E4" s="3312">
        <v>747</v>
      </c>
      <c r="F4" s="3311" t="s">
        <v>6567</v>
      </c>
      <c r="G4" s="3312">
        <v>26509</v>
      </c>
      <c r="H4" s="3311" t="s">
        <v>11064</v>
      </c>
      <c r="I4" s="3311"/>
    </row>
    <row r="5" spans="2:9" ht="20.100000000000001" customHeight="1">
      <c r="B5" s="3311" t="s">
        <v>11063</v>
      </c>
      <c r="C5" s="3312">
        <v>77</v>
      </c>
      <c r="D5" s="3311" t="s">
        <v>9858</v>
      </c>
      <c r="E5" s="3312">
        <v>747</v>
      </c>
      <c r="F5" s="3311" t="s">
        <v>6631</v>
      </c>
      <c r="G5" s="3312">
        <v>26512</v>
      </c>
      <c r="H5" s="3311" t="s">
        <v>11064</v>
      </c>
      <c r="I5" s="3311"/>
    </row>
    <row r="6" spans="2:9" ht="20.100000000000001" customHeight="1">
      <c r="B6" s="3311" t="s">
        <v>11063</v>
      </c>
      <c r="C6" s="3312">
        <v>77</v>
      </c>
      <c r="D6" s="3311" t="s">
        <v>9858</v>
      </c>
      <c r="E6" s="3312">
        <v>747</v>
      </c>
      <c r="F6" s="3311" t="s">
        <v>6659</v>
      </c>
      <c r="G6" s="3312">
        <v>26515</v>
      </c>
      <c r="H6" s="3311" t="s">
        <v>11064</v>
      </c>
      <c r="I6" s="3311"/>
    </row>
    <row r="7" spans="2:9" ht="20.100000000000001" customHeight="1">
      <c r="B7" s="3311" t="s">
        <v>11063</v>
      </c>
      <c r="C7" s="3312">
        <v>77</v>
      </c>
      <c r="D7" s="3311" t="s">
        <v>9858</v>
      </c>
      <c r="E7" s="3312">
        <v>747</v>
      </c>
      <c r="F7" s="3311" t="s">
        <v>6681</v>
      </c>
      <c r="G7" s="3312">
        <v>26518</v>
      </c>
      <c r="H7" s="3311" t="s">
        <v>11064</v>
      </c>
      <c r="I7" s="3311"/>
    </row>
    <row r="8" spans="2:9" ht="20.100000000000001" customHeight="1">
      <c r="B8" s="3311" t="s">
        <v>11063</v>
      </c>
      <c r="C8" s="3312">
        <v>77</v>
      </c>
      <c r="D8" s="3311" t="s">
        <v>9858</v>
      </c>
      <c r="E8" s="3312">
        <v>747</v>
      </c>
      <c r="F8" s="3311" t="s">
        <v>7387</v>
      </c>
      <c r="G8" s="3312">
        <v>26521</v>
      </c>
      <c r="H8" s="3311" t="s">
        <v>11064</v>
      </c>
      <c r="I8" s="3311"/>
    </row>
    <row r="9" spans="2:9" ht="20.100000000000001" customHeight="1">
      <c r="B9" s="3311" t="s">
        <v>11063</v>
      </c>
      <c r="C9" s="3312">
        <v>77</v>
      </c>
      <c r="D9" s="3311" t="s">
        <v>9858</v>
      </c>
      <c r="E9" s="3312">
        <v>747</v>
      </c>
      <c r="F9" s="3311" t="s">
        <v>6896</v>
      </c>
      <c r="G9" s="3312">
        <v>26524</v>
      </c>
      <c r="H9" s="3311" t="s">
        <v>11064</v>
      </c>
      <c r="I9" s="3311"/>
    </row>
    <row r="10" spans="2:9" ht="20.100000000000001" customHeight="1">
      <c r="B10" s="3311" t="s">
        <v>11063</v>
      </c>
      <c r="C10" s="3312">
        <v>77</v>
      </c>
      <c r="D10" s="3311" t="s">
        <v>9858</v>
      </c>
      <c r="E10" s="3312">
        <v>747</v>
      </c>
      <c r="F10" s="3311" t="s">
        <v>11054</v>
      </c>
      <c r="G10" s="3312">
        <v>26526</v>
      </c>
      <c r="H10" s="3311" t="s">
        <v>11064</v>
      </c>
      <c r="I10" s="3311" t="s">
        <v>11066</v>
      </c>
    </row>
    <row r="11" spans="2:9" ht="20.100000000000001" customHeight="1">
      <c r="B11" s="3311" t="s">
        <v>11063</v>
      </c>
      <c r="C11" s="3312">
        <v>77</v>
      </c>
      <c r="D11" s="3311" t="s">
        <v>9858</v>
      </c>
      <c r="E11" s="3312">
        <v>747</v>
      </c>
      <c r="F11" s="3311" t="s">
        <v>6956</v>
      </c>
      <c r="G11" s="3312">
        <v>26527</v>
      </c>
      <c r="H11" s="3311" t="s">
        <v>11064</v>
      </c>
      <c r="I11" s="3311"/>
    </row>
    <row r="12" spans="2:9" ht="20.100000000000001" customHeight="1">
      <c r="B12" s="3311" t="s">
        <v>11063</v>
      </c>
      <c r="C12" s="3312">
        <v>77</v>
      </c>
      <c r="D12" s="3311" t="s">
        <v>9858</v>
      </c>
      <c r="E12" s="3312">
        <v>747</v>
      </c>
      <c r="F12" s="3311" t="s">
        <v>7003</v>
      </c>
      <c r="G12" s="3312">
        <v>26530</v>
      </c>
      <c r="H12" s="3311" t="s">
        <v>11064</v>
      </c>
      <c r="I12" s="3311"/>
    </row>
    <row r="13" spans="2:9" ht="20.100000000000001" customHeight="1">
      <c r="B13" s="3311" t="s">
        <v>11063</v>
      </c>
      <c r="C13" s="3312">
        <v>77</v>
      </c>
      <c r="D13" s="3311" t="s">
        <v>9858</v>
      </c>
      <c r="E13" s="3312">
        <v>747</v>
      </c>
      <c r="F13" s="3311" t="s">
        <v>7310</v>
      </c>
      <c r="G13" s="3312">
        <v>26533</v>
      </c>
      <c r="H13" s="3311" t="s">
        <v>11064</v>
      </c>
      <c r="I13" s="3311"/>
    </row>
    <row r="14" spans="2:9" ht="20.100000000000001" customHeight="1">
      <c r="B14" s="3311" t="s">
        <v>11063</v>
      </c>
      <c r="C14" s="3312">
        <v>77</v>
      </c>
      <c r="D14" s="3311" t="s">
        <v>9858</v>
      </c>
      <c r="E14" s="3312">
        <v>747</v>
      </c>
      <c r="F14" s="3311" t="s">
        <v>7114</v>
      </c>
      <c r="G14" s="3312">
        <v>26535</v>
      </c>
      <c r="H14" s="3311" t="s">
        <v>11064</v>
      </c>
      <c r="I14" s="3311" t="s">
        <v>11067</v>
      </c>
    </row>
    <row r="15" spans="2:9" ht="20.100000000000001" customHeight="1">
      <c r="B15" s="3311" t="s">
        <v>11063</v>
      </c>
      <c r="C15" s="3312">
        <v>77</v>
      </c>
      <c r="D15" s="3311" t="s">
        <v>9858</v>
      </c>
      <c r="E15" s="3312">
        <v>747</v>
      </c>
      <c r="F15" s="3311" t="s">
        <v>6444</v>
      </c>
      <c r="G15" s="3312">
        <v>26536</v>
      </c>
      <c r="H15" s="3311" t="s">
        <v>11064</v>
      </c>
      <c r="I15" s="3311"/>
    </row>
    <row r="16" spans="2:9" ht="20.100000000000001" customHeight="1">
      <c r="B16" s="3311" t="s">
        <v>11063</v>
      </c>
      <c r="C16" s="3312">
        <v>77</v>
      </c>
      <c r="D16" s="3311" t="s">
        <v>9858</v>
      </c>
      <c r="E16" s="3312">
        <v>747</v>
      </c>
      <c r="F16" s="3311" t="s">
        <v>6472</v>
      </c>
      <c r="G16" s="3312">
        <v>26539</v>
      </c>
      <c r="H16" s="3311" t="s">
        <v>11064</v>
      </c>
      <c r="I16" s="3311"/>
    </row>
    <row r="17" spans="2:9" ht="20.100000000000001" customHeight="1">
      <c r="B17" s="3311" t="s">
        <v>11063</v>
      </c>
      <c r="C17" s="3312">
        <v>77</v>
      </c>
      <c r="D17" s="3311" t="s">
        <v>9858</v>
      </c>
      <c r="E17" s="3312">
        <v>747</v>
      </c>
      <c r="F17" s="3311" t="s">
        <v>6501</v>
      </c>
      <c r="G17" s="3312">
        <v>26542</v>
      </c>
      <c r="H17" s="3311" t="s">
        <v>11064</v>
      </c>
      <c r="I17" s="3311"/>
    </row>
    <row r="18" spans="2:9" ht="20.100000000000001" customHeight="1">
      <c r="B18" s="3311" t="s">
        <v>11063</v>
      </c>
      <c r="C18" s="3312">
        <v>77</v>
      </c>
      <c r="D18" s="3311" t="s">
        <v>9858</v>
      </c>
      <c r="E18" s="3312">
        <v>747</v>
      </c>
      <c r="F18" s="3311" t="s">
        <v>7461</v>
      </c>
      <c r="G18" s="3312">
        <v>26545</v>
      </c>
      <c r="H18" s="3311" t="s">
        <v>11068</v>
      </c>
      <c r="I18" s="3311"/>
    </row>
    <row r="19" spans="2:9" ht="20.100000000000001" customHeight="1">
      <c r="B19" s="3313" t="s">
        <v>11063</v>
      </c>
      <c r="C19" s="3313">
        <v>77</v>
      </c>
      <c r="D19" s="3313" t="s">
        <v>8264</v>
      </c>
      <c r="E19" s="3313">
        <v>748</v>
      </c>
      <c r="F19" s="3313" t="s">
        <v>11069</v>
      </c>
      <c r="G19" s="3313">
        <v>26548</v>
      </c>
      <c r="H19" s="3313" t="s">
        <v>11064</v>
      </c>
      <c r="I19" s="3313"/>
    </row>
    <row r="20" spans="2:9" ht="20.100000000000001" customHeight="1">
      <c r="B20" s="3313" t="s">
        <v>11063</v>
      </c>
      <c r="C20" s="3313">
        <v>77</v>
      </c>
      <c r="D20" s="3313" t="s">
        <v>8264</v>
      </c>
      <c r="E20" s="3313">
        <v>748</v>
      </c>
      <c r="F20" s="3313" t="s">
        <v>11070</v>
      </c>
      <c r="G20" s="3313">
        <v>26551</v>
      </c>
      <c r="H20" s="3313" t="s">
        <v>11064</v>
      </c>
      <c r="I20" s="3313"/>
    </row>
    <row r="21" spans="2:9" ht="20.100000000000001" customHeight="1">
      <c r="B21" s="3313" t="s">
        <v>11063</v>
      </c>
      <c r="C21" s="3313">
        <v>77</v>
      </c>
      <c r="D21" s="3313" t="s">
        <v>8264</v>
      </c>
      <c r="E21" s="3313">
        <v>748</v>
      </c>
      <c r="F21" s="3313" t="s">
        <v>11071</v>
      </c>
      <c r="G21" s="3313">
        <v>26554</v>
      </c>
      <c r="H21" s="3313" t="s">
        <v>11064</v>
      </c>
      <c r="I21" s="3313"/>
    </row>
    <row r="22" spans="2:9" ht="20.100000000000001" customHeight="1">
      <c r="B22" s="3313" t="s">
        <v>11063</v>
      </c>
      <c r="C22" s="3313">
        <v>77</v>
      </c>
      <c r="D22" s="3313" t="s">
        <v>8264</v>
      </c>
      <c r="E22" s="3313">
        <v>748</v>
      </c>
      <c r="F22" s="3313" t="s">
        <v>11072</v>
      </c>
      <c r="G22" s="3313">
        <v>26557</v>
      </c>
      <c r="H22" s="3313" t="s">
        <v>11064</v>
      </c>
      <c r="I22" s="3313"/>
    </row>
    <row r="23" spans="2:9" ht="20.100000000000001" customHeight="1">
      <c r="B23" s="3313" t="s">
        <v>11063</v>
      </c>
      <c r="C23" s="3313">
        <v>77</v>
      </c>
      <c r="D23" s="3313" t="s">
        <v>8264</v>
      </c>
      <c r="E23" s="3313">
        <v>748</v>
      </c>
      <c r="F23" s="3313" t="s">
        <v>11073</v>
      </c>
      <c r="G23" s="3313">
        <v>26558</v>
      </c>
      <c r="H23" s="3313" t="s">
        <v>11064</v>
      </c>
      <c r="I23" s="3313" t="s">
        <v>11074</v>
      </c>
    </row>
    <row r="24" spans="2:9" ht="20.100000000000001" customHeight="1">
      <c r="B24" s="3313" t="s">
        <v>11063</v>
      </c>
      <c r="C24" s="3313">
        <v>77</v>
      </c>
      <c r="D24" s="3313" t="s">
        <v>8264</v>
      </c>
      <c r="E24" s="3313">
        <v>748</v>
      </c>
      <c r="F24" s="3313" t="s">
        <v>11075</v>
      </c>
      <c r="G24" s="3313">
        <v>26560</v>
      </c>
      <c r="H24" s="3313" t="s">
        <v>11064</v>
      </c>
      <c r="I24" s="3313"/>
    </row>
    <row r="25" spans="2:9" ht="20.100000000000001" customHeight="1">
      <c r="B25" s="3313" t="s">
        <v>11063</v>
      </c>
      <c r="C25" s="3313">
        <v>77</v>
      </c>
      <c r="D25" s="3313" t="s">
        <v>8264</v>
      </c>
      <c r="E25" s="3313">
        <v>748</v>
      </c>
      <c r="F25" s="3313" t="s">
        <v>9146</v>
      </c>
      <c r="G25" s="3313">
        <v>26563</v>
      </c>
      <c r="H25" s="3313" t="s">
        <v>11064</v>
      </c>
      <c r="I25" s="3313"/>
    </row>
    <row r="26" spans="2:9" ht="20.100000000000001" customHeight="1">
      <c r="B26" s="3313" t="s">
        <v>11063</v>
      </c>
      <c r="C26" s="3313">
        <v>77</v>
      </c>
      <c r="D26" s="3313" t="s">
        <v>8264</v>
      </c>
      <c r="E26" s="3313">
        <v>748</v>
      </c>
      <c r="F26" s="3313" t="s">
        <v>11076</v>
      </c>
      <c r="G26" s="3313">
        <v>26566</v>
      </c>
      <c r="H26" s="3313" t="s">
        <v>11064</v>
      </c>
      <c r="I26" s="3313"/>
    </row>
    <row r="27" spans="2:9" ht="20.100000000000001" customHeight="1">
      <c r="B27" s="3313" t="s">
        <v>11063</v>
      </c>
      <c r="C27" s="3313">
        <v>77</v>
      </c>
      <c r="D27" s="3313" t="s">
        <v>8264</v>
      </c>
      <c r="E27" s="3313">
        <v>748</v>
      </c>
      <c r="F27" s="3313" t="s">
        <v>11077</v>
      </c>
      <c r="G27" s="3313">
        <v>26567</v>
      </c>
      <c r="H27" s="3313" t="s">
        <v>11068</v>
      </c>
      <c r="I27" s="3313" t="s">
        <v>11078</v>
      </c>
    </row>
    <row r="28" spans="2:9" ht="20.100000000000001" customHeight="1">
      <c r="B28" s="3313" t="s">
        <v>11063</v>
      </c>
      <c r="C28" s="3313">
        <v>77</v>
      </c>
      <c r="D28" s="3313" t="s">
        <v>8264</v>
      </c>
      <c r="E28" s="3313">
        <v>748</v>
      </c>
      <c r="F28" s="3313" t="s">
        <v>11079</v>
      </c>
      <c r="G28" s="3313">
        <v>26569</v>
      </c>
      <c r="H28" s="3313" t="s">
        <v>11068</v>
      </c>
      <c r="I28" s="3313"/>
    </row>
    <row r="29" spans="2:9" ht="20.100000000000001" customHeight="1">
      <c r="B29" s="3313" t="s">
        <v>11063</v>
      </c>
      <c r="C29" s="3313">
        <v>77</v>
      </c>
      <c r="D29" s="3313" t="s">
        <v>8264</v>
      </c>
      <c r="E29" s="3313">
        <v>748</v>
      </c>
      <c r="F29" s="3313" t="s">
        <v>11080</v>
      </c>
      <c r="G29" s="3313">
        <v>26572</v>
      </c>
      <c r="H29" s="3313" t="s">
        <v>11068</v>
      </c>
      <c r="I29" s="3313"/>
    </row>
    <row r="30" spans="2:9" ht="20.100000000000001" customHeight="1">
      <c r="B30" s="3313" t="s">
        <v>11063</v>
      </c>
      <c r="C30" s="3314">
        <v>77</v>
      </c>
      <c r="D30" s="3313" t="s">
        <v>735</v>
      </c>
      <c r="E30" s="3313">
        <v>751</v>
      </c>
      <c r="F30" s="3313" t="s">
        <v>11034</v>
      </c>
      <c r="G30" s="3313">
        <v>26620</v>
      </c>
      <c r="H30" s="3313" t="s">
        <v>11081</v>
      </c>
      <c r="I30" s="3313"/>
    </row>
    <row r="31" spans="2:9" ht="20.100000000000001" customHeight="1">
      <c r="B31" s="3313" t="s">
        <v>11063</v>
      </c>
      <c r="C31" s="3314">
        <v>77</v>
      </c>
      <c r="D31" s="3313" t="s">
        <v>735</v>
      </c>
      <c r="E31" s="3313">
        <v>751</v>
      </c>
      <c r="F31" s="3313" t="s">
        <v>7710</v>
      </c>
      <c r="G31" s="3313">
        <v>26623</v>
      </c>
      <c r="H31" s="3313" t="s">
        <v>11068</v>
      </c>
      <c r="I31" s="3313"/>
    </row>
    <row r="32" spans="2:9" ht="20.100000000000001" customHeight="1">
      <c r="B32" s="3313" t="s">
        <v>11063</v>
      </c>
      <c r="C32" s="3314">
        <v>77</v>
      </c>
      <c r="D32" s="3313" t="s">
        <v>735</v>
      </c>
      <c r="E32" s="3313">
        <v>751</v>
      </c>
      <c r="F32" s="3313" t="s">
        <v>11026</v>
      </c>
      <c r="G32" s="3313">
        <v>26626</v>
      </c>
      <c r="H32" s="3313" t="s">
        <v>11068</v>
      </c>
      <c r="I32" s="3313"/>
    </row>
    <row r="33" spans="2:9" ht="20.100000000000001" customHeight="1">
      <c r="B33" s="3313" t="s">
        <v>11063</v>
      </c>
      <c r="C33" s="3314">
        <v>77</v>
      </c>
      <c r="D33" s="3313" t="s">
        <v>735</v>
      </c>
      <c r="E33" s="3313">
        <v>751</v>
      </c>
      <c r="F33" s="3313" t="s">
        <v>11031</v>
      </c>
      <c r="G33" s="3313">
        <v>26629</v>
      </c>
      <c r="H33" s="3313" t="s">
        <v>11068</v>
      </c>
      <c r="I33" s="3313"/>
    </row>
    <row r="34" spans="2:9" ht="20.100000000000001" customHeight="1">
      <c r="B34" s="3313" t="s">
        <v>11063</v>
      </c>
      <c r="C34" s="3314">
        <v>77</v>
      </c>
      <c r="D34" s="3313" t="s">
        <v>735</v>
      </c>
      <c r="E34" s="3313">
        <v>751</v>
      </c>
      <c r="F34" s="3313" t="s">
        <v>8553</v>
      </c>
      <c r="G34" s="3313">
        <v>26632</v>
      </c>
      <c r="H34" s="3313" t="s">
        <v>11068</v>
      </c>
      <c r="I34" s="3313"/>
    </row>
    <row r="35" spans="2:9" ht="20.100000000000001" customHeight="1">
      <c r="B35" s="3313" t="s">
        <v>11063</v>
      </c>
      <c r="C35" s="3314">
        <v>77</v>
      </c>
      <c r="D35" s="3313" t="s">
        <v>735</v>
      </c>
      <c r="E35" s="3313">
        <v>751</v>
      </c>
      <c r="F35" s="3313" t="s">
        <v>11030</v>
      </c>
      <c r="G35" s="3313">
        <v>26635</v>
      </c>
      <c r="H35" s="3313" t="s">
        <v>11068</v>
      </c>
      <c r="I35" s="3313"/>
    </row>
    <row r="36" spans="2:9" ht="20.100000000000001" customHeight="1">
      <c r="B36" s="3313" t="s">
        <v>11063</v>
      </c>
      <c r="C36" s="3314">
        <v>77</v>
      </c>
      <c r="D36" s="3313" t="s">
        <v>735</v>
      </c>
      <c r="E36" s="3313">
        <v>751</v>
      </c>
      <c r="F36" s="3313" t="s">
        <v>11032</v>
      </c>
      <c r="G36" s="3313">
        <v>26638</v>
      </c>
      <c r="H36" s="3313" t="s">
        <v>11068</v>
      </c>
      <c r="I36" s="3313"/>
    </row>
    <row r="37" spans="2:9" ht="20.100000000000001" customHeight="1">
      <c r="B37" s="3313" t="s">
        <v>11063</v>
      </c>
      <c r="C37" s="3314">
        <v>77</v>
      </c>
      <c r="D37" s="3313" t="s">
        <v>735</v>
      </c>
      <c r="E37" s="3313">
        <v>751</v>
      </c>
      <c r="F37" s="3313" t="s">
        <v>11028</v>
      </c>
      <c r="G37" s="3313">
        <v>26641</v>
      </c>
      <c r="H37" s="3313" t="s">
        <v>11068</v>
      </c>
      <c r="I37" s="3313"/>
    </row>
    <row r="38" spans="2:9" ht="20.100000000000001" customHeight="1">
      <c r="B38" s="3313" t="s">
        <v>11063</v>
      </c>
      <c r="C38" s="3314">
        <v>77</v>
      </c>
      <c r="D38" s="3313" t="s">
        <v>735</v>
      </c>
      <c r="E38" s="3313">
        <v>751</v>
      </c>
      <c r="F38" s="3313" t="s">
        <v>11029</v>
      </c>
      <c r="G38" s="3313">
        <v>26644</v>
      </c>
      <c r="H38" s="3313" t="s">
        <v>11068</v>
      </c>
      <c r="I38" s="3313"/>
    </row>
    <row r="39" spans="2:9" ht="20.100000000000001" customHeight="1">
      <c r="B39" s="3313" t="s">
        <v>11063</v>
      </c>
      <c r="C39" s="3314">
        <v>77</v>
      </c>
      <c r="D39" s="3313" t="s">
        <v>735</v>
      </c>
      <c r="E39" s="3313">
        <v>751</v>
      </c>
      <c r="F39" s="3313" t="s">
        <v>11027</v>
      </c>
      <c r="G39" s="3313">
        <v>26647</v>
      </c>
      <c r="H39" s="3313" t="s">
        <v>11068</v>
      </c>
      <c r="I39" s="3313"/>
    </row>
    <row r="40" spans="2:9" ht="20.100000000000001" customHeight="1">
      <c r="B40" s="3313" t="s">
        <v>11063</v>
      </c>
      <c r="C40" s="3314">
        <v>77</v>
      </c>
      <c r="D40" s="3313" t="s">
        <v>735</v>
      </c>
      <c r="E40" s="3313">
        <v>751</v>
      </c>
      <c r="F40" s="3313" t="s">
        <v>11033</v>
      </c>
      <c r="G40" s="3313">
        <v>26650</v>
      </c>
      <c r="H40" s="3313" t="s">
        <v>11068</v>
      </c>
      <c r="I40" s="3313"/>
    </row>
    <row r="41" spans="2:9" ht="20.100000000000001" customHeight="1">
      <c r="B41" s="3313" t="s">
        <v>11063</v>
      </c>
      <c r="C41" s="3314">
        <v>77</v>
      </c>
      <c r="D41" s="3313" t="s">
        <v>735</v>
      </c>
      <c r="E41" s="3313">
        <v>751</v>
      </c>
      <c r="F41" s="3313" t="s">
        <v>8554</v>
      </c>
      <c r="G41" s="3313">
        <v>26653</v>
      </c>
      <c r="H41" s="3313" t="s">
        <v>11068</v>
      </c>
      <c r="I41" s="3313"/>
    </row>
    <row r="42" spans="2:9" ht="20.100000000000001" customHeight="1">
      <c r="B42" s="3313" t="s">
        <v>11063</v>
      </c>
      <c r="C42" s="3314">
        <v>77</v>
      </c>
      <c r="D42" s="3313" t="s">
        <v>735</v>
      </c>
      <c r="E42" s="3313">
        <v>751</v>
      </c>
      <c r="F42" s="3313" t="s">
        <v>8555</v>
      </c>
      <c r="G42" s="3313">
        <v>26656</v>
      </c>
      <c r="H42" s="3313" t="s">
        <v>11068</v>
      </c>
      <c r="I42" s="3313"/>
    </row>
    <row r="43" spans="2:9" ht="20.100000000000001" customHeight="1">
      <c r="B43" s="3313" t="s">
        <v>11063</v>
      </c>
      <c r="C43" s="3313">
        <v>77</v>
      </c>
      <c r="D43" s="3313" t="s">
        <v>738</v>
      </c>
      <c r="E43" s="3313">
        <v>754</v>
      </c>
      <c r="F43" s="3313" t="s">
        <v>11052</v>
      </c>
      <c r="G43" s="3313">
        <v>26704</v>
      </c>
      <c r="H43" s="3313" t="s">
        <v>11081</v>
      </c>
      <c r="I43" s="3313"/>
    </row>
    <row r="44" spans="2:9" ht="20.100000000000001" customHeight="1">
      <c r="B44" s="3313" t="s">
        <v>11063</v>
      </c>
      <c r="C44" s="3313">
        <v>77</v>
      </c>
      <c r="D44" s="3313" t="s">
        <v>738</v>
      </c>
      <c r="E44" s="3313">
        <v>754</v>
      </c>
      <c r="F44" s="3313" t="s">
        <v>11053</v>
      </c>
      <c r="G44" s="3313">
        <v>26707</v>
      </c>
      <c r="H44" s="3313" t="s">
        <v>11068</v>
      </c>
      <c r="I44" s="3313"/>
    </row>
    <row r="45" spans="2:9" ht="20.100000000000001" customHeight="1">
      <c r="B45" s="3313" t="s">
        <v>11063</v>
      </c>
      <c r="C45" s="3313">
        <v>77</v>
      </c>
      <c r="D45" s="3313" t="s">
        <v>738</v>
      </c>
      <c r="E45" s="3313">
        <v>754</v>
      </c>
      <c r="F45" s="3313" t="s">
        <v>3185</v>
      </c>
      <c r="G45" s="3313">
        <v>26710</v>
      </c>
      <c r="H45" s="3313" t="s">
        <v>11068</v>
      </c>
      <c r="I45" s="3313"/>
    </row>
    <row r="46" spans="2:9" ht="20.100000000000001" customHeight="1">
      <c r="B46" s="3313" t="s">
        <v>11063</v>
      </c>
      <c r="C46" s="3313">
        <v>77</v>
      </c>
      <c r="D46" s="3313" t="s">
        <v>738</v>
      </c>
      <c r="E46" s="3313">
        <v>754</v>
      </c>
      <c r="F46" s="3313" t="s">
        <v>11050</v>
      </c>
      <c r="G46" s="3313">
        <v>26713</v>
      </c>
      <c r="H46" s="3313" t="s">
        <v>11068</v>
      </c>
      <c r="I46" s="3313"/>
    </row>
    <row r="47" spans="2:9" ht="20.100000000000001" customHeight="1">
      <c r="B47" s="3313" t="s">
        <v>11063</v>
      </c>
      <c r="C47" s="3313">
        <v>77</v>
      </c>
      <c r="D47" s="3313" t="s">
        <v>738</v>
      </c>
      <c r="E47" s="3313">
        <v>754</v>
      </c>
      <c r="F47" s="3313" t="s">
        <v>2890</v>
      </c>
      <c r="G47" s="3313">
        <v>26716</v>
      </c>
      <c r="H47" s="3313" t="s">
        <v>11068</v>
      </c>
      <c r="I47" s="3313"/>
    </row>
    <row r="48" spans="2:9" ht="20.100000000000001" customHeight="1">
      <c r="B48" s="3313" t="s">
        <v>11063</v>
      </c>
      <c r="C48" s="3313">
        <v>77</v>
      </c>
      <c r="D48" s="3313" t="s">
        <v>738</v>
      </c>
      <c r="E48" s="3313">
        <v>754</v>
      </c>
      <c r="F48" s="3313" t="s">
        <v>9850</v>
      </c>
      <c r="G48" s="3313">
        <v>26719</v>
      </c>
      <c r="H48" s="3313" t="s">
        <v>11068</v>
      </c>
      <c r="I48" s="3313"/>
    </row>
    <row r="49" spans="2:9" ht="20.100000000000001" customHeight="1">
      <c r="B49" s="3313" t="s">
        <v>11063</v>
      </c>
      <c r="C49" s="3313">
        <v>77</v>
      </c>
      <c r="D49" s="3313" t="s">
        <v>738</v>
      </c>
      <c r="E49" s="3313">
        <v>754</v>
      </c>
      <c r="F49" s="3313" t="s">
        <v>3186</v>
      </c>
      <c r="G49" s="3313">
        <v>26722</v>
      </c>
      <c r="H49" s="3313" t="s">
        <v>11068</v>
      </c>
      <c r="I49" s="3313"/>
    </row>
    <row r="50" spans="2:9" ht="20.100000000000001" customHeight="1">
      <c r="B50" s="3313" t="s">
        <v>11063</v>
      </c>
      <c r="C50" s="3313">
        <v>77</v>
      </c>
      <c r="D50" s="3313" t="s">
        <v>738</v>
      </c>
      <c r="E50" s="3313">
        <v>754</v>
      </c>
      <c r="F50" s="3313" t="s">
        <v>11051</v>
      </c>
      <c r="G50" s="3313">
        <v>26725</v>
      </c>
      <c r="H50" s="3313" t="s">
        <v>11068</v>
      </c>
      <c r="I50" s="3313"/>
    </row>
    <row r="51" spans="2:9" ht="20.100000000000001" customHeight="1">
      <c r="B51" s="3313" t="s">
        <v>11063</v>
      </c>
      <c r="C51" s="3313">
        <v>77</v>
      </c>
      <c r="D51" s="3313" t="s">
        <v>738</v>
      </c>
      <c r="E51" s="3313">
        <v>754</v>
      </c>
      <c r="F51" s="3313" t="s">
        <v>9853</v>
      </c>
      <c r="G51" s="3313">
        <v>26728</v>
      </c>
      <c r="H51" s="3313" t="s">
        <v>11068</v>
      </c>
      <c r="I51" s="3313"/>
    </row>
    <row r="52" spans="2:9" ht="20.100000000000001" customHeight="1">
      <c r="B52" s="3313" t="s">
        <v>11063</v>
      </c>
      <c r="C52" s="3313">
        <v>77</v>
      </c>
      <c r="D52" s="3313" t="s">
        <v>738</v>
      </c>
      <c r="E52" s="3313">
        <v>754</v>
      </c>
      <c r="F52" s="3313" t="s">
        <v>9848</v>
      </c>
      <c r="G52" s="3313">
        <v>26731</v>
      </c>
      <c r="H52" s="3313" t="s">
        <v>11068</v>
      </c>
      <c r="I52" s="3313"/>
    </row>
    <row r="53" spans="2:9" ht="20.100000000000001" customHeight="1">
      <c r="B53" s="3313" t="s">
        <v>11063</v>
      </c>
      <c r="C53" s="3314">
        <v>77</v>
      </c>
      <c r="D53" s="3313" t="s">
        <v>733</v>
      </c>
      <c r="E53" s="3313">
        <v>752</v>
      </c>
      <c r="F53" s="3313" t="s">
        <v>11082</v>
      </c>
      <c r="G53" s="3313">
        <v>26659</v>
      </c>
      <c r="H53" s="3313" t="s">
        <v>11081</v>
      </c>
      <c r="I53" s="3313"/>
    </row>
    <row r="54" spans="2:9" ht="20.100000000000001" customHeight="1">
      <c r="B54" s="3313" t="s">
        <v>11063</v>
      </c>
      <c r="C54" s="3314">
        <v>77</v>
      </c>
      <c r="D54" s="3313" t="s">
        <v>733</v>
      </c>
      <c r="E54" s="3313">
        <v>752</v>
      </c>
      <c r="F54" s="3313" t="s">
        <v>11055</v>
      </c>
      <c r="G54" s="3313">
        <v>26662</v>
      </c>
      <c r="H54" s="3313" t="s">
        <v>11081</v>
      </c>
      <c r="I54" s="3313"/>
    </row>
    <row r="55" spans="2:9" ht="20.100000000000001" customHeight="1">
      <c r="B55" s="3313" t="s">
        <v>11063</v>
      </c>
      <c r="C55" s="3314">
        <v>77</v>
      </c>
      <c r="D55" s="3313" t="s">
        <v>733</v>
      </c>
      <c r="E55" s="3313">
        <v>752</v>
      </c>
      <c r="F55" s="3313" t="s">
        <v>8540</v>
      </c>
      <c r="G55" s="3313">
        <v>26665</v>
      </c>
      <c r="H55" s="3313" t="s">
        <v>11068</v>
      </c>
      <c r="I55" s="3313"/>
    </row>
    <row r="56" spans="2:9" ht="20.100000000000001" customHeight="1">
      <c r="B56" s="3313" t="s">
        <v>11063</v>
      </c>
      <c r="C56" s="3314">
        <v>77</v>
      </c>
      <c r="D56" s="3313" t="s">
        <v>733</v>
      </c>
      <c r="E56" s="3313">
        <v>752</v>
      </c>
      <c r="F56" s="3313" t="s">
        <v>8541</v>
      </c>
      <c r="G56" s="3313">
        <v>26668</v>
      </c>
      <c r="H56" s="3313" t="s">
        <v>11068</v>
      </c>
      <c r="I56" s="3313"/>
    </row>
    <row r="57" spans="2:9" ht="20.100000000000001" customHeight="1">
      <c r="B57" s="3313" t="s">
        <v>11063</v>
      </c>
      <c r="C57" s="3314">
        <v>77</v>
      </c>
      <c r="D57" s="3313" t="s">
        <v>733</v>
      </c>
      <c r="E57" s="3313">
        <v>752</v>
      </c>
      <c r="F57" s="3313" t="s">
        <v>11083</v>
      </c>
      <c r="G57" s="3313">
        <v>26671</v>
      </c>
      <c r="H57" s="3313" t="s">
        <v>11068</v>
      </c>
      <c r="I57" s="3313"/>
    </row>
    <row r="58" spans="2:9" ht="20.100000000000001" customHeight="1">
      <c r="B58" s="3313" t="s">
        <v>11063</v>
      </c>
      <c r="C58" s="3314">
        <v>77</v>
      </c>
      <c r="D58" s="3313" t="s">
        <v>733</v>
      </c>
      <c r="E58" s="3313">
        <v>752</v>
      </c>
      <c r="F58" s="3313" t="s">
        <v>11084</v>
      </c>
      <c r="G58" s="3313">
        <v>26674</v>
      </c>
      <c r="H58" s="3313" t="s">
        <v>11068</v>
      </c>
      <c r="I58" s="3313"/>
    </row>
    <row r="59" spans="2:9" ht="20.100000000000001" customHeight="1">
      <c r="B59" s="3313" t="s">
        <v>11063</v>
      </c>
      <c r="C59" s="3314">
        <v>77</v>
      </c>
      <c r="D59" s="3313" t="s">
        <v>733</v>
      </c>
      <c r="E59" s="3313">
        <v>752</v>
      </c>
      <c r="F59" s="3313" t="s">
        <v>8542</v>
      </c>
      <c r="G59" s="3313">
        <v>26677</v>
      </c>
      <c r="H59" s="3313" t="s">
        <v>11068</v>
      </c>
      <c r="I59" s="3313"/>
    </row>
    <row r="60" spans="2:9" ht="20.100000000000001" customHeight="1">
      <c r="B60" s="3313" t="s">
        <v>11063</v>
      </c>
      <c r="C60" s="3313">
        <v>77</v>
      </c>
      <c r="D60" s="3313" t="s">
        <v>732</v>
      </c>
      <c r="E60" s="3313">
        <v>753</v>
      </c>
      <c r="F60" s="3313" t="s">
        <v>11085</v>
      </c>
      <c r="G60" s="3313">
        <v>26680</v>
      </c>
      <c r="H60" s="3313" t="s">
        <v>11081</v>
      </c>
      <c r="I60" s="3313"/>
    </row>
    <row r="61" spans="2:9" ht="20.100000000000001" customHeight="1">
      <c r="B61" s="3313" t="s">
        <v>11063</v>
      </c>
      <c r="C61" s="3313">
        <v>77</v>
      </c>
      <c r="D61" s="3313" t="s">
        <v>732</v>
      </c>
      <c r="E61" s="3313">
        <v>753</v>
      </c>
      <c r="F61" s="3313" t="s">
        <v>9161</v>
      </c>
      <c r="G61" s="3313">
        <v>26683</v>
      </c>
      <c r="H61" s="3313" t="s">
        <v>11068</v>
      </c>
      <c r="I61" s="3313"/>
    </row>
    <row r="62" spans="2:9" ht="20.100000000000001" customHeight="1">
      <c r="B62" s="3313" t="s">
        <v>11063</v>
      </c>
      <c r="C62" s="3313">
        <v>77</v>
      </c>
      <c r="D62" s="3313" t="s">
        <v>732</v>
      </c>
      <c r="E62" s="3313">
        <v>753</v>
      </c>
      <c r="F62" s="3313" t="s">
        <v>8547</v>
      </c>
      <c r="G62" s="3313">
        <v>26686</v>
      </c>
      <c r="H62" s="3313" t="s">
        <v>11068</v>
      </c>
      <c r="I62" s="3313"/>
    </row>
    <row r="63" spans="2:9" ht="20.100000000000001" customHeight="1">
      <c r="B63" s="3313" t="s">
        <v>11063</v>
      </c>
      <c r="C63" s="3313">
        <v>77</v>
      </c>
      <c r="D63" s="3313" t="s">
        <v>732</v>
      </c>
      <c r="E63" s="3313">
        <v>753</v>
      </c>
      <c r="F63" s="3313" t="s">
        <v>8546</v>
      </c>
      <c r="G63" s="3313">
        <v>26689</v>
      </c>
      <c r="H63" s="3313" t="s">
        <v>11068</v>
      </c>
      <c r="I63" s="3313"/>
    </row>
    <row r="64" spans="2:9" ht="20.100000000000001" customHeight="1">
      <c r="B64" s="3313" t="s">
        <v>11063</v>
      </c>
      <c r="C64" s="3313">
        <v>77</v>
      </c>
      <c r="D64" s="3313" t="s">
        <v>732</v>
      </c>
      <c r="E64" s="3313">
        <v>753</v>
      </c>
      <c r="F64" s="3313" t="s">
        <v>8545</v>
      </c>
      <c r="G64" s="3313">
        <v>26692</v>
      </c>
      <c r="H64" s="3313" t="s">
        <v>11081</v>
      </c>
      <c r="I64" s="3313"/>
    </row>
    <row r="65" spans="2:9" ht="20.100000000000001" customHeight="1">
      <c r="B65" s="3313" t="s">
        <v>11063</v>
      </c>
      <c r="C65" s="3313">
        <v>77</v>
      </c>
      <c r="D65" s="3313" t="s">
        <v>732</v>
      </c>
      <c r="E65" s="3313">
        <v>753</v>
      </c>
      <c r="F65" s="3313" t="s">
        <v>9160</v>
      </c>
      <c r="G65" s="3313">
        <v>26695</v>
      </c>
      <c r="H65" s="3313" t="s">
        <v>11068</v>
      </c>
      <c r="I65" s="3313"/>
    </row>
    <row r="66" spans="2:9" ht="20.100000000000001" customHeight="1">
      <c r="B66" s="3313" t="s">
        <v>11063</v>
      </c>
      <c r="C66" s="3313">
        <v>77</v>
      </c>
      <c r="D66" s="3313" t="s">
        <v>732</v>
      </c>
      <c r="E66" s="3313">
        <v>753</v>
      </c>
      <c r="F66" s="3313" t="s">
        <v>9158</v>
      </c>
      <c r="G66" s="3313">
        <v>26698</v>
      </c>
      <c r="H66" s="3313" t="s">
        <v>11068</v>
      </c>
      <c r="I66" s="3313"/>
    </row>
    <row r="67" spans="2:9" ht="20.100000000000001" customHeight="1">
      <c r="B67" s="3313" t="s">
        <v>11063</v>
      </c>
      <c r="C67" s="3313">
        <v>77</v>
      </c>
      <c r="D67" s="3313" t="s">
        <v>732</v>
      </c>
      <c r="E67" s="3313">
        <v>753</v>
      </c>
      <c r="F67" s="3313" t="s">
        <v>9159</v>
      </c>
      <c r="G67" s="3313">
        <v>26701</v>
      </c>
      <c r="H67" s="3313" t="s">
        <v>11068</v>
      </c>
      <c r="I67" s="3313"/>
    </row>
    <row r="68" spans="2:9" ht="20.100000000000001" customHeight="1">
      <c r="B68" s="3313" t="s">
        <v>11063</v>
      </c>
      <c r="C68" s="3314">
        <v>77</v>
      </c>
      <c r="D68" s="3313" t="s">
        <v>736</v>
      </c>
      <c r="E68" s="3313">
        <v>750</v>
      </c>
      <c r="F68" s="3313" t="s">
        <v>11035</v>
      </c>
      <c r="G68" s="3313">
        <v>26574</v>
      </c>
      <c r="H68" s="3313" t="s">
        <v>11068</v>
      </c>
      <c r="I68" s="3313" t="s">
        <v>11086</v>
      </c>
    </row>
    <row r="69" spans="2:9" ht="20.100000000000001" customHeight="1">
      <c r="B69" s="3313" t="s">
        <v>11063</v>
      </c>
      <c r="C69" s="3314">
        <v>77</v>
      </c>
      <c r="D69" s="3313" t="s">
        <v>736</v>
      </c>
      <c r="E69" s="3313">
        <v>750</v>
      </c>
      <c r="F69" s="3313" t="s">
        <v>11043</v>
      </c>
      <c r="G69" s="3313">
        <v>26575</v>
      </c>
      <c r="H69" s="3313" t="s">
        <v>11081</v>
      </c>
      <c r="I69" s="3313"/>
    </row>
    <row r="70" spans="2:9" ht="20.100000000000001" customHeight="1">
      <c r="B70" s="3313" t="s">
        <v>11063</v>
      </c>
      <c r="C70" s="3314">
        <v>77</v>
      </c>
      <c r="D70" s="3313" t="s">
        <v>736</v>
      </c>
      <c r="E70" s="3313">
        <v>750</v>
      </c>
      <c r="F70" s="3313" t="s">
        <v>11036</v>
      </c>
      <c r="G70" s="3313">
        <v>26578</v>
      </c>
      <c r="H70" s="3313" t="s">
        <v>11068</v>
      </c>
      <c r="I70" s="3313"/>
    </row>
    <row r="71" spans="2:9" ht="20.100000000000001" customHeight="1">
      <c r="B71" s="3313" t="s">
        <v>11063</v>
      </c>
      <c r="C71" s="3314">
        <v>77</v>
      </c>
      <c r="D71" s="3313" t="s">
        <v>736</v>
      </c>
      <c r="E71" s="3313">
        <v>750</v>
      </c>
      <c r="F71" s="3313" t="s">
        <v>11047</v>
      </c>
      <c r="G71" s="3313">
        <v>26581</v>
      </c>
      <c r="H71" s="3313" t="s">
        <v>11068</v>
      </c>
      <c r="I71" s="3313"/>
    </row>
    <row r="72" spans="2:9" ht="20.100000000000001" customHeight="1">
      <c r="B72" s="3313" t="s">
        <v>11063</v>
      </c>
      <c r="C72" s="3314">
        <v>77</v>
      </c>
      <c r="D72" s="3313" t="s">
        <v>736</v>
      </c>
      <c r="E72" s="3313">
        <v>750</v>
      </c>
      <c r="F72" s="3313" t="s">
        <v>11049</v>
      </c>
      <c r="G72" s="3313">
        <v>26584</v>
      </c>
      <c r="H72" s="3313" t="s">
        <v>11068</v>
      </c>
      <c r="I72" s="3313"/>
    </row>
    <row r="73" spans="2:9" ht="20.100000000000001" customHeight="1">
      <c r="B73" s="3313" t="s">
        <v>11063</v>
      </c>
      <c r="C73" s="3314">
        <v>77</v>
      </c>
      <c r="D73" s="3313" t="s">
        <v>736</v>
      </c>
      <c r="E73" s="3313">
        <v>750</v>
      </c>
      <c r="F73" s="3313" t="s">
        <v>11046</v>
      </c>
      <c r="G73" s="3313">
        <v>26587</v>
      </c>
      <c r="H73" s="3313" t="s">
        <v>11068</v>
      </c>
      <c r="I73" s="3313"/>
    </row>
    <row r="74" spans="2:9" ht="20.100000000000001" customHeight="1">
      <c r="B74" s="3313" t="s">
        <v>11063</v>
      </c>
      <c r="C74" s="3314">
        <v>77</v>
      </c>
      <c r="D74" s="3313" t="s">
        <v>736</v>
      </c>
      <c r="E74" s="3313">
        <v>750</v>
      </c>
      <c r="F74" s="3313" t="s">
        <v>11037</v>
      </c>
      <c r="G74" s="3313">
        <v>26590</v>
      </c>
      <c r="H74" s="3313" t="s">
        <v>11068</v>
      </c>
      <c r="I74" s="3313"/>
    </row>
    <row r="75" spans="2:9" ht="20.100000000000001" customHeight="1">
      <c r="B75" s="3313" t="s">
        <v>11063</v>
      </c>
      <c r="C75" s="3314">
        <v>77</v>
      </c>
      <c r="D75" s="3313" t="s">
        <v>736</v>
      </c>
      <c r="E75" s="3313">
        <v>750</v>
      </c>
      <c r="F75" s="3313" t="s">
        <v>11038</v>
      </c>
      <c r="G75" s="3313">
        <v>26593</v>
      </c>
      <c r="H75" s="3313" t="s">
        <v>11068</v>
      </c>
      <c r="I75" s="3313"/>
    </row>
    <row r="76" spans="2:9" ht="20.100000000000001" customHeight="1">
      <c r="B76" s="3313" t="s">
        <v>11063</v>
      </c>
      <c r="C76" s="3314">
        <v>77</v>
      </c>
      <c r="D76" s="3313" t="s">
        <v>736</v>
      </c>
      <c r="E76" s="3313">
        <v>750</v>
      </c>
      <c r="F76" s="3313" t="s">
        <v>9843</v>
      </c>
      <c r="G76" s="3313">
        <v>26596</v>
      </c>
      <c r="H76" s="3313" t="s">
        <v>11068</v>
      </c>
      <c r="I76" s="3313"/>
    </row>
    <row r="77" spans="2:9" ht="20.100000000000001" customHeight="1">
      <c r="B77" s="3313" t="s">
        <v>11063</v>
      </c>
      <c r="C77" s="3314">
        <v>77</v>
      </c>
      <c r="D77" s="3313" t="s">
        <v>736</v>
      </c>
      <c r="E77" s="3313">
        <v>750</v>
      </c>
      <c r="F77" s="3313" t="s">
        <v>11039</v>
      </c>
      <c r="G77" s="3313">
        <v>26599</v>
      </c>
      <c r="H77" s="3313" t="s">
        <v>11068</v>
      </c>
      <c r="I77" s="3313"/>
    </row>
    <row r="78" spans="2:9" ht="20.100000000000001" customHeight="1">
      <c r="B78" s="3313" t="s">
        <v>11063</v>
      </c>
      <c r="C78" s="3314">
        <v>77</v>
      </c>
      <c r="D78" s="3313" t="s">
        <v>736</v>
      </c>
      <c r="E78" s="3313">
        <v>750</v>
      </c>
      <c r="F78" s="3313" t="s">
        <v>11042</v>
      </c>
      <c r="G78" s="3313">
        <v>26602</v>
      </c>
      <c r="H78" s="3313" t="s">
        <v>11068</v>
      </c>
      <c r="I78" s="3313"/>
    </row>
    <row r="79" spans="2:9" ht="20.100000000000001" customHeight="1">
      <c r="B79" s="3313" t="s">
        <v>11063</v>
      </c>
      <c r="C79" s="3314">
        <v>77</v>
      </c>
      <c r="D79" s="3313" t="s">
        <v>736</v>
      </c>
      <c r="E79" s="3313">
        <v>750</v>
      </c>
      <c r="F79" s="3313" t="s">
        <v>11045</v>
      </c>
      <c r="G79" s="3313">
        <v>26605</v>
      </c>
      <c r="H79" s="3313" t="s">
        <v>11068</v>
      </c>
      <c r="I79" s="3313"/>
    </row>
    <row r="80" spans="2:9" ht="20.100000000000001" customHeight="1">
      <c r="B80" s="3313" t="s">
        <v>11063</v>
      </c>
      <c r="C80" s="3314">
        <v>77</v>
      </c>
      <c r="D80" s="3313" t="s">
        <v>736</v>
      </c>
      <c r="E80" s="3313">
        <v>750</v>
      </c>
      <c r="F80" s="3313" t="s">
        <v>11041</v>
      </c>
      <c r="G80" s="3313">
        <v>26608</v>
      </c>
      <c r="H80" s="3313" t="s">
        <v>11068</v>
      </c>
      <c r="I80" s="3313"/>
    </row>
    <row r="81" spans="2:9" ht="20.100000000000001" customHeight="1">
      <c r="B81" s="3313" t="s">
        <v>11063</v>
      </c>
      <c r="C81" s="3314">
        <v>77</v>
      </c>
      <c r="D81" s="3313" t="s">
        <v>736</v>
      </c>
      <c r="E81" s="3313">
        <v>750</v>
      </c>
      <c r="F81" s="3313" t="s">
        <v>11048</v>
      </c>
      <c r="G81" s="3313">
        <v>26611</v>
      </c>
      <c r="H81" s="3313" t="s">
        <v>11068</v>
      </c>
      <c r="I81" s="3313"/>
    </row>
    <row r="82" spans="2:9" ht="20.100000000000001" customHeight="1">
      <c r="B82" s="3313" t="s">
        <v>11063</v>
      </c>
      <c r="C82" s="3314">
        <v>77</v>
      </c>
      <c r="D82" s="3313" t="s">
        <v>736</v>
      </c>
      <c r="E82" s="3313">
        <v>750</v>
      </c>
      <c r="F82" s="3313" t="s">
        <v>11040</v>
      </c>
      <c r="G82" s="3313">
        <v>26614</v>
      </c>
      <c r="H82" s="3313" t="s">
        <v>11068</v>
      </c>
      <c r="I82" s="3313"/>
    </row>
    <row r="83" spans="2:9" ht="20.100000000000001" customHeight="1">
      <c r="B83" s="3313" t="s">
        <v>11063</v>
      </c>
      <c r="C83" s="3314">
        <v>77</v>
      </c>
      <c r="D83" s="3313" t="s">
        <v>736</v>
      </c>
      <c r="E83" s="3313">
        <v>750</v>
      </c>
      <c r="F83" s="3313" t="s">
        <v>11044</v>
      </c>
      <c r="G83" s="3313">
        <v>26617</v>
      </c>
      <c r="H83" s="3313" t="s">
        <v>11068</v>
      </c>
      <c r="I83" s="331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70"/>
  <sheetViews>
    <sheetView topLeftCell="A4" zoomScale="55" zoomScaleNormal="55" workbookViewId="0">
      <pane xSplit="2" ySplit="9" topLeftCell="C1009" activePane="bottomRight" state="frozen"/>
      <selection activeCell="A4" sqref="A4"/>
      <selection pane="topRight" activeCell="C4" sqref="C4"/>
      <selection pane="bottomLeft" activeCell="A13" sqref="A13"/>
      <selection pane="bottomRight" activeCell="K1133" sqref="K1133:K1149"/>
    </sheetView>
  </sheetViews>
  <sheetFormatPr defaultColWidth="9.140625" defaultRowHeight="12.75"/>
  <cols>
    <col min="1" max="1" width="8.28515625" style="1161" customWidth="1"/>
    <col min="2" max="2" width="34.28515625" style="1161" customWidth="1"/>
    <col min="3" max="3" width="15.7109375" style="1161" bestFit="1" customWidth="1"/>
    <col min="4" max="4" width="13.42578125" style="1161" bestFit="1" customWidth="1"/>
    <col min="5" max="5" width="21.28515625" style="1161" bestFit="1" customWidth="1"/>
    <col min="6" max="6" width="15.85546875" style="1161" bestFit="1" customWidth="1"/>
    <col min="7" max="7" width="21.140625" style="1161" bestFit="1" customWidth="1"/>
    <col min="8" max="8" width="16.28515625" style="1161" bestFit="1" customWidth="1"/>
    <col min="9" max="9" width="17.85546875" style="1161" bestFit="1" customWidth="1"/>
    <col min="10" max="10" width="13.42578125" style="1161" bestFit="1" customWidth="1"/>
    <col min="11" max="11" width="60.28515625" style="1161" customWidth="1"/>
    <col min="12" max="12" width="19.28515625" style="1161" bestFit="1" customWidth="1"/>
    <col min="13" max="252" width="9.140625" style="1161"/>
    <col min="253" max="253" width="6.140625" style="1161" customWidth="1"/>
    <col min="254" max="254" width="19.42578125" style="1161" customWidth="1"/>
    <col min="255" max="255" width="17.42578125" style="1161" customWidth="1"/>
    <col min="256" max="256" width="11" style="1161" customWidth="1"/>
    <col min="257" max="257" width="6.42578125" style="1161" customWidth="1"/>
    <col min="258" max="258" width="7.28515625" style="1161" customWidth="1"/>
    <col min="259" max="259" width="11.85546875" style="1161" customWidth="1"/>
    <col min="260" max="260" width="7.28515625" style="1161" customWidth="1"/>
    <col min="261" max="261" width="0" style="1161" hidden="1" customWidth="1"/>
    <col min="262" max="263" width="7.140625" style="1161" customWidth="1"/>
    <col min="264" max="264" width="32.85546875" style="1161" customWidth="1"/>
    <col min="265" max="265" width="9" style="1161" customWidth="1"/>
    <col min="266" max="508" width="9.140625" style="1161"/>
    <col min="509" max="509" width="6.140625" style="1161" customWidth="1"/>
    <col min="510" max="510" width="19.42578125" style="1161" customWidth="1"/>
    <col min="511" max="511" width="17.42578125" style="1161" customWidth="1"/>
    <col min="512" max="512" width="11" style="1161" customWidth="1"/>
    <col min="513" max="513" width="6.42578125" style="1161" customWidth="1"/>
    <col min="514" max="514" width="7.28515625" style="1161" customWidth="1"/>
    <col min="515" max="515" width="11.85546875" style="1161" customWidth="1"/>
    <col min="516" max="516" width="7.28515625" style="1161" customWidth="1"/>
    <col min="517" max="517" width="0" style="1161" hidden="1" customWidth="1"/>
    <col min="518" max="519" width="7.140625" style="1161" customWidth="1"/>
    <col min="520" max="520" width="32.85546875" style="1161" customWidth="1"/>
    <col min="521" max="521" width="9" style="1161" customWidth="1"/>
    <col min="522" max="764" width="9.140625" style="1161"/>
    <col min="765" max="765" width="6.140625" style="1161" customWidth="1"/>
    <col min="766" max="766" width="19.42578125" style="1161" customWidth="1"/>
    <col min="767" max="767" width="17.42578125" style="1161" customWidth="1"/>
    <col min="768" max="768" width="11" style="1161" customWidth="1"/>
    <col min="769" max="769" width="6.42578125" style="1161" customWidth="1"/>
    <col min="770" max="770" width="7.28515625" style="1161" customWidth="1"/>
    <col min="771" max="771" width="11.85546875" style="1161" customWidth="1"/>
    <col min="772" max="772" width="7.28515625" style="1161" customWidth="1"/>
    <col min="773" max="773" width="0" style="1161" hidden="1" customWidth="1"/>
    <col min="774" max="775" width="7.140625" style="1161" customWidth="1"/>
    <col min="776" max="776" width="32.85546875" style="1161" customWidth="1"/>
    <col min="777" max="777" width="9" style="1161" customWidth="1"/>
    <col min="778" max="1020" width="9.140625" style="1161"/>
    <col min="1021" max="1021" width="6.140625" style="1161" customWidth="1"/>
    <col min="1022" max="1022" width="19.42578125" style="1161" customWidth="1"/>
    <col min="1023" max="1023" width="17.42578125" style="1161" customWidth="1"/>
    <col min="1024" max="1024" width="11" style="1161" customWidth="1"/>
    <col min="1025" max="1025" width="6.42578125" style="1161" customWidth="1"/>
    <col min="1026" max="1026" width="7.28515625" style="1161" customWidth="1"/>
    <col min="1027" max="1027" width="11.85546875" style="1161" customWidth="1"/>
    <col min="1028" max="1028" width="7.28515625" style="1161" customWidth="1"/>
    <col min="1029" max="1029" width="0" style="1161" hidden="1" customWidth="1"/>
    <col min="1030" max="1031" width="7.140625" style="1161" customWidth="1"/>
    <col min="1032" max="1032" width="32.85546875" style="1161" customWidth="1"/>
    <col min="1033" max="1033" width="9" style="1161" customWidth="1"/>
    <col min="1034" max="1276" width="9.140625" style="1161"/>
    <col min="1277" max="1277" width="6.140625" style="1161" customWidth="1"/>
    <col min="1278" max="1278" width="19.42578125" style="1161" customWidth="1"/>
    <col min="1279" max="1279" width="17.42578125" style="1161" customWidth="1"/>
    <col min="1280" max="1280" width="11" style="1161" customWidth="1"/>
    <col min="1281" max="1281" width="6.42578125" style="1161" customWidth="1"/>
    <col min="1282" max="1282" width="7.28515625" style="1161" customWidth="1"/>
    <col min="1283" max="1283" width="11.85546875" style="1161" customWidth="1"/>
    <col min="1284" max="1284" width="7.28515625" style="1161" customWidth="1"/>
    <col min="1285" max="1285" width="0" style="1161" hidden="1" customWidth="1"/>
    <col min="1286" max="1287" width="7.140625" style="1161" customWidth="1"/>
    <col min="1288" max="1288" width="32.85546875" style="1161" customWidth="1"/>
    <col min="1289" max="1289" width="9" style="1161" customWidth="1"/>
    <col min="1290" max="1532" width="9.140625" style="1161"/>
    <col min="1533" max="1533" width="6.140625" style="1161" customWidth="1"/>
    <col min="1534" max="1534" width="19.42578125" style="1161" customWidth="1"/>
    <col min="1535" max="1535" width="17.42578125" style="1161" customWidth="1"/>
    <col min="1536" max="1536" width="11" style="1161" customWidth="1"/>
    <col min="1537" max="1537" width="6.42578125" style="1161" customWidth="1"/>
    <col min="1538" max="1538" width="7.28515625" style="1161" customWidth="1"/>
    <col min="1539" max="1539" width="11.85546875" style="1161" customWidth="1"/>
    <col min="1540" max="1540" width="7.28515625" style="1161" customWidth="1"/>
    <col min="1541" max="1541" width="0" style="1161" hidden="1" customWidth="1"/>
    <col min="1542" max="1543" width="7.140625" style="1161" customWidth="1"/>
    <col min="1544" max="1544" width="32.85546875" style="1161" customWidth="1"/>
    <col min="1545" max="1545" width="9" style="1161" customWidth="1"/>
    <col min="1546" max="1788" width="9.140625" style="1161"/>
    <col min="1789" max="1789" width="6.140625" style="1161" customWidth="1"/>
    <col min="1790" max="1790" width="19.42578125" style="1161" customWidth="1"/>
    <col min="1791" max="1791" width="17.42578125" style="1161" customWidth="1"/>
    <col min="1792" max="1792" width="11" style="1161" customWidth="1"/>
    <col min="1793" max="1793" width="6.42578125" style="1161" customWidth="1"/>
    <col min="1794" max="1794" width="7.28515625" style="1161" customWidth="1"/>
    <col min="1795" max="1795" width="11.85546875" style="1161" customWidth="1"/>
    <col min="1796" max="1796" width="7.28515625" style="1161" customWidth="1"/>
    <col min="1797" max="1797" width="0" style="1161" hidden="1" customWidth="1"/>
    <col min="1798" max="1799" width="7.140625" style="1161" customWidth="1"/>
    <col min="1800" max="1800" width="32.85546875" style="1161" customWidth="1"/>
    <col min="1801" max="1801" width="9" style="1161" customWidth="1"/>
    <col min="1802" max="2044" width="9.140625" style="1161"/>
    <col min="2045" max="2045" width="6.140625" style="1161" customWidth="1"/>
    <col min="2046" max="2046" width="19.42578125" style="1161" customWidth="1"/>
    <col min="2047" max="2047" width="17.42578125" style="1161" customWidth="1"/>
    <col min="2048" max="2048" width="11" style="1161" customWidth="1"/>
    <col min="2049" max="2049" width="6.42578125" style="1161" customWidth="1"/>
    <col min="2050" max="2050" width="7.28515625" style="1161" customWidth="1"/>
    <col min="2051" max="2051" width="11.85546875" style="1161" customWidth="1"/>
    <col min="2052" max="2052" width="7.28515625" style="1161" customWidth="1"/>
    <col min="2053" max="2053" width="0" style="1161" hidden="1" customWidth="1"/>
    <col min="2054" max="2055" width="7.140625" style="1161" customWidth="1"/>
    <col min="2056" max="2056" width="32.85546875" style="1161" customWidth="1"/>
    <col min="2057" max="2057" width="9" style="1161" customWidth="1"/>
    <col min="2058" max="2300" width="9.140625" style="1161"/>
    <col min="2301" max="2301" width="6.140625" style="1161" customWidth="1"/>
    <col min="2302" max="2302" width="19.42578125" style="1161" customWidth="1"/>
    <col min="2303" max="2303" width="17.42578125" style="1161" customWidth="1"/>
    <col min="2304" max="2304" width="11" style="1161" customWidth="1"/>
    <col min="2305" max="2305" width="6.42578125" style="1161" customWidth="1"/>
    <col min="2306" max="2306" width="7.28515625" style="1161" customWidth="1"/>
    <col min="2307" max="2307" width="11.85546875" style="1161" customWidth="1"/>
    <col min="2308" max="2308" width="7.28515625" style="1161" customWidth="1"/>
    <col min="2309" max="2309" width="0" style="1161" hidden="1" customWidth="1"/>
    <col min="2310" max="2311" width="7.140625" style="1161" customWidth="1"/>
    <col min="2312" max="2312" width="32.85546875" style="1161" customWidth="1"/>
    <col min="2313" max="2313" width="9" style="1161" customWidth="1"/>
    <col min="2314" max="2556" width="9.140625" style="1161"/>
    <col min="2557" max="2557" width="6.140625" style="1161" customWidth="1"/>
    <col min="2558" max="2558" width="19.42578125" style="1161" customWidth="1"/>
    <col min="2559" max="2559" width="17.42578125" style="1161" customWidth="1"/>
    <col min="2560" max="2560" width="11" style="1161" customWidth="1"/>
    <col min="2561" max="2561" width="6.42578125" style="1161" customWidth="1"/>
    <col min="2562" max="2562" width="7.28515625" style="1161" customWidth="1"/>
    <col min="2563" max="2563" width="11.85546875" style="1161" customWidth="1"/>
    <col min="2564" max="2564" width="7.28515625" style="1161" customWidth="1"/>
    <col min="2565" max="2565" width="0" style="1161" hidden="1" customWidth="1"/>
    <col min="2566" max="2567" width="7.140625" style="1161" customWidth="1"/>
    <col min="2568" max="2568" width="32.85546875" style="1161" customWidth="1"/>
    <col min="2569" max="2569" width="9" style="1161" customWidth="1"/>
    <col min="2570" max="2812" width="9.140625" style="1161"/>
    <col min="2813" max="2813" width="6.140625" style="1161" customWidth="1"/>
    <col min="2814" max="2814" width="19.42578125" style="1161" customWidth="1"/>
    <col min="2815" max="2815" width="17.42578125" style="1161" customWidth="1"/>
    <col min="2816" max="2816" width="11" style="1161" customWidth="1"/>
    <col min="2817" max="2817" width="6.42578125" style="1161" customWidth="1"/>
    <col min="2818" max="2818" width="7.28515625" style="1161" customWidth="1"/>
    <col min="2819" max="2819" width="11.85546875" style="1161" customWidth="1"/>
    <col min="2820" max="2820" width="7.28515625" style="1161" customWidth="1"/>
    <col min="2821" max="2821" width="0" style="1161" hidden="1" customWidth="1"/>
    <col min="2822" max="2823" width="7.140625" style="1161" customWidth="1"/>
    <col min="2824" max="2824" width="32.85546875" style="1161" customWidth="1"/>
    <col min="2825" max="2825" width="9" style="1161" customWidth="1"/>
    <col min="2826" max="3068" width="9.140625" style="1161"/>
    <col min="3069" max="3069" width="6.140625" style="1161" customWidth="1"/>
    <col min="3070" max="3070" width="19.42578125" style="1161" customWidth="1"/>
    <col min="3071" max="3071" width="17.42578125" style="1161" customWidth="1"/>
    <col min="3072" max="3072" width="11" style="1161" customWidth="1"/>
    <col min="3073" max="3073" width="6.42578125" style="1161" customWidth="1"/>
    <col min="3074" max="3074" width="7.28515625" style="1161" customWidth="1"/>
    <col min="3075" max="3075" width="11.85546875" style="1161" customWidth="1"/>
    <col min="3076" max="3076" width="7.28515625" style="1161" customWidth="1"/>
    <col min="3077" max="3077" width="0" style="1161" hidden="1" customWidth="1"/>
    <col min="3078" max="3079" width="7.140625" style="1161" customWidth="1"/>
    <col min="3080" max="3080" width="32.85546875" style="1161" customWidth="1"/>
    <col min="3081" max="3081" width="9" style="1161" customWidth="1"/>
    <col min="3082" max="3324" width="9.140625" style="1161"/>
    <col min="3325" max="3325" width="6.140625" style="1161" customWidth="1"/>
    <col min="3326" max="3326" width="19.42578125" style="1161" customWidth="1"/>
    <col min="3327" max="3327" width="17.42578125" style="1161" customWidth="1"/>
    <col min="3328" max="3328" width="11" style="1161" customWidth="1"/>
    <col min="3329" max="3329" width="6.42578125" style="1161" customWidth="1"/>
    <col min="3330" max="3330" width="7.28515625" style="1161" customWidth="1"/>
    <col min="3331" max="3331" width="11.85546875" style="1161" customWidth="1"/>
    <col min="3332" max="3332" width="7.28515625" style="1161" customWidth="1"/>
    <col min="3333" max="3333" width="0" style="1161" hidden="1" customWidth="1"/>
    <col min="3334" max="3335" width="7.140625" style="1161" customWidth="1"/>
    <col min="3336" max="3336" width="32.85546875" style="1161" customWidth="1"/>
    <col min="3337" max="3337" width="9" style="1161" customWidth="1"/>
    <col min="3338" max="3580" width="9.140625" style="1161"/>
    <col min="3581" max="3581" width="6.140625" style="1161" customWidth="1"/>
    <col min="3582" max="3582" width="19.42578125" style="1161" customWidth="1"/>
    <col min="3583" max="3583" width="17.42578125" style="1161" customWidth="1"/>
    <col min="3584" max="3584" width="11" style="1161" customWidth="1"/>
    <col min="3585" max="3585" width="6.42578125" style="1161" customWidth="1"/>
    <col min="3586" max="3586" width="7.28515625" style="1161" customWidth="1"/>
    <col min="3587" max="3587" width="11.85546875" style="1161" customWidth="1"/>
    <col min="3588" max="3588" width="7.28515625" style="1161" customWidth="1"/>
    <col min="3589" max="3589" width="0" style="1161" hidden="1" customWidth="1"/>
    <col min="3590" max="3591" width="7.140625" style="1161" customWidth="1"/>
    <col min="3592" max="3592" width="32.85546875" style="1161" customWidth="1"/>
    <col min="3593" max="3593" width="9" style="1161" customWidth="1"/>
    <col min="3594" max="3836" width="9.140625" style="1161"/>
    <col min="3837" max="3837" width="6.140625" style="1161" customWidth="1"/>
    <col min="3838" max="3838" width="19.42578125" style="1161" customWidth="1"/>
    <col min="3839" max="3839" width="17.42578125" style="1161" customWidth="1"/>
    <col min="3840" max="3840" width="11" style="1161" customWidth="1"/>
    <col min="3841" max="3841" width="6.42578125" style="1161" customWidth="1"/>
    <col min="3842" max="3842" width="7.28515625" style="1161" customWidth="1"/>
    <col min="3843" max="3843" width="11.85546875" style="1161" customWidth="1"/>
    <col min="3844" max="3844" width="7.28515625" style="1161" customWidth="1"/>
    <col min="3845" max="3845" width="0" style="1161" hidden="1" customWidth="1"/>
    <col min="3846" max="3847" width="7.140625" style="1161" customWidth="1"/>
    <col min="3848" max="3848" width="32.85546875" style="1161" customWidth="1"/>
    <col min="3849" max="3849" width="9" style="1161" customWidth="1"/>
    <col min="3850" max="4092" width="9.140625" style="1161"/>
    <col min="4093" max="4093" width="6.140625" style="1161" customWidth="1"/>
    <col min="4094" max="4094" width="19.42578125" style="1161" customWidth="1"/>
    <col min="4095" max="4095" width="17.42578125" style="1161" customWidth="1"/>
    <col min="4096" max="4096" width="11" style="1161" customWidth="1"/>
    <col min="4097" max="4097" width="6.42578125" style="1161" customWidth="1"/>
    <col min="4098" max="4098" width="7.28515625" style="1161" customWidth="1"/>
    <col min="4099" max="4099" width="11.85546875" style="1161" customWidth="1"/>
    <col min="4100" max="4100" width="7.28515625" style="1161" customWidth="1"/>
    <col min="4101" max="4101" width="0" style="1161" hidden="1" customWidth="1"/>
    <col min="4102" max="4103" width="7.140625" style="1161" customWidth="1"/>
    <col min="4104" max="4104" width="32.85546875" style="1161" customWidth="1"/>
    <col min="4105" max="4105" width="9" style="1161" customWidth="1"/>
    <col min="4106" max="4348" width="9.140625" style="1161"/>
    <col min="4349" max="4349" width="6.140625" style="1161" customWidth="1"/>
    <col min="4350" max="4350" width="19.42578125" style="1161" customWidth="1"/>
    <col min="4351" max="4351" width="17.42578125" style="1161" customWidth="1"/>
    <col min="4352" max="4352" width="11" style="1161" customWidth="1"/>
    <col min="4353" max="4353" width="6.42578125" style="1161" customWidth="1"/>
    <col min="4354" max="4354" width="7.28515625" style="1161" customWidth="1"/>
    <col min="4355" max="4355" width="11.85546875" style="1161" customWidth="1"/>
    <col min="4356" max="4356" width="7.28515625" style="1161" customWidth="1"/>
    <col min="4357" max="4357" width="0" style="1161" hidden="1" customWidth="1"/>
    <col min="4358" max="4359" width="7.140625" style="1161" customWidth="1"/>
    <col min="4360" max="4360" width="32.85546875" style="1161" customWidth="1"/>
    <col min="4361" max="4361" width="9" style="1161" customWidth="1"/>
    <col min="4362" max="4604" width="9.140625" style="1161"/>
    <col min="4605" max="4605" width="6.140625" style="1161" customWidth="1"/>
    <col min="4606" max="4606" width="19.42578125" style="1161" customWidth="1"/>
    <col min="4607" max="4607" width="17.42578125" style="1161" customWidth="1"/>
    <col min="4608" max="4608" width="11" style="1161" customWidth="1"/>
    <col min="4609" max="4609" width="6.42578125" style="1161" customWidth="1"/>
    <col min="4610" max="4610" width="7.28515625" style="1161" customWidth="1"/>
    <col min="4611" max="4611" width="11.85546875" style="1161" customWidth="1"/>
    <col min="4612" max="4612" width="7.28515625" style="1161" customWidth="1"/>
    <col min="4613" max="4613" width="0" style="1161" hidden="1" customWidth="1"/>
    <col min="4614" max="4615" width="7.140625" style="1161" customWidth="1"/>
    <col min="4616" max="4616" width="32.85546875" style="1161" customWidth="1"/>
    <col min="4617" max="4617" width="9" style="1161" customWidth="1"/>
    <col min="4618" max="4860" width="9.140625" style="1161"/>
    <col min="4861" max="4861" width="6.140625" style="1161" customWidth="1"/>
    <col min="4862" max="4862" width="19.42578125" style="1161" customWidth="1"/>
    <col min="4863" max="4863" width="17.42578125" style="1161" customWidth="1"/>
    <col min="4864" max="4864" width="11" style="1161" customWidth="1"/>
    <col min="4865" max="4865" width="6.42578125" style="1161" customWidth="1"/>
    <col min="4866" max="4866" width="7.28515625" style="1161" customWidth="1"/>
    <col min="4867" max="4867" width="11.85546875" style="1161" customWidth="1"/>
    <col min="4868" max="4868" width="7.28515625" style="1161" customWidth="1"/>
    <col min="4869" max="4869" width="0" style="1161" hidden="1" customWidth="1"/>
    <col min="4870" max="4871" width="7.140625" style="1161" customWidth="1"/>
    <col min="4872" max="4872" width="32.85546875" style="1161" customWidth="1"/>
    <col min="4873" max="4873" width="9" style="1161" customWidth="1"/>
    <col min="4874" max="5116" width="9.140625" style="1161"/>
    <col min="5117" max="5117" width="6.140625" style="1161" customWidth="1"/>
    <col min="5118" max="5118" width="19.42578125" style="1161" customWidth="1"/>
    <col min="5119" max="5119" width="17.42578125" style="1161" customWidth="1"/>
    <col min="5120" max="5120" width="11" style="1161" customWidth="1"/>
    <col min="5121" max="5121" width="6.42578125" style="1161" customWidth="1"/>
    <col min="5122" max="5122" width="7.28515625" style="1161" customWidth="1"/>
    <col min="5123" max="5123" width="11.85546875" style="1161" customWidth="1"/>
    <col min="5124" max="5124" width="7.28515625" style="1161" customWidth="1"/>
    <col min="5125" max="5125" width="0" style="1161" hidden="1" customWidth="1"/>
    <col min="5126" max="5127" width="7.140625" style="1161" customWidth="1"/>
    <col min="5128" max="5128" width="32.85546875" style="1161" customWidth="1"/>
    <col min="5129" max="5129" width="9" style="1161" customWidth="1"/>
    <col min="5130" max="5372" width="9.140625" style="1161"/>
    <col min="5373" max="5373" width="6.140625" style="1161" customWidth="1"/>
    <col min="5374" max="5374" width="19.42578125" style="1161" customWidth="1"/>
    <col min="5375" max="5375" width="17.42578125" style="1161" customWidth="1"/>
    <col min="5376" max="5376" width="11" style="1161" customWidth="1"/>
    <col min="5377" max="5377" width="6.42578125" style="1161" customWidth="1"/>
    <col min="5378" max="5378" width="7.28515625" style="1161" customWidth="1"/>
    <col min="5379" max="5379" width="11.85546875" style="1161" customWidth="1"/>
    <col min="5380" max="5380" width="7.28515625" style="1161" customWidth="1"/>
    <col min="5381" max="5381" width="0" style="1161" hidden="1" customWidth="1"/>
    <col min="5382" max="5383" width="7.140625" style="1161" customWidth="1"/>
    <col min="5384" max="5384" width="32.85546875" style="1161" customWidth="1"/>
    <col min="5385" max="5385" width="9" style="1161" customWidth="1"/>
    <col min="5386" max="5628" width="9.140625" style="1161"/>
    <col min="5629" max="5629" width="6.140625" style="1161" customWidth="1"/>
    <col min="5630" max="5630" width="19.42578125" style="1161" customWidth="1"/>
    <col min="5631" max="5631" width="17.42578125" style="1161" customWidth="1"/>
    <col min="5632" max="5632" width="11" style="1161" customWidth="1"/>
    <col min="5633" max="5633" width="6.42578125" style="1161" customWidth="1"/>
    <col min="5634" max="5634" width="7.28515625" style="1161" customWidth="1"/>
    <col min="5635" max="5635" width="11.85546875" style="1161" customWidth="1"/>
    <col min="5636" max="5636" width="7.28515625" style="1161" customWidth="1"/>
    <col min="5637" max="5637" width="0" style="1161" hidden="1" customWidth="1"/>
    <col min="5638" max="5639" width="7.140625" style="1161" customWidth="1"/>
    <col min="5640" max="5640" width="32.85546875" style="1161" customWidth="1"/>
    <col min="5641" max="5641" width="9" style="1161" customWidth="1"/>
    <col min="5642" max="5884" width="9.140625" style="1161"/>
    <col min="5885" max="5885" width="6.140625" style="1161" customWidth="1"/>
    <col min="5886" max="5886" width="19.42578125" style="1161" customWidth="1"/>
    <col min="5887" max="5887" width="17.42578125" style="1161" customWidth="1"/>
    <col min="5888" max="5888" width="11" style="1161" customWidth="1"/>
    <col min="5889" max="5889" width="6.42578125" style="1161" customWidth="1"/>
    <col min="5890" max="5890" width="7.28515625" style="1161" customWidth="1"/>
    <col min="5891" max="5891" width="11.85546875" style="1161" customWidth="1"/>
    <col min="5892" max="5892" width="7.28515625" style="1161" customWidth="1"/>
    <col min="5893" max="5893" width="0" style="1161" hidden="1" customWidth="1"/>
    <col min="5894" max="5895" width="7.140625" style="1161" customWidth="1"/>
    <col min="5896" max="5896" width="32.85546875" style="1161" customWidth="1"/>
    <col min="5897" max="5897" width="9" style="1161" customWidth="1"/>
    <col min="5898" max="6140" width="9.140625" style="1161"/>
    <col min="6141" max="6141" width="6.140625" style="1161" customWidth="1"/>
    <col min="6142" max="6142" width="19.42578125" style="1161" customWidth="1"/>
    <col min="6143" max="6143" width="17.42578125" style="1161" customWidth="1"/>
    <col min="6144" max="6144" width="11" style="1161" customWidth="1"/>
    <col min="6145" max="6145" width="6.42578125" style="1161" customWidth="1"/>
    <col min="6146" max="6146" width="7.28515625" style="1161" customWidth="1"/>
    <col min="6147" max="6147" width="11.85546875" style="1161" customWidth="1"/>
    <col min="6148" max="6148" width="7.28515625" style="1161" customWidth="1"/>
    <col min="6149" max="6149" width="0" style="1161" hidden="1" customWidth="1"/>
    <col min="6150" max="6151" width="7.140625" style="1161" customWidth="1"/>
    <col min="6152" max="6152" width="32.85546875" style="1161" customWidth="1"/>
    <col min="6153" max="6153" width="9" style="1161" customWidth="1"/>
    <col min="6154" max="6396" width="9.140625" style="1161"/>
    <col min="6397" max="6397" width="6.140625" style="1161" customWidth="1"/>
    <col min="6398" max="6398" width="19.42578125" style="1161" customWidth="1"/>
    <col min="6399" max="6399" width="17.42578125" style="1161" customWidth="1"/>
    <col min="6400" max="6400" width="11" style="1161" customWidth="1"/>
    <col min="6401" max="6401" width="6.42578125" style="1161" customWidth="1"/>
    <col min="6402" max="6402" width="7.28515625" style="1161" customWidth="1"/>
    <col min="6403" max="6403" width="11.85546875" style="1161" customWidth="1"/>
    <col min="6404" max="6404" width="7.28515625" style="1161" customWidth="1"/>
    <col min="6405" max="6405" width="0" style="1161" hidden="1" customWidth="1"/>
    <col min="6406" max="6407" width="7.140625" style="1161" customWidth="1"/>
    <col min="6408" max="6408" width="32.85546875" style="1161" customWidth="1"/>
    <col min="6409" max="6409" width="9" style="1161" customWidth="1"/>
    <col min="6410" max="6652" width="9.140625" style="1161"/>
    <col min="6653" max="6653" width="6.140625" style="1161" customWidth="1"/>
    <col min="6654" max="6654" width="19.42578125" style="1161" customWidth="1"/>
    <col min="6655" max="6655" width="17.42578125" style="1161" customWidth="1"/>
    <col min="6656" max="6656" width="11" style="1161" customWidth="1"/>
    <col min="6657" max="6657" width="6.42578125" style="1161" customWidth="1"/>
    <col min="6658" max="6658" width="7.28515625" style="1161" customWidth="1"/>
    <col min="6659" max="6659" width="11.85546875" style="1161" customWidth="1"/>
    <col min="6660" max="6660" width="7.28515625" style="1161" customWidth="1"/>
    <col min="6661" max="6661" width="0" style="1161" hidden="1" customWidth="1"/>
    <col min="6662" max="6663" width="7.140625" style="1161" customWidth="1"/>
    <col min="6664" max="6664" width="32.85546875" style="1161" customWidth="1"/>
    <col min="6665" max="6665" width="9" style="1161" customWidth="1"/>
    <col min="6666" max="6908" width="9.140625" style="1161"/>
    <col min="6909" max="6909" width="6.140625" style="1161" customWidth="1"/>
    <col min="6910" max="6910" width="19.42578125" style="1161" customWidth="1"/>
    <col min="6911" max="6911" width="17.42578125" style="1161" customWidth="1"/>
    <col min="6912" max="6912" width="11" style="1161" customWidth="1"/>
    <col min="6913" max="6913" width="6.42578125" style="1161" customWidth="1"/>
    <col min="6914" max="6914" width="7.28515625" style="1161" customWidth="1"/>
    <col min="6915" max="6915" width="11.85546875" style="1161" customWidth="1"/>
    <col min="6916" max="6916" width="7.28515625" style="1161" customWidth="1"/>
    <col min="6917" max="6917" width="0" style="1161" hidden="1" customWidth="1"/>
    <col min="6918" max="6919" width="7.140625" style="1161" customWidth="1"/>
    <col min="6920" max="6920" width="32.85546875" style="1161" customWidth="1"/>
    <col min="6921" max="6921" width="9" style="1161" customWidth="1"/>
    <col min="6922" max="7164" width="9.140625" style="1161"/>
    <col min="7165" max="7165" width="6.140625" style="1161" customWidth="1"/>
    <col min="7166" max="7166" width="19.42578125" style="1161" customWidth="1"/>
    <col min="7167" max="7167" width="17.42578125" style="1161" customWidth="1"/>
    <col min="7168" max="7168" width="11" style="1161" customWidth="1"/>
    <col min="7169" max="7169" width="6.42578125" style="1161" customWidth="1"/>
    <col min="7170" max="7170" width="7.28515625" style="1161" customWidth="1"/>
    <col min="7171" max="7171" width="11.85546875" style="1161" customWidth="1"/>
    <col min="7172" max="7172" width="7.28515625" style="1161" customWidth="1"/>
    <col min="7173" max="7173" width="0" style="1161" hidden="1" customWidth="1"/>
    <col min="7174" max="7175" width="7.140625" style="1161" customWidth="1"/>
    <col min="7176" max="7176" width="32.85546875" style="1161" customWidth="1"/>
    <col min="7177" max="7177" width="9" style="1161" customWidth="1"/>
    <col min="7178" max="7420" width="9.140625" style="1161"/>
    <col min="7421" max="7421" width="6.140625" style="1161" customWidth="1"/>
    <col min="7422" max="7422" width="19.42578125" style="1161" customWidth="1"/>
    <col min="7423" max="7423" width="17.42578125" style="1161" customWidth="1"/>
    <col min="7424" max="7424" width="11" style="1161" customWidth="1"/>
    <col min="7425" max="7425" width="6.42578125" style="1161" customWidth="1"/>
    <col min="7426" max="7426" width="7.28515625" style="1161" customWidth="1"/>
    <col min="7427" max="7427" width="11.85546875" style="1161" customWidth="1"/>
    <col min="7428" max="7428" width="7.28515625" style="1161" customWidth="1"/>
    <col min="7429" max="7429" width="0" style="1161" hidden="1" customWidth="1"/>
    <col min="7430" max="7431" width="7.140625" style="1161" customWidth="1"/>
    <col min="7432" max="7432" width="32.85546875" style="1161" customWidth="1"/>
    <col min="7433" max="7433" width="9" style="1161" customWidth="1"/>
    <col min="7434" max="7676" width="9.140625" style="1161"/>
    <col min="7677" max="7677" width="6.140625" style="1161" customWidth="1"/>
    <col min="7678" max="7678" width="19.42578125" style="1161" customWidth="1"/>
    <col min="7679" max="7679" width="17.42578125" style="1161" customWidth="1"/>
    <col min="7680" max="7680" width="11" style="1161" customWidth="1"/>
    <col min="7681" max="7681" width="6.42578125" style="1161" customWidth="1"/>
    <col min="7682" max="7682" width="7.28515625" style="1161" customWidth="1"/>
    <col min="7683" max="7683" width="11.85546875" style="1161" customWidth="1"/>
    <col min="7684" max="7684" width="7.28515625" style="1161" customWidth="1"/>
    <col min="7685" max="7685" width="0" style="1161" hidden="1" customWidth="1"/>
    <col min="7686" max="7687" width="7.140625" style="1161" customWidth="1"/>
    <col min="7688" max="7688" width="32.85546875" style="1161" customWidth="1"/>
    <col min="7689" max="7689" width="9" style="1161" customWidth="1"/>
    <col min="7690" max="7932" width="9.140625" style="1161"/>
    <col min="7933" max="7933" width="6.140625" style="1161" customWidth="1"/>
    <col min="7934" max="7934" width="19.42578125" style="1161" customWidth="1"/>
    <col min="7935" max="7935" width="17.42578125" style="1161" customWidth="1"/>
    <col min="7936" max="7936" width="11" style="1161" customWidth="1"/>
    <col min="7937" max="7937" width="6.42578125" style="1161" customWidth="1"/>
    <col min="7938" max="7938" width="7.28515625" style="1161" customWidth="1"/>
    <col min="7939" max="7939" width="11.85546875" style="1161" customWidth="1"/>
    <col min="7940" max="7940" width="7.28515625" style="1161" customWidth="1"/>
    <col min="7941" max="7941" width="0" style="1161" hidden="1" customWidth="1"/>
    <col min="7942" max="7943" width="7.140625" style="1161" customWidth="1"/>
    <col min="7944" max="7944" width="32.85546875" style="1161" customWidth="1"/>
    <col min="7945" max="7945" width="9" style="1161" customWidth="1"/>
    <col min="7946" max="8188" width="9.140625" style="1161"/>
    <col min="8189" max="8189" width="6.140625" style="1161" customWidth="1"/>
    <col min="8190" max="8190" width="19.42578125" style="1161" customWidth="1"/>
    <col min="8191" max="8191" width="17.42578125" style="1161" customWidth="1"/>
    <col min="8192" max="8192" width="11" style="1161" customWidth="1"/>
    <col min="8193" max="8193" width="6.42578125" style="1161" customWidth="1"/>
    <col min="8194" max="8194" width="7.28515625" style="1161" customWidth="1"/>
    <col min="8195" max="8195" width="11.85546875" style="1161" customWidth="1"/>
    <col min="8196" max="8196" width="7.28515625" style="1161" customWidth="1"/>
    <col min="8197" max="8197" width="0" style="1161" hidden="1" customWidth="1"/>
    <col min="8198" max="8199" width="7.140625" style="1161" customWidth="1"/>
    <col min="8200" max="8200" width="32.85546875" style="1161" customWidth="1"/>
    <col min="8201" max="8201" width="9" style="1161" customWidth="1"/>
    <col min="8202" max="8444" width="9.140625" style="1161"/>
    <col min="8445" max="8445" width="6.140625" style="1161" customWidth="1"/>
    <col min="8446" max="8446" width="19.42578125" style="1161" customWidth="1"/>
    <col min="8447" max="8447" width="17.42578125" style="1161" customWidth="1"/>
    <col min="8448" max="8448" width="11" style="1161" customWidth="1"/>
    <col min="8449" max="8449" width="6.42578125" style="1161" customWidth="1"/>
    <col min="8450" max="8450" width="7.28515625" style="1161" customWidth="1"/>
    <col min="8451" max="8451" width="11.85546875" style="1161" customWidth="1"/>
    <col min="8452" max="8452" width="7.28515625" style="1161" customWidth="1"/>
    <col min="8453" max="8453" width="0" style="1161" hidden="1" customWidth="1"/>
    <col min="8454" max="8455" width="7.140625" style="1161" customWidth="1"/>
    <col min="8456" max="8456" width="32.85546875" style="1161" customWidth="1"/>
    <col min="8457" max="8457" width="9" style="1161" customWidth="1"/>
    <col min="8458" max="8700" width="9.140625" style="1161"/>
    <col min="8701" max="8701" width="6.140625" style="1161" customWidth="1"/>
    <col min="8702" max="8702" width="19.42578125" style="1161" customWidth="1"/>
    <col min="8703" max="8703" width="17.42578125" style="1161" customWidth="1"/>
    <col min="8704" max="8704" width="11" style="1161" customWidth="1"/>
    <col min="8705" max="8705" width="6.42578125" style="1161" customWidth="1"/>
    <col min="8706" max="8706" width="7.28515625" style="1161" customWidth="1"/>
    <col min="8707" max="8707" width="11.85546875" style="1161" customWidth="1"/>
    <col min="8708" max="8708" width="7.28515625" style="1161" customWidth="1"/>
    <col min="8709" max="8709" width="0" style="1161" hidden="1" customWidth="1"/>
    <col min="8710" max="8711" width="7.140625" style="1161" customWidth="1"/>
    <col min="8712" max="8712" width="32.85546875" style="1161" customWidth="1"/>
    <col min="8713" max="8713" width="9" style="1161" customWidth="1"/>
    <col min="8714" max="8956" width="9.140625" style="1161"/>
    <col min="8957" max="8957" width="6.140625" style="1161" customWidth="1"/>
    <col min="8958" max="8958" width="19.42578125" style="1161" customWidth="1"/>
    <col min="8959" max="8959" width="17.42578125" style="1161" customWidth="1"/>
    <col min="8960" max="8960" width="11" style="1161" customWidth="1"/>
    <col min="8961" max="8961" width="6.42578125" style="1161" customWidth="1"/>
    <col min="8962" max="8962" width="7.28515625" style="1161" customWidth="1"/>
    <col min="8963" max="8963" width="11.85546875" style="1161" customWidth="1"/>
    <col min="8964" max="8964" width="7.28515625" style="1161" customWidth="1"/>
    <col min="8965" max="8965" width="0" style="1161" hidden="1" customWidth="1"/>
    <col min="8966" max="8967" width="7.140625" style="1161" customWidth="1"/>
    <col min="8968" max="8968" width="32.85546875" style="1161" customWidth="1"/>
    <col min="8969" max="8969" width="9" style="1161" customWidth="1"/>
    <col min="8970" max="9212" width="9.140625" style="1161"/>
    <col min="9213" max="9213" width="6.140625" style="1161" customWidth="1"/>
    <col min="9214" max="9214" width="19.42578125" style="1161" customWidth="1"/>
    <col min="9215" max="9215" width="17.42578125" style="1161" customWidth="1"/>
    <col min="9216" max="9216" width="11" style="1161" customWidth="1"/>
    <col min="9217" max="9217" width="6.42578125" style="1161" customWidth="1"/>
    <col min="9218" max="9218" width="7.28515625" style="1161" customWidth="1"/>
    <col min="9219" max="9219" width="11.85546875" style="1161" customWidth="1"/>
    <col min="9220" max="9220" width="7.28515625" style="1161" customWidth="1"/>
    <col min="9221" max="9221" width="0" style="1161" hidden="1" customWidth="1"/>
    <col min="9222" max="9223" width="7.140625" style="1161" customWidth="1"/>
    <col min="9224" max="9224" width="32.85546875" style="1161" customWidth="1"/>
    <col min="9225" max="9225" width="9" style="1161" customWidth="1"/>
    <col min="9226" max="9468" width="9.140625" style="1161"/>
    <col min="9469" max="9469" width="6.140625" style="1161" customWidth="1"/>
    <col min="9470" max="9470" width="19.42578125" style="1161" customWidth="1"/>
    <col min="9471" max="9471" width="17.42578125" style="1161" customWidth="1"/>
    <col min="9472" max="9472" width="11" style="1161" customWidth="1"/>
    <col min="9473" max="9473" width="6.42578125" style="1161" customWidth="1"/>
    <col min="9474" max="9474" width="7.28515625" style="1161" customWidth="1"/>
    <col min="9475" max="9475" width="11.85546875" style="1161" customWidth="1"/>
    <col min="9476" max="9476" width="7.28515625" style="1161" customWidth="1"/>
    <col min="9477" max="9477" width="0" style="1161" hidden="1" customWidth="1"/>
    <col min="9478" max="9479" width="7.140625" style="1161" customWidth="1"/>
    <col min="9480" max="9480" width="32.85546875" style="1161" customWidth="1"/>
    <col min="9481" max="9481" width="9" style="1161" customWidth="1"/>
    <col min="9482" max="9724" width="9.140625" style="1161"/>
    <col min="9725" max="9725" width="6.140625" style="1161" customWidth="1"/>
    <col min="9726" max="9726" width="19.42578125" style="1161" customWidth="1"/>
    <col min="9727" max="9727" width="17.42578125" style="1161" customWidth="1"/>
    <col min="9728" max="9728" width="11" style="1161" customWidth="1"/>
    <col min="9729" max="9729" width="6.42578125" style="1161" customWidth="1"/>
    <col min="9730" max="9730" width="7.28515625" style="1161" customWidth="1"/>
    <col min="9731" max="9731" width="11.85546875" style="1161" customWidth="1"/>
    <col min="9732" max="9732" width="7.28515625" style="1161" customWidth="1"/>
    <col min="9733" max="9733" width="0" style="1161" hidden="1" customWidth="1"/>
    <col min="9734" max="9735" width="7.140625" style="1161" customWidth="1"/>
    <col min="9736" max="9736" width="32.85546875" style="1161" customWidth="1"/>
    <col min="9737" max="9737" width="9" style="1161" customWidth="1"/>
    <col min="9738" max="9980" width="9.140625" style="1161"/>
    <col min="9981" max="9981" width="6.140625" style="1161" customWidth="1"/>
    <col min="9982" max="9982" width="19.42578125" style="1161" customWidth="1"/>
    <col min="9983" max="9983" width="17.42578125" style="1161" customWidth="1"/>
    <col min="9984" max="9984" width="11" style="1161" customWidth="1"/>
    <col min="9985" max="9985" width="6.42578125" style="1161" customWidth="1"/>
    <col min="9986" max="9986" width="7.28515625" style="1161" customWidth="1"/>
    <col min="9987" max="9987" width="11.85546875" style="1161" customWidth="1"/>
    <col min="9988" max="9988" width="7.28515625" style="1161" customWidth="1"/>
    <col min="9989" max="9989" width="0" style="1161" hidden="1" customWidth="1"/>
    <col min="9990" max="9991" width="7.140625" style="1161" customWidth="1"/>
    <col min="9992" max="9992" width="32.85546875" style="1161" customWidth="1"/>
    <col min="9993" max="9993" width="9" style="1161" customWidth="1"/>
    <col min="9994" max="10236" width="9.140625" style="1161"/>
    <col min="10237" max="10237" width="6.140625" style="1161" customWidth="1"/>
    <col min="10238" max="10238" width="19.42578125" style="1161" customWidth="1"/>
    <col min="10239" max="10239" width="17.42578125" style="1161" customWidth="1"/>
    <col min="10240" max="10240" width="11" style="1161" customWidth="1"/>
    <col min="10241" max="10241" width="6.42578125" style="1161" customWidth="1"/>
    <col min="10242" max="10242" width="7.28515625" style="1161" customWidth="1"/>
    <col min="10243" max="10243" width="11.85546875" style="1161" customWidth="1"/>
    <col min="10244" max="10244" width="7.28515625" style="1161" customWidth="1"/>
    <col min="10245" max="10245" width="0" style="1161" hidden="1" customWidth="1"/>
    <col min="10246" max="10247" width="7.140625" style="1161" customWidth="1"/>
    <col min="10248" max="10248" width="32.85546875" style="1161" customWidth="1"/>
    <col min="10249" max="10249" width="9" style="1161" customWidth="1"/>
    <col min="10250" max="10492" width="9.140625" style="1161"/>
    <col min="10493" max="10493" width="6.140625" style="1161" customWidth="1"/>
    <col min="10494" max="10494" width="19.42578125" style="1161" customWidth="1"/>
    <col min="10495" max="10495" width="17.42578125" style="1161" customWidth="1"/>
    <col min="10496" max="10496" width="11" style="1161" customWidth="1"/>
    <col min="10497" max="10497" width="6.42578125" style="1161" customWidth="1"/>
    <col min="10498" max="10498" width="7.28515625" style="1161" customWidth="1"/>
    <col min="10499" max="10499" width="11.85546875" style="1161" customWidth="1"/>
    <col min="10500" max="10500" width="7.28515625" style="1161" customWidth="1"/>
    <col min="10501" max="10501" width="0" style="1161" hidden="1" customWidth="1"/>
    <col min="10502" max="10503" width="7.140625" style="1161" customWidth="1"/>
    <col min="10504" max="10504" width="32.85546875" style="1161" customWidth="1"/>
    <col min="10505" max="10505" width="9" style="1161" customWidth="1"/>
    <col min="10506" max="10748" width="9.140625" style="1161"/>
    <col min="10749" max="10749" width="6.140625" style="1161" customWidth="1"/>
    <col min="10750" max="10750" width="19.42578125" style="1161" customWidth="1"/>
    <col min="10751" max="10751" width="17.42578125" style="1161" customWidth="1"/>
    <col min="10752" max="10752" width="11" style="1161" customWidth="1"/>
    <col min="10753" max="10753" width="6.42578125" style="1161" customWidth="1"/>
    <col min="10754" max="10754" width="7.28515625" style="1161" customWidth="1"/>
    <col min="10755" max="10755" width="11.85546875" style="1161" customWidth="1"/>
    <col min="10756" max="10756" width="7.28515625" style="1161" customWidth="1"/>
    <col min="10757" max="10757" width="0" style="1161" hidden="1" customWidth="1"/>
    <col min="10758" max="10759" width="7.140625" style="1161" customWidth="1"/>
    <col min="10760" max="10760" width="32.85546875" style="1161" customWidth="1"/>
    <col min="10761" max="10761" width="9" style="1161" customWidth="1"/>
    <col min="10762" max="11004" width="9.140625" style="1161"/>
    <col min="11005" max="11005" width="6.140625" style="1161" customWidth="1"/>
    <col min="11006" max="11006" width="19.42578125" style="1161" customWidth="1"/>
    <col min="11007" max="11007" width="17.42578125" style="1161" customWidth="1"/>
    <col min="11008" max="11008" width="11" style="1161" customWidth="1"/>
    <col min="11009" max="11009" width="6.42578125" style="1161" customWidth="1"/>
    <col min="11010" max="11010" width="7.28515625" style="1161" customWidth="1"/>
    <col min="11011" max="11011" width="11.85546875" style="1161" customWidth="1"/>
    <col min="11012" max="11012" width="7.28515625" style="1161" customWidth="1"/>
    <col min="11013" max="11013" width="0" style="1161" hidden="1" customWidth="1"/>
    <col min="11014" max="11015" width="7.140625" style="1161" customWidth="1"/>
    <col min="11016" max="11016" width="32.85546875" style="1161" customWidth="1"/>
    <col min="11017" max="11017" width="9" style="1161" customWidth="1"/>
    <col min="11018" max="11260" width="9.140625" style="1161"/>
    <col min="11261" max="11261" width="6.140625" style="1161" customWidth="1"/>
    <col min="11262" max="11262" width="19.42578125" style="1161" customWidth="1"/>
    <col min="11263" max="11263" width="17.42578125" style="1161" customWidth="1"/>
    <col min="11264" max="11264" width="11" style="1161" customWidth="1"/>
    <col min="11265" max="11265" width="6.42578125" style="1161" customWidth="1"/>
    <col min="11266" max="11266" width="7.28515625" style="1161" customWidth="1"/>
    <col min="11267" max="11267" width="11.85546875" style="1161" customWidth="1"/>
    <col min="11268" max="11268" width="7.28515625" style="1161" customWidth="1"/>
    <col min="11269" max="11269" width="0" style="1161" hidden="1" customWidth="1"/>
    <col min="11270" max="11271" width="7.140625" style="1161" customWidth="1"/>
    <col min="11272" max="11272" width="32.85546875" style="1161" customWidth="1"/>
    <col min="11273" max="11273" width="9" style="1161" customWidth="1"/>
    <col min="11274" max="11516" width="9.140625" style="1161"/>
    <col min="11517" max="11517" width="6.140625" style="1161" customWidth="1"/>
    <col min="11518" max="11518" width="19.42578125" style="1161" customWidth="1"/>
    <col min="11519" max="11519" width="17.42578125" style="1161" customWidth="1"/>
    <col min="11520" max="11520" width="11" style="1161" customWidth="1"/>
    <col min="11521" max="11521" width="6.42578125" style="1161" customWidth="1"/>
    <col min="11522" max="11522" width="7.28515625" style="1161" customWidth="1"/>
    <col min="11523" max="11523" width="11.85546875" style="1161" customWidth="1"/>
    <col min="11524" max="11524" width="7.28515625" style="1161" customWidth="1"/>
    <col min="11525" max="11525" width="0" style="1161" hidden="1" customWidth="1"/>
    <col min="11526" max="11527" width="7.140625" style="1161" customWidth="1"/>
    <col min="11528" max="11528" width="32.85546875" style="1161" customWidth="1"/>
    <col min="11529" max="11529" width="9" style="1161" customWidth="1"/>
    <col min="11530" max="11772" width="9.140625" style="1161"/>
    <col min="11773" max="11773" width="6.140625" style="1161" customWidth="1"/>
    <col min="11774" max="11774" width="19.42578125" style="1161" customWidth="1"/>
    <col min="11775" max="11775" width="17.42578125" style="1161" customWidth="1"/>
    <col min="11776" max="11776" width="11" style="1161" customWidth="1"/>
    <col min="11777" max="11777" width="6.42578125" style="1161" customWidth="1"/>
    <col min="11778" max="11778" width="7.28515625" style="1161" customWidth="1"/>
    <col min="11779" max="11779" width="11.85546875" style="1161" customWidth="1"/>
    <col min="11780" max="11780" width="7.28515625" style="1161" customWidth="1"/>
    <col min="11781" max="11781" width="0" style="1161" hidden="1" customWidth="1"/>
    <col min="11782" max="11783" width="7.140625" style="1161" customWidth="1"/>
    <col min="11784" max="11784" width="32.85546875" style="1161" customWidth="1"/>
    <col min="11785" max="11785" width="9" style="1161" customWidth="1"/>
    <col min="11786" max="12028" width="9.140625" style="1161"/>
    <col min="12029" max="12029" width="6.140625" style="1161" customWidth="1"/>
    <col min="12030" max="12030" width="19.42578125" style="1161" customWidth="1"/>
    <col min="12031" max="12031" width="17.42578125" style="1161" customWidth="1"/>
    <col min="12032" max="12032" width="11" style="1161" customWidth="1"/>
    <col min="12033" max="12033" width="6.42578125" style="1161" customWidth="1"/>
    <col min="12034" max="12034" width="7.28515625" style="1161" customWidth="1"/>
    <col min="12035" max="12035" width="11.85546875" style="1161" customWidth="1"/>
    <col min="12036" max="12036" width="7.28515625" style="1161" customWidth="1"/>
    <col min="12037" max="12037" width="0" style="1161" hidden="1" customWidth="1"/>
    <col min="12038" max="12039" width="7.140625" style="1161" customWidth="1"/>
    <col min="12040" max="12040" width="32.85546875" style="1161" customWidth="1"/>
    <col min="12041" max="12041" width="9" style="1161" customWidth="1"/>
    <col min="12042" max="12284" width="9.140625" style="1161"/>
    <col min="12285" max="12285" width="6.140625" style="1161" customWidth="1"/>
    <col min="12286" max="12286" width="19.42578125" style="1161" customWidth="1"/>
    <col min="12287" max="12287" width="17.42578125" style="1161" customWidth="1"/>
    <col min="12288" max="12288" width="11" style="1161" customWidth="1"/>
    <col min="12289" max="12289" width="6.42578125" style="1161" customWidth="1"/>
    <col min="12290" max="12290" width="7.28515625" style="1161" customWidth="1"/>
    <col min="12291" max="12291" width="11.85546875" style="1161" customWidth="1"/>
    <col min="12292" max="12292" width="7.28515625" style="1161" customWidth="1"/>
    <col min="12293" max="12293" width="0" style="1161" hidden="1" customWidth="1"/>
    <col min="12294" max="12295" width="7.140625" style="1161" customWidth="1"/>
    <col min="12296" max="12296" width="32.85546875" style="1161" customWidth="1"/>
    <col min="12297" max="12297" width="9" style="1161" customWidth="1"/>
    <col min="12298" max="12540" width="9.140625" style="1161"/>
    <col min="12541" max="12541" width="6.140625" style="1161" customWidth="1"/>
    <col min="12542" max="12542" width="19.42578125" style="1161" customWidth="1"/>
    <col min="12543" max="12543" width="17.42578125" style="1161" customWidth="1"/>
    <col min="12544" max="12544" width="11" style="1161" customWidth="1"/>
    <col min="12545" max="12545" width="6.42578125" style="1161" customWidth="1"/>
    <col min="12546" max="12546" width="7.28515625" style="1161" customWidth="1"/>
    <col min="12547" max="12547" width="11.85546875" style="1161" customWidth="1"/>
    <col min="12548" max="12548" width="7.28515625" style="1161" customWidth="1"/>
    <col min="12549" max="12549" width="0" style="1161" hidden="1" customWidth="1"/>
    <col min="12550" max="12551" width="7.140625" style="1161" customWidth="1"/>
    <col min="12552" max="12552" width="32.85546875" style="1161" customWidth="1"/>
    <col min="12553" max="12553" width="9" style="1161" customWidth="1"/>
    <col min="12554" max="12796" width="9.140625" style="1161"/>
    <col min="12797" max="12797" width="6.140625" style="1161" customWidth="1"/>
    <col min="12798" max="12798" width="19.42578125" style="1161" customWidth="1"/>
    <col min="12799" max="12799" width="17.42578125" style="1161" customWidth="1"/>
    <col min="12800" max="12800" width="11" style="1161" customWidth="1"/>
    <col min="12801" max="12801" width="6.42578125" style="1161" customWidth="1"/>
    <col min="12802" max="12802" width="7.28515625" style="1161" customWidth="1"/>
    <col min="12803" max="12803" width="11.85546875" style="1161" customWidth="1"/>
    <col min="12804" max="12804" width="7.28515625" style="1161" customWidth="1"/>
    <col min="12805" max="12805" width="0" style="1161" hidden="1" customWidth="1"/>
    <col min="12806" max="12807" width="7.140625" style="1161" customWidth="1"/>
    <col min="12808" max="12808" width="32.85546875" style="1161" customWidth="1"/>
    <col min="12809" max="12809" width="9" style="1161" customWidth="1"/>
    <col min="12810" max="13052" width="9.140625" style="1161"/>
    <col min="13053" max="13053" width="6.140625" style="1161" customWidth="1"/>
    <col min="13054" max="13054" width="19.42578125" style="1161" customWidth="1"/>
    <col min="13055" max="13055" width="17.42578125" style="1161" customWidth="1"/>
    <col min="13056" max="13056" width="11" style="1161" customWidth="1"/>
    <col min="13057" max="13057" width="6.42578125" style="1161" customWidth="1"/>
    <col min="13058" max="13058" width="7.28515625" style="1161" customWidth="1"/>
    <col min="13059" max="13059" width="11.85546875" style="1161" customWidth="1"/>
    <col min="13060" max="13060" width="7.28515625" style="1161" customWidth="1"/>
    <col min="13061" max="13061" width="0" style="1161" hidden="1" customWidth="1"/>
    <col min="13062" max="13063" width="7.140625" style="1161" customWidth="1"/>
    <col min="13064" max="13064" width="32.85546875" style="1161" customWidth="1"/>
    <col min="13065" max="13065" width="9" style="1161" customWidth="1"/>
    <col min="13066" max="13308" width="9.140625" style="1161"/>
    <col min="13309" max="13309" width="6.140625" style="1161" customWidth="1"/>
    <col min="13310" max="13310" width="19.42578125" style="1161" customWidth="1"/>
    <col min="13311" max="13311" width="17.42578125" style="1161" customWidth="1"/>
    <col min="13312" max="13312" width="11" style="1161" customWidth="1"/>
    <col min="13313" max="13313" width="6.42578125" style="1161" customWidth="1"/>
    <col min="13314" max="13314" width="7.28515625" style="1161" customWidth="1"/>
    <col min="13315" max="13315" width="11.85546875" style="1161" customWidth="1"/>
    <col min="13316" max="13316" width="7.28515625" style="1161" customWidth="1"/>
    <col min="13317" max="13317" width="0" style="1161" hidden="1" customWidth="1"/>
    <col min="13318" max="13319" width="7.140625" style="1161" customWidth="1"/>
    <col min="13320" max="13320" width="32.85546875" style="1161" customWidth="1"/>
    <col min="13321" max="13321" width="9" style="1161" customWidth="1"/>
    <col min="13322" max="13564" width="9.140625" style="1161"/>
    <col min="13565" max="13565" width="6.140625" style="1161" customWidth="1"/>
    <col min="13566" max="13566" width="19.42578125" style="1161" customWidth="1"/>
    <col min="13567" max="13567" width="17.42578125" style="1161" customWidth="1"/>
    <col min="13568" max="13568" width="11" style="1161" customWidth="1"/>
    <col min="13569" max="13569" width="6.42578125" style="1161" customWidth="1"/>
    <col min="13570" max="13570" width="7.28515625" style="1161" customWidth="1"/>
    <col min="13571" max="13571" width="11.85546875" style="1161" customWidth="1"/>
    <col min="13572" max="13572" width="7.28515625" style="1161" customWidth="1"/>
    <col min="13573" max="13573" width="0" style="1161" hidden="1" customWidth="1"/>
    <col min="13574" max="13575" width="7.140625" style="1161" customWidth="1"/>
    <col min="13576" max="13576" width="32.85546875" style="1161" customWidth="1"/>
    <col min="13577" max="13577" width="9" style="1161" customWidth="1"/>
    <col min="13578" max="13820" width="9.140625" style="1161"/>
    <col min="13821" max="13821" width="6.140625" style="1161" customWidth="1"/>
    <col min="13822" max="13822" width="19.42578125" style="1161" customWidth="1"/>
    <col min="13823" max="13823" width="17.42578125" style="1161" customWidth="1"/>
    <col min="13824" max="13824" width="11" style="1161" customWidth="1"/>
    <col min="13825" max="13825" width="6.42578125" style="1161" customWidth="1"/>
    <col min="13826" max="13826" width="7.28515625" style="1161" customWidth="1"/>
    <col min="13827" max="13827" width="11.85546875" style="1161" customWidth="1"/>
    <col min="13828" max="13828" width="7.28515625" style="1161" customWidth="1"/>
    <col min="13829" max="13829" width="0" style="1161" hidden="1" customWidth="1"/>
    <col min="13830" max="13831" width="7.140625" style="1161" customWidth="1"/>
    <col min="13832" max="13832" width="32.85546875" style="1161" customWidth="1"/>
    <col min="13833" max="13833" width="9" style="1161" customWidth="1"/>
    <col min="13834" max="14076" width="9.140625" style="1161"/>
    <col min="14077" max="14077" width="6.140625" style="1161" customWidth="1"/>
    <col min="14078" max="14078" width="19.42578125" style="1161" customWidth="1"/>
    <col min="14079" max="14079" width="17.42578125" style="1161" customWidth="1"/>
    <col min="14080" max="14080" width="11" style="1161" customWidth="1"/>
    <col min="14081" max="14081" width="6.42578125" style="1161" customWidth="1"/>
    <col min="14082" max="14082" width="7.28515625" style="1161" customWidth="1"/>
    <col min="14083" max="14083" width="11.85546875" style="1161" customWidth="1"/>
    <col min="14084" max="14084" width="7.28515625" style="1161" customWidth="1"/>
    <col min="14085" max="14085" width="0" style="1161" hidden="1" customWidth="1"/>
    <col min="14086" max="14087" width="7.140625" style="1161" customWidth="1"/>
    <col min="14088" max="14088" width="32.85546875" style="1161" customWidth="1"/>
    <col min="14089" max="14089" width="9" style="1161" customWidth="1"/>
    <col min="14090" max="14332" width="9.140625" style="1161"/>
    <col min="14333" max="14333" width="6.140625" style="1161" customWidth="1"/>
    <col min="14334" max="14334" width="19.42578125" style="1161" customWidth="1"/>
    <col min="14335" max="14335" width="17.42578125" style="1161" customWidth="1"/>
    <col min="14336" max="14336" width="11" style="1161" customWidth="1"/>
    <col min="14337" max="14337" width="6.42578125" style="1161" customWidth="1"/>
    <col min="14338" max="14338" width="7.28515625" style="1161" customWidth="1"/>
    <col min="14339" max="14339" width="11.85546875" style="1161" customWidth="1"/>
    <col min="14340" max="14340" width="7.28515625" style="1161" customWidth="1"/>
    <col min="14341" max="14341" width="0" style="1161" hidden="1" customWidth="1"/>
    <col min="14342" max="14343" width="7.140625" style="1161" customWidth="1"/>
    <col min="14344" max="14344" width="32.85546875" style="1161" customWidth="1"/>
    <col min="14345" max="14345" width="9" style="1161" customWidth="1"/>
    <col min="14346" max="14588" width="9.140625" style="1161"/>
    <col min="14589" max="14589" width="6.140625" style="1161" customWidth="1"/>
    <col min="14590" max="14590" width="19.42578125" style="1161" customWidth="1"/>
    <col min="14591" max="14591" width="17.42578125" style="1161" customWidth="1"/>
    <col min="14592" max="14592" width="11" style="1161" customWidth="1"/>
    <col min="14593" max="14593" width="6.42578125" style="1161" customWidth="1"/>
    <col min="14594" max="14594" width="7.28515625" style="1161" customWidth="1"/>
    <col min="14595" max="14595" width="11.85546875" style="1161" customWidth="1"/>
    <col min="14596" max="14596" width="7.28515625" style="1161" customWidth="1"/>
    <col min="14597" max="14597" width="0" style="1161" hidden="1" customWidth="1"/>
    <col min="14598" max="14599" width="7.140625" style="1161" customWidth="1"/>
    <col min="14600" max="14600" width="32.85546875" style="1161" customWidth="1"/>
    <col min="14601" max="14601" width="9" style="1161" customWidth="1"/>
    <col min="14602" max="14844" width="9.140625" style="1161"/>
    <col min="14845" max="14845" width="6.140625" style="1161" customWidth="1"/>
    <col min="14846" max="14846" width="19.42578125" style="1161" customWidth="1"/>
    <col min="14847" max="14847" width="17.42578125" style="1161" customWidth="1"/>
    <col min="14848" max="14848" width="11" style="1161" customWidth="1"/>
    <col min="14849" max="14849" width="6.42578125" style="1161" customWidth="1"/>
    <col min="14850" max="14850" width="7.28515625" style="1161" customWidth="1"/>
    <col min="14851" max="14851" width="11.85546875" style="1161" customWidth="1"/>
    <col min="14852" max="14852" width="7.28515625" style="1161" customWidth="1"/>
    <col min="14853" max="14853" width="0" style="1161" hidden="1" customWidth="1"/>
    <col min="14854" max="14855" width="7.140625" style="1161" customWidth="1"/>
    <col min="14856" max="14856" width="32.85546875" style="1161" customWidth="1"/>
    <col min="14857" max="14857" width="9" style="1161" customWidth="1"/>
    <col min="14858" max="15100" width="9.140625" style="1161"/>
    <col min="15101" max="15101" width="6.140625" style="1161" customWidth="1"/>
    <col min="15102" max="15102" width="19.42578125" style="1161" customWidth="1"/>
    <col min="15103" max="15103" width="17.42578125" style="1161" customWidth="1"/>
    <col min="15104" max="15104" width="11" style="1161" customWidth="1"/>
    <col min="15105" max="15105" width="6.42578125" style="1161" customWidth="1"/>
    <col min="15106" max="15106" width="7.28515625" style="1161" customWidth="1"/>
    <col min="15107" max="15107" width="11.85546875" style="1161" customWidth="1"/>
    <col min="15108" max="15108" width="7.28515625" style="1161" customWidth="1"/>
    <col min="15109" max="15109" width="0" style="1161" hidden="1" customWidth="1"/>
    <col min="15110" max="15111" width="7.140625" style="1161" customWidth="1"/>
    <col min="15112" max="15112" width="32.85546875" style="1161" customWidth="1"/>
    <col min="15113" max="15113" width="9" style="1161" customWidth="1"/>
    <col min="15114" max="15356" width="9.140625" style="1161"/>
    <col min="15357" max="15357" width="6.140625" style="1161" customWidth="1"/>
    <col min="15358" max="15358" width="19.42578125" style="1161" customWidth="1"/>
    <col min="15359" max="15359" width="17.42578125" style="1161" customWidth="1"/>
    <col min="15360" max="15360" width="11" style="1161" customWidth="1"/>
    <col min="15361" max="15361" width="6.42578125" style="1161" customWidth="1"/>
    <col min="15362" max="15362" width="7.28515625" style="1161" customWidth="1"/>
    <col min="15363" max="15363" width="11.85546875" style="1161" customWidth="1"/>
    <col min="15364" max="15364" width="7.28515625" style="1161" customWidth="1"/>
    <col min="15365" max="15365" width="0" style="1161" hidden="1" customWidth="1"/>
    <col min="15366" max="15367" width="7.140625" style="1161" customWidth="1"/>
    <col min="15368" max="15368" width="32.85546875" style="1161" customWidth="1"/>
    <col min="15369" max="15369" width="9" style="1161" customWidth="1"/>
    <col min="15370" max="15612" width="9.140625" style="1161"/>
    <col min="15613" max="15613" width="6.140625" style="1161" customWidth="1"/>
    <col min="15614" max="15614" width="19.42578125" style="1161" customWidth="1"/>
    <col min="15615" max="15615" width="17.42578125" style="1161" customWidth="1"/>
    <col min="15616" max="15616" width="11" style="1161" customWidth="1"/>
    <col min="15617" max="15617" width="6.42578125" style="1161" customWidth="1"/>
    <col min="15618" max="15618" width="7.28515625" style="1161" customWidth="1"/>
    <col min="15619" max="15619" width="11.85546875" style="1161" customWidth="1"/>
    <col min="15620" max="15620" width="7.28515625" style="1161" customWidth="1"/>
    <col min="15621" max="15621" width="0" style="1161" hidden="1" customWidth="1"/>
    <col min="15622" max="15623" width="7.140625" style="1161" customWidth="1"/>
    <col min="15624" max="15624" width="32.85546875" style="1161" customWidth="1"/>
    <col min="15625" max="15625" width="9" style="1161" customWidth="1"/>
    <col min="15626" max="15868" width="9.140625" style="1161"/>
    <col min="15869" max="15869" width="6.140625" style="1161" customWidth="1"/>
    <col min="15870" max="15870" width="19.42578125" style="1161" customWidth="1"/>
    <col min="15871" max="15871" width="17.42578125" style="1161" customWidth="1"/>
    <col min="15872" max="15872" width="11" style="1161" customWidth="1"/>
    <col min="15873" max="15873" width="6.42578125" style="1161" customWidth="1"/>
    <col min="15874" max="15874" width="7.28515625" style="1161" customWidth="1"/>
    <col min="15875" max="15875" width="11.85546875" style="1161" customWidth="1"/>
    <col min="15876" max="15876" width="7.28515625" style="1161" customWidth="1"/>
    <col min="15877" max="15877" width="0" style="1161" hidden="1" customWidth="1"/>
    <col min="15878" max="15879" width="7.140625" style="1161" customWidth="1"/>
    <col min="15880" max="15880" width="32.85546875" style="1161" customWidth="1"/>
    <col min="15881" max="15881" width="9" style="1161" customWidth="1"/>
    <col min="15882" max="16124" width="9.140625" style="1161"/>
    <col min="16125" max="16125" width="6.140625" style="1161" customWidth="1"/>
    <col min="16126" max="16126" width="19.42578125" style="1161" customWidth="1"/>
    <col min="16127" max="16127" width="17.42578125" style="1161" customWidth="1"/>
    <col min="16128" max="16128" width="11" style="1161" customWidth="1"/>
    <col min="16129" max="16129" width="6.42578125" style="1161" customWidth="1"/>
    <col min="16130" max="16130" width="7.28515625" style="1161" customWidth="1"/>
    <col min="16131" max="16131" width="11.85546875" style="1161" customWidth="1"/>
    <col min="16132" max="16132" width="7.28515625" style="1161" customWidth="1"/>
    <col min="16133" max="16133" width="0" style="1161" hidden="1" customWidth="1"/>
    <col min="16134" max="16135" width="7.140625" style="1161" customWidth="1"/>
    <col min="16136" max="16136" width="32.85546875" style="1161" customWidth="1"/>
    <col min="16137" max="16137" width="9" style="1161" customWidth="1"/>
    <col min="16138" max="16384" width="9.140625" style="1161"/>
  </cols>
  <sheetData>
    <row r="1" spans="1:12">
      <c r="A1" s="3735" t="s">
        <v>4977</v>
      </c>
      <c r="B1" s="3735"/>
      <c r="C1" s="3735"/>
      <c r="D1" s="114"/>
      <c r="E1" s="3736" t="s">
        <v>4978</v>
      </c>
      <c r="F1" s="3736"/>
      <c r="G1" s="3736"/>
      <c r="H1" s="3736"/>
      <c r="I1" s="3736"/>
      <c r="J1" s="3736"/>
      <c r="K1" s="3736"/>
      <c r="L1" s="3736"/>
    </row>
    <row r="2" spans="1:12">
      <c r="A2" s="3736" t="s">
        <v>4979</v>
      </c>
      <c r="B2" s="3736"/>
      <c r="C2" s="3736"/>
      <c r="D2" s="114"/>
      <c r="E2" s="3736" t="s">
        <v>4980</v>
      </c>
      <c r="F2" s="3736"/>
      <c r="G2" s="3736"/>
      <c r="H2" s="3736"/>
      <c r="I2" s="3736"/>
      <c r="J2" s="3736"/>
      <c r="K2" s="3736"/>
      <c r="L2" s="3736"/>
    </row>
    <row r="3" spans="1:12">
      <c r="A3" s="3736" t="s">
        <v>4981</v>
      </c>
      <c r="B3" s="3736"/>
      <c r="C3" s="3736"/>
      <c r="D3" s="114"/>
      <c r="E3" s="1319"/>
      <c r="F3" s="3831" t="s">
        <v>4982</v>
      </c>
      <c r="G3" s="3831"/>
      <c r="H3" s="3831"/>
      <c r="I3" s="3831"/>
      <c r="J3" s="3831"/>
      <c r="K3" s="3831"/>
      <c r="L3" s="3831"/>
    </row>
    <row r="4" spans="1:12">
      <c r="A4" s="3843" t="s">
        <v>4983</v>
      </c>
      <c r="B4" s="3843"/>
      <c r="C4" s="3843"/>
      <c r="D4" s="3843"/>
      <c r="E4" s="3843"/>
      <c r="F4" s="3843"/>
      <c r="G4" s="3843"/>
      <c r="H4" s="3843"/>
      <c r="I4" s="3843"/>
      <c r="J4" s="3843"/>
      <c r="K4" s="3843"/>
      <c r="L4" s="3843"/>
    </row>
    <row r="5" spans="1:12">
      <c r="A5" s="3844" t="s">
        <v>4984</v>
      </c>
      <c r="B5" s="3844"/>
      <c r="C5" s="3844"/>
      <c r="D5" s="3844"/>
      <c r="E5" s="3844"/>
      <c r="F5" s="3844"/>
      <c r="G5" s="3844"/>
      <c r="H5" s="3844"/>
      <c r="I5" s="3844"/>
      <c r="J5" s="3844"/>
      <c r="K5" s="3844"/>
      <c r="L5" s="3844"/>
    </row>
    <row r="6" spans="1:12" ht="15" customHeight="1">
      <c r="A6" s="3845" t="s">
        <v>4985</v>
      </c>
      <c r="C6" s="1285"/>
      <c r="D6" s="3845" t="s">
        <v>4986</v>
      </c>
      <c r="E6" s="3845" t="s">
        <v>4987</v>
      </c>
      <c r="F6" s="3847" t="s">
        <v>4988</v>
      </c>
      <c r="G6" s="3848"/>
      <c r="H6" s="3849"/>
      <c r="I6" s="3847" t="s">
        <v>4989</v>
      </c>
      <c r="J6" s="3849"/>
      <c r="K6" s="3845" t="s">
        <v>4990</v>
      </c>
      <c r="L6" s="3838" t="s">
        <v>3921</v>
      </c>
    </row>
    <row r="7" spans="1:12" ht="25.5">
      <c r="A7" s="3846"/>
      <c r="C7" s="1284"/>
      <c r="D7" s="3846"/>
      <c r="E7" s="3846"/>
      <c r="F7" s="1162" t="s">
        <v>4991</v>
      </c>
      <c r="G7" s="1162" t="s">
        <v>4992</v>
      </c>
      <c r="H7" s="1162" t="s">
        <v>4993</v>
      </c>
      <c r="I7" s="1162" t="s">
        <v>4994</v>
      </c>
      <c r="J7" s="1162" t="s">
        <v>4995</v>
      </c>
      <c r="K7" s="3846"/>
      <c r="L7" s="3839"/>
    </row>
    <row r="8" spans="1:12">
      <c r="A8" s="1163" t="s">
        <v>4274</v>
      </c>
      <c r="C8" s="1163"/>
      <c r="D8" s="1164" t="s">
        <v>4278</v>
      </c>
      <c r="E8" s="1164" t="s">
        <v>4279</v>
      </c>
      <c r="F8" s="1164" t="s">
        <v>4280</v>
      </c>
      <c r="G8" s="1164" t="s">
        <v>4281</v>
      </c>
      <c r="H8" s="1163" t="s">
        <v>4282</v>
      </c>
      <c r="I8" s="1163" t="s">
        <v>4283</v>
      </c>
      <c r="J8" s="1163" t="s">
        <v>4996</v>
      </c>
      <c r="K8" s="1163" t="s">
        <v>4997</v>
      </c>
      <c r="L8" s="1289"/>
    </row>
    <row r="9" spans="1:12" ht="25.5">
      <c r="A9" s="3840">
        <v>1</v>
      </c>
      <c r="B9" s="1161" t="s">
        <v>5814</v>
      </c>
      <c r="C9" s="1279" t="s">
        <v>5782</v>
      </c>
      <c r="D9" s="1165">
        <v>50</v>
      </c>
      <c r="E9" s="1165">
        <v>32</v>
      </c>
      <c r="F9" s="1165">
        <v>2016</v>
      </c>
      <c r="G9" s="1276" t="s">
        <v>3722</v>
      </c>
      <c r="H9" s="3840"/>
      <c r="I9" s="3840"/>
      <c r="J9" s="3840"/>
      <c r="K9" s="3832" t="s">
        <v>4998</v>
      </c>
      <c r="L9" s="3835" t="s">
        <v>4999</v>
      </c>
    </row>
    <row r="10" spans="1:12" ht="25.5">
      <c r="A10" s="3841"/>
      <c r="B10" s="1161" t="s">
        <v>5814</v>
      </c>
      <c r="C10" s="1279" t="s">
        <v>5782</v>
      </c>
      <c r="D10" s="1166">
        <v>40</v>
      </c>
      <c r="E10" s="1166">
        <v>32</v>
      </c>
      <c r="F10" s="1166">
        <v>1280</v>
      </c>
      <c r="G10" s="1277" t="str">
        <f>G9</f>
        <v>Lúa</v>
      </c>
      <c r="H10" s="3841"/>
      <c r="I10" s="3841"/>
      <c r="J10" s="3841"/>
      <c r="K10" s="3833"/>
      <c r="L10" s="3836"/>
    </row>
    <row r="11" spans="1:12" ht="25.5">
      <c r="A11" s="3841"/>
      <c r="B11" s="1161" t="s">
        <v>5814</v>
      </c>
      <c r="C11" s="1279" t="s">
        <v>5782</v>
      </c>
      <c r="D11" s="1166">
        <v>15</v>
      </c>
      <c r="E11" s="1166">
        <v>32</v>
      </c>
      <c r="F11" s="1166">
        <v>1505</v>
      </c>
      <c r="G11" s="1277" t="str">
        <f>G10</f>
        <v>Lúa</v>
      </c>
      <c r="H11" s="3841"/>
      <c r="I11" s="3841"/>
      <c r="J11" s="3841"/>
      <c r="K11" s="3833"/>
      <c r="L11" s="3836"/>
    </row>
    <row r="12" spans="1:12" ht="25.5">
      <c r="A12" s="3842"/>
      <c r="B12" s="1161" t="s">
        <v>5814</v>
      </c>
      <c r="C12" s="1279" t="s">
        <v>5782</v>
      </c>
      <c r="D12" s="1167">
        <v>16</v>
      </c>
      <c r="E12" s="1167">
        <v>32</v>
      </c>
      <c r="F12" s="1167">
        <v>1663</v>
      </c>
      <c r="G12" s="1277" t="str">
        <f>G11</f>
        <v>Lúa</v>
      </c>
      <c r="H12" s="3842"/>
      <c r="I12" s="3842"/>
      <c r="J12" s="3842"/>
      <c r="K12" s="3834"/>
      <c r="L12" s="3837"/>
    </row>
    <row r="13" spans="1:12" ht="25.5">
      <c r="A13" s="3840">
        <v>2</v>
      </c>
      <c r="B13" s="1161" t="s">
        <v>5815</v>
      </c>
      <c r="C13" s="1279" t="s">
        <v>5782</v>
      </c>
      <c r="D13" s="1165">
        <v>18</v>
      </c>
      <c r="E13" s="1165">
        <v>32</v>
      </c>
      <c r="F13" s="1165">
        <v>987</v>
      </c>
      <c r="G13" s="1276" t="s">
        <v>3722</v>
      </c>
      <c r="H13" s="3840"/>
      <c r="I13" s="3840"/>
      <c r="J13" s="3840"/>
      <c r="K13" s="3832" t="s">
        <v>5000</v>
      </c>
      <c r="L13" s="1289"/>
    </row>
    <row r="14" spans="1:12" ht="25.5">
      <c r="A14" s="3841"/>
      <c r="B14" s="1161" t="s">
        <v>5815</v>
      </c>
      <c r="C14" s="1279" t="s">
        <v>5782</v>
      </c>
      <c r="D14" s="1166">
        <v>26</v>
      </c>
      <c r="E14" s="1166">
        <v>32</v>
      </c>
      <c r="F14" s="1166">
        <v>1600</v>
      </c>
      <c r="G14" s="1277" t="str">
        <f>G13</f>
        <v>Lúa</v>
      </c>
      <c r="H14" s="3841"/>
      <c r="I14" s="3841"/>
      <c r="J14" s="3841"/>
      <c r="K14" s="3833"/>
      <c r="L14" s="1289"/>
    </row>
    <row r="15" spans="1:12" ht="25.5">
      <c r="A15" s="3842"/>
      <c r="B15" s="1161" t="s">
        <v>5815</v>
      </c>
      <c r="C15" s="1279" t="s">
        <v>5782</v>
      </c>
      <c r="D15" s="1167">
        <v>20</v>
      </c>
      <c r="E15" s="1167">
        <v>33</v>
      </c>
      <c r="F15" s="1167">
        <v>478</v>
      </c>
      <c r="G15" s="1277" t="str">
        <f>G14</f>
        <v>Lúa</v>
      </c>
      <c r="H15" s="3842"/>
      <c r="I15" s="3842"/>
      <c r="J15" s="3842"/>
      <c r="K15" s="3834"/>
      <c r="L15" s="1289"/>
    </row>
    <row r="16" spans="1:12" ht="25.5">
      <c r="A16" s="3840">
        <v>3</v>
      </c>
      <c r="B16" s="1161" t="s">
        <v>5816</v>
      </c>
      <c r="C16" s="1279" t="s">
        <v>5782</v>
      </c>
      <c r="D16" s="1165">
        <v>33</v>
      </c>
      <c r="E16" s="1165">
        <v>33</v>
      </c>
      <c r="F16" s="1165">
        <v>438</v>
      </c>
      <c r="G16" s="1276" t="s">
        <v>3722</v>
      </c>
      <c r="H16" s="3840"/>
      <c r="I16" s="3840"/>
      <c r="J16" s="3840"/>
      <c r="K16" s="3832" t="s">
        <v>5001</v>
      </c>
      <c r="L16" s="3835" t="s">
        <v>4999</v>
      </c>
    </row>
    <row r="17" spans="1:12" ht="25.5">
      <c r="A17" s="3841"/>
      <c r="B17" s="1161" t="s">
        <v>5816</v>
      </c>
      <c r="C17" s="1279" t="s">
        <v>5782</v>
      </c>
      <c r="D17" s="1166">
        <v>41</v>
      </c>
      <c r="E17" s="1166">
        <v>33</v>
      </c>
      <c r="F17" s="1166">
        <v>829</v>
      </c>
      <c r="G17" s="1277" t="str">
        <f>G16</f>
        <v>Lúa</v>
      </c>
      <c r="H17" s="3841"/>
      <c r="I17" s="3841"/>
      <c r="J17" s="3841"/>
      <c r="K17" s="3833"/>
      <c r="L17" s="3836"/>
    </row>
    <row r="18" spans="1:12" ht="25.5">
      <c r="A18" s="3842"/>
      <c r="B18" s="1161" t="s">
        <v>5816</v>
      </c>
      <c r="C18" s="1279" t="s">
        <v>5782</v>
      </c>
      <c r="D18" s="1167">
        <v>42</v>
      </c>
      <c r="E18" s="1167">
        <v>33</v>
      </c>
      <c r="F18" s="1167">
        <v>842</v>
      </c>
      <c r="G18" s="1277" t="str">
        <f>G17</f>
        <v>Lúa</v>
      </c>
      <c r="H18" s="3842"/>
      <c r="I18" s="3842"/>
      <c r="J18" s="3842"/>
      <c r="K18" s="3834"/>
      <c r="L18" s="3837"/>
    </row>
    <row r="19" spans="1:12" ht="25.5">
      <c r="A19" s="3840">
        <v>4</v>
      </c>
      <c r="B19" s="1161" t="s">
        <v>5817</v>
      </c>
      <c r="C19" s="1279" t="s">
        <v>5782</v>
      </c>
      <c r="D19" s="1165">
        <v>51</v>
      </c>
      <c r="E19" s="1165">
        <v>32</v>
      </c>
      <c r="F19" s="1165">
        <v>3159</v>
      </c>
      <c r="G19" s="1276" t="s">
        <v>3722</v>
      </c>
      <c r="H19" s="3840"/>
      <c r="I19" s="3840"/>
      <c r="J19" s="3840"/>
      <c r="K19" s="3832" t="s">
        <v>5002</v>
      </c>
      <c r="L19" s="3850"/>
    </row>
    <row r="20" spans="1:12" ht="25.5">
      <c r="A20" s="3842"/>
      <c r="B20" s="1161" t="s">
        <v>5817</v>
      </c>
      <c r="C20" s="1279" t="s">
        <v>5782</v>
      </c>
      <c r="D20" s="1167">
        <v>41</v>
      </c>
      <c r="E20" s="1167">
        <v>32</v>
      </c>
      <c r="F20" s="1167">
        <v>980</v>
      </c>
      <c r="G20" s="1277" t="str">
        <f>G19</f>
        <v>Lúa</v>
      </c>
      <c r="H20" s="3842"/>
      <c r="I20" s="3842"/>
      <c r="J20" s="3842"/>
      <c r="K20" s="3834"/>
      <c r="L20" s="3851"/>
    </row>
    <row r="21" spans="1:12" ht="25.5">
      <c r="A21" s="3840">
        <v>5</v>
      </c>
      <c r="B21" s="1161" t="s">
        <v>5818</v>
      </c>
      <c r="C21" s="1279" t="s">
        <v>5782</v>
      </c>
      <c r="D21" s="1165">
        <v>73</v>
      </c>
      <c r="E21" s="1165">
        <v>32</v>
      </c>
      <c r="F21" s="1168">
        <v>1770</v>
      </c>
      <c r="G21" s="1276" t="s">
        <v>3722</v>
      </c>
      <c r="H21" s="3840"/>
      <c r="I21" s="3840"/>
      <c r="J21" s="3840"/>
      <c r="K21" s="3832" t="s">
        <v>5003</v>
      </c>
      <c r="L21" s="3835" t="s">
        <v>4999</v>
      </c>
    </row>
    <row r="22" spans="1:12" ht="21.6" customHeight="1">
      <c r="A22" s="3841"/>
      <c r="B22" s="1161" t="s">
        <v>5818</v>
      </c>
      <c r="C22" s="1279" t="s">
        <v>5782</v>
      </c>
      <c r="D22" s="1166">
        <v>85</v>
      </c>
      <c r="E22" s="1166">
        <v>32</v>
      </c>
      <c r="F22" s="1166">
        <v>2628</v>
      </c>
      <c r="G22" s="1277" t="str">
        <f t="shared" ref="G22:G85" si="0">G21</f>
        <v>Lúa</v>
      </c>
      <c r="H22" s="3841"/>
      <c r="I22" s="3841"/>
      <c r="J22" s="3841"/>
      <c r="K22" s="3833"/>
      <c r="L22" s="3836"/>
    </row>
    <row r="23" spans="1:12" ht="25.5">
      <c r="A23" s="3841"/>
      <c r="B23" s="1161" t="s">
        <v>5818</v>
      </c>
      <c r="C23" s="1279" t="s">
        <v>5782</v>
      </c>
      <c r="D23" s="1166">
        <v>63</v>
      </c>
      <c r="E23" s="1166">
        <v>32</v>
      </c>
      <c r="F23" s="1166">
        <v>2178</v>
      </c>
      <c r="G23" s="1277" t="str">
        <f t="shared" si="0"/>
        <v>Lúa</v>
      </c>
      <c r="H23" s="3841"/>
      <c r="I23" s="3841"/>
      <c r="J23" s="3841"/>
      <c r="K23" s="3833"/>
      <c r="L23" s="3836"/>
    </row>
    <row r="24" spans="1:12" ht="25.5">
      <c r="A24" s="3842"/>
      <c r="B24" s="1161" t="s">
        <v>5818</v>
      </c>
      <c r="C24" s="1279" t="s">
        <v>5782</v>
      </c>
      <c r="D24" s="1167">
        <v>52</v>
      </c>
      <c r="E24" s="1167">
        <v>32</v>
      </c>
      <c r="F24" s="1167">
        <v>1003</v>
      </c>
      <c r="G24" s="1277" t="str">
        <f t="shared" si="0"/>
        <v>Lúa</v>
      </c>
      <c r="H24" s="3842"/>
      <c r="I24" s="3842"/>
      <c r="J24" s="3842"/>
      <c r="K24" s="3834"/>
      <c r="L24" s="3837"/>
    </row>
    <row r="25" spans="1:12" ht="25.5">
      <c r="A25" s="3840">
        <v>6</v>
      </c>
      <c r="B25" s="1161" t="s">
        <v>5819</v>
      </c>
      <c r="C25" s="1279" t="s">
        <v>5782</v>
      </c>
      <c r="D25" s="1165">
        <v>55</v>
      </c>
      <c r="E25" s="1165">
        <v>33</v>
      </c>
      <c r="F25" s="1165">
        <v>2308</v>
      </c>
      <c r="G25" s="1277" t="str">
        <f t="shared" si="0"/>
        <v>Lúa</v>
      </c>
      <c r="H25" s="3840"/>
      <c r="I25" s="3840"/>
      <c r="J25" s="3840"/>
      <c r="K25" s="3832" t="s">
        <v>5004</v>
      </c>
      <c r="L25" s="3850"/>
    </row>
    <row r="26" spans="1:12" ht="25.5">
      <c r="A26" s="3842"/>
      <c r="B26" s="1161" t="s">
        <v>5819</v>
      </c>
      <c r="C26" s="1279" t="s">
        <v>5782</v>
      </c>
      <c r="D26" s="1167">
        <v>32</v>
      </c>
      <c r="E26" s="1167">
        <v>33</v>
      </c>
      <c r="F26" s="1167">
        <v>3404</v>
      </c>
      <c r="G26" s="1277" t="str">
        <f t="shared" si="0"/>
        <v>Lúa</v>
      </c>
      <c r="H26" s="3842"/>
      <c r="I26" s="3842"/>
      <c r="J26" s="3842"/>
      <c r="K26" s="3834"/>
      <c r="L26" s="3852"/>
    </row>
    <row r="27" spans="1:12" ht="25.5">
      <c r="A27" s="3840">
        <v>7</v>
      </c>
      <c r="B27" s="1161" t="s">
        <v>5820</v>
      </c>
      <c r="C27" s="1279" t="s">
        <v>5782</v>
      </c>
      <c r="D27" s="1165">
        <v>73</v>
      </c>
      <c r="E27" s="1165">
        <v>33</v>
      </c>
      <c r="F27" s="1165">
        <v>2234</v>
      </c>
      <c r="G27" s="1277" t="str">
        <f t="shared" si="0"/>
        <v>Lúa</v>
      </c>
      <c r="H27" s="3840"/>
      <c r="I27" s="3840"/>
      <c r="J27" s="3840"/>
      <c r="K27" s="3832" t="s">
        <v>5005</v>
      </c>
      <c r="L27" s="3852"/>
    </row>
    <row r="28" spans="1:12" ht="25.5">
      <c r="A28" s="3842"/>
      <c r="B28" s="1161" t="s">
        <v>5820</v>
      </c>
      <c r="C28" s="1279" t="s">
        <v>5782</v>
      </c>
      <c r="D28" s="1167">
        <v>84</v>
      </c>
      <c r="E28" s="1167">
        <v>33</v>
      </c>
      <c r="F28" s="1167">
        <v>1772</v>
      </c>
      <c r="G28" s="1277" t="str">
        <f t="shared" si="0"/>
        <v>Lúa</v>
      </c>
      <c r="H28" s="3842"/>
      <c r="I28" s="3842"/>
      <c r="J28" s="3842"/>
      <c r="K28" s="3834"/>
      <c r="L28" s="3852"/>
    </row>
    <row r="29" spans="1:12" ht="25.5">
      <c r="A29" s="3840">
        <v>8</v>
      </c>
      <c r="B29" s="1161" t="s">
        <v>5821</v>
      </c>
      <c r="C29" s="1279" t="s">
        <v>5782</v>
      </c>
      <c r="D29" s="1165">
        <v>40</v>
      </c>
      <c r="E29" s="1165">
        <v>33</v>
      </c>
      <c r="F29" s="1165">
        <v>2126</v>
      </c>
      <c r="G29" s="1277" t="str">
        <f t="shared" si="0"/>
        <v>Lúa</v>
      </c>
      <c r="H29" s="3840"/>
      <c r="I29" s="3840"/>
      <c r="J29" s="3840"/>
      <c r="K29" s="3832" t="s">
        <v>5006</v>
      </c>
      <c r="L29" s="3852"/>
    </row>
    <row r="30" spans="1:12" ht="25.5">
      <c r="A30" s="3841"/>
      <c r="B30" s="1161" t="s">
        <v>5821</v>
      </c>
      <c r="C30" s="1279" t="s">
        <v>5782</v>
      </c>
      <c r="D30" s="1166">
        <v>49</v>
      </c>
      <c r="E30" s="1166">
        <v>33</v>
      </c>
      <c r="F30" s="1166">
        <v>1648</v>
      </c>
      <c r="G30" s="1277" t="str">
        <f t="shared" si="0"/>
        <v>Lúa</v>
      </c>
      <c r="H30" s="3841"/>
      <c r="I30" s="3841"/>
      <c r="J30" s="3841"/>
      <c r="K30" s="3833"/>
      <c r="L30" s="3852"/>
    </row>
    <row r="31" spans="1:12" ht="25.5">
      <c r="A31" s="3841"/>
      <c r="B31" s="1161" t="s">
        <v>5821</v>
      </c>
      <c r="C31" s="1279" t="s">
        <v>5782</v>
      </c>
      <c r="D31" s="1166">
        <v>56</v>
      </c>
      <c r="E31" s="1166">
        <v>33</v>
      </c>
      <c r="F31" s="1166">
        <v>1868</v>
      </c>
      <c r="G31" s="1277" t="str">
        <f t="shared" si="0"/>
        <v>Lúa</v>
      </c>
      <c r="H31" s="3841"/>
      <c r="I31" s="3841"/>
      <c r="J31" s="3841"/>
      <c r="K31" s="3833"/>
      <c r="L31" s="3852"/>
    </row>
    <row r="32" spans="1:12" ht="25.5">
      <c r="A32" s="3841"/>
      <c r="B32" s="1161" t="s">
        <v>5821</v>
      </c>
      <c r="C32" s="1279" t="s">
        <v>5782</v>
      </c>
      <c r="D32" s="1166">
        <v>66</v>
      </c>
      <c r="E32" s="1166">
        <v>33</v>
      </c>
      <c r="F32" s="1166">
        <v>1414</v>
      </c>
      <c r="G32" s="1277" t="str">
        <f t="shared" si="0"/>
        <v>Lúa</v>
      </c>
      <c r="H32" s="3841"/>
      <c r="I32" s="3841"/>
      <c r="J32" s="3841"/>
      <c r="K32" s="3833"/>
      <c r="L32" s="3852"/>
    </row>
    <row r="33" spans="1:12" ht="25.5">
      <c r="A33" s="3841"/>
      <c r="B33" s="1161" t="s">
        <v>5821</v>
      </c>
      <c r="C33" s="1279" t="s">
        <v>5782</v>
      </c>
      <c r="D33" s="1166">
        <v>75</v>
      </c>
      <c r="E33" s="1166">
        <v>33</v>
      </c>
      <c r="F33" s="1166">
        <v>621</v>
      </c>
      <c r="G33" s="1277" t="str">
        <f t="shared" si="0"/>
        <v>Lúa</v>
      </c>
      <c r="H33" s="3841"/>
      <c r="I33" s="3841"/>
      <c r="J33" s="3841"/>
      <c r="K33" s="3833"/>
      <c r="L33" s="3852"/>
    </row>
    <row r="34" spans="1:12" ht="25.5">
      <c r="A34" s="3842"/>
      <c r="B34" s="1161" t="s">
        <v>5821</v>
      </c>
      <c r="C34" s="1279" t="s">
        <v>5782</v>
      </c>
      <c r="D34" s="1167">
        <v>65</v>
      </c>
      <c r="E34" s="1167">
        <v>33</v>
      </c>
      <c r="F34" s="1167">
        <v>1543</v>
      </c>
      <c r="G34" s="1277" t="str">
        <f t="shared" si="0"/>
        <v>Lúa</v>
      </c>
      <c r="H34" s="3842"/>
      <c r="I34" s="3842"/>
      <c r="J34" s="3842"/>
      <c r="K34" s="3834"/>
      <c r="L34" s="3852"/>
    </row>
    <row r="35" spans="1:12" ht="25.5">
      <c r="A35" s="3840">
        <v>9</v>
      </c>
      <c r="B35" s="1161" t="s">
        <v>5822</v>
      </c>
      <c r="C35" s="1279" t="s">
        <v>5782</v>
      </c>
      <c r="D35" s="1165">
        <v>74</v>
      </c>
      <c r="E35" s="1165">
        <v>33</v>
      </c>
      <c r="F35" s="1165">
        <v>1604</v>
      </c>
      <c r="G35" s="1277" t="str">
        <f t="shared" si="0"/>
        <v>Lúa</v>
      </c>
      <c r="H35" s="3840"/>
      <c r="I35" s="3840"/>
      <c r="J35" s="3840"/>
      <c r="K35" s="3832" t="s">
        <v>5007</v>
      </c>
      <c r="L35" s="3852"/>
    </row>
    <row r="36" spans="1:12" ht="25.5">
      <c r="A36" s="3842"/>
      <c r="B36" s="1161" t="s">
        <v>5822</v>
      </c>
      <c r="C36" s="1279" t="s">
        <v>5782</v>
      </c>
      <c r="D36" s="1167">
        <v>97</v>
      </c>
      <c r="E36" s="1167">
        <v>33</v>
      </c>
      <c r="F36" s="1167">
        <v>1656</v>
      </c>
      <c r="G36" s="1277" t="str">
        <f t="shared" si="0"/>
        <v>Lúa</v>
      </c>
      <c r="H36" s="3842"/>
      <c r="I36" s="3842"/>
      <c r="J36" s="3842"/>
      <c r="K36" s="3834"/>
      <c r="L36" s="3851"/>
    </row>
    <row r="37" spans="1:12" ht="25.5">
      <c r="A37" s="3840">
        <v>10</v>
      </c>
      <c r="B37" s="1161" t="s">
        <v>5823</v>
      </c>
      <c r="C37" s="1279" t="s">
        <v>5782</v>
      </c>
      <c r="D37" s="1278">
        <v>85</v>
      </c>
      <c r="E37" s="1278">
        <v>33</v>
      </c>
      <c r="F37" s="1278">
        <v>1198</v>
      </c>
      <c r="G37" s="1277" t="str">
        <f t="shared" si="0"/>
        <v>Lúa</v>
      </c>
      <c r="H37" s="3840"/>
      <c r="I37" s="3840"/>
      <c r="J37" s="3840"/>
      <c r="K37" s="3832" t="s">
        <v>5008</v>
      </c>
      <c r="L37" s="3850"/>
    </row>
    <row r="38" spans="1:12" ht="25.5">
      <c r="A38" s="3842"/>
      <c r="B38" s="1161" t="s">
        <v>5823</v>
      </c>
      <c r="C38" s="1279" t="s">
        <v>5782</v>
      </c>
      <c r="D38" s="1280">
        <v>86</v>
      </c>
      <c r="E38" s="1280">
        <v>33</v>
      </c>
      <c r="F38" s="1280">
        <v>4043</v>
      </c>
      <c r="G38" s="1277" t="str">
        <f t="shared" si="0"/>
        <v>Lúa</v>
      </c>
      <c r="H38" s="3842"/>
      <c r="I38" s="3842"/>
      <c r="J38" s="3842"/>
      <c r="K38" s="3834"/>
      <c r="L38" s="3851"/>
    </row>
    <row r="39" spans="1:12" ht="25.5">
      <c r="A39" s="1280">
        <v>11</v>
      </c>
      <c r="B39" s="1161" t="s">
        <v>5824</v>
      </c>
      <c r="C39" s="1279" t="s">
        <v>5782</v>
      </c>
      <c r="D39" s="1280">
        <v>76</v>
      </c>
      <c r="E39" s="1280">
        <v>33</v>
      </c>
      <c r="F39" s="1280">
        <v>4691</v>
      </c>
      <c r="G39" s="1277" t="str">
        <f t="shared" si="0"/>
        <v>Lúa</v>
      </c>
      <c r="H39" s="1280"/>
      <c r="I39" s="1280"/>
      <c r="J39" s="1280"/>
      <c r="K39" s="1283" t="s">
        <v>5009</v>
      </c>
      <c r="L39" s="1288"/>
    </row>
    <row r="40" spans="1:12" ht="25.5">
      <c r="A40" s="3840">
        <v>12</v>
      </c>
      <c r="B40" s="1161" t="s">
        <v>5825</v>
      </c>
      <c r="C40" s="1279" t="s">
        <v>5782</v>
      </c>
      <c r="D40" s="1165">
        <v>87</v>
      </c>
      <c r="E40" s="1165">
        <v>33</v>
      </c>
      <c r="F40" s="1165">
        <v>1727</v>
      </c>
      <c r="G40" s="1277" t="str">
        <f t="shared" si="0"/>
        <v>Lúa</v>
      </c>
      <c r="H40" s="3840"/>
      <c r="I40" s="3840"/>
      <c r="J40" s="3840"/>
      <c r="K40" s="3832" t="s">
        <v>5010</v>
      </c>
      <c r="L40" s="3852"/>
    </row>
    <row r="41" spans="1:12" ht="25.5">
      <c r="A41" s="3841"/>
      <c r="B41" s="1161" t="s">
        <v>5825</v>
      </c>
      <c r="C41" s="1279" t="s">
        <v>5782</v>
      </c>
      <c r="D41" s="1166">
        <v>98</v>
      </c>
      <c r="E41" s="1166">
        <v>33</v>
      </c>
      <c r="F41" s="1166">
        <v>983</v>
      </c>
      <c r="G41" s="1277" t="str">
        <f t="shared" si="0"/>
        <v>Lúa</v>
      </c>
      <c r="H41" s="3841"/>
      <c r="I41" s="3841"/>
      <c r="J41" s="3841"/>
      <c r="K41" s="3833"/>
      <c r="L41" s="3852"/>
    </row>
    <row r="42" spans="1:12" ht="25.5">
      <c r="A42" s="3841"/>
      <c r="B42" s="1161" t="s">
        <v>5825</v>
      </c>
      <c r="C42" s="1279" t="s">
        <v>5782</v>
      </c>
      <c r="D42" s="1166">
        <v>108</v>
      </c>
      <c r="E42" s="1166">
        <v>33</v>
      </c>
      <c r="F42" s="1166">
        <v>1742</v>
      </c>
      <c r="G42" s="1277" t="str">
        <f t="shared" si="0"/>
        <v>Lúa</v>
      </c>
      <c r="H42" s="3841"/>
      <c r="I42" s="3841"/>
      <c r="J42" s="3841"/>
      <c r="K42" s="3833"/>
      <c r="L42" s="3852"/>
    </row>
    <row r="43" spans="1:12" ht="25.5">
      <c r="A43" s="3842"/>
      <c r="B43" s="1161" t="s">
        <v>5825</v>
      </c>
      <c r="C43" s="1279" t="s">
        <v>5782</v>
      </c>
      <c r="D43" s="1167">
        <v>123</v>
      </c>
      <c r="E43" s="1167">
        <v>33</v>
      </c>
      <c r="F43" s="1167">
        <v>1136</v>
      </c>
      <c r="G43" s="1277" t="str">
        <f t="shared" si="0"/>
        <v>Lúa</v>
      </c>
      <c r="H43" s="3842"/>
      <c r="I43" s="3842"/>
      <c r="J43" s="3842"/>
      <c r="K43" s="3834"/>
      <c r="L43" s="3851"/>
    </row>
    <row r="44" spans="1:12" ht="15" customHeight="1">
      <c r="A44" s="3840">
        <v>13</v>
      </c>
      <c r="B44" s="1161" t="s">
        <v>5826</v>
      </c>
      <c r="C44" s="1279" t="s">
        <v>5782</v>
      </c>
      <c r="D44" s="1165">
        <v>193</v>
      </c>
      <c r="E44" s="1165">
        <v>33</v>
      </c>
      <c r="F44" s="1165">
        <v>2432</v>
      </c>
      <c r="G44" s="1277" t="str">
        <f t="shared" si="0"/>
        <v>Lúa</v>
      </c>
      <c r="H44" s="3840"/>
      <c r="I44" s="3840"/>
      <c r="J44" s="3840"/>
      <c r="K44" s="3832" t="s">
        <v>5011</v>
      </c>
      <c r="L44" s="3850" t="s">
        <v>4999</v>
      </c>
    </row>
    <row r="45" spans="1:12" ht="51">
      <c r="A45" s="3841"/>
      <c r="B45" s="1161" t="s">
        <v>5826</v>
      </c>
      <c r="C45" s="1279" t="s">
        <v>5782</v>
      </c>
      <c r="D45" s="1166">
        <v>194</v>
      </c>
      <c r="E45" s="1166">
        <v>33</v>
      </c>
      <c r="F45" s="1166">
        <v>1143</v>
      </c>
      <c r="G45" s="1277" t="str">
        <f t="shared" si="0"/>
        <v>Lúa</v>
      </c>
      <c r="H45" s="3841"/>
      <c r="I45" s="3841"/>
      <c r="J45" s="3841"/>
      <c r="K45" s="3833"/>
      <c r="L45" s="3852"/>
    </row>
    <row r="46" spans="1:12" ht="17.25" customHeight="1">
      <c r="A46" s="3842"/>
      <c r="B46" s="1161" t="s">
        <v>5826</v>
      </c>
      <c r="C46" s="1279" t="s">
        <v>5782</v>
      </c>
      <c r="D46" s="1167">
        <v>235</v>
      </c>
      <c r="E46" s="1167">
        <v>33</v>
      </c>
      <c r="F46" s="1167">
        <v>1861</v>
      </c>
      <c r="G46" s="1277" t="str">
        <f t="shared" si="0"/>
        <v>Lúa</v>
      </c>
      <c r="H46" s="3842"/>
      <c r="I46" s="3842"/>
      <c r="J46" s="3842"/>
      <c r="K46" s="3834"/>
      <c r="L46" s="3851"/>
    </row>
    <row r="47" spans="1:12" ht="25.5">
      <c r="A47" s="3840">
        <v>14</v>
      </c>
      <c r="B47" s="1161" t="s">
        <v>5827</v>
      </c>
      <c r="C47" s="1279" t="s">
        <v>5782</v>
      </c>
      <c r="D47" s="1165">
        <v>195</v>
      </c>
      <c r="E47" s="1165">
        <v>33</v>
      </c>
      <c r="F47" s="1165">
        <v>2244</v>
      </c>
      <c r="G47" s="1277" t="str">
        <f t="shared" si="0"/>
        <v>Lúa</v>
      </c>
      <c r="H47" s="3840"/>
      <c r="I47" s="3840"/>
      <c r="J47" s="3840"/>
      <c r="K47" s="3832" t="s">
        <v>5012</v>
      </c>
      <c r="L47" s="3853" t="s">
        <v>4999</v>
      </c>
    </row>
    <row r="48" spans="1:12" ht="25.5">
      <c r="A48" s="3842"/>
      <c r="B48" s="1161" t="s">
        <v>5827</v>
      </c>
      <c r="C48" s="1279" t="s">
        <v>5782</v>
      </c>
      <c r="D48" s="1167">
        <v>221</v>
      </c>
      <c r="E48" s="1167">
        <v>33</v>
      </c>
      <c r="F48" s="1167">
        <v>2412</v>
      </c>
      <c r="G48" s="1277" t="str">
        <f t="shared" si="0"/>
        <v>Lúa</v>
      </c>
      <c r="H48" s="3842"/>
      <c r="I48" s="3842"/>
      <c r="J48" s="3842"/>
      <c r="K48" s="3834"/>
      <c r="L48" s="3854"/>
    </row>
    <row r="49" spans="1:12" ht="25.5">
      <c r="A49" s="3840">
        <v>15</v>
      </c>
      <c r="B49" s="1161" t="s">
        <v>5828</v>
      </c>
      <c r="C49" s="1279" t="s">
        <v>5782</v>
      </c>
      <c r="D49" s="1165">
        <v>196</v>
      </c>
      <c r="E49" s="1165">
        <v>33</v>
      </c>
      <c r="F49" s="1165">
        <v>2016</v>
      </c>
      <c r="G49" s="1277" t="str">
        <f t="shared" si="0"/>
        <v>Lúa</v>
      </c>
      <c r="H49" s="3840"/>
      <c r="I49" s="3840"/>
      <c r="J49" s="3840"/>
      <c r="K49" s="3832" t="s">
        <v>5013</v>
      </c>
      <c r="L49" s="3850"/>
    </row>
    <row r="50" spans="1:12" ht="25.5">
      <c r="A50" s="3841"/>
      <c r="B50" s="1161" t="s">
        <v>5828</v>
      </c>
      <c r="C50" s="1279" t="s">
        <v>5782</v>
      </c>
      <c r="D50" s="1166">
        <v>222</v>
      </c>
      <c r="E50" s="1166">
        <v>33</v>
      </c>
      <c r="F50" s="1166">
        <v>1352</v>
      </c>
      <c r="G50" s="1277" t="str">
        <f t="shared" si="0"/>
        <v>Lúa</v>
      </c>
      <c r="H50" s="3841"/>
      <c r="I50" s="3841"/>
      <c r="J50" s="3841"/>
      <c r="K50" s="3833"/>
      <c r="L50" s="3852"/>
    </row>
    <row r="51" spans="1:12" ht="25.5">
      <c r="A51" s="3842"/>
      <c r="B51" s="1161" t="s">
        <v>5828</v>
      </c>
      <c r="C51" s="1279" t="s">
        <v>5782</v>
      </c>
      <c r="D51" s="1167">
        <v>223</v>
      </c>
      <c r="E51" s="1167">
        <v>33</v>
      </c>
      <c r="F51" s="1167">
        <v>1408</v>
      </c>
      <c r="G51" s="1277" t="str">
        <f t="shared" si="0"/>
        <v>Lúa</v>
      </c>
      <c r="H51" s="3842"/>
      <c r="I51" s="3842"/>
      <c r="J51" s="3842"/>
      <c r="K51" s="3834"/>
      <c r="L51" s="3851"/>
    </row>
    <row r="52" spans="1:12" ht="25.5">
      <c r="A52" s="3840">
        <v>16</v>
      </c>
      <c r="B52" s="1161" t="s">
        <v>5829</v>
      </c>
      <c r="C52" s="1279" t="s">
        <v>5782</v>
      </c>
      <c r="D52" s="1281">
        <v>220</v>
      </c>
      <c r="E52" s="1281">
        <v>33</v>
      </c>
      <c r="F52" s="1281">
        <v>2026</v>
      </c>
      <c r="G52" s="1277" t="str">
        <f t="shared" si="0"/>
        <v>Lúa</v>
      </c>
      <c r="H52" s="3840"/>
      <c r="I52" s="3840"/>
      <c r="J52" s="3840"/>
      <c r="K52" s="3832" t="s">
        <v>5014</v>
      </c>
      <c r="L52" s="3835" t="s">
        <v>4999</v>
      </c>
    </row>
    <row r="53" spans="1:12" ht="25.5">
      <c r="A53" s="3842"/>
      <c r="B53" s="1161" t="s">
        <v>5829</v>
      </c>
      <c r="C53" s="1279" t="s">
        <v>5782</v>
      </c>
      <c r="D53" s="1282">
        <v>265</v>
      </c>
      <c r="E53" s="1282">
        <v>33</v>
      </c>
      <c r="F53" s="1282">
        <v>2188</v>
      </c>
      <c r="G53" s="1277" t="str">
        <f t="shared" si="0"/>
        <v>Lúa</v>
      </c>
      <c r="H53" s="3842"/>
      <c r="I53" s="3842"/>
      <c r="J53" s="3842"/>
      <c r="K53" s="3834"/>
      <c r="L53" s="3837"/>
    </row>
    <row r="54" spans="1:12" ht="25.5">
      <c r="A54" s="3840">
        <v>17</v>
      </c>
      <c r="B54" s="1161" t="s">
        <v>5830</v>
      </c>
      <c r="C54" s="1279" t="s">
        <v>5782</v>
      </c>
      <c r="D54" s="1165">
        <v>241</v>
      </c>
      <c r="E54" s="1165">
        <v>33</v>
      </c>
      <c r="F54" s="1165">
        <v>1762</v>
      </c>
      <c r="G54" s="1277" t="str">
        <f t="shared" si="0"/>
        <v>Lúa</v>
      </c>
      <c r="H54" s="3840"/>
      <c r="I54" s="3840"/>
      <c r="J54" s="3840"/>
      <c r="K54" s="3832" t="s">
        <v>5015</v>
      </c>
      <c r="L54" s="3850"/>
    </row>
    <row r="55" spans="1:12" ht="25.5">
      <c r="A55" s="3842"/>
      <c r="B55" s="1161" t="s">
        <v>5830</v>
      </c>
      <c r="C55" s="1279" t="s">
        <v>5782</v>
      </c>
      <c r="D55" s="1167">
        <v>275</v>
      </c>
      <c r="E55" s="1167">
        <v>33</v>
      </c>
      <c r="F55" s="1167">
        <v>2014</v>
      </c>
      <c r="G55" s="1277" t="str">
        <f t="shared" si="0"/>
        <v>Lúa</v>
      </c>
      <c r="H55" s="3842"/>
      <c r="I55" s="3842"/>
      <c r="J55" s="3842"/>
      <c r="K55" s="3834"/>
      <c r="L55" s="3851"/>
    </row>
    <row r="56" spans="1:12" ht="25.5">
      <c r="A56" s="3840">
        <v>18</v>
      </c>
      <c r="B56" s="1161" t="s">
        <v>5831</v>
      </c>
      <c r="C56" s="1279" t="s">
        <v>5782</v>
      </c>
      <c r="D56" s="1165">
        <v>242</v>
      </c>
      <c r="E56" s="1165">
        <v>33</v>
      </c>
      <c r="F56" s="1165">
        <v>1910</v>
      </c>
      <c r="G56" s="1277" t="str">
        <f t="shared" si="0"/>
        <v>Lúa</v>
      </c>
      <c r="H56" s="3840"/>
      <c r="I56" s="3840"/>
      <c r="J56" s="3840"/>
      <c r="K56" s="3832" t="s">
        <v>5016</v>
      </c>
      <c r="L56" s="3850"/>
    </row>
    <row r="57" spans="1:12" ht="25.5">
      <c r="A57" s="3842"/>
      <c r="B57" s="1161" t="s">
        <v>5831</v>
      </c>
      <c r="C57" s="1279" t="s">
        <v>5782</v>
      </c>
      <c r="D57" s="1167">
        <v>243</v>
      </c>
      <c r="E57" s="1167">
        <v>33</v>
      </c>
      <c r="F57" s="1167">
        <v>1634</v>
      </c>
      <c r="G57" s="1277" t="str">
        <f t="shared" si="0"/>
        <v>Lúa</v>
      </c>
      <c r="H57" s="3842"/>
      <c r="I57" s="3842"/>
      <c r="J57" s="3842"/>
      <c r="K57" s="3834"/>
      <c r="L57" s="3851"/>
    </row>
    <row r="58" spans="1:12" ht="25.5">
      <c r="A58" s="3840">
        <v>19</v>
      </c>
      <c r="B58" s="1161" t="s">
        <v>5832</v>
      </c>
      <c r="C58" s="1279" t="s">
        <v>5782</v>
      </c>
      <c r="D58" s="1165">
        <v>244</v>
      </c>
      <c r="E58" s="1165">
        <v>33</v>
      </c>
      <c r="F58" s="1165">
        <v>1270</v>
      </c>
      <c r="G58" s="1277" t="str">
        <f t="shared" si="0"/>
        <v>Lúa</v>
      </c>
      <c r="H58" s="3840"/>
      <c r="I58" s="3840"/>
      <c r="J58" s="3840"/>
      <c r="K58" s="3832" t="s">
        <v>5017</v>
      </c>
      <c r="L58" s="3850"/>
    </row>
    <row r="59" spans="1:12" ht="25.5">
      <c r="A59" s="3841"/>
      <c r="B59" s="1161" t="s">
        <v>5832</v>
      </c>
      <c r="C59" s="1279" t="s">
        <v>5782</v>
      </c>
      <c r="D59" s="1166">
        <v>245</v>
      </c>
      <c r="E59" s="1166">
        <v>33</v>
      </c>
      <c r="F59" s="1166">
        <v>1417</v>
      </c>
      <c r="G59" s="1277" t="str">
        <f t="shared" si="0"/>
        <v>Lúa</v>
      </c>
      <c r="H59" s="3841"/>
      <c r="I59" s="3841"/>
      <c r="J59" s="3841"/>
      <c r="K59" s="3833"/>
      <c r="L59" s="3852"/>
    </row>
    <row r="60" spans="1:12" ht="25.5">
      <c r="A60" s="3842"/>
      <c r="B60" s="1161" t="s">
        <v>5832</v>
      </c>
      <c r="C60" s="1279" t="s">
        <v>5782</v>
      </c>
      <c r="D60" s="1167">
        <v>294</v>
      </c>
      <c r="E60" s="1167">
        <v>33</v>
      </c>
      <c r="F60" s="1167">
        <v>1730</v>
      </c>
      <c r="G60" s="1277" t="str">
        <f t="shared" si="0"/>
        <v>Lúa</v>
      </c>
      <c r="H60" s="3842"/>
      <c r="I60" s="3842"/>
      <c r="J60" s="3842"/>
      <c r="K60" s="3834"/>
      <c r="L60" s="3851"/>
    </row>
    <row r="61" spans="1:12" ht="25.5">
      <c r="A61" s="3840">
        <v>20</v>
      </c>
      <c r="B61" s="1161" t="s">
        <v>5833</v>
      </c>
      <c r="C61" s="1279" t="s">
        <v>5782</v>
      </c>
      <c r="D61" s="1165">
        <v>274</v>
      </c>
      <c r="E61" s="1165">
        <v>33</v>
      </c>
      <c r="F61" s="1165">
        <v>1324</v>
      </c>
      <c r="G61" s="1277" t="str">
        <f t="shared" si="0"/>
        <v>Lúa</v>
      </c>
      <c r="H61" s="3840"/>
      <c r="I61" s="3840"/>
      <c r="J61" s="3840"/>
      <c r="K61" s="3832" t="s">
        <v>5018</v>
      </c>
      <c r="L61" s="3850"/>
    </row>
    <row r="62" spans="1:12" ht="25.5">
      <c r="A62" s="3841"/>
      <c r="B62" s="1161" t="s">
        <v>5833</v>
      </c>
      <c r="C62" s="1279" t="s">
        <v>5782</v>
      </c>
      <c r="D62" s="1166">
        <v>302</v>
      </c>
      <c r="E62" s="1166">
        <v>33</v>
      </c>
      <c r="F62" s="1166">
        <v>2582</v>
      </c>
      <c r="G62" s="1277" t="str">
        <f t="shared" si="0"/>
        <v>Lúa</v>
      </c>
      <c r="H62" s="3841"/>
      <c r="I62" s="3841"/>
      <c r="J62" s="3841"/>
      <c r="K62" s="3833"/>
      <c r="L62" s="3852"/>
    </row>
    <row r="63" spans="1:12" ht="25.5">
      <c r="A63" s="3842"/>
      <c r="B63" s="1161" t="s">
        <v>5833</v>
      </c>
      <c r="C63" s="1279" t="s">
        <v>5782</v>
      </c>
      <c r="D63" s="1167">
        <v>311</v>
      </c>
      <c r="E63" s="1167">
        <v>33</v>
      </c>
      <c r="F63" s="1167">
        <v>1805</v>
      </c>
      <c r="G63" s="1277" t="str">
        <f t="shared" si="0"/>
        <v>Lúa</v>
      </c>
      <c r="H63" s="3842"/>
      <c r="I63" s="3842"/>
      <c r="J63" s="3842"/>
      <c r="K63" s="3834"/>
      <c r="L63" s="3851"/>
    </row>
    <row r="64" spans="1:12" ht="25.5">
      <c r="A64" s="3840">
        <v>21</v>
      </c>
      <c r="B64" s="1161" t="s">
        <v>5834</v>
      </c>
      <c r="C64" s="1279" t="s">
        <v>5782</v>
      </c>
      <c r="D64" s="1165">
        <v>276</v>
      </c>
      <c r="E64" s="1165">
        <v>33</v>
      </c>
      <c r="F64" s="1165">
        <v>3090</v>
      </c>
      <c r="G64" s="1277" t="str">
        <f t="shared" si="0"/>
        <v>Lúa</v>
      </c>
      <c r="H64" s="3840"/>
      <c r="I64" s="3840"/>
      <c r="J64" s="3840"/>
      <c r="K64" s="3832" t="s">
        <v>5019</v>
      </c>
      <c r="L64" s="3850"/>
    </row>
    <row r="65" spans="1:12" ht="25.5">
      <c r="A65" s="3842"/>
      <c r="B65" s="1161" t="s">
        <v>5834</v>
      </c>
      <c r="C65" s="1279" t="s">
        <v>5782</v>
      </c>
      <c r="D65" s="1167">
        <v>303</v>
      </c>
      <c r="E65" s="1167">
        <v>33</v>
      </c>
      <c r="F65" s="1167">
        <v>1034</v>
      </c>
      <c r="G65" s="1277" t="str">
        <f t="shared" si="0"/>
        <v>Lúa</v>
      </c>
      <c r="H65" s="3842"/>
      <c r="I65" s="3842"/>
      <c r="J65" s="3842"/>
      <c r="K65" s="3834"/>
      <c r="L65" s="3851"/>
    </row>
    <row r="66" spans="1:12" ht="71.25" customHeight="1">
      <c r="A66" s="1280">
        <v>22</v>
      </c>
      <c r="B66" s="1161" t="s">
        <v>5835</v>
      </c>
      <c r="C66" s="1279" t="s">
        <v>5782</v>
      </c>
      <c r="D66" s="1280">
        <v>324</v>
      </c>
      <c r="E66" s="1280">
        <v>33</v>
      </c>
      <c r="F66" s="1280">
        <v>3264</v>
      </c>
      <c r="G66" s="1277" t="str">
        <f t="shared" si="0"/>
        <v>Lúa</v>
      </c>
      <c r="H66" s="1280"/>
      <c r="I66" s="1280"/>
      <c r="J66" s="1280"/>
      <c r="K66" s="1170" t="s">
        <v>5020</v>
      </c>
      <c r="L66" s="1314" t="s">
        <v>4999</v>
      </c>
    </row>
    <row r="67" spans="1:12" ht="25.5">
      <c r="A67" s="1280">
        <v>23</v>
      </c>
      <c r="B67" s="1161" t="s">
        <v>5836</v>
      </c>
      <c r="C67" s="1279" t="s">
        <v>5782</v>
      </c>
      <c r="D67" s="1280">
        <v>277</v>
      </c>
      <c r="E67" s="1280">
        <v>33</v>
      </c>
      <c r="F67" s="1280">
        <v>4560</v>
      </c>
      <c r="G67" s="1277" t="str">
        <f t="shared" si="0"/>
        <v>Lúa</v>
      </c>
      <c r="H67" s="1280"/>
      <c r="I67" s="1280"/>
      <c r="J67" s="1280"/>
      <c r="K67" s="1171" t="s">
        <v>5021</v>
      </c>
      <c r="L67" s="1287"/>
    </row>
    <row r="68" spans="1:12" ht="25.5">
      <c r="A68" s="3840">
        <v>24</v>
      </c>
      <c r="B68" s="1161" t="s">
        <v>5837</v>
      </c>
      <c r="C68" s="1279" t="s">
        <v>5782</v>
      </c>
      <c r="D68" s="1165">
        <v>278</v>
      </c>
      <c r="E68" s="1165">
        <v>33</v>
      </c>
      <c r="F68" s="1165">
        <v>3221</v>
      </c>
      <c r="G68" s="1277" t="str">
        <f t="shared" si="0"/>
        <v>Lúa</v>
      </c>
      <c r="H68" s="3840"/>
      <c r="I68" s="3840"/>
      <c r="J68" s="3840"/>
      <c r="K68" s="3832" t="s">
        <v>5022</v>
      </c>
      <c r="L68" s="1289"/>
    </row>
    <row r="69" spans="1:12" ht="25.5">
      <c r="A69" s="3842"/>
      <c r="B69" s="1161" t="s">
        <v>5837</v>
      </c>
      <c r="C69" s="1279" t="s">
        <v>5782</v>
      </c>
      <c r="D69" s="1167">
        <v>293</v>
      </c>
      <c r="E69" s="1167">
        <v>33</v>
      </c>
      <c r="F69" s="1167">
        <v>2123</v>
      </c>
      <c r="G69" s="1277" t="str">
        <f t="shared" si="0"/>
        <v>Lúa</v>
      </c>
      <c r="H69" s="3842"/>
      <c r="I69" s="3842"/>
      <c r="J69" s="3842"/>
      <c r="K69" s="3834"/>
      <c r="L69" s="1289"/>
    </row>
    <row r="70" spans="1:12" ht="25.5">
      <c r="A70" s="1280">
        <v>25</v>
      </c>
      <c r="B70" s="1161" t="s">
        <v>5838</v>
      </c>
      <c r="C70" s="1279" t="s">
        <v>5782</v>
      </c>
      <c r="D70" s="1280">
        <v>312</v>
      </c>
      <c r="E70" s="1280">
        <v>33</v>
      </c>
      <c r="F70" s="1280">
        <v>2367</v>
      </c>
      <c r="G70" s="1277" t="str">
        <f t="shared" si="0"/>
        <v>Lúa</v>
      </c>
      <c r="H70" s="1280"/>
      <c r="I70" s="1280"/>
      <c r="J70" s="1280"/>
      <c r="K70" s="1170" t="s">
        <v>5023</v>
      </c>
      <c r="L70" s="1287"/>
    </row>
    <row r="71" spans="1:12" ht="25.5">
      <c r="A71" s="1280">
        <v>26</v>
      </c>
      <c r="B71" s="1161" t="s">
        <v>5839</v>
      </c>
      <c r="C71" s="1279" t="s">
        <v>5782</v>
      </c>
      <c r="D71" s="1280">
        <v>313</v>
      </c>
      <c r="E71" s="1280">
        <v>33</v>
      </c>
      <c r="F71" s="1280">
        <v>2162</v>
      </c>
      <c r="G71" s="1277" t="str">
        <f t="shared" si="0"/>
        <v>Lúa</v>
      </c>
      <c r="H71" s="1280"/>
      <c r="I71" s="1280"/>
      <c r="J71" s="1280"/>
      <c r="K71" s="1170" t="s">
        <v>5024</v>
      </c>
      <c r="L71" s="1287"/>
    </row>
    <row r="72" spans="1:12" ht="25.5">
      <c r="A72" s="1280">
        <v>27</v>
      </c>
      <c r="B72" s="1161" t="s">
        <v>5840</v>
      </c>
      <c r="C72" s="1279" t="s">
        <v>5782</v>
      </c>
      <c r="D72" s="1280">
        <v>314</v>
      </c>
      <c r="E72" s="1280">
        <v>33</v>
      </c>
      <c r="F72" s="1280">
        <v>3372</v>
      </c>
      <c r="G72" s="1277" t="str">
        <f t="shared" si="0"/>
        <v>Lúa</v>
      </c>
      <c r="H72" s="1280"/>
      <c r="I72" s="1280"/>
      <c r="J72" s="1280"/>
      <c r="K72" s="1170" t="s">
        <v>5025</v>
      </c>
      <c r="L72" s="1287"/>
    </row>
    <row r="73" spans="1:12" ht="25.5">
      <c r="A73" s="1280">
        <v>28</v>
      </c>
      <c r="B73" s="1161" t="s">
        <v>5841</v>
      </c>
      <c r="C73" s="1279" t="s">
        <v>5782</v>
      </c>
      <c r="D73" s="1280">
        <v>342</v>
      </c>
      <c r="E73" s="1280">
        <v>33</v>
      </c>
      <c r="F73" s="1280">
        <v>3938</v>
      </c>
      <c r="G73" s="1277" t="str">
        <f t="shared" si="0"/>
        <v>Lúa</v>
      </c>
      <c r="H73" s="1280"/>
      <c r="I73" s="1280"/>
      <c r="J73" s="1280"/>
      <c r="K73" s="1170" t="s">
        <v>5026</v>
      </c>
      <c r="L73" s="1287"/>
    </row>
    <row r="74" spans="1:12" ht="38.25">
      <c r="A74" s="1280">
        <v>29</v>
      </c>
      <c r="B74" s="1161" t="s">
        <v>5842</v>
      </c>
      <c r="C74" s="1279" t="s">
        <v>5782</v>
      </c>
      <c r="D74" s="1280">
        <v>373</v>
      </c>
      <c r="E74" s="1280">
        <v>33</v>
      </c>
      <c r="F74" s="1280">
        <v>2429</v>
      </c>
      <c r="G74" s="1277" t="str">
        <f t="shared" si="0"/>
        <v>Lúa</v>
      </c>
      <c r="H74" s="1280"/>
      <c r="I74" s="1280"/>
      <c r="J74" s="1280"/>
      <c r="K74" s="1170" t="s">
        <v>5027</v>
      </c>
      <c r="L74" s="1290" t="s">
        <v>4999</v>
      </c>
    </row>
    <row r="75" spans="1:12" ht="25.5">
      <c r="A75" s="3840">
        <v>30</v>
      </c>
      <c r="B75" s="1161" t="s">
        <v>5843</v>
      </c>
      <c r="C75" s="1279" t="s">
        <v>5782</v>
      </c>
      <c r="D75" s="1280">
        <v>326</v>
      </c>
      <c r="E75" s="1280">
        <v>33</v>
      </c>
      <c r="F75" s="1280">
        <v>848</v>
      </c>
      <c r="G75" s="1277" t="str">
        <f t="shared" si="0"/>
        <v>Lúa</v>
      </c>
      <c r="H75" s="3840"/>
      <c r="I75" s="3840"/>
      <c r="J75" s="3840"/>
      <c r="K75" s="3840" t="s">
        <v>5028</v>
      </c>
      <c r="L75" s="3850"/>
    </row>
    <row r="76" spans="1:12" ht="25.5">
      <c r="A76" s="3841"/>
      <c r="B76" s="1161" t="s">
        <v>5843</v>
      </c>
      <c r="C76" s="1279" t="s">
        <v>5782</v>
      </c>
      <c r="D76" s="1280">
        <v>423</v>
      </c>
      <c r="E76" s="1280">
        <v>33</v>
      </c>
      <c r="F76" s="1280">
        <v>1541</v>
      </c>
      <c r="G76" s="1277" t="str">
        <f t="shared" si="0"/>
        <v>Lúa</v>
      </c>
      <c r="H76" s="3841"/>
      <c r="I76" s="3841"/>
      <c r="J76" s="3841"/>
      <c r="K76" s="3841"/>
      <c r="L76" s="3852"/>
    </row>
    <row r="77" spans="1:12" ht="25.5">
      <c r="A77" s="3841"/>
      <c r="B77" s="1161" t="s">
        <v>5843</v>
      </c>
      <c r="C77" s="1279" t="s">
        <v>5782</v>
      </c>
      <c r="D77" s="1280">
        <v>464</v>
      </c>
      <c r="E77" s="1280">
        <v>33</v>
      </c>
      <c r="F77" s="1280">
        <v>1940</v>
      </c>
      <c r="G77" s="1277" t="str">
        <f t="shared" si="0"/>
        <v>Lúa</v>
      </c>
      <c r="H77" s="3841"/>
      <c r="I77" s="3841"/>
      <c r="J77" s="3841"/>
      <c r="K77" s="3841"/>
      <c r="L77" s="3852"/>
    </row>
    <row r="78" spans="1:12" ht="25.5">
      <c r="A78" s="3842"/>
      <c r="B78" s="1161" t="s">
        <v>5843</v>
      </c>
      <c r="C78" s="1279" t="s">
        <v>5782</v>
      </c>
      <c r="D78" s="1280">
        <v>485</v>
      </c>
      <c r="E78" s="1280">
        <v>33</v>
      </c>
      <c r="F78" s="1280">
        <v>1614</v>
      </c>
      <c r="G78" s="1277" t="str">
        <f t="shared" si="0"/>
        <v>Lúa</v>
      </c>
      <c r="H78" s="3842"/>
      <c r="I78" s="3842"/>
      <c r="J78" s="3842"/>
      <c r="K78" s="3842"/>
      <c r="L78" s="3851"/>
    </row>
    <row r="79" spans="1:12" ht="25.5">
      <c r="A79" s="1280">
        <v>30</v>
      </c>
      <c r="B79" s="1161" t="s">
        <v>5843</v>
      </c>
      <c r="C79" s="1279" t="s">
        <v>5782</v>
      </c>
      <c r="D79" s="1280">
        <v>484</v>
      </c>
      <c r="E79" s="1280">
        <v>33</v>
      </c>
      <c r="F79" s="1172">
        <v>1858</v>
      </c>
      <c r="G79" s="1277" t="str">
        <f t="shared" si="0"/>
        <v>Lúa</v>
      </c>
      <c r="H79" s="1170"/>
      <c r="I79" s="1170"/>
      <c r="J79" s="1170"/>
      <c r="K79" s="1170"/>
      <c r="L79" s="1289"/>
    </row>
    <row r="80" spans="1:12" ht="25.5">
      <c r="A80" s="3840">
        <v>31</v>
      </c>
      <c r="B80" s="1161" t="s">
        <v>5844</v>
      </c>
      <c r="C80" s="1279" t="s">
        <v>5782</v>
      </c>
      <c r="D80" s="1165">
        <v>364</v>
      </c>
      <c r="E80" s="1165">
        <v>33</v>
      </c>
      <c r="F80" s="1165">
        <v>1251</v>
      </c>
      <c r="G80" s="1277" t="str">
        <f t="shared" si="0"/>
        <v>Lúa</v>
      </c>
      <c r="H80" s="3840"/>
      <c r="I80" s="3840"/>
      <c r="J80" s="3840"/>
      <c r="K80" s="3832" t="s">
        <v>5029</v>
      </c>
      <c r="L80" s="3850"/>
    </row>
    <row r="81" spans="1:12" ht="25.5">
      <c r="A81" s="3841"/>
      <c r="B81" s="1161" t="s">
        <v>5844</v>
      </c>
      <c r="C81" s="1279" t="s">
        <v>5782</v>
      </c>
      <c r="D81" s="1166">
        <v>387</v>
      </c>
      <c r="E81" s="1166">
        <v>33</v>
      </c>
      <c r="F81" s="1166">
        <v>2198</v>
      </c>
      <c r="G81" s="1277" t="str">
        <f t="shared" si="0"/>
        <v>Lúa</v>
      </c>
      <c r="H81" s="3841"/>
      <c r="I81" s="3841"/>
      <c r="J81" s="3841"/>
      <c r="K81" s="3833"/>
      <c r="L81" s="3852"/>
    </row>
    <row r="82" spans="1:12" ht="25.5">
      <c r="A82" s="3841"/>
      <c r="B82" s="1161" t="s">
        <v>5844</v>
      </c>
      <c r="C82" s="1279" t="s">
        <v>5782</v>
      </c>
      <c r="D82" s="1166">
        <v>400</v>
      </c>
      <c r="E82" s="1166">
        <v>33</v>
      </c>
      <c r="F82" s="1166">
        <v>2336</v>
      </c>
      <c r="G82" s="1277" t="str">
        <f t="shared" si="0"/>
        <v>Lúa</v>
      </c>
      <c r="H82" s="3841"/>
      <c r="I82" s="3841"/>
      <c r="J82" s="3841"/>
      <c r="K82" s="3833"/>
      <c r="L82" s="3852"/>
    </row>
    <row r="83" spans="1:12" ht="25.5">
      <c r="A83" s="3841"/>
      <c r="B83" s="1161" t="s">
        <v>5844</v>
      </c>
      <c r="C83" s="1279" t="s">
        <v>5782</v>
      </c>
      <c r="D83" s="1166">
        <v>410</v>
      </c>
      <c r="E83" s="1166">
        <v>33</v>
      </c>
      <c r="F83" s="1166">
        <v>1478</v>
      </c>
      <c r="G83" s="1277" t="str">
        <f t="shared" si="0"/>
        <v>Lúa</v>
      </c>
      <c r="H83" s="3841"/>
      <c r="I83" s="3841"/>
      <c r="J83" s="3841"/>
      <c r="K83" s="3833"/>
      <c r="L83" s="3852"/>
    </row>
    <row r="84" spans="1:12" ht="25.5">
      <c r="A84" s="3841"/>
      <c r="B84" s="1161" t="s">
        <v>5844</v>
      </c>
      <c r="C84" s="1279" t="s">
        <v>5782</v>
      </c>
      <c r="D84" s="1166">
        <v>429</v>
      </c>
      <c r="E84" s="1166">
        <v>33</v>
      </c>
      <c r="F84" s="1166">
        <v>1356</v>
      </c>
      <c r="G84" s="1277" t="str">
        <f t="shared" si="0"/>
        <v>Lúa</v>
      </c>
      <c r="H84" s="3841"/>
      <c r="I84" s="3841"/>
      <c r="J84" s="3841"/>
      <c r="K84" s="3833"/>
      <c r="L84" s="3852"/>
    </row>
    <row r="85" spans="1:12" ht="25.5">
      <c r="A85" s="3841"/>
      <c r="B85" s="1161" t="s">
        <v>5844</v>
      </c>
      <c r="C85" s="1279" t="s">
        <v>5782</v>
      </c>
      <c r="D85" s="1166">
        <v>445</v>
      </c>
      <c r="E85" s="1166">
        <v>33</v>
      </c>
      <c r="F85" s="1166">
        <v>1318</v>
      </c>
      <c r="G85" s="1277" t="str">
        <f t="shared" si="0"/>
        <v>Lúa</v>
      </c>
      <c r="H85" s="3841"/>
      <c r="I85" s="3841"/>
      <c r="J85" s="3841"/>
      <c r="K85" s="3833"/>
      <c r="L85" s="3852"/>
    </row>
    <row r="86" spans="1:12" ht="25.5">
      <c r="A86" s="3842"/>
      <c r="B86" s="1161" t="s">
        <v>5844</v>
      </c>
      <c r="C86" s="1279" t="s">
        <v>5782</v>
      </c>
      <c r="D86" s="1167">
        <v>444</v>
      </c>
      <c r="E86" s="1167">
        <v>33</v>
      </c>
      <c r="F86" s="1167">
        <v>1449</v>
      </c>
      <c r="G86" s="1277" t="str">
        <f t="shared" ref="G86:G109" si="1">G85</f>
        <v>Lúa</v>
      </c>
      <c r="H86" s="3842"/>
      <c r="I86" s="3842"/>
      <c r="J86" s="3842"/>
      <c r="K86" s="3834"/>
      <c r="L86" s="3851"/>
    </row>
    <row r="87" spans="1:12" ht="25.5">
      <c r="A87" s="3840">
        <v>32</v>
      </c>
      <c r="B87" s="1161" t="s">
        <v>5845</v>
      </c>
      <c r="C87" s="1279" t="s">
        <v>5782</v>
      </c>
      <c r="D87" s="1165">
        <v>443</v>
      </c>
      <c r="E87" s="1165">
        <v>33</v>
      </c>
      <c r="F87" s="1165">
        <v>1045</v>
      </c>
      <c r="G87" s="1277" t="str">
        <f t="shared" si="1"/>
        <v>Lúa</v>
      </c>
      <c r="H87" s="3840"/>
      <c r="I87" s="3840"/>
      <c r="J87" s="3840"/>
      <c r="K87" s="3832" t="s">
        <v>5030</v>
      </c>
      <c r="L87" s="3850"/>
    </row>
    <row r="88" spans="1:12" ht="25.5">
      <c r="A88" s="3841"/>
      <c r="B88" s="1161" t="s">
        <v>5845</v>
      </c>
      <c r="C88" s="1279" t="s">
        <v>5782</v>
      </c>
      <c r="D88" s="1166">
        <v>453</v>
      </c>
      <c r="E88" s="1166">
        <v>33</v>
      </c>
      <c r="F88" s="1166">
        <v>624</v>
      </c>
      <c r="G88" s="1277" t="str">
        <f t="shared" si="1"/>
        <v>Lúa</v>
      </c>
      <c r="H88" s="3841"/>
      <c r="I88" s="3841"/>
      <c r="J88" s="3841"/>
      <c r="K88" s="3833"/>
      <c r="L88" s="3852"/>
    </row>
    <row r="89" spans="1:12" ht="25.5">
      <c r="A89" s="3841"/>
      <c r="B89" s="1161" t="s">
        <v>5845</v>
      </c>
      <c r="C89" s="1279" t="s">
        <v>5782</v>
      </c>
      <c r="D89" s="1166">
        <v>474</v>
      </c>
      <c r="E89" s="1166">
        <v>33</v>
      </c>
      <c r="F89" s="1166">
        <v>932</v>
      </c>
      <c r="G89" s="1277" t="str">
        <f t="shared" si="1"/>
        <v>Lúa</v>
      </c>
      <c r="H89" s="3841"/>
      <c r="I89" s="3841"/>
      <c r="J89" s="3841"/>
      <c r="K89" s="3833"/>
      <c r="L89" s="3852"/>
    </row>
    <row r="90" spans="1:12" ht="25.5">
      <c r="A90" s="3841"/>
      <c r="B90" s="1161" t="s">
        <v>5845</v>
      </c>
      <c r="C90" s="1279" t="s">
        <v>5782</v>
      </c>
      <c r="D90" s="1166">
        <v>475</v>
      </c>
      <c r="E90" s="1166">
        <v>33</v>
      </c>
      <c r="F90" s="1166">
        <v>1571</v>
      </c>
      <c r="G90" s="1277" t="str">
        <f t="shared" si="1"/>
        <v>Lúa</v>
      </c>
      <c r="H90" s="3841"/>
      <c r="I90" s="3841"/>
      <c r="J90" s="3841"/>
      <c r="K90" s="3833"/>
      <c r="L90" s="3852"/>
    </row>
    <row r="91" spans="1:12" ht="25.5">
      <c r="A91" s="3842"/>
      <c r="B91" s="1161" t="s">
        <v>5845</v>
      </c>
      <c r="C91" s="1279" t="s">
        <v>5782</v>
      </c>
      <c r="D91" s="1167">
        <v>463</v>
      </c>
      <c r="E91" s="1167">
        <v>33</v>
      </c>
      <c r="F91" s="1167">
        <v>1763</v>
      </c>
      <c r="G91" s="1277" t="str">
        <f t="shared" si="1"/>
        <v>Lúa</v>
      </c>
      <c r="H91" s="3842"/>
      <c r="I91" s="3842"/>
      <c r="J91" s="3842"/>
      <c r="K91" s="3834"/>
      <c r="L91" s="3851"/>
    </row>
    <row r="92" spans="1:12" ht="25.5">
      <c r="A92" s="3840">
        <v>33</v>
      </c>
      <c r="B92" s="1161" t="s">
        <v>5846</v>
      </c>
      <c r="C92" s="1279" t="s">
        <v>5782</v>
      </c>
      <c r="D92" s="1277">
        <v>344</v>
      </c>
      <c r="E92" s="1277">
        <v>33</v>
      </c>
      <c r="F92" s="1277">
        <v>1329</v>
      </c>
      <c r="G92" s="1277" t="str">
        <f t="shared" si="1"/>
        <v>Lúa</v>
      </c>
      <c r="H92" s="3840"/>
      <c r="I92" s="3840"/>
      <c r="J92" s="3840"/>
      <c r="K92" s="3832" t="s">
        <v>5031</v>
      </c>
      <c r="L92" s="3850"/>
    </row>
    <row r="93" spans="1:12" ht="25.5">
      <c r="A93" s="3841"/>
      <c r="B93" s="1161" t="s">
        <v>5846</v>
      </c>
      <c r="C93" s="1279" t="s">
        <v>5782</v>
      </c>
      <c r="D93" s="1173">
        <v>363</v>
      </c>
      <c r="E93" s="1173">
        <v>33</v>
      </c>
      <c r="F93" s="1173">
        <v>1102</v>
      </c>
      <c r="G93" s="1277" t="str">
        <f t="shared" si="1"/>
        <v>Lúa</v>
      </c>
      <c r="H93" s="3841"/>
      <c r="I93" s="3841"/>
      <c r="J93" s="3841"/>
      <c r="K93" s="3833"/>
      <c r="L93" s="3852"/>
    </row>
    <row r="94" spans="1:12" ht="25.5">
      <c r="A94" s="3842"/>
      <c r="B94" s="1161" t="s">
        <v>5846</v>
      </c>
      <c r="C94" s="1279" t="s">
        <v>5782</v>
      </c>
      <c r="D94" s="1167">
        <v>430</v>
      </c>
      <c r="E94" s="1167">
        <v>33</v>
      </c>
      <c r="F94" s="1167">
        <v>2071</v>
      </c>
      <c r="G94" s="1277" t="str">
        <f t="shared" si="1"/>
        <v>Lúa</v>
      </c>
      <c r="H94" s="3842"/>
      <c r="I94" s="3842"/>
      <c r="J94" s="3842"/>
      <c r="K94" s="3834"/>
      <c r="L94" s="3851"/>
    </row>
    <row r="95" spans="1:12" ht="25.5">
      <c r="A95" s="3840">
        <v>34</v>
      </c>
      <c r="B95" s="1161" t="s">
        <v>5847</v>
      </c>
      <c r="C95" s="1279" t="s">
        <v>5782</v>
      </c>
      <c r="D95" s="1267">
        <v>253</v>
      </c>
      <c r="E95" s="1267">
        <v>13</v>
      </c>
      <c r="F95" s="1165">
        <v>620.4</v>
      </c>
      <c r="G95" s="1277" t="str">
        <f t="shared" si="1"/>
        <v>Lúa</v>
      </c>
      <c r="H95" s="3840"/>
      <c r="I95" s="3840"/>
      <c r="J95" s="3840"/>
      <c r="K95" s="3832" t="s">
        <v>5032</v>
      </c>
      <c r="L95" s="3850"/>
    </row>
    <row r="96" spans="1:12" ht="25.5">
      <c r="A96" s="3841"/>
      <c r="B96" s="1161" t="s">
        <v>5847</v>
      </c>
      <c r="C96" s="1279" t="s">
        <v>5782</v>
      </c>
      <c r="D96" s="1264">
        <v>254</v>
      </c>
      <c r="E96" s="1264">
        <v>13</v>
      </c>
      <c r="F96" s="1166">
        <v>437.8</v>
      </c>
      <c r="G96" s="1277" t="str">
        <f t="shared" si="1"/>
        <v>Lúa</v>
      </c>
      <c r="H96" s="3841"/>
      <c r="I96" s="3841"/>
      <c r="J96" s="3841"/>
      <c r="K96" s="3833"/>
      <c r="L96" s="3852"/>
    </row>
    <row r="97" spans="1:12" ht="25.5">
      <c r="A97" s="3841"/>
      <c r="B97" s="1161" t="s">
        <v>5847</v>
      </c>
      <c r="C97" s="1279" t="s">
        <v>5782</v>
      </c>
      <c r="D97" s="1264">
        <v>255</v>
      </c>
      <c r="E97" s="1264">
        <v>13</v>
      </c>
      <c r="F97" s="1166">
        <v>452.8</v>
      </c>
      <c r="G97" s="1277" t="str">
        <f t="shared" si="1"/>
        <v>Lúa</v>
      </c>
      <c r="H97" s="3841"/>
      <c r="I97" s="3841"/>
      <c r="J97" s="3841"/>
      <c r="K97" s="3833"/>
      <c r="L97" s="3852"/>
    </row>
    <row r="98" spans="1:12" ht="25.5">
      <c r="A98" s="3841"/>
      <c r="B98" s="1161" t="s">
        <v>5847</v>
      </c>
      <c r="C98" s="1279" t="s">
        <v>5782</v>
      </c>
      <c r="D98" s="1264">
        <v>185</v>
      </c>
      <c r="E98" s="1264">
        <v>14</v>
      </c>
      <c r="F98" s="1166">
        <v>51.3</v>
      </c>
      <c r="G98" s="1277" t="str">
        <f t="shared" si="1"/>
        <v>Lúa</v>
      </c>
      <c r="H98" s="3841"/>
      <c r="I98" s="3841"/>
      <c r="J98" s="3841"/>
      <c r="K98" s="3833"/>
      <c r="L98" s="3852"/>
    </row>
    <row r="99" spans="1:12" ht="25.5">
      <c r="A99" s="3842"/>
      <c r="B99" s="1161" t="s">
        <v>5847</v>
      </c>
      <c r="C99" s="1279" t="s">
        <v>5782</v>
      </c>
      <c r="D99" s="1275">
        <v>196</v>
      </c>
      <c r="E99" s="1275">
        <v>14</v>
      </c>
      <c r="F99" s="1167">
        <v>373.7</v>
      </c>
      <c r="G99" s="1277" t="str">
        <f t="shared" si="1"/>
        <v>Lúa</v>
      </c>
      <c r="H99" s="3842"/>
      <c r="I99" s="3842"/>
      <c r="J99" s="3842"/>
      <c r="K99" s="3834"/>
      <c r="L99" s="3851"/>
    </row>
    <row r="100" spans="1:12" ht="25.5">
      <c r="A100" s="1170">
        <v>35</v>
      </c>
      <c r="B100" s="1161" t="s">
        <v>5848</v>
      </c>
      <c r="C100" s="1279" t="s">
        <v>5782</v>
      </c>
      <c r="D100" s="1314">
        <v>161</v>
      </c>
      <c r="E100" s="1314">
        <v>14</v>
      </c>
      <c r="F100" s="1280">
        <v>53.3</v>
      </c>
      <c r="G100" s="1277" t="str">
        <f t="shared" si="1"/>
        <v>Lúa</v>
      </c>
      <c r="H100" s="1280"/>
      <c r="I100" s="1280"/>
      <c r="J100" s="1280"/>
      <c r="K100" s="1169" t="s">
        <v>5033</v>
      </c>
      <c r="L100" s="1287"/>
    </row>
    <row r="101" spans="1:12" ht="25.5">
      <c r="A101" s="1169">
        <v>35</v>
      </c>
      <c r="B101" s="1161" t="s">
        <v>5848</v>
      </c>
      <c r="C101" s="1279" t="s">
        <v>5782</v>
      </c>
      <c r="D101" s="1287">
        <v>215</v>
      </c>
      <c r="E101" s="1287">
        <v>14</v>
      </c>
      <c r="F101" s="1174">
        <v>1401.9</v>
      </c>
      <c r="G101" s="1277" t="str">
        <f t="shared" si="1"/>
        <v>Lúa</v>
      </c>
      <c r="H101" s="1280"/>
      <c r="I101" s="1280"/>
      <c r="J101" s="1280"/>
      <c r="K101" s="1169"/>
      <c r="L101" s="1287"/>
    </row>
    <row r="102" spans="1:12" ht="25.5">
      <c r="A102" s="3840">
        <v>36</v>
      </c>
      <c r="B102" s="1161" t="s">
        <v>5849</v>
      </c>
      <c r="C102" s="1279" t="s">
        <v>5782</v>
      </c>
      <c r="D102" s="1267">
        <v>154</v>
      </c>
      <c r="E102" s="1267">
        <v>14</v>
      </c>
      <c r="F102" s="1165">
        <v>401.3</v>
      </c>
      <c r="G102" s="1277" t="str">
        <f t="shared" si="1"/>
        <v>Lúa</v>
      </c>
      <c r="H102" s="3840"/>
      <c r="I102" s="3840"/>
      <c r="J102" s="3840"/>
      <c r="K102" s="3832" t="s">
        <v>5034</v>
      </c>
      <c r="L102" s="3850"/>
    </row>
    <row r="103" spans="1:12" ht="25.5">
      <c r="A103" s="3841"/>
      <c r="B103" s="1161" t="s">
        <v>5849</v>
      </c>
      <c r="C103" s="1279" t="s">
        <v>5782</v>
      </c>
      <c r="D103" s="1264">
        <v>155</v>
      </c>
      <c r="E103" s="1264">
        <v>14</v>
      </c>
      <c r="F103" s="1166">
        <v>370.3</v>
      </c>
      <c r="G103" s="1277" t="str">
        <f t="shared" si="1"/>
        <v>Lúa</v>
      </c>
      <c r="H103" s="3841"/>
      <c r="I103" s="3841"/>
      <c r="J103" s="3841"/>
      <c r="K103" s="3833"/>
      <c r="L103" s="3852"/>
    </row>
    <row r="104" spans="1:12" ht="25.5">
      <c r="A104" s="3842"/>
      <c r="B104" s="1161" t="s">
        <v>5849</v>
      </c>
      <c r="C104" s="1279" t="s">
        <v>5782</v>
      </c>
      <c r="D104" s="1275">
        <v>157</v>
      </c>
      <c r="E104" s="1275">
        <v>14</v>
      </c>
      <c r="F104" s="1167">
        <v>338.7</v>
      </c>
      <c r="G104" s="1277" t="str">
        <f t="shared" si="1"/>
        <v>Lúa</v>
      </c>
      <c r="H104" s="3842"/>
      <c r="I104" s="3842"/>
      <c r="J104" s="3842"/>
      <c r="K104" s="3834"/>
      <c r="L104" s="3851"/>
    </row>
    <row r="105" spans="1:12" ht="25.5">
      <c r="A105" s="3840">
        <v>37</v>
      </c>
      <c r="B105" s="1161" t="s">
        <v>5850</v>
      </c>
      <c r="C105" s="1279" t="s">
        <v>5782</v>
      </c>
      <c r="D105" s="1267">
        <v>273</v>
      </c>
      <c r="E105" s="1267">
        <v>13</v>
      </c>
      <c r="F105" s="1165">
        <v>504.6</v>
      </c>
      <c r="G105" s="1277" t="str">
        <f t="shared" si="1"/>
        <v>Lúa</v>
      </c>
      <c r="H105" s="1276"/>
      <c r="I105" s="1276"/>
      <c r="J105" s="1276"/>
      <c r="K105" s="3832" t="s">
        <v>5035</v>
      </c>
      <c r="L105" s="3850"/>
    </row>
    <row r="106" spans="1:12" ht="25.5">
      <c r="A106" s="3841"/>
      <c r="B106" s="1161" t="s">
        <v>5850</v>
      </c>
      <c r="C106" s="1279" t="s">
        <v>5782</v>
      </c>
      <c r="D106" s="1264">
        <v>292</v>
      </c>
      <c r="E106" s="1264">
        <v>13</v>
      </c>
      <c r="F106" s="1166">
        <v>352.8</v>
      </c>
      <c r="G106" s="1277" t="str">
        <f t="shared" si="1"/>
        <v>Lúa</v>
      </c>
      <c r="H106" s="1277"/>
      <c r="I106" s="1277"/>
      <c r="J106" s="1277"/>
      <c r="K106" s="3833"/>
      <c r="L106" s="3852"/>
    </row>
    <row r="107" spans="1:12" ht="25.5">
      <c r="A107" s="3841"/>
      <c r="B107" s="1161" t="s">
        <v>5850</v>
      </c>
      <c r="C107" s="1279" t="s">
        <v>5782</v>
      </c>
      <c r="D107" s="1264">
        <v>312</v>
      </c>
      <c r="E107" s="1264">
        <v>13</v>
      </c>
      <c r="F107" s="1175">
        <v>38.9</v>
      </c>
      <c r="G107" s="1277" t="str">
        <f t="shared" si="1"/>
        <v>Lúa</v>
      </c>
      <c r="H107" s="1277"/>
      <c r="I107" s="1277"/>
      <c r="J107" s="1277"/>
      <c r="K107" s="3833"/>
      <c r="L107" s="3852"/>
    </row>
    <row r="108" spans="1:12" ht="25.5">
      <c r="A108" s="3841"/>
      <c r="B108" s="1161" t="s">
        <v>5850</v>
      </c>
      <c r="C108" s="1279" t="s">
        <v>5782</v>
      </c>
      <c r="D108" s="1264">
        <v>345</v>
      </c>
      <c r="E108" s="1264">
        <v>13</v>
      </c>
      <c r="F108" s="1166">
        <v>250</v>
      </c>
      <c r="G108" s="1277" t="str">
        <f t="shared" si="1"/>
        <v>Lúa</v>
      </c>
      <c r="H108" s="1277"/>
      <c r="I108" s="1277"/>
      <c r="J108" s="1277"/>
      <c r="K108" s="3833"/>
      <c r="L108" s="3852"/>
    </row>
    <row r="109" spans="1:12" ht="25.5">
      <c r="A109" s="3842"/>
      <c r="B109" s="1161" t="s">
        <v>5850</v>
      </c>
      <c r="C109" s="1279" t="s">
        <v>5782</v>
      </c>
      <c r="D109" s="1275">
        <v>346</v>
      </c>
      <c r="E109" s="1275">
        <v>13</v>
      </c>
      <c r="F109" s="1167">
        <v>302.60000000000002</v>
      </c>
      <c r="G109" s="1277" t="str">
        <f t="shared" si="1"/>
        <v>Lúa</v>
      </c>
      <c r="H109" s="1278"/>
      <c r="I109" s="1278"/>
      <c r="J109" s="1278"/>
      <c r="K109" s="3834"/>
      <c r="L109" s="3851"/>
    </row>
    <row r="110" spans="1:12" ht="25.5">
      <c r="A110" s="3840">
        <v>38</v>
      </c>
      <c r="B110" s="1161" t="s">
        <v>5851</v>
      </c>
      <c r="C110" s="1279" t="s">
        <v>5782</v>
      </c>
      <c r="D110" s="1267">
        <v>274</v>
      </c>
      <c r="E110" s="1267">
        <v>13</v>
      </c>
      <c r="F110" s="1165">
        <v>300.7</v>
      </c>
      <c r="G110" s="1276" t="s">
        <v>5036</v>
      </c>
      <c r="H110" s="3840"/>
      <c r="I110" s="3840"/>
      <c r="J110" s="3840"/>
      <c r="K110" s="3832" t="s">
        <v>5037</v>
      </c>
      <c r="L110" s="3850"/>
    </row>
    <row r="111" spans="1:12" ht="13.15" customHeight="1">
      <c r="A111" s="3841"/>
      <c r="B111" s="1161" t="s">
        <v>5851</v>
      </c>
      <c r="C111" s="1279" t="s">
        <v>5782</v>
      </c>
      <c r="D111" s="1264">
        <v>313</v>
      </c>
      <c r="E111" s="1264">
        <v>13</v>
      </c>
      <c r="F111" s="1166">
        <v>120.1</v>
      </c>
      <c r="G111" s="1277" t="str">
        <f>G110</f>
        <v>Rau
 răm</v>
      </c>
      <c r="H111" s="3841"/>
      <c r="I111" s="3841"/>
      <c r="J111" s="3841"/>
      <c r="K111" s="3833"/>
      <c r="L111" s="3852"/>
    </row>
    <row r="112" spans="1:12" ht="25.5">
      <c r="A112" s="3842"/>
      <c r="B112" s="1161" t="s">
        <v>5851</v>
      </c>
      <c r="C112" s="1279" t="s">
        <v>5782</v>
      </c>
      <c r="D112" s="1275">
        <v>360</v>
      </c>
      <c r="E112" s="1275">
        <v>13</v>
      </c>
      <c r="F112" s="1167">
        <v>440.4</v>
      </c>
      <c r="G112" s="1277" t="str">
        <f>G111</f>
        <v>Rau
 răm</v>
      </c>
      <c r="H112" s="3842"/>
      <c r="I112" s="3842"/>
      <c r="J112" s="3842"/>
      <c r="K112" s="3834"/>
      <c r="L112" s="3851"/>
    </row>
    <row r="113" spans="1:12" ht="25.5">
      <c r="A113" s="3840">
        <v>39</v>
      </c>
      <c r="B113" s="1161" t="s">
        <v>5852</v>
      </c>
      <c r="C113" s="1279" t="s">
        <v>5782</v>
      </c>
      <c r="D113" s="1267">
        <v>342</v>
      </c>
      <c r="E113" s="1267">
        <v>13</v>
      </c>
      <c r="F113" s="1165">
        <v>172.7</v>
      </c>
      <c r="G113" s="1276" t="s">
        <v>5038</v>
      </c>
      <c r="H113" s="3840"/>
      <c r="I113" s="3840"/>
      <c r="J113" s="3840"/>
      <c r="K113" s="3832" t="s">
        <v>5039</v>
      </c>
      <c r="L113" s="3850"/>
    </row>
    <row r="114" spans="1:12" ht="26.45" customHeight="1">
      <c r="A114" s="3841"/>
      <c r="B114" s="1161" t="s">
        <v>5852</v>
      </c>
      <c r="C114" s="1279" t="s">
        <v>5782</v>
      </c>
      <c r="D114" s="1264">
        <v>343</v>
      </c>
      <c r="E114" s="1264">
        <v>13</v>
      </c>
      <c r="F114" s="1166">
        <v>138.30000000000001</v>
      </c>
      <c r="G114" s="1277" t="str">
        <f>G113</f>
        <v>Chuối</v>
      </c>
      <c r="H114" s="3841"/>
      <c r="I114" s="3841"/>
      <c r="J114" s="3841"/>
      <c r="K114" s="3833"/>
      <c r="L114" s="3852"/>
    </row>
    <row r="115" spans="1:12" ht="26.45" customHeight="1">
      <c r="A115" s="3842"/>
      <c r="B115" s="1161" t="s">
        <v>5852</v>
      </c>
      <c r="C115" s="1279" t="s">
        <v>5782</v>
      </c>
      <c r="D115" s="1275">
        <v>344</v>
      </c>
      <c r="E115" s="1275">
        <v>13</v>
      </c>
      <c r="F115" s="1167">
        <v>213.7</v>
      </c>
      <c r="G115" s="1277" t="str">
        <f>G114</f>
        <v>Chuối</v>
      </c>
      <c r="H115" s="3842"/>
      <c r="I115" s="3842"/>
      <c r="J115" s="3842"/>
      <c r="K115" s="3834"/>
      <c r="L115" s="3851"/>
    </row>
    <row r="116" spans="1:12" ht="25.5">
      <c r="A116" s="3840">
        <v>40</v>
      </c>
      <c r="B116" s="1161" t="s">
        <v>5853</v>
      </c>
      <c r="C116" s="1279" t="s">
        <v>5782</v>
      </c>
      <c r="D116" s="1267">
        <v>202</v>
      </c>
      <c r="E116" s="1267">
        <v>14</v>
      </c>
      <c r="F116" s="1165">
        <v>450.2</v>
      </c>
      <c r="G116" s="1276" t="s">
        <v>5036</v>
      </c>
      <c r="H116" s="3840"/>
      <c r="I116" s="3840"/>
      <c r="J116" s="3840"/>
      <c r="K116" s="3832" t="s">
        <v>5040</v>
      </c>
      <c r="L116" s="3850"/>
    </row>
    <row r="117" spans="1:12" ht="25.5">
      <c r="A117" s="3842"/>
      <c r="B117" s="1161" t="s">
        <v>5853</v>
      </c>
      <c r="C117" s="1279" t="s">
        <v>5782</v>
      </c>
      <c r="D117" s="1275">
        <v>191</v>
      </c>
      <c r="E117" s="1275">
        <v>14</v>
      </c>
      <c r="F117" s="1167">
        <v>89.3</v>
      </c>
      <c r="G117" s="1277" t="str">
        <f>G116</f>
        <v>Rau
 răm</v>
      </c>
      <c r="H117" s="3842"/>
      <c r="I117" s="3842"/>
      <c r="J117" s="3842"/>
      <c r="K117" s="3834"/>
      <c r="L117" s="3851"/>
    </row>
    <row r="118" spans="1:12" ht="25.5">
      <c r="A118" s="3840">
        <v>41</v>
      </c>
      <c r="B118" s="1161" t="s">
        <v>5854</v>
      </c>
      <c r="C118" s="1279" t="s">
        <v>5782</v>
      </c>
      <c r="D118" s="1267">
        <v>5</v>
      </c>
      <c r="E118" s="1267">
        <v>20</v>
      </c>
      <c r="F118" s="1165">
        <v>789.9</v>
      </c>
      <c r="G118" s="1276" t="s">
        <v>3722</v>
      </c>
      <c r="H118" s="3840"/>
      <c r="I118" s="3840"/>
      <c r="J118" s="3840"/>
      <c r="K118" s="3832" t="s">
        <v>5041</v>
      </c>
      <c r="L118" s="3850"/>
    </row>
    <row r="119" spans="1:12" ht="26.45" customHeight="1">
      <c r="A119" s="3842"/>
      <c r="B119" s="1161" t="s">
        <v>5854</v>
      </c>
      <c r="C119" s="1279" t="s">
        <v>5782</v>
      </c>
      <c r="D119" s="1275">
        <v>6</v>
      </c>
      <c r="E119" s="1275">
        <v>20</v>
      </c>
      <c r="F119" s="1167">
        <v>1178.2</v>
      </c>
      <c r="G119" s="1277" t="str">
        <f>G118</f>
        <v>Lúa</v>
      </c>
      <c r="H119" s="3842"/>
      <c r="I119" s="3842"/>
      <c r="J119" s="3842"/>
      <c r="K119" s="3834"/>
      <c r="L119" s="3851"/>
    </row>
    <row r="120" spans="1:12" ht="25.5">
      <c r="A120" s="3840">
        <v>42</v>
      </c>
      <c r="B120" s="1161" t="s">
        <v>5855</v>
      </c>
      <c r="C120" s="1279" t="s">
        <v>5782</v>
      </c>
      <c r="D120" s="1267">
        <v>7</v>
      </c>
      <c r="E120" s="1267">
        <v>20</v>
      </c>
      <c r="F120" s="1165">
        <v>688.5</v>
      </c>
      <c r="G120" s="1276" t="s">
        <v>5042</v>
      </c>
      <c r="H120" s="3840"/>
      <c r="I120" s="3840" t="s">
        <v>2171</v>
      </c>
      <c r="J120" s="3840"/>
      <c r="K120" s="3832" t="s">
        <v>5043</v>
      </c>
      <c r="L120" s="3850"/>
    </row>
    <row r="121" spans="1:12" ht="25.5">
      <c r="A121" s="3842"/>
      <c r="B121" s="1161" t="s">
        <v>5855</v>
      </c>
      <c r="C121" s="1279" t="s">
        <v>5782</v>
      </c>
      <c r="D121" s="1275">
        <v>11</v>
      </c>
      <c r="E121" s="1275">
        <v>20</v>
      </c>
      <c r="F121" s="1167">
        <v>565.79999999999995</v>
      </c>
      <c r="G121" s="1277" t="str">
        <f>G120</f>
        <v>Rau
 cải</v>
      </c>
      <c r="H121" s="3842"/>
      <c r="I121" s="3842"/>
      <c r="J121" s="3842"/>
      <c r="K121" s="3834"/>
      <c r="L121" s="3851"/>
    </row>
    <row r="122" spans="1:12" ht="25.5">
      <c r="A122" s="3840">
        <v>43</v>
      </c>
      <c r="B122" s="1161" t="s">
        <v>5856</v>
      </c>
      <c r="C122" s="1279" t="s">
        <v>5782</v>
      </c>
      <c r="D122" s="1269">
        <v>224</v>
      </c>
      <c r="E122" s="1269">
        <v>14</v>
      </c>
      <c r="F122" s="1176">
        <v>389.2</v>
      </c>
      <c r="G122" s="1276" t="s">
        <v>5036</v>
      </c>
      <c r="H122" s="3840"/>
      <c r="I122" s="3840"/>
      <c r="J122" s="3840"/>
      <c r="K122" s="3832" t="s">
        <v>5044</v>
      </c>
      <c r="L122" s="3850"/>
    </row>
    <row r="123" spans="1:12" ht="25.5">
      <c r="A123" s="3842"/>
      <c r="B123" s="1161" t="s">
        <v>5856</v>
      </c>
      <c r="C123" s="1279" t="s">
        <v>5782</v>
      </c>
      <c r="D123" s="1275">
        <v>31</v>
      </c>
      <c r="E123" s="1275">
        <v>20</v>
      </c>
      <c r="F123" s="1167">
        <v>315.3</v>
      </c>
      <c r="G123" s="1277" t="str">
        <f>G122</f>
        <v>Rau
 răm</v>
      </c>
      <c r="H123" s="3842"/>
      <c r="I123" s="3842"/>
      <c r="J123" s="3842"/>
      <c r="K123" s="3834"/>
      <c r="L123" s="3851"/>
    </row>
    <row r="124" spans="1:12" ht="25.5">
      <c r="A124" s="3840">
        <v>44</v>
      </c>
      <c r="B124" s="1161" t="s">
        <v>5857</v>
      </c>
      <c r="C124" s="1279" t="s">
        <v>5782</v>
      </c>
      <c r="D124" s="1267">
        <v>22</v>
      </c>
      <c r="E124" s="1267">
        <v>20</v>
      </c>
      <c r="F124" s="1165">
        <v>119</v>
      </c>
      <c r="G124" s="1276" t="s">
        <v>5036</v>
      </c>
      <c r="H124" s="3840"/>
      <c r="I124" s="3840"/>
      <c r="J124" s="3840"/>
      <c r="K124" s="3832" t="s">
        <v>5045</v>
      </c>
      <c r="L124" s="3850"/>
    </row>
    <row r="125" spans="1:12" ht="25.5">
      <c r="A125" s="3842"/>
      <c r="B125" s="1161" t="s">
        <v>5857</v>
      </c>
      <c r="C125" s="1279" t="s">
        <v>5782</v>
      </c>
      <c r="D125" s="1275">
        <v>60</v>
      </c>
      <c r="E125" s="1275">
        <v>20</v>
      </c>
      <c r="F125" s="1167">
        <v>252.2</v>
      </c>
      <c r="G125" s="1277" t="str">
        <f>G124</f>
        <v>Rau
 răm</v>
      </c>
      <c r="H125" s="3842"/>
      <c r="I125" s="3842"/>
      <c r="J125" s="3842"/>
      <c r="K125" s="3834"/>
      <c r="L125" s="3851"/>
    </row>
    <row r="126" spans="1:12" ht="25.5">
      <c r="A126" s="3840">
        <v>45</v>
      </c>
      <c r="B126" s="1161" t="s">
        <v>5858</v>
      </c>
      <c r="C126" s="1279" t="s">
        <v>5782</v>
      </c>
      <c r="D126" s="1267">
        <v>57</v>
      </c>
      <c r="E126" s="1267">
        <v>20</v>
      </c>
      <c r="F126" s="1165">
        <v>674.8</v>
      </c>
      <c r="G126" s="1276" t="s">
        <v>3722</v>
      </c>
      <c r="H126" s="3840"/>
      <c r="I126" s="3840"/>
      <c r="J126" s="3840"/>
      <c r="K126" s="3832" t="s">
        <v>5046</v>
      </c>
      <c r="L126" s="3850"/>
    </row>
    <row r="127" spans="1:12" ht="26.45" customHeight="1">
      <c r="A127" s="3841"/>
      <c r="B127" s="1161" t="s">
        <v>5858</v>
      </c>
      <c r="C127" s="1279" t="s">
        <v>5782</v>
      </c>
      <c r="D127" s="1264">
        <v>65</v>
      </c>
      <c r="E127" s="1264">
        <v>20</v>
      </c>
      <c r="F127" s="1166">
        <v>527.70000000000005</v>
      </c>
      <c r="G127" s="1277" t="str">
        <f>G126</f>
        <v>Lúa</v>
      </c>
      <c r="H127" s="3841"/>
      <c r="I127" s="3841"/>
      <c r="J127" s="3841"/>
      <c r="K127" s="3833"/>
      <c r="L127" s="3852"/>
    </row>
    <row r="128" spans="1:12" ht="26.45" customHeight="1">
      <c r="A128" s="3841"/>
      <c r="B128" s="1161" t="s">
        <v>5858</v>
      </c>
      <c r="C128" s="1279" t="s">
        <v>5782</v>
      </c>
      <c r="D128" s="1264">
        <v>66</v>
      </c>
      <c r="E128" s="1264">
        <v>20</v>
      </c>
      <c r="F128" s="1166">
        <v>698.8</v>
      </c>
      <c r="G128" s="1277" t="str">
        <f>G127</f>
        <v>Lúa</v>
      </c>
      <c r="H128" s="3841"/>
      <c r="I128" s="3841"/>
      <c r="J128" s="3841"/>
      <c r="K128" s="3833"/>
      <c r="L128" s="3852"/>
    </row>
    <row r="129" spans="1:12" ht="26.45" customHeight="1">
      <c r="A129" s="3841"/>
      <c r="B129" s="1161" t="s">
        <v>5858</v>
      </c>
      <c r="C129" s="1279" t="s">
        <v>5782</v>
      </c>
      <c r="D129" s="1264">
        <v>77</v>
      </c>
      <c r="E129" s="1264">
        <v>20</v>
      </c>
      <c r="F129" s="1166">
        <v>536.20000000000005</v>
      </c>
      <c r="G129" s="1277" t="str">
        <f>G128</f>
        <v>Lúa</v>
      </c>
      <c r="H129" s="3841"/>
      <c r="I129" s="3841"/>
      <c r="J129" s="3841"/>
      <c r="K129" s="3833"/>
      <c r="L129" s="3852"/>
    </row>
    <row r="130" spans="1:12" ht="26.45" customHeight="1">
      <c r="A130" s="3842"/>
      <c r="B130" s="1161" t="s">
        <v>5858</v>
      </c>
      <c r="C130" s="1279" t="s">
        <v>5782</v>
      </c>
      <c r="D130" s="1275">
        <v>84</v>
      </c>
      <c r="E130" s="1275">
        <v>20</v>
      </c>
      <c r="F130" s="1167">
        <v>983.8</v>
      </c>
      <c r="G130" s="1277" t="str">
        <f>G129</f>
        <v>Lúa</v>
      </c>
      <c r="H130" s="3842"/>
      <c r="I130" s="3842"/>
      <c r="J130" s="3842"/>
      <c r="K130" s="3834"/>
      <c r="L130" s="3851"/>
    </row>
    <row r="131" spans="1:12" ht="25.5">
      <c r="A131" s="3840">
        <v>46</v>
      </c>
      <c r="B131" s="1161" t="s">
        <v>5859</v>
      </c>
      <c r="C131" s="1279" t="s">
        <v>5782</v>
      </c>
      <c r="D131" s="1267">
        <v>74</v>
      </c>
      <c r="E131" s="1267">
        <v>20</v>
      </c>
      <c r="F131" s="1165">
        <v>472.3</v>
      </c>
      <c r="G131" s="1276" t="s">
        <v>5038</v>
      </c>
      <c r="H131" s="3840"/>
      <c r="I131" s="3840"/>
      <c r="J131" s="3840"/>
      <c r="K131" s="3832" t="s">
        <v>5047</v>
      </c>
      <c r="L131" s="3850"/>
    </row>
    <row r="132" spans="1:12" ht="26.45" customHeight="1">
      <c r="A132" s="3841"/>
      <c r="B132" s="1161" t="s">
        <v>5859</v>
      </c>
      <c r="C132" s="1279" t="s">
        <v>5782</v>
      </c>
      <c r="D132" s="1264">
        <v>76</v>
      </c>
      <c r="E132" s="1264">
        <v>20</v>
      </c>
      <c r="F132" s="1166">
        <v>438.4</v>
      </c>
      <c r="G132" s="1277" t="str">
        <f>G131</f>
        <v>Chuối</v>
      </c>
      <c r="H132" s="3841"/>
      <c r="I132" s="3841"/>
      <c r="J132" s="3841"/>
      <c r="K132" s="3833"/>
      <c r="L132" s="3852"/>
    </row>
    <row r="133" spans="1:12" ht="26.45" customHeight="1">
      <c r="A133" s="3841"/>
      <c r="B133" s="1161" t="s">
        <v>5859</v>
      </c>
      <c r="C133" s="1279" t="s">
        <v>5782</v>
      </c>
      <c r="D133" s="1264">
        <v>192</v>
      </c>
      <c r="E133" s="1264">
        <v>14</v>
      </c>
      <c r="F133" s="1166">
        <v>187.5</v>
      </c>
      <c r="G133" s="1277" t="str">
        <f>G132</f>
        <v>Chuối</v>
      </c>
      <c r="H133" s="3841"/>
      <c r="I133" s="3841"/>
      <c r="J133" s="3841"/>
      <c r="K133" s="3833"/>
      <c r="L133" s="3852"/>
    </row>
    <row r="134" spans="1:12" ht="26.45" customHeight="1">
      <c r="A134" s="3842"/>
      <c r="B134" s="1161" t="s">
        <v>5859</v>
      </c>
      <c r="C134" s="1279" t="s">
        <v>5782</v>
      </c>
      <c r="D134" s="1275">
        <v>204</v>
      </c>
      <c r="E134" s="1275">
        <v>14</v>
      </c>
      <c r="F134" s="1167">
        <v>170</v>
      </c>
      <c r="G134" s="1277" t="str">
        <f>G133</f>
        <v>Chuối</v>
      </c>
      <c r="H134" s="3842"/>
      <c r="I134" s="3842"/>
      <c r="J134" s="3842"/>
      <c r="K134" s="3834"/>
      <c r="L134" s="3851"/>
    </row>
    <row r="135" spans="1:12" ht="25.5">
      <c r="A135" s="3840">
        <v>47</v>
      </c>
      <c r="B135" s="1161" t="s">
        <v>5860</v>
      </c>
      <c r="C135" s="1279" t="s">
        <v>5782</v>
      </c>
      <c r="D135" s="1267">
        <v>101</v>
      </c>
      <c r="E135" s="1267">
        <v>20</v>
      </c>
      <c r="F135" s="1165">
        <v>202</v>
      </c>
      <c r="G135" s="1276" t="s">
        <v>5048</v>
      </c>
      <c r="H135" s="3840"/>
      <c r="I135" s="3840"/>
      <c r="J135" s="3840"/>
      <c r="K135" s="3840" t="s">
        <v>5049</v>
      </c>
      <c r="L135" s="3850"/>
    </row>
    <row r="136" spans="1:12" ht="25.5">
      <c r="A136" s="3841"/>
      <c r="B136" s="1161" t="s">
        <v>5860</v>
      </c>
      <c r="C136" s="1279" t="s">
        <v>5782</v>
      </c>
      <c r="D136" s="1264">
        <v>113</v>
      </c>
      <c r="E136" s="1264">
        <v>20</v>
      </c>
      <c r="F136" s="1166">
        <v>293.3</v>
      </c>
      <c r="G136" s="1277" t="str">
        <f>G135</f>
        <v>Rau
 muống</v>
      </c>
      <c r="H136" s="3841"/>
      <c r="I136" s="3841"/>
      <c r="J136" s="3841"/>
      <c r="K136" s="3841"/>
      <c r="L136" s="3852"/>
    </row>
    <row r="137" spans="1:12" ht="25.5">
      <c r="A137" s="3841"/>
      <c r="B137" s="1161" t="s">
        <v>5860</v>
      </c>
      <c r="C137" s="1279" t="s">
        <v>5782</v>
      </c>
      <c r="D137" s="1264">
        <v>112</v>
      </c>
      <c r="E137" s="1264">
        <v>20</v>
      </c>
      <c r="F137" s="1166">
        <v>320.89999999999998</v>
      </c>
      <c r="G137" s="1277" t="str">
        <f>G136</f>
        <v>Rau
 muống</v>
      </c>
      <c r="H137" s="3841"/>
      <c r="I137" s="3841"/>
      <c r="J137" s="3841"/>
      <c r="K137" s="3841"/>
      <c r="L137" s="3852"/>
    </row>
    <row r="138" spans="1:12" ht="25.5">
      <c r="A138" s="3842"/>
      <c r="B138" s="1161" t="s">
        <v>5860</v>
      </c>
      <c r="C138" s="1279" t="s">
        <v>5782</v>
      </c>
      <c r="D138" s="1275">
        <v>114</v>
      </c>
      <c r="E138" s="1275">
        <v>20</v>
      </c>
      <c r="F138" s="1167">
        <v>492.1</v>
      </c>
      <c r="G138" s="1277" t="str">
        <f>G137</f>
        <v>Rau
 muống</v>
      </c>
      <c r="H138" s="3842"/>
      <c r="I138" s="3842"/>
      <c r="J138" s="3842"/>
      <c r="K138" s="3842"/>
      <c r="L138" s="3851"/>
    </row>
    <row r="139" spans="1:12" ht="38.25">
      <c r="A139" s="1280">
        <v>48</v>
      </c>
      <c r="B139" s="1161" t="s">
        <v>5861</v>
      </c>
      <c r="C139" s="1279" t="s">
        <v>5782</v>
      </c>
      <c r="D139" s="1316">
        <v>115</v>
      </c>
      <c r="E139" s="1316">
        <v>20</v>
      </c>
      <c r="F139" s="1280">
        <v>803.9</v>
      </c>
      <c r="G139" s="1280" t="s">
        <v>5036</v>
      </c>
      <c r="H139" s="1280"/>
      <c r="I139" s="1280"/>
      <c r="J139" s="1280"/>
      <c r="K139" s="1283" t="s">
        <v>5050</v>
      </c>
      <c r="L139" s="1287"/>
    </row>
    <row r="140" spans="1:12" ht="25.5">
      <c r="A140" s="3840">
        <v>49</v>
      </c>
      <c r="B140" s="1161" t="s">
        <v>5862</v>
      </c>
      <c r="C140" s="1279" t="s">
        <v>5782</v>
      </c>
      <c r="D140" s="1267">
        <v>156</v>
      </c>
      <c r="E140" s="1267">
        <v>20</v>
      </c>
      <c r="F140" s="1165">
        <v>857.4</v>
      </c>
      <c r="G140" s="1276" t="s">
        <v>3722</v>
      </c>
      <c r="H140" s="3840"/>
      <c r="I140" s="3840"/>
      <c r="J140" s="3840"/>
      <c r="K140" s="3840" t="s">
        <v>5051</v>
      </c>
      <c r="L140" s="3850"/>
    </row>
    <row r="141" spans="1:12" ht="26.45" customHeight="1">
      <c r="A141" s="3841"/>
      <c r="B141" s="1161" t="s">
        <v>5862</v>
      </c>
      <c r="C141" s="1279" t="s">
        <v>5782</v>
      </c>
      <c r="D141" s="1264">
        <v>157</v>
      </c>
      <c r="E141" s="1264">
        <v>20</v>
      </c>
      <c r="F141" s="1166">
        <v>609.70000000000005</v>
      </c>
      <c r="G141" s="1277" t="str">
        <f>G140</f>
        <v>Lúa</v>
      </c>
      <c r="H141" s="3841"/>
      <c r="I141" s="3841"/>
      <c r="J141" s="3841"/>
      <c r="K141" s="3841"/>
      <c r="L141" s="3852"/>
    </row>
    <row r="142" spans="1:12" ht="26.45" customHeight="1">
      <c r="A142" s="3841"/>
      <c r="B142" s="1161" t="s">
        <v>5862</v>
      </c>
      <c r="C142" s="1279" t="s">
        <v>5782</v>
      </c>
      <c r="D142" s="1264">
        <v>165</v>
      </c>
      <c r="E142" s="1264">
        <v>20</v>
      </c>
      <c r="F142" s="1166">
        <v>1585.3</v>
      </c>
      <c r="G142" s="1277" t="str">
        <f>G141</f>
        <v>Lúa</v>
      </c>
      <c r="H142" s="3841"/>
      <c r="I142" s="3841"/>
      <c r="J142" s="3841"/>
      <c r="K142" s="3841"/>
      <c r="L142" s="3852"/>
    </row>
    <row r="143" spans="1:12" ht="26.45" customHeight="1">
      <c r="A143" s="3841"/>
      <c r="B143" s="1161" t="s">
        <v>5862</v>
      </c>
      <c r="C143" s="1279" t="s">
        <v>5782</v>
      </c>
      <c r="D143" s="1268">
        <v>125</v>
      </c>
      <c r="E143" s="1268">
        <v>20</v>
      </c>
      <c r="F143" s="1173">
        <v>484.8</v>
      </c>
      <c r="G143" s="1277" t="str">
        <f>G142</f>
        <v>Lúa</v>
      </c>
      <c r="H143" s="3841"/>
      <c r="I143" s="3841"/>
      <c r="J143" s="3841"/>
      <c r="K143" s="3841"/>
      <c r="L143" s="3852"/>
    </row>
    <row r="144" spans="1:12" ht="26.45" customHeight="1">
      <c r="A144" s="3842"/>
      <c r="B144" s="1161" t="s">
        <v>5862</v>
      </c>
      <c r="C144" s="1279" t="s">
        <v>5782</v>
      </c>
      <c r="D144" s="1275">
        <v>184</v>
      </c>
      <c r="E144" s="1275">
        <v>20</v>
      </c>
      <c r="F144" s="1167">
        <v>850.3</v>
      </c>
      <c r="G144" s="1277" t="str">
        <f>G143</f>
        <v>Lúa</v>
      </c>
      <c r="H144" s="3842"/>
      <c r="I144" s="3842"/>
      <c r="J144" s="3842"/>
      <c r="K144" s="3842"/>
      <c r="L144" s="3851"/>
    </row>
    <row r="145" spans="1:12" ht="25.5">
      <c r="A145" s="3840">
        <v>50</v>
      </c>
      <c r="B145" s="1161" t="s">
        <v>5863</v>
      </c>
      <c r="C145" s="1279" t="s">
        <v>5782</v>
      </c>
      <c r="D145" s="1267">
        <v>320</v>
      </c>
      <c r="E145" s="1267">
        <v>19</v>
      </c>
      <c r="F145" s="1165">
        <v>774.1</v>
      </c>
      <c r="G145" s="1276" t="s">
        <v>5036</v>
      </c>
      <c r="H145" s="3840"/>
      <c r="I145" s="3840"/>
      <c r="J145" s="3840"/>
      <c r="K145" s="3832" t="s">
        <v>5052</v>
      </c>
      <c r="L145" s="3850"/>
    </row>
    <row r="146" spans="1:12" ht="25.5">
      <c r="A146" s="3842"/>
      <c r="B146" s="1161" t="s">
        <v>5863</v>
      </c>
      <c r="C146" s="1279" t="s">
        <v>5782</v>
      </c>
      <c r="D146" s="1275">
        <v>341</v>
      </c>
      <c r="E146" s="1275">
        <v>19</v>
      </c>
      <c r="F146" s="1167">
        <v>1720.7</v>
      </c>
      <c r="G146" s="1277" t="str">
        <f>G145</f>
        <v>Rau
 răm</v>
      </c>
      <c r="H146" s="3842"/>
      <c r="I146" s="3842"/>
      <c r="J146" s="3842"/>
      <c r="K146" s="3834"/>
      <c r="L146" s="3851"/>
    </row>
    <row r="147" spans="1:12" ht="38.25">
      <c r="A147" s="3840">
        <v>51</v>
      </c>
      <c r="B147" s="1161" t="s">
        <v>5864</v>
      </c>
      <c r="C147" s="1279" t="s">
        <v>5782</v>
      </c>
      <c r="D147" s="1267">
        <v>178</v>
      </c>
      <c r="E147" s="1267">
        <v>20</v>
      </c>
      <c r="F147" s="1165">
        <v>866.9</v>
      </c>
      <c r="G147" s="1276" t="s">
        <v>5036</v>
      </c>
      <c r="H147" s="3840"/>
      <c r="I147" s="3840"/>
      <c r="J147" s="3840"/>
      <c r="K147" s="3832" t="s">
        <v>5053</v>
      </c>
      <c r="L147" s="3850"/>
    </row>
    <row r="148" spans="1:12" ht="38.25">
      <c r="A148" s="3842"/>
      <c r="B148" s="1161" t="s">
        <v>5864</v>
      </c>
      <c r="C148" s="1279" t="s">
        <v>5782</v>
      </c>
      <c r="D148" s="1275">
        <v>183</v>
      </c>
      <c r="E148" s="1275">
        <v>20</v>
      </c>
      <c r="F148" s="1167">
        <v>937.5</v>
      </c>
      <c r="G148" s="1277" t="str">
        <f>G147</f>
        <v>Rau
 răm</v>
      </c>
      <c r="H148" s="3842"/>
      <c r="I148" s="3842"/>
      <c r="J148" s="3842"/>
      <c r="K148" s="3834"/>
      <c r="L148" s="3851"/>
    </row>
    <row r="149" spans="1:12" ht="25.5">
      <c r="A149" s="3840">
        <v>52</v>
      </c>
      <c r="B149" s="1161" t="s">
        <v>5865</v>
      </c>
      <c r="C149" s="1279" t="s">
        <v>5782</v>
      </c>
      <c r="D149" s="1264">
        <v>363</v>
      </c>
      <c r="E149" s="1264">
        <v>19</v>
      </c>
      <c r="F149" s="1166">
        <v>1094.7</v>
      </c>
      <c r="G149" s="1276" t="s">
        <v>5054</v>
      </c>
      <c r="H149" s="3840"/>
      <c r="I149" s="3840"/>
      <c r="J149" s="3840"/>
      <c r="K149" s="3832" t="s">
        <v>5055</v>
      </c>
      <c r="L149" s="3850"/>
    </row>
    <row r="150" spans="1:12" ht="25.5">
      <c r="A150" s="3842"/>
      <c r="B150" s="1161" t="s">
        <v>5865</v>
      </c>
      <c r="C150" s="1279" t="s">
        <v>5782</v>
      </c>
      <c r="D150" s="1268">
        <v>396</v>
      </c>
      <c r="E150" s="1268">
        <v>19</v>
      </c>
      <c r="F150" s="1173">
        <v>1361.6</v>
      </c>
      <c r="G150" s="1277" t="str">
        <f>G149</f>
        <v>Rau
cải</v>
      </c>
      <c r="H150" s="3842"/>
      <c r="I150" s="3842"/>
      <c r="J150" s="3842"/>
      <c r="K150" s="3834"/>
      <c r="L150" s="3851"/>
    </row>
    <row r="151" spans="1:12" ht="25.5">
      <c r="A151" s="1280">
        <v>53</v>
      </c>
      <c r="B151" s="1161" t="s">
        <v>5866</v>
      </c>
      <c r="C151" s="1279" t="s">
        <v>5782</v>
      </c>
      <c r="D151" s="1316">
        <v>205</v>
      </c>
      <c r="E151" s="1316">
        <v>14</v>
      </c>
      <c r="F151" s="1280">
        <v>77.3</v>
      </c>
      <c r="G151" s="1280" t="s">
        <v>5056</v>
      </c>
      <c r="H151" s="1280"/>
      <c r="I151" s="1280"/>
      <c r="J151" s="1280"/>
      <c r="K151" s="1283" t="s">
        <v>5057</v>
      </c>
      <c r="L151" s="1287"/>
    </row>
    <row r="152" spans="1:12" ht="25.5">
      <c r="A152" s="1280">
        <v>54</v>
      </c>
      <c r="B152" s="1161" t="s">
        <v>5867</v>
      </c>
      <c r="C152" s="1279" t="s">
        <v>5782</v>
      </c>
      <c r="D152" s="1316">
        <v>203</v>
      </c>
      <c r="E152" s="1316">
        <v>14</v>
      </c>
      <c r="F152" s="1280">
        <v>397</v>
      </c>
      <c r="G152" s="1280" t="s">
        <v>5058</v>
      </c>
      <c r="H152" s="1280"/>
      <c r="I152" s="1280"/>
      <c r="J152" s="1280"/>
      <c r="K152" s="1283" t="s">
        <v>5059</v>
      </c>
      <c r="L152" s="1287"/>
    </row>
    <row r="153" spans="1:12" ht="38.25">
      <c r="A153" s="1280">
        <v>55</v>
      </c>
      <c r="B153" s="1161" t="s">
        <v>5868</v>
      </c>
      <c r="C153" s="1279" t="s">
        <v>5782</v>
      </c>
      <c r="D153" s="1316">
        <v>94</v>
      </c>
      <c r="E153" s="1316">
        <v>20</v>
      </c>
      <c r="F153" s="1280">
        <v>1139.9000000000001</v>
      </c>
      <c r="G153" s="1280" t="s">
        <v>5056</v>
      </c>
      <c r="H153" s="1280"/>
      <c r="I153" s="1280"/>
      <c r="J153" s="1280"/>
      <c r="K153" s="1177" t="s">
        <v>5060</v>
      </c>
      <c r="L153" s="1287"/>
    </row>
    <row r="154" spans="1:12" ht="38.25">
      <c r="A154" s="1280">
        <v>56</v>
      </c>
      <c r="B154" s="1161" t="s">
        <v>5869</v>
      </c>
      <c r="C154" s="1279" t="s">
        <v>5782</v>
      </c>
      <c r="D154" s="1316">
        <v>377</v>
      </c>
      <c r="E154" s="1316">
        <v>19</v>
      </c>
      <c r="F154" s="1280">
        <v>1407.1</v>
      </c>
      <c r="G154" s="1280" t="s">
        <v>3722</v>
      </c>
      <c r="H154" s="1280"/>
      <c r="I154" s="1280"/>
      <c r="J154" s="1280"/>
      <c r="K154" s="1177" t="s">
        <v>5061</v>
      </c>
      <c r="L154" s="1314" t="s">
        <v>4999</v>
      </c>
    </row>
    <row r="155" spans="1:12" ht="25.5">
      <c r="A155" s="1280">
        <v>57</v>
      </c>
      <c r="B155" s="1161" t="s">
        <v>5870</v>
      </c>
      <c r="C155" s="1279" t="s">
        <v>5782</v>
      </c>
      <c r="D155" s="1316">
        <v>194</v>
      </c>
      <c r="E155" s="1316">
        <v>20</v>
      </c>
      <c r="F155" s="1280">
        <v>1185</v>
      </c>
      <c r="G155" s="1280" t="s">
        <v>3722</v>
      </c>
      <c r="H155" s="1280"/>
      <c r="I155" s="1280"/>
      <c r="J155" s="1280"/>
      <c r="K155" s="1283" t="s">
        <v>5062</v>
      </c>
      <c r="L155" s="1287"/>
    </row>
    <row r="156" spans="1:12" ht="38.25">
      <c r="A156" s="1280">
        <v>58</v>
      </c>
      <c r="B156" s="1161" t="s">
        <v>5871</v>
      </c>
      <c r="C156" s="1279" t="s">
        <v>5782</v>
      </c>
      <c r="D156" s="1316">
        <v>212</v>
      </c>
      <c r="E156" s="1316">
        <v>20</v>
      </c>
      <c r="F156" s="1280">
        <v>1179.2</v>
      </c>
      <c r="G156" s="1280" t="s">
        <v>3722</v>
      </c>
      <c r="H156" s="1280"/>
      <c r="I156" s="1280"/>
      <c r="J156" s="1280"/>
      <c r="K156" s="1283" t="s">
        <v>5063</v>
      </c>
      <c r="L156" s="1287"/>
    </row>
    <row r="157" spans="1:12" ht="38.25">
      <c r="A157" s="1280">
        <v>59</v>
      </c>
      <c r="B157" s="1161" t="s">
        <v>5872</v>
      </c>
      <c r="C157" s="1279" t="s">
        <v>5782</v>
      </c>
      <c r="D157" s="1316">
        <v>213</v>
      </c>
      <c r="E157" s="1316">
        <v>20</v>
      </c>
      <c r="F157" s="1280">
        <v>1483.8</v>
      </c>
      <c r="G157" s="1280" t="s">
        <v>3722</v>
      </c>
      <c r="H157" s="1280"/>
      <c r="I157" s="1280"/>
      <c r="J157" s="1280"/>
      <c r="K157" s="1283" t="s">
        <v>5064</v>
      </c>
      <c r="L157" s="1287"/>
    </row>
    <row r="158" spans="1:12" ht="25.5">
      <c r="A158" s="1280">
        <v>60</v>
      </c>
      <c r="B158" s="1161" t="s">
        <v>5873</v>
      </c>
      <c r="C158" s="1279" t="s">
        <v>5782</v>
      </c>
      <c r="D158" s="1316">
        <v>16</v>
      </c>
      <c r="E158" s="1316">
        <v>24</v>
      </c>
      <c r="F158" s="1280">
        <v>1567.1</v>
      </c>
      <c r="G158" s="1280" t="s">
        <v>3722</v>
      </c>
      <c r="H158" s="1280"/>
      <c r="I158" s="1280"/>
      <c r="J158" s="1280" t="s">
        <v>5065</v>
      </c>
      <c r="K158" s="1283" t="s">
        <v>5066</v>
      </c>
      <c r="L158" s="1287"/>
    </row>
    <row r="159" spans="1:12" ht="38.25">
      <c r="A159" s="3840">
        <v>61</v>
      </c>
      <c r="B159" s="1161" t="s">
        <v>5874</v>
      </c>
      <c r="C159" s="1279" t="s">
        <v>5782</v>
      </c>
      <c r="D159" s="1316">
        <v>32</v>
      </c>
      <c r="E159" s="1316">
        <v>25</v>
      </c>
      <c r="F159" s="1280">
        <v>1497.3</v>
      </c>
      <c r="G159" s="1276"/>
      <c r="H159" s="3840"/>
      <c r="I159" s="3840"/>
      <c r="J159" s="3840"/>
      <c r="K159" s="3832" t="s">
        <v>5067</v>
      </c>
      <c r="L159" s="3850"/>
    </row>
    <row r="160" spans="1:12" ht="24" customHeight="1">
      <c r="A160" s="3841"/>
      <c r="B160" s="1161" t="s">
        <v>5874</v>
      </c>
      <c r="C160" s="1279" t="s">
        <v>5782</v>
      </c>
      <c r="D160" s="1316">
        <v>316</v>
      </c>
      <c r="E160" s="1316">
        <v>24</v>
      </c>
      <c r="F160" s="1280">
        <v>556.9</v>
      </c>
      <c r="G160" s="1277"/>
      <c r="H160" s="3841"/>
      <c r="I160" s="3841"/>
      <c r="J160" s="3841"/>
      <c r="K160" s="3833"/>
      <c r="L160" s="3852"/>
    </row>
    <row r="161" spans="1:12" ht="36" customHeight="1">
      <c r="A161" s="3842"/>
      <c r="B161" s="1161" t="s">
        <v>5874</v>
      </c>
      <c r="C161" s="1279" t="s">
        <v>5782</v>
      </c>
      <c r="D161" s="1316">
        <v>326</v>
      </c>
      <c r="E161" s="1316">
        <v>24</v>
      </c>
      <c r="F161" s="1280">
        <v>244.3</v>
      </c>
      <c r="G161" s="1278"/>
      <c r="H161" s="3842"/>
      <c r="I161" s="3842"/>
      <c r="J161" s="3842"/>
      <c r="K161" s="3834"/>
      <c r="L161" s="3851"/>
    </row>
    <row r="162" spans="1:12" ht="25.5">
      <c r="A162" s="1178">
        <v>1</v>
      </c>
      <c r="B162" s="1161" t="s">
        <v>5875</v>
      </c>
      <c r="C162" s="1179" t="s">
        <v>5783</v>
      </c>
      <c r="D162" s="1180">
        <v>429</v>
      </c>
      <c r="E162" s="1180">
        <v>22</v>
      </c>
      <c r="F162" s="1180">
        <v>125.5</v>
      </c>
      <c r="G162" s="1180" t="s">
        <v>5068</v>
      </c>
      <c r="H162" s="1180"/>
      <c r="I162" s="1180"/>
      <c r="J162" s="1180"/>
      <c r="K162" s="1180" t="s">
        <v>5069</v>
      </c>
      <c r="L162" s="1291"/>
    </row>
    <row r="163" spans="1:12" ht="25.5">
      <c r="A163" s="1264">
        <v>2</v>
      </c>
      <c r="B163" s="1161" t="s">
        <v>5876</v>
      </c>
      <c r="C163" s="1179" t="s">
        <v>5783</v>
      </c>
      <c r="D163" s="1273">
        <v>85</v>
      </c>
      <c r="E163" s="1273">
        <v>28</v>
      </c>
      <c r="F163" s="1273">
        <v>147.80000000000001</v>
      </c>
      <c r="G163" s="1273" t="s">
        <v>873</v>
      </c>
      <c r="H163" s="1273"/>
      <c r="I163" s="1273"/>
      <c r="J163" s="1273"/>
      <c r="K163" s="1273" t="s">
        <v>5070</v>
      </c>
      <c r="L163" s="1292"/>
    </row>
    <row r="164" spans="1:12" ht="25.5">
      <c r="A164" s="1181">
        <v>3</v>
      </c>
      <c r="B164" s="1161" t="s">
        <v>5876</v>
      </c>
      <c r="C164" s="1179" t="s">
        <v>5783</v>
      </c>
      <c r="D164" s="1273">
        <v>478</v>
      </c>
      <c r="E164" s="1273">
        <v>17</v>
      </c>
      <c r="F164" s="1273">
        <v>153.9</v>
      </c>
      <c r="G164" s="1273" t="s">
        <v>542</v>
      </c>
      <c r="H164" s="1273"/>
      <c r="I164" s="1273"/>
      <c r="J164" s="1273"/>
      <c r="K164" s="1273" t="s">
        <v>5071</v>
      </c>
      <c r="L164" s="1292"/>
    </row>
    <row r="165" spans="1:12" ht="25.5">
      <c r="A165" s="1264">
        <v>4</v>
      </c>
      <c r="B165" s="1161" t="s">
        <v>5875</v>
      </c>
      <c r="C165" s="1179" t="s">
        <v>5783</v>
      </c>
      <c r="D165" s="1273">
        <v>359</v>
      </c>
      <c r="E165" s="1273">
        <v>31</v>
      </c>
      <c r="F165" s="1273">
        <v>137.19999999999999</v>
      </c>
      <c r="G165" s="1273" t="s">
        <v>542</v>
      </c>
      <c r="H165" s="1273"/>
      <c r="I165" s="1273"/>
      <c r="J165" s="1273"/>
      <c r="K165" s="1273" t="s">
        <v>5072</v>
      </c>
      <c r="L165" s="1292"/>
    </row>
    <row r="166" spans="1:12" ht="25.5">
      <c r="A166" s="1181">
        <v>5</v>
      </c>
      <c r="B166" s="1161" t="s">
        <v>5876</v>
      </c>
      <c r="C166" s="1179" t="s">
        <v>5783</v>
      </c>
      <c r="D166" s="1273" t="s">
        <v>5073</v>
      </c>
      <c r="E166" s="1273">
        <v>16</v>
      </c>
      <c r="F166" s="1273">
        <v>1059.2</v>
      </c>
      <c r="G166" s="1273" t="s">
        <v>542</v>
      </c>
      <c r="H166" s="1273"/>
      <c r="I166" s="1273"/>
      <c r="J166" s="1273"/>
      <c r="K166" s="1273" t="s">
        <v>5074</v>
      </c>
      <c r="L166" s="1292"/>
    </row>
    <row r="167" spans="1:12" ht="25.5">
      <c r="A167" s="3855">
        <v>6</v>
      </c>
      <c r="B167" s="1161" t="s">
        <v>5875</v>
      </c>
      <c r="C167" s="1179" t="s">
        <v>5783</v>
      </c>
      <c r="D167" s="1273">
        <v>150</v>
      </c>
      <c r="E167" s="1273">
        <v>16</v>
      </c>
      <c r="F167" s="3858">
        <v>1815</v>
      </c>
      <c r="G167" s="1274" t="s">
        <v>542</v>
      </c>
      <c r="H167" s="1273"/>
      <c r="I167" s="1273"/>
      <c r="J167" s="1273"/>
      <c r="K167" s="3858" t="s">
        <v>5074</v>
      </c>
      <c r="L167" s="3861"/>
    </row>
    <row r="168" spans="1:12" ht="26.45" customHeight="1">
      <c r="A168" s="3856"/>
      <c r="B168" s="1161" t="s">
        <v>5875</v>
      </c>
      <c r="C168" s="1179" t="s">
        <v>5783</v>
      </c>
      <c r="D168" s="1273">
        <v>151</v>
      </c>
      <c r="E168" s="1273">
        <v>16</v>
      </c>
      <c r="F168" s="3859"/>
      <c r="G168" s="1277" t="str">
        <f t="shared" ref="G168:G174" si="2">G167</f>
        <v>đất trống</v>
      </c>
      <c r="H168" s="1273"/>
      <c r="I168" s="1273"/>
      <c r="J168" s="1273"/>
      <c r="K168" s="3859"/>
      <c r="L168" s="3862"/>
    </row>
    <row r="169" spans="1:12" ht="26.45" customHeight="1">
      <c r="A169" s="3856"/>
      <c r="B169" s="1161" t="s">
        <v>5875</v>
      </c>
      <c r="C169" s="1179" t="s">
        <v>5783</v>
      </c>
      <c r="D169" s="1273">
        <v>158</v>
      </c>
      <c r="E169" s="1273">
        <v>16</v>
      </c>
      <c r="F169" s="3859"/>
      <c r="G169" s="1277" t="str">
        <f t="shared" si="2"/>
        <v>đất trống</v>
      </c>
      <c r="H169" s="1273"/>
      <c r="I169" s="1273"/>
      <c r="J169" s="1273"/>
      <c r="K169" s="3859"/>
      <c r="L169" s="3862"/>
    </row>
    <row r="170" spans="1:12" ht="26.45" customHeight="1">
      <c r="A170" s="3856"/>
      <c r="B170" s="1161" t="s">
        <v>5875</v>
      </c>
      <c r="C170" s="1179" t="s">
        <v>5783</v>
      </c>
      <c r="D170" s="1273">
        <v>159</v>
      </c>
      <c r="E170" s="1273">
        <v>16</v>
      </c>
      <c r="F170" s="3859"/>
      <c r="G170" s="1277" t="str">
        <f t="shared" si="2"/>
        <v>đất trống</v>
      </c>
      <c r="H170" s="1273"/>
      <c r="I170" s="1273"/>
      <c r="J170" s="1273"/>
      <c r="K170" s="3859"/>
      <c r="L170" s="3862"/>
    </row>
    <row r="171" spans="1:12" ht="26.45" customHeight="1">
      <c r="A171" s="3856"/>
      <c r="B171" s="1161" t="s">
        <v>5875</v>
      </c>
      <c r="C171" s="1179" t="s">
        <v>5783</v>
      </c>
      <c r="D171" s="1273">
        <v>160</v>
      </c>
      <c r="E171" s="1273">
        <v>16</v>
      </c>
      <c r="F171" s="3859"/>
      <c r="G171" s="1277" t="str">
        <f t="shared" si="2"/>
        <v>đất trống</v>
      </c>
      <c r="H171" s="1273"/>
      <c r="I171" s="1273"/>
      <c r="J171" s="1273"/>
      <c r="K171" s="3859"/>
      <c r="L171" s="3862"/>
    </row>
    <row r="172" spans="1:12" ht="26.45" customHeight="1">
      <c r="A172" s="3856"/>
      <c r="B172" s="1161" t="s">
        <v>5875</v>
      </c>
      <c r="C172" s="1179" t="s">
        <v>5783</v>
      </c>
      <c r="D172" s="1273">
        <v>161</v>
      </c>
      <c r="E172" s="1273">
        <v>16</v>
      </c>
      <c r="F172" s="3859"/>
      <c r="G172" s="1277" t="str">
        <f t="shared" si="2"/>
        <v>đất trống</v>
      </c>
      <c r="H172" s="1273"/>
      <c r="I172" s="1273"/>
      <c r="J172" s="1273"/>
      <c r="K172" s="3859"/>
      <c r="L172" s="3862"/>
    </row>
    <row r="173" spans="1:12" ht="26.45" customHeight="1">
      <c r="A173" s="3856"/>
      <c r="B173" s="1161" t="s">
        <v>5875</v>
      </c>
      <c r="C173" s="1179" t="s">
        <v>5783</v>
      </c>
      <c r="D173" s="1273">
        <v>165</v>
      </c>
      <c r="E173" s="1273">
        <v>16</v>
      </c>
      <c r="F173" s="3859"/>
      <c r="G173" s="1277" t="str">
        <f t="shared" si="2"/>
        <v>đất trống</v>
      </c>
      <c r="H173" s="1273"/>
      <c r="I173" s="1273"/>
      <c r="J173" s="1273"/>
      <c r="K173" s="3859"/>
      <c r="L173" s="3862"/>
    </row>
    <row r="174" spans="1:12" ht="26.45" customHeight="1">
      <c r="A174" s="3857"/>
      <c r="B174" s="1161" t="s">
        <v>5875</v>
      </c>
      <c r="C174" s="1179" t="s">
        <v>5783</v>
      </c>
      <c r="D174" s="1273">
        <v>167</v>
      </c>
      <c r="E174" s="1273">
        <v>16</v>
      </c>
      <c r="F174" s="3860"/>
      <c r="G174" s="1277" t="str">
        <f t="shared" si="2"/>
        <v>đất trống</v>
      </c>
      <c r="H174" s="1273"/>
      <c r="I174" s="1273"/>
      <c r="J174" s="1273"/>
      <c r="K174" s="3860"/>
      <c r="L174" s="3863"/>
    </row>
    <row r="175" spans="1:12" ht="25.5">
      <c r="A175" s="1264">
        <v>7</v>
      </c>
      <c r="B175" s="1161" t="s">
        <v>5876</v>
      </c>
      <c r="C175" s="1179" t="s">
        <v>5783</v>
      </c>
      <c r="D175" s="1273">
        <v>45</v>
      </c>
      <c r="E175" s="1273">
        <v>21</v>
      </c>
      <c r="F175" s="1273">
        <v>106.7</v>
      </c>
      <c r="G175" s="1273" t="s">
        <v>2450</v>
      </c>
      <c r="H175" s="1273"/>
      <c r="I175" s="1273"/>
      <c r="J175" s="1273"/>
      <c r="K175" s="1273" t="s">
        <v>5075</v>
      </c>
      <c r="L175" s="1292"/>
    </row>
    <row r="176" spans="1:12" ht="25.5">
      <c r="A176" s="1181">
        <v>8</v>
      </c>
      <c r="B176" s="1161" t="s">
        <v>5875</v>
      </c>
      <c r="C176" s="1179" t="s">
        <v>5783</v>
      </c>
      <c r="D176" s="1273">
        <v>209</v>
      </c>
      <c r="E176" s="1273">
        <v>35</v>
      </c>
      <c r="F176" s="1273">
        <v>2182.1999999999998</v>
      </c>
      <c r="G176" s="1273" t="s">
        <v>542</v>
      </c>
      <c r="H176" s="1273"/>
      <c r="I176" s="1273"/>
      <c r="J176" s="1273"/>
      <c r="K176" s="1273" t="s">
        <v>5076</v>
      </c>
      <c r="L176" s="1292"/>
    </row>
    <row r="177" spans="1:12" ht="25.5">
      <c r="A177" s="1264">
        <v>9</v>
      </c>
      <c r="B177" s="1161" t="s">
        <v>5875</v>
      </c>
      <c r="C177" s="1179" t="s">
        <v>5783</v>
      </c>
      <c r="D177" s="1273">
        <v>33</v>
      </c>
      <c r="E177" s="1273">
        <v>21</v>
      </c>
      <c r="F177" s="1273">
        <v>792.2</v>
      </c>
      <c r="G177" s="1273" t="s">
        <v>542</v>
      </c>
      <c r="H177" s="1273"/>
      <c r="I177" s="1273"/>
      <c r="J177" s="1273"/>
      <c r="K177" s="1273" t="s">
        <v>5077</v>
      </c>
      <c r="L177" s="1292"/>
    </row>
    <row r="178" spans="1:12" ht="25.5">
      <c r="A178" s="1181">
        <v>10</v>
      </c>
      <c r="B178" s="1161" t="s">
        <v>5875</v>
      </c>
      <c r="C178" s="1179" t="s">
        <v>5783</v>
      </c>
      <c r="D178" s="1273" t="s">
        <v>5078</v>
      </c>
      <c r="E178" s="1273">
        <v>31</v>
      </c>
      <c r="F178" s="1273">
        <v>37.6</v>
      </c>
      <c r="G178" s="1273" t="s">
        <v>5068</v>
      </c>
      <c r="H178" s="1273"/>
      <c r="I178" s="1273"/>
      <c r="J178" s="1273"/>
      <c r="K178" s="1273" t="s">
        <v>5070</v>
      </c>
      <c r="L178" s="1292"/>
    </row>
    <row r="179" spans="1:12" ht="25.5">
      <c r="A179" s="3855">
        <v>11</v>
      </c>
      <c r="B179" s="1161" t="s">
        <v>5876</v>
      </c>
      <c r="C179" s="1179" t="s">
        <v>5783</v>
      </c>
      <c r="D179" s="1273">
        <v>82</v>
      </c>
      <c r="E179" s="1273">
        <v>22</v>
      </c>
      <c r="F179" s="3858">
        <v>242.8</v>
      </c>
      <c r="G179" s="1273" t="s">
        <v>542</v>
      </c>
      <c r="H179" s="1273"/>
      <c r="I179" s="1273"/>
      <c r="J179" s="1273"/>
      <c r="K179" s="3858" t="s">
        <v>5079</v>
      </c>
      <c r="L179" s="3861"/>
    </row>
    <row r="180" spans="1:12" ht="25.5">
      <c r="A180" s="3857"/>
      <c r="B180" s="1161" t="s">
        <v>5876</v>
      </c>
      <c r="C180" s="1179" t="s">
        <v>5783</v>
      </c>
      <c r="D180" s="1273">
        <v>93</v>
      </c>
      <c r="E180" s="1273">
        <v>22</v>
      </c>
      <c r="F180" s="3860"/>
      <c r="G180" s="1274" t="s">
        <v>542</v>
      </c>
      <c r="H180" s="1273"/>
      <c r="I180" s="1273"/>
      <c r="J180" s="1273"/>
      <c r="K180" s="3860"/>
      <c r="L180" s="3863"/>
    </row>
    <row r="181" spans="1:12" ht="26.45" customHeight="1">
      <c r="A181" s="3855">
        <v>12</v>
      </c>
      <c r="B181" s="1161" t="s">
        <v>5875</v>
      </c>
      <c r="C181" s="1179" t="s">
        <v>5783</v>
      </c>
      <c r="D181" s="1273">
        <v>109</v>
      </c>
      <c r="E181" s="1273">
        <v>32</v>
      </c>
      <c r="F181" s="3858">
        <v>8740.4</v>
      </c>
      <c r="G181" s="1277" t="str">
        <f t="shared" ref="G181:G186" si="3">G180</f>
        <v>đất trống</v>
      </c>
      <c r="H181" s="1273"/>
      <c r="I181" s="1273"/>
      <c r="J181" s="1273"/>
      <c r="K181" s="3858" t="s">
        <v>5080</v>
      </c>
      <c r="L181" s="3861"/>
    </row>
    <row r="182" spans="1:12" ht="26.45" customHeight="1">
      <c r="A182" s="3856"/>
      <c r="B182" s="1161" t="s">
        <v>5875</v>
      </c>
      <c r="C182" s="1179" t="s">
        <v>5783</v>
      </c>
      <c r="D182" s="1273">
        <v>189</v>
      </c>
      <c r="E182" s="1273">
        <v>32</v>
      </c>
      <c r="F182" s="3859"/>
      <c r="G182" s="1277" t="str">
        <f t="shared" si="3"/>
        <v>đất trống</v>
      </c>
      <c r="H182" s="1273"/>
      <c r="I182" s="1273"/>
      <c r="J182" s="1273"/>
      <c r="K182" s="3859"/>
      <c r="L182" s="3862"/>
    </row>
    <row r="183" spans="1:12" ht="26.45" customHeight="1">
      <c r="A183" s="3856"/>
      <c r="B183" s="1161" t="s">
        <v>5875</v>
      </c>
      <c r="C183" s="1179" t="s">
        <v>5783</v>
      </c>
      <c r="D183" s="1273">
        <v>188</v>
      </c>
      <c r="E183" s="1273">
        <v>32</v>
      </c>
      <c r="F183" s="3859"/>
      <c r="G183" s="1277" t="str">
        <f t="shared" si="3"/>
        <v>đất trống</v>
      </c>
      <c r="H183" s="1273"/>
      <c r="I183" s="1273"/>
      <c r="J183" s="1273"/>
      <c r="K183" s="3859"/>
      <c r="L183" s="3862"/>
    </row>
    <row r="184" spans="1:12" ht="26.45" customHeight="1">
      <c r="A184" s="3856"/>
      <c r="B184" s="1161" t="s">
        <v>5875</v>
      </c>
      <c r="C184" s="1179" t="s">
        <v>5783</v>
      </c>
      <c r="D184" s="1273">
        <v>187</v>
      </c>
      <c r="E184" s="1273">
        <v>32</v>
      </c>
      <c r="F184" s="3859"/>
      <c r="G184" s="1277" t="str">
        <f t="shared" si="3"/>
        <v>đất trống</v>
      </c>
      <c r="H184" s="1273"/>
      <c r="I184" s="1273"/>
      <c r="J184" s="1273"/>
      <c r="K184" s="3859"/>
      <c r="L184" s="3862"/>
    </row>
    <row r="185" spans="1:12" ht="26.45" customHeight="1">
      <c r="A185" s="3856"/>
      <c r="B185" s="1161" t="s">
        <v>5875</v>
      </c>
      <c r="C185" s="1179" t="s">
        <v>5783</v>
      </c>
      <c r="D185" s="1273">
        <v>45</v>
      </c>
      <c r="E185" s="1273">
        <v>32</v>
      </c>
      <c r="F185" s="3859"/>
      <c r="G185" s="1277" t="str">
        <f t="shared" si="3"/>
        <v>đất trống</v>
      </c>
      <c r="H185" s="1273"/>
      <c r="I185" s="1273"/>
      <c r="J185" s="1273"/>
      <c r="K185" s="3859"/>
      <c r="L185" s="3862"/>
    </row>
    <row r="186" spans="1:12" ht="26.45" customHeight="1">
      <c r="A186" s="3857"/>
      <c r="B186" s="1161" t="s">
        <v>5875</v>
      </c>
      <c r="C186" s="1179" t="s">
        <v>5783</v>
      </c>
      <c r="D186" s="1273">
        <v>191</v>
      </c>
      <c r="E186" s="1273">
        <v>32</v>
      </c>
      <c r="F186" s="3860"/>
      <c r="G186" s="1277" t="str">
        <f t="shared" si="3"/>
        <v>đất trống</v>
      </c>
      <c r="H186" s="1273"/>
      <c r="I186" s="1273"/>
      <c r="J186" s="1273"/>
      <c r="K186" s="3860"/>
      <c r="L186" s="3863"/>
    </row>
    <row r="187" spans="1:12" ht="25.5">
      <c r="A187" s="1268">
        <v>13</v>
      </c>
      <c r="B187" s="1161" t="s">
        <v>5875</v>
      </c>
      <c r="C187" s="1179" t="s">
        <v>5783</v>
      </c>
      <c r="D187" s="1274">
        <v>129</v>
      </c>
      <c r="E187" s="1274">
        <v>28</v>
      </c>
      <c r="F187" s="1274">
        <v>19.8</v>
      </c>
      <c r="G187" s="1274" t="s">
        <v>2870</v>
      </c>
      <c r="H187" s="1274"/>
      <c r="I187" s="1274"/>
      <c r="J187" s="1274"/>
      <c r="K187" s="1293" t="s">
        <v>5081</v>
      </c>
      <c r="L187" s="1294"/>
    </row>
    <row r="188" spans="1:12" ht="25.5">
      <c r="A188" s="1183">
        <v>14</v>
      </c>
      <c r="B188" s="1161" t="s">
        <v>5877</v>
      </c>
      <c r="C188" s="1179" t="s">
        <v>5783</v>
      </c>
      <c r="D188" s="1183" t="s">
        <v>5082</v>
      </c>
      <c r="E188" s="1183">
        <v>21</v>
      </c>
      <c r="F188" s="1183">
        <v>899.4</v>
      </c>
      <c r="G188" s="1184" t="s">
        <v>2870</v>
      </c>
      <c r="H188" s="1183"/>
      <c r="I188" s="1183"/>
      <c r="J188" s="1183"/>
      <c r="K188" s="1183" t="s">
        <v>5083</v>
      </c>
      <c r="L188" s="1295" t="s">
        <v>5084</v>
      </c>
    </row>
    <row r="189" spans="1:12" ht="25.5">
      <c r="A189" s="1183">
        <v>15</v>
      </c>
      <c r="B189" s="1161" t="s">
        <v>5878</v>
      </c>
      <c r="C189" s="1179" t="s">
        <v>5783</v>
      </c>
      <c r="D189" s="1183" t="s">
        <v>5085</v>
      </c>
      <c r="E189" s="1183">
        <v>35</v>
      </c>
      <c r="F189" s="1183">
        <v>227.1</v>
      </c>
      <c r="G189" s="1184" t="s">
        <v>2870</v>
      </c>
      <c r="H189" s="1183"/>
      <c r="I189" s="1183"/>
      <c r="J189" s="1183"/>
      <c r="K189" s="1183" t="s">
        <v>5086</v>
      </c>
      <c r="L189" s="1295" t="s">
        <v>5084</v>
      </c>
    </row>
    <row r="190" spans="1:12">
      <c r="A190" s="1267">
        <v>1</v>
      </c>
      <c r="B190" s="1161" t="s">
        <v>5879</v>
      </c>
      <c r="C190" s="1179" t="s">
        <v>5783</v>
      </c>
      <c r="D190" s="1267">
        <v>167</v>
      </c>
      <c r="E190" s="1267">
        <v>4</v>
      </c>
      <c r="F190" s="1267">
        <v>347.7</v>
      </c>
      <c r="G190" s="1185" t="s">
        <v>5087</v>
      </c>
      <c r="H190" s="1267"/>
      <c r="I190" s="1267"/>
      <c r="J190" s="1267"/>
      <c r="K190" s="1267" t="s">
        <v>5088</v>
      </c>
      <c r="L190" s="1296"/>
    </row>
    <row r="191" spans="1:12" ht="25.5">
      <c r="A191" s="1264">
        <v>2</v>
      </c>
      <c r="B191" s="1161" t="s">
        <v>5880</v>
      </c>
      <c r="C191" s="1179" t="s">
        <v>5783</v>
      </c>
      <c r="D191" s="1264">
        <v>160</v>
      </c>
      <c r="E191" s="1264">
        <v>20</v>
      </c>
      <c r="F191" s="1264">
        <v>2981.3</v>
      </c>
      <c r="G191" s="1186" t="s">
        <v>2450</v>
      </c>
      <c r="H191" s="1264"/>
      <c r="I191" s="1264"/>
      <c r="J191" s="1264"/>
      <c r="K191" s="1264" t="s">
        <v>5089</v>
      </c>
      <c r="L191" s="1297"/>
    </row>
    <row r="192" spans="1:12">
      <c r="A192" s="1264">
        <v>3</v>
      </c>
      <c r="B192" s="1161" t="s">
        <v>5879</v>
      </c>
      <c r="C192" s="1179" t="s">
        <v>5783</v>
      </c>
      <c r="D192" s="1264">
        <v>162</v>
      </c>
      <c r="E192" s="1264">
        <v>20</v>
      </c>
      <c r="F192" s="1264">
        <v>2811.7</v>
      </c>
      <c r="G192" s="1186" t="s">
        <v>2870</v>
      </c>
      <c r="H192" s="1264"/>
      <c r="I192" s="1264"/>
      <c r="J192" s="1264"/>
      <c r="K192" s="3855" t="s">
        <v>5088</v>
      </c>
      <c r="L192" s="3865"/>
    </row>
    <row r="193" spans="1:12" ht="15" customHeight="1">
      <c r="A193" s="1264">
        <v>4</v>
      </c>
      <c r="B193" s="1161" t="s">
        <v>5879</v>
      </c>
      <c r="C193" s="1179" t="s">
        <v>5783</v>
      </c>
      <c r="D193" s="1264" t="s">
        <v>5090</v>
      </c>
      <c r="E193" s="1264">
        <v>18</v>
      </c>
      <c r="F193" s="1264">
        <v>10197.299999999999</v>
      </c>
      <c r="G193" s="1186" t="s">
        <v>2870</v>
      </c>
      <c r="H193" s="1264"/>
      <c r="I193" s="1264"/>
      <c r="J193" s="1264"/>
      <c r="K193" s="3856"/>
      <c r="L193" s="3866"/>
    </row>
    <row r="194" spans="1:12" ht="15" customHeight="1">
      <c r="A194" s="1264">
        <v>5</v>
      </c>
      <c r="B194" s="1161" t="s">
        <v>5879</v>
      </c>
      <c r="C194" s="1179" t="s">
        <v>5783</v>
      </c>
      <c r="D194" s="1264">
        <v>1</v>
      </c>
      <c r="E194" s="1264">
        <v>6</v>
      </c>
      <c r="F194" s="1264">
        <v>966</v>
      </c>
      <c r="G194" s="1186" t="s">
        <v>2870</v>
      </c>
      <c r="H194" s="1264"/>
      <c r="I194" s="1264"/>
      <c r="J194" s="1264"/>
      <c r="K194" s="3856"/>
      <c r="L194" s="3866"/>
    </row>
    <row r="195" spans="1:12" ht="15" customHeight="1">
      <c r="A195" s="1264">
        <v>6</v>
      </c>
      <c r="B195" s="1161" t="s">
        <v>5879</v>
      </c>
      <c r="C195" s="1179" t="s">
        <v>5783</v>
      </c>
      <c r="D195" s="1264">
        <v>1</v>
      </c>
      <c r="E195" s="1264">
        <v>7</v>
      </c>
      <c r="F195" s="1264">
        <v>5121.5</v>
      </c>
      <c r="G195" s="1186" t="s">
        <v>2870</v>
      </c>
      <c r="H195" s="1264"/>
      <c r="I195" s="1264"/>
      <c r="J195" s="1264"/>
      <c r="K195" s="3856"/>
      <c r="L195" s="3866"/>
    </row>
    <row r="196" spans="1:12" ht="15" customHeight="1">
      <c r="A196" s="1264">
        <v>7</v>
      </c>
      <c r="B196" s="1161" t="s">
        <v>5879</v>
      </c>
      <c r="C196" s="1179" t="s">
        <v>5783</v>
      </c>
      <c r="D196" s="1264">
        <v>20</v>
      </c>
      <c r="E196" s="1264">
        <v>18</v>
      </c>
      <c r="F196" s="1264">
        <v>28373.599999999999</v>
      </c>
      <c r="G196" s="1186" t="s">
        <v>5091</v>
      </c>
      <c r="H196" s="1264"/>
      <c r="I196" s="1264"/>
      <c r="J196" s="1264"/>
      <c r="K196" s="3856"/>
      <c r="L196" s="3866"/>
    </row>
    <row r="197" spans="1:12" ht="15" customHeight="1">
      <c r="A197" s="1264">
        <v>8</v>
      </c>
      <c r="B197" s="1161" t="s">
        <v>5879</v>
      </c>
      <c r="C197" s="1179" t="s">
        <v>5783</v>
      </c>
      <c r="D197" s="1264">
        <v>10</v>
      </c>
      <c r="E197" s="1264">
        <v>5.0599999999999996</v>
      </c>
      <c r="F197" s="1264">
        <v>7587.6</v>
      </c>
      <c r="G197" s="1186" t="s">
        <v>2870</v>
      </c>
      <c r="H197" s="1264"/>
      <c r="I197" s="1264"/>
      <c r="J197" s="1264"/>
      <c r="K197" s="3856"/>
      <c r="L197" s="3866"/>
    </row>
    <row r="198" spans="1:12" ht="15" customHeight="1">
      <c r="A198" s="1275">
        <v>9</v>
      </c>
      <c r="B198" s="1161" t="s">
        <v>5879</v>
      </c>
      <c r="C198" s="1179" t="s">
        <v>5783</v>
      </c>
      <c r="D198" s="1275">
        <v>23</v>
      </c>
      <c r="E198" s="1275">
        <v>7</v>
      </c>
      <c r="F198" s="1275">
        <v>240.1</v>
      </c>
      <c r="G198" s="1187" t="s">
        <v>2401</v>
      </c>
      <c r="H198" s="1275"/>
      <c r="I198" s="1275"/>
      <c r="J198" s="1275"/>
      <c r="K198" s="3864"/>
      <c r="L198" s="3867"/>
    </row>
    <row r="199" spans="1:12" ht="25.5">
      <c r="A199" s="1188">
        <v>1</v>
      </c>
      <c r="B199" s="1161" t="s">
        <v>5881</v>
      </c>
      <c r="C199" s="1321" t="s">
        <v>5784</v>
      </c>
      <c r="D199" s="1321">
        <v>93</v>
      </c>
      <c r="E199" s="1321">
        <v>27</v>
      </c>
      <c r="F199" s="1321">
        <v>1885.6</v>
      </c>
      <c r="G199" s="1188" t="s">
        <v>1922</v>
      </c>
      <c r="H199" s="1321"/>
      <c r="I199" s="1321"/>
      <c r="J199" s="1321"/>
      <c r="K199" s="1188" t="s">
        <v>5092</v>
      </c>
      <c r="L199" s="1321"/>
    </row>
    <row r="200" spans="1:12" ht="25.5">
      <c r="A200" s="1188">
        <v>2</v>
      </c>
      <c r="B200" s="1161" t="s">
        <v>5881</v>
      </c>
      <c r="C200" s="1321" t="s">
        <v>5784</v>
      </c>
      <c r="D200" s="1321">
        <v>50</v>
      </c>
      <c r="E200" s="1321">
        <v>27</v>
      </c>
      <c r="F200" s="1321">
        <v>198.9</v>
      </c>
      <c r="G200" s="1188" t="s">
        <v>1922</v>
      </c>
      <c r="H200" s="1321"/>
      <c r="I200" s="1321"/>
      <c r="J200" s="1321"/>
      <c r="K200" s="1188" t="s">
        <v>5093</v>
      </c>
      <c r="L200" s="1321"/>
    </row>
    <row r="201" spans="1:12" ht="25.5">
      <c r="A201" s="1188">
        <v>3</v>
      </c>
      <c r="B201" s="1161" t="s">
        <v>5881</v>
      </c>
      <c r="C201" s="1321" t="s">
        <v>5784</v>
      </c>
      <c r="D201" s="1321">
        <v>108</v>
      </c>
      <c r="E201" s="1321">
        <v>27</v>
      </c>
      <c r="F201" s="1321">
        <v>411.5</v>
      </c>
      <c r="G201" s="1188" t="s">
        <v>1922</v>
      </c>
      <c r="H201" s="1321"/>
      <c r="I201" s="1321"/>
      <c r="J201" s="1321"/>
      <c r="K201" s="1188" t="s">
        <v>5094</v>
      </c>
      <c r="L201" s="1321"/>
    </row>
    <row r="202" spans="1:12" ht="25.5">
      <c r="A202" s="1188">
        <v>4</v>
      </c>
      <c r="B202" s="1161" t="s">
        <v>5881</v>
      </c>
      <c r="C202" s="1321" t="s">
        <v>5784</v>
      </c>
      <c r="D202" s="1321">
        <v>188</v>
      </c>
      <c r="E202" s="1321">
        <v>27</v>
      </c>
      <c r="F202" s="1321">
        <v>412.4</v>
      </c>
      <c r="G202" s="1188" t="s">
        <v>1922</v>
      </c>
      <c r="H202" s="1321"/>
      <c r="I202" s="1321"/>
      <c r="J202" s="1321"/>
      <c r="K202" s="1188" t="s">
        <v>5095</v>
      </c>
      <c r="L202" s="1321"/>
    </row>
    <row r="203" spans="1:12" ht="25.5">
      <c r="A203" s="1188">
        <v>5</v>
      </c>
      <c r="B203" s="1161" t="s">
        <v>5881</v>
      </c>
      <c r="C203" s="1321" t="s">
        <v>5784</v>
      </c>
      <c r="D203" s="1321">
        <v>119</v>
      </c>
      <c r="E203" s="1321">
        <v>27</v>
      </c>
      <c r="F203" s="1321">
        <v>1689.3</v>
      </c>
      <c r="G203" s="1188" t="s">
        <v>1922</v>
      </c>
      <c r="H203" s="1321"/>
      <c r="I203" s="1321"/>
      <c r="J203" s="1321"/>
      <c r="K203" s="1188" t="s">
        <v>5096</v>
      </c>
      <c r="L203" s="1321"/>
    </row>
    <row r="204" spans="1:12" ht="25.5">
      <c r="A204" s="1188">
        <v>6</v>
      </c>
      <c r="B204" s="1161" t="s">
        <v>5881</v>
      </c>
      <c r="C204" s="1321" t="s">
        <v>5784</v>
      </c>
      <c r="D204" s="1321">
        <v>134</v>
      </c>
      <c r="E204" s="1321">
        <v>27</v>
      </c>
      <c r="F204" s="1321">
        <v>2821</v>
      </c>
      <c r="G204" s="1188" t="s">
        <v>1922</v>
      </c>
      <c r="H204" s="1321"/>
      <c r="I204" s="1321"/>
      <c r="J204" s="1321"/>
      <c r="K204" s="1188" t="s">
        <v>5097</v>
      </c>
      <c r="L204" s="1321"/>
    </row>
    <row r="205" spans="1:12" ht="25.5">
      <c r="A205" s="1188">
        <v>7</v>
      </c>
      <c r="B205" s="1161" t="s">
        <v>5881</v>
      </c>
      <c r="C205" s="1321" t="s">
        <v>5784</v>
      </c>
      <c r="D205" s="1321">
        <v>149</v>
      </c>
      <c r="E205" s="1321">
        <v>27</v>
      </c>
      <c r="F205" s="1321">
        <v>2119.1</v>
      </c>
      <c r="G205" s="1188" t="s">
        <v>1922</v>
      </c>
      <c r="H205" s="1321"/>
      <c r="I205" s="1321"/>
      <c r="J205" s="1321"/>
      <c r="K205" s="1188" t="s">
        <v>5098</v>
      </c>
      <c r="L205" s="1321"/>
    </row>
    <row r="206" spans="1:12" ht="25.5">
      <c r="A206" s="1188">
        <v>8</v>
      </c>
      <c r="B206" s="1161" t="s">
        <v>5881</v>
      </c>
      <c r="C206" s="1321" t="s">
        <v>5784</v>
      </c>
      <c r="D206" s="1321">
        <v>163</v>
      </c>
      <c r="E206" s="1321">
        <v>27</v>
      </c>
      <c r="F206" s="1321">
        <v>2511.6999999999998</v>
      </c>
      <c r="G206" s="1188" t="s">
        <v>1922</v>
      </c>
      <c r="H206" s="1321"/>
      <c r="I206" s="1321"/>
      <c r="J206" s="1321"/>
      <c r="K206" s="1188" t="s">
        <v>5098</v>
      </c>
      <c r="L206" s="1321"/>
    </row>
    <row r="207" spans="1:12" ht="25.5">
      <c r="A207" s="1188">
        <v>9</v>
      </c>
      <c r="B207" s="1161" t="s">
        <v>5881</v>
      </c>
      <c r="C207" s="1321" t="s">
        <v>5784</v>
      </c>
      <c r="D207" s="1321">
        <v>67</v>
      </c>
      <c r="E207" s="1321">
        <v>34</v>
      </c>
      <c r="F207" s="1321">
        <v>645.4</v>
      </c>
      <c r="G207" s="1188" t="s">
        <v>2450</v>
      </c>
      <c r="H207" s="1321"/>
      <c r="I207" s="1321"/>
      <c r="J207" s="1321"/>
      <c r="K207" s="1188" t="s">
        <v>5098</v>
      </c>
      <c r="L207" s="1321"/>
    </row>
    <row r="208" spans="1:12" ht="25.5">
      <c r="A208" s="1188">
        <v>10</v>
      </c>
      <c r="B208" s="1161" t="s">
        <v>5881</v>
      </c>
      <c r="C208" s="1321" t="s">
        <v>5784</v>
      </c>
      <c r="D208" s="1321">
        <v>68</v>
      </c>
      <c r="E208" s="1321">
        <v>34</v>
      </c>
      <c r="F208" s="1321">
        <v>463.2</v>
      </c>
      <c r="G208" s="1188" t="s">
        <v>1429</v>
      </c>
      <c r="H208" s="1321"/>
      <c r="I208" s="1321"/>
      <c r="J208" s="1321"/>
      <c r="K208" s="1188" t="s">
        <v>5098</v>
      </c>
      <c r="L208" s="1321"/>
    </row>
    <row r="209" spans="1:12" ht="25.5">
      <c r="A209" s="1188">
        <v>11</v>
      </c>
      <c r="B209" s="1161" t="s">
        <v>5881</v>
      </c>
      <c r="C209" s="1321" t="s">
        <v>5784</v>
      </c>
      <c r="D209" s="1321">
        <v>69</v>
      </c>
      <c r="E209" s="1321">
        <v>34</v>
      </c>
      <c r="F209" s="1321">
        <v>417.6</v>
      </c>
      <c r="G209" s="1188" t="s">
        <v>5099</v>
      </c>
      <c r="H209" s="1321"/>
      <c r="I209" s="1321"/>
      <c r="J209" s="1321"/>
      <c r="K209" s="1188" t="s">
        <v>5098</v>
      </c>
      <c r="L209" s="1321"/>
    </row>
    <row r="210" spans="1:12" ht="25.5">
      <c r="A210" s="1188">
        <v>12</v>
      </c>
      <c r="B210" s="1161" t="s">
        <v>5881</v>
      </c>
      <c r="C210" s="1321" t="s">
        <v>5784</v>
      </c>
      <c r="D210" s="1321">
        <v>70</v>
      </c>
      <c r="E210" s="1321">
        <v>34</v>
      </c>
      <c r="F210" s="1321">
        <v>374.1</v>
      </c>
      <c r="G210" s="1188" t="s">
        <v>1429</v>
      </c>
      <c r="H210" s="1321"/>
      <c r="I210" s="1321"/>
      <c r="J210" s="1321"/>
      <c r="K210" s="1188" t="s">
        <v>5098</v>
      </c>
      <c r="L210" s="1321"/>
    </row>
    <row r="211" spans="1:12" ht="25.5">
      <c r="A211" s="1188">
        <v>13</v>
      </c>
      <c r="B211" s="1161" t="s">
        <v>5881</v>
      </c>
      <c r="C211" s="1321" t="s">
        <v>5784</v>
      </c>
      <c r="D211" s="1321">
        <v>75</v>
      </c>
      <c r="E211" s="1321">
        <v>34</v>
      </c>
      <c r="F211" s="1321">
        <v>51.5</v>
      </c>
      <c r="G211" s="1188" t="s">
        <v>1429</v>
      </c>
      <c r="H211" s="1321"/>
      <c r="I211" s="1321"/>
      <c r="J211" s="1321"/>
      <c r="K211" s="1188" t="s">
        <v>5098</v>
      </c>
      <c r="L211" s="1321"/>
    </row>
    <row r="212" spans="1:12" ht="25.5">
      <c r="A212" s="1188">
        <v>14</v>
      </c>
      <c r="B212" s="1161" t="s">
        <v>5881</v>
      </c>
      <c r="C212" s="1321" t="s">
        <v>5784</v>
      </c>
      <c r="D212" s="1321">
        <v>76</v>
      </c>
      <c r="E212" s="1321">
        <v>34</v>
      </c>
      <c r="F212" s="1321">
        <v>199.5</v>
      </c>
      <c r="G212" s="1188" t="s">
        <v>1429</v>
      </c>
      <c r="H212" s="1321"/>
      <c r="I212" s="1321"/>
      <c r="J212" s="1321"/>
      <c r="K212" s="1188" t="s">
        <v>5098</v>
      </c>
      <c r="L212" s="1321"/>
    </row>
    <row r="213" spans="1:12" ht="25.5">
      <c r="A213" s="1188">
        <v>15</v>
      </c>
      <c r="B213" s="1161" t="s">
        <v>5881</v>
      </c>
      <c r="C213" s="1321" t="s">
        <v>5784</v>
      </c>
      <c r="D213" s="1321">
        <v>54</v>
      </c>
      <c r="E213" s="1321">
        <v>1</v>
      </c>
      <c r="F213" s="1321">
        <v>467.5</v>
      </c>
      <c r="G213" s="1188" t="s">
        <v>5099</v>
      </c>
      <c r="H213" s="1321"/>
      <c r="I213" s="1321"/>
      <c r="J213" s="1321"/>
      <c r="K213" s="1188" t="s">
        <v>5098</v>
      </c>
      <c r="L213" s="1321"/>
    </row>
    <row r="214" spans="1:12" ht="25.5">
      <c r="A214" s="1188">
        <v>16</v>
      </c>
      <c r="B214" s="1161" t="s">
        <v>5881</v>
      </c>
      <c r="C214" s="1321" t="s">
        <v>5784</v>
      </c>
      <c r="D214" s="1321">
        <v>110</v>
      </c>
      <c r="E214" s="1321">
        <v>9</v>
      </c>
      <c r="F214" s="1321">
        <v>162</v>
      </c>
      <c r="G214" s="1189" t="s">
        <v>1669</v>
      </c>
      <c r="H214" s="1321"/>
      <c r="I214" s="1321"/>
      <c r="J214" s="1321"/>
      <c r="K214" s="1188" t="s">
        <v>5098</v>
      </c>
      <c r="L214" s="1321"/>
    </row>
    <row r="215" spans="1:12" ht="25.5">
      <c r="A215" s="1188">
        <v>17</v>
      </c>
      <c r="B215" s="1161" t="s">
        <v>5881</v>
      </c>
      <c r="C215" s="1321" t="s">
        <v>5784</v>
      </c>
      <c r="D215" s="1321">
        <v>91</v>
      </c>
      <c r="E215" s="1321">
        <v>35</v>
      </c>
      <c r="F215" s="1190">
        <v>2397.1999999999998</v>
      </c>
      <c r="G215" s="1188" t="s">
        <v>5100</v>
      </c>
      <c r="H215" s="1321"/>
      <c r="I215" s="1321"/>
      <c r="J215" s="1321"/>
      <c r="K215" s="1188" t="s">
        <v>5098</v>
      </c>
      <c r="L215" s="1298" t="s">
        <v>5101</v>
      </c>
    </row>
    <row r="216" spans="1:12" ht="25.5">
      <c r="A216" s="1188">
        <v>18</v>
      </c>
      <c r="B216" s="1161" t="s">
        <v>5881</v>
      </c>
      <c r="C216" s="1321" t="s">
        <v>5784</v>
      </c>
      <c r="D216" s="1321">
        <v>18</v>
      </c>
      <c r="E216" s="1321">
        <v>36</v>
      </c>
      <c r="F216" s="1321">
        <v>536.4</v>
      </c>
      <c r="G216" s="1188" t="s">
        <v>5100</v>
      </c>
      <c r="H216" s="1321"/>
      <c r="I216" s="1321"/>
      <c r="J216" s="1321"/>
      <c r="K216" s="1188" t="s">
        <v>5098</v>
      </c>
      <c r="L216" s="1298" t="s">
        <v>5101</v>
      </c>
    </row>
    <row r="217" spans="1:12" ht="25.5">
      <c r="A217" s="1188">
        <v>19</v>
      </c>
      <c r="B217" s="1161" t="s">
        <v>5881</v>
      </c>
      <c r="C217" s="1321" t="s">
        <v>5784</v>
      </c>
      <c r="D217" s="1321">
        <v>84</v>
      </c>
      <c r="E217" s="1321">
        <v>48</v>
      </c>
      <c r="F217" s="1321">
        <v>1929</v>
      </c>
      <c r="G217" s="1188" t="s">
        <v>5100</v>
      </c>
      <c r="H217" s="1321"/>
      <c r="I217" s="1321"/>
      <c r="J217" s="1321"/>
      <c r="K217" s="1188" t="s">
        <v>5098</v>
      </c>
      <c r="L217" s="1298" t="s">
        <v>5101</v>
      </c>
    </row>
    <row r="218" spans="1:12" ht="25.5">
      <c r="A218" s="1188">
        <v>20</v>
      </c>
      <c r="B218" s="1161" t="s">
        <v>5881</v>
      </c>
      <c r="C218" s="1321" t="s">
        <v>5784</v>
      </c>
      <c r="D218" s="1321">
        <v>108</v>
      </c>
      <c r="E218" s="1321">
        <v>48</v>
      </c>
      <c r="F218" s="1321">
        <v>1443</v>
      </c>
      <c r="G218" s="1188" t="s">
        <v>5100</v>
      </c>
      <c r="H218" s="1321"/>
      <c r="I218" s="1321"/>
      <c r="J218" s="1321"/>
      <c r="K218" s="1188" t="s">
        <v>5098</v>
      </c>
      <c r="L218" s="1298" t="s">
        <v>5101</v>
      </c>
    </row>
    <row r="219" spans="1:12" ht="25.5">
      <c r="A219" s="1188">
        <v>21</v>
      </c>
      <c r="B219" s="1161" t="s">
        <v>5881</v>
      </c>
      <c r="C219" s="1321" t="s">
        <v>5784</v>
      </c>
      <c r="D219" s="1192">
        <v>110</v>
      </c>
      <c r="E219" s="1192">
        <v>48</v>
      </c>
      <c r="F219" s="1192">
        <v>230</v>
      </c>
      <c r="G219" s="1188" t="s">
        <v>5100</v>
      </c>
      <c r="H219" s="1321"/>
      <c r="I219" s="1321"/>
      <c r="J219" s="1321"/>
      <c r="K219" s="1188" t="s">
        <v>5098</v>
      </c>
      <c r="L219" s="1298" t="s">
        <v>5101</v>
      </c>
    </row>
    <row r="220" spans="1:12" ht="25.5">
      <c r="A220" s="1188">
        <v>22</v>
      </c>
      <c r="B220" s="1161" t="s">
        <v>5881</v>
      </c>
      <c r="C220" s="1321" t="s">
        <v>5784</v>
      </c>
      <c r="D220" s="1192">
        <v>112</v>
      </c>
      <c r="E220" s="1192">
        <v>48</v>
      </c>
      <c r="F220" s="1192">
        <v>299</v>
      </c>
      <c r="G220" s="1188" t="s">
        <v>5100</v>
      </c>
      <c r="H220" s="1321"/>
      <c r="I220" s="1321"/>
      <c r="J220" s="1321"/>
      <c r="K220" s="1188" t="s">
        <v>5098</v>
      </c>
      <c r="L220" s="1298" t="s">
        <v>5101</v>
      </c>
    </row>
    <row r="221" spans="1:12" ht="25.5">
      <c r="A221" s="1188">
        <v>23</v>
      </c>
      <c r="B221" s="1161" t="s">
        <v>5881</v>
      </c>
      <c r="C221" s="1321" t="s">
        <v>5784</v>
      </c>
      <c r="D221" s="1192">
        <v>113</v>
      </c>
      <c r="E221" s="1192">
        <v>48</v>
      </c>
      <c r="F221" s="1192">
        <v>836</v>
      </c>
      <c r="G221" s="1188" t="s">
        <v>5100</v>
      </c>
      <c r="H221" s="1321"/>
      <c r="I221" s="1321"/>
      <c r="J221" s="1321"/>
      <c r="K221" s="1188" t="s">
        <v>5098</v>
      </c>
      <c r="L221" s="1298" t="s">
        <v>5101</v>
      </c>
    </row>
    <row r="222" spans="1:12" ht="25.5">
      <c r="A222" s="1188">
        <v>24</v>
      </c>
      <c r="B222" s="1161" t="s">
        <v>5881</v>
      </c>
      <c r="C222" s="1321" t="s">
        <v>5784</v>
      </c>
      <c r="D222" s="1192">
        <v>105</v>
      </c>
      <c r="E222" s="1192">
        <v>48</v>
      </c>
      <c r="F222" s="1192">
        <v>77</v>
      </c>
      <c r="G222" s="1188" t="s">
        <v>5100</v>
      </c>
      <c r="H222" s="1321"/>
      <c r="I222" s="1321"/>
      <c r="J222" s="1321"/>
      <c r="K222" s="1188" t="s">
        <v>5098</v>
      </c>
      <c r="L222" s="1298" t="s">
        <v>5101</v>
      </c>
    </row>
    <row r="223" spans="1:12" ht="25.5">
      <c r="A223" s="1188">
        <v>25</v>
      </c>
      <c r="B223" s="1161" t="s">
        <v>5881</v>
      </c>
      <c r="C223" s="1321" t="s">
        <v>5784</v>
      </c>
      <c r="D223" s="1192">
        <v>106</v>
      </c>
      <c r="E223" s="1192">
        <v>48</v>
      </c>
      <c r="F223" s="1192">
        <v>1723</v>
      </c>
      <c r="G223" s="1188" t="s">
        <v>5100</v>
      </c>
      <c r="H223" s="1321"/>
      <c r="I223" s="1321"/>
      <c r="J223" s="1321"/>
      <c r="K223" s="1188" t="s">
        <v>5098</v>
      </c>
      <c r="L223" s="1298" t="s">
        <v>5101</v>
      </c>
    </row>
    <row r="224" spans="1:12" ht="25.5">
      <c r="A224" s="1188">
        <v>26</v>
      </c>
      <c r="B224" s="1161" t="s">
        <v>5881</v>
      </c>
      <c r="C224" s="1321" t="s">
        <v>5784</v>
      </c>
      <c r="D224" s="1192">
        <v>13</v>
      </c>
      <c r="E224" s="1192">
        <v>51</v>
      </c>
      <c r="F224" s="1192">
        <v>68</v>
      </c>
      <c r="G224" s="1188" t="s">
        <v>5100</v>
      </c>
      <c r="H224" s="1321"/>
      <c r="I224" s="1321"/>
      <c r="J224" s="1321"/>
      <c r="K224" s="1188" t="s">
        <v>5098</v>
      </c>
      <c r="L224" s="1298" t="s">
        <v>5101</v>
      </c>
    </row>
    <row r="225" spans="1:12" ht="25.5">
      <c r="A225" s="1188">
        <v>27</v>
      </c>
      <c r="B225" s="1161" t="s">
        <v>5881</v>
      </c>
      <c r="C225" s="1321" t="s">
        <v>5784</v>
      </c>
      <c r="D225" s="1192">
        <v>20</v>
      </c>
      <c r="E225" s="1192">
        <v>51</v>
      </c>
      <c r="F225" s="1192">
        <v>110</v>
      </c>
      <c r="G225" s="1188" t="s">
        <v>5100</v>
      </c>
      <c r="H225" s="1321"/>
      <c r="I225" s="1321"/>
      <c r="J225" s="1321"/>
      <c r="K225" s="1188" t="s">
        <v>5098</v>
      </c>
      <c r="L225" s="1298" t="s">
        <v>5101</v>
      </c>
    </row>
    <row r="226" spans="1:12" ht="25.5">
      <c r="A226" s="1188">
        <v>28</v>
      </c>
      <c r="B226" s="1161" t="s">
        <v>5881</v>
      </c>
      <c r="C226" s="1321" t="s">
        <v>5784</v>
      </c>
      <c r="D226" s="1192">
        <v>61</v>
      </c>
      <c r="E226" s="1192">
        <v>52</v>
      </c>
      <c r="F226" s="1192">
        <v>2022</v>
      </c>
      <c r="G226" s="1188" t="s">
        <v>5100</v>
      </c>
      <c r="H226" s="1321"/>
      <c r="I226" s="1321"/>
      <c r="J226" s="1321"/>
      <c r="K226" s="1188" t="s">
        <v>5098</v>
      </c>
      <c r="L226" s="1298" t="s">
        <v>5101</v>
      </c>
    </row>
    <row r="227" spans="1:12" ht="25.5">
      <c r="A227" s="1188">
        <v>29</v>
      </c>
      <c r="B227" s="1161" t="s">
        <v>5881</v>
      </c>
      <c r="C227" s="1321" t="s">
        <v>5784</v>
      </c>
      <c r="D227" s="1192">
        <v>72</v>
      </c>
      <c r="E227" s="1192">
        <v>52</v>
      </c>
      <c r="F227" s="1192">
        <v>4111</v>
      </c>
      <c r="G227" s="1188" t="s">
        <v>5100</v>
      </c>
      <c r="H227" s="1321"/>
      <c r="I227" s="1321"/>
      <c r="J227" s="1321"/>
      <c r="K227" s="1188" t="s">
        <v>5098</v>
      </c>
      <c r="L227" s="1298" t="s">
        <v>5101</v>
      </c>
    </row>
    <row r="228" spans="1:12" ht="25.5">
      <c r="A228" s="1188">
        <v>30</v>
      </c>
      <c r="B228" s="1161" t="s">
        <v>5881</v>
      </c>
      <c r="C228" s="1321" t="s">
        <v>5784</v>
      </c>
      <c r="D228" s="1192">
        <v>82</v>
      </c>
      <c r="E228" s="1192">
        <v>52</v>
      </c>
      <c r="F228" s="1192">
        <v>4401</v>
      </c>
      <c r="G228" s="1188" t="s">
        <v>5100</v>
      </c>
      <c r="H228" s="1321"/>
      <c r="I228" s="1321"/>
      <c r="J228" s="1321"/>
      <c r="K228" s="1188" t="s">
        <v>5098</v>
      </c>
      <c r="L228" s="1298" t="s">
        <v>5101</v>
      </c>
    </row>
    <row r="229" spans="1:12" ht="25.5">
      <c r="A229" s="1188">
        <v>31</v>
      </c>
      <c r="B229" s="1161" t="s">
        <v>5881</v>
      </c>
      <c r="C229" s="1321" t="s">
        <v>5784</v>
      </c>
      <c r="D229" s="1192">
        <v>83</v>
      </c>
      <c r="E229" s="1192">
        <v>52</v>
      </c>
      <c r="F229" s="1192">
        <v>778</v>
      </c>
      <c r="G229" s="1188" t="s">
        <v>5100</v>
      </c>
      <c r="H229" s="1321"/>
      <c r="I229" s="1321"/>
      <c r="J229" s="1321"/>
      <c r="K229" s="1188" t="s">
        <v>5098</v>
      </c>
      <c r="L229" s="1298" t="s">
        <v>5101</v>
      </c>
    </row>
    <row r="230" spans="1:12" ht="25.5">
      <c r="A230" s="1188">
        <v>32</v>
      </c>
      <c r="B230" s="1161" t="s">
        <v>5881</v>
      </c>
      <c r="C230" s="1321" t="s">
        <v>5784</v>
      </c>
      <c r="D230" s="1192">
        <v>46</v>
      </c>
      <c r="E230" s="1192">
        <v>15</v>
      </c>
      <c r="F230" s="1192">
        <v>3291.8</v>
      </c>
      <c r="G230" s="1193" t="s">
        <v>858</v>
      </c>
      <c r="H230" s="1321"/>
      <c r="I230" s="1321"/>
      <c r="J230" s="1321"/>
      <c r="K230" s="1188" t="s">
        <v>5098</v>
      </c>
      <c r="L230" s="1298" t="s">
        <v>5101</v>
      </c>
    </row>
    <row r="231" spans="1:12" ht="25.5">
      <c r="A231" s="1188">
        <v>33</v>
      </c>
      <c r="B231" s="1161" t="s">
        <v>5882</v>
      </c>
      <c r="C231" s="1321" t="s">
        <v>5784</v>
      </c>
      <c r="D231" s="1320">
        <v>44</v>
      </c>
      <c r="E231" s="1320" t="s">
        <v>5102</v>
      </c>
      <c r="F231" s="1320">
        <v>1767.3</v>
      </c>
      <c r="G231" s="1320" t="s">
        <v>1922</v>
      </c>
      <c r="H231" s="1320"/>
      <c r="I231" s="1320"/>
      <c r="J231" s="1320"/>
      <c r="K231" s="1320" t="s">
        <v>5103</v>
      </c>
      <c r="L231" s="1191"/>
    </row>
    <row r="232" spans="1:12" ht="25.5">
      <c r="A232" s="1188">
        <v>34</v>
      </c>
      <c r="B232" s="1161" t="s">
        <v>5882</v>
      </c>
      <c r="C232" s="1321" t="s">
        <v>5784</v>
      </c>
      <c r="D232" s="1320">
        <v>21</v>
      </c>
      <c r="E232" s="1320">
        <v>16</v>
      </c>
      <c r="F232" s="1320">
        <v>419.4</v>
      </c>
      <c r="G232" s="1320" t="s">
        <v>1922</v>
      </c>
      <c r="H232" s="1320"/>
      <c r="I232" s="1320"/>
      <c r="J232" s="1320"/>
      <c r="K232" s="1320" t="s">
        <v>5104</v>
      </c>
      <c r="L232" s="1321"/>
    </row>
    <row r="233" spans="1:12" ht="25.5">
      <c r="A233" s="1188">
        <v>35</v>
      </c>
      <c r="B233" s="1161" t="s">
        <v>5882</v>
      </c>
      <c r="C233" s="1321" t="s">
        <v>5784</v>
      </c>
      <c r="D233" s="1320">
        <v>84</v>
      </c>
      <c r="E233" s="1320">
        <v>8</v>
      </c>
      <c r="F233" s="1320">
        <v>526.79999999999995</v>
      </c>
      <c r="G233" s="1320" t="s">
        <v>1922</v>
      </c>
      <c r="H233" s="1320"/>
      <c r="I233" s="1320"/>
      <c r="J233" s="1320"/>
      <c r="K233" s="1320" t="s">
        <v>5105</v>
      </c>
      <c r="L233" s="1299"/>
    </row>
    <row r="234" spans="1:12" ht="25.5">
      <c r="A234" s="1188">
        <v>36</v>
      </c>
      <c r="B234" s="1161" t="s">
        <v>5882</v>
      </c>
      <c r="C234" s="1321" t="s">
        <v>5784</v>
      </c>
      <c r="D234" s="1320">
        <v>46</v>
      </c>
      <c r="E234" s="1320">
        <v>7</v>
      </c>
      <c r="F234" s="1320">
        <v>3332.1</v>
      </c>
      <c r="G234" s="1320" t="s">
        <v>1922</v>
      </c>
      <c r="H234" s="1320"/>
      <c r="I234" s="1320"/>
      <c r="J234" s="1320"/>
      <c r="K234" s="1320" t="s">
        <v>5106</v>
      </c>
      <c r="L234" s="1191"/>
    </row>
    <row r="235" spans="1:12" ht="25.5">
      <c r="A235" s="1188">
        <v>37</v>
      </c>
      <c r="B235" s="1161" t="s">
        <v>5882</v>
      </c>
      <c r="C235" s="1321" t="s">
        <v>5784</v>
      </c>
      <c r="D235" s="1320">
        <v>60</v>
      </c>
      <c r="E235" s="1320">
        <v>24</v>
      </c>
      <c r="F235" s="1320">
        <v>430.5</v>
      </c>
      <c r="G235" s="1320" t="s">
        <v>1922</v>
      </c>
      <c r="H235" s="1320"/>
      <c r="I235" s="1320"/>
      <c r="J235" s="1320"/>
      <c r="K235" s="1320" t="s">
        <v>5107</v>
      </c>
      <c r="L235" s="1321"/>
    </row>
    <row r="236" spans="1:12" ht="25.5">
      <c r="A236" s="1188">
        <v>38</v>
      </c>
      <c r="B236" s="1161" t="s">
        <v>5882</v>
      </c>
      <c r="C236" s="1321" t="s">
        <v>5784</v>
      </c>
      <c r="D236" s="1320" t="s">
        <v>5108</v>
      </c>
      <c r="E236" s="1320">
        <v>20</v>
      </c>
      <c r="F236" s="1320">
        <v>881.4</v>
      </c>
      <c r="G236" s="1320" t="s">
        <v>1922</v>
      </c>
      <c r="H236" s="1320"/>
      <c r="I236" s="1320"/>
      <c r="J236" s="1320"/>
      <c r="K236" s="1320" t="s">
        <v>5109</v>
      </c>
      <c r="L236" s="1321"/>
    </row>
    <row r="237" spans="1:12" ht="25.5">
      <c r="A237" s="1188">
        <v>39</v>
      </c>
      <c r="B237" s="1161" t="s">
        <v>5882</v>
      </c>
      <c r="C237" s="1321" t="s">
        <v>5784</v>
      </c>
      <c r="D237" s="1320">
        <v>15</v>
      </c>
      <c r="E237" s="1320">
        <v>18</v>
      </c>
      <c r="F237" s="1320">
        <v>3044</v>
      </c>
      <c r="G237" s="1320" t="s">
        <v>1922</v>
      </c>
      <c r="H237" s="1320"/>
      <c r="I237" s="1320"/>
      <c r="J237" s="1320"/>
      <c r="K237" s="1320" t="s">
        <v>5110</v>
      </c>
      <c r="L237" s="1321"/>
    </row>
    <row r="238" spans="1:12" ht="25.5">
      <c r="A238" s="1188">
        <v>40</v>
      </c>
      <c r="B238" s="1161" t="s">
        <v>5882</v>
      </c>
      <c r="C238" s="1321" t="s">
        <v>5784</v>
      </c>
      <c r="D238" s="1320">
        <v>24</v>
      </c>
      <c r="E238" s="1320">
        <v>24</v>
      </c>
      <c r="F238" s="1320">
        <v>9533</v>
      </c>
      <c r="G238" s="1320" t="s">
        <v>1922</v>
      </c>
      <c r="H238" s="1320"/>
      <c r="I238" s="1320"/>
      <c r="J238" s="1320"/>
      <c r="K238" s="1320" t="s">
        <v>5111</v>
      </c>
      <c r="L238" s="1321"/>
    </row>
    <row r="239" spans="1:12" ht="25.5">
      <c r="A239" s="1188">
        <v>41</v>
      </c>
      <c r="B239" s="1161" t="s">
        <v>5882</v>
      </c>
      <c r="C239" s="1321" t="s">
        <v>5784</v>
      </c>
      <c r="D239" s="1320">
        <v>12</v>
      </c>
      <c r="E239" s="1320" t="s">
        <v>5112</v>
      </c>
      <c r="F239" s="1320">
        <v>8538.7000000000007</v>
      </c>
      <c r="G239" s="1320" t="s">
        <v>1922</v>
      </c>
      <c r="H239" s="1320"/>
      <c r="I239" s="1320"/>
      <c r="J239" s="1320"/>
      <c r="K239" s="1320" t="s">
        <v>5113</v>
      </c>
      <c r="L239" s="1321"/>
    </row>
    <row r="240" spans="1:12" ht="25.5">
      <c r="A240" s="1188">
        <v>42</v>
      </c>
      <c r="B240" s="1161" t="s">
        <v>5882</v>
      </c>
      <c r="C240" s="1321" t="s">
        <v>5784</v>
      </c>
      <c r="D240" s="1320">
        <v>122</v>
      </c>
      <c r="E240" s="1320">
        <v>27</v>
      </c>
      <c r="F240" s="1320">
        <v>23396.799999999999</v>
      </c>
      <c r="G240" s="1320" t="s">
        <v>1922</v>
      </c>
      <c r="H240" s="1320"/>
      <c r="I240" s="1320"/>
      <c r="J240" s="1320"/>
      <c r="K240" s="1320" t="s">
        <v>5114</v>
      </c>
      <c r="L240" s="1321"/>
    </row>
    <row r="241" spans="1:12" ht="25.5">
      <c r="A241" s="1188">
        <v>43</v>
      </c>
      <c r="B241" s="1161" t="s">
        <v>5882</v>
      </c>
      <c r="C241" s="1321" t="s">
        <v>5784</v>
      </c>
      <c r="D241" s="1320">
        <v>51</v>
      </c>
      <c r="E241" s="1320">
        <v>16</v>
      </c>
      <c r="F241" s="1320">
        <v>12865.8</v>
      </c>
      <c r="G241" s="1320" t="s">
        <v>1922</v>
      </c>
      <c r="H241" s="1320"/>
      <c r="I241" s="1320"/>
      <c r="J241" s="1320"/>
      <c r="K241" s="1320" t="s">
        <v>5115</v>
      </c>
      <c r="L241" s="1321"/>
    </row>
    <row r="242" spans="1:12" ht="25.5">
      <c r="A242" s="1188">
        <v>44</v>
      </c>
      <c r="B242" s="1161" t="s">
        <v>5882</v>
      </c>
      <c r="C242" s="1321" t="s">
        <v>5784</v>
      </c>
      <c r="D242" s="1320">
        <v>30</v>
      </c>
      <c r="E242" s="1320">
        <v>9</v>
      </c>
      <c r="F242" s="1320">
        <v>355.9</v>
      </c>
      <c r="G242" s="1320" t="s">
        <v>1922</v>
      </c>
      <c r="H242" s="1320"/>
      <c r="I242" s="1320"/>
      <c r="J242" s="1320"/>
      <c r="K242" s="1320" t="s">
        <v>5116</v>
      </c>
      <c r="L242" s="1321"/>
    </row>
    <row r="243" spans="1:12" ht="25.5">
      <c r="A243" s="1188">
        <v>45</v>
      </c>
      <c r="B243" s="1161" t="s">
        <v>5882</v>
      </c>
      <c r="C243" s="1321" t="s">
        <v>5784</v>
      </c>
      <c r="D243" s="1320">
        <v>97</v>
      </c>
      <c r="E243" s="1320">
        <v>27</v>
      </c>
      <c r="F243" s="1320">
        <v>21651.3</v>
      </c>
      <c r="G243" s="1320" t="s">
        <v>1922</v>
      </c>
      <c r="H243" s="1320"/>
      <c r="I243" s="1320"/>
      <c r="J243" s="1320"/>
      <c r="K243" s="1320" t="s">
        <v>5117</v>
      </c>
      <c r="L243" s="1321"/>
    </row>
    <row r="244" spans="1:12" ht="25.5">
      <c r="A244" s="1188">
        <v>46</v>
      </c>
      <c r="B244" s="1161" t="s">
        <v>5882</v>
      </c>
      <c r="C244" s="1321" t="s">
        <v>5784</v>
      </c>
      <c r="D244" s="1320">
        <v>44</v>
      </c>
      <c r="E244" s="1320">
        <v>24</v>
      </c>
      <c r="F244" s="1320">
        <v>16560.099999999999</v>
      </c>
      <c r="G244" s="1320" t="s">
        <v>1922</v>
      </c>
      <c r="H244" s="1320"/>
      <c r="I244" s="1320"/>
      <c r="J244" s="1320"/>
      <c r="K244" s="1320" t="s">
        <v>5118</v>
      </c>
      <c r="L244" s="1321"/>
    </row>
    <row r="245" spans="1:12" ht="25.5">
      <c r="A245" s="1188">
        <v>47</v>
      </c>
      <c r="B245" s="1161" t="s">
        <v>5882</v>
      </c>
      <c r="C245" s="1321" t="s">
        <v>5784</v>
      </c>
      <c r="D245" s="1320" t="s">
        <v>5119</v>
      </c>
      <c r="E245" s="1320" t="s">
        <v>5120</v>
      </c>
      <c r="F245" s="1320">
        <v>637.6</v>
      </c>
      <c r="G245" s="1320" t="s">
        <v>1922</v>
      </c>
      <c r="H245" s="1320"/>
      <c r="I245" s="1320"/>
      <c r="J245" s="1320"/>
      <c r="K245" s="1320" t="s">
        <v>5121</v>
      </c>
      <c r="L245" s="1321"/>
    </row>
    <row r="246" spans="1:12" ht="25.5">
      <c r="A246" s="1188">
        <v>48</v>
      </c>
      <c r="B246" s="1161" t="s">
        <v>5882</v>
      </c>
      <c r="C246" s="1321" t="s">
        <v>5784</v>
      </c>
      <c r="D246" s="1320">
        <v>69</v>
      </c>
      <c r="E246" s="1320">
        <v>27</v>
      </c>
      <c r="F246" s="1320">
        <v>16994.599999999999</v>
      </c>
      <c r="G246" s="1320" t="s">
        <v>1922</v>
      </c>
      <c r="H246" s="1320"/>
      <c r="I246" s="1320"/>
      <c r="J246" s="1320"/>
      <c r="K246" s="1320" t="s">
        <v>5122</v>
      </c>
      <c r="L246" s="1321"/>
    </row>
    <row r="247" spans="1:12" ht="25.5">
      <c r="A247" s="1188">
        <v>49</v>
      </c>
      <c r="B247" s="1161" t="s">
        <v>5882</v>
      </c>
      <c r="C247" s="1321" t="s">
        <v>5784</v>
      </c>
      <c r="D247" s="1320">
        <v>11.24</v>
      </c>
      <c r="E247" s="1320">
        <v>15</v>
      </c>
      <c r="F247" s="1320">
        <v>1159.8</v>
      </c>
      <c r="G247" s="1320" t="s">
        <v>1922</v>
      </c>
      <c r="H247" s="1320"/>
      <c r="I247" s="1320"/>
      <c r="J247" s="1320"/>
      <c r="K247" s="1320" t="s">
        <v>5123</v>
      </c>
      <c r="L247" s="1321"/>
    </row>
    <row r="248" spans="1:12" ht="25.5">
      <c r="A248" s="1188">
        <v>50</v>
      </c>
      <c r="B248" s="1161" t="s">
        <v>5882</v>
      </c>
      <c r="C248" s="1321" t="s">
        <v>5784</v>
      </c>
      <c r="D248" s="1320">
        <v>66</v>
      </c>
      <c r="E248" s="1320" t="s">
        <v>5124</v>
      </c>
      <c r="F248" s="1320">
        <v>15163.1</v>
      </c>
      <c r="G248" s="1320" t="s">
        <v>1922</v>
      </c>
      <c r="H248" s="1320"/>
      <c r="I248" s="1320"/>
      <c r="J248" s="1320"/>
      <c r="K248" s="1320" t="s">
        <v>5125</v>
      </c>
      <c r="L248" s="1321"/>
    </row>
    <row r="249" spans="1:12" ht="25.5">
      <c r="A249" s="1188">
        <v>51</v>
      </c>
      <c r="B249" s="1161" t="s">
        <v>5882</v>
      </c>
      <c r="C249" s="1321" t="s">
        <v>5784</v>
      </c>
      <c r="D249" s="1320">
        <v>6</v>
      </c>
      <c r="E249" s="1320" t="s">
        <v>5126</v>
      </c>
      <c r="F249" s="1320">
        <v>6746.3</v>
      </c>
      <c r="G249" s="1320" t="s">
        <v>1922</v>
      </c>
      <c r="H249" s="1320"/>
      <c r="I249" s="1320"/>
      <c r="J249" s="1320"/>
      <c r="K249" s="1320" t="s">
        <v>5127</v>
      </c>
      <c r="L249" s="1321"/>
    </row>
    <row r="250" spans="1:12" ht="25.5">
      <c r="A250" s="1188">
        <v>52</v>
      </c>
      <c r="B250" s="1161" t="s">
        <v>5882</v>
      </c>
      <c r="C250" s="1321" t="s">
        <v>5784</v>
      </c>
      <c r="D250" s="1320">
        <v>82</v>
      </c>
      <c r="E250" s="1320" t="s">
        <v>5128</v>
      </c>
      <c r="F250" s="1320">
        <v>10362.700000000001</v>
      </c>
      <c r="G250" s="1320" t="s">
        <v>1922</v>
      </c>
      <c r="H250" s="1320"/>
      <c r="I250" s="1320"/>
      <c r="J250" s="1320"/>
      <c r="K250" s="1320" t="s">
        <v>5129</v>
      </c>
      <c r="L250" s="1321"/>
    </row>
    <row r="251" spans="1:12" ht="25.5">
      <c r="A251" s="1188">
        <v>53</v>
      </c>
      <c r="B251" s="1161" t="s">
        <v>5882</v>
      </c>
      <c r="C251" s="1321" t="s">
        <v>5784</v>
      </c>
      <c r="D251" s="1320">
        <v>9</v>
      </c>
      <c r="E251" s="1320" t="s">
        <v>5130</v>
      </c>
      <c r="F251" s="1320">
        <v>10107.6</v>
      </c>
      <c r="G251" s="1320" t="s">
        <v>1922</v>
      </c>
      <c r="H251" s="1320"/>
      <c r="I251" s="1320"/>
      <c r="J251" s="1320"/>
      <c r="K251" s="1320" t="s">
        <v>5131</v>
      </c>
      <c r="L251" s="1321"/>
    </row>
    <row r="252" spans="1:12" ht="25.5">
      <c r="A252" s="1188">
        <v>54</v>
      </c>
      <c r="B252" s="1161" t="s">
        <v>5882</v>
      </c>
      <c r="C252" s="1321" t="s">
        <v>5784</v>
      </c>
      <c r="D252" s="1320" t="s">
        <v>5132</v>
      </c>
      <c r="E252" s="1320" t="s">
        <v>5133</v>
      </c>
      <c r="F252" s="1194">
        <v>1459.4</v>
      </c>
      <c r="G252" s="1320" t="s">
        <v>1922</v>
      </c>
      <c r="H252" s="1320"/>
      <c r="I252" s="1320"/>
      <c r="J252" s="1320"/>
      <c r="K252" s="1320" t="s">
        <v>5134</v>
      </c>
      <c r="L252" s="1321"/>
    </row>
    <row r="253" spans="1:12" ht="25.5">
      <c r="A253" s="1188">
        <v>55</v>
      </c>
      <c r="B253" s="1161" t="s">
        <v>5882</v>
      </c>
      <c r="C253" s="1321" t="s">
        <v>5784</v>
      </c>
      <c r="D253" s="1320">
        <v>51.4</v>
      </c>
      <c r="E253" s="1320">
        <v>20</v>
      </c>
      <c r="F253" s="1320">
        <v>1665.4</v>
      </c>
      <c r="G253" s="1320" t="s">
        <v>1922</v>
      </c>
      <c r="H253" s="1320"/>
      <c r="I253" s="1320"/>
      <c r="J253" s="1320"/>
      <c r="K253" s="1320" t="s">
        <v>5135</v>
      </c>
      <c r="L253" s="1321"/>
    </row>
    <row r="254" spans="1:12" ht="25.5">
      <c r="A254" s="1188">
        <v>56</v>
      </c>
      <c r="B254" s="1161" t="s">
        <v>5882</v>
      </c>
      <c r="C254" s="1321" t="s">
        <v>5784</v>
      </c>
      <c r="D254" s="1320">
        <v>64</v>
      </c>
      <c r="E254" s="1320">
        <v>29</v>
      </c>
      <c r="F254" s="1320">
        <v>1549.5</v>
      </c>
      <c r="G254" s="1320" t="s">
        <v>3725</v>
      </c>
      <c r="H254" s="1320"/>
      <c r="I254" s="1320"/>
      <c r="J254" s="1320"/>
      <c r="K254" s="1320" t="s">
        <v>5136</v>
      </c>
      <c r="L254" s="1321"/>
    </row>
    <row r="255" spans="1:12" ht="25.5">
      <c r="A255" s="1188">
        <v>57</v>
      </c>
      <c r="B255" s="1161" t="s">
        <v>5882</v>
      </c>
      <c r="C255" s="1321" t="s">
        <v>5784</v>
      </c>
      <c r="D255" s="1320">
        <v>32</v>
      </c>
      <c r="E255" s="1320">
        <v>13</v>
      </c>
      <c r="F255" s="1320">
        <v>8064.5</v>
      </c>
      <c r="G255" s="1320" t="s">
        <v>1669</v>
      </c>
      <c r="H255" s="1320"/>
      <c r="I255" s="1320"/>
      <c r="J255" s="1320"/>
      <c r="K255" s="1320" t="s">
        <v>5137</v>
      </c>
      <c r="L255" s="1321"/>
    </row>
    <row r="256" spans="1:12" ht="26.25">
      <c r="A256" s="1188">
        <v>58</v>
      </c>
      <c r="B256" s="1161" t="s">
        <v>5881</v>
      </c>
      <c r="C256" s="1321" t="s">
        <v>5784</v>
      </c>
      <c r="D256" s="1320">
        <v>48</v>
      </c>
      <c r="E256" s="1320">
        <v>37</v>
      </c>
      <c r="F256" s="1320">
        <v>7243</v>
      </c>
      <c r="G256" s="1320" t="s">
        <v>5100</v>
      </c>
      <c r="H256" s="1320"/>
      <c r="I256" s="1320"/>
      <c r="J256" s="1320"/>
      <c r="K256" s="1320" t="s">
        <v>5098</v>
      </c>
      <c r="L256" s="1300" t="s">
        <v>5101</v>
      </c>
    </row>
    <row r="257" spans="1:12" ht="25.5">
      <c r="A257" s="1318">
        <v>1</v>
      </c>
      <c r="B257" s="1161" t="s">
        <v>5883</v>
      </c>
      <c r="C257" s="1318" t="s">
        <v>5785</v>
      </c>
      <c r="D257" s="1318">
        <v>4</v>
      </c>
      <c r="E257" s="1318">
        <v>5</v>
      </c>
      <c r="F257" s="1318">
        <v>22286.1</v>
      </c>
      <c r="G257" s="1318" t="s">
        <v>2450</v>
      </c>
      <c r="H257" s="1318"/>
      <c r="I257" s="1318"/>
      <c r="J257" s="1318" t="s">
        <v>5138</v>
      </c>
      <c r="K257" s="1313" t="s">
        <v>5139</v>
      </c>
      <c r="L257" s="1301"/>
    </row>
    <row r="258" spans="1:12" ht="25.5">
      <c r="A258" s="1318">
        <v>2</v>
      </c>
      <c r="B258" s="1161" t="s">
        <v>5884</v>
      </c>
      <c r="C258" s="1318" t="s">
        <v>5785</v>
      </c>
      <c r="D258" s="1318">
        <v>104</v>
      </c>
      <c r="E258" s="1318">
        <v>11</v>
      </c>
      <c r="F258" s="1318">
        <v>3632</v>
      </c>
      <c r="G258" s="1318" t="s">
        <v>5140</v>
      </c>
      <c r="H258" s="1318"/>
      <c r="I258" s="1318" t="s">
        <v>5141</v>
      </c>
      <c r="J258" s="1318"/>
      <c r="K258" s="1313" t="s">
        <v>5142</v>
      </c>
      <c r="L258" s="1301"/>
    </row>
    <row r="259" spans="1:12" ht="25.5">
      <c r="A259" s="1318">
        <v>3</v>
      </c>
      <c r="B259" s="1161" t="s">
        <v>5884</v>
      </c>
      <c r="C259" s="1318" t="s">
        <v>5785</v>
      </c>
      <c r="D259" s="1318">
        <v>107</v>
      </c>
      <c r="E259" s="1318">
        <v>11</v>
      </c>
      <c r="F259" s="1195">
        <v>2500</v>
      </c>
      <c r="G259" s="1318" t="s">
        <v>5143</v>
      </c>
      <c r="H259" s="1318"/>
      <c r="I259" s="1318" t="s">
        <v>5141</v>
      </c>
      <c r="J259" s="1318"/>
      <c r="K259" s="1313" t="s">
        <v>5142</v>
      </c>
      <c r="L259" s="1301"/>
    </row>
    <row r="260" spans="1:12" ht="25.5">
      <c r="A260" s="1318">
        <v>4</v>
      </c>
      <c r="B260" s="1161" t="s">
        <v>5885</v>
      </c>
      <c r="C260" s="1318" t="s">
        <v>5785</v>
      </c>
      <c r="D260" s="1318">
        <v>51</v>
      </c>
      <c r="E260" s="1318">
        <v>11</v>
      </c>
      <c r="F260" s="1318">
        <v>62203</v>
      </c>
      <c r="G260" s="1318" t="s">
        <v>192</v>
      </c>
      <c r="H260" s="1318"/>
      <c r="I260" s="1318"/>
      <c r="J260" s="1318"/>
      <c r="K260" s="1313" t="s">
        <v>5142</v>
      </c>
      <c r="L260" s="1301"/>
    </row>
    <row r="261" spans="1:12" ht="38.25">
      <c r="A261" s="1318">
        <v>5</v>
      </c>
      <c r="B261" s="1161" t="s">
        <v>5886</v>
      </c>
      <c r="C261" s="1318" t="s">
        <v>5785</v>
      </c>
      <c r="D261" s="1318">
        <v>38</v>
      </c>
      <c r="E261" s="1318">
        <v>18</v>
      </c>
      <c r="F261" s="1318">
        <v>2295.8000000000002</v>
      </c>
      <c r="G261" s="1318" t="s">
        <v>2171</v>
      </c>
      <c r="H261" s="1318"/>
      <c r="I261" s="1318" t="s">
        <v>5141</v>
      </c>
      <c r="J261" s="1318"/>
      <c r="K261" s="1313" t="s">
        <v>5142</v>
      </c>
      <c r="L261" s="1301"/>
    </row>
    <row r="262" spans="1:12" ht="25.5">
      <c r="A262" s="1318">
        <v>6</v>
      </c>
      <c r="B262" s="1161" t="s">
        <v>5885</v>
      </c>
      <c r="C262" s="1318" t="s">
        <v>5785</v>
      </c>
      <c r="D262" s="1318">
        <v>133</v>
      </c>
      <c r="E262" s="1318">
        <v>18</v>
      </c>
      <c r="F262" s="1318">
        <v>7120.4</v>
      </c>
      <c r="G262" s="1318" t="s">
        <v>5144</v>
      </c>
      <c r="H262" s="1318"/>
      <c r="I262" s="1318" t="s">
        <v>5141</v>
      </c>
      <c r="J262" s="1318"/>
      <c r="K262" s="1313" t="s">
        <v>5142</v>
      </c>
      <c r="L262" s="1301"/>
    </row>
    <row r="263" spans="1:12" ht="51">
      <c r="A263" s="1318">
        <v>7</v>
      </c>
      <c r="B263" s="1161" t="s">
        <v>5887</v>
      </c>
      <c r="C263" s="1318" t="s">
        <v>5785</v>
      </c>
      <c r="D263" s="1318">
        <v>93</v>
      </c>
      <c r="E263" s="1318">
        <v>15</v>
      </c>
      <c r="F263" s="1318">
        <v>983</v>
      </c>
      <c r="G263" s="1318" t="s">
        <v>2171</v>
      </c>
      <c r="H263" s="1318"/>
      <c r="I263" s="1318" t="s">
        <v>5141</v>
      </c>
      <c r="J263" s="1318"/>
      <c r="K263" s="1313"/>
      <c r="L263" s="1301" t="s">
        <v>5145</v>
      </c>
    </row>
    <row r="264" spans="1:12" ht="51">
      <c r="A264" s="1318">
        <v>8</v>
      </c>
      <c r="B264" s="1161" t="s">
        <v>5888</v>
      </c>
      <c r="C264" s="1318" t="s">
        <v>5785</v>
      </c>
      <c r="D264" s="1318">
        <v>345</v>
      </c>
      <c r="E264" s="1318">
        <v>11</v>
      </c>
      <c r="F264" s="1318">
        <v>152.4</v>
      </c>
      <c r="G264" s="1318" t="s">
        <v>2171</v>
      </c>
      <c r="H264" s="1318"/>
      <c r="I264" s="1318" t="s">
        <v>5141</v>
      </c>
      <c r="J264" s="1318"/>
      <c r="K264" s="1313"/>
      <c r="L264" s="1301" t="s">
        <v>5145</v>
      </c>
    </row>
    <row r="265" spans="1:12" ht="51">
      <c r="A265" s="1318">
        <v>9</v>
      </c>
      <c r="B265" s="1161" t="s">
        <v>5888</v>
      </c>
      <c r="C265" s="1318" t="s">
        <v>5785</v>
      </c>
      <c r="D265" s="1318">
        <v>344</v>
      </c>
      <c r="E265" s="1318">
        <v>11</v>
      </c>
      <c r="F265" s="1318">
        <v>135</v>
      </c>
      <c r="G265" s="1318" t="s">
        <v>192</v>
      </c>
      <c r="H265" s="1318"/>
      <c r="I265" s="1318"/>
      <c r="J265" s="1318"/>
      <c r="K265" s="1313"/>
      <c r="L265" s="1301" t="s">
        <v>5145</v>
      </c>
    </row>
    <row r="266" spans="1:12" ht="51">
      <c r="A266" s="1318">
        <v>10</v>
      </c>
      <c r="B266" s="1161" t="s">
        <v>5889</v>
      </c>
      <c r="C266" s="1318" t="s">
        <v>5785</v>
      </c>
      <c r="D266" s="1318">
        <v>162</v>
      </c>
      <c r="E266" s="1318">
        <v>23</v>
      </c>
      <c r="F266" s="1318">
        <v>1624</v>
      </c>
      <c r="G266" s="1318" t="s">
        <v>3722</v>
      </c>
      <c r="H266" s="1318"/>
      <c r="I266" s="1318"/>
      <c r="J266" s="1318" t="s">
        <v>3722</v>
      </c>
      <c r="K266" s="1313"/>
      <c r="L266" s="1301" t="s">
        <v>5145</v>
      </c>
    </row>
    <row r="267" spans="1:12" ht="51">
      <c r="A267" s="1318">
        <v>11</v>
      </c>
      <c r="B267" s="1161" t="s">
        <v>5889</v>
      </c>
      <c r="C267" s="1318" t="s">
        <v>5785</v>
      </c>
      <c r="D267" s="1318">
        <v>161</v>
      </c>
      <c r="E267" s="1318">
        <v>23</v>
      </c>
      <c r="F267" s="1318">
        <v>1624</v>
      </c>
      <c r="G267" s="1318" t="s">
        <v>3722</v>
      </c>
      <c r="H267" s="1318"/>
      <c r="I267" s="1318"/>
      <c r="J267" s="1318" t="s">
        <v>3722</v>
      </c>
      <c r="K267" s="1313"/>
      <c r="L267" s="1301" t="s">
        <v>5145</v>
      </c>
    </row>
    <row r="268" spans="1:12" ht="51">
      <c r="A268" s="1318">
        <v>12</v>
      </c>
      <c r="B268" s="1161" t="s">
        <v>5889</v>
      </c>
      <c r="C268" s="1318" t="s">
        <v>5785</v>
      </c>
      <c r="D268" s="1318">
        <v>157</v>
      </c>
      <c r="E268" s="1318">
        <v>23</v>
      </c>
      <c r="F268" s="1318">
        <v>720</v>
      </c>
      <c r="G268" s="1318" t="s">
        <v>3722</v>
      </c>
      <c r="H268" s="1318"/>
      <c r="I268" s="1318"/>
      <c r="J268" s="1318" t="s">
        <v>3722</v>
      </c>
      <c r="K268" s="1313"/>
      <c r="L268" s="1301" t="s">
        <v>5145</v>
      </c>
    </row>
    <row r="269" spans="1:12" ht="51">
      <c r="A269" s="1318">
        <v>13</v>
      </c>
      <c r="B269" s="1161" t="s">
        <v>5889</v>
      </c>
      <c r="C269" s="1318" t="s">
        <v>5785</v>
      </c>
      <c r="D269" s="1318">
        <v>163</v>
      </c>
      <c r="E269" s="1318">
        <v>23</v>
      </c>
      <c r="F269" s="1318">
        <v>1232</v>
      </c>
      <c r="G269" s="1318" t="s">
        <v>3722</v>
      </c>
      <c r="H269" s="1318"/>
      <c r="I269" s="1318"/>
      <c r="J269" s="1318" t="s">
        <v>3722</v>
      </c>
      <c r="K269" s="1313"/>
      <c r="L269" s="1301" t="s">
        <v>5145</v>
      </c>
    </row>
    <row r="270" spans="1:12" ht="51">
      <c r="A270" s="1318">
        <v>14</v>
      </c>
      <c r="B270" s="1161" t="s">
        <v>5889</v>
      </c>
      <c r="C270" s="1318" t="s">
        <v>5785</v>
      </c>
      <c r="D270" s="1318">
        <v>154</v>
      </c>
      <c r="E270" s="1318">
        <v>23</v>
      </c>
      <c r="F270" s="1318">
        <v>2174</v>
      </c>
      <c r="G270" s="1318" t="s">
        <v>3722</v>
      </c>
      <c r="H270" s="1318"/>
      <c r="I270" s="1318"/>
      <c r="J270" s="1318" t="s">
        <v>3722</v>
      </c>
      <c r="K270" s="1313"/>
      <c r="L270" s="1301" t="s">
        <v>5145</v>
      </c>
    </row>
    <row r="271" spans="1:12" ht="51">
      <c r="A271" s="1318">
        <v>15</v>
      </c>
      <c r="B271" s="1161" t="s">
        <v>5890</v>
      </c>
      <c r="C271" s="1318" t="s">
        <v>5785</v>
      </c>
      <c r="D271" s="1318">
        <v>313</v>
      </c>
      <c r="E271" s="1318">
        <v>23</v>
      </c>
      <c r="F271" s="1318">
        <v>730</v>
      </c>
      <c r="G271" s="1318" t="s">
        <v>3722</v>
      </c>
      <c r="H271" s="1318"/>
      <c r="I271" s="1318"/>
      <c r="J271" s="1318" t="s">
        <v>3722</v>
      </c>
      <c r="K271" s="1313"/>
      <c r="L271" s="1301" t="s">
        <v>5145</v>
      </c>
    </row>
    <row r="272" spans="1:12" ht="51">
      <c r="A272" s="1318">
        <v>16</v>
      </c>
      <c r="B272" s="1161" t="s">
        <v>5890</v>
      </c>
      <c r="C272" s="1318" t="s">
        <v>5785</v>
      </c>
      <c r="D272" s="1318">
        <v>311</v>
      </c>
      <c r="E272" s="1318">
        <v>23</v>
      </c>
      <c r="F272" s="1318">
        <v>188</v>
      </c>
      <c r="G272" s="1318" t="s">
        <v>3722</v>
      </c>
      <c r="H272" s="1318"/>
      <c r="I272" s="1318"/>
      <c r="J272" s="1318" t="s">
        <v>3722</v>
      </c>
      <c r="K272" s="1313"/>
      <c r="L272" s="1301" t="s">
        <v>5145</v>
      </c>
    </row>
    <row r="273" spans="1:12" ht="51">
      <c r="A273" s="1318">
        <v>17</v>
      </c>
      <c r="B273" s="1161" t="s">
        <v>5890</v>
      </c>
      <c r="C273" s="1318" t="s">
        <v>5785</v>
      </c>
      <c r="D273" s="1318">
        <v>312</v>
      </c>
      <c r="E273" s="1318">
        <v>23</v>
      </c>
      <c r="F273" s="1318">
        <v>1195</v>
      </c>
      <c r="G273" s="1318" t="s">
        <v>3722</v>
      </c>
      <c r="H273" s="1318"/>
      <c r="I273" s="1318"/>
      <c r="J273" s="1318" t="s">
        <v>3722</v>
      </c>
      <c r="K273" s="1313"/>
      <c r="L273" s="1301" t="s">
        <v>5145</v>
      </c>
    </row>
    <row r="274" spans="1:12" ht="51">
      <c r="A274" s="1318">
        <v>18</v>
      </c>
      <c r="B274" s="1161" t="s">
        <v>5890</v>
      </c>
      <c r="C274" s="1318" t="s">
        <v>5785</v>
      </c>
      <c r="D274" s="1318">
        <v>247</v>
      </c>
      <c r="E274" s="1318">
        <v>23</v>
      </c>
      <c r="F274" s="1318">
        <v>3183</v>
      </c>
      <c r="G274" s="1318" t="s">
        <v>3722</v>
      </c>
      <c r="H274" s="1318"/>
      <c r="I274" s="1318"/>
      <c r="J274" s="1318" t="s">
        <v>3722</v>
      </c>
      <c r="K274" s="1313"/>
      <c r="L274" s="1301" t="s">
        <v>5145</v>
      </c>
    </row>
    <row r="275" spans="1:12" ht="51">
      <c r="A275" s="1318">
        <v>19</v>
      </c>
      <c r="B275" s="1161" t="s">
        <v>5890</v>
      </c>
      <c r="C275" s="1318" t="s">
        <v>5785</v>
      </c>
      <c r="D275" s="1318">
        <v>248</v>
      </c>
      <c r="E275" s="1318">
        <v>23</v>
      </c>
      <c r="F275" s="1318">
        <v>327</v>
      </c>
      <c r="G275" s="1318" t="s">
        <v>3722</v>
      </c>
      <c r="H275" s="1318"/>
      <c r="I275" s="1318"/>
      <c r="J275" s="1318" t="s">
        <v>3722</v>
      </c>
      <c r="K275" s="1313"/>
      <c r="L275" s="1301" t="s">
        <v>5145</v>
      </c>
    </row>
    <row r="276" spans="1:12" ht="51">
      <c r="A276" s="1318">
        <v>20</v>
      </c>
      <c r="B276" s="1161" t="s">
        <v>5891</v>
      </c>
      <c r="C276" s="1318" t="s">
        <v>5785</v>
      </c>
      <c r="D276" s="1318">
        <v>249</v>
      </c>
      <c r="E276" s="1318">
        <v>23</v>
      </c>
      <c r="F276" s="1318">
        <v>816</v>
      </c>
      <c r="G276" s="1318" t="s">
        <v>3722</v>
      </c>
      <c r="H276" s="1318"/>
      <c r="I276" s="1318"/>
      <c r="J276" s="1318" t="s">
        <v>3722</v>
      </c>
      <c r="K276" s="1313"/>
      <c r="L276" s="1301" t="s">
        <v>5145</v>
      </c>
    </row>
    <row r="277" spans="1:12" ht="51">
      <c r="A277" s="1318">
        <v>21</v>
      </c>
      <c r="B277" s="1161" t="s">
        <v>5892</v>
      </c>
      <c r="C277" s="1318" t="s">
        <v>5785</v>
      </c>
      <c r="D277" s="1318">
        <v>8</v>
      </c>
      <c r="E277" s="1318">
        <v>11</v>
      </c>
      <c r="F277" s="1318">
        <v>26443</v>
      </c>
      <c r="G277" s="1318" t="s">
        <v>5146</v>
      </c>
      <c r="H277" s="1318"/>
      <c r="I277" s="1318" t="s">
        <v>5141</v>
      </c>
      <c r="J277" s="1318" t="s">
        <v>5147</v>
      </c>
      <c r="K277" s="1313"/>
      <c r="L277" s="1301" t="s">
        <v>5145</v>
      </c>
    </row>
    <row r="278" spans="1:12" ht="51">
      <c r="A278" s="1318">
        <v>22</v>
      </c>
      <c r="B278" s="1161" t="s">
        <v>5891</v>
      </c>
      <c r="C278" s="1318" t="s">
        <v>5785</v>
      </c>
      <c r="D278" s="1318">
        <v>169</v>
      </c>
      <c r="E278" s="1318">
        <v>23</v>
      </c>
      <c r="F278" s="1318">
        <v>994</v>
      </c>
      <c r="G278" s="1318" t="s">
        <v>3722</v>
      </c>
      <c r="H278" s="1318"/>
      <c r="I278" s="1318"/>
      <c r="J278" s="1318" t="s">
        <v>3722</v>
      </c>
      <c r="K278" s="1313"/>
      <c r="L278" s="1301" t="s">
        <v>5145</v>
      </c>
    </row>
    <row r="279" spans="1:12" ht="51">
      <c r="A279" s="1318">
        <v>23</v>
      </c>
      <c r="B279" s="1161" t="s">
        <v>5893</v>
      </c>
      <c r="C279" s="1318" t="s">
        <v>5785</v>
      </c>
      <c r="D279" s="1318">
        <v>2</v>
      </c>
      <c r="E279" s="1318">
        <v>11</v>
      </c>
      <c r="F279" s="1318">
        <v>13435.1</v>
      </c>
      <c r="G279" s="1318" t="s">
        <v>5148</v>
      </c>
      <c r="H279" s="1318"/>
      <c r="I279" s="1318"/>
      <c r="J279" s="1318"/>
      <c r="K279" s="1313"/>
      <c r="L279" s="1301" t="s">
        <v>5145</v>
      </c>
    </row>
    <row r="280" spans="1:12" ht="51">
      <c r="A280" s="1318">
        <v>24</v>
      </c>
      <c r="B280" s="1161" t="s">
        <v>5894</v>
      </c>
      <c r="C280" s="1318" t="s">
        <v>5785</v>
      </c>
      <c r="D280" s="1318">
        <v>75</v>
      </c>
      <c r="E280" s="1318">
        <v>21</v>
      </c>
      <c r="F280" s="1195">
        <v>1120</v>
      </c>
      <c r="G280" s="1318" t="s">
        <v>2171</v>
      </c>
      <c r="H280" s="1318"/>
      <c r="I280" s="1318" t="s">
        <v>5141</v>
      </c>
      <c r="J280" s="1318" t="s">
        <v>3722</v>
      </c>
      <c r="K280" s="1313"/>
      <c r="L280" s="1301" t="s">
        <v>5145</v>
      </c>
    </row>
    <row r="281" spans="1:12" ht="51">
      <c r="A281" s="1318">
        <v>25</v>
      </c>
      <c r="B281" s="1161" t="s">
        <v>5895</v>
      </c>
      <c r="C281" s="1318" t="s">
        <v>5785</v>
      </c>
      <c r="D281" s="1318">
        <v>64</v>
      </c>
      <c r="E281" s="1318">
        <v>6</v>
      </c>
      <c r="F281" s="1318">
        <v>9702</v>
      </c>
      <c r="G281" s="1318" t="s">
        <v>5149</v>
      </c>
      <c r="H281" s="1318"/>
      <c r="I281" s="1318" t="s">
        <v>5141</v>
      </c>
      <c r="J281" s="1318" t="s">
        <v>5150</v>
      </c>
      <c r="K281" s="1313"/>
      <c r="L281" s="1301" t="s">
        <v>5145</v>
      </c>
    </row>
    <row r="282" spans="1:12" ht="51">
      <c r="A282" s="1318">
        <v>26</v>
      </c>
      <c r="B282" s="1161" t="s">
        <v>5896</v>
      </c>
      <c r="C282" s="1318" t="s">
        <v>5785</v>
      </c>
      <c r="D282" s="1318">
        <v>234</v>
      </c>
      <c r="E282" s="1318">
        <v>11</v>
      </c>
      <c r="F282" s="1318">
        <v>25924</v>
      </c>
      <c r="G282" s="1318" t="s">
        <v>2171</v>
      </c>
      <c r="H282" s="1318"/>
      <c r="I282" s="1318" t="s">
        <v>5141</v>
      </c>
      <c r="J282" s="1318" t="s">
        <v>3722</v>
      </c>
      <c r="K282" s="1313"/>
      <c r="L282" s="1301" t="s">
        <v>5145</v>
      </c>
    </row>
    <row r="283" spans="1:12" ht="51">
      <c r="A283" s="1318">
        <v>27</v>
      </c>
      <c r="B283" s="1161" t="s">
        <v>5897</v>
      </c>
      <c r="C283" s="1318" t="s">
        <v>5785</v>
      </c>
      <c r="D283" s="1318">
        <v>54</v>
      </c>
      <c r="E283" s="1318">
        <v>11</v>
      </c>
      <c r="F283" s="1318">
        <v>13964</v>
      </c>
      <c r="G283" s="1318" t="s">
        <v>2450</v>
      </c>
      <c r="H283" s="1318"/>
      <c r="I283" s="1318"/>
      <c r="J283" s="1318" t="s">
        <v>5138</v>
      </c>
      <c r="K283" s="1313"/>
      <c r="L283" s="1301" t="s">
        <v>5145</v>
      </c>
    </row>
    <row r="284" spans="1:12" ht="51">
      <c r="A284" s="1318">
        <v>28</v>
      </c>
      <c r="B284" s="1161" t="s">
        <v>5898</v>
      </c>
      <c r="C284" s="1318" t="s">
        <v>5785</v>
      </c>
      <c r="D284" s="1318">
        <v>2</v>
      </c>
      <c r="E284" s="1318">
        <v>12</v>
      </c>
      <c r="F284" s="1318">
        <v>4773</v>
      </c>
      <c r="G284" s="1318" t="s">
        <v>5151</v>
      </c>
      <c r="H284" s="1318"/>
      <c r="I284" s="1318" t="s">
        <v>5152</v>
      </c>
      <c r="J284" s="1318"/>
      <c r="K284" s="1313"/>
      <c r="L284" s="1301" t="s">
        <v>5145</v>
      </c>
    </row>
    <row r="285" spans="1:12" ht="51">
      <c r="A285" s="1318">
        <v>29</v>
      </c>
      <c r="B285" s="1161" t="s">
        <v>5899</v>
      </c>
      <c r="C285" s="1318" t="s">
        <v>5785</v>
      </c>
      <c r="D285" s="1318">
        <v>33</v>
      </c>
      <c r="E285" s="1318">
        <v>12</v>
      </c>
      <c r="F285" s="1318">
        <v>857</v>
      </c>
      <c r="G285" s="1318" t="s">
        <v>2171</v>
      </c>
      <c r="H285" s="1318"/>
      <c r="I285" s="1318" t="s">
        <v>5141</v>
      </c>
      <c r="J285" s="1318"/>
      <c r="K285" s="1313"/>
      <c r="L285" s="1301" t="s">
        <v>5145</v>
      </c>
    </row>
    <row r="286" spans="1:12" ht="25.5">
      <c r="A286" s="1318">
        <v>30</v>
      </c>
      <c r="B286" s="1161" t="s">
        <v>5900</v>
      </c>
      <c r="C286" s="1318" t="s">
        <v>5785</v>
      </c>
      <c r="D286" s="1318">
        <v>562</v>
      </c>
      <c r="E286" s="1318">
        <v>23</v>
      </c>
      <c r="F286" s="1318">
        <v>662</v>
      </c>
      <c r="G286" s="1318" t="s">
        <v>3722</v>
      </c>
      <c r="H286" s="1318"/>
      <c r="I286" s="1318"/>
      <c r="J286" s="1318" t="s">
        <v>3722</v>
      </c>
      <c r="K286" s="1313" t="s">
        <v>5153</v>
      </c>
      <c r="L286" s="1301"/>
    </row>
    <row r="287" spans="1:12" ht="25.5">
      <c r="A287" s="1318">
        <v>31</v>
      </c>
      <c r="B287" s="1161" t="s">
        <v>5900</v>
      </c>
      <c r="C287" s="1318" t="s">
        <v>5785</v>
      </c>
      <c r="D287" s="1318">
        <v>691</v>
      </c>
      <c r="E287" s="1318">
        <v>23</v>
      </c>
      <c r="F287" s="1195">
        <v>1300</v>
      </c>
      <c r="G287" s="1318" t="s">
        <v>3722</v>
      </c>
      <c r="H287" s="1318"/>
      <c r="I287" s="1318"/>
      <c r="J287" s="1318" t="s">
        <v>3722</v>
      </c>
      <c r="K287" s="1313" t="s">
        <v>5153</v>
      </c>
      <c r="L287" s="1301"/>
    </row>
    <row r="288" spans="1:12" ht="25.5">
      <c r="A288" s="1318">
        <v>32</v>
      </c>
      <c r="B288" s="1161" t="s">
        <v>5900</v>
      </c>
      <c r="C288" s="1318" t="s">
        <v>5785</v>
      </c>
      <c r="D288" s="1318">
        <v>503</v>
      </c>
      <c r="E288" s="1318">
        <v>23</v>
      </c>
      <c r="F288" s="1318">
        <v>1129</v>
      </c>
      <c r="G288" s="1318" t="s">
        <v>3722</v>
      </c>
      <c r="H288" s="1318"/>
      <c r="I288" s="1318"/>
      <c r="J288" s="1318" t="s">
        <v>3722</v>
      </c>
      <c r="K288" s="1313" t="s">
        <v>5153</v>
      </c>
      <c r="L288" s="1301"/>
    </row>
    <row r="289" spans="1:12" ht="25.5">
      <c r="A289" s="1318">
        <v>33</v>
      </c>
      <c r="B289" s="1161" t="s">
        <v>5900</v>
      </c>
      <c r="C289" s="1318" t="s">
        <v>5785</v>
      </c>
      <c r="D289" s="1318">
        <v>452</v>
      </c>
      <c r="E289" s="1318">
        <v>23</v>
      </c>
      <c r="F289" s="1318">
        <v>912</v>
      </c>
      <c r="G289" s="1318" t="s">
        <v>3722</v>
      </c>
      <c r="H289" s="1318"/>
      <c r="I289" s="1318"/>
      <c r="J289" s="1318" t="s">
        <v>3722</v>
      </c>
      <c r="K289" s="1313" t="s">
        <v>5153</v>
      </c>
      <c r="L289" s="1301"/>
    </row>
    <row r="290" spans="1:12" ht="25.5">
      <c r="A290" s="1318">
        <v>34</v>
      </c>
      <c r="B290" s="1161" t="s">
        <v>5900</v>
      </c>
      <c r="C290" s="1318" t="s">
        <v>5785</v>
      </c>
      <c r="D290" s="1318">
        <v>675</v>
      </c>
      <c r="E290" s="1318">
        <v>23</v>
      </c>
      <c r="F290" s="1318">
        <v>968</v>
      </c>
      <c r="G290" s="1318" t="s">
        <v>3722</v>
      </c>
      <c r="H290" s="1318"/>
      <c r="I290" s="1318"/>
      <c r="J290" s="1318" t="s">
        <v>3722</v>
      </c>
      <c r="K290" s="1313" t="s">
        <v>5153</v>
      </c>
      <c r="L290" s="1301"/>
    </row>
    <row r="291" spans="1:12" ht="25.5">
      <c r="A291" s="1318">
        <v>35</v>
      </c>
      <c r="B291" s="1161" t="s">
        <v>5900</v>
      </c>
      <c r="C291" s="1318" t="s">
        <v>5785</v>
      </c>
      <c r="D291" s="1318">
        <v>490</v>
      </c>
      <c r="E291" s="1318">
        <v>23</v>
      </c>
      <c r="F291" s="1195">
        <v>1100</v>
      </c>
      <c r="G291" s="1318" t="s">
        <v>3722</v>
      </c>
      <c r="H291" s="1318"/>
      <c r="I291" s="1318"/>
      <c r="J291" s="1318" t="s">
        <v>3722</v>
      </c>
      <c r="K291" s="1313" t="s">
        <v>5153</v>
      </c>
      <c r="L291" s="1301"/>
    </row>
    <row r="292" spans="1:12" ht="25.5">
      <c r="A292" s="1318">
        <v>36</v>
      </c>
      <c r="B292" s="1161" t="s">
        <v>5900</v>
      </c>
      <c r="C292" s="1318" t="s">
        <v>5785</v>
      </c>
      <c r="D292" s="1318">
        <v>491</v>
      </c>
      <c r="E292" s="1318">
        <v>23</v>
      </c>
      <c r="F292" s="1318">
        <v>1238</v>
      </c>
      <c r="G292" s="1318" t="s">
        <v>3722</v>
      </c>
      <c r="H292" s="1318"/>
      <c r="I292" s="1318"/>
      <c r="J292" s="1318" t="s">
        <v>3722</v>
      </c>
      <c r="K292" s="1313" t="s">
        <v>5153</v>
      </c>
      <c r="L292" s="1301"/>
    </row>
    <row r="293" spans="1:12" ht="25.5">
      <c r="A293" s="1318">
        <v>37</v>
      </c>
      <c r="B293" s="1161" t="s">
        <v>5900</v>
      </c>
      <c r="C293" s="1318" t="s">
        <v>5785</v>
      </c>
      <c r="D293" s="1318">
        <v>496</v>
      </c>
      <c r="E293" s="1318">
        <v>23</v>
      </c>
      <c r="F293" s="1318">
        <v>240</v>
      </c>
      <c r="G293" s="1318" t="s">
        <v>3722</v>
      </c>
      <c r="H293" s="1318"/>
      <c r="I293" s="1318"/>
      <c r="J293" s="1318" t="s">
        <v>3722</v>
      </c>
      <c r="K293" s="1313" t="s">
        <v>5153</v>
      </c>
      <c r="L293" s="1301"/>
    </row>
    <row r="294" spans="1:12" ht="25.5">
      <c r="A294" s="1318">
        <v>38</v>
      </c>
      <c r="B294" s="1161" t="s">
        <v>5900</v>
      </c>
      <c r="C294" s="1318" t="s">
        <v>5785</v>
      </c>
      <c r="D294" s="1318">
        <v>493</v>
      </c>
      <c r="E294" s="1318">
        <v>23</v>
      </c>
      <c r="F294" s="1318">
        <v>210</v>
      </c>
      <c r="G294" s="1318" t="s">
        <v>3722</v>
      </c>
      <c r="H294" s="1318"/>
      <c r="I294" s="1318"/>
      <c r="J294" s="1318" t="s">
        <v>3722</v>
      </c>
      <c r="K294" s="1313" t="s">
        <v>5153</v>
      </c>
      <c r="L294" s="1301"/>
    </row>
    <row r="295" spans="1:12" ht="25.5">
      <c r="A295" s="1318">
        <v>39</v>
      </c>
      <c r="B295" s="1161" t="s">
        <v>5900</v>
      </c>
      <c r="C295" s="1318" t="s">
        <v>5785</v>
      </c>
      <c r="D295" s="1318">
        <v>495</v>
      </c>
      <c r="E295" s="1318">
        <v>23</v>
      </c>
      <c r="F295" s="1318">
        <v>848</v>
      </c>
      <c r="G295" s="1318" t="s">
        <v>3722</v>
      </c>
      <c r="H295" s="1318"/>
      <c r="I295" s="1318"/>
      <c r="J295" s="1318" t="s">
        <v>3722</v>
      </c>
      <c r="K295" s="1313" t="s">
        <v>5153</v>
      </c>
      <c r="L295" s="1301"/>
    </row>
    <row r="296" spans="1:12" ht="25.5">
      <c r="A296" s="1318">
        <v>40</v>
      </c>
      <c r="B296" s="1161" t="s">
        <v>5900</v>
      </c>
      <c r="C296" s="1318" t="s">
        <v>5785</v>
      </c>
      <c r="D296" s="1318">
        <v>514</v>
      </c>
      <c r="E296" s="1318">
        <v>23</v>
      </c>
      <c r="F296" s="1318">
        <v>1901</v>
      </c>
      <c r="G296" s="1318" t="s">
        <v>3722</v>
      </c>
      <c r="H296" s="1318"/>
      <c r="I296" s="1318"/>
      <c r="J296" s="1318" t="s">
        <v>3722</v>
      </c>
      <c r="K296" s="1313" t="s">
        <v>5153</v>
      </c>
      <c r="L296" s="1301"/>
    </row>
    <row r="297" spans="1:12" ht="25.5">
      <c r="A297" s="1318">
        <v>41</v>
      </c>
      <c r="B297" s="1161" t="s">
        <v>5900</v>
      </c>
      <c r="C297" s="1318" t="s">
        <v>5785</v>
      </c>
      <c r="D297" s="1318">
        <v>451</v>
      </c>
      <c r="E297" s="1318">
        <v>23</v>
      </c>
      <c r="F297" s="1318">
        <v>749</v>
      </c>
      <c r="G297" s="1318" t="s">
        <v>3722</v>
      </c>
      <c r="H297" s="1318"/>
      <c r="I297" s="1318"/>
      <c r="J297" s="1318" t="s">
        <v>3722</v>
      </c>
      <c r="K297" s="1313" t="s">
        <v>5153</v>
      </c>
      <c r="L297" s="1301"/>
    </row>
    <row r="298" spans="1:12" ht="25.5">
      <c r="A298" s="1318">
        <v>42</v>
      </c>
      <c r="B298" s="1161" t="s">
        <v>5900</v>
      </c>
      <c r="C298" s="1318" t="s">
        <v>5785</v>
      </c>
      <c r="D298" s="1318">
        <v>497</v>
      </c>
      <c r="E298" s="1318">
        <v>23</v>
      </c>
      <c r="F298" s="1318">
        <v>550</v>
      </c>
      <c r="G298" s="1318" t="s">
        <v>3722</v>
      </c>
      <c r="H298" s="1318"/>
      <c r="I298" s="1318"/>
      <c r="J298" s="1318" t="s">
        <v>3722</v>
      </c>
      <c r="K298" s="1313" t="s">
        <v>5153</v>
      </c>
      <c r="L298" s="1301"/>
    </row>
    <row r="299" spans="1:12" ht="25.5">
      <c r="A299" s="1318">
        <v>43</v>
      </c>
      <c r="B299" s="1161" t="s">
        <v>5900</v>
      </c>
      <c r="C299" s="1318" t="s">
        <v>5785</v>
      </c>
      <c r="D299" s="1318">
        <v>499</v>
      </c>
      <c r="E299" s="1318">
        <v>23</v>
      </c>
      <c r="F299" s="1318">
        <v>648</v>
      </c>
      <c r="G299" s="1318" t="s">
        <v>3722</v>
      </c>
      <c r="H299" s="1318"/>
      <c r="I299" s="1318"/>
      <c r="J299" s="1318" t="s">
        <v>3722</v>
      </c>
      <c r="K299" s="1313" t="s">
        <v>5153</v>
      </c>
      <c r="L299" s="1301"/>
    </row>
    <row r="300" spans="1:12" ht="25.5">
      <c r="A300" s="1318">
        <v>44</v>
      </c>
      <c r="B300" s="1161" t="s">
        <v>5900</v>
      </c>
      <c r="C300" s="1318" t="s">
        <v>5785</v>
      </c>
      <c r="D300" s="1318">
        <v>498</v>
      </c>
      <c r="E300" s="1318">
        <v>23</v>
      </c>
      <c r="F300" s="1318">
        <v>830</v>
      </c>
      <c r="G300" s="1318" t="s">
        <v>3722</v>
      </c>
      <c r="H300" s="1318"/>
      <c r="I300" s="1318"/>
      <c r="J300" s="1318" t="s">
        <v>3722</v>
      </c>
      <c r="K300" s="1313" t="s">
        <v>5153</v>
      </c>
      <c r="L300" s="1301"/>
    </row>
    <row r="301" spans="1:12" ht="25.5">
      <c r="A301" s="1318">
        <v>45</v>
      </c>
      <c r="B301" s="1161" t="s">
        <v>5900</v>
      </c>
      <c r="C301" s="1318" t="s">
        <v>5785</v>
      </c>
      <c r="D301" s="1318">
        <v>454</v>
      </c>
      <c r="E301" s="1318">
        <v>23</v>
      </c>
      <c r="F301" s="1318">
        <v>2168</v>
      </c>
      <c r="G301" s="1318" t="s">
        <v>3722</v>
      </c>
      <c r="H301" s="1318"/>
      <c r="I301" s="1318"/>
      <c r="J301" s="1318" t="s">
        <v>3722</v>
      </c>
      <c r="K301" s="1313" t="s">
        <v>5153</v>
      </c>
      <c r="L301" s="1301"/>
    </row>
    <row r="302" spans="1:12" ht="25.5">
      <c r="A302" s="1318">
        <v>46</v>
      </c>
      <c r="B302" s="1161" t="s">
        <v>5900</v>
      </c>
      <c r="C302" s="1318" t="s">
        <v>5785</v>
      </c>
      <c r="D302" s="1318">
        <v>559</v>
      </c>
      <c r="E302" s="1318">
        <v>23</v>
      </c>
      <c r="F302" s="1318">
        <v>800</v>
      </c>
      <c r="G302" s="1318" t="s">
        <v>3722</v>
      </c>
      <c r="H302" s="1318"/>
      <c r="I302" s="1318"/>
      <c r="J302" s="1318" t="s">
        <v>3722</v>
      </c>
      <c r="K302" s="1313" t="s">
        <v>5153</v>
      </c>
      <c r="L302" s="1301"/>
    </row>
    <row r="303" spans="1:12" ht="25.5">
      <c r="A303" s="1318">
        <v>47</v>
      </c>
      <c r="B303" s="1161" t="s">
        <v>5900</v>
      </c>
      <c r="C303" s="1318" t="s">
        <v>5785</v>
      </c>
      <c r="D303" s="1318">
        <v>558</v>
      </c>
      <c r="E303" s="1318">
        <v>23</v>
      </c>
      <c r="F303" s="1318">
        <v>749</v>
      </c>
      <c r="G303" s="1318" t="s">
        <v>3722</v>
      </c>
      <c r="H303" s="1318"/>
      <c r="I303" s="1318"/>
      <c r="J303" s="1318" t="s">
        <v>3722</v>
      </c>
      <c r="K303" s="1313" t="s">
        <v>5153</v>
      </c>
      <c r="L303" s="1301"/>
    </row>
    <row r="304" spans="1:12" ht="25.5">
      <c r="A304" s="1318">
        <v>48</v>
      </c>
      <c r="B304" s="1161" t="s">
        <v>5900</v>
      </c>
      <c r="C304" s="1318" t="s">
        <v>5785</v>
      </c>
      <c r="D304" s="1318">
        <v>560</v>
      </c>
      <c r="E304" s="1318">
        <v>23</v>
      </c>
      <c r="F304" s="1318">
        <v>280</v>
      </c>
      <c r="G304" s="1318" t="s">
        <v>3722</v>
      </c>
      <c r="H304" s="1318"/>
      <c r="I304" s="1318"/>
      <c r="J304" s="1318" t="s">
        <v>3722</v>
      </c>
      <c r="K304" s="1313" t="s">
        <v>5153</v>
      </c>
      <c r="L304" s="1301"/>
    </row>
    <row r="305" spans="1:12" ht="25.5">
      <c r="A305" s="1318">
        <v>49</v>
      </c>
      <c r="B305" s="1161" t="s">
        <v>5900</v>
      </c>
      <c r="C305" s="1318" t="s">
        <v>5785</v>
      </c>
      <c r="D305" s="1318">
        <v>561</v>
      </c>
      <c r="E305" s="1318">
        <v>23</v>
      </c>
      <c r="F305" s="1318">
        <v>394</v>
      </c>
      <c r="G305" s="1318" t="s">
        <v>3722</v>
      </c>
      <c r="H305" s="1318"/>
      <c r="I305" s="1318"/>
      <c r="J305" s="1318" t="s">
        <v>3722</v>
      </c>
      <c r="K305" s="1313" t="s">
        <v>5153</v>
      </c>
      <c r="L305" s="1301"/>
    </row>
    <row r="306" spans="1:12" ht="25.5">
      <c r="A306" s="1318">
        <v>50</v>
      </c>
      <c r="B306" s="1161" t="s">
        <v>5900</v>
      </c>
      <c r="C306" s="1318" t="s">
        <v>5785</v>
      </c>
      <c r="D306" s="1318">
        <v>515</v>
      </c>
      <c r="E306" s="1318">
        <v>23</v>
      </c>
      <c r="F306" s="1318">
        <v>852</v>
      </c>
      <c r="G306" s="1318" t="s">
        <v>3722</v>
      </c>
      <c r="H306" s="1318"/>
      <c r="I306" s="1318"/>
      <c r="J306" s="1318" t="s">
        <v>3722</v>
      </c>
      <c r="K306" s="1313" t="s">
        <v>5153</v>
      </c>
      <c r="L306" s="1301"/>
    </row>
    <row r="307" spans="1:12" ht="25.5">
      <c r="A307" s="1318">
        <v>51</v>
      </c>
      <c r="B307" s="1161" t="s">
        <v>5900</v>
      </c>
      <c r="C307" s="1318" t="s">
        <v>5785</v>
      </c>
      <c r="D307" s="1318">
        <v>518</v>
      </c>
      <c r="E307" s="1318">
        <v>23</v>
      </c>
      <c r="F307" s="1195">
        <v>1040</v>
      </c>
      <c r="G307" s="1318" t="s">
        <v>3722</v>
      </c>
      <c r="H307" s="1318"/>
      <c r="I307" s="1318"/>
      <c r="J307" s="1318" t="s">
        <v>3722</v>
      </c>
      <c r="K307" s="1313" t="s">
        <v>5153</v>
      </c>
      <c r="L307" s="1301"/>
    </row>
    <row r="308" spans="1:12" ht="25.5">
      <c r="A308" s="1318">
        <v>52</v>
      </c>
      <c r="B308" s="1161" t="s">
        <v>5900</v>
      </c>
      <c r="C308" s="1318" t="s">
        <v>5785</v>
      </c>
      <c r="D308" s="1318">
        <v>501</v>
      </c>
      <c r="E308" s="1318">
        <v>23</v>
      </c>
      <c r="F308" s="1318">
        <v>742</v>
      </c>
      <c r="G308" s="1318" t="s">
        <v>3722</v>
      </c>
      <c r="H308" s="1318"/>
      <c r="I308" s="1318"/>
      <c r="J308" s="1318" t="s">
        <v>3722</v>
      </c>
      <c r="K308" s="1313" t="s">
        <v>5153</v>
      </c>
      <c r="L308" s="1301"/>
    </row>
    <row r="309" spans="1:12" ht="25.5">
      <c r="A309" s="1318">
        <v>53</v>
      </c>
      <c r="B309" s="1161" t="s">
        <v>5900</v>
      </c>
      <c r="C309" s="1318" t="s">
        <v>5785</v>
      </c>
      <c r="D309" s="1318">
        <v>450</v>
      </c>
      <c r="E309" s="1318">
        <v>23</v>
      </c>
      <c r="F309" s="1195">
        <v>1190</v>
      </c>
      <c r="G309" s="1318" t="s">
        <v>3722</v>
      </c>
      <c r="H309" s="1318"/>
      <c r="I309" s="1318"/>
      <c r="J309" s="1318" t="s">
        <v>3722</v>
      </c>
      <c r="K309" s="1313" t="s">
        <v>5153</v>
      </c>
      <c r="L309" s="1301"/>
    </row>
    <row r="310" spans="1:12" ht="25.5">
      <c r="A310" s="1318">
        <v>54</v>
      </c>
      <c r="B310" s="1161" t="s">
        <v>5900</v>
      </c>
      <c r="C310" s="1318" t="s">
        <v>5785</v>
      </c>
      <c r="D310" s="1318">
        <v>677</v>
      </c>
      <c r="E310" s="1318">
        <v>23</v>
      </c>
      <c r="F310" s="1318">
        <v>931</v>
      </c>
      <c r="G310" s="1318" t="s">
        <v>3722</v>
      </c>
      <c r="H310" s="1318"/>
      <c r="I310" s="1318"/>
      <c r="J310" s="1318" t="s">
        <v>3722</v>
      </c>
      <c r="K310" s="1313" t="s">
        <v>5153</v>
      </c>
      <c r="L310" s="1301"/>
    </row>
    <row r="311" spans="1:12" ht="25.5">
      <c r="A311" s="1318">
        <v>55</v>
      </c>
      <c r="B311" s="1161" t="s">
        <v>5900</v>
      </c>
      <c r="C311" s="1318" t="s">
        <v>5785</v>
      </c>
      <c r="D311" s="1318">
        <v>612</v>
      </c>
      <c r="E311" s="1318">
        <v>23</v>
      </c>
      <c r="F311" s="1318">
        <v>1801</v>
      </c>
      <c r="G311" s="1318" t="s">
        <v>3722</v>
      </c>
      <c r="H311" s="1318"/>
      <c r="I311" s="1318"/>
      <c r="J311" s="1318" t="s">
        <v>3722</v>
      </c>
      <c r="K311" s="1313" t="s">
        <v>5153</v>
      </c>
      <c r="L311" s="1301"/>
    </row>
    <row r="312" spans="1:12" ht="25.5">
      <c r="A312" s="1318">
        <v>56</v>
      </c>
      <c r="B312" s="1161" t="s">
        <v>5900</v>
      </c>
      <c r="C312" s="1318" t="s">
        <v>5785</v>
      </c>
      <c r="D312" s="1318">
        <v>707</v>
      </c>
      <c r="E312" s="1318">
        <v>23</v>
      </c>
      <c r="F312" s="1318">
        <v>1801</v>
      </c>
      <c r="G312" s="1318" t="s">
        <v>3722</v>
      </c>
      <c r="H312" s="1318"/>
      <c r="I312" s="1318"/>
      <c r="J312" s="1318" t="s">
        <v>3722</v>
      </c>
      <c r="K312" s="1313" t="s">
        <v>5153</v>
      </c>
      <c r="L312" s="1301"/>
    </row>
    <row r="313" spans="1:12" ht="25.5">
      <c r="A313" s="1318">
        <v>57</v>
      </c>
      <c r="B313" s="1161" t="s">
        <v>5885</v>
      </c>
      <c r="C313" s="1318" t="s">
        <v>5785</v>
      </c>
      <c r="D313" s="1318">
        <v>245</v>
      </c>
      <c r="E313" s="1318">
        <v>18</v>
      </c>
      <c r="F313" s="1318">
        <v>211.8</v>
      </c>
      <c r="G313" s="1318" t="s">
        <v>5154</v>
      </c>
      <c r="H313" s="1318"/>
      <c r="I313" s="1318" t="s">
        <v>5141</v>
      </c>
      <c r="J313" s="1318"/>
      <c r="K313" s="1313" t="s">
        <v>5139</v>
      </c>
      <c r="L313" s="1301"/>
    </row>
    <row r="314" spans="1:12" ht="38.25">
      <c r="A314" s="1318">
        <v>58</v>
      </c>
      <c r="B314" s="1161" t="s">
        <v>5885</v>
      </c>
      <c r="C314" s="1318" t="s">
        <v>5785</v>
      </c>
      <c r="D314" s="1318">
        <v>9</v>
      </c>
      <c r="E314" s="1318">
        <v>11</v>
      </c>
      <c r="F314" s="1318">
        <v>4542</v>
      </c>
      <c r="G314" s="1318" t="s">
        <v>5155</v>
      </c>
      <c r="H314" s="1318"/>
      <c r="I314" s="1318"/>
      <c r="J314" s="1318" t="s">
        <v>5138</v>
      </c>
      <c r="K314" s="1313" t="s">
        <v>5156</v>
      </c>
      <c r="L314" s="1301"/>
    </row>
    <row r="315" spans="1:12" ht="38.25">
      <c r="A315" s="1318">
        <v>59</v>
      </c>
      <c r="B315" s="1161" t="s">
        <v>5885</v>
      </c>
      <c r="C315" s="1318" t="s">
        <v>5785</v>
      </c>
      <c r="D315" s="1318">
        <v>65</v>
      </c>
      <c r="E315" s="1318">
        <v>6</v>
      </c>
      <c r="F315" s="1195">
        <v>14000</v>
      </c>
      <c r="G315" s="1318" t="s">
        <v>2450</v>
      </c>
      <c r="H315" s="1318"/>
      <c r="I315" s="1318" t="s">
        <v>5141</v>
      </c>
      <c r="J315" s="1318" t="s">
        <v>5157</v>
      </c>
      <c r="K315" s="1313" t="s">
        <v>5139</v>
      </c>
      <c r="L315" s="1301"/>
    </row>
    <row r="316" spans="1:12" ht="38.25">
      <c r="A316" s="1318">
        <v>60</v>
      </c>
      <c r="B316" s="1161" t="s">
        <v>5901</v>
      </c>
      <c r="C316" s="1318" t="s">
        <v>5785</v>
      </c>
      <c r="D316" s="1318">
        <v>2</v>
      </c>
      <c r="E316" s="1318">
        <v>5</v>
      </c>
      <c r="F316" s="1318">
        <v>37590.800000000003</v>
      </c>
      <c r="G316" s="1318" t="s">
        <v>2450</v>
      </c>
      <c r="H316" s="1318"/>
      <c r="I316" s="1318"/>
      <c r="J316" s="1318" t="s">
        <v>5138</v>
      </c>
      <c r="K316" s="1313" t="s">
        <v>5139</v>
      </c>
      <c r="L316" s="1301"/>
    </row>
    <row r="317" spans="1:12" ht="38.25">
      <c r="A317" s="1318">
        <v>61</v>
      </c>
      <c r="B317" s="1161" t="s">
        <v>5901</v>
      </c>
      <c r="C317" s="1318" t="s">
        <v>5785</v>
      </c>
      <c r="D317" s="1318">
        <v>1</v>
      </c>
      <c r="E317" s="1318">
        <v>5</v>
      </c>
      <c r="F317" s="1318">
        <v>7876.6</v>
      </c>
      <c r="G317" s="1318" t="s">
        <v>2450</v>
      </c>
      <c r="H317" s="1318"/>
      <c r="I317" s="1318"/>
      <c r="J317" s="1318" t="s">
        <v>5138</v>
      </c>
      <c r="K317" s="1313" t="s">
        <v>5139</v>
      </c>
      <c r="L317" s="1301"/>
    </row>
    <row r="318" spans="1:12" ht="38.25">
      <c r="A318" s="1318">
        <v>62</v>
      </c>
      <c r="B318" s="1161" t="s">
        <v>5901</v>
      </c>
      <c r="C318" s="1318" t="s">
        <v>5785</v>
      </c>
      <c r="D318" s="1318">
        <v>12</v>
      </c>
      <c r="E318" s="1318">
        <v>5</v>
      </c>
      <c r="F318" s="1318">
        <v>7007.4</v>
      </c>
      <c r="G318" s="1318" t="s">
        <v>2450</v>
      </c>
      <c r="H318" s="1318"/>
      <c r="I318" s="1318"/>
      <c r="J318" s="1318" t="s">
        <v>5138</v>
      </c>
      <c r="K318" s="1313" t="s">
        <v>5139</v>
      </c>
      <c r="L318" s="1301"/>
    </row>
    <row r="319" spans="1:12" ht="38.25">
      <c r="A319" s="1318">
        <v>63</v>
      </c>
      <c r="B319" s="1161" t="s">
        <v>5901</v>
      </c>
      <c r="C319" s="1318" t="s">
        <v>5785</v>
      </c>
      <c r="D319" s="1318">
        <v>11</v>
      </c>
      <c r="E319" s="1318">
        <v>5</v>
      </c>
      <c r="F319" s="1318">
        <v>1175.3</v>
      </c>
      <c r="G319" s="1318" t="s">
        <v>2450</v>
      </c>
      <c r="H319" s="1318"/>
      <c r="I319" s="1318"/>
      <c r="J319" s="1318" t="s">
        <v>5138</v>
      </c>
      <c r="K319" s="1313" t="s">
        <v>5139</v>
      </c>
      <c r="L319" s="1301"/>
    </row>
    <row r="320" spans="1:12" ht="38.25">
      <c r="A320" s="1318">
        <v>64</v>
      </c>
      <c r="B320" s="1161" t="s">
        <v>5901</v>
      </c>
      <c r="C320" s="1318" t="s">
        <v>5785</v>
      </c>
      <c r="D320" s="1318">
        <v>9</v>
      </c>
      <c r="E320" s="1318">
        <v>5</v>
      </c>
      <c r="F320" s="1318">
        <v>434.3</v>
      </c>
      <c r="G320" s="1318" t="s">
        <v>2450</v>
      </c>
      <c r="H320" s="1318"/>
      <c r="I320" s="1318"/>
      <c r="J320" s="1318" t="s">
        <v>5138</v>
      </c>
      <c r="K320" s="1313" t="s">
        <v>5139</v>
      </c>
      <c r="L320" s="1301"/>
    </row>
    <row r="321" spans="1:12" ht="38.25">
      <c r="A321" s="1318">
        <v>65</v>
      </c>
      <c r="B321" s="1161" t="s">
        <v>5901</v>
      </c>
      <c r="C321" s="1318" t="s">
        <v>5785</v>
      </c>
      <c r="D321" s="1318">
        <v>6</v>
      </c>
      <c r="E321" s="1318">
        <v>5</v>
      </c>
      <c r="F321" s="1318">
        <v>1630.4</v>
      </c>
      <c r="G321" s="1318" t="s">
        <v>2450</v>
      </c>
      <c r="H321" s="1318"/>
      <c r="I321" s="1318"/>
      <c r="J321" s="1318" t="s">
        <v>5138</v>
      </c>
      <c r="K321" s="1313" t="s">
        <v>5139</v>
      </c>
      <c r="L321" s="1301"/>
    </row>
    <row r="322" spans="1:12" ht="38.25">
      <c r="A322" s="1318">
        <v>66</v>
      </c>
      <c r="B322" s="1161" t="s">
        <v>5901</v>
      </c>
      <c r="C322" s="1318" t="s">
        <v>5785</v>
      </c>
      <c r="D322" s="1318">
        <v>5</v>
      </c>
      <c r="E322" s="1318">
        <v>5</v>
      </c>
      <c r="F322" s="1318">
        <v>411.3</v>
      </c>
      <c r="G322" s="1318" t="s">
        <v>2450</v>
      </c>
      <c r="H322" s="1318"/>
      <c r="I322" s="1318"/>
      <c r="J322" s="1318" t="s">
        <v>5138</v>
      </c>
      <c r="K322" s="1313" t="s">
        <v>5139</v>
      </c>
      <c r="L322" s="1301"/>
    </row>
    <row r="323" spans="1:12" ht="38.25">
      <c r="A323" s="1318">
        <v>67</v>
      </c>
      <c r="B323" s="1161" t="s">
        <v>5901</v>
      </c>
      <c r="C323" s="1318" t="s">
        <v>5785</v>
      </c>
      <c r="D323" s="1318">
        <v>3</v>
      </c>
      <c r="E323" s="1318">
        <v>5</v>
      </c>
      <c r="F323" s="1318">
        <v>44</v>
      </c>
      <c r="G323" s="1318" t="s">
        <v>2450</v>
      </c>
      <c r="H323" s="1318"/>
      <c r="I323" s="1318"/>
      <c r="J323" s="1318" t="s">
        <v>5138</v>
      </c>
      <c r="K323" s="1313" t="s">
        <v>5139</v>
      </c>
      <c r="L323" s="1301"/>
    </row>
    <row r="324" spans="1:12" ht="25.5">
      <c r="A324" s="1318">
        <v>68</v>
      </c>
      <c r="B324" s="1161" t="s">
        <v>5885</v>
      </c>
      <c r="C324" s="1318" t="s">
        <v>5785</v>
      </c>
      <c r="D324" s="1318">
        <v>396</v>
      </c>
      <c r="E324" s="1318">
        <v>11</v>
      </c>
      <c r="F324" s="1318">
        <v>300</v>
      </c>
      <c r="G324" s="1318" t="s">
        <v>5158</v>
      </c>
      <c r="H324" s="1318"/>
      <c r="I324" s="1318" t="s">
        <v>5141</v>
      </c>
      <c r="J324" s="1318"/>
      <c r="K324" s="1313" t="s">
        <v>5139</v>
      </c>
      <c r="L324" s="1301"/>
    </row>
    <row r="325" spans="1:12" ht="25.5">
      <c r="A325" s="1318">
        <v>69</v>
      </c>
      <c r="B325" s="1161" t="s">
        <v>5885</v>
      </c>
      <c r="C325" s="1318" t="s">
        <v>5785</v>
      </c>
      <c r="D325" s="1318">
        <v>118</v>
      </c>
      <c r="E325" s="1318">
        <v>15</v>
      </c>
      <c r="F325" s="1318">
        <v>414.4</v>
      </c>
      <c r="G325" s="1318" t="s">
        <v>5159</v>
      </c>
      <c r="H325" s="1318"/>
      <c r="I325" s="1318" t="s">
        <v>5141</v>
      </c>
      <c r="J325" s="1318"/>
      <c r="K325" s="1313" t="s">
        <v>5139</v>
      </c>
      <c r="L325" s="1301"/>
    </row>
    <row r="326" spans="1:12" ht="25.5">
      <c r="A326" s="1318">
        <v>70</v>
      </c>
      <c r="B326" s="1161" t="s">
        <v>5885</v>
      </c>
      <c r="C326" s="1318" t="s">
        <v>5785</v>
      </c>
      <c r="D326" s="1318">
        <v>83</v>
      </c>
      <c r="E326" s="1318">
        <v>10</v>
      </c>
      <c r="F326" s="1318">
        <v>299.39999999999998</v>
      </c>
      <c r="G326" s="1318" t="s">
        <v>5160</v>
      </c>
      <c r="H326" s="1318"/>
      <c r="I326" s="1318" t="s">
        <v>5141</v>
      </c>
      <c r="J326" s="1318"/>
      <c r="K326" s="1313" t="s">
        <v>5139</v>
      </c>
      <c r="L326" s="1301"/>
    </row>
    <row r="327" spans="1:12" ht="25.5">
      <c r="A327" s="1318">
        <v>71</v>
      </c>
      <c r="B327" s="1161" t="s">
        <v>5885</v>
      </c>
      <c r="C327" s="1318" t="s">
        <v>5785</v>
      </c>
      <c r="D327" s="1318">
        <v>24</v>
      </c>
      <c r="E327" s="1318">
        <v>19</v>
      </c>
      <c r="F327" s="1318">
        <v>280</v>
      </c>
      <c r="G327" s="1318" t="s">
        <v>5161</v>
      </c>
      <c r="H327" s="1318"/>
      <c r="I327" s="1318" t="s">
        <v>5141</v>
      </c>
      <c r="J327" s="1318"/>
      <c r="K327" s="1313" t="s">
        <v>5139</v>
      </c>
      <c r="L327" s="1301"/>
    </row>
    <row r="328" spans="1:12" ht="25.5">
      <c r="A328" s="1318">
        <v>72</v>
      </c>
      <c r="B328" s="1161" t="s">
        <v>5885</v>
      </c>
      <c r="C328" s="1318" t="s">
        <v>5785</v>
      </c>
      <c r="D328" s="1318">
        <v>156</v>
      </c>
      <c r="E328" s="1318">
        <v>14</v>
      </c>
      <c r="F328" s="1318">
        <v>672.8</v>
      </c>
      <c r="G328" s="1318" t="s">
        <v>3964</v>
      </c>
      <c r="H328" s="1318"/>
      <c r="I328" s="1318" t="s">
        <v>5141</v>
      </c>
      <c r="J328" s="1318"/>
      <c r="K328" s="1313" t="s">
        <v>5139</v>
      </c>
      <c r="L328" s="1301"/>
    </row>
    <row r="329" spans="1:12" ht="51">
      <c r="A329" s="1316">
        <v>1</v>
      </c>
      <c r="B329" s="1161" t="s">
        <v>5902</v>
      </c>
      <c r="C329" s="1119" t="s">
        <v>5808</v>
      </c>
      <c r="D329" s="1316" t="s">
        <v>5162</v>
      </c>
      <c r="E329" s="1316" t="s">
        <v>5163</v>
      </c>
      <c r="F329" s="1316">
        <v>211.8</v>
      </c>
      <c r="G329" s="1316" t="s">
        <v>192</v>
      </c>
      <c r="H329" s="1316"/>
      <c r="I329" s="1316"/>
      <c r="J329" s="1316"/>
      <c r="K329" s="1316" t="s">
        <v>5164</v>
      </c>
      <c r="L329" s="1049"/>
    </row>
    <row r="330" spans="1:12" ht="51">
      <c r="A330" s="1316">
        <v>2</v>
      </c>
      <c r="B330" s="1161" t="s">
        <v>5903</v>
      </c>
      <c r="C330" s="1119" t="s">
        <v>5808</v>
      </c>
      <c r="D330" s="1316">
        <v>38</v>
      </c>
      <c r="E330" s="1316">
        <v>15</v>
      </c>
      <c r="F330" s="1316">
        <v>294.60000000000002</v>
      </c>
      <c r="G330" s="1316" t="s">
        <v>5165</v>
      </c>
      <c r="H330" s="1316"/>
      <c r="I330" s="1316" t="s">
        <v>5166</v>
      </c>
      <c r="J330" s="1316" t="s">
        <v>5167</v>
      </c>
      <c r="K330" s="1316" t="s">
        <v>5164</v>
      </c>
      <c r="L330" s="1049"/>
    </row>
    <row r="331" spans="1:12" ht="76.5">
      <c r="A331" s="1316">
        <v>3</v>
      </c>
      <c r="B331" s="1161" t="s">
        <v>5904</v>
      </c>
      <c r="C331" s="1119" t="s">
        <v>5808</v>
      </c>
      <c r="D331" s="1316" t="s">
        <v>5168</v>
      </c>
      <c r="E331" s="1316">
        <v>14</v>
      </c>
      <c r="F331" s="1316">
        <v>784.3</v>
      </c>
      <c r="G331" s="1316" t="s">
        <v>5165</v>
      </c>
      <c r="H331" s="1316"/>
      <c r="I331" s="1316" t="s">
        <v>5169</v>
      </c>
      <c r="J331" s="1316" t="s">
        <v>5170</v>
      </c>
      <c r="K331" s="1316" t="s">
        <v>5171</v>
      </c>
      <c r="L331" s="1049"/>
    </row>
    <row r="332" spans="1:12" ht="38.25">
      <c r="A332" s="1316">
        <v>4</v>
      </c>
      <c r="B332" s="1161" t="s">
        <v>5905</v>
      </c>
      <c r="C332" s="1119" t="s">
        <v>5808</v>
      </c>
      <c r="D332" s="1316">
        <v>55</v>
      </c>
      <c r="E332" s="1316">
        <v>10</v>
      </c>
      <c r="F332" s="1316">
        <v>43.4</v>
      </c>
      <c r="G332" s="1316" t="s">
        <v>192</v>
      </c>
      <c r="H332" s="1316"/>
      <c r="I332" s="1316"/>
      <c r="J332" s="1316"/>
      <c r="K332" s="1316" t="s">
        <v>5172</v>
      </c>
      <c r="L332" s="1049"/>
    </row>
    <row r="333" spans="1:12" ht="51">
      <c r="A333" s="1316">
        <v>5</v>
      </c>
      <c r="B333" s="1161" t="s">
        <v>5906</v>
      </c>
      <c r="C333" s="1119" t="s">
        <v>5808</v>
      </c>
      <c r="D333" s="1316">
        <v>81</v>
      </c>
      <c r="E333" s="1316">
        <v>10</v>
      </c>
      <c r="F333" s="1316">
        <v>23.6</v>
      </c>
      <c r="G333" s="1316" t="s">
        <v>485</v>
      </c>
      <c r="H333" s="1316"/>
      <c r="I333" s="1316" t="s">
        <v>5173</v>
      </c>
      <c r="J333" s="1316"/>
      <c r="K333" s="1316" t="s">
        <v>5174</v>
      </c>
      <c r="L333" s="1049"/>
    </row>
    <row r="334" spans="1:12" ht="51">
      <c r="A334" s="1316">
        <v>6</v>
      </c>
      <c r="B334" s="1161" t="s">
        <v>5907</v>
      </c>
      <c r="C334" s="1119" t="s">
        <v>5808</v>
      </c>
      <c r="D334" s="1316">
        <v>10</v>
      </c>
      <c r="E334" s="1316">
        <v>15</v>
      </c>
      <c r="F334" s="1316">
        <v>14.7</v>
      </c>
      <c r="G334" s="1316" t="s">
        <v>485</v>
      </c>
      <c r="H334" s="1316"/>
      <c r="I334" s="1316" t="s">
        <v>5173</v>
      </c>
      <c r="J334" s="1316"/>
      <c r="K334" s="1316" t="s">
        <v>5175</v>
      </c>
      <c r="L334" s="1049"/>
    </row>
    <row r="335" spans="1:12" ht="51">
      <c r="A335" s="1316">
        <v>7</v>
      </c>
      <c r="B335" s="1161" t="s">
        <v>5908</v>
      </c>
      <c r="C335" s="1119" t="s">
        <v>5808</v>
      </c>
      <c r="D335" s="1316" t="s">
        <v>5176</v>
      </c>
      <c r="E335" s="1316">
        <v>16</v>
      </c>
      <c r="F335" s="1316">
        <v>84.2</v>
      </c>
      <c r="G335" s="1316" t="s">
        <v>485</v>
      </c>
      <c r="H335" s="1316"/>
      <c r="I335" s="1316" t="s">
        <v>5173</v>
      </c>
      <c r="J335" s="1316"/>
      <c r="K335" s="1316" t="s">
        <v>5177</v>
      </c>
      <c r="L335" s="1049"/>
    </row>
    <row r="336" spans="1:12" ht="25.5">
      <c r="A336" s="1316">
        <v>8</v>
      </c>
      <c r="B336" s="1161" t="s">
        <v>5909</v>
      </c>
      <c r="C336" s="1119" t="s">
        <v>5808</v>
      </c>
      <c r="D336" s="1316">
        <v>41</v>
      </c>
      <c r="E336" s="1316">
        <v>11</v>
      </c>
      <c r="F336" s="1316">
        <v>53.2</v>
      </c>
      <c r="G336" s="1316" t="s">
        <v>192</v>
      </c>
      <c r="H336" s="1316"/>
      <c r="I336" s="1316"/>
      <c r="J336" s="1316"/>
      <c r="K336" s="1316" t="s">
        <v>5178</v>
      </c>
      <c r="L336" s="1049"/>
    </row>
    <row r="337" spans="1:12" ht="38.25">
      <c r="A337" s="1316">
        <v>9</v>
      </c>
      <c r="B337" s="1161" t="s">
        <v>5910</v>
      </c>
      <c r="C337" s="1119" t="s">
        <v>5808</v>
      </c>
      <c r="D337" s="1316" t="s">
        <v>5179</v>
      </c>
      <c r="E337" s="1316">
        <v>16</v>
      </c>
      <c r="F337" s="1316">
        <v>34.5</v>
      </c>
      <c r="G337" s="1316"/>
      <c r="H337" s="1316"/>
      <c r="I337" s="1316"/>
      <c r="J337" s="1316"/>
      <c r="K337" s="1316" t="s">
        <v>5180</v>
      </c>
      <c r="L337" s="1049"/>
    </row>
    <row r="338" spans="1:12" ht="51">
      <c r="A338" s="1316">
        <v>10</v>
      </c>
      <c r="B338" s="1161" t="s">
        <v>5905</v>
      </c>
      <c r="C338" s="1119" t="s">
        <v>5808</v>
      </c>
      <c r="D338" s="1316" t="s">
        <v>5181</v>
      </c>
      <c r="E338" s="1316">
        <v>20</v>
      </c>
      <c r="F338" s="1119">
        <v>501.2</v>
      </c>
      <c r="G338" s="1316" t="s">
        <v>542</v>
      </c>
      <c r="H338" s="1316"/>
      <c r="I338" s="1316"/>
      <c r="J338" s="1316"/>
      <c r="K338" s="1272" t="s">
        <v>5182</v>
      </c>
      <c r="L338" s="1302"/>
    </row>
    <row r="339" spans="1:12" ht="51">
      <c r="A339" s="1316">
        <v>11</v>
      </c>
      <c r="B339" s="1161" t="s">
        <v>5902</v>
      </c>
      <c r="C339" s="1119" t="s">
        <v>5808</v>
      </c>
      <c r="D339" s="1316">
        <v>5</v>
      </c>
      <c r="E339" s="1316">
        <v>5</v>
      </c>
      <c r="F339" s="1316">
        <v>16062.1</v>
      </c>
      <c r="G339" s="1316" t="s">
        <v>192</v>
      </c>
      <c r="H339" s="1316"/>
      <c r="I339" s="1316"/>
      <c r="J339" s="1316"/>
      <c r="K339" s="1316" t="s">
        <v>5183</v>
      </c>
      <c r="L339" s="1314"/>
    </row>
    <row r="340" spans="1:12" ht="38.25">
      <c r="A340" s="1316">
        <v>12</v>
      </c>
      <c r="B340" s="1161" t="s">
        <v>5911</v>
      </c>
      <c r="C340" s="1119" t="s">
        <v>5808</v>
      </c>
      <c r="D340" s="1316">
        <v>7</v>
      </c>
      <c r="E340" s="1316">
        <v>12</v>
      </c>
      <c r="F340" s="1316">
        <v>89.9</v>
      </c>
      <c r="G340" s="1316" t="s">
        <v>476</v>
      </c>
      <c r="H340" s="1316"/>
      <c r="I340" s="1316" t="s">
        <v>5173</v>
      </c>
      <c r="J340" s="1316"/>
      <c r="K340" s="1316" t="s">
        <v>5184</v>
      </c>
      <c r="L340" s="1314"/>
    </row>
    <row r="341" spans="1:12" ht="38.25">
      <c r="A341" s="1316">
        <v>13</v>
      </c>
      <c r="B341" s="1161" t="s">
        <v>5905</v>
      </c>
      <c r="C341" s="1119" t="s">
        <v>5808</v>
      </c>
      <c r="D341" s="1316">
        <v>50</v>
      </c>
      <c r="E341" s="1316">
        <v>6</v>
      </c>
      <c r="F341" s="1316">
        <v>7279.2</v>
      </c>
      <c r="G341" s="1316" t="s">
        <v>192</v>
      </c>
      <c r="H341" s="1316"/>
      <c r="I341" s="1316"/>
      <c r="J341" s="1316" t="s">
        <v>5185</v>
      </c>
      <c r="K341" s="1316" t="s">
        <v>5186</v>
      </c>
      <c r="L341" s="1314"/>
    </row>
    <row r="342" spans="1:12" ht="38.25">
      <c r="A342" s="1316">
        <v>14</v>
      </c>
      <c r="B342" s="1161" t="s">
        <v>5905</v>
      </c>
      <c r="C342" s="1119" t="s">
        <v>5808</v>
      </c>
      <c r="D342" s="1316">
        <v>58</v>
      </c>
      <c r="E342" s="1316">
        <v>6</v>
      </c>
      <c r="F342" s="1316">
        <v>3067.3</v>
      </c>
      <c r="G342" s="1316" t="s">
        <v>542</v>
      </c>
      <c r="H342" s="1316"/>
      <c r="I342" s="1316"/>
      <c r="J342" s="1316" t="s">
        <v>5185</v>
      </c>
      <c r="K342" s="1316" t="s">
        <v>5186</v>
      </c>
      <c r="L342" s="1314"/>
    </row>
    <row r="343" spans="1:12" ht="38.25">
      <c r="A343" s="1316">
        <v>15</v>
      </c>
      <c r="B343" s="1161" t="s">
        <v>5905</v>
      </c>
      <c r="C343" s="1119" t="s">
        <v>5808</v>
      </c>
      <c r="D343" s="1316" t="s">
        <v>5187</v>
      </c>
      <c r="E343" s="1316">
        <v>6</v>
      </c>
      <c r="F343" s="1316">
        <v>99.3</v>
      </c>
      <c r="G343" s="1316" t="s">
        <v>542</v>
      </c>
      <c r="H343" s="1316"/>
      <c r="I343" s="1316"/>
      <c r="J343" s="1316"/>
      <c r="K343" s="1316" t="s">
        <v>5186</v>
      </c>
      <c r="L343" s="1314"/>
    </row>
    <row r="344" spans="1:12" ht="38.25">
      <c r="A344" s="1316">
        <v>16</v>
      </c>
      <c r="B344" s="1161" t="s">
        <v>5905</v>
      </c>
      <c r="C344" s="1119" t="s">
        <v>5808</v>
      </c>
      <c r="D344" s="1316">
        <v>35</v>
      </c>
      <c r="E344" s="1316">
        <v>11</v>
      </c>
      <c r="F344" s="1316">
        <v>9.5</v>
      </c>
      <c r="G344" s="1316" t="s">
        <v>542</v>
      </c>
      <c r="H344" s="1316"/>
      <c r="I344" s="1316"/>
      <c r="J344" s="1316"/>
      <c r="K344" s="1316" t="s">
        <v>5188</v>
      </c>
      <c r="L344" s="1314"/>
    </row>
    <row r="345" spans="1:12" ht="51">
      <c r="A345" s="1196">
        <v>17</v>
      </c>
      <c r="B345" s="1161" t="s">
        <v>5912</v>
      </c>
      <c r="C345" s="1119" t="s">
        <v>5808</v>
      </c>
      <c r="D345" s="1196">
        <v>80</v>
      </c>
      <c r="E345" s="1196">
        <v>11</v>
      </c>
      <c r="F345" s="1196">
        <v>32.1</v>
      </c>
      <c r="G345" s="1196" t="s">
        <v>485</v>
      </c>
      <c r="H345" s="1196"/>
      <c r="I345" s="1196" t="s">
        <v>5189</v>
      </c>
      <c r="J345" s="1196"/>
      <c r="K345" s="1196" t="s">
        <v>5190</v>
      </c>
      <c r="L345" s="1303"/>
    </row>
    <row r="346" spans="1:12" ht="51">
      <c r="A346" s="1196">
        <v>18</v>
      </c>
      <c r="B346" s="1161" t="s">
        <v>5913</v>
      </c>
      <c r="C346" s="1119" t="s">
        <v>5808</v>
      </c>
      <c r="D346" s="1196">
        <v>56</v>
      </c>
      <c r="E346" s="1196">
        <v>11</v>
      </c>
      <c r="F346" s="1196">
        <v>467.5</v>
      </c>
      <c r="G346" s="1196" t="s">
        <v>485</v>
      </c>
      <c r="H346" s="1196"/>
      <c r="I346" s="1196" t="s">
        <v>5173</v>
      </c>
      <c r="J346" s="1196"/>
      <c r="K346" s="1196" t="s">
        <v>5191</v>
      </c>
      <c r="L346" s="1303"/>
    </row>
    <row r="347" spans="1:12" ht="38.25">
      <c r="A347" s="1196">
        <v>19</v>
      </c>
      <c r="B347" s="1161" t="s">
        <v>5914</v>
      </c>
      <c r="C347" s="1119" t="s">
        <v>5808</v>
      </c>
      <c r="D347" s="1196">
        <v>93</v>
      </c>
      <c r="E347" s="1196">
        <v>35</v>
      </c>
      <c r="F347" s="1196">
        <v>365.8</v>
      </c>
      <c r="G347" s="1196" t="s">
        <v>485</v>
      </c>
      <c r="H347" s="1196"/>
      <c r="I347" s="1196" t="s">
        <v>5173</v>
      </c>
      <c r="J347" s="1196" t="s">
        <v>5167</v>
      </c>
      <c r="K347" s="1196" t="s">
        <v>5192</v>
      </c>
      <c r="L347" s="1303"/>
    </row>
    <row r="348" spans="1:12" ht="38.25">
      <c r="A348" s="1196">
        <v>20</v>
      </c>
      <c r="B348" s="1161" t="s">
        <v>5915</v>
      </c>
      <c r="C348" s="1119" t="s">
        <v>5808</v>
      </c>
      <c r="D348" s="1196" t="s">
        <v>5193</v>
      </c>
      <c r="E348" s="1196">
        <v>36</v>
      </c>
      <c r="F348" s="1196">
        <v>10646</v>
      </c>
      <c r="G348" s="1196" t="s">
        <v>5194</v>
      </c>
      <c r="H348" s="1196"/>
      <c r="I348" s="1196"/>
      <c r="J348" s="1196"/>
      <c r="K348" s="1196" t="s">
        <v>5195</v>
      </c>
      <c r="L348" s="1303"/>
    </row>
    <row r="349" spans="1:12" ht="38.25">
      <c r="A349" s="1316">
        <v>21</v>
      </c>
      <c r="B349" s="1161" t="s">
        <v>5916</v>
      </c>
      <c r="C349" s="1119" t="s">
        <v>5808</v>
      </c>
      <c r="D349" s="1316">
        <v>8</v>
      </c>
      <c r="E349" s="1316">
        <v>33</v>
      </c>
      <c r="F349" s="1316">
        <v>911.2</v>
      </c>
      <c r="G349" s="1316" t="s">
        <v>5165</v>
      </c>
      <c r="H349" s="1316"/>
      <c r="I349" s="1316" t="s">
        <v>5189</v>
      </c>
      <c r="J349" s="1316" t="s">
        <v>3733</v>
      </c>
      <c r="K349" s="1316" t="s">
        <v>5196</v>
      </c>
      <c r="L349" s="1304"/>
    </row>
    <row r="350" spans="1:12" ht="25.5">
      <c r="A350" s="1119">
        <v>22</v>
      </c>
      <c r="B350" s="1161" t="s">
        <v>5905</v>
      </c>
      <c r="C350" s="1119" t="s">
        <v>5808</v>
      </c>
      <c r="D350" s="1119">
        <v>4</v>
      </c>
      <c r="E350" s="1119">
        <v>7</v>
      </c>
      <c r="F350" s="1119">
        <v>175.3</v>
      </c>
      <c r="G350" s="1119" t="s">
        <v>5197</v>
      </c>
      <c r="H350" s="1119"/>
      <c r="I350" s="1119"/>
      <c r="J350" s="1119"/>
      <c r="K350" s="1119" t="s">
        <v>5198</v>
      </c>
      <c r="L350" s="1305"/>
    </row>
    <row r="351" spans="1:12" ht="25.5">
      <c r="A351" s="1316">
        <v>23</v>
      </c>
      <c r="B351" s="1161" t="s">
        <v>5917</v>
      </c>
      <c r="C351" s="1119" t="s">
        <v>5808</v>
      </c>
      <c r="D351" s="1316" t="s">
        <v>5199</v>
      </c>
      <c r="E351" s="1316">
        <v>23</v>
      </c>
      <c r="F351" s="1316">
        <v>1059.2</v>
      </c>
      <c r="G351" s="1316" t="s">
        <v>5165</v>
      </c>
      <c r="H351" s="1316"/>
      <c r="I351" s="1316" t="s">
        <v>5189</v>
      </c>
      <c r="J351" s="1316"/>
      <c r="K351" s="1316" t="s">
        <v>5200</v>
      </c>
      <c r="L351" s="1304"/>
    </row>
    <row r="352" spans="1:12" ht="25.5">
      <c r="A352" s="1316">
        <v>24</v>
      </c>
      <c r="B352" s="1161" t="s">
        <v>5905</v>
      </c>
      <c r="C352" s="1119" t="s">
        <v>5808</v>
      </c>
      <c r="D352" s="1316" t="s">
        <v>5201</v>
      </c>
      <c r="E352" s="1316">
        <v>6</v>
      </c>
      <c r="F352" s="1316">
        <v>379.5</v>
      </c>
      <c r="G352" s="1316" t="s">
        <v>5197</v>
      </c>
      <c r="H352" s="1316"/>
      <c r="I352" s="1316"/>
      <c r="J352" s="1316"/>
      <c r="K352" s="1316" t="s">
        <v>5202</v>
      </c>
      <c r="L352" s="1304"/>
    </row>
    <row r="353" spans="1:12" ht="38.25">
      <c r="A353" s="1318">
        <v>25</v>
      </c>
      <c r="B353" s="1161" t="s">
        <v>5905</v>
      </c>
      <c r="C353" s="1119" t="s">
        <v>5808</v>
      </c>
      <c r="D353" s="1316">
        <v>66</v>
      </c>
      <c r="E353" s="1316">
        <v>6</v>
      </c>
      <c r="F353" s="1316">
        <v>453.6</v>
      </c>
      <c r="G353" s="1316" t="s">
        <v>5197</v>
      </c>
      <c r="H353" s="1316"/>
      <c r="I353" s="1316"/>
      <c r="J353" s="1316"/>
      <c r="K353" s="1316" t="s">
        <v>5203</v>
      </c>
      <c r="L353" s="1304"/>
    </row>
    <row r="354" spans="1:12" ht="51">
      <c r="A354" s="1318">
        <v>26</v>
      </c>
      <c r="B354" s="1161" t="s">
        <v>5905</v>
      </c>
      <c r="C354" s="1119" t="s">
        <v>5808</v>
      </c>
      <c r="D354" s="1316">
        <v>24</v>
      </c>
      <c r="E354" s="1316">
        <v>17</v>
      </c>
      <c r="F354" s="1316">
        <v>18959.099999999999</v>
      </c>
      <c r="G354" s="1316" t="s">
        <v>5204</v>
      </c>
      <c r="H354" s="1316"/>
      <c r="I354" s="1316"/>
      <c r="J354" s="1316"/>
      <c r="K354" s="1316" t="s">
        <v>5205</v>
      </c>
      <c r="L354" s="1304"/>
    </row>
    <row r="355" spans="1:12" ht="38.25">
      <c r="A355" s="1119">
        <v>27</v>
      </c>
      <c r="B355" s="1161" t="s">
        <v>5905</v>
      </c>
      <c r="C355" s="1119" t="s">
        <v>5808</v>
      </c>
      <c r="D355" s="1119">
        <v>157</v>
      </c>
      <c r="E355" s="1119">
        <v>12</v>
      </c>
      <c r="F355" s="1119">
        <v>33.799999999999997</v>
      </c>
      <c r="G355" s="1119" t="s">
        <v>542</v>
      </c>
      <c r="H355" s="1192"/>
      <c r="I355" s="1192"/>
      <c r="J355" s="1192"/>
      <c r="K355" s="1119" t="s">
        <v>5206</v>
      </c>
      <c r="L355" s="1192"/>
    </row>
    <row r="356" spans="1:12" ht="38.25">
      <c r="A356" s="1119">
        <v>28</v>
      </c>
      <c r="B356" s="1161" t="s">
        <v>5905</v>
      </c>
      <c r="C356" s="1119" t="s">
        <v>5808</v>
      </c>
      <c r="D356" s="1119">
        <v>78</v>
      </c>
      <c r="E356" s="1119">
        <v>36</v>
      </c>
      <c r="F356" s="1198">
        <v>530.1</v>
      </c>
      <c r="G356" s="1119" t="s">
        <v>542</v>
      </c>
      <c r="H356" s="1192"/>
      <c r="I356" s="1192"/>
      <c r="J356" s="1192"/>
      <c r="K356" s="1119" t="s">
        <v>5207</v>
      </c>
      <c r="L356" s="1192"/>
    </row>
    <row r="357" spans="1:12" ht="25.5">
      <c r="A357" s="1199">
        <v>1</v>
      </c>
      <c r="B357" s="1161" t="s">
        <v>5918</v>
      </c>
      <c r="C357" s="1199" t="s">
        <v>5809</v>
      </c>
      <c r="D357" s="1199">
        <v>8</v>
      </c>
      <c r="E357" s="1287">
        <v>37</v>
      </c>
      <c r="F357" s="1316">
        <v>809.7</v>
      </c>
      <c r="G357" s="1199" t="s">
        <v>3722</v>
      </c>
      <c r="H357" s="1199"/>
      <c r="I357" s="1199"/>
      <c r="J357" s="1199"/>
      <c r="K357" s="1200" t="s">
        <v>5208</v>
      </c>
      <c r="L357" s="1287"/>
    </row>
    <row r="358" spans="1:12" ht="25.5">
      <c r="A358" s="1199">
        <v>2</v>
      </c>
      <c r="B358" s="1161" t="s">
        <v>5918</v>
      </c>
      <c r="C358" s="1199" t="s">
        <v>5809</v>
      </c>
      <c r="D358" s="1199" t="s">
        <v>5209</v>
      </c>
      <c r="E358" s="1287" t="s">
        <v>5210</v>
      </c>
      <c r="F358" s="1316">
        <v>1641.2</v>
      </c>
      <c r="G358" s="1199" t="s">
        <v>3722</v>
      </c>
      <c r="H358" s="1199"/>
      <c r="I358" s="1199"/>
      <c r="J358" s="1199"/>
      <c r="K358" s="1200" t="s">
        <v>5208</v>
      </c>
      <c r="L358" s="1287"/>
    </row>
    <row r="359" spans="1:12" ht="25.5">
      <c r="A359" s="1199">
        <v>3</v>
      </c>
      <c r="B359" s="1161" t="s">
        <v>5919</v>
      </c>
      <c r="C359" s="1199" t="s">
        <v>5809</v>
      </c>
      <c r="D359" s="1199">
        <v>61</v>
      </c>
      <c r="E359" s="1287" t="s">
        <v>5210</v>
      </c>
      <c r="F359" s="1316">
        <v>1372.1</v>
      </c>
      <c r="G359" s="1199" t="s">
        <v>3722</v>
      </c>
      <c r="H359" s="1199"/>
      <c r="I359" s="1199"/>
      <c r="J359" s="1199"/>
      <c r="K359" s="1200" t="s">
        <v>5211</v>
      </c>
      <c r="L359" s="1287"/>
    </row>
    <row r="360" spans="1:12" ht="25.5">
      <c r="A360" s="1199">
        <v>4</v>
      </c>
      <c r="B360" s="1161" t="s">
        <v>5920</v>
      </c>
      <c r="C360" s="1199" t="s">
        <v>5809</v>
      </c>
      <c r="D360" s="1199">
        <v>17</v>
      </c>
      <c r="E360" s="1287">
        <v>36</v>
      </c>
      <c r="F360" s="1316">
        <v>1684.1</v>
      </c>
      <c r="G360" s="1199" t="s">
        <v>3722</v>
      </c>
      <c r="H360" s="1199"/>
      <c r="I360" s="1199"/>
      <c r="J360" s="1199"/>
      <c r="K360" s="1200" t="s">
        <v>5212</v>
      </c>
      <c r="L360" s="1287"/>
    </row>
    <row r="361" spans="1:12" ht="25.5">
      <c r="A361" s="1199">
        <v>5</v>
      </c>
      <c r="B361" s="1161" t="s">
        <v>5920</v>
      </c>
      <c r="C361" s="1199" t="s">
        <v>5809</v>
      </c>
      <c r="D361" s="1199">
        <v>153</v>
      </c>
      <c r="E361" s="1287">
        <v>32</v>
      </c>
      <c r="F361" s="1316">
        <v>2067.1999999999998</v>
      </c>
      <c r="G361" s="1199" t="s">
        <v>3722</v>
      </c>
      <c r="H361" s="1199"/>
      <c r="I361" s="1199"/>
      <c r="J361" s="1199"/>
      <c r="K361" s="1200" t="s">
        <v>5212</v>
      </c>
      <c r="L361" s="1287"/>
    </row>
    <row r="362" spans="1:12" ht="38.25">
      <c r="A362" s="1199">
        <v>6</v>
      </c>
      <c r="B362" s="1161" t="s">
        <v>5921</v>
      </c>
      <c r="C362" s="1199" t="s">
        <v>5809</v>
      </c>
      <c r="D362" s="1199">
        <v>69</v>
      </c>
      <c r="E362" s="1287" t="s">
        <v>5210</v>
      </c>
      <c r="F362" s="1316">
        <v>1194.5999999999999</v>
      </c>
      <c r="G362" s="1199" t="s">
        <v>3722</v>
      </c>
      <c r="H362" s="1199"/>
      <c r="I362" s="1199"/>
      <c r="J362" s="1199"/>
      <c r="K362" s="1200" t="s">
        <v>5213</v>
      </c>
      <c r="L362" s="1287"/>
    </row>
    <row r="363" spans="1:12" ht="25.5">
      <c r="A363" s="1199">
        <v>7</v>
      </c>
      <c r="B363" s="1161" t="s">
        <v>5922</v>
      </c>
      <c r="C363" s="1199" t="s">
        <v>5809</v>
      </c>
      <c r="D363" s="1199">
        <v>20</v>
      </c>
      <c r="E363" s="1287">
        <v>36</v>
      </c>
      <c r="F363" s="1316">
        <v>723.1</v>
      </c>
      <c r="G363" s="1199" t="s">
        <v>3722</v>
      </c>
      <c r="H363" s="1199"/>
      <c r="I363" s="1199"/>
      <c r="J363" s="1199"/>
      <c r="K363" s="1200" t="s">
        <v>5214</v>
      </c>
      <c r="L363" s="1287"/>
    </row>
    <row r="364" spans="1:12" ht="25.5">
      <c r="A364" s="1199">
        <v>8</v>
      </c>
      <c r="B364" s="1161" t="s">
        <v>5923</v>
      </c>
      <c r="C364" s="1199" t="s">
        <v>5809</v>
      </c>
      <c r="D364" s="1199">
        <v>1</v>
      </c>
      <c r="E364" s="1287">
        <v>37</v>
      </c>
      <c r="F364" s="1316">
        <v>1212</v>
      </c>
      <c r="G364" s="1199" t="s">
        <v>3722</v>
      </c>
      <c r="H364" s="1199"/>
      <c r="I364" s="1199"/>
      <c r="J364" s="1199"/>
      <c r="K364" s="1200" t="s">
        <v>5215</v>
      </c>
      <c r="L364" s="1287"/>
    </row>
    <row r="365" spans="1:12" ht="25.5">
      <c r="A365" s="1199">
        <v>9</v>
      </c>
      <c r="B365" s="1161" t="s">
        <v>5924</v>
      </c>
      <c r="C365" s="1199" t="s">
        <v>5809</v>
      </c>
      <c r="D365" s="1199" t="s">
        <v>5216</v>
      </c>
      <c r="E365" s="1287">
        <v>32</v>
      </c>
      <c r="F365" s="1316">
        <v>3393.3</v>
      </c>
      <c r="G365" s="1199" t="s">
        <v>3722</v>
      </c>
      <c r="H365" s="1199"/>
      <c r="I365" s="1199"/>
      <c r="J365" s="1199"/>
      <c r="K365" s="1200" t="s">
        <v>5217</v>
      </c>
      <c r="L365" s="1287"/>
    </row>
    <row r="366" spans="1:12" ht="25.5">
      <c r="A366" s="1199">
        <v>10</v>
      </c>
      <c r="B366" s="1161" t="s">
        <v>5925</v>
      </c>
      <c r="C366" s="1199" t="s">
        <v>5809</v>
      </c>
      <c r="D366" s="1199" t="s">
        <v>5218</v>
      </c>
      <c r="E366" s="1287">
        <v>36</v>
      </c>
      <c r="F366" s="1316">
        <v>1072</v>
      </c>
      <c r="G366" s="1199" t="s">
        <v>3722</v>
      </c>
      <c r="H366" s="1199"/>
      <c r="I366" s="1199"/>
      <c r="J366" s="1199"/>
      <c r="K366" s="1200" t="s">
        <v>5219</v>
      </c>
      <c r="L366" s="1287"/>
    </row>
    <row r="367" spans="1:12" ht="38.25">
      <c r="A367" s="1199">
        <v>11</v>
      </c>
      <c r="B367" s="1161" t="s">
        <v>5926</v>
      </c>
      <c r="C367" s="1199" t="s">
        <v>5809</v>
      </c>
      <c r="D367" s="1199">
        <v>139</v>
      </c>
      <c r="E367" s="1287">
        <v>32</v>
      </c>
      <c r="F367" s="1316">
        <v>1432.6</v>
      </c>
      <c r="G367" s="1199" t="s">
        <v>3722</v>
      </c>
      <c r="H367" s="1199"/>
      <c r="I367" s="1199"/>
      <c r="J367" s="1199"/>
      <c r="K367" s="1200" t="s">
        <v>5220</v>
      </c>
      <c r="L367" s="1287"/>
    </row>
    <row r="368" spans="1:12" ht="38.25">
      <c r="A368" s="1199">
        <v>12</v>
      </c>
      <c r="B368" s="1161" t="s">
        <v>5927</v>
      </c>
      <c r="C368" s="1199" t="s">
        <v>5809</v>
      </c>
      <c r="D368" s="1199">
        <v>157</v>
      </c>
      <c r="E368" s="1287">
        <v>32</v>
      </c>
      <c r="F368" s="1316">
        <v>3915.7</v>
      </c>
      <c r="G368" s="1199" t="s">
        <v>3722</v>
      </c>
      <c r="H368" s="1199"/>
      <c r="I368" s="1199"/>
      <c r="J368" s="1199"/>
      <c r="K368" s="1200" t="s">
        <v>5221</v>
      </c>
      <c r="L368" s="1287"/>
    </row>
    <row r="369" spans="1:12" ht="38.25">
      <c r="A369" s="1199">
        <v>13</v>
      </c>
      <c r="B369" s="1161" t="s">
        <v>5928</v>
      </c>
      <c r="C369" s="1199" t="s">
        <v>5809</v>
      </c>
      <c r="D369" s="1287">
        <v>138</v>
      </c>
      <c r="E369" s="1287">
        <v>32</v>
      </c>
      <c r="F369" s="1201">
        <v>2534.8000000000002</v>
      </c>
      <c r="G369" s="1199" t="s">
        <v>3722</v>
      </c>
      <c r="H369" s="1199"/>
      <c r="I369" s="1199"/>
      <c r="J369" s="1199"/>
      <c r="K369" s="1200" t="s">
        <v>5222</v>
      </c>
      <c r="L369" s="1287"/>
    </row>
    <row r="370" spans="1:12" ht="25.5">
      <c r="A370" s="1199">
        <v>14</v>
      </c>
      <c r="B370" s="1161" t="s">
        <v>5929</v>
      </c>
      <c r="C370" s="1199" t="s">
        <v>5809</v>
      </c>
      <c r="D370" s="1287" t="s">
        <v>5223</v>
      </c>
      <c r="E370" s="1287">
        <v>32</v>
      </c>
      <c r="F370" s="1201">
        <v>2666.9</v>
      </c>
      <c r="G370" s="1199" t="s">
        <v>5224</v>
      </c>
      <c r="H370" s="1199"/>
      <c r="I370" s="1199"/>
      <c r="J370" s="1199"/>
      <c r="K370" s="1200" t="s">
        <v>5214</v>
      </c>
      <c r="L370" s="1287"/>
    </row>
    <row r="371" spans="1:12" ht="38.25">
      <c r="A371" s="1199">
        <v>15</v>
      </c>
      <c r="B371" s="1161" t="s">
        <v>5930</v>
      </c>
      <c r="C371" s="1199" t="s">
        <v>5809</v>
      </c>
      <c r="D371" s="1287">
        <v>161</v>
      </c>
      <c r="E371" s="1287">
        <v>32</v>
      </c>
      <c r="F371" s="1201">
        <v>1254.3</v>
      </c>
      <c r="G371" s="1199" t="s">
        <v>3722</v>
      </c>
      <c r="H371" s="1199"/>
      <c r="I371" s="1199"/>
      <c r="J371" s="1199"/>
      <c r="K371" s="1200" t="s">
        <v>5225</v>
      </c>
      <c r="L371" s="1287"/>
    </row>
    <row r="372" spans="1:12" ht="25.5">
      <c r="A372" s="1199">
        <v>16</v>
      </c>
      <c r="B372" s="1161" t="s">
        <v>5931</v>
      </c>
      <c r="C372" s="1199" t="s">
        <v>5809</v>
      </c>
      <c r="D372" s="1287">
        <v>158</v>
      </c>
      <c r="E372" s="1287">
        <v>32</v>
      </c>
      <c r="F372" s="1201">
        <v>2628</v>
      </c>
      <c r="G372" s="1199" t="s">
        <v>3722</v>
      </c>
      <c r="H372" s="1199"/>
      <c r="I372" s="1199"/>
      <c r="J372" s="1199"/>
      <c r="K372" s="1200" t="s">
        <v>5226</v>
      </c>
      <c r="L372" s="1287"/>
    </row>
    <row r="373" spans="1:12" ht="25.5">
      <c r="A373" s="1199">
        <v>17</v>
      </c>
      <c r="B373" s="1161" t="s">
        <v>5932</v>
      </c>
      <c r="C373" s="1199" t="s">
        <v>5809</v>
      </c>
      <c r="D373" s="1287">
        <v>166</v>
      </c>
      <c r="E373" s="1287">
        <v>32</v>
      </c>
      <c r="F373" s="1201">
        <v>1578.3</v>
      </c>
      <c r="G373" s="1199" t="s">
        <v>5224</v>
      </c>
      <c r="H373" s="1199"/>
      <c r="I373" s="1199"/>
      <c r="J373" s="1199"/>
      <c r="K373" s="1200" t="s">
        <v>5222</v>
      </c>
      <c r="L373" s="1287"/>
    </row>
    <row r="374" spans="1:12" ht="25.5">
      <c r="A374" s="1199">
        <v>18</v>
      </c>
      <c r="B374" s="1161" t="s">
        <v>5933</v>
      </c>
      <c r="C374" s="1199" t="s">
        <v>5809</v>
      </c>
      <c r="D374" s="1287" t="s">
        <v>5227</v>
      </c>
      <c r="E374" s="1287">
        <v>32</v>
      </c>
      <c r="F374" s="1201">
        <v>4319.7</v>
      </c>
      <c r="G374" s="1199" t="s">
        <v>3722</v>
      </c>
      <c r="H374" s="1199"/>
      <c r="I374" s="1199"/>
      <c r="J374" s="1199"/>
      <c r="K374" s="1200" t="s">
        <v>5228</v>
      </c>
      <c r="L374" s="1287"/>
    </row>
    <row r="375" spans="1:12" ht="25.5">
      <c r="A375" s="1199">
        <v>19</v>
      </c>
      <c r="B375" s="1161" t="s">
        <v>5934</v>
      </c>
      <c r="C375" s="1199" t="s">
        <v>5809</v>
      </c>
      <c r="D375" s="1287">
        <v>29</v>
      </c>
      <c r="E375" s="1287">
        <v>36</v>
      </c>
      <c r="F375" s="1201">
        <v>126.9</v>
      </c>
      <c r="G375" s="1199" t="s">
        <v>3722</v>
      </c>
      <c r="H375" s="1199"/>
      <c r="I375" s="1199"/>
      <c r="J375" s="1199"/>
      <c r="K375" s="1200" t="s">
        <v>5229</v>
      </c>
      <c r="L375" s="1287"/>
    </row>
    <row r="376" spans="1:12" ht="38.25">
      <c r="A376" s="1199">
        <v>20</v>
      </c>
      <c r="B376" s="1161" t="s">
        <v>5935</v>
      </c>
      <c r="C376" s="1199" t="s">
        <v>5809</v>
      </c>
      <c r="D376" s="1287">
        <v>21</v>
      </c>
      <c r="E376" s="1287">
        <v>36</v>
      </c>
      <c r="F376" s="1316">
        <v>2061</v>
      </c>
      <c r="G376" s="1199" t="s">
        <v>3722</v>
      </c>
      <c r="H376" s="1199"/>
      <c r="I376" s="1199"/>
      <c r="J376" s="1199"/>
      <c r="K376" s="1200" t="s">
        <v>5230</v>
      </c>
      <c r="L376" s="1287"/>
    </row>
    <row r="377" spans="1:12" ht="25.5">
      <c r="A377" s="1199">
        <v>21</v>
      </c>
      <c r="B377" s="1161" t="s">
        <v>5936</v>
      </c>
      <c r="C377" s="1199" t="s">
        <v>5809</v>
      </c>
      <c r="D377" s="1287">
        <v>26</v>
      </c>
      <c r="E377" s="1287">
        <v>36</v>
      </c>
      <c r="F377" s="1316">
        <v>166</v>
      </c>
      <c r="G377" s="1199" t="s">
        <v>3722</v>
      </c>
      <c r="H377" s="1199"/>
      <c r="I377" s="1199"/>
      <c r="J377" s="1199"/>
      <c r="K377" s="1200" t="s">
        <v>5231</v>
      </c>
      <c r="L377" s="1287"/>
    </row>
    <row r="378" spans="1:12" ht="25.5">
      <c r="A378" s="1199">
        <v>22</v>
      </c>
      <c r="B378" s="1161" t="s">
        <v>5937</v>
      </c>
      <c r="C378" s="1199" t="s">
        <v>5809</v>
      </c>
      <c r="D378" s="1287">
        <v>137</v>
      </c>
      <c r="E378" s="1287">
        <v>32</v>
      </c>
      <c r="F378" s="1316">
        <v>2645.4</v>
      </c>
      <c r="G378" s="1199" t="s">
        <v>3722</v>
      </c>
      <c r="H378" s="1199"/>
      <c r="I378" s="1199"/>
      <c r="J378" s="1199"/>
      <c r="K378" s="1200" t="s">
        <v>5232</v>
      </c>
      <c r="L378" s="1287"/>
    </row>
    <row r="379" spans="1:12" ht="38.25">
      <c r="A379" s="1199">
        <v>23</v>
      </c>
      <c r="B379" s="1161" t="s">
        <v>5938</v>
      </c>
      <c r="C379" s="1199" t="s">
        <v>5809</v>
      </c>
      <c r="D379" s="1287">
        <v>162</v>
      </c>
      <c r="E379" s="1287">
        <v>33</v>
      </c>
      <c r="F379" s="1316">
        <v>1691.6</v>
      </c>
      <c r="G379" s="1199" t="s">
        <v>3722</v>
      </c>
      <c r="H379" s="1199"/>
      <c r="I379" s="1199"/>
      <c r="J379" s="1199"/>
      <c r="K379" s="1200" t="s">
        <v>5233</v>
      </c>
      <c r="L379" s="1287"/>
    </row>
    <row r="380" spans="1:12" ht="38.25">
      <c r="A380" s="1199">
        <v>24</v>
      </c>
      <c r="B380" s="1161" t="s">
        <v>5939</v>
      </c>
      <c r="C380" s="1199" t="s">
        <v>5809</v>
      </c>
      <c r="D380" s="1287">
        <v>240</v>
      </c>
      <c r="E380" s="1287">
        <v>25</v>
      </c>
      <c r="F380" s="1316">
        <v>234.4</v>
      </c>
      <c r="G380" s="1199" t="s">
        <v>5234</v>
      </c>
      <c r="H380" s="1199"/>
      <c r="I380" s="1199"/>
      <c r="J380" s="1199"/>
      <c r="K380" s="1200" t="s">
        <v>5235</v>
      </c>
      <c r="L380" s="1287"/>
    </row>
    <row r="381" spans="1:12" ht="38.25">
      <c r="A381" s="1199">
        <v>25</v>
      </c>
      <c r="B381" s="1161" t="s">
        <v>5939</v>
      </c>
      <c r="C381" s="1199" t="s">
        <v>5809</v>
      </c>
      <c r="D381" s="1287">
        <v>228</v>
      </c>
      <c r="E381" s="1287">
        <v>25</v>
      </c>
      <c r="F381" s="1316">
        <v>586.79999999999995</v>
      </c>
      <c r="G381" s="1199" t="s">
        <v>5234</v>
      </c>
      <c r="H381" s="1199"/>
      <c r="I381" s="1199"/>
      <c r="J381" s="1199"/>
      <c r="K381" s="1200" t="s">
        <v>5235</v>
      </c>
      <c r="L381" s="1287"/>
    </row>
    <row r="382" spans="1:12" ht="38.25">
      <c r="A382" s="1199">
        <v>26</v>
      </c>
      <c r="B382" s="1161" t="s">
        <v>5939</v>
      </c>
      <c r="C382" s="1199" t="s">
        <v>5809</v>
      </c>
      <c r="D382" s="1287" t="s">
        <v>5236</v>
      </c>
      <c r="E382" s="1287" t="s">
        <v>5237</v>
      </c>
      <c r="F382" s="1316">
        <v>390.1</v>
      </c>
      <c r="G382" s="1199" t="s">
        <v>5234</v>
      </c>
      <c r="H382" s="1199"/>
      <c r="I382" s="1199"/>
      <c r="J382" s="1199"/>
      <c r="K382" s="1200" t="s">
        <v>5238</v>
      </c>
      <c r="L382" s="1287"/>
    </row>
    <row r="383" spans="1:12" ht="38.25">
      <c r="A383" s="1199">
        <v>27</v>
      </c>
      <c r="B383" s="1161" t="s">
        <v>5939</v>
      </c>
      <c r="C383" s="1199" t="s">
        <v>5809</v>
      </c>
      <c r="D383" s="1287">
        <v>66</v>
      </c>
      <c r="E383" s="1287">
        <v>22</v>
      </c>
      <c r="F383" s="1316">
        <v>1315</v>
      </c>
      <c r="G383" s="1199" t="s">
        <v>5234</v>
      </c>
      <c r="H383" s="1199"/>
      <c r="I383" s="1199"/>
      <c r="J383" s="1199"/>
      <c r="K383" s="1200" t="s">
        <v>5239</v>
      </c>
      <c r="L383" s="1287"/>
    </row>
    <row r="384" spans="1:12" ht="25.5">
      <c r="A384" s="1199">
        <v>28</v>
      </c>
      <c r="B384" s="1161" t="s">
        <v>5939</v>
      </c>
      <c r="C384" s="1199" t="s">
        <v>5809</v>
      </c>
      <c r="D384" s="1287">
        <v>155</v>
      </c>
      <c r="E384" s="1287">
        <v>27</v>
      </c>
      <c r="F384" s="1196">
        <v>43097.4</v>
      </c>
      <c r="G384" s="1199"/>
      <c r="H384" s="1199"/>
      <c r="I384" s="1199"/>
      <c r="J384" s="1199"/>
      <c r="K384" s="1200" t="s">
        <v>5240</v>
      </c>
      <c r="L384" s="1287"/>
    </row>
    <row r="385" spans="1:12" ht="25.5">
      <c r="A385" s="1199">
        <v>29</v>
      </c>
      <c r="B385" s="1161" t="s">
        <v>5939</v>
      </c>
      <c r="C385" s="1199" t="s">
        <v>5809</v>
      </c>
      <c r="D385" s="1287">
        <v>26</v>
      </c>
      <c r="E385" s="1287">
        <v>43</v>
      </c>
      <c r="F385" s="1196">
        <v>6702.3</v>
      </c>
      <c r="G385" s="1199"/>
      <c r="H385" s="1199"/>
      <c r="I385" s="1199"/>
      <c r="J385" s="1199"/>
      <c r="K385" s="1315" t="s">
        <v>5241</v>
      </c>
      <c r="L385" s="1287"/>
    </row>
    <row r="386" spans="1:12" ht="25.5">
      <c r="A386" s="1199">
        <v>30</v>
      </c>
      <c r="B386" s="1161" t="s">
        <v>5939</v>
      </c>
      <c r="C386" s="1199" t="s">
        <v>5809</v>
      </c>
      <c r="D386" s="1287"/>
      <c r="E386" s="1287" t="s">
        <v>5242</v>
      </c>
      <c r="F386" s="1196">
        <v>1544.9</v>
      </c>
      <c r="G386" s="1199"/>
      <c r="H386" s="1199"/>
      <c r="I386" s="1199"/>
      <c r="J386" s="1199"/>
      <c r="K386" s="1200" t="s">
        <v>5243</v>
      </c>
      <c r="L386" s="1287"/>
    </row>
    <row r="387" spans="1:12" ht="25.5">
      <c r="A387" s="1199">
        <v>31</v>
      </c>
      <c r="B387" s="1161" t="s">
        <v>5939</v>
      </c>
      <c r="C387" s="1199" t="s">
        <v>5809</v>
      </c>
      <c r="D387" s="1287">
        <v>452</v>
      </c>
      <c r="E387" s="1287">
        <v>25</v>
      </c>
      <c r="F387" s="1196">
        <v>586.79999999999995</v>
      </c>
      <c r="G387" s="1199"/>
      <c r="H387" s="1199"/>
      <c r="I387" s="1199"/>
      <c r="J387" s="1199"/>
      <c r="K387" s="1200" t="s">
        <v>5244</v>
      </c>
      <c r="L387" s="1287"/>
    </row>
    <row r="388" spans="1:12" ht="25.5">
      <c r="A388" s="1199">
        <v>32</v>
      </c>
      <c r="B388" s="1161" t="s">
        <v>5939</v>
      </c>
      <c r="C388" s="1199" t="s">
        <v>5809</v>
      </c>
      <c r="D388" s="1287">
        <v>250</v>
      </c>
      <c r="E388" s="1287">
        <v>25</v>
      </c>
      <c r="F388" s="1196">
        <v>561.5</v>
      </c>
      <c r="G388" s="1199"/>
      <c r="H388" s="1199"/>
      <c r="I388" s="1199"/>
      <c r="J388" s="1199"/>
      <c r="K388" s="1200" t="s">
        <v>5245</v>
      </c>
      <c r="L388" s="1287"/>
    </row>
    <row r="389" spans="1:12" ht="25.5">
      <c r="A389" s="1199">
        <v>33</v>
      </c>
      <c r="B389" s="1161" t="s">
        <v>5939</v>
      </c>
      <c r="C389" s="1199" t="s">
        <v>5809</v>
      </c>
      <c r="D389" s="1287">
        <v>37</v>
      </c>
      <c r="E389" s="1287">
        <v>1</v>
      </c>
      <c r="F389" s="1202">
        <v>586.79999999999995</v>
      </c>
      <c r="G389" s="1199"/>
      <c r="H389" s="1199"/>
      <c r="I389" s="1199"/>
      <c r="J389" s="1199"/>
      <c r="K389" s="1200" t="s">
        <v>5246</v>
      </c>
      <c r="L389" s="1287"/>
    </row>
    <row r="390" spans="1:12" ht="25.5">
      <c r="A390" s="1199">
        <v>34</v>
      </c>
      <c r="B390" s="1161" t="s">
        <v>5939</v>
      </c>
      <c r="C390" s="1199" t="s">
        <v>5809</v>
      </c>
      <c r="D390" s="1287">
        <v>507</v>
      </c>
      <c r="E390" s="1287">
        <v>1</v>
      </c>
      <c r="F390" s="1203">
        <v>44.2</v>
      </c>
      <c r="G390" s="1199"/>
      <c r="H390" s="1199"/>
      <c r="I390" s="1199"/>
      <c r="J390" s="1199"/>
      <c r="K390" s="1200" t="s">
        <v>5247</v>
      </c>
      <c r="L390" s="1287"/>
    </row>
    <row r="391" spans="1:12" ht="25.5">
      <c r="A391" s="1199">
        <v>35</v>
      </c>
      <c r="B391" s="1161" t="s">
        <v>5939</v>
      </c>
      <c r="C391" s="1199" t="s">
        <v>5809</v>
      </c>
      <c r="D391" s="1287">
        <v>508</v>
      </c>
      <c r="E391" s="1287">
        <v>1</v>
      </c>
      <c r="F391" s="1203">
        <v>74</v>
      </c>
      <c r="G391" s="1199"/>
      <c r="H391" s="1199"/>
      <c r="I391" s="1199"/>
      <c r="J391" s="1199"/>
      <c r="K391" s="1200" t="s">
        <v>5248</v>
      </c>
      <c r="L391" s="1287"/>
    </row>
    <row r="392" spans="1:12" ht="25.5">
      <c r="A392" s="1199">
        <v>36</v>
      </c>
      <c r="B392" s="1161" t="s">
        <v>5939</v>
      </c>
      <c r="C392" s="1199" t="s">
        <v>5809</v>
      </c>
      <c r="D392" s="1287">
        <v>59</v>
      </c>
      <c r="E392" s="1287">
        <v>42</v>
      </c>
      <c r="F392" s="1204">
        <v>201.2</v>
      </c>
      <c r="G392" s="1199"/>
      <c r="H392" s="1199"/>
      <c r="I392" s="1199"/>
      <c r="J392" s="1199"/>
      <c r="K392" s="1200" t="s">
        <v>5249</v>
      </c>
      <c r="L392" s="1287"/>
    </row>
    <row r="393" spans="1:12" ht="25.5">
      <c r="A393" s="1316">
        <v>37</v>
      </c>
      <c r="B393" s="1161" t="s">
        <v>5939</v>
      </c>
      <c r="C393" s="1199" t="s">
        <v>5809</v>
      </c>
      <c r="D393" s="1316">
        <v>36</v>
      </c>
      <c r="E393" s="1316">
        <v>35</v>
      </c>
      <c r="F393" s="1205">
        <v>394.3</v>
      </c>
      <c r="G393" s="1316"/>
      <c r="H393" s="1316"/>
      <c r="I393" s="1316"/>
      <c r="J393" s="1316"/>
      <c r="K393" s="1200" t="s">
        <v>5250</v>
      </c>
      <c r="L393" s="1287"/>
    </row>
    <row r="394" spans="1:12" ht="25.5">
      <c r="A394" s="3868">
        <v>38</v>
      </c>
      <c r="B394" s="1161" t="s">
        <v>5939</v>
      </c>
      <c r="C394" s="1199" t="s">
        <v>5809</v>
      </c>
      <c r="D394" s="1316">
        <v>91</v>
      </c>
      <c r="E394" s="1316">
        <v>36</v>
      </c>
      <c r="F394" s="1205">
        <v>161</v>
      </c>
      <c r="G394" s="1316"/>
      <c r="H394" s="1316"/>
      <c r="I394" s="1316"/>
      <c r="J394" s="1316"/>
      <c r="K394" s="3869" t="s">
        <v>5251</v>
      </c>
      <c r="L394" s="1287"/>
    </row>
    <row r="395" spans="1:12" ht="25.5">
      <c r="A395" s="3864"/>
      <c r="B395" s="1161" t="s">
        <v>5939</v>
      </c>
      <c r="C395" s="1199" t="s">
        <v>5809</v>
      </c>
      <c r="D395" s="1316">
        <v>93</v>
      </c>
      <c r="E395" s="1316">
        <v>36</v>
      </c>
      <c r="F395" s="1205">
        <v>423.3</v>
      </c>
      <c r="G395" s="1316"/>
      <c r="H395" s="1316"/>
      <c r="I395" s="1316"/>
      <c r="J395" s="1316"/>
      <c r="K395" s="3870"/>
      <c r="L395" s="1287"/>
    </row>
    <row r="396" spans="1:12" ht="38.25">
      <c r="A396" s="1316">
        <v>39</v>
      </c>
      <c r="B396" s="1161" t="s">
        <v>5939</v>
      </c>
      <c r="C396" s="1199" t="s">
        <v>5809</v>
      </c>
      <c r="D396" s="1316">
        <v>49</v>
      </c>
      <c r="E396" s="1316">
        <v>36</v>
      </c>
      <c r="F396" s="1206">
        <v>1631.7</v>
      </c>
      <c r="G396" s="1316"/>
      <c r="H396" s="1316"/>
      <c r="I396" s="1316"/>
      <c r="J396" s="1316"/>
      <c r="K396" s="1315" t="s">
        <v>5252</v>
      </c>
      <c r="L396" s="1287"/>
    </row>
    <row r="397" spans="1:12" ht="25.5">
      <c r="A397" s="1316">
        <v>40</v>
      </c>
      <c r="B397" s="1161" t="s">
        <v>5939</v>
      </c>
      <c r="C397" s="1199" t="s">
        <v>5809</v>
      </c>
      <c r="D397" s="1316" t="s">
        <v>5253</v>
      </c>
      <c r="E397" s="1316">
        <v>35</v>
      </c>
      <c r="F397" s="1206">
        <v>169.4</v>
      </c>
      <c r="G397" s="1316"/>
      <c r="H397" s="1316"/>
      <c r="I397" s="1316"/>
      <c r="J397" s="1316"/>
      <c r="K397" s="1315" t="s">
        <v>5254</v>
      </c>
      <c r="L397" s="1287"/>
    </row>
    <row r="398" spans="1:12" ht="25.5">
      <c r="A398" s="1316">
        <v>41</v>
      </c>
      <c r="B398" s="1161" t="s">
        <v>5939</v>
      </c>
      <c r="C398" s="1199" t="s">
        <v>5809</v>
      </c>
      <c r="D398" s="1316" t="s">
        <v>5255</v>
      </c>
      <c r="E398" s="1316">
        <v>31</v>
      </c>
      <c r="F398" s="1207">
        <v>179</v>
      </c>
      <c r="G398" s="1316"/>
      <c r="H398" s="1316"/>
      <c r="I398" s="1316"/>
      <c r="J398" s="1316"/>
      <c r="K398" s="1315" t="s">
        <v>5256</v>
      </c>
      <c r="L398" s="1287"/>
    </row>
    <row r="399" spans="1:12" ht="13.15" customHeight="1">
      <c r="A399" s="3868">
        <v>1</v>
      </c>
      <c r="B399" s="1161" t="s">
        <v>5940</v>
      </c>
      <c r="C399" s="1272" t="s">
        <v>5810</v>
      </c>
      <c r="D399" s="1315">
        <v>87</v>
      </c>
      <c r="E399" s="1315">
        <v>22</v>
      </c>
      <c r="F399" s="1315">
        <v>991</v>
      </c>
      <c r="G399" s="1315" t="s">
        <v>3722</v>
      </c>
      <c r="H399" s="1315"/>
      <c r="I399" s="1315"/>
      <c r="J399" s="1315"/>
      <c r="K399" s="3869" t="s">
        <v>5257</v>
      </c>
      <c r="L399" s="1314"/>
    </row>
    <row r="400" spans="1:12">
      <c r="A400" s="3864"/>
      <c r="B400" s="1161" t="s">
        <v>5941</v>
      </c>
      <c r="C400" s="1272" t="s">
        <v>5810</v>
      </c>
      <c r="D400" s="1315">
        <v>96</v>
      </c>
      <c r="E400" s="1315">
        <v>29</v>
      </c>
      <c r="F400" s="1315">
        <v>1216</v>
      </c>
      <c r="G400" s="1315" t="s">
        <v>3722</v>
      </c>
      <c r="H400" s="1315"/>
      <c r="I400" s="1315"/>
      <c r="J400" s="1315"/>
      <c r="K400" s="3870"/>
      <c r="L400" s="1314"/>
    </row>
    <row r="401" spans="1:12" ht="13.15" customHeight="1">
      <c r="A401" s="3868">
        <v>2</v>
      </c>
      <c r="B401" s="1161" t="s">
        <v>5942</v>
      </c>
      <c r="C401" s="1272" t="s">
        <v>5810</v>
      </c>
      <c r="D401" s="1315">
        <v>76</v>
      </c>
      <c r="E401" s="1315">
        <v>22</v>
      </c>
      <c r="F401" s="1315">
        <v>2200</v>
      </c>
      <c r="G401" s="1315" t="s">
        <v>3722</v>
      </c>
      <c r="H401" s="1315"/>
      <c r="I401" s="1315"/>
      <c r="J401" s="1315"/>
      <c r="K401" s="3869" t="s">
        <v>5258</v>
      </c>
      <c r="L401" s="1314"/>
    </row>
    <row r="402" spans="1:12" ht="25.5">
      <c r="A402" s="3856"/>
      <c r="B402" s="1161" t="s">
        <v>5942</v>
      </c>
      <c r="C402" s="1272" t="s">
        <v>5810</v>
      </c>
      <c r="D402" s="1315">
        <v>23</v>
      </c>
      <c r="E402" s="1315">
        <v>28</v>
      </c>
      <c r="F402" s="1315">
        <v>729</v>
      </c>
      <c r="G402" s="1315" t="s">
        <v>3722</v>
      </c>
      <c r="H402" s="1315"/>
      <c r="I402" s="1315"/>
      <c r="J402" s="1315"/>
      <c r="K402" s="3871"/>
      <c r="L402" s="1314"/>
    </row>
    <row r="403" spans="1:12" ht="25.5">
      <c r="A403" s="3856"/>
      <c r="B403" s="1161" t="s">
        <v>5942</v>
      </c>
      <c r="C403" s="1272" t="s">
        <v>5810</v>
      </c>
      <c r="D403" s="1315">
        <v>28</v>
      </c>
      <c r="E403" s="1315">
        <v>28</v>
      </c>
      <c r="F403" s="1315">
        <v>1250</v>
      </c>
      <c r="G403" s="1315" t="s">
        <v>3722</v>
      </c>
      <c r="H403" s="1315"/>
      <c r="I403" s="1315"/>
      <c r="J403" s="1315"/>
      <c r="K403" s="3871"/>
      <c r="L403" s="1314"/>
    </row>
    <row r="404" spans="1:12" ht="25.5">
      <c r="A404" s="3864"/>
      <c r="B404" s="1161" t="s">
        <v>5942</v>
      </c>
      <c r="C404" s="1272" t="s">
        <v>5810</v>
      </c>
      <c r="D404" s="1315">
        <v>24</v>
      </c>
      <c r="E404" s="1315">
        <v>28</v>
      </c>
      <c r="F404" s="1315">
        <v>444</v>
      </c>
      <c r="G404" s="1315" t="s">
        <v>3722</v>
      </c>
      <c r="H404" s="1315"/>
      <c r="I404" s="1315"/>
      <c r="J404" s="1315"/>
      <c r="K404" s="3870"/>
      <c r="L404" s="1314"/>
    </row>
    <row r="405" spans="1:12" ht="38.25">
      <c r="A405" s="1316">
        <v>3</v>
      </c>
      <c r="B405" s="1161" t="s">
        <v>5943</v>
      </c>
      <c r="C405" s="1272" t="s">
        <v>5810</v>
      </c>
      <c r="D405" s="1315">
        <v>68</v>
      </c>
      <c r="E405" s="1315">
        <v>22</v>
      </c>
      <c r="F405" s="1315">
        <v>1938</v>
      </c>
      <c r="G405" s="1315" t="s">
        <v>3722</v>
      </c>
      <c r="H405" s="1315"/>
      <c r="I405" s="1315"/>
      <c r="J405" s="1315"/>
      <c r="K405" s="1315" t="s">
        <v>5259</v>
      </c>
      <c r="L405" s="1314"/>
    </row>
    <row r="406" spans="1:12" ht="13.15" customHeight="1">
      <c r="A406" s="3868">
        <v>4</v>
      </c>
      <c r="B406" s="1161" t="s">
        <v>5944</v>
      </c>
      <c r="C406" s="1272" t="s">
        <v>5810</v>
      </c>
      <c r="D406" s="1315">
        <v>90</v>
      </c>
      <c r="E406" s="1315">
        <v>22</v>
      </c>
      <c r="F406" s="1315">
        <v>2132</v>
      </c>
      <c r="G406" s="1315" t="s">
        <v>3722</v>
      </c>
      <c r="H406" s="1315"/>
      <c r="I406" s="1315"/>
      <c r="J406" s="1315"/>
      <c r="K406" s="3869" t="s">
        <v>5260</v>
      </c>
      <c r="L406" s="1314"/>
    </row>
    <row r="407" spans="1:12" ht="38.25">
      <c r="A407" s="3856"/>
      <c r="B407" s="1161" t="s">
        <v>5944</v>
      </c>
      <c r="C407" s="1272" t="s">
        <v>5810</v>
      </c>
      <c r="D407" s="1315">
        <v>302</v>
      </c>
      <c r="E407" s="1315">
        <v>22</v>
      </c>
      <c r="F407" s="1315">
        <v>948</v>
      </c>
      <c r="G407" s="1315" t="s">
        <v>3722</v>
      </c>
      <c r="H407" s="1315"/>
      <c r="I407" s="1315"/>
      <c r="J407" s="1315"/>
      <c r="K407" s="3871"/>
      <c r="L407" s="1314"/>
    </row>
    <row r="408" spans="1:12" ht="38.25">
      <c r="A408" s="3856"/>
      <c r="B408" s="1161" t="s">
        <v>5944</v>
      </c>
      <c r="C408" s="1272" t="s">
        <v>5810</v>
      </c>
      <c r="D408" s="1315">
        <v>320</v>
      </c>
      <c r="E408" s="1315">
        <v>22</v>
      </c>
      <c r="F408" s="1315">
        <v>747</v>
      </c>
      <c r="G408" s="1315" t="s">
        <v>3722</v>
      </c>
      <c r="H408" s="1315"/>
      <c r="I408" s="1315"/>
      <c r="J408" s="1315"/>
      <c r="K408" s="3871"/>
      <c r="L408" s="1314"/>
    </row>
    <row r="409" spans="1:12" ht="38.25">
      <c r="A409" s="3856"/>
      <c r="B409" s="1161" t="s">
        <v>5944</v>
      </c>
      <c r="C409" s="1272" t="s">
        <v>5810</v>
      </c>
      <c r="D409" s="1315">
        <v>339</v>
      </c>
      <c r="E409" s="1315">
        <v>22</v>
      </c>
      <c r="F409" s="1315">
        <v>1344</v>
      </c>
      <c r="G409" s="1315" t="s">
        <v>3722</v>
      </c>
      <c r="H409" s="1315"/>
      <c r="I409" s="1315"/>
      <c r="J409" s="1315"/>
      <c r="K409" s="3871"/>
      <c r="L409" s="1314"/>
    </row>
    <row r="410" spans="1:12" ht="38.25">
      <c r="A410" s="3856"/>
      <c r="B410" s="1161" t="s">
        <v>5944</v>
      </c>
      <c r="C410" s="1272" t="s">
        <v>5810</v>
      </c>
      <c r="D410" s="1315">
        <v>568</v>
      </c>
      <c r="E410" s="1315">
        <v>22</v>
      </c>
      <c r="F410" s="1315">
        <v>305</v>
      </c>
      <c r="G410" s="1315" t="s">
        <v>3722</v>
      </c>
      <c r="H410" s="1315"/>
      <c r="I410" s="1315"/>
      <c r="J410" s="1315"/>
      <c r="K410" s="3871"/>
      <c r="L410" s="1314"/>
    </row>
    <row r="411" spans="1:12" ht="38.25">
      <c r="A411" s="3856"/>
      <c r="B411" s="1161" t="s">
        <v>5944</v>
      </c>
      <c r="C411" s="1272" t="s">
        <v>5810</v>
      </c>
      <c r="D411" s="1315">
        <v>536</v>
      </c>
      <c r="E411" s="1315">
        <v>22</v>
      </c>
      <c r="F411" s="1315">
        <v>257</v>
      </c>
      <c r="G411" s="1315" t="s">
        <v>3722</v>
      </c>
      <c r="H411" s="1315"/>
      <c r="I411" s="1315"/>
      <c r="J411" s="1315"/>
      <c r="K411" s="3871"/>
      <c r="L411" s="1314"/>
    </row>
    <row r="412" spans="1:12" ht="38.25">
      <c r="A412" s="3856"/>
      <c r="B412" s="1161" t="s">
        <v>5944</v>
      </c>
      <c r="C412" s="1272" t="s">
        <v>5810</v>
      </c>
      <c r="D412" s="1315">
        <v>536</v>
      </c>
      <c r="E412" s="1315">
        <v>22</v>
      </c>
      <c r="F412" s="1315">
        <v>257</v>
      </c>
      <c r="G412" s="1315" t="s">
        <v>3722</v>
      </c>
      <c r="H412" s="1315"/>
      <c r="I412" s="1315"/>
      <c r="J412" s="1315"/>
      <c r="K412" s="3871"/>
      <c r="L412" s="1314"/>
    </row>
    <row r="413" spans="1:12" ht="38.25">
      <c r="A413" s="3856"/>
      <c r="B413" s="1161" t="s">
        <v>5944</v>
      </c>
      <c r="C413" s="1272" t="s">
        <v>5810</v>
      </c>
      <c r="D413" s="1315">
        <v>577</v>
      </c>
      <c r="E413" s="1315">
        <v>22</v>
      </c>
      <c r="F413" s="1315">
        <v>507</v>
      </c>
      <c r="G413" s="1315" t="s">
        <v>3722</v>
      </c>
      <c r="H413" s="1315"/>
      <c r="I413" s="1315"/>
      <c r="J413" s="1315"/>
      <c r="K413" s="3871"/>
      <c r="L413" s="1314"/>
    </row>
    <row r="414" spans="1:12" ht="38.25">
      <c r="A414" s="3864"/>
      <c r="B414" s="1161" t="s">
        <v>5944</v>
      </c>
      <c r="C414" s="1272" t="s">
        <v>5810</v>
      </c>
      <c r="D414" s="1315">
        <v>528</v>
      </c>
      <c r="E414" s="1315">
        <v>22</v>
      </c>
      <c r="F414" s="1315">
        <v>442</v>
      </c>
      <c r="G414" s="1315" t="s">
        <v>3722</v>
      </c>
      <c r="H414" s="1315"/>
      <c r="I414" s="1315"/>
      <c r="J414" s="1315"/>
      <c r="K414" s="3870"/>
      <c r="L414" s="1314"/>
    </row>
    <row r="415" spans="1:12" ht="13.15" customHeight="1">
      <c r="A415" s="3868">
        <v>5</v>
      </c>
      <c r="B415" s="1161" t="s">
        <v>5945</v>
      </c>
      <c r="C415" s="1272" t="s">
        <v>5810</v>
      </c>
      <c r="D415" s="1315">
        <v>310</v>
      </c>
      <c r="E415" s="1315">
        <v>22</v>
      </c>
      <c r="F415" s="1315">
        <v>3112</v>
      </c>
      <c r="G415" s="1315" t="s">
        <v>3722</v>
      </c>
      <c r="H415" s="1315"/>
      <c r="I415" s="1315"/>
      <c r="J415" s="1315"/>
      <c r="K415" s="3869" t="s">
        <v>5261</v>
      </c>
      <c r="L415" s="1314"/>
    </row>
    <row r="416" spans="1:12" ht="25.5">
      <c r="A416" s="3864"/>
      <c r="B416" s="1161" t="s">
        <v>5945</v>
      </c>
      <c r="C416" s="1272" t="s">
        <v>5810</v>
      </c>
      <c r="D416" s="1315">
        <v>259</v>
      </c>
      <c r="E416" s="1315">
        <v>22</v>
      </c>
      <c r="F416" s="1315">
        <v>1312</v>
      </c>
      <c r="G416" s="1315" t="s">
        <v>3722</v>
      </c>
      <c r="H416" s="1315"/>
      <c r="I416" s="1315"/>
      <c r="J416" s="1315"/>
      <c r="K416" s="3870"/>
      <c r="L416" s="1314"/>
    </row>
    <row r="417" spans="1:12" ht="25.5">
      <c r="A417" s="3868">
        <v>6</v>
      </c>
      <c r="B417" s="1161" t="s">
        <v>5946</v>
      </c>
      <c r="C417" s="1272" t="s">
        <v>5810</v>
      </c>
      <c r="D417" s="1315">
        <v>70</v>
      </c>
      <c r="E417" s="1315">
        <v>23</v>
      </c>
      <c r="F417" s="1315">
        <v>826</v>
      </c>
      <c r="G417" s="1315" t="s">
        <v>5262</v>
      </c>
      <c r="H417" s="1315"/>
      <c r="I417" s="1315"/>
      <c r="J417" s="1315"/>
      <c r="K417" s="3869" t="s">
        <v>5263</v>
      </c>
      <c r="L417" s="1314"/>
    </row>
    <row r="418" spans="1:12" ht="25.5">
      <c r="A418" s="3864"/>
      <c r="B418" s="1161" t="s">
        <v>5946</v>
      </c>
      <c r="C418" s="1272" t="s">
        <v>5810</v>
      </c>
      <c r="D418" s="1315">
        <v>89</v>
      </c>
      <c r="E418" s="1315">
        <v>22</v>
      </c>
      <c r="F418" s="1315">
        <v>1311</v>
      </c>
      <c r="G418" s="1315" t="s">
        <v>5262</v>
      </c>
      <c r="H418" s="1315"/>
      <c r="I418" s="1315"/>
      <c r="J418" s="1315"/>
      <c r="K418" s="3870"/>
      <c r="L418" s="1314"/>
    </row>
    <row r="419" spans="1:12" ht="13.15" customHeight="1">
      <c r="A419" s="3868">
        <v>7</v>
      </c>
      <c r="B419" s="1161" t="s">
        <v>5947</v>
      </c>
      <c r="C419" s="1272" t="s">
        <v>5810</v>
      </c>
      <c r="D419" s="1315">
        <v>132</v>
      </c>
      <c r="E419" s="1315">
        <v>22</v>
      </c>
      <c r="F419" s="1315">
        <v>529</v>
      </c>
      <c r="G419" s="1315" t="s">
        <v>3722</v>
      </c>
      <c r="H419" s="1315"/>
      <c r="I419" s="1315"/>
      <c r="J419" s="1315"/>
      <c r="K419" s="3869" t="s">
        <v>5264</v>
      </c>
      <c r="L419" s="1314"/>
    </row>
    <row r="420" spans="1:12" ht="25.5">
      <c r="A420" s="3856"/>
      <c r="B420" s="1161" t="s">
        <v>5947</v>
      </c>
      <c r="C420" s="1272" t="s">
        <v>5810</v>
      </c>
      <c r="D420" s="1315">
        <v>491</v>
      </c>
      <c r="E420" s="1315">
        <v>22</v>
      </c>
      <c r="F420" s="1315">
        <v>1176</v>
      </c>
      <c r="G420" s="1315" t="s">
        <v>3722</v>
      </c>
      <c r="H420" s="1315"/>
      <c r="I420" s="1315"/>
      <c r="J420" s="1315"/>
      <c r="K420" s="3871"/>
      <c r="L420" s="1314"/>
    </row>
    <row r="421" spans="1:12" ht="25.5">
      <c r="A421" s="3856"/>
      <c r="B421" s="1161" t="s">
        <v>5947</v>
      </c>
      <c r="C421" s="1272" t="s">
        <v>5810</v>
      </c>
      <c r="D421" s="1315">
        <v>287</v>
      </c>
      <c r="E421" s="1315">
        <v>22</v>
      </c>
      <c r="F421" s="1315">
        <v>954</v>
      </c>
      <c r="G421" s="1315" t="s">
        <v>3722</v>
      </c>
      <c r="H421" s="1315"/>
      <c r="I421" s="1315"/>
      <c r="J421" s="1315"/>
      <c r="K421" s="3871"/>
      <c r="L421" s="1314"/>
    </row>
    <row r="422" spans="1:12" ht="25.5">
      <c r="A422" s="3864"/>
      <c r="B422" s="1161" t="s">
        <v>5947</v>
      </c>
      <c r="C422" s="1272" t="s">
        <v>5810</v>
      </c>
      <c r="D422" s="1315">
        <v>105</v>
      </c>
      <c r="E422" s="1315">
        <v>23</v>
      </c>
      <c r="F422" s="1315">
        <v>268</v>
      </c>
      <c r="G422" s="1315" t="s">
        <v>5262</v>
      </c>
      <c r="H422" s="1315"/>
      <c r="I422" s="1315"/>
      <c r="J422" s="1315"/>
      <c r="K422" s="3870"/>
      <c r="L422" s="1314"/>
    </row>
    <row r="423" spans="1:12" ht="13.15" customHeight="1">
      <c r="A423" s="3868">
        <v>8</v>
      </c>
      <c r="B423" s="1161" t="s">
        <v>5948</v>
      </c>
      <c r="C423" s="1272" t="s">
        <v>5810</v>
      </c>
      <c r="D423" s="1315">
        <v>343</v>
      </c>
      <c r="E423" s="1315">
        <v>22</v>
      </c>
      <c r="F423" s="1315">
        <v>1031</v>
      </c>
      <c r="G423" s="1315" t="s">
        <v>3722</v>
      </c>
      <c r="H423" s="1315"/>
      <c r="I423" s="1315"/>
      <c r="J423" s="1315"/>
      <c r="K423" s="3869" t="s">
        <v>5265</v>
      </c>
      <c r="L423" s="1314"/>
    </row>
    <row r="424" spans="1:12" ht="25.5">
      <c r="A424" s="3856"/>
      <c r="B424" s="1161" t="s">
        <v>5948</v>
      </c>
      <c r="C424" s="1272" t="s">
        <v>5810</v>
      </c>
      <c r="D424" s="1315">
        <v>142</v>
      </c>
      <c r="E424" s="1315">
        <v>23</v>
      </c>
      <c r="F424" s="1315">
        <v>809</v>
      </c>
      <c r="G424" s="1315" t="s">
        <v>3722</v>
      </c>
      <c r="H424" s="1315"/>
      <c r="I424" s="1315"/>
      <c r="J424" s="1315"/>
      <c r="K424" s="3871"/>
      <c r="L424" s="1314"/>
    </row>
    <row r="425" spans="1:12" ht="25.5">
      <c r="A425" s="3864"/>
      <c r="B425" s="1161" t="s">
        <v>5948</v>
      </c>
      <c r="C425" s="1272" t="s">
        <v>5810</v>
      </c>
      <c r="D425" s="1315">
        <v>144</v>
      </c>
      <c r="E425" s="1315">
        <v>23</v>
      </c>
      <c r="F425" s="1315">
        <v>1569</v>
      </c>
      <c r="G425" s="1315" t="s">
        <v>3722</v>
      </c>
      <c r="H425" s="1315"/>
      <c r="I425" s="1315"/>
      <c r="J425" s="1315"/>
      <c r="K425" s="3870"/>
      <c r="L425" s="1314"/>
    </row>
    <row r="426" spans="1:12" ht="13.15" customHeight="1">
      <c r="A426" s="3868">
        <v>9</v>
      </c>
      <c r="B426" s="1161" t="s">
        <v>5949</v>
      </c>
      <c r="C426" s="1272" t="s">
        <v>5810</v>
      </c>
      <c r="D426" s="1315">
        <v>158</v>
      </c>
      <c r="E426" s="1315">
        <v>22</v>
      </c>
      <c r="F426" s="1315">
        <v>744</v>
      </c>
      <c r="G426" s="1315" t="s">
        <v>3722</v>
      </c>
      <c r="H426" s="1315"/>
      <c r="I426" s="1315"/>
      <c r="J426" s="1315"/>
      <c r="K426" s="3869" t="s">
        <v>5266</v>
      </c>
      <c r="L426" s="1314"/>
    </row>
    <row r="427" spans="1:12" ht="38.25">
      <c r="A427" s="3864"/>
      <c r="B427" s="1161" t="s">
        <v>5949</v>
      </c>
      <c r="C427" s="1272" t="s">
        <v>5810</v>
      </c>
      <c r="D427" s="1315" t="s">
        <v>5267</v>
      </c>
      <c r="E427" s="1315">
        <v>22</v>
      </c>
      <c r="F427" s="1315">
        <v>1322</v>
      </c>
      <c r="G427" s="1315" t="s">
        <v>3722</v>
      </c>
      <c r="H427" s="1315"/>
      <c r="I427" s="1315"/>
      <c r="J427" s="1315"/>
      <c r="K427" s="3870"/>
      <c r="L427" s="1314" t="s">
        <v>5268</v>
      </c>
    </row>
    <row r="428" spans="1:12" ht="38.25">
      <c r="A428" s="1315">
        <v>10</v>
      </c>
      <c r="B428" s="1161" t="s">
        <v>5950</v>
      </c>
      <c r="C428" s="1272" t="s">
        <v>5810</v>
      </c>
      <c r="D428" s="1315" t="s">
        <v>5267</v>
      </c>
      <c r="E428" s="1315">
        <v>22</v>
      </c>
      <c r="F428" s="1315">
        <v>2800</v>
      </c>
      <c r="G428" s="1315" t="s">
        <v>3722</v>
      </c>
      <c r="H428" s="1315"/>
      <c r="I428" s="1315"/>
      <c r="J428" s="1315"/>
      <c r="K428" s="1315" t="s">
        <v>5269</v>
      </c>
      <c r="L428" s="1314" t="s">
        <v>5268</v>
      </c>
    </row>
    <row r="429" spans="1:12" ht="13.15" customHeight="1">
      <c r="A429" s="3868">
        <v>11</v>
      </c>
      <c r="B429" s="1161" t="s">
        <v>5951</v>
      </c>
      <c r="C429" s="1272" t="s">
        <v>5810</v>
      </c>
      <c r="D429" s="1315">
        <v>212</v>
      </c>
      <c r="E429" s="1315">
        <v>22</v>
      </c>
      <c r="F429" s="1315">
        <v>1995</v>
      </c>
      <c r="G429" s="1315" t="s">
        <v>3722</v>
      </c>
      <c r="H429" s="1315"/>
      <c r="I429" s="1315"/>
      <c r="J429" s="1315"/>
      <c r="K429" s="3869" t="s">
        <v>5270</v>
      </c>
      <c r="L429" s="1314"/>
    </row>
    <row r="430" spans="1:12" ht="25.5">
      <c r="A430" s="3864"/>
      <c r="B430" s="1161" t="s">
        <v>5951</v>
      </c>
      <c r="C430" s="1272" t="s">
        <v>5810</v>
      </c>
      <c r="D430" s="1315">
        <v>535</v>
      </c>
      <c r="E430" s="1315">
        <v>22</v>
      </c>
      <c r="F430" s="1315">
        <v>1105</v>
      </c>
      <c r="G430" s="1315" t="s">
        <v>3722</v>
      </c>
      <c r="H430" s="1315"/>
      <c r="I430" s="1315"/>
      <c r="J430" s="1315"/>
      <c r="K430" s="3870"/>
      <c r="L430" s="1314"/>
    </row>
    <row r="431" spans="1:12" ht="38.25">
      <c r="A431" s="1315">
        <v>12</v>
      </c>
      <c r="B431" s="1161" t="s">
        <v>5952</v>
      </c>
      <c r="C431" s="1272" t="s">
        <v>5810</v>
      </c>
      <c r="D431" s="1315">
        <v>214</v>
      </c>
      <c r="E431" s="1315">
        <v>22</v>
      </c>
      <c r="F431" s="1315">
        <v>2257</v>
      </c>
      <c r="G431" s="1315" t="s">
        <v>3722</v>
      </c>
      <c r="H431" s="1315"/>
      <c r="I431" s="1315"/>
      <c r="J431" s="1315"/>
      <c r="K431" s="1315" t="s">
        <v>5271</v>
      </c>
      <c r="L431" s="1314"/>
    </row>
    <row r="432" spans="1:12" ht="13.15" customHeight="1">
      <c r="A432" s="3868">
        <v>13</v>
      </c>
      <c r="B432" s="1161" t="s">
        <v>5953</v>
      </c>
      <c r="C432" s="1272" t="s">
        <v>5810</v>
      </c>
      <c r="D432" s="1315">
        <v>233</v>
      </c>
      <c r="E432" s="1315">
        <v>23</v>
      </c>
      <c r="F432" s="1315">
        <v>2680.9</v>
      </c>
      <c r="G432" s="1315" t="s">
        <v>3722</v>
      </c>
      <c r="H432" s="1315"/>
      <c r="I432" s="1315"/>
      <c r="J432" s="1315"/>
      <c r="K432" s="3869" t="s">
        <v>5272</v>
      </c>
      <c r="L432" s="1314"/>
    </row>
    <row r="433" spans="1:12" ht="38.25">
      <c r="A433" s="3864"/>
      <c r="B433" s="1161" t="s">
        <v>5953</v>
      </c>
      <c r="C433" s="1272" t="s">
        <v>5810</v>
      </c>
      <c r="D433" s="1315">
        <v>232</v>
      </c>
      <c r="E433" s="1315">
        <v>23</v>
      </c>
      <c r="F433" s="1315">
        <v>719.5</v>
      </c>
      <c r="G433" s="1315" t="s">
        <v>3722</v>
      </c>
      <c r="H433" s="1315"/>
      <c r="I433" s="1315"/>
      <c r="J433" s="1315"/>
      <c r="K433" s="3870"/>
      <c r="L433" s="1314"/>
    </row>
    <row r="434" spans="1:12" ht="38.25">
      <c r="A434" s="1315">
        <v>14</v>
      </c>
      <c r="B434" s="1161" t="s">
        <v>5954</v>
      </c>
      <c r="C434" s="1272" t="s">
        <v>5810</v>
      </c>
      <c r="D434" s="1315">
        <v>247</v>
      </c>
      <c r="E434" s="1315">
        <v>22</v>
      </c>
      <c r="F434" s="1315">
        <v>2255</v>
      </c>
      <c r="G434" s="1315" t="s">
        <v>3722</v>
      </c>
      <c r="H434" s="1315"/>
      <c r="I434" s="1315"/>
      <c r="J434" s="1315"/>
      <c r="K434" s="1315" t="s">
        <v>5273</v>
      </c>
      <c r="L434" s="1314"/>
    </row>
    <row r="435" spans="1:12" ht="13.15" customHeight="1">
      <c r="A435" s="3868">
        <v>15</v>
      </c>
      <c r="B435" s="1161" t="s">
        <v>5955</v>
      </c>
      <c r="C435" s="1272" t="s">
        <v>5810</v>
      </c>
      <c r="D435" s="1315">
        <v>240</v>
      </c>
      <c r="E435" s="1315">
        <v>22</v>
      </c>
      <c r="F435" s="1315">
        <v>1528</v>
      </c>
      <c r="G435" s="1315" t="s">
        <v>3722</v>
      </c>
      <c r="H435" s="1315"/>
      <c r="I435" s="1315"/>
      <c r="J435" s="1315"/>
      <c r="K435" s="3869" t="s">
        <v>5274</v>
      </c>
      <c r="L435" s="1314"/>
    </row>
    <row r="436" spans="1:12" ht="38.25">
      <c r="A436" s="3864"/>
      <c r="B436" s="1161" t="s">
        <v>5955</v>
      </c>
      <c r="C436" s="1272" t="s">
        <v>5810</v>
      </c>
      <c r="D436" s="1315">
        <v>337</v>
      </c>
      <c r="E436" s="1315">
        <v>22</v>
      </c>
      <c r="F436" s="1315">
        <v>1375</v>
      </c>
      <c r="G436" s="1315" t="s">
        <v>3722</v>
      </c>
      <c r="H436" s="1315"/>
      <c r="I436" s="1315"/>
      <c r="J436" s="1315"/>
      <c r="K436" s="3870"/>
      <c r="L436" s="1314"/>
    </row>
    <row r="437" spans="1:12" ht="13.15" customHeight="1">
      <c r="A437" s="3868">
        <v>16</v>
      </c>
      <c r="B437" s="1161" t="s">
        <v>5956</v>
      </c>
      <c r="C437" s="1272" t="s">
        <v>5810</v>
      </c>
      <c r="D437" s="1315">
        <v>278</v>
      </c>
      <c r="E437" s="1315">
        <v>22</v>
      </c>
      <c r="F437" s="1315">
        <v>1568</v>
      </c>
      <c r="G437" s="1315" t="s">
        <v>3722</v>
      </c>
      <c r="H437" s="1315"/>
      <c r="I437" s="1315"/>
      <c r="J437" s="1315"/>
      <c r="K437" s="3869" t="s">
        <v>5275</v>
      </c>
      <c r="L437" s="1314"/>
    </row>
    <row r="438" spans="1:12" ht="25.5">
      <c r="A438" s="3856"/>
      <c r="B438" s="1161" t="s">
        <v>5956</v>
      </c>
      <c r="C438" s="1272" t="s">
        <v>5810</v>
      </c>
      <c r="D438" s="1315">
        <v>297</v>
      </c>
      <c r="E438" s="1315">
        <v>22</v>
      </c>
      <c r="F438" s="1315">
        <v>960</v>
      </c>
      <c r="G438" s="1315" t="s">
        <v>3722</v>
      </c>
      <c r="H438" s="1315"/>
      <c r="I438" s="1315"/>
      <c r="J438" s="1315"/>
      <c r="K438" s="3871"/>
      <c r="L438" s="1314"/>
    </row>
    <row r="439" spans="1:12" ht="25.5">
      <c r="A439" s="3864"/>
      <c r="B439" s="1161" t="s">
        <v>5956</v>
      </c>
      <c r="C439" s="1272" t="s">
        <v>5810</v>
      </c>
      <c r="D439" s="1315">
        <v>315</v>
      </c>
      <c r="E439" s="1315">
        <v>22</v>
      </c>
      <c r="F439" s="1315">
        <v>647</v>
      </c>
      <c r="G439" s="1315" t="s">
        <v>3722</v>
      </c>
      <c r="H439" s="1315"/>
      <c r="I439" s="1315"/>
      <c r="J439" s="1315"/>
      <c r="K439" s="3870"/>
      <c r="L439" s="1314"/>
    </row>
    <row r="440" spans="1:12" ht="13.15" customHeight="1">
      <c r="A440" s="3868">
        <v>17</v>
      </c>
      <c r="B440" s="1161" t="s">
        <v>5957</v>
      </c>
      <c r="C440" s="1272" t="s">
        <v>5810</v>
      </c>
      <c r="D440" s="1315">
        <v>290</v>
      </c>
      <c r="E440" s="1315">
        <v>22</v>
      </c>
      <c r="F440" s="1315">
        <v>1258</v>
      </c>
      <c r="G440" s="1315" t="s">
        <v>3722</v>
      </c>
      <c r="H440" s="1315"/>
      <c r="I440" s="1315"/>
      <c r="J440" s="1315"/>
      <c r="K440" s="3869" t="s">
        <v>5276</v>
      </c>
      <c r="L440" s="1314"/>
    </row>
    <row r="441" spans="1:12" ht="38.25">
      <c r="A441" s="3864"/>
      <c r="B441" s="1161" t="s">
        <v>5957</v>
      </c>
      <c r="C441" s="1272" t="s">
        <v>5810</v>
      </c>
      <c r="D441" s="1315">
        <v>279</v>
      </c>
      <c r="E441" s="1315">
        <v>22</v>
      </c>
      <c r="F441" s="1315">
        <v>1935</v>
      </c>
      <c r="G441" s="1315" t="s">
        <v>3722</v>
      </c>
      <c r="H441" s="1315"/>
      <c r="I441" s="1315"/>
      <c r="J441" s="1315"/>
      <c r="K441" s="3870"/>
      <c r="L441" s="1314"/>
    </row>
    <row r="442" spans="1:12" ht="38.25">
      <c r="A442" s="1316">
        <v>18</v>
      </c>
      <c r="B442" s="1161" t="s">
        <v>5958</v>
      </c>
      <c r="C442" s="1272" t="s">
        <v>5810</v>
      </c>
      <c r="D442" s="1315">
        <v>311</v>
      </c>
      <c r="E442" s="1315">
        <v>22</v>
      </c>
      <c r="F442" s="1315">
        <v>1248</v>
      </c>
      <c r="G442" s="1315" t="s">
        <v>3722</v>
      </c>
      <c r="H442" s="1315"/>
      <c r="I442" s="1315"/>
      <c r="J442" s="1315"/>
      <c r="K442" s="1315" t="s">
        <v>5277</v>
      </c>
      <c r="L442" s="1314"/>
    </row>
    <row r="443" spans="1:12" ht="38.25">
      <c r="A443" s="1316">
        <v>19</v>
      </c>
      <c r="B443" s="1161" t="s">
        <v>5959</v>
      </c>
      <c r="C443" s="1272" t="s">
        <v>5810</v>
      </c>
      <c r="D443" s="1315">
        <v>338</v>
      </c>
      <c r="E443" s="1315">
        <v>22</v>
      </c>
      <c r="F443" s="1315">
        <v>1376</v>
      </c>
      <c r="G443" s="1315" t="s">
        <v>3722</v>
      </c>
      <c r="H443" s="1315"/>
      <c r="I443" s="1315"/>
      <c r="J443" s="1315"/>
      <c r="K443" s="1315" t="s">
        <v>5278</v>
      </c>
      <c r="L443" s="1314"/>
    </row>
    <row r="444" spans="1:12" ht="38.25">
      <c r="A444" s="1316">
        <v>20</v>
      </c>
      <c r="B444" s="1161" t="s">
        <v>5960</v>
      </c>
      <c r="C444" s="1272" t="s">
        <v>5810</v>
      </c>
      <c r="D444" s="1315">
        <v>339</v>
      </c>
      <c r="E444" s="1315">
        <v>23</v>
      </c>
      <c r="F444" s="1315">
        <v>878</v>
      </c>
      <c r="G444" s="1315" t="s">
        <v>3722</v>
      </c>
      <c r="H444" s="1315"/>
      <c r="I444" s="1315"/>
      <c r="J444" s="1315"/>
      <c r="K444" s="1315" t="s">
        <v>5279</v>
      </c>
      <c r="L444" s="1314"/>
    </row>
    <row r="445" spans="1:12" ht="38.25">
      <c r="A445" s="1316">
        <v>21</v>
      </c>
      <c r="B445" s="1161" t="s">
        <v>5960</v>
      </c>
      <c r="C445" s="1272" t="s">
        <v>5810</v>
      </c>
      <c r="D445" s="1315">
        <v>511</v>
      </c>
      <c r="E445" s="1315">
        <v>22</v>
      </c>
      <c r="F445" s="1315">
        <v>1350</v>
      </c>
      <c r="G445" s="1315" t="s">
        <v>3722</v>
      </c>
      <c r="H445" s="1315"/>
      <c r="I445" s="1315"/>
      <c r="J445" s="1315"/>
      <c r="K445" s="1315" t="s">
        <v>5280</v>
      </c>
      <c r="L445" s="1314"/>
    </row>
    <row r="446" spans="1:12" ht="38.25">
      <c r="A446" s="1316">
        <v>22</v>
      </c>
      <c r="B446" s="1161" t="s">
        <v>5961</v>
      </c>
      <c r="C446" s="1272" t="s">
        <v>5810</v>
      </c>
      <c r="D446" s="1315">
        <v>512</v>
      </c>
      <c r="E446" s="1315">
        <v>22</v>
      </c>
      <c r="F446" s="1315">
        <v>2306</v>
      </c>
      <c r="G446" s="1315" t="s">
        <v>3722</v>
      </c>
      <c r="H446" s="1315"/>
      <c r="I446" s="1315"/>
      <c r="J446" s="1315"/>
      <c r="K446" s="1315" t="s">
        <v>5281</v>
      </c>
      <c r="L446" s="1314"/>
    </row>
    <row r="447" spans="1:12" ht="38.25">
      <c r="A447" s="1316">
        <v>23</v>
      </c>
      <c r="B447" s="1161" t="s">
        <v>5962</v>
      </c>
      <c r="C447" s="1272" t="s">
        <v>5810</v>
      </c>
      <c r="D447" s="1315">
        <v>492</v>
      </c>
      <c r="E447" s="1315">
        <v>22</v>
      </c>
      <c r="F447" s="1315">
        <v>2381</v>
      </c>
      <c r="G447" s="1315" t="s">
        <v>3722</v>
      </c>
      <c r="H447" s="1315"/>
      <c r="I447" s="1315"/>
      <c r="J447" s="1315"/>
      <c r="K447" s="1315" t="s">
        <v>5282</v>
      </c>
      <c r="L447" s="1314"/>
    </row>
    <row r="448" spans="1:12" ht="13.15" customHeight="1">
      <c r="A448" s="3868">
        <v>24</v>
      </c>
      <c r="B448" s="1161" t="s">
        <v>5963</v>
      </c>
      <c r="C448" s="1272" t="s">
        <v>5810</v>
      </c>
      <c r="D448" s="1315">
        <v>524</v>
      </c>
      <c r="E448" s="1315">
        <v>22</v>
      </c>
      <c r="F448" s="1315">
        <v>2018</v>
      </c>
      <c r="G448" s="1315" t="s">
        <v>3722</v>
      </c>
      <c r="H448" s="1315"/>
      <c r="I448" s="1315"/>
      <c r="J448" s="1315"/>
      <c r="K448" s="3869" t="s">
        <v>5283</v>
      </c>
      <c r="L448" s="1314"/>
    </row>
    <row r="449" spans="1:12" ht="25.5">
      <c r="A449" s="3856"/>
      <c r="B449" s="1161" t="s">
        <v>5963</v>
      </c>
      <c r="C449" s="1272" t="s">
        <v>5810</v>
      </c>
      <c r="D449" s="1315">
        <v>546</v>
      </c>
      <c r="E449" s="1315">
        <v>22</v>
      </c>
      <c r="F449" s="1315">
        <v>793</v>
      </c>
      <c r="G449" s="1315" t="s">
        <v>3722</v>
      </c>
      <c r="H449" s="1315"/>
      <c r="I449" s="1315"/>
      <c r="J449" s="1315"/>
      <c r="K449" s="3871"/>
      <c r="L449" s="1314"/>
    </row>
    <row r="450" spans="1:12" ht="25.5">
      <c r="A450" s="3864"/>
      <c r="B450" s="1161" t="s">
        <v>5963</v>
      </c>
      <c r="C450" s="1272" t="s">
        <v>5810</v>
      </c>
      <c r="D450" s="1315">
        <v>540</v>
      </c>
      <c r="E450" s="1315">
        <v>22</v>
      </c>
      <c r="F450" s="1315">
        <v>1937</v>
      </c>
      <c r="G450" s="1315" t="s">
        <v>3722</v>
      </c>
      <c r="H450" s="1315"/>
      <c r="I450" s="1315"/>
      <c r="J450" s="1315"/>
      <c r="K450" s="3870"/>
      <c r="L450" s="1314"/>
    </row>
    <row r="451" spans="1:12" ht="13.15" customHeight="1">
      <c r="A451" s="3868">
        <v>25</v>
      </c>
      <c r="B451" s="1161" t="s">
        <v>5964</v>
      </c>
      <c r="C451" s="1272" t="s">
        <v>5810</v>
      </c>
      <c r="D451" s="1315">
        <v>140</v>
      </c>
      <c r="E451" s="1315">
        <v>23</v>
      </c>
      <c r="F451" s="1315">
        <v>1078.5999999999999</v>
      </c>
      <c r="G451" s="1315" t="s">
        <v>3722</v>
      </c>
      <c r="H451" s="1315"/>
      <c r="I451" s="1315"/>
      <c r="J451" s="1315"/>
      <c r="K451" s="3869" t="s">
        <v>5284</v>
      </c>
      <c r="L451" s="1314"/>
    </row>
    <row r="452" spans="1:12" ht="38.25">
      <c r="A452" s="3864"/>
      <c r="B452" s="1161" t="s">
        <v>5964</v>
      </c>
      <c r="C452" s="1272" t="s">
        <v>5810</v>
      </c>
      <c r="D452" s="1315">
        <v>503</v>
      </c>
      <c r="E452" s="1315">
        <v>23</v>
      </c>
      <c r="F452" s="1315">
        <v>124.5</v>
      </c>
      <c r="G452" s="1315" t="s">
        <v>3722</v>
      </c>
      <c r="H452" s="1315"/>
      <c r="I452" s="1315"/>
      <c r="J452" s="1315"/>
      <c r="K452" s="3870"/>
      <c r="L452" s="1314"/>
    </row>
    <row r="453" spans="1:12" ht="51">
      <c r="A453" s="1316">
        <v>26</v>
      </c>
      <c r="B453" s="1161" t="s">
        <v>5965</v>
      </c>
      <c r="C453" s="1272" t="s">
        <v>5810</v>
      </c>
      <c r="D453" s="1315">
        <v>175</v>
      </c>
      <c r="E453" s="1315">
        <v>23</v>
      </c>
      <c r="F453" s="1315">
        <v>3305.1</v>
      </c>
      <c r="G453" s="1315" t="s">
        <v>3722</v>
      </c>
      <c r="H453" s="1315"/>
      <c r="I453" s="1315"/>
      <c r="J453" s="1315"/>
      <c r="K453" s="1315" t="s">
        <v>5285</v>
      </c>
      <c r="L453" s="1314"/>
    </row>
    <row r="454" spans="1:12" ht="38.25">
      <c r="A454" s="1316">
        <v>27</v>
      </c>
      <c r="B454" s="1161" t="s">
        <v>5966</v>
      </c>
      <c r="C454" s="1272" t="s">
        <v>5810</v>
      </c>
      <c r="D454" s="1315">
        <v>176</v>
      </c>
      <c r="E454" s="1315">
        <v>23</v>
      </c>
      <c r="F454" s="1315">
        <v>3174.6</v>
      </c>
      <c r="G454" s="1315" t="s">
        <v>3722</v>
      </c>
      <c r="H454" s="1315"/>
      <c r="I454" s="1315"/>
      <c r="J454" s="1315"/>
      <c r="K454" s="1315" t="s">
        <v>5286</v>
      </c>
      <c r="L454" s="1314" t="s">
        <v>5287</v>
      </c>
    </row>
    <row r="455" spans="1:12" ht="13.15" customHeight="1">
      <c r="A455" s="3868">
        <v>28</v>
      </c>
      <c r="B455" s="1161" t="s">
        <v>5967</v>
      </c>
      <c r="C455" s="1272" t="s">
        <v>5810</v>
      </c>
      <c r="D455" s="1315">
        <v>108</v>
      </c>
      <c r="E455" s="1315">
        <v>28</v>
      </c>
      <c r="F455" s="1315">
        <v>1442</v>
      </c>
      <c r="G455" s="1315" t="s">
        <v>3722</v>
      </c>
      <c r="H455" s="1315"/>
      <c r="I455" s="1315"/>
      <c r="J455" s="1315"/>
      <c r="K455" s="3869" t="s">
        <v>5288</v>
      </c>
      <c r="L455" s="1314"/>
    </row>
    <row r="456" spans="1:12" ht="25.5">
      <c r="A456" s="3864"/>
      <c r="B456" s="1161" t="s">
        <v>5967</v>
      </c>
      <c r="C456" s="1272" t="s">
        <v>5810</v>
      </c>
      <c r="D456" s="1315">
        <v>109</v>
      </c>
      <c r="E456" s="1315">
        <v>28</v>
      </c>
      <c r="F456" s="1315">
        <v>1690</v>
      </c>
      <c r="G456" s="1315" t="s">
        <v>3722</v>
      </c>
      <c r="H456" s="1315"/>
      <c r="I456" s="1315"/>
      <c r="J456" s="1315"/>
      <c r="K456" s="3870"/>
      <c r="L456" s="1314"/>
    </row>
    <row r="457" spans="1:12" ht="38.25">
      <c r="A457" s="1316">
        <v>29</v>
      </c>
      <c r="B457" s="1161" t="s">
        <v>5968</v>
      </c>
      <c r="C457" s="1272" t="s">
        <v>5810</v>
      </c>
      <c r="D457" s="1315">
        <v>94</v>
      </c>
      <c r="E457" s="1315">
        <v>29</v>
      </c>
      <c r="F457" s="1315">
        <v>1588</v>
      </c>
      <c r="G457" s="1315" t="s">
        <v>3722</v>
      </c>
      <c r="H457" s="1315"/>
      <c r="I457" s="1315"/>
      <c r="J457" s="1315"/>
      <c r="K457" s="3869" t="s">
        <v>5289</v>
      </c>
      <c r="L457" s="1314"/>
    </row>
    <row r="458" spans="1:12" ht="38.25">
      <c r="A458" s="1316">
        <v>30</v>
      </c>
      <c r="B458" s="1161" t="s">
        <v>5969</v>
      </c>
      <c r="C458" s="1272" t="s">
        <v>5810</v>
      </c>
      <c r="D458" s="1315">
        <v>18</v>
      </c>
      <c r="E458" s="1315">
        <v>28</v>
      </c>
      <c r="F458" s="1315">
        <v>1790</v>
      </c>
      <c r="G458" s="1315" t="s">
        <v>3722</v>
      </c>
      <c r="H458" s="1315"/>
      <c r="I458" s="1315"/>
      <c r="J458" s="1315"/>
      <c r="K458" s="3870"/>
      <c r="L458" s="1314"/>
    </row>
    <row r="459" spans="1:12" ht="13.15" customHeight="1">
      <c r="A459" s="3868">
        <v>31</v>
      </c>
      <c r="B459" s="1161" t="s">
        <v>5970</v>
      </c>
      <c r="C459" s="1272" t="s">
        <v>5810</v>
      </c>
      <c r="D459" s="1315">
        <v>245</v>
      </c>
      <c r="E459" s="1315">
        <v>23</v>
      </c>
      <c r="F459" s="1315">
        <v>1757</v>
      </c>
      <c r="G459" s="1315" t="s">
        <v>3722</v>
      </c>
      <c r="H459" s="1315"/>
      <c r="I459" s="1315"/>
      <c r="J459" s="1315"/>
      <c r="K459" s="3869" t="s">
        <v>5290</v>
      </c>
      <c r="L459" s="1314"/>
    </row>
    <row r="460" spans="1:12" ht="38.25">
      <c r="A460" s="3856"/>
      <c r="B460" s="1161" t="s">
        <v>5970</v>
      </c>
      <c r="C460" s="1272" t="s">
        <v>5810</v>
      </c>
      <c r="D460" s="1315">
        <v>92</v>
      </c>
      <c r="E460" s="1315">
        <v>29</v>
      </c>
      <c r="F460" s="1315">
        <v>295</v>
      </c>
      <c r="G460" s="1315" t="s">
        <v>3722</v>
      </c>
      <c r="H460" s="1315"/>
      <c r="I460" s="1315"/>
      <c r="J460" s="1315"/>
      <c r="K460" s="3871"/>
      <c r="L460" s="1314"/>
    </row>
    <row r="461" spans="1:12" ht="38.25">
      <c r="A461" s="3856"/>
      <c r="B461" s="1161" t="s">
        <v>5970</v>
      </c>
      <c r="C461" s="1272" t="s">
        <v>5810</v>
      </c>
      <c r="D461" s="1315">
        <v>93</v>
      </c>
      <c r="E461" s="1315">
        <v>29</v>
      </c>
      <c r="F461" s="1315">
        <v>195</v>
      </c>
      <c r="G461" s="1315" t="s">
        <v>3722</v>
      </c>
      <c r="H461" s="1315"/>
      <c r="I461" s="1315"/>
      <c r="J461" s="1315"/>
      <c r="K461" s="3871"/>
      <c r="L461" s="1314"/>
    </row>
    <row r="462" spans="1:12" ht="38.25">
      <c r="A462" s="3864"/>
      <c r="B462" s="1161" t="s">
        <v>5970</v>
      </c>
      <c r="C462" s="1272" t="s">
        <v>5810</v>
      </c>
      <c r="D462" s="1315">
        <v>95</v>
      </c>
      <c r="E462" s="1315">
        <v>29</v>
      </c>
      <c r="F462" s="1315">
        <v>1315</v>
      </c>
      <c r="G462" s="1315" t="s">
        <v>3722</v>
      </c>
      <c r="H462" s="1315"/>
      <c r="I462" s="1315"/>
      <c r="J462" s="1315"/>
      <c r="K462" s="3870"/>
      <c r="L462" s="1314"/>
    </row>
    <row r="463" spans="1:12" ht="25.5">
      <c r="A463" s="1316">
        <v>32</v>
      </c>
      <c r="B463" s="1161" t="s">
        <v>5971</v>
      </c>
      <c r="C463" s="1272" t="s">
        <v>5810</v>
      </c>
      <c r="D463" s="1315">
        <v>298</v>
      </c>
      <c r="E463" s="1315">
        <v>23</v>
      </c>
      <c r="F463" s="1315">
        <v>3333</v>
      </c>
      <c r="G463" s="1315" t="s">
        <v>3722</v>
      </c>
      <c r="H463" s="1315"/>
      <c r="I463" s="1315"/>
      <c r="J463" s="1315"/>
      <c r="K463" s="1315" t="s">
        <v>5291</v>
      </c>
      <c r="L463" s="1314"/>
    </row>
    <row r="464" spans="1:12" ht="38.25">
      <c r="A464" s="1316">
        <v>33</v>
      </c>
      <c r="B464" s="1161" t="s">
        <v>5972</v>
      </c>
      <c r="C464" s="1272" t="s">
        <v>5810</v>
      </c>
      <c r="D464" s="1315">
        <v>233</v>
      </c>
      <c r="E464" s="1315">
        <v>22</v>
      </c>
      <c r="F464" s="1315">
        <v>2720</v>
      </c>
      <c r="G464" s="1315" t="s">
        <v>3722</v>
      </c>
      <c r="H464" s="1315"/>
      <c r="I464" s="1315"/>
      <c r="J464" s="1315"/>
      <c r="K464" s="1315" t="s">
        <v>5292</v>
      </c>
      <c r="L464" s="1314"/>
    </row>
    <row r="465" spans="1:12" ht="13.15" customHeight="1">
      <c r="A465" s="3868">
        <v>34</v>
      </c>
      <c r="B465" s="1161" t="s">
        <v>5973</v>
      </c>
      <c r="C465" s="1272" t="s">
        <v>5810</v>
      </c>
      <c r="D465" s="1315">
        <v>242</v>
      </c>
      <c r="E465" s="1315">
        <v>23</v>
      </c>
      <c r="F465" s="1315">
        <v>1488</v>
      </c>
      <c r="G465" s="1315" t="s">
        <v>3722</v>
      </c>
      <c r="H465" s="1315"/>
      <c r="I465" s="1315"/>
      <c r="J465" s="1315"/>
      <c r="K465" s="3869" t="s">
        <v>5293</v>
      </c>
      <c r="L465" s="1314"/>
    </row>
    <row r="466" spans="1:12" ht="38.25">
      <c r="A466" s="3864"/>
      <c r="B466" s="1161" t="s">
        <v>5973</v>
      </c>
      <c r="C466" s="1272" t="s">
        <v>5810</v>
      </c>
      <c r="D466" s="1315">
        <v>243</v>
      </c>
      <c r="E466" s="1315">
        <v>23</v>
      </c>
      <c r="F466" s="1315">
        <v>1260.5999999999999</v>
      </c>
      <c r="G466" s="1315" t="s">
        <v>3722</v>
      </c>
      <c r="H466" s="1315"/>
      <c r="I466" s="1315"/>
      <c r="J466" s="1315"/>
      <c r="K466" s="3870"/>
      <c r="L466" s="1314"/>
    </row>
    <row r="467" spans="1:12" ht="25.5">
      <c r="A467" s="1316">
        <v>35</v>
      </c>
      <c r="B467" s="1161" t="s">
        <v>5974</v>
      </c>
      <c r="C467" s="1272" t="s">
        <v>5810</v>
      </c>
      <c r="D467" s="1315">
        <v>225</v>
      </c>
      <c r="E467" s="1315">
        <v>23</v>
      </c>
      <c r="F467" s="1315">
        <v>564.5</v>
      </c>
      <c r="G467" s="1315" t="s">
        <v>3722</v>
      </c>
      <c r="H467" s="1315"/>
      <c r="I467" s="1315"/>
      <c r="J467" s="1315"/>
      <c r="K467" s="1315" t="s">
        <v>5294</v>
      </c>
      <c r="L467" s="1314"/>
    </row>
    <row r="468" spans="1:12" ht="25.5">
      <c r="A468" s="1316">
        <v>36</v>
      </c>
      <c r="B468" s="1161" t="s">
        <v>5975</v>
      </c>
      <c r="C468" s="1272" t="s">
        <v>5810</v>
      </c>
      <c r="D468" s="1315">
        <v>226</v>
      </c>
      <c r="E468" s="1315">
        <v>23</v>
      </c>
      <c r="F468" s="1315">
        <v>481.2</v>
      </c>
      <c r="G468" s="1315" t="s">
        <v>3722</v>
      </c>
      <c r="H468" s="1315"/>
      <c r="I468" s="1315"/>
      <c r="J468" s="1315"/>
      <c r="K468" s="1315" t="s">
        <v>5295</v>
      </c>
      <c r="L468" s="1314"/>
    </row>
    <row r="469" spans="1:12" ht="13.15" customHeight="1">
      <c r="A469" s="3868">
        <v>37</v>
      </c>
      <c r="B469" s="1161" t="s">
        <v>5976</v>
      </c>
      <c r="C469" s="1272" t="s">
        <v>5810</v>
      </c>
      <c r="D469" s="1315">
        <v>227</v>
      </c>
      <c r="E469" s="1315">
        <v>23</v>
      </c>
      <c r="F469" s="1315">
        <v>32.5</v>
      </c>
      <c r="G469" s="1315" t="s">
        <v>3722</v>
      </c>
      <c r="H469" s="1315"/>
      <c r="I469" s="1315"/>
      <c r="J469" s="1315"/>
      <c r="K469" s="3869" t="s">
        <v>5296</v>
      </c>
      <c r="L469" s="1314"/>
    </row>
    <row r="470" spans="1:12" ht="38.25">
      <c r="A470" s="3864"/>
      <c r="B470" s="1161" t="s">
        <v>5976</v>
      </c>
      <c r="C470" s="1272" t="s">
        <v>5810</v>
      </c>
      <c r="D470" s="1315">
        <v>228</v>
      </c>
      <c r="E470" s="1315">
        <v>23</v>
      </c>
      <c r="F470" s="1315">
        <v>479.8</v>
      </c>
      <c r="G470" s="1315" t="s">
        <v>3722</v>
      </c>
      <c r="H470" s="1315"/>
      <c r="I470" s="1315"/>
      <c r="J470" s="1315"/>
      <c r="K470" s="3870"/>
      <c r="L470" s="1314"/>
    </row>
    <row r="471" spans="1:12" ht="38.25">
      <c r="A471" s="1316">
        <v>38</v>
      </c>
      <c r="B471" s="1161" t="s">
        <v>5977</v>
      </c>
      <c r="C471" s="1272" t="s">
        <v>5810</v>
      </c>
      <c r="D471" s="1315">
        <v>229</v>
      </c>
      <c r="E471" s="1315">
        <v>23</v>
      </c>
      <c r="F471" s="1315">
        <v>1538.9</v>
      </c>
      <c r="G471" s="1315" t="s">
        <v>3722</v>
      </c>
      <c r="H471" s="1315"/>
      <c r="I471" s="1315"/>
      <c r="J471" s="1315"/>
      <c r="K471" s="1315" t="s">
        <v>5297</v>
      </c>
      <c r="L471" s="1314"/>
    </row>
    <row r="472" spans="1:12" ht="25.5">
      <c r="A472" s="1316">
        <v>39</v>
      </c>
      <c r="B472" s="1161" t="s">
        <v>5978</v>
      </c>
      <c r="C472" s="1272" t="s">
        <v>5810</v>
      </c>
      <c r="D472" s="1315">
        <v>234</v>
      </c>
      <c r="E472" s="1315">
        <v>23</v>
      </c>
      <c r="F472" s="1315">
        <v>1905</v>
      </c>
      <c r="G472" s="1315" t="s">
        <v>3722</v>
      </c>
      <c r="H472" s="1315"/>
      <c r="I472" s="1315"/>
      <c r="J472" s="1315"/>
      <c r="K472" s="1315" t="s">
        <v>5298</v>
      </c>
      <c r="L472" s="1314"/>
    </row>
    <row r="473" spans="1:12" ht="38.25">
      <c r="A473" s="1316">
        <v>40</v>
      </c>
      <c r="B473" s="1161" t="s">
        <v>5979</v>
      </c>
      <c r="C473" s="1272" t="s">
        <v>5810</v>
      </c>
      <c r="D473" s="1315">
        <v>235</v>
      </c>
      <c r="E473" s="1315">
        <v>23</v>
      </c>
      <c r="F473" s="1315">
        <v>4691.8999999999996</v>
      </c>
      <c r="G473" s="1315" t="s">
        <v>3722</v>
      </c>
      <c r="H473" s="1315"/>
      <c r="I473" s="1315"/>
      <c r="J473" s="1315"/>
      <c r="K473" s="1315" t="s">
        <v>5299</v>
      </c>
      <c r="L473" s="1314"/>
    </row>
    <row r="474" spans="1:12" ht="13.15" customHeight="1">
      <c r="A474" s="3868">
        <v>41</v>
      </c>
      <c r="B474" s="1161" t="s">
        <v>5980</v>
      </c>
      <c r="C474" s="1272" t="s">
        <v>5810</v>
      </c>
      <c r="D474" s="1315">
        <v>236</v>
      </c>
      <c r="E474" s="1315">
        <v>23</v>
      </c>
      <c r="F474" s="1315">
        <v>1470</v>
      </c>
      <c r="G474" s="1315" t="s">
        <v>3722</v>
      </c>
      <c r="H474" s="1315"/>
      <c r="I474" s="1315"/>
      <c r="J474" s="1315"/>
      <c r="K474" s="3869" t="s">
        <v>5300</v>
      </c>
      <c r="L474" s="1314"/>
    </row>
    <row r="475" spans="1:12" ht="38.25">
      <c r="A475" s="3864"/>
      <c r="B475" s="1161" t="s">
        <v>5980</v>
      </c>
      <c r="C475" s="1272" t="s">
        <v>5810</v>
      </c>
      <c r="D475" s="1315">
        <v>237</v>
      </c>
      <c r="E475" s="1315">
        <v>23</v>
      </c>
      <c r="F475" s="1315">
        <v>1759</v>
      </c>
      <c r="G475" s="1315" t="s">
        <v>3722</v>
      </c>
      <c r="H475" s="1315"/>
      <c r="I475" s="1315"/>
      <c r="J475" s="1315"/>
      <c r="K475" s="3870"/>
      <c r="L475" s="1314"/>
    </row>
    <row r="476" spans="1:12" ht="38.25">
      <c r="A476" s="1316">
        <v>42</v>
      </c>
      <c r="B476" s="1161" t="s">
        <v>5981</v>
      </c>
      <c r="C476" s="1272" t="s">
        <v>5810</v>
      </c>
      <c r="D476" s="1315">
        <v>238</v>
      </c>
      <c r="E476" s="1315">
        <v>23</v>
      </c>
      <c r="F476" s="1315">
        <v>2445</v>
      </c>
      <c r="G476" s="1315" t="s">
        <v>3722</v>
      </c>
      <c r="H476" s="1315"/>
      <c r="I476" s="1315"/>
      <c r="J476" s="1315"/>
      <c r="K476" s="1315" t="s">
        <v>5301</v>
      </c>
      <c r="L476" s="1314"/>
    </row>
    <row r="477" spans="1:12" ht="25.5">
      <c r="A477" s="1316">
        <v>43</v>
      </c>
      <c r="B477" s="1161" t="s">
        <v>5982</v>
      </c>
      <c r="C477" s="1272" t="s">
        <v>5810</v>
      </c>
      <c r="D477" s="1315">
        <v>239</v>
      </c>
      <c r="E477" s="1315">
        <v>23</v>
      </c>
      <c r="F477" s="1315">
        <v>2111</v>
      </c>
      <c r="G477" s="1315" t="s">
        <v>3722</v>
      </c>
      <c r="H477" s="1315"/>
      <c r="I477" s="1315"/>
      <c r="J477" s="1315"/>
      <c r="K477" s="1315" t="s">
        <v>5302</v>
      </c>
      <c r="L477" s="1314"/>
    </row>
    <row r="478" spans="1:12" ht="25.5">
      <c r="A478" s="1316">
        <v>44</v>
      </c>
      <c r="B478" s="1161" t="s">
        <v>5983</v>
      </c>
      <c r="C478" s="1272" t="s">
        <v>5810</v>
      </c>
      <c r="D478" s="1315">
        <v>240</v>
      </c>
      <c r="E478" s="1315">
        <v>23</v>
      </c>
      <c r="F478" s="1315">
        <v>3400</v>
      </c>
      <c r="G478" s="1315" t="s">
        <v>3722</v>
      </c>
      <c r="H478" s="1315"/>
      <c r="I478" s="1315"/>
      <c r="J478" s="1315"/>
      <c r="K478" s="1315" t="s">
        <v>5303</v>
      </c>
      <c r="L478" s="1314"/>
    </row>
    <row r="479" spans="1:12" ht="13.15" customHeight="1">
      <c r="A479" s="3868">
        <v>45</v>
      </c>
      <c r="B479" s="1161" t="s">
        <v>5984</v>
      </c>
      <c r="C479" s="1272" t="s">
        <v>5810</v>
      </c>
      <c r="D479" s="1315">
        <v>259</v>
      </c>
      <c r="E479" s="1315">
        <v>23</v>
      </c>
      <c r="F479" s="1315">
        <v>2628</v>
      </c>
      <c r="G479" s="1315" t="s">
        <v>3722</v>
      </c>
      <c r="H479" s="1315"/>
      <c r="I479" s="1315"/>
      <c r="J479" s="1315"/>
      <c r="K479" s="3869" t="s">
        <v>5304</v>
      </c>
      <c r="L479" s="1314"/>
    </row>
    <row r="480" spans="1:12" ht="25.5">
      <c r="A480" s="3864"/>
      <c r="B480" s="1161" t="s">
        <v>5984</v>
      </c>
      <c r="C480" s="1272" t="s">
        <v>5810</v>
      </c>
      <c r="D480" s="1315">
        <v>260</v>
      </c>
      <c r="E480" s="1315">
        <v>23</v>
      </c>
      <c r="F480" s="1315">
        <v>2320</v>
      </c>
      <c r="G480" s="1315" t="s">
        <v>3722</v>
      </c>
      <c r="H480" s="1315"/>
      <c r="I480" s="1315"/>
      <c r="J480" s="1315"/>
      <c r="K480" s="3870"/>
      <c r="L480" s="1314"/>
    </row>
    <row r="481" spans="1:12" ht="38.25">
      <c r="A481" s="1316">
        <v>46</v>
      </c>
      <c r="B481" s="1161" t="s">
        <v>5985</v>
      </c>
      <c r="C481" s="1272" t="s">
        <v>5810</v>
      </c>
      <c r="D481" s="1315">
        <v>263</v>
      </c>
      <c r="E481" s="1315">
        <v>23</v>
      </c>
      <c r="F481" s="1315">
        <v>3120</v>
      </c>
      <c r="G481" s="1315" t="s">
        <v>3722</v>
      </c>
      <c r="H481" s="1315"/>
      <c r="I481" s="1315"/>
      <c r="J481" s="1315"/>
      <c r="K481" s="1315" t="s">
        <v>5305</v>
      </c>
      <c r="L481" s="1314"/>
    </row>
    <row r="482" spans="1:12" ht="38.25">
      <c r="A482" s="1316">
        <v>47</v>
      </c>
      <c r="B482" s="1161" t="s">
        <v>5986</v>
      </c>
      <c r="C482" s="1272" t="s">
        <v>5810</v>
      </c>
      <c r="D482" s="1315">
        <v>288</v>
      </c>
      <c r="E482" s="1315">
        <v>23</v>
      </c>
      <c r="F482" s="1315">
        <v>3060</v>
      </c>
      <c r="G482" s="1315" t="s">
        <v>3722</v>
      </c>
      <c r="H482" s="1315"/>
      <c r="I482" s="1315"/>
      <c r="J482" s="1315"/>
      <c r="K482" s="1315" t="s">
        <v>5306</v>
      </c>
      <c r="L482" s="1314"/>
    </row>
    <row r="483" spans="1:12" ht="38.25">
      <c r="A483" s="1316">
        <v>48</v>
      </c>
      <c r="B483" s="1161" t="s">
        <v>5987</v>
      </c>
      <c r="C483" s="1272" t="s">
        <v>5810</v>
      </c>
      <c r="D483" s="1315">
        <v>289</v>
      </c>
      <c r="E483" s="1315">
        <v>23</v>
      </c>
      <c r="F483" s="1315">
        <v>2339</v>
      </c>
      <c r="G483" s="1315" t="s">
        <v>3722</v>
      </c>
      <c r="H483" s="1315"/>
      <c r="I483" s="1315"/>
      <c r="J483" s="1315"/>
      <c r="K483" s="1315" t="s">
        <v>5307</v>
      </c>
      <c r="L483" s="1314"/>
    </row>
    <row r="484" spans="1:12" ht="38.25">
      <c r="A484" s="1316">
        <v>49</v>
      </c>
      <c r="B484" s="1161" t="s">
        <v>5988</v>
      </c>
      <c r="C484" s="1272" t="s">
        <v>5810</v>
      </c>
      <c r="D484" s="1315">
        <v>299</v>
      </c>
      <c r="E484" s="1315">
        <v>23</v>
      </c>
      <c r="F484" s="1315">
        <v>4203</v>
      </c>
      <c r="G484" s="1315" t="s">
        <v>3722</v>
      </c>
      <c r="H484" s="1315"/>
      <c r="I484" s="1315"/>
      <c r="J484" s="1315"/>
      <c r="K484" s="1315" t="s">
        <v>5308</v>
      </c>
      <c r="L484" s="1314"/>
    </row>
    <row r="485" spans="1:12" ht="13.15" customHeight="1">
      <c r="A485" s="3868">
        <v>50</v>
      </c>
      <c r="B485" s="1161" t="s">
        <v>5989</v>
      </c>
      <c r="C485" s="1272" t="s">
        <v>5810</v>
      </c>
      <c r="D485" s="1315">
        <v>351</v>
      </c>
      <c r="E485" s="1315">
        <v>23</v>
      </c>
      <c r="F485" s="1315">
        <v>1021</v>
      </c>
      <c r="G485" s="1315" t="s">
        <v>3722</v>
      </c>
      <c r="H485" s="1315"/>
      <c r="I485" s="1315"/>
      <c r="J485" s="1315"/>
      <c r="K485" s="3869" t="s">
        <v>5309</v>
      </c>
      <c r="L485" s="1314"/>
    </row>
    <row r="486" spans="1:12" ht="38.25">
      <c r="A486" s="3856"/>
      <c r="B486" s="1161" t="s">
        <v>5989</v>
      </c>
      <c r="C486" s="1272" t="s">
        <v>5810</v>
      </c>
      <c r="D486" s="1315">
        <v>352</v>
      </c>
      <c r="E486" s="1315">
        <v>23</v>
      </c>
      <c r="F486" s="1315">
        <v>1200</v>
      </c>
      <c r="G486" s="1315" t="s">
        <v>3722</v>
      </c>
      <c r="H486" s="1315"/>
      <c r="I486" s="1315"/>
      <c r="J486" s="1315"/>
      <c r="K486" s="3871"/>
      <c r="L486" s="1314"/>
    </row>
    <row r="487" spans="1:12" ht="38.25">
      <c r="A487" s="3856"/>
      <c r="B487" s="1161" t="s">
        <v>5989</v>
      </c>
      <c r="C487" s="1272" t="s">
        <v>5810</v>
      </c>
      <c r="D487" s="1315">
        <v>356</v>
      </c>
      <c r="E487" s="1315">
        <v>23</v>
      </c>
      <c r="F487" s="1315">
        <v>1048</v>
      </c>
      <c r="G487" s="1315" t="s">
        <v>3722</v>
      </c>
      <c r="H487" s="1315"/>
      <c r="I487" s="1315"/>
      <c r="J487" s="1315"/>
      <c r="K487" s="3871"/>
      <c r="L487" s="1314"/>
    </row>
    <row r="488" spans="1:12" ht="38.25">
      <c r="A488" s="3864"/>
      <c r="B488" s="1161" t="s">
        <v>5989</v>
      </c>
      <c r="C488" s="1272" t="s">
        <v>5810</v>
      </c>
      <c r="D488" s="1315">
        <v>3</v>
      </c>
      <c r="E488" s="1315">
        <v>29</v>
      </c>
      <c r="F488" s="1315">
        <v>471</v>
      </c>
      <c r="G488" s="1315" t="s">
        <v>3722</v>
      </c>
      <c r="H488" s="1315"/>
      <c r="I488" s="1315"/>
      <c r="J488" s="1315"/>
      <c r="K488" s="3870"/>
      <c r="L488" s="1314"/>
    </row>
    <row r="489" spans="1:12" ht="13.15" customHeight="1">
      <c r="A489" s="3868">
        <v>51</v>
      </c>
      <c r="B489" s="1161" t="s">
        <v>5990</v>
      </c>
      <c r="C489" s="1272" t="s">
        <v>5810</v>
      </c>
      <c r="D489" s="1315">
        <v>353</v>
      </c>
      <c r="E489" s="1315">
        <v>23</v>
      </c>
      <c r="F489" s="1315">
        <v>1798</v>
      </c>
      <c r="G489" s="1315" t="s">
        <v>3722</v>
      </c>
      <c r="H489" s="1315"/>
      <c r="I489" s="1315"/>
      <c r="J489" s="1315"/>
      <c r="K489" s="3869" t="s">
        <v>5310</v>
      </c>
      <c r="L489" s="1314"/>
    </row>
    <row r="490" spans="1:12" ht="38.25">
      <c r="A490" s="3864"/>
      <c r="B490" s="1161" t="s">
        <v>5990</v>
      </c>
      <c r="C490" s="1272" t="s">
        <v>5810</v>
      </c>
      <c r="D490" s="1315">
        <v>355</v>
      </c>
      <c r="E490" s="1315">
        <v>23</v>
      </c>
      <c r="F490" s="1315">
        <v>1018</v>
      </c>
      <c r="G490" s="1315" t="s">
        <v>3722</v>
      </c>
      <c r="H490" s="1315"/>
      <c r="I490" s="1315"/>
      <c r="J490" s="1315"/>
      <c r="K490" s="3870"/>
      <c r="L490" s="1314"/>
    </row>
    <row r="491" spans="1:12" ht="38.25">
      <c r="A491" s="1316">
        <v>52</v>
      </c>
      <c r="B491" s="1161" t="s">
        <v>5991</v>
      </c>
      <c r="C491" s="1272" t="s">
        <v>5810</v>
      </c>
      <c r="D491" s="1315">
        <v>97</v>
      </c>
      <c r="E491" s="1315">
        <v>29</v>
      </c>
      <c r="F491" s="1315">
        <v>1390</v>
      </c>
      <c r="G491" s="1315" t="s">
        <v>3722</v>
      </c>
      <c r="H491" s="1315"/>
      <c r="I491" s="1315"/>
      <c r="J491" s="1315"/>
      <c r="K491" s="1315" t="s">
        <v>5311</v>
      </c>
      <c r="L491" s="1314"/>
    </row>
    <row r="492" spans="1:12" ht="13.15" customHeight="1">
      <c r="A492" s="3868">
        <v>53</v>
      </c>
      <c r="B492" s="1161" t="s">
        <v>5992</v>
      </c>
      <c r="C492" s="1272" t="s">
        <v>5810</v>
      </c>
      <c r="D492" s="1315">
        <v>76</v>
      </c>
      <c r="E492" s="1315">
        <v>28</v>
      </c>
      <c r="F492" s="1315">
        <v>942</v>
      </c>
      <c r="G492" s="1315" t="s">
        <v>3722</v>
      </c>
      <c r="H492" s="1315"/>
      <c r="I492" s="1315"/>
      <c r="J492" s="1315"/>
      <c r="K492" s="3869" t="s">
        <v>5312</v>
      </c>
      <c r="L492" s="1314"/>
    </row>
    <row r="493" spans="1:12" ht="38.25">
      <c r="A493" s="3864"/>
      <c r="B493" s="1161" t="s">
        <v>5992</v>
      </c>
      <c r="C493" s="1272" t="s">
        <v>5810</v>
      </c>
      <c r="D493" s="1315">
        <v>87</v>
      </c>
      <c r="E493" s="1315">
        <v>28</v>
      </c>
      <c r="F493" s="1315">
        <v>1372</v>
      </c>
      <c r="G493" s="1315" t="s">
        <v>3722</v>
      </c>
      <c r="H493" s="1315"/>
      <c r="I493" s="1315"/>
      <c r="J493" s="1315"/>
      <c r="K493" s="3870"/>
      <c r="L493" s="1314"/>
    </row>
    <row r="494" spans="1:12" ht="38.25">
      <c r="A494" s="1316">
        <v>54</v>
      </c>
      <c r="B494" s="1161" t="s">
        <v>5993</v>
      </c>
      <c r="C494" s="1272" t="s">
        <v>5810</v>
      </c>
      <c r="D494" s="1315">
        <v>73</v>
      </c>
      <c r="E494" s="1315">
        <v>28</v>
      </c>
      <c r="F494" s="1315">
        <v>1079</v>
      </c>
      <c r="G494" s="1315" t="s">
        <v>3722</v>
      </c>
      <c r="H494" s="1315"/>
      <c r="I494" s="1315"/>
      <c r="J494" s="1315"/>
      <c r="K494" s="1315" t="s">
        <v>5313</v>
      </c>
      <c r="L494" s="1314"/>
    </row>
    <row r="495" spans="1:12" ht="25.5">
      <c r="A495" s="3868">
        <v>55</v>
      </c>
      <c r="B495" s="1161" t="s">
        <v>5994</v>
      </c>
      <c r="C495" s="1272" t="s">
        <v>5810</v>
      </c>
      <c r="D495" s="1315">
        <v>115</v>
      </c>
      <c r="E495" s="1315">
        <v>28</v>
      </c>
      <c r="F495" s="1315">
        <v>394</v>
      </c>
      <c r="G495" s="1315" t="s">
        <v>5314</v>
      </c>
      <c r="H495" s="1315"/>
      <c r="I495" s="1315"/>
      <c r="J495" s="1315"/>
      <c r="K495" s="3869" t="s">
        <v>5315</v>
      </c>
      <c r="L495" s="1314"/>
    </row>
    <row r="496" spans="1:12" ht="25.5">
      <c r="A496" s="3856"/>
      <c r="B496" s="1161" t="s">
        <v>5994</v>
      </c>
      <c r="C496" s="1272" t="s">
        <v>5810</v>
      </c>
      <c r="D496" s="1315">
        <v>110</v>
      </c>
      <c r="E496" s="1315">
        <v>28</v>
      </c>
      <c r="F496" s="1315">
        <v>792</v>
      </c>
      <c r="G496" s="1315" t="s">
        <v>5314</v>
      </c>
      <c r="H496" s="1315"/>
      <c r="I496" s="1315"/>
      <c r="J496" s="1315"/>
      <c r="K496" s="3871"/>
      <c r="L496" s="1314"/>
    </row>
    <row r="497" spans="1:12" ht="25.5">
      <c r="A497" s="3864"/>
      <c r="B497" s="1161" t="s">
        <v>5994</v>
      </c>
      <c r="C497" s="1272" t="s">
        <v>5810</v>
      </c>
      <c r="D497" s="1315">
        <v>284</v>
      </c>
      <c r="E497" s="1315">
        <v>28</v>
      </c>
      <c r="F497" s="1315">
        <v>113</v>
      </c>
      <c r="G497" s="1315" t="s">
        <v>5314</v>
      </c>
      <c r="H497" s="1315"/>
      <c r="I497" s="1315"/>
      <c r="J497" s="1315"/>
      <c r="K497" s="3870"/>
      <c r="L497" s="1314"/>
    </row>
    <row r="498" spans="1:12" ht="13.15" customHeight="1">
      <c r="A498" s="3868">
        <v>56</v>
      </c>
      <c r="B498" s="1161" t="s">
        <v>5995</v>
      </c>
      <c r="C498" s="1272" t="s">
        <v>5810</v>
      </c>
      <c r="D498" s="1315">
        <v>37</v>
      </c>
      <c r="E498" s="1315">
        <v>28</v>
      </c>
      <c r="F498" s="1315">
        <v>2723</v>
      </c>
      <c r="G498" s="1315" t="s">
        <v>3722</v>
      </c>
      <c r="H498" s="1315"/>
      <c r="I498" s="1315"/>
      <c r="J498" s="1315"/>
      <c r="K498" s="3869" t="s">
        <v>5316</v>
      </c>
      <c r="L498" s="1314"/>
    </row>
    <row r="499" spans="1:12" ht="25.5">
      <c r="A499" s="3864"/>
      <c r="B499" s="1161" t="s">
        <v>5995</v>
      </c>
      <c r="C499" s="1272" t="s">
        <v>5810</v>
      </c>
      <c r="D499" s="1315">
        <v>38</v>
      </c>
      <c r="E499" s="1315">
        <v>28</v>
      </c>
      <c r="F499" s="1315">
        <v>943</v>
      </c>
      <c r="G499" s="1315" t="s">
        <v>3722</v>
      </c>
      <c r="H499" s="1315"/>
      <c r="I499" s="1315"/>
      <c r="J499" s="1315"/>
      <c r="K499" s="3870"/>
      <c r="L499" s="1314"/>
    </row>
    <row r="500" spans="1:12" ht="13.15" customHeight="1">
      <c r="A500" s="3868">
        <v>57</v>
      </c>
      <c r="B500" s="1161" t="s">
        <v>5996</v>
      </c>
      <c r="C500" s="1272" t="s">
        <v>5810</v>
      </c>
      <c r="D500" s="1315">
        <v>42</v>
      </c>
      <c r="E500" s="1315">
        <v>28</v>
      </c>
      <c r="F500" s="1315">
        <v>690</v>
      </c>
      <c r="G500" s="1315" t="s">
        <v>3722</v>
      </c>
      <c r="H500" s="1315"/>
      <c r="I500" s="1315"/>
      <c r="J500" s="1315"/>
      <c r="K500" s="3869" t="s">
        <v>5317</v>
      </c>
      <c r="L500" s="1314"/>
    </row>
    <row r="501" spans="1:12" ht="38.25">
      <c r="A501" s="3864"/>
      <c r="B501" s="1161" t="s">
        <v>5996</v>
      </c>
      <c r="C501" s="1272" t="s">
        <v>5810</v>
      </c>
      <c r="D501" s="1315">
        <v>43</v>
      </c>
      <c r="E501" s="1315">
        <v>28</v>
      </c>
      <c r="F501" s="1315">
        <v>1758</v>
      </c>
      <c r="G501" s="1315" t="s">
        <v>3722</v>
      </c>
      <c r="H501" s="1315"/>
      <c r="I501" s="1315"/>
      <c r="J501" s="1315"/>
      <c r="K501" s="3870"/>
      <c r="L501" s="1314"/>
    </row>
    <row r="502" spans="1:12" ht="25.5">
      <c r="A502" s="1316">
        <v>58</v>
      </c>
      <c r="B502" s="1161" t="s">
        <v>5997</v>
      </c>
      <c r="C502" s="1272" t="s">
        <v>5810</v>
      </c>
      <c r="D502" s="1315">
        <v>50</v>
      </c>
      <c r="E502" s="1315">
        <v>28</v>
      </c>
      <c r="F502" s="1315">
        <v>1115</v>
      </c>
      <c r="G502" s="1315" t="s">
        <v>3722</v>
      </c>
      <c r="H502" s="1315"/>
      <c r="I502" s="1315"/>
      <c r="J502" s="1315"/>
      <c r="K502" s="1315" t="s">
        <v>5318</v>
      </c>
      <c r="L502" s="1314"/>
    </row>
    <row r="503" spans="1:12" ht="51">
      <c r="A503" s="1316">
        <v>59</v>
      </c>
      <c r="B503" s="1161" t="s">
        <v>5998</v>
      </c>
      <c r="C503" s="1272" t="s">
        <v>5810</v>
      </c>
      <c r="D503" s="1315">
        <v>71</v>
      </c>
      <c r="E503" s="1315">
        <v>28</v>
      </c>
      <c r="F503" s="1315">
        <v>2796</v>
      </c>
      <c r="G503" s="1315" t="s">
        <v>3722</v>
      </c>
      <c r="H503" s="1315"/>
      <c r="I503" s="1315"/>
      <c r="J503" s="1315"/>
      <c r="K503" s="1315" t="s">
        <v>5319</v>
      </c>
      <c r="L503" s="1314"/>
    </row>
    <row r="504" spans="1:12" ht="25.5">
      <c r="A504" s="1315">
        <v>60</v>
      </c>
      <c r="B504" s="1161" t="s">
        <v>5999</v>
      </c>
      <c r="C504" s="1272" t="s">
        <v>5810</v>
      </c>
      <c r="D504" s="1315">
        <v>72</v>
      </c>
      <c r="E504" s="1315">
        <v>28</v>
      </c>
      <c r="F504" s="1315">
        <v>2101</v>
      </c>
      <c r="G504" s="1315" t="s">
        <v>3722</v>
      </c>
      <c r="H504" s="1315"/>
      <c r="I504" s="1315"/>
      <c r="J504" s="1315"/>
      <c r="K504" s="1315" t="s">
        <v>5320</v>
      </c>
      <c r="L504" s="1314"/>
    </row>
    <row r="505" spans="1:12" ht="25.5">
      <c r="A505" s="1316">
        <v>61</v>
      </c>
      <c r="B505" s="1161" t="s">
        <v>6000</v>
      </c>
      <c r="C505" s="1272" t="s">
        <v>5810</v>
      </c>
      <c r="D505" s="1315">
        <v>56</v>
      </c>
      <c r="E505" s="1315">
        <v>23</v>
      </c>
      <c r="F505" s="1315">
        <v>731.2</v>
      </c>
      <c r="G505" s="1315" t="s">
        <v>5262</v>
      </c>
      <c r="H505" s="1315"/>
      <c r="I505" s="1315"/>
      <c r="J505" s="1315"/>
      <c r="K505" s="1315" t="s">
        <v>5321</v>
      </c>
      <c r="L505" s="1314"/>
    </row>
    <row r="506" spans="1:12" ht="38.25">
      <c r="A506" s="1316">
        <v>62</v>
      </c>
      <c r="B506" s="1161" t="s">
        <v>6001</v>
      </c>
      <c r="C506" s="1272" t="s">
        <v>5810</v>
      </c>
      <c r="D506" s="1315">
        <v>82</v>
      </c>
      <c r="E506" s="1315">
        <v>23</v>
      </c>
      <c r="F506" s="1315">
        <v>2716</v>
      </c>
      <c r="G506" s="1315" t="s">
        <v>5262</v>
      </c>
      <c r="H506" s="1315"/>
      <c r="I506" s="1315"/>
      <c r="J506" s="1315"/>
      <c r="K506" s="1315" t="s">
        <v>5322</v>
      </c>
      <c r="L506" s="1314"/>
    </row>
    <row r="507" spans="1:12" ht="38.25">
      <c r="A507" s="1316">
        <v>63</v>
      </c>
      <c r="B507" s="1161" t="s">
        <v>6002</v>
      </c>
      <c r="C507" s="1272" t="s">
        <v>5810</v>
      </c>
      <c r="D507" s="1315">
        <v>98</v>
      </c>
      <c r="E507" s="1315">
        <v>23</v>
      </c>
      <c r="F507" s="1315">
        <v>1041.5</v>
      </c>
      <c r="G507" s="1315" t="s">
        <v>5262</v>
      </c>
      <c r="H507" s="1315"/>
      <c r="I507" s="1315"/>
      <c r="J507" s="1315"/>
      <c r="K507" s="1315" t="s">
        <v>5323</v>
      </c>
      <c r="L507" s="1314"/>
    </row>
    <row r="508" spans="1:12" ht="38.25">
      <c r="A508" s="1316">
        <v>64</v>
      </c>
      <c r="B508" s="1161" t="s">
        <v>6003</v>
      </c>
      <c r="C508" s="1272" t="s">
        <v>5810</v>
      </c>
      <c r="D508" s="1315">
        <v>97</v>
      </c>
      <c r="E508" s="1315">
        <v>23</v>
      </c>
      <c r="F508" s="1315">
        <v>381.3</v>
      </c>
      <c r="G508" s="1315" t="s">
        <v>5262</v>
      </c>
      <c r="H508" s="1315"/>
      <c r="I508" s="1315"/>
      <c r="J508" s="1315"/>
      <c r="K508" s="1315" t="s">
        <v>5324</v>
      </c>
      <c r="L508" s="1314"/>
    </row>
    <row r="509" spans="1:12" ht="38.25">
      <c r="A509" s="1316">
        <v>65</v>
      </c>
      <c r="B509" s="1161" t="s">
        <v>6004</v>
      </c>
      <c r="C509" s="1272" t="s">
        <v>5810</v>
      </c>
      <c r="D509" s="1315">
        <v>47</v>
      </c>
      <c r="E509" s="1315">
        <v>23</v>
      </c>
      <c r="F509" s="1315">
        <v>801.4</v>
      </c>
      <c r="G509" s="1315" t="s">
        <v>5262</v>
      </c>
      <c r="H509" s="1315"/>
      <c r="I509" s="1315"/>
      <c r="J509" s="1315"/>
      <c r="K509" s="1315" t="s">
        <v>5325</v>
      </c>
      <c r="L509" s="1314"/>
    </row>
    <row r="510" spans="1:12" ht="38.25">
      <c r="A510" s="1316">
        <v>66</v>
      </c>
      <c r="B510" s="1161" t="s">
        <v>6005</v>
      </c>
      <c r="C510" s="1272" t="s">
        <v>5810</v>
      </c>
      <c r="D510" s="1315">
        <v>342</v>
      </c>
      <c r="E510" s="1315">
        <v>22</v>
      </c>
      <c r="F510" s="1315">
        <v>1800</v>
      </c>
      <c r="G510" s="1315" t="s">
        <v>3722</v>
      </c>
      <c r="H510" s="1315"/>
      <c r="I510" s="1315"/>
      <c r="J510" s="1315"/>
      <c r="K510" s="1315" t="s">
        <v>5326</v>
      </c>
      <c r="L510" s="1314"/>
    </row>
    <row r="511" spans="1:12" ht="38.25">
      <c r="A511" s="1316">
        <v>67</v>
      </c>
      <c r="B511" s="1161" t="s">
        <v>6006</v>
      </c>
      <c r="C511" s="1272" t="s">
        <v>5810</v>
      </c>
      <c r="D511" s="1315">
        <v>329</v>
      </c>
      <c r="E511" s="1315">
        <v>22</v>
      </c>
      <c r="F511" s="1315">
        <v>1088</v>
      </c>
      <c r="G511" s="1315" t="s">
        <v>3722</v>
      </c>
      <c r="H511" s="1315"/>
      <c r="I511" s="1315"/>
      <c r="J511" s="1315"/>
      <c r="K511" s="1315" t="s">
        <v>5327</v>
      </c>
      <c r="L511" s="1314"/>
    </row>
    <row r="512" spans="1:12" ht="38.25">
      <c r="A512" s="1316">
        <v>68</v>
      </c>
      <c r="B512" s="1161" t="s">
        <v>6007</v>
      </c>
      <c r="C512" s="1272" t="s">
        <v>5810</v>
      </c>
      <c r="D512" s="1315">
        <v>291</v>
      </c>
      <c r="E512" s="1315">
        <v>22</v>
      </c>
      <c r="F512" s="1315">
        <v>1713</v>
      </c>
      <c r="G512" s="1315" t="s">
        <v>3722</v>
      </c>
      <c r="H512" s="1315"/>
      <c r="I512" s="1315"/>
      <c r="J512" s="1315"/>
      <c r="K512" s="1315" t="s">
        <v>5328</v>
      </c>
      <c r="L512" s="1314"/>
    </row>
    <row r="513" spans="1:12" ht="25.5">
      <c r="A513" s="3868">
        <v>69</v>
      </c>
      <c r="B513" s="1161" t="s">
        <v>6008</v>
      </c>
      <c r="C513" s="1272" t="s">
        <v>5810</v>
      </c>
      <c r="D513" s="1315">
        <v>562</v>
      </c>
      <c r="E513" s="1315">
        <v>22</v>
      </c>
      <c r="F513" s="1315">
        <v>403</v>
      </c>
      <c r="G513" s="1315" t="s">
        <v>5314</v>
      </c>
      <c r="H513" s="1315"/>
      <c r="I513" s="1315"/>
      <c r="J513" s="1315"/>
      <c r="K513" s="3869" t="s">
        <v>5329</v>
      </c>
      <c r="L513" s="1314"/>
    </row>
    <row r="514" spans="1:12" ht="25.5">
      <c r="A514" s="3856"/>
      <c r="B514" s="1161" t="s">
        <v>6008</v>
      </c>
      <c r="C514" s="1272" t="s">
        <v>5810</v>
      </c>
      <c r="D514" s="1315">
        <v>555</v>
      </c>
      <c r="E514" s="1315">
        <v>22</v>
      </c>
      <c r="F514" s="1315">
        <v>715</v>
      </c>
      <c r="G514" s="1315" t="s">
        <v>5314</v>
      </c>
      <c r="H514" s="1315"/>
      <c r="I514" s="1315"/>
      <c r="J514" s="1315"/>
      <c r="K514" s="3871"/>
      <c r="L514" s="1314"/>
    </row>
    <row r="515" spans="1:12" ht="25.5">
      <c r="A515" s="3864"/>
      <c r="B515" s="1161" t="s">
        <v>6008</v>
      </c>
      <c r="C515" s="1272" t="s">
        <v>5810</v>
      </c>
      <c r="D515" s="1315">
        <v>541</v>
      </c>
      <c r="E515" s="1315">
        <v>22</v>
      </c>
      <c r="F515" s="1315">
        <v>1202</v>
      </c>
      <c r="G515" s="1315" t="s">
        <v>5314</v>
      </c>
      <c r="H515" s="1315"/>
      <c r="I515" s="1315"/>
      <c r="J515" s="1315"/>
      <c r="K515" s="3870"/>
      <c r="L515" s="1314"/>
    </row>
    <row r="516" spans="1:12" ht="63.75">
      <c r="A516" s="1316">
        <v>70</v>
      </c>
      <c r="B516" s="1161" t="s">
        <v>6009</v>
      </c>
      <c r="C516" s="1272" t="s">
        <v>5810</v>
      </c>
      <c r="D516" s="1315">
        <v>220</v>
      </c>
      <c r="E516" s="1315">
        <v>23</v>
      </c>
      <c r="F516" s="1315">
        <v>567.20000000000005</v>
      </c>
      <c r="G516" s="1315" t="s">
        <v>3722</v>
      </c>
      <c r="H516" s="1315"/>
      <c r="I516" s="1315"/>
      <c r="J516" s="1315"/>
      <c r="K516" s="1315" t="s">
        <v>5330</v>
      </c>
      <c r="L516" s="1314"/>
    </row>
    <row r="517" spans="1:12" ht="38.25">
      <c r="A517" s="1316">
        <v>71</v>
      </c>
      <c r="B517" s="1161" t="s">
        <v>6010</v>
      </c>
      <c r="C517" s="1272" t="s">
        <v>5810</v>
      </c>
      <c r="D517" s="1315">
        <v>328</v>
      </c>
      <c r="E517" s="1315">
        <v>22</v>
      </c>
      <c r="F517" s="1315">
        <v>992</v>
      </c>
      <c r="G517" s="1315" t="s">
        <v>3722</v>
      </c>
      <c r="H517" s="1315"/>
      <c r="I517" s="1315"/>
      <c r="J517" s="1315"/>
      <c r="K517" s="1315" t="s">
        <v>5331</v>
      </c>
      <c r="L517" s="1314"/>
    </row>
    <row r="518" spans="1:12" ht="38.25">
      <c r="A518" s="1316">
        <v>72</v>
      </c>
      <c r="B518" s="1161" t="s">
        <v>6011</v>
      </c>
      <c r="C518" s="1272" t="s">
        <v>5810</v>
      </c>
      <c r="D518" s="1315">
        <v>70</v>
      </c>
      <c r="E518" s="1315">
        <v>28</v>
      </c>
      <c r="F518" s="1197">
        <v>1495</v>
      </c>
      <c r="G518" s="1315" t="s">
        <v>3722</v>
      </c>
      <c r="H518" s="1315"/>
      <c r="I518" s="1315"/>
      <c r="J518" s="1315"/>
      <c r="K518" s="1315" t="s">
        <v>5332</v>
      </c>
      <c r="L518" s="1314"/>
    </row>
    <row r="519" spans="1:12" ht="38.25">
      <c r="A519" s="1316">
        <v>73</v>
      </c>
      <c r="B519" s="1161" t="s">
        <v>6012</v>
      </c>
      <c r="C519" s="1272" t="s">
        <v>5810</v>
      </c>
      <c r="D519" s="1315">
        <v>333</v>
      </c>
      <c r="E519" s="1315">
        <v>22</v>
      </c>
      <c r="F519" s="1197">
        <v>1070</v>
      </c>
      <c r="G519" s="1315" t="s">
        <v>5333</v>
      </c>
      <c r="H519" s="1315"/>
      <c r="I519" s="1315"/>
      <c r="J519" s="1315"/>
      <c r="K519" s="1315" t="s">
        <v>5334</v>
      </c>
      <c r="L519" s="1314"/>
    </row>
    <row r="520" spans="1:12" ht="38.25">
      <c r="A520" s="1316">
        <v>74</v>
      </c>
      <c r="B520" s="1161" t="s">
        <v>6013</v>
      </c>
      <c r="C520" s="1272" t="s">
        <v>5810</v>
      </c>
      <c r="D520" s="1315">
        <v>41</v>
      </c>
      <c r="E520" s="1315">
        <v>28</v>
      </c>
      <c r="F520" s="1197">
        <v>480</v>
      </c>
      <c r="G520" s="1315" t="s">
        <v>3722</v>
      </c>
      <c r="H520" s="1315"/>
      <c r="I520" s="1315"/>
      <c r="J520" s="1315"/>
      <c r="K520" s="1315" t="s">
        <v>5335</v>
      </c>
      <c r="L520" s="1314"/>
    </row>
    <row r="521" spans="1:12" ht="13.15" customHeight="1">
      <c r="A521" s="3868">
        <v>75</v>
      </c>
      <c r="B521" s="1161" t="s">
        <v>5978</v>
      </c>
      <c r="C521" s="1272" t="s">
        <v>5810</v>
      </c>
      <c r="D521" s="1197">
        <v>164</v>
      </c>
      <c r="E521" s="1315">
        <v>28</v>
      </c>
      <c r="F521" s="1315">
        <v>1270</v>
      </c>
      <c r="G521" s="1315" t="s">
        <v>3722</v>
      </c>
      <c r="H521" s="1315"/>
      <c r="I521" s="1315"/>
      <c r="J521" s="1315"/>
      <c r="K521" s="3869" t="s">
        <v>5336</v>
      </c>
      <c r="L521" s="1314"/>
    </row>
    <row r="522" spans="1:12" ht="25.5">
      <c r="A522" s="3864"/>
      <c r="B522" s="1161" t="s">
        <v>5978</v>
      </c>
      <c r="C522" s="1272" t="s">
        <v>5810</v>
      </c>
      <c r="D522" s="1197">
        <v>177</v>
      </c>
      <c r="E522" s="1315">
        <v>28</v>
      </c>
      <c r="F522" s="1315">
        <v>1450</v>
      </c>
      <c r="G522" s="1315" t="s">
        <v>3722</v>
      </c>
      <c r="H522" s="1315"/>
      <c r="I522" s="1315"/>
      <c r="J522" s="1315"/>
      <c r="K522" s="3870"/>
      <c r="L522" s="1314"/>
    </row>
    <row r="523" spans="1:12" ht="13.15" customHeight="1">
      <c r="A523" s="3868">
        <v>76</v>
      </c>
      <c r="B523" s="1161" t="s">
        <v>6014</v>
      </c>
      <c r="C523" s="1272" t="s">
        <v>5810</v>
      </c>
      <c r="D523" s="1315">
        <v>194</v>
      </c>
      <c r="E523" s="1315">
        <v>28</v>
      </c>
      <c r="F523" s="1315">
        <v>1652</v>
      </c>
      <c r="G523" s="1315" t="s">
        <v>3722</v>
      </c>
      <c r="H523" s="1315"/>
      <c r="I523" s="1315"/>
      <c r="J523" s="1315"/>
      <c r="K523" s="3869" t="s">
        <v>5337</v>
      </c>
      <c r="L523" s="1314"/>
    </row>
    <row r="524" spans="1:12" ht="38.25">
      <c r="A524" s="3864"/>
      <c r="B524" s="1161" t="s">
        <v>6014</v>
      </c>
      <c r="C524" s="1272" t="s">
        <v>5810</v>
      </c>
      <c r="D524" s="1315">
        <v>195</v>
      </c>
      <c r="E524" s="1315">
        <v>28</v>
      </c>
      <c r="F524" s="1315">
        <v>876</v>
      </c>
      <c r="G524" s="1315" t="s">
        <v>3722</v>
      </c>
      <c r="H524" s="1315"/>
      <c r="I524" s="1315"/>
      <c r="J524" s="1315"/>
      <c r="K524" s="3870"/>
      <c r="L524" s="1314"/>
    </row>
    <row r="525" spans="1:12" ht="38.25">
      <c r="A525" s="1316">
        <v>77</v>
      </c>
      <c r="B525" s="1161" t="s">
        <v>6015</v>
      </c>
      <c r="C525" s="1272" t="s">
        <v>5810</v>
      </c>
      <c r="D525" s="1315">
        <v>149</v>
      </c>
      <c r="E525" s="1315">
        <v>28</v>
      </c>
      <c r="F525" s="1315">
        <v>1364</v>
      </c>
      <c r="G525" s="1315" t="s">
        <v>3722</v>
      </c>
      <c r="H525" s="1315"/>
      <c r="I525" s="1315"/>
      <c r="J525" s="1315"/>
      <c r="K525" s="1315" t="s">
        <v>5338</v>
      </c>
      <c r="L525" s="1314"/>
    </row>
    <row r="526" spans="1:12" ht="38.25">
      <c r="A526" s="1316">
        <v>78</v>
      </c>
      <c r="B526" s="1161" t="s">
        <v>5983</v>
      </c>
      <c r="C526" s="1272" t="s">
        <v>5810</v>
      </c>
      <c r="D526" s="1315">
        <v>150</v>
      </c>
      <c r="E526" s="1315">
        <v>28</v>
      </c>
      <c r="F526" s="1315">
        <v>4192</v>
      </c>
      <c r="G526" s="1315" t="s">
        <v>3722</v>
      </c>
      <c r="H526" s="1315"/>
      <c r="I526" s="1315"/>
      <c r="J526" s="1315"/>
      <c r="K526" s="1315" t="s">
        <v>5339</v>
      </c>
      <c r="L526" s="1314"/>
    </row>
    <row r="527" spans="1:12" ht="13.15" customHeight="1">
      <c r="A527" s="3868">
        <v>79</v>
      </c>
      <c r="B527" s="1161" t="s">
        <v>6016</v>
      </c>
      <c r="C527" s="1272" t="s">
        <v>5810</v>
      </c>
      <c r="D527" s="1315">
        <v>103</v>
      </c>
      <c r="E527" s="1315">
        <v>28</v>
      </c>
      <c r="F527" s="1315">
        <v>1021</v>
      </c>
      <c r="G527" s="1315" t="s">
        <v>3722</v>
      </c>
      <c r="H527" s="1315"/>
      <c r="I527" s="1315"/>
      <c r="J527" s="1315"/>
      <c r="K527" s="3869" t="s">
        <v>5340</v>
      </c>
      <c r="L527" s="1314"/>
    </row>
    <row r="528" spans="1:12" ht="38.25">
      <c r="A528" s="3856"/>
      <c r="B528" s="1161" t="s">
        <v>6016</v>
      </c>
      <c r="C528" s="1272" t="s">
        <v>5810</v>
      </c>
      <c r="D528" s="1315">
        <v>102</v>
      </c>
      <c r="E528" s="1315">
        <v>28</v>
      </c>
      <c r="F528" s="1315">
        <v>466</v>
      </c>
      <c r="G528" s="1315" t="s">
        <v>3722</v>
      </c>
      <c r="H528" s="1315"/>
      <c r="I528" s="1315"/>
      <c r="J528" s="1315"/>
      <c r="K528" s="3871"/>
      <c r="L528" s="1314"/>
    </row>
    <row r="529" spans="1:12" ht="38.25">
      <c r="A529" s="3864"/>
      <c r="B529" s="1161" t="s">
        <v>6016</v>
      </c>
      <c r="C529" s="1272" t="s">
        <v>5810</v>
      </c>
      <c r="D529" s="1315">
        <v>101</v>
      </c>
      <c r="E529" s="1315">
        <v>28</v>
      </c>
      <c r="F529" s="1315">
        <v>748</v>
      </c>
      <c r="G529" s="1315" t="s">
        <v>3722</v>
      </c>
      <c r="H529" s="1315"/>
      <c r="I529" s="1315"/>
      <c r="J529" s="1315"/>
      <c r="K529" s="3870"/>
      <c r="L529" s="1314"/>
    </row>
    <row r="530" spans="1:12" ht="38.25">
      <c r="A530" s="1316">
        <v>80</v>
      </c>
      <c r="B530" s="1161" t="s">
        <v>6017</v>
      </c>
      <c r="C530" s="1272" t="s">
        <v>5810</v>
      </c>
      <c r="D530" s="1315">
        <v>147</v>
      </c>
      <c r="E530" s="1315">
        <v>28</v>
      </c>
      <c r="F530" s="1315">
        <v>1000</v>
      </c>
      <c r="G530" s="1315" t="s">
        <v>3722</v>
      </c>
      <c r="H530" s="1315"/>
      <c r="I530" s="1315"/>
      <c r="J530" s="1315"/>
      <c r="K530" s="1315" t="s">
        <v>5341</v>
      </c>
      <c r="L530" s="1314"/>
    </row>
    <row r="531" spans="1:12" ht="13.15" customHeight="1">
      <c r="A531" s="3868">
        <v>81</v>
      </c>
      <c r="B531" s="1161" t="s">
        <v>6018</v>
      </c>
      <c r="C531" s="1272" t="s">
        <v>5810</v>
      </c>
      <c r="D531" s="1315">
        <v>161</v>
      </c>
      <c r="E531" s="1315">
        <v>28</v>
      </c>
      <c r="F531" s="1315">
        <v>739</v>
      </c>
      <c r="G531" s="1315" t="s">
        <v>3722</v>
      </c>
      <c r="H531" s="1315"/>
      <c r="I531" s="1315"/>
      <c r="J531" s="1315"/>
      <c r="K531" s="3869" t="s">
        <v>5342</v>
      </c>
      <c r="L531" s="3835" t="s">
        <v>5343</v>
      </c>
    </row>
    <row r="532" spans="1:12" ht="51">
      <c r="A532" s="3864"/>
      <c r="B532" s="1161" t="s">
        <v>6018</v>
      </c>
      <c r="C532" s="1272" t="s">
        <v>5810</v>
      </c>
      <c r="D532" s="1315">
        <v>162</v>
      </c>
      <c r="E532" s="1315">
        <v>28</v>
      </c>
      <c r="F532" s="1315">
        <v>1380</v>
      </c>
      <c r="G532" s="1315" t="s">
        <v>3722</v>
      </c>
      <c r="H532" s="1315"/>
      <c r="I532" s="1315"/>
      <c r="J532" s="1315"/>
      <c r="K532" s="3870"/>
      <c r="L532" s="3837"/>
    </row>
    <row r="533" spans="1:12" ht="38.25">
      <c r="A533" s="1316">
        <v>82</v>
      </c>
      <c r="B533" s="1161" t="s">
        <v>6019</v>
      </c>
      <c r="C533" s="1272" t="s">
        <v>5810</v>
      </c>
      <c r="D533" s="1315">
        <v>163</v>
      </c>
      <c r="E533" s="1315">
        <v>28</v>
      </c>
      <c r="F533" s="1315">
        <v>1309</v>
      </c>
      <c r="G533" s="1315" t="s">
        <v>3720</v>
      </c>
      <c r="H533" s="1315"/>
      <c r="I533" s="1315"/>
      <c r="J533" s="1315"/>
      <c r="K533" s="1315" t="s">
        <v>5344</v>
      </c>
      <c r="L533" s="1314"/>
    </row>
    <row r="534" spans="1:12" ht="13.15" customHeight="1">
      <c r="A534" s="3868">
        <v>83</v>
      </c>
      <c r="B534" s="1161" t="s">
        <v>6020</v>
      </c>
      <c r="C534" s="1272" t="s">
        <v>5810</v>
      </c>
      <c r="D534" s="1315">
        <v>92</v>
      </c>
      <c r="E534" s="1315">
        <v>28</v>
      </c>
      <c r="F534" s="1315">
        <v>2679</v>
      </c>
      <c r="G534" s="1315" t="s">
        <v>3720</v>
      </c>
      <c r="H534" s="1315"/>
      <c r="I534" s="1315"/>
      <c r="J534" s="1315"/>
      <c r="K534" s="3869" t="s">
        <v>5345</v>
      </c>
      <c r="L534" s="1314"/>
    </row>
    <row r="535" spans="1:12" ht="25.5">
      <c r="A535" s="3856"/>
      <c r="B535" s="1161" t="s">
        <v>6020</v>
      </c>
      <c r="C535" s="1272" t="s">
        <v>5810</v>
      </c>
      <c r="D535" s="1315">
        <v>69</v>
      </c>
      <c r="E535" s="1315">
        <v>28</v>
      </c>
      <c r="F535" s="1315">
        <v>951</v>
      </c>
      <c r="G535" s="1315" t="s">
        <v>3720</v>
      </c>
      <c r="H535" s="1315"/>
      <c r="I535" s="1315"/>
      <c r="J535" s="1315"/>
      <c r="K535" s="3871"/>
      <c r="L535" s="1314"/>
    </row>
    <row r="536" spans="1:12" ht="25.5">
      <c r="A536" s="3864"/>
      <c r="B536" s="1161" t="s">
        <v>6020</v>
      </c>
      <c r="C536" s="1272" t="s">
        <v>5810</v>
      </c>
      <c r="D536" s="1315">
        <v>90</v>
      </c>
      <c r="E536" s="1315">
        <v>28</v>
      </c>
      <c r="F536" s="1315">
        <v>766</v>
      </c>
      <c r="G536" s="1315" t="s">
        <v>3720</v>
      </c>
      <c r="H536" s="1315"/>
      <c r="I536" s="1315"/>
      <c r="J536" s="1315"/>
      <c r="K536" s="3870"/>
      <c r="L536" s="1314"/>
    </row>
    <row r="537" spans="1:12" ht="38.25">
      <c r="A537" s="1316">
        <v>84</v>
      </c>
      <c r="B537" s="1161" t="s">
        <v>6021</v>
      </c>
      <c r="C537" s="1272" t="s">
        <v>5810</v>
      </c>
      <c r="D537" s="1315">
        <v>93</v>
      </c>
      <c r="E537" s="1315">
        <v>28</v>
      </c>
      <c r="F537" s="1315">
        <v>1821</v>
      </c>
      <c r="G537" s="1315" t="s">
        <v>3720</v>
      </c>
      <c r="H537" s="1315"/>
      <c r="I537" s="1315"/>
      <c r="J537" s="1315"/>
      <c r="K537" s="1315" t="s">
        <v>5346</v>
      </c>
      <c r="L537" s="1314"/>
    </row>
    <row r="538" spans="1:12" ht="13.15" customHeight="1">
      <c r="A538" s="3868">
        <v>85</v>
      </c>
      <c r="B538" s="1161" t="s">
        <v>6022</v>
      </c>
      <c r="C538" s="1272" t="s">
        <v>5810</v>
      </c>
      <c r="D538" s="1315">
        <v>378</v>
      </c>
      <c r="E538" s="1315">
        <v>22</v>
      </c>
      <c r="F538" s="1315">
        <v>1689</v>
      </c>
      <c r="G538" s="1315" t="s">
        <v>3720</v>
      </c>
      <c r="H538" s="1315"/>
      <c r="I538" s="1315"/>
      <c r="J538" s="1315"/>
      <c r="K538" s="3869" t="s">
        <v>5347</v>
      </c>
      <c r="L538" s="1314"/>
    </row>
    <row r="539" spans="1:12" ht="25.5">
      <c r="A539" s="3856"/>
      <c r="B539" s="1161" t="s">
        <v>6022</v>
      </c>
      <c r="C539" s="1272" t="s">
        <v>5810</v>
      </c>
      <c r="D539" s="1315">
        <v>349</v>
      </c>
      <c r="E539" s="1315">
        <v>22</v>
      </c>
      <c r="F539" s="1315">
        <v>652</v>
      </c>
      <c r="G539" s="1315" t="s">
        <v>3720</v>
      </c>
      <c r="H539" s="1315"/>
      <c r="I539" s="1315"/>
      <c r="J539" s="1315"/>
      <c r="K539" s="3871"/>
      <c r="L539" s="1314"/>
    </row>
    <row r="540" spans="1:12" ht="25.5">
      <c r="A540" s="3856"/>
      <c r="B540" s="1161" t="s">
        <v>6022</v>
      </c>
      <c r="C540" s="1272" t="s">
        <v>5810</v>
      </c>
      <c r="D540" s="1315">
        <v>362</v>
      </c>
      <c r="E540" s="1315">
        <v>22</v>
      </c>
      <c r="F540" s="1315">
        <v>87.1</v>
      </c>
      <c r="G540" s="1315" t="s">
        <v>3720</v>
      </c>
      <c r="H540" s="1315"/>
      <c r="I540" s="1315"/>
      <c r="J540" s="1315"/>
      <c r="K540" s="3871"/>
      <c r="L540" s="1314"/>
    </row>
    <row r="541" spans="1:12" ht="25.5">
      <c r="A541" s="3856"/>
      <c r="B541" s="1161" t="s">
        <v>6022</v>
      </c>
      <c r="C541" s="1272" t="s">
        <v>5810</v>
      </c>
      <c r="D541" s="1315">
        <v>351</v>
      </c>
      <c r="E541" s="1315">
        <v>22</v>
      </c>
      <c r="F541" s="1315">
        <v>257</v>
      </c>
      <c r="G541" s="1315" t="s">
        <v>3720</v>
      </c>
      <c r="H541" s="1315"/>
      <c r="I541" s="1315"/>
      <c r="J541" s="1315"/>
      <c r="K541" s="3871"/>
      <c r="L541" s="1314"/>
    </row>
    <row r="542" spans="1:12" ht="25.5">
      <c r="A542" s="3856"/>
      <c r="B542" s="1161" t="s">
        <v>6022</v>
      </c>
      <c r="C542" s="1272" t="s">
        <v>5810</v>
      </c>
      <c r="D542" s="1315">
        <v>377</v>
      </c>
      <c r="E542" s="1315">
        <v>22</v>
      </c>
      <c r="F542" s="1315">
        <v>1225</v>
      </c>
      <c r="G542" s="1315" t="s">
        <v>3720</v>
      </c>
      <c r="H542" s="1315"/>
      <c r="I542" s="1315"/>
      <c r="J542" s="1315"/>
      <c r="K542" s="3871"/>
      <c r="L542" s="1314"/>
    </row>
    <row r="543" spans="1:12" ht="25.5">
      <c r="A543" s="3856"/>
      <c r="B543" s="1161" t="s">
        <v>6022</v>
      </c>
      <c r="C543" s="1272" t="s">
        <v>5810</v>
      </c>
      <c r="D543" s="1315">
        <v>496</v>
      </c>
      <c r="E543" s="1315">
        <v>23</v>
      </c>
      <c r="F543" s="1315">
        <v>284</v>
      </c>
      <c r="G543" s="1315" t="s">
        <v>3720</v>
      </c>
      <c r="H543" s="1315"/>
      <c r="I543" s="1315"/>
      <c r="J543" s="1315"/>
      <c r="K543" s="3871"/>
      <c r="L543" s="1314"/>
    </row>
    <row r="544" spans="1:12" ht="25.5">
      <c r="A544" s="3856"/>
      <c r="B544" s="1161" t="s">
        <v>6022</v>
      </c>
      <c r="C544" s="1272" t="s">
        <v>5810</v>
      </c>
      <c r="D544" s="1315">
        <v>218</v>
      </c>
      <c r="E544" s="1315">
        <v>23</v>
      </c>
      <c r="F544" s="1315">
        <v>987</v>
      </c>
      <c r="G544" s="1315" t="s">
        <v>3720</v>
      </c>
      <c r="H544" s="1315"/>
      <c r="I544" s="1315"/>
      <c r="J544" s="1315"/>
      <c r="K544" s="3871"/>
      <c r="L544" s="1314"/>
    </row>
    <row r="545" spans="1:12" ht="25.5">
      <c r="A545" s="3864"/>
      <c r="B545" s="1161" t="s">
        <v>6022</v>
      </c>
      <c r="C545" s="1272" t="s">
        <v>5810</v>
      </c>
      <c r="D545" s="1315">
        <v>219</v>
      </c>
      <c r="E545" s="1315">
        <v>23</v>
      </c>
      <c r="F545" s="1315">
        <v>3057</v>
      </c>
      <c r="G545" s="1315" t="s">
        <v>3720</v>
      </c>
      <c r="H545" s="1315"/>
      <c r="I545" s="1315"/>
      <c r="J545" s="1315"/>
      <c r="K545" s="3870"/>
      <c r="L545" s="1314"/>
    </row>
    <row r="546" spans="1:12" ht="25.5">
      <c r="A546" s="3868">
        <v>86</v>
      </c>
      <c r="B546" s="1161" t="s">
        <v>6023</v>
      </c>
      <c r="C546" s="1272" t="s">
        <v>5810</v>
      </c>
      <c r="D546" s="1315">
        <v>133</v>
      </c>
      <c r="E546" s="1315">
        <v>23</v>
      </c>
      <c r="F546" s="1315">
        <v>339</v>
      </c>
      <c r="G546" s="1315" t="s">
        <v>5262</v>
      </c>
      <c r="H546" s="1315"/>
      <c r="I546" s="1315"/>
      <c r="J546" s="1315"/>
      <c r="K546" s="3869" t="s">
        <v>5348</v>
      </c>
      <c r="L546" s="1314"/>
    </row>
    <row r="547" spans="1:12" ht="25.5">
      <c r="A547" s="3864"/>
      <c r="B547" s="1161" t="s">
        <v>6023</v>
      </c>
      <c r="C547" s="1272" t="s">
        <v>5810</v>
      </c>
      <c r="D547" s="1315">
        <v>131</v>
      </c>
      <c r="E547" s="1315">
        <v>23</v>
      </c>
      <c r="F547" s="1315">
        <v>2024</v>
      </c>
      <c r="G547" s="1315" t="s">
        <v>5262</v>
      </c>
      <c r="H547" s="1315"/>
      <c r="I547" s="1315"/>
      <c r="J547" s="1315"/>
      <c r="K547" s="3870"/>
      <c r="L547" s="1314"/>
    </row>
    <row r="548" spans="1:12" ht="51">
      <c r="A548" s="1316">
        <v>87</v>
      </c>
      <c r="B548" s="1161" t="s">
        <v>6024</v>
      </c>
      <c r="C548" s="1272" t="s">
        <v>5810</v>
      </c>
      <c r="D548" s="1315" t="s">
        <v>5349</v>
      </c>
      <c r="E548" s="1315">
        <v>23</v>
      </c>
      <c r="F548" s="1315">
        <v>60</v>
      </c>
      <c r="G548" s="1315" t="s">
        <v>5262</v>
      </c>
      <c r="H548" s="1315"/>
      <c r="I548" s="1315"/>
      <c r="J548" s="1315"/>
      <c r="K548" s="1315" t="s">
        <v>5350</v>
      </c>
      <c r="L548" s="1314"/>
    </row>
    <row r="549" spans="1:12" ht="25.5">
      <c r="A549" s="3868">
        <v>88</v>
      </c>
      <c r="B549" s="1161" t="s">
        <v>5960</v>
      </c>
      <c r="C549" s="1272" t="s">
        <v>5810</v>
      </c>
      <c r="D549" s="1315">
        <v>129</v>
      </c>
      <c r="E549" s="1315">
        <v>23</v>
      </c>
      <c r="F549" s="1315">
        <v>2320</v>
      </c>
      <c r="G549" s="1315" t="s">
        <v>5262</v>
      </c>
      <c r="H549" s="1315"/>
      <c r="I549" s="1315"/>
      <c r="J549" s="1315"/>
      <c r="K549" s="3869" t="s">
        <v>5351</v>
      </c>
      <c r="L549" s="1314"/>
    </row>
    <row r="550" spans="1:12" ht="25.5">
      <c r="A550" s="3864"/>
      <c r="B550" s="1161" t="s">
        <v>5960</v>
      </c>
      <c r="C550" s="1272" t="s">
        <v>5810</v>
      </c>
      <c r="D550" s="1315">
        <v>130</v>
      </c>
      <c r="E550" s="1315">
        <v>23</v>
      </c>
      <c r="F550" s="1315">
        <v>812</v>
      </c>
      <c r="G550" s="1315" t="s">
        <v>5262</v>
      </c>
      <c r="H550" s="1315"/>
      <c r="I550" s="1315"/>
      <c r="J550" s="1315"/>
      <c r="K550" s="3870"/>
      <c r="L550" s="1314"/>
    </row>
    <row r="551" spans="1:12" ht="51">
      <c r="A551" s="1316">
        <v>89</v>
      </c>
      <c r="B551" s="1161" t="s">
        <v>6025</v>
      </c>
      <c r="C551" s="1272" t="s">
        <v>5810</v>
      </c>
      <c r="D551" s="1315">
        <v>168</v>
      </c>
      <c r="E551" s="1315">
        <v>23</v>
      </c>
      <c r="F551" s="1315">
        <v>3360</v>
      </c>
      <c r="G551" s="1315" t="s">
        <v>5262</v>
      </c>
      <c r="H551" s="1315"/>
      <c r="I551" s="1315"/>
      <c r="J551" s="1315"/>
      <c r="K551" s="1315" t="s">
        <v>5352</v>
      </c>
      <c r="L551" s="1314"/>
    </row>
    <row r="552" spans="1:12" ht="38.25">
      <c r="A552" s="1316">
        <v>90</v>
      </c>
      <c r="B552" s="1161" t="s">
        <v>6026</v>
      </c>
      <c r="C552" s="1272" t="s">
        <v>5810</v>
      </c>
      <c r="D552" s="1315">
        <v>395</v>
      </c>
      <c r="E552" s="1315">
        <v>23</v>
      </c>
      <c r="F552" s="1315">
        <v>1962</v>
      </c>
      <c r="G552" s="1315" t="s">
        <v>5262</v>
      </c>
      <c r="H552" s="1315"/>
      <c r="I552" s="1315"/>
      <c r="J552" s="1315"/>
      <c r="K552" s="1315" t="s">
        <v>5353</v>
      </c>
      <c r="L552" s="1314"/>
    </row>
    <row r="553" spans="1:12" ht="13.15" customHeight="1">
      <c r="A553" s="3868">
        <v>91</v>
      </c>
      <c r="B553" s="1161" t="s">
        <v>6027</v>
      </c>
      <c r="C553" s="1272" t="s">
        <v>5810</v>
      </c>
      <c r="D553" s="1315">
        <v>296</v>
      </c>
      <c r="E553" s="1315">
        <v>22</v>
      </c>
      <c r="F553" s="1315">
        <v>2254</v>
      </c>
      <c r="G553" s="1315" t="s">
        <v>3720</v>
      </c>
      <c r="H553" s="1315"/>
      <c r="I553" s="1315"/>
      <c r="J553" s="1315"/>
      <c r="K553" s="3869" t="s">
        <v>5354</v>
      </c>
      <c r="L553" s="1314"/>
    </row>
    <row r="554" spans="1:12" ht="25.5">
      <c r="A554" s="3856"/>
      <c r="B554" s="1161" t="s">
        <v>6027</v>
      </c>
      <c r="C554" s="1272" t="s">
        <v>5810</v>
      </c>
      <c r="D554" s="1315">
        <v>322</v>
      </c>
      <c r="E554" s="1315">
        <v>22</v>
      </c>
      <c r="F554" s="1315">
        <v>1661</v>
      </c>
      <c r="G554" s="1315" t="s">
        <v>3720</v>
      </c>
      <c r="H554" s="1315"/>
      <c r="I554" s="1315"/>
      <c r="J554" s="1315"/>
      <c r="K554" s="3871"/>
      <c r="L554" s="1314"/>
    </row>
    <row r="555" spans="1:12" ht="25.5">
      <c r="A555" s="3864"/>
      <c r="B555" s="1161" t="s">
        <v>6027</v>
      </c>
      <c r="C555" s="1272" t="s">
        <v>5810</v>
      </c>
      <c r="D555" s="1315">
        <v>323</v>
      </c>
      <c r="E555" s="1315">
        <v>22</v>
      </c>
      <c r="F555" s="1315">
        <v>1044</v>
      </c>
      <c r="G555" s="1315" t="s">
        <v>3720</v>
      </c>
      <c r="H555" s="1315"/>
      <c r="I555" s="1315"/>
      <c r="J555" s="1315"/>
      <c r="K555" s="3870"/>
      <c r="L555" s="1314"/>
    </row>
    <row r="556" spans="1:12" ht="13.15" customHeight="1">
      <c r="A556" s="3868">
        <v>92</v>
      </c>
      <c r="B556" s="1161" t="s">
        <v>6028</v>
      </c>
      <c r="C556" s="1272" t="s">
        <v>5810</v>
      </c>
      <c r="D556" s="1315">
        <v>415</v>
      </c>
      <c r="E556" s="1315">
        <v>22</v>
      </c>
      <c r="F556" s="1315">
        <v>1408</v>
      </c>
      <c r="G556" s="1315" t="s">
        <v>3720</v>
      </c>
      <c r="H556" s="1315"/>
      <c r="I556" s="1315"/>
      <c r="J556" s="1315"/>
      <c r="K556" s="3869" t="s">
        <v>5355</v>
      </c>
      <c r="L556" s="1314"/>
    </row>
    <row r="557" spans="1:12" ht="38.25">
      <c r="A557" s="3856"/>
      <c r="B557" s="1161" t="s">
        <v>6028</v>
      </c>
      <c r="C557" s="1272" t="s">
        <v>5810</v>
      </c>
      <c r="D557" s="1315">
        <v>398</v>
      </c>
      <c r="E557" s="1315">
        <v>22</v>
      </c>
      <c r="F557" s="1315">
        <v>793</v>
      </c>
      <c r="G557" s="1315" t="s">
        <v>3720</v>
      </c>
      <c r="H557" s="1315"/>
      <c r="I557" s="1315"/>
      <c r="J557" s="1315"/>
      <c r="K557" s="3871"/>
      <c r="L557" s="1314"/>
    </row>
    <row r="558" spans="1:12" ht="38.25">
      <c r="A558" s="3856"/>
      <c r="B558" s="1161" t="s">
        <v>6028</v>
      </c>
      <c r="C558" s="1272" t="s">
        <v>5810</v>
      </c>
      <c r="D558" s="1315">
        <v>381</v>
      </c>
      <c r="E558" s="1315">
        <v>22</v>
      </c>
      <c r="F558" s="1315">
        <v>820</v>
      </c>
      <c r="G558" s="1315" t="s">
        <v>3720</v>
      </c>
      <c r="H558" s="1315"/>
      <c r="I558" s="1315"/>
      <c r="J558" s="1315"/>
      <c r="K558" s="3871"/>
      <c r="L558" s="1314"/>
    </row>
    <row r="559" spans="1:12" ht="38.25">
      <c r="A559" s="3864"/>
      <c r="B559" s="1161" t="s">
        <v>6028</v>
      </c>
      <c r="C559" s="1272" t="s">
        <v>5810</v>
      </c>
      <c r="D559" s="1315">
        <v>384</v>
      </c>
      <c r="E559" s="1315">
        <v>22</v>
      </c>
      <c r="F559" s="1315">
        <v>516</v>
      </c>
      <c r="G559" s="1315" t="s">
        <v>3720</v>
      </c>
      <c r="H559" s="1315"/>
      <c r="I559" s="1315"/>
      <c r="J559" s="1315"/>
      <c r="K559" s="3870"/>
      <c r="L559" s="1314"/>
    </row>
    <row r="560" spans="1:12" ht="38.25">
      <c r="A560" s="1316">
        <v>93</v>
      </c>
      <c r="B560" s="1161" t="s">
        <v>6029</v>
      </c>
      <c r="C560" s="1272" t="s">
        <v>5810</v>
      </c>
      <c r="D560" s="1315">
        <v>474</v>
      </c>
      <c r="E560" s="1315">
        <v>22</v>
      </c>
      <c r="F560" s="1315">
        <v>1164</v>
      </c>
      <c r="G560" s="1315" t="s">
        <v>3720</v>
      </c>
      <c r="H560" s="1315"/>
      <c r="I560" s="1315"/>
      <c r="J560" s="1315"/>
      <c r="K560" s="1315" t="s">
        <v>5356</v>
      </c>
      <c r="L560" s="1314"/>
    </row>
    <row r="561" spans="1:12" ht="38.25">
      <c r="A561" s="1316">
        <v>94</v>
      </c>
      <c r="B561" s="1161" t="s">
        <v>6030</v>
      </c>
      <c r="C561" s="1272" t="s">
        <v>5810</v>
      </c>
      <c r="D561" s="1315">
        <v>445</v>
      </c>
      <c r="E561" s="1315">
        <v>22</v>
      </c>
      <c r="F561" s="1315">
        <v>1378</v>
      </c>
      <c r="G561" s="1315" t="s">
        <v>3720</v>
      </c>
      <c r="H561" s="1315"/>
      <c r="I561" s="1315"/>
      <c r="J561" s="1315"/>
      <c r="K561" s="1315" t="s">
        <v>5357</v>
      </c>
      <c r="L561" s="1314"/>
    </row>
    <row r="562" spans="1:12" ht="13.15" customHeight="1">
      <c r="A562" s="3868">
        <v>95</v>
      </c>
      <c r="B562" s="1161" t="s">
        <v>6031</v>
      </c>
      <c r="C562" s="1272" t="s">
        <v>5810</v>
      </c>
      <c r="D562" s="1315">
        <v>498</v>
      </c>
      <c r="E562" s="1315">
        <v>22</v>
      </c>
      <c r="F562" s="1315">
        <v>1303</v>
      </c>
      <c r="G562" s="1315" t="s">
        <v>3720</v>
      </c>
      <c r="H562" s="1315"/>
      <c r="I562" s="1315"/>
      <c r="J562" s="1315"/>
      <c r="K562" s="3869" t="s">
        <v>5358</v>
      </c>
      <c r="L562" s="1314"/>
    </row>
    <row r="563" spans="1:12" ht="38.25">
      <c r="A563" s="3856"/>
      <c r="B563" s="1161" t="s">
        <v>6031</v>
      </c>
      <c r="C563" s="1272" t="s">
        <v>5810</v>
      </c>
      <c r="D563" s="1315">
        <v>501</v>
      </c>
      <c r="E563" s="1315">
        <v>22</v>
      </c>
      <c r="F563" s="1315">
        <v>900</v>
      </c>
      <c r="G563" s="1315" t="s">
        <v>3720</v>
      </c>
      <c r="H563" s="1315"/>
      <c r="I563" s="1315"/>
      <c r="J563" s="1315"/>
      <c r="K563" s="3871"/>
      <c r="L563" s="1314"/>
    </row>
    <row r="564" spans="1:12" ht="38.25">
      <c r="A564" s="3864"/>
      <c r="B564" s="1161" t="s">
        <v>6031</v>
      </c>
      <c r="C564" s="1272" t="s">
        <v>5810</v>
      </c>
      <c r="D564" s="1315">
        <v>517</v>
      </c>
      <c r="E564" s="1315">
        <v>22</v>
      </c>
      <c r="F564" s="1315">
        <v>851</v>
      </c>
      <c r="G564" s="1315" t="s">
        <v>3720</v>
      </c>
      <c r="H564" s="1315"/>
      <c r="I564" s="1315"/>
      <c r="J564" s="1315"/>
      <c r="K564" s="3870"/>
      <c r="L564" s="1314"/>
    </row>
    <row r="565" spans="1:12" ht="13.15" customHeight="1">
      <c r="A565" s="3868">
        <v>96</v>
      </c>
      <c r="B565" s="1161" t="s">
        <v>6032</v>
      </c>
      <c r="C565" s="1272" t="s">
        <v>5810</v>
      </c>
      <c r="D565" s="1315">
        <v>510</v>
      </c>
      <c r="E565" s="1315">
        <v>22</v>
      </c>
      <c r="F565" s="1315">
        <v>1904</v>
      </c>
      <c r="G565" s="1315" t="s">
        <v>3720</v>
      </c>
      <c r="H565" s="1315"/>
      <c r="I565" s="1315"/>
      <c r="J565" s="1315"/>
      <c r="K565" s="3869" t="s">
        <v>5359</v>
      </c>
      <c r="L565" s="1314"/>
    </row>
    <row r="566" spans="1:12">
      <c r="A566" s="3864"/>
      <c r="B566" s="1161" t="s">
        <v>5941</v>
      </c>
      <c r="C566" s="1272" t="s">
        <v>5810</v>
      </c>
      <c r="D566" s="1315">
        <v>522</v>
      </c>
      <c r="E566" s="1315">
        <v>22</v>
      </c>
      <c r="F566" s="1315">
        <v>1025</v>
      </c>
      <c r="G566" s="1315" t="s">
        <v>3720</v>
      </c>
      <c r="H566" s="1315"/>
      <c r="I566" s="1315"/>
      <c r="J566" s="1315"/>
      <c r="K566" s="3870"/>
      <c r="L566" s="1314"/>
    </row>
    <row r="567" spans="1:12" ht="38.25">
      <c r="A567" s="1316">
        <v>97</v>
      </c>
      <c r="B567" s="1161" t="s">
        <v>6033</v>
      </c>
      <c r="C567" s="1272" t="s">
        <v>5810</v>
      </c>
      <c r="D567" s="1315">
        <v>440</v>
      </c>
      <c r="E567" s="1315">
        <v>22</v>
      </c>
      <c r="F567" s="1315">
        <v>1559</v>
      </c>
      <c r="G567" s="1315" t="s">
        <v>3720</v>
      </c>
      <c r="H567" s="1315"/>
      <c r="I567" s="1315"/>
      <c r="J567" s="1315"/>
      <c r="K567" s="1315" t="s">
        <v>5360</v>
      </c>
      <c r="L567" s="1314"/>
    </row>
    <row r="568" spans="1:12" ht="13.15" customHeight="1">
      <c r="A568" s="3868">
        <v>98</v>
      </c>
      <c r="B568" s="1161" t="s">
        <v>6034</v>
      </c>
      <c r="C568" s="1272" t="s">
        <v>5810</v>
      </c>
      <c r="D568" s="1315">
        <v>454</v>
      </c>
      <c r="E568" s="1315">
        <v>22</v>
      </c>
      <c r="F568" s="1315">
        <v>1575</v>
      </c>
      <c r="G568" s="1315" t="s">
        <v>3720</v>
      </c>
      <c r="H568" s="1315"/>
      <c r="I568" s="1315"/>
      <c r="J568" s="1315"/>
      <c r="K568" s="3869" t="s">
        <v>5361</v>
      </c>
      <c r="L568" s="1314"/>
    </row>
    <row r="569" spans="1:12" ht="25.5">
      <c r="A569" s="3864"/>
      <c r="B569" s="1161" t="s">
        <v>6034</v>
      </c>
      <c r="C569" s="1272" t="s">
        <v>5810</v>
      </c>
      <c r="D569" s="1315">
        <v>533</v>
      </c>
      <c r="E569" s="1315">
        <v>22</v>
      </c>
      <c r="F569" s="1315">
        <v>1447</v>
      </c>
      <c r="G569" s="1315" t="s">
        <v>3720</v>
      </c>
      <c r="H569" s="1315"/>
      <c r="I569" s="1315"/>
      <c r="J569" s="1315"/>
      <c r="K569" s="3870"/>
      <c r="L569" s="1314"/>
    </row>
    <row r="570" spans="1:12" ht="38.25">
      <c r="A570" s="1316">
        <v>99</v>
      </c>
      <c r="B570" s="1161" t="s">
        <v>6035</v>
      </c>
      <c r="C570" s="1272" t="s">
        <v>5810</v>
      </c>
      <c r="D570" s="1315">
        <v>464</v>
      </c>
      <c r="E570" s="1315">
        <v>22</v>
      </c>
      <c r="F570" s="1315">
        <v>3440</v>
      </c>
      <c r="G570" s="1315" t="s">
        <v>3720</v>
      </c>
      <c r="H570" s="1315"/>
      <c r="I570" s="1315"/>
      <c r="J570" s="1315"/>
      <c r="K570" s="1315" t="s">
        <v>5362</v>
      </c>
      <c r="L570" s="1314"/>
    </row>
    <row r="571" spans="1:12" ht="38.25">
      <c r="A571" s="1315">
        <v>100</v>
      </c>
      <c r="B571" s="1161" t="s">
        <v>6036</v>
      </c>
      <c r="C571" s="1272" t="s">
        <v>5810</v>
      </c>
      <c r="D571" s="1315">
        <v>450</v>
      </c>
      <c r="E571" s="1315">
        <v>22</v>
      </c>
      <c r="F571" s="1315">
        <v>2202</v>
      </c>
      <c r="G571" s="1315" t="s">
        <v>3720</v>
      </c>
      <c r="H571" s="1315"/>
      <c r="I571" s="1315"/>
      <c r="J571" s="1315"/>
      <c r="K571" s="1315" t="s">
        <v>5363</v>
      </c>
      <c r="L571" s="1314"/>
    </row>
    <row r="572" spans="1:12" ht="38.25">
      <c r="A572" s="1315">
        <v>101</v>
      </c>
      <c r="B572" s="1161" t="s">
        <v>6037</v>
      </c>
      <c r="C572" s="1272" t="s">
        <v>5810</v>
      </c>
      <c r="D572" s="1315">
        <v>468</v>
      </c>
      <c r="E572" s="1315">
        <v>22</v>
      </c>
      <c r="F572" s="1315">
        <v>2919</v>
      </c>
      <c r="G572" s="1315" t="s">
        <v>3720</v>
      </c>
      <c r="H572" s="1315"/>
      <c r="I572" s="1315"/>
      <c r="J572" s="1315"/>
      <c r="K572" s="1315" t="s">
        <v>5364</v>
      </c>
      <c r="L572" s="1314"/>
    </row>
    <row r="573" spans="1:12" ht="38.25">
      <c r="A573" s="1315">
        <v>102</v>
      </c>
      <c r="B573" s="1161" t="s">
        <v>6038</v>
      </c>
      <c r="C573" s="1272" t="s">
        <v>5810</v>
      </c>
      <c r="D573" s="1315">
        <v>480</v>
      </c>
      <c r="E573" s="1315">
        <v>22</v>
      </c>
      <c r="F573" s="1315">
        <v>2809</v>
      </c>
      <c r="G573" s="1315" t="s">
        <v>3720</v>
      </c>
      <c r="H573" s="1315"/>
      <c r="I573" s="1315"/>
      <c r="J573" s="1315"/>
      <c r="K573" s="1315" t="s">
        <v>5365</v>
      </c>
      <c r="L573" s="1314"/>
    </row>
    <row r="574" spans="1:12" ht="13.15" customHeight="1">
      <c r="A574" s="3868">
        <v>103</v>
      </c>
      <c r="B574" s="1161" t="s">
        <v>6039</v>
      </c>
      <c r="C574" s="1272" t="s">
        <v>5810</v>
      </c>
      <c r="D574" s="1315">
        <v>489</v>
      </c>
      <c r="E574" s="1315">
        <v>22</v>
      </c>
      <c r="F574" s="1315">
        <v>1488</v>
      </c>
      <c r="G574" s="1315" t="s">
        <v>3720</v>
      </c>
      <c r="H574" s="1315"/>
      <c r="I574" s="1315"/>
      <c r="J574" s="1315"/>
      <c r="K574" s="3869" t="s">
        <v>5366</v>
      </c>
      <c r="L574" s="1314"/>
    </row>
    <row r="575" spans="1:12" ht="38.25">
      <c r="A575" s="3864"/>
      <c r="B575" s="1161" t="s">
        <v>6039</v>
      </c>
      <c r="C575" s="1272" t="s">
        <v>5810</v>
      </c>
      <c r="D575" s="1315">
        <v>497</v>
      </c>
      <c r="E575" s="1315">
        <v>22</v>
      </c>
      <c r="F575" s="1315">
        <v>1485</v>
      </c>
      <c r="G575" s="1315" t="s">
        <v>3720</v>
      </c>
      <c r="H575" s="1315"/>
      <c r="I575" s="1315"/>
      <c r="J575" s="1315"/>
      <c r="K575" s="3870"/>
      <c r="L575" s="1314"/>
    </row>
    <row r="576" spans="1:12" ht="38.25">
      <c r="A576" s="1315">
        <v>104</v>
      </c>
      <c r="B576" s="1161" t="s">
        <v>6040</v>
      </c>
      <c r="C576" s="1272" t="s">
        <v>5810</v>
      </c>
      <c r="D576" s="1315">
        <v>509</v>
      </c>
      <c r="E576" s="1315">
        <v>22</v>
      </c>
      <c r="F576" s="1315">
        <v>2477</v>
      </c>
      <c r="G576" s="1315" t="s">
        <v>3720</v>
      </c>
      <c r="H576" s="1315"/>
      <c r="I576" s="1315"/>
      <c r="J576" s="1315"/>
      <c r="K576" s="1315" t="s">
        <v>5367</v>
      </c>
      <c r="L576" s="1314"/>
    </row>
    <row r="577" spans="1:12" ht="38.25">
      <c r="A577" s="1315">
        <v>105</v>
      </c>
      <c r="B577" s="1161" t="s">
        <v>6041</v>
      </c>
      <c r="C577" s="1272" t="s">
        <v>5810</v>
      </c>
      <c r="D577" s="1315">
        <v>469</v>
      </c>
      <c r="E577" s="1315">
        <v>22</v>
      </c>
      <c r="F577" s="1315">
        <v>3095</v>
      </c>
      <c r="G577" s="1315" t="s">
        <v>3720</v>
      </c>
      <c r="H577" s="1315"/>
      <c r="I577" s="1315"/>
      <c r="J577" s="1315"/>
      <c r="K577" s="1315" t="s">
        <v>5368</v>
      </c>
      <c r="L577" s="1314"/>
    </row>
    <row r="578" spans="1:12" ht="38.25">
      <c r="A578" s="1315">
        <v>106</v>
      </c>
      <c r="B578" s="1161" t="s">
        <v>6042</v>
      </c>
      <c r="C578" s="1272" t="s">
        <v>5810</v>
      </c>
      <c r="D578" s="1315">
        <v>488</v>
      </c>
      <c r="E578" s="1315">
        <v>22</v>
      </c>
      <c r="F578" s="1315">
        <v>1217</v>
      </c>
      <c r="G578" s="1315" t="s">
        <v>3720</v>
      </c>
      <c r="H578" s="1315"/>
      <c r="I578" s="1315"/>
      <c r="J578" s="1315"/>
      <c r="K578" s="1315" t="s">
        <v>5369</v>
      </c>
      <c r="L578" s="1314"/>
    </row>
    <row r="579" spans="1:12" ht="13.15" customHeight="1">
      <c r="A579" s="3868">
        <v>107</v>
      </c>
      <c r="B579" s="1161" t="s">
        <v>6043</v>
      </c>
      <c r="C579" s="1272" t="s">
        <v>5810</v>
      </c>
      <c r="D579" s="1315">
        <v>505</v>
      </c>
      <c r="E579" s="1315">
        <v>22</v>
      </c>
      <c r="F579" s="1315">
        <v>232</v>
      </c>
      <c r="G579" s="1315" t="s">
        <v>3720</v>
      </c>
      <c r="H579" s="1315"/>
      <c r="I579" s="1315"/>
      <c r="J579" s="1315"/>
      <c r="K579" s="3869" t="s">
        <v>5370</v>
      </c>
      <c r="L579" s="1314"/>
    </row>
    <row r="580" spans="1:12" ht="25.5">
      <c r="A580" s="3856"/>
      <c r="B580" s="1161" t="s">
        <v>6043</v>
      </c>
      <c r="C580" s="1272" t="s">
        <v>5810</v>
      </c>
      <c r="D580" s="1315">
        <v>518</v>
      </c>
      <c r="E580" s="1315">
        <v>22</v>
      </c>
      <c r="F580" s="1315">
        <v>356</v>
      </c>
      <c r="G580" s="1315" t="s">
        <v>3720</v>
      </c>
      <c r="H580" s="1315"/>
      <c r="I580" s="1315"/>
      <c r="J580" s="1315"/>
      <c r="K580" s="3871"/>
      <c r="L580" s="1314"/>
    </row>
    <row r="581" spans="1:12" ht="25.5">
      <c r="A581" s="3856"/>
      <c r="B581" s="1161" t="s">
        <v>6043</v>
      </c>
      <c r="C581" s="1272" t="s">
        <v>5810</v>
      </c>
      <c r="D581" s="1315">
        <v>554</v>
      </c>
      <c r="E581" s="1315">
        <v>22</v>
      </c>
      <c r="F581" s="1315">
        <v>592</v>
      </c>
      <c r="G581" s="1315" t="s">
        <v>3720</v>
      </c>
      <c r="H581" s="1315"/>
      <c r="I581" s="1315"/>
      <c r="J581" s="1315"/>
      <c r="K581" s="3871"/>
      <c r="L581" s="1314"/>
    </row>
    <row r="582" spans="1:12" ht="25.5">
      <c r="A582" s="3856"/>
      <c r="B582" s="1161" t="s">
        <v>6043</v>
      </c>
      <c r="C582" s="1272" t="s">
        <v>5810</v>
      </c>
      <c r="D582" s="1315">
        <v>578</v>
      </c>
      <c r="E582" s="1315">
        <v>22</v>
      </c>
      <c r="F582" s="1315">
        <v>767</v>
      </c>
      <c r="G582" s="1315" t="s">
        <v>3720</v>
      </c>
      <c r="H582" s="1315"/>
      <c r="I582" s="1315"/>
      <c r="J582" s="1315"/>
      <c r="K582" s="3871"/>
      <c r="L582" s="1314"/>
    </row>
    <row r="583" spans="1:12" ht="25.5">
      <c r="A583" s="3864"/>
      <c r="B583" s="1161" t="s">
        <v>6043</v>
      </c>
      <c r="C583" s="1272" t="s">
        <v>5810</v>
      </c>
      <c r="D583" s="1315">
        <v>529</v>
      </c>
      <c r="E583" s="1315">
        <v>22</v>
      </c>
      <c r="F583" s="1315">
        <v>688</v>
      </c>
      <c r="G583" s="1315" t="s">
        <v>3720</v>
      </c>
      <c r="H583" s="1315"/>
      <c r="I583" s="1315"/>
      <c r="J583" s="1315"/>
      <c r="K583" s="3870"/>
      <c r="L583" s="1314"/>
    </row>
    <row r="584" spans="1:12" ht="13.15" customHeight="1">
      <c r="A584" s="3868">
        <v>108</v>
      </c>
      <c r="B584" s="1161" t="s">
        <v>6044</v>
      </c>
      <c r="C584" s="1272" t="s">
        <v>5810</v>
      </c>
      <c r="D584" s="1315">
        <v>525</v>
      </c>
      <c r="E584" s="1315">
        <v>22</v>
      </c>
      <c r="F584" s="1315">
        <v>1159</v>
      </c>
      <c r="G584" s="1315" t="s">
        <v>3720</v>
      </c>
      <c r="H584" s="1315"/>
      <c r="I584" s="1315"/>
      <c r="J584" s="1315"/>
      <c r="K584" s="3869" t="s">
        <v>5371</v>
      </c>
      <c r="L584" s="1314"/>
    </row>
    <row r="585" spans="1:12" ht="38.25">
      <c r="A585" s="3856"/>
      <c r="B585" s="1161" t="s">
        <v>6044</v>
      </c>
      <c r="C585" s="1272" t="s">
        <v>5810</v>
      </c>
      <c r="D585" s="1315">
        <v>544</v>
      </c>
      <c r="E585" s="1315">
        <v>22</v>
      </c>
      <c r="F585" s="1315">
        <v>1117</v>
      </c>
      <c r="G585" s="1315" t="s">
        <v>3720</v>
      </c>
      <c r="H585" s="1315"/>
      <c r="I585" s="1315"/>
      <c r="J585" s="1315"/>
      <c r="K585" s="3871"/>
      <c r="L585" s="1314"/>
    </row>
    <row r="586" spans="1:12" ht="38.25">
      <c r="A586" s="3864"/>
      <c r="B586" s="1161" t="s">
        <v>6044</v>
      </c>
      <c r="C586" s="1272" t="s">
        <v>5810</v>
      </c>
      <c r="D586" s="1315">
        <v>636</v>
      </c>
      <c r="E586" s="1315">
        <v>22</v>
      </c>
      <c r="F586" s="1315">
        <v>1024</v>
      </c>
      <c r="G586" s="1315" t="s">
        <v>3720</v>
      </c>
      <c r="H586" s="1315"/>
      <c r="I586" s="1315"/>
      <c r="J586" s="1315"/>
      <c r="K586" s="3870"/>
      <c r="L586" s="1314"/>
    </row>
    <row r="587" spans="1:12" ht="13.15" customHeight="1">
      <c r="A587" s="3868">
        <v>109</v>
      </c>
      <c r="B587" s="1161" t="s">
        <v>6045</v>
      </c>
      <c r="C587" s="1272" t="s">
        <v>5810</v>
      </c>
      <c r="D587" s="1315">
        <v>602</v>
      </c>
      <c r="E587" s="1315">
        <v>22</v>
      </c>
      <c r="F587" s="1315">
        <v>1018</v>
      </c>
      <c r="G587" s="1315" t="s">
        <v>3720</v>
      </c>
      <c r="H587" s="1315"/>
      <c r="I587" s="1315"/>
      <c r="J587" s="1315"/>
      <c r="K587" s="3869" t="s">
        <v>5371</v>
      </c>
      <c r="L587" s="1314"/>
    </row>
    <row r="588" spans="1:12" ht="38.25">
      <c r="A588" s="3864"/>
      <c r="B588" s="1161" t="s">
        <v>6045</v>
      </c>
      <c r="C588" s="1272" t="s">
        <v>5810</v>
      </c>
      <c r="D588" s="1315">
        <v>569</v>
      </c>
      <c r="E588" s="1315">
        <v>22</v>
      </c>
      <c r="F588" s="1315">
        <v>1994</v>
      </c>
      <c r="G588" s="1315" t="s">
        <v>3720</v>
      </c>
      <c r="H588" s="1315"/>
      <c r="I588" s="1315"/>
      <c r="J588" s="1315"/>
      <c r="K588" s="3870"/>
      <c r="L588" s="1314"/>
    </row>
    <row r="589" spans="1:12" ht="38.25">
      <c r="A589" s="1315">
        <v>110</v>
      </c>
      <c r="B589" s="1161" t="s">
        <v>6046</v>
      </c>
      <c r="C589" s="1272" t="s">
        <v>5810</v>
      </c>
      <c r="D589" s="1315">
        <v>521</v>
      </c>
      <c r="E589" s="1315">
        <v>22</v>
      </c>
      <c r="F589" s="1315">
        <v>3192</v>
      </c>
      <c r="G589" s="1315" t="s">
        <v>3720</v>
      </c>
      <c r="H589" s="1315"/>
      <c r="I589" s="1315"/>
      <c r="J589" s="1315"/>
      <c r="K589" s="1315" t="s">
        <v>5372</v>
      </c>
      <c r="L589" s="1314"/>
    </row>
    <row r="590" spans="1:12" ht="13.15" customHeight="1">
      <c r="A590" s="3868">
        <v>111</v>
      </c>
      <c r="B590" s="1161" t="s">
        <v>6047</v>
      </c>
      <c r="C590" s="1272" t="s">
        <v>5810</v>
      </c>
      <c r="D590" s="1315">
        <v>496</v>
      </c>
      <c r="E590" s="1315">
        <v>22</v>
      </c>
      <c r="F590" s="1315">
        <v>1701</v>
      </c>
      <c r="G590" s="1315" t="s">
        <v>3720</v>
      </c>
      <c r="H590" s="1315"/>
      <c r="I590" s="1315"/>
      <c r="J590" s="1315"/>
      <c r="K590" s="3869" t="s">
        <v>5373</v>
      </c>
      <c r="L590" s="1314"/>
    </row>
    <row r="591" spans="1:12" ht="25.5">
      <c r="A591" s="3856"/>
      <c r="B591" s="1161" t="s">
        <v>6047</v>
      </c>
      <c r="C591" s="1272" t="s">
        <v>5810</v>
      </c>
      <c r="D591" s="1315">
        <v>514</v>
      </c>
      <c r="E591" s="1315">
        <v>22</v>
      </c>
      <c r="F591" s="1315">
        <v>669</v>
      </c>
      <c r="G591" s="1315" t="s">
        <v>3720</v>
      </c>
      <c r="H591" s="1315"/>
      <c r="I591" s="1315"/>
      <c r="J591" s="1315"/>
      <c r="K591" s="3871"/>
      <c r="L591" s="1314"/>
    </row>
    <row r="592" spans="1:12" ht="25.5">
      <c r="A592" s="3864"/>
      <c r="B592" s="1161" t="s">
        <v>6047</v>
      </c>
      <c r="C592" s="1272" t="s">
        <v>5810</v>
      </c>
      <c r="D592" s="1315">
        <v>539</v>
      </c>
      <c r="E592" s="1315">
        <v>22</v>
      </c>
      <c r="F592" s="1315">
        <v>1907</v>
      </c>
      <c r="G592" s="1315" t="s">
        <v>3720</v>
      </c>
      <c r="H592" s="1315"/>
      <c r="I592" s="1315"/>
      <c r="J592" s="1315"/>
      <c r="K592" s="3870"/>
      <c r="L592" s="1314"/>
    </row>
    <row r="593" spans="1:12" ht="38.25">
      <c r="A593" s="1315">
        <v>112</v>
      </c>
      <c r="B593" s="1161" t="s">
        <v>6048</v>
      </c>
      <c r="C593" s="1272" t="s">
        <v>5810</v>
      </c>
      <c r="D593" s="1315">
        <v>538</v>
      </c>
      <c r="E593" s="1315">
        <v>22</v>
      </c>
      <c r="F593" s="1315">
        <v>916</v>
      </c>
      <c r="G593" s="1315" t="s">
        <v>3720</v>
      </c>
      <c r="H593" s="1315"/>
      <c r="I593" s="1315"/>
      <c r="J593" s="1315"/>
      <c r="K593" s="1315" t="s">
        <v>5374</v>
      </c>
      <c r="L593" s="1314"/>
    </row>
    <row r="594" spans="1:12" ht="38.25">
      <c r="A594" s="1315">
        <v>113</v>
      </c>
      <c r="B594" s="1161" t="s">
        <v>6049</v>
      </c>
      <c r="C594" s="1272" t="s">
        <v>5810</v>
      </c>
      <c r="D594" s="1315">
        <v>549</v>
      </c>
      <c r="E594" s="1315">
        <v>22</v>
      </c>
      <c r="F594" s="1315">
        <v>2553</v>
      </c>
      <c r="G594" s="1315" t="s">
        <v>3720</v>
      </c>
      <c r="H594" s="1315"/>
      <c r="I594" s="1315"/>
      <c r="J594" s="1315"/>
      <c r="K594" s="1315" t="s">
        <v>5375</v>
      </c>
      <c r="L594" s="1314"/>
    </row>
    <row r="595" spans="1:12" ht="13.15" customHeight="1">
      <c r="A595" s="3868">
        <v>114</v>
      </c>
      <c r="B595" s="1161" t="s">
        <v>6050</v>
      </c>
      <c r="C595" s="1272" t="s">
        <v>5810</v>
      </c>
      <c r="D595" s="1315">
        <v>534</v>
      </c>
      <c r="E595" s="1315">
        <v>22</v>
      </c>
      <c r="F595" s="1315">
        <v>1223</v>
      </c>
      <c r="G595" s="1315" t="s">
        <v>3720</v>
      </c>
      <c r="H595" s="1315"/>
      <c r="I595" s="1315"/>
      <c r="J595" s="1315"/>
      <c r="K595" s="3869" t="s">
        <v>5376</v>
      </c>
      <c r="L595" s="1314"/>
    </row>
    <row r="596" spans="1:12" ht="25.5">
      <c r="A596" s="3864"/>
      <c r="B596" s="1161" t="s">
        <v>6050</v>
      </c>
      <c r="C596" s="1272" t="s">
        <v>5810</v>
      </c>
      <c r="D596" s="1315">
        <v>564</v>
      </c>
      <c r="E596" s="1315">
        <v>22</v>
      </c>
      <c r="F596" s="1315">
        <v>1969</v>
      </c>
      <c r="G596" s="1315" t="s">
        <v>3720</v>
      </c>
      <c r="H596" s="1315"/>
      <c r="I596" s="1315"/>
      <c r="J596" s="1315"/>
      <c r="K596" s="3870"/>
      <c r="L596" s="1314"/>
    </row>
    <row r="597" spans="1:12" ht="13.15" customHeight="1">
      <c r="A597" s="3868">
        <v>115</v>
      </c>
      <c r="B597" s="1161" t="s">
        <v>6051</v>
      </c>
      <c r="C597" s="1272" t="s">
        <v>5810</v>
      </c>
      <c r="D597" s="1315">
        <v>537</v>
      </c>
      <c r="E597" s="1315">
        <v>22</v>
      </c>
      <c r="F597" s="1315">
        <v>1408</v>
      </c>
      <c r="G597" s="1315" t="s">
        <v>3720</v>
      </c>
      <c r="H597" s="1315"/>
      <c r="I597" s="1315"/>
      <c r="J597" s="1315"/>
      <c r="K597" s="3869" t="s">
        <v>5377</v>
      </c>
      <c r="L597" s="1314"/>
    </row>
    <row r="598" spans="1:12" ht="25.5">
      <c r="A598" s="3864"/>
      <c r="B598" s="1161" t="s">
        <v>6051</v>
      </c>
      <c r="C598" s="1272" t="s">
        <v>5810</v>
      </c>
      <c r="D598" s="1315">
        <v>553</v>
      </c>
      <c r="E598" s="1315">
        <v>22</v>
      </c>
      <c r="F598" s="1315">
        <v>2779</v>
      </c>
      <c r="G598" s="1315" t="s">
        <v>3720</v>
      </c>
      <c r="H598" s="1315"/>
      <c r="I598" s="1315"/>
      <c r="J598" s="1315"/>
      <c r="K598" s="3870"/>
      <c r="L598" s="1314"/>
    </row>
    <row r="599" spans="1:12" ht="13.15" customHeight="1">
      <c r="A599" s="3868">
        <v>116</v>
      </c>
      <c r="B599" s="1161" t="s">
        <v>6052</v>
      </c>
      <c r="C599" s="1272" t="s">
        <v>5810</v>
      </c>
      <c r="D599" s="1315">
        <v>579</v>
      </c>
      <c r="E599" s="1315">
        <v>22</v>
      </c>
      <c r="F599" s="1315">
        <v>2922</v>
      </c>
      <c r="G599" s="1315" t="s">
        <v>3720</v>
      </c>
      <c r="H599" s="1315"/>
      <c r="I599" s="1315"/>
      <c r="J599" s="1315"/>
      <c r="K599" s="3869" t="s">
        <v>5378</v>
      </c>
      <c r="L599" s="1314"/>
    </row>
    <row r="600" spans="1:12" ht="38.25">
      <c r="A600" s="3864"/>
      <c r="B600" s="1161" t="s">
        <v>6052</v>
      </c>
      <c r="C600" s="1272" t="s">
        <v>5810</v>
      </c>
      <c r="D600" s="1315">
        <v>603</v>
      </c>
      <c r="E600" s="1315">
        <v>22</v>
      </c>
      <c r="F600" s="1315">
        <v>2420</v>
      </c>
      <c r="G600" s="1315" t="s">
        <v>3720</v>
      </c>
      <c r="H600" s="1315"/>
      <c r="I600" s="1315"/>
      <c r="J600" s="1315"/>
      <c r="K600" s="3870"/>
      <c r="L600" s="1314"/>
    </row>
    <row r="601" spans="1:12" ht="13.15" customHeight="1">
      <c r="A601" s="3868">
        <v>117</v>
      </c>
      <c r="B601" s="1161" t="s">
        <v>6053</v>
      </c>
      <c r="C601" s="1272" t="s">
        <v>5810</v>
      </c>
      <c r="D601" s="1315">
        <v>584</v>
      </c>
      <c r="E601" s="1315">
        <v>22</v>
      </c>
      <c r="F601" s="1315">
        <v>1026</v>
      </c>
      <c r="G601" s="1315" t="s">
        <v>3720</v>
      </c>
      <c r="H601" s="1315"/>
      <c r="I601" s="1315"/>
      <c r="J601" s="1315"/>
      <c r="K601" s="3869" t="s">
        <v>5379</v>
      </c>
      <c r="L601" s="1314"/>
    </row>
    <row r="602" spans="1:12" ht="25.5">
      <c r="A602" s="3856"/>
      <c r="B602" s="1161" t="s">
        <v>6053</v>
      </c>
      <c r="C602" s="1272" t="s">
        <v>5810</v>
      </c>
      <c r="D602" s="1315">
        <v>585</v>
      </c>
      <c r="E602" s="1315">
        <v>22</v>
      </c>
      <c r="F602" s="1315">
        <v>550</v>
      </c>
      <c r="G602" s="1315" t="s">
        <v>3720</v>
      </c>
      <c r="H602" s="1315"/>
      <c r="I602" s="1315"/>
      <c r="J602" s="1315"/>
      <c r="K602" s="3871"/>
      <c r="L602" s="1314"/>
    </row>
    <row r="603" spans="1:12" ht="25.5">
      <c r="A603" s="3856"/>
      <c r="B603" s="1161" t="s">
        <v>6053</v>
      </c>
      <c r="C603" s="1272" t="s">
        <v>5810</v>
      </c>
      <c r="D603" s="1315">
        <v>590</v>
      </c>
      <c r="E603" s="1315">
        <v>22</v>
      </c>
      <c r="F603" s="1315">
        <v>475</v>
      </c>
      <c r="G603" s="1315" t="s">
        <v>3720</v>
      </c>
      <c r="H603" s="1315"/>
      <c r="I603" s="1315"/>
      <c r="J603" s="1315"/>
      <c r="K603" s="3871"/>
      <c r="L603" s="1314"/>
    </row>
    <row r="604" spans="1:12" ht="25.5">
      <c r="A604" s="3864"/>
      <c r="B604" s="1161" t="s">
        <v>6053</v>
      </c>
      <c r="C604" s="1272" t="s">
        <v>5810</v>
      </c>
      <c r="D604" s="1315">
        <v>613</v>
      </c>
      <c r="E604" s="1315">
        <v>22</v>
      </c>
      <c r="F604" s="1315">
        <v>308</v>
      </c>
      <c r="G604" s="1315" t="s">
        <v>3720</v>
      </c>
      <c r="H604" s="1315"/>
      <c r="I604" s="1315"/>
      <c r="J604" s="1315"/>
      <c r="K604" s="3870"/>
      <c r="L604" s="1314"/>
    </row>
    <row r="605" spans="1:12" ht="13.15" customHeight="1">
      <c r="A605" s="3868">
        <v>118</v>
      </c>
      <c r="B605" s="1161" t="s">
        <v>6054</v>
      </c>
      <c r="C605" s="1272" t="s">
        <v>5810</v>
      </c>
      <c r="D605" s="1315">
        <v>606</v>
      </c>
      <c r="E605" s="1315">
        <v>22</v>
      </c>
      <c r="F605" s="1315">
        <v>722</v>
      </c>
      <c r="G605" s="1315" t="s">
        <v>3720</v>
      </c>
      <c r="H605" s="1315"/>
      <c r="I605" s="1315"/>
      <c r="J605" s="1315"/>
      <c r="K605" s="3869" t="s">
        <v>5380</v>
      </c>
      <c r="L605" s="1314"/>
    </row>
    <row r="606" spans="1:12" ht="25.5">
      <c r="A606" s="3856"/>
      <c r="B606" s="1161" t="s">
        <v>6054</v>
      </c>
      <c r="C606" s="1272" t="s">
        <v>5810</v>
      </c>
      <c r="D606" s="1315">
        <v>633</v>
      </c>
      <c r="E606" s="1315">
        <v>22</v>
      </c>
      <c r="F606" s="1315">
        <v>397</v>
      </c>
      <c r="G606" s="1315" t="s">
        <v>3720</v>
      </c>
      <c r="H606" s="1315"/>
      <c r="I606" s="1315"/>
      <c r="J606" s="1315"/>
      <c r="K606" s="3871"/>
      <c r="L606" s="1314"/>
    </row>
    <row r="607" spans="1:12" ht="25.5">
      <c r="A607" s="3864"/>
      <c r="B607" s="1161" t="s">
        <v>6054</v>
      </c>
      <c r="C607" s="1272" t="s">
        <v>5810</v>
      </c>
      <c r="D607" s="1315">
        <v>657</v>
      </c>
      <c r="E607" s="1315">
        <v>22</v>
      </c>
      <c r="F607" s="1315">
        <v>770</v>
      </c>
      <c r="G607" s="1315" t="s">
        <v>3720</v>
      </c>
      <c r="H607" s="1315"/>
      <c r="I607" s="1315"/>
      <c r="J607" s="1315"/>
      <c r="K607" s="3870"/>
      <c r="L607" s="1314"/>
    </row>
    <row r="608" spans="1:12" ht="38.25">
      <c r="A608" s="1315">
        <v>119</v>
      </c>
      <c r="B608" s="1161" t="s">
        <v>6055</v>
      </c>
      <c r="C608" s="1272" t="s">
        <v>5810</v>
      </c>
      <c r="D608" s="1315">
        <v>476</v>
      </c>
      <c r="E608" s="1315">
        <v>22</v>
      </c>
      <c r="F608" s="1315">
        <v>3720</v>
      </c>
      <c r="G608" s="1315" t="s">
        <v>3720</v>
      </c>
      <c r="H608" s="1315"/>
      <c r="I608" s="1315"/>
      <c r="J608" s="1315"/>
      <c r="K608" s="1315" t="s">
        <v>5380</v>
      </c>
      <c r="L608" s="1314"/>
    </row>
    <row r="609" spans="1:12" ht="13.15" customHeight="1">
      <c r="A609" s="3868">
        <v>120</v>
      </c>
      <c r="B609" s="1161" t="s">
        <v>6056</v>
      </c>
      <c r="C609" s="1272" t="s">
        <v>5810</v>
      </c>
      <c r="D609" s="1315">
        <v>10</v>
      </c>
      <c r="E609" s="1315">
        <v>13</v>
      </c>
      <c r="F609" s="1315">
        <v>592.6</v>
      </c>
      <c r="G609" s="1315" t="s">
        <v>3722</v>
      </c>
      <c r="H609" s="1315"/>
      <c r="I609" s="1315"/>
      <c r="J609" s="1315"/>
      <c r="K609" s="3869" t="s">
        <v>5381</v>
      </c>
      <c r="L609" s="1314"/>
    </row>
    <row r="610" spans="1:12" ht="38.25">
      <c r="A610" s="3864"/>
      <c r="B610" s="1161" t="s">
        <v>6056</v>
      </c>
      <c r="C610" s="1272" t="s">
        <v>5810</v>
      </c>
      <c r="D610" s="1315">
        <v>30</v>
      </c>
      <c r="E610" s="1315">
        <v>13</v>
      </c>
      <c r="F610" s="1315">
        <v>1708.9</v>
      </c>
      <c r="G610" s="1315" t="s">
        <v>3722</v>
      </c>
      <c r="H610" s="1315"/>
      <c r="I610" s="1315"/>
      <c r="J610" s="1315"/>
      <c r="K610" s="3870"/>
      <c r="L610" s="1314"/>
    </row>
    <row r="611" spans="1:12" ht="38.25">
      <c r="A611" s="1315">
        <v>121</v>
      </c>
      <c r="B611" s="1161" t="s">
        <v>6057</v>
      </c>
      <c r="C611" s="1272" t="s">
        <v>5810</v>
      </c>
      <c r="D611" s="1315">
        <v>39</v>
      </c>
      <c r="E611" s="1315">
        <v>13</v>
      </c>
      <c r="F611" s="1315">
        <v>112.5</v>
      </c>
      <c r="G611" s="1315" t="s">
        <v>5382</v>
      </c>
      <c r="H611" s="1315"/>
      <c r="I611" s="1315"/>
      <c r="J611" s="1315"/>
      <c r="K611" s="1315" t="s">
        <v>5383</v>
      </c>
      <c r="L611" s="1314"/>
    </row>
    <row r="612" spans="1:12" ht="13.15" customHeight="1">
      <c r="A612" s="3868">
        <v>122</v>
      </c>
      <c r="B612" s="1161" t="s">
        <v>6058</v>
      </c>
      <c r="C612" s="1272" t="s">
        <v>5810</v>
      </c>
      <c r="D612" s="1315">
        <v>52</v>
      </c>
      <c r="E612" s="1315">
        <v>13</v>
      </c>
      <c r="F612" s="1315">
        <v>711.2</v>
      </c>
      <c r="G612" s="1315" t="s">
        <v>3720</v>
      </c>
      <c r="H612" s="1315"/>
      <c r="I612" s="1315"/>
      <c r="J612" s="1315"/>
      <c r="K612" s="3869" t="s">
        <v>5384</v>
      </c>
      <c r="L612" s="1314"/>
    </row>
    <row r="613" spans="1:12" ht="25.5">
      <c r="A613" s="3856"/>
      <c r="B613" s="1161" t="s">
        <v>6058</v>
      </c>
      <c r="C613" s="1272" t="s">
        <v>5810</v>
      </c>
      <c r="D613" s="1315">
        <v>57</v>
      </c>
      <c r="E613" s="1315">
        <v>13</v>
      </c>
      <c r="F613" s="1315">
        <v>1943.9</v>
      </c>
      <c r="G613" s="1315" t="s">
        <v>3720</v>
      </c>
      <c r="H613" s="1315"/>
      <c r="I613" s="1315"/>
      <c r="J613" s="1315"/>
      <c r="K613" s="3871"/>
      <c r="L613" s="1314"/>
    </row>
    <row r="614" spans="1:12" ht="25.5">
      <c r="A614" s="3856"/>
      <c r="B614" s="1161" t="s">
        <v>6058</v>
      </c>
      <c r="C614" s="1272" t="s">
        <v>5810</v>
      </c>
      <c r="D614" s="1315">
        <v>69</v>
      </c>
      <c r="E614" s="1315">
        <v>13</v>
      </c>
      <c r="F614" s="1315">
        <v>801.4</v>
      </c>
      <c r="G614" s="1315" t="s">
        <v>3720</v>
      </c>
      <c r="H614" s="1315"/>
      <c r="I614" s="1315"/>
      <c r="J614" s="1315"/>
      <c r="K614" s="3871"/>
      <c r="L614" s="1314"/>
    </row>
    <row r="615" spans="1:12" ht="25.5">
      <c r="A615" s="3864"/>
      <c r="B615" s="1161" t="s">
        <v>6058</v>
      </c>
      <c r="C615" s="1272" t="s">
        <v>5810</v>
      </c>
      <c r="D615" s="1315">
        <v>75</v>
      </c>
      <c r="E615" s="1315">
        <v>13</v>
      </c>
      <c r="F615" s="1315">
        <v>564.1</v>
      </c>
      <c r="G615" s="1315" t="s">
        <v>3720</v>
      </c>
      <c r="H615" s="1315"/>
      <c r="I615" s="1315"/>
      <c r="J615" s="1315"/>
      <c r="K615" s="3870"/>
      <c r="L615" s="1314"/>
    </row>
    <row r="616" spans="1:12" ht="38.25">
      <c r="A616" s="1315">
        <v>123</v>
      </c>
      <c r="B616" s="1161" t="s">
        <v>6059</v>
      </c>
      <c r="C616" s="1272" t="s">
        <v>5810</v>
      </c>
      <c r="D616" s="1197">
        <v>101</v>
      </c>
      <c r="E616" s="1197">
        <v>22</v>
      </c>
      <c r="F616" s="1197">
        <v>1709</v>
      </c>
      <c r="G616" s="1315" t="s">
        <v>3720</v>
      </c>
      <c r="H616" s="1315"/>
      <c r="I616" s="1315"/>
      <c r="J616" s="1315"/>
      <c r="K616" s="1315" t="s">
        <v>5385</v>
      </c>
      <c r="L616" s="1314"/>
    </row>
    <row r="617" spans="1:12" ht="13.15" customHeight="1">
      <c r="A617" s="3868">
        <v>124</v>
      </c>
      <c r="B617" s="1161" t="s">
        <v>6060</v>
      </c>
      <c r="C617" s="1272" t="s">
        <v>5810</v>
      </c>
      <c r="D617" s="1197">
        <v>108</v>
      </c>
      <c r="E617" s="1197">
        <v>22</v>
      </c>
      <c r="F617" s="1197">
        <v>1808</v>
      </c>
      <c r="G617" s="1315" t="s">
        <v>5386</v>
      </c>
      <c r="H617" s="1315"/>
      <c r="I617" s="1315"/>
      <c r="J617" s="1315"/>
      <c r="K617" s="3869" t="s">
        <v>5387</v>
      </c>
      <c r="L617" s="1314"/>
    </row>
    <row r="618" spans="1:12" ht="25.5">
      <c r="A618" s="3864"/>
      <c r="B618" s="1161" t="s">
        <v>6060</v>
      </c>
      <c r="C618" s="1272" t="s">
        <v>5810</v>
      </c>
      <c r="D618" s="1197">
        <v>92</v>
      </c>
      <c r="E618" s="1197">
        <v>22</v>
      </c>
      <c r="F618" s="1197">
        <v>1012</v>
      </c>
      <c r="G618" s="1315" t="s">
        <v>5386</v>
      </c>
      <c r="H618" s="1315"/>
      <c r="I618" s="1315"/>
      <c r="J618" s="1315"/>
      <c r="K618" s="3870"/>
      <c r="L618" s="1314"/>
    </row>
    <row r="619" spans="1:12" ht="13.15" customHeight="1">
      <c r="A619" s="3868">
        <v>125</v>
      </c>
      <c r="B619" s="1161" t="s">
        <v>6061</v>
      </c>
      <c r="C619" s="1272" t="s">
        <v>5810</v>
      </c>
      <c r="D619" s="1197">
        <v>17</v>
      </c>
      <c r="E619" s="1197">
        <v>14</v>
      </c>
      <c r="F619" s="1197">
        <v>361</v>
      </c>
      <c r="G619" s="1315" t="s">
        <v>5087</v>
      </c>
      <c r="H619" s="1315"/>
      <c r="I619" s="1315"/>
      <c r="J619" s="1315"/>
      <c r="K619" s="3869" t="s">
        <v>5388</v>
      </c>
      <c r="L619" s="1314"/>
    </row>
    <row r="620" spans="1:12" ht="25.5">
      <c r="A620" s="3864"/>
      <c r="B620" s="1161" t="s">
        <v>6061</v>
      </c>
      <c r="C620" s="1272" t="s">
        <v>5810</v>
      </c>
      <c r="D620" s="1197">
        <v>19</v>
      </c>
      <c r="E620" s="1197">
        <v>14</v>
      </c>
      <c r="F620" s="1197">
        <v>136.5</v>
      </c>
      <c r="G620" s="1315" t="s">
        <v>5087</v>
      </c>
      <c r="H620" s="1315"/>
      <c r="I620" s="1315"/>
      <c r="J620" s="1315"/>
      <c r="K620" s="3870"/>
      <c r="L620" s="1314"/>
    </row>
    <row r="621" spans="1:12" ht="51">
      <c r="A621" s="1315">
        <v>126</v>
      </c>
      <c r="B621" s="1161" t="s">
        <v>6062</v>
      </c>
      <c r="C621" s="1272" t="s">
        <v>5810</v>
      </c>
      <c r="D621" s="1197">
        <v>44</v>
      </c>
      <c r="E621" s="1197">
        <v>10</v>
      </c>
      <c r="F621" s="1197">
        <v>749</v>
      </c>
      <c r="G621" s="1197" t="s">
        <v>2450</v>
      </c>
      <c r="H621" s="1315"/>
      <c r="I621" s="1315"/>
      <c r="J621" s="1315"/>
      <c r="K621" s="1314" t="s">
        <v>5389</v>
      </c>
      <c r="L621" s="1314"/>
    </row>
    <row r="622" spans="1:12" ht="13.15" customHeight="1">
      <c r="A622" s="3868">
        <v>127</v>
      </c>
      <c r="B622" s="1161" t="s">
        <v>6063</v>
      </c>
      <c r="C622" s="1272" t="s">
        <v>5810</v>
      </c>
      <c r="D622" s="1315">
        <v>7</v>
      </c>
      <c r="E622" s="1315">
        <v>10</v>
      </c>
      <c r="F622" s="1315">
        <v>749</v>
      </c>
      <c r="G622" s="1315" t="s">
        <v>5333</v>
      </c>
      <c r="H622" s="1315"/>
      <c r="I622" s="1315"/>
      <c r="J622" s="1315"/>
      <c r="K622" s="3869" t="s">
        <v>5390</v>
      </c>
      <c r="L622" s="1314"/>
    </row>
    <row r="623" spans="1:12" ht="38.25">
      <c r="A623" s="3856"/>
      <c r="B623" s="1161" t="s">
        <v>6063</v>
      </c>
      <c r="C623" s="1272" t="s">
        <v>5810</v>
      </c>
      <c r="D623" s="1315">
        <v>589</v>
      </c>
      <c r="E623" s="1315">
        <v>7</v>
      </c>
      <c r="F623" s="1315">
        <v>111</v>
      </c>
      <c r="G623" s="1315" t="s">
        <v>5333</v>
      </c>
      <c r="H623" s="1315"/>
      <c r="I623" s="1315"/>
      <c r="J623" s="1315"/>
      <c r="K623" s="3871"/>
      <c r="L623" s="1314"/>
    </row>
    <row r="624" spans="1:12" ht="38.25">
      <c r="A624" s="3856"/>
      <c r="B624" s="1161" t="s">
        <v>6063</v>
      </c>
      <c r="C624" s="1272" t="s">
        <v>5810</v>
      </c>
      <c r="D624" s="1315">
        <v>410</v>
      </c>
      <c r="E624" s="1315">
        <v>7</v>
      </c>
      <c r="F624" s="1315">
        <v>539</v>
      </c>
      <c r="G624" s="1315" t="s">
        <v>5333</v>
      </c>
      <c r="H624" s="1315"/>
      <c r="I624" s="1315"/>
      <c r="J624" s="1315"/>
      <c r="K624" s="3871"/>
      <c r="L624" s="1314"/>
    </row>
    <row r="625" spans="1:12" ht="38.25">
      <c r="A625" s="3856"/>
      <c r="B625" s="1161" t="s">
        <v>6063</v>
      </c>
      <c r="C625" s="1272" t="s">
        <v>5810</v>
      </c>
      <c r="D625" s="1315">
        <v>456</v>
      </c>
      <c r="E625" s="1315">
        <v>7</v>
      </c>
      <c r="F625" s="1315">
        <v>279</v>
      </c>
      <c r="G625" s="1315" t="s">
        <v>5333</v>
      </c>
      <c r="H625" s="1315"/>
      <c r="I625" s="1315"/>
      <c r="J625" s="1315"/>
      <c r="K625" s="3871"/>
      <c r="L625" s="1314"/>
    </row>
    <row r="626" spans="1:12" ht="38.25">
      <c r="A626" s="3856"/>
      <c r="B626" s="1161" t="s">
        <v>6063</v>
      </c>
      <c r="C626" s="1272" t="s">
        <v>5810</v>
      </c>
      <c r="D626" s="1315">
        <v>452</v>
      </c>
      <c r="E626" s="1315">
        <v>7</v>
      </c>
      <c r="F626" s="1315">
        <v>672</v>
      </c>
      <c r="G626" s="1315" t="s">
        <v>5333</v>
      </c>
      <c r="H626" s="1315"/>
      <c r="I626" s="1315"/>
      <c r="J626" s="1315"/>
      <c r="K626" s="3871"/>
      <c r="L626" s="1314"/>
    </row>
    <row r="627" spans="1:12" ht="38.25">
      <c r="A627" s="3864"/>
      <c r="B627" s="1161" t="s">
        <v>6063</v>
      </c>
      <c r="C627" s="1272" t="s">
        <v>5810</v>
      </c>
      <c r="D627" s="1315">
        <v>597</v>
      </c>
      <c r="E627" s="1315">
        <v>7</v>
      </c>
      <c r="F627" s="1315">
        <v>167</v>
      </c>
      <c r="G627" s="1315" t="s">
        <v>5333</v>
      </c>
      <c r="H627" s="1315"/>
      <c r="I627" s="1315"/>
      <c r="J627" s="1315"/>
      <c r="K627" s="3870"/>
      <c r="L627" s="1314"/>
    </row>
    <row r="628" spans="1:12" ht="13.15" customHeight="1">
      <c r="A628" s="3868">
        <v>128</v>
      </c>
      <c r="B628" s="1161" t="s">
        <v>6064</v>
      </c>
      <c r="C628" s="1272" t="s">
        <v>5810</v>
      </c>
      <c r="D628" s="1315">
        <v>8</v>
      </c>
      <c r="E628" s="1315">
        <v>10</v>
      </c>
      <c r="F628" s="1315">
        <v>560</v>
      </c>
      <c r="G628" s="1315" t="s">
        <v>1922</v>
      </c>
      <c r="H628" s="1315"/>
      <c r="I628" s="1315"/>
      <c r="J628" s="1315"/>
      <c r="K628" s="3869" t="s">
        <v>5391</v>
      </c>
      <c r="L628" s="1314"/>
    </row>
    <row r="629" spans="1:12" ht="25.5">
      <c r="A629" s="3856"/>
      <c r="B629" s="1161" t="s">
        <v>6064</v>
      </c>
      <c r="C629" s="1272" t="s">
        <v>5810</v>
      </c>
      <c r="D629" s="1315">
        <v>9</v>
      </c>
      <c r="E629" s="1315">
        <v>10</v>
      </c>
      <c r="F629" s="1315">
        <v>357</v>
      </c>
      <c r="G629" s="1315" t="s">
        <v>1922</v>
      </c>
      <c r="H629" s="1315"/>
      <c r="I629" s="1315"/>
      <c r="J629" s="1315"/>
      <c r="K629" s="3871"/>
      <c r="L629" s="1314"/>
    </row>
    <row r="630" spans="1:12" ht="25.5">
      <c r="A630" s="3856"/>
      <c r="B630" s="1161" t="s">
        <v>6064</v>
      </c>
      <c r="C630" s="1272" t="s">
        <v>5810</v>
      </c>
      <c r="D630" s="1315">
        <v>527</v>
      </c>
      <c r="E630" s="1315">
        <v>10</v>
      </c>
      <c r="F630" s="1315">
        <v>630</v>
      </c>
      <c r="G630" s="1315" t="s">
        <v>1922</v>
      </c>
      <c r="H630" s="1315"/>
      <c r="I630" s="1315"/>
      <c r="J630" s="1315"/>
      <c r="K630" s="3871"/>
      <c r="L630" s="1314"/>
    </row>
    <row r="631" spans="1:12" ht="25.5">
      <c r="A631" s="3856"/>
      <c r="B631" s="1161" t="s">
        <v>6064</v>
      </c>
      <c r="C631" s="1272" t="s">
        <v>5810</v>
      </c>
      <c r="D631" s="1315">
        <v>521</v>
      </c>
      <c r="E631" s="1315">
        <v>10</v>
      </c>
      <c r="F631" s="1315">
        <v>600</v>
      </c>
      <c r="G631" s="1315" t="s">
        <v>1922</v>
      </c>
      <c r="H631" s="1315"/>
      <c r="I631" s="1315"/>
      <c r="J631" s="1315"/>
      <c r="K631" s="3871"/>
      <c r="L631" s="1314"/>
    </row>
    <row r="632" spans="1:12" ht="25.5">
      <c r="A632" s="3856"/>
      <c r="B632" s="1161" t="s">
        <v>6064</v>
      </c>
      <c r="C632" s="1272" t="s">
        <v>5810</v>
      </c>
      <c r="D632" s="1208">
        <v>178</v>
      </c>
      <c r="E632" s="1208">
        <v>10</v>
      </c>
      <c r="F632" s="1208">
        <v>1088</v>
      </c>
      <c r="G632" s="1208" t="s">
        <v>1922</v>
      </c>
      <c r="H632" s="1315"/>
      <c r="I632" s="1315"/>
      <c r="J632" s="1315"/>
      <c r="K632" s="3871"/>
      <c r="L632" s="1306" t="s">
        <v>5392</v>
      </c>
    </row>
    <row r="633" spans="1:12" ht="25.5">
      <c r="A633" s="3856"/>
      <c r="B633" s="1161" t="s">
        <v>6064</v>
      </c>
      <c r="C633" s="1272" t="s">
        <v>5810</v>
      </c>
      <c r="D633" s="1208">
        <v>179</v>
      </c>
      <c r="E633" s="1208">
        <v>10</v>
      </c>
      <c r="F633" s="1208">
        <v>320</v>
      </c>
      <c r="G633" s="1208" t="s">
        <v>1922</v>
      </c>
      <c r="H633" s="1315"/>
      <c r="I633" s="1315"/>
      <c r="J633" s="1315"/>
      <c r="K633" s="3871"/>
      <c r="L633" s="1306" t="s">
        <v>5392</v>
      </c>
    </row>
    <row r="634" spans="1:12" ht="25.5">
      <c r="A634" s="3856"/>
      <c r="B634" s="1161" t="s">
        <v>6064</v>
      </c>
      <c r="C634" s="1272" t="s">
        <v>5810</v>
      </c>
      <c r="D634" s="1208">
        <v>180</v>
      </c>
      <c r="E634" s="1208">
        <v>10</v>
      </c>
      <c r="F634" s="1208">
        <v>760</v>
      </c>
      <c r="G634" s="1208" t="s">
        <v>1922</v>
      </c>
      <c r="H634" s="1315"/>
      <c r="I634" s="1315"/>
      <c r="J634" s="1315"/>
      <c r="K634" s="3871"/>
      <c r="L634" s="1306" t="s">
        <v>5392</v>
      </c>
    </row>
    <row r="635" spans="1:12" ht="25.5">
      <c r="A635" s="3864"/>
      <c r="B635" s="1161" t="s">
        <v>6064</v>
      </c>
      <c r="C635" s="1272" t="s">
        <v>5810</v>
      </c>
      <c r="D635" s="1208">
        <v>256</v>
      </c>
      <c r="E635" s="1208">
        <v>10</v>
      </c>
      <c r="F635" s="1208">
        <v>503</v>
      </c>
      <c r="G635" s="1208" t="s">
        <v>1922</v>
      </c>
      <c r="H635" s="1315"/>
      <c r="I635" s="1315"/>
      <c r="J635" s="1315"/>
      <c r="K635" s="3870"/>
      <c r="L635" s="1306" t="s">
        <v>5392</v>
      </c>
    </row>
    <row r="636" spans="1:12" ht="13.15" customHeight="1">
      <c r="A636" s="3868">
        <v>129</v>
      </c>
      <c r="B636" s="1161" t="s">
        <v>6064</v>
      </c>
      <c r="C636" s="1272" t="s">
        <v>5810</v>
      </c>
      <c r="D636" s="1208">
        <v>254</v>
      </c>
      <c r="E636" s="1208">
        <v>10</v>
      </c>
      <c r="F636" s="1208">
        <v>270</v>
      </c>
      <c r="G636" s="1208" t="s">
        <v>5386</v>
      </c>
      <c r="H636" s="1315"/>
      <c r="I636" s="1315"/>
      <c r="J636" s="1315"/>
      <c r="K636" s="3869" t="s">
        <v>5391</v>
      </c>
      <c r="L636" s="1306" t="s">
        <v>5392</v>
      </c>
    </row>
    <row r="637" spans="1:12" ht="25.5">
      <c r="A637" s="3856"/>
      <c r="B637" s="1161" t="s">
        <v>6064</v>
      </c>
      <c r="C637" s="1272" t="s">
        <v>5810</v>
      </c>
      <c r="D637" s="1208">
        <v>296</v>
      </c>
      <c r="E637" s="1208">
        <v>10</v>
      </c>
      <c r="F637" s="1208">
        <v>396</v>
      </c>
      <c r="G637" s="1208" t="s">
        <v>5386</v>
      </c>
      <c r="H637" s="1315"/>
      <c r="I637" s="1315"/>
      <c r="J637" s="1315"/>
      <c r="K637" s="3871"/>
      <c r="L637" s="1306" t="s">
        <v>5392</v>
      </c>
    </row>
    <row r="638" spans="1:12" ht="25.5">
      <c r="A638" s="3856"/>
      <c r="B638" s="1161" t="s">
        <v>6064</v>
      </c>
      <c r="C638" s="1272" t="s">
        <v>5810</v>
      </c>
      <c r="D638" s="1208">
        <v>217</v>
      </c>
      <c r="E638" s="1208">
        <v>10</v>
      </c>
      <c r="F638" s="1208">
        <v>793</v>
      </c>
      <c r="G638" s="1208" t="s">
        <v>5386</v>
      </c>
      <c r="H638" s="1315"/>
      <c r="I638" s="1315"/>
      <c r="J638" s="1315"/>
      <c r="K638" s="3871"/>
      <c r="L638" s="1306" t="s">
        <v>5392</v>
      </c>
    </row>
    <row r="639" spans="1:12" ht="25.5">
      <c r="A639" s="3856"/>
      <c r="B639" s="1161" t="s">
        <v>6064</v>
      </c>
      <c r="C639" s="1272" t="s">
        <v>5810</v>
      </c>
      <c r="D639" s="1315">
        <v>603</v>
      </c>
      <c r="E639" s="1315">
        <v>10</v>
      </c>
      <c r="F639" s="1315">
        <v>177</v>
      </c>
      <c r="G639" s="1315" t="s">
        <v>5386</v>
      </c>
      <c r="H639" s="1315"/>
      <c r="I639" s="1315"/>
      <c r="J639" s="1315"/>
      <c r="K639" s="3871"/>
      <c r="L639" s="1314"/>
    </row>
    <row r="640" spans="1:12" ht="25.5">
      <c r="A640" s="3856"/>
      <c r="B640" s="1161" t="s">
        <v>6064</v>
      </c>
      <c r="C640" s="1272" t="s">
        <v>5810</v>
      </c>
      <c r="D640" s="1208">
        <v>297</v>
      </c>
      <c r="E640" s="1208">
        <v>10</v>
      </c>
      <c r="F640" s="1208">
        <v>352</v>
      </c>
      <c r="G640" s="1208" t="s">
        <v>5386</v>
      </c>
      <c r="H640" s="1315"/>
      <c r="I640" s="1315"/>
      <c r="J640" s="1315"/>
      <c r="K640" s="3871"/>
      <c r="L640" s="1306" t="s">
        <v>5392</v>
      </c>
    </row>
    <row r="641" spans="1:12" ht="25.5">
      <c r="A641" s="3856"/>
      <c r="B641" s="1161" t="s">
        <v>6064</v>
      </c>
      <c r="C641" s="1272" t="s">
        <v>5810</v>
      </c>
      <c r="D641" s="1315">
        <v>458</v>
      </c>
      <c r="E641" s="1315">
        <v>7</v>
      </c>
      <c r="F641" s="1315">
        <v>540</v>
      </c>
      <c r="G641" s="1315" t="s">
        <v>5386</v>
      </c>
      <c r="H641" s="1315"/>
      <c r="I641" s="1315"/>
      <c r="J641" s="1315"/>
      <c r="K641" s="3871"/>
      <c r="L641" s="1314"/>
    </row>
    <row r="642" spans="1:12" ht="25.5">
      <c r="A642" s="3856"/>
      <c r="B642" s="1161" t="s">
        <v>6064</v>
      </c>
      <c r="C642" s="1272" t="s">
        <v>5810</v>
      </c>
      <c r="D642" s="1315">
        <v>516</v>
      </c>
      <c r="E642" s="1315">
        <v>7</v>
      </c>
      <c r="F642" s="1315">
        <v>1024</v>
      </c>
      <c r="G642" s="1315" t="s">
        <v>5386</v>
      </c>
      <c r="H642" s="1315"/>
      <c r="I642" s="1315"/>
      <c r="J642" s="1315"/>
      <c r="K642" s="3871"/>
      <c r="L642" s="1314"/>
    </row>
    <row r="643" spans="1:12" ht="25.5">
      <c r="A643" s="3856"/>
      <c r="B643" s="1161" t="s">
        <v>6064</v>
      </c>
      <c r="C643" s="1272" t="s">
        <v>5810</v>
      </c>
      <c r="D643" s="1315">
        <v>451</v>
      </c>
      <c r="E643" s="1315">
        <v>7</v>
      </c>
      <c r="F643" s="1315">
        <v>968</v>
      </c>
      <c r="G643" s="1315" t="s">
        <v>5386</v>
      </c>
      <c r="H643" s="1315"/>
      <c r="I643" s="1315"/>
      <c r="J643" s="1315"/>
      <c r="K643" s="3871"/>
      <c r="L643" s="1314"/>
    </row>
    <row r="644" spans="1:12" ht="25.5">
      <c r="A644" s="3864"/>
      <c r="B644" s="1161" t="s">
        <v>6064</v>
      </c>
      <c r="C644" s="1272" t="s">
        <v>5810</v>
      </c>
      <c r="D644" s="1315">
        <v>457</v>
      </c>
      <c r="E644" s="1315">
        <v>7</v>
      </c>
      <c r="F644" s="1315">
        <v>890</v>
      </c>
      <c r="G644" s="1315" t="s">
        <v>5386</v>
      </c>
      <c r="H644" s="1315"/>
      <c r="I644" s="1315"/>
      <c r="J644" s="1315"/>
      <c r="K644" s="3870"/>
      <c r="L644" s="1314"/>
    </row>
    <row r="645" spans="1:12" ht="13.15" customHeight="1">
      <c r="A645" s="3868">
        <v>130</v>
      </c>
      <c r="B645" s="1161" t="s">
        <v>6065</v>
      </c>
      <c r="C645" s="1272" t="s">
        <v>5810</v>
      </c>
      <c r="D645" s="1208">
        <v>172</v>
      </c>
      <c r="E645" s="1208">
        <v>10</v>
      </c>
      <c r="F645" s="1208">
        <v>457</v>
      </c>
      <c r="G645" s="1208" t="s">
        <v>1922</v>
      </c>
      <c r="H645" s="1315"/>
      <c r="I645" s="1315"/>
      <c r="J645" s="1315"/>
      <c r="K645" s="3869" t="s">
        <v>5393</v>
      </c>
      <c r="L645" s="1314" t="s">
        <v>5392</v>
      </c>
    </row>
    <row r="646" spans="1:12" ht="38.25">
      <c r="A646" s="3856"/>
      <c r="B646" s="1161" t="s">
        <v>6065</v>
      </c>
      <c r="C646" s="1272" t="s">
        <v>5810</v>
      </c>
      <c r="D646" s="1208">
        <v>528</v>
      </c>
      <c r="E646" s="1208">
        <v>10</v>
      </c>
      <c r="F646" s="1208">
        <v>760</v>
      </c>
      <c r="G646" s="1208" t="s">
        <v>1922</v>
      </c>
      <c r="H646" s="1315"/>
      <c r="I646" s="1315"/>
      <c r="J646" s="1315"/>
      <c r="K646" s="3871"/>
      <c r="L646" s="1314" t="s">
        <v>5392</v>
      </c>
    </row>
    <row r="647" spans="1:12" ht="38.25">
      <c r="A647" s="3856"/>
      <c r="B647" s="1161" t="s">
        <v>6065</v>
      </c>
      <c r="C647" s="1272" t="s">
        <v>5810</v>
      </c>
      <c r="D647" s="1208">
        <v>218</v>
      </c>
      <c r="E647" s="1208">
        <v>10</v>
      </c>
      <c r="F647" s="1208">
        <v>1168</v>
      </c>
      <c r="G647" s="1208" t="s">
        <v>1922</v>
      </c>
      <c r="H647" s="1315"/>
      <c r="I647" s="1315"/>
      <c r="J647" s="1315"/>
      <c r="K647" s="3871"/>
      <c r="L647" s="1314" t="s">
        <v>5392</v>
      </c>
    </row>
    <row r="648" spans="1:12" ht="38.25">
      <c r="A648" s="3856"/>
      <c r="B648" s="1161" t="s">
        <v>6065</v>
      </c>
      <c r="C648" s="1272" t="s">
        <v>5810</v>
      </c>
      <c r="D648" s="1208">
        <v>177</v>
      </c>
      <c r="E648" s="1208">
        <v>10</v>
      </c>
      <c r="F648" s="1208">
        <v>864</v>
      </c>
      <c r="G648" s="1208" t="s">
        <v>1922</v>
      </c>
      <c r="H648" s="1315"/>
      <c r="I648" s="1315"/>
      <c r="J648" s="1315"/>
      <c r="K648" s="3871"/>
      <c r="L648" s="1314" t="s">
        <v>5392</v>
      </c>
    </row>
    <row r="649" spans="1:12" ht="38.25">
      <c r="A649" s="3856"/>
      <c r="B649" s="1161" t="s">
        <v>6065</v>
      </c>
      <c r="C649" s="1272" t="s">
        <v>5810</v>
      </c>
      <c r="D649" s="1208">
        <v>253</v>
      </c>
      <c r="E649" s="1208">
        <v>10</v>
      </c>
      <c r="F649" s="1208">
        <v>672</v>
      </c>
      <c r="G649" s="1208" t="s">
        <v>1922</v>
      </c>
      <c r="H649" s="1315"/>
      <c r="I649" s="1315"/>
      <c r="J649" s="1315"/>
      <c r="K649" s="3871"/>
      <c r="L649" s="1314" t="s">
        <v>5392</v>
      </c>
    </row>
    <row r="650" spans="1:12" ht="38.25">
      <c r="A650" s="3856"/>
      <c r="B650" s="1161" t="s">
        <v>6065</v>
      </c>
      <c r="C650" s="1272" t="s">
        <v>5810</v>
      </c>
      <c r="D650" s="1208">
        <v>252</v>
      </c>
      <c r="E650" s="1208">
        <v>10</v>
      </c>
      <c r="F650" s="1208">
        <v>826</v>
      </c>
      <c r="G650" s="1208" t="s">
        <v>1922</v>
      </c>
      <c r="H650" s="1315"/>
      <c r="I650" s="1315"/>
      <c r="J650" s="1315"/>
      <c r="K650" s="3871"/>
      <c r="L650" s="1314" t="s">
        <v>5392</v>
      </c>
    </row>
    <row r="651" spans="1:12" ht="38.25">
      <c r="A651" s="3864"/>
      <c r="B651" s="1161" t="s">
        <v>6065</v>
      </c>
      <c r="C651" s="1272" t="s">
        <v>5810</v>
      </c>
      <c r="D651" s="1208">
        <v>247</v>
      </c>
      <c r="E651" s="1208">
        <v>10</v>
      </c>
      <c r="F651" s="1208">
        <v>972</v>
      </c>
      <c r="G651" s="1208" t="s">
        <v>1922</v>
      </c>
      <c r="H651" s="1315"/>
      <c r="I651" s="1315"/>
      <c r="J651" s="1315"/>
      <c r="K651" s="3870"/>
      <c r="L651" s="1314" t="s">
        <v>5394</v>
      </c>
    </row>
    <row r="652" spans="1:12" ht="38.25">
      <c r="A652" s="3868">
        <v>131</v>
      </c>
      <c r="B652" s="1161" t="s">
        <v>6066</v>
      </c>
      <c r="C652" s="1272" t="s">
        <v>5810</v>
      </c>
      <c r="D652" s="1315">
        <v>144</v>
      </c>
      <c r="E652" s="1315">
        <v>10</v>
      </c>
      <c r="F652" s="1208">
        <v>236.1</v>
      </c>
      <c r="G652" s="1315" t="s">
        <v>1922</v>
      </c>
      <c r="H652" s="1315"/>
      <c r="I652" s="1315"/>
      <c r="J652" s="1315"/>
      <c r="K652" s="3869" t="s">
        <v>5395</v>
      </c>
      <c r="L652" s="1314" t="s">
        <v>5396</v>
      </c>
    </row>
    <row r="653" spans="1:12" ht="38.25">
      <c r="A653" s="3856"/>
      <c r="B653" s="1161" t="s">
        <v>6066</v>
      </c>
      <c r="C653" s="1272" t="s">
        <v>5810</v>
      </c>
      <c r="D653" s="1315">
        <v>145</v>
      </c>
      <c r="E653" s="1315">
        <v>10</v>
      </c>
      <c r="F653" s="1208">
        <v>364</v>
      </c>
      <c r="G653" s="1315" t="s">
        <v>1922</v>
      </c>
      <c r="H653" s="1315"/>
      <c r="I653" s="1315"/>
      <c r="J653" s="1315"/>
      <c r="K653" s="3871"/>
      <c r="L653" s="1314" t="s">
        <v>5397</v>
      </c>
    </row>
    <row r="654" spans="1:12" ht="38.25">
      <c r="A654" s="3856"/>
      <c r="B654" s="1161" t="s">
        <v>6066</v>
      </c>
      <c r="C654" s="1272" t="s">
        <v>5810</v>
      </c>
      <c r="D654" s="1315">
        <v>146</v>
      </c>
      <c r="E654" s="1315">
        <v>10</v>
      </c>
      <c r="F654" s="1208">
        <v>1014.1</v>
      </c>
      <c r="G654" s="1315" t="s">
        <v>1922</v>
      </c>
      <c r="H654" s="1315"/>
      <c r="I654" s="1315"/>
      <c r="J654" s="1315"/>
      <c r="K654" s="3871"/>
      <c r="L654" s="1314" t="s">
        <v>5398</v>
      </c>
    </row>
    <row r="655" spans="1:12" ht="38.25">
      <c r="A655" s="3856"/>
      <c r="B655" s="1161" t="s">
        <v>6066</v>
      </c>
      <c r="C655" s="1272" t="s">
        <v>5810</v>
      </c>
      <c r="D655" s="1315">
        <v>170</v>
      </c>
      <c r="E655" s="1315">
        <v>10</v>
      </c>
      <c r="F655" s="1208">
        <v>47.9</v>
      </c>
      <c r="G655" s="1315" t="s">
        <v>1922</v>
      </c>
      <c r="H655" s="1315"/>
      <c r="I655" s="1315"/>
      <c r="J655" s="1315"/>
      <c r="K655" s="3871"/>
      <c r="L655" s="1314" t="s">
        <v>5399</v>
      </c>
    </row>
    <row r="656" spans="1:12" ht="38.25">
      <c r="A656" s="3856"/>
      <c r="B656" s="1161" t="s">
        <v>6066</v>
      </c>
      <c r="C656" s="1272" t="s">
        <v>5810</v>
      </c>
      <c r="D656" s="1315">
        <v>171</v>
      </c>
      <c r="E656" s="1315">
        <v>10</v>
      </c>
      <c r="F656" s="1208">
        <v>10.4</v>
      </c>
      <c r="G656" s="1315" t="s">
        <v>1922</v>
      </c>
      <c r="H656" s="1315"/>
      <c r="I656" s="1315"/>
      <c r="J656" s="1315"/>
      <c r="K656" s="3871"/>
      <c r="L656" s="1314" t="s">
        <v>5400</v>
      </c>
    </row>
    <row r="657" spans="1:12" ht="38.25">
      <c r="A657" s="3864"/>
      <c r="B657" s="1161" t="s">
        <v>6066</v>
      </c>
      <c r="C657" s="1272" t="s">
        <v>5810</v>
      </c>
      <c r="D657" s="1315">
        <v>175</v>
      </c>
      <c r="E657" s="1315">
        <v>10</v>
      </c>
      <c r="F657" s="1208">
        <v>22.7</v>
      </c>
      <c r="G657" s="1315" t="s">
        <v>1922</v>
      </c>
      <c r="H657" s="1315"/>
      <c r="I657" s="1315"/>
      <c r="J657" s="1315"/>
      <c r="K657" s="3870"/>
      <c r="L657" s="1314" t="s">
        <v>5401</v>
      </c>
    </row>
    <row r="658" spans="1:12" ht="13.15" customHeight="1">
      <c r="A658" s="3868">
        <v>132</v>
      </c>
      <c r="B658" s="1161" t="s">
        <v>6067</v>
      </c>
      <c r="C658" s="1272" t="s">
        <v>5810</v>
      </c>
      <c r="D658" s="1208">
        <v>143</v>
      </c>
      <c r="E658" s="1208">
        <v>10</v>
      </c>
      <c r="F658" s="1208">
        <v>1223</v>
      </c>
      <c r="G658" s="1208" t="s">
        <v>1922</v>
      </c>
      <c r="H658" s="1315"/>
      <c r="I658" s="1315"/>
      <c r="J658" s="1315"/>
      <c r="K658" s="3869" t="s">
        <v>5402</v>
      </c>
      <c r="L658" s="1306" t="s">
        <v>5392</v>
      </c>
    </row>
    <row r="659" spans="1:12" ht="25.5">
      <c r="A659" s="3864"/>
      <c r="B659" s="1161" t="s">
        <v>6067</v>
      </c>
      <c r="C659" s="1272" t="s">
        <v>5810</v>
      </c>
      <c r="D659" s="1208">
        <v>176</v>
      </c>
      <c r="E659" s="1208">
        <v>10</v>
      </c>
      <c r="F659" s="1208">
        <v>917</v>
      </c>
      <c r="G659" s="1208" t="s">
        <v>1922</v>
      </c>
      <c r="H659" s="1315"/>
      <c r="I659" s="1315"/>
      <c r="J659" s="1315"/>
      <c r="K659" s="3870"/>
      <c r="L659" s="1306" t="s">
        <v>5392</v>
      </c>
    </row>
    <row r="660" spans="1:12" ht="13.15" customHeight="1">
      <c r="A660" s="3868">
        <v>133</v>
      </c>
      <c r="B660" s="1161" t="s">
        <v>6068</v>
      </c>
      <c r="C660" s="1272" t="s">
        <v>5810</v>
      </c>
      <c r="D660" s="1208">
        <v>173</v>
      </c>
      <c r="E660" s="1208">
        <v>10</v>
      </c>
      <c r="F660" s="1208">
        <v>915</v>
      </c>
      <c r="G660" s="1208" t="s">
        <v>1922</v>
      </c>
      <c r="H660" s="1315"/>
      <c r="I660" s="1315"/>
      <c r="J660" s="1315"/>
      <c r="K660" s="3869" t="s">
        <v>5403</v>
      </c>
      <c r="L660" s="1306" t="s">
        <v>5392</v>
      </c>
    </row>
    <row r="661" spans="1:12" ht="38.25">
      <c r="A661" s="3864"/>
      <c r="B661" s="1161" t="s">
        <v>6068</v>
      </c>
      <c r="C661" s="1272" t="s">
        <v>5810</v>
      </c>
      <c r="D661" s="1208">
        <v>174</v>
      </c>
      <c r="E661" s="1208">
        <v>10</v>
      </c>
      <c r="F661" s="1208">
        <v>845</v>
      </c>
      <c r="G661" s="1208" t="s">
        <v>1922</v>
      </c>
      <c r="H661" s="1315"/>
      <c r="I661" s="1315"/>
      <c r="J661" s="1315"/>
      <c r="K661" s="3870"/>
      <c r="L661" s="1306" t="s">
        <v>5392</v>
      </c>
    </row>
    <row r="662" spans="1:12" ht="13.15" customHeight="1">
      <c r="A662" s="3868">
        <v>134</v>
      </c>
      <c r="B662" s="1161" t="s">
        <v>6069</v>
      </c>
      <c r="C662" s="1272" t="s">
        <v>5810</v>
      </c>
      <c r="D662" s="1208">
        <v>591</v>
      </c>
      <c r="E662" s="1208">
        <v>10</v>
      </c>
      <c r="F662" s="1208">
        <v>752</v>
      </c>
      <c r="G662" s="1208" t="s">
        <v>1922</v>
      </c>
      <c r="H662" s="1315"/>
      <c r="I662" s="1315"/>
      <c r="J662" s="1315"/>
      <c r="K662" s="3869" t="s">
        <v>5404</v>
      </c>
      <c r="L662" s="1306" t="s">
        <v>5392</v>
      </c>
    </row>
    <row r="663" spans="1:12" ht="25.5">
      <c r="A663" s="3856"/>
      <c r="B663" s="1161" t="s">
        <v>6069</v>
      </c>
      <c r="C663" s="1272" t="s">
        <v>5810</v>
      </c>
      <c r="D663" s="1208">
        <v>592</v>
      </c>
      <c r="E663" s="1208">
        <v>10</v>
      </c>
      <c r="F663" s="1208">
        <v>696</v>
      </c>
      <c r="G663" s="1208" t="s">
        <v>1922</v>
      </c>
      <c r="H663" s="1315"/>
      <c r="I663" s="1315"/>
      <c r="J663" s="1315"/>
      <c r="K663" s="3871"/>
      <c r="L663" s="1306" t="s">
        <v>5392</v>
      </c>
    </row>
    <row r="664" spans="1:12" ht="25.5">
      <c r="A664" s="3856"/>
      <c r="B664" s="1161" t="s">
        <v>6069</v>
      </c>
      <c r="C664" s="1272" t="s">
        <v>5810</v>
      </c>
      <c r="D664" s="1315">
        <v>216</v>
      </c>
      <c r="E664" s="1315">
        <v>10</v>
      </c>
      <c r="F664" s="1315">
        <v>246</v>
      </c>
      <c r="G664" s="1315" t="s">
        <v>5405</v>
      </c>
      <c r="H664" s="1315"/>
      <c r="I664" s="1315"/>
      <c r="J664" s="1315"/>
      <c r="K664" s="3871"/>
      <c r="L664" s="1314"/>
    </row>
    <row r="665" spans="1:12" ht="25.5">
      <c r="A665" s="3856"/>
      <c r="B665" s="1161" t="s">
        <v>6069</v>
      </c>
      <c r="C665" s="1272" t="s">
        <v>5810</v>
      </c>
      <c r="D665" s="1315">
        <v>257</v>
      </c>
      <c r="E665" s="1315">
        <v>10</v>
      </c>
      <c r="F665" s="1315">
        <v>125</v>
      </c>
      <c r="G665" s="1315" t="s">
        <v>5405</v>
      </c>
      <c r="H665" s="1315"/>
      <c r="I665" s="1315"/>
      <c r="J665" s="1315"/>
      <c r="K665" s="3871"/>
      <c r="L665" s="1314"/>
    </row>
    <row r="666" spans="1:12" ht="25.5">
      <c r="A666" s="3864"/>
      <c r="B666" s="1161" t="s">
        <v>6069</v>
      </c>
      <c r="C666" s="1272" t="s">
        <v>5810</v>
      </c>
      <c r="D666" s="1208">
        <v>181</v>
      </c>
      <c r="E666" s="1208">
        <v>10</v>
      </c>
      <c r="F666" s="1208">
        <v>891</v>
      </c>
      <c r="G666" s="1208" t="s">
        <v>1922</v>
      </c>
      <c r="H666" s="1315"/>
      <c r="I666" s="1315"/>
      <c r="J666" s="1315"/>
      <c r="K666" s="3870"/>
      <c r="L666" s="1306" t="s">
        <v>5392</v>
      </c>
    </row>
    <row r="667" spans="1:12" ht="25.5">
      <c r="A667" s="3868">
        <v>135</v>
      </c>
      <c r="B667" s="1161" t="s">
        <v>6070</v>
      </c>
      <c r="C667" s="1272" t="s">
        <v>5810</v>
      </c>
      <c r="D667" s="1315">
        <v>489</v>
      </c>
      <c r="E667" s="1315">
        <v>10</v>
      </c>
      <c r="F667" s="1315" t="s">
        <v>5406</v>
      </c>
      <c r="G667" s="1315" t="s">
        <v>5262</v>
      </c>
      <c r="H667" s="1315"/>
      <c r="I667" s="1315"/>
      <c r="J667" s="1315"/>
      <c r="K667" s="3869" t="s">
        <v>5407</v>
      </c>
      <c r="L667" s="1314"/>
    </row>
    <row r="668" spans="1:12" ht="25.5">
      <c r="A668" s="3864"/>
      <c r="B668" s="1161" t="s">
        <v>6070</v>
      </c>
      <c r="C668" s="1272" t="s">
        <v>5810</v>
      </c>
      <c r="D668" s="1315">
        <v>491</v>
      </c>
      <c r="E668" s="1315">
        <v>10</v>
      </c>
      <c r="F668" s="1315">
        <v>656.1</v>
      </c>
      <c r="G668" s="1315" t="s">
        <v>5262</v>
      </c>
      <c r="H668" s="1315"/>
      <c r="I668" s="1315"/>
      <c r="J668" s="1315"/>
      <c r="K668" s="3870"/>
      <c r="L668" s="1314"/>
    </row>
    <row r="669" spans="1:12" ht="38.25">
      <c r="A669" s="1315">
        <v>136</v>
      </c>
      <c r="B669" s="1161" t="s">
        <v>6071</v>
      </c>
      <c r="C669" s="1272" t="s">
        <v>5810</v>
      </c>
      <c r="D669" s="1315">
        <v>277</v>
      </c>
      <c r="E669" s="1315">
        <v>10</v>
      </c>
      <c r="F669" s="1315">
        <v>800</v>
      </c>
      <c r="G669" s="1315" t="s">
        <v>3722</v>
      </c>
      <c r="H669" s="1315"/>
      <c r="I669" s="1315"/>
      <c r="J669" s="1315"/>
      <c r="K669" s="1315" t="s">
        <v>5408</v>
      </c>
      <c r="L669" s="1314" t="s">
        <v>5409</v>
      </c>
    </row>
    <row r="670" spans="1:12" ht="38.25">
      <c r="A670" s="1315">
        <v>137</v>
      </c>
      <c r="B670" s="1161" t="s">
        <v>6072</v>
      </c>
      <c r="C670" s="1272" t="s">
        <v>5810</v>
      </c>
      <c r="D670" s="1315">
        <v>131</v>
      </c>
      <c r="E670" s="1315">
        <v>10</v>
      </c>
      <c r="F670" s="1315">
        <v>1168</v>
      </c>
      <c r="G670" s="1315" t="s">
        <v>5382</v>
      </c>
      <c r="H670" s="1315"/>
      <c r="I670" s="1315"/>
      <c r="J670" s="1315"/>
      <c r="K670" s="1315" t="s">
        <v>5410</v>
      </c>
      <c r="L670" s="1314"/>
    </row>
    <row r="671" spans="1:12" ht="38.25">
      <c r="A671" s="3868">
        <v>138</v>
      </c>
      <c r="B671" s="1161" t="s">
        <v>6073</v>
      </c>
      <c r="C671" s="1272" t="s">
        <v>5810</v>
      </c>
      <c r="D671" s="1315">
        <v>139</v>
      </c>
      <c r="E671" s="1315">
        <v>10</v>
      </c>
      <c r="F671" s="1208">
        <v>479.6</v>
      </c>
      <c r="G671" s="1315" t="s">
        <v>1922</v>
      </c>
      <c r="H671" s="1315"/>
      <c r="I671" s="1315"/>
      <c r="J671" s="1315"/>
      <c r="K671" s="3869" t="s">
        <v>5411</v>
      </c>
      <c r="L671" s="1306" t="s">
        <v>5412</v>
      </c>
    </row>
    <row r="672" spans="1:12" ht="38.25">
      <c r="A672" s="3856"/>
      <c r="B672" s="1161" t="s">
        <v>6073</v>
      </c>
      <c r="C672" s="1272" t="s">
        <v>5810</v>
      </c>
      <c r="D672" s="1315">
        <v>140</v>
      </c>
      <c r="E672" s="1315">
        <v>10</v>
      </c>
      <c r="F672" s="1208">
        <v>978.6</v>
      </c>
      <c r="G672" s="1315" t="s">
        <v>1922</v>
      </c>
      <c r="H672" s="1315"/>
      <c r="I672" s="1315"/>
      <c r="J672" s="1315"/>
      <c r="K672" s="3871"/>
      <c r="L672" s="1306" t="s">
        <v>5413</v>
      </c>
    </row>
    <row r="673" spans="1:12" ht="38.25">
      <c r="A673" s="3856"/>
      <c r="B673" s="1161" t="s">
        <v>6073</v>
      </c>
      <c r="C673" s="1272" t="s">
        <v>5810</v>
      </c>
      <c r="D673" s="1315">
        <v>141</v>
      </c>
      <c r="E673" s="1315">
        <v>10</v>
      </c>
      <c r="F673" s="1208">
        <v>940.6</v>
      </c>
      <c r="G673" s="1315" t="s">
        <v>1922</v>
      </c>
      <c r="H673" s="1315"/>
      <c r="I673" s="1315"/>
      <c r="J673" s="1315"/>
      <c r="K673" s="3871"/>
      <c r="L673" s="1306" t="s">
        <v>5414</v>
      </c>
    </row>
    <row r="674" spans="1:12" ht="38.25">
      <c r="A674" s="3856"/>
      <c r="B674" s="1161" t="s">
        <v>6073</v>
      </c>
      <c r="C674" s="1272" t="s">
        <v>5810</v>
      </c>
      <c r="D674" s="1315">
        <v>184</v>
      </c>
      <c r="E674" s="1315">
        <v>10</v>
      </c>
      <c r="F674" s="1315">
        <v>1156</v>
      </c>
      <c r="G674" s="1315" t="s">
        <v>1922</v>
      </c>
      <c r="H674" s="1315"/>
      <c r="I674" s="1315"/>
      <c r="J674" s="1315"/>
      <c r="K674" s="3871"/>
      <c r="L674" s="1314"/>
    </row>
    <row r="675" spans="1:12" ht="38.25">
      <c r="A675" s="3856"/>
      <c r="B675" s="1161" t="s">
        <v>6073</v>
      </c>
      <c r="C675" s="1272" t="s">
        <v>5810</v>
      </c>
      <c r="D675" s="1315">
        <v>185</v>
      </c>
      <c r="E675" s="1315">
        <v>10</v>
      </c>
      <c r="F675" s="1315">
        <v>1135</v>
      </c>
      <c r="G675" s="1315" t="s">
        <v>1922</v>
      </c>
      <c r="H675" s="1315"/>
      <c r="I675" s="1315"/>
      <c r="J675" s="1315"/>
      <c r="K675" s="3871"/>
      <c r="L675" s="1314"/>
    </row>
    <row r="676" spans="1:12" ht="38.25">
      <c r="A676" s="3864"/>
      <c r="B676" s="1161" t="s">
        <v>6073</v>
      </c>
      <c r="C676" s="1272" t="s">
        <v>5810</v>
      </c>
      <c r="D676" s="1197">
        <v>597</v>
      </c>
      <c r="E676" s="1197">
        <v>10</v>
      </c>
      <c r="F676" s="1197">
        <v>245</v>
      </c>
      <c r="G676" s="1315" t="s">
        <v>1922</v>
      </c>
      <c r="H676" s="1315"/>
      <c r="I676" s="1315"/>
      <c r="J676" s="1315"/>
      <c r="K676" s="3870"/>
      <c r="L676" s="1314"/>
    </row>
    <row r="677" spans="1:12" ht="13.15" customHeight="1">
      <c r="A677" s="3868">
        <v>139</v>
      </c>
      <c r="B677" s="1161" t="s">
        <v>6074</v>
      </c>
      <c r="C677" s="1272" t="s">
        <v>5810</v>
      </c>
      <c r="D677" s="1315">
        <v>280</v>
      </c>
      <c r="E677" s="1315">
        <v>10</v>
      </c>
      <c r="F677" s="1315">
        <v>760</v>
      </c>
      <c r="G677" s="1315" t="s">
        <v>1922</v>
      </c>
      <c r="H677" s="1315"/>
      <c r="I677" s="1315"/>
      <c r="J677" s="1315"/>
      <c r="K677" s="3869" t="s">
        <v>5415</v>
      </c>
      <c r="L677" s="1314"/>
    </row>
    <row r="678" spans="1:12" ht="38.25">
      <c r="A678" s="3864"/>
      <c r="B678" s="1161" t="s">
        <v>6074</v>
      </c>
      <c r="C678" s="1272" t="s">
        <v>5810</v>
      </c>
      <c r="D678" s="1315">
        <v>335</v>
      </c>
      <c r="E678" s="1315">
        <v>10</v>
      </c>
      <c r="F678" s="1315">
        <v>3680</v>
      </c>
      <c r="G678" s="1315" t="s">
        <v>1922</v>
      </c>
      <c r="H678" s="1315"/>
      <c r="I678" s="1315"/>
      <c r="J678" s="1315"/>
      <c r="K678" s="3870"/>
      <c r="L678" s="1314"/>
    </row>
    <row r="679" spans="1:12" ht="13.15" customHeight="1">
      <c r="A679" s="3868">
        <v>140</v>
      </c>
      <c r="B679" s="1161" t="s">
        <v>6075</v>
      </c>
      <c r="C679" s="1272" t="s">
        <v>5810</v>
      </c>
      <c r="D679" s="1315">
        <v>344</v>
      </c>
      <c r="E679" s="1315">
        <v>10</v>
      </c>
      <c r="F679" s="1315">
        <v>1129</v>
      </c>
      <c r="G679" s="1315" t="s">
        <v>1922</v>
      </c>
      <c r="H679" s="1315"/>
      <c r="I679" s="1315"/>
      <c r="J679" s="1315"/>
      <c r="K679" s="3869" t="s">
        <v>5416</v>
      </c>
      <c r="L679" s="1314"/>
    </row>
    <row r="680" spans="1:12" ht="25.5">
      <c r="A680" s="3856"/>
      <c r="B680" s="1161" t="s">
        <v>6075</v>
      </c>
      <c r="C680" s="1272" t="s">
        <v>5810</v>
      </c>
      <c r="D680" s="1315">
        <v>402</v>
      </c>
      <c r="E680" s="1315">
        <v>10</v>
      </c>
      <c r="F680" s="1315">
        <v>549</v>
      </c>
      <c r="G680" s="1315" t="s">
        <v>1922</v>
      </c>
      <c r="H680" s="1315"/>
      <c r="I680" s="1315"/>
      <c r="J680" s="1315"/>
      <c r="K680" s="3871"/>
      <c r="L680" s="1314"/>
    </row>
    <row r="681" spans="1:12" ht="25.5">
      <c r="A681" s="3864"/>
      <c r="B681" s="1161" t="s">
        <v>6075</v>
      </c>
      <c r="C681" s="1272" t="s">
        <v>5810</v>
      </c>
      <c r="D681" s="1315">
        <v>403</v>
      </c>
      <c r="E681" s="1315">
        <v>10</v>
      </c>
      <c r="F681" s="1315">
        <v>470</v>
      </c>
      <c r="G681" s="1315" t="s">
        <v>1922</v>
      </c>
      <c r="H681" s="1315"/>
      <c r="I681" s="1315"/>
      <c r="J681" s="1315"/>
      <c r="K681" s="3870"/>
      <c r="L681" s="1314"/>
    </row>
    <row r="682" spans="1:12" ht="13.15" customHeight="1">
      <c r="A682" s="3868">
        <v>141</v>
      </c>
      <c r="B682" s="1161" t="s">
        <v>6023</v>
      </c>
      <c r="C682" s="1272" t="s">
        <v>5810</v>
      </c>
      <c r="D682" s="1315">
        <v>346</v>
      </c>
      <c r="E682" s="1315">
        <v>10</v>
      </c>
      <c r="F682" s="1315">
        <v>1760</v>
      </c>
      <c r="G682" s="1315" t="s">
        <v>1922</v>
      </c>
      <c r="H682" s="1315"/>
      <c r="I682" s="1315"/>
      <c r="J682" s="1315"/>
      <c r="K682" s="3869" t="s">
        <v>5417</v>
      </c>
      <c r="L682" s="1314"/>
    </row>
    <row r="683" spans="1:12" ht="25.5">
      <c r="A683" s="3864"/>
      <c r="B683" s="1161" t="s">
        <v>6023</v>
      </c>
      <c r="C683" s="1272" t="s">
        <v>5810</v>
      </c>
      <c r="D683" s="1315">
        <v>343</v>
      </c>
      <c r="E683" s="1315">
        <v>10</v>
      </c>
      <c r="F683" s="1315">
        <v>885</v>
      </c>
      <c r="G683" s="1315" t="s">
        <v>1922</v>
      </c>
      <c r="H683" s="1315"/>
      <c r="I683" s="1315"/>
      <c r="J683" s="1315"/>
      <c r="K683" s="3870"/>
      <c r="L683" s="1314"/>
    </row>
    <row r="684" spans="1:12" ht="13.15" customHeight="1">
      <c r="A684" s="3868">
        <v>142</v>
      </c>
      <c r="B684" s="1161" t="s">
        <v>6076</v>
      </c>
      <c r="C684" s="1272" t="s">
        <v>5810</v>
      </c>
      <c r="D684" s="1315">
        <v>347</v>
      </c>
      <c r="E684" s="1315">
        <v>10</v>
      </c>
      <c r="F684" s="1315">
        <v>1968</v>
      </c>
      <c r="G684" s="1315" t="s">
        <v>1922</v>
      </c>
      <c r="H684" s="1315"/>
      <c r="I684" s="1315"/>
      <c r="J684" s="1315"/>
      <c r="K684" s="3869" t="s">
        <v>5418</v>
      </c>
      <c r="L684" s="1314"/>
    </row>
    <row r="685" spans="1:12" ht="25.5">
      <c r="A685" s="3864"/>
      <c r="B685" s="1161" t="s">
        <v>6076</v>
      </c>
      <c r="C685" s="1272" t="s">
        <v>5810</v>
      </c>
      <c r="D685" s="1315">
        <v>401</v>
      </c>
      <c r="E685" s="1315">
        <v>10</v>
      </c>
      <c r="F685" s="1315">
        <v>710</v>
      </c>
      <c r="G685" s="1315" t="s">
        <v>1922</v>
      </c>
      <c r="H685" s="1315"/>
      <c r="I685" s="1315"/>
      <c r="J685" s="1315"/>
      <c r="K685" s="3870"/>
      <c r="L685" s="1314"/>
    </row>
    <row r="686" spans="1:12" ht="38.25">
      <c r="A686" s="1315">
        <v>143</v>
      </c>
      <c r="B686" s="1161" t="s">
        <v>6077</v>
      </c>
      <c r="C686" s="1272" t="s">
        <v>5810</v>
      </c>
      <c r="D686" s="1315">
        <v>341</v>
      </c>
      <c r="E686" s="1315">
        <v>10</v>
      </c>
      <c r="F686" s="1315">
        <v>600</v>
      </c>
      <c r="G686" s="1315" t="s">
        <v>1922</v>
      </c>
      <c r="H686" s="1315"/>
      <c r="I686" s="1315"/>
      <c r="J686" s="1315"/>
      <c r="K686" s="1315" t="s">
        <v>5419</v>
      </c>
      <c r="L686" s="1314"/>
    </row>
    <row r="687" spans="1:12" ht="38.25">
      <c r="A687" s="1315">
        <v>144</v>
      </c>
      <c r="B687" s="1161" t="s">
        <v>6078</v>
      </c>
      <c r="C687" s="1272" t="s">
        <v>5810</v>
      </c>
      <c r="D687" s="1315">
        <v>228</v>
      </c>
      <c r="E687" s="1315">
        <v>7</v>
      </c>
      <c r="F687" s="1315">
        <v>1217.5</v>
      </c>
      <c r="G687" s="1315" t="s">
        <v>1922</v>
      </c>
      <c r="H687" s="1315"/>
      <c r="I687" s="1315"/>
      <c r="J687" s="1315"/>
      <c r="K687" s="1315" t="s">
        <v>5420</v>
      </c>
      <c r="L687" s="1314"/>
    </row>
    <row r="688" spans="1:12" ht="38.25">
      <c r="A688" s="1315">
        <v>145</v>
      </c>
      <c r="B688" s="1161" t="s">
        <v>6079</v>
      </c>
      <c r="C688" s="1272" t="s">
        <v>5810</v>
      </c>
      <c r="D688" s="1315">
        <v>1</v>
      </c>
      <c r="E688" s="1315">
        <v>15</v>
      </c>
      <c r="F688" s="1315">
        <v>2029.7</v>
      </c>
      <c r="G688" s="1315" t="s">
        <v>5262</v>
      </c>
      <c r="H688" s="1315"/>
      <c r="I688" s="1315"/>
      <c r="J688" s="1315"/>
      <c r="K688" s="1315" t="s">
        <v>5421</v>
      </c>
      <c r="L688" s="1314"/>
    </row>
    <row r="689" spans="1:12" ht="25.5">
      <c r="A689" s="3868">
        <v>146</v>
      </c>
      <c r="B689" s="1161" t="s">
        <v>6080</v>
      </c>
      <c r="C689" s="1272" t="s">
        <v>5810</v>
      </c>
      <c r="D689" s="1315">
        <v>6</v>
      </c>
      <c r="E689" s="1315">
        <v>15</v>
      </c>
      <c r="F689" s="1315">
        <v>2201.6999999999998</v>
      </c>
      <c r="G689" s="1315" t="s">
        <v>5262</v>
      </c>
      <c r="H689" s="1315"/>
      <c r="I689" s="1315"/>
      <c r="J689" s="1315"/>
      <c r="K689" s="3869" t="s">
        <v>5422</v>
      </c>
      <c r="L689" s="1314"/>
    </row>
    <row r="690" spans="1:12" ht="25.5">
      <c r="A690" s="3864"/>
      <c r="B690" s="1161" t="s">
        <v>6080</v>
      </c>
      <c r="C690" s="1272" t="s">
        <v>5810</v>
      </c>
      <c r="D690" s="1315">
        <v>7</v>
      </c>
      <c r="E690" s="1315">
        <v>15</v>
      </c>
      <c r="F690" s="1315">
        <v>2268.6999999999998</v>
      </c>
      <c r="G690" s="1315" t="s">
        <v>5262</v>
      </c>
      <c r="H690" s="1315"/>
      <c r="I690" s="1315"/>
      <c r="J690" s="1315"/>
      <c r="K690" s="3870"/>
      <c r="L690" s="1314"/>
    </row>
    <row r="691" spans="1:12" ht="38.25">
      <c r="A691" s="1315">
        <v>147</v>
      </c>
      <c r="B691" s="1161" t="s">
        <v>6081</v>
      </c>
      <c r="C691" s="1272" t="s">
        <v>5810</v>
      </c>
      <c r="D691" s="1315">
        <v>13</v>
      </c>
      <c r="E691" s="1315">
        <v>15</v>
      </c>
      <c r="F691" s="1315">
        <v>1961.7</v>
      </c>
      <c r="G691" s="1315" t="s">
        <v>5262</v>
      </c>
      <c r="H691" s="1315"/>
      <c r="I691" s="1315"/>
      <c r="J691" s="1315"/>
      <c r="K691" s="1315" t="s">
        <v>5423</v>
      </c>
      <c r="L691" s="1314"/>
    </row>
    <row r="692" spans="1:12" ht="38.25">
      <c r="A692" s="1315">
        <v>148</v>
      </c>
      <c r="B692" s="1161" t="s">
        <v>6082</v>
      </c>
      <c r="C692" s="1272" t="s">
        <v>5810</v>
      </c>
      <c r="D692" s="1315">
        <v>158</v>
      </c>
      <c r="E692" s="1315">
        <v>7</v>
      </c>
      <c r="F692" s="1315">
        <v>1615</v>
      </c>
      <c r="G692" s="1315" t="s">
        <v>5424</v>
      </c>
      <c r="H692" s="1315"/>
      <c r="I692" s="1315"/>
      <c r="J692" s="1315"/>
      <c r="K692" s="1315" t="s">
        <v>5425</v>
      </c>
      <c r="L692" s="1314"/>
    </row>
    <row r="693" spans="1:12" ht="13.15" customHeight="1">
      <c r="A693" s="3868">
        <v>149</v>
      </c>
      <c r="B693" s="1161" t="s">
        <v>6083</v>
      </c>
      <c r="C693" s="1272" t="s">
        <v>5810</v>
      </c>
      <c r="D693" s="1315">
        <v>170</v>
      </c>
      <c r="E693" s="1315">
        <v>7</v>
      </c>
      <c r="F693" s="1315">
        <v>770</v>
      </c>
      <c r="G693" s="1315" t="s">
        <v>5386</v>
      </c>
      <c r="H693" s="1315"/>
      <c r="I693" s="1315"/>
      <c r="J693" s="1315"/>
      <c r="K693" s="3869" t="s">
        <v>5426</v>
      </c>
      <c r="L693" s="1314"/>
    </row>
    <row r="694" spans="1:12" ht="25.5">
      <c r="A694" s="3856"/>
      <c r="B694" s="1161" t="s">
        <v>6083</v>
      </c>
      <c r="C694" s="1272" t="s">
        <v>5810</v>
      </c>
      <c r="D694" s="1315">
        <v>171</v>
      </c>
      <c r="E694" s="1315">
        <v>7</v>
      </c>
      <c r="F694" s="1315">
        <v>352</v>
      </c>
      <c r="G694" s="1315" t="s">
        <v>5386</v>
      </c>
      <c r="H694" s="1315"/>
      <c r="I694" s="1315"/>
      <c r="J694" s="1315"/>
      <c r="K694" s="3871"/>
      <c r="L694" s="1314"/>
    </row>
    <row r="695" spans="1:12" ht="25.5">
      <c r="A695" s="3864"/>
      <c r="B695" s="1161" t="s">
        <v>6083</v>
      </c>
      <c r="C695" s="1272" t="s">
        <v>5810</v>
      </c>
      <c r="D695" s="1315">
        <v>202</v>
      </c>
      <c r="E695" s="1315">
        <v>7</v>
      </c>
      <c r="F695" s="1315">
        <v>760</v>
      </c>
      <c r="G695" s="1315" t="s">
        <v>5386</v>
      </c>
      <c r="H695" s="1315"/>
      <c r="I695" s="1315"/>
      <c r="J695" s="1315"/>
      <c r="K695" s="3870"/>
      <c r="L695" s="1314"/>
    </row>
    <row r="696" spans="1:12" ht="13.15" customHeight="1">
      <c r="A696" s="3868">
        <v>150</v>
      </c>
      <c r="B696" s="1161" t="s">
        <v>6084</v>
      </c>
      <c r="C696" s="1272" t="s">
        <v>5810</v>
      </c>
      <c r="D696" s="1315">
        <v>339</v>
      </c>
      <c r="E696" s="1315">
        <v>7</v>
      </c>
      <c r="F696" s="1315">
        <v>560</v>
      </c>
      <c r="G696" s="1315" t="s">
        <v>3722</v>
      </c>
      <c r="H696" s="1315"/>
      <c r="I696" s="1315"/>
      <c r="J696" s="1315"/>
      <c r="K696" s="3869" t="s">
        <v>5427</v>
      </c>
      <c r="L696" s="1314"/>
    </row>
    <row r="697" spans="1:12" ht="25.5">
      <c r="A697" s="3856"/>
      <c r="B697" s="1161" t="s">
        <v>6084</v>
      </c>
      <c r="C697" s="1272" t="s">
        <v>5810</v>
      </c>
      <c r="D697" s="1315">
        <v>392</v>
      </c>
      <c r="E697" s="1315">
        <v>7</v>
      </c>
      <c r="F697" s="1315">
        <v>725</v>
      </c>
      <c r="G697" s="1315" t="s">
        <v>3722</v>
      </c>
      <c r="H697" s="1315"/>
      <c r="I697" s="1315"/>
      <c r="J697" s="1315"/>
      <c r="K697" s="3871"/>
      <c r="L697" s="1314"/>
    </row>
    <row r="698" spans="1:12" ht="25.5">
      <c r="A698" s="3856"/>
      <c r="B698" s="1161" t="s">
        <v>6084</v>
      </c>
      <c r="C698" s="1272" t="s">
        <v>5810</v>
      </c>
      <c r="D698" s="1315">
        <v>393</v>
      </c>
      <c r="E698" s="1315">
        <v>7</v>
      </c>
      <c r="F698" s="1315">
        <v>656</v>
      </c>
      <c r="G698" s="1315" t="s">
        <v>3722</v>
      </c>
      <c r="H698" s="1315"/>
      <c r="I698" s="1315"/>
      <c r="J698" s="1315"/>
      <c r="K698" s="3871"/>
      <c r="L698" s="1314"/>
    </row>
    <row r="699" spans="1:12" ht="25.5">
      <c r="A699" s="3856"/>
      <c r="B699" s="1161" t="s">
        <v>6084</v>
      </c>
      <c r="C699" s="1272" t="s">
        <v>5810</v>
      </c>
      <c r="D699" s="1315">
        <v>411</v>
      </c>
      <c r="E699" s="1315">
        <v>7</v>
      </c>
      <c r="F699" s="1315">
        <v>707</v>
      </c>
      <c r="G699" s="1315" t="s">
        <v>3722</v>
      </c>
      <c r="H699" s="1315"/>
      <c r="I699" s="1315"/>
      <c r="J699" s="1315"/>
      <c r="K699" s="3871"/>
      <c r="L699" s="1314"/>
    </row>
    <row r="700" spans="1:12" ht="25.5">
      <c r="A700" s="3864"/>
      <c r="B700" s="1161" t="s">
        <v>6084</v>
      </c>
      <c r="C700" s="1272" t="s">
        <v>5810</v>
      </c>
      <c r="D700" s="1315">
        <v>412</v>
      </c>
      <c r="E700" s="1315">
        <v>7</v>
      </c>
      <c r="F700" s="1315">
        <v>1092</v>
      </c>
      <c r="G700" s="1315" t="s">
        <v>3722</v>
      </c>
      <c r="H700" s="1315"/>
      <c r="I700" s="1315"/>
      <c r="J700" s="1315"/>
      <c r="K700" s="3870"/>
      <c r="L700" s="1314"/>
    </row>
    <row r="701" spans="1:12" ht="13.15" customHeight="1">
      <c r="A701" s="3868">
        <v>151</v>
      </c>
      <c r="B701" s="1161" t="s">
        <v>6085</v>
      </c>
      <c r="C701" s="1272" t="s">
        <v>5810</v>
      </c>
      <c r="D701" s="1315">
        <v>17</v>
      </c>
      <c r="E701" s="1315">
        <v>11</v>
      </c>
      <c r="F701" s="1315">
        <v>406</v>
      </c>
      <c r="G701" s="1315" t="s">
        <v>3722</v>
      </c>
      <c r="H701" s="1315"/>
      <c r="I701" s="1315"/>
      <c r="J701" s="1315"/>
      <c r="K701" s="3869" t="s">
        <v>5428</v>
      </c>
      <c r="L701" s="1314"/>
    </row>
    <row r="702" spans="1:12" ht="25.5">
      <c r="A702" s="3856"/>
      <c r="B702" s="1161" t="s">
        <v>6085</v>
      </c>
      <c r="C702" s="1272" t="s">
        <v>5810</v>
      </c>
      <c r="D702" s="1315">
        <v>25</v>
      </c>
      <c r="E702" s="1315">
        <v>11</v>
      </c>
      <c r="F702" s="1315">
        <v>5160</v>
      </c>
      <c r="G702" s="1315" t="s">
        <v>3722</v>
      </c>
      <c r="H702" s="1315"/>
      <c r="I702" s="1315"/>
      <c r="J702" s="1315"/>
      <c r="K702" s="3871"/>
      <c r="L702" s="1314"/>
    </row>
    <row r="703" spans="1:12" ht="25.5">
      <c r="A703" s="3856"/>
      <c r="B703" s="1161" t="s">
        <v>6085</v>
      </c>
      <c r="C703" s="1272" t="s">
        <v>5810</v>
      </c>
      <c r="D703" s="1315">
        <v>9</v>
      </c>
      <c r="E703" s="1315">
        <v>11</v>
      </c>
      <c r="F703" s="1315">
        <v>256</v>
      </c>
      <c r="G703" s="1315" t="s">
        <v>3722</v>
      </c>
      <c r="H703" s="1315"/>
      <c r="I703" s="1315"/>
      <c r="J703" s="1315"/>
      <c r="K703" s="3871"/>
      <c r="L703" s="1314"/>
    </row>
    <row r="704" spans="1:12" ht="25.5">
      <c r="A704" s="3856"/>
      <c r="B704" s="1161" t="s">
        <v>6085</v>
      </c>
      <c r="C704" s="1272" t="s">
        <v>5810</v>
      </c>
      <c r="D704" s="1315">
        <v>12</v>
      </c>
      <c r="E704" s="1315">
        <v>11</v>
      </c>
      <c r="F704" s="1315">
        <v>96</v>
      </c>
      <c r="G704" s="1315" t="s">
        <v>3722</v>
      </c>
      <c r="H704" s="1315"/>
      <c r="I704" s="1315"/>
      <c r="J704" s="1315"/>
      <c r="K704" s="3871"/>
      <c r="L704" s="1314"/>
    </row>
    <row r="705" spans="1:12" ht="25.5">
      <c r="A705" s="3864"/>
      <c r="B705" s="1161" t="s">
        <v>6085</v>
      </c>
      <c r="C705" s="1272" t="s">
        <v>5810</v>
      </c>
      <c r="D705" s="1315">
        <v>13</v>
      </c>
      <c r="E705" s="1315">
        <v>11</v>
      </c>
      <c r="F705" s="1315">
        <v>153</v>
      </c>
      <c r="G705" s="1315" t="s">
        <v>3722</v>
      </c>
      <c r="H705" s="1315"/>
      <c r="I705" s="1315"/>
      <c r="J705" s="1315"/>
      <c r="K705" s="3870"/>
      <c r="L705" s="1314"/>
    </row>
    <row r="706" spans="1:12" ht="13.15" customHeight="1">
      <c r="A706" s="3868">
        <v>152</v>
      </c>
      <c r="B706" s="1161" t="s">
        <v>6086</v>
      </c>
      <c r="C706" s="1272" t="s">
        <v>5810</v>
      </c>
      <c r="D706" s="1315">
        <v>8</v>
      </c>
      <c r="E706" s="1315">
        <v>8</v>
      </c>
      <c r="F706" s="1315">
        <v>1108</v>
      </c>
      <c r="G706" s="1315" t="s">
        <v>5333</v>
      </c>
      <c r="H706" s="1315"/>
      <c r="I706" s="1315"/>
      <c r="J706" s="1315"/>
      <c r="K706" s="3869" t="s">
        <v>5429</v>
      </c>
      <c r="L706" s="1314"/>
    </row>
    <row r="707" spans="1:12" ht="25.5">
      <c r="A707" s="3864"/>
      <c r="B707" s="1161" t="s">
        <v>6086</v>
      </c>
      <c r="C707" s="1272" t="s">
        <v>5810</v>
      </c>
      <c r="D707" s="1315">
        <v>9</v>
      </c>
      <c r="E707" s="1315">
        <v>8</v>
      </c>
      <c r="F707" s="1315">
        <v>1280</v>
      </c>
      <c r="G707" s="1315" t="s">
        <v>5333</v>
      </c>
      <c r="H707" s="1315"/>
      <c r="I707" s="1315"/>
      <c r="J707" s="1315"/>
      <c r="K707" s="3870"/>
      <c r="L707" s="1314"/>
    </row>
    <row r="708" spans="1:12" ht="13.15" customHeight="1">
      <c r="A708" s="3868">
        <v>153</v>
      </c>
      <c r="B708" s="1161" t="s">
        <v>6087</v>
      </c>
      <c r="C708" s="1272" t="s">
        <v>5810</v>
      </c>
      <c r="D708" s="1315">
        <v>17</v>
      </c>
      <c r="E708" s="1315">
        <v>8</v>
      </c>
      <c r="F708" s="1315">
        <v>1187</v>
      </c>
      <c r="G708" s="1315" t="s">
        <v>5333</v>
      </c>
      <c r="H708" s="1315"/>
      <c r="I708" s="1315"/>
      <c r="J708" s="1315"/>
      <c r="K708" s="3869" t="s">
        <v>5430</v>
      </c>
      <c r="L708" s="1314"/>
    </row>
    <row r="709" spans="1:12" ht="25.5">
      <c r="A709" s="3864"/>
      <c r="B709" s="1161" t="s">
        <v>6087</v>
      </c>
      <c r="C709" s="1272" t="s">
        <v>5810</v>
      </c>
      <c r="D709" s="1315">
        <v>16</v>
      </c>
      <c r="E709" s="1315">
        <v>8</v>
      </c>
      <c r="F709" s="1315">
        <v>430</v>
      </c>
      <c r="G709" s="1315" t="s">
        <v>5333</v>
      </c>
      <c r="H709" s="1315"/>
      <c r="I709" s="1315"/>
      <c r="J709" s="1315"/>
      <c r="K709" s="3870"/>
      <c r="L709" s="1314"/>
    </row>
    <row r="710" spans="1:12" ht="13.15" customHeight="1">
      <c r="A710" s="3868">
        <v>154</v>
      </c>
      <c r="B710" s="1161" t="s">
        <v>6088</v>
      </c>
      <c r="C710" s="1272" t="s">
        <v>5810</v>
      </c>
      <c r="D710" s="1315">
        <v>169</v>
      </c>
      <c r="E710" s="1315">
        <v>7</v>
      </c>
      <c r="F710" s="1315">
        <v>1283</v>
      </c>
      <c r="G710" s="1315" t="s">
        <v>1922</v>
      </c>
      <c r="H710" s="1315"/>
      <c r="I710" s="1315"/>
      <c r="J710" s="1315"/>
      <c r="K710" s="3869" t="s">
        <v>5431</v>
      </c>
      <c r="L710" s="1314"/>
    </row>
    <row r="711" spans="1:12" ht="25.5">
      <c r="A711" s="3856"/>
      <c r="B711" s="1161" t="s">
        <v>6088</v>
      </c>
      <c r="C711" s="1272" t="s">
        <v>5810</v>
      </c>
      <c r="D711" s="1315">
        <v>204</v>
      </c>
      <c r="E711" s="1315">
        <v>7</v>
      </c>
      <c r="F711" s="1315">
        <v>846</v>
      </c>
      <c r="G711" s="1315" t="s">
        <v>1922</v>
      </c>
      <c r="H711" s="1315"/>
      <c r="I711" s="1315"/>
      <c r="J711" s="1315"/>
      <c r="K711" s="3871"/>
      <c r="L711" s="1314"/>
    </row>
    <row r="712" spans="1:12" ht="25.5">
      <c r="A712" s="3856"/>
      <c r="B712" s="1161" t="s">
        <v>6088</v>
      </c>
      <c r="C712" s="1272" t="s">
        <v>5810</v>
      </c>
      <c r="D712" s="1315">
        <v>217</v>
      </c>
      <c r="E712" s="1315">
        <v>7</v>
      </c>
      <c r="F712" s="1315">
        <v>774</v>
      </c>
      <c r="G712" s="1315" t="s">
        <v>1922</v>
      </c>
      <c r="H712" s="1315"/>
      <c r="I712" s="1315"/>
      <c r="J712" s="1315"/>
      <c r="K712" s="3871"/>
      <c r="L712" s="1314"/>
    </row>
    <row r="713" spans="1:12" ht="25.5">
      <c r="A713" s="3864"/>
      <c r="B713" s="1161" t="s">
        <v>6088</v>
      </c>
      <c r="C713" s="1272" t="s">
        <v>5810</v>
      </c>
      <c r="D713" s="1315">
        <v>160</v>
      </c>
      <c r="E713" s="1315">
        <v>7</v>
      </c>
      <c r="F713" s="1315">
        <v>430</v>
      </c>
      <c r="G713" s="1315" t="s">
        <v>5262</v>
      </c>
      <c r="H713" s="1315"/>
      <c r="I713" s="1315"/>
      <c r="J713" s="1315"/>
      <c r="K713" s="3870"/>
      <c r="L713" s="1314"/>
    </row>
    <row r="714" spans="1:12" ht="13.15" customHeight="1">
      <c r="A714" s="3868">
        <v>155</v>
      </c>
      <c r="B714" s="1161" t="s">
        <v>6089</v>
      </c>
      <c r="C714" s="1272" t="s">
        <v>5810</v>
      </c>
      <c r="D714" s="1315">
        <v>15</v>
      </c>
      <c r="E714" s="1315">
        <v>8</v>
      </c>
      <c r="F714" s="1315">
        <v>854</v>
      </c>
      <c r="G714" s="1315" t="s">
        <v>1922</v>
      </c>
      <c r="H714" s="1315"/>
      <c r="I714" s="1315"/>
      <c r="J714" s="1315"/>
      <c r="K714" s="3869" t="s">
        <v>5432</v>
      </c>
      <c r="L714" s="1314"/>
    </row>
    <row r="715" spans="1:12" ht="25.5">
      <c r="A715" s="3856"/>
      <c r="B715" s="1161" t="s">
        <v>6089</v>
      </c>
      <c r="C715" s="1272" t="s">
        <v>5810</v>
      </c>
      <c r="D715" s="1315">
        <v>14</v>
      </c>
      <c r="E715" s="1315">
        <v>8</v>
      </c>
      <c r="F715" s="1315">
        <v>768</v>
      </c>
      <c r="G715" s="1315" t="s">
        <v>1922</v>
      </c>
      <c r="H715" s="1315"/>
      <c r="I715" s="1315"/>
      <c r="J715" s="1315"/>
      <c r="K715" s="3871"/>
      <c r="L715" s="1314"/>
    </row>
    <row r="716" spans="1:12" ht="25.5">
      <c r="A716" s="3856"/>
      <c r="B716" s="1161" t="s">
        <v>6089</v>
      </c>
      <c r="C716" s="1272" t="s">
        <v>5810</v>
      </c>
      <c r="D716" s="1315">
        <v>24</v>
      </c>
      <c r="E716" s="1315">
        <v>8</v>
      </c>
      <c r="F716" s="1315">
        <v>1463</v>
      </c>
      <c r="G716" s="1315" t="s">
        <v>1922</v>
      </c>
      <c r="H716" s="1315"/>
      <c r="I716" s="1315"/>
      <c r="J716" s="1315"/>
      <c r="K716" s="3871"/>
      <c r="L716" s="1314"/>
    </row>
    <row r="717" spans="1:12" ht="25.5">
      <c r="A717" s="3856"/>
      <c r="B717" s="1161" t="s">
        <v>6089</v>
      </c>
      <c r="C717" s="1272" t="s">
        <v>5810</v>
      </c>
      <c r="D717" s="1315">
        <v>25</v>
      </c>
      <c r="E717" s="1315">
        <v>8</v>
      </c>
      <c r="F717" s="1315">
        <v>1182</v>
      </c>
      <c r="G717" s="1315" t="s">
        <v>1922</v>
      </c>
      <c r="H717" s="1315"/>
      <c r="I717" s="1315"/>
      <c r="J717" s="1315"/>
      <c r="K717" s="3871"/>
      <c r="L717" s="1314"/>
    </row>
    <row r="718" spans="1:12" ht="25.5">
      <c r="A718" s="3864"/>
      <c r="B718" s="1161" t="s">
        <v>6089</v>
      </c>
      <c r="C718" s="1272" t="s">
        <v>5810</v>
      </c>
      <c r="D718" s="1315">
        <v>13</v>
      </c>
      <c r="E718" s="1315">
        <v>8</v>
      </c>
      <c r="F718" s="1315">
        <v>1136</v>
      </c>
      <c r="G718" s="1315" t="s">
        <v>1922</v>
      </c>
      <c r="H718" s="1315"/>
      <c r="I718" s="1315"/>
      <c r="J718" s="1315"/>
      <c r="K718" s="3870"/>
      <c r="L718" s="1314"/>
    </row>
    <row r="719" spans="1:12" ht="38.25">
      <c r="A719" s="1315">
        <v>156</v>
      </c>
      <c r="B719" s="1161" t="s">
        <v>6090</v>
      </c>
      <c r="C719" s="1272" t="s">
        <v>5810</v>
      </c>
      <c r="D719" s="1315">
        <v>26</v>
      </c>
      <c r="E719" s="1315">
        <v>8</v>
      </c>
      <c r="F719" s="1315">
        <v>3240</v>
      </c>
      <c r="G719" s="1315" t="s">
        <v>1922</v>
      </c>
      <c r="H719" s="1315"/>
      <c r="I719" s="1315"/>
      <c r="J719" s="1315"/>
      <c r="K719" s="1315" t="s">
        <v>5433</v>
      </c>
      <c r="L719" s="1314"/>
    </row>
    <row r="720" spans="1:12" ht="38.25">
      <c r="A720" s="1315">
        <v>157</v>
      </c>
      <c r="B720" s="1161" t="s">
        <v>6091</v>
      </c>
      <c r="C720" s="1272" t="s">
        <v>5810</v>
      </c>
      <c r="D720" s="1315">
        <v>35</v>
      </c>
      <c r="E720" s="1315">
        <v>8</v>
      </c>
      <c r="F720" s="1315">
        <v>1564.2</v>
      </c>
      <c r="G720" s="1315" t="s">
        <v>1922</v>
      </c>
      <c r="H720" s="1315"/>
      <c r="I720" s="1315"/>
      <c r="J720" s="1315"/>
      <c r="K720" s="1315" t="s">
        <v>5434</v>
      </c>
      <c r="L720" s="1314"/>
    </row>
    <row r="721" spans="1:12" ht="13.15" customHeight="1">
      <c r="A721" s="3868">
        <v>158</v>
      </c>
      <c r="B721" s="1161" t="s">
        <v>6092</v>
      </c>
      <c r="C721" s="1272" t="s">
        <v>5810</v>
      </c>
      <c r="D721" s="1315">
        <v>34</v>
      </c>
      <c r="E721" s="1315">
        <v>8</v>
      </c>
      <c r="F721" s="1315">
        <v>560.29999999999995</v>
      </c>
      <c r="G721" s="1315" t="s">
        <v>1922</v>
      </c>
      <c r="H721" s="1315"/>
      <c r="I721" s="1315"/>
      <c r="J721" s="1315"/>
      <c r="K721" s="3869" t="s">
        <v>5435</v>
      </c>
      <c r="L721" s="1314"/>
    </row>
    <row r="722" spans="1:12" ht="25.5">
      <c r="A722" s="3864"/>
      <c r="B722" s="1161" t="s">
        <v>6092</v>
      </c>
      <c r="C722" s="1272" t="s">
        <v>5810</v>
      </c>
      <c r="D722" s="1315">
        <v>41</v>
      </c>
      <c r="E722" s="1315">
        <v>8</v>
      </c>
      <c r="F722" s="1315">
        <v>813.6</v>
      </c>
      <c r="G722" s="1315" t="s">
        <v>1922</v>
      </c>
      <c r="H722" s="1315"/>
      <c r="I722" s="1315"/>
      <c r="J722" s="1315"/>
      <c r="K722" s="3870"/>
      <c r="L722" s="1314"/>
    </row>
    <row r="723" spans="1:12" ht="38.25">
      <c r="A723" s="1315">
        <v>159</v>
      </c>
      <c r="B723" s="1161" t="s">
        <v>6093</v>
      </c>
      <c r="C723" s="1272" t="s">
        <v>5810</v>
      </c>
      <c r="D723" s="1315">
        <v>45</v>
      </c>
      <c r="E723" s="1315">
        <v>8</v>
      </c>
      <c r="F723" s="1315">
        <v>281</v>
      </c>
      <c r="G723" s="1315" t="s">
        <v>1922</v>
      </c>
      <c r="H723" s="1315"/>
      <c r="I723" s="1315"/>
      <c r="J723" s="1315"/>
      <c r="K723" s="1315" t="s">
        <v>5436</v>
      </c>
      <c r="L723" s="1314"/>
    </row>
    <row r="724" spans="1:12" ht="13.15" customHeight="1">
      <c r="A724" s="3868">
        <v>160</v>
      </c>
      <c r="B724" s="1161" t="s">
        <v>6094</v>
      </c>
      <c r="C724" s="1272" t="s">
        <v>5810</v>
      </c>
      <c r="D724" s="1315">
        <v>66</v>
      </c>
      <c r="E724" s="1315">
        <v>8</v>
      </c>
      <c r="F724" s="1315">
        <v>203.7</v>
      </c>
      <c r="G724" s="1315" t="s">
        <v>1922</v>
      </c>
      <c r="H724" s="1315"/>
      <c r="I724" s="1315"/>
      <c r="J724" s="1315"/>
      <c r="K724" s="3869" t="s">
        <v>5437</v>
      </c>
      <c r="L724" s="1314"/>
    </row>
    <row r="725" spans="1:12" ht="38.25">
      <c r="A725" s="3864"/>
      <c r="B725" s="1161" t="s">
        <v>6094</v>
      </c>
      <c r="C725" s="1272" t="s">
        <v>5810</v>
      </c>
      <c r="D725" s="1315">
        <v>70</v>
      </c>
      <c r="E725" s="1315">
        <v>8</v>
      </c>
      <c r="F725" s="1315">
        <v>127.4</v>
      </c>
      <c r="G725" s="1277" t="str">
        <f>G724</f>
        <v>LUA</v>
      </c>
      <c r="H725" s="1315"/>
      <c r="I725" s="1315"/>
      <c r="J725" s="1315"/>
      <c r="K725" s="3870"/>
      <c r="L725" s="1314"/>
    </row>
    <row r="726" spans="1:12" ht="13.15" customHeight="1">
      <c r="A726" s="3868">
        <v>161</v>
      </c>
      <c r="B726" s="1161" t="s">
        <v>6095</v>
      </c>
      <c r="C726" s="1272" t="s">
        <v>5810</v>
      </c>
      <c r="D726" s="1315">
        <v>27</v>
      </c>
      <c r="E726" s="1315">
        <v>8</v>
      </c>
      <c r="F726" s="1315">
        <v>496</v>
      </c>
      <c r="G726" s="1315" t="s">
        <v>1922</v>
      </c>
      <c r="H726" s="1315"/>
      <c r="I726" s="1315"/>
      <c r="J726" s="1315"/>
      <c r="K726" s="3869" t="s">
        <v>5438</v>
      </c>
      <c r="L726" s="1314"/>
    </row>
    <row r="727" spans="1:12" ht="25.5">
      <c r="A727" s="3856"/>
      <c r="B727" s="1161" t="s">
        <v>6095</v>
      </c>
      <c r="C727" s="1272" t="s">
        <v>5810</v>
      </c>
      <c r="D727" s="1315">
        <v>33</v>
      </c>
      <c r="E727" s="1315">
        <v>8</v>
      </c>
      <c r="F727" s="1315">
        <v>1718</v>
      </c>
      <c r="G727" s="1277" t="str">
        <f>G726</f>
        <v>LUA</v>
      </c>
      <c r="H727" s="1315"/>
      <c r="I727" s="1315"/>
      <c r="J727" s="1315"/>
      <c r="K727" s="3871"/>
      <c r="L727" s="1314"/>
    </row>
    <row r="728" spans="1:12" ht="25.5">
      <c r="A728" s="3864"/>
      <c r="B728" s="1161" t="s">
        <v>6095</v>
      </c>
      <c r="C728" s="1272" t="s">
        <v>5810</v>
      </c>
      <c r="D728" s="1315">
        <v>42</v>
      </c>
      <c r="E728" s="1315">
        <v>8</v>
      </c>
      <c r="F728" s="1315">
        <v>835</v>
      </c>
      <c r="G728" s="1277" t="str">
        <f>G727</f>
        <v>LUA</v>
      </c>
      <c r="H728" s="1315"/>
      <c r="I728" s="1315"/>
      <c r="J728" s="1315"/>
      <c r="K728" s="3870"/>
      <c r="L728" s="1314"/>
    </row>
    <row r="729" spans="1:12" ht="13.15" customHeight="1">
      <c r="A729" s="3868">
        <v>162</v>
      </c>
      <c r="B729" s="1161" t="s">
        <v>6096</v>
      </c>
      <c r="C729" s="1272" t="s">
        <v>5810</v>
      </c>
      <c r="D729" s="1315">
        <v>309</v>
      </c>
      <c r="E729" s="1315">
        <v>22</v>
      </c>
      <c r="F729" s="1315">
        <v>6365</v>
      </c>
      <c r="G729" s="1315" t="s">
        <v>1922</v>
      </c>
      <c r="H729" s="1315"/>
      <c r="I729" s="1315"/>
      <c r="J729" s="1315"/>
      <c r="K729" s="3869" t="s">
        <v>5439</v>
      </c>
      <c r="L729" s="1314"/>
    </row>
    <row r="730" spans="1:12" ht="25.5">
      <c r="A730" s="3864"/>
      <c r="B730" s="1161" t="s">
        <v>6096</v>
      </c>
      <c r="C730" s="1272" t="s">
        <v>5810</v>
      </c>
      <c r="D730" s="1315">
        <v>273</v>
      </c>
      <c r="E730" s="1315">
        <v>22</v>
      </c>
      <c r="F730" s="1315">
        <v>3840</v>
      </c>
      <c r="G730" s="1315" t="s">
        <v>1922</v>
      </c>
      <c r="H730" s="1315"/>
      <c r="I730" s="1315"/>
      <c r="J730" s="1315"/>
      <c r="K730" s="3870"/>
      <c r="L730" s="1314"/>
    </row>
    <row r="731" spans="1:12" ht="38.25">
      <c r="A731" s="1315">
        <v>163</v>
      </c>
      <c r="B731" s="1161" t="s">
        <v>6097</v>
      </c>
      <c r="C731" s="1272" t="s">
        <v>5810</v>
      </c>
      <c r="D731" s="1315">
        <v>294</v>
      </c>
      <c r="E731" s="1315">
        <v>22</v>
      </c>
      <c r="F731" s="1315">
        <v>4675</v>
      </c>
      <c r="G731" s="1315" t="s">
        <v>1922</v>
      </c>
      <c r="H731" s="1315"/>
      <c r="I731" s="1315"/>
      <c r="J731" s="1315"/>
      <c r="K731" s="1315" t="s">
        <v>5440</v>
      </c>
      <c r="L731" s="1314"/>
    </row>
    <row r="732" spans="1:12" ht="38.25">
      <c r="A732" s="1315">
        <v>164</v>
      </c>
      <c r="B732" s="1161" t="s">
        <v>6098</v>
      </c>
      <c r="C732" s="1272" t="s">
        <v>5810</v>
      </c>
      <c r="D732" s="1315">
        <v>332</v>
      </c>
      <c r="E732" s="1315">
        <v>22</v>
      </c>
      <c r="F732" s="1315">
        <v>4432</v>
      </c>
      <c r="G732" s="1315" t="s">
        <v>1922</v>
      </c>
      <c r="H732" s="1315"/>
      <c r="I732" s="1315"/>
      <c r="J732" s="1315"/>
      <c r="K732" s="1315" t="s">
        <v>5441</v>
      </c>
      <c r="L732" s="1314"/>
    </row>
    <row r="733" spans="1:12" ht="38.25">
      <c r="A733" s="1315">
        <v>165</v>
      </c>
      <c r="B733" s="1161" t="s">
        <v>6099</v>
      </c>
      <c r="C733" s="1272" t="s">
        <v>5810</v>
      </c>
      <c r="D733" s="1315">
        <v>269</v>
      </c>
      <c r="E733" s="1315">
        <v>22</v>
      </c>
      <c r="F733" s="1315">
        <v>2560</v>
      </c>
      <c r="G733" s="1315" t="s">
        <v>1922</v>
      </c>
      <c r="H733" s="1315"/>
      <c r="I733" s="1315"/>
      <c r="J733" s="1315"/>
      <c r="K733" s="1315" t="s">
        <v>5442</v>
      </c>
      <c r="L733" s="1314"/>
    </row>
    <row r="734" spans="1:12" ht="13.15" customHeight="1">
      <c r="A734" s="3868">
        <v>166</v>
      </c>
      <c r="B734" s="1161" t="s">
        <v>6100</v>
      </c>
      <c r="C734" s="1272" t="s">
        <v>5810</v>
      </c>
      <c r="D734" s="1315">
        <v>355</v>
      </c>
      <c r="E734" s="1315">
        <v>22</v>
      </c>
      <c r="F734" s="1315">
        <v>2548</v>
      </c>
      <c r="G734" s="1315" t="s">
        <v>1922</v>
      </c>
      <c r="H734" s="1315"/>
      <c r="I734" s="1315"/>
      <c r="J734" s="1315"/>
      <c r="K734" s="3869" t="s">
        <v>5443</v>
      </c>
      <c r="L734" s="1314"/>
    </row>
    <row r="735" spans="1:12" ht="25.5">
      <c r="A735" s="3864"/>
      <c r="B735" s="1161" t="s">
        <v>6100</v>
      </c>
      <c r="C735" s="1272" t="s">
        <v>5810</v>
      </c>
      <c r="D735" s="1315">
        <v>386</v>
      </c>
      <c r="E735" s="1315">
        <v>22</v>
      </c>
      <c r="F735" s="1315">
        <v>1981</v>
      </c>
      <c r="G735" s="1315" t="s">
        <v>1922</v>
      </c>
      <c r="H735" s="1315"/>
      <c r="I735" s="1315"/>
      <c r="J735" s="1315"/>
      <c r="K735" s="3870"/>
      <c r="L735" s="1314"/>
    </row>
    <row r="736" spans="1:12" ht="13.15" customHeight="1">
      <c r="A736" s="3868">
        <v>167</v>
      </c>
      <c r="B736" s="1161" t="s">
        <v>6101</v>
      </c>
      <c r="C736" s="1272" t="s">
        <v>5810</v>
      </c>
      <c r="D736" s="1315">
        <v>359</v>
      </c>
      <c r="E736" s="1315">
        <v>22</v>
      </c>
      <c r="F736" s="1315">
        <v>1988</v>
      </c>
      <c r="G736" s="1315" t="s">
        <v>1922</v>
      </c>
      <c r="H736" s="1315"/>
      <c r="I736" s="1315"/>
      <c r="J736" s="1315"/>
      <c r="K736" s="3869" t="s">
        <v>5444</v>
      </c>
      <c r="L736" s="1314"/>
    </row>
    <row r="737" spans="1:12" ht="38.25">
      <c r="A737" s="3864"/>
      <c r="B737" s="1161" t="s">
        <v>6101</v>
      </c>
      <c r="C737" s="1272" t="s">
        <v>5810</v>
      </c>
      <c r="D737" s="1315">
        <v>392</v>
      </c>
      <c r="E737" s="1315">
        <v>22</v>
      </c>
      <c r="F737" s="1315">
        <v>512</v>
      </c>
      <c r="G737" s="1315" t="s">
        <v>1922</v>
      </c>
      <c r="H737" s="1315"/>
      <c r="I737" s="1315"/>
      <c r="J737" s="1315"/>
      <c r="K737" s="3870"/>
      <c r="L737" s="1314"/>
    </row>
    <row r="738" spans="1:12" ht="38.25">
      <c r="A738" s="1315">
        <v>168</v>
      </c>
      <c r="B738" s="1161" t="s">
        <v>6102</v>
      </c>
      <c r="C738" s="1272" t="s">
        <v>5810</v>
      </c>
      <c r="D738" s="1315">
        <v>382</v>
      </c>
      <c r="E738" s="1315">
        <v>22</v>
      </c>
      <c r="F738" s="1315">
        <v>1168</v>
      </c>
      <c r="G738" s="1315" t="s">
        <v>1922</v>
      </c>
      <c r="H738" s="1315"/>
      <c r="I738" s="1315"/>
      <c r="J738" s="1315"/>
      <c r="K738" s="1315" t="s">
        <v>5445</v>
      </c>
      <c r="L738" s="1314"/>
    </row>
    <row r="739" spans="1:12" ht="38.25">
      <c r="A739" s="1315">
        <v>169</v>
      </c>
      <c r="B739" s="1161" t="s">
        <v>6103</v>
      </c>
      <c r="C739" s="1272" t="s">
        <v>5810</v>
      </c>
      <c r="D739" s="1315">
        <v>19</v>
      </c>
      <c r="E739" s="1315">
        <v>22</v>
      </c>
      <c r="F739" s="1315">
        <v>2064</v>
      </c>
      <c r="G739" s="1315" t="s">
        <v>5087</v>
      </c>
      <c r="H739" s="1315"/>
      <c r="I739" s="1315"/>
      <c r="J739" s="1315"/>
      <c r="K739" s="1315" t="s">
        <v>5446</v>
      </c>
      <c r="L739" s="1314"/>
    </row>
    <row r="740" spans="1:12" ht="38.25">
      <c r="A740" s="1315">
        <v>170</v>
      </c>
      <c r="B740" s="1161" t="s">
        <v>6104</v>
      </c>
      <c r="C740" s="1272" t="s">
        <v>5810</v>
      </c>
      <c r="D740" s="1315">
        <v>54</v>
      </c>
      <c r="E740" s="1315">
        <v>22</v>
      </c>
      <c r="F740" s="1315">
        <v>2153</v>
      </c>
      <c r="G740" s="1315" t="s">
        <v>5087</v>
      </c>
      <c r="H740" s="1315"/>
      <c r="I740" s="1315"/>
      <c r="J740" s="1315"/>
      <c r="K740" s="1315" t="s">
        <v>5447</v>
      </c>
      <c r="L740" s="1314"/>
    </row>
    <row r="741" spans="1:12" ht="38.25">
      <c r="A741" s="1315">
        <v>171</v>
      </c>
      <c r="B741" s="1161" t="s">
        <v>6105</v>
      </c>
      <c r="C741" s="1272" t="s">
        <v>5810</v>
      </c>
      <c r="D741" s="1315">
        <v>72</v>
      </c>
      <c r="E741" s="1315">
        <v>22</v>
      </c>
      <c r="F741" s="1315">
        <v>2032</v>
      </c>
      <c r="G741" s="1315" t="s">
        <v>5087</v>
      </c>
      <c r="H741" s="1315"/>
      <c r="I741" s="1315"/>
      <c r="J741" s="1315"/>
      <c r="K741" s="1315" t="s">
        <v>5448</v>
      </c>
      <c r="L741" s="1314"/>
    </row>
    <row r="742" spans="1:12" ht="38.25">
      <c r="A742" s="1315">
        <v>172</v>
      </c>
      <c r="B742" s="1161" t="s">
        <v>6106</v>
      </c>
      <c r="C742" s="1272" t="s">
        <v>5810</v>
      </c>
      <c r="D742" s="1315">
        <v>38</v>
      </c>
      <c r="E742" s="1315">
        <v>22</v>
      </c>
      <c r="F742" s="1315">
        <v>2297</v>
      </c>
      <c r="G742" s="1315" t="s">
        <v>5087</v>
      </c>
      <c r="H742" s="1315"/>
      <c r="I742" s="1315"/>
      <c r="J742" s="1315"/>
      <c r="K742" s="1315" t="s">
        <v>5449</v>
      </c>
      <c r="L742" s="1314"/>
    </row>
    <row r="743" spans="1:12" ht="13.15" customHeight="1">
      <c r="A743" s="3868">
        <v>173</v>
      </c>
      <c r="B743" s="1161" t="s">
        <v>6107</v>
      </c>
      <c r="C743" s="1272" t="s">
        <v>5810</v>
      </c>
      <c r="D743" s="1315">
        <v>140</v>
      </c>
      <c r="E743" s="1315">
        <v>22</v>
      </c>
      <c r="F743" s="1315">
        <v>1760</v>
      </c>
      <c r="G743" s="1315" t="s">
        <v>5450</v>
      </c>
      <c r="H743" s="1315"/>
      <c r="I743" s="1315"/>
      <c r="J743" s="1315"/>
      <c r="K743" s="3869" t="s">
        <v>5451</v>
      </c>
      <c r="L743" s="1314"/>
    </row>
    <row r="744" spans="1:12" ht="76.5">
      <c r="A744" s="3856"/>
      <c r="B744" s="1161" t="s">
        <v>6107</v>
      </c>
      <c r="C744" s="1272" t="s">
        <v>5810</v>
      </c>
      <c r="D744" s="1315">
        <v>183</v>
      </c>
      <c r="E744" s="1315">
        <v>22</v>
      </c>
      <c r="F744" s="1315">
        <v>2411</v>
      </c>
      <c r="G744" s="1315" t="s">
        <v>5450</v>
      </c>
      <c r="H744" s="1315"/>
      <c r="I744" s="1315"/>
      <c r="J744" s="1315"/>
      <c r="K744" s="3871"/>
      <c r="L744" s="1314"/>
    </row>
    <row r="745" spans="1:12" ht="76.5">
      <c r="A745" s="3856"/>
      <c r="B745" s="1161" t="s">
        <v>6107</v>
      </c>
      <c r="C745" s="1272" t="s">
        <v>5810</v>
      </c>
      <c r="D745" s="1315">
        <v>229</v>
      </c>
      <c r="E745" s="1315">
        <v>22</v>
      </c>
      <c r="F745" s="1315">
        <v>3528</v>
      </c>
      <c r="G745" s="1315" t="s">
        <v>5450</v>
      </c>
      <c r="H745" s="1315"/>
      <c r="I745" s="1315"/>
      <c r="J745" s="1315"/>
      <c r="K745" s="3871"/>
      <c r="L745" s="1314"/>
    </row>
    <row r="746" spans="1:12" ht="76.5">
      <c r="A746" s="3856"/>
      <c r="B746" s="1161" t="s">
        <v>6107</v>
      </c>
      <c r="C746" s="1272" t="s">
        <v>5810</v>
      </c>
      <c r="D746" s="1315">
        <v>166</v>
      </c>
      <c r="E746" s="1315">
        <v>22</v>
      </c>
      <c r="F746" s="1315">
        <v>2972</v>
      </c>
      <c r="G746" s="1315" t="s">
        <v>5450</v>
      </c>
      <c r="H746" s="1315"/>
      <c r="I746" s="1315"/>
      <c r="J746" s="1315"/>
      <c r="K746" s="3871"/>
      <c r="L746" s="1314"/>
    </row>
    <row r="747" spans="1:12" ht="76.5">
      <c r="A747" s="3856"/>
      <c r="B747" s="1161" t="s">
        <v>6107</v>
      </c>
      <c r="C747" s="1272" t="s">
        <v>5810</v>
      </c>
      <c r="D747" s="1315">
        <v>204</v>
      </c>
      <c r="E747" s="1315">
        <v>22</v>
      </c>
      <c r="F747" s="1315">
        <v>3340</v>
      </c>
      <c r="G747" s="1315" t="s">
        <v>5450</v>
      </c>
      <c r="H747" s="1315"/>
      <c r="I747" s="1315"/>
      <c r="J747" s="1315"/>
      <c r="K747" s="3871"/>
      <c r="L747" s="1314"/>
    </row>
    <row r="748" spans="1:12" ht="76.5">
      <c r="A748" s="3856"/>
      <c r="B748" s="1161" t="s">
        <v>6107</v>
      </c>
      <c r="C748" s="1272" t="s">
        <v>5810</v>
      </c>
      <c r="D748" s="1315">
        <v>226</v>
      </c>
      <c r="E748" s="1315">
        <v>22</v>
      </c>
      <c r="F748" s="1315">
        <v>3248</v>
      </c>
      <c r="G748" s="1315" t="s">
        <v>5450</v>
      </c>
      <c r="H748" s="1315"/>
      <c r="I748" s="1315"/>
      <c r="J748" s="1315"/>
      <c r="K748" s="3871"/>
      <c r="L748" s="1314"/>
    </row>
    <row r="749" spans="1:12" ht="76.5">
      <c r="A749" s="3856"/>
      <c r="B749" s="1161" t="s">
        <v>6107</v>
      </c>
      <c r="C749" s="1272" t="s">
        <v>5810</v>
      </c>
      <c r="D749" s="1315">
        <v>249</v>
      </c>
      <c r="E749" s="1315">
        <v>22</v>
      </c>
      <c r="F749" s="1315">
        <v>2760</v>
      </c>
      <c r="G749" s="1315" t="s">
        <v>5450</v>
      </c>
      <c r="H749" s="1315"/>
      <c r="I749" s="1315"/>
      <c r="J749" s="1315"/>
      <c r="K749" s="3871"/>
      <c r="L749" s="1314"/>
    </row>
    <row r="750" spans="1:12" ht="76.5">
      <c r="A750" s="3856"/>
      <c r="B750" s="1161" t="s">
        <v>6107</v>
      </c>
      <c r="C750" s="1272" t="s">
        <v>5810</v>
      </c>
      <c r="D750" s="1315">
        <v>167</v>
      </c>
      <c r="E750" s="1315">
        <v>22</v>
      </c>
      <c r="F750" s="1315">
        <v>975</v>
      </c>
      <c r="G750" s="1315" t="s">
        <v>5450</v>
      </c>
      <c r="H750" s="1315"/>
      <c r="I750" s="1315"/>
      <c r="J750" s="1315"/>
      <c r="K750" s="3871"/>
      <c r="L750" s="1314"/>
    </row>
    <row r="751" spans="1:12" ht="76.5">
      <c r="A751" s="3864"/>
      <c r="B751" s="1161" t="s">
        <v>6107</v>
      </c>
      <c r="C751" s="1272" t="s">
        <v>5810</v>
      </c>
      <c r="D751" s="1315">
        <v>187</v>
      </c>
      <c r="E751" s="1315">
        <v>22</v>
      </c>
      <c r="F751" s="1315">
        <v>760</v>
      </c>
      <c r="G751" s="1315" t="s">
        <v>5450</v>
      </c>
      <c r="H751" s="1315"/>
      <c r="I751" s="1315"/>
      <c r="J751" s="1315"/>
      <c r="K751" s="3870"/>
      <c r="L751" s="1314"/>
    </row>
    <row r="752" spans="1:12" ht="38.25">
      <c r="A752" s="1315">
        <v>174</v>
      </c>
      <c r="B752" s="1161" t="s">
        <v>6108</v>
      </c>
      <c r="C752" s="1272" t="s">
        <v>5810</v>
      </c>
      <c r="D752" s="1315">
        <v>127</v>
      </c>
      <c r="E752" s="1315">
        <v>22</v>
      </c>
      <c r="F752" s="1315">
        <v>2608</v>
      </c>
      <c r="G752" s="1315" t="s">
        <v>5450</v>
      </c>
      <c r="H752" s="1315"/>
      <c r="I752" s="1315"/>
      <c r="J752" s="1315"/>
      <c r="K752" s="1315" t="s">
        <v>5452</v>
      </c>
      <c r="L752" s="1314"/>
    </row>
    <row r="753" spans="1:12" ht="13.15" customHeight="1">
      <c r="A753" s="3868">
        <v>175</v>
      </c>
      <c r="B753" s="1161" t="s">
        <v>6109</v>
      </c>
      <c r="C753" s="1272" t="s">
        <v>5810</v>
      </c>
      <c r="D753" s="1315">
        <v>119</v>
      </c>
      <c r="E753" s="1315">
        <v>22</v>
      </c>
      <c r="F753" s="1315">
        <v>1144</v>
      </c>
      <c r="G753" s="1315" t="s">
        <v>5450</v>
      </c>
      <c r="H753" s="1315"/>
      <c r="I753" s="1315"/>
      <c r="J753" s="1315"/>
      <c r="K753" s="3869" t="s">
        <v>5453</v>
      </c>
      <c r="L753" s="1314"/>
    </row>
    <row r="754" spans="1:12" ht="51">
      <c r="A754" s="3856"/>
      <c r="B754" s="1161" t="s">
        <v>6109</v>
      </c>
      <c r="C754" s="1272" t="s">
        <v>5810</v>
      </c>
      <c r="D754" s="1315">
        <v>145</v>
      </c>
      <c r="E754" s="1315">
        <v>22</v>
      </c>
      <c r="F754" s="1315">
        <v>1680</v>
      </c>
      <c r="G754" s="1315" t="s">
        <v>5450</v>
      </c>
      <c r="H754" s="1315"/>
      <c r="I754" s="1315"/>
      <c r="J754" s="1315"/>
      <c r="K754" s="3871"/>
      <c r="L754" s="1314"/>
    </row>
    <row r="755" spans="1:12" ht="51">
      <c r="A755" s="3864"/>
      <c r="B755" s="1161" t="s">
        <v>6109</v>
      </c>
      <c r="C755" s="1272" t="s">
        <v>5810</v>
      </c>
      <c r="D755" s="1315">
        <v>135</v>
      </c>
      <c r="E755" s="1315">
        <v>22</v>
      </c>
      <c r="F755" s="1315">
        <v>1511</v>
      </c>
      <c r="G755" s="1315" t="s">
        <v>5450</v>
      </c>
      <c r="H755" s="1315"/>
      <c r="I755" s="1315"/>
      <c r="J755" s="1315"/>
      <c r="K755" s="3870"/>
      <c r="L755" s="1314"/>
    </row>
    <row r="756" spans="1:12" ht="38.25">
      <c r="A756" s="1315">
        <v>176</v>
      </c>
      <c r="B756" s="1161" t="s">
        <v>6110</v>
      </c>
      <c r="C756" s="1272" t="s">
        <v>5810</v>
      </c>
      <c r="D756" s="1315">
        <v>10</v>
      </c>
      <c r="E756" s="1315">
        <v>22</v>
      </c>
      <c r="F756" s="1315">
        <v>4000</v>
      </c>
      <c r="G756" s="1315" t="s">
        <v>5087</v>
      </c>
      <c r="H756" s="1315"/>
      <c r="I756" s="1315"/>
      <c r="J756" s="1315"/>
      <c r="K756" s="1315" t="s">
        <v>5454</v>
      </c>
      <c r="L756" s="1314" t="s">
        <v>5455</v>
      </c>
    </row>
    <row r="757" spans="1:12" ht="13.15" customHeight="1">
      <c r="A757" s="3868">
        <v>177</v>
      </c>
      <c r="B757" s="1161" t="s">
        <v>6111</v>
      </c>
      <c r="C757" s="1272" t="s">
        <v>5810</v>
      </c>
      <c r="D757" s="1315">
        <v>199</v>
      </c>
      <c r="E757" s="1315">
        <v>22</v>
      </c>
      <c r="F757" s="1315">
        <v>906</v>
      </c>
      <c r="G757" s="1315" t="s">
        <v>5450</v>
      </c>
      <c r="H757" s="1315"/>
      <c r="I757" s="1315"/>
      <c r="J757" s="1315"/>
      <c r="K757" s="3869" t="s">
        <v>5456</v>
      </c>
      <c r="L757" s="1314"/>
    </row>
    <row r="758" spans="1:12" ht="25.5">
      <c r="A758" s="3864"/>
      <c r="B758" s="1161" t="s">
        <v>6111</v>
      </c>
      <c r="C758" s="1272" t="s">
        <v>5810</v>
      </c>
      <c r="D758" s="1315">
        <v>171</v>
      </c>
      <c r="E758" s="1315">
        <v>22</v>
      </c>
      <c r="F758" s="1315">
        <v>1280</v>
      </c>
      <c r="G758" s="1315" t="s">
        <v>5450</v>
      </c>
      <c r="H758" s="1315"/>
      <c r="I758" s="1315"/>
      <c r="J758" s="1315"/>
      <c r="K758" s="3870"/>
      <c r="L758" s="1314"/>
    </row>
    <row r="759" spans="1:12" ht="38.25">
      <c r="A759" s="1315">
        <v>178</v>
      </c>
      <c r="B759" s="1161" t="s">
        <v>6112</v>
      </c>
      <c r="C759" s="1272" t="s">
        <v>5810</v>
      </c>
      <c r="D759" s="1197">
        <v>271</v>
      </c>
      <c r="E759" s="1315">
        <v>13</v>
      </c>
      <c r="F759" s="1197">
        <v>337.5</v>
      </c>
      <c r="G759" s="1272" t="s">
        <v>5457</v>
      </c>
      <c r="H759" s="1315"/>
      <c r="I759" s="1315"/>
      <c r="J759" s="1315"/>
      <c r="K759" s="1315" t="s">
        <v>5458</v>
      </c>
      <c r="L759" s="1314"/>
    </row>
    <row r="760" spans="1:12" ht="13.15" customHeight="1">
      <c r="A760" s="3868">
        <v>179</v>
      </c>
      <c r="B760" s="1161" t="s">
        <v>6113</v>
      </c>
      <c r="C760" s="1272" t="s">
        <v>5810</v>
      </c>
      <c r="D760" s="1315">
        <v>5</v>
      </c>
      <c r="E760" s="1315">
        <v>22</v>
      </c>
      <c r="F760" s="1315">
        <v>4404.2</v>
      </c>
      <c r="G760" s="1277" t="str">
        <f>G759</f>
        <v>VP,
 nhà kho, 
 sân phơi</v>
      </c>
      <c r="H760" s="1315"/>
      <c r="I760" s="1315"/>
      <c r="J760" s="1315"/>
      <c r="K760" s="3869" t="s">
        <v>5459</v>
      </c>
      <c r="L760" s="1314"/>
    </row>
    <row r="761" spans="1:12" ht="26.45" customHeight="1">
      <c r="A761" s="3864"/>
      <c r="B761" s="1161" t="s">
        <v>6113</v>
      </c>
      <c r="C761" s="1272" t="s">
        <v>5810</v>
      </c>
      <c r="D761" s="1315">
        <v>1</v>
      </c>
      <c r="E761" s="1315">
        <v>22</v>
      </c>
      <c r="F761" s="1315">
        <v>2533</v>
      </c>
      <c r="G761" s="1277" t="str">
        <f>G760</f>
        <v>VP,
 nhà kho, 
 sân phơi</v>
      </c>
      <c r="H761" s="1315"/>
      <c r="I761" s="1315"/>
      <c r="J761" s="1315"/>
      <c r="K761" s="3870"/>
      <c r="L761" s="1314"/>
    </row>
    <row r="762" spans="1:12" ht="13.15" customHeight="1">
      <c r="A762" s="3868">
        <v>180</v>
      </c>
      <c r="B762" s="1161" t="s">
        <v>6113</v>
      </c>
      <c r="C762" s="1272" t="s">
        <v>5810</v>
      </c>
      <c r="D762" s="1315">
        <v>30</v>
      </c>
      <c r="E762" s="1197">
        <v>21</v>
      </c>
      <c r="F762" s="1315">
        <v>576</v>
      </c>
      <c r="G762" s="1315" t="s">
        <v>3859</v>
      </c>
      <c r="H762" s="1315"/>
      <c r="I762" s="1315"/>
      <c r="J762" s="1315"/>
      <c r="K762" s="3868" t="s">
        <v>5458</v>
      </c>
      <c r="L762" s="1314"/>
    </row>
    <row r="763" spans="1:12" ht="25.5">
      <c r="A763" s="3856"/>
      <c r="B763" s="1161" t="s">
        <v>6113</v>
      </c>
      <c r="C763" s="1272" t="s">
        <v>5810</v>
      </c>
      <c r="D763" s="1315">
        <v>31</v>
      </c>
      <c r="E763" s="1197">
        <v>21</v>
      </c>
      <c r="F763" s="1315">
        <v>29086</v>
      </c>
      <c r="G763" s="1315" t="s">
        <v>3859</v>
      </c>
      <c r="H763" s="1315"/>
      <c r="I763" s="1315"/>
      <c r="J763" s="1315"/>
      <c r="K763" s="3856"/>
      <c r="L763" s="1314"/>
    </row>
    <row r="764" spans="1:12" ht="25.5">
      <c r="A764" s="3856"/>
      <c r="B764" s="1161" t="s">
        <v>6113</v>
      </c>
      <c r="C764" s="1272" t="s">
        <v>5810</v>
      </c>
      <c r="D764" s="1315">
        <v>32</v>
      </c>
      <c r="E764" s="1197">
        <v>21</v>
      </c>
      <c r="F764" s="1315">
        <v>800</v>
      </c>
      <c r="G764" s="1315" t="s">
        <v>3859</v>
      </c>
      <c r="H764" s="1315"/>
      <c r="I764" s="1315"/>
      <c r="J764" s="1315"/>
      <c r="K764" s="3856"/>
      <c r="L764" s="1314"/>
    </row>
    <row r="765" spans="1:12" ht="25.5">
      <c r="A765" s="3864"/>
      <c r="B765" s="1161" t="s">
        <v>6113</v>
      </c>
      <c r="C765" s="1272" t="s">
        <v>5810</v>
      </c>
      <c r="D765" s="1315">
        <v>643</v>
      </c>
      <c r="E765" s="1315">
        <v>22</v>
      </c>
      <c r="F765" s="1315">
        <v>3472</v>
      </c>
      <c r="G765" s="1315" t="s">
        <v>3859</v>
      </c>
      <c r="H765" s="1315"/>
      <c r="I765" s="1315"/>
      <c r="J765" s="1315"/>
      <c r="K765" s="3864"/>
      <c r="L765" s="1314"/>
    </row>
    <row r="766" spans="1:12" ht="13.15" customHeight="1">
      <c r="A766" s="3868">
        <v>181</v>
      </c>
      <c r="B766" s="1161" t="s">
        <v>6114</v>
      </c>
      <c r="C766" s="1272" t="s">
        <v>5810</v>
      </c>
      <c r="D766" s="1315">
        <v>11</v>
      </c>
      <c r="E766" s="1315">
        <v>28</v>
      </c>
      <c r="F766" s="1315">
        <v>36756</v>
      </c>
      <c r="G766" s="1315" t="s">
        <v>3859</v>
      </c>
      <c r="H766" s="1315"/>
      <c r="I766" s="1315"/>
      <c r="J766" s="1315"/>
      <c r="K766" s="3868" t="s">
        <v>5458</v>
      </c>
      <c r="L766" s="1314"/>
    </row>
    <row r="767" spans="1:12" ht="38.25">
      <c r="A767" s="3856"/>
      <c r="B767" s="1161" t="s">
        <v>6114</v>
      </c>
      <c r="C767" s="1272" t="s">
        <v>5810</v>
      </c>
      <c r="D767" s="1315">
        <v>275</v>
      </c>
      <c r="E767" s="1315">
        <v>28</v>
      </c>
      <c r="F767" s="1315">
        <v>55463</v>
      </c>
      <c r="G767" s="1315" t="s">
        <v>3859</v>
      </c>
      <c r="H767" s="1315"/>
      <c r="I767" s="1315"/>
      <c r="J767" s="1315"/>
      <c r="K767" s="3856"/>
      <c r="L767" s="1314"/>
    </row>
    <row r="768" spans="1:12" ht="38.25">
      <c r="A768" s="3856"/>
      <c r="B768" s="1161" t="s">
        <v>6114</v>
      </c>
      <c r="C768" s="1272" t="s">
        <v>5810</v>
      </c>
      <c r="D768" s="1315">
        <v>3</v>
      </c>
      <c r="E768" s="1315">
        <v>28</v>
      </c>
      <c r="F768" s="1315">
        <v>81719</v>
      </c>
      <c r="G768" s="1315" t="s">
        <v>3859</v>
      </c>
      <c r="H768" s="1315"/>
      <c r="I768" s="1315"/>
      <c r="J768" s="1315"/>
      <c r="K768" s="3856"/>
      <c r="L768" s="1314"/>
    </row>
    <row r="769" spans="1:12" ht="38.25">
      <c r="A769" s="3864"/>
      <c r="B769" s="1161" t="s">
        <v>6114</v>
      </c>
      <c r="C769" s="1272" t="s">
        <v>5810</v>
      </c>
      <c r="D769" s="1315">
        <v>291</v>
      </c>
      <c r="E769" s="1315">
        <v>28</v>
      </c>
      <c r="F769" s="1315">
        <v>57</v>
      </c>
      <c r="G769" s="1315" t="s">
        <v>3859</v>
      </c>
      <c r="H769" s="1315"/>
      <c r="I769" s="1315"/>
      <c r="J769" s="1315"/>
      <c r="K769" s="3864"/>
      <c r="L769" s="1314"/>
    </row>
    <row r="770" spans="1:12" ht="13.15" customHeight="1">
      <c r="A770" s="3868">
        <v>182</v>
      </c>
      <c r="B770" s="1161" t="s">
        <v>6112</v>
      </c>
      <c r="C770" s="1272" t="s">
        <v>5810</v>
      </c>
      <c r="D770" s="1315">
        <v>130</v>
      </c>
      <c r="E770" s="1315">
        <v>28</v>
      </c>
      <c r="F770" s="1315">
        <v>4102</v>
      </c>
      <c r="G770" s="1315" t="s">
        <v>3859</v>
      </c>
      <c r="H770" s="1315"/>
      <c r="I770" s="1315"/>
      <c r="J770" s="1315"/>
      <c r="K770" s="3868" t="s">
        <v>5458</v>
      </c>
      <c r="L770" s="1314"/>
    </row>
    <row r="771" spans="1:12" ht="38.25">
      <c r="A771" s="3856"/>
      <c r="B771" s="1161" t="s">
        <v>6112</v>
      </c>
      <c r="C771" s="1272" t="s">
        <v>5810</v>
      </c>
      <c r="D771" s="1315">
        <v>221</v>
      </c>
      <c r="E771" s="1315">
        <v>28</v>
      </c>
      <c r="F771" s="1315">
        <v>276</v>
      </c>
      <c r="G771" s="1315" t="s">
        <v>3859</v>
      </c>
      <c r="H771" s="1315"/>
      <c r="I771" s="1315"/>
      <c r="J771" s="1315"/>
      <c r="K771" s="3856"/>
      <c r="L771" s="1314"/>
    </row>
    <row r="772" spans="1:12" ht="38.25">
      <c r="A772" s="3856"/>
      <c r="B772" s="1161" t="s">
        <v>6112</v>
      </c>
      <c r="C772" s="1272" t="s">
        <v>5810</v>
      </c>
      <c r="D772" s="1315">
        <v>222</v>
      </c>
      <c r="E772" s="1315">
        <v>28</v>
      </c>
      <c r="F772" s="1315">
        <v>2690</v>
      </c>
      <c r="G772" s="1315" t="s">
        <v>3859</v>
      </c>
      <c r="H772" s="1315"/>
      <c r="I772" s="1315"/>
      <c r="J772" s="1315"/>
      <c r="K772" s="3856"/>
      <c r="L772" s="1314"/>
    </row>
    <row r="773" spans="1:12" ht="38.25">
      <c r="A773" s="3856"/>
      <c r="B773" s="1161" t="s">
        <v>6112</v>
      </c>
      <c r="C773" s="1272" t="s">
        <v>5810</v>
      </c>
      <c r="D773" s="1315">
        <v>256</v>
      </c>
      <c r="E773" s="1315">
        <v>28</v>
      </c>
      <c r="F773" s="1315">
        <v>79208.7</v>
      </c>
      <c r="G773" s="1315" t="s">
        <v>3859</v>
      </c>
      <c r="H773" s="1315"/>
      <c r="I773" s="1315"/>
      <c r="J773" s="1315"/>
      <c r="K773" s="3856"/>
      <c r="L773" s="1314"/>
    </row>
    <row r="774" spans="1:12" ht="38.25">
      <c r="A774" s="3864"/>
      <c r="B774" s="1161" t="s">
        <v>6112</v>
      </c>
      <c r="C774" s="1272" t="s">
        <v>5810</v>
      </c>
      <c r="D774" s="1315">
        <v>120</v>
      </c>
      <c r="E774" s="1315">
        <v>29</v>
      </c>
      <c r="F774" s="1315">
        <v>4080</v>
      </c>
      <c r="G774" s="1315" t="s">
        <v>3859</v>
      </c>
      <c r="H774" s="1315"/>
      <c r="I774" s="1315"/>
      <c r="J774" s="1315"/>
      <c r="K774" s="3864"/>
      <c r="L774" s="1314"/>
    </row>
    <row r="775" spans="1:12" ht="38.25">
      <c r="A775" s="1315">
        <v>183</v>
      </c>
      <c r="B775" s="1161" t="s">
        <v>6115</v>
      </c>
      <c r="C775" s="1272" t="s">
        <v>5810</v>
      </c>
      <c r="D775" s="1315">
        <v>114</v>
      </c>
      <c r="E775" s="1315">
        <v>9</v>
      </c>
      <c r="F775" s="1315">
        <v>216</v>
      </c>
      <c r="G775" s="1315" t="s">
        <v>5087</v>
      </c>
      <c r="H775" s="1315"/>
      <c r="I775" s="1315"/>
      <c r="J775" s="1315"/>
      <c r="K775" s="1315" t="s">
        <v>5460</v>
      </c>
      <c r="L775" s="1314"/>
    </row>
    <row r="776" spans="1:12" ht="38.25">
      <c r="A776" s="1315">
        <v>184</v>
      </c>
      <c r="B776" s="1161" t="s">
        <v>6116</v>
      </c>
      <c r="C776" s="1272" t="s">
        <v>5810</v>
      </c>
      <c r="D776" s="1315">
        <v>270</v>
      </c>
      <c r="E776" s="1315">
        <v>22</v>
      </c>
      <c r="F776" s="1315">
        <v>1833</v>
      </c>
      <c r="G776" s="1315" t="s">
        <v>1922</v>
      </c>
      <c r="H776" s="1315"/>
      <c r="I776" s="1315"/>
      <c r="J776" s="1315"/>
      <c r="K776" s="1315" t="s">
        <v>5461</v>
      </c>
      <c r="L776" s="1314"/>
    </row>
    <row r="777" spans="1:12" ht="38.25">
      <c r="A777" s="1315">
        <v>185</v>
      </c>
      <c r="B777" s="1161" t="s">
        <v>6117</v>
      </c>
      <c r="C777" s="1272" t="s">
        <v>5810</v>
      </c>
      <c r="D777" s="1315">
        <v>283</v>
      </c>
      <c r="E777" s="1315">
        <v>22</v>
      </c>
      <c r="F777" s="1315">
        <v>2210</v>
      </c>
      <c r="G777" s="1315" t="s">
        <v>1922</v>
      </c>
      <c r="H777" s="1315"/>
      <c r="I777" s="1315"/>
      <c r="J777" s="1315"/>
      <c r="K777" s="1315" t="s">
        <v>5462</v>
      </c>
      <c r="L777" s="1314"/>
    </row>
    <row r="778" spans="1:12" ht="13.15" customHeight="1">
      <c r="A778" s="3868">
        <v>186</v>
      </c>
      <c r="B778" s="1161" t="s">
        <v>6114</v>
      </c>
      <c r="C778" s="1272" t="s">
        <v>5810</v>
      </c>
      <c r="D778" s="1197">
        <v>110</v>
      </c>
      <c r="E778" s="1197">
        <v>22</v>
      </c>
      <c r="F778" s="1197">
        <v>572</v>
      </c>
      <c r="G778" s="1315" t="s">
        <v>1922</v>
      </c>
      <c r="H778" s="1315"/>
      <c r="I778" s="1315"/>
      <c r="J778" s="1315"/>
      <c r="K778" s="3872" t="s">
        <v>5463</v>
      </c>
      <c r="L778" s="1314"/>
    </row>
    <row r="779" spans="1:12" ht="38.25">
      <c r="A779" s="3856"/>
      <c r="B779" s="1161" t="s">
        <v>6114</v>
      </c>
      <c r="C779" s="1272" t="s">
        <v>5810</v>
      </c>
      <c r="D779" s="1197">
        <v>98</v>
      </c>
      <c r="E779" s="1197">
        <v>22</v>
      </c>
      <c r="F779" s="1197">
        <v>3335</v>
      </c>
      <c r="G779" s="1315" t="s">
        <v>1922</v>
      </c>
      <c r="H779" s="1315"/>
      <c r="I779" s="1315"/>
      <c r="J779" s="1315"/>
      <c r="K779" s="3873"/>
      <c r="L779" s="1314"/>
    </row>
    <row r="780" spans="1:12" ht="38.25">
      <c r="A780" s="3864"/>
      <c r="B780" s="1161" t="s">
        <v>6114</v>
      </c>
      <c r="C780" s="1272" t="s">
        <v>5810</v>
      </c>
      <c r="D780" s="1197">
        <v>105</v>
      </c>
      <c r="E780" s="1197">
        <v>22</v>
      </c>
      <c r="F780" s="1197">
        <v>1995</v>
      </c>
      <c r="G780" s="1315" t="s">
        <v>1922</v>
      </c>
      <c r="H780" s="1315"/>
      <c r="I780" s="1315"/>
      <c r="J780" s="1315"/>
      <c r="K780" s="3874"/>
      <c r="L780" s="1314"/>
    </row>
    <row r="781" spans="1:12" ht="38.25">
      <c r="A781" s="1315">
        <v>187</v>
      </c>
      <c r="B781" s="1161" t="s">
        <v>6118</v>
      </c>
      <c r="C781" s="1272" t="s">
        <v>5810</v>
      </c>
      <c r="D781" s="1197">
        <v>403</v>
      </c>
      <c r="E781" s="1197">
        <v>22</v>
      </c>
      <c r="F781" s="1197">
        <v>5711</v>
      </c>
      <c r="G781" s="1315" t="s">
        <v>1922</v>
      </c>
      <c r="H781" s="1315"/>
      <c r="I781" s="1315"/>
      <c r="J781" s="1315"/>
      <c r="K781" s="1315" t="s">
        <v>5464</v>
      </c>
      <c r="L781" s="1314"/>
    </row>
    <row r="782" spans="1:12" ht="38.25">
      <c r="A782" s="1315">
        <v>188</v>
      </c>
      <c r="B782" s="1161" t="s">
        <v>6103</v>
      </c>
      <c r="C782" s="1272" t="s">
        <v>5810</v>
      </c>
      <c r="D782" s="1197">
        <v>418</v>
      </c>
      <c r="E782" s="1197">
        <v>22</v>
      </c>
      <c r="F782" s="1197">
        <v>6041</v>
      </c>
      <c r="G782" s="1315" t="s">
        <v>1922</v>
      </c>
      <c r="H782" s="1315"/>
      <c r="I782" s="1315"/>
      <c r="J782" s="1315"/>
      <c r="K782" s="1315" t="s">
        <v>5465</v>
      </c>
      <c r="L782" s="1314"/>
    </row>
    <row r="783" spans="1:12" ht="13.15" customHeight="1">
      <c r="A783" s="3868">
        <v>189</v>
      </c>
      <c r="B783" s="1161" t="s">
        <v>6119</v>
      </c>
      <c r="C783" s="1272" t="s">
        <v>5810</v>
      </c>
      <c r="D783" s="1197">
        <v>425</v>
      </c>
      <c r="E783" s="1197">
        <v>22</v>
      </c>
      <c r="F783" s="1197">
        <v>1390</v>
      </c>
      <c r="G783" s="1315" t="s">
        <v>1922</v>
      </c>
      <c r="H783" s="1315"/>
      <c r="I783" s="1315"/>
      <c r="J783" s="1315"/>
      <c r="K783" s="3869" t="s">
        <v>5466</v>
      </c>
      <c r="L783" s="1314"/>
    </row>
    <row r="784" spans="1:12">
      <c r="A784" s="3864"/>
      <c r="B784" s="1161" t="s">
        <v>5941</v>
      </c>
      <c r="C784" s="1272" t="s">
        <v>5810</v>
      </c>
      <c r="D784" s="1197">
        <v>435</v>
      </c>
      <c r="E784" s="1197">
        <v>22</v>
      </c>
      <c r="F784" s="1197">
        <v>3486</v>
      </c>
      <c r="G784" s="1315" t="s">
        <v>1922</v>
      </c>
      <c r="H784" s="1315"/>
      <c r="I784" s="1315"/>
      <c r="J784" s="1315"/>
      <c r="K784" s="3870"/>
      <c r="L784" s="1314"/>
    </row>
    <row r="785" spans="1:12" ht="13.15" customHeight="1">
      <c r="A785" s="3868">
        <v>190</v>
      </c>
      <c r="B785" s="1161" t="s">
        <v>6120</v>
      </c>
      <c r="C785" s="1272" t="s">
        <v>5810</v>
      </c>
      <c r="D785" s="1197">
        <v>419</v>
      </c>
      <c r="E785" s="1197">
        <v>22</v>
      </c>
      <c r="F785" s="1197">
        <v>1446</v>
      </c>
      <c r="G785" s="1315" t="s">
        <v>1922</v>
      </c>
      <c r="H785" s="1315"/>
      <c r="I785" s="1315"/>
      <c r="J785" s="1315"/>
      <c r="K785" s="3869" t="s">
        <v>5467</v>
      </c>
      <c r="L785" s="1314"/>
    </row>
    <row r="786" spans="1:12" ht="51">
      <c r="A786" s="3856"/>
      <c r="B786" s="1161" t="s">
        <v>6120</v>
      </c>
      <c r="C786" s="1272" t="s">
        <v>5810</v>
      </c>
      <c r="D786" s="1197">
        <v>441</v>
      </c>
      <c r="E786" s="1197">
        <v>22</v>
      </c>
      <c r="F786" s="1197">
        <v>732</v>
      </c>
      <c r="G786" s="1315" t="s">
        <v>1922</v>
      </c>
      <c r="H786" s="1315"/>
      <c r="I786" s="1315"/>
      <c r="J786" s="1315"/>
      <c r="K786" s="3871"/>
      <c r="L786" s="1314"/>
    </row>
    <row r="787" spans="1:12" ht="51">
      <c r="A787" s="3856"/>
      <c r="B787" s="1161" t="s">
        <v>6120</v>
      </c>
      <c r="C787" s="1272" t="s">
        <v>5810</v>
      </c>
      <c r="D787" s="1197">
        <v>463</v>
      </c>
      <c r="E787" s="1197">
        <v>22</v>
      </c>
      <c r="F787" s="1197">
        <v>1610</v>
      </c>
      <c r="G787" s="1315" t="s">
        <v>1922</v>
      </c>
      <c r="H787" s="1315"/>
      <c r="I787" s="1315"/>
      <c r="J787" s="1315"/>
      <c r="K787" s="3871"/>
      <c r="L787" s="1314"/>
    </row>
    <row r="788" spans="1:12" ht="51">
      <c r="A788" s="3864"/>
      <c r="B788" s="1161" t="s">
        <v>6120</v>
      </c>
      <c r="C788" s="1272" t="s">
        <v>5810</v>
      </c>
      <c r="D788" s="1197">
        <v>484</v>
      </c>
      <c r="E788" s="1197">
        <v>22</v>
      </c>
      <c r="F788" s="1197">
        <v>1520</v>
      </c>
      <c r="G788" s="1315" t="s">
        <v>1922</v>
      </c>
      <c r="H788" s="1315"/>
      <c r="I788" s="1315"/>
      <c r="J788" s="1315"/>
      <c r="K788" s="3870"/>
      <c r="L788" s="1314"/>
    </row>
    <row r="789" spans="1:12" ht="38.25">
      <c r="A789" s="1315">
        <v>191</v>
      </c>
      <c r="B789" s="1161" t="s">
        <v>6121</v>
      </c>
      <c r="C789" s="1272" t="s">
        <v>5810</v>
      </c>
      <c r="D789" s="1197">
        <v>444</v>
      </c>
      <c r="E789" s="1197">
        <v>22</v>
      </c>
      <c r="F789" s="1197">
        <v>3420</v>
      </c>
      <c r="G789" s="1315" t="s">
        <v>1922</v>
      </c>
      <c r="H789" s="1315"/>
      <c r="I789" s="1315"/>
      <c r="J789" s="1315"/>
      <c r="K789" s="1315" t="s">
        <v>5468</v>
      </c>
      <c r="L789" s="1314"/>
    </row>
    <row r="790" spans="1:12" ht="13.15" customHeight="1">
      <c r="A790" s="3868">
        <v>192</v>
      </c>
      <c r="B790" s="1161" t="s">
        <v>6102</v>
      </c>
      <c r="C790" s="1272" t="s">
        <v>5810</v>
      </c>
      <c r="D790" s="1197">
        <v>461</v>
      </c>
      <c r="E790" s="1197">
        <v>22</v>
      </c>
      <c r="F790" s="1197">
        <v>841</v>
      </c>
      <c r="G790" s="1315" t="s">
        <v>1922</v>
      </c>
      <c r="H790" s="1315"/>
      <c r="I790" s="1315"/>
      <c r="J790" s="1315"/>
      <c r="K790" s="3869" t="s">
        <v>5469</v>
      </c>
      <c r="L790" s="1314"/>
    </row>
    <row r="791" spans="1:12" ht="25.5">
      <c r="A791" s="3856"/>
      <c r="B791" s="1161" t="s">
        <v>6102</v>
      </c>
      <c r="C791" s="1272" t="s">
        <v>5810</v>
      </c>
      <c r="D791" s="1197">
        <v>470</v>
      </c>
      <c r="E791" s="1197">
        <v>22</v>
      </c>
      <c r="F791" s="1197">
        <v>1272</v>
      </c>
      <c r="G791" s="1315" t="s">
        <v>1922</v>
      </c>
      <c r="H791" s="1315"/>
      <c r="I791" s="1315"/>
      <c r="J791" s="1315"/>
      <c r="K791" s="3871"/>
      <c r="L791" s="1314"/>
    </row>
    <row r="792" spans="1:12" ht="25.5">
      <c r="A792" s="3864"/>
      <c r="B792" s="1161" t="s">
        <v>6102</v>
      </c>
      <c r="C792" s="1272" t="s">
        <v>5810</v>
      </c>
      <c r="D792" s="1197">
        <v>494</v>
      </c>
      <c r="E792" s="1197">
        <v>22</v>
      </c>
      <c r="F792" s="1197">
        <v>1398</v>
      </c>
      <c r="G792" s="1315" t="s">
        <v>1922</v>
      </c>
      <c r="H792" s="1315"/>
      <c r="I792" s="1315"/>
      <c r="J792" s="1315"/>
      <c r="K792" s="3870"/>
      <c r="L792" s="1314"/>
    </row>
    <row r="793" spans="1:12" ht="13.15" customHeight="1">
      <c r="A793" s="3868">
        <v>193</v>
      </c>
      <c r="B793" s="1161" t="s">
        <v>6122</v>
      </c>
      <c r="C793" s="1272" t="s">
        <v>5810</v>
      </c>
      <c r="D793" s="1197">
        <v>495</v>
      </c>
      <c r="E793" s="1197">
        <v>22</v>
      </c>
      <c r="F793" s="1197">
        <v>563</v>
      </c>
      <c r="G793" s="1315" t="s">
        <v>1922</v>
      </c>
      <c r="H793" s="1315"/>
      <c r="I793" s="1315"/>
      <c r="J793" s="1315"/>
      <c r="K793" s="3869" t="s">
        <v>5470</v>
      </c>
      <c r="L793" s="1314"/>
    </row>
    <row r="794" spans="1:12" ht="38.25">
      <c r="A794" s="3856"/>
      <c r="B794" s="1161" t="s">
        <v>6122</v>
      </c>
      <c r="C794" s="1272" t="s">
        <v>5810</v>
      </c>
      <c r="D794" s="1197">
        <v>506</v>
      </c>
      <c r="E794" s="1197">
        <v>22</v>
      </c>
      <c r="F794" s="1197">
        <v>456</v>
      </c>
      <c r="G794" s="1315" t="s">
        <v>1922</v>
      </c>
      <c r="H794" s="1315"/>
      <c r="I794" s="1315"/>
      <c r="J794" s="1315"/>
      <c r="K794" s="3871"/>
      <c r="L794" s="1314"/>
    </row>
    <row r="795" spans="1:12" ht="38.25">
      <c r="A795" s="3856"/>
      <c r="B795" s="1161" t="s">
        <v>6122</v>
      </c>
      <c r="C795" s="1272" t="s">
        <v>5810</v>
      </c>
      <c r="D795" s="1197">
        <v>532</v>
      </c>
      <c r="E795" s="1197">
        <v>22</v>
      </c>
      <c r="F795" s="1197">
        <v>1884</v>
      </c>
      <c r="G795" s="1315" t="s">
        <v>1922</v>
      </c>
      <c r="H795" s="1315"/>
      <c r="I795" s="1315"/>
      <c r="J795" s="1315"/>
      <c r="K795" s="3871"/>
      <c r="L795" s="1314"/>
    </row>
    <row r="796" spans="1:12" ht="38.25">
      <c r="A796" s="3864"/>
      <c r="B796" s="1161" t="s">
        <v>6122</v>
      </c>
      <c r="C796" s="1272" t="s">
        <v>5810</v>
      </c>
      <c r="D796" s="1197">
        <v>508</v>
      </c>
      <c r="E796" s="1197">
        <v>22</v>
      </c>
      <c r="F796" s="1197">
        <v>638</v>
      </c>
      <c r="G796" s="1315" t="s">
        <v>1922</v>
      </c>
      <c r="H796" s="1315"/>
      <c r="I796" s="1315"/>
      <c r="J796" s="1315"/>
      <c r="K796" s="3870"/>
      <c r="L796" s="1314"/>
    </row>
    <row r="797" spans="1:12" ht="13.15" customHeight="1">
      <c r="A797" s="3868">
        <v>194</v>
      </c>
      <c r="B797" s="1161" t="s">
        <v>6123</v>
      </c>
      <c r="C797" s="1272" t="s">
        <v>5810</v>
      </c>
      <c r="D797" s="1197">
        <v>520</v>
      </c>
      <c r="E797" s="1197">
        <v>22</v>
      </c>
      <c r="F797" s="1197">
        <v>2198</v>
      </c>
      <c r="G797" s="1315" t="s">
        <v>1922</v>
      </c>
      <c r="H797" s="1315"/>
      <c r="I797" s="1315"/>
      <c r="J797" s="1315"/>
      <c r="K797" s="3869" t="s">
        <v>5471</v>
      </c>
      <c r="L797" s="1314"/>
    </row>
    <row r="798" spans="1:12" ht="25.5">
      <c r="A798" s="3864"/>
      <c r="B798" s="1161" t="s">
        <v>6123</v>
      </c>
      <c r="C798" s="1272" t="s">
        <v>5810</v>
      </c>
      <c r="D798" s="1197">
        <v>486</v>
      </c>
      <c r="E798" s="1197">
        <v>22</v>
      </c>
      <c r="F798" s="1197">
        <v>178</v>
      </c>
      <c r="G798" s="1315" t="s">
        <v>1922</v>
      </c>
      <c r="H798" s="1315"/>
      <c r="I798" s="1197"/>
      <c r="J798" s="1197"/>
      <c r="K798" s="3870"/>
      <c r="L798" s="1314"/>
    </row>
    <row r="799" spans="1:12" ht="38.25">
      <c r="A799" s="1315">
        <v>195</v>
      </c>
      <c r="B799" s="1161" t="s">
        <v>6124</v>
      </c>
      <c r="C799" s="1272" t="s">
        <v>5810</v>
      </c>
      <c r="D799" s="1315">
        <v>84</v>
      </c>
      <c r="E799" s="1315">
        <v>22</v>
      </c>
      <c r="F799" s="1315">
        <v>5403</v>
      </c>
      <c r="G799" s="1315" t="s">
        <v>1922</v>
      </c>
      <c r="H799" s="1315"/>
      <c r="I799" s="1315"/>
      <c r="J799" s="1315"/>
      <c r="K799" s="1315" t="s">
        <v>5472</v>
      </c>
      <c r="L799" s="1314"/>
    </row>
    <row r="800" spans="1:12" ht="25.5">
      <c r="A800" s="1315">
        <v>196</v>
      </c>
      <c r="B800" s="1161" t="s">
        <v>6125</v>
      </c>
      <c r="C800" s="1272" t="s">
        <v>5810</v>
      </c>
      <c r="D800" s="1315">
        <v>231</v>
      </c>
      <c r="E800" s="1315">
        <v>23</v>
      </c>
      <c r="F800" s="1315">
        <v>125</v>
      </c>
      <c r="G800" s="1315" t="s">
        <v>3722</v>
      </c>
      <c r="H800" s="1315"/>
      <c r="I800" s="1315"/>
      <c r="J800" s="1315"/>
      <c r="K800" s="1315" t="s">
        <v>5473</v>
      </c>
      <c r="L800" s="1314"/>
    </row>
    <row r="801" spans="1:12" ht="25.5">
      <c r="A801" s="3868">
        <v>197</v>
      </c>
      <c r="B801" s="1161" t="s">
        <v>6125</v>
      </c>
      <c r="C801" s="1272" t="s">
        <v>5810</v>
      </c>
      <c r="D801" s="1315">
        <v>225</v>
      </c>
      <c r="E801" s="1315">
        <v>7</v>
      </c>
      <c r="F801" s="1315">
        <v>28.6</v>
      </c>
      <c r="G801" s="1315" t="s">
        <v>5474</v>
      </c>
      <c r="H801" s="1315"/>
      <c r="I801" s="1315"/>
      <c r="J801" s="1315"/>
      <c r="K801" s="3869" t="s">
        <v>5473</v>
      </c>
      <c r="L801" s="1314"/>
    </row>
    <row r="802" spans="1:12" ht="25.5">
      <c r="A802" s="3856"/>
      <c r="B802" s="1161" t="s">
        <v>6125</v>
      </c>
      <c r="C802" s="1272" t="s">
        <v>5810</v>
      </c>
      <c r="D802" s="1315">
        <v>224</v>
      </c>
      <c r="E802" s="1315">
        <v>7</v>
      </c>
      <c r="F802" s="1315">
        <v>21.5</v>
      </c>
      <c r="G802" s="1315" t="s">
        <v>5474</v>
      </c>
      <c r="H802" s="1315"/>
      <c r="I802" s="1315"/>
      <c r="J802" s="1315"/>
      <c r="K802" s="3871"/>
      <c r="L802" s="1314"/>
    </row>
    <row r="803" spans="1:12" ht="25.5">
      <c r="A803" s="3856"/>
      <c r="B803" s="1161" t="s">
        <v>6125</v>
      </c>
      <c r="C803" s="1272" t="s">
        <v>5810</v>
      </c>
      <c r="D803" s="1315">
        <v>599</v>
      </c>
      <c r="E803" s="1315">
        <v>7</v>
      </c>
      <c r="F803" s="1315">
        <v>12</v>
      </c>
      <c r="G803" s="1315" t="s">
        <v>5474</v>
      </c>
      <c r="H803" s="1315"/>
      <c r="I803" s="1315"/>
      <c r="J803" s="1315"/>
      <c r="K803" s="3871"/>
      <c r="L803" s="1314"/>
    </row>
    <row r="804" spans="1:12" ht="25.5">
      <c r="A804" s="3856"/>
      <c r="B804" s="1161" t="s">
        <v>6125</v>
      </c>
      <c r="C804" s="1272" t="s">
        <v>5810</v>
      </c>
      <c r="D804" s="1315">
        <v>227</v>
      </c>
      <c r="E804" s="1315">
        <v>7</v>
      </c>
      <c r="F804" s="1315">
        <v>59.8</v>
      </c>
      <c r="G804" s="1315" t="s">
        <v>5475</v>
      </c>
      <c r="H804" s="1315"/>
      <c r="I804" s="1315"/>
      <c r="J804" s="1315"/>
      <c r="K804" s="3871"/>
      <c r="L804" s="1314"/>
    </row>
    <row r="805" spans="1:12" ht="25.5">
      <c r="A805" s="3856"/>
      <c r="B805" s="1161" t="s">
        <v>6125</v>
      </c>
      <c r="C805" s="1272" t="s">
        <v>5810</v>
      </c>
      <c r="D805" s="1315">
        <v>280</v>
      </c>
      <c r="E805" s="1315">
        <v>7</v>
      </c>
      <c r="F805" s="1315">
        <v>48.2</v>
      </c>
      <c r="G805" s="1315" t="s">
        <v>5474</v>
      </c>
      <c r="H805" s="1315"/>
      <c r="I805" s="1315"/>
      <c r="J805" s="1315"/>
      <c r="K805" s="3871"/>
      <c r="L805" s="1314"/>
    </row>
    <row r="806" spans="1:12" ht="25.5">
      <c r="A806" s="3856"/>
      <c r="B806" s="1161" t="s">
        <v>6125</v>
      </c>
      <c r="C806" s="1272" t="s">
        <v>5810</v>
      </c>
      <c r="D806" s="1315">
        <v>243</v>
      </c>
      <c r="E806" s="1315">
        <v>7</v>
      </c>
      <c r="F806" s="1315">
        <v>31.5</v>
      </c>
      <c r="G806" s="1315" t="s">
        <v>5474</v>
      </c>
      <c r="H806" s="1315"/>
      <c r="I806" s="1315"/>
      <c r="J806" s="1315"/>
      <c r="K806" s="3871"/>
      <c r="L806" s="1314"/>
    </row>
    <row r="807" spans="1:12" ht="25.5">
      <c r="A807" s="3856"/>
      <c r="B807" s="1161" t="s">
        <v>6125</v>
      </c>
      <c r="C807" s="1272" t="s">
        <v>5810</v>
      </c>
      <c r="D807" s="1315">
        <v>596</v>
      </c>
      <c r="E807" s="1315">
        <v>7</v>
      </c>
      <c r="F807" s="1315">
        <v>68</v>
      </c>
      <c r="G807" s="1315" t="s">
        <v>5474</v>
      </c>
      <c r="H807" s="1315"/>
      <c r="I807" s="1315"/>
      <c r="J807" s="1315"/>
      <c r="K807" s="3871"/>
      <c r="L807" s="1314"/>
    </row>
    <row r="808" spans="1:12" ht="25.5">
      <c r="A808" s="3856"/>
      <c r="B808" s="1161" t="s">
        <v>6125</v>
      </c>
      <c r="C808" s="1272" t="s">
        <v>5810</v>
      </c>
      <c r="D808" s="1315">
        <v>242</v>
      </c>
      <c r="E808" s="1315">
        <v>7</v>
      </c>
      <c r="F808" s="1315">
        <v>27</v>
      </c>
      <c r="G808" s="1315" t="s">
        <v>5474</v>
      </c>
      <c r="H808" s="1315"/>
      <c r="I808" s="1315"/>
      <c r="J808" s="1315"/>
      <c r="K808" s="3871"/>
      <c r="L808" s="1314"/>
    </row>
    <row r="809" spans="1:12" ht="25.5">
      <c r="A809" s="3864"/>
      <c r="B809" s="1161" t="s">
        <v>6125</v>
      </c>
      <c r="C809" s="1272" t="s">
        <v>5810</v>
      </c>
      <c r="D809" s="1315">
        <v>223</v>
      </c>
      <c r="E809" s="1315">
        <v>7</v>
      </c>
      <c r="F809" s="1315">
        <v>26.7</v>
      </c>
      <c r="G809" s="1315" t="s">
        <v>5474</v>
      </c>
      <c r="H809" s="1315"/>
      <c r="I809" s="1315"/>
      <c r="J809" s="1315"/>
      <c r="K809" s="3870"/>
      <c r="L809" s="1314"/>
    </row>
    <row r="810" spans="1:12" ht="25.5">
      <c r="A810" s="1315">
        <v>198</v>
      </c>
      <c r="B810" s="1161" t="s">
        <v>6126</v>
      </c>
      <c r="C810" s="1272" t="s">
        <v>5810</v>
      </c>
      <c r="D810" s="1315">
        <v>591</v>
      </c>
      <c r="E810" s="1315">
        <v>7</v>
      </c>
      <c r="F810" s="1315">
        <v>750</v>
      </c>
      <c r="G810" s="1315" t="s">
        <v>5087</v>
      </c>
      <c r="H810" s="1315"/>
      <c r="I810" s="1315"/>
      <c r="J810" s="1315"/>
      <c r="K810" s="1286" t="s">
        <v>5473</v>
      </c>
      <c r="L810" s="1314"/>
    </row>
    <row r="811" spans="1:12" ht="25.5">
      <c r="A811" s="3868">
        <v>199</v>
      </c>
      <c r="B811" s="1161" t="s">
        <v>6125</v>
      </c>
      <c r="C811" s="1272" t="s">
        <v>5810</v>
      </c>
      <c r="D811" s="1315">
        <v>57</v>
      </c>
      <c r="E811" s="1315">
        <v>23</v>
      </c>
      <c r="F811" s="1315">
        <v>771</v>
      </c>
      <c r="G811" s="1315" t="s">
        <v>5476</v>
      </c>
      <c r="H811" s="1315"/>
      <c r="I811" s="1315"/>
      <c r="J811" s="1315"/>
      <c r="K811" s="3869" t="s">
        <v>5473</v>
      </c>
      <c r="L811" s="1314"/>
    </row>
    <row r="812" spans="1:12" ht="25.5">
      <c r="A812" s="3856"/>
      <c r="B812" s="1161" t="s">
        <v>6125</v>
      </c>
      <c r="C812" s="1272" t="s">
        <v>5810</v>
      </c>
      <c r="D812" s="1315">
        <v>79</v>
      </c>
      <c r="E812" s="1315">
        <v>23</v>
      </c>
      <c r="F812" s="1315">
        <v>786</v>
      </c>
      <c r="G812" s="1315" t="s">
        <v>5476</v>
      </c>
      <c r="H812" s="1315"/>
      <c r="I812" s="1315"/>
      <c r="J812" s="1315"/>
      <c r="K812" s="3871"/>
      <c r="L812" s="1314"/>
    </row>
    <row r="813" spans="1:12" ht="25.5">
      <c r="A813" s="3856"/>
      <c r="B813" s="1161" t="s">
        <v>6125</v>
      </c>
      <c r="C813" s="1272" t="s">
        <v>5810</v>
      </c>
      <c r="D813" s="1315">
        <v>80</v>
      </c>
      <c r="E813" s="1315">
        <v>23</v>
      </c>
      <c r="F813" s="1315">
        <v>29</v>
      </c>
      <c r="G813" s="1315" t="s">
        <v>5476</v>
      </c>
      <c r="H813" s="1315"/>
      <c r="I813" s="1315"/>
      <c r="J813" s="1315"/>
      <c r="K813" s="3871"/>
      <c r="L813" s="1314"/>
    </row>
    <row r="814" spans="1:12" ht="25.5">
      <c r="A814" s="3864"/>
      <c r="B814" s="1161" t="s">
        <v>6125</v>
      </c>
      <c r="C814" s="1272" t="s">
        <v>5810</v>
      </c>
      <c r="D814" s="1315">
        <v>58</v>
      </c>
      <c r="E814" s="1315">
        <v>23</v>
      </c>
      <c r="F814" s="1315">
        <v>11.2</v>
      </c>
      <c r="G814" s="1315" t="s">
        <v>5476</v>
      </c>
      <c r="H814" s="1315"/>
      <c r="I814" s="1315"/>
      <c r="J814" s="1315"/>
      <c r="K814" s="3870"/>
      <c r="L814" s="1314"/>
    </row>
    <row r="815" spans="1:12" ht="25.5">
      <c r="A815" s="1315">
        <v>200</v>
      </c>
      <c r="B815" s="1161" t="s">
        <v>6125</v>
      </c>
      <c r="C815" s="1272" t="s">
        <v>5810</v>
      </c>
      <c r="D815" s="1197">
        <v>15</v>
      </c>
      <c r="E815" s="1197">
        <v>15</v>
      </c>
      <c r="F815" s="1197">
        <v>1438.3</v>
      </c>
      <c r="G815" s="1315" t="s">
        <v>5477</v>
      </c>
      <c r="H815" s="1315"/>
      <c r="I815" s="1315"/>
      <c r="J815" s="1315"/>
      <c r="K815" s="1315" t="s">
        <v>5473</v>
      </c>
      <c r="L815" s="1314"/>
    </row>
    <row r="816" spans="1:12" ht="25.5">
      <c r="A816" s="1315">
        <v>201</v>
      </c>
      <c r="B816" s="1161" t="s">
        <v>6125</v>
      </c>
      <c r="C816" s="1272" t="s">
        <v>5810</v>
      </c>
      <c r="D816" s="1315" t="s">
        <v>5478</v>
      </c>
      <c r="E816" s="1197">
        <v>23</v>
      </c>
      <c r="F816" s="1197">
        <v>44.8</v>
      </c>
      <c r="G816" s="1315" t="s">
        <v>5476</v>
      </c>
      <c r="H816" s="1315"/>
      <c r="I816" s="1315"/>
      <c r="J816" s="1315"/>
      <c r="K816" s="1286" t="s">
        <v>5473</v>
      </c>
      <c r="L816" s="1314"/>
    </row>
    <row r="817" spans="1:12" ht="25.5">
      <c r="A817" s="1315">
        <v>202</v>
      </c>
      <c r="B817" s="1161" t="s">
        <v>6125</v>
      </c>
      <c r="C817" s="1272" t="s">
        <v>5810</v>
      </c>
      <c r="D817" s="1315">
        <v>389</v>
      </c>
      <c r="E817" s="1197">
        <v>10</v>
      </c>
      <c r="F817" s="1197">
        <v>31</v>
      </c>
      <c r="G817" s="1315" t="s">
        <v>5476</v>
      </c>
      <c r="H817" s="1315"/>
      <c r="I817" s="1315"/>
      <c r="J817" s="1315"/>
      <c r="K817" s="1315" t="s">
        <v>5473</v>
      </c>
      <c r="L817" s="1314"/>
    </row>
    <row r="818" spans="1:12" ht="25.5">
      <c r="A818" s="3868">
        <v>203</v>
      </c>
      <c r="B818" s="1161" t="s">
        <v>6125</v>
      </c>
      <c r="C818" s="1272" t="s">
        <v>5810</v>
      </c>
      <c r="D818" s="1315">
        <v>30</v>
      </c>
      <c r="E818" s="1315">
        <v>18</v>
      </c>
      <c r="F818" s="1315">
        <v>373.2</v>
      </c>
      <c r="G818" s="1315" t="s">
        <v>5479</v>
      </c>
      <c r="H818" s="1315"/>
      <c r="I818" s="1315"/>
      <c r="J818" s="1315"/>
      <c r="K818" s="3869" t="s">
        <v>5473</v>
      </c>
      <c r="L818" s="1314"/>
    </row>
    <row r="819" spans="1:12" ht="25.5">
      <c r="A819" s="3856"/>
      <c r="B819" s="1161" t="s">
        <v>6125</v>
      </c>
      <c r="C819" s="1272" t="s">
        <v>5810</v>
      </c>
      <c r="D819" s="1315">
        <v>36</v>
      </c>
      <c r="E819" s="1315">
        <v>18</v>
      </c>
      <c r="F819" s="1315">
        <v>328.3</v>
      </c>
      <c r="G819" s="1315" t="s">
        <v>5480</v>
      </c>
      <c r="H819" s="1315"/>
      <c r="I819" s="1315"/>
      <c r="J819" s="1315"/>
      <c r="K819" s="3871"/>
      <c r="L819" s="1314"/>
    </row>
    <row r="820" spans="1:12" ht="25.5">
      <c r="A820" s="3864"/>
      <c r="B820" s="1161" t="s">
        <v>6125</v>
      </c>
      <c r="C820" s="1272" t="s">
        <v>5810</v>
      </c>
      <c r="D820" s="1315">
        <v>34</v>
      </c>
      <c r="E820" s="1315">
        <v>18</v>
      </c>
      <c r="F820" s="1315">
        <v>195.8</v>
      </c>
      <c r="G820" s="1315" t="s">
        <v>5479</v>
      </c>
      <c r="H820" s="1315"/>
      <c r="I820" s="1315"/>
      <c r="J820" s="1315"/>
      <c r="K820" s="3870"/>
      <c r="L820" s="1314"/>
    </row>
    <row r="821" spans="1:12" ht="25.5">
      <c r="A821" s="1315">
        <v>204</v>
      </c>
      <c r="B821" s="1161" t="s">
        <v>6127</v>
      </c>
      <c r="C821" s="1272" t="s">
        <v>5810</v>
      </c>
      <c r="D821" s="1315">
        <v>423</v>
      </c>
      <c r="E821" s="1315">
        <v>10</v>
      </c>
      <c r="F821" s="1315">
        <v>188.2</v>
      </c>
      <c r="G821" s="1315" t="s">
        <v>5087</v>
      </c>
      <c r="H821" s="1315"/>
      <c r="I821" s="1315"/>
      <c r="J821" s="1315"/>
      <c r="K821" s="1315" t="s">
        <v>5481</v>
      </c>
      <c r="L821" s="1314"/>
    </row>
    <row r="822" spans="1:12" ht="25.5">
      <c r="A822" s="1315">
        <v>205</v>
      </c>
      <c r="B822" s="1161" t="s">
        <v>6058</v>
      </c>
      <c r="C822" s="1272" t="s">
        <v>5810</v>
      </c>
      <c r="D822" s="1197">
        <v>42</v>
      </c>
      <c r="E822" s="1197">
        <v>18</v>
      </c>
      <c r="F822" s="1197">
        <v>130.69999999999999</v>
      </c>
      <c r="G822" s="1315" t="s">
        <v>5087</v>
      </c>
      <c r="H822" s="1315"/>
      <c r="I822" s="1315"/>
      <c r="J822" s="1315"/>
      <c r="K822" s="1315" t="s">
        <v>5481</v>
      </c>
      <c r="L822" s="1314"/>
    </row>
    <row r="823" spans="1:12" ht="25.5">
      <c r="A823" s="1315">
        <v>206</v>
      </c>
      <c r="B823" s="1161" t="s">
        <v>6125</v>
      </c>
      <c r="C823" s="1272" t="s">
        <v>5810</v>
      </c>
      <c r="D823" s="1315">
        <v>390</v>
      </c>
      <c r="E823" s="1197">
        <v>10</v>
      </c>
      <c r="F823" s="1197">
        <v>48.1</v>
      </c>
      <c r="G823" s="1315" t="s">
        <v>5476</v>
      </c>
      <c r="H823" s="1315"/>
      <c r="I823" s="1315"/>
      <c r="J823" s="1315"/>
      <c r="K823" s="1315" t="s">
        <v>5473</v>
      </c>
      <c r="L823" s="1314"/>
    </row>
    <row r="824" spans="1:12" ht="25.5">
      <c r="A824" s="1315">
        <v>207</v>
      </c>
      <c r="B824" s="1161" t="s">
        <v>6125</v>
      </c>
      <c r="C824" s="1272" t="s">
        <v>5810</v>
      </c>
      <c r="D824" s="1315">
        <v>361</v>
      </c>
      <c r="E824" s="1197">
        <v>10</v>
      </c>
      <c r="F824" s="1197">
        <v>7.5</v>
      </c>
      <c r="G824" s="1315" t="s">
        <v>5476</v>
      </c>
      <c r="H824" s="1315"/>
      <c r="I824" s="1315"/>
      <c r="J824" s="1315"/>
      <c r="K824" s="1315" t="s">
        <v>5473</v>
      </c>
      <c r="L824" s="1314"/>
    </row>
    <row r="825" spans="1:12" ht="25.5">
      <c r="A825" s="1315">
        <v>208</v>
      </c>
      <c r="B825" s="1161" t="s">
        <v>6125</v>
      </c>
      <c r="C825" s="1272" t="s">
        <v>5810</v>
      </c>
      <c r="D825" s="1315">
        <v>533</v>
      </c>
      <c r="E825" s="1197">
        <v>10</v>
      </c>
      <c r="F825" s="1197">
        <v>29.3</v>
      </c>
      <c r="G825" s="1315" t="s">
        <v>5476</v>
      </c>
      <c r="H825" s="1315"/>
      <c r="I825" s="1315"/>
      <c r="J825" s="1315"/>
      <c r="K825" s="1315" t="s">
        <v>5473</v>
      </c>
      <c r="L825" s="1314"/>
    </row>
    <row r="826" spans="1:12" ht="25.5">
      <c r="A826" s="1315">
        <v>209</v>
      </c>
      <c r="B826" s="1161" t="s">
        <v>6125</v>
      </c>
      <c r="C826" s="1272" t="s">
        <v>5810</v>
      </c>
      <c r="D826" s="1315">
        <v>22</v>
      </c>
      <c r="E826" s="1197">
        <v>19</v>
      </c>
      <c r="F826" s="1197">
        <v>14.8</v>
      </c>
      <c r="G826" s="1315" t="s">
        <v>5476</v>
      </c>
      <c r="H826" s="1315"/>
      <c r="I826" s="1315"/>
      <c r="J826" s="1315"/>
      <c r="K826" s="1315" t="s">
        <v>5473</v>
      </c>
      <c r="L826" s="1314"/>
    </row>
    <row r="827" spans="1:12" ht="25.5">
      <c r="A827" s="1315">
        <v>210</v>
      </c>
      <c r="B827" s="1161" t="s">
        <v>6125</v>
      </c>
      <c r="C827" s="1272" t="s">
        <v>5810</v>
      </c>
      <c r="D827" s="1315">
        <v>12</v>
      </c>
      <c r="E827" s="1197">
        <v>19</v>
      </c>
      <c r="F827" s="1197">
        <v>31.9</v>
      </c>
      <c r="G827" s="1315" t="s">
        <v>5476</v>
      </c>
      <c r="H827" s="1315"/>
      <c r="I827" s="1315"/>
      <c r="J827" s="1315"/>
      <c r="K827" s="1315" t="s">
        <v>5473</v>
      </c>
      <c r="L827" s="1314"/>
    </row>
    <row r="828" spans="1:12" ht="25.5">
      <c r="A828" s="1315">
        <v>211</v>
      </c>
      <c r="B828" s="1161" t="s">
        <v>6125</v>
      </c>
      <c r="C828" s="1272" t="s">
        <v>5810</v>
      </c>
      <c r="D828" s="1315">
        <v>21</v>
      </c>
      <c r="E828" s="1197">
        <v>19</v>
      </c>
      <c r="F828" s="1197">
        <v>8.6</v>
      </c>
      <c r="G828" s="1315" t="s">
        <v>5476</v>
      </c>
      <c r="H828" s="1315"/>
      <c r="I828" s="1315"/>
      <c r="J828" s="1315"/>
      <c r="K828" s="1315" t="s">
        <v>5473</v>
      </c>
      <c r="L828" s="1314"/>
    </row>
    <row r="829" spans="1:12" ht="25.5">
      <c r="A829" s="1315">
        <v>212</v>
      </c>
      <c r="B829" s="1161" t="s">
        <v>6125</v>
      </c>
      <c r="C829" s="1272" t="s">
        <v>5810</v>
      </c>
      <c r="D829" s="1315">
        <v>29</v>
      </c>
      <c r="E829" s="1197">
        <v>18</v>
      </c>
      <c r="F829" s="1197">
        <v>5.9</v>
      </c>
      <c r="G829" s="1315" t="s">
        <v>5476</v>
      </c>
      <c r="H829" s="1315"/>
      <c r="I829" s="1315"/>
      <c r="J829" s="1315"/>
      <c r="K829" s="1315" t="s">
        <v>5473</v>
      </c>
      <c r="L829" s="1314"/>
    </row>
    <row r="830" spans="1:12" ht="25.5">
      <c r="A830" s="1315">
        <v>213</v>
      </c>
      <c r="B830" s="1161" t="s">
        <v>6125</v>
      </c>
      <c r="C830" s="1272" t="s">
        <v>5810</v>
      </c>
      <c r="D830" s="1315">
        <v>11</v>
      </c>
      <c r="E830" s="1197">
        <v>19</v>
      </c>
      <c r="F830" s="1197">
        <v>18.8</v>
      </c>
      <c r="G830" s="1315" t="s">
        <v>5476</v>
      </c>
      <c r="H830" s="1315"/>
      <c r="I830" s="1315"/>
      <c r="J830" s="1315"/>
      <c r="K830" s="1315" t="s">
        <v>5473</v>
      </c>
      <c r="L830" s="1314"/>
    </row>
    <row r="831" spans="1:12" ht="25.5">
      <c r="A831" s="1315">
        <v>214</v>
      </c>
      <c r="B831" s="1161" t="s">
        <v>6125</v>
      </c>
      <c r="C831" s="1272" t="s">
        <v>5810</v>
      </c>
      <c r="D831" s="1315">
        <v>110</v>
      </c>
      <c r="E831" s="1197">
        <v>15</v>
      </c>
      <c r="F831" s="1197">
        <v>36.9</v>
      </c>
      <c r="G831" s="1315" t="s">
        <v>5476</v>
      </c>
      <c r="H831" s="1315"/>
      <c r="I831" s="1315"/>
      <c r="J831" s="1315"/>
      <c r="K831" s="1315" t="s">
        <v>5473</v>
      </c>
      <c r="L831" s="1314"/>
    </row>
    <row r="832" spans="1:12" ht="25.5">
      <c r="A832" s="1315">
        <v>215</v>
      </c>
      <c r="B832" s="1161" t="s">
        <v>6125</v>
      </c>
      <c r="C832" s="1272" t="s">
        <v>5810</v>
      </c>
      <c r="D832" s="1315">
        <v>111</v>
      </c>
      <c r="E832" s="1197">
        <v>15</v>
      </c>
      <c r="F832" s="1197">
        <v>13.2</v>
      </c>
      <c r="G832" s="1315" t="s">
        <v>5476</v>
      </c>
      <c r="H832" s="1315"/>
      <c r="I832" s="1315"/>
      <c r="J832" s="1315"/>
      <c r="K832" s="1315" t="s">
        <v>5473</v>
      </c>
      <c r="L832" s="1314"/>
    </row>
    <row r="833" spans="1:12" ht="25.5">
      <c r="A833" s="1315">
        <v>216</v>
      </c>
      <c r="B833" s="1161" t="s">
        <v>6125</v>
      </c>
      <c r="C833" s="1272" t="s">
        <v>5810</v>
      </c>
      <c r="D833" s="1197">
        <v>437</v>
      </c>
      <c r="E833" s="1197">
        <v>7</v>
      </c>
      <c r="F833" s="1197">
        <v>86</v>
      </c>
      <c r="G833" s="1315" t="s">
        <v>5476</v>
      </c>
      <c r="H833" s="1315"/>
      <c r="I833" s="1315"/>
      <c r="J833" s="1315"/>
      <c r="K833" s="1315" t="s">
        <v>5473</v>
      </c>
      <c r="L833" s="1314"/>
    </row>
    <row r="834" spans="1:12" ht="25.5">
      <c r="A834" s="1315">
        <v>217</v>
      </c>
      <c r="B834" s="1161" t="s">
        <v>6125</v>
      </c>
      <c r="C834" s="1272" t="s">
        <v>5810</v>
      </c>
      <c r="D834" s="1315">
        <v>206</v>
      </c>
      <c r="E834" s="1197">
        <v>7</v>
      </c>
      <c r="F834" s="1197">
        <v>996</v>
      </c>
      <c r="G834" s="1315" t="s">
        <v>5087</v>
      </c>
      <c r="H834" s="1315"/>
      <c r="I834" s="1315"/>
      <c r="J834" s="1315"/>
      <c r="K834" s="1315" t="s">
        <v>5473</v>
      </c>
      <c r="L834" s="1314"/>
    </row>
    <row r="835" spans="1:12" ht="25.5">
      <c r="A835" s="3868">
        <v>218</v>
      </c>
      <c r="B835" s="1161" t="s">
        <v>6125</v>
      </c>
      <c r="C835" s="1272" t="s">
        <v>5810</v>
      </c>
      <c r="D835" s="1197">
        <v>520</v>
      </c>
      <c r="E835" s="1197">
        <v>10</v>
      </c>
      <c r="F835" s="1315">
        <v>117</v>
      </c>
      <c r="G835" s="1315" t="s">
        <v>5476</v>
      </c>
      <c r="H835" s="1315"/>
      <c r="I835" s="1315"/>
      <c r="J835" s="1315"/>
      <c r="K835" s="3869" t="s">
        <v>5473</v>
      </c>
      <c r="L835" s="1314"/>
    </row>
    <row r="836" spans="1:12" ht="25.5">
      <c r="A836" s="3864"/>
      <c r="B836" s="1161" t="s">
        <v>6125</v>
      </c>
      <c r="C836" s="1272" t="s">
        <v>5810</v>
      </c>
      <c r="D836" s="1315">
        <v>428</v>
      </c>
      <c r="E836" s="1315">
        <v>10</v>
      </c>
      <c r="F836" s="1315">
        <v>279.3</v>
      </c>
      <c r="G836" s="1315" t="s">
        <v>5476</v>
      </c>
      <c r="H836" s="1315"/>
      <c r="I836" s="1315"/>
      <c r="J836" s="1315"/>
      <c r="K836" s="3870"/>
      <c r="L836" s="1314"/>
    </row>
    <row r="837" spans="1:12" ht="25.5">
      <c r="A837" s="3868">
        <v>219</v>
      </c>
      <c r="B837" s="1161" t="s">
        <v>6125</v>
      </c>
      <c r="C837" s="1272" t="s">
        <v>5810</v>
      </c>
      <c r="D837" s="1315">
        <v>165</v>
      </c>
      <c r="E837" s="1315">
        <v>7</v>
      </c>
      <c r="F837" s="1315">
        <v>388</v>
      </c>
      <c r="G837" s="1315" t="s">
        <v>5482</v>
      </c>
      <c r="H837" s="1315"/>
      <c r="I837" s="1315"/>
      <c r="J837" s="1315"/>
      <c r="K837" s="3869" t="s">
        <v>5473</v>
      </c>
      <c r="L837" s="1314"/>
    </row>
    <row r="838" spans="1:12" ht="25.5">
      <c r="A838" s="3856"/>
      <c r="B838" s="1161" t="s">
        <v>6125</v>
      </c>
      <c r="C838" s="1272" t="s">
        <v>5810</v>
      </c>
      <c r="D838" s="1315">
        <v>126</v>
      </c>
      <c r="E838" s="1315">
        <v>7</v>
      </c>
      <c r="F838" s="1315">
        <v>2273</v>
      </c>
      <c r="G838" s="1315" t="s">
        <v>5483</v>
      </c>
      <c r="H838" s="1315"/>
      <c r="I838" s="1315"/>
      <c r="J838" s="1315"/>
      <c r="K838" s="3871"/>
      <c r="L838" s="1314"/>
    </row>
    <row r="839" spans="1:12" ht="25.5">
      <c r="A839" s="3856"/>
      <c r="B839" s="1161" t="s">
        <v>6125</v>
      </c>
      <c r="C839" s="1272" t="s">
        <v>5810</v>
      </c>
      <c r="D839" s="1315">
        <v>127</v>
      </c>
      <c r="E839" s="1315">
        <v>7</v>
      </c>
      <c r="F839" s="1315">
        <v>156</v>
      </c>
      <c r="G839" s="1315" t="s">
        <v>5483</v>
      </c>
      <c r="H839" s="1315"/>
      <c r="I839" s="1315"/>
      <c r="J839" s="1315"/>
      <c r="K839" s="3871"/>
      <c r="L839" s="1314"/>
    </row>
    <row r="840" spans="1:12" ht="25.5">
      <c r="A840" s="3856"/>
      <c r="B840" s="1161" t="s">
        <v>6125</v>
      </c>
      <c r="C840" s="1272" t="s">
        <v>5810</v>
      </c>
      <c r="D840" s="1315">
        <v>128</v>
      </c>
      <c r="E840" s="1315">
        <v>7</v>
      </c>
      <c r="F840" s="1315">
        <v>461</v>
      </c>
      <c r="G840" s="1315" t="s">
        <v>5483</v>
      </c>
      <c r="H840" s="1315"/>
      <c r="I840" s="1315"/>
      <c r="J840" s="1315"/>
      <c r="K840" s="3871"/>
      <c r="L840" s="1314"/>
    </row>
    <row r="841" spans="1:12" ht="25.5">
      <c r="A841" s="3856"/>
      <c r="B841" s="1161" t="s">
        <v>6125</v>
      </c>
      <c r="C841" s="1272" t="s">
        <v>5810</v>
      </c>
      <c r="D841" s="1315">
        <v>161</v>
      </c>
      <c r="E841" s="1315">
        <v>7</v>
      </c>
      <c r="F841" s="1315">
        <v>146</v>
      </c>
      <c r="G841" s="1315" t="s">
        <v>5483</v>
      </c>
      <c r="H841" s="1315"/>
      <c r="I841" s="1315"/>
      <c r="J841" s="1315"/>
      <c r="K841" s="3871"/>
      <c r="L841" s="1314"/>
    </row>
    <row r="842" spans="1:12" ht="25.5">
      <c r="A842" s="3864"/>
      <c r="B842" s="1161" t="s">
        <v>6125</v>
      </c>
      <c r="C842" s="1272" t="s">
        <v>5810</v>
      </c>
      <c r="D842" s="1315">
        <v>162</v>
      </c>
      <c r="E842" s="1315">
        <v>7</v>
      </c>
      <c r="F842" s="1315">
        <v>313</v>
      </c>
      <c r="G842" s="1315" t="s">
        <v>5483</v>
      </c>
      <c r="H842" s="1315"/>
      <c r="I842" s="1315"/>
      <c r="J842" s="1315"/>
      <c r="K842" s="3870"/>
      <c r="L842" s="1314"/>
    </row>
    <row r="843" spans="1:12" ht="25.5">
      <c r="A843" s="3878">
        <v>220</v>
      </c>
      <c r="B843" s="1161" t="s">
        <v>6125</v>
      </c>
      <c r="C843" s="1272" t="s">
        <v>5810</v>
      </c>
      <c r="D843" s="1208">
        <v>76</v>
      </c>
      <c r="E843" s="1208">
        <v>19</v>
      </c>
      <c r="F843" s="1208">
        <v>1.2</v>
      </c>
      <c r="G843" s="1208" t="s">
        <v>5476</v>
      </c>
      <c r="H843" s="1208"/>
      <c r="I843" s="1208"/>
      <c r="J843" s="1208"/>
      <c r="K843" s="3878" t="s">
        <v>5484</v>
      </c>
      <c r="L843" s="1314"/>
    </row>
    <row r="844" spans="1:12" ht="25.5">
      <c r="A844" s="3879"/>
      <c r="B844" s="1161" t="s">
        <v>6125</v>
      </c>
      <c r="C844" s="1272" t="s">
        <v>5810</v>
      </c>
      <c r="D844" s="1208">
        <v>77</v>
      </c>
      <c r="E844" s="1208">
        <v>19</v>
      </c>
      <c r="F844" s="1208">
        <v>25.4</v>
      </c>
      <c r="G844" s="1208" t="s">
        <v>5476</v>
      </c>
      <c r="H844" s="1208"/>
      <c r="I844" s="1208"/>
      <c r="J844" s="1208"/>
      <c r="K844" s="3879"/>
      <c r="L844" s="1314"/>
    </row>
    <row r="845" spans="1:12" ht="38.25">
      <c r="A845" s="1315">
        <v>221</v>
      </c>
      <c r="B845" s="1161" t="s">
        <v>6128</v>
      </c>
      <c r="C845" s="1272" t="s">
        <v>5810</v>
      </c>
      <c r="D845" s="1315">
        <v>100</v>
      </c>
      <c r="E845" s="1315">
        <v>23</v>
      </c>
      <c r="F845" s="1315">
        <v>168.9</v>
      </c>
      <c r="G845" s="1315" t="s">
        <v>5485</v>
      </c>
      <c r="H845" s="1315"/>
      <c r="I845" s="1315"/>
      <c r="J845" s="1315"/>
      <c r="K845" s="1315" t="s">
        <v>5486</v>
      </c>
      <c r="L845" s="1314"/>
    </row>
    <row r="846" spans="1:12" ht="38.25">
      <c r="A846" s="1315">
        <v>222</v>
      </c>
      <c r="B846" s="1161" t="s">
        <v>6129</v>
      </c>
      <c r="C846" s="1272" t="s">
        <v>5810</v>
      </c>
      <c r="D846" s="1315">
        <v>487</v>
      </c>
      <c r="E846" s="1315">
        <v>22</v>
      </c>
      <c r="F846" s="1315">
        <v>165</v>
      </c>
      <c r="G846" s="1315" t="s">
        <v>2450</v>
      </c>
      <c r="H846" s="1315"/>
      <c r="I846" s="1315"/>
      <c r="J846" s="1315"/>
      <c r="K846" s="1315" t="s">
        <v>5487</v>
      </c>
      <c r="L846" s="1314"/>
    </row>
    <row r="847" spans="1:12" ht="25.5">
      <c r="A847" s="1315">
        <v>223</v>
      </c>
      <c r="B847" s="1161" t="s">
        <v>6130</v>
      </c>
      <c r="C847" s="1272" t="s">
        <v>5810</v>
      </c>
      <c r="D847" s="1315" t="s">
        <v>5488</v>
      </c>
      <c r="E847" s="1315">
        <v>6</v>
      </c>
      <c r="F847" s="1315">
        <v>79</v>
      </c>
      <c r="G847" s="1315" t="s">
        <v>5489</v>
      </c>
      <c r="H847" s="1315"/>
      <c r="I847" s="1315"/>
      <c r="J847" s="1315"/>
      <c r="K847" s="1286" t="s">
        <v>5490</v>
      </c>
      <c r="L847" s="1314"/>
    </row>
    <row r="848" spans="1:12" ht="25.5">
      <c r="A848" s="1315">
        <v>224</v>
      </c>
      <c r="B848" s="1161" t="s">
        <v>6131</v>
      </c>
      <c r="C848" s="1272" t="s">
        <v>5810</v>
      </c>
      <c r="D848" s="1315" t="s">
        <v>5488</v>
      </c>
      <c r="E848" s="1315">
        <v>6</v>
      </c>
      <c r="F848" s="1315">
        <v>105</v>
      </c>
      <c r="G848" s="1315" t="s">
        <v>5489</v>
      </c>
      <c r="H848" s="1315"/>
      <c r="I848" s="1315"/>
      <c r="J848" s="1315"/>
      <c r="K848" s="1286" t="s">
        <v>5491</v>
      </c>
      <c r="L848" s="1314"/>
    </row>
    <row r="849" spans="1:12" ht="38.25">
      <c r="A849" s="1315">
        <v>225</v>
      </c>
      <c r="B849" s="1161" t="s">
        <v>6132</v>
      </c>
      <c r="C849" s="1272" t="s">
        <v>5810</v>
      </c>
      <c r="D849" s="1315" t="s">
        <v>5488</v>
      </c>
      <c r="E849" s="1315">
        <v>6</v>
      </c>
      <c r="F849" s="1315">
        <v>120</v>
      </c>
      <c r="G849" s="1315" t="s">
        <v>5489</v>
      </c>
      <c r="H849" s="1315"/>
      <c r="I849" s="1315"/>
      <c r="J849" s="1315"/>
      <c r="K849" s="1286" t="s">
        <v>5492</v>
      </c>
      <c r="L849" s="1314"/>
    </row>
    <row r="850" spans="1:12" ht="25.5">
      <c r="A850" s="1315">
        <v>226</v>
      </c>
      <c r="B850" s="1161" t="s">
        <v>6133</v>
      </c>
      <c r="C850" s="1272" t="s">
        <v>5810</v>
      </c>
      <c r="D850" s="1315" t="s">
        <v>5488</v>
      </c>
      <c r="E850" s="1315">
        <v>6</v>
      </c>
      <c r="F850" s="1315">
        <v>112.5</v>
      </c>
      <c r="G850" s="1315" t="s">
        <v>5493</v>
      </c>
      <c r="H850" s="1315"/>
      <c r="I850" s="1315"/>
      <c r="J850" s="1315"/>
      <c r="K850" s="1286" t="s">
        <v>5494</v>
      </c>
      <c r="L850" s="1314"/>
    </row>
    <row r="851" spans="1:12" ht="25.5">
      <c r="A851" s="1315">
        <v>227</v>
      </c>
      <c r="B851" s="1161" t="s">
        <v>6134</v>
      </c>
      <c r="C851" s="1272" t="s">
        <v>5810</v>
      </c>
      <c r="D851" s="1315" t="s">
        <v>5488</v>
      </c>
      <c r="E851" s="1315">
        <v>6</v>
      </c>
      <c r="F851" s="1315">
        <v>38</v>
      </c>
      <c r="G851" s="1315" t="s">
        <v>559</v>
      </c>
      <c r="H851" s="1315"/>
      <c r="I851" s="1315"/>
      <c r="J851" s="1315"/>
      <c r="K851" s="1286" t="s">
        <v>5495</v>
      </c>
      <c r="L851" s="1314"/>
    </row>
    <row r="852" spans="1:12" ht="38.25">
      <c r="A852" s="1315">
        <v>228</v>
      </c>
      <c r="B852" s="1161" t="s">
        <v>6135</v>
      </c>
      <c r="C852" s="1272" t="s">
        <v>5810</v>
      </c>
      <c r="D852" s="1315" t="s">
        <v>5488</v>
      </c>
      <c r="E852" s="1315">
        <v>6</v>
      </c>
      <c r="F852" s="1315">
        <v>101</v>
      </c>
      <c r="G852" s="1315" t="s">
        <v>5496</v>
      </c>
      <c r="H852" s="1315"/>
      <c r="I852" s="1315"/>
      <c r="J852" s="1315"/>
      <c r="K852" s="1286" t="s">
        <v>5497</v>
      </c>
      <c r="L852" s="1314"/>
    </row>
    <row r="853" spans="1:12" ht="25.5">
      <c r="A853" s="1315">
        <v>229</v>
      </c>
      <c r="B853" s="1161" t="s">
        <v>6136</v>
      </c>
      <c r="C853" s="1272" t="s">
        <v>5810</v>
      </c>
      <c r="D853" s="1315">
        <v>74</v>
      </c>
      <c r="E853" s="1315">
        <v>9</v>
      </c>
      <c r="F853" s="1315">
        <v>1623.7</v>
      </c>
      <c r="G853" s="1315" t="s">
        <v>5498</v>
      </c>
      <c r="H853" s="1315"/>
      <c r="I853" s="1315"/>
      <c r="J853" s="1315"/>
      <c r="K853" s="1286" t="s">
        <v>5499</v>
      </c>
      <c r="L853" s="1314"/>
    </row>
    <row r="854" spans="1:12" ht="25.5">
      <c r="A854" s="1315">
        <v>230</v>
      </c>
      <c r="B854" s="1161" t="s">
        <v>6137</v>
      </c>
      <c r="C854" s="1272" t="s">
        <v>5810</v>
      </c>
      <c r="D854" s="1315" t="s">
        <v>5500</v>
      </c>
      <c r="E854" s="1315">
        <v>9</v>
      </c>
      <c r="F854" s="1315">
        <v>113</v>
      </c>
      <c r="G854" s="1315" t="s">
        <v>559</v>
      </c>
      <c r="H854" s="1315"/>
      <c r="I854" s="1315"/>
      <c r="J854" s="1315"/>
      <c r="K854" s="1286" t="s">
        <v>5501</v>
      </c>
      <c r="L854" s="1314"/>
    </row>
    <row r="855" spans="1:12" ht="38.25">
      <c r="A855" s="1315">
        <v>231</v>
      </c>
      <c r="B855" s="1161" t="s">
        <v>6138</v>
      </c>
      <c r="C855" s="1272" t="s">
        <v>5810</v>
      </c>
      <c r="D855" s="1315" t="s">
        <v>5488</v>
      </c>
      <c r="E855" s="1315">
        <v>6</v>
      </c>
      <c r="F855" s="1315">
        <v>82.6</v>
      </c>
      <c r="G855" s="1315" t="s">
        <v>5502</v>
      </c>
      <c r="H855" s="1315"/>
      <c r="I855" s="1315"/>
      <c r="J855" s="1315"/>
      <c r="K855" s="1286" t="s">
        <v>5503</v>
      </c>
      <c r="L855" s="1314"/>
    </row>
    <row r="856" spans="1:12" ht="38.25">
      <c r="A856" s="1315">
        <v>232</v>
      </c>
      <c r="B856" s="1161" t="s">
        <v>6139</v>
      </c>
      <c r="C856" s="1272" t="s">
        <v>5810</v>
      </c>
      <c r="D856" s="1315" t="s">
        <v>5488</v>
      </c>
      <c r="E856" s="1315">
        <v>6</v>
      </c>
      <c r="F856" s="1315">
        <v>86.5</v>
      </c>
      <c r="G856" s="1315" t="s">
        <v>5502</v>
      </c>
      <c r="H856" s="1315"/>
      <c r="I856" s="1315"/>
      <c r="J856" s="1315"/>
      <c r="K856" s="1286" t="s">
        <v>5504</v>
      </c>
      <c r="L856" s="1314"/>
    </row>
    <row r="857" spans="1:12" ht="38.25">
      <c r="A857" s="1315">
        <v>233</v>
      </c>
      <c r="B857" s="1161" t="s">
        <v>6140</v>
      </c>
      <c r="C857" s="1272" t="s">
        <v>5810</v>
      </c>
      <c r="D857" s="1315" t="s">
        <v>5488</v>
      </c>
      <c r="E857" s="1315">
        <v>6</v>
      </c>
      <c r="F857" s="1315">
        <v>163</v>
      </c>
      <c r="G857" s="1315" t="s">
        <v>5505</v>
      </c>
      <c r="H857" s="1315"/>
      <c r="I857" s="1315"/>
      <c r="J857" s="1315"/>
      <c r="K857" s="1286" t="s">
        <v>5506</v>
      </c>
      <c r="L857" s="1314"/>
    </row>
    <row r="858" spans="1:12" ht="38.25">
      <c r="A858" s="1315">
        <v>234</v>
      </c>
      <c r="B858" s="1161" t="s">
        <v>6141</v>
      </c>
      <c r="C858" s="1272" t="s">
        <v>5810</v>
      </c>
      <c r="D858" s="1315" t="s">
        <v>5488</v>
      </c>
      <c r="E858" s="1315">
        <v>6</v>
      </c>
      <c r="F858" s="1315">
        <v>164.25</v>
      </c>
      <c r="G858" s="1315" t="s">
        <v>5502</v>
      </c>
      <c r="H858" s="1315"/>
      <c r="I858" s="1315"/>
      <c r="J858" s="1315"/>
      <c r="K858" s="1286" t="s">
        <v>5507</v>
      </c>
      <c r="L858" s="1314"/>
    </row>
    <row r="859" spans="1:12" ht="25.5">
      <c r="A859" s="1315">
        <v>235</v>
      </c>
      <c r="B859" s="1161" t="s">
        <v>6142</v>
      </c>
      <c r="C859" s="1272" t="s">
        <v>5810</v>
      </c>
      <c r="D859" s="1315">
        <v>47</v>
      </c>
      <c r="E859" s="1315">
        <v>9</v>
      </c>
      <c r="F859" s="1315">
        <v>240.5</v>
      </c>
      <c r="G859" s="1315" t="s">
        <v>5508</v>
      </c>
      <c r="H859" s="1315"/>
      <c r="I859" s="1315"/>
      <c r="J859" s="1315"/>
      <c r="K859" s="1315" t="s">
        <v>5481</v>
      </c>
      <c r="L859" s="1314"/>
    </row>
    <row r="860" spans="1:12" ht="25.5">
      <c r="A860" s="1315">
        <v>236</v>
      </c>
      <c r="B860" s="1161" t="s">
        <v>6143</v>
      </c>
      <c r="C860" s="1272" t="s">
        <v>5810</v>
      </c>
      <c r="D860" s="1315" t="s">
        <v>5509</v>
      </c>
      <c r="E860" s="1315" t="s">
        <v>5510</v>
      </c>
      <c r="F860" s="1315">
        <v>44.5</v>
      </c>
      <c r="G860" s="1315" t="s">
        <v>5511</v>
      </c>
      <c r="H860" s="1315"/>
      <c r="I860" s="1315"/>
      <c r="J860" s="1315"/>
      <c r="K860" s="1315" t="s">
        <v>5481</v>
      </c>
      <c r="L860" s="1314"/>
    </row>
    <row r="861" spans="1:12" ht="25.5">
      <c r="A861" s="1315">
        <v>237</v>
      </c>
      <c r="B861" s="1161" t="s">
        <v>6144</v>
      </c>
      <c r="C861" s="1272" t="s">
        <v>5810</v>
      </c>
      <c r="D861" s="1315">
        <v>63</v>
      </c>
      <c r="E861" s="1315">
        <v>9</v>
      </c>
      <c r="F861" s="1315">
        <v>277</v>
      </c>
      <c r="G861" s="1315" t="s">
        <v>5512</v>
      </c>
      <c r="H861" s="1315"/>
      <c r="I861" s="1315"/>
      <c r="J861" s="1315"/>
      <c r="K861" s="1315" t="s">
        <v>5481</v>
      </c>
      <c r="L861" s="1314"/>
    </row>
    <row r="862" spans="1:12" ht="25.5">
      <c r="A862" s="3868">
        <v>238</v>
      </c>
      <c r="B862" s="1161" t="s">
        <v>6145</v>
      </c>
      <c r="C862" s="1272" t="s">
        <v>5810</v>
      </c>
      <c r="D862" s="1315">
        <v>77</v>
      </c>
      <c r="E862" s="1315">
        <v>9</v>
      </c>
      <c r="F862" s="1315">
        <v>485</v>
      </c>
      <c r="G862" s="1315" t="s">
        <v>3722</v>
      </c>
      <c r="H862" s="1315"/>
      <c r="I862" s="1315"/>
      <c r="J862" s="1315"/>
      <c r="K862" s="3868" t="s">
        <v>5481</v>
      </c>
      <c r="L862" s="1314"/>
    </row>
    <row r="863" spans="1:12" ht="25.5">
      <c r="A863" s="3856"/>
      <c r="B863" s="1161" t="s">
        <v>6145</v>
      </c>
      <c r="C863" s="1272" t="s">
        <v>5810</v>
      </c>
      <c r="D863" s="1197">
        <v>82</v>
      </c>
      <c r="E863" s="1197">
        <v>9</v>
      </c>
      <c r="F863" s="1197">
        <v>356</v>
      </c>
      <c r="G863" s="1315" t="s">
        <v>3722</v>
      </c>
      <c r="H863" s="1287"/>
      <c r="I863" s="1287"/>
      <c r="J863" s="1287"/>
      <c r="K863" s="3856"/>
      <c r="L863" s="1314"/>
    </row>
    <row r="864" spans="1:12" ht="25.5">
      <c r="A864" s="3856"/>
      <c r="B864" s="1161" t="s">
        <v>6145</v>
      </c>
      <c r="C864" s="1272" t="s">
        <v>5810</v>
      </c>
      <c r="D864" s="1197">
        <v>85</v>
      </c>
      <c r="E864" s="1197">
        <v>9</v>
      </c>
      <c r="F864" s="1197">
        <v>375</v>
      </c>
      <c r="G864" s="1315" t="s">
        <v>3722</v>
      </c>
      <c r="H864" s="1287"/>
      <c r="I864" s="1287"/>
      <c r="J864" s="1287"/>
      <c r="K864" s="3856"/>
      <c r="L864" s="1192"/>
    </row>
    <row r="865" spans="1:12" ht="25.5">
      <c r="A865" s="3856"/>
      <c r="B865" s="1161" t="s">
        <v>6145</v>
      </c>
      <c r="C865" s="1272" t="s">
        <v>5810</v>
      </c>
      <c r="D865" s="1197">
        <v>90</v>
      </c>
      <c r="E865" s="1197">
        <v>9</v>
      </c>
      <c r="F865" s="1197">
        <v>637</v>
      </c>
      <c r="G865" s="1315" t="s">
        <v>3722</v>
      </c>
      <c r="H865" s="1287"/>
      <c r="I865" s="1287"/>
      <c r="J865" s="1287"/>
      <c r="K865" s="3856"/>
      <c r="L865" s="1192"/>
    </row>
    <row r="866" spans="1:12" ht="25.5">
      <c r="A866" s="3856"/>
      <c r="B866" s="1161" t="s">
        <v>6145</v>
      </c>
      <c r="C866" s="1272" t="s">
        <v>5810</v>
      </c>
      <c r="D866" s="1197">
        <v>24</v>
      </c>
      <c r="E866" s="1197">
        <v>13</v>
      </c>
      <c r="F866" s="1197">
        <v>973.9</v>
      </c>
      <c r="G866" s="1315" t="s">
        <v>3722</v>
      </c>
      <c r="H866" s="1287"/>
      <c r="I866" s="1287"/>
      <c r="J866" s="1287"/>
      <c r="K866" s="3856"/>
      <c r="L866" s="1192"/>
    </row>
    <row r="867" spans="1:12" ht="25.5">
      <c r="A867" s="3864"/>
      <c r="B867" s="1161" t="s">
        <v>6145</v>
      </c>
      <c r="C867" s="1272" t="s">
        <v>5810</v>
      </c>
      <c r="D867" s="1197">
        <v>31</v>
      </c>
      <c r="E867" s="1197">
        <v>13</v>
      </c>
      <c r="F867" s="1197">
        <v>1155.9000000000001</v>
      </c>
      <c r="G867" s="1315" t="s">
        <v>3722</v>
      </c>
      <c r="H867" s="1287"/>
      <c r="I867" s="1287"/>
      <c r="J867" s="1287"/>
      <c r="K867" s="3864"/>
      <c r="L867" s="1192"/>
    </row>
    <row r="868" spans="1:12" ht="25.5">
      <c r="A868" s="3875">
        <v>239</v>
      </c>
      <c r="B868" s="1161" t="s">
        <v>6146</v>
      </c>
      <c r="C868" s="1272" t="s">
        <v>5810</v>
      </c>
      <c r="D868" s="1197">
        <v>95</v>
      </c>
      <c r="E868" s="1287">
        <v>9</v>
      </c>
      <c r="F868" s="1197">
        <v>161</v>
      </c>
      <c r="G868" s="1197" t="s">
        <v>3720</v>
      </c>
      <c r="H868" s="1287"/>
      <c r="I868" s="1287"/>
      <c r="J868" s="1287"/>
      <c r="K868" s="3868" t="s">
        <v>5481</v>
      </c>
      <c r="L868" s="1192"/>
    </row>
    <row r="869" spans="1:12" ht="25.5">
      <c r="A869" s="3876"/>
      <c r="B869" s="1161" t="s">
        <v>6146</v>
      </c>
      <c r="C869" s="1272" t="s">
        <v>5810</v>
      </c>
      <c r="D869" s="1197">
        <v>98</v>
      </c>
      <c r="E869" s="1287">
        <v>9</v>
      </c>
      <c r="F869" s="1197">
        <v>434</v>
      </c>
      <c r="G869" s="1197" t="s">
        <v>3720</v>
      </c>
      <c r="H869" s="1287"/>
      <c r="I869" s="1287"/>
      <c r="J869" s="1287"/>
      <c r="K869" s="3856"/>
      <c r="L869" s="1192"/>
    </row>
    <row r="870" spans="1:12" ht="25.5">
      <c r="A870" s="3876"/>
      <c r="B870" s="1161" t="s">
        <v>6146</v>
      </c>
      <c r="C870" s="1272" t="s">
        <v>5810</v>
      </c>
      <c r="D870" s="1197">
        <v>89</v>
      </c>
      <c r="E870" s="1287">
        <v>9</v>
      </c>
      <c r="F870" s="1197">
        <v>668</v>
      </c>
      <c r="G870" s="1197" t="s">
        <v>5513</v>
      </c>
      <c r="H870" s="1287"/>
      <c r="I870" s="1287"/>
      <c r="J870" s="1287"/>
      <c r="K870" s="3856"/>
      <c r="L870" s="1192"/>
    </row>
    <row r="871" spans="1:12" ht="25.5">
      <c r="A871" s="3876"/>
      <c r="B871" s="1161" t="s">
        <v>6146</v>
      </c>
      <c r="C871" s="1272" t="s">
        <v>5810</v>
      </c>
      <c r="D871" s="1197">
        <v>112</v>
      </c>
      <c r="E871" s="1287">
        <v>9</v>
      </c>
      <c r="F871" s="1197">
        <v>1308</v>
      </c>
      <c r="G871" s="1197" t="s">
        <v>3720</v>
      </c>
      <c r="H871" s="1287"/>
      <c r="I871" s="1287"/>
      <c r="J871" s="1287"/>
      <c r="K871" s="3856"/>
      <c r="L871" s="1192"/>
    </row>
    <row r="872" spans="1:12" ht="25.5">
      <c r="A872" s="3876"/>
      <c r="B872" s="1161" t="s">
        <v>6146</v>
      </c>
      <c r="C872" s="1272" t="s">
        <v>5810</v>
      </c>
      <c r="D872" s="1197">
        <v>122</v>
      </c>
      <c r="E872" s="1287">
        <v>9</v>
      </c>
      <c r="F872" s="1197">
        <v>654</v>
      </c>
      <c r="G872" s="1197" t="s">
        <v>3720</v>
      </c>
      <c r="H872" s="1287"/>
      <c r="I872" s="1287"/>
      <c r="J872" s="1287"/>
      <c r="K872" s="3856"/>
      <c r="L872" s="1192"/>
    </row>
    <row r="873" spans="1:12" ht="25.5">
      <c r="A873" s="3876"/>
      <c r="B873" s="1161" t="s">
        <v>6146</v>
      </c>
      <c r="C873" s="1272" t="s">
        <v>5810</v>
      </c>
      <c r="D873" s="1197">
        <v>127</v>
      </c>
      <c r="E873" s="1287">
        <v>9</v>
      </c>
      <c r="F873" s="1197">
        <v>1060</v>
      </c>
      <c r="G873" s="1197" t="s">
        <v>3720</v>
      </c>
      <c r="H873" s="1287"/>
      <c r="I873" s="1287"/>
      <c r="J873" s="1287"/>
      <c r="K873" s="3856"/>
      <c r="L873" s="1192"/>
    </row>
    <row r="874" spans="1:12" ht="25.5">
      <c r="A874" s="3876"/>
      <c r="B874" s="1161" t="s">
        <v>6146</v>
      </c>
      <c r="C874" s="1272" t="s">
        <v>5810</v>
      </c>
      <c r="D874" s="1197">
        <v>4</v>
      </c>
      <c r="E874" s="1287">
        <v>13</v>
      </c>
      <c r="F874" s="1197">
        <v>1144.0999999999999</v>
      </c>
      <c r="G874" s="1197" t="s">
        <v>3720</v>
      </c>
      <c r="H874" s="1287"/>
      <c r="I874" s="1287"/>
      <c r="J874" s="1287"/>
      <c r="K874" s="3856"/>
      <c r="L874" s="1192"/>
    </row>
    <row r="875" spans="1:12" ht="25.5">
      <c r="A875" s="3877"/>
      <c r="B875" s="1161" t="s">
        <v>6146</v>
      </c>
      <c r="C875" s="1272" t="s">
        <v>5810</v>
      </c>
      <c r="D875" s="1209">
        <v>15</v>
      </c>
      <c r="E875" s="1210">
        <v>13</v>
      </c>
      <c r="F875" s="1209">
        <v>1181.8</v>
      </c>
      <c r="G875" s="1197" t="s">
        <v>3720</v>
      </c>
      <c r="H875" s="1287"/>
      <c r="I875" s="1287"/>
      <c r="J875" s="1287"/>
      <c r="K875" s="3864"/>
      <c r="L875" s="1192"/>
    </row>
    <row r="876" spans="1:12" ht="25.5">
      <c r="A876" s="1211">
        <v>240</v>
      </c>
      <c r="B876" s="1161" t="s">
        <v>6147</v>
      </c>
      <c r="C876" s="1272" t="s">
        <v>5810</v>
      </c>
      <c r="D876" s="1214">
        <v>43</v>
      </c>
      <c r="E876" s="1214">
        <v>13</v>
      </c>
      <c r="F876" s="1214">
        <v>1302.3</v>
      </c>
      <c r="G876" s="1214" t="s">
        <v>2450</v>
      </c>
      <c r="H876" s="1214"/>
      <c r="I876" s="1214"/>
      <c r="J876" s="1214"/>
      <c r="K876" s="1214" t="s">
        <v>5514</v>
      </c>
      <c r="L876" s="1306" t="s">
        <v>5515</v>
      </c>
    </row>
    <row r="877" spans="1:12" ht="13.15" customHeight="1">
      <c r="A877" s="3889">
        <v>241</v>
      </c>
      <c r="B877" s="1161" t="s">
        <v>6148</v>
      </c>
      <c r="C877" s="1272" t="s">
        <v>5810</v>
      </c>
      <c r="D877" s="1212">
        <v>110</v>
      </c>
      <c r="E877" s="1212">
        <v>23</v>
      </c>
      <c r="F877" s="1212">
        <v>1700</v>
      </c>
      <c r="G877" s="1208" t="s">
        <v>3722</v>
      </c>
      <c r="H877" s="1213"/>
      <c r="I877" s="1213"/>
      <c r="J877" s="1213"/>
      <c r="K877" s="3883" t="s">
        <v>5516</v>
      </c>
      <c r="L877" s="3886" t="s">
        <v>5517</v>
      </c>
    </row>
    <row r="878" spans="1:12" ht="25.5">
      <c r="A878" s="3890"/>
      <c r="B878" s="1161" t="s">
        <v>6148</v>
      </c>
      <c r="C878" s="1272" t="s">
        <v>5810</v>
      </c>
      <c r="D878" s="1208">
        <v>111</v>
      </c>
      <c r="E878" s="1208">
        <v>23</v>
      </c>
      <c r="F878" s="1208">
        <v>1057</v>
      </c>
      <c r="G878" s="1208" t="s">
        <v>3722</v>
      </c>
      <c r="H878" s="1208"/>
      <c r="I878" s="1208"/>
      <c r="J878" s="1208"/>
      <c r="K878" s="3885"/>
      <c r="L878" s="3888"/>
    </row>
    <row r="879" spans="1:12" ht="25.5">
      <c r="A879" s="1315">
        <v>242</v>
      </c>
      <c r="B879" s="1161" t="s">
        <v>6149</v>
      </c>
      <c r="C879" s="1272" t="s">
        <v>5810</v>
      </c>
      <c r="D879" s="1208">
        <v>167</v>
      </c>
      <c r="E879" s="1208">
        <v>23</v>
      </c>
      <c r="F879" s="1208">
        <v>2400</v>
      </c>
      <c r="G879" s="1208" t="s">
        <v>3720</v>
      </c>
      <c r="H879" s="1208"/>
      <c r="I879" s="1208"/>
      <c r="J879" s="1208"/>
      <c r="K879" s="1208" t="s">
        <v>5518</v>
      </c>
      <c r="L879" s="1306" t="s">
        <v>5517</v>
      </c>
    </row>
    <row r="880" spans="1:12" ht="51">
      <c r="A880" s="1215">
        <v>243</v>
      </c>
      <c r="B880" s="1161" t="s">
        <v>6150</v>
      </c>
      <c r="C880" s="1272" t="s">
        <v>5810</v>
      </c>
      <c r="D880" s="1216">
        <v>329</v>
      </c>
      <c r="E880" s="1216">
        <v>10</v>
      </c>
      <c r="F880" s="1216">
        <v>587</v>
      </c>
      <c r="G880" s="1216" t="s">
        <v>559</v>
      </c>
      <c r="H880" s="1216"/>
      <c r="I880" s="1216"/>
      <c r="J880" s="1216"/>
      <c r="K880" s="1216" t="s">
        <v>5519</v>
      </c>
      <c r="L880" s="1306" t="s">
        <v>5517</v>
      </c>
    </row>
    <row r="881" spans="1:12" ht="13.15" customHeight="1">
      <c r="A881" s="3868">
        <v>244</v>
      </c>
      <c r="B881" s="1161" t="s">
        <v>6151</v>
      </c>
      <c r="C881" s="1272" t="s">
        <v>5810</v>
      </c>
      <c r="D881" s="1208">
        <v>238</v>
      </c>
      <c r="E881" s="1208">
        <v>22</v>
      </c>
      <c r="F881" s="1208">
        <v>2541</v>
      </c>
      <c r="G881" s="1208" t="s">
        <v>1922</v>
      </c>
      <c r="H881" s="1315"/>
      <c r="I881" s="1315"/>
      <c r="J881" s="1315"/>
      <c r="K881" s="3883" t="s">
        <v>5520</v>
      </c>
      <c r="L881" s="3886" t="s">
        <v>5515</v>
      </c>
    </row>
    <row r="882" spans="1:12" ht="38.25">
      <c r="A882" s="3856"/>
      <c r="B882" s="1161" t="s">
        <v>6151</v>
      </c>
      <c r="C882" s="1272" t="s">
        <v>5810</v>
      </c>
      <c r="D882" s="1208">
        <v>243</v>
      </c>
      <c r="E882" s="1208">
        <v>22</v>
      </c>
      <c r="F882" s="1208">
        <v>2265</v>
      </c>
      <c r="G882" s="1208" t="s">
        <v>1922</v>
      </c>
      <c r="H882" s="1315"/>
      <c r="I882" s="1315"/>
      <c r="J882" s="1315"/>
      <c r="K882" s="3884"/>
      <c r="L882" s="3887"/>
    </row>
    <row r="883" spans="1:12" ht="38.25">
      <c r="A883" s="3856"/>
      <c r="B883" s="1161" t="s">
        <v>6151</v>
      </c>
      <c r="C883" s="1272" t="s">
        <v>5810</v>
      </c>
      <c r="D883" s="1208">
        <v>256</v>
      </c>
      <c r="E883" s="1208">
        <v>22</v>
      </c>
      <c r="F883" s="1208">
        <v>2604</v>
      </c>
      <c r="G883" s="1208" t="s">
        <v>1922</v>
      </c>
      <c r="H883" s="1315"/>
      <c r="I883" s="1315"/>
      <c r="J883" s="1315"/>
      <c r="K883" s="3884"/>
      <c r="L883" s="3887"/>
    </row>
    <row r="884" spans="1:12" ht="38.25">
      <c r="A884" s="3864"/>
      <c r="B884" s="1161" t="s">
        <v>6151</v>
      </c>
      <c r="C884" s="1272" t="s">
        <v>5810</v>
      </c>
      <c r="D884" s="1208">
        <v>257</v>
      </c>
      <c r="E884" s="1208">
        <v>22</v>
      </c>
      <c r="F884" s="1208">
        <v>1560</v>
      </c>
      <c r="G884" s="1208" t="s">
        <v>1922</v>
      </c>
      <c r="H884" s="1315"/>
      <c r="I884" s="1315"/>
      <c r="J884" s="1315"/>
      <c r="K884" s="3885"/>
      <c r="L884" s="3888"/>
    </row>
    <row r="885" spans="1:12" ht="38.25">
      <c r="A885" s="1316">
        <v>1</v>
      </c>
      <c r="B885" s="1161" t="s">
        <v>6152</v>
      </c>
      <c r="C885" s="1316" t="s">
        <v>5811</v>
      </c>
      <c r="D885" s="1217" t="s">
        <v>5521</v>
      </c>
      <c r="E885" s="1316">
        <v>28</v>
      </c>
      <c r="F885" s="1316">
        <v>5848.8</v>
      </c>
      <c r="G885" s="1316" t="s">
        <v>5522</v>
      </c>
      <c r="H885" s="1316"/>
      <c r="I885" s="1316" t="s">
        <v>5522</v>
      </c>
      <c r="J885" s="1316" t="s">
        <v>5523</v>
      </c>
      <c r="K885" s="1315" t="s">
        <v>5524</v>
      </c>
      <c r="L885" s="1314"/>
    </row>
    <row r="886" spans="1:12" ht="25.5">
      <c r="A886" s="1199">
        <v>2</v>
      </c>
      <c r="B886" s="1161" t="s">
        <v>6153</v>
      </c>
      <c r="C886" s="1316" t="s">
        <v>5811</v>
      </c>
      <c r="D886" s="1199" t="s">
        <v>5525</v>
      </c>
      <c r="E886" s="1287">
        <v>28</v>
      </c>
      <c r="F886" s="1287">
        <v>2907.9</v>
      </c>
      <c r="G886" s="1287" t="s">
        <v>5522</v>
      </c>
      <c r="H886" s="1287"/>
      <c r="I886" s="1287" t="s">
        <v>5522</v>
      </c>
      <c r="J886" s="1287" t="s">
        <v>5523</v>
      </c>
      <c r="K886" s="1287" t="s">
        <v>5524</v>
      </c>
      <c r="L886" s="1287"/>
    </row>
    <row r="887" spans="1:12" ht="76.5">
      <c r="A887" s="1316">
        <v>3</v>
      </c>
      <c r="B887" s="1161" t="s">
        <v>6154</v>
      </c>
      <c r="C887" s="1316" t="s">
        <v>5811</v>
      </c>
      <c r="D887" s="1219" t="s">
        <v>5526</v>
      </c>
      <c r="E887" s="1218">
        <v>24</v>
      </c>
      <c r="F887" s="1218">
        <v>4812</v>
      </c>
      <c r="G887" s="1218" t="s">
        <v>5522</v>
      </c>
      <c r="H887" s="1218"/>
      <c r="I887" s="1218" t="s">
        <v>5522</v>
      </c>
      <c r="J887" s="1218" t="s">
        <v>5523</v>
      </c>
      <c r="K887" s="1218" t="s">
        <v>5527</v>
      </c>
      <c r="L887" s="1218"/>
    </row>
    <row r="888" spans="1:12" ht="25.5">
      <c r="A888" s="1199">
        <v>4</v>
      </c>
      <c r="B888" s="1161" t="s">
        <v>6155</v>
      </c>
      <c r="C888" s="1316" t="s">
        <v>5811</v>
      </c>
      <c r="D888" s="1219" t="s">
        <v>5528</v>
      </c>
      <c r="E888" s="1218">
        <v>28</v>
      </c>
      <c r="F888" s="1218">
        <v>4887</v>
      </c>
      <c r="G888" s="1218" t="s">
        <v>5522</v>
      </c>
      <c r="H888" s="1218"/>
      <c r="I888" s="1218" t="s">
        <v>5522</v>
      </c>
      <c r="J888" s="1218" t="s">
        <v>5523</v>
      </c>
      <c r="K888" s="1218" t="s">
        <v>5529</v>
      </c>
      <c r="L888" s="1218"/>
    </row>
    <row r="889" spans="1:12" ht="25.5">
      <c r="A889" s="1316">
        <v>5</v>
      </c>
      <c r="B889" s="1161" t="s">
        <v>6156</v>
      </c>
      <c r="C889" s="1316" t="s">
        <v>5811</v>
      </c>
      <c r="D889" s="1219" t="s">
        <v>5530</v>
      </c>
      <c r="E889" s="1218">
        <v>24</v>
      </c>
      <c r="F889" s="1218">
        <v>3786</v>
      </c>
      <c r="G889" s="1218" t="s">
        <v>5522</v>
      </c>
      <c r="H889" s="1218"/>
      <c r="I889" s="1218" t="s">
        <v>5522</v>
      </c>
      <c r="J889" s="1218" t="s">
        <v>5523</v>
      </c>
      <c r="K889" s="1218" t="s">
        <v>5531</v>
      </c>
      <c r="L889" s="1218"/>
    </row>
    <row r="890" spans="1:12" ht="25.5">
      <c r="A890" s="1199">
        <v>6</v>
      </c>
      <c r="B890" s="1161" t="s">
        <v>6157</v>
      </c>
      <c r="C890" s="1316" t="s">
        <v>5811</v>
      </c>
      <c r="D890" s="1199" t="s">
        <v>5532</v>
      </c>
      <c r="E890" s="1287" t="s">
        <v>5533</v>
      </c>
      <c r="F890" s="1287">
        <v>3786</v>
      </c>
      <c r="G890" s="1287" t="s">
        <v>5522</v>
      </c>
      <c r="H890" s="1287"/>
      <c r="I890" s="1287" t="s">
        <v>5522</v>
      </c>
      <c r="J890" s="1287" t="s">
        <v>5523</v>
      </c>
      <c r="K890" s="1287" t="s">
        <v>5534</v>
      </c>
      <c r="L890" s="1287"/>
    </row>
    <row r="891" spans="1:12" ht="25.5">
      <c r="A891" s="1316">
        <v>7</v>
      </c>
      <c r="B891" s="1161" t="s">
        <v>6158</v>
      </c>
      <c r="C891" s="1316" t="s">
        <v>5811</v>
      </c>
      <c r="D891" s="1219" t="s">
        <v>5535</v>
      </c>
      <c r="E891" s="1218">
        <v>18</v>
      </c>
      <c r="F891" s="1218">
        <v>3367</v>
      </c>
      <c r="G891" s="1218" t="s">
        <v>5522</v>
      </c>
      <c r="H891" s="1218"/>
      <c r="I891" s="1218" t="s">
        <v>5522</v>
      </c>
      <c r="J891" s="1218" t="s">
        <v>5523</v>
      </c>
      <c r="K891" s="1218" t="s">
        <v>5536</v>
      </c>
      <c r="L891" s="1218"/>
    </row>
    <row r="892" spans="1:12" ht="25.5">
      <c r="A892" s="1199">
        <v>8</v>
      </c>
      <c r="B892" s="1161" t="s">
        <v>6159</v>
      </c>
      <c r="C892" s="1316" t="s">
        <v>5811</v>
      </c>
      <c r="D892" s="1199" t="s">
        <v>5537</v>
      </c>
      <c r="E892" s="1287">
        <v>24</v>
      </c>
      <c r="F892" s="1287">
        <v>5923.4</v>
      </c>
      <c r="G892" s="1287" t="s">
        <v>5538</v>
      </c>
      <c r="H892" s="1287"/>
      <c r="I892" s="1287" t="s">
        <v>2450</v>
      </c>
      <c r="J892" s="1287"/>
      <c r="K892" s="1287" t="s">
        <v>5539</v>
      </c>
      <c r="L892" s="1287"/>
    </row>
    <row r="893" spans="1:12" ht="25.5">
      <c r="A893" s="1316">
        <v>9</v>
      </c>
      <c r="B893" s="1161" t="s">
        <v>6160</v>
      </c>
      <c r="C893" s="1316" t="s">
        <v>5811</v>
      </c>
      <c r="D893" s="1199" t="s">
        <v>5540</v>
      </c>
      <c r="E893" s="1287">
        <v>24</v>
      </c>
      <c r="F893" s="1287">
        <v>3083.5</v>
      </c>
      <c r="G893" s="1287" t="s">
        <v>5522</v>
      </c>
      <c r="H893" s="1287"/>
      <c r="I893" s="1287" t="s">
        <v>5522</v>
      </c>
      <c r="J893" s="1287" t="s">
        <v>5523</v>
      </c>
      <c r="K893" s="1287" t="s">
        <v>5536</v>
      </c>
      <c r="L893" s="1287"/>
    </row>
    <row r="894" spans="1:12" ht="38.25">
      <c r="A894" s="1199">
        <v>10</v>
      </c>
      <c r="B894" s="1161" t="s">
        <v>6161</v>
      </c>
      <c r="C894" s="1316" t="s">
        <v>5811</v>
      </c>
      <c r="D894" s="1199" t="s">
        <v>5541</v>
      </c>
      <c r="E894" s="1287">
        <v>39</v>
      </c>
      <c r="F894" s="1287">
        <v>8416.2000000000007</v>
      </c>
      <c r="G894" s="1287" t="s">
        <v>5522</v>
      </c>
      <c r="H894" s="1287"/>
      <c r="I894" s="1287" t="s">
        <v>5522</v>
      </c>
      <c r="J894" s="1287" t="s">
        <v>5523</v>
      </c>
      <c r="K894" s="1287" t="s">
        <v>5542</v>
      </c>
      <c r="L894" s="1287"/>
    </row>
    <row r="895" spans="1:12" ht="25.5">
      <c r="A895" s="1316">
        <v>11</v>
      </c>
      <c r="B895" s="1161" t="s">
        <v>6162</v>
      </c>
      <c r="C895" s="1316" t="s">
        <v>5811</v>
      </c>
      <c r="D895" s="1199" t="s">
        <v>5543</v>
      </c>
      <c r="E895" s="1287">
        <v>28</v>
      </c>
      <c r="F895" s="1287">
        <v>4063.3</v>
      </c>
      <c r="G895" s="1287" t="s">
        <v>5522</v>
      </c>
      <c r="H895" s="1287"/>
      <c r="I895" s="1287" t="s">
        <v>5522</v>
      </c>
      <c r="J895" s="1287" t="s">
        <v>5523</v>
      </c>
      <c r="K895" s="1287" t="s">
        <v>5544</v>
      </c>
      <c r="L895" s="1287"/>
    </row>
    <row r="896" spans="1:12" ht="51">
      <c r="A896" s="1199">
        <v>12</v>
      </c>
      <c r="B896" s="1161" t="s">
        <v>6163</v>
      </c>
      <c r="C896" s="1316" t="s">
        <v>5811</v>
      </c>
      <c r="D896" s="1219" t="s">
        <v>5545</v>
      </c>
      <c r="E896" s="1218">
        <v>24</v>
      </c>
      <c r="F896" s="1218">
        <v>5324</v>
      </c>
      <c r="G896" s="1218" t="s">
        <v>5522</v>
      </c>
      <c r="H896" s="1218"/>
      <c r="I896" s="1218" t="s">
        <v>5522</v>
      </c>
      <c r="J896" s="1218" t="s">
        <v>5523</v>
      </c>
      <c r="K896" s="1218" t="s">
        <v>5546</v>
      </c>
      <c r="L896" s="1218"/>
    </row>
    <row r="897" spans="1:12" ht="38.25">
      <c r="A897" s="1316">
        <v>13</v>
      </c>
      <c r="B897" s="1161" t="s">
        <v>6164</v>
      </c>
      <c r="C897" s="1316" t="s">
        <v>5811</v>
      </c>
      <c r="D897" s="1199" t="s">
        <v>5547</v>
      </c>
      <c r="E897" s="1287">
        <v>28</v>
      </c>
      <c r="F897" s="1287">
        <v>7572</v>
      </c>
      <c r="G897" s="1287" t="s">
        <v>5522</v>
      </c>
      <c r="H897" s="1287"/>
      <c r="I897" s="1287" t="s">
        <v>5522</v>
      </c>
      <c r="J897" s="1287" t="s">
        <v>5523</v>
      </c>
      <c r="K897" s="1287" t="s">
        <v>5542</v>
      </c>
      <c r="L897" s="1287"/>
    </row>
    <row r="898" spans="1:12" ht="38.25">
      <c r="A898" s="1199">
        <v>14</v>
      </c>
      <c r="B898" s="1161" t="s">
        <v>6165</v>
      </c>
      <c r="C898" s="1316" t="s">
        <v>5811</v>
      </c>
      <c r="D898" s="1199" t="s">
        <v>5548</v>
      </c>
      <c r="E898" s="1287">
        <v>28</v>
      </c>
      <c r="F898" s="1287">
        <v>3220.2</v>
      </c>
      <c r="G898" s="1287" t="s">
        <v>5522</v>
      </c>
      <c r="H898" s="1287"/>
      <c r="I898" s="1287" t="s">
        <v>5522</v>
      </c>
      <c r="J898" s="1287" t="s">
        <v>5523</v>
      </c>
      <c r="K898" s="1287" t="s">
        <v>5542</v>
      </c>
      <c r="L898" s="1287"/>
    </row>
    <row r="899" spans="1:12" ht="25.5">
      <c r="A899" s="1316">
        <v>15</v>
      </c>
      <c r="B899" s="1161" t="s">
        <v>6166</v>
      </c>
      <c r="C899" s="1316" t="s">
        <v>5811</v>
      </c>
      <c r="D899" s="1199" t="s">
        <v>5549</v>
      </c>
      <c r="E899" s="1287">
        <v>28</v>
      </c>
      <c r="F899" s="1287">
        <v>3869</v>
      </c>
      <c r="G899" s="1287" t="s">
        <v>5522</v>
      </c>
      <c r="H899" s="1287"/>
      <c r="I899" s="1287" t="s">
        <v>5522</v>
      </c>
      <c r="J899" s="1287" t="s">
        <v>5523</v>
      </c>
      <c r="K899" s="1287" t="s">
        <v>5550</v>
      </c>
      <c r="L899" s="1287"/>
    </row>
    <row r="900" spans="1:12" ht="38.25">
      <c r="A900" s="1199">
        <v>16</v>
      </c>
      <c r="B900" s="1161" t="s">
        <v>6167</v>
      </c>
      <c r="C900" s="1316" t="s">
        <v>5811</v>
      </c>
      <c r="D900" s="1199" t="s">
        <v>5551</v>
      </c>
      <c r="E900" s="1287">
        <v>28</v>
      </c>
      <c r="F900" s="1287">
        <v>7169.8</v>
      </c>
      <c r="G900" s="1287" t="s">
        <v>5522</v>
      </c>
      <c r="H900" s="1287"/>
      <c r="I900" s="1287" t="s">
        <v>5522</v>
      </c>
      <c r="J900" s="1287" t="s">
        <v>5523</v>
      </c>
      <c r="K900" s="1287" t="s">
        <v>5552</v>
      </c>
      <c r="L900" s="1287"/>
    </row>
    <row r="901" spans="1:12" ht="25.5">
      <c r="A901" s="1316">
        <v>17</v>
      </c>
      <c r="B901" s="1161" t="s">
        <v>6168</v>
      </c>
      <c r="C901" s="1316" t="s">
        <v>5811</v>
      </c>
      <c r="D901" s="1199">
        <v>199</v>
      </c>
      <c r="E901" s="1287">
        <v>34</v>
      </c>
      <c r="F901" s="1287">
        <v>2407.1999999999998</v>
      </c>
      <c r="G901" s="1287" t="s">
        <v>5522</v>
      </c>
      <c r="H901" s="1287"/>
      <c r="I901" s="1287" t="s">
        <v>5522</v>
      </c>
      <c r="J901" s="1287" t="s">
        <v>5523</v>
      </c>
      <c r="K901" s="1287" t="s">
        <v>5553</v>
      </c>
      <c r="L901" s="1287"/>
    </row>
    <row r="902" spans="1:12" ht="25.5">
      <c r="A902" s="1199">
        <v>18</v>
      </c>
      <c r="B902" s="1161" t="s">
        <v>6169</v>
      </c>
      <c r="C902" s="1316" t="s">
        <v>5811</v>
      </c>
      <c r="D902" s="1199" t="s">
        <v>5554</v>
      </c>
      <c r="E902" s="1287">
        <v>18</v>
      </c>
      <c r="F902" s="1287">
        <v>3812</v>
      </c>
      <c r="G902" s="1287" t="s">
        <v>5522</v>
      </c>
      <c r="H902" s="1287"/>
      <c r="I902" s="1287" t="s">
        <v>5522</v>
      </c>
      <c r="J902" s="1287" t="s">
        <v>5523</v>
      </c>
      <c r="K902" s="1287" t="s">
        <v>5555</v>
      </c>
      <c r="L902" s="1287"/>
    </row>
    <row r="903" spans="1:12" ht="25.5">
      <c r="A903" s="1316">
        <v>19</v>
      </c>
      <c r="B903" s="1161" t="s">
        <v>6170</v>
      </c>
      <c r="C903" s="1316" t="s">
        <v>5811</v>
      </c>
      <c r="D903" s="1221" t="s">
        <v>5556</v>
      </c>
      <c r="E903" s="1220">
        <v>28</v>
      </c>
      <c r="F903" s="1220">
        <v>2995</v>
      </c>
      <c r="G903" s="1220" t="s">
        <v>5522</v>
      </c>
      <c r="H903" s="1220"/>
      <c r="I903" s="1222" t="s">
        <v>5522</v>
      </c>
      <c r="J903" s="1218" t="s">
        <v>5523</v>
      </c>
      <c r="K903" s="1220" t="s">
        <v>5557</v>
      </c>
      <c r="L903" s="1223"/>
    </row>
    <row r="904" spans="1:12" ht="25.5">
      <c r="A904" s="1199">
        <v>20</v>
      </c>
      <c r="B904" s="1161" t="s">
        <v>6171</v>
      </c>
      <c r="C904" s="1316" t="s">
        <v>5811</v>
      </c>
      <c r="D904" s="1199" t="s">
        <v>5558</v>
      </c>
      <c r="E904" s="1287">
        <v>34</v>
      </c>
      <c r="F904" s="1287">
        <v>2470</v>
      </c>
      <c r="G904" s="1287" t="s">
        <v>5522</v>
      </c>
      <c r="H904" s="1287"/>
      <c r="I904" s="1287" t="s">
        <v>5522</v>
      </c>
      <c r="J904" s="1287" t="s">
        <v>5523</v>
      </c>
      <c r="K904" s="1287" t="s">
        <v>5559</v>
      </c>
      <c r="L904" s="1287"/>
    </row>
    <row r="905" spans="1:12" ht="25.5">
      <c r="A905" s="1316">
        <v>21</v>
      </c>
      <c r="B905" s="1161" t="s">
        <v>6172</v>
      </c>
      <c r="C905" s="1316" t="s">
        <v>5811</v>
      </c>
      <c r="D905" s="1199" t="s">
        <v>5560</v>
      </c>
      <c r="E905" s="1287">
        <v>39</v>
      </c>
      <c r="F905" s="1287">
        <v>1680.9</v>
      </c>
      <c r="G905" s="1287" t="s">
        <v>5522</v>
      </c>
      <c r="H905" s="1287"/>
      <c r="I905" s="1287" t="s">
        <v>5522</v>
      </c>
      <c r="J905" s="1287" t="s">
        <v>5523</v>
      </c>
      <c r="K905" s="1287" t="s">
        <v>5561</v>
      </c>
      <c r="L905" s="1287"/>
    </row>
    <row r="906" spans="1:12" ht="51">
      <c r="A906" s="1199">
        <v>22</v>
      </c>
      <c r="B906" s="1161" t="s">
        <v>6173</v>
      </c>
      <c r="C906" s="1316" t="s">
        <v>5811</v>
      </c>
      <c r="D906" s="1199" t="s">
        <v>5562</v>
      </c>
      <c r="E906" s="1287">
        <v>18</v>
      </c>
      <c r="F906" s="1287">
        <v>2974</v>
      </c>
      <c r="G906" s="1287" t="s">
        <v>5522</v>
      </c>
      <c r="H906" s="1287"/>
      <c r="I906" s="1287" t="s">
        <v>5522</v>
      </c>
      <c r="J906" s="1287" t="s">
        <v>5523</v>
      </c>
      <c r="K906" s="1287" t="s">
        <v>5563</v>
      </c>
      <c r="L906" s="1287"/>
    </row>
    <row r="907" spans="1:12" ht="25.5">
      <c r="A907" s="1316">
        <v>23</v>
      </c>
      <c r="B907" s="1161" t="s">
        <v>6174</v>
      </c>
      <c r="C907" s="1316" t="s">
        <v>5811</v>
      </c>
      <c r="D907" s="1199" t="s">
        <v>5564</v>
      </c>
      <c r="E907" s="1287">
        <v>34</v>
      </c>
      <c r="F907" s="1287">
        <v>4044.1</v>
      </c>
      <c r="G907" s="1287" t="s">
        <v>5522</v>
      </c>
      <c r="H907" s="1287"/>
      <c r="I907" s="1287" t="s">
        <v>5522</v>
      </c>
      <c r="J907" s="1287" t="s">
        <v>5523</v>
      </c>
      <c r="K907" s="1287" t="s">
        <v>5565</v>
      </c>
      <c r="L907" s="1287"/>
    </row>
    <row r="908" spans="1:12" ht="25.5">
      <c r="A908" s="1199">
        <v>24</v>
      </c>
      <c r="B908" s="1161" t="s">
        <v>6175</v>
      </c>
      <c r="C908" s="1316" t="s">
        <v>5811</v>
      </c>
      <c r="D908" s="1199" t="s">
        <v>5566</v>
      </c>
      <c r="E908" s="1287">
        <v>28</v>
      </c>
      <c r="F908" s="1287">
        <v>4781</v>
      </c>
      <c r="G908" s="1287" t="s">
        <v>5522</v>
      </c>
      <c r="H908" s="1287"/>
      <c r="I908" s="1287" t="s">
        <v>5522</v>
      </c>
      <c r="J908" s="1287" t="s">
        <v>5523</v>
      </c>
      <c r="K908" s="1287" t="s">
        <v>5567</v>
      </c>
      <c r="L908" s="1287"/>
    </row>
    <row r="909" spans="1:12" ht="38.25">
      <c r="A909" s="1316">
        <v>25</v>
      </c>
      <c r="B909" s="1161" t="s">
        <v>6176</v>
      </c>
      <c r="C909" s="1316" t="s">
        <v>5811</v>
      </c>
      <c r="D909" s="1199" t="s">
        <v>5568</v>
      </c>
      <c r="E909" s="1287">
        <v>24</v>
      </c>
      <c r="F909" s="1287">
        <v>3087</v>
      </c>
      <c r="G909" s="1287" t="s">
        <v>5522</v>
      </c>
      <c r="H909" s="1287"/>
      <c r="I909" s="1287" t="s">
        <v>5522</v>
      </c>
      <c r="J909" s="1287" t="s">
        <v>5523</v>
      </c>
      <c r="K909" s="1287" t="s">
        <v>5569</v>
      </c>
      <c r="L909" s="1287"/>
    </row>
    <row r="910" spans="1:12" ht="25.5">
      <c r="A910" s="1199">
        <v>26</v>
      </c>
      <c r="B910" s="1161" t="s">
        <v>6177</v>
      </c>
      <c r="C910" s="1316" t="s">
        <v>5811</v>
      </c>
      <c r="D910" s="1224" t="s">
        <v>5570</v>
      </c>
      <c r="E910" s="1289">
        <v>18</v>
      </c>
      <c r="F910" s="1289">
        <v>3322.9</v>
      </c>
      <c r="G910" s="1287" t="s">
        <v>5522</v>
      </c>
      <c r="H910" s="1289"/>
      <c r="I910" s="1289" t="s">
        <v>5522</v>
      </c>
      <c r="J910" s="1287" t="s">
        <v>5523</v>
      </c>
      <c r="K910" s="1289" t="s">
        <v>5567</v>
      </c>
      <c r="L910" s="1225"/>
    </row>
    <row r="911" spans="1:12" ht="25.5">
      <c r="A911" s="1316">
        <v>27</v>
      </c>
      <c r="B911" s="1161" t="s">
        <v>6178</v>
      </c>
      <c r="C911" s="1316" t="s">
        <v>5811</v>
      </c>
      <c r="D911" s="1199">
        <v>376</v>
      </c>
      <c r="E911" s="1287">
        <v>28</v>
      </c>
      <c r="F911" s="1287">
        <v>4700</v>
      </c>
      <c r="G911" s="1287" t="s">
        <v>5522</v>
      </c>
      <c r="H911" s="1287"/>
      <c r="I911" s="1287" t="s">
        <v>5522</v>
      </c>
      <c r="J911" s="1287" t="s">
        <v>5523</v>
      </c>
      <c r="K911" s="1287" t="s">
        <v>5571</v>
      </c>
      <c r="L911" s="1287"/>
    </row>
    <row r="912" spans="1:12" ht="25.5">
      <c r="A912" s="1199">
        <v>28</v>
      </c>
      <c r="B912" s="1161" t="s">
        <v>6179</v>
      </c>
      <c r="C912" s="1316" t="s">
        <v>5811</v>
      </c>
      <c r="D912" s="1199" t="s">
        <v>5572</v>
      </c>
      <c r="E912" s="1287">
        <v>28</v>
      </c>
      <c r="F912" s="1287">
        <v>5600</v>
      </c>
      <c r="G912" s="1287" t="s">
        <v>5522</v>
      </c>
      <c r="H912" s="1287"/>
      <c r="I912" s="1287" t="s">
        <v>5522</v>
      </c>
      <c r="J912" s="1287" t="s">
        <v>5523</v>
      </c>
      <c r="K912" s="1287" t="s">
        <v>5573</v>
      </c>
      <c r="L912" s="1287"/>
    </row>
    <row r="913" spans="1:12" ht="25.5">
      <c r="A913" s="1316">
        <v>29</v>
      </c>
      <c r="B913" s="1161" t="s">
        <v>6180</v>
      </c>
      <c r="C913" s="1316" t="s">
        <v>5811</v>
      </c>
      <c r="D913" s="1199" t="s">
        <v>5574</v>
      </c>
      <c r="E913" s="1287">
        <v>28</v>
      </c>
      <c r="F913" s="1287">
        <v>5078.6000000000004</v>
      </c>
      <c r="G913" s="1287" t="s">
        <v>5522</v>
      </c>
      <c r="H913" s="1287"/>
      <c r="I913" s="1287" t="s">
        <v>5522</v>
      </c>
      <c r="J913" s="1287" t="s">
        <v>5523</v>
      </c>
      <c r="K913" s="1287" t="s">
        <v>5575</v>
      </c>
      <c r="L913" s="1287"/>
    </row>
    <row r="914" spans="1:12" ht="25.5">
      <c r="A914" s="1199">
        <v>30</v>
      </c>
      <c r="B914" s="1161" t="s">
        <v>6181</v>
      </c>
      <c r="C914" s="1316" t="s">
        <v>5811</v>
      </c>
      <c r="D914" s="1199" t="s">
        <v>5576</v>
      </c>
      <c r="E914" s="1287">
        <v>28</v>
      </c>
      <c r="F914" s="1287">
        <v>3376</v>
      </c>
      <c r="G914" s="1287" t="s">
        <v>5522</v>
      </c>
      <c r="H914" s="1287"/>
      <c r="I914" s="1287" t="s">
        <v>5522</v>
      </c>
      <c r="J914" s="1287" t="s">
        <v>5523</v>
      </c>
      <c r="K914" s="1287" t="s">
        <v>5577</v>
      </c>
      <c r="L914" s="1287"/>
    </row>
    <row r="915" spans="1:12" ht="25.5">
      <c r="A915" s="1316">
        <v>31</v>
      </c>
      <c r="B915" s="1161" t="s">
        <v>6182</v>
      </c>
      <c r="C915" s="1316" t="s">
        <v>5811</v>
      </c>
      <c r="D915" s="1199" t="s">
        <v>5578</v>
      </c>
      <c r="E915" s="1287">
        <v>28</v>
      </c>
      <c r="F915" s="1287">
        <v>5982.8</v>
      </c>
      <c r="G915" s="1287" t="s">
        <v>5522</v>
      </c>
      <c r="H915" s="1287"/>
      <c r="I915" s="1287" t="s">
        <v>5522</v>
      </c>
      <c r="J915" s="1287" t="s">
        <v>5523</v>
      </c>
      <c r="K915" s="1287" t="s">
        <v>5579</v>
      </c>
      <c r="L915" s="1287"/>
    </row>
    <row r="916" spans="1:12" ht="25.5">
      <c r="A916" s="1199">
        <v>32</v>
      </c>
      <c r="B916" s="1161" t="s">
        <v>6183</v>
      </c>
      <c r="C916" s="1316" t="s">
        <v>5811</v>
      </c>
      <c r="D916" s="1199" t="s">
        <v>5580</v>
      </c>
      <c r="E916" s="1287">
        <v>34</v>
      </c>
      <c r="F916" s="1287">
        <v>1982</v>
      </c>
      <c r="G916" s="1287" t="s">
        <v>5522</v>
      </c>
      <c r="H916" s="1287"/>
      <c r="I916" s="1287" t="s">
        <v>5522</v>
      </c>
      <c r="J916" s="1287" t="s">
        <v>5523</v>
      </c>
      <c r="K916" s="1287" t="s">
        <v>5581</v>
      </c>
      <c r="L916" s="1287"/>
    </row>
    <row r="917" spans="1:12" ht="25.5">
      <c r="A917" s="1316">
        <v>33</v>
      </c>
      <c r="B917" s="1161" t="s">
        <v>6184</v>
      </c>
      <c r="C917" s="1316" t="s">
        <v>5811</v>
      </c>
      <c r="D917" s="1199">
        <v>521</v>
      </c>
      <c r="E917" s="1287">
        <v>28</v>
      </c>
      <c r="F917" s="1287">
        <v>3513</v>
      </c>
      <c r="G917" s="1287" t="s">
        <v>5522</v>
      </c>
      <c r="H917" s="1287"/>
      <c r="I917" s="1287" t="s">
        <v>5522</v>
      </c>
      <c r="J917" s="1287" t="s">
        <v>5523</v>
      </c>
      <c r="K917" s="1287" t="s">
        <v>5582</v>
      </c>
      <c r="L917" s="1287"/>
    </row>
    <row r="918" spans="1:12" ht="38.25">
      <c r="A918" s="1199">
        <v>34</v>
      </c>
      <c r="B918" s="1161" t="s">
        <v>6185</v>
      </c>
      <c r="C918" s="1316" t="s">
        <v>5811</v>
      </c>
      <c r="D918" s="1199">
        <v>404</v>
      </c>
      <c r="E918" s="1287">
        <v>39</v>
      </c>
      <c r="F918" s="1287">
        <v>6116.8</v>
      </c>
      <c r="G918" s="1287" t="s">
        <v>5522</v>
      </c>
      <c r="H918" s="1287"/>
      <c r="I918" s="1287" t="s">
        <v>5522</v>
      </c>
      <c r="J918" s="1287" t="s">
        <v>5523</v>
      </c>
      <c r="K918" s="1287" t="s">
        <v>5583</v>
      </c>
      <c r="L918" s="1287"/>
    </row>
    <row r="919" spans="1:12" ht="25.5">
      <c r="A919" s="1316">
        <v>35</v>
      </c>
      <c r="B919" s="1161" t="s">
        <v>6186</v>
      </c>
      <c r="C919" s="1316" t="s">
        <v>5811</v>
      </c>
      <c r="D919" s="1199" t="s">
        <v>5584</v>
      </c>
      <c r="E919" s="1287">
        <v>25</v>
      </c>
      <c r="F919" s="1287">
        <v>50073</v>
      </c>
      <c r="G919" s="1287" t="s">
        <v>542</v>
      </c>
      <c r="H919" s="1287"/>
      <c r="I919" s="1287"/>
      <c r="J919" s="1287"/>
      <c r="K919" s="1287" t="s">
        <v>5585</v>
      </c>
      <c r="L919" s="1287"/>
    </row>
    <row r="920" spans="1:12" ht="38.25">
      <c r="A920" s="1199">
        <v>36</v>
      </c>
      <c r="B920" s="1161" t="s">
        <v>6187</v>
      </c>
      <c r="C920" s="1316" t="s">
        <v>5811</v>
      </c>
      <c r="D920" s="1199" t="s">
        <v>5586</v>
      </c>
      <c r="E920" s="1287">
        <v>28</v>
      </c>
      <c r="F920" s="1287">
        <v>5951.5</v>
      </c>
      <c r="G920" s="1287" t="s">
        <v>5522</v>
      </c>
      <c r="H920" s="1287"/>
      <c r="I920" s="1287" t="s">
        <v>5522</v>
      </c>
      <c r="J920" s="1287" t="s">
        <v>5523</v>
      </c>
      <c r="K920" s="1287" t="s">
        <v>5582</v>
      </c>
      <c r="L920" s="1287"/>
    </row>
    <row r="921" spans="1:12" ht="38.25">
      <c r="A921" s="1316">
        <v>37</v>
      </c>
      <c r="B921" s="1161" t="s">
        <v>6188</v>
      </c>
      <c r="C921" s="1316" t="s">
        <v>5811</v>
      </c>
      <c r="D921" s="1199" t="s">
        <v>5587</v>
      </c>
      <c r="E921" s="1287">
        <v>28</v>
      </c>
      <c r="F921" s="1287">
        <v>3069</v>
      </c>
      <c r="G921" s="1287" t="s">
        <v>5522</v>
      </c>
      <c r="H921" s="1287"/>
      <c r="I921" s="1287" t="s">
        <v>5522</v>
      </c>
      <c r="J921" s="1287" t="s">
        <v>5523</v>
      </c>
      <c r="K921" s="1287" t="s">
        <v>5588</v>
      </c>
      <c r="L921" s="1287"/>
    </row>
    <row r="922" spans="1:12" ht="38.25">
      <c r="A922" s="1199">
        <v>38</v>
      </c>
      <c r="B922" s="1161" t="s">
        <v>6189</v>
      </c>
      <c r="C922" s="1316" t="s">
        <v>5811</v>
      </c>
      <c r="D922" s="1199" t="s">
        <v>5589</v>
      </c>
      <c r="E922" s="1287">
        <v>28</v>
      </c>
      <c r="F922" s="1287">
        <v>5498</v>
      </c>
      <c r="G922" s="1287" t="s">
        <v>5522</v>
      </c>
      <c r="H922" s="1287"/>
      <c r="I922" s="1287" t="s">
        <v>5522</v>
      </c>
      <c r="J922" s="1287" t="s">
        <v>5523</v>
      </c>
      <c r="K922" s="1287" t="s">
        <v>5590</v>
      </c>
      <c r="L922" s="1287"/>
    </row>
    <row r="923" spans="1:12" ht="25.5">
      <c r="A923" s="1316">
        <v>39</v>
      </c>
      <c r="B923" s="1161" t="s">
        <v>6190</v>
      </c>
      <c r="C923" s="1316" t="s">
        <v>5811</v>
      </c>
      <c r="D923" s="1199" t="s">
        <v>5591</v>
      </c>
      <c r="E923" s="1287">
        <v>28</v>
      </c>
      <c r="F923" s="1287">
        <v>4192</v>
      </c>
      <c r="G923" s="1287" t="s">
        <v>5522</v>
      </c>
      <c r="H923" s="1287"/>
      <c r="I923" s="1287" t="s">
        <v>5522</v>
      </c>
      <c r="J923" s="1287" t="s">
        <v>5523</v>
      </c>
      <c r="K923" s="1287" t="s">
        <v>5592</v>
      </c>
      <c r="L923" s="1287"/>
    </row>
    <row r="924" spans="1:12" ht="38.25">
      <c r="A924" s="1199">
        <v>40</v>
      </c>
      <c r="B924" s="1161" t="s">
        <v>6191</v>
      </c>
      <c r="C924" s="1316" t="s">
        <v>5811</v>
      </c>
      <c r="D924" s="1199" t="s">
        <v>5593</v>
      </c>
      <c r="E924" s="1287">
        <v>28</v>
      </c>
      <c r="F924" s="1287">
        <v>4970</v>
      </c>
      <c r="G924" s="1287" t="s">
        <v>5522</v>
      </c>
      <c r="H924" s="1287"/>
      <c r="I924" s="1287" t="s">
        <v>5522</v>
      </c>
      <c r="J924" s="1287" t="s">
        <v>5523</v>
      </c>
      <c r="K924" s="1287" t="s">
        <v>5594</v>
      </c>
      <c r="L924" s="1287"/>
    </row>
    <row r="925" spans="1:12" ht="38.25">
      <c r="A925" s="1316">
        <v>41</v>
      </c>
      <c r="B925" s="1161" t="s">
        <v>6192</v>
      </c>
      <c r="C925" s="1316" t="s">
        <v>5811</v>
      </c>
      <c r="D925" s="1199" t="s">
        <v>5595</v>
      </c>
      <c r="E925" s="1287">
        <v>18</v>
      </c>
      <c r="F925" s="1287">
        <v>3134</v>
      </c>
      <c r="G925" s="1287" t="s">
        <v>5522</v>
      </c>
      <c r="H925" s="1287"/>
      <c r="I925" s="1287" t="s">
        <v>5522</v>
      </c>
      <c r="J925" s="1287" t="s">
        <v>5523</v>
      </c>
      <c r="K925" s="1287" t="s">
        <v>5596</v>
      </c>
      <c r="L925" s="1287"/>
    </row>
    <row r="926" spans="1:12" ht="38.25">
      <c r="A926" s="1199">
        <v>42</v>
      </c>
      <c r="B926" s="1161" t="s">
        <v>6193</v>
      </c>
      <c r="C926" s="1316" t="s">
        <v>5811</v>
      </c>
      <c r="D926" s="1199" t="s">
        <v>5597</v>
      </c>
      <c r="E926" s="1287">
        <v>28</v>
      </c>
      <c r="F926" s="1287">
        <v>7616.3</v>
      </c>
      <c r="G926" s="1287" t="s">
        <v>5522</v>
      </c>
      <c r="H926" s="1287"/>
      <c r="I926" s="1287" t="s">
        <v>5522</v>
      </c>
      <c r="J926" s="1287" t="s">
        <v>5523</v>
      </c>
      <c r="K926" s="1287" t="s">
        <v>5598</v>
      </c>
      <c r="L926" s="1287"/>
    </row>
    <row r="927" spans="1:12" ht="38.25">
      <c r="A927" s="1316">
        <v>43</v>
      </c>
      <c r="B927" s="1161" t="s">
        <v>6194</v>
      </c>
      <c r="C927" s="1316" t="s">
        <v>5811</v>
      </c>
      <c r="D927" s="1199">
        <v>407</v>
      </c>
      <c r="E927" s="1287">
        <v>28</v>
      </c>
      <c r="F927" s="1287">
        <v>2132</v>
      </c>
      <c r="G927" s="1287" t="s">
        <v>5522</v>
      </c>
      <c r="H927" s="1287"/>
      <c r="I927" s="1287" t="s">
        <v>5522</v>
      </c>
      <c r="J927" s="1287" t="s">
        <v>5523</v>
      </c>
      <c r="K927" s="1287" t="s">
        <v>5599</v>
      </c>
      <c r="L927" s="1287"/>
    </row>
    <row r="928" spans="1:12" ht="25.5">
      <c r="A928" s="1199">
        <v>44</v>
      </c>
      <c r="B928" s="1161" t="s">
        <v>6195</v>
      </c>
      <c r="C928" s="1316" t="s">
        <v>5811</v>
      </c>
      <c r="D928" s="1199" t="s">
        <v>5600</v>
      </c>
      <c r="E928" s="1287">
        <v>28</v>
      </c>
      <c r="F928" s="1287">
        <v>3800</v>
      </c>
      <c r="G928" s="1287" t="s">
        <v>5522</v>
      </c>
      <c r="H928" s="1287"/>
      <c r="I928" s="1287" t="s">
        <v>5522</v>
      </c>
      <c r="J928" s="1287" t="s">
        <v>5523</v>
      </c>
      <c r="K928" s="1287" t="s">
        <v>5601</v>
      </c>
      <c r="L928" s="1287"/>
    </row>
    <row r="929" spans="1:12" ht="25.5">
      <c r="A929" s="1316">
        <v>45</v>
      </c>
      <c r="B929" s="1161" t="s">
        <v>6196</v>
      </c>
      <c r="C929" s="1316" t="s">
        <v>5811</v>
      </c>
      <c r="D929" s="1199" t="s">
        <v>5602</v>
      </c>
      <c r="E929" s="1287">
        <v>39</v>
      </c>
      <c r="F929" s="1287">
        <v>8464</v>
      </c>
      <c r="G929" s="1287" t="s">
        <v>5522</v>
      </c>
      <c r="H929" s="1287"/>
      <c r="I929" s="1287" t="s">
        <v>5522</v>
      </c>
      <c r="J929" s="1287" t="s">
        <v>5523</v>
      </c>
      <c r="K929" s="1287" t="s">
        <v>5603</v>
      </c>
      <c r="L929" s="1287"/>
    </row>
    <row r="930" spans="1:12" ht="51">
      <c r="A930" s="1199">
        <v>46</v>
      </c>
      <c r="B930" s="1161" t="s">
        <v>6197</v>
      </c>
      <c r="C930" s="1316" t="s">
        <v>5811</v>
      </c>
      <c r="D930" s="1199" t="s">
        <v>5604</v>
      </c>
      <c r="E930" s="1287">
        <v>34</v>
      </c>
      <c r="F930" s="1287">
        <v>14837.5</v>
      </c>
      <c r="G930" s="1287" t="s">
        <v>5522</v>
      </c>
      <c r="H930" s="1287"/>
      <c r="I930" s="1287" t="s">
        <v>5522</v>
      </c>
      <c r="J930" s="1287" t="s">
        <v>5523</v>
      </c>
      <c r="K930" s="1287" t="s">
        <v>5605</v>
      </c>
      <c r="L930" s="1287"/>
    </row>
    <row r="931" spans="1:12" ht="25.5">
      <c r="A931" s="1316">
        <v>47</v>
      </c>
      <c r="B931" s="1161" t="s">
        <v>6198</v>
      </c>
      <c r="C931" s="1316" t="s">
        <v>5811</v>
      </c>
      <c r="D931" s="1199">
        <v>189</v>
      </c>
      <c r="E931" s="1287">
        <v>34</v>
      </c>
      <c r="F931" s="1287">
        <v>1982</v>
      </c>
      <c r="G931" s="1287" t="s">
        <v>1922</v>
      </c>
      <c r="H931" s="1287"/>
      <c r="I931" s="1287" t="s">
        <v>5522</v>
      </c>
      <c r="J931" s="1287" t="s">
        <v>5523</v>
      </c>
      <c r="K931" s="1287" t="s">
        <v>5606</v>
      </c>
      <c r="L931" s="1287"/>
    </row>
    <row r="932" spans="1:12" ht="38.25">
      <c r="A932" s="1199">
        <v>48</v>
      </c>
      <c r="B932" s="1161" t="s">
        <v>6199</v>
      </c>
      <c r="C932" s="1316" t="s">
        <v>5811</v>
      </c>
      <c r="D932" s="1219">
        <v>17</v>
      </c>
      <c r="E932" s="1218">
        <v>30</v>
      </c>
      <c r="F932" s="1218">
        <v>139351</v>
      </c>
      <c r="G932" s="1218" t="s">
        <v>5607</v>
      </c>
      <c r="H932" s="1218"/>
      <c r="I932" s="1218"/>
      <c r="J932" s="1218" t="s">
        <v>5523</v>
      </c>
      <c r="K932" s="1218" t="s">
        <v>5608</v>
      </c>
      <c r="L932" s="1218"/>
    </row>
    <row r="933" spans="1:12" ht="38.25">
      <c r="A933" s="1316">
        <v>49</v>
      </c>
      <c r="B933" s="1161" t="s">
        <v>6200</v>
      </c>
      <c r="C933" s="1316" t="s">
        <v>5811</v>
      </c>
      <c r="D933" s="1219" t="s">
        <v>5609</v>
      </c>
      <c r="E933" s="1218" t="s">
        <v>5610</v>
      </c>
      <c r="F933" s="1218">
        <v>115466.7</v>
      </c>
      <c r="G933" s="1218" t="s">
        <v>5607</v>
      </c>
      <c r="H933" s="1218"/>
      <c r="I933" s="1218"/>
      <c r="J933" s="1218" t="s">
        <v>5523</v>
      </c>
      <c r="K933" s="1218" t="s">
        <v>5611</v>
      </c>
      <c r="L933" s="1218"/>
    </row>
    <row r="934" spans="1:12" ht="51">
      <c r="A934" s="1199">
        <v>50</v>
      </c>
      <c r="B934" s="1161" t="s">
        <v>6186</v>
      </c>
      <c r="C934" s="1316" t="s">
        <v>5811</v>
      </c>
      <c r="D934" s="1199" t="s">
        <v>5612</v>
      </c>
      <c r="E934" s="1287">
        <v>28</v>
      </c>
      <c r="F934" s="1287">
        <v>3897.5</v>
      </c>
      <c r="G934" s="1287" t="s">
        <v>542</v>
      </c>
      <c r="H934" s="1287"/>
      <c r="I934" s="1287"/>
      <c r="J934" s="1287"/>
      <c r="K934" s="1287" t="s">
        <v>5613</v>
      </c>
      <c r="L934" s="1287"/>
    </row>
    <row r="935" spans="1:12" ht="51">
      <c r="A935" s="1316">
        <v>51</v>
      </c>
      <c r="B935" s="1161" t="s">
        <v>6186</v>
      </c>
      <c r="C935" s="1316" t="s">
        <v>5811</v>
      </c>
      <c r="D935" s="1199" t="s">
        <v>5614</v>
      </c>
      <c r="E935" s="1287">
        <v>18</v>
      </c>
      <c r="F935" s="1287">
        <v>3306</v>
      </c>
      <c r="G935" s="1287" t="s">
        <v>5522</v>
      </c>
      <c r="H935" s="1287"/>
      <c r="I935" s="1287" t="s">
        <v>5522</v>
      </c>
      <c r="J935" s="1287" t="s">
        <v>5523</v>
      </c>
      <c r="K935" s="1287" t="s">
        <v>5615</v>
      </c>
      <c r="L935" s="1287"/>
    </row>
    <row r="936" spans="1:12" ht="63.75">
      <c r="A936" s="1199">
        <v>52</v>
      </c>
      <c r="B936" s="1161" t="s">
        <v>6186</v>
      </c>
      <c r="C936" s="1316" t="s">
        <v>5811</v>
      </c>
      <c r="D936" s="1199" t="s">
        <v>5616</v>
      </c>
      <c r="E936" s="1287" t="s">
        <v>5617</v>
      </c>
      <c r="F936" s="1287">
        <v>5798.6</v>
      </c>
      <c r="G936" s="1287" t="s">
        <v>5522</v>
      </c>
      <c r="H936" s="1287"/>
      <c r="I936" s="1287" t="s">
        <v>5522</v>
      </c>
      <c r="J936" s="1287" t="s">
        <v>5523</v>
      </c>
      <c r="K936" s="1287" t="s">
        <v>5618</v>
      </c>
      <c r="L936" s="1287"/>
    </row>
    <row r="937" spans="1:12" ht="51">
      <c r="A937" s="1316">
        <v>53</v>
      </c>
      <c r="B937" s="1161" t="s">
        <v>6186</v>
      </c>
      <c r="C937" s="1316" t="s">
        <v>5811</v>
      </c>
      <c r="D937" s="1199" t="s">
        <v>5619</v>
      </c>
      <c r="E937" s="1287">
        <v>28</v>
      </c>
      <c r="F937" s="1287">
        <v>6744.2</v>
      </c>
      <c r="G937" s="1287" t="s">
        <v>5522</v>
      </c>
      <c r="H937" s="1287"/>
      <c r="I937" s="1287" t="s">
        <v>5522</v>
      </c>
      <c r="J937" s="1287" t="s">
        <v>5523</v>
      </c>
      <c r="K937" s="1287" t="s">
        <v>5620</v>
      </c>
      <c r="L937" s="1287"/>
    </row>
    <row r="938" spans="1:12" ht="51">
      <c r="A938" s="1199">
        <v>54</v>
      </c>
      <c r="B938" s="1161" t="s">
        <v>6186</v>
      </c>
      <c r="C938" s="1316" t="s">
        <v>5811</v>
      </c>
      <c r="D938" s="1199" t="s">
        <v>5621</v>
      </c>
      <c r="E938" s="1287">
        <v>28</v>
      </c>
      <c r="F938" s="1287">
        <v>2981.3</v>
      </c>
      <c r="G938" s="1287" t="s">
        <v>542</v>
      </c>
      <c r="H938" s="1287"/>
      <c r="I938" s="1287"/>
      <c r="J938" s="1287"/>
      <c r="K938" s="1287" t="s">
        <v>5622</v>
      </c>
      <c r="L938" s="1287"/>
    </row>
    <row r="939" spans="1:12" ht="38.25">
      <c r="A939" s="1316">
        <v>55</v>
      </c>
      <c r="B939" s="1161" t="s">
        <v>6201</v>
      </c>
      <c r="C939" s="1316" t="s">
        <v>5811</v>
      </c>
      <c r="D939" s="1199" t="s">
        <v>5623</v>
      </c>
      <c r="E939" s="1287">
        <v>28</v>
      </c>
      <c r="F939" s="1287">
        <v>3700</v>
      </c>
      <c r="G939" s="1287" t="s">
        <v>5522</v>
      </c>
      <c r="H939" s="1287"/>
      <c r="I939" s="1287" t="s">
        <v>5522</v>
      </c>
      <c r="J939" s="1287" t="s">
        <v>5523</v>
      </c>
      <c r="K939" s="1287" t="s">
        <v>5624</v>
      </c>
      <c r="L939" s="1287"/>
    </row>
    <row r="940" spans="1:12" ht="25.5">
      <c r="A940" s="1199">
        <v>56</v>
      </c>
      <c r="B940" s="1161" t="s">
        <v>6202</v>
      </c>
      <c r="C940" s="1316" t="s">
        <v>5811</v>
      </c>
      <c r="D940" s="1199" t="s">
        <v>5625</v>
      </c>
      <c r="E940" s="1287">
        <v>28</v>
      </c>
      <c r="F940" s="1287">
        <v>1610.4</v>
      </c>
      <c r="G940" s="1287" t="s">
        <v>5522</v>
      </c>
      <c r="H940" s="1287"/>
      <c r="I940" s="1287" t="s">
        <v>5522</v>
      </c>
      <c r="J940" s="1287" t="s">
        <v>5523</v>
      </c>
      <c r="K940" s="1287" t="s">
        <v>5626</v>
      </c>
      <c r="L940" s="1287"/>
    </row>
    <row r="941" spans="1:12" ht="25.5">
      <c r="A941" s="1316">
        <v>57</v>
      </c>
      <c r="B941" s="1161" t="s">
        <v>6203</v>
      </c>
      <c r="C941" s="1316" t="s">
        <v>5811</v>
      </c>
      <c r="D941" s="1199" t="s">
        <v>5627</v>
      </c>
      <c r="E941" s="1287">
        <v>18</v>
      </c>
      <c r="F941" s="1287">
        <v>3293</v>
      </c>
      <c r="G941" s="1287" t="s">
        <v>5522</v>
      </c>
      <c r="H941" s="1287"/>
      <c r="I941" s="1287" t="s">
        <v>5522</v>
      </c>
      <c r="J941" s="1287" t="s">
        <v>5523</v>
      </c>
      <c r="K941" s="1287" t="s">
        <v>5628</v>
      </c>
      <c r="L941" s="1287"/>
    </row>
    <row r="942" spans="1:12" ht="38.25">
      <c r="A942" s="1199">
        <v>58</v>
      </c>
      <c r="B942" s="1161" t="s">
        <v>6186</v>
      </c>
      <c r="C942" s="1316" t="s">
        <v>5811</v>
      </c>
      <c r="D942" s="1199" t="s">
        <v>5629</v>
      </c>
      <c r="E942" s="1287">
        <v>47</v>
      </c>
      <c r="F942" s="1287">
        <v>12352.5</v>
      </c>
      <c r="G942" s="1287" t="s">
        <v>542</v>
      </c>
      <c r="H942" s="1287"/>
      <c r="I942" s="1287"/>
      <c r="J942" s="1287"/>
      <c r="K942" s="1287" t="s">
        <v>5630</v>
      </c>
      <c r="L942" s="1287"/>
    </row>
    <row r="943" spans="1:12" ht="25.5">
      <c r="A943" s="1316">
        <v>59</v>
      </c>
      <c r="B943" s="1161" t="s">
        <v>6204</v>
      </c>
      <c r="C943" s="1316" t="s">
        <v>5811</v>
      </c>
      <c r="D943" s="1199">
        <v>380</v>
      </c>
      <c r="E943" s="1287">
        <v>44</v>
      </c>
      <c r="F943" s="1287">
        <v>2847.1</v>
      </c>
      <c r="G943" s="1287" t="s">
        <v>5631</v>
      </c>
      <c r="H943" s="1287"/>
      <c r="I943" s="1287"/>
      <c r="J943" s="1287"/>
      <c r="K943" s="1287" t="s">
        <v>5632</v>
      </c>
      <c r="L943" s="1287"/>
    </row>
    <row r="944" spans="1:12" ht="38.25">
      <c r="A944" s="1199">
        <v>60</v>
      </c>
      <c r="B944" s="1161" t="s">
        <v>6205</v>
      </c>
      <c r="C944" s="1316" t="s">
        <v>5811</v>
      </c>
      <c r="D944" s="1199">
        <v>394</v>
      </c>
      <c r="E944" s="1287">
        <v>44</v>
      </c>
      <c r="F944" s="1287">
        <v>4666.3999999999996</v>
      </c>
      <c r="G944" s="1287" t="s">
        <v>5631</v>
      </c>
      <c r="H944" s="1287"/>
      <c r="I944" s="1287"/>
      <c r="J944" s="1287"/>
      <c r="K944" s="1287" t="s">
        <v>5633</v>
      </c>
      <c r="L944" s="1287"/>
    </row>
    <row r="945" spans="1:12" ht="25.5">
      <c r="A945" s="1316">
        <v>61</v>
      </c>
      <c r="B945" s="1161" t="s">
        <v>6206</v>
      </c>
      <c r="C945" s="1316" t="s">
        <v>5811</v>
      </c>
      <c r="D945" s="1219">
        <v>403</v>
      </c>
      <c r="E945" s="1218">
        <v>44</v>
      </c>
      <c r="F945" s="1218">
        <v>14587.2</v>
      </c>
      <c r="G945" s="1218" t="s">
        <v>5631</v>
      </c>
      <c r="H945" s="1218"/>
      <c r="I945" s="1218"/>
      <c r="J945" s="1218"/>
      <c r="K945" s="1218" t="s">
        <v>5634</v>
      </c>
      <c r="L945" s="1218"/>
    </row>
    <row r="946" spans="1:12" ht="25.5">
      <c r="A946" s="1199">
        <v>62</v>
      </c>
      <c r="B946" s="1161" t="s">
        <v>6186</v>
      </c>
      <c r="C946" s="1316" t="s">
        <v>5811</v>
      </c>
      <c r="D946" s="1199" t="s">
        <v>5635</v>
      </c>
      <c r="E946" s="1287">
        <v>44</v>
      </c>
      <c r="F946" s="1287">
        <v>169351.7</v>
      </c>
      <c r="G946" s="1287" t="s">
        <v>542</v>
      </c>
      <c r="H946" s="1287"/>
      <c r="I946" s="1287"/>
      <c r="J946" s="1287"/>
      <c r="K946" s="1287" t="s">
        <v>5636</v>
      </c>
      <c r="L946" s="1287"/>
    </row>
    <row r="947" spans="1:12" ht="25.5">
      <c r="A947" s="1316">
        <v>63</v>
      </c>
      <c r="B947" s="1161" t="s">
        <v>6186</v>
      </c>
      <c r="C947" s="1316" t="s">
        <v>5811</v>
      </c>
      <c r="D947" s="1199" t="s">
        <v>5637</v>
      </c>
      <c r="E947" s="1287" t="s">
        <v>5638</v>
      </c>
      <c r="F947" s="1287">
        <v>1955.7</v>
      </c>
      <c r="G947" s="1287" t="s">
        <v>559</v>
      </c>
      <c r="H947" s="1287"/>
      <c r="I947" s="1287"/>
      <c r="J947" s="1287"/>
      <c r="K947" s="1287" t="s">
        <v>5639</v>
      </c>
      <c r="L947" s="1287"/>
    </row>
    <row r="948" spans="1:12" ht="38.25">
      <c r="A948" s="1199">
        <v>64</v>
      </c>
      <c r="B948" s="1161" t="s">
        <v>6207</v>
      </c>
      <c r="C948" s="1316" t="s">
        <v>5811</v>
      </c>
      <c r="D948" s="1119" t="s">
        <v>5640</v>
      </c>
      <c r="E948" s="1119">
        <v>10</v>
      </c>
      <c r="F948" s="1119">
        <v>760</v>
      </c>
      <c r="G948" s="1119"/>
      <c r="H948" s="1119"/>
      <c r="I948" s="1119"/>
      <c r="J948" s="1119"/>
      <c r="K948" s="1119" t="s">
        <v>5641</v>
      </c>
      <c r="L948" s="1305"/>
    </row>
    <row r="949" spans="1:12">
      <c r="A949" s="1316">
        <v>65</v>
      </c>
      <c r="B949" s="1161" t="s">
        <v>6186</v>
      </c>
      <c r="C949" s="1316" t="s">
        <v>5811</v>
      </c>
      <c r="D949" s="1316">
        <v>149</v>
      </c>
      <c r="E949" s="1316">
        <v>25</v>
      </c>
      <c r="F949" s="1316">
        <v>1585</v>
      </c>
      <c r="G949" s="1316"/>
      <c r="H949" s="1316"/>
      <c r="I949" s="1316"/>
      <c r="J949" s="1316"/>
      <c r="K949" s="1316" t="s">
        <v>5642</v>
      </c>
      <c r="L949" s="1304"/>
    </row>
    <row r="950" spans="1:12">
      <c r="A950" s="1199">
        <v>66</v>
      </c>
      <c r="B950" s="1161" t="s">
        <v>6208</v>
      </c>
      <c r="C950" s="1316" t="s">
        <v>5811</v>
      </c>
      <c r="D950" s="1217" t="s">
        <v>5643</v>
      </c>
      <c r="E950" s="1316">
        <v>6</v>
      </c>
      <c r="F950" s="1316">
        <v>75</v>
      </c>
      <c r="G950" s="1214" t="s">
        <v>559</v>
      </c>
      <c r="H950" s="1316"/>
      <c r="I950" s="1316"/>
      <c r="J950" s="1188"/>
      <c r="K950" s="1316" t="s">
        <v>5644</v>
      </c>
      <c r="L950" s="1304" t="s">
        <v>5645</v>
      </c>
    </row>
    <row r="951" spans="1:12">
      <c r="A951" s="1316">
        <v>67</v>
      </c>
      <c r="B951" s="1161" t="s">
        <v>6209</v>
      </c>
      <c r="C951" s="1316" t="s">
        <v>5811</v>
      </c>
      <c r="D951" s="1199" t="s">
        <v>5643</v>
      </c>
      <c r="E951" s="1199">
        <v>6</v>
      </c>
      <c r="F951" s="1199">
        <v>200</v>
      </c>
      <c r="G951" s="1214" t="s">
        <v>559</v>
      </c>
      <c r="H951" s="1199"/>
      <c r="I951" s="1199"/>
      <c r="J951" s="1188"/>
      <c r="K951" s="1199" t="s">
        <v>5646</v>
      </c>
      <c r="L951" s="1304" t="s">
        <v>5647</v>
      </c>
    </row>
    <row r="952" spans="1:12">
      <c r="A952" s="1199">
        <v>68</v>
      </c>
      <c r="B952" s="1161" t="s">
        <v>6210</v>
      </c>
      <c r="C952" s="1316" t="s">
        <v>5811</v>
      </c>
      <c r="D952" s="1199" t="s">
        <v>5643</v>
      </c>
      <c r="E952" s="1199">
        <v>6</v>
      </c>
      <c r="F952" s="1199">
        <v>100</v>
      </c>
      <c r="G952" s="1214" t="s">
        <v>559</v>
      </c>
      <c r="H952" s="1199"/>
      <c r="I952" s="1199"/>
      <c r="J952" s="1188"/>
      <c r="K952" s="1199" t="s">
        <v>5648</v>
      </c>
      <c r="L952" s="1304" t="s">
        <v>5649</v>
      </c>
    </row>
    <row r="953" spans="1:12">
      <c r="A953" s="1316">
        <v>69</v>
      </c>
      <c r="B953" s="1161" t="s">
        <v>6211</v>
      </c>
      <c r="C953" s="1316" t="s">
        <v>5811</v>
      </c>
      <c r="D953" s="1199" t="s">
        <v>5643</v>
      </c>
      <c r="E953" s="1199">
        <v>6</v>
      </c>
      <c r="F953" s="1199">
        <v>70</v>
      </c>
      <c r="G953" s="1214" t="s">
        <v>559</v>
      </c>
      <c r="H953" s="1199"/>
      <c r="I953" s="1199"/>
      <c r="J953" s="1188"/>
      <c r="K953" s="1199" t="s">
        <v>5648</v>
      </c>
      <c r="L953" s="1304" t="s">
        <v>5650</v>
      </c>
    </row>
    <row r="954" spans="1:12">
      <c r="A954" s="1199">
        <v>70</v>
      </c>
      <c r="B954" s="1161" t="s">
        <v>6212</v>
      </c>
      <c r="C954" s="1316" t="s">
        <v>5811</v>
      </c>
      <c r="D954" s="1199" t="s">
        <v>5643</v>
      </c>
      <c r="E954" s="1199">
        <v>6</v>
      </c>
      <c r="F954" s="1199">
        <v>100</v>
      </c>
      <c r="G954" s="1214" t="s">
        <v>559</v>
      </c>
      <c r="H954" s="1199"/>
      <c r="I954" s="1199"/>
      <c r="J954" s="1188"/>
      <c r="K954" s="1199" t="s">
        <v>5648</v>
      </c>
      <c r="L954" s="1304" t="s">
        <v>5651</v>
      </c>
    </row>
    <row r="955" spans="1:12">
      <c r="A955" s="1316">
        <v>71</v>
      </c>
      <c r="B955" s="1161" t="s">
        <v>6213</v>
      </c>
      <c r="C955" s="1316" t="s">
        <v>5811</v>
      </c>
      <c r="D955" s="1199" t="s">
        <v>5643</v>
      </c>
      <c r="E955" s="1199">
        <v>6</v>
      </c>
      <c r="F955" s="1199">
        <v>40</v>
      </c>
      <c r="G955" s="1214" t="s">
        <v>559</v>
      </c>
      <c r="H955" s="1199"/>
      <c r="I955" s="1199"/>
      <c r="J955" s="1188"/>
      <c r="K955" s="1199" t="s">
        <v>5648</v>
      </c>
      <c r="L955" s="1304" t="s">
        <v>5652</v>
      </c>
    </row>
    <row r="956" spans="1:12">
      <c r="A956" s="1199">
        <v>72</v>
      </c>
      <c r="B956" s="1161" t="s">
        <v>6214</v>
      </c>
      <c r="C956" s="1316" t="s">
        <v>5811</v>
      </c>
      <c r="D956" s="1219" t="s">
        <v>5653</v>
      </c>
      <c r="E956" s="1219">
        <v>25</v>
      </c>
      <c r="F956" s="1219">
        <v>51933.2</v>
      </c>
      <c r="G956" s="1226" t="s">
        <v>5654</v>
      </c>
      <c r="H956" s="1219"/>
      <c r="I956" s="1219"/>
      <c r="J956" s="1227"/>
      <c r="K956" s="1219" t="s">
        <v>5655</v>
      </c>
      <c r="L956" s="1305" t="s">
        <v>5656</v>
      </c>
    </row>
    <row r="957" spans="1:12">
      <c r="A957" s="1316">
        <v>73</v>
      </c>
      <c r="B957" s="1161" t="s">
        <v>6214</v>
      </c>
      <c r="C957" s="1316" t="s">
        <v>5811</v>
      </c>
      <c r="D957" s="1219" t="s">
        <v>5657</v>
      </c>
      <c r="E957" s="1219">
        <v>25</v>
      </c>
      <c r="F957" s="1219">
        <v>1400</v>
      </c>
      <c r="G957" s="1226" t="s">
        <v>2401</v>
      </c>
      <c r="H957" s="1219"/>
      <c r="I957" s="1219"/>
      <c r="J957" s="1227"/>
      <c r="K957" s="1219" t="s">
        <v>5655</v>
      </c>
      <c r="L957" s="1305" t="s">
        <v>5658</v>
      </c>
    </row>
    <row r="958" spans="1:12" ht="38.25">
      <c r="A958" s="1199">
        <v>74</v>
      </c>
      <c r="B958" s="1161" t="s">
        <v>6214</v>
      </c>
      <c r="C958" s="1316" t="s">
        <v>5811</v>
      </c>
      <c r="D958" s="1228" t="s">
        <v>5659</v>
      </c>
      <c r="E958" s="1228">
        <v>28</v>
      </c>
      <c r="F958" s="1228">
        <v>621.79999999999995</v>
      </c>
      <c r="G958" s="1229" t="s">
        <v>2401</v>
      </c>
      <c r="H958" s="1228"/>
      <c r="I958" s="1228"/>
      <c r="J958" s="1230"/>
      <c r="K958" s="1228" t="s">
        <v>5660</v>
      </c>
      <c r="L958" s="1307" t="s">
        <v>5661</v>
      </c>
    </row>
    <row r="959" spans="1:12">
      <c r="A959" s="1316">
        <v>75</v>
      </c>
      <c r="B959" s="1161" t="s">
        <v>6214</v>
      </c>
      <c r="C959" s="1316" t="s">
        <v>5811</v>
      </c>
      <c r="D959" s="1218">
        <v>110</v>
      </c>
      <c r="E959" s="1218">
        <v>10</v>
      </c>
      <c r="F959" s="1218">
        <v>577.79999999999995</v>
      </c>
      <c r="G959" s="1218" t="s">
        <v>5662</v>
      </c>
      <c r="H959" s="1218"/>
      <c r="I959" s="1218"/>
      <c r="J959" s="1218"/>
      <c r="K959" s="1218" t="s">
        <v>5663</v>
      </c>
      <c r="L959" s="1231"/>
    </row>
    <row r="960" spans="1:12" ht="25.5">
      <c r="A960" s="1199">
        <v>76</v>
      </c>
      <c r="B960" s="1161" t="s">
        <v>6214</v>
      </c>
      <c r="C960" s="1316" t="s">
        <v>5811</v>
      </c>
      <c r="D960" s="1218">
        <v>265</v>
      </c>
      <c r="E960" s="1218">
        <v>40</v>
      </c>
      <c r="F960" s="1218">
        <v>40</v>
      </c>
      <c r="G960" s="1218" t="s">
        <v>559</v>
      </c>
      <c r="H960" s="1218"/>
      <c r="I960" s="1218"/>
      <c r="J960" s="1218"/>
      <c r="K960" s="1218" t="s">
        <v>5664</v>
      </c>
      <c r="L960" s="1218"/>
    </row>
    <row r="961" spans="1:12" ht="25.5">
      <c r="A961" s="1316">
        <v>77</v>
      </c>
      <c r="B961" s="1161" t="s">
        <v>6214</v>
      </c>
      <c r="C961" s="1316" t="s">
        <v>5811</v>
      </c>
      <c r="D961" s="1218" t="s">
        <v>5665</v>
      </c>
      <c r="E961" s="1218">
        <v>40</v>
      </c>
      <c r="F961" s="1218">
        <v>30</v>
      </c>
      <c r="G961" s="1218" t="s">
        <v>559</v>
      </c>
      <c r="H961" s="1218"/>
      <c r="I961" s="1218"/>
      <c r="J961" s="1218"/>
      <c r="K961" s="1218" t="s">
        <v>5666</v>
      </c>
      <c r="L961" s="1218"/>
    </row>
    <row r="962" spans="1:12" ht="25.5">
      <c r="A962" s="1316">
        <v>1</v>
      </c>
      <c r="B962" s="1161" t="s">
        <v>6215</v>
      </c>
      <c r="C962" s="1232" t="s">
        <v>5812</v>
      </c>
      <c r="D962" s="1233" t="s">
        <v>5667</v>
      </c>
      <c r="E962" s="1233">
        <v>16</v>
      </c>
      <c r="F962" s="1233">
        <v>12.3</v>
      </c>
      <c r="G962" s="1233" t="s">
        <v>852</v>
      </c>
      <c r="H962" s="1233"/>
      <c r="I962" s="1233"/>
      <c r="J962" s="1233"/>
      <c r="K962" s="3880" t="s">
        <v>5668</v>
      </c>
      <c r="L962" s="1192"/>
    </row>
    <row r="963" spans="1:12" ht="25.5">
      <c r="A963" s="1316">
        <v>2</v>
      </c>
      <c r="B963" s="1161" t="s">
        <v>6216</v>
      </c>
      <c r="C963" s="1232" t="s">
        <v>5812</v>
      </c>
      <c r="D963" s="1233" t="s">
        <v>5667</v>
      </c>
      <c r="E963" s="1233">
        <v>16</v>
      </c>
      <c r="F963" s="1233">
        <v>49.4</v>
      </c>
      <c r="G963" s="1233" t="s">
        <v>852</v>
      </c>
      <c r="H963" s="1233"/>
      <c r="I963" s="1233"/>
      <c r="J963" s="1233"/>
      <c r="K963" s="3881"/>
      <c r="L963" s="1192"/>
    </row>
    <row r="964" spans="1:12" ht="25.5">
      <c r="A964" s="1316">
        <v>3</v>
      </c>
      <c r="B964" s="1161" t="s">
        <v>6217</v>
      </c>
      <c r="C964" s="1232" t="s">
        <v>5812</v>
      </c>
      <c r="D964" s="1233" t="s">
        <v>5667</v>
      </c>
      <c r="E964" s="1233">
        <v>16</v>
      </c>
      <c r="F964" s="1233">
        <v>44.6</v>
      </c>
      <c r="G964" s="1233" t="s">
        <v>852</v>
      </c>
      <c r="H964" s="1233"/>
      <c r="I964" s="1233"/>
      <c r="J964" s="1233"/>
      <c r="K964" s="3881"/>
      <c r="L964" s="1192"/>
    </row>
    <row r="965" spans="1:12" ht="25.5">
      <c r="A965" s="1316">
        <v>4</v>
      </c>
      <c r="B965" s="1161" t="s">
        <v>6218</v>
      </c>
      <c r="C965" s="1232" t="s">
        <v>5812</v>
      </c>
      <c r="D965" s="1233" t="s">
        <v>5667</v>
      </c>
      <c r="E965" s="1233">
        <v>16</v>
      </c>
      <c r="F965" s="1233">
        <v>21.7</v>
      </c>
      <c r="G965" s="1233" t="s">
        <v>852</v>
      </c>
      <c r="H965" s="1233"/>
      <c r="I965" s="1233"/>
      <c r="J965" s="1233"/>
      <c r="K965" s="3881"/>
      <c r="L965" s="1192"/>
    </row>
    <row r="966" spans="1:12" ht="25.5">
      <c r="A966" s="1316">
        <v>5</v>
      </c>
      <c r="B966" s="1161" t="s">
        <v>6219</v>
      </c>
      <c r="C966" s="1232" t="s">
        <v>5812</v>
      </c>
      <c r="D966" s="1233" t="s">
        <v>5667</v>
      </c>
      <c r="E966" s="1233">
        <v>16</v>
      </c>
      <c r="F966" s="1233">
        <v>43.5</v>
      </c>
      <c r="G966" s="1233" t="s">
        <v>852</v>
      </c>
      <c r="H966" s="1233"/>
      <c r="I966" s="1233"/>
      <c r="J966" s="1233"/>
      <c r="K966" s="3881"/>
      <c r="L966" s="1192"/>
    </row>
    <row r="967" spans="1:12" ht="25.5">
      <c r="A967" s="1316">
        <v>6</v>
      </c>
      <c r="B967" s="1161" t="s">
        <v>6220</v>
      </c>
      <c r="C967" s="1232" t="s">
        <v>5812</v>
      </c>
      <c r="D967" s="1233" t="s">
        <v>5667</v>
      </c>
      <c r="E967" s="1233">
        <v>16</v>
      </c>
      <c r="F967" s="1233">
        <v>22.8</v>
      </c>
      <c r="G967" s="1233" t="s">
        <v>852</v>
      </c>
      <c r="H967" s="1233"/>
      <c r="I967" s="1233"/>
      <c r="J967" s="1233"/>
      <c r="K967" s="3881"/>
      <c r="L967" s="1192"/>
    </row>
    <row r="968" spans="1:12" ht="25.5">
      <c r="A968" s="1316">
        <v>7</v>
      </c>
      <c r="B968" s="1161" t="s">
        <v>6221</v>
      </c>
      <c r="C968" s="1232" t="s">
        <v>5812</v>
      </c>
      <c r="D968" s="1233" t="s">
        <v>5667</v>
      </c>
      <c r="E968" s="1233">
        <v>16</v>
      </c>
      <c r="F968" s="1233">
        <v>27.6</v>
      </c>
      <c r="G968" s="1233" t="s">
        <v>852</v>
      </c>
      <c r="H968" s="1233"/>
      <c r="I968" s="1233"/>
      <c r="J968" s="1233"/>
      <c r="K968" s="3881"/>
      <c r="L968" s="1192"/>
    </row>
    <row r="969" spans="1:12" ht="25.5">
      <c r="A969" s="1316">
        <v>8</v>
      </c>
      <c r="B969" s="1161" t="s">
        <v>6222</v>
      </c>
      <c r="C969" s="1232" t="s">
        <v>5812</v>
      </c>
      <c r="D969" s="1233" t="s">
        <v>5667</v>
      </c>
      <c r="E969" s="1233">
        <v>16</v>
      </c>
      <c r="F969" s="1233">
        <v>11.1</v>
      </c>
      <c r="G969" s="1233" t="s">
        <v>852</v>
      </c>
      <c r="H969" s="1233"/>
      <c r="I969" s="1233"/>
      <c r="J969" s="1233"/>
      <c r="K969" s="3881"/>
      <c r="L969" s="1192"/>
    </row>
    <row r="970" spans="1:12" ht="25.5">
      <c r="A970" s="1316">
        <v>9</v>
      </c>
      <c r="B970" s="1161" t="s">
        <v>6223</v>
      </c>
      <c r="C970" s="1232" t="s">
        <v>5812</v>
      </c>
      <c r="D970" s="1233" t="s">
        <v>5667</v>
      </c>
      <c r="E970" s="1233">
        <v>16</v>
      </c>
      <c r="F970" s="1233">
        <v>43.5</v>
      </c>
      <c r="G970" s="1233" t="s">
        <v>852</v>
      </c>
      <c r="H970" s="1233"/>
      <c r="I970" s="1233"/>
      <c r="J970" s="1233"/>
      <c r="K970" s="3882"/>
      <c r="L970" s="1192"/>
    </row>
    <row r="971" spans="1:12" ht="25.5">
      <c r="A971" s="1316">
        <v>10</v>
      </c>
      <c r="B971" s="1161" t="s">
        <v>6224</v>
      </c>
      <c r="C971" s="1232" t="s">
        <v>5812</v>
      </c>
      <c r="D971" s="1233" t="s">
        <v>5669</v>
      </c>
      <c r="E971" s="1233">
        <v>22</v>
      </c>
      <c r="F971" s="1233">
        <v>76</v>
      </c>
      <c r="G971" s="1271" t="s">
        <v>5670</v>
      </c>
      <c r="H971" s="1233"/>
      <c r="I971" s="1233"/>
      <c r="J971" s="1233"/>
      <c r="K971" s="3880" t="s">
        <v>5671</v>
      </c>
      <c r="L971" s="1192"/>
    </row>
    <row r="972" spans="1:12" ht="25.5">
      <c r="A972" s="1316">
        <v>11</v>
      </c>
      <c r="B972" s="1161" t="s">
        <v>6225</v>
      </c>
      <c r="C972" s="1232" t="s">
        <v>5812</v>
      </c>
      <c r="D972" s="1233" t="s">
        <v>5669</v>
      </c>
      <c r="E972" s="1233">
        <v>22</v>
      </c>
      <c r="F972" s="1233">
        <v>82.3</v>
      </c>
      <c r="G972" s="1233" t="s">
        <v>5670</v>
      </c>
      <c r="H972" s="1233"/>
      <c r="I972" s="1233"/>
      <c r="J972" s="1233"/>
      <c r="K972" s="3881"/>
      <c r="L972" s="1192"/>
    </row>
    <row r="973" spans="1:12" ht="25.5">
      <c r="A973" s="1316">
        <v>12</v>
      </c>
      <c r="B973" s="1161" t="s">
        <v>6226</v>
      </c>
      <c r="C973" s="1232" t="s">
        <v>5812</v>
      </c>
      <c r="D973" s="1233" t="s">
        <v>5669</v>
      </c>
      <c r="E973" s="1233">
        <v>22</v>
      </c>
      <c r="F973" s="1233">
        <v>122.7</v>
      </c>
      <c r="G973" s="1233" t="s">
        <v>5670</v>
      </c>
      <c r="H973" s="1233"/>
      <c r="I973" s="1233"/>
      <c r="J973" s="1233"/>
      <c r="K973" s="3881"/>
      <c r="L973" s="1192"/>
    </row>
    <row r="974" spans="1:12" ht="25.5">
      <c r="A974" s="1316">
        <v>13</v>
      </c>
      <c r="B974" s="1161" t="s">
        <v>6226</v>
      </c>
      <c r="C974" s="1232" t="s">
        <v>5812</v>
      </c>
      <c r="D974" s="1233">
        <v>45</v>
      </c>
      <c r="E974" s="1233">
        <v>22</v>
      </c>
      <c r="F974" s="1233">
        <v>23.4</v>
      </c>
      <c r="G974" s="1233" t="s">
        <v>1669</v>
      </c>
      <c r="H974" s="1233"/>
      <c r="I974" s="1233"/>
      <c r="J974" s="1233"/>
      <c r="K974" s="3882"/>
      <c r="L974" s="1192"/>
    </row>
    <row r="975" spans="1:12">
      <c r="A975" s="1316">
        <v>14</v>
      </c>
      <c r="B975" s="1161" t="s">
        <v>6227</v>
      </c>
      <c r="C975" s="1232" t="s">
        <v>5812</v>
      </c>
      <c r="D975" s="1233">
        <v>68</v>
      </c>
      <c r="E975" s="1233">
        <v>11</v>
      </c>
      <c r="F975" s="1233">
        <v>1220</v>
      </c>
      <c r="G975" s="1233" t="s">
        <v>861</v>
      </c>
      <c r="H975" s="1233"/>
      <c r="I975" s="1233"/>
      <c r="J975" s="1233"/>
      <c r="K975" s="3880" t="s">
        <v>5668</v>
      </c>
      <c r="L975" s="1192"/>
    </row>
    <row r="976" spans="1:12">
      <c r="A976" s="1316">
        <v>15</v>
      </c>
      <c r="B976" s="1161" t="s">
        <v>6227</v>
      </c>
      <c r="C976" s="1232" t="s">
        <v>5812</v>
      </c>
      <c r="D976" s="1233">
        <v>76</v>
      </c>
      <c r="E976" s="1233">
        <v>16</v>
      </c>
      <c r="F976" s="1234">
        <v>1721</v>
      </c>
      <c r="G976" s="1233" t="s">
        <v>940</v>
      </c>
      <c r="H976" s="1233"/>
      <c r="I976" s="1233"/>
      <c r="J976" s="1233"/>
      <c r="K976" s="3881"/>
      <c r="L976" s="1192"/>
    </row>
    <row r="977" spans="1:12">
      <c r="A977" s="1316">
        <v>16</v>
      </c>
      <c r="B977" s="1161" t="s">
        <v>6227</v>
      </c>
      <c r="C977" s="1232" t="s">
        <v>5812</v>
      </c>
      <c r="D977" s="1233">
        <v>71</v>
      </c>
      <c r="E977" s="1233">
        <v>11</v>
      </c>
      <c r="F977" s="1233">
        <v>347.2</v>
      </c>
      <c r="G977" s="1233" t="s">
        <v>5672</v>
      </c>
      <c r="H977" s="1233"/>
      <c r="I977" s="1233"/>
      <c r="J977" s="1233"/>
      <c r="K977" s="3882"/>
      <c r="L977" s="1192"/>
    </row>
    <row r="978" spans="1:12">
      <c r="A978" s="1316">
        <v>17</v>
      </c>
      <c r="B978" s="1161" t="s">
        <v>6227</v>
      </c>
      <c r="C978" s="1232" t="s">
        <v>5812</v>
      </c>
      <c r="D978" s="1214">
        <v>28</v>
      </c>
      <c r="E978" s="1318">
        <v>11</v>
      </c>
      <c r="F978" s="1318">
        <v>4962.8999999999996</v>
      </c>
      <c r="G978" s="1318" t="s">
        <v>858</v>
      </c>
      <c r="H978" s="1318"/>
      <c r="I978" s="1318"/>
      <c r="J978" s="1318"/>
      <c r="K978" s="1318" t="s">
        <v>5673</v>
      </c>
      <c r="L978" s="1192"/>
    </row>
    <row r="979" spans="1:12">
      <c r="A979" s="1316">
        <v>18</v>
      </c>
      <c r="B979" s="1161" t="s">
        <v>6227</v>
      </c>
      <c r="C979" s="1232" t="s">
        <v>5812</v>
      </c>
      <c r="D979" s="1214">
        <v>5</v>
      </c>
      <c r="E979" s="1318">
        <v>4</v>
      </c>
      <c r="F979" s="1318">
        <v>56</v>
      </c>
      <c r="G979" s="1318" t="s">
        <v>1669</v>
      </c>
      <c r="H979" s="1318"/>
      <c r="I979" s="1318"/>
      <c r="J979" s="1318"/>
      <c r="K979" s="1318" t="s">
        <v>5673</v>
      </c>
      <c r="L979" s="1192"/>
    </row>
    <row r="980" spans="1:12" ht="25.5">
      <c r="A980" s="1316">
        <v>19</v>
      </c>
      <c r="B980" s="1161" t="s">
        <v>6228</v>
      </c>
      <c r="C980" s="1232" t="s">
        <v>5812</v>
      </c>
      <c r="D980" s="1318">
        <v>1</v>
      </c>
      <c r="E980" s="1318">
        <v>22</v>
      </c>
      <c r="F980" s="1318">
        <v>75</v>
      </c>
      <c r="G980" s="1318" t="s">
        <v>1669</v>
      </c>
      <c r="H980" s="1318"/>
      <c r="I980" s="1318"/>
      <c r="J980" s="1318"/>
      <c r="K980" s="1318" t="s">
        <v>5674</v>
      </c>
      <c r="L980" s="1192"/>
    </row>
    <row r="981" spans="1:12">
      <c r="A981" s="1316">
        <v>20</v>
      </c>
      <c r="B981" s="1161" t="s">
        <v>6227</v>
      </c>
      <c r="C981" s="1232" t="s">
        <v>5812</v>
      </c>
      <c r="D981" s="1318">
        <v>205</v>
      </c>
      <c r="E981" s="1318">
        <v>16</v>
      </c>
      <c r="F981" s="1318">
        <v>671.5</v>
      </c>
      <c r="G981" s="1318"/>
      <c r="H981" s="1318"/>
      <c r="I981" s="1318"/>
      <c r="J981" s="1318"/>
      <c r="K981" s="1318" t="s">
        <v>5668</v>
      </c>
      <c r="L981" s="1192"/>
    </row>
    <row r="982" spans="1:12">
      <c r="A982" s="1316">
        <v>21</v>
      </c>
      <c r="B982" s="1161" t="s">
        <v>6227</v>
      </c>
      <c r="C982" s="1232" t="s">
        <v>5812</v>
      </c>
      <c r="D982" s="1316">
        <v>78</v>
      </c>
      <c r="E982" s="1316">
        <v>14</v>
      </c>
      <c r="F982" s="1235">
        <v>600</v>
      </c>
      <c r="G982" s="1318" t="s">
        <v>921</v>
      </c>
      <c r="H982" s="1318"/>
      <c r="I982" s="1318"/>
      <c r="J982" s="1318"/>
      <c r="K982" s="1318" t="s">
        <v>5675</v>
      </c>
      <c r="L982" s="1192"/>
    </row>
    <row r="983" spans="1:12" ht="25.5">
      <c r="A983" s="1316">
        <v>22</v>
      </c>
      <c r="B983" s="1161" t="s">
        <v>6229</v>
      </c>
      <c r="C983" s="1232" t="s">
        <v>5812</v>
      </c>
      <c r="D983" s="1316"/>
      <c r="E983" s="1316">
        <v>18</v>
      </c>
      <c r="F983" s="1235">
        <v>3.5</v>
      </c>
      <c r="G983" s="1318" t="s">
        <v>1313</v>
      </c>
      <c r="H983" s="1318"/>
      <c r="I983" s="1318"/>
      <c r="J983" s="1318"/>
      <c r="K983" s="1318" t="s">
        <v>5676</v>
      </c>
      <c r="L983" s="1192"/>
    </row>
    <row r="984" spans="1:12" ht="25.5">
      <c r="A984" s="1316">
        <v>23</v>
      </c>
      <c r="B984" s="1161" t="s">
        <v>6230</v>
      </c>
      <c r="C984" s="1232" t="s">
        <v>5812</v>
      </c>
      <c r="D984" s="1316">
        <v>55</v>
      </c>
      <c r="E984" s="1316">
        <v>18</v>
      </c>
      <c r="F984" s="1235">
        <v>6</v>
      </c>
      <c r="G984" s="1318" t="s">
        <v>1313</v>
      </c>
      <c r="H984" s="1318"/>
      <c r="I984" s="1318"/>
      <c r="J984" s="1318"/>
      <c r="K984" s="1318" t="s">
        <v>5676</v>
      </c>
      <c r="L984" s="1192"/>
    </row>
    <row r="985" spans="1:12" ht="25.5">
      <c r="A985" s="1316">
        <v>24</v>
      </c>
      <c r="B985" s="1161" t="s">
        <v>6231</v>
      </c>
      <c r="C985" s="1232" t="s">
        <v>5812</v>
      </c>
      <c r="D985" s="1316"/>
      <c r="E985" s="1316">
        <v>18</v>
      </c>
      <c r="F985" s="1235">
        <v>7</v>
      </c>
      <c r="G985" s="1318" t="s">
        <v>1313</v>
      </c>
      <c r="H985" s="1318"/>
      <c r="I985" s="1318"/>
      <c r="J985" s="1318"/>
      <c r="K985" s="1318" t="s">
        <v>5676</v>
      </c>
      <c r="L985" s="1192"/>
    </row>
    <row r="986" spans="1:12" ht="25.5">
      <c r="A986" s="1316">
        <v>25</v>
      </c>
      <c r="B986" s="1161" t="s">
        <v>6232</v>
      </c>
      <c r="C986" s="1232" t="s">
        <v>5812</v>
      </c>
      <c r="D986" s="1316"/>
      <c r="E986" s="1316">
        <v>18</v>
      </c>
      <c r="F986" s="1235">
        <v>5</v>
      </c>
      <c r="G986" s="1318" t="s">
        <v>1313</v>
      </c>
      <c r="H986" s="1318"/>
      <c r="I986" s="1318"/>
      <c r="J986" s="1318"/>
      <c r="K986" s="1318" t="s">
        <v>5676</v>
      </c>
      <c r="L986" s="1192"/>
    </row>
    <row r="987" spans="1:12" ht="25.5">
      <c r="A987" s="1316">
        <v>26</v>
      </c>
      <c r="B987" s="1161" t="s">
        <v>6233</v>
      </c>
      <c r="C987" s="1232" t="s">
        <v>5812</v>
      </c>
      <c r="D987" s="1316"/>
      <c r="E987" s="1316">
        <v>18</v>
      </c>
      <c r="F987" s="1235">
        <v>5</v>
      </c>
      <c r="G987" s="1318" t="s">
        <v>1313</v>
      </c>
      <c r="H987" s="1318"/>
      <c r="I987" s="1318"/>
      <c r="J987" s="1318"/>
      <c r="K987" s="1318" t="s">
        <v>5676</v>
      </c>
      <c r="L987" s="1192"/>
    </row>
    <row r="988" spans="1:12" ht="25.5">
      <c r="A988" s="1316">
        <v>27</v>
      </c>
      <c r="B988" s="1161" t="s">
        <v>6234</v>
      </c>
      <c r="C988" s="1232" t="s">
        <v>5812</v>
      </c>
      <c r="D988" s="1316"/>
      <c r="E988" s="1316">
        <v>18</v>
      </c>
      <c r="F988" s="1235">
        <v>8</v>
      </c>
      <c r="G988" s="1318" t="s">
        <v>1313</v>
      </c>
      <c r="H988" s="1318"/>
      <c r="I988" s="1318"/>
      <c r="J988" s="1318"/>
      <c r="K988" s="1318" t="s">
        <v>5676</v>
      </c>
      <c r="L988" s="1192"/>
    </row>
    <row r="989" spans="1:12" ht="25.5">
      <c r="A989" s="1316">
        <v>28</v>
      </c>
      <c r="B989" s="1161" t="s">
        <v>6235</v>
      </c>
      <c r="C989" s="1232" t="s">
        <v>5812</v>
      </c>
      <c r="D989" s="1316"/>
      <c r="E989" s="1316">
        <v>18</v>
      </c>
      <c r="F989" s="1235">
        <v>39</v>
      </c>
      <c r="G989" s="1318" t="s">
        <v>1313</v>
      </c>
      <c r="H989" s="1318"/>
      <c r="I989" s="1318"/>
      <c r="J989" s="1318"/>
      <c r="K989" s="1318" t="s">
        <v>5676</v>
      </c>
      <c r="L989" s="1192"/>
    </row>
    <row r="990" spans="1:12" ht="25.5">
      <c r="A990" s="1316">
        <v>29</v>
      </c>
      <c r="B990" s="1161" t="s">
        <v>6236</v>
      </c>
      <c r="C990" s="1232" t="s">
        <v>5812</v>
      </c>
      <c r="D990" s="1316">
        <v>38</v>
      </c>
      <c r="E990" s="1316">
        <v>18</v>
      </c>
      <c r="F990" s="1235">
        <v>11</v>
      </c>
      <c r="G990" s="1318" t="s">
        <v>1313</v>
      </c>
      <c r="H990" s="1318"/>
      <c r="I990" s="1318"/>
      <c r="J990" s="1318"/>
      <c r="K990" s="1318" t="s">
        <v>5676</v>
      </c>
      <c r="L990" s="1192"/>
    </row>
    <row r="991" spans="1:12">
      <c r="A991" s="1316">
        <v>30</v>
      </c>
      <c r="B991" s="1161" t="s">
        <v>6227</v>
      </c>
      <c r="C991" s="1232" t="s">
        <v>5812</v>
      </c>
      <c r="D991" s="1188">
        <v>129</v>
      </c>
      <c r="E991" s="1118">
        <v>17</v>
      </c>
      <c r="F991" s="1236"/>
      <c r="G991" s="1321"/>
      <c r="H991" s="1321"/>
      <c r="I991" s="1321"/>
      <c r="J991" s="1321"/>
      <c r="K991" s="1188" t="s">
        <v>192</v>
      </c>
      <c r="L991" s="1192"/>
    </row>
    <row r="992" spans="1:12">
      <c r="A992" s="1316">
        <v>31</v>
      </c>
      <c r="B992" s="1161" t="s">
        <v>6227</v>
      </c>
      <c r="C992" s="1232" t="s">
        <v>5812</v>
      </c>
      <c r="D992" s="1118">
        <v>102</v>
      </c>
      <c r="E992" s="1118">
        <v>17</v>
      </c>
      <c r="F992" s="1236"/>
      <c r="G992" s="1321"/>
      <c r="H992" s="1321"/>
      <c r="I992" s="1321"/>
      <c r="J992" s="1321"/>
      <c r="K992" s="1188" t="s">
        <v>192</v>
      </c>
      <c r="L992" s="1192"/>
    </row>
    <row r="993" spans="1:12">
      <c r="A993" s="1316">
        <v>32</v>
      </c>
      <c r="B993" s="1161" t="s">
        <v>6227</v>
      </c>
      <c r="C993" s="1232" t="s">
        <v>5812</v>
      </c>
      <c r="D993" s="1188">
        <v>42</v>
      </c>
      <c r="E993" s="1118">
        <v>11</v>
      </c>
      <c r="F993" s="1236"/>
      <c r="G993" s="1321"/>
      <c r="H993" s="1321"/>
      <c r="I993" s="1321"/>
      <c r="J993" s="1321"/>
      <c r="K993" s="1188" t="s">
        <v>192</v>
      </c>
      <c r="L993" s="1192"/>
    </row>
    <row r="994" spans="1:12" ht="25.5">
      <c r="A994" s="1316">
        <v>33</v>
      </c>
      <c r="B994" s="1161" t="s">
        <v>6237</v>
      </c>
      <c r="C994" s="1232" t="s">
        <v>5812</v>
      </c>
      <c r="D994" s="1118">
        <v>72</v>
      </c>
      <c r="E994" s="1118">
        <v>18</v>
      </c>
      <c r="F994" s="1236">
        <v>25</v>
      </c>
      <c r="G994" s="1321"/>
      <c r="H994" s="1321"/>
      <c r="I994" s="1321"/>
      <c r="J994" s="1321"/>
      <c r="K994" s="1188" t="s">
        <v>5677</v>
      </c>
      <c r="L994" s="1192"/>
    </row>
    <row r="995" spans="1:12">
      <c r="A995" s="1316">
        <v>34</v>
      </c>
      <c r="B995" s="1161" t="s">
        <v>6227</v>
      </c>
      <c r="C995" s="1232" t="s">
        <v>5812</v>
      </c>
      <c r="D995" s="1238">
        <v>73</v>
      </c>
      <c r="E995" s="1118">
        <v>18</v>
      </c>
      <c r="F995" s="1236">
        <v>35</v>
      </c>
      <c r="G995" s="1237"/>
      <c r="H995" s="1237"/>
      <c r="I995" s="1237"/>
      <c r="J995" s="1237"/>
      <c r="K995" s="1238" t="s">
        <v>192</v>
      </c>
      <c r="L995" s="1192"/>
    </row>
    <row r="996" spans="1:12">
      <c r="A996" s="1316">
        <v>35</v>
      </c>
      <c r="B996" s="1161" t="s">
        <v>6227</v>
      </c>
      <c r="C996" s="1232" t="s">
        <v>5812</v>
      </c>
      <c r="D996" s="1240">
        <v>70</v>
      </c>
      <c r="E996" s="1119">
        <v>18</v>
      </c>
      <c r="F996" s="1241">
        <v>10</v>
      </c>
      <c r="G996" s="1239"/>
      <c r="H996" s="1239"/>
      <c r="I996" s="1239"/>
      <c r="J996" s="1239"/>
      <c r="K996" s="1188" t="s">
        <v>192</v>
      </c>
      <c r="L996" s="1192"/>
    </row>
    <row r="997" spans="1:12" ht="25.5">
      <c r="A997" s="1316">
        <v>36</v>
      </c>
      <c r="B997" s="1161" t="s">
        <v>6238</v>
      </c>
      <c r="C997" s="1232" t="s">
        <v>5812</v>
      </c>
      <c r="D997" s="1240">
        <v>54</v>
      </c>
      <c r="E997" s="1118">
        <v>12</v>
      </c>
      <c r="F997" s="1236">
        <v>29.4</v>
      </c>
      <c r="G997" s="1239"/>
      <c r="H997" s="1239"/>
      <c r="I997" s="1239"/>
      <c r="J997" s="1239"/>
      <c r="K997" s="1188" t="s">
        <v>5677</v>
      </c>
      <c r="L997" s="1192"/>
    </row>
    <row r="998" spans="1:12" ht="25.5">
      <c r="A998" s="1316">
        <v>37</v>
      </c>
      <c r="B998" s="1161" t="s">
        <v>6239</v>
      </c>
      <c r="C998" s="1232" t="s">
        <v>5812</v>
      </c>
      <c r="D998" s="1240">
        <v>42</v>
      </c>
      <c r="E998" s="1118">
        <v>12</v>
      </c>
      <c r="F998" s="1236">
        <v>60</v>
      </c>
      <c r="G998" s="1239"/>
      <c r="H998" s="1239"/>
      <c r="I998" s="1239"/>
      <c r="J998" s="1239"/>
      <c r="K998" s="1188" t="s">
        <v>5677</v>
      </c>
      <c r="L998" s="1192"/>
    </row>
    <row r="999" spans="1:12" ht="25.5">
      <c r="A999" s="1242">
        <v>1</v>
      </c>
      <c r="B999" s="1161" t="s">
        <v>6240</v>
      </c>
      <c r="C999" s="1318" t="s">
        <v>5813</v>
      </c>
      <c r="D999" s="1243">
        <v>490</v>
      </c>
      <c r="E999" s="1243">
        <v>34</v>
      </c>
      <c r="F999" s="1243">
        <v>2887</v>
      </c>
      <c r="G999" s="1242" t="s">
        <v>3722</v>
      </c>
      <c r="H999" s="1244"/>
      <c r="I999" s="1244"/>
      <c r="J999" s="1244"/>
      <c r="K999" s="3868" t="s">
        <v>5678</v>
      </c>
      <c r="L999" s="1308"/>
    </row>
    <row r="1000" spans="1:12" ht="25.5">
      <c r="A1000" s="1242">
        <v>2</v>
      </c>
      <c r="B1000" s="1161" t="s">
        <v>6241</v>
      </c>
      <c r="C1000" s="1318" t="s">
        <v>5813</v>
      </c>
      <c r="D1000" s="1242">
        <v>429</v>
      </c>
      <c r="E1000" s="1242">
        <v>34</v>
      </c>
      <c r="F1000" s="1242">
        <v>1742</v>
      </c>
      <c r="G1000" s="1242" t="s">
        <v>3722</v>
      </c>
      <c r="H1000" s="1264"/>
      <c r="I1000" s="1264"/>
      <c r="J1000" s="1264"/>
      <c r="K1000" s="3856"/>
      <c r="L1000" s="1309"/>
    </row>
    <row r="1001" spans="1:12" ht="25.5">
      <c r="A1001" s="1242">
        <v>3</v>
      </c>
      <c r="B1001" s="1161" t="s">
        <v>6242</v>
      </c>
      <c r="C1001" s="1318" t="s">
        <v>5813</v>
      </c>
      <c r="D1001" s="1242">
        <v>452</v>
      </c>
      <c r="E1001" s="1242">
        <v>34</v>
      </c>
      <c r="F1001" s="1242">
        <v>2641</v>
      </c>
      <c r="G1001" s="1242" t="s">
        <v>3722</v>
      </c>
      <c r="H1001" s="1264"/>
      <c r="I1001" s="1264"/>
      <c r="J1001" s="1264"/>
      <c r="K1001" s="3856"/>
      <c r="L1001" s="1309"/>
    </row>
    <row r="1002" spans="1:12" ht="25.5">
      <c r="A1002" s="1242">
        <v>4</v>
      </c>
      <c r="B1002" s="1161" t="s">
        <v>6243</v>
      </c>
      <c r="C1002" s="1318" t="s">
        <v>5813</v>
      </c>
      <c r="D1002" s="1318" t="s">
        <v>5679</v>
      </c>
      <c r="E1002" s="1242">
        <v>34</v>
      </c>
      <c r="F1002" s="1242">
        <v>4301</v>
      </c>
      <c r="G1002" s="1242" t="s">
        <v>3722</v>
      </c>
      <c r="H1002" s="1264"/>
      <c r="I1002" s="1264"/>
      <c r="J1002" s="1264"/>
      <c r="K1002" s="3856"/>
      <c r="L1002" s="1309"/>
    </row>
    <row r="1003" spans="1:12" ht="25.5">
      <c r="A1003" s="1242">
        <v>5</v>
      </c>
      <c r="B1003" s="1161" t="s">
        <v>6244</v>
      </c>
      <c r="C1003" s="1318" t="s">
        <v>5813</v>
      </c>
      <c r="D1003" s="1242">
        <v>433</v>
      </c>
      <c r="E1003" s="1242">
        <v>34</v>
      </c>
      <c r="F1003" s="1242">
        <v>826</v>
      </c>
      <c r="G1003" s="1242" t="s">
        <v>3722</v>
      </c>
      <c r="H1003" s="1264"/>
      <c r="I1003" s="1264"/>
      <c r="J1003" s="1264"/>
      <c r="K1003" s="3856"/>
      <c r="L1003" s="1309"/>
    </row>
    <row r="1004" spans="1:12" ht="25.5">
      <c r="A1004" s="1242">
        <v>6</v>
      </c>
      <c r="B1004" s="1161" t="s">
        <v>6245</v>
      </c>
      <c r="C1004" s="1318" t="s">
        <v>5813</v>
      </c>
      <c r="D1004" s="1242" t="s">
        <v>5680</v>
      </c>
      <c r="E1004" s="1242">
        <v>38</v>
      </c>
      <c r="F1004" s="1242">
        <v>4385</v>
      </c>
      <c r="G1004" s="1242" t="s">
        <v>3722</v>
      </c>
      <c r="H1004" s="1264"/>
      <c r="I1004" s="1264"/>
      <c r="J1004" s="1264"/>
      <c r="K1004" s="3856"/>
      <c r="L1004" s="1309"/>
    </row>
    <row r="1005" spans="1:12" ht="25.5">
      <c r="A1005" s="1242">
        <v>7</v>
      </c>
      <c r="B1005" s="1161" t="s">
        <v>6246</v>
      </c>
      <c r="C1005" s="1318" t="s">
        <v>5813</v>
      </c>
      <c r="D1005" s="1318" t="s">
        <v>5681</v>
      </c>
      <c r="E1005" s="1242">
        <v>37</v>
      </c>
      <c r="F1005" s="1242">
        <v>2324</v>
      </c>
      <c r="G1005" s="1242" t="s">
        <v>3722</v>
      </c>
      <c r="H1005" s="1264"/>
      <c r="I1005" s="1264"/>
      <c r="J1005" s="1264"/>
      <c r="K1005" s="3856"/>
      <c r="L1005" s="1309"/>
    </row>
    <row r="1006" spans="1:12" ht="25.5">
      <c r="A1006" s="1242">
        <v>8</v>
      </c>
      <c r="B1006" s="1161" t="s">
        <v>6247</v>
      </c>
      <c r="C1006" s="1318" t="s">
        <v>5813</v>
      </c>
      <c r="D1006" s="1318" t="s">
        <v>5682</v>
      </c>
      <c r="E1006" s="1242">
        <v>34</v>
      </c>
      <c r="F1006" s="1242">
        <v>5009</v>
      </c>
      <c r="G1006" s="1242" t="s">
        <v>3722</v>
      </c>
      <c r="H1006" s="1264"/>
      <c r="I1006" s="1264"/>
      <c r="J1006" s="1264"/>
      <c r="K1006" s="3856"/>
      <c r="L1006" s="1309"/>
    </row>
    <row r="1007" spans="1:12" ht="25.5">
      <c r="A1007" s="1245">
        <v>9</v>
      </c>
      <c r="B1007" s="1161" t="s">
        <v>6248</v>
      </c>
      <c r="C1007" s="1318" t="s">
        <v>5813</v>
      </c>
      <c r="D1007" s="1245" t="s">
        <v>5683</v>
      </c>
      <c r="E1007" s="1245">
        <v>34</v>
      </c>
      <c r="F1007" s="1245">
        <v>3507</v>
      </c>
      <c r="G1007" s="1245" t="s">
        <v>3722</v>
      </c>
      <c r="H1007" s="1264"/>
      <c r="I1007" s="1264"/>
      <c r="J1007" s="1264"/>
      <c r="K1007" s="3856"/>
      <c r="L1007" s="1309"/>
    </row>
    <row r="1008" spans="1:12" ht="25.5">
      <c r="A1008" s="1242">
        <v>10</v>
      </c>
      <c r="B1008" s="1161" t="s">
        <v>6249</v>
      </c>
      <c r="C1008" s="1318" t="s">
        <v>5813</v>
      </c>
      <c r="D1008" s="1242">
        <v>468</v>
      </c>
      <c r="E1008" s="1242">
        <v>33</v>
      </c>
      <c r="F1008" s="1242">
        <v>850</v>
      </c>
      <c r="G1008" s="1242" t="s">
        <v>3722</v>
      </c>
      <c r="H1008" s="1264"/>
      <c r="I1008" s="1264"/>
      <c r="J1008" s="1264"/>
      <c r="K1008" s="3856"/>
      <c r="L1008" s="1309"/>
    </row>
    <row r="1009" spans="1:12" ht="25.5">
      <c r="A1009" s="1245">
        <v>11</v>
      </c>
      <c r="B1009" s="1161" t="s">
        <v>6250</v>
      </c>
      <c r="C1009" s="1318" t="s">
        <v>5813</v>
      </c>
      <c r="D1009" s="1214" t="s">
        <v>5684</v>
      </c>
      <c r="E1009" s="1245">
        <v>38</v>
      </c>
      <c r="F1009" s="1245">
        <v>3517</v>
      </c>
      <c r="G1009" s="1245" t="s">
        <v>3722</v>
      </c>
      <c r="H1009" s="1264"/>
      <c r="I1009" s="1264"/>
      <c r="J1009" s="1264"/>
      <c r="K1009" s="3856"/>
      <c r="L1009" s="1309"/>
    </row>
    <row r="1010" spans="1:12" ht="25.5">
      <c r="A1010" s="1245">
        <v>12</v>
      </c>
      <c r="B1010" s="1161" t="s">
        <v>6251</v>
      </c>
      <c r="C1010" s="1318" t="s">
        <v>5813</v>
      </c>
      <c r="D1010" s="1245">
        <v>459</v>
      </c>
      <c r="E1010" s="1245">
        <v>37</v>
      </c>
      <c r="F1010" s="1245">
        <v>3345</v>
      </c>
      <c r="G1010" s="1245" t="s">
        <v>3722</v>
      </c>
      <c r="H1010" s="1264"/>
      <c r="I1010" s="1264"/>
      <c r="J1010" s="1264"/>
      <c r="K1010" s="3856"/>
      <c r="L1010" s="1309"/>
    </row>
    <row r="1011" spans="1:12" ht="25.5">
      <c r="A1011" s="1245">
        <v>13</v>
      </c>
      <c r="B1011" s="1161" t="s">
        <v>6252</v>
      </c>
      <c r="C1011" s="1318" t="s">
        <v>5813</v>
      </c>
      <c r="D1011" s="1214" t="s">
        <v>5685</v>
      </c>
      <c r="E1011" s="1245">
        <v>33</v>
      </c>
      <c r="F1011" s="1245">
        <v>6176</v>
      </c>
      <c r="G1011" s="1245" t="s">
        <v>3722</v>
      </c>
      <c r="H1011" s="1264"/>
      <c r="I1011" s="1264"/>
      <c r="J1011" s="1264"/>
      <c r="K1011" s="3856"/>
      <c r="L1011" s="1309"/>
    </row>
    <row r="1012" spans="1:12" ht="25.5">
      <c r="A1012" s="1245">
        <v>14</v>
      </c>
      <c r="B1012" s="1161" t="s">
        <v>5834</v>
      </c>
      <c r="C1012" s="1318" t="s">
        <v>5813</v>
      </c>
      <c r="D1012" s="1214" t="s">
        <v>5686</v>
      </c>
      <c r="E1012" s="1245" t="s">
        <v>5687</v>
      </c>
      <c r="F1012" s="1245">
        <v>5554</v>
      </c>
      <c r="G1012" s="1245" t="s">
        <v>3722</v>
      </c>
      <c r="H1012" s="1264"/>
      <c r="I1012" s="1264"/>
      <c r="J1012" s="1264"/>
      <c r="K1012" s="3856"/>
      <c r="L1012" s="1309"/>
    </row>
    <row r="1013" spans="1:12" ht="25.5">
      <c r="A1013" s="1242">
        <v>15</v>
      </c>
      <c r="B1013" s="1161" t="s">
        <v>6253</v>
      </c>
      <c r="C1013" s="1318" t="s">
        <v>5813</v>
      </c>
      <c r="D1013" s="1242" t="s">
        <v>5688</v>
      </c>
      <c r="E1013" s="1242">
        <v>34</v>
      </c>
      <c r="F1013" s="1242">
        <v>4895</v>
      </c>
      <c r="G1013" s="1242" t="s">
        <v>3722</v>
      </c>
      <c r="H1013" s="1264"/>
      <c r="I1013" s="1264"/>
      <c r="J1013" s="1264"/>
      <c r="K1013" s="3856"/>
      <c r="L1013" s="1309"/>
    </row>
    <row r="1014" spans="1:12" ht="25.5">
      <c r="A1014" s="1242">
        <v>16</v>
      </c>
      <c r="B1014" s="1161" t="s">
        <v>6254</v>
      </c>
      <c r="C1014" s="1318" t="s">
        <v>5813</v>
      </c>
      <c r="D1014" s="1242" t="s">
        <v>5689</v>
      </c>
      <c r="E1014" s="1242">
        <v>34</v>
      </c>
      <c r="F1014" s="1242">
        <v>2133</v>
      </c>
      <c r="G1014" s="1242" t="s">
        <v>3722</v>
      </c>
      <c r="H1014" s="1264"/>
      <c r="I1014" s="1264"/>
      <c r="J1014" s="1264"/>
      <c r="K1014" s="3856"/>
      <c r="L1014" s="1309"/>
    </row>
    <row r="1015" spans="1:12" ht="25.5">
      <c r="A1015" s="1245">
        <v>17</v>
      </c>
      <c r="B1015" s="1161" t="s">
        <v>6255</v>
      </c>
      <c r="C1015" s="1318" t="s">
        <v>5813</v>
      </c>
      <c r="D1015" s="1245">
        <v>475</v>
      </c>
      <c r="E1015" s="1245">
        <v>33</v>
      </c>
      <c r="F1015" s="1245">
        <v>712</v>
      </c>
      <c r="G1015" s="1245" t="s">
        <v>3722</v>
      </c>
      <c r="H1015" s="1264"/>
      <c r="I1015" s="1264"/>
      <c r="J1015" s="1264"/>
      <c r="K1015" s="3856"/>
      <c r="L1015" s="1309"/>
    </row>
    <row r="1016" spans="1:12" ht="25.5">
      <c r="A1016" s="1242">
        <v>18</v>
      </c>
      <c r="B1016" s="1161" t="s">
        <v>6256</v>
      </c>
      <c r="C1016" s="1318" t="s">
        <v>5813</v>
      </c>
      <c r="D1016" s="1318" t="s">
        <v>5690</v>
      </c>
      <c r="E1016" s="1242">
        <v>33</v>
      </c>
      <c r="F1016" s="1242">
        <v>2307</v>
      </c>
      <c r="G1016" s="1242" t="s">
        <v>3722</v>
      </c>
      <c r="H1016" s="1264"/>
      <c r="I1016" s="1264"/>
      <c r="J1016" s="1264"/>
      <c r="K1016" s="3856"/>
      <c r="L1016" s="1309"/>
    </row>
    <row r="1017" spans="1:12" ht="38.25">
      <c r="A1017" s="1242">
        <v>19</v>
      </c>
      <c r="B1017" s="1161" t="s">
        <v>6257</v>
      </c>
      <c r="C1017" s="1318" t="s">
        <v>5813</v>
      </c>
      <c r="D1017" s="1318" t="s">
        <v>5691</v>
      </c>
      <c r="E1017" s="1242">
        <v>33</v>
      </c>
      <c r="F1017" s="1242">
        <v>5669</v>
      </c>
      <c r="G1017" s="1242" t="s">
        <v>3722</v>
      </c>
      <c r="H1017" s="1264"/>
      <c r="I1017" s="1264"/>
      <c r="J1017" s="1264"/>
      <c r="K1017" s="3856"/>
      <c r="L1017" s="1309"/>
    </row>
    <row r="1018" spans="1:12" ht="25.5">
      <c r="A1018" s="1242">
        <v>20</v>
      </c>
      <c r="B1018" s="1161" t="s">
        <v>6258</v>
      </c>
      <c r="C1018" s="1318" t="s">
        <v>5813</v>
      </c>
      <c r="D1018" s="1242" t="s">
        <v>5692</v>
      </c>
      <c r="E1018" s="1242">
        <v>33</v>
      </c>
      <c r="F1018" s="1242">
        <f>2089+936</f>
        <v>3025</v>
      </c>
      <c r="G1018" s="1242" t="s">
        <v>3722</v>
      </c>
      <c r="H1018" s="1264"/>
      <c r="I1018" s="1264"/>
      <c r="J1018" s="1264"/>
      <c r="K1018" s="3856"/>
      <c r="L1018" s="1309"/>
    </row>
    <row r="1019" spans="1:12" ht="25.5">
      <c r="A1019" s="1242">
        <v>21</v>
      </c>
      <c r="B1019" s="1161" t="s">
        <v>6259</v>
      </c>
      <c r="C1019" s="1318" t="s">
        <v>5813</v>
      </c>
      <c r="D1019" s="1242" t="s">
        <v>5693</v>
      </c>
      <c r="E1019" s="1242">
        <v>37</v>
      </c>
      <c r="F1019" s="1242">
        <v>5375</v>
      </c>
      <c r="G1019" s="1242" t="s">
        <v>3722</v>
      </c>
      <c r="H1019" s="1264"/>
      <c r="I1019" s="1264"/>
      <c r="J1019" s="1264"/>
      <c r="K1019" s="3856"/>
      <c r="L1019" s="1309"/>
    </row>
    <row r="1020" spans="1:12" ht="25.5">
      <c r="A1020" s="1245">
        <v>22</v>
      </c>
      <c r="B1020" s="1161" t="s">
        <v>6260</v>
      </c>
      <c r="C1020" s="1318" t="s">
        <v>5813</v>
      </c>
      <c r="D1020" s="1245" t="s">
        <v>5694</v>
      </c>
      <c r="E1020" s="1245">
        <v>34</v>
      </c>
      <c r="F1020" s="1245">
        <v>4618</v>
      </c>
      <c r="G1020" s="1245" t="s">
        <v>3722</v>
      </c>
      <c r="H1020" s="1264"/>
      <c r="I1020" s="1264"/>
      <c r="J1020" s="1264"/>
      <c r="K1020" s="3856"/>
      <c r="L1020" s="1309"/>
    </row>
    <row r="1021" spans="1:12" ht="25.5">
      <c r="A1021" s="1242">
        <v>23</v>
      </c>
      <c r="B1021" s="1161" t="s">
        <v>6261</v>
      </c>
      <c r="C1021" s="1318" t="s">
        <v>5813</v>
      </c>
      <c r="D1021" s="1242" t="s">
        <v>5695</v>
      </c>
      <c r="E1021" s="1242">
        <v>34</v>
      </c>
      <c r="F1021" s="1242">
        <v>3078</v>
      </c>
      <c r="G1021" s="1242" t="s">
        <v>3722</v>
      </c>
      <c r="H1021" s="1264"/>
      <c r="I1021" s="1264"/>
      <c r="J1021" s="1264"/>
      <c r="K1021" s="3856"/>
      <c r="L1021" s="1309"/>
    </row>
    <row r="1022" spans="1:12" ht="25.5">
      <c r="A1022" s="1245">
        <v>24</v>
      </c>
      <c r="B1022" s="1161" t="s">
        <v>6262</v>
      </c>
      <c r="C1022" s="1318" t="s">
        <v>5813</v>
      </c>
      <c r="D1022" s="1245" t="s">
        <v>5696</v>
      </c>
      <c r="E1022" s="1245">
        <v>37</v>
      </c>
      <c r="F1022" s="1245">
        <v>2423</v>
      </c>
      <c r="G1022" s="1245" t="s">
        <v>3722</v>
      </c>
      <c r="H1022" s="1264"/>
      <c r="I1022" s="1264"/>
      <c r="J1022" s="1264"/>
      <c r="K1022" s="3856"/>
      <c r="L1022" s="1309"/>
    </row>
    <row r="1023" spans="1:12" ht="25.5">
      <c r="A1023" s="1245">
        <v>25</v>
      </c>
      <c r="B1023" s="1161" t="s">
        <v>6263</v>
      </c>
      <c r="C1023" s="1318" t="s">
        <v>5813</v>
      </c>
      <c r="D1023" s="1245" t="s">
        <v>5697</v>
      </c>
      <c r="E1023" s="1245">
        <v>34</v>
      </c>
      <c r="F1023" s="1245">
        <v>2870</v>
      </c>
      <c r="G1023" s="1245" t="s">
        <v>3722</v>
      </c>
      <c r="H1023" s="1264"/>
      <c r="I1023" s="1264"/>
      <c r="J1023" s="1264"/>
      <c r="K1023" s="3856"/>
      <c r="L1023" s="1309"/>
    </row>
    <row r="1024" spans="1:12" ht="25.5">
      <c r="A1024" s="1242">
        <v>26</v>
      </c>
      <c r="B1024" s="1161" t="s">
        <v>6264</v>
      </c>
      <c r="C1024" s="1318" t="s">
        <v>5813</v>
      </c>
      <c r="D1024" s="1242">
        <v>375</v>
      </c>
      <c r="E1024" s="1242">
        <v>34</v>
      </c>
      <c r="F1024" s="1242">
        <v>566</v>
      </c>
      <c r="G1024" s="1242" t="s">
        <v>3722</v>
      </c>
      <c r="H1024" s="1264"/>
      <c r="I1024" s="1264"/>
      <c r="J1024" s="1264"/>
      <c r="K1024" s="3856"/>
      <c r="L1024" s="1309"/>
    </row>
    <row r="1025" spans="1:12" ht="25.5">
      <c r="A1025" s="1242">
        <v>27</v>
      </c>
      <c r="B1025" s="1161" t="s">
        <v>6265</v>
      </c>
      <c r="C1025" s="1318" t="s">
        <v>5813</v>
      </c>
      <c r="D1025" s="1242" t="s">
        <v>5698</v>
      </c>
      <c r="E1025" s="1242">
        <v>33</v>
      </c>
      <c r="F1025" s="1242">
        <v>1700</v>
      </c>
      <c r="G1025" s="1242" t="s">
        <v>3722</v>
      </c>
      <c r="H1025" s="1264"/>
      <c r="I1025" s="1264"/>
      <c r="J1025" s="1264"/>
      <c r="K1025" s="3856"/>
      <c r="L1025" s="1309"/>
    </row>
    <row r="1026" spans="1:12" ht="25.5">
      <c r="A1026" s="1242">
        <v>28</v>
      </c>
      <c r="B1026" s="1161" t="s">
        <v>6266</v>
      </c>
      <c r="C1026" s="1318" t="s">
        <v>5813</v>
      </c>
      <c r="D1026" s="1242">
        <v>494</v>
      </c>
      <c r="E1026" s="1242">
        <v>37</v>
      </c>
      <c r="F1026" s="1242">
        <v>2435</v>
      </c>
      <c r="G1026" s="1242" t="s">
        <v>3722</v>
      </c>
      <c r="H1026" s="1264"/>
      <c r="I1026" s="1264"/>
      <c r="J1026" s="1264"/>
      <c r="K1026" s="3857"/>
      <c r="L1026" s="1309"/>
    </row>
    <row r="1027" spans="1:12" ht="25.5">
      <c r="A1027" s="1242">
        <v>29</v>
      </c>
      <c r="B1027" s="1161" t="s">
        <v>6267</v>
      </c>
      <c r="C1027" s="1318" t="s">
        <v>5813</v>
      </c>
      <c r="D1027" s="1242" t="s">
        <v>5699</v>
      </c>
      <c r="E1027" s="1242" t="s">
        <v>5700</v>
      </c>
      <c r="F1027" s="1242">
        <v>3628</v>
      </c>
      <c r="G1027" s="1242" t="s">
        <v>3722</v>
      </c>
      <c r="H1027" s="1264"/>
      <c r="I1027" s="1264"/>
      <c r="J1027" s="1264"/>
      <c r="K1027" s="3855" t="s">
        <v>5678</v>
      </c>
      <c r="L1027" s="1309"/>
    </row>
    <row r="1028" spans="1:12" ht="25.5">
      <c r="A1028" s="1242">
        <v>30</v>
      </c>
      <c r="B1028" s="1161" t="s">
        <v>6268</v>
      </c>
      <c r="C1028" s="1318" t="s">
        <v>5813</v>
      </c>
      <c r="D1028" s="1242">
        <v>467</v>
      </c>
      <c r="E1028" s="1242">
        <v>37</v>
      </c>
      <c r="F1028" s="1242">
        <v>3091</v>
      </c>
      <c r="G1028" s="1242" t="s">
        <v>3722</v>
      </c>
      <c r="H1028" s="1264"/>
      <c r="I1028" s="1264"/>
      <c r="J1028" s="1264"/>
      <c r="K1028" s="3856"/>
      <c r="L1028" s="1309"/>
    </row>
    <row r="1029" spans="1:12" ht="25.5">
      <c r="A1029" s="1245">
        <v>31</v>
      </c>
      <c r="B1029" s="1161" t="s">
        <v>6269</v>
      </c>
      <c r="C1029" s="1318" t="s">
        <v>5813</v>
      </c>
      <c r="D1029" s="1245" t="s">
        <v>5701</v>
      </c>
      <c r="E1029" s="1245">
        <v>37</v>
      </c>
      <c r="F1029" s="1245">
        <f>1285+4172</f>
        <v>5457</v>
      </c>
      <c r="G1029" s="1245" t="s">
        <v>3722</v>
      </c>
      <c r="H1029" s="1264"/>
      <c r="I1029" s="1264"/>
      <c r="J1029" s="1264"/>
      <c r="K1029" s="3856"/>
      <c r="L1029" s="1309"/>
    </row>
    <row r="1030" spans="1:12" ht="25.5">
      <c r="A1030" s="1242">
        <v>32</v>
      </c>
      <c r="B1030" s="1161" t="s">
        <v>6270</v>
      </c>
      <c r="C1030" s="1318" t="s">
        <v>5813</v>
      </c>
      <c r="D1030" s="1242">
        <v>165</v>
      </c>
      <c r="E1030" s="1242">
        <v>38</v>
      </c>
      <c r="F1030" s="1242">
        <v>2650</v>
      </c>
      <c r="G1030" s="1242" t="s">
        <v>3722</v>
      </c>
      <c r="H1030" s="1264"/>
      <c r="I1030" s="1264"/>
      <c r="J1030" s="1264"/>
      <c r="K1030" s="3856"/>
      <c r="L1030" s="1309"/>
    </row>
    <row r="1031" spans="1:12" ht="25.5">
      <c r="A1031" s="1242">
        <v>33</v>
      </c>
      <c r="B1031" s="1161" t="s">
        <v>6271</v>
      </c>
      <c r="C1031" s="1318" t="s">
        <v>5813</v>
      </c>
      <c r="D1031" s="1242">
        <v>187</v>
      </c>
      <c r="E1031" s="1242">
        <v>38</v>
      </c>
      <c r="F1031" s="1242">
        <v>819</v>
      </c>
      <c r="G1031" s="1242" t="s">
        <v>3722</v>
      </c>
      <c r="H1031" s="1264"/>
      <c r="I1031" s="1264"/>
      <c r="J1031" s="1264"/>
      <c r="K1031" s="3856"/>
      <c r="L1031" s="1309"/>
    </row>
    <row r="1032" spans="1:12" ht="25.5">
      <c r="A1032" s="1242">
        <v>34</v>
      </c>
      <c r="B1032" s="1161" t="s">
        <v>6272</v>
      </c>
      <c r="C1032" s="1318" t="s">
        <v>5813</v>
      </c>
      <c r="D1032" s="1242">
        <v>380</v>
      </c>
      <c r="E1032" s="1242">
        <v>37</v>
      </c>
      <c r="F1032" s="1242">
        <v>2399</v>
      </c>
      <c r="G1032" s="1242" t="s">
        <v>3722</v>
      </c>
      <c r="H1032" s="1264"/>
      <c r="I1032" s="1264"/>
      <c r="J1032" s="1264"/>
      <c r="K1032" s="3856"/>
      <c r="L1032" s="1309"/>
    </row>
    <row r="1033" spans="1:12" ht="25.5">
      <c r="A1033" s="1242">
        <v>35</v>
      </c>
      <c r="B1033" s="1161" t="s">
        <v>6273</v>
      </c>
      <c r="C1033" s="1318" t="s">
        <v>5813</v>
      </c>
      <c r="D1033" s="1242">
        <v>155</v>
      </c>
      <c r="E1033" s="1242">
        <v>38</v>
      </c>
      <c r="F1033" s="1242">
        <v>750</v>
      </c>
      <c r="G1033" s="1242" t="s">
        <v>3722</v>
      </c>
      <c r="H1033" s="1264"/>
      <c r="I1033" s="1264"/>
      <c r="J1033" s="1264"/>
      <c r="K1033" s="3856"/>
      <c r="L1033" s="1309"/>
    </row>
    <row r="1034" spans="1:12" ht="25.5">
      <c r="A1034" s="1245">
        <v>36</v>
      </c>
      <c r="B1034" s="1161" t="s">
        <v>6274</v>
      </c>
      <c r="C1034" s="1318" t="s">
        <v>5813</v>
      </c>
      <c r="D1034" s="1245">
        <v>530</v>
      </c>
      <c r="E1034" s="1245">
        <v>33</v>
      </c>
      <c r="F1034" s="1245">
        <v>2605</v>
      </c>
      <c r="G1034" s="1245" t="s">
        <v>3722</v>
      </c>
      <c r="H1034" s="1264"/>
      <c r="I1034" s="1264"/>
      <c r="J1034" s="1264"/>
      <c r="K1034" s="3856"/>
      <c r="L1034" s="1309"/>
    </row>
    <row r="1035" spans="1:12" ht="25.5">
      <c r="A1035" s="1242">
        <v>37</v>
      </c>
      <c r="B1035" s="1161" t="s">
        <v>6275</v>
      </c>
      <c r="C1035" s="1318" t="s">
        <v>5813</v>
      </c>
      <c r="D1035" s="1318" t="s">
        <v>5702</v>
      </c>
      <c r="E1035" s="1242">
        <v>34</v>
      </c>
      <c r="F1035" s="1242">
        <v>5996</v>
      </c>
      <c r="G1035" s="1242" t="s">
        <v>3722</v>
      </c>
      <c r="H1035" s="1264"/>
      <c r="I1035" s="1264"/>
      <c r="J1035" s="1264"/>
      <c r="K1035" s="3856"/>
      <c r="L1035" s="1309"/>
    </row>
    <row r="1036" spans="1:12" ht="25.5">
      <c r="A1036" s="1242">
        <v>38</v>
      </c>
      <c r="B1036" s="1161" t="s">
        <v>6276</v>
      </c>
      <c r="C1036" s="1318" t="s">
        <v>5813</v>
      </c>
      <c r="D1036" s="1242">
        <v>473</v>
      </c>
      <c r="E1036" s="1242">
        <v>37</v>
      </c>
      <c r="F1036" s="1242">
        <v>4002</v>
      </c>
      <c r="G1036" s="1242" t="s">
        <v>3722</v>
      </c>
      <c r="H1036" s="1264"/>
      <c r="I1036" s="1264"/>
      <c r="J1036" s="1264"/>
      <c r="K1036" s="3856"/>
      <c r="L1036" s="1309"/>
    </row>
    <row r="1037" spans="1:12" ht="25.5">
      <c r="A1037" s="1242">
        <v>39</v>
      </c>
      <c r="B1037" s="1161" t="s">
        <v>6277</v>
      </c>
      <c r="C1037" s="1318" t="s">
        <v>5813</v>
      </c>
      <c r="D1037" s="1242">
        <v>589</v>
      </c>
      <c r="E1037" s="1242">
        <v>34</v>
      </c>
      <c r="F1037" s="1242">
        <v>2472</v>
      </c>
      <c r="G1037" s="1242" t="s">
        <v>3722</v>
      </c>
      <c r="H1037" s="1264"/>
      <c r="I1037" s="1264"/>
      <c r="J1037" s="1264"/>
      <c r="K1037" s="3856"/>
      <c r="L1037" s="1309"/>
    </row>
    <row r="1038" spans="1:12" ht="25.5">
      <c r="A1038" s="1242">
        <v>40</v>
      </c>
      <c r="B1038" s="1161" t="s">
        <v>6278</v>
      </c>
      <c r="C1038" s="1318" t="s">
        <v>5813</v>
      </c>
      <c r="D1038" s="1242">
        <v>100</v>
      </c>
      <c r="E1038" s="1242">
        <v>38</v>
      </c>
      <c r="F1038" s="1242">
        <v>674</v>
      </c>
      <c r="G1038" s="1242" t="s">
        <v>3722</v>
      </c>
      <c r="H1038" s="1264"/>
      <c r="I1038" s="1264"/>
      <c r="J1038" s="1264"/>
      <c r="K1038" s="3856"/>
      <c r="L1038" s="1309"/>
    </row>
    <row r="1039" spans="1:12" ht="25.5">
      <c r="A1039" s="1242">
        <v>41</v>
      </c>
      <c r="B1039" s="1161" t="s">
        <v>6279</v>
      </c>
      <c r="C1039" s="1318" t="s">
        <v>5813</v>
      </c>
      <c r="D1039" s="1242">
        <v>466</v>
      </c>
      <c r="E1039" s="1242">
        <v>37</v>
      </c>
      <c r="F1039" s="1242">
        <v>2810</v>
      </c>
      <c r="G1039" s="1242" t="s">
        <v>3722</v>
      </c>
      <c r="H1039" s="1264"/>
      <c r="I1039" s="1264"/>
      <c r="J1039" s="1264"/>
      <c r="K1039" s="3856"/>
      <c r="L1039" s="1309"/>
    </row>
    <row r="1040" spans="1:12" ht="25.5">
      <c r="A1040" s="1242">
        <v>42</v>
      </c>
      <c r="B1040" s="1161" t="s">
        <v>6280</v>
      </c>
      <c r="C1040" s="1318" t="s">
        <v>5813</v>
      </c>
      <c r="D1040" s="1242" t="s">
        <v>5703</v>
      </c>
      <c r="E1040" s="1242">
        <v>33</v>
      </c>
      <c r="F1040" s="1242">
        <v>2271</v>
      </c>
      <c r="G1040" s="1242" t="s">
        <v>3722</v>
      </c>
      <c r="H1040" s="1264"/>
      <c r="I1040" s="1264"/>
      <c r="J1040" s="1264"/>
      <c r="K1040" s="3857"/>
      <c r="L1040" s="1309"/>
    </row>
    <row r="1041" spans="1:12" ht="25.5">
      <c r="A1041" s="1245">
        <v>43</v>
      </c>
      <c r="B1041" s="1161" t="s">
        <v>6281</v>
      </c>
      <c r="C1041" s="1318" t="s">
        <v>5813</v>
      </c>
      <c r="D1041" s="1245" t="s">
        <v>5704</v>
      </c>
      <c r="E1041" s="1245">
        <v>37</v>
      </c>
      <c r="F1041" s="1245">
        <f>3321+3830</f>
        <v>7151</v>
      </c>
      <c r="G1041" s="1245" t="s">
        <v>3722</v>
      </c>
      <c r="H1041" s="1264"/>
      <c r="I1041" s="1264"/>
      <c r="J1041" s="1264"/>
      <c r="K1041" s="3855" t="s">
        <v>5678</v>
      </c>
      <c r="L1041" s="1309"/>
    </row>
    <row r="1042" spans="1:12" ht="25.5">
      <c r="A1042" s="1242">
        <v>44</v>
      </c>
      <c r="B1042" s="1161" t="s">
        <v>6282</v>
      </c>
      <c r="C1042" s="1318" t="s">
        <v>5813</v>
      </c>
      <c r="D1042" s="1318" t="s">
        <v>5705</v>
      </c>
      <c r="E1042" s="1242" t="s">
        <v>5700</v>
      </c>
      <c r="F1042" s="1242">
        <v>9113</v>
      </c>
      <c r="G1042" s="1242" t="s">
        <v>3722</v>
      </c>
      <c r="H1042" s="1264"/>
      <c r="I1042" s="1264"/>
      <c r="J1042" s="1264"/>
      <c r="K1042" s="3856"/>
      <c r="L1042" s="1309"/>
    </row>
    <row r="1043" spans="1:12" ht="25.5">
      <c r="A1043" s="1242">
        <v>45</v>
      </c>
      <c r="B1043" s="1161" t="s">
        <v>6283</v>
      </c>
      <c r="C1043" s="1318" t="s">
        <v>5813</v>
      </c>
      <c r="D1043" s="1242">
        <v>556</v>
      </c>
      <c r="E1043" s="1242">
        <v>34</v>
      </c>
      <c r="F1043" s="1242">
        <v>2338</v>
      </c>
      <c r="G1043" s="1242" t="s">
        <v>3722</v>
      </c>
      <c r="H1043" s="1264"/>
      <c r="I1043" s="1264"/>
      <c r="J1043" s="1264"/>
      <c r="K1043" s="3856"/>
      <c r="L1043" s="1309"/>
    </row>
    <row r="1044" spans="1:12" ht="25.5">
      <c r="A1044" s="1242">
        <v>46</v>
      </c>
      <c r="B1044" s="1161" t="s">
        <v>6284</v>
      </c>
      <c r="C1044" s="1318" t="s">
        <v>5813</v>
      </c>
      <c r="D1044" s="1242">
        <v>100</v>
      </c>
      <c r="E1044" s="1242">
        <v>37</v>
      </c>
      <c r="F1044" s="1242">
        <v>516</v>
      </c>
      <c r="G1044" s="1242" t="s">
        <v>3722</v>
      </c>
      <c r="H1044" s="1264"/>
      <c r="I1044" s="1264"/>
      <c r="J1044" s="1264"/>
      <c r="K1044" s="3856"/>
      <c r="L1044" s="1309"/>
    </row>
    <row r="1045" spans="1:12" ht="25.5">
      <c r="A1045" s="1242">
        <v>47</v>
      </c>
      <c r="B1045" s="1161" t="s">
        <v>6285</v>
      </c>
      <c r="C1045" s="1318" t="s">
        <v>5813</v>
      </c>
      <c r="D1045" s="1242">
        <v>320</v>
      </c>
      <c r="E1045" s="1242">
        <v>37</v>
      </c>
      <c r="F1045" s="1242">
        <v>2131</v>
      </c>
      <c r="G1045" s="1242" t="s">
        <v>3722</v>
      </c>
      <c r="H1045" s="1264"/>
      <c r="I1045" s="1264"/>
      <c r="J1045" s="1264"/>
      <c r="K1045" s="3856"/>
      <c r="L1045" s="1309"/>
    </row>
    <row r="1046" spans="1:12" ht="25.5">
      <c r="A1046" s="1242">
        <v>48</v>
      </c>
      <c r="B1046" s="1161" t="s">
        <v>6286</v>
      </c>
      <c r="C1046" s="1318" t="s">
        <v>5813</v>
      </c>
      <c r="D1046" s="1242" t="s">
        <v>5706</v>
      </c>
      <c r="E1046" s="1242">
        <v>34</v>
      </c>
      <c r="F1046" s="1242">
        <v>2339</v>
      </c>
      <c r="G1046" s="1242" t="s">
        <v>3722</v>
      </c>
      <c r="H1046" s="1264"/>
      <c r="I1046" s="1264"/>
      <c r="J1046" s="1264"/>
      <c r="K1046" s="3856"/>
      <c r="L1046" s="1309"/>
    </row>
    <row r="1047" spans="1:12" ht="25.5">
      <c r="A1047" s="1242">
        <v>49</v>
      </c>
      <c r="B1047" s="1161" t="s">
        <v>6287</v>
      </c>
      <c r="C1047" s="1318" t="s">
        <v>5813</v>
      </c>
      <c r="D1047" s="1242" t="s">
        <v>5707</v>
      </c>
      <c r="E1047" s="1242">
        <v>37</v>
      </c>
      <c r="F1047" s="1242">
        <v>2787</v>
      </c>
      <c r="G1047" s="1242" t="s">
        <v>3722</v>
      </c>
      <c r="H1047" s="1264"/>
      <c r="I1047" s="1264"/>
      <c r="J1047" s="1264"/>
      <c r="K1047" s="3856"/>
      <c r="L1047" s="1309"/>
    </row>
    <row r="1048" spans="1:12" ht="25.5">
      <c r="A1048" s="1245">
        <v>50</v>
      </c>
      <c r="B1048" s="1161" t="s">
        <v>6288</v>
      </c>
      <c r="C1048" s="1318" t="s">
        <v>5813</v>
      </c>
      <c r="D1048" s="1245" t="s">
        <v>5708</v>
      </c>
      <c r="E1048" s="1245">
        <v>33</v>
      </c>
      <c r="F1048" s="1245">
        <v>3554</v>
      </c>
      <c r="G1048" s="1245" t="s">
        <v>3722</v>
      </c>
      <c r="H1048" s="1264"/>
      <c r="I1048" s="1264"/>
      <c r="J1048" s="1264"/>
      <c r="K1048" s="3856"/>
      <c r="L1048" s="1309"/>
    </row>
    <row r="1049" spans="1:12" ht="25.5">
      <c r="A1049" s="1242">
        <v>51</v>
      </c>
      <c r="B1049" s="1161" t="s">
        <v>6289</v>
      </c>
      <c r="C1049" s="1318" t="s">
        <v>5813</v>
      </c>
      <c r="D1049" s="1242" t="s">
        <v>5709</v>
      </c>
      <c r="E1049" s="1242">
        <v>37</v>
      </c>
      <c r="F1049" s="1242">
        <v>5919</v>
      </c>
      <c r="G1049" s="1242" t="s">
        <v>3722</v>
      </c>
      <c r="H1049" s="1264"/>
      <c r="I1049" s="1264"/>
      <c r="J1049" s="1264"/>
      <c r="K1049" s="3856"/>
      <c r="L1049" s="1309"/>
    </row>
    <row r="1050" spans="1:12" ht="25.5">
      <c r="A1050" s="1242">
        <v>52</v>
      </c>
      <c r="B1050" s="1161" t="s">
        <v>6290</v>
      </c>
      <c r="C1050" s="1318" t="s">
        <v>5813</v>
      </c>
      <c r="D1050" s="1242" t="s">
        <v>5710</v>
      </c>
      <c r="E1050" s="1242">
        <v>38</v>
      </c>
      <c r="F1050" s="1242">
        <v>3674</v>
      </c>
      <c r="G1050" s="1242" t="s">
        <v>3722</v>
      </c>
      <c r="H1050" s="1264"/>
      <c r="I1050" s="1264"/>
      <c r="J1050" s="1264"/>
      <c r="K1050" s="3856"/>
      <c r="L1050" s="1309"/>
    </row>
    <row r="1051" spans="1:12" ht="25.5">
      <c r="A1051" s="1242">
        <v>53</v>
      </c>
      <c r="B1051" s="1161" t="s">
        <v>6291</v>
      </c>
      <c r="C1051" s="1318" t="s">
        <v>5813</v>
      </c>
      <c r="D1051" s="1242">
        <v>183</v>
      </c>
      <c r="E1051" s="1242">
        <v>38</v>
      </c>
      <c r="F1051" s="1242">
        <v>1905</v>
      </c>
      <c r="G1051" s="1242" t="s">
        <v>3722</v>
      </c>
      <c r="H1051" s="1264"/>
      <c r="I1051" s="1264"/>
      <c r="J1051" s="1264"/>
      <c r="K1051" s="3856"/>
      <c r="L1051" s="1309"/>
    </row>
    <row r="1052" spans="1:12" ht="25.5">
      <c r="A1052" s="1245">
        <v>54</v>
      </c>
      <c r="B1052" s="1161" t="s">
        <v>6292</v>
      </c>
      <c r="C1052" s="1318" t="s">
        <v>5813</v>
      </c>
      <c r="D1052" s="1245" t="s">
        <v>5711</v>
      </c>
      <c r="E1052" s="1245" t="s">
        <v>4737</v>
      </c>
      <c r="F1052" s="1245">
        <v>1637</v>
      </c>
      <c r="G1052" s="1245" t="s">
        <v>3722</v>
      </c>
      <c r="H1052" s="1264"/>
      <c r="I1052" s="1264"/>
      <c r="J1052" s="1264"/>
      <c r="K1052" s="3856"/>
      <c r="L1052" s="1309"/>
    </row>
    <row r="1053" spans="1:12" ht="25.5">
      <c r="A1053" s="1242">
        <v>55</v>
      </c>
      <c r="B1053" s="1161" t="s">
        <v>6293</v>
      </c>
      <c r="C1053" s="1318" t="s">
        <v>5813</v>
      </c>
      <c r="D1053" s="1242" t="s">
        <v>5712</v>
      </c>
      <c r="E1053" s="1242">
        <v>34</v>
      </c>
      <c r="F1053" s="1242">
        <v>2074</v>
      </c>
      <c r="G1053" s="1242" t="s">
        <v>3722</v>
      </c>
      <c r="H1053" s="1264"/>
      <c r="I1053" s="1264"/>
      <c r="J1053" s="1264"/>
      <c r="K1053" s="3856"/>
      <c r="L1053" s="1309"/>
    </row>
    <row r="1054" spans="1:12" ht="25.5">
      <c r="A1054" s="1242">
        <v>56</v>
      </c>
      <c r="B1054" s="1161" t="s">
        <v>6294</v>
      </c>
      <c r="C1054" s="1318" t="s">
        <v>5813</v>
      </c>
      <c r="D1054" s="1242" t="s">
        <v>5713</v>
      </c>
      <c r="E1054" s="1242">
        <v>34</v>
      </c>
      <c r="F1054" s="1242">
        <v>4215</v>
      </c>
      <c r="G1054" s="1242" t="s">
        <v>3722</v>
      </c>
      <c r="H1054" s="1264"/>
      <c r="I1054" s="1264"/>
      <c r="J1054" s="1264"/>
      <c r="K1054" s="3856"/>
      <c r="L1054" s="1309"/>
    </row>
    <row r="1055" spans="1:12" ht="25.5">
      <c r="A1055" s="1242">
        <v>57</v>
      </c>
      <c r="B1055" s="1161" t="s">
        <v>6295</v>
      </c>
      <c r="C1055" s="1318" t="s">
        <v>5813</v>
      </c>
      <c r="D1055" s="1242" t="s">
        <v>5714</v>
      </c>
      <c r="E1055" s="1242">
        <v>34</v>
      </c>
      <c r="F1055" s="1242">
        <v>3669</v>
      </c>
      <c r="G1055" s="1242" t="s">
        <v>3722</v>
      </c>
      <c r="H1055" s="1264"/>
      <c r="I1055" s="1264"/>
      <c r="J1055" s="1264"/>
      <c r="K1055" s="3856"/>
      <c r="L1055" s="1309"/>
    </row>
    <row r="1056" spans="1:12" ht="25.5">
      <c r="A1056" s="1242">
        <v>58</v>
      </c>
      <c r="B1056" s="1161" t="s">
        <v>6296</v>
      </c>
      <c r="C1056" s="1318" t="s">
        <v>5813</v>
      </c>
      <c r="D1056" s="1242">
        <v>74</v>
      </c>
      <c r="E1056" s="1242">
        <v>38</v>
      </c>
      <c r="F1056" s="1242">
        <v>1361</v>
      </c>
      <c r="G1056" s="1242" t="s">
        <v>3722</v>
      </c>
      <c r="H1056" s="1264"/>
      <c r="I1056" s="1264"/>
      <c r="J1056" s="1264"/>
      <c r="K1056" s="3856"/>
      <c r="L1056" s="1309"/>
    </row>
    <row r="1057" spans="1:12" ht="25.5">
      <c r="A1057" s="1242">
        <v>59</v>
      </c>
      <c r="B1057" s="1161" t="s">
        <v>6297</v>
      </c>
      <c r="C1057" s="1318" t="s">
        <v>5813</v>
      </c>
      <c r="D1057" s="1242" t="s">
        <v>5715</v>
      </c>
      <c r="E1057" s="1242">
        <v>37</v>
      </c>
      <c r="F1057" s="1242">
        <v>4012</v>
      </c>
      <c r="G1057" s="1242" t="s">
        <v>3722</v>
      </c>
      <c r="H1057" s="1264"/>
      <c r="I1057" s="1264"/>
      <c r="J1057" s="1264"/>
      <c r="K1057" s="3856"/>
      <c r="L1057" s="1309"/>
    </row>
    <row r="1058" spans="1:12" ht="25.5">
      <c r="A1058" s="1245">
        <v>60</v>
      </c>
      <c r="B1058" s="1161" t="s">
        <v>6298</v>
      </c>
      <c r="C1058" s="1318" t="s">
        <v>5813</v>
      </c>
      <c r="D1058" s="1245" t="s">
        <v>5713</v>
      </c>
      <c r="E1058" s="1245">
        <v>34</v>
      </c>
      <c r="F1058" s="1245">
        <v>4215</v>
      </c>
      <c r="G1058" s="1245" t="s">
        <v>3722</v>
      </c>
      <c r="H1058" s="1264"/>
      <c r="I1058" s="1264"/>
      <c r="J1058" s="1264"/>
      <c r="K1058" s="3856"/>
      <c r="L1058" s="1309"/>
    </row>
    <row r="1059" spans="1:12" ht="25.5">
      <c r="A1059" s="1242">
        <v>61</v>
      </c>
      <c r="B1059" s="1161" t="s">
        <v>5923</v>
      </c>
      <c r="C1059" s="1318" t="s">
        <v>5813</v>
      </c>
      <c r="D1059" s="1242" t="s">
        <v>5716</v>
      </c>
      <c r="E1059" s="1242">
        <v>34</v>
      </c>
      <c r="F1059" s="1242">
        <v>2857</v>
      </c>
      <c r="G1059" s="1242" t="s">
        <v>3722</v>
      </c>
      <c r="H1059" s="1264"/>
      <c r="I1059" s="1264"/>
      <c r="J1059" s="1264"/>
      <c r="K1059" s="3856"/>
      <c r="L1059" s="1309"/>
    </row>
    <row r="1060" spans="1:12" ht="25.5">
      <c r="A1060" s="1242">
        <v>62</v>
      </c>
      <c r="B1060" s="1161" t="s">
        <v>6299</v>
      </c>
      <c r="C1060" s="1318" t="s">
        <v>5813</v>
      </c>
      <c r="D1060" s="1242">
        <v>501</v>
      </c>
      <c r="E1060" s="1242">
        <v>34</v>
      </c>
      <c r="F1060" s="1242">
        <v>840</v>
      </c>
      <c r="G1060" s="1242" t="s">
        <v>3722</v>
      </c>
      <c r="H1060" s="1264"/>
      <c r="I1060" s="1264"/>
      <c r="J1060" s="1264"/>
      <c r="K1060" s="3856"/>
      <c r="L1060" s="1309"/>
    </row>
    <row r="1061" spans="1:12" ht="25.5">
      <c r="A1061" s="1242">
        <v>63</v>
      </c>
      <c r="B1061" s="1161" t="s">
        <v>6300</v>
      </c>
      <c r="C1061" s="1318" t="s">
        <v>5813</v>
      </c>
      <c r="D1061" s="1242" t="s">
        <v>5717</v>
      </c>
      <c r="E1061" s="1242">
        <v>38</v>
      </c>
      <c r="F1061" s="1242">
        <v>4387</v>
      </c>
      <c r="G1061" s="1242" t="s">
        <v>3722</v>
      </c>
      <c r="H1061" s="1264"/>
      <c r="I1061" s="1264"/>
      <c r="J1061" s="1264"/>
      <c r="K1061" s="3856"/>
      <c r="L1061" s="1309"/>
    </row>
    <row r="1062" spans="1:12" ht="25.5">
      <c r="A1062" s="1245">
        <v>64</v>
      </c>
      <c r="B1062" s="1161" t="s">
        <v>6301</v>
      </c>
      <c r="C1062" s="1318" t="s">
        <v>5813</v>
      </c>
      <c r="D1062" s="1245">
        <v>475</v>
      </c>
      <c r="E1062" s="1245">
        <v>34</v>
      </c>
      <c r="F1062" s="1245">
        <v>1591</v>
      </c>
      <c r="G1062" s="1245" t="s">
        <v>3722</v>
      </c>
      <c r="H1062" s="1264"/>
      <c r="I1062" s="1264"/>
      <c r="J1062" s="1264"/>
      <c r="K1062" s="3856"/>
      <c r="L1062" s="1309"/>
    </row>
    <row r="1063" spans="1:12" ht="25.5">
      <c r="A1063" s="1242">
        <v>65</v>
      </c>
      <c r="B1063" s="1161" t="s">
        <v>6302</v>
      </c>
      <c r="C1063" s="1318" t="s">
        <v>5813</v>
      </c>
      <c r="D1063" s="1242" t="s">
        <v>5718</v>
      </c>
      <c r="E1063" s="1242">
        <v>38</v>
      </c>
      <c r="F1063" s="1242">
        <v>4453</v>
      </c>
      <c r="G1063" s="1242" t="s">
        <v>3722</v>
      </c>
      <c r="H1063" s="1264"/>
      <c r="I1063" s="1264"/>
      <c r="J1063" s="1264"/>
      <c r="K1063" s="3856"/>
      <c r="L1063" s="1309"/>
    </row>
    <row r="1064" spans="1:12" ht="51">
      <c r="A1064" s="1245">
        <v>66</v>
      </c>
      <c r="B1064" s="1161" t="s">
        <v>6303</v>
      </c>
      <c r="C1064" s="1318" t="s">
        <v>5813</v>
      </c>
      <c r="D1064" s="1214" t="s">
        <v>5719</v>
      </c>
      <c r="E1064" s="1245">
        <v>32</v>
      </c>
      <c r="F1064" s="1245">
        <v>7377</v>
      </c>
      <c r="G1064" s="1245" t="s">
        <v>3722</v>
      </c>
      <c r="H1064" s="1264"/>
      <c r="I1064" s="1264"/>
      <c r="J1064" s="1264"/>
      <c r="K1064" s="3856"/>
      <c r="L1064" s="1309"/>
    </row>
    <row r="1065" spans="1:12">
      <c r="A1065" s="1242">
        <v>67</v>
      </c>
      <c r="B1065" s="1161" t="s">
        <v>6304</v>
      </c>
      <c r="C1065" s="1318" t="s">
        <v>5813</v>
      </c>
      <c r="D1065" s="1242" t="s">
        <v>5720</v>
      </c>
      <c r="E1065" s="1242">
        <v>38</v>
      </c>
      <c r="F1065" s="1242">
        <v>4089</v>
      </c>
      <c r="G1065" s="1242" t="s">
        <v>3722</v>
      </c>
      <c r="H1065" s="1264"/>
      <c r="I1065" s="1264"/>
      <c r="J1065" s="1264"/>
      <c r="K1065" s="3856"/>
      <c r="L1065" s="1309"/>
    </row>
    <row r="1066" spans="1:12" ht="25.5">
      <c r="A1066" s="1242">
        <v>68</v>
      </c>
      <c r="B1066" s="1161" t="s">
        <v>6305</v>
      </c>
      <c r="C1066" s="1318" t="s">
        <v>5813</v>
      </c>
      <c r="D1066" s="1242">
        <v>390</v>
      </c>
      <c r="E1066" s="1242">
        <v>34</v>
      </c>
      <c r="F1066" s="1242">
        <v>1270</v>
      </c>
      <c r="G1066" s="1242" t="s">
        <v>3722</v>
      </c>
      <c r="H1066" s="1264"/>
      <c r="I1066" s="1264"/>
      <c r="J1066" s="1264"/>
      <c r="K1066" s="3856"/>
      <c r="L1066" s="1309"/>
    </row>
    <row r="1067" spans="1:12" ht="25.5">
      <c r="A1067" s="1245">
        <v>69</v>
      </c>
      <c r="B1067" s="1161" t="s">
        <v>6306</v>
      </c>
      <c r="C1067" s="1318" t="s">
        <v>5813</v>
      </c>
      <c r="D1067" s="1214" t="s">
        <v>5721</v>
      </c>
      <c r="E1067" s="1245" t="s">
        <v>5722</v>
      </c>
      <c r="F1067" s="1245">
        <v>2370</v>
      </c>
      <c r="G1067" s="1245" t="s">
        <v>3722</v>
      </c>
      <c r="H1067" s="1264"/>
      <c r="I1067" s="1264"/>
      <c r="J1067" s="1264"/>
      <c r="K1067" s="3856"/>
      <c r="L1067" s="1309"/>
    </row>
    <row r="1068" spans="1:12" ht="25.5">
      <c r="A1068" s="1242">
        <v>70</v>
      </c>
      <c r="B1068" s="1161" t="s">
        <v>6307</v>
      </c>
      <c r="C1068" s="1318" t="s">
        <v>5813</v>
      </c>
      <c r="D1068" s="1246">
        <v>520535</v>
      </c>
      <c r="E1068" s="1242">
        <v>34</v>
      </c>
      <c r="F1068" s="1242">
        <v>3080</v>
      </c>
      <c r="G1068" s="1242" t="s">
        <v>3722</v>
      </c>
      <c r="H1068" s="1264"/>
      <c r="I1068" s="1264"/>
      <c r="J1068" s="1264"/>
      <c r="K1068" s="3856"/>
      <c r="L1068" s="1309"/>
    </row>
    <row r="1069" spans="1:12" ht="25.5">
      <c r="A1069" s="1245">
        <v>71</v>
      </c>
      <c r="B1069" s="1161" t="s">
        <v>6308</v>
      </c>
      <c r="C1069" s="1318" t="s">
        <v>5813</v>
      </c>
      <c r="D1069" s="1245" t="s">
        <v>5723</v>
      </c>
      <c r="E1069" s="1245">
        <v>34</v>
      </c>
      <c r="F1069" s="1245">
        <v>1440</v>
      </c>
      <c r="G1069" s="1245" t="s">
        <v>3722</v>
      </c>
      <c r="H1069" s="1264"/>
      <c r="I1069" s="1264"/>
      <c r="J1069" s="1264"/>
      <c r="K1069" s="3856"/>
      <c r="L1069" s="1309"/>
    </row>
    <row r="1070" spans="1:12">
      <c r="A1070" s="1245">
        <v>72</v>
      </c>
      <c r="B1070" s="1161" t="s">
        <v>6309</v>
      </c>
      <c r="C1070" s="1318" t="s">
        <v>5813</v>
      </c>
      <c r="D1070" s="1245" t="s">
        <v>5724</v>
      </c>
      <c r="E1070" s="1245">
        <v>33</v>
      </c>
      <c r="F1070" s="1245">
        <v>5169</v>
      </c>
      <c r="G1070" s="1245" t="s">
        <v>3722</v>
      </c>
      <c r="H1070" s="1264"/>
      <c r="I1070" s="1264"/>
      <c r="J1070" s="1264"/>
      <c r="K1070" s="3856"/>
      <c r="L1070" s="1309"/>
    </row>
    <row r="1071" spans="1:12" ht="25.5">
      <c r="A1071" s="1242">
        <v>73</v>
      </c>
      <c r="B1071" s="1161" t="s">
        <v>6310</v>
      </c>
      <c r="C1071" s="1318" t="s">
        <v>5813</v>
      </c>
      <c r="D1071" s="1242">
        <v>554</v>
      </c>
      <c r="E1071" s="1242">
        <v>34</v>
      </c>
      <c r="F1071" s="1242">
        <v>1285</v>
      </c>
      <c r="G1071" s="1242" t="s">
        <v>3722</v>
      </c>
      <c r="H1071" s="1264"/>
      <c r="I1071" s="1264"/>
      <c r="J1071" s="1264"/>
      <c r="K1071" s="3856"/>
      <c r="L1071" s="1309"/>
    </row>
    <row r="1072" spans="1:12" ht="25.5">
      <c r="A1072" s="1242">
        <v>74</v>
      </c>
      <c r="B1072" s="1161" t="s">
        <v>6311</v>
      </c>
      <c r="C1072" s="1318" t="s">
        <v>5813</v>
      </c>
      <c r="D1072" s="1242" t="s">
        <v>5725</v>
      </c>
      <c r="E1072" s="1242">
        <v>34</v>
      </c>
      <c r="F1072" s="1242">
        <v>2714</v>
      </c>
      <c r="G1072" s="1242" t="s">
        <v>3722</v>
      </c>
      <c r="H1072" s="1264"/>
      <c r="I1072" s="1264"/>
      <c r="J1072" s="1264"/>
      <c r="K1072" s="3856"/>
      <c r="L1072" s="1309"/>
    </row>
    <row r="1073" spans="1:12" ht="25.5">
      <c r="A1073" s="1242">
        <v>75</v>
      </c>
      <c r="B1073" s="1161" t="s">
        <v>6312</v>
      </c>
      <c r="C1073" s="1318" t="s">
        <v>5813</v>
      </c>
      <c r="D1073" s="1242">
        <v>462</v>
      </c>
      <c r="E1073" s="1242">
        <v>33</v>
      </c>
      <c r="F1073" s="1242">
        <v>1555</v>
      </c>
      <c r="G1073" s="1242" t="s">
        <v>3722</v>
      </c>
      <c r="H1073" s="1264"/>
      <c r="I1073" s="1264"/>
      <c r="J1073" s="1264"/>
      <c r="K1073" s="3856"/>
      <c r="L1073" s="1309"/>
    </row>
    <row r="1074" spans="1:12" ht="25.5">
      <c r="A1074" s="1242">
        <v>76</v>
      </c>
      <c r="B1074" s="1161" t="s">
        <v>6313</v>
      </c>
      <c r="C1074" s="1318" t="s">
        <v>5813</v>
      </c>
      <c r="D1074" s="1242">
        <v>50</v>
      </c>
      <c r="E1074" s="1242">
        <v>22</v>
      </c>
      <c r="F1074" s="1242">
        <v>1111</v>
      </c>
      <c r="G1074" s="1242" t="s">
        <v>3722</v>
      </c>
      <c r="H1074" s="1264"/>
      <c r="I1074" s="1264"/>
      <c r="J1074" s="1264"/>
      <c r="K1074" s="3856"/>
      <c r="L1074" s="1309"/>
    </row>
    <row r="1075" spans="1:12" ht="25.5">
      <c r="A1075" s="1245">
        <v>77</v>
      </c>
      <c r="B1075" s="1161" t="s">
        <v>6314</v>
      </c>
      <c r="C1075" s="1318" t="s">
        <v>5813</v>
      </c>
      <c r="D1075" s="1245" t="s">
        <v>5726</v>
      </c>
      <c r="E1075" s="1245" t="s">
        <v>5700</v>
      </c>
      <c r="F1075" s="1245">
        <v>5091</v>
      </c>
      <c r="G1075" s="1245" t="s">
        <v>3722</v>
      </c>
      <c r="H1075" s="1264"/>
      <c r="I1075" s="1264"/>
      <c r="J1075" s="1264"/>
      <c r="K1075" s="3856"/>
      <c r="L1075" s="1309"/>
    </row>
    <row r="1076" spans="1:12" ht="25.5">
      <c r="A1076" s="1245">
        <v>78</v>
      </c>
      <c r="B1076" s="1161" t="s">
        <v>6315</v>
      </c>
      <c r="C1076" s="1318" t="s">
        <v>5813</v>
      </c>
      <c r="D1076" s="1245">
        <v>356</v>
      </c>
      <c r="E1076" s="1245">
        <v>34</v>
      </c>
      <c r="F1076" s="1245">
        <v>960</v>
      </c>
      <c r="G1076" s="1245" t="s">
        <v>3722</v>
      </c>
      <c r="H1076" s="1264"/>
      <c r="I1076" s="1264"/>
      <c r="J1076" s="1264"/>
      <c r="K1076" s="3856"/>
      <c r="L1076" s="1309"/>
    </row>
    <row r="1077" spans="1:12" ht="25.5">
      <c r="A1077" s="1245">
        <v>79</v>
      </c>
      <c r="B1077" s="1161" t="s">
        <v>6316</v>
      </c>
      <c r="C1077" s="1318" t="s">
        <v>5813</v>
      </c>
      <c r="D1077" s="1245">
        <v>578</v>
      </c>
      <c r="E1077" s="1245">
        <v>34</v>
      </c>
      <c r="F1077" s="1245">
        <v>1857</v>
      </c>
      <c r="G1077" s="1245" t="s">
        <v>3722</v>
      </c>
      <c r="H1077" s="1264"/>
      <c r="I1077" s="1264"/>
      <c r="J1077" s="1264"/>
      <c r="K1077" s="3856"/>
      <c r="L1077" s="1309"/>
    </row>
    <row r="1078" spans="1:12" ht="25.5">
      <c r="A1078" s="1242">
        <v>80</v>
      </c>
      <c r="B1078" s="1161" t="s">
        <v>6317</v>
      </c>
      <c r="C1078" s="1318" t="s">
        <v>5813</v>
      </c>
      <c r="D1078" s="1242">
        <v>221</v>
      </c>
      <c r="E1078" s="1242">
        <v>34</v>
      </c>
      <c r="F1078" s="1242">
        <v>742</v>
      </c>
      <c r="G1078" s="1242" t="s">
        <v>3722</v>
      </c>
      <c r="H1078" s="1264"/>
      <c r="I1078" s="1264"/>
      <c r="J1078" s="1264"/>
      <c r="K1078" s="3856"/>
      <c r="L1078" s="1309"/>
    </row>
    <row r="1079" spans="1:12" ht="25.5">
      <c r="A1079" s="1242">
        <v>81</v>
      </c>
      <c r="B1079" s="1161" t="s">
        <v>6318</v>
      </c>
      <c r="C1079" s="1318" t="s">
        <v>5813</v>
      </c>
      <c r="D1079" s="1242">
        <v>111</v>
      </c>
      <c r="E1079" s="1242">
        <v>38</v>
      </c>
      <c r="F1079" s="1242">
        <v>1976</v>
      </c>
      <c r="G1079" s="1242" t="s">
        <v>3722</v>
      </c>
      <c r="H1079" s="1264"/>
      <c r="I1079" s="1264"/>
      <c r="J1079" s="1264"/>
      <c r="K1079" s="3857"/>
      <c r="L1079" s="1309"/>
    </row>
    <row r="1080" spans="1:12" ht="25.5">
      <c r="A1080" s="1242">
        <v>82</v>
      </c>
      <c r="B1080" s="1161" t="s">
        <v>6319</v>
      </c>
      <c r="C1080" s="1318" t="s">
        <v>5813</v>
      </c>
      <c r="D1080" s="1242">
        <v>415</v>
      </c>
      <c r="E1080" s="1242">
        <v>37</v>
      </c>
      <c r="F1080" s="1242">
        <v>3156</v>
      </c>
      <c r="G1080" s="1242" t="s">
        <v>3722</v>
      </c>
      <c r="H1080" s="1264"/>
      <c r="I1080" s="1264"/>
      <c r="J1080" s="1264"/>
      <c r="K1080" s="3855" t="s">
        <v>5678</v>
      </c>
      <c r="L1080" s="1309"/>
    </row>
    <row r="1081" spans="1:12" ht="25.5">
      <c r="A1081" s="1245">
        <v>83</v>
      </c>
      <c r="B1081" s="1161" t="s">
        <v>6320</v>
      </c>
      <c r="C1081" s="1318" t="s">
        <v>5813</v>
      </c>
      <c r="D1081" s="1245" t="s">
        <v>5727</v>
      </c>
      <c r="E1081" s="1245">
        <v>37</v>
      </c>
      <c r="F1081" s="1245">
        <v>4484</v>
      </c>
      <c r="G1081" s="1245" t="s">
        <v>3722</v>
      </c>
      <c r="H1081" s="1264"/>
      <c r="I1081" s="1264"/>
      <c r="J1081" s="1264"/>
      <c r="K1081" s="3856"/>
      <c r="L1081" s="1309"/>
    </row>
    <row r="1082" spans="1:12" ht="25.5">
      <c r="A1082" s="1245">
        <v>84</v>
      </c>
      <c r="B1082" s="1161" t="s">
        <v>6321</v>
      </c>
      <c r="C1082" s="1318" t="s">
        <v>5813</v>
      </c>
      <c r="D1082" s="1245" t="s">
        <v>5728</v>
      </c>
      <c r="E1082" s="1245">
        <v>37</v>
      </c>
      <c r="F1082" s="1245">
        <v>2446</v>
      </c>
      <c r="G1082" s="1245" t="s">
        <v>3722</v>
      </c>
      <c r="H1082" s="1264"/>
      <c r="I1082" s="1264"/>
      <c r="J1082" s="1264"/>
      <c r="K1082" s="3856"/>
      <c r="L1082" s="1309"/>
    </row>
    <row r="1083" spans="1:12" ht="25.5">
      <c r="A1083" s="1242">
        <v>85</v>
      </c>
      <c r="B1083" s="1161" t="s">
        <v>6322</v>
      </c>
      <c r="C1083" s="1318" t="s">
        <v>5813</v>
      </c>
      <c r="D1083" s="1242">
        <v>526</v>
      </c>
      <c r="E1083" s="1242">
        <v>37</v>
      </c>
      <c r="F1083" s="1242">
        <v>3384</v>
      </c>
      <c r="G1083" s="1242" t="s">
        <v>3722</v>
      </c>
      <c r="H1083" s="1264"/>
      <c r="I1083" s="1264"/>
      <c r="J1083" s="1264"/>
      <c r="K1083" s="3856"/>
      <c r="L1083" s="1309"/>
    </row>
    <row r="1084" spans="1:12" ht="25.5">
      <c r="A1084" s="1242">
        <v>86</v>
      </c>
      <c r="B1084" s="1161" t="s">
        <v>6323</v>
      </c>
      <c r="C1084" s="1318" t="s">
        <v>5813</v>
      </c>
      <c r="D1084" s="1318" t="s">
        <v>5729</v>
      </c>
      <c r="E1084" s="1242">
        <v>33</v>
      </c>
      <c r="F1084" s="1242">
        <v>3433</v>
      </c>
      <c r="G1084" s="1242" t="s">
        <v>3722</v>
      </c>
      <c r="H1084" s="1264"/>
      <c r="I1084" s="1264"/>
      <c r="J1084" s="1264"/>
      <c r="K1084" s="3856"/>
      <c r="L1084" s="1309"/>
    </row>
    <row r="1085" spans="1:12" ht="25.5">
      <c r="A1085" s="1242">
        <v>87</v>
      </c>
      <c r="B1085" s="1161" t="s">
        <v>6324</v>
      </c>
      <c r="C1085" s="1318" t="s">
        <v>5813</v>
      </c>
      <c r="D1085" s="1242" t="s">
        <v>5730</v>
      </c>
      <c r="E1085" s="1242">
        <v>37</v>
      </c>
      <c r="F1085" s="1242">
        <v>5243</v>
      </c>
      <c r="G1085" s="1242" t="s">
        <v>3722</v>
      </c>
      <c r="H1085" s="1264"/>
      <c r="I1085" s="1264"/>
      <c r="J1085" s="1264"/>
      <c r="K1085" s="3856"/>
      <c r="L1085" s="1309"/>
    </row>
    <row r="1086" spans="1:12" ht="25.5">
      <c r="A1086" s="1245">
        <v>88</v>
      </c>
      <c r="B1086" s="1161" t="s">
        <v>6325</v>
      </c>
      <c r="C1086" s="1318" t="s">
        <v>5813</v>
      </c>
      <c r="D1086" s="1245">
        <v>132</v>
      </c>
      <c r="E1086" s="1245">
        <v>37</v>
      </c>
      <c r="F1086" s="1245">
        <v>1860</v>
      </c>
      <c r="G1086" s="1245" t="s">
        <v>3725</v>
      </c>
      <c r="H1086" s="1264"/>
      <c r="I1086" s="1264"/>
      <c r="J1086" s="1264"/>
      <c r="K1086" s="3856"/>
      <c r="L1086" s="1309"/>
    </row>
    <row r="1087" spans="1:12" ht="25.5">
      <c r="A1087" s="1245">
        <v>89</v>
      </c>
      <c r="B1087" s="1161" t="s">
        <v>6326</v>
      </c>
      <c r="C1087" s="1318" t="s">
        <v>5813</v>
      </c>
      <c r="D1087" s="1214" t="s">
        <v>5731</v>
      </c>
      <c r="E1087" s="1245" t="s">
        <v>5732</v>
      </c>
      <c r="F1087" s="1245">
        <v>6144</v>
      </c>
      <c r="G1087" s="1245" t="s">
        <v>3722</v>
      </c>
      <c r="H1087" s="1264"/>
      <c r="I1087" s="1264"/>
      <c r="J1087" s="1264"/>
      <c r="K1087" s="3856"/>
      <c r="L1087" s="1309"/>
    </row>
    <row r="1088" spans="1:12" ht="25.5">
      <c r="A1088" s="1242">
        <v>90</v>
      </c>
      <c r="B1088" s="1161" t="s">
        <v>6327</v>
      </c>
      <c r="C1088" s="1318" t="s">
        <v>5813</v>
      </c>
      <c r="D1088" s="1242">
        <v>523</v>
      </c>
      <c r="E1088" s="1242">
        <v>33</v>
      </c>
      <c r="F1088" s="1242">
        <v>1059</v>
      </c>
      <c r="G1088" s="1242" t="s">
        <v>3722</v>
      </c>
      <c r="H1088" s="1264"/>
      <c r="I1088" s="1264"/>
      <c r="J1088" s="1264"/>
      <c r="K1088" s="3856"/>
      <c r="L1088" s="1309"/>
    </row>
    <row r="1089" spans="1:12" ht="25.5">
      <c r="A1089" s="1242">
        <v>91</v>
      </c>
      <c r="B1089" s="1161" t="s">
        <v>6328</v>
      </c>
      <c r="C1089" s="1318" t="s">
        <v>5813</v>
      </c>
      <c r="D1089" s="1318" t="s">
        <v>5733</v>
      </c>
      <c r="E1089" s="1242">
        <v>37</v>
      </c>
      <c r="F1089" s="1242">
        <v>6144</v>
      </c>
      <c r="G1089" s="1242" t="s">
        <v>3722</v>
      </c>
      <c r="H1089" s="1264"/>
      <c r="I1089" s="1264"/>
      <c r="J1089" s="1264"/>
      <c r="K1089" s="3856"/>
      <c r="L1089" s="1309"/>
    </row>
    <row r="1090" spans="1:12" ht="25.5">
      <c r="A1090" s="1242">
        <v>92</v>
      </c>
      <c r="B1090" s="1161" t="s">
        <v>6329</v>
      </c>
      <c r="C1090" s="1318" t="s">
        <v>5813</v>
      </c>
      <c r="D1090" s="1242">
        <v>558</v>
      </c>
      <c r="E1090" s="1242">
        <v>34</v>
      </c>
      <c r="F1090" s="1242">
        <v>2025</v>
      </c>
      <c r="G1090" s="1242" t="s">
        <v>3722</v>
      </c>
      <c r="H1090" s="1264"/>
      <c r="I1090" s="1264"/>
      <c r="J1090" s="1264"/>
      <c r="K1090" s="3856"/>
      <c r="L1090" s="1309"/>
    </row>
    <row r="1091" spans="1:12" ht="38.25">
      <c r="A1091" s="1242">
        <v>93</v>
      </c>
      <c r="B1091" s="1161" t="s">
        <v>6330</v>
      </c>
      <c r="C1091" s="1318" t="s">
        <v>5813</v>
      </c>
      <c r="D1091" s="1242" t="s">
        <v>5734</v>
      </c>
      <c r="E1091" s="1242" t="s">
        <v>5735</v>
      </c>
      <c r="F1091" s="1242">
        <v>1084</v>
      </c>
      <c r="G1091" s="1242" t="s">
        <v>3722</v>
      </c>
      <c r="H1091" s="1186"/>
      <c r="I1091" s="1186"/>
      <c r="J1091" s="1186"/>
      <c r="K1091" s="3856"/>
      <c r="L1091" s="1310" t="s">
        <v>5736</v>
      </c>
    </row>
    <row r="1092" spans="1:12" ht="25.5">
      <c r="A1092" s="1242">
        <v>94</v>
      </c>
      <c r="B1092" s="1161" t="s">
        <v>6331</v>
      </c>
      <c r="C1092" s="1318" t="s">
        <v>5813</v>
      </c>
      <c r="D1092" s="1242" t="s">
        <v>5737</v>
      </c>
      <c r="E1092" s="1242">
        <v>34</v>
      </c>
      <c r="F1092" s="1242">
        <v>2836</v>
      </c>
      <c r="G1092" s="1242" t="s">
        <v>3722</v>
      </c>
      <c r="H1092" s="1264"/>
      <c r="I1092" s="1264"/>
      <c r="J1092" s="1264"/>
      <c r="K1092" s="3856"/>
      <c r="L1092" s="1309"/>
    </row>
    <row r="1093" spans="1:12" ht="25.5">
      <c r="A1093" s="1242">
        <v>95</v>
      </c>
      <c r="B1093" s="1161" t="s">
        <v>6332</v>
      </c>
      <c r="C1093" s="1318" t="s">
        <v>5813</v>
      </c>
      <c r="D1093" s="1242" t="s">
        <v>5738</v>
      </c>
      <c r="E1093" s="1242">
        <v>34</v>
      </c>
      <c r="F1093" s="1242">
        <f>797+1098</f>
        <v>1895</v>
      </c>
      <c r="G1093" s="1242" t="s">
        <v>3722</v>
      </c>
      <c r="H1093" s="1264"/>
      <c r="I1093" s="1264"/>
      <c r="J1093" s="1264"/>
      <c r="K1093" s="3856"/>
      <c r="L1093" s="1309"/>
    </row>
    <row r="1094" spans="1:12" ht="25.5">
      <c r="A1094" s="1242">
        <v>96</v>
      </c>
      <c r="B1094" s="1161" t="s">
        <v>6333</v>
      </c>
      <c r="C1094" s="1318" t="s">
        <v>5813</v>
      </c>
      <c r="D1094" s="1318" t="s">
        <v>5739</v>
      </c>
      <c r="E1094" s="1242">
        <v>33</v>
      </c>
      <c r="F1094" s="1242">
        <v>5821</v>
      </c>
      <c r="G1094" s="1242" t="s">
        <v>3722</v>
      </c>
      <c r="H1094" s="1264"/>
      <c r="I1094" s="1264"/>
      <c r="J1094" s="1264"/>
      <c r="K1094" s="3856"/>
      <c r="L1094" s="1309"/>
    </row>
    <row r="1095" spans="1:12" ht="51">
      <c r="A1095" s="3894">
        <v>97</v>
      </c>
      <c r="B1095" s="1161" t="s">
        <v>6334</v>
      </c>
      <c r="C1095" s="1318" t="s">
        <v>5813</v>
      </c>
      <c r="D1095" s="1318" t="s">
        <v>5740</v>
      </c>
      <c r="E1095" s="1242">
        <v>32</v>
      </c>
      <c r="F1095" s="1242">
        <v>3427</v>
      </c>
      <c r="G1095" s="1242" t="s">
        <v>3722</v>
      </c>
      <c r="H1095" s="1264"/>
      <c r="I1095" s="1264"/>
      <c r="J1095" s="1264"/>
      <c r="K1095" s="3856"/>
      <c r="L1095" s="1309"/>
    </row>
    <row r="1096" spans="1:12" ht="38.25">
      <c r="A1096" s="3895"/>
      <c r="B1096" s="1161" t="s">
        <v>6334</v>
      </c>
      <c r="C1096" s="1318" t="s">
        <v>5813</v>
      </c>
      <c r="D1096" s="1318" t="s">
        <v>5741</v>
      </c>
      <c r="E1096" s="1242">
        <v>32</v>
      </c>
      <c r="F1096" s="1242">
        <v>4947</v>
      </c>
      <c r="G1096" s="1242" t="s">
        <v>3722</v>
      </c>
      <c r="H1096" s="1264"/>
      <c r="I1096" s="1264"/>
      <c r="J1096" s="1264"/>
      <c r="K1096" s="3856"/>
      <c r="L1096" s="1309"/>
    </row>
    <row r="1097" spans="1:12" ht="25.5">
      <c r="A1097" s="1245">
        <v>98</v>
      </c>
      <c r="B1097" s="1161" t="s">
        <v>6335</v>
      </c>
      <c r="C1097" s="1318" t="s">
        <v>5813</v>
      </c>
      <c r="D1097" s="1245">
        <v>465</v>
      </c>
      <c r="E1097" s="1245">
        <v>33</v>
      </c>
      <c r="F1097" s="1245">
        <v>620</v>
      </c>
      <c r="G1097" s="1245" t="s">
        <v>3722</v>
      </c>
      <c r="H1097" s="1264"/>
      <c r="I1097" s="1264"/>
      <c r="J1097" s="1264"/>
      <c r="K1097" s="3856"/>
      <c r="L1097" s="1309"/>
    </row>
    <row r="1098" spans="1:12" ht="25.5">
      <c r="A1098" s="1242">
        <v>99</v>
      </c>
      <c r="B1098" s="1161" t="s">
        <v>6336</v>
      </c>
      <c r="C1098" s="1318" t="s">
        <v>5813</v>
      </c>
      <c r="D1098" s="1242" t="s">
        <v>5742</v>
      </c>
      <c r="E1098" s="1242">
        <v>37</v>
      </c>
      <c r="F1098" s="1242">
        <f>2218+1916</f>
        <v>4134</v>
      </c>
      <c r="G1098" s="1242" t="s">
        <v>3722</v>
      </c>
      <c r="H1098" s="1264"/>
      <c r="I1098" s="1264"/>
      <c r="J1098" s="1264"/>
      <c r="K1098" s="3856"/>
      <c r="L1098" s="1309"/>
    </row>
    <row r="1099" spans="1:12" ht="25.5">
      <c r="A1099" s="1242">
        <v>100</v>
      </c>
      <c r="B1099" s="1161" t="s">
        <v>6337</v>
      </c>
      <c r="C1099" s="1318" t="s">
        <v>5813</v>
      </c>
      <c r="D1099" s="1318" t="s">
        <v>5743</v>
      </c>
      <c r="E1099" s="1242">
        <v>37</v>
      </c>
      <c r="F1099" s="1242">
        <v>6317</v>
      </c>
      <c r="G1099" s="1242" t="s">
        <v>3722</v>
      </c>
      <c r="H1099" s="1264"/>
      <c r="I1099" s="1264"/>
      <c r="J1099" s="1264"/>
      <c r="K1099" s="3856"/>
      <c r="L1099" s="1309"/>
    </row>
    <row r="1100" spans="1:12" ht="25.5">
      <c r="A1100" s="1242">
        <v>101</v>
      </c>
      <c r="B1100" s="1161" t="s">
        <v>6338</v>
      </c>
      <c r="C1100" s="1318" t="s">
        <v>5813</v>
      </c>
      <c r="D1100" s="1318" t="s">
        <v>5744</v>
      </c>
      <c r="E1100" s="1242" t="s">
        <v>5745</v>
      </c>
      <c r="F1100" s="1242">
        <v>6456</v>
      </c>
      <c r="G1100" s="1242" t="s">
        <v>3722</v>
      </c>
      <c r="H1100" s="1264"/>
      <c r="I1100" s="1264"/>
      <c r="J1100" s="1264"/>
      <c r="K1100" s="3856"/>
      <c r="L1100" s="1309"/>
    </row>
    <row r="1101" spans="1:12" ht="25.5">
      <c r="A1101" s="1242">
        <v>102</v>
      </c>
      <c r="B1101" s="1161" t="s">
        <v>6339</v>
      </c>
      <c r="C1101" s="1318" t="s">
        <v>5813</v>
      </c>
      <c r="D1101" s="1242" t="s">
        <v>5746</v>
      </c>
      <c r="E1101" s="1242" t="s">
        <v>5747</v>
      </c>
      <c r="F1101" s="1242">
        <v>2625</v>
      </c>
      <c r="G1101" s="1242" t="s">
        <v>3722</v>
      </c>
      <c r="H1101" s="1264"/>
      <c r="I1101" s="1264"/>
      <c r="J1101" s="1264"/>
      <c r="K1101" s="3856"/>
      <c r="L1101" s="1309"/>
    </row>
    <row r="1102" spans="1:12" ht="25.5">
      <c r="A1102" s="1242">
        <v>103</v>
      </c>
      <c r="B1102" s="1161" t="s">
        <v>6340</v>
      </c>
      <c r="C1102" s="1318" t="s">
        <v>5813</v>
      </c>
      <c r="D1102" s="1242" t="s">
        <v>5748</v>
      </c>
      <c r="E1102" s="1242">
        <v>34</v>
      </c>
      <c r="F1102" s="1242">
        <v>1548</v>
      </c>
      <c r="G1102" s="1242" t="s">
        <v>3722</v>
      </c>
      <c r="H1102" s="1264"/>
      <c r="I1102" s="1264"/>
      <c r="J1102" s="1264"/>
      <c r="K1102" s="3856"/>
      <c r="L1102" s="1309"/>
    </row>
    <row r="1103" spans="1:12" ht="25.5">
      <c r="A1103" s="1242">
        <v>104</v>
      </c>
      <c r="B1103" s="1161" t="s">
        <v>6341</v>
      </c>
      <c r="C1103" s="1318" t="s">
        <v>5813</v>
      </c>
      <c r="D1103" s="1242" t="s">
        <v>4030</v>
      </c>
      <c r="E1103" s="1242">
        <v>38</v>
      </c>
      <c r="F1103" s="1242">
        <v>4159</v>
      </c>
      <c r="G1103" s="1242" t="s">
        <v>3722</v>
      </c>
      <c r="H1103" s="1264"/>
      <c r="I1103" s="1264"/>
      <c r="J1103" s="1264"/>
      <c r="K1103" s="3856"/>
      <c r="L1103" s="1309"/>
    </row>
    <row r="1104" spans="1:12" ht="25.5">
      <c r="A1104" s="1242">
        <v>105</v>
      </c>
      <c r="B1104" s="1161" t="s">
        <v>6342</v>
      </c>
      <c r="C1104" s="1318" t="s">
        <v>5813</v>
      </c>
      <c r="D1104" s="1246">
        <v>469470</v>
      </c>
      <c r="E1104" s="1242">
        <v>37</v>
      </c>
      <c r="F1104" s="1242">
        <v>7181</v>
      </c>
      <c r="G1104" s="1242" t="s">
        <v>3722</v>
      </c>
      <c r="H1104" s="1264"/>
      <c r="I1104" s="1264"/>
      <c r="J1104" s="1264"/>
      <c r="K1104" s="3856"/>
      <c r="L1104" s="1309"/>
    </row>
    <row r="1105" spans="1:12" ht="25.5">
      <c r="A1105" s="1242">
        <v>106</v>
      </c>
      <c r="B1105" s="1161" t="s">
        <v>6343</v>
      </c>
      <c r="C1105" s="1318" t="s">
        <v>5813</v>
      </c>
      <c r="D1105" s="1242" t="s">
        <v>5749</v>
      </c>
      <c r="E1105" s="1242">
        <v>38</v>
      </c>
      <c r="F1105" s="1242">
        <v>9378</v>
      </c>
      <c r="G1105" s="1242" t="s">
        <v>3722</v>
      </c>
      <c r="H1105" s="1264"/>
      <c r="I1105" s="1264"/>
      <c r="J1105" s="1264"/>
      <c r="K1105" s="3856"/>
      <c r="L1105" s="1309"/>
    </row>
    <row r="1106" spans="1:12" ht="25.5">
      <c r="A1106" s="1245">
        <v>107</v>
      </c>
      <c r="B1106" s="1161" t="s">
        <v>6344</v>
      </c>
      <c r="C1106" s="1318" t="s">
        <v>5813</v>
      </c>
      <c r="D1106" s="1214" t="s">
        <v>5750</v>
      </c>
      <c r="E1106" s="1245" t="s">
        <v>5751</v>
      </c>
      <c r="F1106" s="1245">
        <v>6895</v>
      </c>
      <c r="G1106" s="1245" t="s">
        <v>3722</v>
      </c>
      <c r="H1106" s="1264"/>
      <c r="I1106" s="1264"/>
      <c r="J1106" s="1264"/>
      <c r="K1106" s="3856"/>
      <c r="L1106" s="1309"/>
    </row>
    <row r="1107" spans="1:12" ht="25.5">
      <c r="A1107" s="1242">
        <v>108</v>
      </c>
      <c r="B1107" s="1161" t="s">
        <v>6345</v>
      </c>
      <c r="C1107" s="1318" t="s">
        <v>5813</v>
      </c>
      <c r="D1107" s="1242" t="s">
        <v>5752</v>
      </c>
      <c r="E1107" s="1242">
        <v>37</v>
      </c>
      <c r="F1107" s="1242">
        <f>738+1072+3830</f>
        <v>5640</v>
      </c>
      <c r="G1107" s="1242" t="s">
        <v>3722</v>
      </c>
      <c r="H1107" s="1264"/>
      <c r="I1107" s="1264"/>
      <c r="J1107" s="1264"/>
      <c r="K1107" s="3856"/>
      <c r="L1107" s="1309"/>
    </row>
    <row r="1108" spans="1:12" ht="25.5">
      <c r="A1108" s="1242">
        <v>109</v>
      </c>
      <c r="B1108" s="1161" t="s">
        <v>6346</v>
      </c>
      <c r="C1108" s="1318" t="s">
        <v>5813</v>
      </c>
      <c r="D1108" s="1242" t="s">
        <v>5753</v>
      </c>
      <c r="E1108" s="1242">
        <v>38</v>
      </c>
      <c r="F1108" s="1242">
        <v>5804</v>
      </c>
      <c r="G1108" s="1242" t="s">
        <v>3722</v>
      </c>
      <c r="H1108" s="1264"/>
      <c r="I1108" s="1264"/>
      <c r="J1108" s="1264"/>
      <c r="K1108" s="3856"/>
      <c r="L1108" s="1309"/>
    </row>
    <row r="1109" spans="1:12" ht="25.5">
      <c r="A1109" s="1242">
        <v>110</v>
      </c>
      <c r="B1109" s="1161" t="s">
        <v>6347</v>
      </c>
      <c r="C1109" s="1318" t="s">
        <v>5813</v>
      </c>
      <c r="D1109" s="1242" t="s">
        <v>5754</v>
      </c>
      <c r="E1109" s="1242">
        <v>37</v>
      </c>
      <c r="F1109" s="1242">
        <v>3211</v>
      </c>
      <c r="G1109" s="1242" t="s">
        <v>3722</v>
      </c>
      <c r="H1109" s="1264"/>
      <c r="I1109" s="1264"/>
      <c r="J1109" s="1264"/>
      <c r="K1109" s="3856"/>
      <c r="L1109" s="1309"/>
    </row>
    <row r="1110" spans="1:12" ht="25.5">
      <c r="A1110" s="1245">
        <v>111</v>
      </c>
      <c r="B1110" s="1161" t="s">
        <v>6348</v>
      </c>
      <c r="C1110" s="1318" t="s">
        <v>5813</v>
      </c>
      <c r="D1110" s="1214" t="s">
        <v>5755</v>
      </c>
      <c r="E1110" s="1245">
        <v>37</v>
      </c>
      <c r="F1110" s="1245">
        <v>6885</v>
      </c>
      <c r="G1110" s="1245" t="s">
        <v>3722</v>
      </c>
      <c r="H1110" s="1264"/>
      <c r="I1110" s="1264"/>
      <c r="J1110" s="1264"/>
      <c r="K1110" s="3856"/>
      <c r="L1110" s="1309"/>
    </row>
    <row r="1111" spans="1:12" ht="25.5">
      <c r="A1111" s="1242">
        <v>112</v>
      </c>
      <c r="B1111" s="1161" t="s">
        <v>6349</v>
      </c>
      <c r="C1111" s="1318" t="s">
        <v>5813</v>
      </c>
      <c r="D1111" s="1242">
        <v>381</v>
      </c>
      <c r="E1111" s="1242">
        <v>37</v>
      </c>
      <c r="F1111" s="1242">
        <v>4439</v>
      </c>
      <c r="G1111" s="1242" t="s">
        <v>3722</v>
      </c>
      <c r="H1111" s="1264"/>
      <c r="I1111" s="1264"/>
      <c r="J1111" s="1264"/>
      <c r="K1111" s="3856"/>
      <c r="L1111" s="1309"/>
    </row>
    <row r="1112" spans="1:12" ht="25.5">
      <c r="A1112" s="1245">
        <v>113</v>
      </c>
      <c r="B1112" s="1161" t="s">
        <v>6350</v>
      </c>
      <c r="C1112" s="1318" t="s">
        <v>5813</v>
      </c>
      <c r="D1112" s="1245" t="s">
        <v>5756</v>
      </c>
      <c r="E1112" s="1245">
        <v>38</v>
      </c>
      <c r="F1112" s="1245">
        <f>2131+2031</f>
        <v>4162</v>
      </c>
      <c r="G1112" s="1245" t="s">
        <v>3722</v>
      </c>
      <c r="H1112" s="1264"/>
      <c r="I1112" s="1264"/>
      <c r="J1112" s="1264"/>
      <c r="K1112" s="3856"/>
      <c r="L1112" s="1309"/>
    </row>
    <row r="1113" spans="1:12" ht="25.5">
      <c r="A1113" s="1242">
        <v>114</v>
      </c>
      <c r="B1113" s="1161" t="s">
        <v>6351</v>
      </c>
      <c r="C1113" s="1318" t="s">
        <v>5813</v>
      </c>
      <c r="D1113" s="1242" t="s">
        <v>5757</v>
      </c>
      <c r="E1113" s="1242">
        <v>33</v>
      </c>
      <c r="F1113" s="1242">
        <v>4238</v>
      </c>
      <c r="G1113" s="1242" t="s">
        <v>3722</v>
      </c>
      <c r="H1113" s="1264"/>
      <c r="I1113" s="1264"/>
      <c r="J1113" s="1264"/>
      <c r="K1113" s="3856"/>
      <c r="L1113" s="1309"/>
    </row>
    <row r="1114" spans="1:12" ht="25.5">
      <c r="A1114" s="1242">
        <v>115</v>
      </c>
      <c r="B1114" s="1161" t="s">
        <v>6352</v>
      </c>
      <c r="C1114" s="1318" t="s">
        <v>5813</v>
      </c>
      <c r="D1114" s="1318" t="s">
        <v>5758</v>
      </c>
      <c r="E1114" s="1242">
        <v>33</v>
      </c>
      <c r="F1114" s="1242">
        <v>5410</v>
      </c>
      <c r="G1114" s="1242" t="s">
        <v>3722</v>
      </c>
      <c r="H1114" s="1264"/>
      <c r="I1114" s="1264"/>
      <c r="J1114" s="1264"/>
      <c r="K1114" s="3856"/>
      <c r="L1114" s="1309"/>
    </row>
    <row r="1115" spans="1:12" ht="25.5">
      <c r="A1115" s="1245">
        <v>116</v>
      </c>
      <c r="B1115" s="1161" t="s">
        <v>6353</v>
      </c>
      <c r="C1115" s="1318" t="s">
        <v>5813</v>
      </c>
      <c r="D1115" s="1245">
        <v>1</v>
      </c>
      <c r="E1115" s="1245">
        <v>38</v>
      </c>
      <c r="F1115" s="1245">
        <v>598</v>
      </c>
      <c r="G1115" s="1245" t="s">
        <v>3722</v>
      </c>
      <c r="H1115" s="1264"/>
      <c r="I1115" s="1264"/>
      <c r="J1115" s="1264"/>
      <c r="K1115" s="3856"/>
      <c r="L1115" s="1309"/>
    </row>
    <row r="1116" spans="1:12" ht="25.5">
      <c r="A1116" s="1242">
        <v>117</v>
      </c>
      <c r="B1116" s="1161" t="s">
        <v>6354</v>
      </c>
      <c r="C1116" s="1318" t="s">
        <v>5813</v>
      </c>
      <c r="D1116" s="1242" t="s">
        <v>5759</v>
      </c>
      <c r="E1116" s="1242">
        <v>33</v>
      </c>
      <c r="F1116" s="1242">
        <v>3204</v>
      </c>
      <c r="G1116" s="1242" t="s">
        <v>3722</v>
      </c>
      <c r="H1116" s="1264"/>
      <c r="I1116" s="1264"/>
      <c r="J1116" s="1264"/>
      <c r="K1116" s="3856"/>
      <c r="L1116" s="1309"/>
    </row>
    <row r="1117" spans="1:12" ht="25.5">
      <c r="A1117" s="1242">
        <v>118</v>
      </c>
      <c r="B1117" s="1161" t="s">
        <v>6355</v>
      </c>
      <c r="C1117" s="1318" t="s">
        <v>5813</v>
      </c>
      <c r="D1117" s="1242" t="s">
        <v>5760</v>
      </c>
      <c r="E1117" s="1242">
        <v>37</v>
      </c>
      <c r="F1117" s="1242">
        <v>4204</v>
      </c>
      <c r="G1117" s="1242" t="s">
        <v>3722</v>
      </c>
      <c r="H1117" s="1264"/>
      <c r="I1117" s="1264"/>
      <c r="J1117" s="1264"/>
      <c r="K1117" s="3856"/>
      <c r="L1117" s="1309"/>
    </row>
    <row r="1118" spans="1:12" ht="25.5">
      <c r="A1118" s="1245">
        <v>119</v>
      </c>
      <c r="B1118" s="1161" t="s">
        <v>6356</v>
      </c>
      <c r="C1118" s="1318" t="s">
        <v>5813</v>
      </c>
      <c r="D1118" s="1214" t="s">
        <v>5761</v>
      </c>
      <c r="E1118" s="1245">
        <v>34</v>
      </c>
      <c r="F1118" s="1245">
        <f>1029+1998+1706</f>
        <v>4733</v>
      </c>
      <c r="G1118" s="1245" t="s">
        <v>3722</v>
      </c>
      <c r="H1118" s="1264"/>
      <c r="I1118" s="1264"/>
      <c r="J1118" s="1264"/>
      <c r="K1118" s="3856"/>
      <c r="L1118" s="1309"/>
    </row>
    <row r="1119" spans="1:12" ht="25.5">
      <c r="A1119" s="1242">
        <v>120</v>
      </c>
      <c r="B1119" s="1161" t="s">
        <v>6357</v>
      </c>
      <c r="C1119" s="1318" t="s">
        <v>5813</v>
      </c>
      <c r="D1119" s="1242">
        <v>110</v>
      </c>
      <c r="E1119" s="1242">
        <v>38</v>
      </c>
      <c r="F1119" s="1242">
        <v>2333</v>
      </c>
      <c r="G1119" s="1242" t="s">
        <v>3722</v>
      </c>
      <c r="H1119" s="1264"/>
      <c r="I1119" s="1264"/>
      <c r="J1119" s="1264"/>
      <c r="K1119" s="3856"/>
      <c r="L1119" s="1309"/>
    </row>
    <row r="1120" spans="1:12" ht="25.5">
      <c r="A1120" s="1242">
        <v>121</v>
      </c>
      <c r="B1120" s="1161" t="s">
        <v>6358</v>
      </c>
      <c r="C1120" s="1318" t="s">
        <v>5813</v>
      </c>
      <c r="D1120" s="1242" t="s">
        <v>5762</v>
      </c>
      <c r="E1120" s="1242">
        <v>33</v>
      </c>
      <c r="F1120" s="1242">
        <f>883+1136+878</f>
        <v>2897</v>
      </c>
      <c r="G1120" s="1242" t="s">
        <v>3722</v>
      </c>
      <c r="H1120" s="1264"/>
      <c r="I1120" s="1264"/>
      <c r="J1120" s="1264"/>
      <c r="K1120" s="3856"/>
      <c r="L1120" s="1309"/>
    </row>
    <row r="1121" spans="1:12" ht="25.5">
      <c r="A1121" s="1242">
        <v>122</v>
      </c>
      <c r="B1121" s="1161" t="s">
        <v>6359</v>
      </c>
      <c r="C1121" s="1318" t="s">
        <v>5813</v>
      </c>
      <c r="D1121" s="1242">
        <v>513</v>
      </c>
      <c r="E1121" s="1242">
        <v>37</v>
      </c>
      <c r="F1121" s="1242">
        <v>2883</v>
      </c>
      <c r="G1121" s="1242" t="s">
        <v>3722</v>
      </c>
      <c r="H1121" s="1264"/>
      <c r="I1121" s="1264"/>
      <c r="J1121" s="1264"/>
      <c r="K1121" s="3856"/>
      <c r="L1121" s="1309"/>
    </row>
    <row r="1122" spans="1:12" ht="25.5">
      <c r="A1122" s="1242">
        <v>123</v>
      </c>
      <c r="B1122" s="1161" t="s">
        <v>6360</v>
      </c>
      <c r="C1122" s="1318" t="s">
        <v>5813</v>
      </c>
      <c r="D1122" s="1270">
        <v>401</v>
      </c>
      <c r="E1122" s="1270">
        <v>37</v>
      </c>
      <c r="F1122" s="1270">
        <v>4082</v>
      </c>
      <c r="G1122" s="1242" t="s">
        <v>3722</v>
      </c>
      <c r="H1122" s="1264"/>
      <c r="I1122" s="1264"/>
      <c r="J1122" s="1264"/>
      <c r="K1122" s="3856"/>
      <c r="L1122" s="1309"/>
    </row>
    <row r="1123" spans="1:12" ht="25.5">
      <c r="A1123" s="1242">
        <v>124</v>
      </c>
      <c r="B1123" s="1161" t="s">
        <v>6361</v>
      </c>
      <c r="C1123" s="1318" t="s">
        <v>5813</v>
      </c>
      <c r="D1123" s="1242" t="s">
        <v>5763</v>
      </c>
      <c r="E1123" s="1242" t="s">
        <v>5700</v>
      </c>
      <c r="F1123" s="1242">
        <v>4726</v>
      </c>
      <c r="G1123" s="1242" t="s">
        <v>3722</v>
      </c>
      <c r="H1123" s="1264"/>
      <c r="I1123" s="1264"/>
      <c r="J1123" s="1264"/>
      <c r="K1123" s="3856"/>
      <c r="L1123" s="1309"/>
    </row>
    <row r="1124" spans="1:12" ht="25.5">
      <c r="A1124" s="1245">
        <v>125</v>
      </c>
      <c r="B1124" s="1161" t="s">
        <v>6362</v>
      </c>
      <c r="C1124" s="1318" t="s">
        <v>5813</v>
      </c>
      <c r="D1124" s="1214" t="s">
        <v>5764</v>
      </c>
      <c r="E1124" s="1245">
        <v>34</v>
      </c>
      <c r="F1124" s="1245">
        <v>1796</v>
      </c>
      <c r="G1124" s="1245" t="s">
        <v>3722</v>
      </c>
      <c r="H1124" s="1264"/>
      <c r="I1124" s="1264"/>
      <c r="J1124" s="1264"/>
      <c r="K1124" s="3856"/>
      <c r="L1124" s="1309"/>
    </row>
    <row r="1125" spans="1:12" ht="25.5">
      <c r="A1125" s="1242">
        <v>126</v>
      </c>
      <c r="B1125" s="1161" t="s">
        <v>6363</v>
      </c>
      <c r="C1125" s="1318" t="s">
        <v>5813</v>
      </c>
      <c r="D1125" s="1242">
        <v>484</v>
      </c>
      <c r="E1125" s="1242">
        <v>37</v>
      </c>
      <c r="F1125" s="1242">
        <v>1330</v>
      </c>
      <c r="G1125" s="1242" t="s">
        <v>3722</v>
      </c>
      <c r="H1125" s="1264"/>
      <c r="I1125" s="1264"/>
      <c r="J1125" s="1264"/>
      <c r="K1125" s="3856"/>
      <c r="L1125" s="1309"/>
    </row>
    <row r="1126" spans="1:12" ht="25.5">
      <c r="A1126" s="1242">
        <v>127</v>
      </c>
      <c r="B1126" s="1161" t="s">
        <v>6364</v>
      </c>
      <c r="C1126" s="1318" t="s">
        <v>5813</v>
      </c>
      <c r="D1126" s="1242">
        <v>77</v>
      </c>
      <c r="E1126" s="1242">
        <v>38</v>
      </c>
      <c r="F1126" s="1242">
        <v>909</v>
      </c>
      <c r="G1126" s="1242" t="s">
        <v>3722</v>
      </c>
      <c r="H1126" s="1264"/>
      <c r="I1126" s="1264"/>
      <c r="J1126" s="1264"/>
      <c r="K1126" s="3856"/>
      <c r="L1126" s="1309"/>
    </row>
    <row r="1127" spans="1:12" ht="25.5">
      <c r="A1127" s="1242">
        <v>128</v>
      </c>
      <c r="B1127" s="1161" t="s">
        <v>6365</v>
      </c>
      <c r="C1127" s="1318" t="s">
        <v>5813</v>
      </c>
      <c r="D1127" s="1242">
        <v>597</v>
      </c>
      <c r="E1127" s="1242">
        <v>37</v>
      </c>
      <c r="F1127" s="1242">
        <v>2189</v>
      </c>
      <c r="G1127" s="1242" t="s">
        <v>3722</v>
      </c>
      <c r="H1127" s="1264"/>
      <c r="I1127" s="1264"/>
      <c r="J1127" s="1264"/>
      <c r="K1127" s="3856"/>
      <c r="L1127" s="1309"/>
    </row>
    <row r="1128" spans="1:12" ht="25.5">
      <c r="A1128" s="1242">
        <v>129</v>
      </c>
      <c r="B1128" s="1161" t="s">
        <v>6280</v>
      </c>
      <c r="C1128" s="1318" t="s">
        <v>5813</v>
      </c>
      <c r="D1128" s="1242">
        <v>198</v>
      </c>
      <c r="E1128" s="1242">
        <v>38</v>
      </c>
      <c r="F1128" s="1242">
        <v>2251</v>
      </c>
      <c r="G1128" s="1242" t="s">
        <v>3722</v>
      </c>
      <c r="H1128" s="1264"/>
      <c r="I1128" s="1264"/>
      <c r="J1128" s="1264"/>
      <c r="K1128" s="3856"/>
      <c r="L1128" s="1309"/>
    </row>
    <row r="1129" spans="1:12" ht="25.5">
      <c r="A1129" s="1242">
        <v>130</v>
      </c>
      <c r="B1129" s="1161" t="s">
        <v>6366</v>
      </c>
      <c r="C1129" s="1318" t="s">
        <v>5813</v>
      </c>
      <c r="D1129" s="1242">
        <v>405</v>
      </c>
      <c r="E1129" s="1242">
        <v>28</v>
      </c>
      <c r="F1129" s="1242">
        <v>29</v>
      </c>
      <c r="G1129" s="1242" t="s">
        <v>2401</v>
      </c>
      <c r="H1129" s="1264"/>
      <c r="I1129" s="1264"/>
      <c r="J1129" s="1264"/>
      <c r="K1129" s="3856"/>
      <c r="L1129" s="1309"/>
    </row>
    <row r="1130" spans="1:12" ht="25.5">
      <c r="A1130" s="1245">
        <v>131</v>
      </c>
      <c r="B1130" s="1161" t="s">
        <v>6367</v>
      </c>
      <c r="C1130" s="1318" t="s">
        <v>5813</v>
      </c>
      <c r="D1130" s="1245">
        <v>359</v>
      </c>
      <c r="E1130" s="1245">
        <v>21</v>
      </c>
      <c r="F1130" s="1245">
        <v>137</v>
      </c>
      <c r="G1130" s="1245" t="s">
        <v>2401</v>
      </c>
      <c r="H1130" s="1264"/>
      <c r="I1130" s="1264"/>
      <c r="J1130" s="1264"/>
      <c r="K1130" s="3856"/>
      <c r="L1130" s="1309"/>
    </row>
    <row r="1131" spans="1:12">
      <c r="A1131" s="1242">
        <v>132</v>
      </c>
      <c r="B1131" s="1161" t="s">
        <v>6368</v>
      </c>
      <c r="C1131" s="1318" t="s">
        <v>5813</v>
      </c>
      <c r="D1131" s="1242">
        <v>172</v>
      </c>
      <c r="E1131" s="1242">
        <v>7</v>
      </c>
      <c r="F1131" s="1242">
        <v>23.9</v>
      </c>
      <c r="G1131" s="1242" t="s">
        <v>852</v>
      </c>
      <c r="H1131" s="1264"/>
      <c r="I1131" s="1264"/>
      <c r="J1131" s="1264"/>
      <c r="K1131" s="3857"/>
      <c r="L1131" s="1309"/>
    </row>
    <row r="1132" spans="1:12" ht="25.5">
      <c r="A1132" s="1242">
        <v>133</v>
      </c>
      <c r="B1132" s="1161" t="s">
        <v>6369</v>
      </c>
      <c r="C1132" s="1318" t="s">
        <v>5813</v>
      </c>
      <c r="D1132" s="1242">
        <v>131</v>
      </c>
      <c r="E1132" s="1242">
        <v>32</v>
      </c>
      <c r="F1132" s="1242">
        <v>13910</v>
      </c>
      <c r="G1132" s="1247" t="s">
        <v>767</v>
      </c>
      <c r="H1132" s="1264"/>
      <c r="I1132" s="1264"/>
      <c r="J1132" s="1264"/>
      <c r="K1132" s="1264" t="s">
        <v>5765</v>
      </c>
      <c r="L1132" s="1309"/>
    </row>
    <row r="1133" spans="1:12">
      <c r="A1133" s="1242">
        <v>134</v>
      </c>
      <c r="B1133" s="1161" t="s">
        <v>6370</v>
      </c>
      <c r="C1133" s="1318" t="s">
        <v>5813</v>
      </c>
      <c r="D1133" s="1242"/>
      <c r="E1133" s="1242">
        <v>25</v>
      </c>
      <c r="F1133" s="1242">
        <v>1112</v>
      </c>
      <c r="G1133" s="1242" t="s">
        <v>873</v>
      </c>
      <c r="H1133" s="1264"/>
      <c r="I1133" s="1264"/>
      <c r="J1133" s="1264"/>
      <c r="K1133" s="3855" t="s">
        <v>5766</v>
      </c>
      <c r="L1133" s="1309"/>
    </row>
    <row r="1134" spans="1:12">
      <c r="A1134" s="1242">
        <v>135</v>
      </c>
      <c r="B1134" s="1161" t="s">
        <v>6371</v>
      </c>
      <c r="C1134" s="1318" t="s">
        <v>5813</v>
      </c>
      <c r="D1134" s="1242">
        <v>96</v>
      </c>
      <c r="E1134" s="1242">
        <v>17</v>
      </c>
      <c r="F1134" s="1242">
        <v>126240</v>
      </c>
      <c r="G1134" s="1242" t="s">
        <v>5767</v>
      </c>
      <c r="H1134" s="1264" t="s">
        <v>5768</v>
      </c>
      <c r="I1134" s="1264"/>
      <c r="J1134" s="1264"/>
      <c r="K1134" s="3856"/>
      <c r="L1134" s="1309"/>
    </row>
    <row r="1135" spans="1:12" ht="25.5">
      <c r="A1135" s="1245">
        <v>136</v>
      </c>
      <c r="B1135" s="1161" t="s">
        <v>6372</v>
      </c>
      <c r="C1135" s="1318" t="s">
        <v>5813</v>
      </c>
      <c r="D1135" s="1214" t="s">
        <v>5769</v>
      </c>
      <c r="E1135" s="1245">
        <v>19</v>
      </c>
      <c r="F1135" s="1245"/>
      <c r="G1135" s="1245" t="s">
        <v>873</v>
      </c>
      <c r="H1135" s="1264"/>
      <c r="I1135" s="1264"/>
      <c r="J1135" s="1264"/>
      <c r="K1135" s="3856"/>
      <c r="L1135" s="1309"/>
    </row>
    <row r="1136" spans="1:12">
      <c r="A1136" s="1242">
        <v>137</v>
      </c>
      <c r="B1136" s="1161" t="s">
        <v>6373</v>
      </c>
      <c r="C1136" s="1318" t="s">
        <v>5813</v>
      </c>
      <c r="D1136" s="1242">
        <v>109</v>
      </c>
      <c r="E1136" s="1242">
        <v>15</v>
      </c>
      <c r="F1136" s="1242">
        <v>9688</v>
      </c>
      <c r="G1136" s="1247" t="s">
        <v>2450</v>
      </c>
      <c r="H1136" s="1264"/>
      <c r="I1136" s="1264"/>
      <c r="J1136" s="1264"/>
      <c r="K1136" s="3856"/>
      <c r="L1136" s="1309"/>
    </row>
    <row r="1137" spans="1:12" ht="25.5">
      <c r="A1137" s="1242">
        <v>138</v>
      </c>
      <c r="B1137" s="1161" t="s">
        <v>6374</v>
      </c>
      <c r="C1137" s="1318" t="s">
        <v>5813</v>
      </c>
      <c r="D1137" s="1242">
        <v>8</v>
      </c>
      <c r="E1137" s="1242">
        <v>12</v>
      </c>
      <c r="F1137" s="1242">
        <v>1475</v>
      </c>
      <c r="G1137" s="1242" t="s">
        <v>873</v>
      </c>
      <c r="H1137" s="1264"/>
      <c r="I1137" s="1264"/>
      <c r="J1137" s="1264"/>
      <c r="K1137" s="3856"/>
      <c r="L1137" s="1309"/>
    </row>
    <row r="1138" spans="1:12" ht="25.5">
      <c r="A1138" s="1242">
        <v>139</v>
      </c>
      <c r="B1138" s="1161" t="s">
        <v>6375</v>
      </c>
      <c r="C1138" s="1318" t="s">
        <v>5813</v>
      </c>
      <c r="D1138" s="1242">
        <v>2</v>
      </c>
      <c r="E1138" s="1242">
        <v>12</v>
      </c>
      <c r="F1138" s="1242">
        <v>1341</v>
      </c>
      <c r="G1138" s="1242" t="s">
        <v>5770</v>
      </c>
      <c r="H1138" s="1264"/>
      <c r="I1138" s="1264"/>
      <c r="J1138" s="1264"/>
      <c r="K1138" s="3856"/>
      <c r="L1138" s="1309"/>
    </row>
    <row r="1139" spans="1:12" ht="25.5">
      <c r="A1139" s="1242">
        <v>140</v>
      </c>
      <c r="B1139" s="1161" t="s">
        <v>6376</v>
      </c>
      <c r="C1139" s="1318" t="s">
        <v>5813</v>
      </c>
      <c r="D1139" s="1242">
        <v>1</v>
      </c>
      <c r="E1139" s="1242">
        <v>12</v>
      </c>
      <c r="F1139" s="1242">
        <v>549</v>
      </c>
      <c r="G1139" s="1242" t="s">
        <v>5770</v>
      </c>
      <c r="H1139" s="1264"/>
      <c r="I1139" s="1264"/>
      <c r="J1139" s="1264"/>
      <c r="K1139" s="3856"/>
      <c r="L1139" s="1309"/>
    </row>
    <row r="1140" spans="1:12" ht="25.5">
      <c r="A1140" s="1242">
        <v>141</v>
      </c>
      <c r="B1140" s="1161" t="s">
        <v>6375</v>
      </c>
      <c r="C1140" s="1318" t="s">
        <v>5813</v>
      </c>
      <c r="D1140" s="1242">
        <v>2</v>
      </c>
      <c r="E1140" s="1242">
        <v>14</v>
      </c>
      <c r="F1140" s="1242">
        <v>363</v>
      </c>
      <c r="G1140" s="1242" t="s">
        <v>1429</v>
      </c>
      <c r="H1140" s="1264"/>
      <c r="I1140" s="1264"/>
      <c r="J1140" s="1264"/>
      <c r="K1140" s="3856"/>
      <c r="L1140" s="1309"/>
    </row>
    <row r="1141" spans="1:12" ht="25.5">
      <c r="A1141" s="1242">
        <v>142</v>
      </c>
      <c r="B1141" s="1161" t="s">
        <v>6377</v>
      </c>
      <c r="C1141" s="1318" t="s">
        <v>5813</v>
      </c>
      <c r="D1141" s="1242">
        <v>5</v>
      </c>
      <c r="E1141" s="1242">
        <v>14</v>
      </c>
      <c r="F1141" s="1242">
        <v>7061</v>
      </c>
      <c r="G1141" s="1242" t="s">
        <v>3722</v>
      </c>
      <c r="H1141" s="1264"/>
      <c r="I1141" s="1264"/>
      <c r="J1141" s="1264"/>
      <c r="K1141" s="3856"/>
      <c r="L1141" s="1309"/>
    </row>
    <row r="1142" spans="1:12" ht="25.5">
      <c r="A1142" s="1242">
        <v>143</v>
      </c>
      <c r="B1142" s="1161" t="s">
        <v>6378</v>
      </c>
      <c r="C1142" s="1318" t="s">
        <v>5813</v>
      </c>
      <c r="D1142" s="1242">
        <v>51</v>
      </c>
      <c r="E1142" s="1242">
        <v>19</v>
      </c>
      <c r="F1142" s="1247">
        <v>1088</v>
      </c>
      <c r="G1142" s="1242" t="s">
        <v>873</v>
      </c>
      <c r="H1142" s="1264"/>
      <c r="I1142" s="1264"/>
      <c r="J1142" s="1264"/>
      <c r="K1142" s="3856"/>
      <c r="L1142" s="1309"/>
    </row>
    <row r="1143" spans="1:12" ht="25.5">
      <c r="A1143" s="1242">
        <v>144</v>
      </c>
      <c r="B1143" s="1161" t="s">
        <v>6379</v>
      </c>
      <c r="C1143" s="1318" t="s">
        <v>5813</v>
      </c>
      <c r="D1143" s="1242">
        <v>40</v>
      </c>
      <c r="E1143" s="1242">
        <v>19</v>
      </c>
      <c r="F1143" s="1242">
        <v>3351</v>
      </c>
      <c r="G1143" s="1242" t="s">
        <v>873</v>
      </c>
      <c r="H1143" s="1264"/>
      <c r="I1143" s="1264"/>
      <c r="J1143" s="1264"/>
      <c r="K1143" s="3856"/>
      <c r="L1143" s="1309"/>
    </row>
    <row r="1144" spans="1:12" ht="25.5">
      <c r="A1144" s="1242">
        <v>145</v>
      </c>
      <c r="B1144" s="1161" t="s">
        <v>6380</v>
      </c>
      <c r="C1144" s="1318" t="s">
        <v>5813</v>
      </c>
      <c r="D1144" s="1242">
        <v>68</v>
      </c>
      <c r="E1144" s="1242">
        <v>16</v>
      </c>
      <c r="F1144" s="1242">
        <v>7051</v>
      </c>
      <c r="G1144" s="1242" t="s">
        <v>2450</v>
      </c>
      <c r="H1144" s="1264"/>
      <c r="I1144" s="1264"/>
      <c r="J1144" s="1264"/>
      <c r="K1144" s="3856"/>
      <c r="L1144" s="1309"/>
    </row>
    <row r="1145" spans="1:12" ht="25.5">
      <c r="A1145" s="1242">
        <v>146</v>
      </c>
      <c r="B1145" s="1161" t="s">
        <v>6381</v>
      </c>
      <c r="C1145" s="1318" t="s">
        <v>5813</v>
      </c>
      <c r="D1145" s="1242">
        <v>41</v>
      </c>
      <c r="E1145" s="1242">
        <v>19</v>
      </c>
      <c r="F1145" s="1242">
        <v>10381</v>
      </c>
      <c r="G1145" s="1242" t="s">
        <v>5770</v>
      </c>
      <c r="H1145" s="1264"/>
      <c r="I1145" s="1264"/>
      <c r="J1145" s="1264"/>
      <c r="K1145" s="3856"/>
      <c r="L1145" s="1309"/>
    </row>
    <row r="1146" spans="1:12" ht="25.5">
      <c r="A1146" s="1242">
        <v>147</v>
      </c>
      <c r="B1146" s="1161" t="s">
        <v>6382</v>
      </c>
      <c r="C1146" s="1318" t="s">
        <v>5813</v>
      </c>
      <c r="D1146" s="1242">
        <v>78</v>
      </c>
      <c r="E1146" s="1242">
        <v>17</v>
      </c>
      <c r="F1146" s="1242">
        <v>4306</v>
      </c>
      <c r="G1146" s="1242" t="s">
        <v>2450</v>
      </c>
      <c r="H1146" s="1264"/>
      <c r="I1146" s="1264"/>
      <c r="J1146" s="1264"/>
      <c r="K1146" s="3856"/>
      <c r="L1146" s="1309"/>
    </row>
    <row r="1147" spans="1:12" ht="25.5">
      <c r="A1147" s="1242">
        <v>148</v>
      </c>
      <c r="B1147" s="1161" t="s">
        <v>6383</v>
      </c>
      <c r="C1147" s="1318" t="s">
        <v>5813</v>
      </c>
      <c r="D1147" s="1242">
        <v>72</v>
      </c>
      <c r="E1147" s="1242">
        <v>17</v>
      </c>
      <c r="F1147" s="1242">
        <v>7970</v>
      </c>
      <c r="G1147" s="1242" t="s">
        <v>5770</v>
      </c>
      <c r="H1147" s="1264"/>
      <c r="I1147" s="1264"/>
      <c r="J1147" s="1264"/>
      <c r="K1147" s="3856"/>
      <c r="L1147" s="1309"/>
    </row>
    <row r="1148" spans="1:12" ht="25.5">
      <c r="A1148" s="1242">
        <v>149</v>
      </c>
      <c r="B1148" s="1161" t="s">
        <v>6384</v>
      </c>
      <c r="C1148" s="1318" t="s">
        <v>5813</v>
      </c>
      <c r="D1148" s="1242" t="s">
        <v>5771</v>
      </c>
      <c r="E1148" s="1242">
        <v>17</v>
      </c>
      <c r="F1148" s="1242">
        <v>6146</v>
      </c>
      <c r="G1148" s="1242" t="s">
        <v>2450</v>
      </c>
      <c r="H1148" s="1264"/>
      <c r="I1148" s="1264"/>
      <c r="J1148" s="1264"/>
      <c r="K1148" s="3856"/>
      <c r="L1148" s="1309"/>
    </row>
    <row r="1149" spans="1:12" ht="25.5">
      <c r="A1149" s="1242">
        <v>150</v>
      </c>
      <c r="B1149" s="1161" t="s">
        <v>6385</v>
      </c>
      <c r="C1149" s="1318" t="s">
        <v>5813</v>
      </c>
      <c r="D1149" s="1246">
        <v>92</v>
      </c>
      <c r="E1149" s="1242">
        <v>17</v>
      </c>
      <c r="F1149" s="1242">
        <v>7683</v>
      </c>
      <c r="G1149" s="1242" t="s">
        <v>873</v>
      </c>
      <c r="H1149" s="1264"/>
      <c r="I1149" s="1264"/>
      <c r="J1149" s="1264"/>
      <c r="K1149" s="3857"/>
      <c r="L1149" s="1309"/>
    </row>
    <row r="1150" spans="1:12" ht="25.5">
      <c r="A1150" s="1242">
        <v>151</v>
      </c>
      <c r="B1150" s="1161" t="s">
        <v>6385</v>
      </c>
      <c r="C1150" s="1318" t="s">
        <v>5813</v>
      </c>
      <c r="D1150" s="1246">
        <v>190</v>
      </c>
      <c r="E1150" s="1242">
        <v>17</v>
      </c>
      <c r="F1150" s="1242">
        <v>1758</v>
      </c>
      <c r="G1150" s="1242" t="s">
        <v>873</v>
      </c>
      <c r="H1150" s="1248"/>
      <c r="I1150" s="1248"/>
      <c r="J1150" s="1248"/>
      <c r="K1150" s="1273" t="s">
        <v>5772</v>
      </c>
      <c r="L1150" s="1309"/>
    </row>
    <row r="1151" spans="1:12" ht="25.5">
      <c r="A1151" s="1242">
        <v>152</v>
      </c>
      <c r="B1151" s="1161" t="s">
        <v>6386</v>
      </c>
      <c r="C1151" s="1318" t="s">
        <v>5813</v>
      </c>
      <c r="D1151" s="1246">
        <v>101112</v>
      </c>
      <c r="E1151" s="1242">
        <v>17</v>
      </c>
      <c r="F1151" s="1242">
        <v>4999</v>
      </c>
      <c r="G1151" s="1242" t="s">
        <v>5770</v>
      </c>
      <c r="H1151" s="1248"/>
      <c r="I1151" s="1248"/>
      <c r="J1151" s="1248"/>
      <c r="K1151" s="1273" t="s">
        <v>5772</v>
      </c>
      <c r="L1151" s="1309"/>
    </row>
    <row r="1152" spans="1:12" ht="38.25">
      <c r="A1152" s="1242">
        <v>153</v>
      </c>
      <c r="B1152" s="1161" t="s">
        <v>6387</v>
      </c>
      <c r="C1152" s="1318" t="s">
        <v>5813</v>
      </c>
      <c r="D1152" s="1242">
        <v>189</v>
      </c>
      <c r="E1152" s="1242">
        <v>17</v>
      </c>
      <c r="F1152" s="1242">
        <v>9557</v>
      </c>
      <c r="G1152" s="1242" t="s">
        <v>921</v>
      </c>
      <c r="H1152" s="1248"/>
      <c r="I1152" s="1248"/>
      <c r="J1152" s="1248"/>
      <c r="K1152" s="1273" t="s">
        <v>5772</v>
      </c>
      <c r="L1152" s="1309"/>
    </row>
    <row r="1153" spans="1:12" ht="25.5">
      <c r="A1153" s="1242">
        <v>154</v>
      </c>
      <c r="B1153" s="1161" t="s">
        <v>6388</v>
      </c>
      <c r="C1153" s="1318" t="s">
        <v>5813</v>
      </c>
      <c r="D1153" s="1242" t="s">
        <v>5773</v>
      </c>
      <c r="E1153" s="1242">
        <v>17</v>
      </c>
      <c r="F1153" s="1242">
        <f>2412+2771+3783</f>
        <v>8966</v>
      </c>
      <c r="G1153" s="1318" t="s">
        <v>5774</v>
      </c>
      <c r="H1153" s="1248"/>
      <c r="I1153" s="1248"/>
      <c r="J1153" s="1248"/>
      <c r="K1153" s="1273" t="s">
        <v>5772</v>
      </c>
      <c r="L1153" s="1309"/>
    </row>
    <row r="1154" spans="1:12" ht="25.5">
      <c r="A1154" s="1242">
        <v>155</v>
      </c>
      <c r="B1154" s="1161" t="s">
        <v>6389</v>
      </c>
      <c r="C1154" s="1318" t="s">
        <v>5813</v>
      </c>
      <c r="D1154" s="1242">
        <v>74</v>
      </c>
      <c r="E1154" s="1242">
        <v>17</v>
      </c>
      <c r="F1154" s="1242">
        <v>9933</v>
      </c>
      <c r="G1154" s="1242" t="s">
        <v>921</v>
      </c>
      <c r="H1154" s="1248"/>
      <c r="I1154" s="1248"/>
      <c r="J1154" s="1248"/>
      <c r="K1154" s="1273" t="s">
        <v>5772</v>
      </c>
      <c r="L1154" s="1309"/>
    </row>
    <row r="1155" spans="1:12" ht="25.5">
      <c r="A1155" s="1242">
        <v>156</v>
      </c>
      <c r="B1155" s="1161" t="s">
        <v>6390</v>
      </c>
      <c r="C1155" s="1318" t="s">
        <v>5813</v>
      </c>
      <c r="D1155" s="1242">
        <v>70</v>
      </c>
      <c r="E1155" s="1242">
        <v>17</v>
      </c>
      <c r="F1155" s="1242">
        <v>1146</v>
      </c>
      <c r="G1155" s="1242" t="s">
        <v>5775</v>
      </c>
      <c r="H1155" s="1248"/>
      <c r="I1155" s="1248"/>
      <c r="J1155" s="1248"/>
      <c r="K1155" s="1273" t="s">
        <v>5772</v>
      </c>
      <c r="L1155" s="1309"/>
    </row>
    <row r="1156" spans="1:12" ht="25.5">
      <c r="A1156" s="1242">
        <v>157</v>
      </c>
      <c r="B1156" s="1161" t="s">
        <v>6389</v>
      </c>
      <c r="C1156" s="1318" t="s">
        <v>5813</v>
      </c>
      <c r="D1156" s="1242">
        <v>69</v>
      </c>
      <c r="E1156" s="1242">
        <v>17</v>
      </c>
      <c r="F1156" s="1242">
        <v>3030</v>
      </c>
      <c r="G1156" s="1242" t="s">
        <v>873</v>
      </c>
      <c r="H1156" s="1248"/>
      <c r="I1156" s="1248"/>
      <c r="J1156" s="1248"/>
      <c r="K1156" s="1273" t="s">
        <v>5772</v>
      </c>
      <c r="L1156" s="1309"/>
    </row>
    <row r="1157" spans="1:12" ht="25.5">
      <c r="A1157" s="1242">
        <v>158</v>
      </c>
      <c r="B1157" s="1161" t="s">
        <v>6391</v>
      </c>
      <c r="C1157" s="1318" t="s">
        <v>5813</v>
      </c>
      <c r="D1157" s="1242">
        <v>71</v>
      </c>
      <c r="E1157" s="1242">
        <v>17</v>
      </c>
      <c r="F1157" s="1242">
        <v>1226</v>
      </c>
      <c r="G1157" s="1242" t="s">
        <v>5775</v>
      </c>
      <c r="H1157" s="1248"/>
      <c r="I1157" s="1248"/>
      <c r="J1157" s="1248"/>
      <c r="K1157" s="1273" t="s">
        <v>5772</v>
      </c>
      <c r="L1157" s="1309"/>
    </row>
    <row r="1158" spans="1:12">
      <c r="A1158" s="1242">
        <v>159</v>
      </c>
      <c r="B1158" s="1161" t="s">
        <v>6392</v>
      </c>
      <c r="C1158" s="1318" t="s">
        <v>5813</v>
      </c>
      <c r="D1158" s="1242" t="s">
        <v>5776</v>
      </c>
      <c r="E1158" s="1242">
        <v>17</v>
      </c>
      <c r="F1158" s="1249">
        <v>9256</v>
      </c>
      <c r="G1158" s="1242" t="s">
        <v>873</v>
      </c>
      <c r="H1158" s="1248"/>
      <c r="I1158" s="1248"/>
      <c r="J1158" s="1248"/>
      <c r="K1158" s="1273" t="s">
        <v>5772</v>
      </c>
      <c r="L1158" s="1309"/>
    </row>
    <row r="1159" spans="1:12" ht="25.5">
      <c r="A1159" s="1242">
        <v>160</v>
      </c>
      <c r="B1159" s="1161" t="s">
        <v>6393</v>
      </c>
      <c r="C1159" s="1318" t="s">
        <v>5813</v>
      </c>
      <c r="D1159" s="1242" t="s">
        <v>5777</v>
      </c>
      <c r="E1159" s="1242">
        <v>24</v>
      </c>
      <c r="F1159" s="1245">
        <v>7900</v>
      </c>
      <c r="G1159" s="1242" t="s">
        <v>3722</v>
      </c>
      <c r="H1159" s="1248"/>
      <c r="I1159" s="1248"/>
      <c r="J1159" s="1248"/>
      <c r="K1159" s="1273" t="s">
        <v>5772</v>
      </c>
      <c r="L1159" s="1309"/>
    </row>
    <row r="1160" spans="1:12" ht="25.5">
      <c r="A1160" s="1242">
        <v>161</v>
      </c>
      <c r="B1160" s="1161" t="s">
        <v>6394</v>
      </c>
      <c r="C1160" s="1318" t="s">
        <v>5813</v>
      </c>
      <c r="D1160" s="1242">
        <v>9</v>
      </c>
      <c r="E1160" s="1242">
        <v>25</v>
      </c>
      <c r="F1160" s="1242">
        <v>6353</v>
      </c>
      <c r="G1160" s="1242" t="s">
        <v>5672</v>
      </c>
      <c r="H1160" s="1248"/>
      <c r="I1160" s="1248"/>
      <c r="J1160" s="1248"/>
      <c r="K1160" s="1273" t="s">
        <v>5772</v>
      </c>
      <c r="L1160" s="1309"/>
    </row>
    <row r="1161" spans="1:12">
      <c r="A1161" s="1242">
        <v>162</v>
      </c>
      <c r="B1161" s="1161" t="s">
        <v>6395</v>
      </c>
      <c r="C1161" s="1318" t="s">
        <v>5813</v>
      </c>
      <c r="D1161" s="1242">
        <v>114</v>
      </c>
      <c r="E1161" s="1242">
        <v>8</v>
      </c>
      <c r="F1161" s="1242">
        <v>1288</v>
      </c>
      <c r="G1161" s="1242" t="s">
        <v>873</v>
      </c>
      <c r="H1161" s="1248"/>
      <c r="I1161" s="1248"/>
      <c r="J1161" s="1248"/>
      <c r="K1161" s="1273" t="s">
        <v>5772</v>
      </c>
      <c r="L1161" s="1309"/>
    </row>
    <row r="1162" spans="1:12" ht="25.5">
      <c r="A1162" s="1242">
        <v>163</v>
      </c>
      <c r="B1162" s="1161" t="s">
        <v>6396</v>
      </c>
      <c r="C1162" s="1318" t="s">
        <v>5813</v>
      </c>
      <c r="D1162" s="1242">
        <v>117</v>
      </c>
      <c r="E1162" s="1242">
        <v>8</v>
      </c>
      <c r="F1162" s="1242">
        <v>1240</v>
      </c>
      <c r="G1162" s="1242" t="s">
        <v>873</v>
      </c>
      <c r="H1162" s="1248"/>
      <c r="I1162" s="1248"/>
      <c r="J1162" s="1248"/>
      <c r="K1162" s="1273" t="s">
        <v>5772</v>
      </c>
      <c r="L1162" s="1309"/>
    </row>
    <row r="1163" spans="1:12" ht="25.5">
      <c r="A1163" s="1242">
        <v>164</v>
      </c>
      <c r="B1163" s="1161" t="s">
        <v>6397</v>
      </c>
      <c r="C1163" s="1318" t="s">
        <v>5813</v>
      </c>
      <c r="D1163" s="1242" t="s">
        <v>5778</v>
      </c>
      <c r="E1163" s="1242">
        <v>14</v>
      </c>
      <c r="F1163" s="1242">
        <f>160+997</f>
        <v>1157</v>
      </c>
      <c r="G1163" s="1242" t="s">
        <v>873</v>
      </c>
      <c r="H1163" s="1250"/>
      <c r="I1163" s="1250"/>
      <c r="J1163" s="1250"/>
      <c r="K1163" s="1182" t="s">
        <v>5772</v>
      </c>
      <c r="L1163" s="1311"/>
    </row>
    <row r="1164" spans="1:12">
      <c r="J1164" s="3891" t="s">
        <v>5779</v>
      </c>
      <c r="K1164" s="3891"/>
    </row>
    <row r="1165" spans="1:12" ht="15" customHeight="1">
      <c r="C1165" s="1265"/>
      <c r="J1165" s="3892" t="s">
        <v>5780</v>
      </c>
      <c r="K1165" s="3892"/>
    </row>
    <row r="1170" spans="3:11" ht="15.75" customHeight="1">
      <c r="C1170" s="1266"/>
      <c r="J1170" s="3893" t="s">
        <v>5781</v>
      </c>
      <c r="K1170" s="3893"/>
    </row>
  </sheetData>
  <mergeCells count="512">
    <mergeCell ref="K1133:K1149"/>
    <mergeCell ref="J1164:K1164"/>
    <mergeCell ref="J1165:K1165"/>
    <mergeCell ref="J1170:K1170"/>
    <mergeCell ref="K999:K1026"/>
    <mergeCell ref="K1027:K1040"/>
    <mergeCell ref="K1041:K1079"/>
    <mergeCell ref="K1080:K1131"/>
    <mergeCell ref="A1095:A1096"/>
    <mergeCell ref="K962:K970"/>
    <mergeCell ref="K971:K974"/>
    <mergeCell ref="K975:K977"/>
    <mergeCell ref="A881:A884"/>
    <mergeCell ref="K881:K884"/>
    <mergeCell ref="L881:L884"/>
    <mergeCell ref="A877:A878"/>
    <mergeCell ref="K877:K878"/>
    <mergeCell ref="L877:L878"/>
    <mergeCell ref="A862:A867"/>
    <mergeCell ref="K862:K867"/>
    <mergeCell ref="A868:A875"/>
    <mergeCell ref="K868:K875"/>
    <mergeCell ref="A837:A842"/>
    <mergeCell ref="K837:K842"/>
    <mergeCell ref="A843:A844"/>
    <mergeCell ref="K843:K844"/>
    <mergeCell ref="A818:A820"/>
    <mergeCell ref="K818:K820"/>
    <mergeCell ref="A835:A836"/>
    <mergeCell ref="K835:K836"/>
    <mergeCell ref="A801:A809"/>
    <mergeCell ref="K801:K809"/>
    <mergeCell ref="A811:A814"/>
    <mergeCell ref="K811:K814"/>
    <mergeCell ref="A793:A796"/>
    <mergeCell ref="K793:K796"/>
    <mergeCell ref="A797:A798"/>
    <mergeCell ref="K797:K798"/>
    <mergeCell ref="A785:A788"/>
    <mergeCell ref="K785:K788"/>
    <mergeCell ref="A790:A792"/>
    <mergeCell ref="K790:K792"/>
    <mergeCell ref="A778:A780"/>
    <mergeCell ref="K778:K780"/>
    <mergeCell ref="A783:A784"/>
    <mergeCell ref="K783:K784"/>
    <mergeCell ref="A766:A769"/>
    <mergeCell ref="K766:K769"/>
    <mergeCell ref="A770:A774"/>
    <mergeCell ref="K770:K774"/>
    <mergeCell ref="K760:K761"/>
    <mergeCell ref="A762:A765"/>
    <mergeCell ref="K762:K765"/>
    <mergeCell ref="A757:A758"/>
    <mergeCell ref="K757:K758"/>
    <mergeCell ref="A760:A761"/>
    <mergeCell ref="A743:A751"/>
    <mergeCell ref="K743:K751"/>
    <mergeCell ref="A753:A755"/>
    <mergeCell ref="K753:K755"/>
    <mergeCell ref="A734:A735"/>
    <mergeCell ref="K734:K735"/>
    <mergeCell ref="A736:A737"/>
    <mergeCell ref="K736:K737"/>
    <mergeCell ref="A726:A728"/>
    <mergeCell ref="K726:K728"/>
    <mergeCell ref="A729:A730"/>
    <mergeCell ref="K729:K730"/>
    <mergeCell ref="A721:A722"/>
    <mergeCell ref="K721:K722"/>
    <mergeCell ref="A724:A725"/>
    <mergeCell ref="K724:K725"/>
    <mergeCell ref="A710:A713"/>
    <mergeCell ref="K710:K713"/>
    <mergeCell ref="A714:A718"/>
    <mergeCell ref="K714:K718"/>
    <mergeCell ref="A706:A707"/>
    <mergeCell ref="K706:K707"/>
    <mergeCell ref="A708:A709"/>
    <mergeCell ref="K708:K709"/>
    <mergeCell ref="A696:A700"/>
    <mergeCell ref="K696:K700"/>
    <mergeCell ref="A701:A705"/>
    <mergeCell ref="K701:K705"/>
    <mergeCell ref="A689:A690"/>
    <mergeCell ref="K689:K690"/>
    <mergeCell ref="A693:A695"/>
    <mergeCell ref="K693:K695"/>
    <mergeCell ref="A682:A683"/>
    <mergeCell ref="K682:K683"/>
    <mergeCell ref="A684:A685"/>
    <mergeCell ref="K684:K685"/>
    <mergeCell ref="A677:A678"/>
    <mergeCell ref="K677:K678"/>
    <mergeCell ref="A679:A681"/>
    <mergeCell ref="K679:K681"/>
    <mergeCell ref="A667:A668"/>
    <mergeCell ref="K667:K668"/>
    <mergeCell ref="A671:A676"/>
    <mergeCell ref="K671:K676"/>
    <mergeCell ref="A660:A661"/>
    <mergeCell ref="K660:K661"/>
    <mergeCell ref="A662:A666"/>
    <mergeCell ref="K662:K666"/>
    <mergeCell ref="A652:A657"/>
    <mergeCell ref="K652:K657"/>
    <mergeCell ref="A658:A659"/>
    <mergeCell ref="K658:K659"/>
    <mergeCell ref="A636:A644"/>
    <mergeCell ref="K636:K644"/>
    <mergeCell ref="A645:A651"/>
    <mergeCell ref="K645:K651"/>
    <mergeCell ref="A622:A627"/>
    <mergeCell ref="K622:K627"/>
    <mergeCell ref="A628:A635"/>
    <mergeCell ref="K628:K635"/>
    <mergeCell ref="A617:A618"/>
    <mergeCell ref="K617:K618"/>
    <mergeCell ref="A619:A620"/>
    <mergeCell ref="K619:K620"/>
    <mergeCell ref="A609:A610"/>
    <mergeCell ref="K609:K610"/>
    <mergeCell ref="A612:A615"/>
    <mergeCell ref="K612:K615"/>
    <mergeCell ref="A601:A604"/>
    <mergeCell ref="K601:K604"/>
    <mergeCell ref="A605:A607"/>
    <mergeCell ref="K605:K607"/>
    <mergeCell ref="A597:A598"/>
    <mergeCell ref="K597:K598"/>
    <mergeCell ref="A599:A600"/>
    <mergeCell ref="K599:K600"/>
    <mergeCell ref="A590:A592"/>
    <mergeCell ref="K590:K592"/>
    <mergeCell ref="A595:A596"/>
    <mergeCell ref="K595:K596"/>
    <mergeCell ref="A584:A586"/>
    <mergeCell ref="K584:K586"/>
    <mergeCell ref="A587:A588"/>
    <mergeCell ref="K587:K588"/>
    <mergeCell ref="A574:A575"/>
    <mergeCell ref="K574:K575"/>
    <mergeCell ref="A579:A583"/>
    <mergeCell ref="K579:K583"/>
    <mergeCell ref="A565:A566"/>
    <mergeCell ref="K565:K566"/>
    <mergeCell ref="A568:A569"/>
    <mergeCell ref="K568:K569"/>
    <mergeCell ref="A556:A559"/>
    <mergeCell ref="K556:K559"/>
    <mergeCell ref="A562:A564"/>
    <mergeCell ref="K562:K564"/>
    <mergeCell ref="A549:A550"/>
    <mergeCell ref="K549:K550"/>
    <mergeCell ref="A553:A555"/>
    <mergeCell ref="K553:K555"/>
    <mergeCell ref="A538:A545"/>
    <mergeCell ref="K538:K545"/>
    <mergeCell ref="A546:A547"/>
    <mergeCell ref="K546:K547"/>
    <mergeCell ref="L531:L532"/>
    <mergeCell ref="A534:A536"/>
    <mergeCell ref="K534:K536"/>
    <mergeCell ref="A527:A529"/>
    <mergeCell ref="K527:K529"/>
    <mergeCell ref="A531:A532"/>
    <mergeCell ref="K531:K532"/>
    <mergeCell ref="A521:A522"/>
    <mergeCell ref="K521:K522"/>
    <mergeCell ref="A523:A524"/>
    <mergeCell ref="K523:K524"/>
    <mergeCell ref="A500:A501"/>
    <mergeCell ref="K500:K501"/>
    <mergeCell ref="A513:A515"/>
    <mergeCell ref="K513:K515"/>
    <mergeCell ref="A495:A497"/>
    <mergeCell ref="K495:K497"/>
    <mergeCell ref="A498:A499"/>
    <mergeCell ref="K498:K499"/>
    <mergeCell ref="A489:A490"/>
    <mergeCell ref="K489:K490"/>
    <mergeCell ref="A492:A493"/>
    <mergeCell ref="K492:K493"/>
    <mergeCell ref="A479:A480"/>
    <mergeCell ref="K479:K480"/>
    <mergeCell ref="A485:A488"/>
    <mergeCell ref="K485:K488"/>
    <mergeCell ref="A469:A470"/>
    <mergeCell ref="K469:K470"/>
    <mergeCell ref="A474:A475"/>
    <mergeCell ref="K474:K475"/>
    <mergeCell ref="A459:A462"/>
    <mergeCell ref="K459:K462"/>
    <mergeCell ref="A465:A466"/>
    <mergeCell ref="K465:K466"/>
    <mergeCell ref="A455:A456"/>
    <mergeCell ref="K455:K456"/>
    <mergeCell ref="K457:K458"/>
    <mergeCell ref="A448:A450"/>
    <mergeCell ref="K448:K450"/>
    <mergeCell ref="A451:A452"/>
    <mergeCell ref="K451:K452"/>
    <mergeCell ref="A437:A439"/>
    <mergeCell ref="K437:K439"/>
    <mergeCell ref="A440:A441"/>
    <mergeCell ref="K440:K441"/>
    <mergeCell ref="A432:A433"/>
    <mergeCell ref="K432:K433"/>
    <mergeCell ref="A435:A436"/>
    <mergeCell ref="K435:K436"/>
    <mergeCell ref="A426:A427"/>
    <mergeCell ref="K426:K427"/>
    <mergeCell ref="A429:A430"/>
    <mergeCell ref="K429:K430"/>
    <mergeCell ref="A419:A422"/>
    <mergeCell ref="K419:K422"/>
    <mergeCell ref="A423:A425"/>
    <mergeCell ref="K423:K425"/>
    <mergeCell ref="A415:A416"/>
    <mergeCell ref="K415:K416"/>
    <mergeCell ref="A417:A418"/>
    <mergeCell ref="K417:K418"/>
    <mergeCell ref="A401:A404"/>
    <mergeCell ref="K401:K404"/>
    <mergeCell ref="A406:A414"/>
    <mergeCell ref="K406:K414"/>
    <mergeCell ref="K394:K395"/>
    <mergeCell ref="A399:A400"/>
    <mergeCell ref="K399:K400"/>
    <mergeCell ref="A394:A395"/>
    <mergeCell ref="F181:F186"/>
    <mergeCell ref="K181:K186"/>
    <mergeCell ref="L181:L186"/>
    <mergeCell ref="K192:K198"/>
    <mergeCell ref="L192:L198"/>
    <mergeCell ref="L167:L174"/>
    <mergeCell ref="A179:A180"/>
    <mergeCell ref="F179:F180"/>
    <mergeCell ref="K179:K180"/>
    <mergeCell ref="L179:L180"/>
    <mergeCell ref="A181:A186"/>
    <mergeCell ref="J159:J161"/>
    <mergeCell ref="K159:K161"/>
    <mergeCell ref="L159:L161"/>
    <mergeCell ref="A167:A174"/>
    <mergeCell ref="F167:F174"/>
    <mergeCell ref="K167:K174"/>
    <mergeCell ref="I149:I150"/>
    <mergeCell ref="J149:J150"/>
    <mergeCell ref="K149:K150"/>
    <mergeCell ref="L149:L150"/>
    <mergeCell ref="A159:A161"/>
    <mergeCell ref="H159:H161"/>
    <mergeCell ref="I159:I161"/>
    <mergeCell ref="I147:I148"/>
    <mergeCell ref="J147:J148"/>
    <mergeCell ref="K147:K148"/>
    <mergeCell ref="L147:L148"/>
    <mergeCell ref="A149:A150"/>
    <mergeCell ref="H149:H150"/>
    <mergeCell ref="I145:I146"/>
    <mergeCell ref="J145:J146"/>
    <mergeCell ref="K145:K146"/>
    <mergeCell ref="L145:L146"/>
    <mergeCell ref="A147:A148"/>
    <mergeCell ref="H147:H148"/>
    <mergeCell ref="A145:A146"/>
    <mergeCell ref="H145:H146"/>
    <mergeCell ref="L135:L138"/>
    <mergeCell ref="A140:A144"/>
    <mergeCell ref="H140:H144"/>
    <mergeCell ref="I140:I144"/>
    <mergeCell ref="J140:J144"/>
    <mergeCell ref="K140:K144"/>
    <mergeCell ref="L140:L144"/>
    <mergeCell ref="L131:L134"/>
    <mergeCell ref="A135:A138"/>
    <mergeCell ref="H135:H138"/>
    <mergeCell ref="I135:I138"/>
    <mergeCell ref="J135:J138"/>
    <mergeCell ref="K135:K138"/>
    <mergeCell ref="L126:L130"/>
    <mergeCell ref="A131:A134"/>
    <mergeCell ref="H131:H134"/>
    <mergeCell ref="I131:I134"/>
    <mergeCell ref="J131:J134"/>
    <mergeCell ref="K131:K134"/>
    <mergeCell ref="L124:L125"/>
    <mergeCell ref="A126:A130"/>
    <mergeCell ref="H126:H130"/>
    <mergeCell ref="I126:I130"/>
    <mergeCell ref="J126:J130"/>
    <mergeCell ref="K126:K130"/>
    <mergeCell ref="L122:L123"/>
    <mergeCell ref="A124:A125"/>
    <mergeCell ref="H124:H125"/>
    <mergeCell ref="I124:I125"/>
    <mergeCell ref="J124:J125"/>
    <mergeCell ref="K124:K125"/>
    <mergeCell ref="L120:L121"/>
    <mergeCell ref="A122:A123"/>
    <mergeCell ref="H122:H123"/>
    <mergeCell ref="I122:I123"/>
    <mergeCell ref="J122:J123"/>
    <mergeCell ref="K122:K123"/>
    <mergeCell ref="L118:L119"/>
    <mergeCell ref="A120:A121"/>
    <mergeCell ref="H120:H121"/>
    <mergeCell ref="I120:I121"/>
    <mergeCell ref="J120:J121"/>
    <mergeCell ref="K120:K121"/>
    <mergeCell ref="L116:L117"/>
    <mergeCell ref="A118:A119"/>
    <mergeCell ref="H118:H119"/>
    <mergeCell ref="I118:I119"/>
    <mergeCell ref="J118:J119"/>
    <mergeCell ref="K118:K119"/>
    <mergeCell ref="L113:L115"/>
    <mergeCell ref="A116:A117"/>
    <mergeCell ref="H116:H117"/>
    <mergeCell ref="I116:I117"/>
    <mergeCell ref="J116:J117"/>
    <mergeCell ref="K116:K117"/>
    <mergeCell ref="L110:L112"/>
    <mergeCell ref="A113:A115"/>
    <mergeCell ref="H113:H115"/>
    <mergeCell ref="I113:I115"/>
    <mergeCell ref="J113:J115"/>
    <mergeCell ref="K113:K115"/>
    <mergeCell ref="L105:L109"/>
    <mergeCell ref="A110:A112"/>
    <mergeCell ref="H110:H112"/>
    <mergeCell ref="I110:I112"/>
    <mergeCell ref="J110:J112"/>
    <mergeCell ref="K110:K112"/>
    <mergeCell ref="I102:I104"/>
    <mergeCell ref="J102:J104"/>
    <mergeCell ref="K102:K104"/>
    <mergeCell ref="L102:L104"/>
    <mergeCell ref="A105:A109"/>
    <mergeCell ref="K105:K109"/>
    <mergeCell ref="I95:I99"/>
    <mergeCell ref="J95:J99"/>
    <mergeCell ref="K95:K99"/>
    <mergeCell ref="L95:L99"/>
    <mergeCell ref="A102:A104"/>
    <mergeCell ref="H102:H104"/>
    <mergeCell ref="I92:I94"/>
    <mergeCell ref="J92:J94"/>
    <mergeCell ref="K92:K94"/>
    <mergeCell ref="L92:L94"/>
    <mergeCell ref="A95:A99"/>
    <mergeCell ref="H95:H99"/>
    <mergeCell ref="I87:I91"/>
    <mergeCell ref="J87:J91"/>
    <mergeCell ref="K87:K91"/>
    <mergeCell ref="L87:L91"/>
    <mergeCell ref="A92:A94"/>
    <mergeCell ref="H92:H94"/>
    <mergeCell ref="I80:I86"/>
    <mergeCell ref="J80:J86"/>
    <mergeCell ref="K80:K86"/>
    <mergeCell ref="L80:L86"/>
    <mergeCell ref="A87:A91"/>
    <mergeCell ref="H87:H91"/>
    <mergeCell ref="I75:I78"/>
    <mergeCell ref="J75:J78"/>
    <mergeCell ref="K75:K78"/>
    <mergeCell ref="L75:L78"/>
    <mergeCell ref="A80:A86"/>
    <mergeCell ref="H80:H86"/>
    <mergeCell ref="A75:A78"/>
    <mergeCell ref="H75:H78"/>
    <mergeCell ref="L64:L65"/>
    <mergeCell ref="A68:A69"/>
    <mergeCell ref="H68:H69"/>
    <mergeCell ref="I68:I69"/>
    <mergeCell ref="J68:J69"/>
    <mergeCell ref="K68:K69"/>
    <mergeCell ref="L61:L63"/>
    <mergeCell ref="A64:A65"/>
    <mergeCell ref="H64:H65"/>
    <mergeCell ref="I64:I65"/>
    <mergeCell ref="J64:J65"/>
    <mergeCell ref="K64:K65"/>
    <mergeCell ref="L58:L60"/>
    <mergeCell ref="A61:A63"/>
    <mergeCell ref="H61:H63"/>
    <mergeCell ref="I61:I63"/>
    <mergeCell ref="J61:J63"/>
    <mergeCell ref="K61:K63"/>
    <mergeCell ref="L56:L57"/>
    <mergeCell ref="A58:A60"/>
    <mergeCell ref="H58:H60"/>
    <mergeCell ref="I58:I60"/>
    <mergeCell ref="J58:J60"/>
    <mergeCell ref="K58:K60"/>
    <mergeCell ref="L54:L55"/>
    <mergeCell ref="A56:A57"/>
    <mergeCell ref="H56:H57"/>
    <mergeCell ref="I56:I57"/>
    <mergeCell ref="J56:J57"/>
    <mergeCell ref="K56:K57"/>
    <mergeCell ref="L52:L53"/>
    <mergeCell ref="A54:A55"/>
    <mergeCell ref="H54:H55"/>
    <mergeCell ref="I54:I55"/>
    <mergeCell ref="J54:J55"/>
    <mergeCell ref="K54:K55"/>
    <mergeCell ref="L49:L51"/>
    <mergeCell ref="A52:A53"/>
    <mergeCell ref="H52:H53"/>
    <mergeCell ref="I52:I53"/>
    <mergeCell ref="J52:J53"/>
    <mergeCell ref="K52:K53"/>
    <mergeCell ref="L47:L48"/>
    <mergeCell ref="A49:A51"/>
    <mergeCell ref="H49:H51"/>
    <mergeCell ref="I49:I51"/>
    <mergeCell ref="J49:J51"/>
    <mergeCell ref="K49:K51"/>
    <mergeCell ref="L44:L46"/>
    <mergeCell ref="A47:A48"/>
    <mergeCell ref="H47:H48"/>
    <mergeCell ref="I47:I48"/>
    <mergeCell ref="J47:J48"/>
    <mergeCell ref="K47:K48"/>
    <mergeCell ref="L40:L43"/>
    <mergeCell ref="A44:A46"/>
    <mergeCell ref="H44:H46"/>
    <mergeCell ref="I44:I46"/>
    <mergeCell ref="J44:J46"/>
    <mergeCell ref="K44:K46"/>
    <mergeCell ref="L37:L38"/>
    <mergeCell ref="A40:A43"/>
    <mergeCell ref="H40:H43"/>
    <mergeCell ref="I40:I43"/>
    <mergeCell ref="J40:J43"/>
    <mergeCell ref="K40:K43"/>
    <mergeCell ref="L35:L36"/>
    <mergeCell ref="A37:A38"/>
    <mergeCell ref="H37:H38"/>
    <mergeCell ref="I37:I38"/>
    <mergeCell ref="J37:J38"/>
    <mergeCell ref="K37:K38"/>
    <mergeCell ref="L29:L34"/>
    <mergeCell ref="A35:A36"/>
    <mergeCell ref="H35:H36"/>
    <mergeCell ref="I35:I36"/>
    <mergeCell ref="J35:J36"/>
    <mergeCell ref="K35:K36"/>
    <mergeCell ref="L27:L28"/>
    <mergeCell ref="A29:A34"/>
    <mergeCell ref="H29:H34"/>
    <mergeCell ref="I29:I34"/>
    <mergeCell ref="J29:J34"/>
    <mergeCell ref="K29:K34"/>
    <mergeCell ref="L25:L26"/>
    <mergeCell ref="A27:A28"/>
    <mergeCell ref="H27:H28"/>
    <mergeCell ref="I27:I28"/>
    <mergeCell ref="J27:J28"/>
    <mergeCell ref="K27:K28"/>
    <mergeCell ref="L21:L24"/>
    <mergeCell ref="A25:A26"/>
    <mergeCell ref="H25:H26"/>
    <mergeCell ref="I25:I26"/>
    <mergeCell ref="J25:J26"/>
    <mergeCell ref="K25:K26"/>
    <mergeCell ref="L19:L20"/>
    <mergeCell ref="A21:A24"/>
    <mergeCell ref="H21:H24"/>
    <mergeCell ref="I21:I24"/>
    <mergeCell ref="J21:J24"/>
    <mergeCell ref="K21:K24"/>
    <mergeCell ref="L16:L18"/>
    <mergeCell ref="A19:A20"/>
    <mergeCell ref="H19:H20"/>
    <mergeCell ref="I19:I20"/>
    <mergeCell ref="J19:J20"/>
    <mergeCell ref="K19:K20"/>
    <mergeCell ref="K13:K15"/>
    <mergeCell ref="A16:A18"/>
    <mergeCell ref="H16:H18"/>
    <mergeCell ref="I16:I18"/>
    <mergeCell ref="J16:J18"/>
    <mergeCell ref="K16:K18"/>
    <mergeCell ref="A13:A15"/>
    <mergeCell ref="H13:H15"/>
    <mergeCell ref="I13:I15"/>
    <mergeCell ref="J13:J15"/>
    <mergeCell ref="A1:C1"/>
    <mergeCell ref="E1:L1"/>
    <mergeCell ref="A2:C2"/>
    <mergeCell ref="E2:L2"/>
    <mergeCell ref="A3:C3"/>
    <mergeCell ref="F3:L3"/>
    <mergeCell ref="K9:K12"/>
    <mergeCell ref="L9:L12"/>
    <mergeCell ref="L6:L7"/>
    <mergeCell ref="A9:A12"/>
    <mergeCell ref="H9:H12"/>
    <mergeCell ref="I9:I12"/>
    <mergeCell ref="J9:J12"/>
    <mergeCell ref="A4:L4"/>
    <mergeCell ref="A5:L5"/>
    <mergeCell ref="A6:A7"/>
    <mergeCell ref="D6:D7"/>
    <mergeCell ref="E6:E7"/>
    <mergeCell ref="F6:H6"/>
    <mergeCell ref="I6:J6"/>
    <mergeCell ref="K6:K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W1060"/>
  <sheetViews>
    <sheetView topLeftCell="A4" zoomScale="70" zoomScaleNormal="70" workbookViewId="0">
      <pane xSplit="3" ySplit="1" topLeftCell="K240" activePane="bottomRight" state="frozen"/>
      <selection activeCell="F22" sqref="F22"/>
      <selection pane="topRight" activeCell="F22" sqref="F22"/>
      <selection pane="bottomLeft" activeCell="F22" sqref="F22"/>
      <selection pane="bottomRight" activeCell="F22" sqref="F22"/>
    </sheetView>
  </sheetViews>
  <sheetFormatPr defaultRowHeight="15.75"/>
  <cols>
    <col min="1" max="1" width="7.5703125" style="1360" customWidth="1"/>
    <col min="2" max="2" width="11.28515625" style="1360" bestFit="1" customWidth="1"/>
    <col min="3" max="3" width="21.7109375" style="1360" customWidth="1"/>
    <col min="4" max="8" width="9" style="1360" customWidth="1"/>
    <col min="9" max="9" width="19.140625" style="1360" bestFit="1" customWidth="1"/>
    <col min="10" max="10" width="9" style="1360" bestFit="1" customWidth="1"/>
    <col min="11" max="11" width="22.42578125" style="1360" customWidth="1"/>
    <col min="12" max="13" width="16.7109375" style="1360" customWidth="1"/>
    <col min="14" max="14" width="13.85546875" style="1360" customWidth="1"/>
    <col min="15" max="18" width="15.7109375" style="1360" customWidth="1"/>
    <col min="19" max="19" width="54.5703125" style="1440" customWidth="1"/>
    <col min="20" max="21" width="13.140625" style="1667" customWidth="1"/>
    <col min="22" max="22" width="8.85546875" style="1432"/>
    <col min="23" max="23" width="9" style="1360" bestFit="1" customWidth="1"/>
    <col min="24" max="266" width="8.85546875" style="1360"/>
    <col min="267" max="267" width="11.28515625" style="1360" bestFit="1" customWidth="1"/>
    <col min="268" max="268" width="21.7109375" style="1360" customWidth="1"/>
    <col min="269" max="269" width="9" style="1360" bestFit="1" customWidth="1"/>
    <col min="270" max="270" width="19.140625" style="1360" bestFit="1" customWidth="1"/>
    <col min="271" max="272" width="9" style="1360" bestFit="1" customWidth="1"/>
    <col min="273" max="273" width="16.7109375" style="1360" customWidth="1"/>
    <col min="274" max="274" width="15.7109375" style="1360" customWidth="1"/>
    <col min="275" max="275" width="13.85546875" style="1360" customWidth="1"/>
    <col min="276" max="276" width="34.28515625" style="1360" customWidth="1"/>
    <col min="277" max="277" width="32.7109375" style="1360" customWidth="1"/>
    <col min="278" max="522" width="8.85546875" style="1360"/>
    <col min="523" max="523" width="11.28515625" style="1360" bestFit="1" customWidth="1"/>
    <col min="524" max="524" width="21.7109375" style="1360" customWidth="1"/>
    <col min="525" max="525" width="9" style="1360" bestFit="1" customWidth="1"/>
    <col min="526" max="526" width="19.140625" style="1360" bestFit="1" customWidth="1"/>
    <col min="527" max="528" width="9" style="1360" bestFit="1" customWidth="1"/>
    <col min="529" max="529" width="16.7109375" style="1360" customWidth="1"/>
    <col min="530" max="530" width="15.7109375" style="1360" customWidth="1"/>
    <col min="531" max="531" width="13.85546875" style="1360" customWidth="1"/>
    <col min="532" max="532" width="34.28515625" style="1360" customWidth="1"/>
    <col min="533" max="533" width="32.7109375" style="1360" customWidth="1"/>
    <col min="534" max="778" width="8.85546875" style="1360"/>
    <col min="779" max="779" width="11.28515625" style="1360" bestFit="1" customWidth="1"/>
    <col min="780" max="780" width="21.7109375" style="1360" customWidth="1"/>
    <col min="781" max="781" width="9" style="1360" bestFit="1" customWidth="1"/>
    <col min="782" max="782" width="19.140625" style="1360" bestFit="1" customWidth="1"/>
    <col min="783" max="784" width="9" style="1360" bestFit="1" customWidth="1"/>
    <col min="785" max="785" width="16.7109375" style="1360" customWidth="1"/>
    <col min="786" max="786" width="15.7109375" style="1360" customWidth="1"/>
    <col min="787" max="787" width="13.85546875" style="1360" customWidth="1"/>
    <col min="788" max="788" width="34.28515625" style="1360" customWidth="1"/>
    <col min="789" max="789" width="32.7109375" style="1360" customWidth="1"/>
    <col min="790" max="1034" width="8.85546875" style="1360"/>
    <col min="1035" max="1035" width="11.28515625" style="1360" bestFit="1" customWidth="1"/>
    <col min="1036" max="1036" width="21.7109375" style="1360" customWidth="1"/>
    <col min="1037" max="1037" width="9" style="1360" bestFit="1" customWidth="1"/>
    <col min="1038" max="1038" width="19.140625" style="1360" bestFit="1" customWidth="1"/>
    <col min="1039" max="1040" width="9" style="1360" bestFit="1" customWidth="1"/>
    <col min="1041" max="1041" width="16.7109375" style="1360" customWidth="1"/>
    <col min="1042" max="1042" width="15.7109375" style="1360" customWidth="1"/>
    <col min="1043" max="1043" width="13.85546875" style="1360" customWidth="1"/>
    <col min="1044" max="1044" width="34.28515625" style="1360" customWidth="1"/>
    <col min="1045" max="1045" width="32.7109375" style="1360" customWidth="1"/>
    <col min="1046" max="1290" width="8.85546875" style="1360"/>
    <col min="1291" max="1291" width="11.28515625" style="1360" bestFit="1" customWidth="1"/>
    <col min="1292" max="1292" width="21.7109375" style="1360" customWidth="1"/>
    <col min="1293" max="1293" width="9" style="1360" bestFit="1" customWidth="1"/>
    <col min="1294" max="1294" width="19.140625" style="1360" bestFit="1" customWidth="1"/>
    <col min="1295" max="1296" width="9" style="1360" bestFit="1" customWidth="1"/>
    <col min="1297" max="1297" width="16.7109375" style="1360" customWidth="1"/>
    <col min="1298" max="1298" width="15.7109375" style="1360" customWidth="1"/>
    <col min="1299" max="1299" width="13.85546875" style="1360" customWidth="1"/>
    <col min="1300" max="1300" width="34.28515625" style="1360" customWidth="1"/>
    <col min="1301" max="1301" width="32.7109375" style="1360" customWidth="1"/>
    <col min="1302" max="1546" width="8.85546875" style="1360"/>
    <col min="1547" max="1547" width="11.28515625" style="1360" bestFit="1" customWidth="1"/>
    <col min="1548" max="1548" width="21.7109375" style="1360" customWidth="1"/>
    <col min="1549" max="1549" width="9" style="1360" bestFit="1" customWidth="1"/>
    <col min="1550" max="1550" width="19.140625" style="1360" bestFit="1" customWidth="1"/>
    <col min="1551" max="1552" width="9" style="1360" bestFit="1" customWidth="1"/>
    <col min="1553" max="1553" width="16.7109375" style="1360" customWidth="1"/>
    <col min="1554" max="1554" width="15.7109375" style="1360" customWidth="1"/>
    <col min="1555" max="1555" width="13.85546875" style="1360" customWidth="1"/>
    <col min="1556" max="1556" width="34.28515625" style="1360" customWidth="1"/>
    <col min="1557" max="1557" width="32.7109375" style="1360" customWidth="1"/>
    <col min="1558" max="1802" width="8.85546875" style="1360"/>
    <col min="1803" max="1803" width="11.28515625" style="1360" bestFit="1" customWidth="1"/>
    <col min="1804" max="1804" width="21.7109375" style="1360" customWidth="1"/>
    <col min="1805" max="1805" width="9" style="1360" bestFit="1" customWidth="1"/>
    <col min="1806" max="1806" width="19.140625" style="1360" bestFit="1" customWidth="1"/>
    <col min="1807" max="1808" width="9" style="1360" bestFit="1" customWidth="1"/>
    <col min="1809" max="1809" width="16.7109375" style="1360" customWidth="1"/>
    <col min="1810" max="1810" width="15.7109375" style="1360" customWidth="1"/>
    <col min="1811" max="1811" width="13.85546875" style="1360" customWidth="1"/>
    <col min="1812" max="1812" width="34.28515625" style="1360" customWidth="1"/>
    <col min="1813" max="1813" width="32.7109375" style="1360" customWidth="1"/>
    <col min="1814" max="2058" width="8.85546875" style="1360"/>
    <col min="2059" max="2059" width="11.28515625" style="1360" bestFit="1" customWidth="1"/>
    <col min="2060" max="2060" width="21.7109375" style="1360" customWidth="1"/>
    <col min="2061" max="2061" width="9" style="1360" bestFit="1" customWidth="1"/>
    <col min="2062" max="2062" width="19.140625" style="1360" bestFit="1" customWidth="1"/>
    <col min="2063" max="2064" width="9" style="1360" bestFit="1" customWidth="1"/>
    <col min="2065" max="2065" width="16.7109375" style="1360" customWidth="1"/>
    <col min="2066" max="2066" width="15.7109375" style="1360" customWidth="1"/>
    <col min="2067" max="2067" width="13.85546875" style="1360" customWidth="1"/>
    <col min="2068" max="2068" width="34.28515625" style="1360" customWidth="1"/>
    <col min="2069" max="2069" width="32.7109375" style="1360" customWidth="1"/>
    <col min="2070" max="2314" width="8.85546875" style="1360"/>
    <col min="2315" max="2315" width="11.28515625" style="1360" bestFit="1" customWidth="1"/>
    <col min="2316" max="2316" width="21.7109375" style="1360" customWidth="1"/>
    <col min="2317" max="2317" width="9" style="1360" bestFit="1" customWidth="1"/>
    <col min="2318" max="2318" width="19.140625" style="1360" bestFit="1" customWidth="1"/>
    <col min="2319" max="2320" width="9" style="1360" bestFit="1" customWidth="1"/>
    <col min="2321" max="2321" width="16.7109375" style="1360" customWidth="1"/>
    <col min="2322" max="2322" width="15.7109375" style="1360" customWidth="1"/>
    <col min="2323" max="2323" width="13.85546875" style="1360" customWidth="1"/>
    <col min="2324" max="2324" width="34.28515625" style="1360" customWidth="1"/>
    <col min="2325" max="2325" width="32.7109375" style="1360" customWidth="1"/>
    <col min="2326" max="2570" width="8.85546875" style="1360"/>
    <col min="2571" max="2571" width="11.28515625" style="1360" bestFit="1" customWidth="1"/>
    <col min="2572" max="2572" width="21.7109375" style="1360" customWidth="1"/>
    <col min="2573" max="2573" width="9" style="1360" bestFit="1" customWidth="1"/>
    <col min="2574" max="2574" width="19.140625" style="1360" bestFit="1" customWidth="1"/>
    <col min="2575" max="2576" width="9" style="1360" bestFit="1" customWidth="1"/>
    <col min="2577" max="2577" width="16.7109375" style="1360" customWidth="1"/>
    <col min="2578" max="2578" width="15.7109375" style="1360" customWidth="1"/>
    <col min="2579" max="2579" width="13.85546875" style="1360" customWidth="1"/>
    <col min="2580" max="2580" width="34.28515625" style="1360" customWidth="1"/>
    <col min="2581" max="2581" width="32.7109375" style="1360" customWidth="1"/>
    <col min="2582" max="2826" width="8.85546875" style="1360"/>
    <col min="2827" max="2827" width="11.28515625" style="1360" bestFit="1" customWidth="1"/>
    <col min="2828" max="2828" width="21.7109375" style="1360" customWidth="1"/>
    <col min="2829" max="2829" width="9" style="1360" bestFit="1" customWidth="1"/>
    <col min="2830" max="2830" width="19.140625" style="1360" bestFit="1" customWidth="1"/>
    <col min="2831" max="2832" width="9" style="1360" bestFit="1" customWidth="1"/>
    <col min="2833" max="2833" width="16.7109375" style="1360" customWidth="1"/>
    <col min="2834" max="2834" width="15.7109375" style="1360" customWidth="1"/>
    <col min="2835" max="2835" width="13.85546875" style="1360" customWidth="1"/>
    <col min="2836" max="2836" width="34.28515625" style="1360" customWidth="1"/>
    <col min="2837" max="2837" width="32.7109375" style="1360" customWidth="1"/>
    <col min="2838" max="3082" width="8.85546875" style="1360"/>
    <col min="3083" max="3083" width="11.28515625" style="1360" bestFit="1" customWidth="1"/>
    <col min="3084" max="3084" width="21.7109375" style="1360" customWidth="1"/>
    <col min="3085" max="3085" width="9" style="1360" bestFit="1" customWidth="1"/>
    <col min="3086" max="3086" width="19.140625" style="1360" bestFit="1" customWidth="1"/>
    <col min="3087" max="3088" width="9" style="1360" bestFit="1" customWidth="1"/>
    <col min="3089" max="3089" width="16.7109375" style="1360" customWidth="1"/>
    <col min="3090" max="3090" width="15.7109375" style="1360" customWidth="1"/>
    <col min="3091" max="3091" width="13.85546875" style="1360" customWidth="1"/>
    <col min="3092" max="3092" width="34.28515625" style="1360" customWidth="1"/>
    <col min="3093" max="3093" width="32.7109375" style="1360" customWidth="1"/>
    <col min="3094" max="3338" width="8.85546875" style="1360"/>
    <col min="3339" max="3339" width="11.28515625" style="1360" bestFit="1" customWidth="1"/>
    <col min="3340" max="3340" width="21.7109375" style="1360" customWidth="1"/>
    <col min="3341" max="3341" width="9" style="1360" bestFit="1" customWidth="1"/>
    <col min="3342" max="3342" width="19.140625" style="1360" bestFit="1" customWidth="1"/>
    <col min="3343" max="3344" width="9" style="1360" bestFit="1" customWidth="1"/>
    <col min="3345" max="3345" width="16.7109375" style="1360" customWidth="1"/>
    <col min="3346" max="3346" width="15.7109375" style="1360" customWidth="1"/>
    <col min="3347" max="3347" width="13.85546875" style="1360" customWidth="1"/>
    <col min="3348" max="3348" width="34.28515625" style="1360" customWidth="1"/>
    <col min="3349" max="3349" width="32.7109375" style="1360" customWidth="1"/>
    <col min="3350" max="3594" width="8.85546875" style="1360"/>
    <col min="3595" max="3595" width="11.28515625" style="1360" bestFit="1" customWidth="1"/>
    <col min="3596" max="3596" width="21.7109375" style="1360" customWidth="1"/>
    <col min="3597" max="3597" width="9" style="1360" bestFit="1" customWidth="1"/>
    <col min="3598" max="3598" width="19.140625" style="1360" bestFit="1" customWidth="1"/>
    <col min="3599" max="3600" width="9" style="1360" bestFit="1" customWidth="1"/>
    <col min="3601" max="3601" width="16.7109375" style="1360" customWidth="1"/>
    <col min="3602" max="3602" width="15.7109375" style="1360" customWidth="1"/>
    <col min="3603" max="3603" width="13.85546875" style="1360" customWidth="1"/>
    <col min="3604" max="3604" width="34.28515625" style="1360" customWidth="1"/>
    <col min="3605" max="3605" width="32.7109375" style="1360" customWidth="1"/>
    <col min="3606" max="3850" width="8.85546875" style="1360"/>
    <col min="3851" max="3851" width="11.28515625" style="1360" bestFit="1" customWidth="1"/>
    <col min="3852" max="3852" width="21.7109375" style="1360" customWidth="1"/>
    <col min="3853" max="3853" width="9" style="1360" bestFit="1" customWidth="1"/>
    <col min="3854" max="3854" width="19.140625" style="1360" bestFit="1" customWidth="1"/>
    <col min="3855" max="3856" width="9" style="1360" bestFit="1" customWidth="1"/>
    <col min="3857" max="3857" width="16.7109375" style="1360" customWidth="1"/>
    <col min="3858" max="3858" width="15.7109375" style="1360" customWidth="1"/>
    <col min="3859" max="3859" width="13.85546875" style="1360" customWidth="1"/>
    <col min="3860" max="3860" width="34.28515625" style="1360" customWidth="1"/>
    <col min="3861" max="3861" width="32.7109375" style="1360" customWidth="1"/>
    <col min="3862" max="4106" width="8.85546875" style="1360"/>
    <col min="4107" max="4107" width="11.28515625" style="1360" bestFit="1" customWidth="1"/>
    <col min="4108" max="4108" width="21.7109375" style="1360" customWidth="1"/>
    <col min="4109" max="4109" width="9" style="1360" bestFit="1" customWidth="1"/>
    <col min="4110" max="4110" width="19.140625" style="1360" bestFit="1" customWidth="1"/>
    <col min="4111" max="4112" width="9" style="1360" bestFit="1" customWidth="1"/>
    <col min="4113" max="4113" width="16.7109375" style="1360" customWidth="1"/>
    <col min="4114" max="4114" width="15.7109375" style="1360" customWidth="1"/>
    <col min="4115" max="4115" width="13.85546875" style="1360" customWidth="1"/>
    <col min="4116" max="4116" width="34.28515625" style="1360" customWidth="1"/>
    <col min="4117" max="4117" width="32.7109375" style="1360" customWidth="1"/>
    <col min="4118" max="4362" width="8.85546875" style="1360"/>
    <col min="4363" max="4363" width="11.28515625" style="1360" bestFit="1" customWidth="1"/>
    <col min="4364" max="4364" width="21.7109375" style="1360" customWidth="1"/>
    <col min="4365" max="4365" width="9" style="1360" bestFit="1" customWidth="1"/>
    <col min="4366" max="4366" width="19.140625" style="1360" bestFit="1" customWidth="1"/>
    <col min="4367" max="4368" width="9" style="1360" bestFit="1" customWidth="1"/>
    <col min="4369" max="4369" width="16.7109375" style="1360" customWidth="1"/>
    <col min="4370" max="4370" width="15.7109375" style="1360" customWidth="1"/>
    <col min="4371" max="4371" width="13.85546875" style="1360" customWidth="1"/>
    <col min="4372" max="4372" width="34.28515625" style="1360" customWidth="1"/>
    <col min="4373" max="4373" width="32.7109375" style="1360" customWidth="1"/>
    <col min="4374" max="4618" width="8.85546875" style="1360"/>
    <col min="4619" max="4619" width="11.28515625" style="1360" bestFit="1" customWidth="1"/>
    <col min="4620" max="4620" width="21.7109375" style="1360" customWidth="1"/>
    <col min="4621" max="4621" width="9" style="1360" bestFit="1" customWidth="1"/>
    <col min="4622" max="4622" width="19.140625" style="1360" bestFit="1" customWidth="1"/>
    <col min="4623" max="4624" width="9" style="1360" bestFit="1" customWidth="1"/>
    <col min="4625" max="4625" width="16.7109375" style="1360" customWidth="1"/>
    <col min="4626" max="4626" width="15.7109375" style="1360" customWidth="1"/>
    <col min="4627" max="4627" width="13.85546875" style="1360" customWidth="1"/>
    <col min="4628" max="4628" width="34.28515625" style="1360" customWidth="1"/>
    <col min="4629" max="4629" width="32.7109375" style="1360" customWidth="1"/>
    <col min="4630" max="4874" width="8.85546875" style="1360"/>
    <col min="4875" max="4875" width="11.28515625" style="1360" bestFit="1" customWidth="1"/>
    <col min="4876" max="4876" width="21.7109375" style="1360" customWidth="1"/>
    <col min="4877" max="4877" width="9" style="1360" bestFit="1" customWidth="1"/>
    <col min="4878" max="4878" width="19.140625" style="1360" bestFit="1" customWidth="1"/>
    <col min="4879" max="4880" width="9" style="1360" bestFit="1" customWidth="1"/>
    <col min="4881" max="4881" width="16.7109375" style="1360" customWidth="1"/>
    <col min="4882" max="4882" width="15.7109375" style="1360" customWidth="1"/>
    <col min="4883" max="4883" width="13.85546875" style="1360" customWidth="1"/>
    <col min="4884" max="4884" width="34.28515625" style="1360" customWidth="1"/>
    <col min="4885" max="4885" width="32.7109375" style="1360" customWidth="1"/>
    <col min="4886" max="5130" width="8.85546875" style="1360"/>
    <col min="5131" max="5131" width="11.28515625" style="1360" bestFit="1" customWidth="1"/>
    <col min="5132" max="5132" width="21.7109375" style="1360" customWidth="1"/>
    <col min="5133" max="5133" width="9" style="1360" bestFit="1" customWidth="1"/>
    <col min="5134" max="5134" width="19.140625" style="1360" bestFit="1" customWidth="1"/>
    <col min="5135" max="5136" width="9" style="1360" bestFit="1" customWidth="1"/>
    <col min="5137" max="5137" width="16.7109375" style="1360" customWidth="1"/>
    <col min="5138" max="5138" width="15.7109375" style="1360" customWidth="1"/>
    <col min="5139" max="5139" width="13.85546875" style="1360" customWidth="1"/>
    <col min="5140" max="5140" width="34.28515625" style="1360" customWidth="1"/>
    <col min="5141" max="5141" width="32.7109375" style="1360" customWidth="1"/>
    <col min="5142" max="5386" width="8.85546875" style="1360"/>
    <col min="5387" max="5387" width="11.28515625" style="1360" bestFit="1" customWidth="1"/>
    <col min="5388" max="5388" width="21.7109375" style="1360" customWidth="1"/>
    <col min="5389" max="5389" width="9" style="1360" bestFit="1" customWidth="1"/>
    <col min="5390" max="5390" width="19.140625" style="1360" bestFit="1" customWidth="1"/>
    <col min="5391" max="5392" width="9" style="1360" bestFit="1" customWidth="1"/>
    <col min="5393" max="5393" width="16.7109375" style="1360" customWidth="1"/>
    <col min="5394" max="5394" width="15.7109375" style="1360" customWidth="1"/>
    <col min="5395" max="5395" width="13.85546875" style="1360" customWidth="1"/>
    <col min="5396" max="5396" width="34.28515625" style="1360" customWidth="1"/>
    <col min="5397" max="5397" width="32.7109375" style="1360" customWidth="1"/>
    <col min="5398" max="5642" width="8.85546875" style="1360"/>
    <col min="5643" max="5643" width="11.28515625" style="1360" bestFit="1" customWidth="1"/>
    <col min="5644" max="5644" width="21.7109375" style="1360" customWidth="1"/>
    <col min="5645" max="5645" width="9" style="1360" bestFit="1" customWidth="1"/>
    <col min="5646" max="5646" width="19.140625" style="1360" bestFit="1" customWidth="1"/>
    <col min="5647" max="5648" width="9" style="1360" bestFit="1" customWidth="1"/>
    <col min="5649" max="5649" width="16.7109375" style="1360" customWidth="1"/>
    <col min="5650" max="5650" width="15.7109375" style="1360" customWidth="1"/>
    <col min="5651" max="5651" width="13.85546875" style="1360" customWidth="1"/>
    <col min="5652" max="5652" width="34.28515625" style="1360" customWidth="1"/>
    <col min="5653" max="5653" width="32.7109375" style="1360" customWidth="1"/>
    <col min="5654" max="5898" width="8.85546875" style="1360"/>
    <col min="5899" max="5899" width="11.28515625" style="1360" bestFit="1" customWidth="1"/>
    <col min="5900" max="5900" width="21.7109375" style="1360" customWidth="1"/>
    <col min="5901" max="5901" width="9" style="1360" bestFit="1" customWidth="1"/>
    <col min="5902" max="5902" width="19.140625" style="1360" bestFit="1" customWidth="1"/>
    <col min="5903" max="5904" width="9" style="1360" bestFit="1" customWidth="1"/>
    <col min="5905" max="5905" width="16.7109375" style="1360" customWidth="1"/>
    <col min="5906" max="5906" width="15.7109375" style="1360" customWidth="1"/>
    <col min="5907" max="5907" width="13.85546875" style="1360" customWidth="1"/>
    <col min="5908" max="5908" width="34.28515625" style="1360" customWidth="1"/>
    <col min="5909" max="5909" width="32.7109375" style="1360" customWidth="1"/>
    <col min="5910" max="6154" width="8.85546875" style="1360"/>
    <col min="6155" max="6155" width="11.28515625" style="1360" bestFit="1" customWidth="1"/>
    <col min="6156" max="6156" width="21.7109375" style="1360" customWidth="1"/>
    <col min="6157" max="6157" width="9" style="1360" bestFit="1" customWidth="1"/>
    <col min="6158" max="6158" width="19.140625" style="1360" bestFit="1" customWidth="1"/>
    <col min="6159" max="6160" width="9" style="1360" bestFit="1" customWidth="1"/>
    <col min="6161" max="6161" width="16.7109375" style="1360" customWidth="1"/>
    <col min="6162" max="6162" width="15.7109375" style="1360" customWidth="1"/>
    <col min="6163" max="6163" width="13.85546875" style="1360" customWidth="1"/>
    <col min="6164" max="6164" width="34.28515625" style="1360" customWidth="1"/>
    <col min="6165" max="6165" width="32.7109375" style="1360" customWidth="1"/>
    <col min="6166" max="6410" width="8.85546875" style="1360"/>
    <col min="6411" max="6411" width="11.28515625" style="1360" bestFit="1" customWidth="1"/>
    <col min="6412" max="6412" width="21.7109375" style="1360" customWidth="1"/>
    <col min="6413" max="6413" width="9" style="1360" bestFit="1" customWidth="1"/>
    <col min="6414" max="6414" width="19.140625" style="1360" bestFit="1" customWidth="1"/>
    <col min="6415" max="6416" width="9" style="1360" bestFit="1" customWidth="1"/>
    <col min="6417" max="6417" width="16.7109375" style="1360" customWidth="1"/>
    <col min="6418" max="6418" width="15.7109375" style="1360" customWidth="1"/>
    <col min="6419" max="6419" width="13.85546875" style="1360" customWidth="1"/>
    <col min="6420" max="6420" width="34.28515625" style="1360" customWidth="1"/>
    <col min="6421" max="6421" width="32.7109375" style="1360" customWidth="1"/>
    <col min="6422" max="6666" width="8.85546875" style="1360"/>
    <col min="6667" max="6667" width="11.28515625" style="1360" bestFit="1" customWidth="1"/>
    <col min="6668" max="6668" width="21.7109375" style="1360" customWidth="1"/>
    <col min="6669" max="6669" width="9" style="1360" bestFit="1" customWidth="1"/>
    <col min="6670" max="6670" width="19.140625" style="1360" bestFit="1" customWidth="1"/>
    <col min="6671" max="6672" width="9" style="1360" bestFit="1" customWidth="1"/>
    <col min="6673" max="6673" width="16.7109375" style="1360" customWidth="1"/>
    <col min="6674" max="6674" width="15.7109375" style="1360" customWidth="1"/>
    <col min="6675" max="6675" width="13.85546875" style="1360" customWidth="1"/>
    <col min="6676" max="6676" width="34.28515625" style="1360" customWidth="1"/>
    <col min="6677" max="6677" width="32.7109375" style="1360" customWidth="1"/>
    <col min="6678" max="6922" width="8.85546875" style="1360"/>
    <col min="6923" max="6923" width="11.28515625" style="1360" bestFit="1" customWidth="1"/>
    <col min="6924" max="6924" width="21.7109375" style="1360" customWidth="1"/>
    <col min="6925" max="6925" width="9" style="1360" bestFit="1" customWidth="1"/>
    <col min="6926" max="6926" width="19.140625" style="1360" bestFit="1" customWidth="1"/>
    <col min="6927" max="6928" width="9" style="1360" bestFit="1" customWidth="1"/>
    <col min="6929" max="6929" width="16.7109375" style="1360" customWidth="1"/>
    <col min="6930" max="6930" width="15.7109375" style="1360" customWidth="1"/>
    <col min="6931" max="6931" width="13.85546875" style="1360" customWidth="1"/>
    <col min="6932" max="6932" width="34.28515625" style="1360" customWidth="1"/>
    <col min="6933" max="6933" width="32.7109375" style="1360" customWidth="1"/>
    <col min="6934" max="7178" width="8.85546875" style="1360"/>
    <col min="7179" max="7179" width="11.28515625" style="1360" bestFit="1" customWidth="1"/>
    <col min="7180" max="7180" width="21.7109375" style="1360" customWidth="1"/>
    <col min="7181" max="7181" width="9" style="1360" bestFit="1" customWidth="1"/>
    <col min="7182" max="7182" width="19.140625" style="1360" bestFit="1" customWidth="1"/>
    <col min="7183" max="7184" width="9" style="1360" bestFit="1" customWidth="1"/>
    <col min="7185" max="7185" width="16.7109375" style="1360" customWidth="1"/>
    <col min="7186" max="7186" width="15.7109375" style="1360" customWidth="1"/>
    <col min="7187" max="7187" width="13.85546875" style="1360" customWidth="1"/>
    <col min="7188" max="7188" width="34.28515625" style="1360" customWidth="1"/>
    <col min="7189" max="7189" width="32.7109375" style="1360" customWidth="1"/>
    <col min="7190" max="7434" width="8.85546875" style="1360"/>
    <col min="7435" max="7435" width="11.28515625" style="1360" bestFit="1" customWidth="1"/>
    <col min="7436" max="7436" width="21.7109375" style="1360" customWidth="1"/>
    <col min="7437" max="7437" width="9" style="1360" bestFit="1" customWidth="1"/>
    <col min="7438" max="7438" width="19.140625" style="1360" bestFit="1" customWidth="1"/>
    <col min="7439" max="7440" width="9" style="1360" bestFit="1" customWidth="1"/>
    <col min="7441" max="7441" width="16.7109375" style="1360" customWidth="1"/>
    <col min="7442" max="7442" width="15.7109375" style="1360" customWidth="1"/>
    <col min="7443" max="7443" width="13.85546875" style="1360" customWidth="1"/>
    <col min="7444" max="7444" width="34.28515625" style="1360" customWidth="1"/>
    <col min="7445" max="7445" width="32.7109375" style="1360" customWidth="1"/>
    <col min="7446" max="7690" width="8.85546875" style="1360"/>
    <col min="7691" max="7691" width="11.28515625" style="1360" bestFit="1" customWidth="1"/>
    <col min="7692" max="7692" width="21.7109375" style="1360" customWidth="1"/>
    <col min="7693" max="7693" width="9" style="1360" bestFit="1" customWidth="1"/>
    <col min="7694" max="7694" width="19.140625" style="1360" bestFit="1" customWidth="1"/>
    <col min="7695" max="7696" width="9" style="1360" bestFit="1" customWidth="1"/>
    <col min="7697" max="7697" width="16.7109375" style="1360" customWidth="1"/>
    <col min="7698" max="7698" width="15.7109375" style="1360" customWidth="1"/>
    <col min="7699" max="7699" width="13.85546875" style="1360" customWidth="1"/>
    <col min="7700" max="7700" width="34.28515625" style="1360" customWidth="1"/>
    <col min="7701" max="7701" width="32.7109375" style="1360" customWidth="1"/>
    <col min="7702" max="7946" width="8.85546875" style="1360"/>
    <col min="7947" max="7947" width="11.28515625" style="1360" bestFit="1" customWidth="1"/>
    <col min="7948" max="7948" width="21.7109375" style="1360" customWidth="1"/>
    <col min="7949" max="7949" width="9" style="1360" bestFit="1" customWidth="1"/>
    <col min="7950" max="7950" width="19.140625" style="1360" bestFit="1" customWidth="1"/>
    <col min="7951" max="7952" width="9" style="1360" bestFit="1" customWidth="1"/>
    <col min="7953" max="7953" width="16.7109375" style="1360" customWidth="1"/>
    <col min="7954" max="7954" width="15.7109375" style="1360" customWidth="1"/>
    <col min="7955" max="7955" width="13.85546875" style="1360" customWidth="1"/>
    <col min="7956" max="7956" width="34.28515625" style="1360" customWidth="1"/>
    <col min="7957" max="7957" width="32.7109375" style="1360" customWidth="1"/>
    <col min="7958" max="8202" width="8.85546875" style="1360"/>
    <col min="8203" max="8203" width="11.28515625" style="1360" bestFit="1" customWidth="1"/>
    <col min="8204" max="8204" width="21.7109375" style="1360" customWidth="1"/>
    <col min="8205" max="8205" width="9" style="1360" bestFit="1" customWidth="1"/>
    <col min="8206" max="8206" width="19.140625" style="1360" bestFit="1" customWidth="1"/>
    <col min="8207" max="8208" width="9" style="1360" bestFit="1" customWidth="1"/>
    <col min="8209" max="8209" width="16.7109375" style="1360" customWidth="1"/>
    <col min="8210" max="8210" width="15.7109375" style="1360" customWidth="1"/>
    <col min="8211" max="8211" width="13.85546875" style="1360" customWidth="1"/>
    <col min="8212" max="8212" width="34.28515625" style="1360" customWidth="1"/>
    <col min="8213" max="8213" width="32.7109375" style="1360" customWidth="1"/>
    <col min="8214" max="8458" width="8.85546875" style="1360"/>
    <col min="8459" max="8459" width="11.28515625" style="1360" bestFit="1" customWidth="1"/>
    <col min="8460" max="8460" width="21.7109375" style="1360" customWidth="1"/>
    <col min="8461" max="8461" width="9" style="1360" bestFit="1" customWidth="1"/>
    <col min="8462" max="8462" width="19.140625" style="1360" bestFit="1" customWidth="1"/>
    <col min="8463" max="8464" width="9" style="1360" bestFit="1" customWidth="1"/>
    <col min="8465" max="8465" width="16.7109375" style="1360" customWidth="1"/>
    <col min="8466" max="8466" width="15.7109375" style="1360" customWidth="1"/>
    <col min="8467" max="8467" width="13.85546875" style="1360" customWidth="1"/>
    <col min="8468" max="8468" width="34.28515625" style="1360" customWidth="1"/>
    <col min="8469" max="8469" width="32.7109375" style="1360" customWidth="1"/>
    <col min="8470" max="8714" width="8.85546875" style="1360"/>
    <col min="8715" max="8715" width="11.28515625" style="1360" bestFit="1" customWidth="1"/>
    <col min="8716" max="8716" width="21.7109375" style="1360" customWidth="1"/>
    <col min="8717" max="8717" width="9" style="1360" bestFit="1" customWidth="1"/>
    <col min="8718" max="8718" width="19.140625" style="1360" bestFit="1" customWidth="1"/>
    <col min="8719" max="8720" width="9" style="1360" bestFit="1" customWidth="1"/>
    <col min="8721" max="8721" width="16.7109375" style="1360" customWidth="1"/>
    <col min="8722" max="8722" width="15.7109375" style="1360" customWidth="1"/>
    <col min="8723" max="8723" width="13.85546875" style="1360" customWidth="1"/>
    <col min="8724" max="8724" width="34.28515625" style="1360" customWidth="1"/>
    <col min="8725" max="8725" width="32.7109375" style="1360" customWidth="1"/>
    <col min="8726" max="8970" width="8.85546875" style="1360"/>
    <col min="8971" max="8971" width="11.28515625" style="1360" bestFit="1" customWidth="1"/>
    <col min="8972" max="8972" width="21.7109375" style="1360" customWidth="1"/>
    <col min="8973" max="8973" width="9" style="1360" bestFit="1" customWidth="1"/>
    <col min="8974" max="8974" width="19.140625" style="1360" bestFit="1" customWidth="1"/>
    <col min="8975" max="8976" width="9" style="1360" bestFit="1" customWidth="1"/>
    <col min="8977" max="8977" width="16.7109375" style="1360" customWidth="1"/>
    <col min="8978" max="8978" width="15.7109375" style="1360" customWidth="1"/>
    <col min="8979" max="8979" width="13.85546875" style="1360" customWidth="1"/>
    <col min="8980" max="8980" width="34.28515625" style="1360" customWidth="1"/>
    <col min="8981" max="8981" width="32.7109375" style="1360" customWidth="1"/>
    <col min="8982" max="9226" width="8.85546875" style="1360"/>
    <col min="9227" max="9227" width="11.28515625" style="1360" bestFit="1" customWidth="1"/>
    <col min="9228" max="9228" width="21.7109375" style="1360" customWidth="1"/>
    <col min="9229" max="9229" width="9" style="1360" bestFit="1" customWidth="1"/>
    <col min="9230" max="9230" width="19.140625" style="1360" bestFit="1" customWidth="1"/>
    <col min="9231" max="9232" width="9" style="1360" bestFit="1" customWidth="1"/>
    <col min="9233" max="9233" width="16.7109375" style="1360" customWidth="1"/>
    <col min="9234" max="9234" width="15.7109375" style="1360" customWidth="1"/>
    <col min="9235" max="9235" width="13.85546875" style="1360" customWidth="1"/>
    <col min="9236" max="9236" width="34.28515625" style="1360" customWidth="1"/>
    <col min="9237" max="9237" width="32.7109375" style="1360" customWidth="1"/>
    <col min="9238" max="9482" width="8.85546875" style="1360"/>
    <col min="9483" max="9483" width="11.28515625" style="1360" bestFit="1" customWidth="1"/>
    <col min="9484" max="9484" width="21.7109375" style="1360" customWidth="1"/>
    <col min="9485" max="9485" width="9" style="1360" bestFit="1" customWidth="1"/>
    <col min="9486" max="9486" width="19.140625" style="1360" bestFit="1" customWidth="1"/>
    <col min="9487" max="9488" width="9" style="1360" bestFit="1" customWidth="1"/>
    <col min="9489" max="9489" width="16.7109375" style="1360" customWidth="1"/>
    <col min="9490" max="9490" width="15.7109375" style="1360" customWidth="1"/>
    <col min="9491" max="9491" width="13.85546875" style="1360" customWidth="1"/>
    <col min="9492" max="9492" width="34.28515625" style="1360" customWidth="1"/>
    <col min="9493" max="9493" width="32.7109375" style="1360" customWidth="1"/>
    <col min="9494" max="9738" width="8.85546875" style="1360"/>
    <col min="9739" max="9739" width="11.28515625" style="1360" bestFit="1" customWidth="1"/>
    <col min="9740" max="9740" width="21.7109375" style="1360" customWidth="1"/>
    <col min="9741" max="9741" width="9" style="1360" bestFit="1" customWidth="1"/>
    <col min="9742" max="9742" width="19.140625" style="1360" bestFit="1" customWidth="1"/>
    <col min="9743" max="9744" width="9" style="1360" bestFit="1" customWidth="1"/>
    <col min="9745" max="9745" width="16.7109375" style="1360" customWidth="1"/>
    <col min="9746" max="9746" width="15.7109375" style="1360" customWidth="1"/>
    <col min="9747" max="9747" width="13.85546875" style="1360" customWidth="1"/>
    <col min="9748" max="9748" width="34.28515625" style="1360" customWidth="1"/>
    <col min="9749" max="9749" width="32.7109375" style="1360" customWidth="1"/>
    <col min="9750" max="9994" width="8.85546875" style="1360"/>
    <col min="9995" max="9995" width="11.28515625" style="1360" bestFit="1" customWidth="1"/>
    <col min="9996" max="9996" width="21.7109375" style="1360" customWidth="1"/>
    <col min="9997" max="9997" width="9" style="1360" bestFit="1" customWidth="1"/>
    <col min="9998" max="9998" width="19.140625" style="1360" bestFit="1" customWidth="1"/>
    <col min="9999" max="10000" width="9" style="1360" bestFit="1" customWidth="1"/>
    <col min="10001" max="10001" width="16.7109375" style="1360" customWidth="1"/>
    <col min="10002" max="10002" width="15.7109375" style="1360" customWidth="1"/>
    <col min="10003" max="10003" width="13.85546875" style="1360" customWidth="1"/>
    <col min="10004" max="10004" width="34.28515625" style="1360" customWidth="1"/>
    <col min="10005" max="10005" width="32.7109375" style="1360" customWidth="1"/>
    <col min="10006" max="10250" width="8.85546875" style="1360"/>
    <col min="10251" max="10251" width="11.28515625" style="1360" bestFit="1" customWidth="1"/>
    <col min="10252" max="10252" width="21.7109375" style="1360" customWidth="1"/>
    <col min="10253" max="10253" width="9" style="1360" bestFit="1" customWidth="1"/>
    <col min="10254" max="10254" width="19.140625" style="1360" bestFit="1" customWidth="1"/>
    <col min="10255" max="10256" width="9" style="1360" bestFit="1" customWidth="1"/>
    <col min="10257" max="10257" width="16.7109375" style="1360" customWidth="1"/>
    <col min="10258" max="10258" width="15.7109375" style="1360" customWidth="1"/>
    <col min="10259" max="10259" width="13.85546875" style="1360" customWidth="1"/>
    <col min="10260" max="10260" width="34.28515625" style="1360" customWidth="1"/>
    <col min="10261" max="10261" width="32.7109375" style="1360" customWidth="1"/>
    <col min="10262" max="10506" width="8.85546875" style="1360"/>
    <col min="10507" max="10507" width="11.28515625" style="1360" bestFit="1" customWidth="1"/>
    <col min="10508" max="10508" width="21.7109375" style="1360" customWidth="1"/>
    <col min="10509" max="10509" width="9" style="1360" bestFit="1" customWidth="1"/>
    <col min="10510" max="10510" width="19.140625" style="1360" bestFit="1" customWidth="1"/>
    <col min="10511" max="10512" width="9" style="1360" bestFit="1" customWidth="1"/>
    <col min="10513" max="10513" width="16.7109375" style="1360" customWidth="1"/>
    <col min="10514" max="10514" width="15.7109375" style="1360" customWidth="1"/>
    <col min="10515" max="10515" width="13.85546875" style="1360" customWidth="1"/>
    <col min="10516" max="10516" width="34.28515625" style="1360" customWidth="1"/>
    <col min="10517" max="10517" width="32.7109375" style="1360" customWidth="1"/>
    <col min="10518" max="10762" width="8.85546875" style="1360"/>
    <col min="10763" max="10763" width="11.28515625" style="1360" bestFit="1" customWidth="1"/>
    <col min="10764" max="10764" width="21.7109375" style="1360" customWidth="1"/>
    <col min="10765" max="10765" width="9" style="1360" bestFit="1" customWidth="1"/>
    <col min="10766" max="10766" width="19.140625" style="1360" bestFit="1" customWidth="1"/>
    <col min="10767" max="10768" width="9" style="1360" bestFit="1" customWidth="1"/>
    <col min="10769" max="10769" width="16.7109375" style="1360" customWidth="1"/>
    <col min="10770" max="10770" width="15.7109375" style="1360" customWidth="1"/>
    <col min="10771" max="10771" width="13.85546875" style="1360" customWidth="1"/>
    <col min="10772" max="10772" width="34.28515625" style="1360" customWidth="1"/>
    <col min="10773" max="10773" width="32.7109375" style="1360" customWidth="1"/>
    <col min="10774" max="11018" width="8.85546875" style="1360"/>
    <col min="11019" max="11019" width="11.28515625" style="1360" bestFit="1" customWidth="1"/>
    <col min="11020" max="11020" width="21.7109375" style="1360" customWidth="1"/>
    <col min="11021" max="11021" width="9" style="1360" bestFit="1" customWidth="1"/>
    <col min="11022" max="11022" width="19.140625" style="1360" bestFit="1" customWidth="1"/>
    <col min="11023" max="11024" width="9" style="1360" bestFit="1" customWidth="1"/>
    <col min="11025" max="11025" width="16.7109375" style="1360" customWidth="1"/>
    <col min="11026" max="11026" width="15.7109375" style="1360" customWidth="1"/>
    <col min="11027" max="11027" width="13.85546875" style="1360" customWidth="1"/>
    <col min="11028" max="11028" width="34.28515625" style="1360" customWidth="1"/>
    <col min="11029" max="11029" width="32.7109375" style="1360" customWidth="1"/>
    <col min="11030" max="11274" width="8.85546875" style="1360"/>
    <col min="11275" max="11275" width="11.28515625" style="1360" bestFit="1" customWidth="1"/>
    <col min="11276" max="11276" width="21.7109375" style="1360" customWidth="1"/>
    <col min="11277" max="11277" width="9" style="1360" bestFit="1" customWidth="1"/>
    <col min="11278" max="11278" width="19.140625" style="1360" bestFit="1" customWidth="1"/>
    <col min="11279" max="11280" width="9" style="1360" bestFit="1" customWidth="1"/>
    <col min="11281" max="11281" width="16.7109375" style="1360" customWidth="1"/>
    <col min="11282" max="11282" width="15.7109375" style="1360" customWidth="1"/>
    <col min="11283" max="11283" width="13.85546875" style="1360" customWidth="1"/>
    <col min="11284" max="11284" width="34.28515625" style="1360" customWidth="1"/>
    <col min="11285" max="11285" width="32.7109375" style="1360" customWidth="1"/>
    <col min="11286" max="11530" width="8.85546875" style="1360"/>
    <col min="11531" max="11531" width="11.28515625" style="1360" bestFit="1" customWidth="1"/>
    <col min="11532" max="11532" width="21.7109375" style="1360" customWidth="1"/>
    <col min="11533" max="11533" width="9" style="1360" bestFit="1" customWidth="1"/>
    <col min="11534" max="11534" width="19.140625" style="1360" bestFit="1" customWidth="1"/>
    <col min="11535" max="11536" width="9" style="1360" bestFit="1" customWidth="1"/>
    <col min="11537" max="11537" width="16.7109375" style="1360" customWidth="1"/>
    <col min="11538" max="11538" width="15.7109375" style="1360" customWidth="1"/>
    <col min="11539" max="11539" width="13.85546875" style="1360" customWidth="1"/>
    <col min="11540" max="11540" width="34.28515625" style="1360" customWidth="1"/>
    <col min="11541" max="11541" width="32.7109375" style="1360" customWidth="1"/>
    <col min="11542" max="11786" width="8.85546875" style="1360"/>
    <col min="11787" max="11787" width="11.28515625" style="1360" bestFit="1" customWidth="1"/>
    <col min="11788" max="11788" width="21.7109375" style="1360" customWidth="1"/>
    <col min="11789" max="11789" width="9" style="1360" bestFit="1" customWidth="1"/>
    <col min="11790" max="11790" width="19.140625" style="1360" bestFit="1" customWidth="1"/>
    <col min="11791" max="11792" width="9" style="1360" bestFit="1" customWidth="1"/>
    <col min="11793" max="11793" width="16.7109375" style="1360" customWidth="1"/>
    <col min="11794" max="11794" width="15.7109375" style="1360" customWidth="1"/>
    <col min="11795" max="11795" width="13.85546875" style="1360" customWidth="1"/>
    <col min="11796" max="11796" width="34.28515625" style="1360" customWidth="1"/>
    <col min="11797" max="11797" width="32.7109375" style="1360" customWidth="1"/>
    <col min="11798" max="12042" width="8.85546875" style="1360"/>
    <col min="12043" max="12043" width="11.28515625" style="1360" bestFit="1" customWidth="1"/>
    <col min="12044" max="12044" width="21.7109375" style="1360" customWidth="1"/>
    <col min="12045" max="12045" width="9" style="1360" bestFit="1" customWidth="1"/>
    <col min="12046" max="12046" width="19.140625" style="1360" bestFit="1" customWidth="1"/>
    <col min="12047" max="12048" width="9" style="1360" bestFit="1" customWidth="1"/>
    <col min="12049" max="12049" width="16.7109375" style="1360" customWidth="1"/>
    <col min="12050" max="12050" width="15.7109375" style="1360" customWidth="1"/>
    <col min="12051" max="12051" width="13.85546875" style="1360" customWidth="1"/>
    <col min="12052" max="12052" width="34.28515625" style="1360" customWidth="1"/>
    <col min="12053" max="12053" width="32.7109375" style="1360" customWidth="1"/>
    <col min="12054" max="12298" width="8.85546875" style="1360"/>
    <col min="12299" max="12299" width="11.28515625" style="1360" bestFit="1" customWidth="1"/>
    <col min="12300" max="12300" width="21.7109375" style="1360" customWidth="1"/>
    <col min="12301" max="12301" width="9" style="1360" bestFit="1" customWidth="1"/>
    <col min="12302" max="12302" width="19.140625" style="1360" bestFit="1" customWidth="1"/>
    <col min="12303" max="12304" width="9" style="1360" bestFit="1" customWidth="1"/>
    <col min="12305" max="12305" width="16.7109375" style="1360" customWidth="1"/>
    <col min="12306" max="12306" width="15.7109375" style="1360" customWidth="1"/>
    <col min="12307" max="12307" width="13.85546875" style="1360" customWidth="1"/>
    <col min="12308" max="12308" width="34.28515625" style="1360" customWidth="1"/>
    <col min="12309" max="12309" width="32.7109375" style="1360" customWidth="1"/>
    <col min="12310" max="12554" width="8.85546875" style="1360"/>
    <col min="12555" max="12555" width="11.28515625" style="1360" bestFit="1" customWidth="1"/>
    <col min="12556" max="12556" width="21.7109375" style="1360" customWidth="1"/>
    <col min="12557" max="12557" width="9" style="1360" bestFit="1" customWidth="1"/>
    <col min="12558" max="12558" width="19.140625" style="1360" bestFit="1" customWidth="1"/>
    <col min="12559" max="12560" width="9" style="1360" bestFit="1" customWidth="1"/>
    <col min="12561" max="12561" width="16.7109375" style="1360" customWidth="1"/>
    <col min="12562" max="12562" width="15.7109375" style="1360" customWidth="1"/>
    <col min="12563" max="12563" width="13.85546875" style="1360" customWidth="1"/>
    <col min="12564" max="12564" width="34.28515625" style="1360" customWidth="1"/>
    <col min="12565" max="12565" width="32.7109375" style="1360" customWidth="1"/>
    <col min="12566" max="12810" width="8.85546875" style="1360"/>
    <col min="12811" max="12811" width="11.28515625" style="1360" bestFit="1" customWidth="1"/>
    <col min="12812" max="12812" width="21.7109375" style="1360" customWidth="1"/>
    <col min="12813" max="12813" width="9" style="1360" bestFit="1" customWidth="1"/>
    <col min="12814" max="12814" width="19.140625" style="1360" bestFit="1" customWidth="1"/>
    <col min="12815" max="12816" width="9" style="1360" bestFit="1" customWidth="1"/>
    <col min="12817" max="12817" width="16.7109375" style="1360" customWidth="1"/>
    <col min="12818" max="12818" width="15.7109375" style="1360" customWidth="1"/>
    <col min="12819" max="12819" width="13.85546875" style="1360" customWidth="1"/>
    <col min="12820" max="12820" width="34.28515625" style="1360" customWidth="1"/>
    <col min="12821" max="12821" width="32.7109375" style="1360" customWidth="1"/>
    <col min="12822" max="13066" width="8.85546875" style="1360"/>
    <col min="13067" max="13067" width="11.28515625" style="1360" bestFit="1" customWidth="1"/>
    <col min="13068" max="13068" width="21.7109375" style="1360" customWidth="1"/>
    <col min="13069" max="13069" width="9" style="1360" bestFit="1" customWidth="1"/>
    <col min="13070" max="13070" width="19.140625" style="1360" bestFit="1" customWidth="1"/>
    <col min="13071" max="13072" width="9" style="1360" bestFit="1" customWidth="1"/>
    <col min="13073" max="13073" width="16.7109375" style="1360" customWidth="1"/>
    <col min="13074" max="13074" width="15.7109375" style="1360" customWidth="1"/>
    <col min="13075" max="13075" width="13.85546875" style="1360" customWidth="1"/>
    <col min="13076" max="13076" width="34.28515625" style="1360" customWidth="1"/>
    <col min="13077" max="13077" width="32.7109375" style="1360" customWidth="1"/>
    <col min="13078" max="13322" width="8.85546875" style="1360"/>
    <col min="13323" max="13323" width="11.28515625" style="1360" bestFit="1" customWidth="1"/>
    <col min="13324" max="13324" width="21.7109375" style="1360" customWidth="1"/>
    <col min="13325" max="13325" width="9" style="1360" bestFit="1" customWidth="1"/>
    <col min="13326" max="13326" width="19.140625" style="1360" bestFit="1" customWidth="1"/>
    <col min="13327" max="13328" width="9" style="1360" bestFit="1" customWidth="1"/>
    <col min="13329" max="13329" width="16.7109375" style="1360" customWidth="1"/>
    <col min="13330" max="13330" width="15.7109375" style="1360" customWidth="1"/>
    <col min="13331" max="13331" width="13.85546875" style="1360" customWidth="1"/>
    <col min="13332" max="13332" width="34.28515625" style="1360" customWidth="1"/>
    <col min="13333" max="13333" width="32.7109375" style="1360" customWidth="1"/>
    <col min="13334" max="13578" width="8.85546875" style="1360"/>
    <col min="13579" max="13579" width="11.28515625" style="1360" bestFit="1" customWidth="1"/>
    <col min="13580" max="13580" width="21.7109375" style="1360" customWidth="1"/>
    <col min="13581" max="13581" width="9" style="1360" bestFit="1" customWidth="1"/>
    <col min="13582" max="13582" width="19.140625" style="1360" bestFit="1" customWidth="1"/>
    <col min="13583" max="13584" width="9" style="1360" bestFit="1" customWidth="1"/>
    <col min="13585" max="13585" width="16.7109375" style="1360" customWidth="1"/>
    <col min="13586" max="13586" width="15.7109375" style="1360" customWidth="1"/>
    <col min="13587" max="13587" width="13.85546875" style="1360" customWidth="1"/>
    <col min="13588" max="13588" width="34.28515625" style="1360" customWidth="1"/>
    <col min="13589" max="13589" width="32.7109375" style="1360" customWidth="1"/>
    <col min="13590" max="13834" width="8.85546875" style="1360"/>
    <col min="13835" max="13835" width="11.28515625" style="1360" bestFit="1" customWidth="1"/>
    <col min="13836" max="13836" width="21.7109375" style="1360" customWidth="1"/>
    <col min="13837" max="13837" width="9" style="1360" bestFit="1" customWidth="1"/>
    <col min="13838" max="13838" width="19.140625" style="1360" bestFit="1" customWidth="1"/>
    <col min="13839" max="13840" width="9" style="1360" bestFit="1" customWidth="1"/>
    <col min="13841" max="13841" width="16.7109375" style="1360" customWidth="1"/>
    <col min="13842" max="13842" width="15.7109375" style="1360" customWidth="1"/>
    <col min="13843" max="13843" width="13.85546875" style="1360" customWidth="1"/>
    <col min="13844" max="13844" width="34.28515625" style="1360" customWidth="1"/>
    <col min="13845" max="13845" width="32.7109375" style="1360" customWidth="1"/>
    <col min="13846" max="14090" width="8.85546875" style="1360"/>
    <col min="14091" max="14091" width="11.28515625" style="1360" bestFit="1" customWidth="1"/>
    <col min="14092" max="14092" width="21.7109375" style="1360" customWidth="1"/>
    <col min="14093" max="14093" width="9" style="1360" bestFit="1" customWidth="1"/>
    <col min="14094" max="14094" width="19.140625" style="1360" bestFit="1" customWidth="1"/>
    <col min="14095" max="14096" width="9" style="1360" bestFit="1" customWidth="1"/>
    <col min="14097" max="14097" width="16.7109375" style="1360" customWidth="1"/>
    <col min="14098" max="14098" width="15.7109375" style="1360" customWidth="1"/>
    <col min="14099" max="14099" width="13.85546875" style="1360" customWidth="1"/>
    <col min="14100" max="14100" width="34.28515625" style="1360" customWidth="1"/>
    <col min="14101" max="14101" width="32.7109375" style="1360" customWidth="1"/>
    <col min="14102" max="14346" width="8.85546875" style="1360"/>
    <col min="14347" max="14347" width="11.28515625" style="1360" bestFit="1" customWidth="1"/>
    <col min="14348" max="14348" width="21.7109375" style="1360" customWidth="1"/>
    <col min="14349" max="14349" width="9" style="1360" bestFit="1" customWidth="1"/>
    <col min="14350" max="14350" width="19.140625" style="1360" bestFit="1" customWidth="1"/>
    <col min="14351" max="14352" width="9" style="1360" bestFit="1" customWidth="1"/>
    <col min="14353" max="14353" width="16.7109375" style="1360" customWidth="1"/>
    <col min="14354" max="14354" width="15.7109375" style="1360" customWidth="1"/>
    <col min="14355" max="14355" width="13.85546875" style="1360" customWidth="1"/>
    <col min="14356" max="14356" width="34.28515625" style="1360" customWidth="1"/>
    <col min="14357" max="14357" width="32.7109375" style="1360" customWidth="1"/>
    <col min="14358" max="14602" width="8.85546875" style="1360"/>
    <col min="14603" max="14603" width="11.28515625" style="1360" bestFit="1" customWidth="1"/>
    <col min="14604" max="14604" width="21.7109375" style="1360" customWidth="1"/>
    <col min="14605" max="14605" width="9" style="1360" bestFit="1" customWidth="1"/>
    <col min="14606" max="14606" width="19.140625" style="1360" bestFit="1" customWidth="1"/>
    <col min="14607" max="14608" width="9" style="1360" bestFit="1" customWidth="1"/>
    <col min="14609" max="14609" width="16.7109375" style="1360" customWidth="1"/>
    <col min="14610" max="14610" width="15.7109375" style="1360" customWidth="1"/>
    <col min="14611" max="14611" width="13.85546875" style="1360" customWidth="1"/>
    <col min="14612" max="14612" width="34.28515625" style="1360" customWidth="1"/>
    <col min="14613" max="14613" width="32.7109375" style="1360" customWidth="1"/>
    <col min="14614" max="14858" width="8.85546875" style="1360"/>
    <col min="14859" max="14859" width="11.28515625" style="1360" bestFit="1" customWidth="1"/>
    <col min="14860" max="14860" width="21.7109375" style="1360" customWidth="1"/>
    <col min="14861" max="14861" width="9" style="1360" bestFit="1" customWidth="1"/>
    <col min="14862" max="14862" width="19.140625" style="1360" bestFit="1" customWidth="1"/>
    <col min="14863" max="14864" width="9" style="1360" bestFit="1" customWidth="1"/>
    <col min="14865" max="14865" width="16.7109375" style="1360" customWidth="1"/>
    <col min="14866" max="14866" width="15.7109375" style="1360" customWidth="1"/>
    <col min="14867" max="14867" width="13.85546875" style="1360" customWidth="1"/>
    <col min="14868" max="14868" width="34.28515625" style="1360" customWidth="1"/>
    <col min="14869" max="14869" width="32.7109375" style="1360" customWidth="1"/>
    <col min="14870" max="15114" width="8.85546875" style="1360"/>
    <col min="15115" max="15115" width="11.28515625" style="1360" bestFit="1" customWidth="1"/>
    <col min="15116" max="15116" width="21.7109375" style="1360" customWidth="1"/>
    <col min="15117" max="15117" width="9" style="1360" bestFit="1" customWidth="1"/>
    <col min="15118" max="15118" width="19.140625" style="1360" bestFit="1" customWidth="1"/>
    <col min="15119" max="15120" width="9" style="1360" bestFit="1" customWidth="1"/>
    <col min="15121" max="15121" width="16.7109375" style="1360" customWidth="1"/>
    <col min="15122" max="15122" width="15.7109375" style="1360" customWidth="1"/>
    <col min="15123" max="15123" width="13.85546875" style="1360" customWidth="1"/>
    <col min="15124" max="15124" width="34.28515625" style="1360" customWidth="1"/>
    <col min="15125" max="15125" width="32.7109375" style="1360" customWidth="1"/>
    <col min="15126" max="15370" width="8.85546875" style="1360"/>
    <col min="15371" max="15371" width="11.28515625" style="1360" bestFit="1" customWidth="1"/>
    <col min="15372" max="15372" width="21.7109375" style="1360" customWidth="1"/>
    <col min="15373" max="15373" width="9" style="1360" bestFit="1" customWidth="1"/>
    <col min="15374" max="15374" width="19.140625" style="1360" bestFit="1" customWidth="1"/>
    <col min="15375" max="15376" width="9" style="1360" bestFit="1" customWidth="1"/>
    <col min="15377" max="15377" width="16.7109375" style="1360" customWidth="1"/>
    <col min="15378" max="15378" width="15.7109375" style="1360" customWidth="1"/>
    <col min="15379" max="15379" width="13.85546875" style="1360" customWidth="1"/>
    <col min="15380" max="15380" width="34.28515625" style="1360" customWidth="1"/>
    <col min="15381" max="15381" width="32.7109375" style="1360" customWidth="1"/>
    <col min="15382" max="15626" width="8.85546875" style="1360"/>
    <col min="15627" max="15627" width="11.28515625" style="1360" bestFit="1" customWidth="1"/>
    <col min="15628" max="15628" width="21.7109375" style="1360" customWidth="1"/>
    <col min="15629" max="15629" width="9" style="1360" bestFit="1" customWidth="1"/>
    <col min="15630" max="15630" width="19.140625" style="1360" bestFit="1" customWidth="1"/>
    <col min="15631" max="15632" width="9" style="1360" bestFit="1" customWidth="1"/>
    <col min="15633" max="15633" width="16.7109375" style="1360" customWidth="1"/>
    <col min="15634" max="15634" width="15.7109375" style="1360" customWidth="1"/>
    <col min="15635" max="15635" width="13.85546875" style="1360" customWidth="1"/>
    <col min="15636" max="15636" width="34.28515625" style="1360" customWidth="1"/>
    <col min="15637" max="15637" width="32.7109375" style="1360" customWidth="1"/>
    <col min="15638" max="15882" width="8.85546875" style="1360"/>
    <col min="15883" max="15883" width="11.28515625" style="1360" bestFit="1" customWidth="1"/>
    <col min="15884" max="15884" width="21.7109375" style="1360" customWidth="1"/>
    <col min="15885" max="15885" width="9" style="1360" bestFit="1" customWidth="1"/>
    <col min="15886" max="15886" width="19.140625" style="1360" bestFit="1" customWidth="1"/>
    <col min="15887" max="15888" width="9" style="1360" bestFit="1" customWidth="1"/>
    <col min="15889" max="15889" width="16.7109375" style="1360" customWidth="1"/>
    <col min="15890" max="15890" width="15.7109375" style="1360" customWidth="1"/>
    <col min="15891" max="15891" width="13.85546875" style="1360" customWidth="1"/>
    <col min="15892" max="15892" width="34.28515625" style="1360" customWidth="1"/>
    <col min="15893" max="15893" width="32.7109375" style="1360" customWidth="1"/>
    <col min="15894" max="16138" width="8.85546875" style="1360"/>
    <col min="16139" max="16139" width="11.28515625" style="1360" bestFit="1" customWidth="1"/>
    <col min="16140" max="16140" width="21.7109375" style="1360" customWidth="1"/>
    <col min="16141" max="16141" width="9" style="1360" bestFit="1" customWidth="1"/>
    <col min="16142" max="16142" width="19.140625" style="1360" bestFit="1" customWidth="1"/>
    <col min="16143" max="16144" width="9" style="1360" bestFit="1" customWidth="1"/>
    <col min="16145" max="16145" width="16.7109375" style="1360" customWidth="1"/>
    <col min="16146" max="16146" width="15.7109375" style="1360" customWidth="1"/>
    <col min="16147" max="16147" width="13.85546875" style="1360" customWidth="1"/>
    <col min="16148" max="16148" width="34.28515625" style="1360" customWidth="1"/>
    <col min="16149" max="16149" width="32.7109375" style="1360" customWidth="1"/>
    <col min="16150" max="16384" width="8.85546875" style="1360"/>
  </cols>
  <sheetData>
    <row r="4" spans="1:23" ht="63">
      <c r="A4" s="1386" t="s">
        <v>7679</v>
      </c>
      <c r="B4" s="1361" t="s">
        <v>6401</v>
      </c>
      <c r="C4" s="1361" t="s">
        <v>6402</v>
      </c>
      <c r="D4" s="1361"/>
      <c r="E4" s="1361"/>
      <c r="F4" s="1361"/>
      <c r="G4" s="1361"/>
      <c r="H4" s="1361"/>
      <c r="I4" s="1362" t="s">
        <v>6404</v>
      </c>
      <c r="J4" s="1362" t="s">
        <v>6405</v>
      </c>
      <c r="K4" s="1362" t="s">
        <v>6406</v>
      </c>
      <c r="L4" s="1363" t="s">
        <v>3918</v>
      </c>
      <c r="M4" s="1363"/>
      <c r="N4" s="1364" t="s">
        <v>6407</v>
      </c>
      <c r="O4" s="1364" t="s">
        <v>3216</v>
      </c>
      <c r="P4" s="1364"/>
      <c r="Q4" s="1364"/>
      <c r="R4" s="1364"/>
      <c r="S4" s="1362" t="s">
        <v>3921</v>
      </c>
      <c r="T4" s="1362"/>
      <c r="U4" s="1362"/>
      <c r="V4" s="1362" t="s">
        <v>6408</v>
      </c>
      <c r="W4" s="1362" t="s">
        <v>6403</v>
      </c>
    </row>
    <row r="5" spans="1:23" s="1446" customFormat="1">
      <c r="A5" s="1446">
        <v>1</v>
      </c>
      <c r="B5" s="1447" t="s">
        <v>3224</v>
      </c>
      <c r="C5" s="1447" t="s">
        <v>7664</v>
      </c>
      <c r="D5" s="1447"/>
      <c r="E5" s="1447"/>
      <c r="F5" s="1447"/>
      <c r="G5" s="1447"/>
      <c r="H5" s="1447"/>
      <c r="I5" s="1435"/>
      <c r="J5" s="1435"/>
      <c r="K5" s="1435"/>
      <c r="L5" s="1448"/>
      <c r="M5" s="1448"/>
      <c r="N5" s="1449"/>
      <c r="O5" s="1449"/>
      <c r="P5" s="1449"/>
      <c r="Q5" s="1449"/>
      <c r="R5" s="1449"/>
      <c r="S5" s="1435"/>
      <c r="T5" s="1435"/>
      <c r="U5" s="1435"/>
      <c r="V5" s="1435"/>
      <c r="W5" s="1435"/>
    </row>
    <row r="6" spans="1:23" ht="31.5">
      <c r="A6" s="1386">
        <v>2</v>
      </c>
      <c r="B6" s="1340">
        <v>1</v>
      </c>
      <c r="C6" s="1340" t="s">
        <v>6409</v>
      </c>
      <c r="D6" s="1340"/>
      <c r="E6" s="1340"/>
      <c r="F6" s="1340"/>
      <c r="G6" s="1340"/>
      <c r="H6" s="1340"/>
      <c r="I6" s="1340" t="s">
        <v>6410</v>
      </c>
      <c r="J6" s="1340">
        <v>1</v>
      </c>
      <c r="K6" s="1340">
        <v>14</v>
      </c>
      <c r="L6" s="667">
        <v>82.9</v>
      </c>
      <c r="M6" s="667"/>
      <c r="N6" s="1366"/>
      <c r="O6" s="1366" t="s">
        <v>192</v>
      </c>
      <c r="P6" s="1366"/>
      <c r="Q6" s="1366"/>
      <c r="R6" s="1366"/>
      <c r="S6" s="1340" t="s">
        <v>6411</v>
      </c>
      <c r="T6" s="1340"/>
      <c r="U6" s="1340"/>
      <c r="V6" s="1340"/>
      <c r="W6" s="1365">
        <v>2</v>
      </c>
    </row>
    <row r="7" spans="1:23" ht="31.5">
      <c r="A7" s="1446">
        <v>3</v>
      </c>
      <c r="B7" s="1367">
        <v>2</v>
      </c>
      <c r="C7" s="1368" t="s">
        <v>6412</v>
      </c>
      <c r="D7" s="1368"/>
      <c r="E7" s="1368"/>
      <c r="F7" s="1368"/>
      <c r="G7" s="1368"/>
      <c r="H7" s="1368"/>
      <c r="I7" s="1340" t="s">
        <v>6410</v>
      </c>
      <c r="J7" s="1340">
        <v>3</v>
      </c>
      <c r="K7" s="1340">
        <v>19</v>
      </c>
      <c r="L7" s="667">
        <v>448</v>
      </c>
      <c r="M7" s="667"/>
      <c r="N7" s="1366"/>
      <c r="O7" s="1366" t="s">
        <v>6414</v>
      </c>
      <c r="P7" s="1366"/>
      <c r="Q7" s="1366"/>
      <c r="R7" s="1366"/>
      <c r="S7" s="1340" t="s">
        <v>6415</v>
      </c>
      <c r="T7" s="1340"/>
      <c r="U7" s="1340"/>
      <c r="V7" s="1340"/>
      <c r="W7" s="1368" t="s">
        <v>6413</v>
      </c>
    </row>
    <row r="8" spans="1:23">
      <c r="A8" s="1386">
        <v>4</v>
      </c>
      <c r="B8" s="1340">
        <v>3</v>
      </c>
      <c r="C8" s="1340" t="s">
        <v>6416</v>
      </c>
      <c r="D8" s="1340"/>
      <c r="E8" s="1340"/>
      <c r="F8" s="1340"/>
      <c r="G8" s="1340"/>
      <c r="H8" s="1340"/>
      <c r="I8" s="1340" t="s">
        <v>6410</v>
      </c>
      <c r="J8" s="1340">
        <v>7</v>
      </c>
      <c r="K8" s="1340" t="s">
        <v>6417</v>
      </c>
      <c r="L8" s="667">
        <v>100</v>
      </c>
      <c r="M8" s="667"/>
      <c r="N8" s="1366"/>
      <c r="O8" s="1366" t="s">
        <v>192</v>
      </c>
      <c r="P8" s="1366"/>
      <c r="Q8" s="1366"/>
      <c r="R8" s="1366"/>
      <c r="S8" s="1340" t="s">
        <v>6418</v>
      </c>
      <c r="T8" s="1340"/>
      <c r="U8" s="1340"/>
      <c r="V8" s="1340"/>
      <c r="W8" s="1365">
        <v>2</v>
      </c>
    </row>
    <row r="9" spans="1:23" ht="31.5">
      <c r="A9" s="1446">
        <v>5</v>
      </c>
      <c r="B9" s="1367">
        <v>4</v>
      </c>
      <c r="C9" s="1340" t="s">
        <v>6419</v>
      </c>
      <c r="D9" s="1340"/>
      <c r="E9" s="1340"/>
      <c r="F9" s="1340"/>
      <c r="G9" s="1340"/>
      <c r="H9" s="1340"/>
      <c r="I9" s="1340" t="s">
        <v>6410</v>
      </c>
      <c r="J9" s="1340">
        <v>8</v>
      </c>
      <c r="K9" s="1340">
        <v>51</v>
      </c>
      <c r="L9" s="667">
        <v>252.1</v>
      </c>
      <c r="M9" s="667"/>
      <c r="N9" s="1366" t="s">
        <v>1945</v>
      </c>
      <c r="O9" s="1366" t="s">
        <v>6420</v>
      </c>
      <c r="P9" s="1366"/>
      <c r="Q9" s="1366"/>
      <c r="R9" s="1366"/>
      <c r="S9" s="1340" t="s">
        <v>6421</v>
      </c>
      <c r="T9" s="1340"/>
      <c r="U9" s="1340"/>
      <c r="V9" s="1362"/>
      <c r="W9" s="1340">
        <v>1</v>
      </c>
    </row>
    <row r="10" spans="1:23" ht="31.5">
      <c r="A10" s="1386">
        <v>6</v>
      </c>
      <c r="B10" s="1340">
        <v>5</v>
      </c>
      <c r="C10" s="1340" t="s">
        <v>6422</v>
      </c>
      <c r="D10" s="1340"/>
      <c r="E10" s="1340"/>
      <c r="F10" s="1340"/>
      <c r="G10" s="1340"/>
      <c r="H10" s="1340"/>
      <c r="I10" s="1340" t="s">
        <v>6410</v>
      </c>
      <c r="J10" s="1340">
        <v>8</v>
      </c>
      <c r="K10" s="1369" t="s">
        <v>6423</v>
      </c>
      <c r="L10" s="1370">
        <v>339</v>
      </c>
      <c r="M10" s="1370"/>
      <c r="N10" s="1366" t="s">
        <v>1945</v>
      </c>
      <c r="O10" s="1366" t="s">
        <v>6420</v>
      </c>
      <c r="P10" s="1366"/>
      <c r="Q10" s="1366"/>
      <c r="R10" s="1366"/>
      <c r="S10" s="1340" t="s">
        <v>6424</v>
      </c>
      <c r="T10" s="1340"/>
      <c r="U10" s="1340"/>
      <c r="V10" s="1362"/>
      <c r="W10" s="1340">
        <v>1</v>
      </c>
    </row>
    <row r="11" spans="1:23" ht="31.5">
      <c r="A11" s="1446">
        <v>7</v>
      </c>
      <c r="B11" s="1367">
        <v>6</v>
      </c>
      <c r="C11" s="1368" t="s">
        <v>6425</v>
      </c>
      <c r="D11" s="1368"/>
      <c r="E11" s="1368"/>
      <c r="F11" s="1368"/>
      <c r="G11" s="1368"/>
      <c r="H11" s="1368"/>
      <c r="I11" s="1340" t="s">
        <v>6410</v>
      </c>
      <c r="J11" s="1340">
        <v>11</v>
      </c>
      <c r="K11" s="1340">
        <v>4</v>
      </c>
      <c r="L11" s="667">
        <v>2837.4</v>
      </c>
      <c r="M11" s="667"/>
      <c r="N11" s="1366"/>
      <c r="O11" s="1366" t="s">
        <v>6414</v>
      </c>
      <c r="P11" s="1366"/>
      <c r="Q11" s="1366"/>
      <c r="R11" s="1366"/>
      <c r="S11" s="1340" t="s">
        <v>6415</v>
      </c>
      <c r="T11" s="1340"/>
      <c r="U11" s="1340"/>
      <c r="V11" s="1340"/>
      <c r="W11" s="1368" t="s">
        <v>6413</v>
      </c>
    </row>
    <row r="12" spans="1:23" ht="31.5">
      <c r="A12" s="1386">
        <v>8</v>
      </c>
      <c r="B12" s="1340">
        <v>7</v>
      </c>
      <c r="C12" s="1340" t="s">
        <v>6426</v>
      </c>
      <c r="D12" s="1340"/>
      <c r="E12" s="1340"/>
      <c r="F12" s="1340"/>
      <c r="G12" s="1340"/>
      <c r="H12" s="1340"/>
      <c r="I12" s="1340" t="s">
        <v>6410</v>
      </c>
      <c r="J12" s="1340">
        <v>13</v>
      </c>
      <c r="K12" s="1369">
        <v>174</v>
      </c>
      <c r="L12" s="1370">
        <v>240.3</v>
      </c>
      <c r="M12" s="1370"/>
      <c r="N12" s="1366" t="s">
        <v>1945</v>
      </c>
      <c r="O12" s="1366" t="s">
        <v>6420</v>
      </c>
      <c r="P12" s="1366"/>
      <c r="Q12" s="1366"/>
      <c r="R12" s="1366"/>
      <c r="S12" s="1340" t="s">
        <v>6427</v>
      </c>
      <c r="T12" s="1340"/>
      <c r="U12" s="1340"/>
      <c r="V12" s="1362"/>
      <c r="W12" s="1340">
        <v>1</v>
      </c>
    </row>
    <row r="13" spans="1:23" ht="31.5">
      <c r="A13" s="1446">
        <v>9</v>
      </c>
      <c r="B13" s="1367">
        <v>8</v>
      </c>
      <c r="C13" s="1368" t="s">
        <v>6425</v>
      </c>
      <c r="D13" s="1368"/>
      <c r="E13" s="1368"/>
      <c r="F13" s="1368"/>
      <c r="G13" s="1368"/>
      <c r="H13" s="1368"/>
      <c r="I13" s="1340" t="s">
        <v>6410</v>
      </c>
      <c r="J13" s="1340">
        <v>16</v>
      </c>
      <c r="K13" s="1340">
        <v>4</v>
      </c>
      <c r="L13" s="667">
        <v>382.4</v>
      </c>
      <c r="M13" s="667"/>
      <c r="N13" s="1366"/>
      <c r="O13" s="1366" t="s">
        <v>6414</v>
      </c>
      <c r="P13" s="1366"/>
      <c r="Q13" s="1366"/>
      <c r="R13" s="1366"/>
      <c r="S13" s="1340" t="s">
        <v>6415</v>
      </c>
      <c r="T13" s="1340"/>
      <c r="U13" s="1340"/>
      <c r="V13" s="1340"/>
      <c r="W13" s="1368" t="s">
        <v>6413</v>
      </c>
    </row>
    <row r="14" spans="1:23" ht="31.5">
      <c r="A14" s="1386">
        <v>10</v>
      </c>
      <c r="B14" s="1340">
        <v>9</v>
      </c>
      <c r="C14" s="1340" t="s">
        <v>6428</v>
      </c>
      <c r="D14" s="1340"/>
      <c r="E14" s="1340"/>
      <c r="F14" s="1340"/>
      <c r="G14" s="1340"/>
      <c r="H14" s="1340"/>
      <c r="I14" s="1340" t="s">
        <v>6410</v>
      </c>
      <c r="J14" s="1367">
        <v>19</v>
      </c>
      <c r="K14" s="1340">
        <v>9</v>
      </c>
      <c r="L14" s="1371">
        <v>2128</v>
      </c>
      <c r="M14" s="1371"/>
      <c r="N14" s="1366" t="s">
        <v>1945</v>
      </c>
      <c r="O14" s="1366" t="s">
        <v>6420</v>
      </c>
      <c r="P14" s="1366"/>
      <c r="Q14" s="1366"/>
      <c r="R14" s="1366"/>
      <c r="S14" s="1340" t="s">
        <v>6421</v>
      </c>
      <c r="T14" s="1340"/>
      <c r="U14" s="1340"/>
      <c r="V14" s="1362"/>
      <c r="W14" s="1340">
        <v>1</v>
      </c>
    </row>
    <row r="15" spans="1:23" ht="31.5">
      <c r="A15" s="1446">
        <v>11</v>
      </c>
      <c r="B15" s="1367">
        <v>10</v>
      </c>
      <c r="C15" s="1340" t="s">
        <v>6429</v>
      </c>
      <c r="D15" s="1340"/>
      <c r="E15" s="1340"/>
      <c r="F15" s="1340"/>
      <c r="G15" s="1340"/>
      <c r="H15" s="1340"/>
      <c r="I15" s="1340" t="s">
        <v>6410</v>
      </c>
      <c r="J15" s="1340">
        <v>24</v>
      </c>
      <c r="K15" s="1340">
        <v>71</v>
      </c>
      <c r="L15" s="667">
        <v>62.4</v>
      </c>
      <c r="M15" s="667"/>
      <c r="N15" s="1366" t="s">
        <v>1945</v>
      </c>
      <c r="O15" s="1366" t="s">
        <v>6420</v>
      </c>
      <c r="P15" s="1366"/>
      <c r="Q15" s="1366"/>
      <c r="R15" s="1366"/>
      <c r="S15" s="1340" t="s">
        <v>4516</v>
      </c>
      <c r="T15" s="1340"/>
      <c r="U15" s="1340"/>
      <c r="V15" s="1362"/>
      <c r="W15" s="1340">
        <v>1</v>
      </c>
    </row>
    <row r="16" spans="1:23" ht="31.5">
      <c r="A16" s="1386">
        <v>12</v>
      </c>
      <c r="B16" s="1340">
        <v>11</v>
      </c>
      <c r="C16" s="1368" t="s">
        <v>6430</v>
      </c>
      <c r="D16" s="1368"/>
      <c r="E16" s="1368"/>
      <c r="F16" s="1368"/>
      <c r="G16" s="1368"/>
      <c r="H16" s="1368"/>
      <c r="I16" s="1340" t="s">
        <v>6410</v>
      </c>
      <c r="J16" s="1340">
        <v>25</v>
      </c>
      <c r="K16" s="1340">
        <v>4</v>
      </c>
      <c r="L16" s="667">
        <v>149.6</v>
      </c>
      <c r="M16" s="667"/>
      <c r="N16" s="1366"/>
      <c r="O16" s="1366" t="s">
        <v>6414</v>
      </c>
      <c r="P16" s="1366"/>
      <c r="Q16" s="1366"/>
      <c r="R16" s="1366"/>
      <c r="S16" s="1340" t="s">
        <v>6415</v>
      </c>
      <c r="T16" s="1340"/>
      <c r="U16" s="1340"/>
      <c r="V16" s="1340"/>
      <c r="W16" s="1368" t="s">
        <v>6413</v>
      </c>
    </row>
    <row r="17" spans="1:23" ht="31.5">
      <c r="A17" s="1446">
        <v>13</v>
      </c>
      <c r="B17" s="1367">
        <v>12</v>
      </c>
      <c r="C17" s="1340" t="s">
        <v>6431</v>
      </c>
      <c r="D17" s="1340"/>
      <c r="E17" s="1340"/>
      <c r="F17" s="1340"/>
      <c r="G17" s="1340"/>
      <c r="H17" s="1340"/>
      <c r="I17" s="1340" t="s">
        <v>6410</v>
      </c>
      <c r="J17" s="1340">
        <v>25</v>
      </c>
      <c r="K17" s="1340">
        <v>281</v>
      </c>
      <c r="L17" s="1371">
        <v>72.7</v>
      </c>
      <c r="M17" s="1371"/>
      <c r="N17" s="1366" t="s">
        <v>1945</v>
      </c>
      <c r="O17" s="1366" t="s">
        <v>6420</v>
      </c>
      <c r="P17" s="1366"/>
      <c r="Q17" s="1366"/>
      <c r="R17" s="1366"/>
      <c r="S17" s="1340" t="s">
        <v>4515</v>
      </c>
      <c r="T17" s="1340"/>
      <c r="U17" s="1340"/>
      <c r="V17" s="1362"/>
      <c r="W17" s="1340">
        <v>1</v>
      </c>
    </row>
    <row r="18" spans="1:23" ht="31.5">
      <c r="A18" s="1386">
        <v>14</v>
      </c>
      <c r="B18" s="1340">
        <v>13</v>
      </c>
      <c r="C18" s="1340" t="s">
        <v>6432</v>
      </c>
      <c r="D18" s="1340"/>
      <c r="E18" s="1340"/>
      <c r="F18" s="1340"/>
      <c r="G18" s="1340"/>
      <c r="H18" s="1340"/>
      <c r="I18" s="1340" t="s">
        <v>6410</v>
      </c>
      <c r="J18" s="1340">
        <v>26</v>
      </c>
      <c r="K18" s="1369">
        <v>38</v>
      </c>
      <c r="L18" s="1370">
        <v>781.6</v>
      </c>
      <c r="M18" s="1370"/>
      <c r="N18" s="1366" t="s">
        <v>1945</v>
      </c>
      <c r="O18" s="1366" t="s">
        <v>6420</v>
      </c>
      <c r="P18" s="1366"/>
      <c r="Q18" s="1366"/>
      <c r="R18" s="1366"/>
      <c r="S18" s="1340" t="s">
        <v>6433</v>
      </c>
      <c r="T18" s="1340"/>
      <c r="U18" s="1340"/>
      <c r="V18" s="1362"/>
      <c r="W18" s="1340">
        <v>1</v>
      </c>
    </row>
    <row r="19" spans="1:23">
      <c r="A19" s="1446">
        <v>15</v>
      </c>
      <c r="B19" s="1367">
        <v>14</v>
      </c>
      <c r="C19" s="1340" t="s">
        <v>6434</v>
      </c>
      <c r="D19" s="1340"/>
      <c r="E19" s="1340"/>
      <c r="F19" s="1340"/>
      <c r="G19" s="1340"/>
      <c r="H19" s="1340"/>
      <c r="I19" s="1340" t="s">
        <v>6410</v>
      </c>
      <c r="J19" s="1367">
        <v>26</v>
      </c>
      <c r="K19" s="1367">
        <v>132</v>
      </c>
      <c r="L19" s="667">
        <v>11420</v>
      </c>
      <c r="M19" s="667"/>
      <c r="N19" s="1366" t="s">
        <v>2087</v>
      </c>
      <c r="O19" s="1366" t="s">
        <v>192</v>
      </c>
      <c r="P19" s="1366"/>
      <c r="Q19" s="1366"/>
      <c r="R19" s="1366"/>
      <c r="S19" s="1340" t="s">
        <v>192</v>
      </c>
      <c r="T19" s="1340"/>
      <c r="U19" s="1340"/>
      <c r="V19" s="1340"/>
      <c r="W19" s="1365">
        <v>2</v>
      </c>
    </row>
    <row r="20" spans="1:23" ht="31.5">
      <c r="A20" s="1386">
        <v>16</v>
      </c>
      <c r="B20" s="1340">
        <v>15</v>
      </c>
      <c r="C20" s="1340" t="s">
        <v>6435</v>
      </c>
      <c r="D20" s="1340"/>
      <c r="E20" s="1340"/>
      <c r="F20" s="1340"/>
      <c r="G20" s="1340"/>
      <c r="H20" s="1340"/>
      <c r="I20" s="1340" t="s">
        <v>6410</v>
      </c>
      <c r="J20" s="1340">
        <v>30</v>
      </c>
      <c r="K20" s="1340" t="s">
        <v>6436</v>
      </c>
      <c r="L20" s="667">
        <v>2350.6999999999998</v>
      </c>
      <c r="M20" s="667"/>
      <c r="N20" s="1366" t="s">
        <v>1945</v>
      </c>
      <c r="O20" s="1366" t="s">
        <v>6420</v>
      </c>
      <c r="P20" s="1366"/>
      <c r="Q20" s="1366"/>
      <c r="R20" s="1366"/>
      <c r="S20" s="1340" t="s">
        <v>6437</v>
      </c>
      <c r="T20" s="1340"/>
      <c r="U20" s="1340"/>
      <c r="V20" s="1362"/>
      <c r="W20" s="1340">
        <v>1</v>
      </c>
    </row>
    <row r="21" spans="1:23" ht="31.5">
      <c r="A21" s="1446">
        <v>17</v>
      </c>
      <c r="B21" s="1367">
        <v>16</v>
      </c>
      <c r="C21" s="1340" t="s">
        <v>6438</v>
      </c>
      <c r="D21" s="1340"/>
      <c r="E21" s="1340"/>
      <c r="F21" s="1340"/>
      <c r="G21" s="1340"/>
      <c r="H21" s="1340"/>
      <c r="I21" s="1340" t="s">
        <v>6410</v>
      </c>
      <c r="J21" s="1340">
        <v>32</v>
      </c>
      <c r="K21" s="1340">
        <v>55</v>
      </c>
      <c r="L21" s="667">
        <v>218.6</v>
      </c>
      <c r="M21" s="667"/>
      <c r="N21" s="1366" t="s">
        <v>1945</v>
      </c>
      <c r="O21" s="1366" t="s">
        <v>6420</v>
      </c>
      <c r="P21" s="1366"/>
      <c r="Q21" s="1366"/>
      <c r="R21" s="1366"/>
      <c r="S21" s="1340" t="s">
        <v>6439</v>
      </c>
      <c r="T21" s="1340"/>
      <c r="U21" s="1340"/>
      <c r="V21" s="1362"/>
      <c r="W21" s="1340">
        <v>1</v>
      </c>
    </row>
    <row r="22" spans="1:23" ht="47.25">
      <c r="A22" s="1386">
        <v>18</v>
      </c>
      <c r="B22" s="1340">
        <v>17</v>
      </c>
      <c r="C22" s="1340" t="s">
        <v>6440</v>
      </c>
      <c r="D22" s="1340"/>
      <c r="E22" s="1340"/>
      <c r="F22" s="1340"/>
      <c r="G22" s="1340"/>
      <c r="H22" s="1340"/>
      <c r="I22" s="1340" t="s">
        <v>6410</v>
      </c>
      <c r="J22" s="1340">
        <v>54</v>
      </c>
      <c r="K22" s="1340">
        <v>9</v>
      </c>
      <c r="L22" s="667">
        <v>1952.7</v>
      </c>
      <c r="M22" s="667"/>
      <c r="N22" s="1366" t="s">
        <v>6441</v>
      </c>
      <c r="O22" s="1366" t="s">
        <v>192</v>
      </c>
      <c r="P22" s="1366"/>
      <c r="Q22" s="1366"/>
      <c r="R22" s="1366"/>
      <c r="S22" s="1340" t="s">
        <v>6442</v>
      </c>
      <c r="T22" s="1340"/>
      <c r="U22" s="1340"/>
      <c r="V22" s="1340"/>
      <c r="W22" s="1365">
        <v>2</v>
      </c>
    </row>
    <row r="23" spans="1:23" ht="47.25">
      <c r="A23" s="1446">
        <v>19</v>
      </c>
      <c r="B23" s="1367">
        <v>18</v>
      </c>
      <c r="C23" s="1340" t="s">
        <v>6440</v>
      </c>
      <c r="D23" s="1340"/>
      <c r="E23" s="1340"/>
      <c r="F23" s="1340"/>
      <c r="G23" s="1340"/>
      <c r="H23" s="1340"/>
      <c r="I23" s="1340" t="s">
        <v>6410</v>
      </c>
      <c r="J23" s="1340">
        <v>54</v>
      </c>
      <c r="K23" s="1340">
        <v>19</v>
      </c>
      <c r="L23" s="667">
        <v>4041.9</v>
      </c>
      <c r="M23" s="667"/>
      <c r="N23" s="1366" t="s">
        <v>6441</v>
      </c>
      <c r="O23" s="1366" t="s">
        <v>192</v>
      </c>
      <c r="P23" s="1366"/>
      <c r="Q23" s="1366"/>
      <c r="R23" s="1366"/>
      <c r="S23" s="1340" t="s">
        <v>6442</v>
      </c>
      <c r="T23" s="1340"/>
      <c r="U23" s="1340"/>
      <c r="V23" s="1340"/>
      <c r="W23" s="1365">
        <v>2</v>
      </c>
    </row>
    <row r="24" spans="1:23" ht="63">
      <c r="A24" s="1386">
        <v>20</v>
      </c>
      <c r="B24" s="1340">
        <v>19</v>
      </c>
      <c r="C24" s="1340" t="s">
        <v>6443</v>
      </c>
      <c r="D24" s="1340"/>
      <c r="E24" s="1340"/>
      <c r="F24" s="1340"/>
      <c r="G24" s="1340"/>
      <c r="H24" s="1340"/>
      <c r="I24" s="1340" t="s">
        <v>6444</v>
      </c>
      <c r="J24" s="1340">
        <v>15</v>
      </c>
      <c r="K24" s="1340" t="s">
        <v>6445</v>
      </c>
      <c r="L24" s="667">
        <v>2375</v>
      </c>
      <c r="M24" s="667"/>
      <c r="N24" s="1366"/>
      <c r="O24" s="1366" t="s">
        <v>6446</v>
      </c>
      <c r="P24" s="1366"/>
      <c r="Q24" s="1366"/>
      <c r="R24" s="1366"/>
      <c r="S24" s="1340" t="s">
        <v>6447</v>
      </c>
      <c r="T24" s="1340"/>
      <c r="U24" s="1340"/>
      <c r="V24" s="1340"/>
      <c r="W24" s="1340">
        <v>6</v>
      </c>
    </row>
    <row r="25" spans="1:23" ht="31.5">
      <c r="A25" s="1446">
        <v>21</v>
      </c>
      <c r="B25" s="1367">
        <v>20</v>
      </c>
      <c r="C25" s="1340" t="s">
        <v>6448</v>
      </c>
      <c r="D25" s="1340"/>
      <c r="E25" s="1340"/>
      <c r="F25" s="1340"/>
      <c r="G25" s="1340"/>
      <c r="H25" s="1340"/>
      <c r="I25" s="1340" t="s">
        <v>6444</v>
      </c>
      <c r="J25" s="1340">
        <v>41</v>
      </c>
      <c r="K25" s="1340">
        <v>168</v>
      </c>
      <c r="L25" s="667">
        <v>2249.6999999999998</v>
      </c>
      <c r="M25" s="667"/>
      <c r="N25" s="1366"/>
      <c r="O25" s="1366" t="s">
        <v>6420</v>
      </c>
      <c r="P25" s="1366"/>
      <c r="Q25" s="1366"/>
      <c r="R25" s="1366"/>
      <c r="S25" s="1340" t="s">
        <v>6449</v>
      </c>
      <c r="T25" s="1340"/>
      <c r="U25" s="1340"/>
      <c r="V25" s="1362"/>
      <c r="W25" s="1340">
        <v>1</v>
      </c>
    </row>
    <row r="26" spans="1:23" ht="31.5">
      <c r="A26" s="1386">
        <v>22</v>
      </c>
      <c r="B26" s="1340">
        <v>21</v>
      </c>
      <c r="C26" s="1340" t="s">
        <v>6450</v>
      </c>
      <c r="D26" s="1340"/>
      <c r="E26" s="1340"/>
      <c r="F26" s="1340"/>
      <c r="G26" s="1340"/>
      <c r="H26" s="1340"/>
      <c r="I26" s="1340" t="s">
        <v>6444</v>
      </c>
      <c r="J26" s="1340">
        <v>41</v>
      </c>
      <c r="K26" s="1340" t="s">
        <v>6451</v>
      </c>
      <c r="L26" s="667">
        <v>255</v>
      </c>
      <c r="M26" s="667"/>
      <c r="N26" s="1366"/>
      <c r="O26" s="1366" t="s">
        <v>6420</v>
      </c>
      <c r="P26" s="1366"/>
      <c r="Q26" s="1366"/>
      <c r="R26" s="1366"/>
      <c r="S26" s="1340" t="s">
        <v>6452</v>
      </c>
      <c r="T26" s="1340"/>
      <c r="U26" s="1340"/>
      <c r="V26" s="1362"/>
      <c r="W26" s="1340">
        <v>1</v>
      </c>
    </row>
    <row r="27" spans="1:23" ht="31.5">
      <c r="A27" s="1446">
        <v>23</v>
      </c>
      <c r="B27" s="1367">
        <v>22</v>
      </c>
      <c r="C27" s="1340" t="s">
        <v>6453</v>
      </c>
      <c r="D27" s="1340"/>
      <c r="E27" s="1340"/>
      <c r="F27" s="1340"/>
      <c r="G27" s="1340"/>
      <c r="H27" s="1340"/>
      <c r="I27" s="1340" t="s">
        <v>6444</v>
      </c>
      <c r="J27" s="1340">
        <v>43</v>
      </c>
      <c r="K27" s="1340" t="s">
        <v>6454</v>
      </c>
      <c r="L27" s="667">
        <v>135.6</v>
      </c>
      <c r="M27" s="667"/>
      <c r="N27" s="1366"/>
      <c r="O27" s="1366" t="s">
        <v>6420</v>
      </c>
      <c r="P27" s="1366"/>
      <c r="Q27" s="1366"/>
      <c r="R27" s="1366"/>
      <c r="S27" s="1340" t="s">
        <v>6455</v>
      </c>
      <c r="T27" s="1340"/>
      <c r="U27" s="1340"/>
      <c r="V27" s="1362"/>
      <c r="W27" s="1340">
        <v>1</v>
      </c>
    </row>
    <row r="28" spans="1:23" ht="31.5">
      <c r="A28" s="1386">
        <v>24</v>
      </c>
      <c r="B28" s="1340">
        <v>23</v>
      </c>
      <c r="C28" s="1340" t="s">
        <v>6456</v>
      </c>
      <c r="D28" s="1340"/>
      <c r="E28" s="1340"/>
      <c r="F28" s="1340"/>
      <c r="G28" s="1340"/>
      <c r="H28" s="1340"/>
      <c r="I28" s="1340" t="s">
        <v>6444</v>
      </c>
      <c r="J28" s="1340">
        <v>50</v>
      </c>
      <c r="K28" s="1340" t="s">
        <v>6457</v>
      </c>
      <c r="L28" s="667">
        <v>94</v>
      </c>
      <c r="M28" s="667"/>
      <c r="N28" s="1366"/>
      <c r="O28" s="1366" t="s">
        <v>6420</v>
      </c>
      <c r="P28" s="1366"/>
      <c r="Q28" s="1366"/>
      <c r="R28" s="1366"/>
      <c r="S28" s="1340" t="s">
        <v>6458</v>
      </c>
      <c r="T28" s="1340"/>
      <c r="U28" s="1340"/>
      <c r="V28" s="1362"/>
      <c r="W28" s="1340">
        <v>1</v>
      </c>
    </row>
    <row r="29" spans="1:23" ht="31.5">
      <c r="A29" s="1446">
        <v>25</v>
      </c>
      <c r="B29" s="1367">
        <v>24</v>
      </c>
      <c r="C29" s="1340" t="s">
        <v>6459</v>
      </c>
      <c r="D29" s="1340"/>
      <c r="E29" s="1340"/>
      <c r="F29" s="1340"/>
      <c r="G29" s="1340"/>
      <c r="H29" s="1340"/>
      <c r="I29" s="1340" t="s">
        <v>6444</v>
      </c>
      <c r="J29" s="1340">
        <v>84</v>
      </c>
      <c r="K29" s="1340"/>
      <c r="L29" s="667">
        <v>2712.6</v>
      </c>
      <c r="M29" s="667"/>
      <c r="N29" s="1366"/>
      <c r="O29" s="1366" t="s">
        <v>6420</v>
      </c>
      <c r="P29" s="1366"/>
      <c r="Q29" s="1366"/>
      <c r="R29" s="1366"/>
      <c r="S29" s="1340" t="s">
        <v>6460</v>
      </c>
      <c r="T29" s="1340"/>
      <c r="U29" s="1340"/>
      <c r="V29" s="1362"/>
      <c r="W29" s="1340">
        <v>1</v>
      </c>
    </row>
    <row r="30" spans="1:23" ht="31.5">
      <c r="A30" s="1386">
        <v>26</v>
      </c>
      <c r="B30" s="1340">
        <v>25</v>
      </c>
      <c r="C30" s="1340" t="s">
        <v>6461</v>
      </c>
      <c r="D30" s="1340"/>
      <c r="E30" s="1340"/>
      <c r="F30" s="1340"/>
      <c r="G30" s="1340"/>
      <c r="H30" s="1340"/>
      <c r="I30" s="1340" t="s">
        <v>6444</v>
      </c>
      <c r="J30" s="1340">
        <v>93</v>
      </c>
      <c r="K30" s="1340">
        <v>4</v>
      </c>
      <c r="L30" s="667">
        <v>239</v>
      </c>
      <c r="M30" s="667"/>
      <c r="N30" s="1366"/>
      <c r="O30" s="1366" t="s">
        <v>6420</v>
      </c>
      <c r="P30" s="1366"/>
      <c r="Q30" s="1366"/>
      <c r="R30" s="1366"/>
      <c r="S30" s="1340" t="s">
        <v>6462</v>
      </c>
      <c r="T30" s="1340"/>
      <c r="U30" s="1340"/>
      <c r="V30" s="1362"/>
      <c r="W30" s="1340">
        <v>1</v>
      </c>
    </row>
    <row r="31" spans="1:23" ht="31.5">
      <c r="A31" s="1446">
        <v>27</v>
      </c>
      <c r="B31" s="1367">
        <v>26</v>
      </c>
      <c r="C31" s="1340" t="s">
        <v>6463</v>
      </c>
      <c r="D31" s="1340"/>
      <c r="E31" s="1340"/>
      <c r="F31" s="1340"/>
      <c r="G31" s="1340"/>
      <c r="H31" s="1340"/>
      <c r="I31" s="1340" t="s">
        <v>6444</v>
      </c>
      <c r="J31" s="1340" t="s">
        <v>6464</v>
      </c>
      <c r="K31" s="1340" t="s">
        <v>6465</v>
      </c>
      <c r="L31" s="667">
        <v>528</v>
      </c>
      <c r="M31" s="667"/>
      <c r="N31" s="1366"/>
      <c r="O31" s="1366" t="s">
        <v>6420</v>
      </c>
      <c r="P31" s="1366"/>
      <c r="Q31" s="1366"/>
      <c r="R31" s="1366"/>
      <c r="S31" s="1340" t="s">
        <v>6466</v>
      </c>
      <c r="T31" s="1340"/>
      <c r="U31" s="1340"/>
      <c r="V31" s="1362"/>
      <c r="W31" s="1340">
        <v>1</v>
      </c>
    </row>
    <row r="32" spans="1:23" ht="63">
      <c r="A32" s="1386">
        <v>28</v>
      </c>
      <c r="B32" s="1340">
        <v>27</v>
      </c>
      <c r="C32" s="1340" t="s">
        <v>6467</v>
      </c>
      <c r="D32" s="1340"/>
      <c r="E32" s="1340"/>
      <c r="F32" s="1340"/>
      <c r="G32" s="1340"/>
      <c r="H32" s="1340"/>
      <c r="I32" s="1340" t="s">
        <v>6444</v>
      </c>
      <c r="J32" s="1340" t="s">
        <v>6468</v>
      </c>
      <c r="K32" s="1340" t="s">
        <v>6469</v>
      </c>
      <c r="L32" s="667">
        <v>92.6</v>
      </c>
      <c r="M32" s="667"/>
      <c r="N32" s="1366"/>
      <c r="O32" s="1366" t="s">
        <v>6420</v>
      </c>
      <c r="P32" s="1366"/>
      <c r="Q32" s="1366"/>
      <c r="R32" s="1366"/>
      <c r="S32" s="1340" t="s">
        <v>6470</v>
      </c>
      <c r="T32" s="1340"/>
      <c r="U32" s="1340"/>
      <c r="V32" s="1362"/>
      <c r="W32" s="1340">
        <v>1</v>
      </c>
    </row>
    <row r="33" spans="1:23" ht="31.5">
      <c r="A33" s="1446">
        <v>29</v>
      </c>
      <c r="B33" s="1367">
        <v>28</v>
      </c>
      <c r="C33" s="1372" t="s">
        <v>6471</v>
      </c>
      <c r="D33" s="1372"/>
      <c r="E33" s="1372"/>
      <c r="F33" s="1372"/>
      <c r="G33" s="1372"/>
      <c r="H33" s="1372"/>
      <c r="I33" s="1372" t="s">
        <v>6472</v>
      </c>
      <c r="J33" s="1372">
        <v>34</v>
      </c>
      <c r="K33" s="1372">
        <v>46</v>
      </c>
      <c r="L33" s="1373">
        <v>3564</v>
      </c>
      <c r="M33" s="1373"/>
      <c r="N33" s="1374"/>
      <c r="O33" s="1374" t="s">
        <v>6420</v>
      </c>
      <c r="P33" s="1374"/>
      <c r="Q33" s="1374"/>
      <c r="R33" s="1374"/>
      <c r="S33" s="1372" t="s">
        <v>6473</v>
      </c>
      <c r="T33" s="1372"/>
      <c r="U33" s="1372"/>
      <c r="V33" s="1435"/>
      <c r="W33" s="1372">
        <v>1</v>
      </c>
    </row>
    <row r="34" spans="1:23" ht="31.5">
      <c r="A34" s="1386">
        <v>30</v>
      </c>
      <c r="B34" s="1340">
        <v>29</v>
      </c>
      <c r="C34" s="1372" t="s">
        <v>6474</v>
      </c>
      <c r="D34" s="1372"/>
      <c r="E34" s="1372"/>
      <c r="F34" s="1372"/>
      <c r="G34" s="1372"/>
      <c r="H34" s="1372"/>
      <c r="I34" s="1372" t="s">
        <v>6472</v>
      </c>
      <c r="J34" s="1372">
        <v>34</v>
      </c>
      <c r="K34" s="1372">
        <v>46</v>
      </c>
      <c r="L34" s="1373">
        <v>100</v>
      </c>
      <c r="M34" s="1373"/>
      <c r="N34" s="1374"/>
      <c r="O34" s="1374" t="s">
        <v>6420</v>
      </c>
      <c r="P34" s="1374"/>
      <c r="Q34" s="1374"/>
      <c r="R34" s="1374"/>
      <c r="S34" s="1372" t="s">
        <v>4032</v>
      </c>
      <c r="T34" s="1372"/>
      <c r="U34" s="1372"/>
      <c r="V34" s="1435"/>
      <c r="W34" s="1372">
        <v>1</v>
      </c>
    </row>
    <row r="35" spans="1:23" ht="31.5">
      <c r="A35" s="1446">
        <v>31</v>
      </c>
      <c r="B35" s="1367">
        <v>30</v>
      </c>
      <c r="C35" s="1340" t="s">
        <v>6475</v>
      </c>
      <c r="D35" s="1340"/>
      <c r="E35" s="1340"/>
      <c r="F35" s="1340"/>
      <c r="G35" s="1340"/>
      <c r="H35" s="1340"/>
      <c r="I35" s="1340" t="s">
        <v>6472</v>
      </c>
      <c r="J35" s="1340">
        <v>34</v>
      </c>
      <c r="K35" s="1340">
        <v>48</v>
      </c>
      <c r="L35" s="667">
        <v>530</v>
      </c>
      <c r="M35" s="667"/>
      <c r="N35" s="1366"/>
      <c r="O35" s="1366" t="s">
        <v>6420</v>
      </c>
      <c r="P35" s="1366"/>
      <c r="Q35" s="1366"/>
      <c r="R35" s="1366"/>
      <c r="S35" s="1340" t="s">
        <v>6476</v>
      </c>
      <c r="T35" s="1340"/>
      <c r="U35" s="1340"/>
      <c r="V35" s="1362"/>
      <c r="W35" s="1340">
        <v>1</v>
      </c>
    </row>
    <row r="36" spans="1:23" ht="31.5">
      <c r="A36" s="1386">
        <v>32</v>
      </c>
      <c r="B36" s="1340">
        <v>31</v>
      </c>
      <c r="C36" s="1340" t="s">
        <v>6477</v>
      </c>
      <c r="D36" s="1340"/>
      <c r="E36" s="1340"/>
      <c r="F36" s="1340"/>
      <c r="G36" s="1340"/>
      <c r="H36" s="1340"/>
      <c r="I36" s="1340" t="s">
        <v>6472</v>
      </c>
      <c r="J36" s="1340">
        <v>34</v>
      </c>
      <c r="K36" s="1340">
        <v>460</v>
      </c>
      <c r="L36" s="667">
        <v>1618</v>
      </c>
      <c r="M36" s="667"/>
      <c r="N36" s="1366"/>
      <c r="O36" s="1366" t="s">
        <v>6420</v>
      </c>
      <c r="P36" s="1366"/>
      <c r="Q36" s="1366"/>
      <c r="R36" s="1366"/>
      <c r="S36" s="1340" t="s">
        <v>6478</v>
      </c>
      <c r="T36" s="1340"/>
      <c r="U36" s="1340"/>
      <c r="V36" s="1362"/>
      <c r="W36" s="1340">
        <v>1</v>
      </c>
    </row>
    <row r="37" spans="1:23" ht="50.25">
      <c r="A37" s="1446">
        <v>33</v>
      </c>
      <c r="B37" s="1367">
        <v>32</v>
      </c>
      <c r="C37" s="1340" t="s">
        <v>6479</v>
      </c>
      <c r="D37" s="1340"/>
      <c r="E37" s="1340"/>
      <c r="F37" s="1340"/>
      <c r="G37" s="1340"/>
      <c r="H37" s="1340"/>
      <c r="I37" s="1340" t="s">
        <v>6472</v>
      </c>
      <c r="J37" s="1340">
        <v>34</v>
      </c>
      <c r="K37" s="1340">
        <v>755</v>
      </c>
      <c r="L37" s="667">
        <v>1600</v>
      </c>
      <c r="M37" s="667"/>
      <c r="N37" s="1366"/>
      <c r="O37" s="1366" t="s">
        <v>6414</v>
      </c>
      <c r="P37" s="1366"/>
      <c r="Q37" s="1366"/>
      <c r="R37" s="1366"/>
      <c r="S37" s="1340" t="s">
        <v>6480</v>
      </c>
      <c r="T37" s="1340"/>
      <c r="U37" s="1340"/>
      <c r="V37" s="1340"/>
      <c r="W37" s="1368" t="s">
        <v>6413</v>
      </c>
    </row>
    <row r="38" spans="1:23" ht="31.5">
      <c r="A38" s="1386">
        <v>34</v>
      </c>
      <c r="B38" s="1340">
        <v>33</v>
      </c>
      <c r="C38" s="1340" t="s">
        <v>6481</v>
      </c>
      <c r="D38" s="1340"/>
      <c r="E38" s="1340"/>
      <c r="F38" s="1340"/>
      <c r="G38" s="1340"/>
      <c r="H38" s="1340"/>
      <c r="I38" s="1340" t="s">
        <v>6472</v>
      </c>
      <c r="J38" s="1340">
        <v>34</v>
      </c>
      <c r="K38" s="1340">
        <v>987</v>
      </c>
      <c r="L38" s="667">
        <v>162</v>
      </c>
      <c r="M38" s="667"/>
      <c r="N38" s="1366"/>
      <c r="O38" s="1366" t="s">
        <v>6420</v>
      </c>
      <c r="P38" s="1366"/>
      <c r="Q38" s="1366"/>
      <c r="R38" s="1366"/>
      <c r="S38" s="1340" t="s">
        <v>6482</v>
      </c>
      <c r="T38" s="1340"/>
      <c r="U38" s="1340"/>
      <c r="V38" s="1362"/>
      <c r="W38" s="1340">
        <v>1</v>
      </c>
    </row>
    <row r="39" spans="1:23" ht="31.5">
      <c r="A39" s="1446">
        <v>35</v>
      </c>
      <c r="B39" s="1367">
        <v>34</v>
      </c>
      <c r="C39" s="1340" t="s">
        <v>6483</v>
      </c>
      <c r="D39" s="1340"/>
      <c r="E39" s="1340"/>
      <c r="F39" s="1340"/>
      <c r="G39" s="1340"/>
      <c r="H39" s="1340"/>
      <c r="I39" s="1340" t="s">
        <v>6472</v>
      </c>
      <c r="J39" s="1340">
        <v>34</v>
      </c>
      <c r="K39" s="1340">
        <v>988</v>
      </c>
      <c r="L39" s="667">
        <v>560</v>
      </c>
      <c r="M39" s="667"/>
      <c r="N39" s="1366"/>
      <c r="O39" s="1366" t="s">
        <v>6420</v>
      </c>
      <c r="P39" s="1366"/>
      <c r="Q39" s="1366"/>
      <c r="R39" s="1366"/>
      <c r="S39" s="1340" t="s">
        <v>4033</v>
      </c>
      <c r="T39" s="1340"/>
      <c r="U39" s="1340"/>
      <c r="V39" s="1362"/>
      <c r="W39" s="1340">
        <v>1</v>
      </c>
    </row>
    <row r="40" spans="1:23" ht="31.5">
      <c r="A40" s="1386">
        <v>36</v>
      </c>
      <c r="B40" s="1340">
        <v>35</v>
      </c>
      <c r="C40" s="1340" t="s">
        <v>6484</v>
      </c>
      <c r="D40" s="1340"/>
      <c r="E40" s="1340"/>
      <c r="F40" s="1340"/>
      <c r="G40" s="1340"/>
      <c r="H40" s="1340"/>
      <c r="I40" s="1340" t="s">
        <v>6472</v>
      </c>
      <c r="J40" s="1340">
        <v>34</v>
      </c>
      <c r="K40" s="1340" t="s">
        <v>6485</v>
      </c>
      <c r="L40" s="667">
        <v>1608</v>
      </c>
      <c r="M40" s="667"/>
      <c r="N40" s="1366"/>
      <c r="O40" s="1366" t="s">
        <v>6420</v>
      </c>
      <c r="P40" s="1366"/>
      <c r="Q40" s="1366"/>
      <c r="R40" s="1366"/>
      <c r="S40" s="1340" t="s">
        <v>6486</v>
      </c>
      <c r="T40" s="1340"/>
      <c r="U40" s="1340"/>
      <c r="V40" s="1362"/>
      <c r="W40" s="1340">
        <v>1</v>
      </c>
    </row>
    <row r="41" spans="1:23" ht="31.5">
      <c r="A41" s="1446">
        <v>37</v>
      </c>
      <c r="B41" s="1367">
        <v>36</v>
      </c>
      <c r="C41" s="1340" t="s">
        <v>6487</v>
      </c>
      <c r="D41" s="1340"/>
      <c r="E41" s="1340"/>
      <c r="F41" s="1340"/>
      <c r="G41" s="1340"/>
      <c r="H41" s="1340"/>
      <c r="I41" s="1340" t="s">
        <v>6472</v>
      </c>
      <c r="J41" s="1340">
        <v>35</v>
      </c>
      <c r="K41" s="1340">
        <v>109</v>
      </c>
      <c r="L41" s="667">
        <v>97.5</v>
      </c>
      <c r="M41" s="667"/>
      <c r="N41" s="1366"/>
      <c r="O41" s="1366" t="s">
        <v>6420</v>
      </c>
      <c r="P41" s="1366"/>
      <c r="Q41" s="1366"/>
      <c r="R41" s="1366"/>
      <c r="S41" s="1340" t="s">
        <v>4031</v>
      </c>
      <c r="T41" s="1340"/>
      <c r="U41" s="1340"/>
      <c r="V41" s="1362"/>
      <c r="W41" s="1340">
        <v>1</v>
      </c>
    </row>
    <row r="42" spans="1:23" ht="34.5">
      <c r="A42" s="1386">
        <v>38</v>
      </c>
      <c r="B42" s="1340">
        <v>37</v>
      </c>
      <c r="C42" s="1340" t="s">
        <v>6488</v>
      </c>
      <c r="D42" s="1340"/>
      <c r="E42" s="1340"/>
      <c r="F42" s="1340"/>
      <c r="G42" s="1340"/>
      <c r="H42" s="1340"/>
      <c r="I42" s="1340" t="s">
        <v>6472</v>
      </c>
      <c r="J42" s="1340">
        <v>35</v>
      </c>
      <c r="K42" s="1340">
        <v>129</v>
      </c>
      <c r="L42" s="667">
        <v>7115</v>
      </c>
      <c r="M42" s="667"/>
      <c r="N42" s="1366"/>
      <c r="O42" s="1366" t="s">
        <v>6414</v>
      </c>
      <c r="P42" s="1366"/>
      <c r="Q42" s="1366"/>
      <c r="R42" s="1366"/>
      <c r="S42" s="1340" t="s">
        <v>6489</v>
      </c>
      <c r="T42" s="1340"/>
      <c r="U42" s="1340"/>
      <c r="V42" s="1340"/>
      <c r="W42" s="1368" t="s">
        <v>6413</v>
      </c>
    </row>
    <row r="43" spans="1:23" ht="31.5">
      <c r="A43" s="1446">
        <v>39</v>
      </c>
      <c r="B43" s="1367">
        <v>38</v>
      </c>
      <c r="C43" s="1340" t="s">
        <v>6490</v>
      </c>
      <c r="D43" s="1340"/>
      <c r="E43" s="1340"/>
      <c r="F43" s="1340"/>
      <c r="G43" s="1340"/>
      <c r="H43" s="1340"/>
      <c r="I43" s="1340" t="s">
        <v>6472</v>
      </c>
      <c r="J43" s="1340">
        <v>36</v>
      </c>
      <c r="K43" s="1340">
        <v>17</v>
      </c>
      <c r="L43" s="667">
        <v>100</v>
      </c>
      <c r="M43" s="667"/>
      <c r="N43" s="1366"/>
      <c r="O43" s="1366" t="s">
        <v>6420</v>
      </c>
      <c r="P43" s="1366"/>
      <c r="Q43" s="1366"/>
      <c r="R43" s="1366"/>
      <c r="S43" s="1340" t="s">
        <v>4029</v>
      </c>
      <c r="T43" s="1340"/>
      <c r="U43" s="1340"/>
      <c r="V43" s="1362"/>
      <c r="W43" s="1340">
        <v>1</v>
      </c>
    </row>
    <row r="44" spans="1:23">
      <c r="A44" s="1386">
        <v>40</v>
      </c>
      <c r="B44" s="1340">
        <v>39</v>
      </c>
      <c r="C44" s="1340" t="s">
        <v>6491</v>
      </c>
      <c r="D44" s="1340"/>
      <c r="E44" s="1340"/>
      <c r="F44" s="1340"/>
      <c r="G44" s="1340"/>
      <c r="H44" s="1340"/>
      <c r="I44" s="1340" t="s">
        <v>6472</v>
      </c>
      <c r="J44" s="1340">
        <v>37</v>
      </c>
      <c r="K44" s="1340">
        <v>139</v>
      </c>
      <c r="L44" s="667">
        <v>1940</v>
      </c>
      <c r="M44" s="667"/>
      <c r="N44" s="1366"/>
      <c r="O44" s="1366" t="s">
        <v>192</v>
      </c>
      <c r="P44" s="1366"/>
      <c r="Q44" s="1366"/>
      <c r="R44" s="1366"/>
      <c r="S44" s="1340" t="s">
        <v>6492</v>
      </c>
      <c r="T44" s="1340"/>
      <c r="U44" s="1340"/>
      <c r="V44" s="1340"/>
      <c r="W44" s="1365">
        <v>2</v>
      </c>
    </row>
    <row r="45" spans="1:23" ht="50.25">
      <c r="A45" s="1446">
        <v>41</v>
      </c>
      <c r="B45" s="1367">
        <v>40</v>
      </c>
      <c r="C45" s="1340" t="s">
        <v>6493</v>
      </c>
      <c r="D45" s="1340"/>
      <c r="E45" s="1340"/>
      <c r="F45" s="1340"/>
      <c r="G45" s="1340"/>
      <c r="H45" s="1340"/>
      <c r="I45" s="1340" t="s">
        <v>6472</v>
      </c>
      <c r="J45" s="1340">
        <v>37</v>
      </c>
      <c r="K45" s="1340">
        <v>240</v>
      </c>
      <c r="L45" s="667">
        <v>1101</v>
      </c>
      <c r="M45" s="667"/>
      <c r="N45" s="1366"/>
      <c r="O45" s="1366" t="s">
        <v>6414</v>
      </c>
      <c r="P45" s="1366"/>
      <c r="Q45" s="1366"/>
      <c r="R45" s="1366"/>
      <c r="S45" s="1340" t="s">
        <v>6494</v>
      </c>
      <c r="T45" s="1340"/>
      <c r="U45" s="1340"/>
      <c r="V45" s="1340"/>
      <c r="W45" s="1368" t="s">
        <v>6413</v>
      </c>
    </row>
    <row r="46" spans="1:23">
      <c r="A46" s="1386">
        <v>42</v>
      </c>
      <c r="B46" s="1340">
        <v>41</v>
      </c>
      <c r="C46" s="1340" t="s">
        <v>6495</v>
      </c>
      <c r="D46" s="1340"/>
      <c r="E46" s="1340"/>
      <c r="F46" s="1340"/>
      <c r="G46" s="1340"/>
      <c r="H46" s="1340"/>
      <c r="I46" s="1340" t="s">
        <v>6472</v>
      </c>
      <c r="J46" s="1340">
        <v>37</v>
      </c>
      <c r="K46" s="1340">
        <v>369</v>
      </c>
      <c r="L46" s="667">
        <v>370</v>
      </c>
      <c r="M46" s="667"/>
      <c r="N46" s="1366"/>
      <c r="O46" s="1366" t="s">
        <v>192</v>
      </c>
      <c r="P46" s="1366"/>
      <c r="Q46" s="1366"/>
      <c r="R46" s="1366"/>
      <c r="S46" s="1340" t="s">
        <v>6492</v>
      </c>
      <c r="T46" s="1340"/>
      <c r="U46" s="1340"/>
      <c r="V46" s="1340"/>
      <c r="W46" s="1365">
        <v>2</v>
      </c>
    </row>
    <row r="47" spans="1:23" ht="31.5">
      <c r="A47" s="1446">
        <v>43</v>
      </c>
      <c r="B47" s="1367">
        <v>42</v>
      </c>
      <c r="C47" s="1340" t="s">
        <v>6496</v>
      </c>
      <c r="D47" s="1340"/>
      <c r="E47" s="1340"/>
      <c r="F47" s="1340"/>
      <c r="G47" s="1340"/>
      <c r="H47" s="1340"/>
      <c r="I47" s="1340" t="s">
        <v>6472</v>
      </c>
      <c r="J47" s="1340">
        <v>46</v>
      </c>
      <c r="K47" s="1340" t="s">
        <v>6497</v>
      </c>
      <c r="L47" s="667">
        <v>24060</v>
      </c>
      <c r="M47" s="667"/>
      <c r="N47" s="1366"/>
      <c r="O47" s="1366" t="s">
        <v>6420</v>
      </c>
      <c r="P47" s="1366"/>
      <c r="Q47" s="1366"/>
      <c r="R47" s="1366"/>
      <c r="S47" s="1340" t="s">
        <v>6498</v>
      </c>
      <c r="T47" s="1340"/>
      <c r="U47" s="1340"/>
      <c r="V47" s="1362"/>
      <c r="W47" s="1340">
        <v>1</v>
      </c>
    </row>
    <row r="48" spans="1:23" ht="31.5">
      <c r="A48" s="1386">
        <v>44</v>
      </c>
      <c r="B48" s="1340">
        <v>43</v>
      </c>
      <c r="C48" s="1340" t="s">
        <v>6496</v>
      </c>
      <c r="D48" s="1340"/>
      <c r="E48" s="1340"/>
      <c r="F48" s="1340"/>
      <c r="G48" s="1340"/>
      <c r="H48" s="1340"/>
      <c r="I48" s="1340" t="s">
        <v>6472</v>
      </c>
      <c r="J48" s="1340">
        <v>46</v>
      </c>
      <c r="K48" s="1340" t="s">
        <v>6497</v>
      </c>
      <c r="L48" s="667">
        <v>7000</v>
      </c>
      <c r="M48" s="667"/>
      <c r="N48" s="1366"/>
      <c r="O48" s="1366" t="s">
        <v>6414</v>
      </c>
      <c r="P48" s="1366"/>
      <c r="Q48" s="1366"/>
      <c r="R48" s="1366"/>
      <c r="S48" s="1340" t="s">
        <v>6499</v>
      </c>
      <c r="T48" s="1340"/>
      <c r="U48" s="1340"/>
      <c r="V48" s="1340"/>
      <c r="W48" s="1368" t="s">
        <v>6413</v>
      </c>
    </row>
    <row r="49" spans="1:23">
      <c r="A49" s="1446">
        <v>45</v>
      </c>
      <c r="B49" s="1367">
        <v>44</v>
      </c>
      <c r="C49" s="1340" t="s">
        <v>6500</v>
      </c>
      <c r="D49" s="1340"/>
      <c r="E49" s="1340"/>
      <c r="F49" s="1340"/>
      <c r="G49" s="1340"/>
      <c r="H49" s="1340"/>
      <c r="I49" s="1340" t="s">
        <v>6501</v>
      </c>
      <c r="J49" s="1340">
        <v>5</v>
      </c>
      <c r="K49" s="1340">
        <v>4</v>
      </c>
      <c r="L49" s="667">
        <v>320</v>
      </c>
      <c r="M49" s="667"/>
      <c r="N49" s="1366"/>
      <c r="O49" s="1366" t="s">
        <v>192</v>
      </c>
      <c r="P49" s="1366"/>
      <c r="Q49" s="1366"/>
      <c r="R49" s="1366"/>
      <c r="S49" s="1340" t="s">
        <v>3116</v>
      </c>
      <c r="T49" s="1340"/>
      <c r="U49" s="1340"/>
      <c r="V49" s="1340"/>
      <c r="W49" s="1365">
        <v>2</v>
      </c>
    </row>
    <row r="50" spans="1:23" ht="31.5">
      <c r="A50" s="1386">
        <v>46</v>
      </c>
      <c r="B50" s="1340">
        <v>45</v>
      </c>
      <c r="C50" s="1340" t="s">
        <v>6502</v>
      </c>
      <c r="D50" s="1340"/>
      <c r="E50" s="1340"/>
      <c r="F50" s="1340"/>
      <c r="G50" s="1340"/>
      <c r="H50" s="1340"/>
      <c r="I50" s="1340" t="s">
        <v>6501</v>
      </c>
      <c r="J50" s="1340">
        <v>5</v>
      </c>
      <c r="K50" s="1340" t="s">
        <v>6503</v>
      </c>
      <c r="L50" s="667">
        <v>147</v>
      </c>
      <c r="M50" s="667"/>
      <c r="N50" s="1366"/>
      <c r="O50" s="1366" t="s">
        <v>6420</v>
      </c>
      <c r="P50" s="1366"/>
      <c r="Q50" s="1366"/>
      <c r="R50" s="1366"/>
      <c r="S50" s="1340" t="s">
        <v>5480</v>
      </c>
      <c r="T50" s="1340"/>
      <c r="U50" s="1340"/>
      <c r="V50" s="1362"/>
      <c r="W50" s="1340">
        <v>1</v>
      </c>
    </row>
    <row r="51" spans="1:23" ht="31.5">
      <c r="A51" s="1446">
        <v>47</v>
      </c>
      <c r="B51" s="1367">
        <v>46</v>
      </c>
      <c r="C51" s="1340" t="s">
        <v>6504</v>
      </c>
      <c r="D51" s="1340"/>
      <c r="E51" s="1340"/>
      <c r="F51" s="1340"/>
      <c r="G51" s="1340"/>
      <c r="H51" s="1340"/>
      <c r="I51" s="1340" t="s">
        <v>6501</v>
      </c>
      <c r="J51" s="1340">
        <v>6</v>
      </c>
      <c r="K51" s="1340">
        <v>23</v>
      </c>
      <c r="L51" s="667">
        <v>2570</v>
      </c>
      <c r="M51" s="667"/>
      <c r="N51" s="1366"/>
      <c r="O51" s="1366" t="s">
        <v>6446</v>
      </c>
      <c r="P51" s="1366"/>
      <c r="Q51" s="1366"/>
      <c r="R51" s="1366"/>
      <c r="S51" s="1340" t="s">
        <v>6505</v>
      </c>
      <c r="T51" s="1340"/>
      <c r="U51" s="1340"/>
      <c r="V51" s="1340"/>
      <c r="W51" s="1340">
        <v>6</v>
      </c>
    </row>
    <row r="52" spans="1:23" ht="31.5">
      <c r="A52" s="1386">
        <v>48</v>
      </c>
      <c r="B52" s="1340">
        <v>47</v>
      </c>
      <c r="C52" s="1340" t="s">
        <v>6504</v>
      </c>
      <c r="D52" s="1340"/>
      <c r="E52" s="1340"/>
      <c r="F52" s="1340"/>
      <c r="G52" s="1340"/>
      <c r="H52" s="1340"/>
      <c r="I52" s="1340" t="s">
        <v>6501</v>
      </c>
      <c r="J52" s="1340">
        <v>17</v>
      </c>
      <c r="K52" s="1340">
        <v>10</v>
      </c>
      <c r="L52" s="667">
        <v>155.4</v>
      </c>
      <c r="M52" s="667"/>
      <c r="N52" s="1366"/>
      <c r="O52" s="1366" t="s">
        <v>192</v>
      </c>
      <c r="P52" s="1366"/>
      <c r="Q52" s="1366"/>
      <c r="R52" s="1366"/>
      <c r="S52" s="1340" t="s">
        <v>6506</v>
      </c>
      <c r="T52" s="1340"/>
      <c r="U52" s="1340"/>
      <c r="V52" s="1340"/>
      <c r="W52" s="1365">
        <v>2</v>
      </c>
    </row>
    <row r="53" spans="1:23" ht="31.5">
      <c r="A53" s="1446">
        <v>49</v>
      </c>
      <c r="B53" s="1367">
        <v>48</v>
      </c>
      <c r="C53" s="1340" t="s">
        <v>6502</v>
      </c>
      <c r="D53" s="1340"/>
      <c r="E53" s="1340"/>
      <c r="F53" s="1340"/>
      <c r="G53" s="1340"/>
      <c r="H53" s="1340"/>
      <c r="I53" s="1340" t="s">
        <v>6501</v>
      </c>
      <c r="J53" s="1340">
        <v>19</v>
      </c>
      <c r="K53" s="1340">
        <v>35</v>
      </c>
      <c r="L53" s="667">
        <v>89.7</v>
      </c>
      <c r="M53" s="667"/>
      <c r="N53" s="1366"/>
      <c r="O53" s="1366" t="s">
        <v>6420</v>
      </c>
      <c r="P53" s="1366"/>
      <c r="Q53" s="1366"/>
      <c r="R53" s="1366"/>
      <c r="S53" s="1340" t="s">
        <v>6507</v>
      </c>
      <c r="T53" s="1340"/>
      <c r="U53" s="1340"/>
      <c r="V53" s="1362"/>
      <c r="W53" s="1340">
        <v>1</v>
      </c>
    </row>
    <row r="54" spans="1:23" ht="31.5">
      <c r="A54" s="1386">
        <v>50</v>
      </c>
      <c r="B54" s="1340">
        <v>49</v>
      </c>
      <c r="C54" s="1340" t="s">
        <v>6502</v>
      </c>
      <c r="D54" s="1340"/>
      <c r="E54" s="1340"/>
      <c r="F54" s="1340"/>
      <c r="G54" s="1340"/>
      <c r="H54" s="1340"/>
      <c r="I54" s="1340" t="s">
        <v>6501</v>
      </c>
      <c r="J54" s="1340">
        <v>19</v>
      </c>
      <c r="K54" s="1340" t="s">
        <v>6508</v>
      </c>
      <c r="L54" s="667">
        <v>34.1</v>
      </c>
      <c r="M54" s="667"/>
      <c r="N54" s="1366"/>
      <c r="O54" s="1366" t="s">
        <v>6420</v>
      </c>
      <c r="P54" s="1366"/>
      <c r="Q54" s="1366"/>
      <c r="R54" s="1366"/>
      <c r="S54" s="1340" t="s">
        <v>6509</v>
      </c>
      <c r="T54" s="1340"/>
      <c r="U54" s="1340"/>
      <c r="V54" s="1362"/>
      <c r="W54" s="1340">
        <v>1</v>
      </c>
    </row>
    <row r="55" spans="1:23" ht="47.25">
      <c r="A55" s="1446">
        <v>51</v>
      </c>
      <c r="B55" s="1367">
        <v>50</v>
      </c>
      <c r="C55" s="1340" t="s">
        <v>6502</v>
      </c>
      <c r="D55" s="1340"/>
      <c r="E55" s="1340"/>
      <c r="F55" s="1340"/>
      <c r="G55" s="1340"/>
      <c r="H55" s="1340"/>
      <c r="I55" s="1340" t="s">
        <v>6501</v>
      </c>
      <c r="J55" s="1340">
        <v>19</v>
      </c>
      <c r="K55" s="1340" t="s">
        <v>6510</v>
      </c>
      <c r="L55" s="667">
        <v>72.5</v>
      </c>
      <c r="M55" s="667"/>
      <c r="N55" s="1366"/>
      <c r="O55" s="1366" t="s">
        <v>6420</v>
      </c>
      <c r="P55" s="1366"/>
      <c r="Q55" s="1366"/>
      <c r="R55" s="1366"/>
      <c r="S55" s="1340" t="s">
        <v>6511</v>
      </c>
      <c r="T55" s="1340"/>
      <c r="U55" s="1340"/>
      <c r="V55" s="1362"/>
      <c r="W55" s="1340">
        <v>1</v>
      </c>
    </row>
    <row r="56" spans="1:23" ht="31.5">
      <c r="A56" s="1386">
        <v>52</v>
      </c>
      <c r="B56" s="1340">
        <v>51</v>
      </c>
      <c r="C56" s="1340" t="s">
        <v>6502</v>
      </c>
      <c r="D56" s="1340"/>
      <c r="E56" s="1340"/>
      <c r="F56" s="1340"/>
      <c r="G56" s="1340"/>
      <c r="H56" s="1340"/>
      <c r="I56" s="1340" t="s">
        <v>6501</v>
      </c>
      <c r="J56" s="1340">
        <v>21</v>
      </c>
      <c r="K56" s="1340">
        <v>20</v>
      </c>
      <c r="L56" s="667">
        <v>249.6</v>
      </c>
      <c r="M56" s="667"/>
      <c r="N56" s="1366"/>
      <c r="O56" s="1366" t="s">
        <v>6420</v>
      </c>
      <c r="P56" s="1366"/>
      <c r="Q56" s="1366"/>
      <c r="R56" s="1366"/>
      <c r="S56" s="1340" t="s">
        <v>6512</v>
      </c>
      <c r="T56" s="1340"/>
      <c r="U56" s="1340"/>
      <c r="V56" s="1362"/>
      <c r="W56" s="1340">
        <v>1</v>
      </c>
    </row>
    <row r="57" spans="1:23" ht="31.5">
      <c r="A57" s="1446">
        <v>53</v>
      </c>
      <c r="B57" s="1367">
        <v>52</v>
      </c>
      <c r="C57" s="1340" t="s">
        <v>6513</v>
      </c>
      <c r="D57" s="1340"/>
      <c r="E57" s="1340"/>
      <c r="F57" s="1340"/>
      <c r="G57" s="1340"/>
      <c r="H57" s="1340"/>
      <c r="I57" s="1340" t="s">
        <v>6501</v>
      </c>
      <c r="J57" s="1340">
        <v>23</v>
      </c>
      <c r="K57" s="1340" t="s">
        <v>6514</v>
      </c>
      <c r="L57" s="667">
        <v>320</v>
      </c>
      <c r="M57" s="667"/>
      <c r="N57" s="1366"/>
      <c r="O57" s="1366" t="s">
        <v>6515</v>
      </c>
      <c r="P57" s="1366"/>
      <c r="Q57" s="1366"/>
      <c r="R57" s="1366"/>
      <c r="S57" s="1340" t="s">
        <v>7620</v>
      </c>
      <c r="T57" s="1340"/>
      <c r="U57" s="1340"/>
      <c r="V57" s="1340"/>
      <c r="W57" s="1365">
        <v>2</v>
      </c>
    </row>
    <row r="58" spans="1:23" ht="31.5">
      <c r="A58" s="1386">
        <v>54</v>
      </c>
      <c r="B58" s="1340">
        <v>53</v>
      </c>
      <c r="C58" s="1340" t="s">
        <v>6513</v>
      </c>
      <c r="D58" s="1340"/>
      <c r="E58" s="1340"/>
      <c r="F58" s="1340"/>
      <c r="G58" s="1340"/>
      <c r="H58" s="1340"/>
      <c r="I58" s="1340" t="s">
        <v>6501</v>
      </c>
      <c r="J58" s="1340">
        <v>24</v>
      </c>
      <c r="K58" s="1340">
        <v>3</v>
      </c>
      <c r="L58" s="667">
        <v>116</v>
      </c>
      <c r="M58" s="667"/>
      <c r="N58" s="1366"/>
      <c r="O58" s="1366" t="s">
        <v>192</v>
      </c>
      <c r="P58" s="1366"/>
      <c r="Q58" s="1366"/>
      <c r="R58" s="1366"/>
      <c r="S58" s="1340" t="s">
        <v>6516</v>
      </c>
      <c r="T58" s="1340"/>
      <c r="U58" s="1340"/>
      <c r="V58" s="1340"/>
      <c r="W58" s="1365">
        <v>2</v>
      </c>
    </row>
    <row r="59" spans="1:23" ht="31.5">
      <c r="A59" s="1446">
        <v>55</v>
      </c>
      <c r="B59" s="1367">
        <v>54</v>
      </c>
      <c r="C59" s="1340" t="s">
        <v>6513</v>
      </c>
      <c r="D59" s="1340"/>
      <c r="E59" s="1340"/>
      <c r="F59" s="1340"/>
      <c r="G59" s="1340"/>
      <c r="H59" s="1340"/>
      <c r="I59" s="1340" t="s">
        <v>6501</v>
      </c>
      <c r="J59" s="1340">
        <v>24</v>
      </c>
      <c r="K59" s="1340">
        <v>49</v>
      </c>
      <c r="L59" s="667">
        <v>3207.8</v>
      </c>
      <c r="M59" s="667"/>
      <c r="N59" s="1366"/>
      <c r="O59" s="1366" t="s">
        <v>6420</v>
      </c>
      <c r="P59" s="1366"/>
      <c r="Q59" s="1366"/>
      <c r="R59" s="1366"/>
      <c r="S59" s="1340" t="s">
        <v>6517</v>
      </c>
      <c r="T59" s="1340"/>
      <c r="U59" s="1340"/>
      <c r="V59" s="1362"/>
      <c r="W59" s="1340">
        <v>1</v>
      </c>
    </row>
    <row r="60" spans="1:23" ht="31.5">
      <c r="A60" s="1386">
        <v>56</v>
      </c>
      <c r="B60" s="1340">
        <v>55</v>
      </c>
      <c r="C60" s="1340" t="s">
        <v>6513</v>
      </c>
      <c r="D60" s="1340"/>
      <c r="E60" s="1340"/>
      <c r="F60" s="1340"/>
      <c r="G60" s="1340"/>
      <c r="H60" s="1340"/>
      <c r="I60" s="1340" t="s">
        <v>6501</v>
      </c>
      <c r="J60" s="1340">
        <v>25</v>
      </c>
      <c r="K60" s="1340" t="s">
        <v>6518</v>
      </c>
      <c r="L60" s="667">
        <v>5559</v>
      </c>
      <c r="M60" s="667"/>
      <c r="N60" s="1366"/>
      <c r="O60" s="1366" t="s">
        <v>6446</v>
      </c>
      <c r="P60" s="1366"/>
      <c r="Q60" s="1366"/>
      <c r="R60" s="1366"/>
      <c r="S60" s="1340" t="s">
        <v>6519</v>
      </c>
      <c r="T60" s="1340"/>
      <c r="U60" s="1340"/>
      <c r="V60" s="1340"/>
      <c r="W60" s="1340">
        <v>6</v>
      </c>
    </row>
    <row r="61" spans="1:23" ht="31.5">
      <c r="A61" s="1446">
        <v>57</v>
      </c>
      <c r="B61" s="1367">
        <v>56</v>
      </c>
      <c r="C61" s="1340" t="s">
        <v>6513</v>
      </c>
      <c r="D61" s="1340"/>
      <c r="E61" s="1340"/>
      <c r="F61" s="1340"/>
      <c r="G61" s="1340"/>
      <c r="H61" s="1340"/>
      <c r="I61" s="1340" t="s">
        <v>6501</v>
      </c>
      <c r="J61" s="1340">
        <v>27</v>
      </c>
      <c r="K61" s="1340" t="s">
        <v>6520</v>
      </c>
      <c r="L61" s="667">
        <v>600</v>
      </c>
      <c r="M61" s="667"/>
      <c r="N61" s="1366"/>
      <c r="O61" s="1366" t="s">
        <v>192</v>
      </c>
      <c r="P61" s="1366"/>
      <c r="Q61" s="1366"/>
      <c r="R61" s="1366"/>
      <c r="S61" s="1340" t="s">
        <v>6521</v>
      </c>
      <c r="T61" s="1340"/>
      <c r="U61" s="1340"/>
      <c r="V61" s="1340"/>
      <c r="W61" s="1365">
        <v>2</v>
      </c>
    </row>
    <row r="62" spans="1:23" ht="31.5">
      <c r="A62" s="1386">
        <v>58</v>
      </c>
      <c r="B62" s="1340">
        <v>57</v>
      </c>
      <c r="C62" s="1340" t="s">
        <v>6500</v>
      </c>
      <c r="D62" s="1340"/>
      <c r="E62" s="1340"/>
      <c r="F62" s="1340"/>
      <c r="G62" s="1340"/>
      <c r="H62" s="1340"/>
      <c r="I62" s="1340" t="s">
        <v>6501</v>
      </c>
      <c r="J62" s="1340">
        <v>40</v>
      </c>
      <c r="K62" s="1340">
        <v>20</v>
      </c>
      <c r="L62" s="667">
        <v>4247.3</v>
      </c>
      <c r="M62" s="667"/>
      <c r="N62" s="1366"/>
      <c r="O62" s="1366" t="s">
        <v>6414</v>
      </c>
      <c r="P62" s="1366"/>
      <c r="Q62" s="1366"/>
      <c r="R62" s="1366"/>
      <c r="S62" s="1340" t="s">
        <v>6522</v>
      </c>
      <c r="T62" s="1340"/>
      <c r="U62" s="1340"/>
      <c r="V62" s="1340"/>
      <c r="W62" s="1368" t="s">
        <v>6413</v>
      </c>
    </row>
    <row r="63" spans="1:23" ht="31.5">
      <c r="A63" s="1446">
        <v>59</v>
      </c>
      <c r="B63" s="1367">
        <v>58</v>
      </c>
      <c r="C63" s="1340" t="s">
        <v>6500</v>
      </c>
      <c r="D63" s="1340"/>
      <c r="E63" s="1340"/>
      <c r="F63" s="1340"/>
      <c r="G63" s="1340"/>
      <c r="H63" s="1340"/>
      <c r="I63" s="1340" t="s">
        <v>6501</v>
      </c>
      <c r="J63" s="1340">
        <v>40</v>
      </c>
      <c r="K63" s="1340" t="s">
        <v>6523</v>
      </c>
      <c r="L63" s="667">
        <v>4696</v>
      </c>
      <c r="M63" s="667"/>
      <c r="N63" s="1366"/>
      <c r="O63" s="1366" t="s">
        <v>6414</v>
      </c>
      <c r="P63" s="1366"/>
      <c r="Q63" s="1366"/>
      <c r="R63" s="1366"/>
      <c r="S63" s="1340" t="s">
        <v>6524</v>
      </c>
      <c r="T63" s="1340"/>
      <c r="U63" s="1340"/>
      <c r="V63" s="1340"/>
      <c r="W63" s="1368" t="s">
        <v>6413</v>
      </c>
    </row>
    <row r="64" spans="1:23" ht="31.5">
      <c r="A64" s="1386">
        <v>60</v>
      </c>
      <c r="B64" s="1340">
        <v>59</v>
      </c>
      <c r="C64" s="1340" t="s">
        <v>6525</v>
      </c>
      <c r="D64" s="1340"/>
      <c r="E64" s="1340"/>
      <c r="F64" s="1340"/>
      <c r="G64" s="1340"/>
      <c r="H64" s="1340"/>
      <c r="I64" s="1340" t="s">
        <v>6501</v>
      </c>
      <c r="J64" s="1340">
        <v>42</v>
      </c>
      <c r="K64" s="1340">
        <v>46</v>
      </c>
      <c r="L64" s="667">
        <v>137</v>
      </c>
      <c r="M64" s="667"/>
      <c r="N64" s="1366"/>
      <c r="O64" s="1366" t="s">
        <v>6420</v>
      </c>
      <c r="P64" s="1366"/>
      <c r="Q64" s="1366"/>
      <c r="R64" s="1366"/>
      <c r="S64" s="1340" t="s">
        <v>6526</v>
      </c>
      <c r="T64" s="1340"/>
      <c r="U64" s="1340"/>
      <c r="V64" s="1362"/>
      <c r="W64" s="1340">
        <v>1</v>
      </c>
    </row>
    <row r="65" spans="1:23" ht="31.5">
      <c r="A65" s="1446">
        <v>61</v>
      </c>
      <c r="B65" s="1367">
        <v>60</v>
      </c>
      <c r="C65" s="1340" t="s">
        <v>6525</v>
      </c>
      <c r="D65" s="1340"/>
      <c r="E65" s="1340"/>
      <c r="F65" s="1340"/>
      <c r="G65" s="1340"/>
      <c r="H65" s="1340"/>
      <c r="I65" s="1340" t="s">
        <v>6501</v>
      </c>
      <c r="J65" s="1340">
        <v>42</v>
      </c>
      <c r="K65" s="1340">
        <v>46</v>
      </c>
      <c r="L65" s="667">
        <v>137</v>
      </c>
      <c r="M65" s="667"/>
      <c r="N65" s="1366"/>
      <c r="O65" s="1366" t="s">
        <v>6420</v>
      </c>
      <c r="P65" s="1366"/>
      <c r="Q65" s="1366"/>
      <c r="R65" s="1366"/>
      <c r="S65" s="1340" t="s">
        <v>5480</v>
      </c>
      <c r="T65" s="1340"/>
      <c r="U65" s="1340"/>
      <c r="V65" s="1362"/>
      <c r="W65" s="1340">
        <v>1</v>
      </c>
    </row>
    <row r="66" spans="1:23" ht="31.5">
      <c r="A66" s="1386">
        <v>62</v>
      </c>
      <c r="B66" s="1340">
        <v>61</v>
      </c>
      <c r="C66" s="1340" t="s">
        <v>6525</v>
      </c>
      <c r="D66" s="1340"/>
      <c r="E66" s="1340"/>
      <c r="F66" s="1340"/>
      <c r="G66" s="1340"/>
      <c r="H66" s="1340"/>
      <c r="I66" s="1340" t="s">
        <v>6501</v>
      </c>
      <c r="J66" s="1340">
        <v>42</v>
      </c>
      <c r="K66" s="1340">
        <v>46</v>
      </c>
      <c r="L66" s="667">
        <v>1706</v>
      </c>
      <c r="M66" s="667"/>
      <c r="N66" s="1366"/>
      <c r="O66" s="1366" t="s">
        <v>6515</v>
      </c>
      <c r="P66" s="1366"/>
      <c r="Q66" s="1366"/>
      <c r="R66" s="1366"/>
      <c r="S66" s="1340" t="s">
        <v>6527</v>
      </c>
      <c r="T66" s="1340"/>
      <c r="U66" s="1340"/>
      <c r="V66" s="1340"/>
      <c r="W66" s="1365">
        <v>2</v>
      </c>
    </row>
    <row r="67" spans="1:23" ht="31.5">
      <c r="A67" s="1446">
        <v>63</v>
      </c>
      <c r="B67" s="1367">
        <v>62</v>
      </c>
      <c r="C67" s="1340" t="s">
        <v>6500</v>
      </c>
      <c r="D67" s="1340"/>
      <c r="E67" s="1340"/>
      <c r="F67" s="1340"/>
      <c r="G67" s="1340"/>
      <c r="H67" s="1340"/>
      <c r="I67" s="1340" t="s">
        <v>6501</v>
      </c>
      <c r="J67" s="1340">
        <v>49</v>
      </c>
      <c r="K67" s="1340">
        <v>11</v>
      </c>
      <c r="L67" s="667">
        <v>550</v>
      </c>
      <c r="M67" s="667"/>
      <c r="N67" s="1366"/>
      <c r="O67" s="1366" t="s">
        <v>6414</v>
      </c>
      <c r="P67" s="1366"/>
      <c r="Q67" s="1366"/>
      <c r="R67" s="1366"/>
      <c r="S67" s="1340" t="s">
        <v>6522</v>
      </c>
      <c r="T67" s="1340"/>
      <c r="U67" s="1340"/>
      <c r="V67" s="1340"/>
      <c r="W67" s="1368" t="s">
        <v>6413</v>
      </c>
    </row>
    <row r="68" spans="1:23" ht="63">
      <c r="A68" s="1386">
        <v>64</v>
      </c>
      <c r="B68" s="1340">
        <v>63</v>
      </c>
      <c r="C68" s="1372" t="s">
        <v>6525</v>
      </c>
      <c r="D68" s="1372"/>
      <c r="E68" s="1372"/>
      <c r="F68" s="1372"/>
      <c r="G68" s="1372"/>
      <c r="H68" s="1372"/>
      <c r="I68" s="1372" t="s">
        <v>6501</v>
      </c>
      <c r="J68" s="1372">
        <v>52</v>
      </c>
      <c r="K68" s="1372">
        <v>9</v>
      </c>
      <c r="L68" s="1373">
        <v>100</v>
      </c>
      <c r="M68" s="1373"/>
      <c r="N68" s="1374" t="s">
        <v>852</v>
      </c>
      <c r="O68" s="1374" t="s">
        <v>6446</v>
      </c>
      <c r="P68" s="1374"/>
      <c r="Q68" s="1374"/>
      <c r="R68" s="1374"/>
      <c r="S68" s="1372" t="s">
        <v>6528</v>
      </c>
      <c r="T68" s="1372"/>
      <c r="U68" s="1372"/>
      <c r="V68" s="1372"/>
      <c r="W68" s="1372">
        <v>6</v>
      </c>
    </row>
    <row r="69" spans="1:23" ht="31.5">
      <c r="A69" s="1446">
        <v>65</v>
      </c>
      <c r="B69" s="1367">
        <v>64</v>
      </c>
      <c r="C69" s="1340" t="s">
        <v>6504</v>
      </c>
      <c r="D69" s="1340"/>
      <c r="E69" s="1340"/>
      <c r="F69" s="1340"/>
      <c r="G69" s="1340"/>
      <c r="H69" s="1340"/>
      <c r="I69" s="1340" t="s">
        <v>6501</v>
      </c>
      <c r="J69" s="1340">
        <v>59</v>
      </c>
      <c r="K69" s="1340" t="s">
        <v>6529</v>
      </c>
      <c r="L69" s="667">
        <v>1981</v>
      </c>
      <c r="M69" s="667"/>
      <c r="N69" s="1366"/>
      <c r="O69" s="1366" t="s">
        <v>192</v>
      </c>
      <c r="P69" s="1366"/>
      <c r="Q69" s="1366"/>
      <c r="R69" s="1366"/>
      <c r="S69" s="1340" t="s">
        <v>6530</v>
      </c>
      <c r="T69" s="1340"/>
      <c r="U69" s="1340"/>
      <c r="V69" s="1340"/>
      <c r="W69" s="1365">
        <v>2</v>
      </c>
    </row>
    <row r="70" spans="1:23" ht="31.5">
      <c r="A70" s="1386">
        <v>66</v>
      </c>
      <c r="B70" s="1340">
        <v>65</v>
      </c>
      <c r="C70" s="1340" t="s">
        <v>6504</v>
      </c>
      <c r="D70" s="1340"/>
      <c r="E70" s="1340"/>
      <c r="F70" s="1340"/>
      <c r="G70" s="1340"/>
      <c r="H70" s="1340"/>
      <c r="I70" s="1340" t="s">
        <v>6501</v>
      </c>
      <c r="J70" s="1340">
        <v>59</v>
      </c>
      <c r="K70" s="1340"/>
      <c r="L70" s="667">
        <v>1492.5</v>
      </c>
      <c r="M70" s="667"/>
      <c r="N70" s="1366"/>
      <c r="O70" s="1366" t="s">
        <v>192</v>
      </c>
      <c r="P70" s="1366"/>
      <c r="Q70" s="1366"/>
      <c r="R70" s="1366"/>
      <c r="S70" s="1340" t="s">
        <v>6530</v>
      </c>
      <c r="T70" s="1340"/>
      <c r="U70" s="1340"/>
      <c r="V70" s="1340"/>
      <c r="W70" s="1365">
        <v>2</v>
      </c>
    </row>
    <row r="71" spans="1:23" ht="31.5">
      <c r="A71" s="1446">
        <v>67</v>
      </c>
      <c r="B71" s="1367">
        <v>66</v>
      </c>
      <c r="C71" s="1340" t="s">
        <v>6531</v>
      </c>
      <c r="D71" s="1340"/>
      <c r="E71" s="1340"/>
      <c r="F71" s="1340"/>
      <c r="G71" s="1340"/>
      <c r="H71" s="1340"/>
      <c r="I71" s="1340" t="s">
        <v>6501</v>
      </c>
      <c r="J71" s="1340">
        <v>60</v>
      </c>
      <c r="K71" s="1340" t="s">
        <v>6532</v>
      </c>
      <c r="L71" s="667">
        <v>1000</v>
      </c>
      <c r="M71" s="667"/>
      <c r="N71" s="1366"/>
      <c r="O71" s="1366" t="s">
        <v>6446</v>
      </c>
      <c r="P71" s="1366"/>
      <c r="Q71" s="1366"/>
      <c r="R71" s="1366"/>
      <c r="S71" s="1340" t="s">
        <v>6533</v>
      </c>
      <c r="T71" s="1340"/>
      <c r="U71" s="1340"/>
      <c r="V71" s="1340"/>
      <c r="W71" s="1340">
        <v>6</v>
      </c>
    </row>
    <row r="72" spans="1:23">
      <c r="A72" s="1386">
        <v>68</v>
      </c>
      <c r="B72" s="1340">
        <v>67</v>
      </c>
      <c r="C72" s="1340" t="s">
        <v>6534</v>
      </c>
      <c r="D72" s="1340"/>
      <c r="E72" s="1340"/>
      <c r="F72" s="1340"/>
      <c r="G72" s="1340"/>
      <c r="H72" s="1340"/>
      <c r="I72" s="1340" t="s">
        <v>6501</v>
      </c>
      <c r="J72" s="1340">
        <v>61</v>
      </c>
      <c r="K72" s="1340" t="s">
        <v>6535</v>
      </c>
      <c r="L72" s="667">
        <v>864</v>
      </c>
      <c r="M72" s="667"/>
      <c r="N72" s="1366"/>
      <c r="O72" s="1366" t="s">
        <v>192</v>
      </c>
      <c r="P72" s="1366"/>
      <c r="Q72" s="1366"/>
      <c r="R72" s="1366"/>
      <c r="S72" s="1340" t="s">
        <v>6536</v>
      </c>
      <c r="T72" s="1340"/>
      <c r="U72" s="1340"/>
      <c r="V72" s="1340"/>
      <c r="W72" s="1365">
        <v>2</v>
      </c>
    </row>
    <row r="73" spans="1:23" ht="31.5">
      <c r="A73" s="1446">
        <v>69</v>
      </c>
      <c r="B73" s="1367">
        <v>68</v>
      </c>
      <c r="C73" s="1340" t="s">
        <v>6525</v>
      </c>
      <c r="D73" s="1340"/>
      <c r="E73" s="1340"/>
      <c r="F73" s="1340"/>
      <c r="G73" s="1340"/>
      <c r="H73" s="1340"/>
      <c r="I73" s="1340" t="s">
        <v>6501</v>
      </c>
      <c r="J73" s="1340">
        <v>61</v>
      </c>
      <c r="K73" s="1340" t="s">
        <v>6537</v>
      </c>
      <c r="L73" s="667">
        <v>300</v>
      </c>
      <c r="M73" s="667"/>
      <c r="N73" s="1366"/>
      <c r="O73" s="1366" t="s">
        <v>6446</v>
      </c>
      <c r="P73" s="1366"/>
      <c r="Q73" s="1366"/>
      <c r="R73" s="1366"/>
      <c r="S73" s="1340" t="s">
        <v>6538</v>
      </c>
      <c r="T73" s="1340"/>
      <c r="U73" s="1340"/>
      <c r="V73" s="1340"/>
      <c r="W73" s="1340">
        <v>6</v>
      </c>
    </row>
    <row r="74" spans="1:23" ht="47.25">
      <c r="A74" s="1386">
        <v>70</v>
      </c>
      <c r="B74" s="1340">
        <v>69</v>
      </c>
      <c r="C74" s="1340" t="s">
        <v>6534</v>
      </c>
      <c r="D74" s="1340"/>
      <c r="E74" s="1340"/>
      <c r="F74" s="1340"/>
      <c r="G74" s="1340"/>
      <c r="H74" s="1340"/>
      <c r="I74" s="1340" t="s">
        <v>6501</v>
      </c>
      <c r="J74" s="1340">
        <v>63</v>
      </c>
      <c r="K74" s="1340" t="s">
        <v>6539</v>
      </c>
      <c r="L74" s="667">
        <v>2657</v>
      </c>
      <c r="M74" s="667"/>
      <c r="N74" s="1366"/>
      <c r="O74" s="1366" t="s">
        <v>6540</v>
      </c>
      <c r="P74" s="1366"/>
      <c r="Q74" s="1366"/>
      <c r="R74" s="1366"/>
      <c r="S74" s="1340" t="s">
        <v>7621</v>
      </c>
      <c r="T74" s="1340"/>
      <c r="U74" s="1340"/>
      <c r="V74" s="1340"/>
      <c r="W74" s="1340">
        <v>4</v>
      </c>
    </row>
    <row r="75" spans="1:23" ht="31.5">
      <c r="A75" s="1446">
        <v>71</v>
      </c>
      <c r="B75" s="1367">
        <v>70</v>
      </c>
      <c r="C75" s="1340" t="s">
        <v>6534</v>
      </c>
      <c r="D75" s="1340"/>
      <c r="E75" s="1340"/>
      <c r="F75" s="1340"/>
      <c r="G75" s="1340"/>
      <c r="H75" s="1340"/>
      <c r="I75" s="1340" t="s">
        <v>6501</v>
      </c>
      <c r="J75" s="1340">
        <v>63</v>
      </c>
      <c r="K75" s="1340" t="s">
        <v>6541</v>
      </c>
      <c r="L75" s="667">
        <v>5092</v>
      </c>
      <c r="M75" s="667"/>
      <c r="N75" s="1366" t="s">
        <v>1313</v>
      </c>
      <c r="O75" s="1366" t="s">
        <v>192</v>
      </c>
      <c r="P75" s="1366"/>
      <c r="Q75" s="1366"/>
      <c r="R75" s="1366"/>
      <c r="S75" s="1340" t="s">
        <v>6542</v>
      </c>
      <c r="T75" s="1340"/>
      <c r="U75" s="1340"/>
      <c r="V75" s="1340"/>
      <c r="W75" s="1365">
        <v>2</v>
      </c>
    </row>
    <row r="76" spans="1:23" ht="31.5">
      <c r="A76" s="1386">
        <v>72</v>
      </c>
      <c r="B76" s="1340">
        <v>71</v>
      </c>
      <c r="C76" s="1340" t="s">
        <v>6534</v>
      </c>
      <c r="D76" s="1340"/>
      <c r="E76" s="1340"/>
      <c r="F76" s="1340"/>
      <c r="G76" s="1340"/>
      <c r="H76" s="1340"/>
      <c r="I76" s="1340" t="s">
        <v>6501</v>
      </c>
      <c r="J76" s="1340">
        <v>72</v>
      </c>
      <c r="K76" s="1340" t="s">
        <v>6543</v>
      </c>
      <c r="L76" s="667"/>
      <c r="M76" s="667"/>
      <c r="N76" s="1366"/>
      <c r="O76" s="1366" t="s">
        <v>6446</v>
      </c>
      <c r="P76" s="1366"/>
      <c r="Q76" s="1366"/>
      <c r="R76" s="1366"/>
      <c r="S76" s="1340" t="s">
        <v>6544</v>
      </c>
      <c r="T76" s="1340"/>
      <c r="U76" s="1340"/>
      <c r="V76" s="1340"/>
      <c r="W76" s="1340">
        <v>6</v>
      </c>
    </row>
    <row r="77" spans="1:23" ht="31.5">
      <c r="A77" s="1446">
        <v>73</v>
      </c>
      <c r="B77" s="1367">
        <v>72</v>
      </c>
      <c r="C77" s="1340" t="s">
        <v>6545</v>
      </c>
      <c r="D77" s="1340"/>
      <c r="E77" s="1340"/>
      <c r="F77" s="1340"/>
      <c r="G77" s="1340"/>
      <c r="H77" s="1340"/>
      <c r="I77" s="1340" t="s">
        <v>6501</v>
      </c>
      <c r="J77" s="1340">
        <v>105</v>
      </c>
      <c r="K77" s="1340" t="s">
        <v>6546</v>
      </c>
      <c r="L77" s="667">
        <v>106003</v>
      </c>
      <c r="M77" s="667"/>
      <c r="N77" s="1366"/>
      <c r="O77" s="1366" t="s">
        <v>6446</v>
      </c>
      <c r="P77" s="1366"/>
      <c r="Q77" s="1366"/>
      <c r="R77" s="1366"/>
      <c r="S77" s="1340" t="s">
        <v>6547</v>
      </c>
      <c r="T77" s="1340"/>
      <c r="U77" s="1340"/>
      <c r="V77" s="1340"/>
      <c r="W77" s="1340">
        <v>6</v>
      </c>
    </row>
    <row r="78" spans="1:23" ht="31.5">
      <c r="A78" s="1386">
        <v>74</v>
      </c>
      <c r="B78" s="1340">
        <v>73</v>
      </c>
      <c r="C78" s="1340" t="s">
        <v>6513</v>
      </c>
      <c r="D78" s="1340"/>
      <c r="E78" s="1340"/>
      <c r="F78" s="1340"/>
      <c r="G78" s="1340"/>
      <c r="H78" s="1340"/>
      <c r="I78" s="1340" t="s">
        <v>6501</v>
      </c>
      <c r="J78" s="1340">
        <v>108</v>
      </c>
      <c r="K78" s="1340">
        <v>103</v>
      </c>
      <c r="L78" s="667">
        <v>1038</v>
      </c>
      <c r="M78" s="667"/>
      <c r="N78" s="1366"/>
      <c r="O78" s="1366" t="s">
        <v>6414</v>
      </c>
      <c r="P78" s="1366"/>
      <c r="Q78" s="1366"/>
      <c r="R78" s="1366"/>
      <c r="S78" s="1340" t="s">
        <v>6549</v>
      </c>
      <c r="T78" s="1340"/>
      <c r="U78" s="1340"/>
      <c r="V78" s="1340"/>
      <c r="W78" s="1340" t="s">
        <v>6548</v>
      </c>
    </row>
    <row r="79" spans="1:23" ht="31.5">
      <c r="A79" s="1446">
        <v>75</v>
      </c>
      <c r="B79" s="1367">
        <v>74</v>
      </c>
      <c r="C79" s="1340" t="s">
        <v>6513</v>
      </c>
      <c r="D79" s="1340"/>
      <c r="E79" s="1340"/>
      <c r="F79" s="1340"/>
      <c r="G79" s="1340"/>
      <c r="H79" s="1340"/>
      <c r="I79" s="1340" t="s">
        <v>6501</v>
      </c>
      <c r="J79" s="1340">
        <v>108</v>
      </c>
      <c r="K79" s="1340" t="s">
        <v>6550</v>
      </c>
      <c r="L79" s="667">
        <v>584</v>
      </c>
      <c r="M79" s="667"/>
      <c r="N79" s="1366"/>
      <c r="O79" s="1366" t="s">
        <v>6446</v>
      </c>
      <c r="P79" s="1366"/>
      <c r="Q79" s="1366"/>
      <c r="R79" s="1366"/>
      <c r="S79" s="1340" t="s">
        <v>6551</v>
      </c>
      <c r="T79" s="1340"/>
      <c r="U79" s="1340"/>
      <c r="V79" s="1340"/>
      <c r="W79" s="1340">
        <v>6</v>
      </c>
    </row>
    <row r="80" spans="1:23" ht="31.5">
      <c r="A80" s="1386">
        <v>76</v>
      </c>
      <c r="B80" s="1340">
        <v>75</v>
      </c>
      <c r="C80" s="1340" t="s">
        <v>6513</v>
      </c>
      <c r="D80" s="1340"/>
      <c r="E80" s="1340"/>
      <c r="F80" s="1340"/>
      <c r="G80" s="1340"/>
      <c r="H80" s="1340"/>
      <c r="I80" s="1340" t="s">
        <v>6501</v>
      </c>
      <c r="J80" s="1340">
        <v>108</v>
      </c>
      <c r="K80" s="1340" t="s">
        <v>6552</v>
      </c>
      <c r="L80" s="667">
        <v>745</v>
      </c>
      <c r="M80" s="667"/>
      <c r="N80" s="1366"/>
      <c r="O80" s="1366" t="s">
        <v>6446</v>
      </c>
      <c r="P80" s="1366"/>
      <c r="Q80" s="1366"/>
      <c r="R80" s="1366"/>
      <c r="S80" s="1340" t="s">
        <v>6553</v>
      </c>
      <c r="T80" s="1340"/>
      <c r="U80" s="1340"/>
      <c r="V80" s="1340"/>
      <c r="W80" s="1340">
        <v>6</v>
      </c>
    </row>
    <row r="81" spans="1:23" ht="31.5">
      <c r="A81" s="1446">
        <v>77</v>
      </c>
      <c r="B81" s="1367">
        <v>76</v>
      </c>
      <c r="C81" s="1340" t="s">
        <v>6545</v>
      </c>
      <c r="D81" s="1340"/>
      <c r="E81" s="1340"/>
      <c r="F81" s="1340"/>
      <c r="G81" s="1340"/>
      <c r="H81" s="1340"/>
      <c r="I81" s="1340" t="s">
        <v>6501</v>
      </c>
      <c r="J81" s="1340">
        <v>111</v>
      </c>
      <c r="K81" s="1340">
        <v>13</v>
      </c>
      <c r="L81" s="667">
        <v>24235</v>
      </c>
      <c r="M81" s="667"/>
      <c r="N81" s="1366"/>
      <c r="O81" s="1366" t="s">
        <v>6515</v>
      </c>
      <c r="P81" s="1366"/>
      <c r="Q81" s="1366"/>
      <c r="R81" s="1366"/>
      <c r="S81" s="1340" t="s">
        <v>6554</v>
      </c>
      <c r="T81" s="1340"/>
      <c r="U81" s="1340"/>
      <c r="V81" s="1340"/>
      <c r="W81" s="1365">
        <v>2</v>
      </c>
    </row>
    <row r="82" spans="1:23" ht="31.5">
      <c r="A82" s="1386">
        <v>78</v>
      </c>
      <c r="B82" s="1340">
        <v>77</v>
      </c>
      <c r="C82" s="1340" t="s">
        <v>6555</v>
      </c>
      <c r="D82" s="1340"/>
      <c r="E82" s="1340"/>
      <c r="F82" s="1340"/>
      <c r="G82" s="1340"/>
      <c r="H82" s="1340"/>
      <c r="I82" s="1340" t="s">
        <v>6501</v>
      </c>
      <c r="J82" s="1340">
        <v>116</v>
      </c>
      <c r="K82" s="1340" t="s">
        <v>6556</v>
      </c>
      <c r="L82" s="667">
        <v>10000</v>
      </c>
      <c r="M82" s="667"/>
      <c r="N82" s="1366"/>
      <c r="O82" s="1366" t="s">
        <v>192</v>
      </c>
      <c r="P82" s="1366"/>
      <c r="Q82" s="1366"/>
      <c r="R82" s="1366"/>
      <c r="S82" s="1340" t="s">
        <v>7622</v>
      </c>
      <c r="T82" s="1340"/>
      <c r="U82" s="1340"/>
      <c r="V82" s="1340"/>
      <c r="W82" s="1365">
        <v>2</v>
      </c>
    </row>
    <row r="83" spans="1:23" ht="110.25">
      <c r="A83" s="1446">
        <v>79</v>
      </c>
      <c r="B83" s="1367">
        <v>78</v>
      </c>
      <c r="C83" s="1340" t="s">
        <v>6513</v>
      </c>
      <c r="D83" s="1340"/>
      <c r="E83" s="1340"/>
      <c r="F83" s="1340"/>
      <c r="G83" s="1340"/>
      <c r="H83" s="1340"/>
      <c r="I83" s="1340" t="s">
        <v>6501</v>
      </c>
      <c r="J83" s="1340" t="s">
        <v>6557</v>
      </c>
      <c r="K83" s="1340">
        <v>69</v>
      </c>
      <c r="L83" s="667">
        <v>37015</v>
      </c>
      <c r="M83" s="667"/>
      <c r="N83" s="1366"/>
      <c r="O83" s="1366" t="s">
        <v>6446</v>
      </c>
      <c r="P83" s="1366"/>
      <c r="Q83" s="1366"/>
      <c r="R83" s="1366"/>
      <c r="S83" s="1340" t="s">
        <v>6558</v>
      </c>
      <c r="T83" s="1340"/>
      <c r="U83" s="1340"/>
      <c r="V83" s="1340"/>
      <c r="W83" s="1340">
        <v>6</v>
      </c>
    </row>
    <row r="84" spans="1:23" ht="31.5">
      <c r="A84" s="1386">
        <v>80</v>
      </c>
      <c r="B84" s="1340">
        <v>79</v>
      </c>
      <c r="C84" s="1340" t="s">
        <v>6559</v>
      </c>
      <c r="D84" s="1340"/>
      <c r="E84" s="1340"/>
      <c r="F84" s="1340"/>
      <c r="G84" s="1340"/>
      <c r="H84" s="1340"/>
      <c r="I84" s="1340" t="s">
        <v>6501</v>
      </c>
      <c r="J84" s="1340"/>
      <c r="K84" s="1340" t="s">
        <v>6560</v>
      </c>
      <c r="L84" s="667"/>
      <c r="M84" s="667"/>
      <c r="N84" s="1366"/>
      <c r="O84" s="1366" t="s">
        <v>6446</v>
      </c>
      <c r="P84" s="1366"/>
      <c r="Q84" s="1366"/>
      <c r="R84" s="1366"/>
      <c r="S84" s="1340" t="s">
        <v>6561</v>
      </c>
      <c r="T84" s="1340"/>
      <c r="U84" s="1340"/>
      <c r="V84" s="1340"/>
      <c r="W84" s="1340">
        <v>6</v>
      </c>
    </row>
    <row r="85" spans="1:23" ht="31.5">
      <c r="A85" s="1446">
        <v>81</v>
      </c>
      <c r="B85" s="1367">
        <v>80</v>
      </c>
      <c r="C85" s="1340" t="s">
        <v>6525</v>
      </c>
      <c r="D85" s="1340"/>
      <c r="E85" s="1340"/>
      <c r="F85" s="1340"/>
      <c r="G85" s="1340"/>
      <c r="H85" s="1340"/>
      <c r="I85" s="1340" t="s">
        <v>6501</v>
      </c>
      <c r="J85" s="1340"/>
      <c r="K85" s="1340"/>
      <c r="L85" s="667">
        <v>100</v>
      </c>
      <c r="M85" s="667"/>
      <c r="N85" s="1366"/>
      <c r="O85" s="1366" t="s">
        <v>6420</v>
      </c>
      <c r="P85" s="1366"/>
      <c r="Q85" s="1366"/>
      <c r="R85" s="1366"/>
      <c r="S85" s="1340" t="s">
        <v>5480</v>
      </c>
      <c r="T85" s="1340"/>
      <c r="U85" s="1340"/>
      <c r="V85" s="1362"/>
      <c r="W85" s="1340">
        <v>1</v>
      </c>
    </row>
    <row r="86" spans="1:23">
      <c r="A86" s="1386">
        <v>82</v>
      </c>
      <c r="B86" s="1340">
        <v>81</v>
      </c>
      <c r="C86" s="1340" t="s">
        <v>6562</v>
      </c>
      <c r="D86" s="1340"/>
      <c r="E86" s="1340"/>
      <c r="F86" s="1340"/>
      <c r="G86" s="1340"/>
      <c r="H86" s="1340"/>
      <c r="I86" s="1340" t="s">
        <v>6501</v>
      </c>
      <c r="J86" s="1340"/>
      <c r="K86" s="1340"/>
      <c r="L86" s="667">
        <v>25639</v>
      </c>
      <c r="M86" s="667"/>
      <c r="N86" s="1366"/>
      <c r="O86" s="1366" t="s">
        <v>192</v>
      </c>
      <c r="P86" s="1366"/>
      <c r="Q86" s="1366"/>
      <c r="R86" s="1366"/>
      <c r="S86" s="1340" t="s">
        <v>6563</v>
      </c>
      <c r="T86" s="1340"/>
      <c r="U86" s="1340"/>
      <c r="V86" s="1340"/>
      <c r="W86" s="1365">
        <v>2</v>
      </c>
    </row>
    <row r="87" spans="1:23">
      <c r="A87" s="1446">
        <v>83</v>
      </c>
      <c r="B87" s="1367">
        <v>82</v>
      </c>
      <c r="C87" s="1340" t="s">
        <v>6562</v>
      </c>
      <c r="D87" s="1340"/>
      <c r="E87" s="1340"/>
      <c r="F87" s="1340"/>
      <c r="G87" s="1340"/>
      <c r="H87" s="1340"/>
      <c r="I87" s="1340" t="s">
        <v>6501</v>
      </c>
      <c r="J87" s="1340"/>
      <c r="K87" s="1340"/>
      <c r="L87" s="667">
        <v>30.166</v>
      </c>
      <c r="M87" s="667"/>
      <c r="N87" s="1366"/>
      <c r="O87" s="1366" t="s">
        <v>192</v>
      </c>
      <c r="P87" s="1366"/>
      <c r="Q87" s="1366"/>
      <c r="R87" s="1366"/>
      <c r="S87" s="1340" t="s">
        <v>6563</v>
      </c>
      <c r="T87" s="1340"/>
      <c r="U87" s="1340"/>
      <c r="V87" s="1340"/>
      <c r="W87" s="1365">
        <v>2</v>
      </c>
    </row>
    <row r="88" spans="1:23">
      <c r="A88" s="1386">
        <v>84</v>
      </c>
      <c r="B88" s="1340">
        <v>83</v>
      </c>
      <c r="C88" s="1340" t="s">
        <v>6562</v>
      </c>
      <c r="D88" s="1340"/>
      <c r="E88" s="1340"/>
      <c r="F88" s="1340"/>
      <c r="G88" s="1340"/>
      <c r="H88" s="1340"/>
      <c r="I88" s="1340" t="s">
        <v>6501</v>
      </c>
      <c r="J88" s="1340"/>
      <c r="K88" s="1340"/>
      <c r="L88" s="667">
        <v>10.836</v>
      </c>
      <c r="M88" s="667"/>
      <c r="N88" s="1366"/>
      <c r="O88" s="1366" t="s">
        <v>192</v>
      </c>
      <c r="P88" s="1366"/>
      <c r="Q88" s="1366"/>
      <c r="R88" s="1366"/>
      <c r="S88" s="1340" t="s">
        <v>6564</v>
      </c>
      <c r="T88" s="1340"/>
      <c r="U88" s="1340"/>
      <c r="V88" s="1340"/>
      <c r="W88" s="1365">
        <v>2</v>
      </c>
    </row>
    <row r="89" spans="1:23" ht="63">
      <c r="A89" s="1446">
        <v>85</v>
      </c>
      <c r="B89" s="1367">
        <v>84</v>
      </c>
      <c r="C89" s="1340" t="s">
        <v>6513</v>
      </c>
      <c r="D89" s="1340"/>
      <c r="E89" s="1340"/>
      <c r="F89" s="1340"/>
      <c r="G89" s="1340"/>
      <c r="H89" s="1340"/>
      <c r="I89" s="1340" t="s">
        <v>6501</v>
      </c>
      <c r="J89" s="1340"/>
      <c r="K89" s="1340"/>
      <c r="L89" s="667">
        <v>1560000</v>
      </c>
      <c r="M89" s="667"/>
      <c r="N89" s="1366"/>
      <c r="O89" s="1366" t="s">
        <v>6515</v>
      </c>
      <c r="P89" s="1366"/>
      <c r="Q89" s="1366"/>
      <c r="R89" s="1366"/>
      <c r="S89" s="1340" t="s">
        <v>6565</v>
      </c>
      <c r="T89" s="1340"/>
      <c r="U89" s="1340"/>
      <c r="V89" s="1340"/>
      <c r="W89" s="1365">
        <v>2</v>
      </c>
    </row>
    <row r="90" spans="1:23">
      <c r="A90" s="1386">
        <v>86</v>
      </c>
      <c r="B90" s="1340">
        <v>85</v>
      </c>
      <c r="C90" s="1340" t="s">
        <v>6566</v>
      </c>
      <c r="D90" s="1340"/>
      <c r="E90" s="1340"/>
      <c r="F90" s="1340"/>
      <c r="G90" s="1340"/>
      <c r="H90" s="1340"/>
      <c r="I90" s="1340" t="s">
        <v>6567</v>
      </c>
      <c r="J90" s="1340">
        <v>1</v>
      </c>
      <c r="K90" s="1340">
        <v>34</v>
      </c>
      <c r="L90" s="667">
        <v>15567.1</v>
      </c>
      <c r="M90" s="667"/>
      <c r="N90" s="1340" t="s">
        <v>6568</v>
      </c>
      <c r="O90" s="1340" t="s">
        <v>192</v>
      </c>
      <c r="P90" s="1340"/>
      <c r="Q90" s="1340"/>
      <c r="R90" s="1340"/>
      <c r="S90" s="1366" t="s">
        <v>6569</v>
      </c>
      <c r="T90" s="1366"/>
      <c r="U90" s="1366"/>
      <c r="V90" s="1366"/>
      <c r="W90" s="1365">
        <v>2</v>
      </c>
    </row>
    <row r="91" spans="1:23">
      <c r="A91" s="1446">
        <v>87</v>
      </c>
      <c r="B91" s="1367">
        <v>86</v>
      </c>
      <c r="C91" s="1340" t="s">
        <v>6566</v>
      </c>
      <c r="D91" s="1340"/>
      <c r="E91" s="1340"/>
      <c r="F91" s="1340"/>
      <c r="G91" s="1340"/>
      <c r="H91" s="1340"/>
      <c r="I91" s="1340" t="s">
        <v>6567</v>
      </c>
      <c r="J91" s="1340">
        <v>1</v>
      </c>
      <c r="K91" s="1340">
        <v>46</v>
      </c>
      <c r="L91" s="667">
        <v>4.5</v>
      </c>
      <c r="M91" s="667"/>
      <c r="N91" s="1340" t="s">
        <v>6568</v>
      </c>
      <c r="O91" s="1340" t="s">
        <v>192</v>
      </c>
      <c r="P91" s="1340"/>
      <c r="Q91" s="1340"/>
      <c r="R91" s="1340"/>
      <c r="S91" s="1366" t="s">
        <v>6569</v>
      </c>
      <c r="T91" s="1366"/>
      <c r="U91" s="1366"/>
      <c r="V91" s="1366"/>
      <c r="W91" s="1365">
        <v>2</v>
      </c>
    </row>
    <row r="92" spans="1:23" ht="47.25">
      <c r="A92" s="1386">
        <v>88</v>
      </c>
      <c r="B92" s="1340">
        <v>87</v>
      </c>
      <c r="C92" s="1340" t="s">
        <v>6570</v>
      </c>
      <c r="D92" s="1340"/>
      <c r="E92" s="1340"/>
      <c r="F92" s="1340"/>
      <c r="G92" s="1340"/>
      <c r="H92" s="1340"/>
      <c r="I92" s="1340" t="s">
        <v>6567</v>
      </c>
      <c r="J92" s="1340">
        <v>1</v>
      </c>
      <c r="K92" s="1340">
        <v>75</v>
      </c>
      <c r="L92" s="667">
        <v>21307.599999999999</v>
      </c>
      <c r="M92" s="667"/>
      <c r="N92" s="1340" t="s">
        <v>858</v>
      </c>
      <c r="O92" s="1340" t="s">
        <v>192</v>
      </c>
      <c r="P92" s="1340"/>
      <c r="Q92" s="1340"/>
      <c r="R92" s="1340"/>
      <c r="S92" s="1366" t="s">
        <v>6571</v>
      </c>
      <c r="T92" s="1366"/>
      <c r="U92" s="1366"/>
      <c r="V92" s="1366"/>
      <c r="W92" s="1365">
        <v>2</v>
      </c>
    </row>
    <row r="93" spans="1:23">
      <c r="A93" s="1446">
        <v>89</v>
      </c>
      <c r="B93" s="1367">
        <v>88</v>
      </c>
      <c r="C93" s="1340" t="s">
        <v>6566</v>
      </c>
      <c r="D93" s="1340"/>
      <c r="E93" s="1340"/>
      <c r="F93" s="1340"/>
      <c r="G93" s="1340"/>
      <c r="H93" s="1340"/>
      <c r="I93" s="1340" t="s">
        <v>6567</v>
      </c>
      <c r="J93" s="1340">
        <v>2</v>
      </c>
      <c r="K93" s="1340">
        <v>53</v>
      </c>
      <c r="L93" s="667">
        <v>5125.3999999999996</v>
      </c>
      <c r="M93" s="667"/>
      <c r="N93" s="1340" t="s">
        <v>6568</v>
      </c>
      <c r="O93" s="1340" t="s">
        <v>192</v>
      </c>
      <c r="P93" s="1340"/>
      <c r="Q93" s="1340"/>
      <c r="R93" s="1340"/>
      <c r="S93" s="1366" t="s">
        <v>6569</v>
      </c>
      <c r="T93" s="1366"/>
      <c r="U93" s="1366"/>
      <c r="V93" s="1366"/>
      <c r="W93" s="1365">
        <v>2</v>
      </c>
    </row>
    <row r="94" spans="1:23">
      <c r="A94" s="1386">
        <v>90</v>
      </c>
      <c r="B94" s="1340">
        <v>89</v>
      </c>
      <c r="C94" s="1340" t="s">
        <v>6566</v>
      </c>
      <c r="D94" s="1340"/>
      <c r="E94" s="1340"/>
      <c r="F94" s="1340"/>
      <c r="G94" s="1340"/>
      <c r="H94" s="1340"/>
      <c r="I94" s="1340" t="s">
        <v>6567</v>
      </c>
      <c r="J94" s="1340">
        <v>2</v>
      </c>
      <c r="K94" s="1340">
        <v>62</v>
      </c>
      <c r="L94" s="667">
        <v>2889.2</v>
      </c>
      <c r="M94" s="667"/>
      <c r="N94" s="1340" t="s">
        <v>6568</v>
      </c>
      <c r="O94" s="1340" t="s">
        <v>192</v>
      </c>
      <c r="P94" s="1340"/>
      <c r="Q94" s="1340"/>
      <c r="R94" s="1340"/>
      <c r="S94" s="1366" t="s">
        <v>6569</v>
      </c>
      <c r="T94" s="1366"/>
      <c r="U94" s="1366"/>
      <c r="V94" s="1366"/>
      <c r="W94" s="1365">
        <v>2</v>
      </c>
    </row>
    <row r="95" spans="1:23" ht="47.25">
      <c r="A95" s="1446">
        <v>91</v>
      </c>
      <c r="B95" s="1367">
        <v>90</v>
      </c>
      <c r="C95" s="1340" t="s">
        <v>6570</v>
      </c>
      <c r="D95" s="1340"/>
      <c r="E95" s="1340"/>
      <c r="F95" s="1340"/>
      <c r="G95" s="1340"/>
      <c r="H95" s="1340"/>
      <c r="I95" s="1340" t="s">
        <v>6567</v>
      </c>
      <c r="J95" s="1340">
        <v>2</v>
      </c>
      <c r="K95" s="1340">
        <v>75</v>
      </c>
      <c r="L95" s="667">
        <v>74195.199999999997</v>
      </c>
      <c r="M95" s="667"/>
      <c r="N95" s="1340" t="s">
        <v>858</v>
      </c>
      <c r="O95" s="1340" t="s">
        <v>192</v>
      </c>
      <c r="P95" s="1340"/>
      <c r="Q95" s="1340"/>
      <c r="R95" s="1340"/>
      <c r="S95" s="1366" t="s">
        <v>3762</v>
      </c>
      <c r="T95" s="1366"/>
      <c r="U95" s="1366"/>
      <c r="V95" s="1366"/>
      <c r="W95" s="1365">
        <v>2</v>
      </c>
    </row>
    <row r="96" spans="1:23">
      <c r="A96" s="1386">
        <v>92</v>
      </c>
      <c r="B96" s="1340">
        <v>91</v>
      </c>
      <c r="C96" s="1340" t="s">
        <v>6566</v>
      </c>
      <c r="D96" s="1340"/>
      <c r="E96" s="1340"/>
      <c r="F96" s="1340"/>
      <c r="G96" s="1340"/>
      <c r="H96" s="1340"/>
      <c r="I96" s="1340" t="s">
        <v>6567</v>
      </c>
      <c r="J96" s="1340">
        <v>3</v>
      </c>
      <c r="K96" s="1340">
        <v>43</v>
      </c>
      <c r="L96" s="667">
        <v>13483.5</v>
      </c>
      <c r="M96" s="667"/>
      <c r="N96" s="1340" t="s">
        <v>6568</v>
      </c>
      <c r="O96" s="1340" t="s">
        <v>192</v>
      </c>
      <c r="P96" s="1340"/>
      <c r="Q96" s="1340"/>
      <c r="R96" s="1340"/>
      <c r="S96" s="1366" t="s">
        <v>6569</v>
      </c>
      <c r="T96" s="1366"/>
      <c r="U96" s="1366"/>
      <c r="V96" s="1366"/>
      <c r="W96" s="1365">
        <v>2</v>
      </c>
    </row>
    <row r="97" spans="1:23">
      <c r="A97" s="1446">
        <v>93</v>
      </c>
      <c r="B97" s="1367">
        <v>92</v>
      </c>
      <c r="C97" s="1340" t="s">
        <v>6566</v>
      </c>
      <c r="D97" s="1340"/>
      <c r="E97" s="1340"/>
      <c r="F97" s="1340"/>
      <c r="G97" s="1340"/>
      <c r="H97" s="1340"/>
      <c r="I97" s="1340" t="s">
        <v>6567</v>
      </c>
      <c r="J97" s="1340">
        <v>3</v>
      </c>
      <c r="K97" s="1340">
        <v>46</v>
      </c>
      <c r="L97" s="667">
        <v>14549.8</v>
      </c>
      <c r="M97" s="667"/>
      <c r="N97" s="1340" t="s">
        <v>6568</v>
      </c>
      <c r="O97" s="1340" t="s">
        <v>192</v>
      </c>
      <c r="P97" s="1340"/>
      <c r="Q97" s="1340"/>
      <c r="R97" s="1340"/>
      <c r="S97" s="1366" t="s">
        <v>6569</v>
      </c>
      <c r="T97" s="1366"/>
      <c r="U97" s="1366"/>
      <c r="V97" s="1366"/>
      <c r="W97" s="1365">
        <v>2</v>
      </c>
    </row>
    <row r="98" spans="1:23">
      <c r="A98" s="1386">
        <v>94</v>
      </c>
      <c r="B98" s="1340">
        <v>93</v>
      </c>
      <c r="C98" s="1340" t="s">
        <v>6566</v>
      </c>
      <c r="D98" s="1340"/>
      <c r="E98" s="1340"/>
      <c r="F98" s="1340"/>
      <c r="G98" s="1340"/>
      <c r="H98" s="1340"/>
      <c r="I98" s="1340" t="s">
        <v>6567</v>
      </c>
      <c r="J98" s="1340">
        <v>3</v>
      </c>
      <c r="K98" s="1340">
        <v>62</v>
      </c>
      <c r="L98" s="667">
        <v>9443.5</v>
      </c>
      <c r="M98" s="667"/>
      <c r="N98" s="1340" t="s">
        <v>6568</v>
      </c>
      <c r="O98" s="1340" t="s">
        <v>192</v>
      </c>
      <c r="P98" s="1340"/>
      <c r="Q98" s="1340"/>
      <c r="R98" s="1340"/>
      <c r="S98" s="1366" t="s">
        <v>6569</v>
      </c>
      <c r="T98" s="1366"/>
      <c r="U98" s="1366"/>
      <c r="V98" s="1366"/>
      <c r="W98" s="1365">
        <v>2</v>
      </c>
    </row>
    <row r="99" spans="1:23" ht="31.5">
      <c r="A99" s="1446">
        <v>95</v>
      </c>
      <c r="B99" s="1367">
        <v>94</v>
      </c>
      <c r="C99" s="1340" t="s">
        <v>6572</v>
      </c>
      <c r="D99" s="1340"/>
      <c r="E99" s="1340"/>
      <c r="F99" s="1340"/>
      <c r="G99" s="1340"/>
      <c r="H99" s="1340"/>
      <c r="I99" s="1340" t="s">
        <v>6567</v>
      </c>
      <c r="J99" s="1340">
        <v>5</v>
      </c>
      <c r="K99" s="1340">
        <v>51</v>
      </c>
      <c r="L99" s="667" t="s">
        <v>6573</v>
      </c>
      <c r="M99" s="667"/>
      <c r="N99" s="1366" t="s">
        <v>1039</v>
      </c>
      <c r="O99" s="1340" t="s">
        <v>6420</v>
      </c>
      <c r="P99" s="1340"/>
      <c r="Q99" s="1340"/>
      <c r="R99" s="1340"/>
      <c r="S99" s="1340" t="s">
        <v>6574</v>
      </c>
      <c r="T99" s="1340"/>
      <c r="U99" s="1340"/>
      <c r="V99" s="1362"/>
      <c r="W99" s="1340">
        <v>1</v>
      </c>
    </row>
    <row r="100" spans="1:23">
      <c r="A100" s="1386">
        <v>96</v>
      </c>
      <c r="B100" s="1340">
        <v>95</v>
      </c>
      <c r="C100" s="1340" t="s">
        <v>6566</v>
      </c>
      <c r="D100" s="1340"/>
      <c r="E100" s="1340"/>
      <c r="F100" s="1340"/>
      <c r="G100" s="1340"/>
      <c r="H100" s="1340"/>
      <c r="I100" s="1340" t="s">
        <v>6567</v>
      </c>
      <c r="J100" s="1340">
        <v>7</v>
      </c>
      <c r="K100" s="1340">
        <v>41</v>
      </c>
      <c r="L100" s="667">
        <v>10214.799999999999</v>
      </c>
      <c r="M100" s="667"/>
      <c r="N100" s="1340" t="s">
        <v>6568</v>
      </c>
      <c r="O100" s="1340" t="s">
        <v>192</v>
      </c>
      <c r="P100" s="1340"/>
      <c r="Q100" s="1340"/>
      <c r="R100" s="1340"/>
      <c r="S100" s="1366" t="s">
        <v>6569</v>
      </c>
      <c r="T100" s="1366"/>
      <c r="U100" s="1366"/>
      <c r="V100" s="1366"/>
      <c r="W100" s="1365">
        <v>2</v>
      </c>
    </row>
    <row r="101" spans="1:23">
      <c r="A101" s="1446">
        <v>97</v>
      </c>
      <c r="B101" s="1367">
        <v>96</v>
      </c>
      <c r="C101" s="1340" t="s">
        <v>6566</v>
      </c>
      <c r="D101" s="1340"/>
      <c r="E101" s="1340"/>
      <c r="F101" s="1340"/>
      <c r="G101" s="1340"/>
      <c r="H101" s="1340"/>
      <c r="I101" s="1340" t="s">
        <v>6567</v>
      </c>
      <c r="J101" s="1340">
        <v>7</v>
      </c>
      <c r="K101" s="1340">
        <v>50</v>
      </c>
      <c r="L101" s="667">
        <v>17572.599999999999</v>
      </c>
      <c r="M101" s="667"/>
      <c r="N101" s="1340" t="s">
        <v>6568</v>
      </c>
      <c r="O101" s="1340" t="s">
        <v>192</v>
      </c>
      <c r="P101" s="1340"/>
      <c r="Q101" s="1340"/>
      <c r="R101" s="1340"/>
      <c r="S101" s="1366" t="s">
        <v>6569</v>
      </c>
      <c r="T101" s="1366"/>
      <c r="U101" s="1366"/>
      <c r="V101" s="1366"/>
      <c r="W101" s="1365">
        <v>2</v>
      </c>
    </row>
    <row r="102" spans="1:23" ht="31.5">
      <c r="A102" s="1386">
        <v>98</v>
      </c>
      <c r="B102" s="1340">
        <v>97</v>
      </c>
      <c r="C102" s="1340" t="s">
        <v>6575</v>
      </c>
      <c r="D102" s="1340"/>
      <c r="E102" s="1340"/>
      <c r="F102" s="1340"/>
      <c r="G102" s="1340"/>
      <c r="H102" s="1340"/>
      <c r="I102" s="1340" t="s">
        <v>6567</v>
      </c>
      <c r="J102" s="1340">
        <v>9</v>
      </c>
      <c r="K102" s="1340">
        <v>74</v>
      </c>
      <c r="L102" s="667">
        <v>153.30000000000001</v>
      </c>
      <c r="M102" s="667"/>
      <c r="N102" s="1366" t="s">
        <v>1039</v>
      </c>
      <c r="O102" s="1340" t="s">
        <v>6420</v>
      </c>
      <c r="P102" s="1340"/>
      <c r="Q102" s="1340"/>
      <c r="R102" s="1340"/>
      <c r="S102" s="1340" t="s">
        <v>4031</v>
      </c>
      <c r="T102" s="1340"/>
      <c r="U102" s="1340"/>
      <c r="V102" s="1362"/>
      <c r="W102" s="1340">
        <v>1</v>
      </c>
    </row>
    <row r="103" spans="1:23">
      <c r="A103" s="1446">
        <v>99</v>
      </c>
      <c r="B103" s="1367">
        <v>98</v>
      </c>
      <c r="C103" s="1340" t="s">
        <v>6566</v>
      </c>
      <c r="D103" s="1340"/>
      <c r="E103" s="1340"/>
      <c r="F103" s="1340"/>
      <c r="G103" s="1340"/>
      <c r="H103" s="1340"/>
      <c r="I103" s="1340" t="s">
        <v>6567</v>
      </c>
      <c r="J103" s="1340">
        <v>10</v>
      </c>
      <c r="K103" s="1340">
        <v>63</v>
      </c>
      <c r="L103" s="667">
        <v>9295.4</v>
      </c>
      <c r="M103" s="667"/>
      <c r="N103" s="1340" t="s">
        <v>6568</v>
      </c>
      <c r="O103" s="1340" t="s">
        <v>192</v>
      </c>
      <c r="P103" s="1340"/>
      <c r="Q103" s="1340"/>
      <c r="R103" s="1340"/>
      <c r="S103" s="1366" t="s">
        <v>6569</v>
      </c>
      <c r="T103" s="1366"/>
      <c r="U103" s="1366"/>
      <c r="V103" s="1366"/>
      <c r="W103" s="1365">
        <v>2</v>
      </c>
    </row>
    <row r="104" spans="1:23" ht="31.5">
      <c r="A104" s="1386">
        <v>100</v>
      </c>
      <c r="B104" s="1340">
        <v>99</v>
      </c>
      <c r="C104" s="1340" t="s">
        <v>6576</v>
      </c>
      <c r="D104" s="1340"/>
      <c r="E104" s="1340"/>
      <c r="F104" s="1340"/>
      <c r="G104" s="1340"/>
      <c r="H104" s="1340"/>
      <c r="I104" s="1340" t="s">
        <v>6567</v>
      </c>
      <c r="J104" s="1340">
        <v>12</v>
      </c>
      <c r="K104" s="1340">
        <v>32</v>
      </c>
      <c r="L104" s="667">
        <v>926.9</v>
      </c>
      <c r="M104" s="667"/>
      <c r="N104" s="1366" t="s">
        <v>1039</v>
      </c>
      <c r="O104" s="1340" t="s">
        <v>6420</v>
      </c>
      <c r="P104" s="1340"/>
      <c r="Q104" s="1340"/>
      <c r="R104" s="1340"/>
      <c r="S104" s="1340" t="s">
        <v>6577</v>
      </c>
      <c r="T104" s="1340"/>
      <c r="U104" s="1340"/>
      <c r="V104" s="1362"/>
      <c r="W104" s="1340">
        <v>1</v>
      </c>
    </row>
    <row r="105" spans="1:23">
      <c r="A105" s="1446">
        <v>101</v>
      </c>
      <c r="B105" s="1367">
        <v>100</v>
      </c>
      <c r="C105" s="1340" t="s">
        <v>6566</v>
      </c>
      <c r="D105" s="1340"/>
      <c r="E105" s="1340"/>
      <c r="F105" s="1340"/>
      <c r="G105" s="1340"/>
      <c r="H105" s="1340"/>
      <c r="I105" s="1340" t="s">
        <v>6567</v>
      </c>
      <c r="J105" s="1340">
        <v>13</v>
      </c>
      <c r="K105" s="1340">
        <v>38</v>
      </c>
      <c r="L105" s="667">
        <v>3331.8</v>
      </c>
      <c r="M105" s="667"/>
      <c r="N105" s="1340" t="s">
        <v>6568</v>
      </c>
      <c r="O105" s="1340" t="s">
        <v>192</v>
      </c>
      <c r="P105" s="1340"/>
      <c r="Q105" s="1340"/>
      <c r="R105" s="1340"/>
      <c r="S105" s="1366" t="s">
        <v>6569</v>
      </c>
      <c r="T105" s="1366"/>
      <c r="U105" s="1366"/>
      <c r="V105" s="1366"/>
      <c r="W105" s="1365">
        <v>2</v>
      </c>
    </row>
    <row r="106" spans="1:23">
      <c r="A106" s="1386">
        <v>102</v>
      </c>
      <c r="B106" s="1340">
        <v>101</v>
      </c>
      <c r="C106" s="1340" t="s">
        <v>6566</v>
      </c>
      <c r="D106" s="1340"/>
      <c r="E106" s="1340"/>
      <c r="F106" s="1340"/>
      <c r="G106" s="1340"/>
      <c r="H106" s="1340"/>
      <c r="I106" s="1340" t="s">
        <v>6567</v>
      </c>
      <c r="J106" s="1340">
        <v>16</v>
      </c>
      <c r="K106" s="1340">
        <v>44</v>
      </c>
      <c r="L106" s="667">
        <v>3180.2</v>
      </c>
      <c r="M106" s="667"/>
      <c r="N106" s="1340" t="s">
        <v>6568</v>
      </c>
      <c r="O106" s="1340" t="s">
        <v>192</v>
      </c>
      <c r="P106" s="1340"/>
      <c r="Q106" s="1340"/>
      <c r="R106" s="1340"/>
      <c r="S106" s="1366" t="s">
        <v>6569</v>
      </c>
      <c r="T106" s="1366"/>
      <c r="U106" s="1366"/>
      <c r="V106" s="1366"/>
      <c r="W106" s="1365">
        <v>2</v>
      </c>
    </row>
    <row r="107" spans="1:23">
      <c r="A107" s="1446">
        <v>103</v>
      </c>
      <c r="B107" s="1367">
        <v>102</v>
      </c>
      <c r="C107" s="1340" t="s">
        <v>6566</v>
      </c>
      <c r="D107" s="1340"/>
      <c r="E107" s="1340"/>
      <c r="F107" s="1340"/>
      <c r="G107" s="1340"/>
      <c r="H107" s="1340"/>
      <c r="I107" s="1340" t="s">
        <v>6567</v>
      </c>
      <c r="J107" s="1340">
        <v>18</v>
      </c>
      <c r="K107" s="1340">
        <v>63</v>
      </c>
      <c r="L107" s="667">
        <v>8633.7999999999993</v>
      </c>
      <c r="M107" s="667"/>
      <c r="N107" s="1340" t="s">
        <v>6568</v>
      </c>
      <c r="O107" s="1340" t="s">
        <v>192</v>
      </c>
      <c r="P107" s="1340"/>
      <c r="Q107" s="1340"/>
      <c r="R107" s="1340"/>
      <c r="S107" s="1366" t="s">
        <v>6569</v>
      </c>
      <c r="T107" s="1366"/>
      <c r="U107" s="1366"/>
      <c r="V107" s="1366"/>
      <c r="W107" s="1365">
        <v>2</v>
      </c>
    </row>
    <row r="108" spans="1:23">
      <c r="A108" s="1386">
        <v>104</v>
      </c>
      <c r="B108" s="1340">
        <v>103</v>
      </c>
      <c r="C108" s="1340" t="s">
        <v>6566</v>
      </c>
      <c r="D108" s="1340"/>
      <c r="E108" s="1340"/>
      <c r="F108" s="1340"/>
      <c r="G108" s="1340"/>
      <c r="H108" s="1340"/>
      <c r="I108" s="1340" t="s">
        <v>6567</v>
      </c>
      <c r="J108" s="1340">
        <v>19</v>
      </c>
      <c r="K108" s="1340">
        <v>44</v>
      </c>
      <c r="L108" s="667">
        <v>32.5</v>
      </c>
      <c r="M108" s="667"/>
      <c r="N108" s="1340" t="s">
        <v>6568</v>
      </c>
      <c r="O108" s="1340" t="s">
        <v>192</v>
      </c>
      <c r="P108" s="1340"/>
      <c r="Q108" s="1340"/>
      <c r="R108" s="1340"/>
      <c r="S108" s="1366" t="s">
        <v>6569</v>
      </c>
      <c r="T108" s="1366"/>
      <c r="U108" s="1366"/>
      <c r="V108" s="1366"/>
      <c r="W108" s="1365">
        <v>2</v>
      </c>
    </row>
    <row r="109" spans="1:23" ht="31.5">
      <c r="A109" s="1446">
        <v>105</v>
      </c>
      <c r="B109" s="1367">
        <v>104</v>
      </c>
      <c r="C109" s="1375" t="s">
        <v>6578</v>
      </c>
      <c r="D109" s="1375"/>
      <c r="E109" s="1375"/>
      <c r="F109" s="1375"/>
      <c r="G109" s="1375"/>
      <c r="H109" s="1375"/>
      <c r="I109" s="1340" t="s">
        <v>6567</v>
      </c>
      <c r="J109" s="1340">
        <v>19</v>
      </c>
      <c r="K109" s="1340">
        <v>63</v>
      </c>
      <c r="L109" s="667">
        <v>918</v>
      </c>
      <c r="M109" s="667"/>
      <c r="N109" s="1340" t="s">
        <v>4037</v>
      </c>
      <c r="O109" s="1366" t="s">
        <v>6579</v>
      </c>
      <c r="P109" s="1366"/>
      <c r="Q109" s="1366"/>
      <c r="R109" s="1366"/>
      <c r="S109" s="1340" t="s">
        <v>6579</v>
      </c>
      <c r="T109" s="1340"/>
      <c r="U109" s="1340"/>
      <c r="V109" s="1340"/>
      <c r="W109" s="1375">
        <v>3</v>
      </c>
    </row>
    <row r="110" spans="1:23">
      <c r="A110" s="1386">
        <v>106</v>
      </c>
      <c r="B110" s="1340">
        <v>105</v>
      </c>
      <c r="C110" s="1340" t="s">
        <v>6566</v>
      </c>
      <c r="D110" s="1340"/>
      <c r="E110" s="1340"/>
      <c r="F110" s="1340"/>
      <c r="G110" s="1340"/>
      <c r="H110" s="1340"/>
      <c r="I110" s="1340" t="s">
        <v>6567</v>
      </c>
      <c r="J110" s="1340">
        <v>20</v>
      </c>
      <c r="K110" s="1340">
        <v>44</v>
      </c>
      <c r="L110" s="667">
        <v>8.8000000000000007</v>
      </c>
      <c r="M110" s="667"/>
      <c r="N110" s="1340" t="s">
        <v>6568</v>
      </c>
      <c r="O110" s="1340" t="s">
        <v>192</v>
      </c>
      <c r="P110" s="1340"/>
      <c r="Q110" s="1340"/>
      <c r="R110" s="1340"/>
      <c r="S110" s="1366" t="s">
        <v>6569</v>
      </c>
      <c r="T110" s="1366"/>
      <c r="U110" s="1366"/>
      <c r="V110" s="1366"/>
      <c r="W110" s="1365">
        <v>2</v>
      </c>
    </row>
    <row r="111" spans="1:23">
      <c r="A111" s="1446">
        <v>107</v>
      </c>
      <c r="B111" s="1367">
        <v>106</v>
      </c>
      <c r="C111" s="1340" t="s">
        <v>6566</v>
      </c>
      <c r="D111" s="1340"/>
      <c r="E111" s="1340"/>
      <c r="F111" s="1340"/>
      <c r="G111" s="1340"/>
      <c r="H111" s="1340"/>
      <c r="I111" s="1340" t="s">
        <v>6567</v>
      </c>
      <c r="J111" s="1340">
        <v>20</v>
      </c>
      <c r="K111" s="1340">
        <v>47</v>
      </c>
      <c r="L111" s="667">
        <v>18529.5</v>
      </c>
      <c r="M111" s="667"/>
      <c r="N111" s="1340" t="s">
        <v>6568</v>
      </c>
      <c r="O111" s="1340" t="s">
        <v>192</v>
      </c>
      <c r="P111" s="1340"/>
      <c r="Q111" s="1340"/>
      <c r="R111" s="1340"/>
      <c r="S111" s="1366" t="s">
        <v>6569</v>
      </c>
      <c r="T111" s="1366"/>
      <c r="U111" s="1366"/>
      <c r="V111" s="1366"/>
      <c r="W111" s="1365">
        <v>2</v>
      </c>
    </row>
    <row r="112" spans="1:23">
      <c r="A112" s="1386">
        <v>108</v>
      </c>
      <c r="B112" s="1340">
        <v>107</v>
      </c>
      <c r="C112" s="1340" t="s">
        <v>6566</v>
      </c>
      <c r="D112" s="1340"/>
      <c r="E112" s="1340"/>
      <c r="F112" s="1340"/>
      <c r="G112" s="1340"/>
      <c r="H112" s="1340"/>
      <c r="I112" s="1340" t="s">
        <v>6567</v>
      </c>
      <c r="J112" s="1340">
        <v>28</v>
      </c>
      <c r="K112" s="1340">
        <v>38</v>
      </c>
      <c r="L112" s="667">
        <v>8028.8</v>
      </c>
      <c r="M112" s="667"/>
      <c r="N112" s="1340" t="s">
        <v>6568</v>
      </c>
      <c r="O112" s="1340" t="s">
        <v>192</v>
      </c>
      <c r="P112" s="1340"/>
      <c r="Q112" s="1340"/>
      <c r="R112" s="1340"/>
      <c r="S112" s="1366" t="s">
        <v>6569</v>
      </c>
      <c r="T112" s="1366"/>
      <c r="U112" s="1366"/>
      <c r="V112" s="1366"/>
      <c r="W112" s="1365">
        <v>2</v>
      </c>
    </row>
    <row r="113" spans="1:23">
      <c r="A113" s="1446">
        <v>109</v>
      </c>
      <c r="B113" s="1367">
        <v>108</v>
      </c>
      <c r="C113" s="1340" t="s">
        <v>6566</v>
      </c>
      <c r="D113" s="1340"/>
      <c r="E113" s="1340"/>
      <c r="F113" s="1340"/>
      <c r="G113" s="1340"/>
      <c r="H113" s="1340"/>
      <c r="I113" s="1340" t="s">
        <v>6567</v>
      </c>
      <c r="J113" s="1340">
        <v>29</v>
      </c>
      <c r="K113" s="1340">
        <v>48</v>
      </c>
      <c r="L113" s="667">
        <v>3026.6</v>
      </c>
      <c r="M113" s="667"/>
      <c r="N113" s="1340" t="s">
        <v>6568</v>
      </c>
      <c r="O113" s="1340" t="s">
        <v>192</v>
      </c>
      <c r="P113" s="1340"/>
      <c r="Q113" s="1340"/>
      <c r="R113" s="1340"/>
      <c r="S113" s="1366" t="s">
        <v>6569</v>
      </c>
      <c r="T113" s="1366"/>
      <c r="U113" s="1366"/>
      <c r="V113" s="1366"/>
      <c r="W113" s="1365">
        <v>2</v>
      </c>
    </row>
    <row r="114" spans="1:23" ht="47.25">
      <c r="A114" s="1386">
        <v>110</v>
      </c>
      <c r="B114" s="1340">
        <v>109</v>
      </c>
      <c r="C114" s="1340" t="s">
        <v>6580</v>
      </c>
      <c r="D114" s="1340"/>
      <c r="E114" s="1340"/>
      <c r="F114" s="1340"/>
      <c r="G114" s="1340"/>
      <c r="H114" s="1340"/>
      <c r="I114" s="1340" t="s">
        <v>6567</v>
      </c>
      <c r="J114" s="1340">
        <v>37</v>
      </c>
      <c r="K114" s="1340" t="s">
        <v>4184</v>
      </c>
      <c r="L114" s="667">
        <v>155.80000000000001</v>
      </c>
      <c r="M114" s="667"/>
      <c r="N114" s="1366" t="s">
        <v>6568</v>
      </c>
      <c r="O114" s="1366" t="s">
        <v>6540</v>
      </c>
      <c r="P114" s="1366"/>
      <c r="Q114" s="1366"/>
      <c r="R114" s="1366"/>
      <c r="S114" s="1340" t="s">
        <v>6581</v>
      </c>
      <c r="T114" s="1340"/>
      <c r="U114" s="1340"/>
      <c r="V114" s="1340"/>
      <c r="W114" s="1340">
        <v>4</v>
      </c>
    </row>
    <row r="115" spans="1:23" ht="31.5">
      <c r="A115" s="1446">
        <v>111</v>
      </c>
      <c r="B115" s="1367">
        <v>110</v>
      </c>
      <c r="C115" s="1340" t="s">
        <v>6582</v>
      </c>
      <c r="D115" s="1340"/>
      <c r="E115" s="1340"/>
      <c r="F115" s="1340"/>
      <c r="G115" s="1340"/>
      <c r="H115" s="1340"/>
      <c r="I115" s="1340" t="s">
        <v>6567</v>
      </c>
      <c r="J115" s="1340">
        <v>38</v>
      </c>
      <c r="K115" s="1376" t="s">
        <v>6583</v>
      </c>
      <c r="L115" s="667">
        <v>150</v>
      </c>
      <c r="M115" s="667"/>
      <c r="N115" s="1366" t="s">
        <v>1669</v>
      </c>
      <c r="O115" s="1366" t="s">
        <v>6446</v>
      </c>
      <c r="P115" s="1366"/>
      <c r="Q115" s="1366"/>
      <c r="R115" s="1366"/>
      <c r="S115" s="1340" t="s">
        <v>6584</v>
      </c>
      <c r="T115" s="1340"/>
      <c r="U115" s="1340"/>
      <c r="V115" s="1340"/>
      <c r="W115" s="1340">
        <v>6</v>
      </c>
    </row>
    <row r="116" spans="1:23" ht="47.25">
      <c r="A116" s="1386">
        <v>112</v>
      </c>
      <c r="B116" s="1340">
        <v>111</v>
      </c>
      <c r="C116" s="1340" t="s">
        <v>6585</v>
      </c>
      <c r="D116" s="1340"/>
      <c r="E116" s="1340"/>
      <c r="F116" s="1340"/>
      <c r="G116" s="1340"/>
      <c r="H116" s="1340"/>
      <c r="I116" s="1340" t="s">
        <v>6567</v>
      </c>
      <c r="J116" s="1340">
        <v>40</v>
      </c>
      <c r="K116" s="1340">
        <v>8</v>
      </c>
      <c r="L116" s="667">
        <v>197.1</v>
      </c>
      <c r="M116" s="667"/>
      <c r="N116" s="1366" t="s">
        <v>6568</v>
      </c>
      <c r="O116" s="1366" t="s">
        <v>6540</v>
      </c>
      <c r="P116" s="1366"/>
      <c r="Q116" s="1366"/>
      <c r="R116" s="1366"/>
      <c r="S116" s="1340" t="s">
        <v>7623</v>
      </c>
      <c r="T116" s="1340"/>
      <c r="U116" s="1340"/>
      <c r="V116" s="1340"/>
      <c r="W116" s="1340">
        <v>4</v>
      </c>
    </row>
    <row r="117" spans="1:23" ht="31.5">
      <c r="A117" s="1446">
        <v>113</v>
      </c>
      <c r="B117" s="1367">
        <v>112</v>
      </c>
      <c r="C117" s="1340" t="s">
        <v>6586</v>
      </c>
      <c r="D117" s="1340"/>
      <c r="E117" s="1340"/>
      <c r="F117" s="1340"/>
      <c r="G117" s="1340"/>
      <c r="H117" s="1340"/>
      <c r="I117" s="1340" t="s">
        <v>6567</v>
      </c>
      <c r="J117" s="1340">
        <v>53</v>
      </c>
      <c r="K117" s="1340">
        <v>112</v>
      </c>
      <c r="L117" s="667" t="s">
        <v>6587</v>
      </c>
      <c r="M117" s="667"/>
      <c r="N117" s="1366" t="s">
        <v>1669</v>
      </c>
      <c r="O117" s="1366" t="s">
        <v>6446</v>
      </c>
      <c r="P117" s="1366"/>
      <c r="Q117" s="1366"/>
      <c r="R117" s="1366"/>
      <c r="S117" s="1340" t="s">
        <v>6588</v>
      </c>
      <c r="T117" s="1340"/>
      <c r="U117" s="1340"/>
      <c r="V117" s="1340"/>
      <c r="W117" s="1340">
        <v>6</v>
      </c>
    </row>
    <row r="118" spans="1:23" ht="31.5">
      <c r="A118" s="1386">
        <v>114</v>
      </c>
      <c r="B118" s="1340">
        <v>113</v>
      </c>
      <c r="C118" s="1340" t="s">
        <v>6586</v>
      </c>
      <c r="D118" s="1340"/>
      <c r="E118" s="1340"/>
      <c r="F118" s="1340"/>
      <c r="G118" s="1340"/>
      <c r="H118" s="1340"/>
      <c r="I118" s="1340" t="s">
        <v>6567</v>
      </c>
      <c r="J118" s="1340">
        <v>54</v>
      </c>
      <c r="K118" s="1340">
        <v>103</v>
      </c>
      <c r="L118" s="667">
        <v>144.30000000000001</v>
      </c>
      <c r="M118" s="667"/>
      <c r="N118" s="1366" t="s">
        <v>1669</v>
      </c>
      <c r="O118" s="1366" t="s">
        <v>6446</v>
      </c>
      <c r="P118" s="1366"/>
      <c r="Q118" s="1366"/>
      <c r="R118" s="1366"/>
      <c r="S118" s="1340" t="s">
        <v>6588</v>
      </c>
      <c r="T118" s="1340"/>
      <c r="U118" s="1340"/>
      <c r="V118" s="1340"/>
      <c r="W118" s="1340">
        <v>6</v>
      </c>
    </row>
    <row r="119" spans="1:23" ht="31.5">
      <c r="A119" s="1446">
        <v>115</v>
      </c>
      <c r="B119" s="1367">
        <v>114</v>
      </c>
      <c r="C119" s="1340" t="s">
        <v>6586</v>
      </c>
      <c r="D119" s="1340"/>
      <c r="E119" s="1340"/>
      <c r="F119" s="1340"/>
      <c r="G119" s="1340"/>
      <c r="H119" s="1340"/>
      <c r="I119" s="1340" t="s">
        <v>6567</v>
      </c>
      <c r="J119" s="1340">
        <v>54</v>
      </c>
      <c r="K119" s="1340">
        <v>105</v>
      </c>
      <c r="L119" s="667">
        <v>248.9</v>
      </c>
      <c r="M119" s="667"/>
      <c r="N119" s="1366" t="s">
        <v>1669</v>
      </c>
      <c r="O119" s="1366" t="s">
        <v>6446</v>
      </c>
      <c r="P119" s="1366"/>
      <c r="Q119" s="1366"/>
      <c r="R119" s="1366"/>
      <c r="S119" s="1340" t="s">
        <v>6588</v>
      </c>
      <c r="T119" s="1340"/>
      <c r="U119" s="1340"/>
      <c r="V119" s="1340"/>
      <c r="W119" s="1340">
        <v>6</v>
      </c>
    </row>
    <row r="120" spans="1:23" ht="31.5">
      <c r="A120" s="1386">
        <v>116</v>
      </c>
      <c r="B120" s="1340">
        <v>115</v>
      </c>
      <c r="C120" s="1340" t="s">
        <v>6589</v>
      </c>
      <c r="D120" s="1340"/>
      <c r="E120" s="1340"/>
      <c r="F120" s="1340"/>
      <c r="G120" s="1340"/>
      <c r="H120" s="1340"/>
      <c r="I120" s="1340" t="s">
        <v>6567</v>
      </c>
      <c r="J120" s="1340">
        <v>54</v>
      </c>
      <c r="K120" s="1340">
        <v>189</v>
      </c>
      <c r="L120" s="667">
        <v>86.4</v>
      </c>
      <c r="M120" s="667"/>
      <c r="N120" s="1366" t="s">
        <v>1669</v>
      </c>
      <c r="O120" s="1366" t="s">
        <v>6446</v>
      </c>
      <c r="P120" s="1366"/>
      <c r="Q120" s="1366"/>
      <c r="R120" s="1366"/>
      <c r="S120" s="1340" t="s">
        <v>6588</v>
      </c>
      <c r="T120" s="1340"/>
      <c r="U120" s="1340"/>
      <c r="V120" s="1340"/>
      <c r="W120" s="1340">
        <v>6</v>
      </c>
    </row>
    <row r="121" spans="1:23" ht="31.5">
      <c r="A121" s="1446">
        <v>117</v>
      </c>
      <c r="B121" s="1367">
        <v>116</v>
      </c>
      <c r="C121" s="1340" t="s">
        <v>6586</v>
      </c>
      <c r="D121" s="1340"/>
      <c r="E121" s="1340"/>
      <c r="F121" s="1340"/>
      <c r="G121" s="1340"/>
      <c r="H121" s="1340"/>
      <c r="I121" s="1340" t="s">
        <v>6567</v>
      </c>
      <c r="J121" s="1340">
        <v>54</v>
      </c>
      <c r="K121" s="1340">
        <v>218</v>
      </c>
      <c r="L121" s="667">
        <v>143</v>
      </c>
      <c r="M121" s="667"/>
      <c r="N121" s="1366" t="s">
        <v>1669</v>
      </c>
      <c r="O121" s="1366" t="s">
        <v>6446</v>
      </c>
      <c r="P121" s="1366"/>
      <c r="Q121" s="1366"/>
      <c r="R121" s="1366"/>
      <c r="S121" s="1340" t="s">
        <v>6588</v>
      </c>
      <c r="T121" s="1340"/>
      <c r="U121" s="1340"/>
      <c r="V121" s="1340"/>
      <c r="W121" s="1340">
        <v>6</v>
      </c>
    </row>
    <row r="122" spans="1:23" ht="31.5">
      <c r="A122" s="1386">
        <v>118</v>
      </c>
      <c r="B122" s="1340">
        <v>117</v>
      </c>
      <c r="C122" s="1340" t="s">
        <v>6586</v>
      </c>
      <c r="D122" s="1340"/>
      <c r="E122" s="1340"/>
      <c r="F122" s="1340"/>
      <c r="G122" s="1340"/>
      <c r="H122" s="1340"/>
      <c r="I122" s="1340" t="s">
        <v>6567</v>
      </c>
      <c r="J122" s="1340">
        <v>54</v>
      </c>
      <c r="K122" s="1376" t="s">
        <v>6590</v>
      </c>
      <c r="L122" s="1377">
        <v>266.8</v>
      </c>
      <c r="M122" s="1377"/>
      <c r="N122" s="1366" t="s">
        <v>1669</v>
      </c>
      <c r="O122" s="1366" t="s">
        <v>6446</v>
      </c>
      <c r="P122" s="1366"/>
      <c r="Q122" s="1366"/>
      <c r="R122" s="1366"/>
      <c r="S122" s="1340" t="s">
        <v>6588</v>
      </c>
      <c r="T122" s="1340"/>
      <c r="U122" s="1340"/>
      <c r="V122" s="1340"/>
      <c r="W122" s="1340">
        <v>6</v>
      </c>
    </row>
    <row r="123" spans="1:23" ht="141.75">
      <c r="A123" s="1446">
        <v>119</v>
      </c>
      <c r="B123" s="1367">
        <v>118</v>
      </c>
      <c r="C123" s="1340" t="s">
        <v>6586</v>
      </c>
      <c r="D123" s="1340"/>
      <c r="E123" s="1340"/>
      <c r="F123" s="1340"/>
      <c r="G123" s="1340"/>
      <c r="H123" s="1340"/>
      <c r="I123" s="1340" t="s">
        <v>6567</v>
      </c>
      <c r="J123" s="1340">
        <v>55</v>
      </c>
      <c r="K123" s="1340">
        <v>3</v>
      </c>
      <c r="L123" s="667">
        <v>300</v>
      </c>
      <c r="M123" s="667"/>
      <c r="N123" s="1366" t="s">
        <v>1669</v>
      </c>
      <c r="O123" s="1366" t="s">
        <v>6446</v>
      </c>
      <c r="P123" s="1366"/>
      <c r="Q123" s="1366"/>
      <c r="R123" s="1366"/>
      <c r="S123" s="1340" t="s">
        <v>7624</v>
      </c>
      <c r="T123" s="1340"/>
      <c r="U123" s="1340"/>
      <c r="V123" s="1340"/>
      <c r="W123" s="1340">
        <v>6</v>
      </c>
    </row>
    <row r="124" spans="1:23" ht="31.5">
      <c r="A124" s="1386">
        <v>120</v>
      </c>
      <c r="B124" s="1340">
        <v>119</v>
      </c>
      <c r="C124" s="1340" t="s">
        <v>6586</v>
      </c>
      <c r="D124" s="1340"/>
      <c r="E124" s="1340"/>
      <c r="F124" s="1340"/>
      <c r="G124" s="1340"/>
      <c r="H124" s="1340"/>
      <c r="I124" s="1340" t="s">
        <v>6567</v>
      </c>
      <c r="J124" s="1340">
        <v>56</v>
      </c>
      <c r="K124" s="1340">
        <v>23</v>
      </c>
      <c r="L124" s="667" t="s">
        <v>6591</v>
      </c>
      <c r="M124" s="667"/>
      <c r="N124" s="1366" t="s">
        <v>1669</v>
      </c>
      <c r="O124" s="1366" t="s">
        <v>6446</v>
      </c>
      <c r="P124" s="1366"/>
      <c r="Q124" s="1366"/>
      <c r="R124" s="1366"/>
      <c r="S124" s="1340" t="s">
        <v>6588</v>
      </c>
      <c r="T124" s="1340"/>
      <c r="U124" s="1340"/>
      <c r="V124" s="1340"/>
      <c r="W124" s="1340">
        <v>6</v>
      </c>
    </row>
    <row r="125" spans="1:23" ht="31.5">
      <c r="A125" s="1446">
        <v>121</v>
      </c>
      <c r="B125" s="1367">
        <v>120</v>
      </c>
      <c r="C125" s="1340" t="s">
        <v>6586</v>
      </c>
      <c r="D125" s="1340"/>
      <c r="E125" s="1340"/>
      <c r="F125" s="1340"/>
      <c r="G125" s="1340"/>
      <c r="H125" s="1340"/>
      <c r="I125" s="1340" t="s">
        <v>6567</v>
      </c>
      <c r="J125" s="1340">
        <v>56</v>
      </c>
      <c r="K125" s="1340">
        <v>24</v>
      </c>
      <c r="L125" s="667" t="s">
        <v>6592</v>
      </c>
      <c r="M125" s="667"/>
      <c r="N125" s="1366" t="s">
        <v>1669</v>
      </c>
      <c r="O125" s="1366" t="s">
        <v>6446</v>
      </c>
      <c r="P125" s="1366"/>
      <c r="Q125" s="1366"/>
      <c r="R125" s="1366"/>
      <c r="S125" s="1340" t="s">
        <v>6588</v>
      </c>
      <c r="T125" s="1340"/>
      <c r="U125" s="1340"/>
      <c r="V125" s="1340"/>
      <c r="W125" s="1340">
        <v>6</v>
      </c>
    </row>
    <row r="126" spans="1:23" ht="31.5">
      <c r="A126" s="1386">
        <v>122</v>
      </c>
      <c r="B126" s="1340">
        <v>121</v>
      </c>
      <c r="C126" s="1340" t="s">
        <v>6586</v>
      </c>
      <c r="D126" s="1340"/>
      <c r="E126" s="1340"/>
      <c r="F126" s="1340"/>
      <c r="G126" s="1340"/>
      <c r="H126" s="1340"/>
      <c r="I126" s="1340" t="s">
        <v>6567</v>
      </c>
      <c r="J126" s="1340">
        <v>56</v>
      </c>
      <c r="K126" s="1340">
        <v>25</v>
      </c>
      <c r="L126" s="667" t="s">
        <v>6593</v>
      </c>
      <c r="M126" s="667"/>
      <c r="N126" s="1366" t="s">
        <v>1669</v>
      </c>
      <c r="O126" s="1366" t="s">
        <v>6446</v>
      </c>
      <c r="P126" s="1366"/>
      <c r="Q126" s="1366"/>
      <c r="R126" s="1366"/>
      <c r="S126" s="1340" t="s">
        <v>6588</v>
      </c>
      <c r="T126" s="1340"/>
      <c r="U126" s="1340"/>
      <c r="V126" s="1340"/>
      <c r="W126" s="1340">
        <v>6</v>
      </c>
    </row>
    <row r="127" spans="1:23" ht="31.5">
      <c r="A127" s="1446">
        <v>123</v>
      </c>
      <c r="B127" s="1367">
        <v>122</v>
      </c>
      <c r="C127" s="1340" t="s">
        <v>6594</v>
      </c>
      <c r="D127" s="1340"/>
      <c r="E127" s="1340"/>
      <c r="F127" s="1340"/>
      <c r="G127" s="1340"/>
      <c r="H127" s="1340"/>
      <c r="I127" s="1340" t="s">
        <v>6567</v>
      </c>
      <c r="J127" s="1340">
        <v>56</v>
      </c>
      <c r="K127" s="1340">
        <v>71</v>
      </c>
      <c r="L127" s="667" t="s">
        <v>6595</v>
      </c>
      <c r="M127" s="667"/>
      <c r="N127" s="1366" t="s">
        <v>1669</v>
      </c>
      <c r="O127" s="1366" t="s">
        <v>6446</v>
      </c>
      <c r="P127" s="1366"/>
      <c r="Q127" s="1366"/>
      <c r="R127" s="1366"/>
      <c r="S127" s="1340"/>
      <c r="T127" s="1340"/>
      <c r="U127" s="1340"/>
      <c r="V127" s="1340"/>
      <c r="W127" s="1340">
        <v>6</v>
      </c>
    </row>
    <row r="128" spans="1:23" ht="31.5">
      <c r="A128" s="1386">
        <v>124</v>
      </c>
      <c r="B128" s="1340">
        <v>123</v>
      </c>
      <c r="C128" s="1340" t="s">
        <v>6596</v>
      </c>
      <c r="D128" s="1340"/>
      <c r="E128" s="1340"/>
      <c r="F128" s="1340"/>
      <c r="G128" s="1340"/>
      <c r="H128" s="1340"/>
      <c r="I128" s="1340" t="s">
        <v>6567</v>
      </c>
      <c r="J128" s="1340">
        <v>56</v>
      </c>
      <c r="K128" s="1340">
        <v>73</v>
      </c>
      <c r="L128" s="667" t="s">
        <v>6597</v>
      </c>
      <c r="M128" s="667"/>
      <c r="N128" s="1366" t="s">
        <v>1669</v>
      </c>
      <c r="O128" s="1366" t="s">
        <v>6446</v>
      </c>
      <c r="P128" s="1366"/>
      <c r="Q128" s="1366"/>
      <c r="R128" s="1366"/>
      <c r="S128" s="1340"/>
      <c r="T128" s="1340"/>
      <c r="U128" s="1340"/>
      <c r="V128" s="1340"/>
      <c r="W128" s="1340">
        <v>6</v>
      </c>
    </row>
    <row r="129" spans="1:23" ht="31.5">
      <c r="A129" s="1446">
        <v>125</v>
      </c>
      <c r="B129" s="1367">
        <v>124</v>
      </c>
      <c r="C129" s="1340" t="s">
        <v>6596</v>
      </c>
      <c r="D129" s="1340"/>
      <c r="E129" s="1340"/>
      <c r="F129" s="1340"/>
      <c r="G129" s="1340"/>
      <c r="H129" s="1340"/>
      <c r="I129" s="1340" t="s">
        <v>6567</v>
      </c>
      <c r="J129" s="1340">
        <v>56</v>
      </c>
      <c r="K129" s="1340">
        <v>74</v>
      </c>
      <c r="L129" s="667" t="s">
        <v>6598</v>
      </c>
      <c r="M129" s="667"/>
      <c r="N129" s="1366" t="s">
        <v>1669</v>
      </c>
      <c r="O129" s="1366" t="s">
        <v>6446</v>
      </c>
      <c r="P129" s="1366"/>
      <c r="Q129" s="1366"/>
      <c r="R129" s="1366"/>
      <c r="S129" s="1340" t="s">
        <v>6599</v>
      </c>
      <c r="T129" s="1340"/>
      <c r="U129" s="1340"/>
      <c r="V129" s="1340"/>
      <c r="W129" s="1340">
        <v>6</v>
      </c>
    </row>
    <row r="130" spans="1:23" ht="31.5">
      <c r="A130" s="1386">
        <v>126</v>
      </c>
      <c r="B130" s="1340">
        <v>125</v>
      </c>
      <c r="C130" s="1340" t="s">
        <v>6596</v>
      </c>
      <c r="D130" s="1340"/>
      <c r="E130" s="1340"/>
      <c r="F130" s="1340"/>
      <c r="G130" s="1340"/>
      <c r="H130" s="1340"/>
      <c r="I130" s="1340" t="s">
        <v>6567</v>
      </c>
      <c r="J130" s="1340">
        <v>56</v>
      </c>
      <c r="K130" s="1340">
        <v>81</v>
      </c>
      <c r="L130" s="667" t="s">
        <v>6600</v>
      </c>
      <c r="M130" s="667"/>
      <c r="N130" s="1366" t="s">
        <v>1669</v>
      </c>
      <c r="O130" s="1366" t="s">
        <v>6446</v>
      </c>
      <c r="P130" s="1366"/>
      <c r="Q130" s="1366"/>
      <c r="R130" s="1366"/>
      <c r="S130" s="1340" t="s">
        <v>6601</v>
      </c>
      <c r="T130" s="1340"/>
      <c r="U130" s="1340"/>
      <c r="V130" s="1340"/>
      <c r="W130" s="1340">
        <v>6</v>
      </c>
    </row>
    <row r="131" spans="1:23" ht="31.5">
      <c r="A131" s="1446">
        <v>127</v>
      </c>
      <c r="B131" s="1367">
        <v>126</v>
      </c>
      <c r="C131" s="1340" t="s">
        <v>6596</v>
      </c>
      <c r="D131" s="1340"/>
      <c r="E131" s="1340"/>
      <c r="F131" s="1340"/>
      <c r="G131" s="1340"/>
      <c r="H131" s="1340"/>
      <c r="I131" s="1340" t="s">
        <v>6567</v>
      </c>
      <c r="J131" s="1340">
        <v>56</v>
      </c>
      <c r="K131" s="1340">
        <v>82</v>
      </c>
      <c r="L131" s="667" t="s">
        <v>6602</v>
      </c>
      <c r="M131" s="667"/>
      <c r="N131" s="1366" t="s">
        <v>1669</v>
      </c>
      <c r="O131" s="1366" t="s">
        <v>6446</v>
      </c>
      <c r="P131" s="1366"/>
      <c r="Q131" s="1366"/>
      <c r="R131" s="1366"/>
      <c r="S131" s="1340"/>
      <c r="T131" s="1340"/>
      <c r="U131" s="1340"/>
      <c r="V131" s="1340"/>
      <c r="W131" s="1340">
        <v>6</v>
      </c>
    </row>
    <row r="132" spans="1:23" ht="31.5">
      <c r="A132" s="1386">
        <v>128</v>
      </c>
      <c r="B132" s="1340">
        <v>127</v>
      </c>
      <c r="C132" s="1340" t="s">
        <v>6596</v>
      </c>
      <c r="D132" s="1340"/>
      <c r="E132" s="1340"/>
      <c r="F132" s="1340"/>
      <c r="G132" s="1340"/>
      <c r="H132" s="1340"/>
      <c r="I132" s="1340" t="s">
        <v>6567</v>
      </c>
      <c r="J132" s="1340">
        <v>56</v>
      </c>
      <c r="K132" s="1340">
        <v>83</v>
      </c>
      <c r="L132" s="667" t="s">
        <v>6603</v>
      </c>
      <c r="M132" s="667"/>
      <c r="N132" s="1366" t="s">
        <v>1669</v>
      </c>
      <c r="O132" s="1366" t="s">
        <v>6446</v>
      </c>
      <c r="P132" s="1366"/>
      <c r="Q132" s="1366"/>
      <c r="R132" s="1366"/>
      <c r="S132" s="1340" t="s">
        <v>6604</v>
      </c>
      <c r="T132" s="1340"/>
      <c r="U132" s="1340"/>
      <c r="V132" s="1340"/>
      <c r="W132" s="1340">
        <v>6</v>
      </c>
    </row>
    <row r="133" spans="1:23" ht="31.5">
      <c r="A133" s="1446">
        <v>129</v>
      </c>
      <c r="B133" s="1367">
        <v>128</v>
      </c>
      <c r="C133" s="1340" t="s">
        <v>6596</v>
      </c>
      <c r="D133" s="1340"/>
      <c r="E133" s="1340"/>
      <c r="F133" s="1340"/>
      <c r="G133" s="1340"/>
      <c r="H133" s="1340"/>
      <c r="I133" s="1340" t="s">
        <v>6567</v>
      </c>
      <c r="J133" s="1340">
        <v>56</v>
      </c>
      <c r="K133" s="1340">
        <v>84</v>
      </c>
      <c r="L133" s="667" t="s">
        <v>6605</v>
      </c>
      <c r="M133" s="667"/>
      <c r="N133" s="1366" t="s">
        <v>1669</v>
      </c>
      <c r="O133" s="1366" t="s">
        <v>6446</v>
      </c>
      <c r="P133" s="1366"/>
      <c r="Q133" s="1366"/>
      <c r="R133" s="1366"/>
      <c r="S133" s="1340"/>
      <c r="T133" s="1340"/>
      <c r="U133" s="1340"/>
      <c r="V133" s="1340"/>
      <c r="W133" s="1340">
        <v>6</v>
      </c>
    </row>
    <row r="134" spans="1:23" ht="31.5">
      <c r="A134" s="1386">
        <v>130</v>
      </c>
      <c r="B134" s="1340">
        <v>129</v>
      </c>
      <c r="C134" s="1340" t="s">
        <v>6606</v>
      </c>
      <c r="D134" s="1340"/>
      <c r="E134" s="1340"/>
      <c r="F134" s="1340"/>
      <c r="G134" s="1340"/>
      <c r="H134" s="1340"/>
      <c r="I134" s="1340" t="s">
        <v>6567</v>
      </c>
      <c r="J134" s="1340">
        <v>62</v>
      </c>
      <c r="K134" s="1340">
        <v>31</v>
      </c>
      <c r="L134" s="667">
        <v>985</v>
      </c>
      <c r="M134" s="667"/>
      <c r="N134" s="1366" t="s">
        <v>6607</v>
      </c>
      <c r="O134" s="1340" t="s">
        <v>6420</v>
      </c>
      <c r="P134" s="1340"/>
      <c r="Q134" s="1340"/>
      <c r="R134" s="1340"/>
      <c r="S134" s="1340" t="s">
        <v>6608</v>
      </c>
      <c r="T134" s="1340"/>
      <c r="U134" s="1340"/>
      <c r="V134" s="1362"/>
      <c r="W134" s="1340">
        <v>1</v>
      </c>
    </row>
    <row r="135" spans="1:23" ht="31.5">
      <c r="A135" s="1446">
        <v>131</v>
      </c>
      <c r="B135" s="1367">
        <v>130</v>
      </c>
      <c r="C135" s="1375" t="s">
        <v>6609</v>
      </c>
      <c r="D135" s="1375"/>
      <c r="E135" s="1375"/>
      <c r="F135" s="1375"/>
      <c r="G135" s="1375"/>
      <c r="H135" s="1375"/>
      <c r="I135" s="1340" t="s">
        <v>6567</v>
      </c>
      <c r="J135" s="1340">
        <v>63</v>
      </c>
      <c r="K135" s="1376" t="s">
        <v>6610</v>
      </c>
      <c r="L135" s="667">
        <v>2146.8000000000002</v>
      </c>
      <c r="M135" s="667"/>
      <c r="N135" s="1366" t="s">
        <v>6611</v>
      </c>
      <c r="O135" s="1366" t="s">
        <v>6579</v>
      </c>
      <c r="P135" s="1366"/>
      <c r="Q135" s="1366"/>
      <c r="R135" s="1366"/>
      <c r="S135" s="1366" t="s">
        <v>6579</v>
      </c>
      <c r="T135" s="1366"/>
      <c r="U135" s="1366"/>
      <c r="V135" s="1340"/>
      <c r="W135" s="1375">
        <v>3</v>
      </c>
    </row>
    <row r="136" spans="1:23" ht="31.5">
      <c r="A136" s="1386">
        <v>132</v>
      </c>
      <c r="B136" s="1340">
        <v>131</v>
      </c>
      <c r="C136" s="1375" t="s">
        <v>6612</v>
      </c>
      <c r="D136" s="1375"/>
      <c r="E136" s="1375"/>
      <c r="F136" s="1375"/>
      <c r="G136" s="1375"/>
      <c r="H136" s="1375"/>
      <c r="I136" s="1340" t="s">
        <v>6567</v>
      </c>
      <c r="J136" s="1340">
        <v>74</v>
      </c>
      <c r="K136" s="1340">
        <v>23</v>
      </c>
      <c r="L136" s="667">
        <v>328.7</v>
      </c>
      <c r="M136" s="667"/>
      <c r="N136" s="1340" t="s">
        <v>4113</v>
      </c>
      <c r="O136" s="1366" t="s">
        <v>6579</v>
      </c>
      <c r="P136" s="1366"/>
      <c r="Q136" s="1366"/>
      <c r="R136" s="1366"/>
      <c r="S136" s="1340" t="s">
        <v>6613</v>
      </c>
      <c r="T136" s="1340"/>
      <c r="U136" s="1340"/>
      <c r="V136" s="1340"/>
      <c r="W136" s="1375">
        <v>3</v>
      </c>
    </row>
    <row r="137" spans="1:23" ht="31.5">
      <c r="A137" s="1446">
        <v>133</v>
      </c>
      <c r="B137" s="1367">
        <v>132</v>
      </c>
      <c r="C137" s="1375" t="s">
        <v>6614</v>
      </c>
      <c r="D137" s="1375"/>
      <c r="E137" s="1375"/>
      <c r="F137" s="1375"/>
      <c r="G137" s="1375"/>
      <c r="H137" s="1375"/>
      <c r="I137" s="1340" t="s">
        <v>6567</v>
      </c>
      <c r="J137" s="1340">
        <v>74</v>
      </c>
      <c r="K137" s="1340">
        <v>31</v>
      </c>
      <c r="L137" s="667">
        <v>173.8</v>
      </c>
      <c r="M137" s="667"/>
      <c r="N137" s="1340" t="s">
        <v>1313</v>
      </c>
      <c r="O137" s="1366" t="s">
        <v>6579</v>
      </c>
      <c r="P137" s="1366"/>
      <c r="Q137" s="1366"/>
      <c r="R137" s="1366"/>
      <c r="S137" s="1340" t="s">
        <v>6615</v>
      </c>
      <c r="T137" s="1340"/>
      <c r="U137" s="1340"/>
      <c r="V137" s="1340"/>
      <c r="W137" s="1375">
        <v>3</v>
      </c>
    </row>
    <row r="138" spans="1:23" ht="31.5">
      <c r="A138" s="1386">
        <v>134</v>
      </c>
      <c r="B138" s="1340">
        <v>133</v>
      </c>
      <c r="C138" s="1340" t="s">
        <v>6596</v>
      </c>
      <c r="D138" s="1340"/>
      <c r="E138" s="1340"/>
      <c r="F138" s="1340"/>
      <c r="G138" s="1340"/>
      <c r="H138" s="1340"/>
      <c r="I138" s="1340" t="s">
        <v>6567</v>
      </c>
      <c r="J138" s="1340">
        <v>74</v>
      </c>
      <c r="K138" s="1376" t="s">
        <v>6616</v>
      </c>
      <c r="L138" s="667">
        <v>1000</v>
      </c>
      <c r="M138" s="667"/>
      <c r="N138" s="1366" t="s">
        <v>6611</v>
      </c>
      <c r="O138" s="1366" t="s">
        <v>6446</v>
      </c>
      <c r="P138" s="1366"/>
      <c r="Q138" s="1366"/>
      <c r="R138" s="1366"/>
      <c r="S138" s="1340" t="s">
        <v>6617</v>
      </c>
      <c r="T138" s="1340"/>
      <c r="U138" s="1340"/>
      <c r="V138" s="1340"/>
      <c r="W138" s="1340">
        <v>6</v>
      </c>
    </row>
    <row r="139" spans="1:23" ht="31.5">
      <c r="A139" s="1446">
        <v>135</v>
      </c>
      <c r="B139" s="1367">
        <v>134</v>
      </c>
      <c r="C139" s="1340" t="s">
        <v>6596</v>
      </c>
      <c r="D139" s="1340"/>
      <c r="E139" s="1340"/>
      <c r="F139" s="1340"/>
      <c r="G139" s="1340"/>
      <c r="H139" s="1340"/>
      <c r="I139" s="1340" t="s">
        <v>6567</v>
      </c>
      <c r="J139" s="1340">
        <v>74</v>
      </c>
      <c r="K139" s="1376" t="s">
        <v>6520</v>
      </c>
      <c r="L139" s="667">
        <v>5000</v>
      </c>
      <c r="M139" s="667"/>
      <c r="N139" s="1340" t="s">
        <v>6611</v>
      </c>
      <c r="O139" s="1366" t="s">
        <v>6446</v>
      </c>
      <c r="P139" s="1366"/>
      <c r="Q139" s="1366"/>
      <c r="R139" s="1366"/>
      <c r="S139" s="1340" t="s">
        <v>6618</v>
      </c>
      <c r="T139" s="1340"/>
      <c r="U139" s="1340"/>
      <c r="V139" s="1340"/>
      <c r="W139" s="1340">
        <v>6</v>
      </c>
    </row>
    <row r="140" spans="1:23" ht="31.5">
      <c r="A140" s="1386">
        <v>136</v>
      </c>
      <c r="B140" s="1340">
        <v>135</v>
      </c>
      <c r="C140" s="1340" t="s">
        <v>6619</v>
      </c>
      <c r="D140" s="1340"/>
      <c r="E140" s="1340"/>
      <c r="F140" s="1340"/>
      <c r="G140" s="1340"/>
      <c r="H140" s="1340"/>
      <c r="I140" s="1340" t="s">
        <v>6567</v>
      </c>
      <c r="J140" s="1340">
        <v>74</v>
      </c>
      <c r="K140" s="1376" t="s">
        <v>6620</v>
      </c>
      <c r="L140" s="667">
        <v>10915</v>
      </c>
      <c r="M140" s="667"/>
      <c r="N140" s="1366" t="s">
        <v>858</v>
      </c>
      <c r="O140" s="1366" t="s">
        <v>6446</v>
      </c>
      <c r="P140" s="1366"/>
      <c r="Q140" s="1366"/>
      <c r="R140" s="1366"/>
      <c r="S140" s="1340" t="s">
        <v>7625</v>
      </c>
      <c r="T140" s="1340"/>
      <c r="U140" s="1340"/>
      <c r="V140" s="1340"/>
      <c r="W140" s="1340">
        <v>6</v>
      </c>
    </row>
    <row r="141" spans="1:23" ht="31.5">
      <c r="A141" s="1446">
        <v>137</v>
      </c>
      <c r="B141" s="1367">
        <v>136</v>
      </c>
      <c r="C141" s="1340" t="s">
        <v>6619</v>
      </c>
      <c r="D141" s="1340"/>
      <c r="E141" s="1340"/>
      <c r="F141" s="1340"/>
      <c r="G141" s="1340"/>
      <c r="H141" s="1340"/>
      <c r="I141" s="1340" t="s">
        <v>6567</v>
      </c>
      <c r="J141" s="1340">
        <v>75</v>
      </c>
      <c r="K141" s="1376" t="s">
        <v>6621</v>
      </c>
      <c r="L141" s="667">
        <v>1264</v>
      </c>
      <c r="M141" s="667"/>
      <c r="N141" s="1366" t="s">
        <v>858</v>
      </c>
      <c r="O141" s="1366" t="s">
        <v>6446</v>
      </c>
      <c r="P141" s="1366"/>
      <c r="Q141" s="1366"/>
      <c r="R141" s="1366"/>
      <c r="S141" s="1340" t="s">
        <v>7626</v>
      </c>
      <c r="T141" s="1340"/>
      <c r="U141" s="1340"/>
      <c r="V141" s="1340"/>
      <c r="W141" s="1340">
        <v>6</v>
      </c>
    </row>
    <row r="142" spans="1:23" ht="31.5">
      <c r="A142" s="1386">
        <v>138</v>
      </c>
      <c r="B142" s="1340">
        <v>137</v>
      </c>
      <c r="C142" s="1340" t="s">
        <v>6619</v>
      </c>
      <c r="D142" s="1340"/>
      <c r="E142" s="1340"/>
      <c r="F142" s="1340"/>
      <c r="G142" s="1340"/>
      <c r="H142" s="1340"/>
      <c r="I142" s="1340" t="s">
        <v>6567</v>
      </c>
      <c r="J142" s="1340">
        <v>75</v>
      </c>
      <c r="K142" s="1376" t="s">
        <v>6622</v>
      </c>
      <c r="L142" s="667">
        <v>9872</v>
      </c>
      <c r="M142" s="667"/>
      <c r="N142" s="1366" t="s">
        <v>858</v>
      </c>
      <c r="O142" s="1366" t="s">
        <v>6446</v>
      </c>
      <c r="P142" s="1366"/>
      <c r="Q142" s="1366"/>
      <c r="R142" s="1366"/>
      <c r="S142" s="1340" t="s">
        <v>7627</v>
      </c>
      <c r="T142" s="1340"/>
      <c r="U142" s="1340"/>
      <c r="V142" s="1340"/>
      <c r="W142" s="1340">
        <v>6</v>
      </c>
    </row>
    <row r="143" spans="1:23" ht="31.5">
      <c r="A143" s="1446">
        <v>139</v>
      </c>
      <c r="B143" s="1367">
        <v>138</v>
      </c>
      <c r="C143" s="1340" t="s">
        <v>6623</v>
      </c>
      <c r="D143" s="1340"/>
      <c r="E143" s="1340"/>
      <c r="F143" s="1340"/>
      <c r="G143" s="1340"/>
      <c r="H143" s="1340"/>
      <c r="I143" s="1340" t="s">
        <v>6567</v>
      </c>
      <c r="J143" s="1376" t="s">
        <v>6622</v>
      </c>
      <c r="K143" s="1340">
        <v>46</v>
      </c>
      <c r="L143" s="667">
        <v>50</v>
      </c>
      <c r="M143" s="667"/>
      <c r="N143" s="1366" t="s">
        <v>1313</v>
      </c>
      <c r="O143" s="1340" t="s">
        <v>6420</v>
      </c>
      <c r="P143" s="1340"/>
      <c r="Q143" s="1340"/>
      <c r="R143" s="1340"/>
      <c r="S143" s="1340" t="s">
        <v>6624</v>
      </c>
      <c r="T143" s="1340"/>
      <c r="U143" s="1340"/>
      <c r="V143" s="1362"/>
      <c r="W143" s="1340">
        <v>1</v>
      </c>
    </row>
    <row r="144" spans="1:23" ht="47.25">
      <c r="A144" s="1386">
        <v>140</v>
      </c>
      <c r="B144" s="1340">
        <v>139</v>
      </c>
      <c r="C144" s="1340" t="s">
        <v>6625</v>
      </c>
      <c r="D144" s="1340"/>
      <c r="E144" s="1340"/>
      <c r="F144" s="1340"/>
      <c r="G144" s="1340"/>
      <c r="H144" s="1340"/>
      <c r="I144" s="1340" t="s">
        <v>6567</v>
      </c>
      <c r="J144" s="1376" t="s">
        <v>6620</v>
      </c>
      <c r="K144" s="1340">
        <v>74</v>
      </c>
      <c r="L144" s="667">
        <v>3673.4</v>
      </c>
      <c r="M144" s="667"/>
      <c r="N144" s="1340" t="s">
        <v>858</v>
      </c>
      <c r="O144" s="1340" t="s">
        <v>6626</v>
      </c>
      <c r="P144" s="1340"/>
      <c r="Q144" s="1340"/>
      <c r="R144" s="1340"/>
      <c r="S144" s="1366" t="s">
        <v>6627</v>
      </c>
      <c r="T144" s="1366"/>
      <c r="U144" s="1366"/>
      <c r="V144" s="1366"/>
      <c r="W144" s="1365">
        <v>2</v>
      </c>
    </row>
    <row r="145" spans="1:23" ht="31.5">
      <c r="A145" s="1446">
        <v>141</v>
      </c>
      <c r="B145" s="1367">
        <v>140</v>
      </c>
      <c r="C145" s="1340" t="s">
        <v>6628</v>
      </c>
      <c r="D145" s="1340"/>
      <c r="E145" s="1340"/>
      <c r="F145" s="1340"/>
      <c r="G145" s="1340"/>
      <c r="H145" s="1340"/>
      <c r="I145" s="1340" t="s">
        <v>6567</v>
      </c>
      <c r="J145" s="1376" t="s">
        <v>6629</v>
      </c>
      <c r="K145" s="1340">
        <v>28</v>
      </c>
      <c r="L145" s="667">
        <v>50</v>
      </c>
      <c r="M145" s="667"/>
      <c r="N145" s="1366" t="s">
        <v>1039</v>
      </c>
      <c r="O145" s="1340" t="s">
        <v>6420</v>
      </c>
      <c r="P145" s="1340"/>
      <c r="Q145" s="1340"/>
      <c r="R145" s="1340"/>
      <c r="S145" s="1340" t="s">
        <v>4492</v>
      </c>
      <c r="T145" s="1340"/>
      <c r="U145" s="1340"/>
      <c r="V145" s="1362"/>
      <c r="W145" s="1340">
        <v>1</v>
      </c>
    </row>
    <row r="146" spans="1:23" ht="31.5">
      <c r="A146" s="1386">
        <v>142</v>
      </c>
      <c r="B146" s="1340">
        <v>141</v>
      </c>
      <c r="C146" s="1340" t="s">
        <v>6630</v>
      </c>
      <c r="D146" s="1340"/>
      <c r="E146" s="1340"/>
      <c r="F146" s="1340"/>
      <c r="G146" s="1340"/>
      <c r="H146" s="1340"/>
      <c r="I146" s="1340" t="s">
        <v>6631</v>
      </c>
      <c r="J146" s="1340">
        <v>2</v>
      </c>
      <c r="K146" s="1340" t="s">
        <v>6632</v>
      </c>
      <c r="L146" s="667">
        <v>43</v>
      </c>
      <c r="M146" s="667"/>
      <c r="N146" s="1366"/>
      <c r="O146" s="1366" t="s">
        <v>6420</v>
      </c>
      <c r="P146" s="1366"/>
      <c r="Q146" s="1366"/>
      <c r="R146" s="1366"/>
      <c r="S146" s="1340" t="s">
        <v>6633</v>
      </c>
      <c r="T146" s="1340"/>
      <c r="U146" s="1340"/>
      <c r="V146" s="1362"/>
      <c r="W146" s="1340">
        <v>1</v>
      </c>
    </row>
    <row r="147" spans="1:23" ht="31.5">
      <c r="A147" s="1446">
        <v>143</v>
      </c>
      <c r="B147" s="1367">
        <v>142</v>
      </c>
      <c r="C147" s="1340" t="s">
        <v>6634</v>
      </c>
      <c r="D147" s="1340"/>
      <c r="E147" s="1340"/>
      <c r="F147" s="1340"/>
      <c r="G147" s="1340"/>
      <c r="H147" s="1340"/>
      <c r="I147" s="1340" t="s">
        <v>6631</v>
      </c>
      <c r="J147" s="1340">
        <v>2</v>
      </c>
      <c r="K147" s="1340" t="s">
        <v>6635</v>
      </c>
      <c r="L147" s="667">
        <v>263.8</v>
      </c>
      <c r="M147" s="667"/>
      <c r="N147" s="1366" t="s">
        <v>1945</v>
      </c>
      <c r="O147" s="1366" t="s">
        <v>6420</v>
      </c>
      <c r="P147" s="1366"/>
      <c r="Q147" s="1366"/>
      <c r="R147" s="1366"/>
      <c r="S147" s="1340" t="s">
        <v>6636</v>
      </c>
      <c r="T147" s="1340"/>
      <c r="U147" s="1340"/>
      <c r="V147" s="1362"/>
      <c r="W147" s="1340">
        <v>1</v>
      </c>
    </row>
    <row r="148" spans="1:23" ht="31.5">
      <c r="A148" s="1386">
        <v>144</v>
      </c>
      <c r="B148" s="1340">
        <v>143</v>
      </c>
      <c r="C148" s="1340" t="s">
        <v>6637</v>
      </c>
      <c r="D148" s="1340"/>
      <c r="E148" s="1340"/>
      <c r="F148" s="1340"/>
      <c r="G148" s="1340"/>
      <c r="H148" s="1340"/>
      <c r="I148" s="1340" t="s">
        <v>6631</v>
      </c>
      <c r="J148" s="1340">
        <v>3</v>
      </c>
      <c r="K148" s="1340" t="s">
        <v>6638</v>
      </c>
      <c r="L148" s="667">
        <v>454</v>
      </c>
      <c r="M148" s="667"/>
      <c r="N148" s="1366" t="s">
        <v>1955</v>
      </c>
      <c r="O148" s="1366" t="s">
        <v>6446</v>
      </c>
      <c r="P148" s="1366"/>
      <c r="Q148" s="1366"/>
      <c r="R148" s="1366"/>
      <c r="S148" s="1340" t="s">
        <v>6639</v>
      </c>
      <c r="T148" s="1340"/>
      <c r="U148" s="1340"/>
      <c r="V148" s="1340"/>
      <c r="W148" s="1340">
        <v>6</v>
      </c>
    </row>
    <row r="149" spans="1:23" ht="31.5">
      <c r="A149" s="1446">
        <v>145</v>
      </c>
      <c r="B149" s="1367">
        <v>144</v>
      </c>
      <c r="C149" s="1340" t="s">
        <v>6640</v>
      </c>
      <c r="D149" s="1340"/>
      <c r="E149" s="1340"/>
      <c r="F149" s="1340"/>
      <c r="G149" s="1340"/>
      <c r="H149" s="1340"/>
      <c r="I149" s="1340" t="s">
        <v>6631</v>
      </c>
      <c r="J149" s="1340">
        <v>7</v>
      </c>
      <c r="K149" s="1340">
        <v>27</v>
      </c>
      <c r="L149" s="667">
        <v>22.6</v>
      </c>
      <c r="M149" s="667"/>
      <c r="N149" s="1366"/>
      <c r="O149" s="1366" t="s">
        <v>6420</v>
      </c>
      <c r="P149" s="1366"/>
      <c r="Q149" s="1366"/>
      <c r="R149" s="1366"/>
      <c r="S149" s="1340" t="s">
        <v>6633</v>
      </c>
      <c r="T149" s="1340"/>
      <c r="U149" s="1340"/>
      <c r="V149" s="1362"/>
      <c r="W149" s="1340">
        <v>1</v>
      </c>
    </row>
    <row r="150" spans="1:23" ht="31.5">
      <c r="A150" s="1386">
        <v>146</v>
      </c>
      <c r="B150" s="1340">
        <v>145</v>
      </c>
      <c r="C150" s="1340" t="s">
        <v>6641</v>
      </c>
      <c r="D150" s="1340"/>
      <c r="E150" s="1340"/>
      <c r="F150" s="1340"/>
      <c r="G150" s="1340"/>
      <c r="H150" s="1340"/>
      <c r="I150" s="1340" t="s">
        <v>6631</v>
      </c>
      <c r="J150" s="1340">
        <v>7</v>
      </c>
      <c r="K150" s="1340">
        <v>93</v>
      </c>
      <c r="L150" s="667">
        <v>142</v>
      </c>
      <c r="M150" s="667"/>
      <c r="N150" s="1366" t="s">
        <v>1945</v>
      </c>
      <c r="O150" s="1366" t="s">
        <v>6420</v>
      </c>
      <c r="P150" s="1366"/>
      <c r="Q150" s="1366"/>
      <c r="R150" s="1366"/>
      <c r="S150" s="1340" t="s">
        <v>6642</v>
      </c>
      <c r="T150" s="1340"/>
      <c r="U150" s="1340"/>
      <c r="V150" s="1362"/>
      <c r="W150" s="1340">
        <v>1</v>
      </c>
    </row>
    <row r="151" spans="1:23" ht="31.5">
      <c r="A151" s="1446">
        <v>147</v>
      </c>
      <c r="B151" s="1367">
        <v>146</v>
      </c>
      <c r="C151" s="1340" t="s">
        <v>6643</v>
      </c>
      <c r="D151" s="1340"/>
      <c r="E151" s="1340"/>
      <c r="F151" s="1340"/>
      <c r="G151" s="1340"/>
      <c r="H151" s="1340"/>
      <c r="I151" s="1340" t="s">
        <v>6631</v>
      </c>
      <c r="J151" s="1340">
        <v>11</v>
      </c>
      <c r="K151" s="1340" t="s">
        <v>6644</v>
      </c>
      <c r="L151" s="667">
        <v>27</v>
      </c>
      <c r="M151" s="667"/>
      <c r="N151" s="1366" t="s">
        <v>1945</v>
      </c>
      <c r="O151" s="1366" t="s">
        <v>6420</v>
      </c>
      <c r="P151" s="1366"/>
      <c r="Q151" s="1366"/>
      <c r="R151" s="1366"/>
      <c r="S151" s="1340" t="s">
        <v>6645</v>
      </c>
      <c r="T151" s="1340"/>
      <c r="U151" s="1340"/>
      <c r="V151" s="1362"/>
      <c r="W151" s="1340">
        <v>1</v>
      </c>
    </row>
    <row r="152" spans="1:23" ht="31.5">
      <c r="A152" s="1386">
        <v>148</v>
      </c>
      <c r="B152" s="1340">
        <v>147</v>
      </c>
      <c r="C152" s="1340" t="s">
        <v>6646</v>
      </c>
      <c r="D152" s="1340"/>
      <c r="E152" s="1340"/>
      <c r="F152" s="1340"/>
      <c r="G152" s="1340"/>
      <c r="H152" s="1340"/>
      <c r="I152" s="1340" t="s">
        <v>6631</v>
      </c>
      <c r="J152" s="1340">
        <v>15</v>
      </c>
      <c r="K152" s="1340" t="s">
        <v>6647</v>
      </c>
      <c r="L152" s="667">
        <v>300</v>
      </c>
      <c r="M152" s="667"/>
      <c r="N152" s="1366"/>
      <c r="O152" s="1366" t="s">
        <v>6420</v>
      </c>
      <c r="P152" s="1366"/>
      <c r="Q152" s="1366"/>
      <c r="R152" s="1366"/>
      <c r="S152" s="1340" t="s">
        <v>6648</v>
      </c>
      <c r="T152" s="1340"/>
      <c r="U152" s="1340"/>
      <c r="V152" s="1362"/>
      <c r="W152" s="1340">
        <v>1</v>
      </c>
    </row>
    <row r="153" spans="1:23" ht="31.5">
      <c r="A153" s="1446">
        <v>149</v>
      </c>
      <c r="B153" s="1367">
        <v>148</v>
      </c>
      <c r="C153" s="1340" t="s">
        <v>6649</v>
      </c>
      <c r="D153" s="1340"/>
      <c r="E153" s="1340"/>
      <c r="F153" s="1340"/>
      <c r="G153" s="1340"/>
      <c r="H153" s="1340"/>
      <c r="I153" s="1340" t="s">
        <v>6631</v>
      </c>
      <c r="J153" s="1340">
        <v>16</v>
      </c>
      <c r="K153" s="1340">
        <v>139</v>
      </c>
      <c r="L153" s="667">
        <v>1563</v>
      </c>
      <c r="M153" s="667"/>
      <c r="N153" s="1366" t="s">
        <v>1945</v>
      </c>
      <c r="O153" s="1366" t="s">
        <v>6420</v>
      </c>
      <c r="P153" s="1366"/>
      <c r="Q153" s="1366"/>
      <c r="R153" s="1366"/>
      <c r="S153" s="1340" t="s">
        <v>3438</v>
      </c>
      <c r="T153" s="1340"/>
      <c r="U153" s="1340"/>
      <c r="V153" s="1362"/>
      <c r="W153" s="1340">
        <v>1</v>
      </c>
    </row>
    <row r="154" spans="1:23" ht="31.5">
      <c r="A154" s="1386">
        <v>150</v>
      </c>
      <c r="B154" s="1340">
        <v>149</v>
      </c>
      <c r="C154" s="1340" t="s">
        <v>6650</v>
      </c>
      <c r="D154" s="1340"/>
      <c r="E154" s="1340"/>
      <c r="F154" s="1340"/>
      <c r="G154" s="1340"/>
      <c r="H154" s="1340"/>
      <c r="I154" s="1340" t="s">
        <v>6631</v>
      </c>
      <c r="J154" s="1340">
        <v>17</v>
      </c>
      <c r="K154" s="1340" t="s">
        <v>6638</v>
      </c>
      <c r="L154" s="667">
        <v>69</v>
      </c>
      <c r="M154" s="667"/>
      <c r="N154" s="1366" t="s">
        <v>1945</v>
      </c>
      <c r="O154" s="1366" t="s">
        <v>6420</v>
      </c>
      <c r="P154" s="1366"/>
      <c r="Q154" s="1366"/>
      <c r="R154" s="1366"/>
      <c r="S154" s="1340" t="s">
        <v>6651</v>
      </c>
      <c r="T154" s="1340"/>
      <c r="U154" s="1340"/>
      <c r="V154" s="1362"/>
      <c r="W154" s="1340">
        <v>1</v>
      </c>
    </row>
    <row r="155" spans="1:23" ht="31.5">
      <c r="A155" s="1446">
        <v>151</v>
      </c>
      <c r="B155" s="1367">
        <v>150</v>
      </c>
      <c r="C155" s="1340" t="s">
        <v>6652</v>
      </c>
      <c r="D155" s="1340"/>
      <c r="E155" s="1340"/>
      <c r="F155" s="1340"/>
      <c r="G155" s="1340"/>
      <c r="H155" s="1340"/>
      <c r="I155" s="1340" t="s">
        <v>6631</v>
      </c>
      <c r="J155" s="1340">
        <v>18</v>
      </c>
      <c r="K155" s="1340">
        <v>118</v>
      </c>
      <c r="L155" s="667">
        <v>577.1</v>
      </c>
      <c r="M155" s="667"/>
      <c r="N155" s="1366" t="s">
        <v>1945</v>
      </c>
      <c r="O155" s="1366" t="s">
        <v>6420</v>
      </c>
      <c r="P155" s="1366"/>
      <c r="Q155" s="1366"/>
      <c r="R155" s="1366"/>
      <c r="S155" s="1340" t="s">
        <v>6653</v>
      </c>
      <c r="T155" s="1340"/>
      <c r="U155" s="1340"/>
      <c r="V155" s="1362"/>
      <c r="W155" s="1340">
        <v>1</v>
      </c>
    </row>
    <row r="156" spans="1:23" ht="31.5">
      <c r="A156" s="1386">
        <v>152</v>
      </c>
      <c r="B156" s="1340">
        <v>151</v>
      </c>
      <c r="C156" s="1340" t="s">
        <v>6654</v>
      </c>
      <c r="D156" s="1340"/>
      <c r="E156" s="1340"/>
      <c r="F156" s="1340"/>
      <c r="G156" s="1340"/>
      <c r="H156" s="1340"/>
      <c r="I156" s="1340" t="s">
        <v>6631</v>
      </c>
      <c r="J156" s="1340">
        <v>20</v>
      </c>
      <c r="K156" s="1340">
        <v>181</v>
      </c>
      <c r="L156" s="667">
        <v>86.4</v>
      </c>
      <c r="M156" s="667"/>
      <c r="N156" s="1366" t="s">
        <v>1945</v>
      </c>
      <c r="O156" s="1366" t="s">
        <v>6420</v>
      </c>
      <c r="P156" s="1366"/>
      <c r="Q156" s="1366"/>
      <c r="R156" s="1366"/>
      <c r="S156" s="1340" t="s">
        <v>6655</v>
      </c>
      <c r="T156" s="1340"/>
      <c r="U156" s="1340"/>
      <c r="V156" s="1362"/>
      <c r="W156" s="1340">
        <v>1</v>
      </c>
    </row>
    <row r="157" spans="1:23" ht="47.25">
      <c r="A157" s="1446">
        <v>153</v>
      </c>
      <c r="B157" s="1367">
        <v>152</v>
      </c>
      <c r="C157" s="1375" t="s">
        <v>6656</v>
      </c>
      <c r="D157" s="1375"/>
      <c r="E157" s="1375"/>
      <c r="F157" s="1375"/>
      <c r="G157" s="1375"/>
      <c r="H157" s="1375"/>
      <c r="I157" s="1340" t="s">
        <v>6631</v>
      </c>
      <c r="J157" s="1340">
        <v>27</v>
      </c>
      <c r="K157" s="1340">
        <v>74</v>
      </c>
      <c r="L157" s="667">
        <v>1000</v>
      </c>
      <c r="M157" s="667"/>
      <c r="N157" s="1340" t="s">
        <v>858</v>
      </c>
      <c r="O157" s="1366" t="s">
        <v>6579</v>
      </c>
      <c r="P157" s="1366"/>
      <c r="Q157" s="1366"/>
      <c r="R157" s="1366"/>
      <c r="S157" s="1366" t="s">
        <v>6579</v>
      </c>
      <c r="T157" s="1366"/>
      <c r="U157" s="1366"/>
      <c r="V157" s="1340"/>
      <c r="W157" s="1375">
        <v>3</v>
      </c>
    </row>
    <row r="158" spans="1:23" ht="31.5">
      <c r="A158" s="1386">
        <v>154</v>
      </c>
      <c r="B158" s="1340">
        <v>153</v>
      </c>
      <c r="C158" s="1340" t="s">
        <v>6596</v>
      </c>
      <c r="D158" s="1340"/>
      <c r="E158" s="1340"/>
      <c r="F158" s="1340"/>
      <c r="G158" s="1340"/>
      <c r="H158" s="1340"/>
      <c r="I158" s="1340" t="s">
        <v>6631</v>
      </c>
      <c r="J158" s="1340">
        <v>56</v>
      </c>
      <c r="K158" s="1340">
        <v>167</v>
      </c>
      <c r="L158" s="667">
        <v>50.9</v>
      </c>
      <c r="M158" s="667"/>
      <c r="N158" s="1366" t="s">
        <v>1669</v>
      </c>
      <c r="O158" s="1366" t="s">
        <v>6446</v>
      </c>
      <c r="P158" s="1366"/>
      <c r="Q158" s="1366"/>
      <c r="R158" s="1366"/>
      <c r="S158" s="1340"/>
      <c r="T158" s="1340"/>
      <c r="U158" s="1340"/>
      <c r="V158" s="1340"/>
      <c r="W158" s="1340">
        <v>6</v>
      </c>
    </row>
    <row r="159" spans="1:23" s="1386" customFormat="1" ht="31.5">
      <c r="A159" s="1446">
        <v>155</v>
      </c>
      <c r="B159" s="1367">
        <v>154</v>
      </c>
      <c r="C159" s="1434" t="s">
        <v>6657</v>
      </c>
      <c r="D159" s="1434"/>
      <c r="E159" s="1434"/>
      <c r="F159" s="1434"/>
      <c r="G159" s="1434"/>
      <c r="H159" s="1434"/>
      <c r="I159" s="1372" t="s">
        <v>6631</v>
      </c>
      <c r="J159" s="1372"/>
      <c r="K159" s="1372"/>
      <c r="L159" s="1373">
        <v>10000</v>
      </c>
      <c r="M159" s="1373"/>
      <c r="N159" s="1374"/>
      <c r="O159" s="1374" t="s">
        <v>6579</v>
      </c>
      <c r="P159" s="1374"/>
      <c r="Q159" s="1374"/>
      <c r="R159" s="1374"/>
      <c r="S159" s="1372" t="s">
        <v>7628</v>
      </c>
      <c r="T159" s="1372"/>
      <c r="U159" s="1372"/>
      <c r="V159" s="1372"/>
      <c r="W159" s="1434">
        <v>3</v>
      </c>
    </row>
    <row r="160" spans="1:23" s="1386" customFormat="1" ht="31.5">
      <c r="A160" s="1386">
        <v>156</v>
      </c>
      <c r="B160" s="1340">
        <v>155</v>
      </c>
      <c r="C160" s="1372" t="s">
        <v>6657</v>
      </c>
      <c r="D160" s="1372"/>
      <c r="E160" s="1372"/>
      <c r="F160" s="1372"/>
      <c r="G160" s="1372"/>
      <c r="H160" s="1372"/>
      <c r="I160" s="1372" t="s">
        <v>6631</v>
      </c>
      <c r="J160" s="1372"/>
      <c r="K160" s="1372"/>
      <c r="L160" s="1373">
        <v>27600</v>
      </c>
      <c r="M160" s="1373"/>
      <c r="N160" s="1374"/>
      <c r="O160" s="1374" t="s">
        <v>6414</v>
      </c>
      <c r="P160" s="1374"/>
      <c r="Q160" s="1374"/>
      <c r="R160" s="1374"/>
      <c r="S160" s="1372" t="s">
        <v>7629</v>
      </c>
      <c r="T160" s="1372"/>
      <c r="U160" s="1372"/>
      <c r="V160" s="1372"/>
      <c r="W160" s="1394" t="s">
        <v>6413</v>
      </c>
    </row>
    <row r="161" spans="1:23" s="1386" customFormat="1" ht="63">
      <c r="A161" s="1446">
        <v>157</v>
      </c>
      <c r="B161" s="1367">
        <v>156</v>
      </c>
      <c r="C161" s="1372" t="s">
        <v>6657</v>
      </c>
      <c r="D161" s="1372"/>
      <c r="E161" s="1372"/>
      <c r="F161" s="1372"/>
      <c r="G161" s="1372"/>
      <c r="H161" s="1372"/>
      <c r="I161" s="1372" t="s">
        <v>6631</v>
      </c>
      <c r="J161" s="1372"/>
      <c r="K161" s="1372"/>
      <c r="L161" s="1373">
        <v>4800</v>
      </c>
      <c r="M161" s="1373"/>
      <c r="N161" s="1374"/>
      <c r="O161" s="1374" t="s">
        <v>6414</v>
      </c>
      <c r="P161" s="1374"/>
      <c r="Q161" s="1374"/>
      <c r="R161" s="1374"/>
      <c r="S161" s="1372" t="s">
        <v>7630</v>
      </c>
      <c r="T161" s="1372"/>
      <c r="U161" s="1372"/>
      <c r="V161" s="1372"/>
      <c r="W161" s="1394" t="s">
        <v>6413</v>
      </c>
    </row>
    <row r="162" spans="1:23" ht="78.75">
      <c r="A162" s="1386">
        <v>158</v>
      </c>
      <c r="B162" s="1340">
        <v>157</v>
      </c>
      <c r="C162" s="1340" t="s">
        <v>6658</v>
      </c>
      <c r="D162" s="1340"/>
      <c r="E162" s="1340"/>
      <c r="F162" s="1340"/>
      <c r="G162" s="1340"/>
      <c r="H162" s="1340"/>
      <c r="I162" s="1340" t="s">
        <v>6659</v>
      </c>
      <c r="J162" s="1340">
        <v>4</v>
      </c>
      <c r="K162" s="1340"/>
      <c r="L162" s="667">
        <v>188</v>
      </c>
      <c r="M162" s="667"/>
      <c r="N162" s="1340" t="s">
        <v>6660</v>
      </c>
      <c r="O162" s="1340" t="s">
        <v>6420</v>
      </c>
      <c r="P162" s="1340"/>
      <c r="Q162" s="1340"/>
      <c r="R162" s="1340"/>
      <c r="S162" s="1340" t="s">
        <v>6661</v>
      </c>
      <c r="T162" s="1340"/>
      <c r="U162" s="1340"/>
      <c r="V162" s="1362"/>
      <c r="W162" s="1340">
        <v>1</v>
      </c>
    </row>
    <row r="163" spans="1:23" ht="78.75">
      <c r="A163" s="1446">
        <v>159</v>
      </c>
      <c r="B163" s="1367">
        <v>158</v>
      </c>
      <c r="C163" s="1340" t="s">
        <v>6662</v>
      </c>
      <c r="D163" s="1340"/>
      <c r="E163" s="1340"/>
      <c r="F163" s="1340"/>
      <c r="G163" s="1340"/>
      <c r="H163" s="1340"/>
      <c r="I163" s="1340" t="s">
        <v>6659</v>
      </c>
      <c r="J163" s="1340">
        <v>9</v>
      </c>
      <c r="K163" s="1340" t="s">
        <v>6663</v>
      </c>
      <c r="L163" s="667">
        <v>284.3</v>
      </c>
      <c r="M163" s="667"/>
      <c r="N163" s="1340" t="s">
        <v>6660</v>
      </c>
      <c r="O163" s="1340" t="s">
        <v>6420</v>
      </c>
      <c r="P163" s="1340"/>
      <c r="Q163" s="1340"/>
      <c r="R163" s="1340"/>
      <c r="S163" s="1340" t="s">
        <v>6664</v>
      </c>
      <c r="T163" s="1340"/>
      <c r="U163" s="1340"/>
      <c r="V163" s="1362"/>
      <c r="W163" s="1340">
        <v>1</v>
      </c>
    </row>
    <row r="164" spans="1:23" ht="78.75">
      <c r="A164" s="1386">
        <v>160</v>
      </c>
      <c r="B164" s="1340">
        <v>159</v>
      </c>
      <c r="C164" s="1340" t="s">
        <v>6665</v>
      </c>
      <c r="D164" s="1340"/>
      <c r="E164" s="1340"/>
      <c r="F164" s="1340"/>
      <c r="G164" s="1340"/>
      <c r="H164" s="1340"/>
      <c r="I164" s="1340" t="s">
        <v>6659</v>
      </c>
      <c r="J164" s="1340">
        <v>9</v>
      </c>
      <c r="K164" s="1340" t="s">
        <v>6666</v>
      </c>
      <c r="L164" s="667">
        <v>633.1</v>
      </c>
      <c r="M164" s="667"/>
      <c r="N164" s="1340" t="s">
        <v>6660</v>
      </c>
      <c r="O164" s="1340" t="s">
        <v>6420</v>
      </c>
      <c r="P164" s="1340"/>
      <c r="Q164" s="1340"/>
      <c r="R164" s="1340"/>
      <c r="S164" s="1340" t="s">
        <v>6667</v>
      </c>
      <c r="T164" s="1340"/>
      <c r="U164" s="1340"/>
      <c r="V164" s="1362"/>
      <c r="W164" s="1340">
        <v>1</v>
      </c>
    </row>
    <row r="165" spans="1:23" ht="78.75">
      <c r="A165" s="1446">
        <v>161</v>
      </c>
      <c r="B165" s="1367">
        <v>160</v>
      </c>
      <c r="C165" s="1340" t="s">
        <v>6668</v>
      </c>
      <c r="D165" s="1340"/>
      <c r="E165" s="1340"/>
      <c r="F165" s="1340"/>
      <c r="G165" s="1340"/>
      <c r="H165" s="1340"/>
      <c r="I165" s="1340" t="s">
        <v>6659</v>
      </c>
      <c r="J165" s="1340">
        <v>15</v>
      </c>
      <c r="K165" s="1340" t="s">
        <v>6669</v>
      </c>
      <c r="L165" s="667">
        <v>213.8</v>
      </c>
      <c r="M165" s="667"/>
      <c r="N165" s="1340" t="s">
        <v>6660</v>
      </c>
      <c r="O165" s="1340" t="s">
        <v>6420</v>
      </c>
      <c r="P165" s="1340"/>
      <c r="Q165" s="1340"/>
      <c r="R165" s="1340"/>
      <c r="S165" s="1340" t="s">
        <v>6670</v>
      </c>
      <c r="T165" s="1340"/>
      <c r="U165" s="1340"/>
      <c r="V165" s="1362"/>
      <c r="W165" s="1340">
        <v>1</v>
      </c>
    </row>
    <row r="166" spans="1:23" ht="78.75">
      <c r="A166" s="1386">
        <v>162</v>
      </c>
      <c r="B166" s="1340">
        <v>161</v>
      </c>
      <c r="C166" s="1340" t="s">
        <v>6671</v>
      </c>
      <c r="D166" s="1340"/>
      <c r="E166" s="1340"/>
      <c r="F166" s="1340"/>
      <c r="G166" s="1340"/>
      <c r="H166" s="1340"/>
      <c r="I166" s="1340" t="s">
        <v>6659</v>
      </c>
      <c r="J166" s="1340">
        <v>20</v>
      </c>
      <c r="K166" s="1340" t="s">
        <v>6672</v>
      </c>
      <c r="L166" s="667">
        <v>466</v>
      </c>
      <c r="M166" s="667"/>
      <c r="N166" s="1340" t="s">
        <v>6660</v>
      </c>
      <c r="O166" s="1340" t="s">
        <v>6420</v>
      </c>
      <c r="P166" s="1340"/>
      <c r="Q166" s="1340"/>
      <c r="R166" s="1340"/>
      <c r="S166" s="1340" t="s">
        <v>6673</v>
      </c>
      <c r="T166" s="1340"/>
      <c r="U166" s="1340"/>
      <c r="V166" s="1362"/>
      <c r="W166" s="1340">
        <v>1</v>
      </c>
    </row>
    <row r="167" spans="1:23" ht="78.75">
      <c r="A167" s="1446">
        <v>163</v>
      </c>
      <c r="B167" s="1367">
        <v>162</v>
      </c>
      <c r="C167" s="1340" t="s">
        <v>6674</v>
      </c>
      <c r="D167" s="1340"/>
      <c r="E167" s="1340"/>
      <c r="F167" s="1340"/>
      <c r="G167" s="1340"/>
      <c r="H167" s="1340"/>
      <c r="I167" s="1340" t="s">
        <v>6659</v>
      </c>
      <c r="J167" s="1340">
        <v>21</v>
      </c>
      <c r="K167" s="1340">
        <v>345</v>
      </c>
      <c r="L167" s="667">
        <v>172.8</v>
      </c>
      <c r="M167" s="667"/>
      <c r="N167" s="1340" t="s">
        <v>6660</v>
      </c>
      <c r="O167" s="1340" t="s">
        <v>6420</v>
      </c>
      <c r="P167" s="1340"/>
      <c r="Q167" s="1340"/>
      <c r="R167" s="1340"/>
      <c r="S167" s="1340" t="s">
        <v>4154</v>
      </c>
      <c r="T167" s="1340"/>
      <c r="U167" s="1340"/>
      <c r="V167" s="1362"/>
      <c r="W167" s="1340">
        <v>1</v>
      </c>
    </row>
    <row r="168" spans="1:23" ht="78.75">
      <c r="A168" s="1386">
        <v>164</v>
      </c>
      <c r="B168" s="1340">
        <v>163</v>
      </c>
      <c r="C168" s="1340" t="s">
        <v>6675</v>
      </c>
      <c r="D168" s="1340"/>
      <c r="E168" s="1340"/>
      <c r="F168" s="1340"/>
      <c r="G168" s="1340"/>
      <c r="H168" s="1340"/>
      <c r="I168" s="1340" t="s">
        <v>6659</v>
      </c>
      <c r="J168" s="1340" t="s">
        <v>6676</v>
      </c>
      <c r="K168" s="1340" t="s">
        <v>6677</v>
      </c>
      <c r="L168" s="667">
        <v>1300</v>
      </c>
      <c r="M168" s="667"/>
      <c r="N168" s="1340" t="s">
        <v>6678</v>
      </c>
      <c r="O168" s="1366" t="s">
        <v>6446</v>
      </c>
      <c r="P168" s="1366"/>
      <c r="Q168" s="1366"/>
      <c r="R168" s="1366"/>
      <c r="S168" s="1340" t="s">
        <v>6679</v>
      </c>
      <c r="T168" s="1340"/>
      <c r="U168" s="1340"/>
      <c r="V168" s="1340"/>
      <c r="W168" s="1340">
        <v>6</v>
      </c>
    </row>
    <row r="169" spans="1:23" ht="31.5">
      <c r="A169" s="1446">
        <v>165</v>
      </c>
      <c r="B169" s="1367">
        <v>164</v>
      </c>
      <c r="C169" s="1340" t="s">
        <v>6680</v>
      </c>
      <c r="D169" s="1340"/>
      <c r="E169" s="1340"/>
      <c r="F169" s="1340"/>
      <c r="G169" s="1340"/>
      <c r="H169" s="1340"/>
      <c r="I169" s="1340" t="s">
        <v>6681</v>
      </c>
      <c r="J169" s="1340">
        <v>1</v>
      </c>
      <c r="K169" s="1340">
        <v>86</v>
      </c>
      <c r="L169" s="667">
        <v>218.4</v>
      </c>
      <c r="M169" s="667"/>
      <c r="N169" s="1366" t="s">
        <v>6682</v>
      </c>
      <c r="O169" s="1366" t="s">
        <v>6420</v>
      </c>
      <c r="P169" s="1366"/>
      <c r="Q169" s="1366"/>
      <c r="R169" s="1366"/>
      <c r="S169" s="1340" t="s">
        <v>4031</v>
      </c>
      <c r="T169" s="1340"/>
      <c r="U169" s="1340"/>
      <c r="V169" s="1362"/>
      <c r="W169" s="1340">
        <v>1</v>
      </c>
    </row>
    <row r="170" spans="1:23" ht="47.25">
      <c r="A170" s="1386">
        <v>166</v>
      </c>
      <c r="B170" s="1340">
        <v>165</v>
      </c>
      <c r="C170" s="1340" t="s">
        <v>6683</v>
      </c>
      <c r="D170" s="1340"/>
      <c r="E170" s="1340"/>
      <c r="F170" s="1340"/>
      <c r="G170" s="1340"/>
      <c r="H170" s="1340"/>
      <c r="I170" s="1340" t="s">
        <v>6681</v>
      </c>
      <c r="J170" s="1340">
        <v>1</v>
      </c>
      <c r="K170" s="1340" t="s">
        <v>6684</v>
      </c>
      <c r="L170" s="667">
        <v>51.6</v>
      </c>
      <c r="M170" s="667"/>
      <c r="N170" s="1366" t="s">
        <v>6685</v>
      </c>
      <c r="O170" s="1366" t="s">
        <v>6446</v>
      </c>
      <c r="P170" s="1366"/>
      <c r="Q170" s="1366"/>
      <c r="R170" s="1366"/>
      <c r="S170" s="1340" t="s">
        <v>6686</v>
      </c>
      <c r="T170" s="1340"/>
      <c r="U170" s="1340"/>
      <c r="V170" s="1340"/>
      <c r="W170" s="1340">
        <v>6</v>
      </c>
    </row>
    <row r="171" spans="1:23" ht="47.25">
      <c r="A171" s="1446">
        <v>167</v>
      </c>
      <c r="B171" s="1367">
        <v>166</v>
      </c>
      <c r="C171" s="1340" t="s">
        <v>6687</v>
      </c>
      <c r="D171" s="1340"/>
      <c r="E171" s="1340"/>
      <c r="F171" s="1340"/>
      <c r="G171" s="1340"/>
      <c r="H171" s="1340"/>
      <c r="I171" s="1340" t="s">
        <v>6681</v>
      </c>
      <c r="J171" s="1340">
        <v>1</v>
      </c>
      <c r="K171" s="1340" t="s">
        <v>6684</v>
      </c>
      <c r="L171" s="667">
        <v>186.9</v>
      </c>
      <c r="M171" s="667"/>
      <c r="N171" s="1366" t="s">
        <v>6685</v>
      </c>
      <c r="O171" s="1366" t="s">
        <v>6446</v>
      </c>
      <c r="P171" s="1366"/>
      <c r="Q171" s="1366"/>
      <c r="R171" s="1366"/>
      <c r="S171" s="1340" t="s">
        <v>6688</v>
      </c>
      <c r="T171" s="1340"/>
      <c r="U171" s="1340"/>
      <c r="V171" s="1340"/>
      <c r="W171" s="1340">
        <v>6</v>
      </c>
    </row>
    <row r="172" spans="1:23" ht="47.25">
      <c r="A172" s="1386">
        <v>168</v>
      </c>
      <c r="B172" s="1340">
        <v>167</v>
      </c>
      <c r="C172" s="1340" t="s">
        <v>6689</v>
      </c>
      <c r="D172" s="1340"/>
      <c r="E172" s="1340"/>
      <c r="F172" s="1340"/>
      <c r="G172" s="1340"/>
      <c r="H172" s="1340"/>
      <c r="I172" s="1340" t="s">
        <v>6681</v>
      </c>
      <c r="J172" s="1340">
        <v>2</v>
      </c>
      <c r="K172" s="1340" t="s">
        <v>6684</v>
      </c>
      <c r="L172" s="667">
        <v>72.7</v>
      </c>
      <c r="M172" s="667"/>
      <c r="N172" s="1366" t="s">
        <v>6685</v>
      </c>
      <c r="O172" s="1366" t="s">
        <v>6446</v>
      </c>
      <c r="P172" s="1366"/>
      <c r="Q172" s="1366"/>
      <c r="R172" s="1366"/>
      <c r="S172" s="1340" t="s">
        <v>6690</v>
      </c>
      <c r="T172" s="1340"/>
      <c r="U172" s="1340"/>
      <c r="V172" s="1340"/>
      <c r="W172" s="1340">
        <v>6</v>
      </c>
    </row>
    <row r="173" spans="1:23" ht="47.25">
      <c r="A173" s="1446">
        <v>169</v>
      </c>
      <c r="B173" s="1367">
        <v>168</v>
      </c>
      <c r="C173" s="1340" t="s">
        <v>6691</v>
      </c>
      <c r="D173" s="1340"/>
      <c r="E173" s="1340"/>
      <c r="F173" s="1340"/>
      <c r="G173" s="1340"/>
      <c r="H173" s="1340"/>
      <c r="I173" s="1340" t="s">
        <v>6681</v>
      </c>
      <c r="J173" s="1340">
        <v>2</v>
      </c>
      <c r="K173" s="1340" t="s">
        <v>6684</v>
      </c>
      <c r="L173" s="667">
        <v>107.6</v>
      </c>
      <c r="M173" s="667"/>
      <c r="N173" s="1366" t="s">
        <v>6685</v>
      </c>
      <c r="O173" s="1366" t="s">
        <v>6446</v>
      </c>
      <c r="P173" s="1366"/>
      <c r="Q173" s="1366"/>
      <c r="R173" s="1366"/>
      <c r="S173" s="1340" t="s">
        <v>6692</v>
      </c>
      <c r="T173" s="1340"/>
      <c r="U173" s="1340"/>
      <c r="V173" s="1340"/>
      <c r="W173" s="1340">
        <v>6</v>
      </c>
    </row>
    <row r="174" spans="1:23" ht="47.25">
      <c r="A174" s="1386">
        <v>170</v>
      </c>
      <c r="B174" s="1340">
        <v>169</v>
      </c>
      <c r="C174" s="1340" t="s">
        <v>6693</v>
      </c>
      <c r="D174" s="1340"/>
      <c r="E174" s="1340"/>
      <c r="F174" s="1340"/>
      <c r="G174" s="1340"/>
      <c r="H174" s="1340"/>
      <c r="I174" s="1340" t="s">
        <v>6681</v>
      </c>
      <c r="J174" s="1340">
        <v>2</v>
      </c>
      <c r="K174" s="1340" t="s">
        <v>6694</v>
      </c>
      <c r="L174" s="667">
        <v>188</v>
      </c>
      <c r="M174" s="667"/>
      <c r="N174" s="1366" t="s">
        <v>6685</v>
      </c>
      <c r="O174" s="1366" t="s">
        <v>6446</v>
      </c>
      <c r="P174" s="1366"/>
      <c r="Q174" s="1366"/>
      <c r="R174" s="1366"/>
      <c r="S174" s="1340" t="s">
        <v>6695</v>
      </c>
      <c r="T174" s="1340"/>
      <c r="U174" s="1340"/>
      <c r="V174" s="1340"/>
      <c r="W174" s="1340">
        <v>6</v>
      </c>
    </row>
    <row r="175" spans="1:23" ht="47.25">
      <c r="A175" s="1446">
        <v>171</v>
      </c>
      <c r="B175" s="1367">
        <v>170</v>
      </c>
      <c r="C175" s="1340" t="s">
        <v>6696</v>
      </c>
      <c r="D175" s="1340"/>
      <c r="E175" s="1340"/>
      <c r="F175" s="1340"/>
      <c r="G175" s="1340"/>
      <c r="H175" s="1340"/>
      <c r="I175" s="1340" t="s">
        <v>6681</v>
      </c>
      <c r="J175" s="1340">
        <v>2</v>
      </c>
      <c r="K175" s="1340" t="s">
        <v>6694</v>
      </c>
      <c r="L175" s="667">
        <v>318.5</v>
      </c>
      <c r="M175" s="667"/>
      <c r="N175" s="1366" t="s">
        <v>6685</v>
      </c>
      <c r="O175" s="1366" t="s">
        <v>6446</v>
      </c>
      <c r="P175" s="1366"/>
      <c r="Q175" s="1366"/>
      <c r="R175" s="1366"/>
      <c r="S175" s="1340" t="s">
        <v>6697</v>
      </c>
      <c r="T175" s="1340"/>
      <c r="U175" s="1340"/>
      <c r="V175" s="1340"/>
      <c r="W175" s="1340">
        <v>6</v>
      </c>
    </row>
    <row r="176" spans="1:23" ht="47.25">
      <c r="A176" s="1386">
        <v>172</v>
      </c>
      <c r="B176" s="1340">
        <v>171</v>
      </c>
      <c r="C176" s="1340" t="s">
        <v>6698</v>
      </c>
      <c r="D176" s="1340"/>
      <c r="E176" s="1340"/>
      <c r="F176" s="1340"/>
      <c r="G176" s="1340"/>
      <c r="H176" s="1340"/>
      <c r="I176" s="1340" t="s">
        <v>6681</v>
      </c>
      <c r="J176" s="1340">
        <v>3</v>
      </c>
      <c r="K176" s="1340" t="s">
        <v>6684</v>
      </c>
      <c r="L176" s="667">
        <v>23.2</v>
      </c>
      <c r="M176" s="667"/>
      <c r="N176" s="1366" t="s">
        <v>6685</v>
      </c>
      <c r="O176" s="1366" t="s">
        <v>6446</v>
      </c>
      <c r="P176" s="1366"/>
      <c r="Q176" s="1366"/>
      <c r="R176" s="1366"/>
      <c r="S176" s="1340" t="s">
        <v>6699</v>
      </c>
      <c r="T176" s="1340"/>
      <c r="U176" s="1340"/>
      <c r="V176" s="1340"/>
      <c r="W176" s="1340">
        <v>6</v>
      </c>
    </row>
    <row r="177" spans="1:23" ht="47.25">
      <c r="A177" s="1446">
        <v>173</v>
      </c>
      <c r="B177" s="1367">
        <v>172</v>
      </c>
      <c r="C177" s="1340" t="s">
        <v>6700</v>
      </c>
      <c r="D177" s="1340"/>
      <c r="E177" s="1340"/>
      <c r="F177" s="1340"/>
      <c r="G177" s="1340"/>
      <c r="H177" s="1340"/>
      <c r="I177" s="1340" t="s">
        <v>6681</v>
      </c>
      <c r="J177" s="1340">
        <v>3</v>
      </c>
      <c r="K177" s="1340" t="s">
        <v>6694</v>
      </c>
      <c r="L177" s="667">
        <v>330.5</v>
      </c>
      <c r="M177" s="667"/>
      <c r="N177" s="1366" t="s">
        <v>6685</v>
      </c>
      <c r="O177" s="1366" t="s">
        <v>6446</v>
      </c>
      <c r="P177" s="1366"/>
      <c r="Q177" s="1366"/>
      <c r="R177" s="1366"/>
      <c r="S177" s="1340" t="s">
        <v>6701</v>
      </c>
      <c r="T177" s="1340"/>
      <c r="U177" s="1340"/>
      <c r="V177" s="1340"/>
      <c r="W177" s="1340">
        <v>6</v>
      </c>
    </row>
    <row r="178" spans="1:23" ht="47.25">
      <c r="A178" s="1386">
        <v>174</v>
      </c>
      <c r="B178" s="1340">
        <v>173</v>
      </c>
      <c r="C178" s="1340" t="s">
        <v>6702</v>
      </c>
      <c r="D178" s="1340"/>
      <c r="E178" s="1340"/>
      <c r="F178" s="1340"/>
      <c r="G178" s="1340"/>
      <c r="H178" s="1340"/>
      <c r="I178" s="1340" t="s">
        <v>6681</v>
      </c>
      <c r="J178" s="1340">
        <v>3</v>
      </c>
      <c r="K178" s="1340" t="s">
        <v>6694</v>
      </c>
      <c r="L178" s="667">
        <v>57.6</v>
      </c>
      <c r="M178" s="667"/>
      <c r="N178" s="1366" t="s">
        <v>6685</v>
      </c>
      <c r="O178" s="1366" t="s">
        <v>6446</v>
      </c>
      <c r="P178" s="1366"/>
      <c r="Q178" s="1366"/>
      <c r="R178" s="1366"/>
      <c r="S178" s="1340" t="s">
        <v>6703</v>
      </c>
      <c r="T178" s="1340"/>
      <c r="U178" s="1340"/>
      <c r="V178" s="1340"/>
      <c r="W178" s="1340">
        <v>6</v>
      </c>
    </row>
    <row r="179" spans="1:23" ht="31.5">
      <c r="A179" s="1446">
        <v>175</v>
      </c>
      <c r="B179" s="1367">
        <v>174</v>
      </c>
      <c r="C179" s="1340" t="s">
        <v>6704</v>
      </c>
      <c r="D179" s="1340"/>
      <c r="E179" s="1340"/>
      <c r="F179" s="1340"/>
      <c r="G179" s="1340"/>
      <c r="H179" s="1340"/>
      <c r="I179" s="1340" t="s">
        <v>6681</v>
      </c>
      <c r="J179" s="1340">
        <v>9</v>
      </c>
      <c r="K179" s="1340">
        <v>49</v>
      </c>
      <c r="L179" s="667">
        <v>298.89999999999998</v>
      </c>
      <c r="M179" s="667"/>
      <c r="N179" s="1366" t="s">
        <v>6705</v>
      </c>
      <c r="O179" s="1366" t="s">
        <v>6420</v>
      </c>
      <c r="P179" s="1366"/>
      <c r="Q179" s="1366"/>
      <c r="R179" s="1366"/>
      <c r="S179" s="1340" t="s">
        <v>6706</v>
      </c>
      <c r="T179" s="1340"/>
      <c r="U179" s="1340"/>
      <c r="V179" s="1362"/>
      <c r="W179" s="1340">
        <v>1</v>
      </c>
    </row>
    <row r="180" spans="1:23" ht="31.5">
      <c r="A180" s="1386">
        <v>176</v>
      </c>
      <c r="B180" s="1340">
        <v>175</v>
      </c>
      <c r="C180" s="1340" t="s">
        <v>6707</v>
      </c>
      <c r="D180" s="1340"/>
      <c r="E180" s="1340"/>
      <c r="F180" s="1340"/>
      <c r="G180" s="1340"/>
      <c r="H180" s="1340"/>
      <c r="I180" s="1340" t="s">
        <v>6681</v>
      </c>
      <c r="J180" s="1340">
        <v>9</v>
      </c>
      <c r="K180" s="1340" t="s">
        <v>6708</v>
      </c>
      <c r="L180" s="667">
        <v>321.8</v>
      </c>
      <c r="M180" s="667"/>
      <c r="N180" s="1366" t="s">
        <v>6709</v>
      </c>
      <c r="O180" s="1366" t="s">
        <v>6420</v>
      </c>
      <c r="P180" s="1366"/>
      <c r="Q180" s="1366"/>
      <c r="R180" s="1366"/>
      <c r="S180" s="1340" t="s">
        <v>6710</v>
      </c>
      <c r="T180" s="1340"/>
      <c r="U180" s="1340"/>
      <c r="V180" s="1362"/>
      <c r="W180" s="1340">
        <v>1</v>
      </c>
    </row>
    <row r="181" spans="1:23" ht="31.5">
      <c r="A181" s="1446">
        <v>177</v>
      </c>
      <c r="B181" s="1367">
        <v>176</v>
      </c>
      <c r="C181" s="1340" t="s">
        <v>6711</v>
      </c>
      <c r="D181" s="1340"/>
      <c r="E181" s="1340"/>
      <c r="F181" s="1340"/>
      <c r="G181" s="1340"/>
      <c r="H181" s="1340"/>
      <c r="I181" s="1340" t="s">
        <v>6681</v>
      </c>
      <c r="J181" s="1340">
        <v>12</v>
      </c>
      <c r="K181" s="1340">
        <v>218</v>
      </c>
      <c r="L181" s="667">
        <v>160.4</v>
      </c>
      <c r="M181" s="667"/>
      <c r="N181" s="1366" t="s">
        <v>6682</v>
      </c>
      <c r="O181" s="1366" t="s">
        <v>6420</v>
      </c>
      <c r="P181" s="1366"/>
      <c r="Q181" s="1366"/>
      <c r="R181" s="1366"/>
      <c r="S181" s="1340" t="s">
        <v>4033</v>
      </c>
      <c r="T181" s="1340"/>
      <c r="U181" s="1340"/>
      <c r="V181" s="1362"/>
      <c r="W181" s="1340">
        <v>1</v>
      </c>
    </row>
    <row r="182" spans="1:23" ht="31.5">
      <c r="A182" s="1386">
        <v>178</v>
      </c>
      <c r="B182" s="1340">
        <v>177</v>
      </c>
      <c r="C182" s="1340" t="s">
        <v>6712</v>
      </c>
      <c r="D182" s="1340"/>
      <c r="E182" s="1340"/>
      <c r="F182" s="1340"/>
      <c r="G182" s="1340"/>
      <c r="H182" s="1340"/>
      <c r="I182" s="1340" t="s">
        <v>6681</v>
      </c>
      <c r="J182" s="1340">
        <v>12</v>
      </c>
      <c r="K182" s="1340">
        <v>261</v>
      </c>
      <c r="L182" s="1378">
        <v>15.1</v>
      </c>
      <c r="M182" s="1378"/>
      <c r="N182" s="1366" t="s">
        <v>6713</v>
      </c>
      <c r="O182" s="1366" t="s">
        <v>6414</v>
      </c>
      <c r="P182" s="1366"/>
      <c r="Q182" s="1366"/>
      <c r="R182" s="1366"/>
      <c r="S182" s="1340" t="s">
        <v>6714</v>
      </c>
      <c r="T182" s="1340"/>
      <c r="U182" s="1340"/>
      <c r="V182" s="1340"/>
      <c r="W182" s="1340" t="s">
        <v>6548</v>
      </c>
    </row>
    <row r="183" spans="1:23" ht="31.5">
      <c r="A183" s="1446">
        <v>179</v>
      </c>
      <c r="B183" s="1367">
        <v>178</v>
      </c>
      <c r="C183" s="1340" t="s">
        <v>6715</v>
      </c>
      <c r="D183" s="1340"/>
      <c r="E183" s="1340"/>
      <c r="F183" s="1340"/>
      <c r="G183" s="1340"/>
      <c r="H183" s="1340"/>
      <c r="I183" s="1340" t="s">
        <v>6681</v>
      </c>
      <c r="J183" s="1340">
        <v>12</v>
      </c>
      <c r="K183" s="1340">
        <v>272</v>
      </c>
      <c r="L183" s="1378">
        <v>19.399999999999999</v>
      </c>
      <c r="M183" s="1378"/>
      <c r="N183" s="1366" t="s">
        <v>6713</v>
      </c>
      <c r="O183" s="1366" t="s">
        <v>6414</v>
      </c>
      <c r="P183" s="1366"/>
      <c r="Q183" s="1366"/>
      <c r="R183" s="1366"/>
      <c r="S183" s="1340" t="s">
        <v>6716</v>
      </c>
      <c r="T183" s="1340"/>
      <c r="U183" s="1340"/>
      <c r="V183" s="1340"/>
      <c r="W183" s="1340" t="s">
        <v>6548</v>
      </c>
    </row>
    <row r="184" spans="1:23" ht="31.5">
      <c r="A184" s="1386">
        <v>180</v>
      </c>
      <c r="B184" s="1340">
        <v>179</v>
      </c>
      <c r="C184" s="1340" t="s">
        <v>6717</v>
      </c>
      <c r="D184" s="1340"/>
      <c r="E184" s="1340"/>
      <c r="F184" s="1340"/>
      <c r="G184" s="1340"/>
      <c r="H184" s="1340"/>
      <c r="I184" s="1340" t="s">
        <v>6681</v>
      </c>
      <c r="J184" s="1340">
        <v>12</v>
      </c>
      <c r="K184" s="1340" t="s">
        <v>6718</v>
      </c>
      <c r="L184" s="1378">
        <v>17.7</v>
      </c>
      <c r="M184" s="1378"/>
      <c r="N184" s="1366" t="s">
        <v>1955</v>
      </c>
      <c r="O184" s="1366" t="s">
        <v>192</v>
      </c>
      <c r="P184" s="1366"/>
      <c r="Q184" s="1366"/>
      <c r="R184" s="1366"/>
      <c r="S184" s="1340" t="s">
        <v>6719</v>
      </c>
      <c r="T184" s="1340"/>
      <c r="U184" s="1340"/>
      <c r="V184" s="1340"/>
      <c r="W184" s="1365">
        <v>2</v>
      </c>
    </row>
    <row r="185" spans="1:23" ht="31.5">
      <c r="A185" s="1446">
        <v>181</v>
      </c>
      <c r="B185" s="1367">
        <v>180</v>
      </c>
      <c r="C185" s="1340" t="s">
        <v>6720</v>
      </c>
      <c r="D185" s="1340"/>
      <c r="E185" s="1340"/>
      <c r="F185" s="1340"/>
      <c r="G185" s="1340"/>
      <c r="H185" s="1340"/>
      <c r="I185" s="1340" t="s">
        <v>6681</v>
      </c>
      <c r="J185" s="1340">
        <v>14</v>
      </c>
      <c r="K185" s="1340">
        <v>10</v>
      </c>
      <c r="L185" s="667">
        <v>180.5</v>
      </c>
      <c r="M185" s="667"/>
      <c r="N185" s="1366" t="s">
        <v>6721</v>
      </c>
      <c r="O185" s="1366" t="s">
        <v>6420</v>
      </c>
      <c r="P185" s="1366"/>
      <c r="Q185" s="1366"/>
      <c r="R185" s="1366"/>
      <c r="S185" s="1340" t="s">
        <v>6722</v>
      </c>
      <c r="T185" s="1340"/>
      <c r="U185" s="1340"/>
      <c r="V185" s="1362"/>
      <c r="W185" s="1340">
        <v>1</v>
      </c>
    </row>
    <row r="186" spans="1:23" ht="31.5">
      <c r="A186" s="1386">
        <v>182</v>
      </c>
      <c r="B186" s="1340">
        <v>181</v>
      </c>
      <c r="C186" s="1340" t="s">
        <v>6723</v>
      </c>
      <c r="D186" s="1340"/>
      <c r="E186" s="1340"/>
      <c r="F186" s="1340"/>
      <c r="G186" s="1340"/>
      <c r="H186" s="1340"/>
      <c r="I186" s="1340" t="s">
        <v>6681</v>
      </c>
      <c r="J186" s="1340">
        <v>15</v>
      </c>
      <c r="K186" s="1340">
        <v>146</v>
      </c>
      <c r="L186" s="667">
        <v>1887.6</v>
      </c>
      <c r="M186" s="667"/>
      <c r="N186" s="1366" t="s">
        <v>6724</v>
      </c>
      <c r="O186" s="1366" t="s">
        <v>6420</v>
      </c>
      <c r="P186" s="1366"/>
      <c r="Q186" s="1366"/>
      <c r="R186" s="1366"/>
      <c r="S186" s="1340" t="s">
        <v>6651</v>
      </c>
      <c r="T186" s="1340"/>
      <c r="U186" s="1340"/>
      <c r="V186" s="1362"/>
      <c r="W186" s="1340">
        <v>1</v>
      </c>
    </row>
    <row r="187" spans="1:23" ht="31.5">
      <c r="A187" s="1446">
        <v>183</v>
      </c>
      <c r="B187" s="1367">
        <v>182</v>
      </c>
      <c r="C187" s="1340" t="s">
        <v>6725</v>
      </c>
      <c r="D187" s="1340"/>
      <c r="E187" s="1340"/>
      <c r="F187" s="1340"/>
      <c r="G187" s="1340"/>
      <c r="H187" s="1340"/>
      <c r="I187" s="1340" t="s">
        <v>6681</v>
      </c>
      <c r="J187" s="1340">
        <v>15</v>
      </c>
      <c r="K187" s="1340">
        <v>147</v>
      </c>
      <c r="L187" s="667">
        <v>29.7</v>
      </c>
      <c r="M187" s="667"/>
      <c r="N187" s="1366" t="s">
        <v>6726</v>
      </c>
      <c r="O187" s="1366" t="s">
        <v>6414</v>
      </c>
      <c r="P187" s="1366"/>
      <c r="Q187" s="1366"/>
      <c r="R187" s="1366"/>
      <c r="S187" s="596" t="s">
        <v>6727</v>
      </c>
      <c r="T187" s="596"/>
      <c r="U187" s="596"/>
      <c r="V187" s="1340"/>
      <c r="W187" s="1368" t="s">
        <v>6413</v>
      </c>
    </row>
    <row r="188" spans="1:23" ht="31.5">
      <c r="A188" s="1386">
        <v>184</v>
      </c>
      <c r="B188" s="1340">
        <v>183</v>
      </c>
      <c r="C188" s="1340" t="s">
        <v>6728</v>
      </c>
      <c r="D188" s="1340"/>
      <c r="E188" s="1340"/>
      <c r="F188" s="1340"/>
      <c r="G188" s="1340"/>
      <c r="H188" s="1340"/>
      <c r="I188" s="1340" t="s">
        <v>6681</v>
      </c>
      <c r="J188" s="1340">
        <v>15</v>
      </c>
      <c r="K188" s="1340">
        <v>178</v>
      </c>
      <c r="L188" s="667">
        <v>17</v>
      </c>
      <c r="M188" s="667"/>
      <c r="N188" s="1366" t="s">
        <v>6726</v>
      </c>
      <c r="O188" s="1366" t="s">
        <v>6414</v>
      </c>
      <c r="P188" s="1366"/>
      <c r="Q188" s="1366"/>
      <c r="R188" s="1366"/>
      <c r="S188" s="596" t="s">
        <v>6729</v>
      </c>
      <c r="T188" s="596"/>
      <c r="U188" s="596"/>
      <c r="V188" s="1340"/>
      <c r="W188" s="1368" t="s">
        <v>6413</v>
      </c>
    </row>
    <row r="189" spans="1:23" ht="31.5">
      <c r="A189" s="1446">
        <v>185</v>
      </c>
      <c r="B189" s="1367">
        <v>184</v>
      </c>
      <c r="C189" s="1340" t="s">
        <v>6730</v>
      </c>
      <c r="D189" s="1340"/>
      <c r="E189" s="1340"/>
      <c r="F189" s="1340"/>
      <c r="G189" s="1340"/>
      <c r="H189" s="1340"/>
      <c r="I189" s="1340" t="s">
        <v>6681</v>
      </c>
      <c r="J189" s="1340">
        <v>15</v>
      </c>
      <c r="K189" s="1340">
        <v>179</v>
      </c>
      <c r="L189" s="667">
        <v>130</v>
      </c>
      <c r="M189" s="667"/>
      <c r="N189" s="1366" t="s">
        <v>6682</v>
      </c>
      <c r="O189" s="1366" t="s">
        <v>6420</v>
      </c>
      <c r="P189" s="1366"/>
      <c r="Q189" s="1366"/>
      <c r="R189" s="1366"/>
      <c r="S189" s="1340" t="s">
        <v>6731</v>
      </c>
      <c r="T189" s="1340"/>
      <c r="U189" s="1340"/>
      <c r="V189" s="1362"/>
      <c r="W189" s="1340">
        <v>1</v>
      </c>
    </row>
    <row r="190" spans="1:23" ht="31.5">
      <c r="A190" s="1386">
        <v>186</v>
      </c>
      <c r="B190" s="1340">
        <v>185</v>
      </c>
      <c r="C190" s="1340" t="s">
        <v>6732</v>
      </c>
      <c r="D190" s="1340"/>
      <c r="E190" s="1340"/>
      <c r="F190" s="1340"/>
      <c r="G190" s="1340"/>
      <c r="H190" s="1340"/>
      <c r="I190" s="1340" t="s">
        <v>6681</v>
      </c>
      <c r="J190" s="1340">
        <v>15</v>
      </c>
      <c r="K190" s="1340">
        <v>180</v>
      </c>
      <c r="L190" s="667">
        <v>27.5</v>
      </c>
      <c r="M190" s="667"/>
      <c r="N190" s="1366" t="s">
        <v>724</v>
      </c>
      <c r="O190" s="1366" t="s">
        <v>6414</v>
      </c>
      <c r="P190" s="1366"/>
      <c r="Q190" s="1366"/>
      <c r="R190" s="1366"/>
      <c r="S190" s="596" t="s">
        <v>6733</v>
      </c>
      <c r="T190" s="596"/>
      <c r="U190" s="596"/>
      <c r="V190" s="1340"/>
      <c r="W190" s="1368" t="s">
        <v>6413</v>
      </c>
    </row>
    <row r="191" spans="1:23" ht="31.5">
      <c r="A191" s="1446">
        <v>187</v>
      </c>
      <c r="B191" s="1367">
        <v>186</v>
      </c>
      <c r="C191" s="1340" t="s">
        <v>6734</v>
      </c>
      <c r="D191" s="1340"/>
      <c r="E191" s="1340"/>
      <c r="F191" s="1340"/>
      <c r="G191" s="1340"/>
      <c r="H191" s="1340"/>
      <c r="I191" s="1340" t="s">
        <v>6681</v>
      </c>
      <c r="J191" s="1340">
        <v>15</v>
      </c>
      <c r="K191" s="1340">
        <v>181</v>
      </c>
      <c r="L191" s="667">
        <v>29.6</v>
      </c>
      <c r="M191" s="667"/>
      <c r="N191" s="1366" t="s">
        <v>724</v>
      </c>
      <c r="O191" s="1366" t="s">
        <v>6414</v>
      </c>
      <c r="P191" s="1366"/>
      <c r="Q191" s="1366"/>
      <c r="R191" s="1366"/>
      <c r="S191" s="596" t="s">
        <v>6735</v>
      </c>
      <c r="T191" s="596"/>
      <c r="U191" s="596"/>
      <c r="V191" s="1340"/>
      <c r="W191" s="1368" t="s">
        <v>6413</v>
      </c>
    </row>
    <row r="192" spans="1:23" ht="31.5">
      <c r="A192" s="1386">
        <v>188</v>
      </c>
      <c r="B192" s="1340">
        <v>187</v>
      </c>
      <c r="C192" s="1340" t="s">
        <v>6736</v>
      </c>
      <c r="D192" s="1340"/>
      <c r="E192" s="1340"/>
      <c r="F192" s="1340"/>
      <c r="G192" s="1340"/>
      <c r="H192" s="1340"/>
      <c r="I192" s="1340" t="s">
        <v>6681</v>
      </c>
      <c r="J192" s="1340">
        <v>15</v>
      </c>
      <c r="K192" s="1340">
        <v>192</v>
      </c>
      <c r="L192" s="667">
        <v>30.1</v>
      </c>
      <c r="M192" s="667"/>
      <c r="N192" s="1366" t="s">
        <v>6726</v>
      </c>
      <c r="O192" s="1366" t="s">
        <v>6414</v>
      </c>
      <c r="P192" s="1366"/>
      <c r="Q192" s="1366"/>
      <c r="R192" s="1366"/>
      <c r="S192" s="596" t="s">
        <v>6737</v>
      </c>
      <c r="T192" s="596"/>
      <c r="U192" s="596"/>
      <c r="V192" s="1340"/>
      <c r="W192" s="1368" t="s">
        <v>6413</v>
      </c>
    </row>
    <row r="193" spans="1:23" ht="31.5">
      <c r="A193" s="1446">
        <v>189</v>
      </c>
      <c r="B193" s="1367">
        <v>188</v>
      </c>
      <c r="C193" s="1340" t="s">
        <v>6738</v>
      </c>
      <c r="D193" s="1340"/>
      <c r="E193" s="1340"/>
      <c r="F193" s="1340"/>
      <c r="G193" s="1340"/>
      <c r="H193" s="1340"/>
      <c r="I193" s="1340" t="s">
        <v>6681</v>
      </c>
      <c r="J193" s="1340">
        <v>15</v>
      </c>
      <c r="K193" s="1340">
        <v>193</v>
      </c>
      <c r="L193" s="667">
        <v>30.9</v>
      </c>
      <c r="M193" s="667"/>
      <c r="N193" s="1366" t="s">
        <v>6726</v>
      </c>
      <c r="O193" s="1366" t="s">
        <v>6414</v>
      </c>
      <c r="P193" s="1366"/>
      <c r="Q193" s="1366"/>
      <c r="R193" s="1366"/>
      <c r="S193" s="596" t="s">
        <v>6737</v>
      </c>
      <c r="T193" s="596"/>
      <c r="U193" s="596"/>
      <c r="V193" s="1340"/>
      <c r="W193" s="1368" t="s">
        <v>6413</v>
      </c>
    </row>
    <row r="194" spans="1:23" ht="31.5">
      <c r="A194" s="1386">
        <v>190</v>
      </c>
      <c r="B194" s="1340">
        <v>189</v>
      </c>
      <c r="C194" s="1340" t="s">
        <v>6739</v>
      </c>
      <c r="D194" s="1340"/>
      <c r="E194" s="1340"/>
      <c r="F194" s="1340"/>
      <c r="G194" s="1340"/>
      <c r="H194" s="1340"/>
      <c r="I194" s="1340" t="s">
        <v>6681</v>
      </c>
      <c r="J194" s="1340">
        <v>15</v>
      </c>
      <c r="K194" s="1340">
        <v>206</v>
      </c>
      <c r="L194" s="667">
        <v>10.8</v>
      </c>
      <c r="M194" s="667"/>
      <c r="N194" s="1366" t="s">
        <v>724</v>
      </c>
      <c r="O194" s="1366" t="s">
        <v>6414</v>
      </c>
      <c r="P194" s="1366"/>
      <c r="Q194" s="1366"/>
      <c r="R194" s="1366"/>
      <c r="S194" s="596" t="s">
        <v>6740</v>
      </c>
      <c r="T194" s="596"/>
      <c r="U194" s="596"/>
      <c r="V194" s="1340"/>
      <c r="W194" s="1368" t="s">
        <v>6413</v>
      </c>
    </row>
    <row r="195" spans="1:23" ht="31.5">
      <c r="A195" s="1446">
        <v>191</v>
      </c>
      <c r="B195" s="1367">
        <v>190</v>
      </c>
      <c r="C195" s="1340" t="s">
        <v>6741</v>
      </c>
      <c r="D195" s="1340"/>
      <c r="E195" s="1340"/>
      <c r="F195" s="1340"/>
      <c r="G195" s="1340"/>
      <c r="H195" s="1340"/>
      <c r="I195" s="1340" t="s">
        <v>6681</v>
      </c>
      <c r="J195" s="1340">
        <v>15</v>
      </c>
      <c r="K195" s="1340">
        <v>207</v>
      </c>
      <c r="L195" s="667">
        <v>19</v>
      </c>
      <c r="M195" s="667"/>
      <c r="N195" s="1366" t="s">
        <v>2247</v>
      </c>
      <c r="O195" s="1366" t="s">
        <v>6414</v>
      </c>
      <c r="P195" s="1366"/>
      <c r="Q195" s="1366"/>
      <c r="R195" s="1366"/>
      <c r="S195" s="596" t="s">
        <v>6740</v>
      </c>
      <c r="T195" s="596"/>
      <c r="U195" s="596"/>
      <c r="V195" s="1340"/>
      <c r="W195" s="1368" t="s">
        <v>6413</v>
      </c>
    </row>
    <row r="196" spans="1:23" ht="31.5">
      <c r="A196" s="1386">
        <v>192</v>
      </c>
      <c r="B196" s="1340">
        <v>191</v>
      </c>
      <c r="C196" s="1340" t="s">
        <v>6742</v>
      </c>
      <c r="D196" s="1340"/>
      <c r="E196" s="1340"/>
      <c r="F196" s="1340"/>
      <c r="G196" s="1340"/>
      <c r="H196" s="1340"/>
      <c r="I196" s="1340" t="s">
        <v>6681</v>
      </c>
      <c r="J196" s="1340">
        <v>15</v>
      </c>
      <c r="K196" s="1340">
        <v>208</v>
      </c>
      <c r="L196" s="667">
        <v>23.8</v>
      </c>
      <c r="M196" s="667"/>
      <c r="N196" s="1366" t="s">
        <v>6726</v>
      </c>
      <c r="O196" s="1366" t="s">
        <v>6414</v>
      </c>
      <c r="P196" s="1366"/>
      <c r="Q196" s="1366"/>
      <c r="R196" s="1366"/>
      <c r="S196" s="596" t="s">
        <v>6743</v>
      </c>
      <c r="T196" s="596"/>
      <c r="U196" s="596"/>
      <c r="V196" s="1340"/>
      <c r="W196" s="1368" t="s">
        <v>6413</v>
      </c>
    </row>
    <row r="197" spans="1:23" ht="31.5">
      <c r="A197" s="1446">
        <v>193</v>
      </c>
      <c r="B197" s="1367">
        <v>192</v>
      </c>
      <c r="C197" s="1340" t="s">
        <v>6732</v>
      </c>
      <c r="D197" s="1340"/>
      <c r="E197" s="1340"/>
      <c r="F197" s="1340"/>
      <c r="G197" s="1340"/>
      <c r="H197" s="1340"/>
      <c r="I197" s="1340" t="s">
        <v>6681</v>
      </c>
      <c r="J197" s="1340">
        <v>15</v>
      </c>
      <c r="K197" s="1340">
        <v>209</v>
      </c>
      <c r="L197" s="667">
        <v>49.7</v>
      </c>
      <c r="M197" s="667"/>
      <c r="N197" s="1366" t="s">
        <v>724</v>
      </c>
      <c r="O197" s="1366" t="s">
        <v>6414</v>
      </c>
      <c r="P197" s="1366"/>
      <c r="Q197" s="1366"/>
      <c r="R197" s="1366"/>
      <c r="S197" s="596" t="s">
        <v>6744</v>
      </c>
      <c r="T197" s="596"/>
      <c r="U197" s="596"/>
      <c r="V197" s="1340"/>
      <c r="W197" s="1368" t="s">
        <v>6413</v>
      </c>
    </row>
    <row r="198" spans="1:23" ht="31.5">
      <c r="A198" s="1386">
        <v>194</v>
      </c>
      <c r="B198" s="1340">
        <v>193</v>
      </c>
      <c r="C198" s="1340" t="s">
        <v>6745</v>
      </c>
      <c r="D198" s="1340"/>
      <c r="E198" s="1340"/>
      <c r="F198" s="1340"/>
      <c r="G198" s="1340"/>
      <c r="H198" s="1340"/>
      <c r="I198" s="1340" t="s">
        <v>6681</v>
      </c>
      <c r="J198" s="1340">
        <v>15</v>
      </c>
      <c r="K198" s="1340">
        <v>220</v>
      </c>
      <c r="L198" s="667">
        <v>29.7</v>
      </c>
      <c r="M198" s="667"/>
      <c r="N198" s="1366" t="s">
        <v>6726</v>
      </c>
      <c r="O198" s="1366" t="s">
        <v>6414</v>
      </c>
      <c r="P198" s="1366"/>
      <c r="Q198" s="1366"/>
      <c r="R198" s="1366"/>
      <c r="S198" s="596" t="s">
        <v>6746</v>
      </c>
      <c r="T198" s="596"/>
      <c r="U198" s="596"/>
      <c r="V198" s="1340"/>
      <c r="W198" s="1368" t="s">
        <v>6413</v>
      </c>
    </row>
    <row r="199" spans="1:23" ht="31.5">
      <c r="A199" s="1446">
        <v>195</v>
      </c>
      <c r="B199" s="1367">
        <v>194</v>
      </c>
      <c r="C199" s="1340" t="s">
        <v>6747</v>
      </c>
      <c r="D199" s="1340"/>
      <c r="E199" s="1340"/>
      <c r="F199" s="1340"/>
      <c r="G199" s="1340"/>
      <c r="H199" s="1340"/>
      <c r="I199" s="1340" t="s">
        <v>6681</v>
      </c>
      <c r="J199" s="1340">
        <v>15</v>
      </c>
      <c r="K199" s="1340">
        <v>235</v>
      </c>
      <c r="L199" s="667">
        <v>17.2</v>
      </c>
      <c r="M199" s="667"/>
      <c r="N199" s="1366" t="s">
        <v>724</v>
      </c>
      <c r="O199" s="1366" t="s">
        <v>6414</v>
      </c>
      <c r="P199" s="1366"/>
      <c r="Q199" s="1366"/>
      <c r="R199" s="1366"/>
      <c r="S199" s="596" t="s">
        <v>6748</v>
      </c>
      <c r="T199" s="596"/>
      <c r="U199" s="596"/>
      <c r="V199" s="1340"/>
      <c r="W199" s="1368" t="s">
        <v>6413</v>
      </c>
    </row>
    <row r="200" spans="1:23" ht="31.5">
      <c r="A200" s="1386">
        <v>196</v>
      </c>
      <c r="B200" s="1340">
        <v>195</v>
      </c>
      <c r="C200" s="1340" t="s">
        <v>6749</v>
      </c>
      <c r="D200" s="1340"/>
      <c r="E200" s="1340"/>
      <c r="F200" s="1340"/>
      <c r="G200" s="1340"/>
      <c r="H200" s="1340"/>
      <c r="I200" s="1340" t="s">
        <v>6681</v>
      </c>
      <c r="J200" s="1340">
        <v>15</v>
      </c>
      <c r="K200" s="1340" t="s">
        <v>6750</v>
      </c>
      <c r="L200" s="667">
        <v>27.6</v>
      </c>
      <c r="M200" s="667"/>
      <c r="N200" s="1366" t="s">
        <v>6726</v>
      </c>
      <c r="O200" s="1366" t="s">
        <v>6414</v>
      </c>
      <c r="P200" s="1366"/>
      <c r="Q200" s="1366"/>
      <c r="R200" s="1366"/>
      <c r="S200" s="596" t="s">
        <v>6751</v>
      </c>
      <c r="T200" s="596"/>
      <c r="U200" s="596"/>
      <c r="V200" s="1340"/>
      <c r="W200" s="1368" t="s">
        <v>6413</v>
      </c>
    </row>
    <row r="201" spans="1:23" ht="31.5">
      <c r="A201" s="1446">
        <v>197</v>
      </c>
      <c r="B201" s="1367">
        <v>196</v>
      </c>
      <c r="C201" s="1340" t="s">
        <v>6752</v>
      </c>
      <c r="D201" s="1340"/>
      <c r="E201" s="1340"/>
      <c r="F201" s="1340"/>
      <c r="G201" s="1340"/>
      <c r="H201" s="1340"/>
      <c r="I201" s="1340" t="s">
        <v>6681</v>
      </c>
      <c r="J201" s="1340">
        <v>15</v>
      </c>
      <c r="K201" s="1340" t="s">
        <v>6753</v>
      </c>
      <c r="L201" s="667">
        <v>874.5</v>
      </c>
      <c r="M201" s="667"/>
      <c r="N201" s="1366" t="s">
        <v>6709</v>
      </c>
      <c r="O201" s="1366" t="s">
        <v>6420</v>
      </c>
      <c r="P201" s="1366"/>
      <c r="Q201" s="1366"/>
      <c r="R201" s="1366"/>
      <c r="S201" s="1340" t="s">
        <v>6754</v>
      </c>
      <c r="T201" s="1340"/>
      <c r="U201" s="1340"/>
      <c r="V201" s="1362"/>
      <c r="W201" s="1340">
        <v>1</v>
      </c>
    </row>
    <row r="202" spans="1:23" ht="31.5">
      <c r="A202" s="1386">
        <v>198</v>
      </c>
      <c r="B202" s="1340">
        <v>197</v>
      </c>
      <c r="C202" s="1340" t="s">
        <v>6755</v>
      </c>
      <c r="D202" s="1340"/>
      <c r="E202" s="1340"/>
      <c r="F202" s="1340"/>
      <c r="G202" s="1340"/>
      <c r="H202" s="1340"/>
      <c r="I202" s="1340" t="s">
        <v>6681</v>
      </c>
      <c r="J202" s="1340">
        <v>15</v>
      </c>
      <c r="K202" s="1340" t="s">
        <v>6756</v>
      </c>
      <c r="L202" s="667">
        <v>19.899999999999999</v>
      </c>
      <c r="M202" s="667"/>
      <c r="N202" s="1366" t="s">
        <v>6726</v>
      </c>
      <c r="O202" s="1366" t="s">
        <v>6414</v>
      </c>
      <c r="P202" s="1366"/>
      <c r="Q202" s="1366"/>
      <c r="R202" s="1366"/>
      <c r="S202" s="596" t="s">
        <v>6757</v>
      </c>
      <c r="T202" s="596"/>
      <c r="U202" s="596"/>
      <c r="V202" s="1340"/>
      <c r="W202" s="1368" t="s">
        <v>6413</v>
      </c>
    </row>
    <row r="203" spans="1:23" ht="31.5">
      <c r="A203" s="1446">
        <v>199</v>
      </c>
      <c r="B203" s="1367">
        <v>198</v>
      </c>
      <c r="C203" s="1340" t="s">
        <v>6758</v>
      </c>
      <c r="D203" s="1340"/>
      <c r="E203" s="1340"/>
      <c r="F203" s="1340"/>
      <c r="G203" s="1340"/>
      <c r="H203" s="1340"/>
      <c r="I203" s="1340" t="s">
        <v>6681</v>
      </c>
      <c r="J203" s="1340">
        <v>15</v>
      </c>
      <c r="K203" s="1340" t="s">
        <v>6759</v>
      </c>
      <c r="L203" s="667">
        <v>18.7</v>
      </c>
      <c r="M203" s="667"/>
      <c r="N203" s="1366" t="s">
        <v>6726</v>
      </c>
      <c r="O203" s="1366" t="s">
        <v>6414</v>
      </c>
      <c r="P203" s="1366"/>
      <c r="Q203" s="1366"/>
      <c r="R203" s="1366"/>
      <c r="S203" s="596" t="s">
        <v>6760</v>
      </c>
      <c r="T203" s="596"/>
      <c r="U203" s="596"/>
      <c r="V203" s="1340"/>
      <c r="W203" s="1368" t="s">
        <v>6413</v>
      </c>
    </row>
    <row r="204" spans="1:23" ht="31.5">
      <c r="A204" s="1386">
        <v>200</v>
      </c>
      <c r="B204" s="1340">
        <v>199</v>
      </c>
      <c r="C204" s="1340" t="s">
        <v>6761</v>
      </c>
      <c r="D204" s="1340"/>
      <c r="E204" s="1340"/>
      <c r="F204" s="1340"/>
      <c r="G204" s="1340"/>
      <c r="H204" s="1340"/>
      <c r="I204" s="1340" t="s">
        <v>6681</v>
      </c>
      <c r="J204" s="1340">
        <v>15</v>
      </c>
      <c r="K204" s="1340" t="s">
        <v>6762</v>
      </c>
      <c r="L204" s="667">
        <v>18.5</v>
      </c>
      <c r="M204" s="667"/>
      <c r="N204" s="1366" t="s">
        <v>6726</v>
      </c>
      <c r="O204" s="1366" t="s">
        <v>6414</v>
      </c>
      <c r="P204" s="1366"/>
      <c r="Q204" s="1366"/>
      <c r="R204" s="1366"/>
      <c r="S204" s="596" t="s">
        <v>6763</v>
      </c>
      <c r="T204" s="596"/>
      <c r="U204" s="596"/>
      <c r="V204" s="1340"/>
      <c r="W204" s="1368" t="s">
        <v>6413</v>
      </c>
    </row>
    <row r="205" spans="1:23" ht="31.5">
      <c r="A205" s="1446">
        <v>201</v>
      </c>
      <c r="B205" s="1367">
        <v>200</v>
      </c>
      <c r="C205" s="1340" t="s">
        <v>6764</v>
      </c>
      <c r="D205" s="1340"/>
      <c r="E205" s="1340"/>
      <c r="F205" s="1340"/>
      <c r="G205" s="1340"/>
      <c r="H205" s="1340"/>
      <c r="I205" s="1340" t="s">
        <v>6681</v>
      </c>
      <c r="J205" s="1340">
        <v>15</v>
      </c>
      <c r="K205" s="1340" t="s">
        <v>6765</v>
      </c>
      <c r="L205" s="667">
        <v>23.7</v>
      </c>
      <c r="M205" s="667"/>
      <c r="N205" s="1366" t="s">
        <v>6726</v>
      </c>
      <c r="O205" s="1366" t="s">
        <v>6414</v>
      </c>
      <c r="P205" s="1366"/>
      <c r="Q205" s="1366"/>
      <c r="R205" s="1366"/>
      <c r="S205" s="596" t="s">
        <v>6766</v>
      </c>
      <c r="T205" s="596"/>
      <c r="U205" s="596"/>
      <c r="V205" s="1340"/>
      <c r="W205" s="1368" t="s">
        <v>6413</v>
      </c>
    </row>
    <row r="206" spans="1:23" ht="31.5">
      <c r="A206" s="1386">
        <v>202</v>
      </c>
      <c r="B206" s="1340">
        <v>201</v>
      </c>
      <c r="C206" s="1340" t="s">
        <v>6767</v>
      </c>
      <c r="D206" s="1340"/>
      <c r="E206" s="1340"/>
      <c r="F206" s="1340"/>
      <c r="G206" s="1340"/>
      <c r="H206" s="1340"/>
      <c r="I206" s="1340" t="s">
        <v>6681</v>
      </c>
      <c r="J206" s="1340">
        <v>15</v>
      </c>
      <c r="K206" s="1340" t="s">
        <v>6768</v>
      </c>
      <c r="L206" s="667">
        <v>22</v>
      </c>
      <c r="M206" s="667"/>
      <c r="N206" s="1366" t="s">
        <v>6726</v>
      </c>
      <c r="O206" s="1366" t="s">
        <v>6414</v>
      </c>
      <c r="P206" s="1366"/>
      <c r="Q206" s="1366"/>
      <c r="R206" s="1366"/>
      <c r="S206" s="596" t="s">
        <v>6769</v>
      </c>
      <c r="T206" s="596"/>
      <c r="U206" s="596"/>
      <c r="V206" s="1340"/>
      <c r="W206" s="1368" t="s">
        <v>6413</v>
      </c>
    </row>
    <row r="207" spans="1:23" ht="31.5">
      <c r="A207" s="1446">
        <v>203</v>
      </c>
      <c r="B207" s="1367">
        <v>202</v>
      </c>
      <c r="C207" s="1340" t="s">
        <v>6770</v>
      </c>
      <c r="D207" s="1340"/>
      <c r="E207" s="1340"/>
      <c r="F207" s="1340"/>
      <c r="G207" s="1340"/>
      <c r="H207" s="1340"/>
      <c r="I207" s="1340" t="s">
        <v>6681</v>
      </c>
      <c r="J207" s="1340">
        <v>15</v>
      </c>
      <c r="K207" s="1340" t="s">
        <v>6771</v>
      </c>
      <c r="L207" s="667">
        <v>19.100000000000001</v>
      </c>
      <c r="M207" s="667"/>
      <c r="N207" s="1366" t="s">
        <v>6726</v>
      </c>
      <c r="O207" s="1366" t="s">
        <v>6414</v>
      </c>
      <c r="P207" s="1366"/>
      <c r="Q207" s="1366"/>
      <c r="R207" s="1366"/>
      <c r="S207" s="596" t="s">
        <v>6772</v>
      </c>
      <c r="T207" s="596"/>
      <c r="U207" s="596"/>
      <c r="V207" s="1340"/>
      <c r="W207" s="1368" t="s">
        <v>6413</v>
      </c>
    </row>
    <row r="208" spans="1:23" ht="31.5">
      <c r="A208" s="1386">
        <v>204</v>
      </c>
      <c r="B208" s="1340">
        <v>203</v>
      </c>
      <c r="C208" s="1340" t="s">
        <v>6773</v>
      </c>
      <c r="D208" s="1340"/>
      <c r="E208" s="1340"/>
      <c r="F208" s="1340"/>
      <c r="G208" s="1340"/>
      <c r="H208" s="1340"/>
      <c r="I208" s="1340" t="s">
        <v>6681</v>
      </c>
      <c r="J208" s="1340">
        <v>16</v>
      </c>
      <c r="K208" s="1340" t="s">
        <v>6774</v>
      </c>
      <c r="L208" s="1378">
        <v>50</v>
      </c>
      <c r="M208" s="1378"/>
      <c r="N208" s="1366" t="s">
        <v>6775</v>
      </c>
      <c r="O208" s="1366" t="s">
        <v>192</v>
      </c>
      <c r="P208" s="1366"/>
      <c r="Q208" s="1366"/>
      <c r="R208" s="1366"/>
      <c r="S208" s="1340" t="s">
        <v>6776</v>
      </c>
      <c r="T208" s="1340"/>
      <c r="U208" s="1340"/>
      <c r="V208" s="1340"/>
      <c r="W208" s="1365">
        <v>2</v>
      </c>
    </row>
    <row r="209" spans="1:23" ht="31.5">
      <c r="A209" s="1446">
        <v>205</v>
      </c>
      <c r="B209" s="1367">
        <v>204</v>
      </c>
      <c r="C209" s="1340" t="s">
        <v>6777</v>
      </c>
      <c r="D209" s="1340"/>
      <c r="E209" s="1340"/>
      <c r="F209" s="1340"/>
      <c r="G209" s="1340"/>
      <c r="H209" s="1340"/>
      <c r="I209" s="1340" t="s">
        <v>6681</v>
      </c>
      <c r="J209" s="1340">
        <v>19</v>
      </c>
      <c r="K209" s="1340" t="s">
        <v>6677</v>
      </c>
      <c r="L209" s="667">
        <v>55</v>
      </c>
      <c r="M209" s="667"/>
      <c r="N209" s="1366" t="s">
        <v>6682</v>
      </c>
      <c r="O209" s="1366" t="s">
        <v>6420</v>
      </c>
      <c r="P209" s="1366"/>
      <c r="Q209" s="1366"/>
      <c r="R209" s="1366"/>
      <c r="S209" s="1340" t="s">
        <v>6777</v>
      </c>
      <c r="T209" s="1340"/>
      <c r="U209" s="1340"/>
      <c r="V209" s="1362"/>
      <c r="W209" s="1340">
        <v>1</v>
      </c>
    </row>
    <row r="210" spans="1:23" ht="31.5">
      <c r="A210" s="1386">
        <v>206</v>
      </c>
      <c r="B210" s="1340">
        <v>205</v>
      </c>
      <c r="C210" s="1340" t="s">
        <v>6778</v>
      </c>
      <c r="D210" s="1340"/>
      <c r="E210" s="1340"/>
      <c r="F210" s="1340"/>
      <c r="G210" s="1340"/>
      <c r="H210" s="1340"/>
      <c r="I210" s="1340" t="s">
        <v>6681</v>
      </c>
      <c r="J210" s="1340">
        <v>19</v>
      </c>
      <c r="K210" s="1340" t="s">
        <v>6677</v>
      </c>
      <c r="L210" s="667">
        <v>12.6</v>
      </c>
      <c r="M210" s="667"/>
      <c r="N210" s="1366" t="s">
        <v>2247</v>
      </c>
      <c r="O210" s="1366" t="s">
        <v>6420</v>
      </c>
      <c r="P210" s="1366"/>
      <c r="Q210" s="1366"/>
      <c r="R210" s="1366"/>
      <c r="S210" s="1340" t="s">
        <v>6778</v>
      </c>
      <c r="T210" s="1340"/>
      <c r="U210" s="1340"/>
      <c r="V210" s="1362"/>
      <c r="W210" s="1340">
        <v>1</v>
      </c>
    </row>
    <row r="211" spans="1:23" ht="47.25">
      <c r="A211" s="1446">
        <v>207</v>
      </c>
      <c r="B211" s="1367">
        <v>206</v>
      </c>
      <c r="C211" s="1375" t="s">
        <v>6779</v>
      </c>
      <c r="D211" s="1375"/>
      <c r="E211" s="1375"/>
      <c r="F211" s="1375"/>
      <c r="G211" s="1375"/>
      <c r="H211" s="1375"/>
      <c r="I211" s="1340" t="s">
        <v>6681</v>
      </c>
      <c r="J211" s="1340">
        <v>20</v>
      </c>
      <c r="K211" s="1340">
        <v>288</v>
      </c>
      <c r="L211" s="1378">
        <v>130.9</v>
      </c>
      <c r="M211" s="1378"/>
      <c r="N211" s="1366" t="s">
        <v>6780</v>
      </c>
      <c r="O211" s="1366" t="s">
        <v>6579</v>
      </c>
      <c r="P211" s="1366"/>
      <c r="Q211" s="1366"/>
      <c r="R211" s="1366"/>
      <c r="S211" s="1340" t="s">
        <v>6779</v>
      </c>
      <c r="T211" s="1340"/>
      <c r="U211" s="1340"/>
      <c r="V211" s="1340"/>
      <c r="W211" s="1375">
        <v>3</v>
      </c>
    </row>
    <row r="212" spans="1:23" ht="31.5">
      <c r="A212" s="1386">
        <v>208</v>
      </c>
      <c r="B212" s="1340">
        <v>207</v>
      </c>
      <c r="C212" s="1340" t="s">
        <v>6781</v>
      </c>
      <c r="D212" s="1340"/>
      <c r="E212" s="1340"/>
      <c r="F212" s="1340"/>
      <c r="G212" s="1340"/>
      <c r="H212" s="1340"/>
      <c r="I212" s="1340" t="s">
        <v>6681</v>
      </c>
      <c r="J212" s="1340">
        <v>20</v>
      </c>
      <c r="K212" s="1340" t="s">
        <v>6782</v>
      </c>
      <c r="L212" s="667">
        <v>34.299999999999997</v>
      </c>
      <c r="M212" s="667"/>
      <c r="N212" s="1366" t="s">
        <v>6682</v>
      </c>
      <c r="O212" s="1366" t="s">
        <v>6420</v>
      </c>
      <c r="P212" s="1366"/>
      <c r="Q212" s="1366"/>
      <c r="R212" s="1366"/>
      <c r="S212" s="1340" t="s">
        <v>6783</v>
      </c>
      <c r="T212" s="1340"/>
      <c r="U212" s="1340"/>
      <c r="V212" s="1362"/>
      <c r="W212" s="1340">
        <v>1</v>
      </c>
    </row>
    <row r="213" spans="1:23" ht="47.25">
      <c r="A213" s="1446">
        <v>209</v>
      </c>
      <c r="B213" s="1367">
        <v>208</v>
      </c>
      <c r="C213" s="1340" t="s">
        <v>6784</v>
      </c>
      <c r="D213" s="1340"/>
      <c r="E213" s="1340"/>
      <c r="F213" s="1340"/>
      <c r="G213" s="1340"/>
      <c r="H213" s="1340"/>
      <c r="I213" s="1340" t="s">
        <v>6681</v>
      </c>
      <c r="J213" s="1340">
        <v>20</v>
      </c>
      <c r="K213" s="1340" t="s">
        <v>6785</v>
      </c>
      <c r="L213" s="1378">
        <v>412.2</v>
      </c>
      <c r="M213" s="1378"/>
      <c r="N213" s="1366" t="s">
        <v>6786</v>
      </c>
      <c r="O213" s="1366" t="s">
        <v>192</v>
      </c>
      <c r="P213" s="1366"/>
      <c r="Q213" s="1366"/>
      <c r="R213" s="1366"/>
      <c r="S213" s="1340" t="s">
        <v>7631</v>
      </c>
      <c r="T213" s="1340"/>
      <c r="U213" s="1340"/>
      <c r="V213" s="1340"/>
      <c r="W213" s="1365">
        <v>2</v>
      </c>
    </row>
    <row r="214" spans="1:23" ht="31.5">
      <c r="A214" s="1386">
        <v>210</v>
      </c>
      <c r="B214" s="1340">
        <v>209</v>
      </c>
      <c r="C214" s="1340" t="s">
        <v>6773</v>
      </c>
      <c r="D214" s="1340"/>
      <c r="E214" s="1340"/>
      <c r="F214" s="1340"/>
      <c r="G214" s="1340"/>
      <c r="H214" s="1340"/>
      <c r="I214" s="1340" t="s">
        <v>6681</v>
      </c>
      <c r="J214" s="1340">
        <v>20</v>
      </c>
      <c r="K214" s="1340" t="s">
        <v>6785</v>
      </c>
      <c r="L214" s="1378">
        <v>80</v>
      </c>
      <c r="M214" s="1378"/>
      <c r="N214" s="1366" t="s">
        <v>6775</v>
      </c>
      <c r="O214" s="1366" t="s">
        <v>192</v>
      </c>
      <c r="P214" s="1366"/>
      <c r="Q214" s="1366"/>
      <c r="R214" s="1366"/>
      <c r="S214" s="1340" t="s">
        <v>6787</v>
      </c>
      <c r="T214" s="1340"/>
      <c r="U214" s="1340"/>
      <c r="V214" s="1340"/>
      <c r="W214" s="1365">
        <v>2</v>
      </c>
    </row>
    <row r="215" spans="1:23" ht="31.5">
      <c r="A215" s="1446">
        <v>211</v>
      </c>
      <c r="B215" s="1367">
        <v>210</v>
      </c>
      <c r="C215" s="1340" t="s">
        <v>6788</v>
      </c>
      <c r="D215" s="1340"/>
      <c r="E215" s="1340"/>
      <c r="F215" s="1340"/>
      <c r="G215" s="1340"/>
      <c r="H215" s="1340"/>
      <c r="I215" s="1340" t="s">
        <v>6681</v>
      </c>
      <c r="J215" s="1340">
        <v>23</v>
      </c>
      <c r="K215" s="1340">
        <v>4</v>
      </c>
      <c r="L215" s="1378">
        <v>177.2</v>
      </c>
      <c r="M215" s="1378"/>
      <c r="N215" s="1366" t="s">
        <v>593</v>
      </c>
      <c r="O215" s="1366" t="s">
        <v>6414</v>
      </c>
      <c r="P215" s="1366"/>
      <c r="Q215" s="1366"/>
      <c r="R215" s="1366"/>
      <c r="S215" s="1340" t="s">
        <v>6789</v>
      </c>
      <c r="T215" s="1340"/>
      <c r="U215" s="1340"/>
      <c r="V215" s="1340"/>
      <c r="W215" s="1340" t="s">
        <v>6548</v>
      </c>
    </row>
    <row r="216" spans="1:23" ht="31.5">
      <c r="A216" s="1386">
        <v>212</v>
      </c>
      <c r="B216" s="1340">
        <v>211</v>
      </c>
      <c r="C216" s="1340" t="s">
        <v>6790</v>
      </c>
      <c r="D216" s="1340"/>
      <c r="E216" s="1340"/>
      <c r="F216" s="1340"/>
      <c r="G216" s="1340"/>
      <c r="H216" s="1340"/>
      <c r="I216" s="1340" t="s">
        <v>6681</v>
      </c>
      <c r="J216" s="1379">
        <v>24</v>
      </c>
      <c r="K216" s="1379">
        <v>25</v>
      </c>
      <c r="L216" s="1378">
        <v>59.4</v>
      </c>
      <c r="M216" s="1378"/>
      <c r="N216" s="1366" t="s">
        <v>724</v>
      </c>
      <c r="O216" s="1366" t="s">
        <v>6414</v>
      </c>
      <c r="P216" s="1366"/>
      <c r="Q216" s="1366"/>
      <c r="R216" s="1366"/>
      <c r="S216" s="1340" t="s">
        <v>6791</v>
      </c>
      <c r="T216" s="1340"/>
      <c r="U216" s="1340"/>
      <c r="V216" s="1340"/>
      <c r="W216" s="1340" t="s">
        <v>6548</v>
      </c>
    </row>
    <row r="217" spans="1:23" ht="47.25">
      <c r="A217" s="1446">
        <v>213</v>
      </c>
      <c r="B217" s="1367">
        <v>212</v>
      </c>
      <c r="C217" s="1340" t="s">
        <v>6792</v>
      </c>
      <c r="D217" s="1340"/>
      <c r="E217" s="1340"/>
      <c r="F217" s="1340"/>
      <c r="G217" s="1340"/>
      <c r="H217" s="1340"/>
      <c r="I217" s="1340" t="s">
        <v>6681</v>
      </c>
      <c r="J217" s="1340">
        <v>24</v>
      </c>
      <c r="K217" s="1340">
        <v>96</v>
      </c>
      <c r="L217" s="1378">
        <v>972.4</v>
      </c>
      <c r="M217" s="1378"/>
      <c r="N217" s="1366" t="s">
        <v>6793</v>
      </c>
      <c r="O217" s="1366" t="s">
        <v>6414</v>
      </c>
      <c r="P217" s="1366"/>
      <c r="Q217" s="1366"/>
      <c r="R217" s="1366"/>
      <c r="S217" s="1436" t="s">
        <v>7632</v>
      </c>
      <c r="T217" s="1436"/>
      <c r="U217" s="1436"/>
      <c r="V217" s="1340"/>
      <c r="W217" s="1368" t="s">
        <v>6413</v>
      </c>
    </row>
    <row r="218" spans="1:23" ht="31.5">
      <c r="A218" s="1386">
        <v>214</v>
      </c>
      <c r="B218" s="1340">
        <v>213</v>
      </c>
      <c r="C218" s="1340" t="s">
        <v>6794</v>
      </c>
      <c r="D218" s="1340"/>
      <c r="E218" s="1340"/>
      <c r="F218" s="1340"/>
      <c r="G218" s="1340"/>
      <c r="H218" s="1340"/>
      <c r="I218" s="1340" t="s">
        <v>6681</v>
      </c>
      <c r="J218" s="1340">
        <v>24</v>
      </c>
      <c r="K218" s="1340" t="s">
        <v>6795</v>
      </c>
      <c r="L218" s="667">
        <v>80</v>
      </c>
      <c r="M218" s="667"/>
      <c r="N218" s="1366" t="s">
        <v>6682</v>
      </c>
      <c r="O218" s="1366" t="s">
        <v>6420</v>
      </c>
      <c r="P218" s="1366"/>
      <c r="Q218" s="1366"/>
      <c r="R218" s="1366"/>
      <c r="S218" s="1340" t="s">
        <v>4154</v>
      </c>
      <c r="T218" s="1340"/>
      <c r="U218" s="1340"/>
      <c r="V218" s="1362"/>
      <c r="W218" s="1340">
        <v>1</v>
      </c>
    </row>
    <row r="219" spans="1:23" ht="31.5">
      <c r="A219" s="1446">
        <v>215</v>
      </c>
      <c r="B219" s="1367">
        <v>214</v>
      </c>
      <c r="C219" s="1340" t="s">
        <v>6796</v>
      </c>
      <c r="D219" s="1340"/>
      <c r="E219" s="1340"/>
      <c r="F219" s="1340"/>
      <c r="G219" s="1340"/>
      <c r="H219" s="1340"/>
      <c r="I219" s="1340" t="s">
        <v>6681</v>
      </c>
      <c r="J219" s="1340">
        <v>24</v>
      </c>
      <c r="K219" s="1340" t="s">
        <v>6795</v>
      </c>
      <c r="L219" s="667">
        <v>24</v>
      </c>
      <c r="M219" s="667"/>
      <c r="N219" s="1366" t="s">
        <v>6682</v>
      </c>
      <c r="O219" s="1366" t="s">
        <v>6420</v>
      </c>
      <c r="P219" s="1366"/>
      <c r="Q219" s="1366"/>
      <c r="R219" s="1366"/>
      <c r="S219" s="1340" t="s">
        <v>6796</v>
      </c>
      <c r="T219" s="1340"/>
      <c r="U219" s="1340"/>
      <c r="V219" s="1362"/>
      <c r="W219" s="1340">
        <v>1</v>
      </c>
    </row>
    <row r="220" spans="1:23" ht="31.5">
      <c r="A220" s="1386">
        <v>216</v>
      </c>
      <c r="B220" s="1340">
        <v>215</v>
      </c>
      <c r="C220" s="1340" t="s">
        <v>6797</v>
      </c>
      <c r="D220" s="1340"/>
      <c r="E220" s="1340"/>
      <c r="F220" s="1340"/>
      <c r="G220" s="1340"/>
      <c r="H220" s="1340"/>
      <c r="I220" s="1340" t="s">
        <v>6681</v>
      </c>
      <c r="J220" s="1340">
        <v>25</v>
      </c>
      <c r="K220" s="1340">
        <v>19</v>
      </c>
      <c r="L220" s="1378">
        <v>79.400000000000006</v>
      </c>
      <c r="M220" s="1378"/>
      <c r="N220" s="1366" t="s">
        <v>754</v>
      </c>
      <c r="O220" s="1366" t="s">
        <v>192</v>
      </c>
      <c r="P220" s="1366"/>
      <c r="Q220" s="1366"/>
      <c r="R220" s="1366"/>
      <c r="S220" s="1340" t="s">
        <v>6798</v>
      </c>
      <c r="T220" s="1340"/>
      <c r="U220" s="1340"/>
      <c r="V220" s="1340"/>
      <c r="W220" s="1365">
        <v>2</v>
      </c>
    </row>
    <row r="221" spans="1:23" ht="31.5">
      <c r="A221" s="1446">
        <v>217</v>
      </c>
      <c r="B221" s="1367">
        <v>216</v>
      </c>
      <c r="C221" s="1340" t="s">
        <v>6799</v>
      </c>
      <c r="D221" s="1340"/>
      <c r="E221" s="1340"/>
      <c r="F221" s="1340"/>
      <c r="G221" s="1340"/>
      <c r="H221" s="1340"/>
      <c r="I221" s="1340" t="s">
        <v>6681</v>
      </c>
      <c r="J221" s="1340">
        <v>25</v>
      </c>
      <c r="K221" s="1340" t="s">
        <v>6800</v>
      </c>
      <c r="L221" s="667">
        <v>31.4</v>
      </c>
      <c r="M221" s="667"/>
      <c r="N221" s="1366" t="s">
        <v>754</v>
      </c>
      <c r="O221" s="1366" t="s">
        <v>6446</v>
      </c>
      <c r="P221" s="1366"/>
      <c r="Q221" s="1366"/>
      <c r="R221" s="1366"/>
      <c r="S221" s="1340" t="s">
        <v>6801</v>
      </c>
      <c r="T221" s="1340"/>
      <c r="U221" s="1340"/>
      <c r="V221" s="1340"/>
      <c r="W221" s="1340">
        <v>6</v>
      </c>
    </row>
    <row r="222" spans="1:23" ht="31.5">
      <c r="A222" s="1386">
        <v>218</v>
      </c>
      <c r="B222" s="1340">
        <v>217</v>
      </c>
      <c r="C222" s="1340" t="s">
        <v>4029</v>
      </c>
      <c r="D222" s="1340"/>
      <c r="E222" s="1340"/>
      <c r="F222" s="1340"/>
      <c r="G222" s="1340"/>
      <c r="H222" s="1340"/>
      <c r="I222" s="1340" t="s">
        <v>6681</v>
      </c>
      <c r="J222" s="1340">
        <v>32</v>
      </c>
      <c r="K222" s="1340">
        <v>34</v>
      </c>
      <c r="L222" s="667">
        <v>39.799999999999997</v>
      </c>
      <c r="M222" s="667"/>
      <c r="N222" s="1366" t="s">
        <v>6682</v>
      </c>
      <c r="O222" s="1366" t="s">
        <v>6420</v>
      </c>
      <c r="P222" s="1366"/>
      <c r="Q222" s="1366"/>
      <c r="R222" s="1366"/>
      <c r="S222" s="1340" t="s">
        <v>4029</v>
      </c>
      <c r="T222" s="1340"/>
      <c r="U222" s="1340"/>
      <c r="V222" s="1362"/>
      <c r="W222" s="1340">
        <v>1</v>
      </c>
    </row>
    <row r="223" spans="1:23" ht="31.5">
      <c r="A223" s="1446">
        <v>219</v>
      </c>
      <c r="B223" s="1367">
        <v>218</v>
      </c>
      <c r="C223" s="1340" t="s">
        <v>6802</v>
      </c>
      <c r="D223" s="1340"/>
      <c r="E223" s="1340"/>
      <c r="F223" s="1340"/>
      <c r="G223" s="1340"/>
      <c r="H223" s="1340"/>
      <c r="I223" s="1340" t="s">
        <v>6681</v>
      </c>
      <c r="J223" s="1340">
        <v>32</v>
      </c>
      <c r="K223" s="1340" t="s">
        <v>6803</v>
      </c>
      <c r="L223" s="667">
        <v>53.6</v>
      </c>
      <c r="M223" s="667"/>
      <c r="N223" s="1366" t="s">
        <v>754</v>
      </c>
      <c r="O223" s="1366" t="s">
        <v>6446</v>
      </c>
      <c r="P223" s="1366"/>
      <c r="Q223" s="1366"/>
      <c r="R223" s="1366"/>
      <c r="S223" s="1340" t="s">
        <v>6804</v>
      </c>
      <c r="T223" s="1340"/>
      <c r="U223" s="1340"/>
      <c r="V223" s="1340"/>
      <c r="W223" s="1340">
        <v>6</v>
      </c>
    </row>
    <row r="224" spans="1:23" ht="31.5">
      <c r="A224" s="1386">
        <v>220</v>
      </c>
      <c r="B224" s="1340">
        <v>219</v>
      </c>
      <c r="C224" s="1340" t="s">
        <v>6805</v>
      </c>
      <c r="D224" s="1340"/>
      <c r="E224" s="1340"/>
      <c r="F224" s="1340"/>
      <c r="G224" s="1340"/>
      <c r="H224" s="1340"/>
      <c r="I224" s="1340" t="s">
        <v>6681</v>
      </c>
      <c r="J224" s="1340">
        <v>32</v>
      </c>
      <c r="K224" s="1340" t="s">
        <v>6800</v>
      </c>
      <c r="L224" s="667">
        <v>47.6</v>
      </c>
      <c r="M224" s="667"/>
      <c r="N224" s="1366" t="s">
        <v>754</v>
      </c>
      <c r="O224" s="1366" t="s">
        <v>6446</v>
      </c>
      <c r="P224" s="1366"/>
      <c r="Q224" s="1366"/>
      <c r="R224" s="1366"/>
      <c r="S224" s="1340" t="s">
        <v>6806</v>
      </c>
      <c r="T224" s="1340"/>
      <c r="U224" s="1340"/>
      <c r="V224" s="1340"/>
      <c r="W224" s="1340">
        <v>6</v>
      </c>
    </row>
    <row r="225" spans="1:23" ht="31.5">
      <c r="A225" s="1446">
        <v>221</v>
      </c>
      <c r="B225" s="1367">
        <v>220</v>
      </c>
      <c r="C225" s="1340" t="s">
        <v>6802</v>
      </c>
      <c r="D225" s="1340"/>
      <c r="E225" s="1340"/>
      <c r="F225" s="1340"/>
      <c r="G225" s="1340"/>
      <c r="H225" s="1340"/>
      <c r="I225" s="1340" t="s">
        <v>6681</v>
      </c>
      <c r="J225" s="1340">
        <v>32</v>
      </c>
      <c r="K225" s="1340" t="s">
        <v>6807</v>
      </c>
      <c r="L225" s="667">
        <v>74.8</v>
      </c>
      <c r="M225" s="667"/>
      <c r="N225" s="1366" t="s">
        <v>754</v>
      </c>
      <c r="O225" s="1366" t="s">
        <v>6446</v>
      </c>
      <c r="P225" s="1366"/>
      <c r="Q225" s="1366"/>
      <c r="R225" s="1366"/>
      <c r="S225" s="1340" t="s">
        <v>6808</v>
      </c>
      <c r="T225" s="1340"/>
      <c r="U225" s="1340"/>
      <c r="V225" s="1340"/>
      <c r="W225" s="1340">
        <v>6</v>
      </c>
    </row>
    <row r="226" spans="1:23" ht="31.5">
      <c r="A226" s="1386">
        <v>222</v>
      </c>
      <c r="B226" s="1340">
        <v>221</v>
      </c>
      <c r="C226" s="1340" t="s">
        <v>6809</v>
      </c>
      <c r="D226" s="1340"/>
      <c r="E226" s="1340"/>
      <c r="F226" s="1340"/>
      <c r="G226" s="1340"/>
      <c r="H226" s="1340"/>
      <c r="I226" s="1340" t="s">
        <v>6681</v>
      </c>
      <c r="J226" s="1340">
        <v>32</v>
      </c>
      <c r="K226" s="1340" t="s">
        <v>6810</v>
      </c>
      <c r="L226" s="667">
        <v>238.2</v>
      </c>
      <c r="M226" s="667"/>
      <c r="N226" s="1366" t="s">
        <v>754</v>
      </c>
      <c r="O226" s="1366" t="s">
        <v>6446</v>
      </c>
      <c r="P226" s="1366"/>
      <c r="Q226" s="1366"/>
      <c r="R226" s="1366"/>
      <c r="S226" s="1340" t="s">
        <v>6811</v>
      </c>
      <c r="T226" s="1340"/>
      <c r="U226" s="1340"/>
      <c r="V226" s="1340"/>
      <c r="W226" s="1340">
        <v>6</v>
      </c>
    </row>
    <row r="227" spans="1:23" ht="31.5">
      <c r="A227" s="1446">
        <v>223</v>
      </c>
      <c r="B227" s="1367">
        <v>222</v>
      </c>
      <c r="C227" s="1340" t="s">
        <v>6812</v>
      </c>
      <c r="D227" s="1340"/>
      <c r="E227" s="1340"/>
      <c r="F227" s="1340"/>
      <c r="G227" s="1340"/>
      <c r="H227" s="1340"/>
      <c r="I227" s="1340" t="s">
        <v>6681</v>
      </c>
      <c r="J227" s="1340">
        <v>32</v>
      </c>
      <c r="K227" s="1340" t="s">
        <v>6813</v>
      </c>
      <c r="L227" s="667">
        <v>76.2</v>
      </c>
      <c r="M227" s="667"/>
      <c r="N227" s="1366" t="s">
        <v>754</v>
      </c>
      <c r="O227" s="1366" t="s">
        <v>6446</v>
      </c>
      <c r="P227" s="1366"/>
      <c r="Q227" s="1366"/>
      <c r="R227" s="1366"/>
      <c r="S227" s="1340" t="s">
        <v>6814</v>
      </c>
      <c r="T227" s="1340"/>
      <c r="U227" s="1340"/>
      <c r="V227" s="1340"/>
      <c r="W227" s="1340">
        <v>6</v>
      </c>
    </row>
    <row r="228" spans="1:23" ht="31.5">
      <c r="A228" s="1386">
        <v>224</v>
      </c>
      <c r="B228" s="1340">
        <v>223</v>
      </c>
      <c r="C228" s="1340" t="s">
        <v>6815</v>
      </c>
      <c r="D228" s="1340"/>
      <c r="E228" s="1340"/>
      <c r="F228" s="1340"/>
      <c r="G228" s="1340"/>
      <c r="H228" s="1340"/>
      <c r="I228" s="1340" t="s">
        <v>6681</v>
      </c>
      <c r="J228" s="1340">
        <v>32</v>
      </c>
      <c r="K228" s="1340" t="s">
        <v>6816</v>
      </c>
      <c r="L228" s="667">
        <v>41.8</v>
      </c>
      <c r="M228" s="667"/>
      <c r="N228" s="1366" t="s">
        <v>754</v>
      </c>
      <c r="O228" s="1366" t="s">
        <v>6446</v>
      </c>
      <c r="P228" s="1366"/>
      <c r="Q228" s="1366"/>
      <c r="R228" s="1366"/>
      <c r="S228" s="1340" t="s">
        <v>6817</v>
      </c>
      <c r="T228" s="1340"/>
      <c r="U228" s="1340"/>
      <c r="V228" s="1340"/>
      <c r="W228" s="1340">
        <v>6</v>
      </c>
    </row>
    <row r="229" spans="1:23" ht="31.5">
      <c r="A229" s="1446">
        <v>225</v>
      </c>
      <c r="B229" s="1367">
        <v>224</v>
      </c>
      <c r="C229" s="1340" t="s">
        <v>6818</v>
      </c>
      <c r="D229" s="1340"/>
      <c r="E229" s="1340"/>
      <c r="F229" s="1340"/>
      <c r="G229" s="1340"/>
      <c r="H229" s="1340"/>
      <c r="I229" s="1340" t="s">
        <v>6681</v>
      </c>
      <c r="J229" s="1340">
        <v>32</v>
      </c>
      <c r="K229" s="1340" t="s">
        <v>6819</v>
      </c>
      <c r="L229" s="667">
        <v>11.2</v>
      </c>
      <c r="M229" s="667"/>
      <c r="N229" s="1366" t="s">
        <v>754</v>
      </c>
      <c r="O229" s="1366" t="s">
        <v>6446</v>
      </c>
      <c r="P229" s="1366"/>
      <c r="Q229" s="1366"/>
      <c r="R229" s="1366"/>
      <c r="S229" s="1340" t="s">
        <v>6820</v>
      </c>
      <c r="T229" s="1340"/>
      <c r="U229" s="1340"/>
      <c r="V229" s="1340"/>
      <c r="W229" s="1340">
        <v>6</v>
      </c>
    </row>
    <row r="230" spans="1:23" ht="31.5">
      <c r="A230" s="1386">
        <v>226</v>
      </c>
      <c r="B230" s="1340">
        <v>225</v>
      </c>
      <c r="C230" s="1340" t="s">
        <v>6821</v>
      </c>
      <c r="D230" s="1340"/>
      <c r="E230" s="1340"/>
      <c r="F230" s="1340"/>
      <c r="G230" s="1340"/>
      <c r="H230" s="1340"/>
      <c r="I230" s="1340" t="s">
        <v>6681</v>
      </c>
      <c r="J230" s="1340">
        <v>32</v>
      </c>
      <c r="K230" s="1340" t="s">
        <v>6822</v>
      </c>
      <c r="L230" s="667">
        <v>32</v>
      </c>
      <c r="M230" s="667"/>
      <c r="N230" s="1366" t="s">
        <v>754</v>
      </c>
      <c r="O230" s="1366" t="s">
        <v>6446</v>
      </c>
      <c r="P230" s="1366"/>
      <c r="Q230" s="1366"/>
      <c r="R230" s="1366"/>
      <c r="S230" s="1340" t="s">
        <v>6823</v>
      </c>
      <c r="T230" s="1340"/>
      <c r="U230" s="1340"/>
      <c r="V230" s="1340"/>
      <c r="W230" s="1340">
        <v>6</v>
      </c>
    </row>
    <row r="231" spans="1:23" ht="31.5">
      <c r="A231" s="1446">
        <v>227</v>
      </c>
      <c r="B231" s="1367">
        <v>226</v>
      </c>
      <c r="C231" s="1340" t="s">
        <v>6824</v>
      </c>
      <c r="D231" s="1340"/>
      <c r="E231" s="1340"/>
      <c r="F231" s="1340"/>
      <c r="G231" s="1340"/>
      <c r="H231" s="1340"/>
      <c r="I231" s="1340" t="s">
        <v>6681</v>
      </c>
      <c r="J231" s="1340">
        <v>35</v>
      </c>
      <c r="K231" s="1340" t="s">
        <v>6825</v>
      </c>
      <c r="L231" s="667">
        <v>102.8</v>
      </c>
      <c r="M231" s="667"/>
      <c r="N231" s="1366" t="s">
        <v>754</v>
      </c>
      <c r="O231" s="1366" t="s">
        <v>6446</v>
      </c>
      <c r="P231" s="1366"/>
      <c r="Q231" s="1366"/>
      <c r="R231" s="1366"/>
      <c r="S231" s="1340" t="s">
        <v>6826</v>
      </c>
      <c r="T231" s="1340"/>
      <c r="U231" s="1340"/>
      <c r="V231" s="1340"/>
      <c r="W231" s="1340">
        <v>6</v>
      </c>
    </row>
    <row r="232" spans="1:23" ht="31.5">
      <c r="A232" s="1386">
        <v>228</v>
      </c>
      <c r="B232" s="1340">
        <v>227</v>
      </c>
      <c r="C232" s="1340" t="s">
        <v>6827</v>
      </c>
      <c r="D232" s="1340"/>
      <c r="E232" s="1340"/>
      <c r="F232" s="1340"/>
      <c r="G232" s="1340"/>
      <c r="H232" s="1340"/>
      <c r="I232" s="1340" t="s">
        <v>6681</v>
      </c>
      <c r="J232" s="1340">
        <v>35</v>
      </c>
      <c r="K232" s="1340" t="s">
        <v>6828</v>
      </c>
      <c r="L232" s="667">
        <v>81.5</v>
      </c>
      <c r="M232" s="667"/>
      <c r="N232" s="1366" t="s">
        <v>754</v>
      </c>
      <c r="O232" s="1366" t="s">
        <v>6446</v>
      </c>
      <c r="P232" s="1366"/>
      <c r="Q232" s="1366"/>
      <c r="R232" s="1366"/>
      <c r="S232" s="1340" t="s">
        <v>6829</v>
      </c>
      <c r="T232" s="1340"/>
      <c r="U232" s="1340"/>
      <c r="V232" s="1340"/>
      <c r="W232" s="1340">
        <v>6</v>
      </c>
    </row>
    <row r="233" spans="1:23" ht="47.25">
      <c r="A233" s="1446">
        <v>229</v>
      </c>
      <c r="B233" s="1367">
        <v>228</v>
      </c>
      <c r="C233" s="1340" t="s">
        <v>6830</v>
      </c>
      <c r="D233" s="1340"/>
      <c r="E233" s="1340"/>
      <c r="F233" s="1340"/>
      <c r="G233" s="1340"/>
      <c r="H233" s="1340"/>
      <c r="I233" s="1340" t="s">
        <v>6681</v>
      </c>
      <c r="J233" s="1340">
        <v>36</v>
      </c>
      <c r="K233" s="1340">
        <v>11</v>
      </c>
      <c r="L233" s="1378">
        <v>124.5</v>
      </c>
      <c r="M233" s="1378"/>
      <c r="N233" s="1366" t="s">
        <v>6831</v>
      </c>
      <c r="O233" s="1366" t="s">
        <v>192</v>
      </c>
      <c r="P233" s="1366"/>
      <c r="Q233" s="1366"/>
      <c r="R233" s="1366"/>
      <c r="S233" s="1340" t="s">
        <v>6832</v>
      </c>
      <c r="T233" s="1340"/>
      <c r="U233" s="1340"/>
      <c r="V233" s="1340"/>
      <c r="W233" s="1365">
        <v>2</v>
      </c>
    </row>
    <row r="234" spans="1:23" ht="31.5">
      <c r="A234" s="1386">
        <v>230</v>
      </c>
      <c r="B234" s="1340">
        <v>229</v>
      </c>
      <c r="C234" s="1340" t="s">
        <v>6833</v>
      </c>
      <c r="D234" s="1340"/>
      <c r="E234" s="1340"/>
      <c r="F234" s="1340"/>
      <c r="G234" s="1340"/>
      <c r="H234" s="1340"/>
      <c r="I234" s="1340" t="s">
        <v>6681</v>
      </c>
      <c r="J234" s="1340">
        <v>36</v>
      </c>
      <c r="K234" s="1340" t="s">
        <v>6834</v>
      </c>
      <c r="L234" s="667">
        <v>13.4</v>
      </c>
      <c r="M234" s="667"/>
      <c r="N234" s="1366" t="s">
        <v>754</v>
      </c>
      <c r="O234" s="1366" t="s">
        <v>6446</v>
      </c>
      <c r="P234" s="1366"/>
      <c r="Q234" s="1366"/>
      <c r="R234" s="1366"/>
      <c r="S234" s="1340" t="s">
        <v>6835</v>
      </c>
      <c r="T234" s="1340"/>
      <c r="U234" s="1340"/>
      <c r="V234" s="1340"/>
      <c r="W234" s="1340">
        <v>6</v>
      </c>
    </row>
    <row r="235" spans="1:23" ht="31.5">
      <c r="A235" s="1446">
        <v>231</v>
      </c>
      <c r="B235" s="1367">
        <v>230</v>
      </c>
      <c r="C235" s="1340" t="s">
        <v>6836</v>
      </c>
      <c r="D235" s="1340"/>
      <c r="E235" s="1340"/>
      <c r="F235" s="1340"/>
      <c r="G235" s="1340"/>
      <c r="H235" s="1340"/>
      <c r="I235" s="1340" t="s">
        <v>6681</v>
      </c>
      <c r="J235" s="1340">
        <v>36</v>
      </c>
      <c r="K235" s="1340" t="s">
        <v>6837</v>
      </c>
      <c r="L235" s="667">
        <v>7.6</v>
      </c>
      <c r="M235" s="667"/>
      <c r="N235" s="1366" t="s">
        <v>754</v>
      </c>
      <c r="O235" s="1366" t="s">
        <v>6446</v>
      </c>
      <c r="P235" s="1366"/>
      <c r="Q235" s="1366"/>
      <c r="R235" s="1366"/>
      <c r="S235" s="1340" t="s">
        <v>6838</v>
      </c>
      <c r="T235" s="1340"/>
      <c r="U235" s="1340"/>
      <c r="V235" s="1340"/>
      <c r="W235" s="1340">
        <v>6</v>
      </c>
    </row>
    <row r="236" spans="1:23" ht="31.5">
      <c r="A236" s="1386">
        <v>232</v>
      </c>
      <c r="B236" s="1340">
        <v>231</v>
      </c>
      <c r="C236" s="1340" t="s">
        <v>6839</v>
      </c>
      <c r="D236" s="1340"/>
      <c r="E236" s="1340"/>
      <c r="F236" s="1340"/>
      <c r="G236" s="1340"/>
      <c r="H236" s="1340"/>
      <c r="I236" s="1340" t="s">
        <v>6681</v>
      </c>
      <c r="J236" s="1340">
        <v>36</v>
      </c>
      <c r="K236" s="1340" t="s">
        <v>6840</v>
      </c>
      <c r="L236" s="667">
        <v>10.5</v>
      </c>
      <c r="M236" s="667"/>
      <c r="N236" s="1366" t="s">
        <v>754</v>
      </c>
      <c r="O236" s="1366" t="s">
        <v>6446</v>
      </c>
      <c r="P236" s="1366"/>
      <c r="Q236" s="1366"/>
      <c r="R236" s="1366"/>
      <c r="S236" s="1340" t="s">
        <v>6841</v>
      </c>
      <c r="T236" s="1340"/>
      <c r="U236" s="1340"/>
      <c r="V236" s="1340"/>
      <c r="W236" s="1340">
        <v>6</v>
      </c>
    </row>
    <row r="237" spans="1:23" ht="31.5">
      <c r="A237" s="1446">
        <v>233</v>
      </c>
      <c r="B237" s="1367">
        <v>232</v>
      </c>
      <c r="C237" s="1340" t="s">
        <v>6842</v>
      </c>
      <c r="D237" s="1340"/>
      <c r="E237" s="1340"/>
      <c r="F237" s="1340"/>
      <c r="G237" s="1340"/>
      <c r="H237" s="1340"/>
      <c r="I237" s="1340" t="s">
        <v>6681</v>
      </c>
      <c r="J237" s="1340">
        <v>36</v>
      </c>
      <c r="K237" s="1340" t="s">
        <v>6813</v>
      </c>
      <c r="L237" s="667">
        <v>2.1</v>
      </c>
      <c r="M237" s="667"/>
      <c r="N237" s="1366" t="s">
        <v>754</v>
      </c>
      <c r="O237" s="1366" t="s">
        <v>6446</v>
      </c>
      <c r="P237" s="1366"/>
      <c r="Q237" s="1366"/>
      <c r="R237" s="1366"/>
      <c r="S237" s="1340" t="s">
        <v>6843</v>
      </c>
      <c r="T237" s="1340"/>
      <c r="U237" s="1340"/>
      <c r="V237" s="1340"/>
      <c r="W237" s="1340">
        <v>6</v>
      </c>
    </row>
    <row r="238" spans="1:23" ht="31.5">
      <c r="A238" s="1386">
        <v>234</v>
      </c>
      <c r="B238" s="1340">
        <v>233</v>
      </c>
      <c r="C238" s="1340" t="s">
        <v>6842</v>
      </c>
      <c r="D238" s="1340"/>
      <c r="E238" s="1340"/>
      <c r="F238" s="1340"/>
      <c r="G238" s="1340"/>
      <c r="H238" s="1340"/>
      <c r="I238" s="1340" t="s">
        <v>6681</v>
      </c>
      <c r="J238" s="1340">
        <v>36</v>
      </c>
      <c r="K238" s="1340" t="s">
        <v>6844</v>
      </c>
      <c r="L238" s="667">
        <v>135.5</v>
      </c>
      <c r="M238" s="667"/>
      <c r="N238" s="1366" t="s">
        <v>754</v>
      </c>
      <c r="O238" s="1366" t="s">
        <v>6446</v>
      </c>
      <c r="P238" s="1366"/>
      <c r="Q238" s="1366"/>
      <c r="R238" s="1366"/>
      <c r="S238" s="1340" t="s">
        <v>6845</v>
      </c>
      <c r="T238" s="1340"/>
      <c r="U238" s="1340"/>
      <c r="V238" s="1340"/>
      <c r="W238" s="1340">
        <v>6</v>
      </c>
    </row>
    <row r="239" spans="1:23" ht="31.5">
      <c r="A239" s="1446">
        <v>235</v>
      </c>
      <c r="B239" s="1367">
        <v>234</v>
      </c>
      <c r="C239" s="1340" t="s">
        <v>6846</v>
      </c>
      <c r="D239" s="1340"/>
      <c r="E239" s="1340"/>
      <c r="F239" s="1340"/>
      <c r="G239" s="1340"/>
      <c r="H239" s="1340"/>
      <c r="I239" s="1340" t="s">
        <v>6681</v>
      </c>
      <c r="J239" s="1340">
        <v>36</v>
      </c>
      <c r="K239" s="1340" t="s">
        <v>6847</v>
      </c>
      <c r="L239" s="667">
        <v>5.7</v>
      </c>
      <c r="M239" s="667"/>
      <c r="N239" s="1366" t="s">
        <v>754</v>
      </c>
      <c r="O239" s="1366" t="s">
        <v>6446</v>
      </c>
      <c r="P239" s="1366"/>
      <c r="Q239" s="1366"/>
      <c r="R239" s="1366"/>
      <c r="S239" s="1340" t="s">
        <v>6848</v>
      </c>
      <c r="T239" s="1340"/>
      <c r="U239" s="1340"/>
      <c r="V239" s="1340"/>
      <c r="W239" s="1340">
        <v>6</v>
      </c>
    </row>
    <row r="240" spans="1:23" ht="31.5">
      <c r="A240" s="1386">
        <v>236</v>
      </c>
      <c r="B240" s="1340">
        <v>235</v>
      </c>
      <c r="C240" s="1340" t="s">
        <v>6849</v>
      </c>
      <c r="D240" s="1340"/>
      <c r="E240" s="1340"/>
      <c r="F240" s="1340"/>
      <c r="G240" s="1340"/>
      <c r="H240" s="1340"/>
      <c r="I240" s="1340" t="s">
        <v>6681</v>
      </c>
      <c r="J240" s="1340">
        <v>36</v>
      </c>
      <c r="K240" s="1340" t="s">
        <v>6850</v>
      </c>
      <c r="L240" s="667">
        <v>166.1</v>
      </c>
      <c r="M240" s="667"/>
      <c r="N240" s="1366"/>
      <c r="O240" s="1366" t="s">
        <v>6446</v>
      </c>
      <c r="P240" s="1366"/>
      <c r="Q240" s="1366"/>
      <c r="R240" s="1366"/>
      <c r="S240" s="1340" t="s">
        <v>6851</v>
      </c>
      <c r="T240" s="1340"/>
      <c r="U240" s="1340"/>
      <c r="V240" s="1340"/>
      <c r="W240" s="1340">
        <v>6</v>
      </c>
    </row>
    <row r="241" spans="1:23" ht="31.5">
      <c r="A241" s="1446">
        <v>237</v>
      </c>
      <c r="B241" s="1367">
        <v>236</v>
      </c>
      <c r="C241" s="1340" t="s">
        <v>6852</v>
      </c>
      <c r="D241" s="1340"/>
      <c r="E241" s="1340"/>
      <c r="F241" s="1340"/>
      <c r="G241" s="1340"/>
      <c r="H241" s="1340"/>
      <c r="I241" s="1340" t="s">
        <v>6681</v>
      </c>
      <c r="J241" s="1340">
        <v>38</v>
      </c>
      <c r="K241" s="1340">
        <v>2</v>
      </c>
      <c r="L241" s="1378">
        <v>253.8</v>
      </c>
      <c r="M241" s="1378"/>
      <c r="N241" s="1366" t="s">
        <v>754</v>
      </c>
      <c r="O241" s="1366" t="s">
        <v>6414</v>
      </c>
      <c r="P241" s="1366"/>
      <c r="Q241" s="1366"/>
      <c r="R241" s="1366"/>
      <c r="S241" s="1340" t="s">
        <v>6853</v>
      </c>
      <c r="T241" s="1340"/>
      <c r="U241" s="1340"/>
      <c r="V241" s="1340"/>
      <c r="W241" s="1368" t="s">
        <v>6413</v>
      </c>
    </row>
    <row r="242" spans="1:23" ht="31.5">
      <c r="A242" s="1386">
        <v>238</v>
      </c>
      <c r="B242" s="1340">
        <v>237</v>
      </c>
      <c r="C242" s="1340" t="s">
        <v>6854</v>
      </c>
      <c r="D242" s="1340"/>
      <c r="E242" s="1340"/>
      <c r="F242" s="1340"/>
      <c r="G242" s="1340"/>
      <c r="H242" s="1340"/>
      <c r="I242" s="1340" t="s">
        <v>6681</v>
      </c>
      <c r="J242" s="1340">
        <v>38</v>
      </c>
      <c r="K242" s="1340">
        <v>6</v>
      </c>
      <c r="L242" s="1378">
        <v>189.9</v>
      </c>
      <c r="M242" s="1378"/>
      <c r="N242" s="1366" t="s">
        <v>754</v>
      </c>
      <c r="O242" s="1366" t="s">
        <v>6414</v>
      </c>
      <c r="P242" s="1366"/>
      <c r="Q242" s="1366"/>
      <c r="R242" s="1366"/>
      <c r="S242" s="1340" t="s">
        <v>6855</v>
      </c>
      <c r="T242" s="1340"/>
      <c r="U242" s="1340"/>
      <c r="V242" s="1340"/>
      <c r="W242" s="1368" t="s">
        <v>6413</v>
      </c>
    </row>
    <row r="243" spans="1:23" ht="31.5">
      <c r="A243" s="1446">
        <v>239</v>
      </c>
      <c r="B243" s="1367">
        <v>238</v>
      </c>
      <c r="C243" s="1340" t="s">
        <v>6856</v>
      </c>
      <c r="D243" s="1340"/>
      <c r="E243" s="1340"/>
      <c r="F243" s="1340"/>
      <c r="G243" s="1340"/>
      <c r="H243" s="1340"/>
      <c r="I243" s="1340" t="s">
        <v>6681</v>
      </c>
      <c r="J243" s="1340">
        <v>38</v>
      </c>
      <c r="K243" s="1340" t="s">
        <v>6834</v>
      </c>
      <c r="L243" s="667">
        <v>62.3</v>
      </c>
      <c r="M243" s="667"/>
      <c r="N243" s="1366"/>
      <c r="O243" s="1366" t="s">
        <v>6446</v>
      </c>
      <c r="P243" s="1366"/>
      <c r="Q243" s="1366"/>
      <c r="R243" s="1366"/>
      <c r="S243" s="1340" t="s">
        <v>6857</v>
      </c>
      <c r="T243" s="1340"/>
      <c r="U243" s="1340"/>
      <c r="V243" s="1340"/>
      <c r="W243" s="1340">
        <v>6</v>
      </c>
    </row>
    <row r="244" spans="1:23" ht="31.5">
      <c r="A244" s="1386">
        <v>240</v>
      </c>
      <c r="B244" s="1340">
        <v>239</v>
      </c>
      <c r="C244" s="1340" t="s">
        <v>6858</v>
      </c>
      <c r="D244" s="1340"/>
      <c r="E244" s="1340"/>
      <c r="F244" s="1340"/>
      <c r="G244" s="1340"/>
      <c r="H244" s="1340"/>
      <c r="I244" s="1340" t="s">
        <v>6681</v>
      </c>
      <c r="J244" s="1340">
        <v>38</v>
      </c>
      <c r="K244" s="1340" t="s">
        <v>6859</v>
      </c>
      <c r="L244" s="667">
        <v>941.9</v>
      </c>
      <c r="M244" s="667"/>
      <c r="N244" s="1366" t="s">
        <v>754</v>
      </c>
      <c r="O244" s="1366" t="s">
        <v>6446</v>
      </c>
      <c r="P244" s="1366"/>
      <c r="Q244" s="1366"/>
      <c r="R244" s="1366"/>
      <c r="S244" s="1340" t="s">
        <v>6860</v>
      </c>
      <c r="T244" s="1340"/>
      <c r="U244" s="1340"/>
      <c r="V244" s="1340"/>
      <c r="W244" s="1340">
        <v>6</v>
      </c>
    </row>
    <row r="245" spans="1:23" ht="31.5">
      <c r="A245" s="1446">
        <v>241</v>
      </c>
      <c r="B245" s="1367">
        <v>240</v>
      </c>
      <c r="C245" s="1340" t="s">
        <v>6861</v>
      </c>
      <c r="D245" s="1340"/>
      <c r="E245" s="1340"/>
      <c r="F245" s="1340"/>
      <c r="G245" s="1340"/>
      <c r="H245" s="1340"/>
      <c r="I245" s="1340" t="s">
        <v>6681</v>
      </c>
      <c r="J245" s="1340">
        <v>39</v>
      </c>
      <c r="K245" s="1340" t="s">
        <v>6862</v>
      </c>
      <c r="L245" s="667">
        <v>340.1</v>
      </c>
      <c r="M245" s="667"/>
      <c r="N245" s="1366" t="s">
        <v>754</v>
      </c>
      <c r="O245" s="1366" t="s">
        <v>6446</v>
      </c>
      <c r="P245" s="1366"/>
      <c r="Q245" s="1366"/>
      <c r="R245" s="1366"/>
      <c r="S245" s="1340" t="s">
        <v>6863</v>
      </c>
      <c r="T245" s="1340"/>
      <c r="U245" s="1340"/>
      <c r="V245" s="1340"/>
      <c r="W245" s="1340">
        <v>6</v>
      </c>
    </row>
    <row r="246" spans="1:23" ht="31.5">
      <c r="A246" s="1386">
        <v>242</v>
      </c>
      <c r="B246" s="1340">
        <v>241</v>
      </c>
      <c r="C246" s="1340" t="s">
        <v>6864</v>
      </c>
      <c r="D246" s="1340"/>
      <c r="E246" s="1340"/>
      <c r="F246" s="1340"/>
      <c r="G246" s="1340"/>
      <c r="H246" s="1340"/>
      <c r="I246" s="1340" t="s">
        <v>6681</v>
      </c>
      <c r="J246" s="1340">
        <v>39</v>
      </c>
      <c r="K246" s="1340" t="s">
        <v>6865</v>
      </c>
      <c r="L246" s="667">
        <v>254</v>
      </c>
      <c r="M246" s="667"/>
      <c r="N246" s="1366" t="s">
        <v>754</v>
      </c>
      <c r="O246" s="1366" t="s">
        <v>6446</v>
      </c>
      <c r="P246" s="1366"/>
      <c r="Q246" s="1366"/>
      <c r="R246" s="1366"/>
      <c r="S246" s="1340" t="s">
        <v>6866</v>
      </c>
      <c r="T246" s="1340"/>
      <c r="U246" s="1340"/>
      <c r="V246" s="1340"/>
      <c r="W246" s="1340">
        <v>6</v>
      </c>
    </row>
    <row r="247" spans="1:23" ht="31.5">
      <c r="A247" s="1446">
        <v>243</v>
      </c>
      <c r="B247" s="1367">
        <v>242</v>
      </c>
      <c r="C247" s="1340" t="s">
        <v>6867</v>
      </c>
      <c r="D247" s="1340"/>
      <c r="E247" s="1340"/>
      <c r="F247" s="1340"/>
      <c r="G247" s="1340"/>
      <c r="H247" s="1340"/>
      <c r="I247" s="1340" t="s">
        <v>6681</v>
      </c>
      <c r="J247" s="1340">
        <v>39</v>
      </c>
      <c r="K247" s="1340" t="s">
        <v>6868</v>
      </c>
      <c r="L247" s="667">
        <v>24.5</v>
      </c>
      <c r="M247" s="667"/>
      <c r="N247" s="1366" t="s">
        <v>754</v>
      </c>
      <c r="O247" s="1366" t="s">
        <v>6446</v>
      </c>
      <c r="P247" s="1366"/>
      <c r="Q247" s="1366"/>
      <c r="R247" s="1366"/>
      <c r="S247" s="1340" t="s">
        <v>6869</v>
      </c>
      <c r="T247" s="1340"/>
      <c r="U247" s="1340"/>
      <c r="V247" s="1340"/>
      <c r="W247" s="1340">
        <v>6</v>
      </c>
    </row>
    <row r="248" spans="1:23" ht="31.5">
      <c r="A248" s="1386">
        <v>244</v>
      </c>
      <c r="B248" s="1340">
        <v>243</v>
      </c>
      <c r="C248" s="1340" t="s">
        <v>6870</v>
      </c>
      <c r="D248" s="1340"/>
      <c r="E248" s="1340"/>
      <c r="F248" s="1340"/>
      <c r="G248" s="1340"/>
      <c r="H248" s="1340"/>
      <c r="I248" s="1340" t="s">
        <v>6681</v>
      </c>
      <c r="J248" s="1340">
        <v>39</v>
      </c>
      <c r="K248" s="1340" t="s">
        <v>6840</v>
      </c>
      <c r="L248" s="667">
        <v>52.1</v>
      </c>
      <c r="M248" s="667"/>
      <c r="N248" s="1366" t="s">
        <v>754</v>
      </c>
      <c r="O248" s="1366" t="s">
        <v>6446</v>
      </c>
      <c r="P248" s="1366"/>
      <c r="Q248" s="1366"/>
      <c r="R248" s="1366"/>
      <c r="S248" s="1340" t="s">
        <v>6871</v>
      </c>
      <c r="T248" s="1340"/>
      <c r="U248" s="1340"/>
      <c r="V248" s="1340"/>
      <c r="W248" s="1340">
        <v>6</v>
      </c>
    </row>
    <row r="249" spans="1:23" ht="31.5">
      <c r="A249" s="1446">
        <v>245</v>
      </c>
      <c r="B249" s="1367">
        <v>244</v>
      </c>
      <c r="C249" s="1340" t="s">
        <v>6872</v>
      </c>
      <c r="D249" s="1340"/>
      <c r="E249" s="1340"/>
      <c r="F249" s="1340"/>
      <c r="G249" s="1340"/>
      <c r="H249" s="1340"/>
      <c r="I249" s="1340" t="s">
        <v>6681</v>
      </c>
      <c r="J249" s="1340">
        <v>41</v>
      </c>
      <c r="K249" s="1340" t="s">
        <v>6873</v>
      </c>
      <c r="L249" s="667">
        <v>268.2</v>
      </c>
      <c r="M249" s="667"/>
      <c r="N249" s="1366"/>
      <c r="O249" s="1366" t="s">
        <v>6446</v>
      </c>
      <c r="P249" s="1366"/>
      <c r="Q249" s="1366"/>
      <c r="R249" s="1366"/>
      <c r="S249" s="1340" t="s">
        <v>6874</v>
      </c>
      <c r="T249" s="1340"/>
      <c r="U249" s="1340"/>
      <c r="V249" s="1340"/>
      <c r="W249" s="1340">
        <v>6</v>
      </c>
    </row>
    <row r="250" spans="1:23" ht="31.5">
      <c r="A250" s="1386">
        <v>246</v>
      </c>
      <c r="B250" s="1340">
        <v>245</v>
      </c>
      <c r="C250" s="1340" t="s">
        <v>6875</v>
      </c>
      <c r="D250" s="1340"/>
      <c r="E250" s="1340"/>
      <c r="F250" s="1340"/>
      <c r="G250" s="1340"/>
      <c r="H250" s="1340"/>
      <c r="I250" s="1340" t="s">
        <v>6681</v>
      </c>
      <c r="J250" s="1340">
        <v>41</v>
      </c>
      <c r="K250" s="1340" t="s">
        <v>6876</v>
      </c>
      <c r="L250" s="667">
        <v>1671.5</v>
      </c>
      <c r="M250" s="667"/>
      <c r="N250" s="1366" t="s">
        <v>6877</v>
      </c>
      <c r="O250" s="1366" t="s">
        <v>6446</v>
      </c>
      <c r="P250" s="1366"/>
      <c r="Q250" s="1366"/>
      <c r="R250" s="1366"/>
      <c r="S250" s="1340" t="s">
        <v>6878</v>
      </c>
      <c r="T250" s="1340"/>
      <c r="U250" s="1340"/>
      <c r="V250" s="1340"/>
      <c r="W250" s="1340">
        <v>6</v>
      </c>
    </row>
    <row r="251" spans="1:23" ht="31.5">
      <c r="A251" s="1446">
        <v>247</v>
      </c>
      <c r="B251" s="1367">
        <v>246</v>
      </c>
      <c r="C251" s="1340" t="s">
        <v>6879</v>
      </c>
      <c r="D251" s="1340"/>
      <c r="E251" s="1340"/>
      <c r="F251" s="1340"/>
      <c r="G251" s="1340"/>
      <c r="H251" s="1340"/>
      <c r="I251" s="1340" t="s">
        <v>6681</v>
      </c>
      <c r="J251" s="1340">
        <v>41</v>
      </c>
      <c r="K251" s="1340" t="s">
        <v>6840</v>
      </c>
      <c r="L251" s="667">
        <v>221.3</v>
      </c>
      <c r="M251" s="667"/>
      <c r="N251" s="1366" t="s">
        <v>754</v>
      </c>
      <c r="O251" s="1366" t="s">
        <v>6446</v>
      </c>
      <c r="P251" s="1366"/>
      <c r="Q251" s="1366"/>
      <c r="R251" s="1366"/>
      <c r="S251" s="1340" t="s">
        <v>6880</v>
      </c>
      <c r="T251" s="1340"/>
      <c r="U251" s="1340"/>
      <c r="V251" s="1340"/>
      <c r="W251" s="1340">
        <v>6</v>
      </c>
    </row>
    <row r="252" spans="1:23" ht="31.5">
      <c r="A252" s="1386">
        <v>248</v>
      </c>
      <c r="B252" s="1340">
        <v>247</v>
      </c>
      <c r="C252" s="1340" t="s">
        <v>6881</v>
      </c>
      <c r="D252" s="1340"/>
      <c r="E252" s="1340"/>
      <c r="F252" s="1340"/>
      <c r="G252" s="1340"/>
      <c r="H252" s="1340"/>
      <c r="I252" s="1340" t="s">
        <v>6681</v>
      </c>
      <c r="J252" s="1340">
        <v>43</v>
      </c>
      <c r="K252" s="1340" t="s">
        <v>6882</v>
      </c>
      <c r="L252" s="667">
        <v>303.3</v>
      </c>
      <c r="M252" s="667"/>
      <c r="N252" s="1366" t="s">
        <v>754</v>
      </c>
      <c r="O252" s="1366" t="s">
        <v>6446</v>
      </c>
      <c r="P252" s="1366"/>
      <c r="Q252" s="1366"/>
      <c r="R252" s="1366"/>
      <c r="S252" s="1340" t="s">
        <v>6883</v>
      </c>
      <c r="T252" s="1340"/>
      <c r="U252" s="1340"/>
      <c r="V252" s="1340"/>
      <c r="W252" s="1340">
        <v>6</v>
      </c>
    </row>
    <row r="253" spans="1:23" ht="31.5">
      <c r="A253" s="1446">
        <v>249</v>
      </c>
      <c r="B253" s="1367">
        <v>248</v>
      </c>
      <c r="C253" s="1340" t="s">
        <v>6881</v>
      </c>
      <c r="D253" s="1340"/>
      <c r="E253" s="1340"/>
      <c r="F253" s="1340"/>
      <c r="G253" s="1340"/>
      <c r="H253" s="1340"/>
      <c r="I253" s="1340" t="s">
        <v>6681</v>
      </c>
      <c r="J253" s="1340">
        <v>43</v>
      </c>
      <c r="K253" s="1340" t="s">
        <v>6884</v>
      </c>
      <c r="L253" s="667">
        <v>91.5</v>
      </c>
      <c r="M253" s="667"/>
      <c r="N253" s="1366" t="s">
        <v>754</v>
      </c>
      <c r="O253" s="1366" t="s">
        <v>6446</v>
      </c>
      <c r="P253" s="1366"/>
      <c r="Q253" s="1366"/>
      <c r="R253" s="1366"/>
      <c r="S253" s="1340" t="s">
        <v>6885</v>
      </c>
      <c r="T253" s="1340"/>
      <c r="U253" s="1340"/>
      <c r="V253" s="1340"/>
      <c r="W253" s="1340">
        <v>6</v>
      </c>
    </row>
    <row r="254" spans="1:23" ht="47.25">
      <c r="A254" s="1386">
        <v>250</v>
      </c>
      <c r="B254" s="1340">
        <v>249</v>
      </c>
      <c r="C254" s="1340" t="s">
        <v>6886</v>
      </c>
      <c r="D254" s="1340"/>
      <c r="E254" s="1340"/>
      <c r="F254" s="1340"/>
      <c r="G254" s="1340"/>
      <c r="H254" s="1340"/>
      <c r="I254" s="1340" t="s">
        <v>6681</v>
      </c>
      <c r="J254" s="1340" t="s">
        <v>6887</v>
      </c>
      <c r="K254" s="1340" t="s">
        <v>6888</v>
      </c>
      <c r="L254" s="1378">
        <v>2771.6</v>
      </c>
      <c r="M254" s="1378"/>
      <c r="N254" s="1366" t="s">
        <v>754</v>
      </c>
      <c r="O254" s="1366" t="s">
        <v>6414</v>
      </c>
      <c r="P254" s="1366"/>
      <c r="Q254" s="1366"/>
      <c r="R254" s="1366"/>
      <c r="S254" s="1436" t="s">
        <v>7633</v>
      </c>
      <c r="T254" s="1436"/>
      <c r="U254" s="1436"/>
      <c r="V254" s="1340"/>
      <c r="W254" s="1368" t="s">
        <v>6413</v>
      </c>
    </row>
    <row r="255" spans="1:23" ht="47.25">
      <c r="A255" s="1446">
        <v>251</v>
      </c>
      <c r="B255" s="1367">
        <v>250</v>
      </c>
      <c r="C255" s="1340" t="s">
        <v>6889</v>
      </c>
      <c r="D255" s="1340"/>
      <c r="E255" s="1340"/>
      <c r="F255" s="1340"/>
      <c r="G255" s="1340"/>
      <c r="H255" s="1340"/>
      <c r="I255" s="1340" t="s">
        <v>6681</v>
      </c>
      <c r="J255" s="1340" t="s">
        <v>6890</v>
      </c>
      <c r="K255" s="1340" t="s">
        <v>6890</v>
      </c>
      <c r="L255" s="667">
        <v>16000</v>
      </c>
      <c r="M255" s="667"/>
      <c r="N255" s="1340" t="s">
        <v>6890</v>
      </c>
      <c r="O255" s="1340" t="s">
        <v>6891</v>
      </c>
      <c r="P255" s="1340"/>
      <c r="Q255" s="1340"/>
      <c r="R255" s="1340"/>
      <c r="S255" s="596" t="s">
        <v>6892</v>
      </c>
      <c r="T255" s="596"/>
      <c r="U255" s="596"/>
      <c r="V255" s="596"/>
      <c r="W255" s="1365">
        <v>2</v>
      </c>
    </row>
    <row r="256" spans="1:23" ht="31.5">
      <c r="A256" s="1386">
        <v>252</v>
      </c>
      <c r="B256" s="1340">
        <v>251</v>
      </c>
      <c r="C256" s="1340" t="s">
        <v>4181</v>
      </c>
      <c r="D256" s="1340"/>
      <c r="E256" s="1340"/>
      <c r="F256" s="1340"/>
      <c r="G256" s="1340"/>
      <c r="H256" s="1340"/>
      <c r="I256" s="1340" t="s">
        <v>6681</v>
      </c>
      <c r="J256" s="1340"/>
      <c r="K256" s="1340"/>
      <c r="L256" s="667">
        <v>60</v>
      </c>
      <c r="M256" s="667"/>
      <c r="N256" s="1366" t="s">
        <v>6682</v>
      </c>
      <c r="O256" s="1366" t="s">
        <v>6420</v>
      </c>
      <c r="P256" s="1366"/>
      <c r="Q256" s="1366"/>
      <c r="R256" s="1366"/>
      <c r="S256" s="1340" t="s">
        <v>4181</v>
      </c>
      <c r="T256" s="1340"/>
      <c r="U256" s="1340"/>
      <c r="V256" s="1362"/>
      <c r="W256" s="1340">
        <v>1</v>
      </c>
    </row>
    <row r="257" spans="1:23">
      <c r="A257" s="1446">
        <v>253</v>
      </c>
      <c r="B257" s="1367">
        <v>252</v>
      </c>
      <c r="C257" s="1340" t="s">
        <v>6893</v>
      </c>
      <c r="D257" s="1340"/>
      <c r="E257" s="1340"/>
      <c r="F257" s="1340"/>
      <c r="G257" s="1340"/>
      <c r="H257" s="1340"/>
      <c r="I257" s="1340" t="s">
        <v>6681</v>
      </c>
      <c r="J257" s="1367"/>
      <c r="K257" s="1367"/>
      <c r="L257" s="1380">
        <v>39.299999999999997</v>
      </c>
      <c r="M257" s="1380"/>
      <c r="N257" s="1366" t="s">
        <v>6775</v>
      </c>
      <c r="O257" s="1366" t="s">
        <v>192</v>
      </c>
      <c r="P257" s="1366"/>
      <c r="Q257" s="1366"/>
      <c r="R257" s="1366"/>
      <c r="S257" s="1340" t="s">
        <v>6894</v>
      </c>
      <c r="T257" s="1340"/>
      <c r="U257" s="1340"/>
      <c r="V257" s="1340"/>
      <c r="W257" s="1365">
        <v>2</v>
      </c>
    </row>
    <row r="258" spans="1:23" ht="31.5">
      <c r="A258" s="1386">
        <v>254</v>
      </c>
      <c r="B258" s="1340">
        <v>253</v>
      </c>
      <c r="C258" s="1340" t="s">
        <v>6895</v>
      </c>
      <c r="D258" s="1340"/>
      <c r="E258" s="1340"/>
      <c r="F258" s="1340"/>
      <c r="G258" s="1340"/>
      <c r="H258" s="1340"/>
      <c r="I258" s="1340" t="s">
        <v>6896</v>
      </c>
      <c r="J258" s="1340">
        <v>8</v>
      </c>
      <c r="K258" s="1340">
        <v>16</v>
      </c>
      <c r="L258" s="667">
        <v>53.1</v>
      </c>
      <c r="M258" s="667"/>
      <c r="N258" s="1366" t="s">
        <v>1669</v>
      </c>
      <c r="O258" s="1366" t="s">
        <v>6414</v>
      </c>
      <c r="P258" s="1366"/>
      <c r="Q258" s="1366"/>
      <c r="R258" s="1366"/>
      <c r="S258" s="1340"/>
      <c r="T258" s="1340"/>
      <c r="U258" s="1340"/>
      <c r="V258" s="1340"/>
      <c r="W258" s="1340" t="s">
        <v>6548</v>
      </c>
    </row>
    <row r="259" spans="1:23" ht="63">
      <c r="A259" s="1446">
        <v>255</v>
      </c>
      <c r="B259" s="1367">
        <v>254</v>
      </c>
      <c r="C259" s="1340" t="s">
        <v>6897</v>
      </c>
      <c r="D259" s="1340"/>
      <c r="E259" s="1340"/>
      <c r="F259" s="1340"/>
      <c r="G259" s="1340"/>
      <c r="H259" s="1340"/>
      <c r="I259" s="1340" t="s">
        <v>6896</v>
      </c>
      <c r="J259" s="1340">
        <v>9</v>
      </c>
      <c r="K259" s="1340">
        <v>7</v>
      </c>
      <c r="L259" s="667">
        <v>35.799999999999997</v>
      </c>
      <c r="M259" s="667"/>
      <c r="N259" s="1366" t="s">
        <v>1669</v>
      </c>
      <c r="O259" s="1366" t="s">
        <v>6414</v>
      </c>
      <c r="P259" s="1366"/>
      <c r="Q259" s="1366"/>
      <c r="R259" s="1366"/>
      <c r="S259" s="1340" t="s">
        <v>6898</v>
      </c>
      <c r="T259" s="1340"/>
      <c r="U259" s="1340"/>
      <c r="V259" s="1340"/>
      <c r="W259" s="1340" t="s">
        <v>6548</v>
      </c>
    </row>
    <row r="260" spans="1:23" ht="78.75">
      <c r="A260" s="1386">
        <v>256</v>
      </c>
      <c r="B260" s="1340">
        <v>255</v>
      </c>
      <c r="C260" s="1340" t="s">
        <v>6899</v>
      </c>
      <c r="D260" s="1340"/>
      <c r="E260" s="1340"/>
      <c r="F260" s="1340"/>
      <c r="G260" s="1340"/>
      <c r="H260" s="1340"/>
      <c r="I260" s="1340" t="s">
        <v>6896</v>
      </c>
      <c r="J260" s="1340">
        <v>11</v>
      </c>
      <c r="K260" s="1340">
        <v>16</v>
      </c>
      <c r="L260" s="667">
        <v>45.4</v>
      </c>
      <c r="M260" s="667"/>
      <c r="N260" s="1366" t="s">
        <v>1669</v>
      </c>
      <c r="O260" s="1366" t="s">
        <v>6414</v>
      </c>
      <c r="P260" s="1366"/>
      <c r="Q260" s="1366"/>
      <c r="R260" s="1366"/>
      <c r="S260" s="1340" t="s">
        <v>6900</v>
      </c>
      <c r="T260" s="1340"/>
      <c r="U260" s="1340"/>
      <c r="V260" s="1340"/>
      <c r="W260" s="1340" t="s">
        <v>6548</v>
      </c>
    </row>
    <row r="261" spans="1:23" ht="31.5">
      <c r="A261" s="1446">
        <v>257</v>
      </c>
      <c r="B261" s="1367">
        <v>256</v>
      </c>
      <c r="C261" s="1340" t="s">
        <v>6901</v>
      </c>
      <c r="D261" s="1340"/>
      <c r="E261" s="1340"/>
      <c r="F261" s="1340"/>
      <c r="G261" s="1340"/>
      <c r="H261" s="1340"/>
      <c r="I261" s="1340" t="s">
        <v>6896</v>
      </c>
      <c r="J261" s="1340">
        <v>12</v>
      </c>
      <c r="K261" s="1340">
        <v>16</v>
      </c>
      <c r="L261" s="667">
        <v>49.9</v>
      </c>
      <c r="M261" s="667"/>
      <c r="N261" s="1366" t="s">
        <v>1669</v>
      </c>
      <c r="O261" s="1366" t="s">
        <v>6414</v>
      </c>
      <c r="P261" s="1366"/>
      <c r="Q261" s="1366"/>
      <c r="R261" s="1366"/>
      <c r="S261" s="1340"/>
      <c r="T261" s="1340"/>
      <c r="U261" s="1340"/>
      <c r="V261" s="1340"/>
      <c r="W261" s="1340" t="s">
        <v>6548</v>
      </c>
    </row>
    <row r="262" spans="1:23" ht="31.5">
      <c r="A262" s="1386">
        <v>258</v>
      </c>
      <c r="B262" s="1340">
        <v>257</v>
      </c>
      <c r="C262" s="1340" t="s">
        <v>6902</v>
      </c>
      <c r="D262" s="1340"/>
      <c r="E262" s="1340"/>
      <c r="F262" s="1340"/>
      <c r="G262" s="1340"/>
      <c r="H262" s="1340"/>
      <c r="I262" s="1340" t="s">
        <v>6896</v>
      </c>
      <c r="J262" s="1340">
        <v>29</v>
      </c>
      <c r="K262" s="1340">
        <v>35</v>
      </c>
      <c r="L262" s="667">
        <v>95.8</v>
      </c>
      <c r="M262" s="667"/>
      <c r="N262" s="1366" t="s">
        <v>751</v>
      </c>
      <c r="O262" s="1366" t="s">
        <v>6420</v>
      </c>
      <c r="P262" s="1366"/>
      <c r="Q262" s="1366"/>
      <c r="R262" s="1366"/>
      <c r="S262" s="1340" t="s">
        <v>6903</v>
      </c>
      <c r="T262" s="1340"/>
      <c r="U262" s="1340"/>
      <c r="V262" s="1362"/>
      <c r="W262" s="1340">
        <v>1</v>
      </c>
    </row>
    <row r="263" spans="1:23" ht="31.5">
      <c r="A263" s="1446">
        <v>259</v>
      </c>
      <c r="B263" s="1367">
        <v>258</v>
      </c>
      <c r="C263" s="1340" t="s">
        <v>6904</v>
      </c>
      <c r="D263" s="1340"/>
      <c r="E263" s="1340"/>
      <c r="F263" s="1340"/>
      <c r="G263" s="1340"/>
      <c r="H263" s="1340"/>
      <c r="I263" s="1340" t="s">
        <v>6896</v>
      </c>
      <c r="J263" s="1340">
        <v>30</v>
      </c>
      <c r="K263" s="1340">
        <v>7</v>
      </c>
      <c r="L263" s="667">
        <v>207.6</v>
      </c>
      <c r="M263" s="667"/>
      <c r="N263" s="1366" t="s">
        <v>2366</v>
      </c>
      <c r="O263" s="1366" t="s">
        <v>6420</v>
      </c>
      <c r="P263" s="1366"/>
      <c r="Q263" s="1366"/>
      <c r="R263" s="1366"/>
      <c r="S263" s="1340" t="s">
        <v>6905</v>
      </c>
      <c r="T263" s="1340"/>
      <c r="U263" s="1340"/>
      <c r="V263" s="1362"/>
      <c r="W263" s="1340">
        <v>1</v>
      </c>
    </row>
    <row r="264" spans="1:23" ht="31.5">
      <c r="A264" s="1386">
        <v>260</v>
      </c>
      <c r="B264" s="1340">
        <v>259</v>
      </c>
      <c r="C264" s="1340" t="s">
        <v>6906</v>
      </c>
      <c r="D264" s="1340"/>
      <c r="E264" s="1340"/>
      <c r="F264" s="1340"/>
      <c r="G264" s="1340"/>
      <c r="H264" s="1340"/>
      <c r="I264" s="1340" t="s">
        <v>6896</v>
      </c>
      <c r="J264" s="1340">
        <v>31</v>
      </c>
      <c r="K264" s="1340">
        <v>1</v>
      </c>
      <c r="L264" s="667">
        <v>32</v>
      </c>
      <c r="M264" s="667"/>
      <c r="N264" s="1366" t="s">
        <v>1669</v>
      </c>
      <c r="O264" s="1366" t="s">
        <v>6420</v>
      </c>
      <c r="P264" s="1366"/>
      <c r="Q264" s="1366"/>
      <c r="R264" s="1366"/>
      <c r="S264" s="1340" t="s">
        <v>6907</v>
      </c>
      <c r="T264" s="1340"/>
      <c r="U264" s="1340"/>
      <c r="V264" s="1362"/>
      <c r="W264" s="1340">
        <v>1</v>
      </c>
    </row>
    <row r="265" spans="1:23" ht="31.5">
      <c r="A265" s="1446">
        <v>261</v>
      </c>
      <c r="B265" s="1367">
        <v>260</v>
      </c>
      <c r="C265" s="1340" t="s">
        <v>6908</v>
      </c>
      <c r="D265" s="1340"/>
      <c r="E265" s="1340"/>
      <c r="F265" s="1340"/>
      <c r="G265" s="1340"/>
      <c r="H265" s="1340"/>
      <c r="I265" s="1340" t="s">
        <v>6896</v>
      </c>
      <c r="J265" s="1340">
        <v>58</v>
      </c>
      <c r="K265" s="1340">
        <v>2</v>
      </c>
      <c r="L265" s="667">
        <v>711</v>
      </c>
      <c r="M265" s="667"/>
      <c r="N265" s="1366" t="s">
        <v>751</v>
      </c>
      <c r="O265" s="1366" t="s">
        <v>6420</v>
      </c>
      <c r="P265" s="1366"/>
      <c r="Q265" s="1366"/>
      <c r="R265" s="1366"/>
      <c r="S265" s="1340" t="s">
        <v>6909</v>
      </c>
      <c r="T265" s="1340"/>
      <c r="U265" s="1340"/>
      <c r="V265" s="1362"/>
      <c r="W265" s="1340">
        <v>1</v>
      </c>
    </row>
    <row r="266" spans="1:23" ht="31.5">
      <c r="A266" s="1386">
        <v>262</v>
      </c>
      <c r="B266" s="1340">
        <v>261</v>
      </c>
      <c r="C266" s="1340" t="s">
        <v>6910</v>
      </c>
      <c r="D266" s="1340"/>
      <c r="E266" s="1340"/>
      <c r="F266" s="1340"/>
      <c r="G266" s="1340"/>
      <c r="H266" s="1340"/>
      <c r="I266" s="1340" t="s">
        <v>6896</v>
      </c>
      <c r="J266" s="1340">
        <v>115</v>
      </c>
      <c r="K266" s="1340">
        <v>21</v>
      </c>
      <c r="L266" s="667">
        <v>1725.8</v>
      </c>
      <c r="M266" s="667"/>
      <c r="N266" s="1366" t="s">
        <v>751</v>
      </c>
      <c r="O266" s="1366" t="s">
        <v>6420</v>
      </c>
      <c r="P266" s="1366"/>
      <c r="Q266" s="1366"/>
      <c r="R266" s="1366"/>
      <c r="S266" s="1340" t="s">
        <v>6911</v>
      </c>
      <c r="T266" s="1340"/>
      <c r="U266" s="1340"/>
      <c r="V266" s="1362"/>
      <c r="W266" s="1340">
        <v>1</v>
      </c>
    </row>
    <row r="267" spans="1:23" ht="31.5">
      <c r="A267" s="1446">
        <v>263</v>
      </c>
      <c r="B267" s="1367">
        <v>262</v>
      </c>
      <c r="C267" s="1340" t="s">
        <v>6912</v>
      </c>
      <c r="D267" s="1340"/>
      <c r="E267" s="1340"/>
      <c r="F267" s="1340"/>
      <c r="G267" s="1340"/>
      <c r="H267" s="1340"/>
      <c r="I267" s="1340" t="s">
        <v>6896</v>
      </c>
      <c r="J267" s="1340">
        <v>118</v>
      </c>
      <c r="K267" s="1340">
        <v>30</v>
      </c>
      <c r="L267" s="667">
        <v>384.7</v>
      </c>
      <c r="M267" s="667"/>
      <c r="N267" s="1366" t="s">
        <v>751</v>
      </c>
      <c r="O267" s="1366" t="s">
        <v>6420</v>
      </c>
      <c r="P267" s="1366"/>
      <c r="Q267" s="1366"/>
      <c r="R267" s="1366"/>
      <c r="S267" s="1340" t="s">
        <v>6913</v>
      </c>
      <c r="T267" s="1340"/>
      <c r="U267" s="1340"/>
      <c r="V267" s="1362"/>
      <c r="W267" s="1340">
        <v>1</v>
      </c>
    </row>
    <row r="268" spans="1:23" ht="47.25">
      <c r="A268" s="1386">
        <v>264</v>
      </c>
      <c r="B268" s="1340">
        <v>263</v>
      </c>
      <c r="C268" s="1340" t="s">
        <v>6914</v>
      </c>
      <c r="D268" s="1340"/>
      <c r="E268" s="1340"/>
      <c r="F268" s="1340"/>
      <c r="G268" s="1340"/>
      <c r="H268" s="1340"/>
      <c r="I268" s="1340" t="s">
        <v>6896</v>
      </c>
      <c r="J268" s="1340">
        <v>139</v>
      </c>
      <c r="K268" s="1340">
        <v>11</v>
      </c>
      <c r="L268" s="667">
        <v>33.200000000000003</v>
      </c>
      <c r="M268" s="667"/>
      <c r="N268" s="1366" t="s">
        <v>6915</v>
      </c>
      <c r="O268" s="1366" t="s">
        <v>6414</v>
      </c>
      <c r="P268" s="1366"/>
      <c r="Q268" s="1366"/>
      <c r="R268" s="1366"/>
      <c r="S268" s="1340" t="s">
        <v>6916</v>
      </c>
      <c r="T268" s="1340"/>
      <c r="U268" s="1340"/>
      <c r="V268" s="1340"/>
      <c r="W268" s="1340" t="s">
        <v>6548</v>
      </c>
    </row>
    <row r="269" spans="1:23" ht="47.25">
      <c r="A269" s="1446">
        <v>265</v>
      </c>
      <c r="B269" s="1367">
        <v>264</v>
      </c>
      <c r="C269" s="1340" t="s">
        <v>6917</v>
      </c>
      <c r="D269" s="1340"/>
      <c r="E269" s="1340"/>
      <c r="F269" s="1340"/>
      <c r="G269" s="1340"/>
      <c r="H269" s="1340"/>
      <c r="I269" s="1340" t="s">
        <v>6896</v>
      </c>
      <c r="J269" s="1340">
        <v>148</v>
      </c>
      <c r="K269" s="1340">
        <v>10</v>
      </c>
      <c r="L269" s="667">
        <v>33.9</v>
      </c>
      <c r="M269" s="667"/>
      <c r="N269" s="1366" t="s">
        <v>1669</v>
      </c>
      <c r="O269" s="1366" t="s">
        <v>6420</v>
      </c>
      <c r="P269" s="1366"/>
      <c r="Q269" s="1366"/>
      <c r="R269" s="1366"/>
      <c r="S269" s="1340" t="s">
        <v>6918</v>
      </c>
      <c r="T269" s="1340"/>
      <c r="U269" s="1340"/>
      <c r="V269" s="1362"/>
      <c r="W269" s="1340">
        <v>1</v>
      </c>
    </row>
    <row r="270" spans="1:23" ht="47.25">
      <c r="A270" s="1386">
        <v>266</v>
      </c>
      <c r="B270" s="1340">
        <v>265</v>
      </c>
      <c r="C270" s="1340" t="s">
        <v>6919</v>
      </c>
      <c r="D270" s="1340"/>
      <c r="E270" s="1340"/>
      <c r="F270" s="1340"/>
      <c r="G270" s="1340"/>
      <c r="H270" s="1340"/>
      <c r="I270" s="1340" t="s">
        <v>6896</v>
      </c>
      <c r="J270" s="1340">
        <v>150</v>
      </c>
      <c r="K270" s="1340">
        <v>10</v>
      </c>
      <c r="L270" s="667">
        <v>35.9</v>
      </c>
      <c r="M270" s="667"/>
      <c r="N270" s="1366" t="s">
        <v>1669</v>
      </c>
      <c r="O270" s="1366" t="s">
        <v>6420</v>
      </c>
      <c r="P270" s="1366"/>
      <c r="Q270" s="1366"/>
      <c r="R270" s="1366"/>
      <c r="S270" s="1340" t="s">
        <v>6918</v>
      </c>
      <c r="T270" s="1340"/>
      <c r="U270" s="1340"/>
      <c r="V270" s="1362"/>
      <c r="W270" s="1340">
        <v>1</v>
      </c>
    </row>
    <row r="271" spans="1:23" ht="31.5">
      <c r="A271" s="1446">
        <v>267</v>
      </c>
      <c r="B271" s="1367">
        <v>266</v>
      </c>
      <c r="C271" s="1340" t="s">
        <v>6920</v>
      </c>
      <c r="D271" s="1340"/>
      <c r="E271" s="1340"/>
      <c r="F271" s="1340"/>
      <c r="G271" s="1340"/>
      <c r="H271" s="1340"/>
      <c r="I271" s="1340" t="s">
        <v>6896</v>
      </c>
      <c r="J271" s="1340">
        <v>172</v>
      </c>
      <c r="K271" s="1340">
        <v>2</v>
      </c>
      <c r="L271" s="667">
        <v>418.6</v>
      </c>
      <c r="M271" s="667"/>
      <c r="N271" s="1366" t="s">
        <v>751</v>
      </c>
      <c r="O271" s="1366" t="s">
        <v>6420</v>
      </c>
      <c r="P271" s="1366"/>
      <c r="Q271" s="1366"/>
      <c r="R271" s="1366"/>
      <c r="S271" s="1340" t="s">
        <v>6921</v>
      </c>
      <c r="T271" s="1340"/>
      <c r="U271" s="1340"/>
      <c r="V271" s="1362"/>
      <c r="W271" s="1340">
        <v>1</v>
      </c>
    </row>
    <row r="272" spans="1:23" ht="31.5">
      <c r="A272" s="1386">
        <v>268</v>
      </c>
      <c r="B272" s="1340">
        <v>267</v>
      </c>
      <c r="C272" s="1340" t="s">
        <v>6922</v>
      </c>
      <c r="D272" s="1340"/>
      <c r="E272" s="1340"/>
      <c r="F272" s="1340"/>
      <c r="G272" s="1340"/>
      <c r="H272" s="1340"/>
      <c r="I272" s="1340" t="s">
        <v>6896</v>
      </c>
      <c r="J272" s="1340">
        <v>221</v>
      </c>
      <c r="K272" s="1340">
        <v>14</v>
      </c>
      <c r="L272" s="667">
        <v>100</v>
      </c>
      <c r="M272" s="667"/>
      <c r="N272" s="1366" t="s">
        <v>775</v>
      </c>
      <c r="O272" s="1366" t="s">
        <v>6420</v>
      </c>
      <c r="P272" s="1366"/>
      <c r="Q272" s="1366"/>
      <c r="R272" s="1366"/>
      <c r="S272" s="1340" t="s">
        <v>6923</v>
      </c>
      <c r="T272" s="1340"/>
      <c r="U272" s="1340"/>
      <c r="V272" s="1362"/>
      <c r="W272" s="1340">
        <v>1</v>
      </c>
    </row>
    <row r="273" spans="1:23" ht="31.5">
      <c r="A273" s="1446">
        <v>269</v>
      </c>
      <c r="B273" s="1367">
        <v>268</v>
      </c>
      <c r="C273" s="1340" t="s">
        <v>6924</v>
      </c>
      <c r="D273" s="1340"/>
      <c r="E273" s="1340"/>
      <c r="F273" s="1340"/>
      <c r="G273" s="1340"/>
      <c r="H273" s="1340"/>
      <c r="I273" s="1340" t="s">
        <v>6896</v>
      </c>
      <c r="J273" s="1340" t="s">
        <v>6925</v>
      </c>
      <c r="K273" s="1340">
        <v>11</v>
      </c>
      <c r="L273" s="667">
        <v>23.8</v>
      </c>
      <c r="M273" s="667"/>
      <c r="N273" s="1366" t="s">
        <v>4037</v>
      </c>
      <c r="O273" s="1366" t="s">
        <v>6420</v>
      </c>
      <c r="P273" s="1366"/>
      <c r="Q273" s="1366"/>
      <c r="R273" s="1366"/>
      <c r="S273" s="1340" t="s">
        <v>6926</v>
      </c>
      <c r="T273" s="1340"/>
      <c r="U273" s="1340"/>
      <c r="V273" s="1362"/>
      <c r="W273" s="1340">
        <v>1</v>
      </c>
    </row>
    <row r="274" spans="1:23" ht="78.75">
      <c r="A274" s="1386">
        <v>270</v>
      </c>
      <c r="B274" s="1340">
        <v>269</v>
      </c>
      <c r="C274" s="1340" t="s">
        <v>6927</v>
      </c>
      <c r="D274" s="1340"/>
      <c r="E274" s="1340"/>
      <c r="F274" s="1340"/>
      <c r="G274" s="1340"/>
      <c r="H274" s="1340"/>
      <c r="I274" s="1340" t="s">
        <v>6896</v>
      </c>
      <c r="J274" s="1340" t="s">
        <v>6928</v>
      </c>
      <c r="K274" s="1340">
        <v>33</v>
      </c>
      <c r="L274" s="667">
        <v>48</v>
      </c>
      <c r="M274" s="667"/>
      <c r="N274" s="1366" t="s">
        <v>1669</v>
      </c>
      <c r="O274" s="1366" t="s">
        <v>6420</v>
      </c>
      <c r="P274" s="1366"/>
      <c r="Q274" s="1366"/>
      <c r="R274" s="1366"/>
      <c r="S274" s="1340" t="s">
        <v>6929</v>
      </c>
      <c r="T274" s="1340"/>
      <c r="U274" s="1340"/>
      <c r="V274" s="1362"/>
      <c r="W274" s="1340">
        <v>1</v>
      </c>
    </row>
    <row r="275" spans="1:23" ht="78.75">
      <c r="A275" s="1446">
        <v>271</v>
      </c>
      <c r="B275" s="1367">
        <v>270</v>
      </c>
      <c r="C275" s="1340" t="s">
        <v>6930</v>
      </c>
      <c r="D275" s="1340"/>
      <c r="E275" s="1340"/>
      <c r="F275" s="1340"/>
      <c r="G275" s="1340"/>
      <c r="H275" s="1340"/>
      <c r="I275" s="1340" t="s">
        <v>6896</v>
      </c>
      <c r="J275" s="1340" t="s">
        <v>6928</v>
      </c>
      <c r="K275" s="1340">
        <v>33</v>
      </c>
      <c r="L275" s="667">
        <v>39.200000000000003</v>
      </c>
      <c r="M275" s="667"/>
      <c r="N275" s="1366" t="s">
        <v>1669</v>
      </c>
      <c r="O275" s="1366" t="s">
        <v>6420</v>
      </c>
      <c r="P275" s="1366"/>
      <c r="Q275" s="1366"/>
      <c r="R275" s="1366"/>
      <c r="S275" s="1340" t="s">
        <v>6929</v>
      </c>
      <c r="T275" s="1340"/>
      <c r="U275" s="1340"/>
      <c r="V275" s="1362"/>
      <c r="W275" s="1340">
        <v>1</v>
      </c>
    </row>
    <row r="276" spans="1:23" ht="78.75">
      <c r="A276" s="1386">
        <v>272</v>
      </c>
      <c r="B276" s="1340">
        <v>271</v>
      </c>
      <c r="C276" s="1340" t="s">
        <v>6931</v>
      </c>
      <c r="D276" s="1340"/>
      <c r="E276" s="1340"/>
      <c r="F276" s="1340"/>
      <c r="G276" s="1340"/>
      <c r="H276" s="1340"/>
      <c r="I276" s="1340" t="s">
        <v>6896</v>
      </c>
      <c r="J276" s="1340" t="s">
        <v>6928</v>
      </c>
      <c r="K276" s="1340">
        <v>33</v>
      </c>
      <c r="L276" s="667">
        <v>60</v>
      </c>
      <c r="M276" s="667"/>
      <c r="N276" s="1366" t="s">
        <v>1669</v>
      </c>
      <c r="O276" s="1366" t="s">
        <v>6420</v>
      </c>
      <c r="P276" s="1366"/>
      <c r="Q276" s="1366"/>
      <c r="R276" s="1366"/>
      <c r="S276" s="1340" t="s">
        <v>6929</v>
      </c>
      <c r="T276" s="1340"/>
      <c r="U276" s="1340"/>
      <c r="V276" s="1362"/>
      <c r="W276" s="1340">
        <v>1</v>
      </c>
    </row>
    <row r="277" spans="1:23" ht="78.75">
      <c r="A277" s="1446">
        <v>273</v>
      </c>
      <c r="B277" s="1367">
        <v>272</v>
      </c>
      <c r="C277" s="1340" t="s">
        <v>6932</v>
      </c>
      <c r="D277" s="1340"/>
      <c r="E277" s="1340"/>
      <c r="F277" s="1340"/>
      <c r="G277" s="1340"/>
      <c r="H277" s="1340"/>
      <c r="I277" s="1340" t="s">
        <v>6896</v>
      </c>
      <c r="J277" s="1340" t="s">
        <v>6928</v>
      </c>
      <c r="K277" s="1340">
        <v>33</v>
      </c>
      <c r="L277" s="667">
        <v>70</v>
      </c>
      <c r="M277" s="667"/>
      <c r="N277" s="1366" t="s">
        <v>1669</v>
      </c>
      <c r="O277" s="1366" t="s">
        <v>6414</v>
      </c>
      <c r="P277" s="1366"/>
      <c r="Q277" s="1366"/>
      <c r="R277" s="1366"/>
      <c r="S277" s="1340" t="s">
        <v>6933</v>
      </c>
      <c r="T277" s="1340"/>
      <c r="U277" s="1340"/>
      <c r="V277" s="1340"/>
      <c r="W277" s="1340" t="s">
        <v>6548</v>
      </c>
    </row>
    <row r="278" spans="1:23" ht="31.5">
      <c r="A278" s="1386">
        <v>274</v>
      </c>
      <c r="B278" s="1340">
        <v>273</v>
      </c>
      <c r="C278" s="1340" t="s">
        <v>6934</v>
      </c>
      <c r="D278" s="1340"/>
      <c r="E278" s="1340"/>
      <c r="F278" s="1340"/>
      <c r="G278" s="1340"/>
      <c r="H278" s="1340"/>
      <c r="I278" s="1340" t="s">
        <v>6896</v>
      </c>
      <c r="J278" s="1340" t="s">
        <v>6928</v>
      </c>
      <c r="K278" s="1340">
        <v>33</v>
      </c>
      <c r="L278" s="667">
        <v>55</v>
      </c>
      <c r="M278" s="667"/>
      <c r="N278" s="1366" t="s">
        <v>1669</v>
      </c>
      <c r="O278" s="1366" t="s">
        <v>6414</v>
      </c>
      <c r="P278" s="1366"/>
      <c r="Q278" s="1366"/>
      <c r="R278" s="1366"/>
      <c r="S278" s="1340"/>
      <c r="T278" s="1340"/>
      <c r="U278" s="1340"/>
      <c r="V278" s="1340"/>
      <c r="W278" s="1340" t="s">
        <v>6548</v>
      </c>
    </row>
    <row r="279" spans="1:23" ht="31.5">
      <c r="A279" s="1446">
        <v>275</v>
      </c>
      <c r="B279" s="1367">
        <v>274</v>
      </c>
      <c r="C279" s="1340" t="s">
        <v>6931</v>
      </c>
      <c r="D279" s="1340"/>
      <c r="E279" s="1340"/>
      <c r="F279" s="1340"/>
      <c r="G279" s="1340"/>
      <c r="H279" s="1340"/>
      <c r="I279" s="1340" t="s">
        <v>6896</v>
      </c>
      <c r="J279" s="1340" t="s">
        <v>6928</v>
      </c>
      <c r="K279" s="1340">
        <v>33</v>
      </c>
      <c r="L279" s="667">
        <v>120.65</v>
      </c>
      <c r="M279" s="667"/>
      <c r="N279" s="1366" t="s">
        <v>1669</v>
      </c>
      <c r="O279" s="1366" t="s">
        <v>6414</v>
      </c>
      <c r="P279" s="1366"/>
      <c r="Q279" s="1366"/>
      <c r="R279" s="1366"/>
      <c r="S279" s="1340"/>
      <c r="T279" s="1340"/>
      <c r="U279" s="1340"/>
      <c r="V279" s="1340"/>
      <c r="W279" s="1340" t="s">
        <v>6548</v>
      </c>
    </row>
    <row r="280" spans="1:23" ht="47.25">
      <c r="A280" s="1386">
        <v>276</v>
      </c>
      <c r="B280" s="1340">
        <v>275</v>
      </c>
      <c r="C280" s="1340" t="s">
        <v>6935</v>
      </c>
      <c r="D280" s="1340"/>
      <c r="E280" s="1340"/>
      <c r="F280" s="1340"/>
      <c r="G280" s="1340"/>
      <c r="H280" s="1340"/>
      <c r="I280" s="1340" t="s">
        <v>6896</v>
      </c>
      <c r="J280" s="1340" t="s">
        <v>6936</v>
      </c>
      <c r="K280" s="1340">
        <v>6</v>
      </c>
      <c r="L280" s="667">
        <v>32.700000000000003</v>
      </c>
      <c r="M280" s="667"/>
      <c r="N280" s="1366" t="s">
        <v>1669</v>
      </c>
      <c r="O280" s="1366" t="s">
        <v>6420</v>
      </c>
      <c r="P280" s="1366"/>
      <c r="Q280" s="1366"/>
      <c r="R280" s="1366"/>
      <c r="S280" s="1340" t="s">
        <v>6918</v>
      </c>
      <c r="T280" s="1340"/>
      <c r="U280" s="1340"/>
      <c r="V280" s="1362"/>
      <c r="W280" s="1340">
        <v>1</v>
      </c>
    </row>
    <row r="281" spans="1:23" ht="31.5">
      <c r="A281" s="1446">
        <v>277</v>
      </c>
      <c r="B281" s="1367">
        <v>276</v>
      </c>
      <c r="C281" s="1340" t="s">
        <v>6937</v>
      </c>
      <c r="D281" s="1340"/>
      <c r="E281" s="1340"/>
      <c r="F281" s="1340"/>
      <c r="G281" s="1340"/>
      <c r="H281" s="1340"/>
      <c r="I281" s="1340" t="s">
        <v>6896</v>
      </c>
      <c r="J281" s="1340" t="s">
        <v>6938</v>
      </c>
      <c r="K281" s="1340">
        <v>2</v>
      </c>
      <c r="L281" s="667">
        <v>68.2</v>
      </c>
      <c r="M281" s="667"/>
      <c r="N281" s="1366" t="s">
        <v>751</v>
      </c>
      <c r="O281" s="1366" t="s">
        <v>6420</v>
      </c>
      <c r="P281" s="1366"/>
      <c r="Q281" s="1366"/>
      <c r="R281" s="1366"/>
      <c r="S281" s="1340" t="s">
        <v>6939</v>
      </c>
      <c r="T281" s="1340"/>
      <c r="U281" s="1340"/>
      <c r="V281" s="1362"/>
      <c r="W281" s="1340">
        <v>1</v>
      </c>
    </row>
    <row r="282" spans="1:23" ht="31.5">
      <c r="A282" s="1386">
        <v>278</v>
      </c>
      <c r="B282" s="1340">
        <v>277</v>
      </c>
      <c r="C282" s="1340" t="s">
        <v>6937</v>
      </c>
      <c r="D282" s="1340"/>
      <c r="E282" s="1340"/>
      <c r="F282" s="1340"/>
      <c r="G282" s="1340"/>
      <c r="H282" s="1340"/>
      <c r="I282" s="1340" t="s">
        <v>6896</v>
      </c>
      <c r="J282" s="1340" t="s">
        <v>6938</v>
      </c>
      <c r="K282" s="1340">
        <v>2</v>
      </c>
      <c r="L282" s="667">
        <v>22.9</v>
      </c>
      <c r="M282" s="667"/>
      <c r="N282" s="1366" t="s">
        <v>751</v>
      </c>
      <c r="O282" s="1366" t="s">
        <v>6420</v>
      </c>
      <c r="P282" s="1366"/>
      <c r="Q282" s="1366"/>
      <c r="R282" s="1366"/>
      <c r="S282" s="1340" t="s">
        <v>6940</v>
      </c>
      <c r="T282" s="1340"/>
      <c r="U282" s="1340"/>
      <c r="V282" s="1362"/>
      <c r="W282" s="1340">
        <v>1</v>
      </c>
    </row>
    <row r="283" spans="1:23" ht="31.5">
      <c r="A283" s="1446">
        <v>279</v>
      </c>
      <c r="B283" s="1367">
        <v>278</v>
      </c>
      <c r="C283" s="1340" t="s">
        <v>6941</v>
      </c>
      <c r="D283" s="1340"/>
      <c r="E283" s="1340"/>
      <c r="F283" s="1340"/>
      <c r="G283" s="1340"/>
      <c r="H283" s="1340"/>
      <c r="I283" s="1340" t="s">
        <v>6896</v>
      </c>
      <c r="J283" s="1340" t="s">
        <v>6942</v>
      </c>
      <c r="K283" s="1340">
        <v>16</v>
      </c>
      <c r="L283" s="667">
        <v>59.7</v>
      </c>
      <c r="M283" s="667"/>
      <c r="N283" s="1366" t="s">
        <v>1669</v>
      </c>
      <c r="O283" s="1366" t="s">
        <v>6414</v>
      </c>
      <c r="P283" s="1366"/>
      <c r="Q283" s="1366"/>
      <c r="R283" s="1366"/>
      <c r="S283" s="1340"/>
      <c r="T283" s="1340"/>
      <c r="U283" s="1340"/>
      <c r="V283" s="1340"/>
      <c r="W283" s="1340" t="s">
        <v>6548</v>
      </c>
    </row>
    <row r="284" spans="1:23" ht="31.5">
      <c r="A284" s="1386">
        <v>280</v>
      </c>
      <c r="B284" s="1340">
        <v>279</v>
      </c>
      <c r="C284" s="1340" t="s">
        <v>6943</v>
      </c>
      <c r="D284" s="1340"/>
      <c r="E284" s="1340"/>
      <c r="F284" s="1340"/>
      <c r="G284" s="1340"/>
      <c r="H284" s="1340"/>
      <c r="I284" s="1340" t="s">
        <v>6896</v>
      </c>
      <c r="J284" s="1340" t="s">
        <v>6944</v>
      </c>
      <c r="K284" s="1340">
        <v>16</v>
      </c>
      <c r="L284" s="667">
        <v>20</v>
      </c>
      <c r="M284" s="667"/>
      <c r="N284" s="1366" t="s">
        <v>1669</v>
      </c>
      <c r="O284" s="1366" t="s">
        <v>6420</v>
      </c>
      <c r="P284" s="1366"/>
      <c r="Q284" s="1366"/>
      <c r="R284" s="1366"/>
      <c r="S284" s="1340" t="s">
        <v>6945</v>
      </c>
      <c r="T284" s="1340"/>
      <c r="U284" s="1340"/>
      <c r="V284" s="1362"/>
      <c r="W284" s="1340">
        <v>1</v>
      </c>
    </row>
    <row r="285" spans="1:23" ht="31.5">
      <c r="A285" s="1446">
        <v>281</v>
      </c>
      <c r="B285" s="1367">
        <v>280</v>
      </c>
      <c r="C285" s="1340" t="s">
        <v>6946</v>
      </c>
      <c r="D285" s="1340"/>
      <c r="E285" s="1340"/>
      <c r="F285" s="1340"/>
      <c r="G285" s="1340"/>
      <c r="H285" s="1340"/>
      <c r="I285" s="1340" t="s">
        <v>6896</v>
      </c>
      <c r="J285" s="1340" t="s">
        <v>6947</v>
      </c>
      <c r="K285" s="1340">
        <v>26</v>
      </c>
      <c r="L285" s="667">
        <v>82.1</v>
      </c>
      <c r="M285" s="667"/>
      <c r="N285" s="1366" t="s">
        <v>1039</v>
      </c>
      <c r="O285" s="1366" t="s">
        <v>6420</v>
      </c>
      <c r="P285" s="1366"/>
      <c r="Q285" s="1366"/>
      <c r="R285" s="1366"/>
      <c r="S285" s="1340" t="s">
        <v>6948</v>
      </c>
      <c r="T285" s="1340"/>
      <c r="U285" s="1340"/>
      <c r="V285" s="1362"/>
      <c r="W285" s="1340">
        <v>1</v>
      </c>
    </row>
    <row r="286" spans="1:23" ht="31.5">
      <c r="A286" s="1386">
        <v>282</v>
      </c>
      <c r="B286" s="1340">
        <v>281</v>
      </c>
      <c r="C286" s="1340" t="s">
        <v>6949</v>
      </c>
      <c r="D286" s="1340"/>
      <c r="E286" s="1340"/>
      <c r="F286" s="1340"/>
      <c r="G286" s="1340"/>
      <c r="H286" s="1340"/>
      <c r="I286" s="1340" t="s">
        <v>6896</v>
      </c>
      <c r="J286" s="1340" t="s">
        <v>6950</v>
      </c>
      <c r="K286" s="1340">
        <v>36</v>
      </c>
      <c r="L286" s="667">
        <v>600</v>
      </c>
      <c r="M286" s="667"/>
      <c r="N286" s="1366" t="s">
        <v>1313</v>
      </c>
      <c r="O286" s="1366" t="s">
        <v>6420</v>
      </c>
      <c r="P286" s="1366"/>
      <c r="Q286" s="1366"/>
      <c r="R286" s="1366"/>
      <c r="S286" s="1340" t="s">
        <v>6951</v>
      </c>
      <c r="T286" s="1340"/>
      <c r="U286" s="1340"/>
      <c r="V286" s="1362"/>
      <c r="W286" s="1340">
        <v>1</v>
      </c>
    </row>
    <row r="287" spans="1:23" ht="31.5">
      <c r="A287" s="1446">
        <v>283</v>
      </c>
      <c r="B287" s="1367">
        <v>282</v>
      </c>
      <c r="C287" s="1340" t="s">
        <v>6952</v>
      </c>
      <c r="D287" s="1340"/>
      <c r="E287" s="1340"/>
      <c r="F287" s="1340"/>
      <c r="G287" s="1340"/>
      <c r="H287" s="1340"/>
      <c r="I287" s="1340" t="s">
        <v>6896</v>
      </c>
      <c r="J287" s="1340" t="s">
        <v>6953</v>
      </c>
      <c r="K287" s="1340">
        <v>22</v>
      </c>
      <c r="L287" s="667">
        <v>118</v>
      </c>
      <c r="M287" s="667"/>
      <c r="N287" s="1366" t="s">
        <v>751</v>
      </c>
      <c r="O287" s="1366" t="s">
        <v>6420</v>
      </c>
      <c r="P287" s="1366"/>
      <c r="Q287" s="1366"/>
      <c r="R287" s="1366"/>
      <c r="S287" s="1340" t="s">
        <v>6954</v>
      </c>
      <c r="T287" s="1340"/>
      <c r="U287" s="1340"/>
      <c r="V287" s="1362"/>
      <c r="W287" s="1340">
        <v>1</v>
      </c>
    </row>
    <row r="288" spans="1:23" ht="31.5">
      <c r="A288" s="1386">
        <v>284</v>
      </c>
      <c r="B288" s="1340">
        <v>283</v>
      </c>
      <c r="C288" s="1369" t="s">
        <v>6955</v>
      </c>
      <c r="D288" s="1369"/>
      <c r="E288" s="1369"/>
      <c r="F288" s="1369"/>
      <c r="G288" s="1369"/>
      <c r="H288" s="1369"/>
      <c r="I288" s="1369" t="s">
        <v>6956</v>
      </c>
      <c r="J288" s="1369">
        <v>5</v>
      </c>
      <c r="K288" s="1369" t="s">
        <v>6957</v>
      </c>
      <c r="L288" s="1370">
        <v>750</v>
      </c>
      <c r="M288" s="1370"/>
      <c r="N288" s="1381" t="s">
        <v>6958</v>
      </c>
      <c r="O288" s="1381" t="s">
        <v>6414</v>
      </c>
      <c r="P288" s="1381"/>
      <c r="Q288" s="1381"/>
      <c r="R288" s="1381"/>
      <c r="S288" s="1369" t="s">
        <v>7634</v>
      </c>
      <c r="T288" s="1369"/>
      <c r="U288" s="1369"/>
      <c r="V288" s="1340"/>
      <c r="W288" s="1340" t="s">
        <v>6548</v>
      </c>
    </row>
    <row r="289" spans="1:23" ht="31.5">
      <c r="A289" s="1446">
        <v>285</v>
      </c>
      <c r="B289" s="1367">
        <v>284</v>
      </c>
      <c r="C289" s="1369" t="s">
        <v>6959</v>
      </c>
      <c r="D289" s="1369"/>
      <c r="E289" s="1369"/>
      <c r="F289" s="1369"/>
      <c r="G289" s="1369"/>
      <c r="H289" s="1369"/>
      <c r="I289" s="1369" t="s">
        <v>6956</v>
      </c>
      <c r="J289" s="1382">
        <v>7</v>
      </c>
      <c r="K289" s="1369">
        <v>23</v>
      </c>
      <c r="L289" s="1370">
        <v>39.299999999999997</v>
      </c>
      <c r="M289" s="1370"/>
      <c r="N289" s="1381" t="s">
        <v>6960</v>
      </c>
      <c r="O289" s="1381" t="s">
        <v>6414</v>
      </c>
      <c r="P289" s="1381"/>
      <c r="Q289" s="1381"/>
      <c r="R289" s="1381"/>
      <c r="S289" s="1369"/>
      <c r="T289" s="1369"/>
      <c r="U289" s="1369"/>
      <c r="V289" s="1340"/>
      <c r="W289" s="1340" t="s">
        <v>6548</v>
      </c>
    </row>
    <row r="290" spans="1:23" ht="31.5">
      <c r="A290" s="1386">
        <v>286</v>
      </c>
      <c r="B290" s="1340">
        <v>285</v>
      </c>
      <c r="C290" s="1369" t="s">
        <v>6961</v>
      </c>
      <c r="D290" s="1369"/>
      <c r="E290" s="1369"/>
      <c r="F290" s="1369"/>
      <c r="G290" s="1369"/>
      <c r="H290" s="1369"/>
      <c r="I290" s="1369" t="s">
        <v>6956</v>
      </c>
      <c r="J290" s="1382">
        <v>9</v>
      </c>
      <c r="K290" s="1369">
        <v>237</v>
      </c>
      <c r="L290" s="1370">
        <v>29.4</v>
      </c>
      <c r="M290" s="1370"/>
      <c r="N290" s="1383" t="s">
        <v>6962</v>
      </c>
      <c r="O290" s="1381" t="s">
        <v>6414</v>
      </c>
      <c r="P290" s="1381"/>
      <c r="Q290" s="1381"/>
      <c r="R290" s="1381"/>
      <c r="S290" s="1369" t="s">
        <v>6963</v>
      </c>
      <c r="T290" s="1369"/>
      <c r="U290" s="1369"/>
      <c r="V290" s="1340"/>
      <c r="W290" s="1340" t="s">
        <v>6548</v>
      </c>
    </row>
    <row r="291" spans="1:23" ht="31.5">
      <c r="A291" s="1446">
        <v>287</v>
      </c>
      <c r="B291" s="1367">
        <v>286</v>
      </c>
      <c r="C291" s="1369" t="s">
        <v>6964</v>
      </c>
      <c r="D291" s="1369"/>
      <c r="E291" s="1369"/>
      <c r="F291" s="1369"/>
      <c r="G291" s="1369"/>
      <c r="H291" s="1369"/>
      <c r="I291" s="1369" t="s">
        <v>6956</v>
      </c>
      <c r="J291" s="1382">
        <v>19</v>
      </c>
      <c r="K291" s="1369">
        <v>37</v>
      </c>
      <c r="L291" s="1370">
        <v>55.6</v>
      </c>
      <c r="M291" s="1370"/>
      <c r="N291" s="1381" t="s">
        <v>6962</v>
      </c>
      <c r="O291" s="1381" t="s">
        <v>6420</v>
      </c>
      <c r="P291" s="1381"/>
      <c r="Q291" s="1381"/>
      <c r="R291" s="1381"/>
      <c r="S291" s="1369" t="s">
        <v>6965</v>
      </c>
      <c r="T291" s="1369"/>
      <c r="U291" s="1369"/>
      <c r="V291" s="1362"/>
      <c r="W291" s="1340">
        <v>1</v>
      </c>
    </row>
    <row r="292" spans="1:23" ht="31.5">
      <c r="A292" s="1386">
        <v>288</v>
      </c>
      <c r="B292" s="1340">
        <v>287</v>
      </c>
      <c r="C292" s="1369" t="s">
        <v>6966</v>
      </c>
      <c r="D292" s="1369"/>
      <c r="E292" s="1369"/>
      <c r="F292" s="1369"/>
      <c r="G292" s="1369"/>
      <c r="H292" s="1369"/>
      <c r="I292" s="1369" t="s">
        <v>6956</v>
      </c>
      <c r="J292" s="1382">
        <v>19</v>
      </c>
      <c r="K292" s="1369">
        <v>39</v>
      </c>
      <c r="L292" s="1370">
        <v>133</v>
      </c>
      <c r="M292" s="1370"/>
      <c r="N292" s="1381" t="s">
        <v>6962</v>
      </c>
      <c r="O292" s="1381" t="s">
        <v>6414</v>
      </c>
      <c r="P292" s="1381"/>
      <c r="Q292" s="1381"/>
      <c r="R292" s="1381"/>
      <c r="S292" s="1369" t="s">
        <v>6967</v>
      </c>
      <c r="T292" s="1369"/>
      <c r="U292" s="1369"/>
      <c r="V292" s="1340"/>
      <c r="W292" s="1340" t="s">
        <v>6548</v>
      </c>
    </row>
    <row r="293" spans="1:23" ht="31.5">
      <c r="A293" s="1446">
        <v>289</v>
      </c>
      <c r="B293" s="1367">
        <v>288</v>
      </c>
      <c r="C293" s="1369" t="s">
        <v>6966</v>
      </c>
      <c r="D293" s="1369"/>
      <c r="E293" s="1369"/>
      <c r="F293" s="1369"/>
      <c r="G293" s="1369"/>
      <c r="H293" s="1369"/>
      <c r="I293" s="1369" t="s">
        <v>6956</v>
      </c>
      <c r="J293" s="1382">
        <v>19</v>
      </c>
      <c r="K293" s="1369" t="s">
        <v>6968</v>
      </c>
      <c r="L293" s="1370">
        <v>451.5</v>
      </c>
      <c r="M293" s="1370"/>
      <c r="N293" s="1381"/>
      <c r="O293" s="1381" t="s">
        <v>6420</v>
      </c>
      <c r="P293" s="1381"/>
      <c r="Q293" s="1381"/>
      <c r="R293" s="1381"/>
      <c r="S293" s="1369" t="s">
        <v>6948</v>
      </c>
      <c r="T293" s="1369"/>
      <c r="U293" s="1369"/>
      <c r="V293" s="1362"/>
      <c r="W293" s="1340">
        <v>1</v>
      </c>
    </row>
    <row r="294" spans="1:23" ht="31.5">
      <c r="A294" s="1386">
        <v>290</v>
      </c>
      <c r="B294" s="1340">
        <v>289</v>
      </c>
      <c r="C294" s="1369" t="s">
        <v>6969</v>
      </c>
      <c r="D294" s="1369"/>
      <c r="E294" s="1369"/>
      <c r="F294" s="1369"/>
      <c r="G294" s="1369"/>
      <c r="H294" s="1369"/>
      <c r="I294" s="1369" t="s">
        <v>6956</v>
      </c>
      <c r="J294" s="1382">
        <v>20</v>
      </c>
      <c r="K294" s="1369">
        <v>147</v>
      </c>
      <c r="L294" s="1370">
        <v>127.4</v>
      </c>
      <c r="M294" s="1370"/>
      <c r="N294" s="1381"/>
      <c r="O294" s="1381" t="s">
        <v>6420</v>
      </c>
      <c r="P294" s="1381"/>
      <c r="Q294" s="1381"/>
      <c r="R294" s="1381"/>
      <c r="S294" s="1369" t="s">
        <v>6913</v>
      </c>
      <c r="T294" s="1369"/>
      <c r="U294" s="1369"/>
      <c r="V294" s="1362"/>
      <c r="W294" s="1340">
        <v>1</v>
      </c>
    </row>
    <row r="295" spans="1:23" ht="31.5">
      <c r="A295" s="1446">
        <v>291</v>
      </c>
      <c r="B295" s="1367">
        <v>290</v>
      </c>
      <c r="C295" s="1369" t="s">
        <v>6970</v>
      </c>
      <c r="D295" s="1369"/>
      <c r="E295" s="1369"/>
      <c r="F295" s="1369"/>
      <c r="G295" s="1369"/>
      <c r="H295" s="1369"/>
      <c r="I295" s="1369" t="s">
        <v>6956</v>
      </c>
      <c r="J295" s="1369">
        <v>20</v>
      </c>
      <c r="K295" s="1369" t="s">
        <v>6971</v>
      </c>
      <c r="L295" s="1370">
        <v>12</v>
      </c>
      <c r="M295" s="1370"/>
      <c r="N295" s="1381" t="s">
        <v>6962</v>
      </c>
      <c r="O295" s="1381" t="s">
        <v>6414</v>
      </c>
      <c r="P295" s="1381"/>
      <c r="Q295" s="1381"/>
      <c r="R295" s="1381"/>
      <c r="S295" s="1369"/>
      <c r="T295" s="1369"/>
      <c r="U295" s="1369"/>
      <c r="V295" s="1340"/>
      <c r="W295" s="1368" t="s">
        <v>6413</v>
      </c>
    </row>
    <row r="296" spans="1:23" ht="31.5">
      <c r="A296" s="1386">
        <v>292</v>
      </c>
      <c r="B296" s="1340">
        <v>291</v>
      </c>
      <c r="C296" s="1369" t="s">
        <v>6972</v>
      </c>
      <c r="D296" s="1369"/>
      <c r="E296" s="1369"/>
      <c r="F296" s="1369"/>
      <c r="G296" s="1369"/>
      <c r="H296" s="1369"/>
      <c r="I296" s="1369" t="s">
        <v>6956</v>
      </c>
      <c r="J296" s="1382">
        <v>21</v>
      </c>
      <c r="K296" s="1369">
        <v>180</v>
      </c>
      <c r="L296" s="1370">
        <v>1201</v>
      </c>
      <c r="M296" s="1370"/>
      <c r="N296" s="1381"/>
      <c r="O296" s="1381" t="s">
        <v>6420</v>
      </c>
      <c r="P296" s="1381"/>
      <c r="Q296" s="1381"/>
      <c r="R296" s="1381"/>
      <c r="S296" s="1369" t="s">
        <v>6973</v>
      </c>
      <c r="T296" s="1369"/>
      <c r="U296" s="1369"/>
      <c r="V296" s="1362"/>
      <c r="W296" s="1340">
        <v>1</v>
      </c>
    </row>
    <row r="297" spans="1:23" ht="31.5">
      <c r="A297" s="1446">
        <v>293</v>
      </c>
      <c r="B297" s="1367">
        <v>292</v>
      </c>
      <c r="C297" s="1369" t="s">
        <v>6974</v>
      </c>
      <c r="D297" s="1369"/>
      <c r="E297" s="1369"/>
      <c r="F297" s="1369"/>
      <c r="G297" s="1369"/>
      <c r="H297" s="1369"/>
      <c r="I297" s="1369" t="s">
        <v>6956</v>
      </c>
      <c r="J297" s="1382">
        <v>21</v>
      </c>
      <c r="K297" s="1369">
        <v>221</v>
      </c>
      <c r="L297" s="1370">
        <v>912.2</v>
      </c>
      <c r="M297" s="1370"/>
      <c r="N297" s="1381"/>
      <c r="O297" s="1381" t="s">
        <v>6420</v>
      </c>
      <c r="P297" s="1381"/>
      <c r="Q297" s="1381"/>
      <c r="R297" s="1381"/>
      <c r="S297" s="1369" t="s">
        <v>6975</v>
      </c>
      <c r="T297" s="1369"/>
      <c r="U297" s="1369"/>
      <c r="V297" s="1362"/>
      <c r="W297" s="1340">
        <v>1</v>
      </c>
    </row>
    <row r="298" spans="1:23" ht="31.5">
      <c r="A298" s="1386">
        <v>294</v>
      </c>
      <c r="B298" s="1340">
        <v>293</v>
      </c>
      <c r="C298" s="1369" t="s">
        <v>6976</v>
      </c>
      <c r="D298" s="1369"/>
      <c r="E298" s="1369"/>
      <c r="F298" s="1369"/>
      <c r="G298" s="1369"/>
      <c r="H298" s="1369"/>
      <c r="I298" s="1369" t="s">
        <v>6956</v>
      </c>
      <c r="J298" s="1382">
        <v>21</v>
      </c>
      <c r="K298" s="1369">
        <v>238</v>
      </c>
      <c r="L298" s="1370">
        <v>500.3</v>
      </c>
      <c r="M298" s="1370"/>
      <c r="N298" s="1381"/>
      <c r="O298" s="1381" t="s">
        <v>6420</v>
      </c>
      <c r="P298" s="1381"/>
      <c r="Q298" s="1381"/>
      <c r="R298" s="1381"/>
      <c r="S298" s="1369" t="s">
        <v>6977</v>
      </c>
      <c r="T298" s="1369"/>
      <c r="U298" s="1369"/>
      <c r="V298" s="1362"/>
      <c r="W298" s="1340">
        <v>1</v>
      </c>
    </row>
    <row r="299" spans="1:23" ht="31.5">
      <c r="A299" s="1446">
        <v>295</v>
      </c>
      <c r="B299" s="1367">
        <v>294</v>
      </c>
      <c r="C299" s="1369" t="s">
        <v>6978</v>
      </c>
      <c r="D299" s="1369"/>
      <c r="E299" s="1369"/>
      <c r="F299" s="1369"/>
      <c r="G299" s="1369"/>
      <c r="H299" s="1369"/>
      <c r="I299" s="1369" t="s">
        <v>6956</v>
      </c>
      <c r="J299" s="1382">
        <v>23</v>
      </c>
      <c r="K299" s="1369" t="s">
        <v>6979</v>
      </c>
      <c r="L299" s="1370">
        <v>145</v>
      </c>
      <c r="M299" s="1370"/>
      <c r="N299" s="1381"/>
      <c r="O299" s="1381" t="s">
        <v>6420</v>
      </c>
      <c r="P299" s="1381"/>
      <c r="Q299" s="1381"/>
      <c r="R299" s="1381"/>
      <c r="S299" s="1369" t="s">
        <v>6926</v>
      </c>
      <c r="T299" s="1369"/>
      <c r="U299" s="1369"/>
      <c r="V299" s="1362"/>
      <c r="W299" s="1340">
        <v>1</v>
      </c>
    </row>
    <row r="300" spans="1:23" ht="31.5">
      <c r="A300" s="1386">
        <v>296</v>
      </c>
      <c r="B300" s="1340">
        <v>295</v>
      </c>
      <c r="C300" s="1369" t="s">
        <v>6980</v>
      </c>
      <c r="D300" s="1369"/>
      <c r="E300" s="1369"/>
      <c r="F300" s="1369"/>
      <c r="G300" s="1369"/>
      <c r="H300" s="1369"/>
      <c r="I300" s="1369" t="s">
        <v>6956</v>
      </c>
      <c r="J300" s="1382">
        <v>27</v>
      </c>
      <c r="K300" s="1369">
        <v>98</v>
      </c>
      <c r="L300" s="1370">
        <v>89</v>
      </c>
      <c r="M300" s="1370"/>
      <c r="N300" s="1381"/>
      <c r="O300" s="1381" t="s">
        <v>6420</v>
      </c>
      <c r="P300" s="1381"/>
      <c r="Q300" s="1381"/>
      <c r="R300" s="1381"/>
      <c r="S300" s="1369" t="s">
        <v>6903</v>
      </c>
      <c r="T300" s="1369"/>
      <c r="U300" s="1369"/>
      <c r="V300" s="1362"/>
      <c r="W300" s="1340">
        <v>1</v>
      </c>
    </row>
    <row r="301" spans="1:23" ht="31.5">
      <c r="A301" s="1446">
        <v>297</v>
      </c>
      <c r="B301" s="1367">
        <v>296</v>
      </c>
      <c r="C301" s="1369" t="s">
        <v>6981</v>
      </c>
      <c r="D301" s="1369"/>
      <c r="E301" s="1369"/>
      <c r="F301" s="1369"/>
      <c r="G301" s="1369"/>
      <c r="H301" s="1369"/>
      <c r="I301" s="1369" t="s">
        <v>6956</v>
      </c>
      <c r="J301" s="1382">
        <v>27</v>
      </c>
      <c r="K301" s="1369">
        <v>208</v>
      </c>
      <c r="L301" s="1370">
        <v>1682.3</v>
      </c>
      <c r="M301" s="1370"/>
      <c r="N301" s="1381"/>
      <c r="O301" s="1381" t="s">
        <v>6420</v>
      </c>
      <c r="P301" s="1381"/>
      <c r="Q301" s="1381"/>
      <c r="R301" s="1381"/>
      <c r="S301" s="1369" t="s">
        <v>6982</v>
      </c>
      <c r="T301" s="1369"/>
      <c r="U301" s="1369"/>
      <c r="V301" s="1362"/>
      <c r="W301" s="1340">
        <v>1</v>
      </c>
    </row>
    <row r="302" spans="1:23" ht="31.5">
      <c r="A302" s="1386">
        <v>298</v>
      </c>
      <c r="B302" s="1340">
        <v>297</v>
      </c>
      <c r="C302" s="1369" t="s">
        <v>6983</v>
      </c>
      <c r="D302" s="1369"/>
      <c r="E302" s="1369"/>
      <c r="F302" s="1369"/>
      <c r="G302" s="1369"/>
      <c r="H302" s="1369"/>
      <c r="I302" s="1369" t="s">
        <v>6956</v>
      </c>
      <c r="J302" s="1382">
        <v>28</v>
      </c>
      <c r="K302" s="1369">
        <v>115</v>
      </c>
      <c r="L302" s="1370">
        <v>348.8</v>
      </c>
      <c r="M302" s="1370"/>
      <c r="N302" s="1381" t="s">
        <v>6962</v>
      </c>
      <c r="O302" s="1381" t="s">
        <v>6414</v>
      </c>
      <c r="P302" s="1381"/>
      <c r="Q302" s="1381"/>
      <c r="R302" s="1381"/>
      <c r="S302" s="1369"/>
      <c r="T302" s="1369"/>
      <c r="U302" s="1369"/>
      <c r="V302" s="1340"/>
      <c r="W302" s="1368" t="s">
        <v>6413</v>
      </c>
    </row>
    <row r="303" spans="1:23" ht="31.5">
      <c r="A303" s="1446">
        <v>299</v>
      </c>
      <c r="B303" s="1367">
        <v>298</v>
      </c>
      <c r="C303" s="1369" t="s">
        <v>6984</v>
      </c>
      <c r="D303" s="1369"/>
      <c r="E303" s="1369"/>
      <c r="F303" s="1369"/>
      <c r="G303" s="1369"/>
      <c r="H303" s="1369"/>
      <c r="I303" s="1369" t="s">
        <v>6956</v>
      </c>
      <c r="J303" s="1382">
        <v>36</v>
      </c>
      <c r="K303" s="1369">
        <v>374</v>
      </c>
      <c r="L303" s="1370">
        <v>100</v>
      </c>
      <c r="M303" s="1370"/>
      <c r="N303" s="1381"/>
      <c r="O303" s="1381" t="s">
        <v>6420</v>
      </c>
      <c r="P303" s="1381"/>
      <c r="Q303" s="1381"/>
      <c r="R303" s="1381"/>
      <c r="S303" s="1369" t="s">
        <v>6985</v>
      </c>
      <c r="T303" s="1369"/>
      <c r="U303" s="1369"/>
      <c r="V303" s="1362"/>
      <c r="W303" s="1340">
        <v>1</v>
      </c>
    </row>
    <row r="304" spans="1:23" ht="31.5">
      <c r="A304" s="1386">
        <v>300</v>
      </c>
      <c r="B304" s="1340">
        <v>299</v>
      </c>
      <c r="C304" s="1369" t="s">
        <v>6986</v>
      </c>
      <c r="D304" s="1369"/>
      <c r="E304" s="1369"/>
      <c r="F304" s="1369"/>
      <c r="G304" s="1369"/>
      <c r="H304" s="1369"/>
      <c r="I304" s="1369" t="s">
        <v>6956</v>
      </c>
      <c r="J304" s="1382">
        <v>37</v>
      </c>
      <c r="K304" s="1369">
        <v>132</v>
      </c>
      <c r="L304" s="1370">
        <v>963.2</v>
      </c>
      <c r="M304" s="1370"/>
      <c r="N304" s="1381"/>
      <c r="O304" s="1381" t="s">
        <v>6420</v>
      </c>
      <c r="P304" s="1381"/>
      <c r="Q304" s="1381"/>
      <c r="R304" s="1381"/>
      <c r="S304" s="1369" t="s">
        <v>6987</v>
      </c>
      <c r="T304" s="1369"/>
      <c r="U304" s="1369"/>
      <c r="V304" s="1362"/>
      <c r="W304" s="1340">
        <v>1</v>
      </c>
    </row>
    <row r="305" spans="1:23" ht="31.5">
      <c r="A305" s="1446">
        <v>301</v>
      </c>
      <c r="B305" s="1367">
        <v>300</v>
      </c>
      <c r="C305" s="1369" t="s">
        <v>6988</v>
      </c>
      <c r="D305" s="1369"/>
      <c r="E305" s="1369"/>
      <c r="F305" s="1369"/>
      <c r="G305" s="1369"/>
      <c r="H305" s="1369"/>
      <c r="I305" s="1369" t="s">
        <v>6956</v>
      </c>
      <c r="J305" s="1382">
        <v>37</v>
      </c>
      <c r="K305" s="1369" t="s">
        <v>6989</v>
      </c>
      <c r="L305" s="1370">
        <v>245</v>
      </c>
      <c r="M305" s="1370"/>
      <c r="N305" s="1381"/>
      <c r="O305" s="1381" t="s">
        <v>6420</v>
      </c>
      <c r="P305" s="1381"/>
      <c r="Q305" s="1381"/>
      <c r="R305" s="1381"/>
      <c r="S305" s="1369" t="s">
        <v>6990</v>
      </c>
      <c r="T305" s="1369"/>
      <c r="U305" s="1369"/>
      <c r="V305" s="1362"/>
      <c r="W305" s="1340">
        <v>1</v>
      </c>
    </row>
    <row r="306" spans="1:23" ht="31.5">
      <c r="A306" s="1386">
        <v>302</v>
      </c>
      <c r="B306" s="1340">
        <v>301</v>
      </c>
      <c r="C306" s="1369" t="s">
        <v>6991</v>
      </c>
      <c r="D306" s="1369"/>
      <c r="E306" s="1369"/>
      <c r="F306" s="1369"/>
      <c r="G306" s="1369"/>
      <c r="H306" s="1369"/>
      <c r="I306" s="1369" t="s">
        <v>6956</v>
      </c>
      <c r="J306" s="1382">
        <v>37</v>
      </c>
      <c r="K306" s="1369" t="s">
        <v>6992</v>
      </c>
      <c r="L306" s="1370">
        <v>72</v>
      </c>
      <c r="M306" s="1370"/>
      <c r="N306" s="1381" t="s">
        <v>6958</v>
      </c>
      <c r="O306" s="1381" t="s">
        <v>6414</v>
      </c>
      <c r="P306" s="1381"/>
      <c r="Q306" s="1381"/>
      <c r="R306" s="1381"/>
      <c r="S306" s="1369" t="s">
        <v>6993</v>
      </c>
      <c r="T306" s="1369"/>
      <c r="U306" s="1369"/>
      <c r="V306" s="1340"/>
      <c r="W306" s="1340" t="s">
        <v>6548</v>
      </c>
    </row>
    <row r="307" spans="1:23" ht="31.5">
      <c r="A307" s="1446">
        <v>303</v>
      </c>
      <c r="B307" s="1367">
        <v>302</v>
      </c>
      <c r="C307" s="1369" t="s">
        <v>6994</v>
      </c>
      <c r="D307" s="1369"/>
      <c r="E307" s="1369"/>
      <c r="F307" s="1369"/>
      <c r="G307" s="1369"/>
      <c r="H307" s="1369"/>
      <c r="I307" s="1369" t="s">
        <v>6956</v>
      </c>
      <c r="J307" s="1382">
        <v>37</v>
      </c>
      <c r="K307" s="1369" t="s">
        <v>6992</v>
      </c>
      <c r="L307" s="1370">
        <v>42.4</v>
      </c>
      <c r="M307" s="1370"/>
      <c r="N307" s="1369" t="s">
        <v>6958</v>
      </c>
      <c r="O307" s="1381" t="s">
        <v>6414</v>
      </c>
      <c r="P307" s="1381"/>
      <c r="Q307" s="1381"/>
      <c r="R307" s="1381"/>
      <c r="S307" s="1384"/>
      <c r="T307" s="1384"/>
      <c r="U307" s="1384"/>
      <c r="V307" s="1340"/>
      <c r="W307" s="1368" t="s">
        <v>6413</v>
      </c>
    </row>
    <row r="308" spans="1:23" ht="31.5">
      <c r="A308" s="1386">
        <v>304</v>
      </c>
      <c r="B308" s="1340">
        <v>303</v>
      </c>
      <c r="C308" s="1369" t="s">
        <v>6995</v>
      </c>
      <c r="D308" s="1369"/>
      <c r="E308" s="1369"/>
      <c r="F308" s="1369"/>
      <c r="G308" s="1369"/>
      <c r="H308" s="1369"/>
      <c r="I308" s="1369" t="s">
        <v>6956</v>
      </c>
      <c r="J308" s="1382">
        <v>42</v>
      </c>
      <c r="K308" s="1369">
        <v>42</v>
      </c>
      <c r="L308" s="1370">
        <v>48</v>
      </c>
      <c r="M308" s="1370"/>
      <c r="N308" s="1381" t="s">
        <v>6962</v>
      </c>
      <c r="O308" s="1381" t="s">
        <v>6414</v>
      </c>
      <c r="P308" s="1381"/>
      <c r="Q308" s="1381"/>
      <c r="R308" s="1381"/>
      <c r="S308" s="1369" t="s">
        <v>6996</v>
      </c>
      <c r="T308" s="1369"/>
      <c r="U308" s="1369"/>
      <c r="V308" s="1340"/>
      <c r="W308" s="1368" t="s">
        <v>6413</v>
      </c>
    </row>
    <row r="309" spans="1:23" ht="31.5">
      <c r="A309" s="1446">
        <v>305</v>
      </c>
      <c r="B309" s="1367">
        <v>304</v>
      </c>
      <c r="C309" s="1385" t="s">
        <v>6997</v>
      </c>
      <c r="D309" s="1385"/>
      <c r="E309" s="1385"/>
      <c r="F309" s="1385"/>
      <c r="G309" s="1385"/>
      <c r="H309" s="1385"/>
      <c r="I309" s="1369" t="s">
        <v>6956</v>
      </c>
      <c r="J309" s="1382">
        <v>42</v>
      </c>
      <c r="K309" s="1369">
        <v>43</v>
      </c>
      <c r="L309" s="1370">
        <v>189.5</v>
      </c>
      <c r="M309" s="1370"/>
      <c r="N309" s="1381" t="s">
        <v>6962</v>
      </c>
      <c r="O309" s="1381" t="s">
        <v>6414</v>
      </c>
      <c r="P309" s="1381"/>
      <c r="Q309" s="1381"/>
      <c r="R309" s="1381"/>
      <c r="S309" s="1369" t="s">
        <v>6996</v>
      </c>
      <c r="T309" s="1369"/>
      <c r="U309" s="1369"/>
      <c r="V309" s="1340"/>
      <c r="W309" s="1368" t="s">
        <v>6413</v>
      </c>
    </row>
    <row r="310" spans="1:23" ht="31.5">
      <c r="A310" s="1386">
        <v>306</v>
      </c>
      <c r="B310" s="1340">
        <v>305</v>
      </c>
      <c r="C310" s="1369" t="s">
        <v>6998</v>
      </c>
      <c r="D310" s="1369"/>
      <c r="E310" s="1369"/>
      <c r="F310" s="1369"/>
      <c r="G310" s="1369"/>
      <c r="H310" s="1369"/>
      <c r="I310" s="1369" t="s">
        <v>6956</v>
      </c>
      <c r="J310" s="1382">
        <v>42</v>
      </c>
      <c r="K310" s="1369">
        <v>53</v>
      </c>
      <c r="L310" s="1370">
        <v>85.4</v>
      </c>
      <c r="M310" s="1370"/>
      <c r="N310" s="1381" t="s">
        <v>6962</v>
      </c>
      <c r="O310" s="1381" t="s">
        <v>6414</v>
      </c>
      <c r="P310" s="1381"/>
      <c r="Q310" s="1381"/>
      <c r="R310" s="1381"/>
      <c r="S310" s="1369" t="s">
        <v>6996</v>
      </c>
      <c r="T310" s="1369"/>
      <c r="U310" s="1369"/>
      <c r="V310" s="1340"/>
      <c r="W310" s="1368" t="s">
        <v>6413</v>
      </c>
    </row>
    <row r="311" spans="1:23" ht="47.25">
      <c r="A311" s="1446">
        <v>307</v>
      </c>
      <c r="B311" s="1367">
        <v>306</v>
      </c>
      <c r="C311" s="1369" t="s">
        <v>6955</v>
      </c>
      <c r="D311" s="1369"/>
      <c r="E311" s="1369"/>
      <c r="F311" s="1369"/>
      <c r="G311" s="1369"/>
      <c r="H311" s="1369"/>
      <c r="I311" s="1369" t="s">
        <v>6956</v>
      </c>
      <c r="J311" s="1369">
        <v>42</v>
      </c>
      <c r="K311" s="1369" t="s">
        <v>6999</v>
      </c>
      <c r="L311" s="1370">
        <v>615.79999999999995</v>
      </c>
      <c r="M311" s="1370"/>
      <c r="N311" s="1381" t="s">
        <v>7000</v>
      </c>
      <c r="O311" s="1381" t="s">
        <v>6414</v>
      </c>
      <c r="P311" s="1381"/>
      <c r="Q311" s="1381"/>
      <c r="R311" s="1381"/>
      <c r="S311" s="1369" t="s">
        <v>6996</v>
      </c>
      <c r="T311" s="1369"/>
      <c r="U311" s="1369"/>
      <c r="V311" s="1340"/>
      <c r="W311" s="1340" t="s">
        <v>6548</v>
      </c>
    </row>
    <row r="312" spans="1:23" ht="63">
      <c r="A312" s="1386">
        <v>308</v>
      </c>
      <c r="B312" s="1340">
        <v>307</v>
      </c>
      <c r="C312" s="1369" t="s">
        <v>7001</v>
      </c>
      <c r="D312" s="1369"/>
      <c r="E312" s="1369"/>
      <c r="F312" s="1369"/>
      <c r="G312" s="1369"/>
      <c r="H312" s="1369"/>
      <c r="I312" s="1369" t="s">
        <v>6956</v>
      </c>
      <c r="J312" s="1382">
        <v>71</v>
      </c>
      <c r="K312" s="1369">
        <v>4</v>
      </c>
      <c r="L312" s="1370">
        <v>3753.9</v>
      </c>
      <c r="M312" s="1370"/>
      <c r="N312" s="1383" t="s">
        <v>476</v>
      </c>
      <c r="O312" s="1383" t="s">
        <v>192</v>
      </c>
      <c r="P312" s="1383"/>
      <c r="Q312" s="1383"/>
      <c r="R312" s="1383"/>
      <c r="S312" s="1369" t="s">
        <v>7635</v>
      </c>
      <c r="T312" s="1369"/>
      <c r="U312" s="1369"/>
      <c r="V312" s="596"/>
      <c r="W312" s="1365">
        <v>2</v>
      </c>
    </row>
    <row r="313" spans="1:23" ht="31.5">
      <c r="A313" s="1446">
        <v>309</v>
      </c>
      <c r="B313" s="1367">
        <v>308</v>
      </c>
      <c r="C313" s="1340" t="s">
        <v>7002</v>
      </c>
      <c r="D313" s="1340"/>
      <c r="E313" s="1340"/>
      <c r="F313" s="1340"/>
      <c r="G313" s="1340"/>
      <c r="H313" s="1340"/>
      <c r="I313" s="1340" t="s">
        <v>7003</v>
      </c>
      <c r="J313" s="1340">
        <v>2</v>
      </c>
      <c r="K313" s="1340">
        <v>75</v>
      </c>
      <c r="L313" s="667">
        <v>89.4</v>
      </c>
      <c r="M313" s="667"/>
      <c r="N313" s="1366"/>
      <c r="O313" s="1366" t="s">
        <v>6446</v>
      </c>
      <c r="P313" s="1366"/>
      <c r="Q313" s="1366"/>
      <c r="R313" s="1366"/>
      <c r="S313" s="1340" t="s">
        <v>7004</v>
      </c>
      <c r="T313" s="1340"/>
      <c r="U313" s="1340"/>
      <c r="V313" s="1340"/>
      <c r="W313" s="1340">
        <v>6</v>
      </c>
    </row>
    <row r="314" spans="1:23" ht="63">
      <c r="A314" s="1386">
        <v>310</v>
      </c>
      <c r="B314" s="1340">
        <v>309</v>
      </c>
      <c r="C314" s="1340" t="s">
        <v>7005</v>
      </c>
      <c r="D314" s="1340"/>
      <c r="E314" s="1340"/>
      <c r="F314" s="1340"/>
      <c r="G314" s="1340"/>
      <c r="H314" s="1340"/>
      <c r="I314" s="1340" t="s">
        <v>7003</v>
      </c>
      <c r="J314" s="1340" t="s">
        <v>7006</v>
      </c>
      <c r="K314" s="1340">
        <v>69</v>
      </c>
      <c r="L314" s="667">
        <v>850</v>
      </c>
      <c r="M314" s="667"/>
      <c r="N314" s="1340" t="s">
        <v>7007</v>
      </c>
      <c r="O314" s="1366" t="s">
        <v>192</v>
      </c>
      <c r="P314" s="1366"/>
      <c r="Q314" s="1366"/>
      <c r="R314" s="1366"/>
      <c r="S314" s="1340" t="s">
        <v>7008</v>
      </c>
      <c r="T314" s="1340"/>
      <c r="U314" s="1340"/>
      <c r="V314" s="596"/>
      <c r="W314" s="1365">
        <v>2</v>
      </c>
    </row>
    <row r="315" spans="1:23" ht="63">
      <c r="A315" s="1446">
        <v>311</v>
      </c>
      <c r="B315" s="1367">
        <v>310</v>
      </c>
      <c r="C315" s="1340" t="s">
        <v>7009</v>
      </c>
      <c r="D315" s="1340"/>
      <c r="E315" s="1340"/>
      <c r="F315" s="1340"/>
      <c r="G315" s="1340"/>
      <c r="H315" s="1340"/>
      <c r="I315" s="1340" t="s">
        <v>7003</v>
      </c>
      <c r="J315" s="1340" t="s">
        <v>7010</v>
      </c>
      <c r="K315" s="1340">
        <v>113</v>
      </c>
      <c r="L315" s="667">
        <v>750</v>
      </c>
      <c r="M315" s="667"/>
      <c r="N315" s="1366"/>
      <c r="O315" s="1366" t="s">
        <v>192</v>
      </c>
      <c r="P315" s="1366"/>
      <c r="Q315" s="1366"/>
      <c r="R315" s="1366"/>
      <c r="S315" s="1340" t="s">
        <v>7636</v>
      </c>
      <c r="T315" s="1340"/>
      <c r="U315" s="1340"/>
      <c r="V315" s="596"/>
      <c r="W315" s="1365">
        <v>2</v>
      </c>
    </row>
    <row r="316" spans="1:23" ht="47.25">
      <c r="A316" s="1386">
        <v>312</v>
      </c>
      <c r="B316" s="1340">
        <v>311</v>
      </c>
      <c r="C316" s="1340" t="s">
        <v>7011</v>
      </c>
      <c r="D316" s="1340"/>
      <c r="E316" s="1340"/>
      <c r="F316" s="1340"/>
      <c r="G316" s="1340"/>
      <c r="H316" s="1340"/>
      <c r="I316" s="1340" t="s">
        <v>7003</v>
      </c>
      <c r="J316" s="1340" t="s">
        <v>7012</v>
      </c>
      <c r="K316" s="1340">
        <v>67</v>
      </c>
      <c r="L316" s="667">
        <v>80</v>
      </c>
      <c r="M316" s="667"/>
      <c r="N316" s="1366"/>
      <c r="O316" s="1366" t="s">
        <v>6420</v>
      </c>
      <c r="P316" s="1366"/>
      <c r="Q316" s="1366"/>
      <c r="R316" s="1366"/>
      <c r="S316" s="1340" t="s">
        <v>4031</v>
      </c>
      <c r="T316" s="1340"/>
      <c r="U316" s="1340"/>
      <c r="V316" s="1362"/>
      <c r="W316" s="1340">
        <v>1</v>
      </c>
    </row>
    <row r="317" spans="1:23" ht="63">
      <c r="A317" s="1446">
        <v>313</v>
      </c>
      <c r="B317" s="1367">
        <v>312</v>
      </c>
      <c r="C317" s="1340" t="s">
        <v>7013</v>
      </c>
      <c r="D317" s="1340"/>
      <c r="E317" s="1340"/>
      <c r="F317" s="1340"/>
      <c r="G317" s="1340"/>
      <c r="H317" s="1340"/>
      <c r="I317" s="1340" t="s">
        <v>7003</v>
      </c>
      <c r="J317" s="1340" t="s">
        <v>7014</v>
      </c>
      <c r="K317" s="1340">
        <v>73</v>
      </c>
      <c r="L317" s="667">
        <v>80</v>
      </c>
      <c r="M317" s="667"/>
      <c r="N317" s="1366"/>
      <c r="O317" s="1366" t="s">
        <v>6420</v>
      </c>
      <c r="P317" s="1366"/>
      <c r="Q317" s="1366"/>
      <c r="R317" s="1366"/>
      <c r="S317" s="1340" t="s">
        <v>4034</v>
      </c>
      <c r="T317" s="1340"/>
      <c r="U317" s="1340"/>
      <c r="V317" s="1362"/>
      <c r="W317" s="1340">
        <v>1</v>
      </c>
    </row>
    <row r="318" spans="1:23" ht="63">
      <c r="A318" s="1386">
        <v>314</v>
      </c>
      <c r="B318" s="1340">
        <v>313</v>
      </c>
      <c r="C318" s="1340" t="s">
        <v>7015</v>
      </c>
      <c r="D318" s="1340"/>
      <c r="E318" s="1340"/>
      <c r="F318" s="1340"/>
      <c r="G318" s="1340"/>
      <c r="H318" s="1340"/>
      <c r="I318" s="1340" t="s">
        <v>7003</v>
      </c>
      <c r="J318" s="1340" t="s">
        <v>7016</v>
      </c>
      <c r="K318" s="1340">
        <v>62</v>
      </c>
      <c r="L318" s="667">
        <v>68</v>
      </c>
      <c r="M318" s="667"/>
      <c r="N318" s="1366"/>
      <c r="O318" s="1366" t="s">
        <v>6420</v>
      </c>
      <c r="P318" s="1366"/>
      <c r="Q318" s="1366"/>
      <c r="R318" s="1366"/>
      <c r="S318" s="1340" t="s">
        <v>4029</v>
      </c>
      <c r="T318" s="1340"/>
      <c r="U318" s="1340"/>
      <c r="V318" s="1362"/>
      <c r="W318" s="1340">
        <v>1</v>
      </c>
    </row>
    <row r="319" spans="1:23" ht="47.25">
      <c r="A319" s="1446">
        <v>315</v>
      </c>
      <c r="B319" s="1367">
        <v>314</v>
      </c>
      <c r="C319" s="1340" t="s">
        <v>7017</v>
      </c>
      <c r="D319" s="1340"/>
      <c r="E319" s="1340"/>
      <c r="F319" s="1340"/>
      <c r="G319" s="1340"/>
      <c r="H319" s="1340"/>
      <c r="I319" s="1340" t="s">
        <v>7003</v>
      </c>
      <c r="J319" s="1340" t="s">
        <v>7018</v>
      </c>
      <c r="K319" s="1340">
        <v>67</v>
      </c>
      <c r="L319" s="667">
        <v>80</v>
      </c>
      <c r="M319" s="667"/>
      <c r="N319" s="1366"/>
      <c r="O319" s="1366" t="s">
        <v>6420</v>
      </c>
      <c r="P319" s="1366"/>
      <c r="Q319" s="1366"/>
      <c r="R319" s="1366"/>
      <c r="S319" s="1340" t="s">
        <v>4032</v>
      </c>
      <c r="T319" s="1340"/>
      <c r="U319" s="1340"/>
      <c r="V319" s="1362"/>
      <c r="W319" s="1340">
        <v>1</v>
      </c>
    </row>
    <row r="320" spans="1:23" ht="47.25">
      <c r="A320" s="1386">
        <v>316</v>
      </c>
      <c r="B320" s="1340">
        <v>315</v>
      </c>
      <c r="C320" s="1340" t="s">
        <v>7019</v>
      </c>
      <c r="D320" s="1340"/>
      <c r="E320" s="1340"/>
      <c r="F320" s="1340"/>
      <c r="G320" s="1340"/>
      <c r="H320" s="1340"/>
      <c r="I320" s="1340" t="s">
        <v>7003</v>
      </c>
      <c r="J320" s="1340" t="s">
        <v>7018</v>
      </c>
      <c r="K320" s="1340">
        <v>72</v>
      </c>
      <c r="L320" s="667">
        <v>50.9</v>
      </c>
      <c r="M320" s="667"/>
      <c r="N320" s="1366"/>
      <c r="O320" s="1366" t="s">
        <v>6420</v>
      </c>
      <c r="P320" s="1366"/>
      <c r="Q320" s="1366"/>
      <c r="R320" s="1366"/>
      <c r="S320" s="1340" t="s">
        <v>7020</v>
      </c>
      <c r="T320" s="1340"/>
      <c r="U320" s="1340"/>
      <c r="V320" s="1362"/>
      <c r="W320" s="1340">
        <v>1</v>
      </c>
    </row>
    <row r="321" spans="1:23" ht="47.25">
      <c r="A321" s="1446">
        <v>317</v>
      </c>
      <c r="B321" s="1367">
        <v>316</v>
      </c>
      <c r="C321" s="1340" t="s">
        <v>7021</v>
      </c>
      <c r="D321" s="1340"/>
      <c r="E321" s="1340"/>
      <c r="F321" s="1340"/>
      <c r="G321" s="1340"/>
      <c r="H321" s="1340"/>
      <c r="I321" s="1340" t="s">
        <v>7003</v>
      </c>
      <c r="J321" s="1340" t="s">
        <v>7022</v>
      </c>
      <c r="K321" s="1340">
        <v>68</v>
      </c>
      <c r="L321" s="667">
        <v>1974.7</v>
      </c>
      <c r="M321" s="667"/>
      <c r="N321" s="1366"/>
      <c r="O321" s="1366" t="s">
        <v>6420</v>
      </c>
      <c r="P321" s="1366"/>
      <c r="Q321" s="1366"/>
      <c r="R321" s="1366"/>
      <c r="S321" s="1340" t="s">
        <v>7023</v>
      </c>
      <c r="T321" s="1340"/>
      <c r="U321" s="1340"/>
      <c r="V321" s="1362"/>
      <c r="W321" s="1340">
        <v>1</v>
      </c>
    </row>
    <row r="322" spans="1:23" ht="63">
      <c r="A322" s="1386">
        <v>318</v>
      </c>
      <c r="B322" s="1340">
        <v>317</v>
      </c>
      <c r="C322" s="1340" t="s">
        <v>7024</v>
      </c>
      <c r="D322" s="1340"/>
      <c r="E322" s="1340"/>
      <c r="F322" s="1340"/>
      <c r="G322" s="1340"/>
      <c r="H322" s="1340"/>
      <c r="I322" s="1340" t="s">
        <v>7003</v>
      </c>
      <c r="J322" s="1340" t="s">
        <v>7025</v>
      </c>
      <c r="K322" s="1340">
        <v>62</v>
      </c>
      <c r="L322" s="667">
        <v>730</v>
      </c>
      <c r="M322" s="667"/>
      <c r="N322" s="1366"/>
      <c r="O322" s="1366" t="s">
        <v>6414</v>
      </c>
      <c r="P322" s="1366"/>
      <c r="Q322" s="1366"/>
      <c r="R322" s="1366"/>
      <c r="S322" s="1340" t="s">
        <v>7026</v>
      </c>
      <c r="T322" s="1340"/>
      <c r="U322" s="1340"/>
      <c r="V322" s="1340"/>
      <c r="W322" s="1340" t="s">
        <v>6548</v>
      </c>
    </row>
    <row r="323" spans="1:23" s="1386" customFormat="1" ht="63">
      <c r="A323" s="1446">
        <v>319</v>
      </c>
      <c r="B323" s="1367">
        <v>318</v>
      </c>
      <c r="C323" s="1340" t="s">
        <v>7027</v>
      </c>
      <c r="D323" s="1340"/>
      <c r="E323" s="1340"/>
      <c r="F323" s="1340"/>
      <c r="G323" s="1340"/>
      <c r="H323" s="1340"/>
      <c r="I323" s="1340" t="s">
        <v>7003</v>
      </c>
      <c r="J323" s="1340" t="s">
        <v>7028</v>
      </c>
      <c r="K323" s="1340">
        <v>61</v>
      </c>
      <c r="L323" s="667">
        <v>1100</v>
      </c>
      <c r="M323" s="667"/>
      <c r="N323" s="1366"/>
      <c r="O323" s="1366" t="s">
        <v>6446</v>
      </c>
      <c r="P323" s="1366"/>
      <c r="Q323" s="1366"/>
      <c r="R323" s="1366"/>
      <c r="S323" s="1340" t="s">
        <v>7637</v>
      </c>
      <c r="T323" s="1340"/>
      <c r="U323" s="1340"/>
      <c r="V323" s="1340"/>
      <c r="W323" s="1340">
        <v>6</v>
      </c>
    </row>
    <row r="324" spans="1:23" s="1386" customFormat="1" ht="31.5">
      <c r="A324" s="1386">
        <v>320</v>
      </c>
      <c r="B324" s="1340">
        <v>319</v>
      </c>
      <c r="C324" s="1340" t="s">
        <v>7029</v>
      </c>
      <c r="D324" s="1340"/>
      <c r="E324" s="1340"/>
      <c r="F324" s="1340"/>
      <c r="G324" s="1340"/>
      <c r="H324" s="1340"/>
      <c r="I324" s="1340" t="s">
        <v>7003</v>
      </c>
      <c r="J324" s="1340" t="s">
        <v>7030</v>
      </c>
      <c r="K324" s="1340">
        <v>76</v>
      </c>
      <c r="L324" s="667">
        <v>44.4</v>
      </c>
      <c r="M324" s="667"/>
      <c r="N324" s="1366"/>
      <c r="O324" s="1366" t="s">
        <v>6420</v>
      </c>
      <c r="P324" s="1366"/>
      <c r="Q324" s="1366"/>
      <c r="R324" s="1366"/>
      <c r="S324" s="1340" t="s">
        <v>7031</v>
      </c>
      <c r="T324" s="1340"/>
      <c r="U324" s="1340"/>
      <c r="V324" s="1362"/>
      <c r="W324" s="1340">
        <v>1</v>
      </c>
    </row>
    <row r="325" spans="1:23" ht="63">
      <c r="A325" s="1446">
        <v>321</v>
      </c>
      <c r="B325" s="1367">
        <v>320</v>
      </c>
      <c r="C325" s="1340" t="s">
        <v>7032</v>
      </c>
      <c r="D325" s="1340"/>
      <c r="E325" s="1340"/>
      <c r="F325" s="1340"/>
      <c r="G325" s="1340"/>
      <c r="H325" s="1340"/>
      <c r="I325" s="1340" t="s">
        <v>7003</v>
      </c>
      <c r="J325" s="1340" t="s">
        <v>7033</v>
      </c>
      <c r="K325" s="1340">
        <v>76</v>
      </c>
      <c r="L325" s="667">
        <v>65</v>
      </c>
      <c r="M325" s="667"/>
      <c r="N325" s="1366"/>
      <c r="O325" s="1366" t="s">
        <v>6420</v>
      </c>
      <c r="P325" s="1366"/>
      <c r="Q325" s="1366"/>
      <c r="R325" s="1366"/>
      <c r="S325" s="1340" t="s">
        <v>4033</v>
      </c>
      <c r="T325" s="1340"/>
      <c r="U325" s="1340"/>
      <c r="V325" s="1362"/>
      <c r="W325" s="1340">
        <v>1</v>
      </c>
    </row>
    <row r="326" spans="1:23" ht="31.5">
      <c r="A326" s="1386">
        <v>322</v>
      </c>
      <c r="B326" s="1340">
        <v>321</v>
      </c>
      <c r="C326" s="1340" t="s">
        <v>7034</v>
      </c>
      <c r="D326" s="1340"/>
      <c r="E326" s="1340"/>
      <c r="F326" s="1340"/>
      <c r="G326" s="1340"/>
      <c r="H326" s="1340"/>
      <c r="I326" s="1340" t="s">
        <v>7003</v>
      </c>
      <c r="J326" s="1340"/>
      <c r="K326" s="1340">
        <v>92</v>
      </c>
      <c r="L326" s="667">
        <v>1050</v>
      </c>
      <c r="M326" s="667"/>
      <c r="N326" s="1366"/>
      <c r="O326" s="1366" t="s">
        <v>192</v>
      </c>
      <c r="P326" s="1366"/>
      <c r="Q326" s="1366"/>
      <c r="R326" s="1366"/>
      <c r="S326" s="1340" t="s">
        <v>7035</v>
      </c>
      <c r="T326" s="1340"/>
      <c r="U326" s="1340"/>
      <c r="V326" s="596"/>
      <c r="W326" s="1365">
        <v>2</v>
      </c>
    </row>
    <row r="327" spans="1:23" ht="31.5">
      <c r="A327" s="1446">
        <v>323</v>
      </c>
      <c r="B327" s="1367">
        <v>322</v>
      </c>
      <c r="C327" s="1340" t="s">
        <v>7034</v>
      </c>
      <c r="D327" s="1340"/>
      <c r="E327" s="1340"/>
      <c r="F327" s="1340"/>
      <c r="G327" s="1340"/>
      <c r="H327" s="1340"/>
      <c r="I327" s="1340" t="s">
        <v>7003</v>
      </c>
      <c r="J327" s="1340"/>
      <c r="K327" s="1340">
        <v>92</v>
      </c>
      <c r="L327" s="667">
        <v>898.5</v>
      </c>
      <c r="M327" s="667"/>
      <c r="N327" s="1366"/>
      <c r="O327" s="1366" t="s">
        <v>192</v>
      </c>
      <c r="P327" s="1366"/>
      <c r="Q327" s="1366"/>
      <c r="R327" s="1366"/>
      <c r="S327" s="1340" t="s">
        <v>7638</v>
      </c>
      <c r="T327" s="1340"/>
      <c r="U327" s="1340"/>
      <c r="V327" s="596"/>
      <c r="W327" s="1365">
        <v>2</v>
      </c>
    </row>
    <row r="328" spans="1:23" ht="31.5">
      <c r="A328" s="1386">
        <v>324</v>
      </c>
      <c r="B328" s="1340">
        <v>323</v>
      </c>
      <c r="C328" s="1340" t="s">
        <v>7036</v>
      </c>
      <c r="D328" s="1340"/>
      <c r="E328" s="1340"/>
      <c r="F328" s="1340"/>
      <c r="G328" s="1340"/>
      <c r="H328" s="1340"/>
      <c r="I328" s="1340" t="s">
        <v>7037</v>
      </c>
      <c r="J328" s="1340">
        <v>4</v>
      </c>
      <c r="K328" s="1340">
        <v>68</v>
      </c>
      <c r="L328" s="667">
        <v>516</v>
      </c>
      <c r="M328" s="667"/>
      <c r="N328" s="1366" t="s">
        <v>7038</v>
      </c>
      <c r="O328" s="1366" t="s">
        <v>6420</v>
      </c>
      <c r="P328" s="1366"/>
      <c r="Q328" s="1366"/>
      <c r="R328" s="1366"/>
      <c r="S328" s="1340" t="s">
        <v>7039</v>
      </c>
      <c r="T328" s="1340"/>
      <c r="U328" s="1340"/>
      <c r="V328" s="1362"/>
      <c r="W328" s="1340">
        <v>1</v>
      </c>
    </row>
    <row r="329" spans="1:23" ht="31.5">
      <c r="A329" s="1446">
        <v>325</v>
      </c>
      <c r="B329" s="1367">
        <v>324</v>
      </c>
      <c r="C329" s="1340" t="s">
        <v>7040</v>
      </c>
      <c r="D329" s="1340"/>
      <c r="E329" s="1340"/>
      <c r="F329" s="1340"/>
      <c r="G329" s="1340"/>
      <c r="H329" s="1340"/>
      <c r="I329" s="1340" t="s">
        <v>7037</v>
      </c>
      <c r="J329" s="1340">
        <v>10</v>
      </c>
      <c r="K329" s="1340">
        <v>255</v>
      </c>
      <c r="L329" s="667">
        <v>99</v>
      </c>
      <c r="M329" s="667"/>
      <c r="N329" s="1366" t="s">
        <v>7038</v>
      </c>
      <c r="O329" s="1366" t="s">
        <v>6446</v>
      </c>
      <c r="P329" s="1366"/>
      <c r="Q329" s="1366"/>
      <c r="R329" s="1366"/>
      <c r="S329" s="1340" t="s">
        <v>7041</v>
      </c>
      <c r="T329" s="1340"/>
      <c r="U329" s="1340"/>
      <c r="V329" s="1340"/>
      <c r="W329" s="1340">
        <v>6</v>
      </c>
    </row>
    <row r="330" spans="1:23">
      <c r="A330" s="1386">
        <v>326</v>
      </c>
      <c r="B330" s="1340">
        <v>325</v>
      </c>
      <c r="C330" s="1340" t="s">
        <v>7042</v>
      </c>
      <c r="D330" s="1340"/>
      <c r="E330" s="1340"/>
      <c r="F330" s="1340"/>
      <c r="G330" s="1340"/>
      <c r="H330" s="1340"/>
      <c r="I330" s="1340" t="s">
        <v>7037</v>
      </c>
      <c r="J330" s="1340">
        <v>10</v>
      </c>
      <c r="K330" s="1340" t="s">
        <v>7043</v>
      </c>
      <c r="L330" s="667">
        <v>44</v>
      </c>
      <c r="M330" s="667"/>
      <c r="N330" s="1366" t="s">
        <v>7038</v>
      </c>
      <c r="O330" s="1366" t="s">
        <v>192</v>
      </c>
      <c r="P330" s="1366"/>
      <c r="Q330" s="1366"/>
      <c r="R330" s="1366"/>
      <c r="S330" s="1340" t="s">
        <v>7044</v>
      </c>
      <c r="T330" s="1340"/>
      <c r="U330" s="1340"/>
      <c r="V330" s="1340"/>
      <c r="W330" s="1365">
        <v>2</v>
      </c>
    </row>
    <row r="331" spans="1:23" ht="47.25">
      <c r="A331" s="1446">
        <v>327</v>
      </c>
      <c r="B331" s="1367">
        <v>326</v>
      </c>
      <c r="C331" s="1340" t="s">
        <v>7045</v>
      </c>
      <c r="D331" s="1340"/>
      <c r="E331" s="1340"/>
      <c r="F331" s="1340"/>
      <c r="G331" s="1340"/>
      <c r="H331" s="1340"/>
      <c r="I331" s="1340" t="s">
        <v>7037</v>
      </c>
      <c r="J331" s="1340">
        <v>11</v>
      </c>
      <c r="K331" s="1340">
        <v>242</v>
      </c>
      <c r="L331" s="667">
        <v>88.5</v>
      </c>
      <c r="M331" s="667"/>
      <c r="N331" s="1366" t="s">
        <v>7046</v>
      </c>
      <c r="O331" s="1366" t="s">
        <v>6446</v>
      </c>
      <c r="P331" s="1366"/>
      <c r="Q331" s="1366"/>
      <c r="R331" s="1366"/>
      <c r="S331" s="1340" t="s">
        <v>7041</v>
      </c>
      <c r="T331" s="1340"/>
      <c r="U331" s="1340"/>
      <c r="V331" s="1340"/>
      <c r="W331" s="1340">
        <v>6</v>
      </c>
    </row>
    <row r="332" spans="1:23" ht="78.75">
      <c r="A332" s="1386">
        <v>328</v>
      </c>
      <c r="B332" s="1340">
        <v>327</v>
      </c>
      <c r="C332" s="1340" t="s">
        <v>7047</v>
      </c>
      <c r="D332" s="1340"/>
      <c r="E332" s="1340"/>
      <c r="F332" s="1340"/>
      <c r="G332" s="1340"/>
      <c r="H332" s="1340"/>
      <c r="I332" s="1340" t="s">
        <v>7037</v>
      </c>
      <c r="J332" s="1340">
        <v>17</v>
      </c>
      <c r="K332" s="1340">
        <v>164</v>
      </c>
      <c r="L332" s="667">
        <v>30</v>
      </c>
      <c r="M332" s="667"/>
      <c r="N332" s="1366" t="s">
        <v>6962</v>
      </c>
      <c r="O332" s="1366" t="s">
        <v>6446</v>
      </c>
      <c r="P332" s="1366"/>
      <c r="Q332" s="1366"/>
      <c r="R332" s="1366"/>
      <c r="S332" s="1340" t="s">
        <v>7048</v>
      </c>
      <c r="T332" s="1340"/>
      <c r="U332" s="1340"/>
      <c r="V332" s="1340"/>
      <c r="W332" s="1340">
        <v>6</v>
      </c>
    </row>
    <row r="333" spans="1:23" ht="78.75">
      <c r="A333" s="1446">
        <v>329</v>
      </c>
      <c r="B333" s="1367">
        <v>328</v>
      </c>
      <c r="C333" s="1340" t="s">
        <v>7049</v>
      </c>
      <c r="D333" s="1340"/>
      <c r="E333" s="1340"/>
      <c r="F333" s="1340"/>
      <c r="G333" s="1340"/>
      <c r="H333" s="1340"/>
      <c r="I333" s="1340" t="s">
        <v>7037</v>
      </c>
      <c r="J333" s="1340">
        <v>17</v>
      </c>
      <c r="K333" s="1340" t="s">
        <v>7050</v>
      </c>
      <c r="L333" s="667">
        <v>30</v>
      </c>
      <c r="M333" s="667"/>
      <c r="N333" s="1366" t="s">
        <v>6962</v>
      </c>
      <c r="O333" s="1366" t="s">
        <v>6446</v>
      </c>
      <c r="P333" s="1366"/>
      <c r="Q333" s="1366"/>
      <c r="R333" s="1366"/>
      <c r="S333" s="1340" t="s">
        <v>7048</v>
      </c>
      <c r="T333" s="1340"/>
      <c r="U333" s="1340"/>
      <c r="V333" s="1340"/>
      <c r="W333" s="1340">
        <v>6</v>
      </c>
    </row>
    <row r="334" spans="1:23" ht="31.5">
      <c r="A334" s="1386">
        <v>330</v>
      </c>
      <c r="B334" s="1340">
        <v>329</v>
      </c>
      <c r="C334" s="1340" t="s">
        <v>7051</v>
      </c>
      <c r="D334" s="1340"/>
      <c r="E334" s="1340"/>
      <c r="F334" s="1340"/>
      <c r="G334" s="1340"/>
      <c r="H334" s="1340"/>
      <c r="I334" s="1340" t="s">
        <v>7037</v>
      </c>
      <c r="J334" s="1340">
        <v>17</v>
      </c>
      <c r="K334" s="1340" t="s">
        <v>7052</v>
      </c>
      <c r="L334" s="667">
        <v>892.9</v>
      </c>
      <c r="M334" s="667"/>
      <c r="N334" s="1366" t="s">
        <v>552</v>
      </c>
      <c r="O334" s="1366" t="s">
        <v>6420</v>
      </c>
      <c r="P334" s="1366"/>
      <c r="Q334" s="1366"/>
      <c r="R334" s="1366"/>
      <c r="S334" s="1340" t="s">
        <v>4103</v>
      </c>
      <c r="T334" s="1340"/>
      <c r="U334" s="1340"/>
      <c r="V334" s="1362"/>
      <c r="W334" s="1340">
        <v>1</v>
      </c>
    </row>
    <row r="335" spans="1:23" ht="31.5">
      <c r="A335" s="1446">
        <v>331</v>
      </c>
      <c r="B335" s="1367">
        <v>330</v>
      </c>
      <c r="C335" s="1340" t="s">
        <v>7053</v>
      </c>
      <c r="D335" s="1340"/>
      <c r="E335" s="1340"/>
      <c r="F335" s="1340"/>
      <c r="G335" s="1340"/>
      <c r="H335" s="1340"/>
      <c r="I335" s="1340" t="s">
        <v>7037</v>
      </c>
      <c r="J335" s="1340">
        <v>17</v>
      </c>
      <c r="K335" s="1340" t="s">
        <v>7054</v>
      </c>
      <c r="L335" s="667">
        <v>1574.7</v>
      </c>
      <c r="M335" s="667"/>
      <c r="N335" s="1366" t="s">
        <v>552</v>
      </c>
      <c r="O335" s="1366" t="s">
        <v>6420</v>
      </c>
      <c r="P335" s="1366"/>
      <c r="Q335" s="1366"/>
      <c r="R335" s="1366"/>
      <c r="S335" s="1340" t="s">
        <v>7055</v>
      </c>
      <c r="T335" s="1340"/>
      <c r="U335" s="1340"/>
      <c r="V335" s="1362"/>
      <c r="W335" s="1340">
        <v>1</v>
      </c>
    </row>
    <row r="336" spans="1:23" ht="31.5">
      <c r="A336" s="1386">
        <v>332</v>
      </c>
      <c r="B336" s="1340">
        <v>331</v>
      </c>
      <c r="C336" s="1340" t="s">
        <v>7056</v>
      </c>
      <c r="D336" s="1340"/>
      <c r="E336" s="1340"/>
      <c r="F336" s="1340"/>
      <c r="G336" s="1340"/>
      <c r="H336" s="1340"/>
      <c r="I336" s="1340" t="s">
        <v>7037</v>
      </c>
      <c r="J336" s="1340">
        <v>23</v>
      </c>
      <c r="K336" s="1340">
        <v>16</v>
      </c>
      <c r="L336" s="667">
        <v>92.8</v>
      </c>
      <c r="M336" s="667"/>
      <c r="N336" s="1366" t="s">
        <v>6962</v>
      </c>
      <c r="O336" s="1366" t="s">
        <v>6540</v>
      </c>
      <c r="P336" s="1366"/>
      <c r="Q336" s="1366"/>
      <c r="R336" s="1366"/>
      <c r="S336" s="1340"/>
      <c r="T336" s="1340"/>
      <c r="U336" s="1340"/>
      <c r="V336" s="1340"/>
      <c r="W336" s="1340">
        <v>4</v>
      </c>
    </row>
    <row r="337" spans="1:23" ht="78.75">
      <c r="A337" s="1446">
        <v>333</v>
      </c>
      <c r="B337" s="1367">
        <v>332</v>
      </c>
      <c r="C337" s="1340" t="s">
        <v>7057</v>
      </c>
      <c r="D337" s="1340"/>
      <c r="E337" s="1340"/>
      <c r="F337" s="1340"/>
      <c r="G337" s="1340"/>
      <c r="H337" s="1340"/>
      <c r="I337" s="1340" t="s">
        <v>7037</v>
      </c>
      <c r="J337" s="1340">
        <v>23</v>
      </c>
      <c r="K337" s="1340">
        <v>54</v>
      </c>
      <c r="L337" s="667">
        <v>85</v>
      </c>
      <c r="M337" s="667"/>
      <c r="N337" s="1366" t="s">
        <v>6962</v>
      </c>
      <c r="O337" s="1366" t="s">
        <v>6446</v>
      </c>
      <c r="P337" s="1366"/>
      <c r="Q337" s="1366"/>
      <c r="R337" s="1366"/>
      <c r="S337" s="1340" t="s">
        <v>7058</v>
      </c>
      <c r="T337" s="1340"/>
      <c r="U337" s="1340"/>
      <c r="V337" s="1340"/>
      <c r="W337" s="1340">
        <v>6</v>
      </c>
    </row>
    <row r="338" spans="1:23" ht="63">
      <c r="A338" s="1386">
        <v>334</v>
      </c>
      <c r="B338" s="1340">
        <v>333</v>
      </c>
      <c r="C338" s="1340" t="s">
        <v>7057</v>
      </c>
      <c r="D338" s="1340"/>
      <c r="E338" s="1340"/>
      <c r="F338" s="1340"/>
      <c r="G338" s="1340"/>
      <c r="H338" s="1340"/>
      <c r="I338" s="1340" t="s">
        <v>7037</v>
      </c>
      <c r="J338" s="1340">
        <v>23</v>
      </c>
      <c r="K338" s="1340">
        <v>54</v>
      </c>
      <c r="L338" s="667">
        <v>85</v>
      </c>
      <c r="M338" s="667"/>
      <c r="N338" s="1366" t="s">
        <v>6962</v>
      </c>
      <c r="O338" s="1366" t="s">
        <v>6446</v>
      </c>
      <c r="P338" s="1366"/>
      <c r="Q338" s="1366"/>
      <c r="R338" s="1366"/>
      <c r="S338" s="1340" t="s">
        <v>7059</v>
      </c>
      <c r="T338" s="1340"/>
      <c r="U338" s="1340"/>
      <c r="V338" s="1340"/>
      <c r="W338" s="1340">
        <v>6</v>
      </c>
    </row>
    <row r="339" spans="1:23" ht="31.5">
      <c r="A339" s="1446">
        <v>335</v>
      </c>
      <c r="B339" s="1367">
        <v>334</v>
      </c>
      <c r="C339" s="1340" t="s">
        <v>7060</v>
      </c>
      <c r="D339" s="1340"/>
      <c r="E339" s="1340"/>
      <c r="F339" s="1340"/>
      <c r="G339" s="1340"/>
      <c r="H339" s="1340"/>
      <c r="I339" s="1340" t="s">
        <v>7037</v>
      </c>
      <c r="J339" s="1340">
        <v>23</v>
      </c>
      <c r="K339" s="1340">
        <v>108</v>
      </c>
      <c r="L339" s="667">
        <v>85</v>
      </c>
      <c r="M339" s="667"/>
      <c r="N339" s="1366" t="s">
        <v>7038</v>
      </c>
      <c r="O339" s="1366" t="s">
        <v>6420</v>
      </c>
      <c r="P339" s="1366"/>
      <c r="Q339" s="1366"/>
      <c r="R339" s="1366"/>
      <c r="S339" s="1340" t="s">
        <v>7061</v>
      </c>
      <c r="T339" s="1340"/>
      <c r="U339" s="1340"/>
      <c r="V339" s="1362"/>
      <c r="W339" s="1340">
        <v>1</v>
      </c>
    </row>
    <row r="340" spans="1:23" ht="31.5">
      <c r="A340" s="1386">
        <v>336</v>
      </c>
      <c r="B340" s="1340">
        <v>335</v>
      </c>
      <c r="C340" s="1340" t="s">
        <v>7062</v>
      </c>
      <c r="D340" s="1340"/>
      <c r="E340" s="1340"/>
      <c r="F340" s="1340"/>
      <c r="G340" s="1340"/>
      <c r="H340" s="1340"/>
      <c r="I340" s="1340" t="s">
        <v>7037</v>
      </c>
      <c r="J340" s="1340">
        <v>23</v>
      </c>
      <c r="K340" s="1340" t="s">
        <v>7063</v>
      </c>
      <c r="L340" s="667">
        <v>124</v>
      </c>
      <c r="M340" s="667"/>
      <c r="N340" s="1366" t="s">
        <v>7038</v>
      </c>
      <c r="O340" s="1366" t="s">
        <v>6420</v>
      </c>
      <c r="P340" s="1366"/>
      <c r="Q340" s="1366"/>
      <c r="R340" s="1366"/>
      <c r="S340" s="1340" t="s">
        <v>7064</v>
      </c>
      <c r="T340" s="1340"/>
      <c r="U340" s="1340"/>
      <c r="V340" s="1362"/>
      <c r="W340" s="1340">
        <v>1</v>
      </c>
    </row>
    <row r="341" spans="1:23" ht="110.25">
      <c r="A341" s="1446">
        <v>337</v>
      </c>
      <c r="B341" s="1367">
        <v>336</v>
      </c>
      <c r="C341" s="1340" t="s">
        <v>7065</v>
      </c>
      <c r="D341" s="1340"/>
      <c r="E341" s="1340"/>
      <c r="F341" s="1340"/>
      <c r="G341" s="1340"/>
      <c r="H341" s="1340"/>
      <c r="I341" s="1340" t="s">
        <v>7037</v>
      </c>
      <c r="J341" s="1340">
        <v>53</v>
      </c>
      <c r="K341" s="1340">
        <v>104</v>
      </c>
      <c r="L341" s="667">
        <v>2930</v>
      </c>
      <c r="M341" s="667"/>
      <c r="N341" s="1366" t="s">
        <v>7066</v>
      </c>
      <c r="O341" s="1366" t="s">
        <v>6446</v>
      </c>
      <c r="P341" s="1366"/>
      <c r="Q341" s="1366"/>
      <c r="R341" s="1366"/>
      <c r="S341" s="1340" t="s">
        <v>7639</v>
      </c>
      <c r="T341" s="1340"/>
      <c r="U341" s="1340"/>
      <c r="V341" s="1340"/>
      <c r="W341" s="1340">
        <v>6</v>
      </c>
    </row>
    <row r="342" spans="1:23" ht="47.25">
      <c r="A342" s="1386">
        <v>338</v>
      </c>
      <c r="B342" s="1340">
        <v>337</v>
      </c>
      <c r="C342" s="1340" t="s">
        <v>7067</v>
      </c>
      <c r="D342" s="1340"/>
      <c r="E342" s="1340"/>
      <c r="F342" s="1340"/>
      <c r="G342" s="1340"/>
      <c r="H342" s="1340"/>
      <c r="I342" s="1340" t="s">
        <v>7037</v>
      </c>
      <c r="J342" s="1340">
        <v>53</v>
      </c>
      <c r="K342" s="1340">
        <v>119</v>
      </c>
      <c r="L342" s="667">
        <v>2980</v>
      </c>
      <c r="M342" s="667"/>
      <c r="N342" s="1366" t="s">
        <v>7066</v>
      </c>
      <c r="O342" s="1366" t="s">
        <v>192</v>
      </c>
      <c r="P342" s="1366"/>
      <c r="Q342" s="1366"/>
      <c r="R342" s="1366"/>
      <c r="S342" s="1340" t="s">
        <v>5483</v>
      </c>
      <c r="T342" s="1340"/>
      <c r="U342" s="1340"/>
      <c r="V342" s="1340"/>
      <c r="W342" s="1365">
        <v>2</v>
      </c>
    </row>
    <row r="343" spans="1:23" ht="47.25">
      <c r="A343" s="1446">
        <v>339</v>
      </c>
      <c r="B343" s="1367">
        <v>338</v>
      </c>
      <c r="C343" s="1340" t="s">
        <v>7067</v>
      </c>
      <c r="D343" s="1340"/>
      <c r="E343" s="1340"/>
      <c r="F343" s="1340"/>
      <c r="G343" s="1340"/>
      <c r="H343" s="1340"/>
      <c r="I343" s="1340" t="s">
        <v>7037</v>
      </c>
      <c r="J343" s="1340">
        <v>53</v>
      </c>
      <c r="K343" s="1340">
        <v>120</v>
      </c>
      <c r="L343" s="667">
        <v>595</v>
      </c>
      <c r="M343" s="667"/>
      <c r="N343" s="1366" t="s">
        <v>7066</v>
      </c>
      <c r="O343" s="1366" t="s">
        <v>192</v>
      </c>
      <c r="P343" s="1366"/>
      <c r="Q343" s="1366"/>
      <c r="R343" s="1366"/>
      <c r="S343" s="1340" t="s">
        <v>5483</v>
      </c>
      <c r="T343" s="1340"/>
      <c r="U343" s="1340"/>
      <c r="V343" s="1340"/>
      <c r="W343" s="1365">
        <v>2</v>
      </c>
    </row>
    <row r="344" spans="1:23" ht="47.25">
      <c r="A344" s="1386">
        <v>340</v>
      </c>
      <c r="B344" s="1340">
        <v>339</v>
      </c>
      <c r="C344" s="1340" t="s">
        <v>7067</v>
      </c>
      <c r="D344" s="1340"/>
      <c r="E344" s="1340"/>
      <c r="F344" s="1340"/>
      <c r="G344" s="1340"/>
      <c r="H344" s="1340"/>
      <c r="I344" s="1340" t="s">
        <v>7037</v>
      </c>
      <c r="J344" s="1340">
        <v>53</v>
      </c>
      <c r="K344" s="1340">
        <v>147</v>
      </c>
      <c r="L344" s="667">
        <v>7240</v>
      </c>
      <c r="M344" s="667"/>
      <c r="N344" s="1366" t="s">
        <v>7066</v>
      </c>
      <c r="O344" s="1366" t="s">
        <v>192</v>
      </c>
      <c r="P344" s="1366"/>
      <c r="Q344" s="1366"/>
      <c r="R344" s="1366"/>
      <c r="S344" s="1340" t="s">
        <v>5483</v>
      </c>
      <c r="T344" s="1340"/>
      <c r="U344" s="1340"/>
      <c r="V344" s="1340"/>
      <c r="W344" s="1365">
        <v>2</v>
      </c>
    </row>
    <row r="345" spans="1:23" ht="47.25">
      <c r="A345" s="1446">
        <v>341</v>
      </c>
      <c r="B345" s="1367">
        <v>340</v>
      </c>
      <c r="C345" s="1340" t="s">
        <v>7068</v>
      </c>
      <c r="D345" s="1340"/>
      <c r="E345" s="1340"/>
      <c r="F345" s="1340"/>
      <c r="G345" s="1340"/>
      <c r="H345" s="1340"/>
      <c r="I345" s="1340" t="s">
        <v>7037</v>
      </c>
      <c r="J345" s="1340">
        <v>53</v>
      </c>
      <c r="K345" s="1340">
        <v>150</v>
      </c>
      <c r="L345" s="667">
        <v>9180.9</v>
      </c>
      <c r="M345" s="667"/>
      <c r="N345" s="1366" t="s">
        <v>7066</v>
      </c>
      <c r="O345" s="1366" t="s">
        <v>5483</v>
      </c>
      <c r="P345" s="1366"/>
      <c r="Q345" s="1366"/>
      <c r="R345" s="1366"/>
      <c r="S345" s="1340" t="s">
        <v>7069</v>
      </c>
      <c r="T345" s="1340"/>
      <c r="U345" s="1340"/>
      <c r="V345" s="1340"/>
      <c r="W345" s="1365">
        <v>2</v>
      </c>
    </row>
    <row r="346" spans="1:23" ht="47.25">
      <c r="A346" s="1386">
        <v>342</v>
      </c>
      <c r="B346" s="1340">
        <v>341</v>
      </c>
      <c r="C346" s="1340" t="s">
        <v>7068</v>
      </c>
      <c r="D346" s="1340"/>
      <c r="E346" s="1340"/>
      <c r="F346" s="1340"/>
      <c r="G346" s="1340"/>
      <c r="H346" s="1340"/>
      <c r="I346" s="1340" t="s">
        <v>7037</v>
      </c>
      <c r="J346" s="1340">
        <v>53</v>
      </c>
      <c r="K346" s="1340">
        <v>150</v>
      </c>
      <c r="L346" s="667">
        <v>2853.4</v>
      </c>
      <c r="M346" s="667"/>
      <c r="N346" s="1366" t="s">
        <v>7066</v>
      </c>
      <c r="O346" s="1366" t="s">
        <v>5483</v>
      </c>
      <c r="P346" s="1366"/>
      <c r="Q346" s="1366"/>
      <c r="R346" s="1366"/>
      <c r="S346" s="1340" t="s">
        <v>7070</v>
      </c>
      <c r="T346" s="1340"/>
      <c r="U346" s="1340"/>
      <c r="V346" s="1340"/>
      <c r="W346" s="1365">
        <v>2</v>
      </c>
    </row>
    <row r="347" spans="1:23" ht="47.25">
      <c r="A347" s="1446">
        <v>343</v>
      </c>
      <c r="B347" s="1367">
        <v>342</v>
      </c>
      <c r="C347" s="1340" t="s">
        <v>7067</v>
      </c>
      <c r="D347" s="1340"/>
      <c r="E347" s="1340"/>
      <c r="F347" s="1340"/>
      <c r="G347" s="1340"/>
      <c r="H347" s="1340"/>
      <c r="I347" s="1340" t="s">
        <v>7037</v>
      </c>
      <c r="J347" s="1340">
        <v>53</v>
      </c>
      <c r="K347" s="1340" t="s">
        <v>7071</v>
      </c>
      <c r="L347" s="667">
        <v>1740</v>
      </c>
      <c r="M347" s="667"/>
      <c r="N347" s="1366" t="s">
        <v>7066</v>
      </c>
      <c r="O347" s="1366" t="s">
        <v>192</v>
      </c>
      <c r="P347" s="1366"/>
      <c r="Q347" s="1366"/>
      <c r="R347" s="1366"/>
      <c r="S347" s="1340" t="s">
        <v>7072</v>
      </c>
      <c r="T347" s="1340"/>
      <c r="U347" s="1340"/>
      <c r="V347" s="1340"/>
      <c r="W347" s="1365">
        <v>2</v>
      </c>
    </row>
    <row r="348" spans="1:23" ht="47.25">
      <c r="A348" s="1386">
        <v>344</v>
      </c>
      <c r="B348" s="1340">
        <v>343</v>
      </c>
      <c r="C348" s="1340" t="s">
        <v>7067</v>
      </c>
      <c r="D348" s="1340"/>
      <c r="E348" s="1340"/>
      <c r="F348" s="1340"/>
      <c r="G348" s="1340"/>
      <c r="H348" s="1340"/>
      <c r="I348" s="1340" t="s">
        <v>7037</v>
      </c>
      <c r="J348" s="1340">
        <v>53</v>
      </c>
      <c r="K348" s="1340" t="s">
        <v>7073</v>
      </c>
      <c r="L348" s="667">
        <v>3020</v>
      </c>
      <c r="M348" s="667"/>
      <c r="N348" s="1366" t="s">
        <v>7066</v>
      </c>
      <c r="O348" s="1366" t="s">
        <v>192</v>
      </c>
      <c r="P348" s="1366"/>
      <c r="Q348" s="1366"/>
      <c r="R348" s="1366"/>
      <c r="S348" s="1340" t="s">
        <v>5483</v>
      </c>
      <c r="T348" s="1340"/>
      <c r="U348" s="1340"/>
      <c r="V348" s="1340"/>
      <c r="W348" s="1365">
        <v>2</v>
      </c>
    </row>
    <row r="349" spans="1:23" ht="47.25">
      <c r="A349" s="1446">
        <v>345</v>
      </c>
      <c r="B349" s="1367">
        <v>344</v>
      </c>
      <c r="C349" s="1340" t="s">
        <v>7067</v>
      </c>
      <c r="D349" s="1340"/>
      <c r="E349" s="1340"/>
      <c r="F349" s="1340"/>
      <c r="G349" s="1340"/>
      <c r="H349" s="1340"/>
      <c r="I349" s="1340" t="s">
        <v>7037</v>
      </c>
      <c r="J349" s="1340">
        <v>53</v>
      </c>
      <c r="K349" s="1340" t="s">
        <v>7074</v>
      </c>
      <c r="L349" s="667">
        <v>3400</v>
      </c>
      <c r="M349" s="667"/>
      <c r="N349" s="1366" t="s">
        <v>7066</v>
      </c>
      <c r="O349" s="1366" t="s">
        <v>192</v>
      </c>
      <c r="P349" s="1366"/>
      <c r="Q349" s="1366"/>
      <c r="R349" s="1366"/>
      <c r="S349" s="1340" t="s">
        <v>5483</v>
      </c>
      <c r="T349" s="1340"/>
      <c r="U349" s="1340"/>
      <c r="V349" s="1340"/>
      <c r="W349" s="1365">
        <v>2</v>
      </c>
    </row>
    <row r="350" spans="1:23" ht="47.25">
      <c r="A350" s="1386">
        <v>346</v>
      </c>
      <c r="B350" s="1340">
        <v>345</v>
      </c>
      <c r="C350" s="1340" t="s">
        <v>7075</v>
      </c>
      <c r="D350" s="1340"/>
      <c r="E350" s="1340"/>
      <c r="F350" s="1340"/>
      <c r="G350" s="1340"/>
      <c r="H350" s="1340"/>
      <c r="I350" s="1340" t="s">
        <v>7037</v>
      </c>
      <c r="J350" s="1340">
        <v>57</v>
      </c>
      <c r="K350" s="1340">
        <v>12</v>
      </c>
      <c r="L350" s="667">
        <v>2890</v>
      </c>
      <c r="M350" s="667"/>
      <c r="N350" s="1366" t="s">
        <v>7066</v>
      </c>
      <c r="O350" s="1366" t="s">
        <v>192</v>
      </c>
      <c r="P350" s="1366"/>
      <c r="Q350" s="1366"/>
      <c r="R350" s="1366"/>
      <c r="S350" s="1340"/>
      <c r="T350" s="1340"/>
      <c r="U350" s="1340"/>
      <c r="V350" s="1340"/>
      <c r="W350" s="1365">
        <v>2</v>
      </c>
    </row>
    <row r="351" spans="1:23" ht="47.25">
      <c r="A351" s="1446">
        <v>347</v>
      </c>
      <c r="B351" s="1367">
        <v>346</v>
      </c>
      <c r="C351" s="1340" t="s">
        <v>7075</v>
      </c>
      <c r="D351" s="1340"/>
      <c r="E351" s="1340"/>
      <c r="F351" s="1340"/>
      <c r="G351" s="1340"/>
      <c r="H351" s="1340"/>
      <c r="I351" s="1340" t="s">
        <v>7037</v>
      </c>
      <c r="J351" s="1340">
        <v>57</v>
      </c>
      <c r="K351" s="1340">
        <v>15</v>
      </c>
      <c r="L351" s="667">
        <v>450</v>
      </c>
      <c r="M351" s="667"/>
      <c r="N351" s="1366" t="s">
        <v>7066</v>
      </c>
      <c r="O351" s="1366" t="s">
        <v>192</v>
      </c>
      <c r="P351" s="1366"/>
      <c r="Q351" s="1366"/>
      <c r="R351" s="1366"/>
      <c r="S351" s="1340"/>
      <c r="T351" s="1340"/>
      <c r="U351" s="1340"/>
      <c r="V351" s="1340"/>
      <c r="W351" s="1365">
        <v>2</v>
      </c>
    </row>
    <row r="352" spans="1:23" ht="47.25">
      <c r="A352" s="1386">
        <v>348</v>
      </c>
      <c r="B352" s="1340">
        <v>347</v>
      </c>
      <c r="C352" s="1340" t="s">
        <v>7075</v>
      </c>
      <c r="D352" s="1340"/>
      <c r="E352" s="1340"/>
      <c r="F352" s="1340"/>
      <c r="G352" s="1340"/>
      <c r="H352" s="1340"/>
      <c r="I352" s="1340" t="s">
        <v>7037</v>
      </c>
      <c r="J352" s="1340">
        <v>57</v>
      </c>
      <c r="K352" s="1340">
        <v>34</v>
      </c>
      <c r="L352" s="667">
        <v>730</v>
      </c>
      <c r="M352" s="667"/>
      <c r="N352" s="1366" t="s">
        <v>7066</v>
      </c>
      <c r="O352" s="1366" t="s">
        <v>192</v>
      </c>
      <c r="P352" s="1366"/>
      <c r="Q352" s="1366"/>
      <c r="R352" s="1366"/>
      <c r="S352" s="1340"/>
      <c r="T352" s="1340"/>
      <c r="U352" s="1340"/>
      <c r="V352" s="1340"/>
      <c r="W352" s="1365">
        <v>2</v>
      </c>
    </row>
    <row r="353" spans="1:23" ht="47.25">
      <c r="A353" s="1446">
        <v>349</v>
      </c>
      <c r="B353" s="1367">
        <v>348</v>
      </c>
      <c r="C353" s="1340" t="s">
        <v>7075</v>
      </c>
      <c r="D353" s="1340"/>
      <c r="E353" s="1340"/>
      <c r="F353" s="1340"/>
      <c r="G353" s="1340"/>
      <c r="H353" s="1340"/>
      <c r="I353" s="1340" t="s">
        <v>7037</v>
      </c>
      <c r="J353" s="1340">
        <v>57</v>
      </c>
      <c r="K353" s="1340">
        <v>40</v>
      </c>
      <c r="L353" s="667">
        <v>600</v>
      </c>
      <c r="M353" s="667"/>
      <c r="N353" s="1366" t="s">
        <v>7066</v>
      </c>
      <c r="O353" s="1366" t="s">
        <v>192</v>
      </c>
      <c r="P353" s="1366"/>
      <c r="Q353" s="1366"/>
      <c r="R353" s="1366"/>
      <c r="S353" s="1340"/>
      <c r="T353" s="1340"/>
      <c r="U353" s="1340"/>
      <c r="V353" s="1340"/>
      <c r="W353" s="1365">
        <v>2</v>
      </c>
    </row>
    <row r="354" spans="1:23" ht="47.25">
      <c r="A354" s="1386">
        <v>350</v>
      </c>
      <c r="B354" s="1340">
        <v>349</v>
      </c>
      <c r="C354" s="1340" t="s">
        <v>7075</v>
      </c>
      <c r="D354" s="1340"/>
      <c r="E354" s="1340"/>
      <c r="F354" s="1340"/>
      <c r="G354" s="1340"/>
      <c r="H354" s="1340"/>
      <c r="I354" s="1340" t="s">
        <v>7037</v>
      </c>
      <c r="J354" s="1340">
        <v>57</v>
      </c>
      <c r="K354" s="1340">
        <v>209</v>
      </c>
      <c r="L354" s="667">
        <v>2110</v>
      </c>
      <c r="M354" s="667"/>
      <c r="N354" s="1366" t="s">
        <v>7066</v>
      </c>
      <c r="O354" s="1366" t="s">
        <v>192</v>
      </c>
      <c r="P354" s="1366"/>
      <c r="Q354" s="1366"/>
      <c r="R354" s="1366"/>
      <c r="S354" s="1340"/>
      <c r="T354" s="1340"/>
      <c r="U354" s="1340"/>
      <c r="V354" s="1340"/>
      <c r="W354" s="1365">
        <v>2</v>
      </c>
    </row>
    <row r="355" spans="1:23" ht="47.25">
      <c r="A355" s="1446">
        <v>351</v>
      </c>
      <c r="B355" s="1367">
        <v>350</v>
      </c>
      <c r="C355" s="1340" t="s">
        <v>7076</v>
      </c>
      <c r="D355" s="1340"/>
      <c r="E355" s="1340"/>
      <c r="F355" s="1340"/>
      <c r="G355" s="1340"/>
      <c r="H355" s="1340"/>
      <c r="I355" s="1340" t="s">
        <v>7037</v>
      </c>
      <c r="J355" s="1340">
        <v>57</v>
      </c>
      <c r="K355" s="1340" t="s">
        <v>7077</v>
      </c>
      <c r="L355" s="667">
        <v>2647</v>
      </c>
      <c r="M355" s="667"/>
      <c r="N355" s="1366" t="s">
        <v>7066</v>
      </c>
      <c r="O355" s="1366" t="s">
        <v>192</v>
      </c>
      <c r="P355" s="1366"/>
      <c r="Q355" s="1366"/>
      <c r="R355" s="1366"/>
      <c r="S355" s="1340" t="s">
        <v>7072</v>
      </c>
      <c r="T355" s="1340"/>
      <c r="U355" s="1340"/>
      <c r="V355" s="1340"/>
      <c r="W355" s="1365">
        <v>2</v>
      </c>
    </row>
    <row r="356" spans="1:23" ht="47.25">
      <c r="A356" s="1386">
        <v>352</v>
      </c>
      <c r="B356" s="1340">
        <v>351</v>
      </c>
      <c r="C356" s="1340" t="s">
        <v>7078</v>
      </c>
      <c r="D356" s="1340"/>
      <c r="E356" s="1340"/>
      <c r="F356" s="1340"/>
      <c r="G356" s="1340"/>
      <c r="H356" s="1340"/>
      <c r="I356" s="1340" t="s">
        <v>7037</v>
      </c>
      <c r="J356" s="1340">
        <v>57</v>
      </c>
      <c r="K356" s="1340" t="s">
        <v>7077</v>
      </c>
      <c r="L356" s="667">
        <v>1048</v>
      </c>
      <c r="M356" s="667"/>
      <c r="N356" s="1366" t="s">
        <v>7066</v>
      </c>
      <c r="O356" s="1366" t="s">
        <v>192</v>
      </c>
      <c r="P356" s="1366"/>
      <c r="Q356" s="1366"/>
      <c r="R356" s="1366"/>
      <c r="S356" s="1340" t="s">
        <v>7072</v>
      </c>
      <c r="T356" s="1340"/>
      <c r="U356" s="1340"/>
      <c r="V356" s="1340"/>
      <c r="W356" s="1365">
        <v>2</v>
      </c>
    </row>
    <row r="357" spans="1:23" ht="47.25">
      <c r="A357" s="1446">
        <v>353</v>
      </c>
      <c r="B357" s="1367">
        <v>352</v>
      </c>
      <c r="C357" s="1340" t="s">
        <v>7079</v>
      </c>
      <c r="D357" s="1340"/>
      <c r="E357" s="1340"/>
      <c r="F357" s="1340"/>
      <c r="G357" s="1340"/>
      <c r="H357" s="1340"/>
      <c r="I357" s="1340" t="s">
        <v>7037</v>
      </c>
      <c r="J357" s="1340">
        <v>57</v>
      </c>
      <c r="K357" s="1340" t="s">
        <v>7077</v>
      </c>
      <c r="L357" s="667">
        <v>2286</v>
      </c>
      <c r="M357" s="667"/>
      <c r="N357" s="1366" t="s">
        <v>7066</v>
      </c>
      <c r="O357" s="1366" t="s">
        <v>192</v>
      </c>
      <c r="P357" s="1366"/>
      <c r="Q357" s="1366"/>
      <c r="R357" s="1366"/>
      <c r="S357" s="1340" t="s">
        <v>7072</v>
      </c>
      <c r="T357" s="1340"/>
      <c r="U357" s="1340"/>
      <c r="V357" s="1340"/>
      <c r="W357" s="1365">
        <v>2</v>
      </c>
    </row>
    <row r="358" spans="1:23" ht="47.25">
      <c r="A358" s="1386">
        <v>354</v>
      </c>
      <c r="B358" s="1340">
        <v>353</v>
      </c>
      <c r="C358" s="1340" t="s">
        <v>7080</v>
      </c>
      <c r="D358" s="1340"/>
      <c r="E358" s="1340"/>
      <c r="F358" s="1340"/>
      <c r="G358" s="1340"/>
      <c r="H358" s="1340"/>
      <c r="I358" s="1340" t="s">
        <v>7037</v>
      </c>
      <c r="J358" s="1340">
        <v>57</v>
      </c>
      <c r="K358" s="1340" t="s">
        <v>7077</v>
      </c>
      <c r="L358" s="667">
        <v>554</v>
      </c>
      <c r="M358" s="667"/>
      <c r="N358" s="1366" t="s">
        <v>7066</v>
      </c>
      <c r="O358" s="1366" t="s">
        <v>192</v>
      </c>
      <c r="P358" s="1366"/>
      <c r="Q358" s="1366"/>
      <c r="R358" s="1366"/>
      <c r="S358" s="1340" t="s">
        <v>7072</v>
      </c>
      <c r="T358" s="1340"/>
      <c r="U358" s="1340"/>
      <c r="V358" s="1340"/>
      <c r="W358" s="1365">
        <v>2</v>
      </c>
    </row>
    <row r="359" spans="1:23" ht="47.25">
      <c r="A359" s="1446">
        <v>355</v>
      </c>
      <c r="B359" s="1367">
        <v>354</v>
      </c>
      <c r="C359" s="1340" t="s">
        <v>7080</v>
      </c>
      <c r="D359" s="1340"/>
      <c r="E359" s="1340"/>
      <c r="F359" s="1340"/>
      <c r="G359" s="1340"/>
      <c r="H359" s="1340"/>
      <c r="I359" s="1340" t="s">
        <v>7037</v>
      </c>
      <c r="J359" s="1340">
        <v>57</v>
      </c>
      <c r="K359" s="1340" t="s">
        <v>7077</v>
      </c>
      <c r="L359" s="667">
        <v>527</v>
      </c>
      <c r="M359" s="667"/>
      <c r="N359" s="1366" t="s">
        <v>7066</v>
      </c>
      <c r="O359" s="1366" t="s">
        <v>192</v>
      </c>
      <c r="P359" s="1366"/>
      <c r="Q359" s="1366"/>
      <c r="R359" s="1366"/>
      <c r="S359" s="1340" t="s">
        <v>7072</v>
      </c>
      <c r="T359" s="1340"/>
      <c r="U359" s="1340"/>
      <c r="V359" s="1340"/>
      <c r="W359" s="1365">
        <v>2</v>
      </c>
    </row>
    <row r="360" spans="1:23" ht="63">
      <c r="A360" s="1386">
        <v>356</v>
      </c>
      <c r="B360" s="1340">
        <v>355</v>
      </c>
      <c r="C360" s="1340" t="s">
        <v>7081</v>
      </c>
      <c r="D360" s="1340"/>
      <c r="E360" s="1340"/>
      <c r="F360" s="1340"/>
      <c r="G360" s="1340"/>
      <c r="H360" s="1340"/>
      <c r="I360" s="1340" t="s">
        <v>7037</v>
      </c>
      <c r="J360" s="1340">
        <v>57</v>
      </c>
      <c r="K360" s="1340" t="s">
        <v>7082</v>
      </c>
      <c r="L360" s="667">
        <v>30</v>
      </c>
      <c r="M360" s="667"/>
      <c r="N360" s="1366" t="s">
        <v>7066</v>
      </c>
      <c r="O360" s="1366" t="s">
        <v>6446</v>
      </c>
      <c r="P360" s="1366"/>
      <c r="Q360" s="1366"/>
      <c r="R360" s="1366"/>
      <c r="S360" s="1379" t="s">
        <v>7083</v>
      </c>
      <c r="T360" s="1379"/>
      <c r="U360" s="1379"/>
      <c r="V360" s="1340"/>
      <c r="W360" s="1340">
        <v>6</v>
      </c>
    </row>
    <row r="361" spans="1:23" ht="47.25">
      <c r="A361" s="1446">
        <v>357</v>
      </c>
      <c r="B361" s="1367">
        <v>356</v>
      </c>
      <c r="C361" s="1340" t="s">
        <v>7084</v>
      </c>
      <c r="D361" s="1340"/>
      <c r="E361" s="1340"/>
      <c r="F361" s="1340"/>
      <c r="G361" s="1340"/>
      <c r="H361" s="1340"/>
      <c r="I361" s="1340" t="s">
        <v>7037</v>
      </c>
      <c r="J361" s="1340">
        <v>57</v>
      </c>
      <c r="K361" s="1340" t="s">
        <v>7085</v>
      </c>
      <c r="L361" s="667">
        <v>1048</v>
      </c>
      <c r="M361" s="667"/>
      <c r="N361" s="1366" t="s">
        <v>7066</v>
      </c>
      <c r="O361" s="1366" t="s">
        <v>192</v>
      </c>
      <c r="P361" s="1366"/>
      <c r="Q361" s="1366"/>
      <c r="R361" s="1366"/>
      <c r="S361" s="1340" t="s">
        <v>7072</v>
      </c>
      <c r="T361" s="1340"/>
      <c r="U361" s="1340"/>
      <c r="V361" s="1340"/>
      <c r="W361" s="1365">
        <v>2</v>
      </c>
    </row>
    <row r="362" spans="1:23" ht="47.25">
      <c r="A362" s="1386">
        <v>358</v>
      </c>
      <c r="B362" s="1340">
        <v>357</v>
      </c>
      <c r="C362" s="1340" t="s">
        <v>7086</v>
      </c>
      <c r="D362" s="1340"/>
      <c r="E362" s="1340"/>
      <c r="F362" s="1340"/>
      <c r="G362" s="1340"/>
      <c r="H362" s="1340"/>
      <c r="I362" s="1340" t="s">
        <v>7037</v>
      </c>
      <c r="J362" s="1340">
        <v>57</v>
      </c>
      <c r="K362" s="1340" t="s">
        <v>7087</v>
      </c>
      <c r="L362" s="667">
        <v>1442</v>
      </c>
      <c r="M362" s="667"/>
      <c r="N362" s="1366" t="s">
        <v>7066</v>
      </c>
      <c r="O362" s="1366" t="s">
        <v>192</v>
      </c>
      <c r="P362" s="1366"/>
      <c r="Q362" s="1366"/>
      <c r="R362" s="1366"/>
      <c r="S362" s="1340" t="s">
        <v>7072</v>
      </c>
      <c r="T362" s="1340"/>
      <c r="U362" s="1340"/>
      <c r="V362" s="1340"/>
      <c r="W362" s="1365">
        <v>2</v>
      </c>
    </row>
    <row r="363" spans="1:23" ht="47.25">
      <c r="A363" s="1446">
        <v>359</v>
      </c>
      <c r="B363" s="1367">
        <v>358</v>
      </c>
      <c r="C363" s="1340" t="s">
        <v>7088</v>
      </c>
      <c r="D363" s="1340"/>
      <c r="E363" s="1340"/>
      <c r="F363" s="1340"/>
      <c r="G363" s="1340"/>
      <c r="H363" s="1340"/>
      <c r="I363" s="1340" t="s">
        <v>7037</v>
      </c>
      <c r="J363" s="1340">
        <v>57</v>
      </c>
      <c r="K363" s="1340" t="s">
        <v>7089</v>
      </c>
      <c r="L363" s="667">
        <v>753</v>
      </c>
      <c r="M363" s="667"/>
      <c r="N363" s="1366" t="s">
        <v>7066</v>
      </c>
      <c r="O363" s="1366" t="s">
        <v>192</v>
      </c>
      <c r="P363" s="1366"/>
      <c r="Q363" s="1366"/>
      <c r="R363" s="1366"/>
      <c r="S363" s="1340"/>
      <c r="T363" s="1340"/>
      <c r="U363" s="1340"/>
      <c r="V363" s="1340"/>
      <c r="W363" s="1365">
        <v>2</v>
      </c>
    </row>
    <row r="364" spans="1:23" ht="110.25">
      <c r="A364" s="1386">
        <v>360</v>
      </c>
      <c r="B364" s="1340">
        <v>359</v>
      </c>
      <c r="C364" s="1340" t="s">
        <v>7088</v>
      </c>
      <c r="D364" s="1340"/>
      <c r="E364" s="1340"/>
      <c r="F364" s="1340"/>
      <c r="G364" s="1340"/>
      <c r="H364" s="1340"/>
      <c r="I364" s="1340" t="s">
        <v>7037</v>
      </c>
      <c r="J364" s="1340">
        <v>57</v>
      </c>
      <c r="K364" s="1340" t="s">
        <v>7089</v>
      </c>
      <c r="L364" s="667">
        <v>697</v>
      </c>
      <c r="M364" s="667"/>
      <c r="N364" s="1366" t="s">
        <v>7066</v>
      </c>
      <c r="O364" s="1366" t="s">
        <v>192</v>
      </c>
      <c r="P364" s="1366"/>
      <c r="Q364" s="1366"/>
      <c r="R364" s="1366"/>
      <c r="S364" s="1340" t="s">
        <v>7090</v>
      </c>
      <c r="T364" s="1340"/>
      <c r="U364" s="1340"/>
      <c r="V364" s="1340"/>
      <c r="W364" s="1365">
        <v>2</v>
      </c>
    </row>
    <row r="365" spans="1:23" ht="47.25">
      <c r="A365" s="1446">
        <v>361</v>
      </c>
      <c r="B365" s="1367">
        <v>360</v>
      </c>
      <c r="C365" s="1340" t="s">
        <v>7088</v>
      </c>
      <c r="D365" s="1340"/>
      <c r="E365" s="1340"/>
      <c r="F365" s="1340"/>
      <c r="G365" s="1340"/>
      <c r="H365" s="1340"/>
      <c r="I365" s="1340" t="s">
        <v>7037</v>
      </c>
      <c r="J365" s="1340">
        <v>57</v>
      </c>
      <c r="K365" s="1340" t="s">
        <v>7091</v>
      </c>
      <c r="L365" s="667">
        <v>971</v>
      </c>
      <c r="M365" s="667"/>
      <c r="N365" s="1366" t="s">
        <v>7066</v>
      </c>
      <c r="O365" s="1366" t="s">
        <v>192</v>
      </c>
      <c r="P365" s="1366"/>
      <c r="Q365" s="1366"/>
      <c r="R365" s="1366"/>
      <c r="S365" s="1340"/>
      <c r="T365" s="1340"/>
      <c r="U365" s="1340"/>
      <c r="V365" s="1340"/>
      <c r="W365" s="1365">
        <v>2</v>
      </c>
    </row>
    <row r="366" spans="1:23" ht="47.25">
      <c r="A366" s="1386">
        <v>362</v>
      </c>
      <c r="B366" s="1340">
        <v>361</v>
      </c>
      <c r="C366" s="1340" t="s">
        <v>7092</v>
      </c>
      <c r="D366" s="1340"/>
      <c r="E366" s="1340"/>
      <c r="F366" s="1340"/>
      <c r="G366" s="1340"/>
      <c r="H366" s="1340"/>
      <c r="I366" s="1340" t="s">
        <v>7037</v>
      </c>
      <c r="J366" s="1340">
        <v>57</v>
      </c>
      <c r="K366" s="1340" t="s">
        <v>7093</v>
      </c>
      <c r="L366" s="667">
        <v>91</v>
      </c>
      <c r="M366" s="667"/>
      <c r="N366" s="1366" t="s">
        <v>7066</v>
      </c>
      <c r="O366" s="1366" t="s">
        <v>6420</v>
      </c>
      <c r="P366" s="1366"/>
      <c r="Q366" s="1366"/>
      <c r="R366" s="1366"/>
      <c r="S366" s="1340" t="s">
        <v>7094</v>
      </c>
      <c r="T366" s="1340"/>
      <c r="U366" s="1340"/>
      <c r="V366" s="1362"/>
      <c r="W366" s="1340">
        <v>1</v>
      </c>
    </row>
    <row r="367" spans="1:23" ht="47.25">
      <c r="A367" s="1446">
        <v>363</v>
      </c>
      <c r="B367" s="1367">
        <v>362</v>
      </c>
      <c r="C367" s="1340" t="s">
        <v>7075</v>
      </c>
      <c r="D367" s="1340"/>
      <c r="E367" s="1340"/>
      <c r="F367" s="1340"/>
      <c r="G367" s="1340"/>
      <c r="H367" s="1340"/>
      <c r="I367" s="1340" t="s">
        <v>7037</v>
      </c>
      <c r="J367" s="1340">
        <v>57</v>
      </c>
      <c r="K367" s="1340" t="s">
        <v>7095</v>
      </c>
      <c r="L367" s="667">
        <v>620</v>
      </c>
      <c r="M367" s="667"/>
      <c r="N367" s="1366" t="s">
        <v>7066</v>
      </c>
      <c r="O367" s="1366" t="s">
        <v>5483</v>
      </c>
      <c r="P367" s="1366"/>
      <c r="Q367" s="1366"/>
      <c r="R367" s="1366"/>
      <c r="S367" s="1340"/>
      <c r="T367" s="1340"/>
      <c r="U367" s="1340"/>
      <c r="V367" s="1340"/>
      <c r="W367" s="1365">
        <v>2</v>
      </c>
    </row>
    <row r="368" spans="1:23" ht="47.25">
      <c r="A368" s="1386">
        <v>364</v>
      </c>
      <c r="B368" s="1340">
        <v>363</v>
      </c>
      <c r="C368" s="1340" t="s">
        <v>7075</v>
      </c>
      <c r="D368" s="1340"/>
      <c r="E368" s="1340"/>
      <c r="F368" s="1340"/>
      <c r="G368" s="1340"/>
      <c r="H368" s="1340"/>
      <c r="I368" s="1340" t="s">
        <v>7037</v>
      </c>
      <c r="J368" s="1340">
        <v>57</v>
      </c>
      <c r="K368" s="1340" t="s">
        <v>7095</v>
      </c>
      <c r="L368" s="667">
        <v>475</v>
      </c>
      <c r="M368" s="667"/>
      <c r="N368" s="1366" t="s">
        <v>7066</v>
      </c>
      <c r="O368" s="1366" t="s">
        <v>192</v>
      </c>
      <c r="P368" s="1366"/>
      <c r="Q368" s="1366"/>
      <c r="R368" s="1366"/>
      <c r="S368" s="1340"/>
      <c r="T368" s="1340"/>
      <c r="U368" s="1340"/>
      <c r="V368" s="1340"/>
      <c r="W368" s="1365">
        <v>2</v>
      </c>
    </row>
    <row r="369" spans="1:23" ht="47.25">
      <c r="A369" s="1446">
        <v>365</v>
      </c>
      <c r="B369" s="1367">
        <v>364</v>
      </c>
      <c r="C369" s="1340" t="s">
        <v>7075</v>
      </c>
      <c r="D369" s="1340"/>
      <c r="E369" s="1340"/>
      <c r="F369" s="1340"/>
      <c r="G369" s="1340"/>
      <c r="H369" s="1340"/>
      <c r="I369" s="1340" t="s">
        <v>7037</v>
      </c>
      <c r="J369" s="1340">
        <v>57</v>
      </c>
      <c r="K369" s="1340" t="s">
        <v>7096</v>
      </c>
      <c r="L369" s="667">
        <v>1380</v>
      </c>
      <c r="M369" s="667"/>
      <c r="N369" s="1366" t="s">
        <v>7066</v>
      </c>
      <c r="O369" s="1366" t="s">
        <v>5483</v>
      </c>
      <c r="P369" s="1366"/>
      <c r="Q369" s="1366"/>
      <c r="R369" s="1366"/>
      <c r="S369" s="1340"/>
      <c r="T369" s="1340"/>
      <c r="U369" s="1340"/>
      <c r="V369" s="1340"/>
      <c r="W369" s="1365">
        <v>2</v>
      </c>
    </row>
    <row r="370" spans="1:23" ht="47.25">
      <c r="A370" s="1386">
        <v>366</v>
      </c>
      <c r="B370" s="1340">
        <v>365</v>
      </c>
      <c r="C370" s="1340" t="s">
        <v>7097</v>
      </c>
      <c r="D370" s="1340"/>
      <c r="E370" s="1340"/>
      <c r="F370" s="1340"/>
      <c r="G370" s="1340"/>
      <c r="H370" s="1340"/>
      <c r="I370" s="1340" t="s">
        <v>7037</v>
      </c>
      <c r="J370" s="1340">
        <v>57</v>
      </c>
      <c r="K370" s="1340" t="s">
        <v>7098</v>
      </c>
      <c r="L370" s="667">
        <v>1737.4</v>
      </c>
      <c r="M370" s="667"/>
      <c r="N370" s="1366" t="s">
        <v>7066</v>
      </c>
      <c r="O370" s="1366" t="s">
        <v>192</v>
      </c>
      <c r="P370" s="1366"/>
      <c r="Q370" s="1366"/>
      <c r="R370" s="1366"/>
      <c r="S370" s="1340" t="s">
        <v>7072</v>
      </c>
      <c r="T370" s="1340"/>
      <c r="U370" s="1340"/>
      <c r="V370" s="1340"/>
      <c r="W370" s="1365">
        <v>2</v>
      </c>
    </row>
    <row r="371" spans="1:23" ht="47.25">
      <c r="A371" s="1446">
        <v>367</v>
      </c>
      <c r="B371" s="1367">
        <v>366</v>
      </c>
      <c r="C371" s="1340" t="s">
        <v>7075</v>
      </c>
      <c r="D371" s="1340"/>
      <c r="E371" s="1340"/>
      <c r="F371" s="1340"/>
      <c r="G371" s="1340"/>
      <c r="H371" s="1340"/>
      <c r="I371" s="1340" t="s">
        <v>7037</v>
      </c>
      <c r="J371" s="1340">
        <v>58</v>
      </c>
      <c r="K371" s="1340" t="s">
        <v>7099</v>
      </c>
      <c r="L371" s="667">
        <v>818</v>
      </c>
      <c r="M371" s="667"/>
      <c r="N371" s="1366" t="s">
        <v>7066</v>
      </c>
      <c r="O371" s="1366" t="s">
        <v>192</v>
      </c>
      <c r="P371" s="1366"/>
      <c r="Q371" s="1366"/>
      <c r="R371" s="1366"/>
      <c r="S371" s="1340"/>
      <c r="T371" s="1340"/>
      <c r="U371" s="1340"/>
      <c r="V371" s="1340"/>
      <c r="W371" s="1365">
        <v>2</v>
      </c>
    </row>
    <row r="372" spans="1:23" ht="47.25">
      <c r="A372" s="1386">
        <v>368</v>
      </c>
      <c r="B372" s="1340">
        <v>367</v>
      </c>
      <c r="C372" s="1340" t="s">
        <v>7075</v>
      </c>
      <c r="D372" s="1340"/>
      <c r="E372" s="1340"/>
      <c r="F372" s="1340"/>
      <c r="G372" s="1340"/>
      <c r="H372" s="1340"/>
      <c r="I372" s="1340" t="s">
        <v>7037</v>
      </c>
      <c r="J372" s="1340">
        <v>58</v>
      </c>
      <c r="K372" s="1340" t="s">
        <v>7099</v>
      </c>
      <c r="L372" s="667">
        <v>434</v>
      </c>
      <c r="M372" s="667"/>
      <c r="N372" s="1366" t="s">
        <v>7066</v>
      </c>
      <c r="O372" s="1366" t="s">
        <v>192</v>
      </c>
      <c r="P372" s="1366"/>
      <c r="Q372" s="1366"/>
      <c r="R372" s="1366"/>
      <c r="S372" s="1340"/>
      <c r="T372" s="1340"/>
      <c r="U372" s="1340"/>
      <c r="V372" s="1340"/>
      <c r="W372" s="1365">
        <v>2</v>
      </c>
    </row>
    <row r="373" spans="1:23" ht="47.25">
      <c r="A373" s="1446">
        <v>369</v>
      </c>
      <c r="B373" s="1367">
        <v>368</v>
      </c>
      <c r="C373" s="1340" t="s">
        <v>7088</v>
      </c>
      <c r="D373" s="1340"/>
      <c r="E373" s="1340"/>
      <c r="F373" s="1340"/>
      <c r="G373" s="1340"/>
      <c r="H373" s="1340"/>
      <c r="I373" s="1340" t="s">
        <v>7037</v>
      </c>
      <c r="J373" s="1340">
        <v>58</v>
      </c>
      <c r="K373" s="1340" t="s">
        <v>7091</v>
      </c>
      <c r="L373" s="667">
        <v>971</v>
      </c>
      <c r="M373" s="667"/>
      <c r="N373" s="1366" t="s">
        <v>7066</v>
      </c>
      <c r="O373" s="1366" t="s">
        <v>192</v>
      </c>
      <c r="P373" s="1366"/>
      <c r="Q373" s="1366"/>
      <c r="R373" s="1366"/>
      <c r="S373" s="1340"/>
      <c r="T373" s="1340"/>
      <c r="U373" s="1340"/>
      <c r="V373" s="1340"/>
      <c r="W373" s="1365">
        <v>2</v>
      </c>
    </row>
    <row r="374" spans="1:23" ht="47.25">
      <c r="A374" s="1386">
        <v>370</v>
      </c>
      <c r="B374" s="1340">
        <v>369</v>
      </c>
      <c r="C374" s="1340" t="s">
        <v>7088</v>
      </c>
      <c r="D374" s="1340"/>
      <c r="E374" s="1340"/>
      <c r="F374" s="1340"/>
      <c r="G374" s="1340"/>
      <c r="H374" s="1340"/>
      <c r="I374" s="1340" t="s">
        <v>7037</v>
      </c>
      <c r="J374" s="1340">
        <v>58</v>
      </c>
      <c r="K374" s="1340" t="s">
        <v>7091</v>
      </c>
      <c r="L374" s="667">
        <v>971</v>
      </c>
      <c r="M374" s="667"/>
      <c r="N374" s="1366" t="s">
        <v>7066</v>
      </c>
      <c r="O374" s="1366" t="s">
        <v>192</v>
      </c>
      <c r="P374" s="1366"/>
      <c r="Q374" s="1366"/>
      <c r="R374" s="1366"/>
      <c r="S374" s="1340"/>
      <c r="T374" s="1340"/>
      <c r="U374" s="1340"/>
      <c r="V374" s="1340"/>
      <c r="W374" s="1365">
        <v>2</v>
      </c>
    </row>
    <row r="375" spans="1:23" ht="47.25">
      <c r="A375" s="1446">
        <v>371</v>
      </c>
      <c r="B375" s="1367">
        <v>370</v>
      </c>
      <c r="C375" s="1340" t="s">
        <v>7088</v>
      </c>
      <c r="D375" s="1340"/>
      <c r="E375" s="1340"/>
      <c r="F375" s="1340"/>
      <c r="G375" s="1340"/>
      <c r="H375" s="1340"/>
      <c r="I375" s="1340" t="s">
        <v>7037</v>
      </c>
      <c r="J375" s="1340">
        <v>58</v>
      </c>
      <c r="K375" s="1340" t="s">
        <v>7091</v>
      </c>
      <c r="L375" s="667">
        <v>971</v>
      </c>
      <c r="M375" s="667"/>
      <c r="N375" s="1366" t="s">
        <v>7066</v>
      </c>
      <c r="O375" s="1366" t="s">
        <v>192</v>
      </c>
      <c r="P375" s="1366"/>
      <c r="Q375" s="1366"/>
      <c r="R375" s="1366"/>
      <c r="S375" s="1340"/>
      <c r="T375" s="1340"/>
      <c r="U375" s="1340"/>
      <c r="V375" s="1340"/>
      <c r="W375" s="1365">
        <v>2</v>
      </c>
    </row>
    <row r="376" spans="1:23" ht="47.25">
      <c r="A376" s="1386">
        <v>372</v>
      </c>
      <c r="B376" s="1340">
        <v>371</v>
      </c>
      <c r="C376" s="1340" t="s">
        <v>7075</v>
      </c>
      <c r="D376" s="1340"/>
      <c r="E376" s="1340"/>
      <c r="F376" s="1340"/>
      <c r="G376" s="1340"/>
      <c r="H376" s="1340"/>
      <c r="I376" s="1340" t="s">
        <v>7037</v>
      </c>
      <c r="J376" s="1340">
        <v>58</v>
      </c>
      <c r="K376" s="1340" t="s">
        <v>7100</v>
      </c>
      <c r="L376" s="667">
        <v>935</v>
      </c>
      <c r="M376" s="667"/>
      <c r="N376" s="1366" t="s">
        <v>7066</v>
      </c>
      <c r="O376" s="1366" t="s">
        <v>192</v>
      </c>
      <c r="P376" s="1366"/>
      <c r="Q376" s="1366"/>
      <c r="R376" s="1366"/>
      <c r="S376" s="1340"/>
      <c r="T376" s="1340"/>
      <c r="U376" s="1340"/>
      <c r="V376" s="1340"/>
      <c r="W376" s="1365">
        <v>2</v>
      </c>
    </row>
    <row r="377" spans="1:23" ht="47.25">
      <c r="A377" s="1446">
        <v>373</v>
      </c>
      <c r="B377" s="1367">
        <v>372</v>
      </c>
      <c r="C377" s="1340" t="s">
        <v>7075</v>
      </c>
      <c r="D377" s="1340"/>
      <c r="E377" s="1340"/>
      <c r="F377" s="1340"/>
      <c r="G377" s="1340"/>
      <c r="H377" s="1340"/>
      <c r="I377" s="1340" t="s">
        <v>7037</v>
      </c>
      <c r="J377" s="1340">
        <v>58</v>
      </c>
      <c r="K377" s="1340" t="s">
        <v>7100</v>
      </c>
      <c r="L377" s="667">
        <v>970</v>
      </c>
      <c r="M377" s="667"/>
      <c r="N377" s="1366" t="s">
        <v>7066</v>
      </c>
      <c r="O377" s="1366" t="s">
        <v>192</v>
      </c>
      <c r="P377" s="1366"/>
      <c r="Q377" s="1366"/>
      <c r="R377" s="1366"/>
      <c r="S377" s="1340"/>
      <c r="T377" s="1340"/>
      <c r="U377" s="1340"/>
      <c r="V377" s="1340"/>
      <c r="W377" s="1365">
        <v>2</v>
      </c>
    </row>
    <row r="378" spans="1:23" ht="47.25">
      <c r="A378" s="1386">
        <v>374</v>
      </c>
      <c r="B378" s="1340">
        <v>373</v>
      </c>
      <c r="C378" s="1340" t="s">
        <v>7075</v>
      </c>
      <c r="D378" s="1340"/>
      <c r="E378" s="1340"/>
      <c r="F378" s="1340"/>
      <c r="G378" s="1340"/>
      <c r="H378" s="1340"/>
      <c r="I378" s="1340" t="s">
        <v>7037</v>
      </c>
      <c r="J378" s="1340">
        <v>58</v>
      </c>
      <c r="K378" s="1340" t="s">
        <v>7100</v>
      </c>
      <c r="L378" s="667">
        <v>1430</v>
      </c>
      <c r="M378" s="667"/>
      <c r="N378" s="1366" t="s">
        <v>7066</v>
      </c>
      <c r="O378" s="1366" t="s">
        <v>192</v>
      </c>
      <c r="P378" s="1366"/>
      <c r="Q378" s="1366"/>
      <c r="R378" s="1366"/>
      <c r="S378" s="1340"/>
      <c r="T378" s="1340"/>
      <c r="U378" s="1340"/>
      <c r="V378" s="1340"/>
      <c r="W378" s="1365">
        <v>2</v>
      </c>
    </row>
    <row r="379" spans="1:23" ht="63">
      <c r="A379" s="1446">
        <v>375</v>
      </c>
      <c r="B379" s="1367">
        <v>374</v>
      </c>
      <c r="C379" s="1340" t="s">
        <v>7101</v>
      </c>
      <c r="D379" s="1340"/>
      <c r="E379" s="1340"/>
      <c r="F379" s="1340"/>
      <c r="G379" s="1340"/>
      <c r="H379" s="1340"/>
      <c r="I379" s="1340" t="s">
        <v>7037</v>
      </c>
      <c r="J379" s="1340">
        <v>61</v>
      </c>
      <c r="K379" s="1340">
        <v>2</v>
      </c>
      <c r="L379" s="667">
        <v>1332</v>
      </c>
      <c r="M379" s="667"/>
      <c r="N379" s="1366" t="s">
        <v>7066</v>
      </c>
      <c r="O379" s="1366" t="s">
        <v>6446</v>
      </c>
      <c r="P379" s="1366"/>
      <c r="Q379" s="1366"/>
      <c r="R379" s="1366"/>
      <c r="S379" s="1340" t="s">
        <v>7102</v>
      </c>
      <c r="T379" s="1340"/>
      <c r="U379" s="1340"/>
      <c r="V379" s="1340"/>
      <c r="W379" s="1340">
        <v>6</v>
      </c>
    </row>
    <row r="380" spans="1:23" ht="31.5">
      <c r="A380" s="1386">
        <v>376</v>
      </c>
      <c r="B380" s="1340">
        <v>375</v>
      </c>
      <c r="C380" s="1340" t="s">
        <v>7103</v>
      </c>
      <c r="D380" s="1340"/>
      <c r="E380" s="1340"/>
      <c r="F380" s="1340"/>
      <c r="G380" s="1340"/>
      <c r="H380" s="1340"/>
      <c r="I380" s="1340" t="s">
        <v>7037</v>
      </c>
      <c r="J380" s="1340">
        <v>61</v>
      </c>
      <c r="K380" s="1340" t="s">
        <v>7104</v>
      </c>
      <c r="L380" s="667">
        <v>101.2</v>
      </c>
      <c r="M380" s="667"/>
      <c r="N380" s="1366" t="s">
        <v>1955</v>
      </c>
      <c r="O380" s="1366" t="s">
        <v>6446</v>
      </c>
      <c r="P380" s="1366"/>
      <c r="Q380" s="1366"/>
      <c r="R380" s="1366"/>
      <c r="S380" s="1340" t="s">
        <v>7105</v>
      </c>
      <c r="T380" s="1340"/>
      <c r="U380" s="1340"/>
      <c r="V380" s="1340"/>
      <c r="W380" s="1340">
        <v>6</v>
      </c>
    </row>
    <row r="381" spans="1:23" ht="31.5">
      <c r="A381" s="1446">
        <v>377</v>
      </c>
      <c r="B381" s="1367">
        <v>376</v>
      </c>
      <c r="C381" s="1340" t="s">
        <v>7103</v>
      </c>
      <c r="D381" s="1340"/>
      <c r="E381" s="1340"/>
      <c r="F381" s="1340"/>
      <c r="G381" s="1340"/>
      <c r="H381" s="1340"/>
      <c r="I381" s="1340" t="s">
        <v>7037</v>
      </c>
      <c r="J381" s="1340">
        <v>62</v>
      </c>
      <c r="K381" s="1340" t="s">
        <v>7104</v>
      </c>
      <c r="L381" s="667">
        <v>8</v>
      </c>
      <c r="M381" s="667"/>
      <c r="N381" s="1366" t="s">
        <v>1955</v>
      </c>
      <c r="O381" s="1366" t="s">
        <v>6446</v>
      </c>
      <c r="P381" s="1366"/>
      <c r="Q381" s="1366"/>
      <c r="R381" s="1366"/>
      <c r="S381" s="1340" t="s">
        <v>7105</v>
      </c>
      <c r="T381" s="1340"/>
      <c r="U381" s="1340"/>
      <c r="V381" s="1340"/>
      <c r="W381" s="1340">
        <v>6</v>
      </c>
    </row>
    <row r="382" spans="1:23" ht="31.5">
      <c r="A382" s="1386">
        <v>378</v>
      </c>
      <c r="B382" s="1340">
        <v>377</v>
      </c>
      <c r="C382" s="1340" t="s">
        <v>7103</v>
      </c>
      <c r="D382" s="1340"/>
      <c r="E382" s="1340"/>
      <c r="F382" s="1340"/>
      <c r="G382" s="1340"/>
      <c r="H382" s="1340"/>
      <c r="I382" s="1340" t="s">
        <v>7037</v>
      </c>
      <c r="J382" s="1340">
        <v>63</v>
      </c>
      <c r="K382" s="1340" t="s">
        <v>7104</v>
      </c>
      <c r="L382" s="667">
        <v>147</v>
      </c>
      <c r="M382" s="667"/>
      <c r="N382" s="1366" t="s">
        <v>1955</v>
      </c>
      <c r="O382" s="1366" t="s">
        <v>6446</v>
      </c>
      <c r="P382" s="1366"/>
      <c r="Q382" s="1366"/>
      <c r="R382" s="1366"/>
      <c r="S382" s="1340" t="s">
        <v>7105</v>
      </c>
      <c r="T382" s="1340"/>
      <c r="U382" s="1340"/>
      <c r="V382" s="1340"/>
      <c r="W382" s="1340">
        <v>6</v>
      </c>
    </row>
    <row r="383" spans="1:23" ht="47.25">
      <c r="A383" s="1446">
        <v>379</v>
      </c>
      <c r="B383" s="1367">
        <v>378</v>
      </c>
      <c r="C383" s="1340" t="s">
        <v>7106</v>
      </c>
      <c r="D383" s="1340"/>
      <c r="E383" s="1340"/>
      <c r="F383" s="1340"/>
      <c r="G383" s="1340"/>
      <c r="H383" s="1340"/>
      <c r="I383" s="1340" t="s">
        <v>7037</v>
      </c>
      <c r="J383" s="1340">
        <v>66</v>
      </c>
      <c r="K383" s="1340" t="s">
        <v>7107</v>
      </c>
      <c r="L383" s="667">
        <v>2364.5</v>
      </c>
      <c r="M383" s="667"/>
      <c r="N383" s="1366" t="s">
        <v>7066</v>
      </c>
      <c r="O383" s="1366" t="s">
        <v>6446</v>
      </c>
      <c r="P383" s="1366"/>
      <c r="Q383" s="1366"/>
      <c r="R383" s="1366"/>
      <c r="S383" s="1340" t="s">
        <v>7108</v>
      </c>
      <c r="T383" s="1340"/>
      <c r="U383" s="1340"/>
      <c r="V383" s="1340"/>
      <c r="W383" s="1340">
        <v>6</v>
      </c>
    </row>
    <row r="384" spans="1:23" ht="47.25">
      <c r="A384" s="1386">
        <v>380</v>
      </c>
      <c r="B384" s="1340">
        <v>379</v>
      </c>
      <c r="C384" s="1340" t="s">
        <v>7109</v>
      </c>
      <c r="D384" s="1340"/>
      <c r="E384" s="1340"/>
      <c r="F384" s="1340"/>
      <c r="G384" s="1340"/>
      <c r="H384" s="1340"/>
      <c r="I384" s="1340" t="s">
        <v>7037</v>
      </c>
      <c r="J384" s="1340">
        <v>66</v>
      </c>
      <c r="K384" s="1340" t="s">
        <v>7110</v>
      </c>
      <c r="L384" s="667">
        <v>175.6</v>
      </c>
      <c r="M384" s="667"/>
      <c r="N384" s="1366" t="s">
        <v>7066</v>
      </c>
      <c r="O384" s="1366" t="s">
        <v>6420</v>
      </c>
      <c r="P384" s="1366"/>
      <c r="Q384" s="1366"/>
      <c r="R384" s="1366"/>
      <c r="S384" s="1340" t="s">
        <v>7111</v>
      </c>
      <c r="T384" s="1340"/>
      <c r="U384" s="1340"/>
      <c r="V384" s="1362"/>
      <c r="W384" s="1340">
        <v>1</v>
      </c>
    </row>
    <row r="385" spans="1:23" ht="47.25">
      <c r="A385" s="1446">
        <v>381</v>
      </c>
      <c r="B385" s="1367">
        <v>380</v>
      </c>
      <c r="C385" s="1340" t="s">
        <v>7075</v>
      </c>
      <c r="D385" s="1340"/>
      <c r="E385" s="1340"/>
      <c r="F385" s="1340"/>
      <c r="G385" s="1340"/>
      <c r="H385" s="1340"/>
      <c r="I385" s="1340" t="s">
        <v>7037</v>
      </c>
      <c r="J385" s="1340" t="s">
        <v>7112</v>
      </c>
      <c r="K385" s="1340">
        <v>7</v>
      </c>
      <c r="L385" s="667">
        <v>1280</v>
      </c>
      <c r="M385" s="667"/>
      <c r="N385" s="1366" t="s">
        <v>7066</v>
      </c>
      <c r="O385" s="1366" t="s">
        <v>192</v>
      </c>
      <c r="P385" s="1366"/>
      <c r="Q385" s="1366"/>
      <c r="R385" s="1366"/>
      <c r="S385" s="1340"/>
      <c r="T385" s="1340"/>
      <c r="U385" s="1340"/>
      <c r="V385" s="1340"/>
      <c r="W385" s="1365">
        <v>2</v>
      </c>
    </row>
    <row r="386" spans="1:23" ht="63">
      <c r="A386" s="1386">
        <v>382</v>
      </c>
      <c r="B386" s="1340">
        <v>381</v>
      </c>
      <c r="C386" s="1387" t="s">
        <v>7113</v>
      </c>
      <c r="D386" s="1387"/>
      <c r="E386" s="1387"/>
      <c r="F386" s="1387"/>
      <c r="G386" s="1387"/>
      <c r="H386" s="1387"/>
      <c r="I386" s="1388" t="s">
        <v>7114</v>
      </c>
      <c r="J386" s="1387">
        <v>2</v>
      </c>
      <c r="K386" s="1387">
        <v>16</v>
      </c>
      <c r="L386" s="1389">
        <v>41.5</v>
      </c>
      <c r="M386" s="1389"/>
      <c r="N386" s="1366" t="s">
        <v>7115</v>
      </c>
      <c r="O386" s="1366" t="s">
        <v>6414</v>
      </c>
      <c r="P386" s="1366"/>
      <c r="Q386" s="1366"/>
      <c r="R386" s="1366"/>
      <c r="S386" s="1387" t="s">
        <v>7116</v>
      </c>
      <c r="T386" s="1387"/>
      <c r="U386" s="1387"/>
      <c r="V386" s="1340"/>
      <c r="W386" s="1368" t="s">
        <v>6413</v>
      </c>
    </row>
    <row r="387" spans="1:23" ht="63">
      <c r="A387" s="1446">
        <v>383</v>
      </c>
      <c r="B387" s="1367">
        <v>382</v>
      </c>
      <c r="C387" s="1387" t="s">
        <v>7117</v>
      </c>
      <c r="D387" s="1387"/>
      <c r="E387" s="1387"/>
      <c r="F387" s="1387"/>
      <c r="G387" s="1387"/>
      <c r="H387" s="1387"/>
      <c r="I387" s="1388" t="s">
        <v>7114</v>
      </c>
      <c r="J387" s="1387">
        <v>2</v>
      </c>
      <c r="K387" s="1387">
        <v>17</v>
      </c>
      <c r="L387" s="1389">
        <v>35</v>
      </c>
      <c r="M387" s="1389"/>
      <c r="N387" s="1366" t="s">
        <v>7115</v>
      </c>
      <c r="O387" s="1366" t="s">
        <v>6414</v>
      </c>
      <c r="P387" s="1366"/>
      <c r="Q387" s="1366"/>
      <c r="R387" s="1366"/>
      <c r="S387" s="1387" t="s">
        <v>7118</v>
      </c>
      <c r="T387" s="1387"/>
      <c r="U387" s="1387"/>
      <c r="V387" s="1340"/>
      <c r="W387" s="1368" t="s">
        <v>6413</v>
      </c>
    </row>
    <row r="388" spans="1:23" ht="63">
      <c r="A388" s="1386">
        <v>384</v>
      </c>
      <c r="B388" s="1340">
        <v>383</v>
      </c>
      <c r="C388" s="1387" t="s">
        <v>7119</v>
      </c>
      <c r="D388" s="1387"/>
      <c r="E388" s="1387"/>
      <c r="F388" s="1387"/>
      <c r="G388" s="1387"/>
      <c r="H388" s="1387"/>
      <c r="I388" s="1388" t="s">
        <v>7114</v>
      </c>
      <c r="J388" s="1387">
        <v>2</v>
      </c>
      <c r="K388" s="1387">
        <v>18</v>
      </c>
      <c r="L388" s="1389">
        <v>21.5</v>
      </c>
      <c r="M388" s="1389"/>
      <c r="N388" s="1366" t="s">
        <v>7115</v>
      </c>
      <c r="O388" s="1366" t="s">
        <v>6414</v>
      </c>
      <c r="P388" s="1366"/>
      <c r="Q388" s="1366"/>
      <c r="R388" s="1366"/>
      <c r="S388" s="1387" t="s">
        <v>7120</v>
      </c>
      <c r="T388" s="1387"/>
      <c r="U388" s="1387"/>
      <c r="V388" s="1340"/>
      <c r="W388" s="1368" t="s">
        <v>6413</v>
      </c>
    </row>
    <row r="389" spans="1:23" ht="63">
      <c r="A389" s="1446">
        <v>385</v>
      </c>
      <c r="B389" s="1367">
        <v>384</v>
      </c>
      <c r="C389" s="1387" t="s">
        <v>7121</v>
      </c>
      <c r="D389" s="1387"/>
      <c r="E389" s="1387"/>
      <c r="F389" s="1387"/>
      <c r="G389" s="1387"/>
      <c r="H389" s="1387"/>
      <c r="I389" s="1388" t="s">
        <v>7114</v>
      </c>
      <c r="J389" s="1387">
        <v>2</v>
      </c>
      <c r="K389" s="1387">
        <v>19</v>
      </c>
      <c r="L389" s="1389">
        <v>34.5</v>
      </c>
      <c r="M389" s="1389"/>
      <c r="N389" s="1366" t="s">
        <v>7115</v>
      </c>
      <c r="O389" s="1366" t="s">
        <v>6414</v>
      </c>
      <c r="P389" s="1366"/>
      <c r="Q389" s="1366"/>
      <c r="R389" s="1366"/>
      <c r="S389" s="1387" t="s">
        <v>7122</v>
      </c>
      <c r="T389" s="1387"/>
      <c r="U389" s="1387"/>
      <c r="V389" s="1340"/>
      <c r="W389" s="1368" t="s">
        <v>6413</v>
      </c>
    </row>
    <row r="390" spans="1:23" ht="63">
      <c r="A390" s="1386">
        <v>386</v>
      </c>
      <c r="B390" s="1340">
        <v>385</v>
      </c>
      <c r="C390" s="1388" t="s">
        <v>7123</v>
      </c>
      <c r="D390" s="1388"/>
      <c r="E390" s="1388"/>
      <c r="F390" s="1388"/>
      <c r="G390" s="1388"/>
      <c r="H390" s="1388"/>
      <c r="I390" s="1388" t="s">
        <v>7114</v>
      </c>
      <c r="J390" s="1388">
        <v>2</v>
      </c>
      <c r="K390" s="1388">
        <v>31</v>
      </c>
      <c r="L390" s="1390">
        <v>1700.4</v>
      </c>
      <c r="M390" s="1390"/>
      <c r="N390" s="1366" t="s">
        <v>7124</v>
      </c>
      <c r="O390" s="1366" t="s">
        <v>6420</v>
      </c>
      <c r="P390" s="1366"/>
      <c r="Q390" s="1366"/>
      <c r="R390" s="1366"/>
      <c r="S390" s="1340" t="s">
        <v>7125</v>
      </c>
      <c r="T390" s="1340"/>
      <c r="U390" s="1340"/>
      <c r="V390" s="1362"/>
      <c r="W390" s="1340">
        <v>1</v>
      </c>
    </row>
    <row r="391" spans="1:23" ht="31.5">
      <c r="A391" s="1446">
        <v>387</v>
      </c>
      <c r="B391" s="1367">
        <v>386</v>
      </c>
      <c r="C391" s="1391" t="s">
        <v>7123</v>
      </c>
      <c r="D391" s="1391"/>
      <c r="E391" s="1391"/>
      <c r="F391" s="1391"/>
      <c r="G391" s="1391"/>
      <c r="H391" s="1391"/>
      <c r="I391" s="1391" t="s">
        <v>7114</v>
      </c>
      <c r="J391" s="1391">
        <v>2</v>
      </c>
      <c r="K391" s="1391">
        <v>31</v>
      </c>
      <c r="L391" s="1392">
        <v>140.5</v>
      </c>
      <c r="M391" s="1392"/>
      <c r="N391" s="1374" t="s">
        <v>7682</v>
      </c>
      <c r="O391" s="1374" t="s">
        <v>6420</v>
      </c>
      <c r="P391" s="1374"/>
      <c r="Q391" s="1374"/>
      <c r="R391" s="1374"/>
      <c r="S391" s="1372" t="s">
        <v>7127</v>
      </c>
      <c r="T391" s="1372"/>
      <c r="U391" s="1372"/>
      <c r="V391" s="1435"/>
      <c r="W391" s="1372">
        <v>1</v>
      </c>
    </row>
    <row r="392" spans="1:23" ht="47.25">
      <c r="A392" s="1386">
        <v>388</v>
      </c>
      <c r="B392" s="1340">
        <v>387</v>
      </c>
      <c r="C392" s="1393" t="s">
        <v>7128</v>
      </c>
      <c r="D392" s="1393"/>
      <c r="E392" s="1393"/>
      <c r="F392" s="1393"/>
      <c r="G392" s="1393"/>
      <c r="H392" s="1393"/>
      <c r="I392" s="1391" t="s">
        <v>7114</v>
      </c>
      <c r="J392" s="1393">
        <v>2</v>
      </c>
      <c r="K392" s="1393">
        <v>31</v>
      </c>
      <c r="L392" s="1395">
        <v>40</v>
      </c>
      <c r="M392" s="1395"/>
      <c r="N392" s="1374" t="s">
        <v>7115</v>
      </c>
      <c r="O392" s="1374" t="s">
        <v>6414</v>
      </c>
      <c r="P392" s="1374"/>
      <c r="Q392" s="1374"/>
      <c r="R392" s="1374"/>
      <c r="S392" s="1372" t="s">
        <v>7129</v>
      </c>
      <c r="T392" s="1372"/>
      <c r="U392" s="1372"/>
      <c r="V392" s="1372"/>
      <c r="W392" s="1394" t="s">
        <v>6413</v>
      </c>
    </row>
    <row r="393" spans="1:23" ht="63">
      <c r="A393" s="1446">
        <v>389</v>
      </c>
      <c r="B393" s="1367">
        <v>388</v>
      </c>
      <c r="C393" s="1387" t="s">
        <v>7130</v>
      </c>
      <c r="D393" s="1387"/>
      <c r="E393" s="1387"/>
      <c r="F393" s="1387"/>
      <c r="G393" s="1387"/>
      <c r="H393" s="1387"/>
      <c r="I393" s="1388" t="s">
        <v>7114</v>
      </c>
      <c r="J393" s="1387">
        <v>2</v>
      </c>
      <c r="K393" s="1387">
        <v>32</v>
      </c>
      <c r="L393" s="1389">
        <v>42.4</v>
      </c>
      <c r="M393" s="1389"/>
      <c r="N393" s="1366" t="s">
        <v>7115</v>
      </c>
      <c r="O393" s="1366" t="s">
        <v>6414</v>
      </c>
      <c r="P393" s="1366"/>
      <c r="Q393" s="1366"/>
      <c r="R393" s="1366"/>
      <c r="S393" s="1387" t="s">
        <v>7131</v>
      </c>
      <c r="T393" s="1387"/>
      <c r="U393" s="1387"/>
      <c r="V393" s="1340"/>
      <c r="W393" s="1368" t="s">
        <v>6413</v>
      </c>
    </row>
    <row r="394" spans="1:23" ht="31.5">
      <c r="A394" s="1386">
        <v>390</v>
      </c>
      <c r="B394" s="1340">
        <v>389</v>
      </c>
      <c r="C394" s="1387" t="s">
        <v>7132</v>
      </c>
      <c r="D394" s="1387"/>
      <c r="E394" s="1387"/>
      <c r="F394" s="1387"/>
      <c r="G394" s="1387"/>
      <c r="H394" s="1387"/>
      <c r="I394" s="1340" t="s">
        <v>7114</v>
      </c>
      <c r="J394" s="1387">
        <v>3</v>
      </c>
      <c r="K394" s="1387">
        <v>4</v>
      </c>
      <c r="L394" s="1389">
        <v>195.2</v>
      </c>
      <c r="M394" s="1389"/>
      <c r="N394" s="1340" t="s">
        <v>7133</v>
      </c>
      <c r="O394" s="1396" t="s">
        <v>6414</v>
      </c>
      <c r="P394" s="1396"/>
      <c r="Q394" s="1396"/>
      <c r="R394" s="1396"/>
      <c r="S394" s="1387" t="s">
        <v>7134</v>
      </c>
      <c r="T394" s="1387"/>
      <c r="U394" s="1387"/>
      <c r="V394" s="1340"/>
      <c r="W394" s="1368" t="s">
        <v>6413</v>
      </c>
    </row>
    <row r="395" spans="1:23" ht="31.5">
      <c r="A395" s="1446">
        <v>391</v>
      </c>
      <c r="B395" s="1367">
        <v>390</v>
      </c>
      <c r="C395" s="1387" t="s">
        <v>7135</v>
      </c>
      <c r="D395" s="1387"/>
      <c r="E395" s="1387"/>
      <c r="F395" s="1387"/>
      <c r="G395" s="1387"/>
      <c r="H395" s="1387"/>
      <c r="I395" s="1340" t="s">
        <v>7114</v>
      </c>
      <c r="J395" s="1387">
        <v>3</v>
      </c>
      <c r="K395" s="1387">
        <v>5</v>
      </c>
      <c r="L395" s="1389">
        <v>105.9</v>
      </c>
      <c r="M395" s="1389"/>
      <c r="N395" s="1340" t="s">
        <v>7133</v>
      </c>
      <c r="O395" s="1396" t="s">
        <v>6414</v>
      </c>
      <c r="P395" s="1396"/>
      <c r="Q395" s="1396"/>
      <c r="R395" s="1396"/>
      <c r="S395" s="1387" t="s">
        <v>7134</v>
      </c>
      <c r="T395" s="1387"/>
      <c r="U395" s="1387"/>
      <c r="V395" s="1340"/>
      <c r="W395" s="1368" t="s">
        <v>6413</v>
      </c>
    </row>
    <row r="396" spans="1:23" ht="47.25">
      <c r="A396" s="1386">
        <v>392</v>
      </c>
      <c r="B396" s="1340">
        <v>391</v>
      </c>
      <c r="C396" s="1387" t="s">
        <v>7136</v>
      </c>
      <c r="D396" s="1387"/>
      <c r="E396" s="1387"/>
      <c r="F396" s="1387"/>
      <c r="G396" s="1387"/>
      <c r="H396" s="1387"/>
      <c r="I396" s="1340" t="s">
        <v>7114</v>
      </c>
      <c r="J396" s="1387">
        <v>3</v>
      </c>
      <c r="K396" s="1387">
        <v>8</v>
      </c>
      <c r="L396" s="1389">
        <v>74.8</v>
      </c>
      <c r="M396" s="1389"/>
      <c r="N396" s="1340" t="s">
        <v>7115</v>
      </c>
      <c r="O396" s="1396" t="s">
        <v>6414</v>
      </c>
      <c r="P396" s="1396"/>
      <c r="Q396" s="1396"/>
      <c r="R396" s="1396"/>
      <c r="S396" s="1340" t="s">
        <v>7137</v>
      </c>
      <c r="T396" s="1340"/>
      <c r="U396" s="1340"/>
      <c r="V396" s="1340"/>
      <c r="W396" s="1368" t="s">
        <v>6413</v>
      </c>
    </row>
    <row r="397" spans="1:23" ht="78.75">
      <c r="A397" s="1446">
        <v>393</v>
      </c>
      <c r="B397" s="1367">
        <v>392</v>
      </c>
      <c r="C397" s="1387" t="s">
        <v>7138</v>
      </c>
      <c r="D397" s="1387"/>
      <c r="E397" s="1387"/>
      <c r="F397" s="1387"/>
      <c r="G397" s="1387"/>
      <c r="H397" s="1387"/>
      <c r="I397" s="1388" t="s">
        <v>7114</v>
      </c>
      <c r="J397" s="1340">
        <v>3</v>
      </c>
      <c r="K397" s="1340" t="s">
        <v>7139</v>
      </c>
      <c r="L397" s="1389">
        <v>110.7</v>
      </c>
      <c r="M397" s="1389"/>
      <c r="N397" s="1366" t="s">
        <v>7140</v>
      </c>
      <c r="O397" s="1366" t="s">
        <v>6414</v>
      </c>
      <c r="P397" s="1366"/>
      <c r="Q397" s="1366"/>
      <c r="R397" s="1366"/>
      <c r="S397" s="1387" t="s">
        <v>7141</v>
      </c>
      <c r="T397" s="1387"/>
      <c r="U397" s="1387"/>
      <c r="V397" s="1340"/>
      <c r="W397" s="1368" t="s">
        <v>6413</v>
      </c>
    </row>
    <row r="398" spans="1:23" ht="31.5">
      <c r="A398" s="1386">
        <v>394</v>
      </c>
      <c r="B398" s="1340">
        <v>393</v>
      </c>
      <c r="C398" s="1387" t="s">
        <v>7142</v>
      </c>
      <c r="D398" s="1387"/>
      <c r="E398" s="1387"/>
      <c r="F398" s="1387"/>
      <c r="G398" s="1387"/>
      <c r="H398" s="1387"/>
      <c r="I398" s="1340" t="s">
        <v>7114</v>
      </c>
      <c r="J398" s="1387">
        <v>3</v>
      </c>
      <c r="K398" s="1387" t="s">
        <v>7143</v>
      </c>
      <c r="L398" s="1389">
        <v>64.599999999999994</v>
      </c>
      <c r="M398" s="1389"/>
      <c r="N398" s="1340" t="s">
        <v>7126</v>
      </c>
      <c r="O398" s="1396" t="s">
        <v>6414</v>
      </c>
      <c r="P398" s="1396"/>
      <c r="Q398" s="1396"/>
      <c r="R398" s="1396"/>
      <c r="S398" s="1387" t="s">
        <v>7144</v>
      </c>
      <c r="T398" s="1387"/>
      <c r="U398" s="1387"/>
      <c r="V398" s="1340"/>
      <c r="W398" s="1368" t="s">
        <v>6413</v>
      </c>
    </row>
    <row r="399" spans="1:23" ht="31.5">
      <c r="A399" s="1446">
        <v>395</v>
      </c>
      <c r="B399" s="1367">
        <v>394</v>
      </c>
      <c r="C399" s="1369" t="s">
        <v>7145</v>
      </c>
      <c r="D399" s="1369"/>
      <c r="E399" s="1369"/>
      <c r="F399" s="1369"/>
      <c r="G399" s="1369"/>
      <c r="H399" s="1369"/>
      <c r="I399" s="1388" t="s">
        <v>7114</v>
      </c>
      <c r="J399" s="1369">
        <v>6</v>
      </c>
      <c r="K399" s="1369">
        <v>9</v>
      </c>
      <c r="L399" s="1370">
        <v>2307</v>
      </c>
      <c r="M399" s="1370"/>
      <c r="N399" s="1366" t="s">
        <v>7133</v>
      </c>
      <c r="O399" s="1366" t="s">
        <v>6420</v>
      </c>
      <c r="P399" s="1366"/>
      <c r="Q399" s="1366"/>
      <c r="R399" s="1366"/>
      <c r="S399" s="1340" t="s">
        <v>7146</v>
      </c>
      <c r="T399" s="1340"/>
      <c r="U399" s="1340"/>
      <c r="V399" s="1362"/>
      <c r="W399" s="1340">
        <v>1</v>
      </c>
    </row>
    <row r="400" spans="1:23" ht="47.25">
      <c r="A400" s="1386">
        <v>396</v>
      </c>
      <c r="B400" s="1340">
        <v>395</v>
      </c>
      <c r="C400" s="1387" t="s">
        <v>7147</v>
      </c>
      <c r="D400" s="1387"/>
      <c r="E400" s="1387"/>
      <c r="F400" s="1387"/>
      <c r="G400" s="1387"/>
      <c r="H400" s="1387"/>
      <c r="I400" s="1388" t="s">
        <v>7114</v>
      </c>
      <c r="J400" s="1387">
        <v>6</v>
      </c>
      <c r="K400" s="1387">
        <v>19</v>
      </c>
      <c r="L400" s="1389">
        <v>267.3</v>
      </c>
      <c r="M400" s="1389"/>
      <c r="N400" s="1366" t="s">
        <v>7115</v>
      </c>
      <c r="O400" s="1366" t="s">
        <v>6414</v>
      </c>
      <c r="P400" s="1366"/>
      <c r="Q400" s="1366"/>
      <c r="R400" s="1366"/>
      <c r="S400" s="1340" t="s">
        <v>7129</v>
      </c>
      <c r="T400" s="1340"/>
      <c r="U400" s="1340"/>
      <c r="V400" s="1340"/>
      <c r="W400" s="1368" t="s">
        <v>6413</v>
      </c>
    </row>
    <row r="401" spans="1:23" ht="47.25">
      <c r="A401" s="1446">
        <v>397</v>
      </c>
      <c r="B401" s="1367">
        <v>396</v>
      </c>
      <c r="C401" s="1387" t="s">
        <v>7148</v>
      </c>
      <c r="D401" s="1387"/>
      <c r="E401" s="1387"/>
      <c r="F401" s="1387"/>
      <c r="G401" s="1387"/>
      <c r="H401" s="1387"/>
      <c r="I401" s="1388" t="s">
        <v>7114</v>
      </c>
      <c r="J401" s="1387">
        <v>6</v>
      </c>
      <c r="K401" s="1387" t="s">
        <v>7149</v>
      </c>
      <c r="L401" s="1389">
        <v>78</v>
      </c>
      <c r="M401" s="1389"/>
      <c r="N401" s="1366" t="s">
        <v>7115</v>
      </c>
      <c r="O401" s="1366" t="s">
        <v>6414</v>
      </c>
      <c r="P401" s="1366"/>
      <c r="Q401" s="1366"/>
      <c r="R401" s="1366"/>
      <c r="S401" s="1340" t="s">
        <v>7129</v>
      </c>
      <c r="T401" s="1340"/>
      <c r="U401" s="1340"/>
      <c r="V401" s="1340"/>
      <c r="W401" s="1368" t="s">
        <v>6413</v>
      </c>
    </row>
    <row r="402" spans="1:23" ht="47.25">
      <c r="A402" s="1386">
        <v>398</v>
      </c>
      <c r="B402" s="1340">
        <v>397</v>
      </c>
      <c r="C402" s="1387" t="s">
        <v>7150</v>
      </c>
      <c r="D402" s="1387"/>
      <c r="E402" s="1387"/>
      <c r="F402" s="1387"/>
      <c r="G402" s="1387"/>
      <c r="H402" s="1387"/>
      <c r="I402" s="1388" t="s">
        <v>7114</v>
      </c>
      <c r="J402" s="1387">
        <v>6</v>
      </c>
      <c r="K402" s="1387" t="s">
        <v>7149</v>
      </c>
      <c r="L402" s="1389">
        <v>70</v>
      </c>
      <c r="M402" s="1389"/>
      <c r="N402" s="1366" t="s">
        <v>7115</v>
      </c>
      <c r="O402" s="1366" t="s">
        <v>6414</v>
      </c>
      <c r="P402" s="1366"/>
      <c r="Q402" s="1366"/>
      <c r="R402" s="1366"/>
      <c r="S402" s="1340" t="s">
        <v>7129</v>
      </c>
      <c r="T402" s="1340"/>
      <c r="U402" s="1340"/>
      <c r="V402" s="1340"/>
      <c r="W402" s="1368" t="s">
        <v>6413</v>
      </c>
    </row>
    <row r="403" spans="1:23" ht="47.25">
      <c r="A403" s="1446">
        <v>399</v>
      </c>
      <c r="B403" s="1367">
        <v>398</v>
      </c>
      <c r="C403" s="1387" t="s">
        <v>7151</v>
      </c>
      <c r="D403" s="1387"/>
      <c r="E403" s="1387"/>
      <c r="F403" s="1387"/>
      <c r="G403" s="1387"/>
      <c r="H403" s="1387"/>
      <c r="I403" s="1388" t="s">
        <v>7114</v>
      </c>
      <c r="J403" s="1387">
        <v>6</v>
      </c>
      <c r="K403" s="1387" t="s">
        <v>7149</v>
      </c>
      <c r="L403" s="1389">
        <v>33</v>
      </c>
      <c r="M403" s="1389"/>
      <c r="N403" s="1366" t="s">
        <v>7115</v>
      </c>
      <c r="O403" s="1366" t="s">
        <v>6414</v>
      </c>
      <c r="P403" s="1366"/>
      <c r="Q403" s="1366"/>
      <c r="R403" s="1366"/>
      <c r="S403" s="1340" t="s">
        <v>7129</v>
      </c>
      <c r="T403" s="1340"/>
      <c r="U403" s="1340"/>
      <c r="V403" s="1340"/>
      <c r="W403" s="1368" t="s">
        <v>6413</v>
      </c>
    </row>
    <row r="404" spans="1:23" ht="47.25">
      <c r="A404" s="1386">
        <v>400</v>
      </c>
      <c r="B404" s="1340">
        <v>399</v>
      </c>
      <c r="C404" s="1387" t="s">
        <v>7152</v>
      </c>
      <c r="D404" s="1387"/>
      <c r="E404" s="1387"/>
      <c r="F404" s="1387"/>
      <c r="G404" s="1387"/>
      <c r="H404" s="1387"/>
      <c r="I404" s="1388" t="s">
        <v>7114</v>
      </c>
      <c r="J404" s="1387">
        <v>6</v>
      </c>
      <c r="K404" s="1387" t="s">
        <v>7149</v>
      </c>
      <c r="L404" s="1389">
        <v>30.6</v>
      </c>
      <c r="M404" s="1389"/>
      <c r="N404" s="1366" t="s">
        <v>7115</v>
      </c>
      <c r="O404" s="1366" t="s">
        <v>6414</v>
      </c>
      <c r="P404" s="1366"/>
      <c r="Q404" s="1366"/>
      <c r="R404" s="1366"/>
      <c r="S404" s="1340" t="s">
        <v>7129</v>
      </c>
      <c r="T404" s="1340"/>
      <c r="U404" s="1340"/>
      <c r="V404" s="1340"/>
      <c r="W404" s="1368" t="s">
        <v>6413</v>
      </c>
    </row>
    <row r="405" spans="1:23" ht="47.25">
      <c r="A405" s="1446">
        <v>401</v>
      </c>
      <c r="B405" s="1367">
        <v>400</v>
      </c>
      <c r="C405" s="1387" t="s">
        <v>7153</v>
      </c>
      <c r="D405" s="1387"/>
      <c r="E405" s="1387"/>
      <c r="F405" s="1387"/>
      <c r="G405" s="1387"/>
      <c r="H405" s="1387"/>
      <c r="I405" s="1388" t="s">
        <v>7114</v>
      </c>
      <c r="J405" s="1387">
        <v>6</v>
      </c>
      <c r="K405" s="1387" t="s">
        <v>7149</v>
      </c>
      <c r="L405" s="1389">
        <v>44</v>
      </c>
      <c r="M405" s="1389"/>
      <c r="N405" s="1366" t="s">
        <v>7115</v>
      </c>
      <c r="O405" s="1366" t="s">
        <v>6414</v>
      </c>
      <c r="P405" s="1366"/>
      <c r="Q405" s="1366"/>
      <c r="R405" s="1366"/>
      <c r="S405" s="1340" t="s">
        <v>7129</v>
      </c>
      <c r="T405" s="1340"/>
      <c r="U405" s="1340"/>
      <c r="V405" s="1340"/>
      <c r="W405" s="1368" t="s">
        <v>6413</v>
      </c>
    </row>
    <row r="406" spans="1:23" ht="78.75">
      <c r="A406" s="1386">
        <v>402</v>
      </c>
      <c r="B406" s="1340">
        <v>401</v>
      </c>
      <c r="C406" s="1387" t="s">
        <v>7154</v>
      </c>
      <c r="D406" s="1387"/>
      <c r="E406" s="1387"/>
      <c r="F406" s="1387"/>
      <c r="G406" s="1387"/>
      <c r="H406" s="1387"/>
      <c r="I406" s="1388" t="s">
        <v>7114</v>
      </c>
      <c r="J406" s="1387">
        <v>6</v>
      </c>
      <c r="K406" s="1387" t="s">
        <v>7149</v>
      </c>
      <c r="L406" s="1389">
        <v>306.89999999999998</v>
      </c>
      <c r="M406" s="1389"/>
      <c r="N406" s="1366" t="s">
        <v>7155</v>
      </c>
      <c r="O406" s="1366" t="s">
        <v>6414</v>
      </c>
      <c r="P406" s="1366"/>
      <c r="Q406" s="1366"/>
      <c r="R406" s="1366"/>
      <c r="S406" s="1340" t="s">
        <v>7129</v>
      </c>
      <c r="T406" s="1340"/>
      <c r="U406" s="1340"/>
      <c r="V406" s="1340"/>
      <c r="W406" s="1368" t="s">
        <v>6413</v>
      </c>
    </row>
    <row r="407" spans="1:23" ht="47.25">
      <c r="A407" s="1446">
        <v>403</v>
      </c>
      <c r="B407" s="1367">
        <v>402</v>
      </c>
      <c r="C407" s="1387" t="s">
        <v>7156</v>
      </c>
      <c r="D407" s="1387"/>
      <c r="E407" s="1387"/>
      <c r="F407" s="1387"/>
      <c r="G407" s="1387"/>
      <c r="H407" s="1387"/>
      <c r="I407" s="1388" t="s">
        <v>7114</v>
      </c>
      <c r="J407" s="1387">
        <v>9</v>
      </c>
      <c r="K407" s="1387">
        <v>133</v>
      </c>
      <c r="L407" s="1389">
        <v>82.3</v>
      </c>
      <c r="M407" s="1389"/>
      <c r="N407" s="1366" t="s">
        <v>7126</v>
      </c>
      <c r="O407" s="1366" t="s">
        <v>6414</v>
      </c>
      <c r="P407" s="1366"/>
      <c r="Q407" s="1366"/>
      <c r="R407" s="1366"/>
      <c r="S407" s="1387" t="s">
        <v>7157</v>
      </c>
      <c r="T407" s="1387"/>
      <c r="U407" s="1387"/>
      <c r="V407" s="1340"/>
      <c r="W407" s="1368" t="s">
        <v>6413</v>
      </c>
    </row>
    <row r="408" spans="1:23" ht="31.5">
      <c r="A408" s="1386">
        <v>404</v>
      </c>
      <c r="B408" s="1340">
        <v>403</v>
      </c>
      <c r="C408" s="1387" t="s">
        <v>7158</v>
      </c>
      <c r="D408" s="1387"/>
      <c r="E408" s="1387"/>
      <c r="F408" s="1387"/>
      <c r="G408" s="1387"/>
      <c r="H408" s="1387"/>
      <c r="I408" s="1340" t="s">
        <v>7114</v>
      </c>
      <c r="J408" s="1387">
        <v>9</v>
      </c>
      <c r="K408" s="1387" t="s">
        <v>7159</v>
      </c>
      <c r="L408" s="1389">
        <v>307.89999999999998</v>
      </c>
      <c r="M408" s="1389"/>
      <c r="N408" s="1340" t="s">
        <v>7126</v>
      </c>
      <c r="O408" s="1396" t="s">
        <v>6414</v>
      </c>
      <c r="P408" s="1396"/>
      <c r="Q408" s="1396"/>
      <c r="R408" s="1396"/>
      <c r="S408" s="1387" t="s">
        <v>7160</v>
      </c>
      <c r="T408" s="1387"/>
      <c r="U408" s="1387"/>
      <c r="V408" s="1340"/>
      <c r="W408" s="1368" t="s">
        <v>6413</v>
      </c>
    </row>
    <row r="409" spans="1:23" ht="31.5">
      <c r="A409" s="1446">
        <v>405</v>
      </c>
      <c r="B409" s="1367">
        <v>404</v>
      </c>
      <c r="C409" s="1388" t="s">
        <v>7161</v>
      </c>
      <c r="D409" s="1388"/>
      <c r="E409" s="1388"/>
      <c r="F409" s="1388"/>
      <c r="G409" s="1388"/>
      <c r="H409" s="1388"/>
      <c r="I409" s="1388" t="s">
        <v>7114</v>
      </c>
      <c r="J409" s="1388">
        <v>10</v>
      </c>
      <c r="K409" s="1388">
        <v>17</v>
      </c>
      <c r="L409" s="1390">
        <v>58.2</v>
      </c>
      <c r="M409" s="1390"/>
      <c r="N409" s="1366" t="s">
        <v>7126</v>
      </c>
      <c r="O409" s="1366" t="s">
        <v>6420</v>
      </c>
      <c r="P409" s="1366"/>
      <c r="Q409" s="1366"/>
      <c r="R409" s="1366"/>
      <c r="S409" s="1388" t="s">
        <v>7162</v>
      </c>
      <c r="T409" s="1388"/>
      <c r="U409" s="1388"/>
      <c r="V409" s="1362"/>
      <c r="W409" s="1340">
        <v>1</v>
      </c>
    </row>
    <row r="410" spans="1:23" ht="47.25">
      <c r="A410" s="1386">
        <v>406</v>
      </c>
      <c r="B410" s="1340">
        <v>405</v>
      </c>
      <c r="C410" s="1387" t="s">
        <v>7163</v>
      </c>
      <c r="D410" s="1387"/>
      <c r="E410" s="1387"/>
      <c r="F410" s="1387"/>
      <c r="G410" s="1387"/>
      <c r="H410" s="1387"/>
      <c r="I410" s="1340" t="s">
        <v>7114</v>
      </c>
      <c r="J410" s="1387">
        <v>10</v>
      </c>
      <c r="K410" s="1387">
        <v>67</v>
      </c>
      <c r="L410" s="1389">
        <v>109.6</v>
      </c>
      <c r="M410" s="1389"/>
      <c r="N410" s="1340" t="s">
        <v>7164</v>
      </c>
      <c r="O410" s="1396" t="s">
        <v>6414</v>
      </c>
      <c r="P410" s="1396"/>
      <c r="Q410" s="1396"/>
      <c r="R410" s="1396"/>
      <c r="S410" s="1387" t="s">
        <v>7144</v>
      </c>
      <c r="T410" s="1387"/>
      <c r="U410" s="1387"/>
      <c r="V410" s="1340"/>
      <c r="W410" s="1368" t="s">
        <v>6413</v>
      </c>
    </row>
    <row r="411" spans="1:23" ht="47.25">
      <c r="A411" s="1446">
        <v>407</v>
      </c>
      <c r="B411" s="1367">
        <v>406</v>
      </c>
      <c r="C411" s="1387" t="s">
        <v>7165</v>
      </c>
      <c r="D411" s="1387"/>
      <c r="E411" s="1387"/>
      <c r="F411" s="1387"/>
      <c r="G411" s="1387"/>
      <c r="H411" s="1387"/>
      <c r="I411" s="1340" t="s">
        <v>7114</v>
      </c>
      <c r="J411" s="1387">
        <v>10</v>
      </c>
      <c r="K411" s="1387">
        <v>89</v>
      </c>
      <c r="L411" s="1389">
        <v>38.9</v>
      </c>
      <c r="M411" s="1389"/>
      <c r="N411" s="1340" t="s">
        <v>7164</v>
      </c>
      <c r="O411" s="1396" t="s">
        <v>6414</v>
      </c>
      <c r="P411" s="1396"/>
      <c r="Q411" s="1396"/>
      <c r="R411" s="1396"/>
      <c r="S411" s="1387" t="s">
        <v>7144</v>
      </c>
      <c r="T411" s="1387"/>
      <c r="U411" s="1387"/>
      <c r="V411" s="1340"/>
      <c r="W411" s="1368" t="s">
        <v>6413</v>
      </c>
    </row>
    <row r="412" spans="1:23" ht="47.25">
      <c r="A412" s="1386">
        <v>408</v>
      </c>
      <c r="B412" s="1340">
        <v>407</v>
      </c>
      <c r="C412" s="1387" t="s">
        <v>7166</v>
      </c>
      <c r="D412" s="1387"/>
      <c r="E412" s="1387"/>
      <c r="F412" s="1387"/>
      <c r="G412" s="1387"/>
      <c r="H412" s="1387"/>
      <c r="I412" s="1340" t="s">
        <v>7114</v>
      </c>
      <c r="J412" s="1387">
        <v>10</v>
      </c>
      <c r="K412" s="1387">
        <v>120</v>
      </c>
      <c r="L412" s="1389">
        <v>84.1</v>
      </c>
      <c r="M412" s="1389"/>
      <c r="N412" s="1340" t="s">
        <v>7164</v>
      </c>
      <c r="O412" s="1396" t="s">
        <v>6414</v>
      </c>
      <c r="P412" s="1396"/>
      <c r="Q412" s="1396"/>
      <c r="R412" s="1396"/>
      <c r="S412" s="1387" t="s">
        <v>7144</v>
      </c>
      <c r="T412" s="1387"/>
      <c r="U412" s="1387"/>
      <c r="V412" s="1340"/>
      <c r="W412" s="1368" t="s">
        <v>6413</v>
      </c>
    </row>
    <row r="413" spans="1:23" ht="47.25">
      <c r="A413" s="1446">
        <v>409</v>
      </c>
      <c r="B413" s="1367">
        <v>408</v>
      </c>
      <c r="C413" s="1387" t="s">
        <v>7167</v>
      </c>
      <c r="D413" s="1387"/>
      <c r="E413" s="1387"/>
      <c r="F413" s="1387"/>
      <c r="G413" s="1387"/>
      <c r="H413" s="1387"/>
      <c r="I413" s="1340" t="s">
        <v>7114</v>
      </c>
      <c r="J413" s="1387">
        <v>10</v>
      </c>
      <c r="K413" s="1387">
        <v>121</v>
      </c>
      <c r="L413" s="1389">
        <v>100.3</v>
      </c>
      <c r="M413" s="1389"/>
      <c r="N413" s="1340" t="s">
        <v>7164</v>
      </c>
      <c r="O413" s="1396" t="s">
        <v>6414</v>
      </c>
      <c r="P413" s="1396"/>
      <c r="Q413" s="1396"/>
      <c r="R413" s="1396"/>
      <c r="S413" s="1387" t="s">
        <v>7144</v>
      </c>
      <c r="T413" s="1387"/>
      <c r="U413" s="1387"/>
      <c r="V413" s="1340"/>
      <c r="W413" s="1368" t="s">
        <v>6413</v>
      </c>
    </row>
    <row r="414" spans="1:23" ht="47.25">
      <c r="A414" s="1386">
        <v>410</v>
      </c>
      <c r="B414" s="1340">
        <v>409</v>
      </c>
      <c r="C414" s="1387" t="s">
        <v>7168</v>
      </c>
      <c r="D414" s="1387"/>
      <c r="E414" s="1387"/>
      <c r="F414" s="1387"/>
      <c r="G414" s="1387"/>
      <c r="H414" s="1387"/>
      <c r="I414" s="1340" t="s">
        <v>7114</v>
      </c>
      <c r="J414" s="1387">
        <v>10</v>
      </c>
      <c r="K414" s="1387">
        <v>146</v>
      </c>
      <c r="L414" s="1389">
        <v>81.900000000000006</v>
      </c>
      <c r="M414" s="1389"/>
      <c r="N414" s="1340" t="s">
        <v>7164</v>
      </c>
      <c r="O414" s="1396" t="s">
        <v>6414</v>
      </c>
      <c r="P414" s="1396"/>
      <c r="Q414" s="1396"/>
      <c r="R414" s="1396"/>
      <c r="S414" s="1387" t="s">
        <v>7144</v>
      </c>
      <c r="T414" s="1387"/>
      <c r="U414" s="1387"/>
      <c r="V414" s="1340"/>
      <c r="W414" s="1368" t="s">
        <v>6413</v>
      </c>
    </row>
    <row r="415" spans="1:23" ht="31.5">
      <c r="A415" s="1446">
        <v>411</v>
      </c>
      <c r="B415" s="1367">
        <v>410</v>
      </c>
      <c r="C415" s="1387" t="s">
        <v>7169</v>
      </c>
      <c r="D415" s="1387"/>
      <c r="E415" s="1387"/>
      <c r="F415" s="1387"/>
      <c r="G415" s="1387"/>
      <c r="H415" s="1387"/>
      <c r="I415" s="1340" t="s">
        <v>7114</v>
      </c>
      <c r="J415" s="1387">
        <v>10</v>
      </c>
      <c r="K415" s="1387">
        <v>175</v>
      </c>
      <c r="L415" s="1389">
        <v>121.9</v>
      </c>
      <c r="M415" s="1389"/>
      <c r="N415" s="1340" t="s">
        <v>7126</v>
      </c>
      <c r="O415" s="1396" t="s">
        <v>6414</v>
      </c>
      <c r="P415" s="1396"/>
      <c r="Q415" s="1396"/>
      <c r="R415" s="1396"/>
      <c r="S415" s="1387" t="s">
        <v>7144</v>
      </c>
      <c r="T415" s="1387"/>
      <c r="U415" s="1387"/>
      <c r="V415" s="1340"/>
      <c r="W415" s="1368" t="s">
        <v>6413</v>
      </c>
    </row>
    <row r="416" spans="1:23" ht="31.5">
      <c r="A416" s="1386">
        <v>412</v>
      </c>
      <c r="B416" s="1340">
        <v>411</v>
      </c>
      <c r="C416" s="1387" t="s">
        <v>7170</v>
      </c>
      <c r="D416" s="1387"/>
      <c r="E416" s="1387"/>
      <c r="F416" s="1387"/>
      <c r="G416" s="1387"/>
      <c r="H416" s="1387"/>
      <c r="I416" s="1340" t="s">
        <v>7114</v>
      </c>
      <c r="J416" s="1387">
        <v>12</v>
      </c>
      <c r="K416" s="1387">
        <v>6</v>
      </c>
      <c r="L416" s="1389">
        <v>60</v>
      </c>
      <c r="M416" s="1389"/>
      <c r="N416" s="1340" t="s">
        <v>7126</v>
      </c>
      <c r="O416" s="1396" t="s">
        <v>6414</v>
      </c>
      <c r="P416" s="1396"/>
      <c r="Q416" s="1396"/>
      <c r="R416" s="1396"/>
      <c r="S416" s="1387" t="s">
        <v>7171</v>
      </c>
      <c r="T416" s="1387"/>
      <c r="U416" s="1387"/>
      <c r="V416" s="1340"/>
      <c r="W416" s="1368" t="s">
        <v>6413</v>
      </c>
    </row>
    <row r="417" spans="1:23" ht="31.5">
      <c r="A417" s="1446">
        <v>413</v>
      </c>
      <c r="B417" s="1367">
        <v>412</v>
      </c>
      <c r="C417" s="1387" t="s">
        <v>7172</v>
      </c>
      <c r="D417" s="1387"/>
      <c r="E417" s="1387"/>
      <c r="F417" s="1387"/>
      <c r="G417" s="1387"/>
      <c r="H417" s="1387"/>
      <c r="I417" s="1340" t="s">
        <v>7114</v>
      </c>
      <c r="J417" s="1387">
        <v>12</v>
      </c>
      <c r="K417" s="1387" t="s">
        <v>7173</v>
      </c>
      <c r="L417" s="1389">
        <v>34.6</v>
      </c>
      <c r="M417" s="1389"/>
      <c r="N417" s="1340" t="s">
        <v>7126</v>
      </c>
      <c r="O417" s="1396" t="s">
        <v>6414</v>
      </c>
      <c r="P417" s="1396"/>
      <c r="Q417" s="1396"/>
      <c r="R417" s="1396"/>
      <c r="S417" s="1387" t="s">
        <v>7144</v>
      </c>
      <c r="T417" s="1387"/>
      <c r="U417" s="1387"/>
      <c r="V417" s="1340"/>
      <c r="W417" s="1368" t="s">
        <v>6413</v>
      </c>
    </row>
    <row r="418" spans="1:23" ht="47.25">
      <c r="A418" s="1386">
        <v>414</v>
      </c>
      <c r="B418" s="1340">
        <v>413</v>
      </c>
      <c r="C418" s="1384" t="s">
        <v>7174</v>
      </c>
      <c r="D418" s="1384"/>
      <c r="E418" s="1384"/>
      <c r="F418" s="1384"/>
      <c r="G418" s="1384"/>
      <c r="H418" s="1384"/>
      <c r="I418" s="1340" t="s">
        <v>7114</v>
      </c>
      <c r="J418" s="1397">
        <v>14</v>
      </c>
      <c r="K418" s="1397">
        <v>197</v>
      </c>
      <c r="L418" s="1398">
        <v>85</v>
      </c>
      <c r="M418" s="1398"/>
      <c r="N418" s="1384" t="s">
        <v>7175</v>
      </c>
      <c r="O418" s="1396" t="s">
        <v>6414</v>
      </c>
      <c r="P418" s="1396"/>
      <c r="Q418" s="1396"/>
      <c r="R418" s="1396"/>
      <c r="S418" s="1384" t="s">
        <v>7176</v>
      </c>
      <c r="T418" s="1384"/>
      <c r="U418" s="1384"/>
      <c r="V418" s="1340"/>
      <c r="W418" s="1368" t="s">
        <v>6413</v>
      </c>
    </row>
    <row r="419" spans="1:23" ht="110.25">
      <c r="A419" s="1446">
        <v>415</v>
      </c>
      <c r="B419" s="1367">
        <v>414</v>
      </c>
      <c r="C419" s="1369" t="s">
        <v>7177</v>
      </c>
      <c r="D419" s="1369"/>
      <c r="E419" s="1369"/>
      <c r="F419" s="1369"/>
      <c r="G419" s="1369"/>
      <c r="H419" s="1369"/>
      <c r="I419" s="1388" t="s">
        <v>7114</v>
      </c>
      <c r="J419" s="1369">
        <v>14</v>
      </c>
      <c r="K419" s="1369" t="s">
        <v>7178</v>
      </c>
      <c r="L419" s="1399">
        <v>455.5</v>
      </c>
      <c r="M419" s="1399"/>
      <c r="N419" s="1340" t="s">
        <v>7179</v>
      </c>
      <c r="O419" s="1366" t="s">
        <v>192</v>
      </c>
      <c r="P419" s="1366"/>
      <c r="Q419" s="1366"/>
      <c r="R419" s="1366"/>
      <c r="S419" s="1340" t="s">
        <v>7180</v>
      </c>
      <c r="T419" s="1340"/>
      <c r="U419" s="1340"/>
      <c r="V419" s="1340"/>
      <c r="W419" s="1365">
        <v>2</v>
      </c>
    </row>
    <row r="420" spans="1:23" ht="31.5">
      <c r="A420" s="1386">
        <v>416</v>
      </c>
      <c r="B420" s="1340">
        <v>415</v>
      </c>
      <c r="C420" s="1340" t="s">
        <v>7181</v>
      </c>
      <c r="D420" s="1340"/>
      <c r="E420" s="1340"/>
      <c r="F420" s="1340"/>
      <c r="G420" s="1340"/>
      <c r="H420" s="1340"/>
      <c r="I420" s="1388" t="s">
        <v>7114</v>
      </c>
      <c r="J420" s="1340">
        <v>14</v>
      </c>
      <c r="K420" s="1340" t="s">
        <v>7182</v>
      </c>
      <c r="L420" s="1400">
        <v>362</v>
      </c>
      <c r="M420" s="1400"/>
      <c r="N420" s="1366" t="s">
        <v>7126</v>
      </c>
      <c r="O420" s="1401" t="s">
        <v>6420</v>
      </c>
      <c r="P420" s="1401"/>
      <c r="Q420" s="1401"/>
      <c r="R420" s="1401"/>
      <c r="S420" s="1388" t="s">
        <v>7183</v>
      </c>
      <c r="T420" s="1388"/>
      <c r="U420" s="1388"/>
      <c r="V420" s="1362"/>
      <c r="W420" s="1340">
        <v>1</v>
      </c>
    </row>
    <row r="421" spans="1:23" ht="31.5">
      <c r="A421" s="1446">
        <v>417</v>
      </c>
      <c r="B421" s="1367">
        <v>416</v>
      </c>
      <c r="C421" s="1388" t="s">
        <v>7184</v>
      </c>
      <c r="D421" s="1388"/>
      <c r="E421" s="1388"/>
      <c r="F421" s="1388"/>
      <c r="G421" s="1388"/>
      <c r="H421" s="1388"/>
      <c r="I421" s="1388" t="s">
        <v>7114</v>
      </c>
      <c r="J421" s="1388">
        <v>15</v>
      </c>
      <c r="K421" s="1388">
        <v>211</v>
      </c>
      <c r="L421" s="1390">
        <v>2590</v>
      </c>
      <c r="M421" s="1390"/>
      <c r="N421" s="1366" t="s">
        <v>7126</v>
      </c>
      <c r="O421" s="1366" t="s">
        <v>6420</v>
      </c>
      <c r="P421" s="1366"/>
      <c r="Q421" s="1366"/>
      <c r="R421" s="1366"/>
      <c r="S421" s="1388" t="s">
        <v>7185</v>
      </c>
      <c r="T421" s="1388"/>
      <c r="U421" s="1388"/>
      <c r="V421" s="1362"/>
      <c r="W421" s="1340">
        <v>1</v>
      </c>
    </row>
    <row r="422" spans="1:23" ht="63">
      <c r="A422" s="1386">
        <v>418</v>
      </c>
      <c r="B422" s="1340">
        <v>417</v>
      </c>
      <c r="C422" s="1340" t="s">
        <v>7186</v>
      </c>
      <c r="D422" s="1340"/>
      <c r="E422" s="1340"/>
      <c r="F422" s="1340"/>
      <c r="G422" s="1340"/>
      <c r="H422" s="1340"/>
      <c r="I422" s="1388" t="s">
        <v>7114</v>
      </c>
      <c r="J422" s="1340">
        <v>15</v>
      </c>
      <c r="K422" s="1340">
        <v>212</v>
      </c>
      <c r="L422" s="1400">
        <v>116.3</v>
      </c>
      <c r="M422" s="1400"/>
      <c r="N422" s="1366" t="s">
        <v>7187</v>
      </c>
      <c r="O422" s="1366" t="s">
        <v>192</v>
      </c>
      <c r="P422" s="1366"/>
      <c r="Q422" s="1366"/>
      <c r="R422" s="1366"/>
      <c r="S422" s="1340" t="s">
        <v>7188</v>
      </c>
      <c r="T422" s="1340"/>
      <c r="U422" s="1340"/>
      <c r="V422" s="1340"/>
      <c r="W422" s="1365">
        <v>2</v>
      </c>
    </row>
    <row r="423" spans="1:23" ht="63">
      <c r="A423" s="1446">
        <v>419</v>
      </c>
      <c r="B423" s="1367">
        <v>418</v>
      </c>
      <c r="C423" s="1340" t="s">
        <v>7186</v>
      </c>
      <c r="D423" s="1340"/>
      <c r="E423" s="1340"/>
      <c r="F423" s="1340"/>
      <c r="G423" s="1340"/>
      <c r="H423" s="1340"/>
      <c r="I423" s="1388" t="s">
        <v>7114</v>
      </c>
      <c r="J423" s="1340">
        <v>15</v>
      </c>
      <c r="K423" s="1340">
        <v>213</v>
      </c>
      <c r="L423" s="1400">
        <v>400.4</v>
      </c>
      <c r="M423" s="1400"/>
      <c r="N423" s="1366" t="s">
        <v>7187</v>
      </c>
      <c r="O423" s="1366" t="s">
        <v>192</v>
      </c>
      <c r="P423" s="1366"/>
      <c r="Q423" s="1366"/>
      <c r="R423" s="1366"/>
      <c r="S423" s="1340" t="s">
        <v>7188</v>
      </c>
      <c r="T423" s="1340"/>
      <c r="U423" s="1340"/>
      <c r="V423" s="1340"/>
      <c r="W423" s="1365">
        <v>2</v>
      </c>
    </row>
    <row r="424" spans="1:23" ht="31.5">
      <c r="A424" s="1386">
        <v>420</v>
      </c>
      <c r="B424" s="1340">
        <v>419</v>
      </c>
      <c r="C424" s="1340" t="s">
        <v>7189</v>
      </c>
      <c r="D424" s="1340"/>
      <c r="E424" s="1340"/>
      <c r="F424" s="1340"/>
      <c r="G424" s="1340"/>
      <c r="H424" s="1340"/>
      <c r="I424" s="1388" t="s">
        <v>7114</v>
      </c>
      <c r="J424" s="1340">
        <v>16</v>
      </c>
      <c r="K424" s="1340">
        <v>120</v>
      </c>
      <c r="L424" s="667">
        <v>2494.9</v>
      </c>
      <c r="M424" s="667"/>
      <c r="N424" s="1366" t="s">
        <v>6958</v>
      </c>
      <c r="O424" s="1366" t="s">
        <v>6420</v>
      </c>
      <c r="P424" s="1366"/>
      <c r="Q424" s="1366"/>
      <c r="R424" s="1366"/>
      <c r="S424" s="1340" t="s">
        <v>7190</v>
      </c>
      <c r="T424" s="1340"/>
      <c r="U424" s="1340"/>
      <c r="V424" s="1362"/>
      <c r="W424" s="1340">
        <v>1</v>
      </c>
    </row>
    <row r="425" spans="1:23" ht="31.5">
      <c r="A425" s="1446">
        <v>421</v>
      </c>
      <c r="B425" s="1367">
        <v>420</v>
      </c>
      <c r="C425" s="1384" t="s">
        <v>7191</v>
      </c>
      <c r="D425" s="1384"/>
      <c r="E425" s="1384"/>
      <c r="F425" s="1384"/>
      <c r="G425" s="1384"/>
      <c r="H425" s="1384"/>
      <c r="I425" s="1340" t="s">
        <v>7114</v>
      </c>
      <c r="J425" s="1397">
        <v>16</v>
      </c>
      <c r="K425" s="1397">
        <v>150</v>
      </c>
      <c r="L425" s="1398">
        <v>4.9000000000000004</v>
      </c>
      <c r="M425" s="1398"/>
      <c r="N425" s="1384" t="s">
        <v>7126</v>
      </c>
      <c r="O425" s="1396" t="s">
        <v>6414</v>
      </c>
      <c r="P425" s="1396"/>
      <c r="Q425" s="1396"/>
      <c r="R425" s="1396"/>
      <c r="S425" s="1384" t="s">
        <v>7192</v>
      </c>
      <c r="T425" s="1384"/>
      <c r="U425" s="1384"/>
      <c r="V425" s="1340"/>
      <c r="W425" s="1368" t="s">
        <v>6413</v>
      </c>
    </row>
    <row r="426" spans="1:23" ht="31.5">
      <c r="A426" s="1386">
        <v>422</v>
      </c>
      <c r="B426" s="1340">
        <v>421</v>
      </c>
      <c r="C426" s="1384" t="s">
        <v>7191</v>
      </c>
      <c r="D426" s="1384"/>
      <c r="E426" s="1384"/>
      <c r="F426" s="1384"/>
      <c r="G426" s="1384"/>
      <c r="H426" s="1384"/>
      <c r="I426" s="1340" t="s">
        <v>7114</v>
      </c>
      <c r="J426" s="1397">
        <v>16</v>
      </c>
      <c r="K426" s="1397">
        <v>151</v>
      </c>
      <c r="L426" s="1398">
        <v>4.5999999999999996</v>
      </c>
      <c r="M426" s="1398"/>
      <c r="N426" s="1384" t="s">
        <v>7126</v>
      </c>
      <c r="O426" s="1396" t="s">
        <v>6414</v>
      </c>
      <c r="P426" s="1396"/>
      <c r="Q426" s="1396"/>
      <c r="R426" s="1396"/>
      <c r="S426" s="1384" t="s">
        <v>7192</v>
      </c>
      <c r="T426" s="1384"/>
      <c r="U426" s="1384"/>
      <c r="V426" s="1340"/>
      <c r="W426" s="1368" t="s">
        <v>6413</v>
      </c>
    </row>
    <row r="427" spans="1:23" ht="31.5">
      <c r="A427" s="1446">
        <v>423</v>
      </c>
      <c r="B427" s="1367">
        <v>422</v>
      </c>
      <c r="C427" s="1384" t="s">
        <v>7191</v>
      </c>
      <c r="D427" s="1384"/>
      <c r="E427" s="1384"/>
      <c r="F427" s="1384"/>
      <c r="G427" s="1384"/>
      <c r="H427" s="1384"/>
      <c r="I427" s="1340" t="s">
        <v>7114</v>
      </c>
      <c r="J427" s="1397">
        <v>16</v>
      </c>
      <c r="K427" s="1397">
        <v>153</v>
      </c>
      <c r="L427" s="1398">
        <v>4</v>
      </c>
      <c r="M427" s="1398"/>
      <c r="N427" s="1384" t="s">
        <v>7126</v>
      </c>
      <c r="O427" s="1396" t="s">
        <v>6414</v>
      </c>
      <c r="P427" s="1396"/>
      <c r="Q427" s="1396"/>
      <c r="R427" s="1396"/>
      <c r="S427" s="1384" t="s">
        <v>7192</v>
      </c>
      <c r="T427" s="1384"/>
      <c r="U427" s="1384"/>
      <c r="V427" s="1340"/>
      <c r="W427" s="1368" t="s">
        <v>6413</v>
      </c>
    </row>
    <row r="428" spans="1:23" ht="31.5">
      <c r="A428" s="1386">
        <v>424</v>
      </c>
      <c r="B428" s="1340">
        <v>423</v>
      </c>
      <c r="C428" s="1384" t="s">
        <v>7191</v>
      </c>
      <c r="D428" s="1384"/>
      <c r="E428" s="1384"/>
      <c r="F428" s="1384"/>
      <c r="G428" s="1384"/>
      <c r="H428" s="1384"/>
      <c r="I428" s="1340" t="s">
        <v>7114</v>
      </c>
      <c r="J428" s="1397">
        <v>16</v>
      </c>
      <c r="K428" s="1397">
        <v>154</v>
      </c>
      <c r="L428" s="1398">
        <v>3.7</v>
      </c>
      <c r="M428" s="1398"/>
      <c r="N428" s="1384" t="s">
        <v>7126</v>
      </c>
      <c r="O428" s="1396" t="s">
        <v>6414</v>
      </c>
      <c r="P428" s="1396"/>
      <c r="Q428" s="1396"/>
      <c r="R428" s="1396"/>
      <c r="S428" s="1384" t="s">
        <v>7192</v>
      </c>
      <c r="T428" s="1384"/>
      <c r="U428" s="1384"/>
      <c r="V428" s="1340"/>
      <c r="W428" s="1368" t="s">
        <v>6413</v>
      </c>
    </row>
    <row r="429" spans="1:23" ht="31.5">
      <c r="A429" s="1446">
        <v>425</v>
      </c>
      <c r="B429" s="1367">
        <v>424</v>
      </c>
      <c r="C429" s="1384" t="s">
        <v>7191</v>
      </c>
      <c r="D429" s="1384"/>
      <c r="E429" s="1384"/>
      <c r="F429" s="1384"/>
      <c r="G429" s="1384"/>
      <c r="H429" s="1384"/>
      <c r="I429" s="1340" t="s">
        <v>7114</v>
      </c>
      <c r="J429" s="1397">
        <v>16</v>
      </c>
      <c r="K429" s="1397">
        <v>156</v>
      </c>
      <c r="L429" s="1398">
        <v>4</v>
      </c>
      <c r="M429" s="1398"/>
      <c r="N429" s="1384" t="s">
        <v>7126</v>
      </c>
      <c r="O429" s="1396" t="s">
        <v>6414</v>
      </c>
      <c r="P429" s="1396"/>
      <c r="Q429" s="1396"/>
      <c r="R429" s="1396"/>
      <c r="S429" s="1384" t="s">
        <v>7192</v>
      </c>
      <c r="T429" s="1384"/>
      <c r="U429" s="1384"/>
      <c r="V429" s="1340"/>
      <c r="W429" s="1368" t="s">
        <v>6413</v>
      </c>
    </row>
    <row r="430" spans="1:23" ht="31.5">
      <c r="A430" s="1386">
        <v>426</v>
      </c>
      <c r="B430" s="1340">
        <v>425</v>
      </c>
      <c r="C430" s="1384" t="s">
        <v>7191</v>
      </c>
      <c r="D430" s="1384"/>
      <c r="E430" s="1384"/>
      <c r="F430" s="1384"/>
      <c r="G430" s="1384"/>
      <c r="H430" s="1384"/>
      <c r="I430" s="1340" t="s">
        <v>7114</v>
      </c>
      <c r="J430" s="1397">
        <v>16</v>
      </c>
      <c r="K430" s="1397">
        <v>157</v>
      </c>
      <c r="L430" s="1398">
        <v>3.7</v>
      </c>
      <c r="M430" s="1398"/>
      <c r="N430" s="1384" t="s">
        <v>7126</v>
      </c>
      <c r="O430" s="1396" t="s">
        <v>6414</v>
      </c>
      <c r="P430" s="1396"/>
      <c r="Q430" s="1396"/>
      <c r="R430" s="1396"/>
      <c r="S430" s="1384" t="s">
        <v>7192</v>
      </c>
      <c r="T430" s="1384"/>
      <c r="U430" s="1384"/>
      <c r="V430" s="1340"/>
      <c r="W430" s="1368" t="s">
        <v>6413</v>
      </c>
    </row>
    <row r="431" spans="1:23" ht="31.5">
      <c r="A431" s="1446">
        <v>427</v>
      </c>
      <c r="B431" s="1367">
        <v>426</v>
      </c>
      <c r="C431" s="1384" t="s">
        <v>7191</v>
      </c>
      <c r="D431" s="1384"/>
      <c r="E431" s="1384"/>
      <c r="F431" s="1384"/>
      <c r="G431" s="1384"/>
      <c r="H431" s="1384"/>
      <c r="I431" s="1340" t="s">
        <v>7114</v>
      </c>
      <c r="J431" s="1397">
        <v>16</v>
      </c>
      <c r="K431" s="1397">
        <v>159</v>
      </c>
      <c r="L431" s="1398">
        <v>4</v>
      </c>
      <c r="M431" s="1398"/>
      <c r="N431" s="1384" t="s">
        <v>7126</v>
      </c>
      <c r="O431" s="1396" t="s">
        <v>6414</v>
      </c>
      <c r="P431" s="1396"/>
      <c r="Q431" s="1396"/>
      <c r="R431" s="1396"/>
      <c r="S431" s="1384" t="s">
        <v>7192</v>
      </c>
      <c r="T431" s="1384"/>
      <c r="U431" s="1384"/>
      <c r="V431" s="1340"/>
      <c r="W431" s="1368" t="s">
        <v>6413</v>
      </c>
    </row>
    <row r="432" spans="1:23" ht="31.5">
      <c r="A432" s="1386">
        <v>428</v>
      </c>
      <c r="B432" s="1340">
        <v>427</v>
      </c>
      <c r="C432" s="1384" t="s">
        <v>7191</v>
      </c>
      <c r="D432" s="1384"/>
      <c r="E432" s="1384"/>
      <c r="F432" s="1384"/>
      <c r="G432" s="1384"/>
      <c r="H432" s="1384"/>
      <c r="I432" s="1340" t="s">
        <v>7114</v>
      </c>
      <c r="J432" s="1397">
        <v>16</v>
      </c>
      <c r="K432" s="1397">
        <v>160</v>
      </c>
      <c r="L432" s="1398">
        <v>3.7</v>
      </c>
      <c r="M432" s="1398"/>
      <c r="N432" s="1384" t="s">
        <v>7126</v>
      </c>
      <c r="O432" s="1396" t="s">
        <v>6414</v>
      </c>
      <c r="P432" s="1396"/>
      <c r="Q432" s="1396"/>
      <c r="R432" s="1396"/>
      <c r="S432" s="1384" t="s">
        <v>7192</v>
      </c>
      <c r="T432" s="1384"/>
      <c r="U432" s="1384"/>
      <c r="V432" s="1340"/>
      <c r="W432" s="1368" t="s">
        <v>6413</v>
      </c>
    </row>
    <row r="433" spans="1:23" ht="63">
      <c r="A433" s="1446">
        <v>429</v>
      </c>
      <c r="B433" s="1367">
        <v>428</v>
      </c>
      <c r="C433" s="1340" t="s">
        <v>7193</v>
      </c>
      <c r="D433" s="1340"/>
      <c r="E433" s="1340"/>
      <c r="F433" s="1340"/>
      <c r="G433" s="1340"/>
      <c r="H433" s="1340"/>
      <c r="I433" s="1340" t="s">
        <v>7114</v>
      </c>
      <c r="J433" s="1340">
        <v>16</v>
      </c>
      <c r="K433" s="1340" t="s">
        <v>7194</v>
      </c>
      <c r="L433" s="667">
        <v>196</v>
      </c>
      <c r="M433" s="667"/>
      <c r="N433" s="1340" t="s">
        <v>7195</v>
      </c>
      <c r="O433" s="1396" t="s">
        <v>6414</v>
      </c>
      <c r="P433" s="1396"/>
      <c r="Q433" s="1396"/>
      <c r="R433" s="1396"/>
      <c r="S433" s="1340" t="s">
        <v>7196</v>
      </c>
      <c r="T433" s="1340"/>
      <c r="U433" s="1340"/>
      <c r="V433" s="1340"/>
      <c r="W433" s="1368" t="s">
        <v>6413</v>
      </c>
    </row>
    <row r="434" spans="1:23" ht="31.5">
      <c r="A434" s="1386">
        <v>430</v>
      </c>
      <c r="B434" s="1340">
        <v>429</v>
      </c>
      <c r="C434" s="1384" t="s">
        <v>7197</v>
      </c>
      <c r="D434" s="1384"/>
      <c r="E434" s="1384"/>
      <c r="F434" s="1384"/>
      <c r="G434" s="1384"/>
      <c r="H434" s="1384"/>
      <c r="I434" s="1340" t="s">
        <v>7114</v>
      </c>
      <c r="J434" s="1397">
        <v>17</v>
      </c>
      <c r="K434" s="1397">
        <v>1</v>
      </c>
      <c r="L434" s="1398">
        <v>299.5</v>
      </c>
      <c r="M434" s="1398"/>
      <c r="N434" s="1384" t="s">
        <v>7126</v>
      </c>
      <c r="O434" s="1396" t="s">
        <v>6414</v>
      </c>
      <c r="P434" s="1396"/>
      <c r="Q434" s="1396"/>
      <c r="R434" s="1396"/>
      <c r="S434" s="1384" t="s">
        <v>7192</v>
      </c>
      <c r="T434" s="1384"/>
      <c r="U434" s="1384"/>
      <c r="V434" s="1340"/>
      <c r="W434" s="1368" t="s">
        <v>6413</v>
      </c>
    </row>
    <row r="435" spans="1:23" ht="63">
      <c r="A435" s="1446">
        <v>431</v>
      </c>
      <c r="B435" s="1367">
        <v>430</v>
      </c>
      <c r="C435" s="1340" t="s">
        <v>7198</v>
      </c>
      <c r="D435" s="1340"/>
      <c r="E435" s="1340"/>
      <c r="F435" s="1340"/>
      <c r="G435" s="1340"/>
      <c r="H435" s="1340"/>
      <c r="I435" s="1388" t="s">
        <v>7114</v>
      </c>
      <c r="J435" s="1340">
        <v>17</v>
      </c>
      <c r="K435" s="1340">
        <v>45</v>
      </c>
      <c r="L435" s="667">
        <v>3.8</v>
      </c>
      <c r="M435" s="667"/>
      <c r="N435" s="1366" t="s">
        <v>7126</v>
      </c>
      <c r="O435" s="1366" t="s">
        <v>6414</v>
      </c>
      <c r="P435" s="1366"/>
      <c r="Q435" s="1366"/>
      <c r="R435" s="1366"/>
      <c r="S435" s="1340" t="s">
        <v>7199</v>
      </c>
      <c r="T435" s="1340"/>
      <c r="U435" s="1340"/>
      <c r="V435" s="1340"/>
      <c r="W435" s="1368" t="s">
        <v>6413</v>
      </c>
    </row>
    <row r="436" spans="1:23" ht="63">
      <c r="A436" s="1386">
        <v>432</v>
      </c>
      <c r="B436" s="1340">
        <v>431</v>
      </c>
      <c r="C436" s="1340" t="s">
        <v>7198</v>
      </c>
      <c r="D436" s="1340"/>
      <c r="E436" s="1340"/>
      <c r="F436" s="1340"/>
      <c r="G436" s="1340"/>
      <c r="H436" s="1340"/>
      <c r="I436" s="1388" t="s">
        <v>7114</v>
      </c>
      <c r="J436" s="1340">
        <v>17</v>
      </c>
      <c r="K436" s="1340">
        <v>65</v>
      </c>
      <c r="L436" s="667">
        <v>5.2</v>
      </c>
      <c r="M436" s="667"/>
      <c r="N436" s="1366" t="s">
        <v>7126</v>
      </c>
      <c r="O436" s="1366" t="s">
        <v>6414</v>
      </c>
      <c r="P436" s="1366"/>
      <c r="Q436" s="1366"/>
      <c r="R436" s="1366"/>
      <c r="S436" s="1340" t="s">
        <v>7199</v>
      </c>
      <c r="T436" s="1340"/>
      <c r="U436" s="1340"/>
      <c r="V436" s="1340"/>
      <c r="W436" s="1368" t="s">
        <v>6413</v>
      </c>
    </row>
    <row r="437" spans="1:23" ht="63">
      <c r="A437" s="1446">
        <v>433</v>
      </c>
      <c r="B437" s="1367">
        <v>432</v>
      </c>
      <c r="C437" s="1340" t="s">
        <v>7198</v>
      </c>
      <c r="D437" s="1340"/>
      <c r="E437" s="1340"/>
      <c r="F437" s="1340"/>
      <c r="G437" s="1340"/>
      <c r="H437" s="1340"/>
      <c r="I437" s="1388" t="s">
        <v>7114</v>
      </c>
      <c r="J437" s="1340">
        <v>17</v>
      </c>
      <c r="K437" s="1340">
        <v>94</v>
      </c>
      <c r="L437" s="667">
        <v>4.9000000000000004</v>
      </c>
      <c r="M437" s="667"/>
      <c r="N437" s="1366" t="s">
        <v>7126</v>
      </c>
      <c r="O437" s="1366" t="s">
        <v>6414</v>
      </c>
      <c r="P437" s="1366"/>
      <c r="Q437" s="1366"/>
      <c r="R437" s="1366"/>
      <c r="S437" s="1340" t="s">
        <v>7199</v>
      </c>
      <c r="T437" s="1340"/>
      <c r="U437" s="1340"/>
      <c r="V437" s="1340"/>
      <c r="W437" s="1368" t="s">
        <v>6413</v>
      </c>
    </row>
    <row r="438" spans="1:23" ht="63">
      <c r="A438" s="1386">
        <v>434</v>
      </c>
      <c r="B438" s="1340">
        <v>433</v>
      </c>
      <c r="C438" s="1340" t="s">
        <v>7198</v>
      </c>
      <c r="D438" s="1340"/>
      <c r="E438" s="1340"/>
      <c r="F438" s="1340"/>
      <c r="G438" s="1340"/>
      <c r="H438" s="1340"/>
      <c r="I438" s="1388" t="s">
        <v>7114</v>
      </c>
      <c r="J438" s="1340">
        <v>17</v>
      </c>
      <c r="K438" s="1340">
        <v>95</v>
      </c>
      <c r="L438" s="667">
        <v>5.3</v>
      </c>
      <c r="M438" s="667"/>
      <c r="N438" s="1366" t="s">
        <v>7126</v>
      </c>
      <c r="O438" s="1366" t="s">
        <v>6414</v>
      </c>
      <c r="P438" s="1366"/>
      <c r="Q438" s="1366"/>
      <c r="R438" s="1366"/>
      <c r="S438" s="1340" t="s">
        <v>7199</v>
      </c>
      <c r="T438" s="1340"/>
      <c r="U438" s="1340"/>
      <c r="V438" s="1340"/>
      <c r="W438" s="1368" t="s">
        <v>6413</v>
      </c>
    </row>
    <row r="439" spans="1:23" ht="63">
      <c r="A439" s="1446">
        <v>435</v>
      </c>
      <c r="B439" s="1367">
        <v>434</v>
      </c>
      <c r="C439" s="1340" t="s">
        <v>7198</v>
      </c>
      <c r="D439" s="1340"/>
      <c r="E439" s="1340"/>
      <c r="F439" s="1340"/>
      <c r="G439" s="1340"/>
      <c r="H439" s="1340"/>
      <c r="I439" s="1388" t="s">
        <v>7114</v>
      </c>
      <c r="J439" s="1340">
        <v>17</v>
      </c>
      <c r="K439" s="1340">
        <v>98</v>
      </c>
      <c r="L439" s="667">
        <v>5</v>
      </c>
      <c r="M439" s="667"/>
      <c r="N439" s="1366" t="s">
        <v>7126</v>
      </c>
      <c r="O439" s="1366" t="s">
        <v>6414</v>
      </c>
      <c r="P439" s="1366"/>
      <c r="Q439" s="1366"/>
      <c r="R439" s="1366"/>
      <c r="S439" s="1340" t="s">
        <v>7199</v>
      </c>
      <c r="T439" s="1340"/>
      <c r="U439" s="1340"/>
      <c r="V439" s="1340"/>
      <c r="W439" s="1368" t="s">
        <v>6413</v>
      </c>
    </row>
    <row r="440" spans="1:23" ht="63">
      <c r="A440" s="1386">
        <v>436</v>
      </c>
      <c r="B440" s="1340">
        <v>435</v>
      </c>
      <c r="C440" s="1340" t="s">
        <v>7198</v>
      </c>
      <c r="D440" s="1340"/>
      <c r="E440" s="1340"/>
      <c r="F440" s="1340"/>
      <c r="G440" s="1340"/>
      <c r="H440" s="1340"/>
      <c r="I440" s="1388" t="s">
        <v>7114</v>
      </c>
      <c r="J440" s="1340">
        <v>17</v>
      </c>
      <c r="K440" s="1340">
        <v>99</v>
      </c>
      <c r="L440" s="667">
        <v>5.5</v>
      </c>
      <c r="M440" s="667"/>
      <c r="N440" s="1366" t="s">
        <v>7126</v>
      </c>
      <c r="O440" s="1366" t="s">
        <v>6414</v>
      </c>
      <c r="P440" s="1366"/>
      <c r="Q440" s="1366"/>
      <c r="R440" s="1366"/>
      <c r="S440" s="1340" t="s">
        <v>7199</v>
      </c>
      <c r="T440" s="1340"/>
      <c r="U440" s="1340"/>
      <c r="V440" s="1340"/>
      <c r="W440" s="1368" t="s">
        <v>6413</v>
      </c>
    </row>
    <row r="441" spans="1:23" ht="63">
      <c r="A441" s="1446">
        <v>437</v>
      </c>
      <c r="B441" s="1367">
        <v>436</v>
      </c>
      <c r="C441" s="1340" t="s">
        <v>7198</v>
      </c>
      <c r="D441" s="1340"/>
      <c r="E441" s="1340"/>
      <c r="F441" s="1340"/>
      <c r="G441" s="1340"/>
      <c r="H441" s="1340"/>
      <c r="I441" s="1388" t="s">
        <v>7114</v>
      </c>
      <c r="J441" s="1340">
        <v>17</v>
      </c>
      <c r="K441" s="1340">
        <v>103</v>
      </c>
      <c r="L441" s="667">
        <v>5.6</v>
      </c>
      <c r="M441" s="667"/>
      <c r="N441" s="1366" t="s">
        <v>7126</v>
      </c>
      <c r="O441" s="1366" t="s">
        <v>6414</v>
      </c>
      <c r="P441" s="1366"/>
      <c r="Q441" s="1366"/>
      <c r="R441" s="1366"/>
      <c r="S441" s="1340" t="s">
        <v>7199</v>
      </c>
      <c r="T441" s="1340"/>
      <c r="U441" s="1340"/>
      <c r="V441" s="1340"/>
      <c r="W441" s="1368" t="s">
        <v>6413</v>
      </c>
    </row>
    <row r="442" spans="1:23" ht="63">
      <c r="A442" s="1386">
        <v>438</v>
      </c>
      <c r="B442" s="1340">
        <v>437</v>
      </c>
      <c r="C442" s="1340" t="s">
        <v>7198</v>
      </c>
      <c r="D442" s="1340"/>
      <c r="E442" s="1340"/>
      <c r="F442" s="1340"/>
      <c r="G442" s="1340"/>
      <c r="H442" s="1340"/>
      <c r="I442" s="1388" t="s">
        <v>7114</v>
      </c>
      <c r="J442" s="1340">
        <v>17</v>
      </c>
      <c r="K442" s="1340">
        <v>106</v>
      </c>
      <c r="L442" s="667">
        <v>4.8</v>
      </c>
      <c r="M442" s="667"/>
      <c r="N442" s="1366" t="s">
        <v>7126</v>
      </c>
      <c r="O442" s="1366" t="s">
        <v>6414</v>
      </c>
      <c r="P442" s="1366"/>
      <c r="Q442" s="1366"/>
      <c r="R442" s="1366"/>
      <c r="S442" s="1340" t="s">
        <v>7199</v>
      </c>
      <c r="T442" s="1340"/>
      <c r="U442" s="1340"/>
      <c r="V442" s="1340"/>
      <c r="W442" s="1368" t="s">
        <v>6413</v>
      </c>
    </row>
    <row r="443" spans="1:23" ht="63">
      <c r="A443" s="1446">
        <v>439</v>
      </c>
      <c r="B443" s="1367">
        <v>438</v>
      </c>
      <c r="C443" s="1340" t="s">
        <v>7198</v>
      </c>
      <c r="D443" s="1340"/>
      <c r="E443" s="1340"/>
      <c r="F443" s="1340"/>
      <c r="G443" s="1340"/>
      <c r="H443" s="1340"/>
      <c r="I443" s="1388" t="s">
        <v>7114</v>
      </c>
      <c r="J443" s="1340">
        <v>17</v>
      </c>
      <c r="K443" s="1340">
        <v>107</v>
      </c>
      <c r="L443" s="667">
        <v>5.5</v>
      </c>
      <c r="M443" s="667"/>
      <c r="N443" s="1366" t="s">
        <v>7126</v>
      </c>
      <c r="O443" s="1366" t="s">
        <v>6414</v>
      </c>
      <c r="P443" s="1366"/>
      <c r="Q443" s="1366"/>
      <c r="R443" s="1366"/>
      <c r="S443" s="1340" t="s">
        <v>7199</v>
      </c>
      <c r="T443" s="1340"/>
      <c r="U443" s="1340"/>
      <c r="V443" s="1340"/>
      <c r="W443" s="1368" t="s">
        <v>6413</v>
      </c>
    </row>
    <row r="444" spans="1:23" ht="63">
      <c r="A444" s="1386">
        <v>440</v>
      </c>
      <c r="B444" s="1340">
        <v>439</v>
      </c>
      <c r="C444" s="1340" t="s">
        <v>7198</v>
      </c>
      <c r="D444" s="1340"/>
      <c r="E444" s="1340"/>
      <c r="F444" s="1340"/>
      <c r="G444" s="1340"/>
      <c r="H444" s="1340"/>
      <c r="I444" s="1388" t="s">
        <v>7114</v>
      </c>
      <c r="J444" s="1340">
        <v>17</v>
      </c>
      <c r="K444" s="1340">
        <v>109</v>
      </c>
      <c r="L444" s="667">
        <v>4.7</v>
      </c>
      <c r="M444" s="667"/>
      <c r="N444" s="1366" t="s">
        <v>7126</v>
      </c>
      <c r="O444" s="1366" t="s">
        <v>6414</v>
      </c>
      <c r="P444" s="1366"/>
      <c r="Q444" s="1366"/>
      <c r="R444" s="1366"/>
      <c r="S444" s="1340" t="s">
        <v>7199</v>
      </c>
      <c r="T444" s="1340"/>
      <c r="U444" s="1340"/>
      <c r="V444" s="1340"/>
      <c r="W444" s="1368" t="s">
        <v>6413</v>
      </c>
    </row>
    <row r="445" spans="1:23" ht="63">
      <c r="A445" s="1446">
        <v>441</v>
      </c>
      <c r="B445" s="1367">
        <v>440</v>
      </c>
      <c r="C445" s="1340" t="s">
        <v>7198</v>
      </c>
      <c r="D445" s="1340"/>
      <c r="E445" s="1340"/>
      <c r="F445" s="1340"/>
      <c r="G445" s="1340"/>
      <c r="H445" s="1340"/>
      <c r="I445" s="1388" t="s">
        <v>7114</v>
      </c>
      <c r="J445" s="1340">
        <v>17</v>
      </c>
      <c r="K445" s="1340">
        <v>110</v>
      </c>
      <c r="L445" s="667">
        <v>5.5</v>
      </c>
      <c r="M445" s="667"/>
      <c r="N445" s="1366" t="s">
        <v>7126</v>
      </c>
      <c r="O445" s="1366" t="s">
        <v>6414</v>
      </c>
      <c r="P445" s="1366"/>
      <c r="Q445" s="1366"/>
      <c r="R445" s="1366"/>
      <c r="S445" s="1340" t="s">
        <v>7199</v>
      </c>
      <c r="T445" s="1340"/>
      <c r="U445" s="1340"/>
      <c r="V445" s="1340"/>
      <c r="W445" s="1368" t="s">
        <v>6413</v>
      </c>
    </row>
    <row r="446" spans="1:23" ht="63">
      <c r="A446" s="1386">
        <v>442</v>
      </c>
      <c r="B446" s="1340">
        <v>441</v>
      </c>
      <c r="C446" s="1340" t="s">
        <v>7198</v>
      </c>
      <c r="D446" s="1340"/>
      <c r="E446" s="1340"/>
      <c r="F446" s="1340"/>
      <c r="G446" s="1340"/>
      <c r="H446" s="1340"/>
      <c r="I446" s="1388" t="s">
        <v>7114</v>
      </c>
      <c r="J446" s="1340">
        <v>17</v>
      </c>
      <c r="K446" s="1340">
        <v>112</v>
      </c>
      <c r="L446" s="667">
        <v>4.7</v>
      </c>
      <c r="M446" s="667"/>
      <c r="N446" s="1366" t="s">
        <v>7126</v>
      </c>
      <c r="O446" s="1366" t="s">
        <v>6414</v>
      </c>
      <c r="P446" s="1366"/>
      <c r="Q446" s="1366"/>
      <c r="R446" s="1366"/>
      <c r="S446" s="1340" t="s">
        <v>7199</v>
      </c>
      <c r="T446" s="1340"/>
      <c r="U446" s="1340"/>
      <c r="V446" s="1340"/>
      <c r="W446" s="1368" t="s">
        <v>6413</v>
      </c>
    </row>
    <row r="447" spans="1:23" ht="63">
      <c r="A447" s="1446">
        <v>443</v>
      </c>
      <c r="B447" s="1367">
        <v>442</v>
      </c>
      <c r="C447" s="1340" t="s">
        <v>7198</v>
      </c>
      <c r="D447" s="1340"/>
      <c r="E447" s="1340"/>
      <c r="F447" s="1340"/>
      <c r="G447" s="1340"/>
      <c r="H447" s="1340"/>
      <c r="I447" s="1388" t="s">
        <v>7114</v>
      </c>
      <c r="J447" s="1340">
        <v>17</v>
      </c>
      <c r="K447" s="1340">
        <v>113</v>
      </c>
      <c r="L447" s="667">
        <v>5.5</v>
      </c>
      <c r="M447" s="667"/>
      <c r="N447" s="1366" t="s">
        <v>7126</v>
      </c>
      <c r="O447" s="1366" t="s">
        <v>6414</v>
      </c>
      <c r="P447" s="1366"/>
      <c r="Q447" s="1366"/>
      <c r="R447" s="1366"/>
      <c r="S447" s="1340" t="s">
        <v>7199</v>
      </c>
      <c r="T447" s="1340"/>
      <c r="U447" s="1340"/>
      <c r="V447" s="1340"/>
      <c r="W447" s="1368" t="s">
        <v>6413</v>
      </c>
    </row>
    <row r="448" spans="1:23" ht="63">
      <c r="A448" s="1386">
        <v>444</v>
      </c>
      <c r="B448" s="1340">
        <v>443</v>
      </c>
      <c r="C448" s="1340" t="s">
        <v>7198</v>
      </c>
      <c r="D448" s="1340"/>
      <c r="E448" s="1340"/>
      <c r="F448" s="1340"/>
      <c r="G448" s="1340"/>
      <c r="H448" s="1340"/>
      <c r="I448" s="1388" t="s">
        <v>7114</v>
      </c>
      <c r="J448" s="1340">
        <v>17</v>
      </c>
      <c r="K448" s="1340">
        <v>115</v>
      </c>
      <c r="L448" s="667">
        <v>4.8</v>
      </c>
      <c r="M448" s="667"/>
      <c r="N448" s="1366" t="s">
        <v>7126</v>
      </c>
      <c r="O448" s="1366" t="s">
        <v>6414</v>
      </c>
      <c r="P448" s="1366"/>
      <c r="Q448" s="1366"/>
      <c r="R448" s="1366"/>
      <c r="S448" s="1340" t="s">
        <v>7199</v>
      </c>
      <c r="T448" s="1340"/>
      <c r="U448" s="1340"/>
      <c r="V448" s="1340"/>
      <c r="W448" s="1368" t="s">
        <v>6413</v>
      </c>
    </row>
    <row r="449" spans="1:23" ht="63">
      <c r="A449" s="1446">
        <v>445</v>
      </c>
      <c r="B449" s="1367">
        <v>444</v>
      </c>
      <c r="C449" s="1340" t="s">
        <v>7198</v>
      </c>
      <c r="D449" s="1340"/>
      <c r="E449" s="1340"/>
      <c r="F449" s="1340"/>
      <c r="G449" s="1340"/>
      <c r="H449" s="1340"/>
      <c r="I449" s="1388" t="s">
        <v>7114</v>
      </c>
      <c r="J449" s="1340">
        <v>17</v>
      </c>
      <c r="K449" s="1340">
        <v>116</v>
      </c>
      <c r="L449" s="667">
        <v>5.4</v>
      </c>
      <c r="M449" s="667"/>
      <c r="N449" s="1366" t="s">
        <v>7126</v>
      </c>
      <c r="O449" s="1366" t="s">
        <v>6414</v>
      </c>
      <c r="P449" s="1366"/>
      <c r="Q449" s="1366"/>
      <c r="R449" s="1366"/>
      <c r="S449" s="1340" t="s">
        <v>7199</v>
      </c>
      <c r="T449" s="1340"/>
      <c r="U449" s="1340"/>
      <c r="V449" s="1340"/>
      <c r="W449" s="1368" t="s">
        <v>6413</v>
      </c>
    </row>
    <row r="450" spans="1:23" ht="63">
      <c r="A450" s="1386">
        <v>446</v>
      </c>
      <c r="B450" s="1340">
        <v>445</v>
      </c>
      <c r="C450" s="1340" t="s">
        <v>7198</v>
      </c>
      <c r="D450" s="1340"/>
      <c r="E450" s="1340"/>
      <c r="F450" s="1340"/>
      <c r="G450" s="1340"/>
      <c r="H450" s="1340"/>
      <c r="I450" s="1388" t="s">
        <v>7114</v>
      </c>
      <c r="J450" s="1340">
        <v>17</v>
      </c>
      <c r="K450" s="1340">
        <v>118</v>
      </c>
      <c r="L450" s="667">
        <v>4.9000000000000004</v>
      </c>
      <c r="M450" s="667"/>
      <c r="N450" s="1366" t="s">
        <v>7126</v>
      </c>
      <c r="O450" s="1366" t="s">
        <v>6414</v>
      </c>
      <c r="P450" s="1366"/>
      <c r="Q450" s="1366"/>
      <c r="R450" s="1366"/>
      <c r="S450" s="1340" t="s">
        <v>7199</v>
      </c>
      <c r="T450" s="1340"/>
      <c r="U450" s="1340"/>
      <c r="V450" s="1340"/>
      <c r="W450" s="1368" t="s">
        <v>6413</v>
      </c>
    </row>
    <row r="451" spans="1:23" ht="63">
      <c r="A451" s="1446">
        <v>447</v>
      </c>
      <c r="B451" s="1367">
        <v>446</v>
      </c>
      <c r="C451" s="1340" t="s">
        <v>7198</v>
      </c>
      <c r="D451" s="1340"/>
      <c r="E451" s="1340"/>
      <c r="F451" s="1340"/>
      <c r="G451" s="1340"/>
      <c r="H451" s="1340"/>
      <c r="I451" s="1388" t="s">
        <v>7114</v>
      </c>
      <c r="J451" s="1340">
        <v>17</v>
      </c>
      <c r="K451" s="1340">
        <v>119</v>
      </c>
      <c r="L451" s="667">
        <v>5.3</v>
      </c>
      <c r="M451" s="667"/>
      <c r="N451" s="1366" t="s">
        <v>7126</v>
      </c>
      <c r="O451" s="1366" t="s">
        <v>6414</v>
      </c>
      <c r="P451" s="1366"/>
      <c r="Q451" s="1366"/>
      <c r="R451" s="1366"/>
      <c r="S451" s="1340" t="s">
        <v>7199</v>
      </c>
      <c r="T451" s="1340"/>
      <c r="U451" s="1340"/>
      <c r="V451" s="1340"/>
      <c r="W451" s="1368" t="s">
        <v>6413</v>
      </c>
    </row>
    <row r="452" spans="1:23" ht="63">
      <c r="A452" s="1386">
        <v>448</v>
      </c>
      <c r="B452" s="1340">
        <v>447</v>
      </c>
      <c r="C452" s="1340" t="s">
        <v>7198</v>
      </c>
      <c r="D452" s="1340"/>
      <c r="E452" s="1340"/>
      <c r="F452" s="1340"/>
      <c r="G452" s="1340"/>
      <c r="H452" s="1340"/>
      <c r="I452" s="1388" t="s">
        <v>7114</v>
      </c>
      <c r="J452" s="1340">
        <v>17</v>
      </c>
      <c r="K452" s="1340">
        <v>121</v>
      </c>
      <c r="L452" s="667">
        <v>5</v>
      </c>
      <c r="M452" s="667"/>
      <c r="N452" s="1366" t="s">
        <v>7126</v>
      </c>
      <c r="O452" s="1366" t="s">
        <v>6414</v>
      </c>
      <c r="P452" s="1366"/>
      <c r="Q452" s="1366"/>
      <c r="R452" s="1366"/>
      <c r="S452" s="1340" t="s">
        <v>7199</v>
      </c>
      <c r="T452" s="1340"/>
      <c r="U452" s="1340"/>
      <c r="V452" s="1340"/>
      <c r="W452" s="1368" t="s">
        <v>6413</v>
      </c>
    </row>
    <row r="453" spans="1:23" ht="63">
      <c r="A453" s="1446">
        <v>449</v>
      </c>
      <c r="B453" s="1367">
        <v>448</v>
      </c>
      <c r="C453" s="1340" t="s">
        <v>7198</v>
      </c>
      <c r="D453" s="1340"/>
      <c r="E453" s="1340"/>
      <c r="F453" s="1340"/>
      <c r="G453" s="1340"/>
      <c r="H453" s="1340"/>
      <c r="I453" s="1388" t="s">
        <v>7114</v>
      </c>
      <c r="J453" s="1340">
        <v>17</v>
      </c>
      <c r="K453" s="1340">
        <v>122</v>
      </c>
      <c r="L453" s="667">
        <v>5.2</v>
      </c>
      <c r="M453" s="667"/>
      <c r="N453" s="1366" t="s">
        <v>7126</v>
      </c>
      <c r="O453" s="1366" t="s">
        <v>6414</v>
      </c>
      <c r="P453" s="1366"/>
      <c r="Q453" s="1366"/>
      <c r="R453" s="1366"/>
      <c r="S453" s="1340" t="s">
        <v>7199</v>
      </c>
      <c r="T453" s="1340"/>
      <c r="U453" s="1340"/>
      <c r="V453" s="1340"/>
      <c r="W453" s="1368" t="s">
        <v>6413</v>
      </c>
    </row>
    <row r="454" spans="1:23" ht="63">
      <c r="A454" s="1386">
        <v>450</v>
      </c>
      <c r="B454" s="1340">
        <v>449</v>
      </c>
      <c r="C454" s="1340" t="s">
        <v>7198</v>
      </c>
      <c r="D454" s="1340"/>
      <c r="E454" s="1340"/>
      <c r="F454" s="1340"/>
      <c r="G454" s="1340"/>
      <c r="H454" s="1340"/>
      <c r="I454" s="1388" t="s">
        <v>7114</v>
      </c>
      <c r="J454" s="1340">
        <v>17</v>
      </c>
      <c r="K454" s="1340">
        <v>124</v>
      </c>
      <c r="L454" s="667">
        <v>5.0999999999999996</v>
      </c>
      <c r="M454" s="667"/>
      <c r="N454" s="1366" t="s">
        <v>7126</v>
      </c>
      <c r="O454" s="1366" t="s">
        <v>6414</v>
      </c>
      <c r="P454" s="1366"/>
      <c r="Q454" s="1366"/>
      <c r="R454" s="1366"/>
      <c r="S454" s="1340" t="s">
        <v>7199</v>
      </c>
      <c r="T454" s="1340"/>
      <c r="U454" s="1340"/>
      <c r="V454" s="1340"/>
      <c r="W454" s="1368" t="s">
        <v>6413</v>
      </c>
    </row>
    <row r="455" spans="1:23" ht="31.5">
      <c r="A455" s="1446">
        <v>451</v>
      </c>
      <c r="B455" s="1367">
        <v>450</v>
      </c>
      <c r="C455" s="1387" t="s">
        <v>7200</v>
      </c>
      <c r="D455" s="1387"/>
      <c r="E455" s="1387"/>
      <c r="F455" s="1387"/>
      <c r="G455" s="1387"/>
      <c r="H455" s="1387"/>
      <c r="I455" s="1340" t="s">
        <v>7114</v>
      </c>
      <c r="J455" s="1387">
        <v>17</v>
      </c>
      <c r="K455" s="1387" t="s">
        <v>7201</v>
      </c>
      <c r="L455" s="1389">
        <v>166.5</v>
      </c>
      <c r="M455" s="1389"/>
      <c r="N455" s="1396" t="s">
        <v>7126</v>
      </c>
      <c r="O455" s="1396" t="s">
        <v>6414</v>
      </c>
      <c r="P455" s="1396"/>
      <c r="Q455" s="1396"/>
      <c r="R455" s="1396"/>
      <c r="S455" s="1340" t="s">
        <v>7202</v>
      </c>
      <c r="T455" s="1340"/>
      <c r="U455" s="1340"/>
      <c r="V455" s="1340"/>
      <c r="W455" s="1340" t="s">
        <v>6548</v>
      </c>
    </row>
    <row r="456" spans="1:23" ht="47.25">
      <c r="A456" s="1386">
        <v>452</v>
      </c>
      <c r="B456" s="1340">
        <v>451</v>
      </c>
      <c r="C456" s="1340" t="s">
        <v>7203</v>
      </c>
      <c r="D456" s="1340"/>
      <c r="E456" s="1340"/>
      <c r="F456" s="1340"/>
      <c r="G456" s="1340"/>
      <c r="H456" s="1340"/>
      <c r="I456" s="1340" t="s">
        <v>7114</v>
      </c>
      <c r="J456" s="1340">
        <v>19</v>
      </c>
      <c r="K456" s="1340" t="s">
        <v>7204</v>
      </c>
      <c r="L456" s="667">
        <v>955</v>
      </c>
      <c r="M456" s="667"/>
      <c r="N456" s="1396" t="s">
        <v>7140</v>
      </c>
      <c r="O456" s="1396" t="s">
        <v>6414</v>
      </c>
      <c r="P456" s="1396"/>
      <c r="Q456" s="1396"/>
      <c r="R456" s="1396"/>
      <c r="S456" s="1340" t="s">
        <v>7205</v>
      </c>
      <c r="T456" s="1340"/>
      <c r="U456" s="1340"/>
      <c r="V456" s="1340"/>
      <c r="W456" s="1368" t="s">
        <v>6413</v>
      </c>
    </row>
    <row r="457" spans="1:23" ht="31.5">
      <c r="A457" s="1446">
        <v>453</v>
      </c>
      <c r="B457" s="1367">
        <v>452</v>
      </c>
      <c r="C457" s="1388" t="s">
        <v>7206</v>
      </c>
      <c r="D457" s="1388"/>
      <c r="E457" s="1388"/>
      <c r="F457" s="1388"/>
      <c r="G457" s="1388"/>
      <c r="H457" s="1388"/>
      <c r="I457" s="1388" t="s">
        <v>7114</v>
      </c>
      <c r="J457" s="1388">
        <v>21</v>
      </c>
      <c r="K457" s="1388">
        <v>3</v>
      </c>
      <c r="L457" s="1390">
        <v>1252.8</v>
      </c>
      <c r="M457" s="1390"/>
      <c r="N457" s="1366" t="s">
        <v>7126</v>
      </c>
      <c r="O457" s="1366" t="s">
        <v>6420</v>
      </c>
      <c r="P457" s="1366"/>
      <c r="Q457" s="1366"/>
      <c r="R457" s="1366"/>
      <c r="S457" s="1388" t="s">
        <v>3304</v>
      </c>
      <c r="T457" s="1388"/>
      <c r="U457" s="1388"/>
      <c r="V457" s="1362"/>
      <c r="W457" s="1340">
        <v>1</v>
      </c>
    </row>
    <row r="458" spans="1:23" ht="31.5">
      <c r="A458" s="1386">
        <v>454</v>
      </c>
      <c r="B458" s="1340">
        <v>453</v>
      </c>
      <c r="C458" s="1387" t="s">
        <v>7207</v>
      </c>
      <c r="D458" s="1387"/>
      <c r="E458" s="1387"/>
      <c r="F458" s="1387"/>
      <c r="G458" s="1387"/>
      <c r="H458" s="1387"/>
      <c r="I458" s="1340" t="s">
        <v>7114</v>
      </c>
      <c r="J458" s="1387">
        <v>21</v>
      </c>
      <c r="K458" s="1387">
        <v>10</v>
      </c>
      <c r="L458" s="1389">
        <v>128.5</v>
      </c>
      <c r="M458" s="1389"/>
      <c r="N458" s="1340" t="s">
        <v>7126</v>
      </c>
      <c r="O458" s="1396" t="s">
        <v>6414</v>
      </c>
      <c r="P458" s="1396"/>
      <c r="Q458" s="1396"/>
      <c r="R458" s="1396"/>
      <c r="S458" s="1387" t="s">
        <v>7208</v>
      </c>
      <c r="T458" s="1387"/>
      <c r="U458" s="1387"/>
      <c r="V458" s="1340"/>
      <c r="W458" s="1368" t="s">
        <v>6413</v>
      </c>
    </row>
    <row r="459" spans="1:23" ht="31.5">
      <c r="A459" s="1446">
        <v>455</v>
      </c>
      <c r="B459" s="1367">
        <v>454</v>
      </c>
      <c r="C459" s="1387" t="s">
        <v>7209</v>
      </c>
      <c r="D459" s="1387"/>
      <c r="E459" s="1387"/>
      <c r="F459" s="1387"/>
      <c r="G459" s="1387"/>
      <c r="H459" s="1387"/>
      <c r="I459" s="1340" t="s">
        <v>7114</v>
      </c>
      <c r="J459" s="1387">
        <v>21</v>
      </c>
      <c r="K459" s="1387">
        <v>13</v>
      </c>
      <c r="L459" s="1389">
        <v>95.9</v>
      </c>
      <c r="M459" s="1389"/>
      <c r="N459" s="1340" t="s">
        <v>7126</v>
      </c>
      <c r="O459" s="1396" t="s">
        <v>6414</v>
      </c>
      <c r="P459" s="1396"/>
      <c r="Q459" s="1396"/>
      <c r="R459" s="1396"/>
      <c r="S459" s="1387" t="s">
        <v>7210</v>
      </c>
      <c r="T459" s="1387"/>
      <c r="U459" s="1387"/>
      <c r="V459" s="1340"/>
      <c r="W459" s="1368" t="s">
        <v>6413</v>
      </c>
    </row>
    <row r="460" spans="1:23" ht="31.5">
      <c r="A460" s="1386">
        <v>456</v>
      </c>
      <c r="B460" s="1340">
        <v>455</v>
      </c>
      <c r="C460" s="1387" t="s">
        <v>7211</v>
      </c>
      <c r="D460" s="1387"/>
      <c r="E460" s="1387"/>
      <c r="F460" s="1387"/>
      <c r="G460" s="1387"/>
      <c r="H460" s="1387"/>
      <c r="I460" s="1340" t="s">
        <v>7114</v>
      </c>
      <c r="J460" s="1387">
        <v>21</v>
      </c>
      <c r="K460" s="1387">
        <v>14</v>
      </c>
      <c r="L460" s="1389">
        <v>334</v>
      </c>
      <c r="M460" s="1389"/>
      <c r="N460" s="1340" t="s">
        <v>7126</v>
      </c>
      <c r="O460" s="1396" t="s">
        <v>6414</v>
      </c>
      <c r="P460" s="1396"/>
      <c r="Q460" s="1396"/>
      <c r="R460" s="1396"/>
      <c r="S460" s="1387" t="s">
        <v>7208</v>
      </c>
      <c r="T460" s="1387"/>
      <c r="U460" s="1387"/>
      <c r="V460" s="1340"/>
      <c r="W460" s="1368" t="s">
        <v>6413</v>
      </c>
    </row>
    <row r="461" spans="1:23" ht="31.5">
      <c r="A461" s="1446">
        <v>457</v>
      </c>
      <c r="B461" s="1367">
        <v>456</v>
      </c>
      <c r="C461" s="1387" t="s">
        <v>7212</v>
      </c>
      <c r="D461" s="1387"/>
      <c r="E461" s="1387"/>
      <c r="F461" s="1387"/>
      <c r="G461" s="1387"/>
      <c r="H461" s="1387"/>
      <c r="I461" s="1340" t="s">
        <v>7114</v>
      </c>
      <c r="J461" s="1387">
        <v>21</v>
      </c>
      <c r="K461" s="1387">
        <v>27</v>
      </c>
      <c r="L461" s="1389">
        <v>53.5</v>
      </c>
      <c r="M461" s="1389"/>
      <c r="N461" s="1340" t="s">
        <v>7126</v>
      </c>
      <c r="O461" s="1396" t="s">
        <v>6414</v>
      </c>
      <c r="P461" s="1396"/>
      <c r="Q461" s="1396"/>
      <c r="R461" s="1396"/>
      <c r="S461" s="1387" t="s">
        <v>7134</v>
      </c>
      <c r="T461" s="1387"/>
      <c r="U461" s="1387"/>
      <c r="V461" s="1340"/>
      <c r="W461" s="1368" t="s">
        <v>6413</v>
      </c>
    </row>
    <row r="462" spans="1:23" ht="31.5">
      <c r="A462" s="1386">
        <v>458</v>
      </c>
      <c r="B462" s="1340">
        <v>457</v>
      </c>
      <c r="C462" s="1387" t="s">
        <v>7213</v>
      </c>
      <c r="D462" s="1387"/>
      <c r="E462" s="1387"/>
      <c r="F462" s="1387"/>
      <c r="G462" s="1387"/>
      <c r="H462" s="1387"/>
      <c r="I462" s="1340" t="s">
        <v>7114</v>
      </c>
      <c r="J462" s="1387">
        <v>21</v>
      </c>
      <c r="K462" s="1387">
        <v>33</v>
      </c>
      <c r="L462" s="1389">
        <v>126.6</v>
      </c>
      <c r="M462" s="1389"/>
      <c r="N462" s="1340" t="s">
        <v>7126</v>
      </c>
      <c r="O462" s="1396" t="s">
        <v>6414</v>
      </c>
      <c r="P462" s="1396"/>
      <c r="Q462" s="1396"/>
      <c r="R462" s="1396"/>
      <c r="S462" s="1387" t="s">
        <v>7134</v>
      </c>
      <c r="T462" s="1387"/>
      <c r="U462" s="1387"/>
      <c r="V462" s="1340"/>
      <c r="W462" s="1368" t="s">
        <v>6413</v>
      </c>
    </row>
    <row r="463" spans="1:23" ht="31.5">
      <c r="A463" s="1446">
        <v>459</v>
      </c>
      <c r="B463" s="1367">
        <v>458</v>
      </c>
      <c r="C463" s="1387" t="s">
        <v>7214</v>
      </c>
      <c r="D463" s="1387"/>
      <c r="E463" s="1387"/>
      <c r="F463" s="1387"/>
      <c r="G463" s="1387"/>
      <c r="H463" s="1387"/>
      <c r="I463" s="1340" t="s">
        <v>7114</v>
      </c>
      <c r="J463" s="1387">
        <v>21</v>
      </c>
      <c r="K463" s="1387">
        <v>56</v>
      </c>
      <c r="L463" s="1389">
        <v>48.4</v>
      </c>
      <c r="M463" s="1389"/>
      <c r="N463" s="1340" t="s">
        <v>7126</v>
      </c>
      <c r="O463" s="1396" t="s">
        <v>6414</v>
      </c>
      <c r="P463" s="1396"/>
      <c r="Q463" s="1396"/>
      <c r="R463" s="1396"/>
      <c r="S463" s="1387" t="s">
        <v>7134</v>
      </c>
      <c r="T463" s="1387"/>
      <c r="U463" s="1387"/>
      <c r="V463" s="1340"/>
      <c r="W463" s="1368" t="s">
        <v>6413</v>
      </c>
    </row>
    <row r="464" spans="1:23" ht="31.5">
      <c r="A464" s="1386">
        <v>460</v>
      </c>
      <c r="B464" s="1340">
        <v>459</v>
      </c>
      <c r="C464" s="1387" t="s">
        <v>7214</v>
      </c>
      <c r="D464" s="1387"/>
      <c r="E464" s="1387"/>
      <c r="F464" s="1387"/>
      <c r="G464" s="1387"/>
      <c r="H464" s="1387"/>
      <c r="I464" s="1340" t="s">
        <v>7114</v>
      </c>
      <c r="J464" s="1387">
        <v>21</v>
      </c>
      <c r="K464" s="1387">
        <v>58</v>
      </c>
      <c r="L464" s="1389">
        <v>78.400000000000006</v>
      </c>
      <c r="M464" s="1389"/>
      <c r="N464" s="1340" t="s">
        <v>7126</v>
      </c>
      <c r="O464" s="1396" t="s">
        <v>6414</v>
      </c>
      <c r="P464" s="1396"/>
      <c r="Q464" s="1396"/>
      <c r="R464" s="1396"/>
      <c r="S464" s="1387" t="s">
        <v>7134</v>
      </c>
      <c r="T464" s="1387"/>
      <c r="U464" s="1387"/>
      <c r="V464" s="1340"/>
      <c r="W464" s="1368" t="s">
        <v>6413</v>
      </c>
    </row>
    <row r="465" spans="1:23" ht="31.5">
      <c r="A465" s="1446">
        <v>461</v>
      </c>
      <c r="B465" s="1367">
        <v>460</v>
      </c>
      <c r="C465" s="1387" t="s">
        <v>7215</v>
      </c>
      <c r="D465" s="1387"/>
      <c r="E465" s="1387"/>
      <c r="F465" s="1387"/>
      <c r="G465" s="1387"/>
      <c r="H465" s="1387"/>
      <c r="I465" s="1340" t="s">
        <v>7114</v>
      </c>
      <c r="J465" s="1387">
        <v>21</v>
      </c>
      <c r="K465" s="1387">
        <v>62</v>
      </c>
      <c r="L465" s="1389">
        <v>118.4</v>
      </c>
      <c r="M465" s="1389"/>
      <c r="N465" s="1340" t="s">
        <v>7133</v>
      </c>
      <c r="O465" s="1396" t="s">
        <v>6414</v>
      </c>
      <c r="P465" s="1396"/>
      <c r="Q465" s="1396"/>
      <c r="R465" s="1396"/>
      <c r="S465" s="1387" t="s">
        <v>7134</v>
      </c>
      <c r="T465" s="1387"/>
      <c r="U465" s="1387"/>
      <c r="V465" s="1340"/>
      <c r="W465" s="1368" t="s">
        <v>6413</v>
      </c>
    </row>
    <row r="466" spans="1:23" ht="31.5">
      <c r="A466" s="1386">
        <v>462</v>
      </c>
      <c r="B466" s="1340">
        <v>461</v>
      </c>
      <c r="C466" s="1387" t="s">
        <v>7216</v>
      </c>
      <c r="D466" s="1387"/>
      <c r="E466" s="1387"/>
      <c r="F466" s="1387"/>
      <c r="G466" s="1387"/>
      <c r="H466" s="1387"/>
      <c r="I466" s="1340" t="s">
        <v>7114</v>
      </c>
      <c r="J466" s="1387">
        <v>21</v>
      </c>
      <c r="K466" s="1387">
        <v>79</v>
      </c>
      <c r="L466" s="1389">
        <v>138.19999999999999</v>
      </c>
      <c r="M466" s="1389"/>
      <c r="N466" s="1340" t="s">
        <v>7133</v>
      </c>
      <c r="O466" s="1396" t="s">
        <v>6414</v>
      </c>
      <c r="P466" s="1396"/>
      <c r="Q466" s="1396"/>
      <c r="R466" s="1396"/>
      <c r="S466" s="1387" t="s">
        <v>7144</v>
      </c>
      <c r="T466" s="1387"/>
      <c r="U466" s="1387"/>
      <c r="V466" s="1340"/>
      <c r="W466" s="1368" t="s">
        <v>6413</v>
      </c>
    </row>
    <row r="467" spans="1:23" ht="31.5">
      <c r="A467" s="1446">
        <v>463</v>
      </c>
      <c r="B467" s="1367">
        <v>462</v>
      </c>
      <c r="C467" s="1387" t="s">
        <v>7217</v>
      </c>
      <c r="D467" s="1387"/>
      <c r="E467" s="1387"/>
      <c r="F467" s="1387"/>
      <c r="G467" s="1387"/>
      <c r="H467" s="1387"/>
      <c r="I467" s="1340" t="s">
        <v>7114</v>
      </c>
      <c r="J467" s="1387">
        <v>21</v>
      </c>
      <c r="K467" s="1387">
        <v>99</v>
      </c>
      <c r="L467" s="1389">
        <v>115.8</v>
      </c>
      <c r="M467" s="1389"/>
      <c r="N467" s="1340" t="s">
        <v>7133</v>
      </c>
      <c r="O467" s="1396" t="s">
        <v>6414</v>
      </c>
      <c r="P467" s="1396"/>
      <c r="Q467" s="1396"/>
      <c r="R467" s="1396"/>
      <c r="S467" s="1387" t="s">
        <v>7144</v>
      </c>
      <c r="T467" s="1387"/>
      <c r="U467" s="1387"/>
      <c r="V467" s="1340"/>
      <c r="W467" s="1368" t="s">
        <v>6413</v>
      </c>
    </row>
    <row r="468" spans="1:23" ht="31.5">
      <c r="A468" s="1386">
        <v>464</v>
      </c>
      <c r="B468" s="1340">
        <v>463</v>
      </c>
      <c r="C468" s="1340" t="s">
        <v>7218</v>
      </c>
      <c r="D468" s="1340"/>
      <c r="E468" s="1340"/>
      <c r="F468" s="1340"/>
      <c r="G468" s="1340"/>
      <c r="H468" s="1340"/>
      <c r="I468" s="1340" t="s">
        <v>7114</v>
      </c>
      <c r="J468" s="1340">
        <v>21</v>
      </c>
      <c r="K468" s="1340">
        <v>103</v>
      </c>
      <c r="L468" s="667">
        <v>52</v>
      </c>
      <c r="M468" s="667"/>
      <c r="N468" s="1396" t="s">
        <v>7126</v>
      </c>
      <c r="O468" s="1396" t="s">
        <v>6414</v>
      </c>
      <c r="P468" s="1396"/>
      <c r="Q468" s="1396"/>
      <c r="R468" s="1396"/>
      <c r="S468" s="1340"/>
      <c r="T468" s="1340"/>
      <c r="U468" s="1340"/>
      <c r="V468" s="1340"/>
      <c r="W468" s="1368" t="s">
        <v>6413</v>
      </c>
    </row>
    <row r="469" spans="1:23" ht="47.25">
      <c r="A469" s="1446">
        <v>465</v>
      </c>
      <c r="B469" s="1367">
        <v>464</v>
      </c>
      <c r="C469" s="1387" t="s">
        <v>7219</v>
      </c>
      <c r="D469" s="1387"/>
      <c r="E469" s="1387"/>
      <c r="F469" s="1387"/>
      <c r="G469" s="1387"/>
      <c r="H469" s="1387"/>
      <c r="I469" s="1340" t="s">
        <v>7114</v>
      </c>
      <c r="J469" s="1387">
        <v>21</v>
      </c>
      <c r="K469" s="1387">
        <v>125</v>
      </c>
      <c r="L469" s="1389">
        <v>38.6</v>
      </c>
      <c r="M469" s="1389"/>
      <c r="N469" s="1340" t="s">
        <v>7115</v>
      </c>
      <c r="O469" s="1396" t="s">
        <v>6414</v>
      </c>
      <c r="P469" s="1396"/>
      <c r="Q469" s="1396"/>
      <c r="R469" s="1396"/>
      <c r="S469" s="1387" t="s">
        <v>7144</v>
      </c>
      <c r="T469" s="1387"/>
      <c r="U469" s="1387"/>
      <c r="V469" s="1340"/>
      <c r="W469" s="1368" t="s">
        <v>6413</v>
      </c>
    </row>
    <row r="470" spans="1:23" ht="47.25">
      <c r="A470" s="1386">
        <v>466</v>
      </c>
      <c r="B470" s="1340">
        <v>465</v>
      </c>
      <c r="C470" s="1387" t="s">
        <v>7220</v>
      </c>
      <c r="D470" s="1387"/>
      <c r="E470" s="1387"/>
      <c r="F470" s="1387"/>
      <c r="G470" s="1387"/>
      <c r="H470" s="1387"/>
      <c r="I470" s="1340" t="s">
        <v>7114</v>
      </c>
      <c r="J470" s="1387">
        <v>21</v>
      </c>
      <c r="K470" s="1387">
        <v>127</v>
      </c>
      <c r="L470" s="1389">
        <v>42.3</v>
      </c>
      <c r="M470" s="1389"/>
      <c r="N470" s="1340" t="s">
        <v>7115</v>
      </c>
      <c r="O470" s="1396" t="s">
        <v>6414</v>
      </c>
      <c r="P470" s="1396"/>
      <c r="Q470" s="1396"/>
      <c r="R470" s="1396"/>
      <c r="S470" s="1387" t="s">
        <v>7144</v>
      </c>
      <c r="T470" s="1387"/>
      <c r="U470" s="1387"/>
      <c r="V470" s="1340"/>
      <c r="W470" s="1368" t="s">
        <v>6413</v>
      </c>
    </row>
    <row r="471" spans="1:23" ht="31.5">
      <c r="A471" s="1446">
        <v>467</v>
      </c>
      <c r="B471" s="1367">
        <v>466</v>
      </c>
      <c r="C471" s="1387" t="s">
        <v>7221</v>
      </c>
      <c r="D471" s="1387"/>
      <c r="E471" s="1387"/>
      <c r="F471" s="1387"/>
      <c r="G471" s="1387"/>
      <c r="H471" s="1387"/>
      <c r="I471" s="1340" t="s">
        <v>7114</v>
      </c>
      <c r="J471" s="1387">
        <v>21</v>
      </c>
      <c r="K471" s="1387" t="s">
        <v>7222</v>
      </c>
      <c r="L471" s="1389">
        <v>60.9</v>
      </c>
      <c r="M471" s="1389"/>
      <c r="N471" s="1340" t="s">
        <v>7126</v>
      </c>
      <c r="O471" s="1396" t="s">
        <v>6414</v>
      </c>
      <c r="P471" s="1396"/>
      <c r="Q471" s="1396"/>
      <c r="R471" s="1396"/>
      <c r="S471" s="1387" t="s">
        <v>7144</v>
      </c>
      <c r="T471" s="1387"/>
      <c r="U471" s="1387"/>
      <c r="V471" s="1340"/>
      <c r="W471" s="1368" t="s">
        <v>6413</v>
      </c>
    </row>
    <row r="472" spans="1:23" ht="47.25">
      <c r="A472" s="1386">
        <v>468</v>
      </c>
      <c r="B472" s="1340">
        <v>467</v>
      </c>
      <c r="C472" s="1402" t="s">
        <v>7223</v>
      </c>
      <c r="D472" s="1402"/>
      <c r="E472" s="1402"/>
      <c r="F472" s="1402"/>
      <c r="G472" s="1402"/>
      <c r="H472" s="1402"/>
      <c r="I472" s="1388" t="s">
        <v>7114</v>
      </c>
      <c r="J472" s="1402">
        <v>21</v>
      </c>
      <c r="K472" s="1402" t="s">
        <v>7224</v>
      </c>
      <c r="L472" s="1403">
        <v>252</v>
      </c>
      <c r="M472" s="1403"/>
      <c r="N472" s="1366" t="s">
        <v>7115</v>
      </c>
      <c r="O472" s="1366" t="s">
        <v>6414</v>
      </c>
      <c r="P472" s="1366"/>
      <c r="Q472" s="1366"/>
      <c r="R472" s="1366"/>
      <c r="S472" s="1340"/>
      <c r="T472" s="1340"/>
      <c r="U472" s="1340"/>
      <c r="V472" s="1340"/>
      <c r="W472" s="1368" t="s">
        <v>6413</v>
      </c>
    </row>
    <row r="473" spans="1:23" ht="126">
      <c r="A473" s="1446">
        <v>469</v>
      </c>
      <c r="B473" s="1367">
        <v>468</v>
      </c>
      <c r="C473" s="1340" t="s">
        <v>7225</v>
      </c>
      <c r="D473" s="1340"/>
      <c r="E473" s="1340"/>
      <c r="F473" s="1340"/>
      <c r="G473" s="1340"/>
      <c r="H473" s="1340"/>
      <c r="I473" s="1340" t="s">
        <v>7114</v>
      </c>
      <c r="J473" s="1367">
        <v>22</v>
      </c>
      <c r="K473" s="1367">
        <v>4</v>
      </c>
      <c r="L473" s="1371">
        <v>313.39999999999998</v>
      </c>
      <c r="M473" s="1371"/>
      <c r="N473" s="1340" t="s">
        <v>7226</v>
      </c>
      <c r="O473" s="1396" t="s">
        <v>6414</v>
      </c>
      <c r="P473" s="1396"/>
      <c r="Q473" s="1396"/>
      <c r="R473" s="1396"/>
      <c r="S473" s="1340" t="s">
        <v>7227</v>
      </c>
      <c r="T473" s="1340"/>
      <c r="U473" s="1340"/>
      <c r="V473" s="1340"/>
      <c r="W473" s="1368" t="s">
        <v>6413</v>
      </c>
    </row>
    <row r="474" spans="1:23" ht="31.5">
      <c r="A474" s="1386">
        <v>470</v>
      </c>
      <c r="B474" s="1340">
        <v>469</v>
      </c>
      <c r="C474" s="1388" t="s">
        <v>7228</v>
      </c>
      <c r="D474" s="1388"/>
      <c r="E474" s="1388"/>
      <c r="F474" s="1388"/>
      <c r="G474" s="1388"/>
      <c r="H474" s="1388"/>
      <c r="I474" s="1388" t="s">
        <v>7114</v>
      </c>
      <c r="J474" s="1388">
        <v>22</v>
      </c>
      <c r="K474" s="1388">
        <v>59</v>
      </c>
      <c r="L474" s="1390">
        <v>173.2</v>
      </c>
      <c r="M474" s="1390"/>
      <c r="N474" s="1366" t="s">
        <v>7126</v>
      </c>
      <c r="O474" s="1366" t="s">
        <v>6420</v>
      </c>
      <c r="P474" s="1366"/>
      <c r="Q474" s="1366"/>
      <c r="R474" s="1366"/>
      <c r="S474" s="1388" t="s">
        <v>7229</v>
      </c>
      <c r="T474" s="1388"/>
      <c r="U474" s="1388"/>
      <c r="V474" s="1362"/>
      <c r="W474" s="1340">
        <v>1</v>
      </c>
    </row>
    <row r="475" spans="1:23" ht="31.5">
      <c r="A475" s="1446">
        <v>471</v>
      </c>
      <c r="B475" s="1367">
        <v>470</v>
      </c>
      <c r="C475" s="1387" t="s">
        <v>7230</v>
      </c>
      <c r="D475" s="1387"/>
      <c r="E475" s="1387"/>
      <c r="F475" s="1387"/>
      <c r="G475" s="1387"/>
      <c r="H475" s="1387"/>
      <c r="I475" s="1340" t="s">
        <v>7114</v>
      </c>
      <c r="J475" s="1387">
        <v>22</v>
      </c>
      <c r="K475" s="1387">
        <v>114</v>
      </c>
      <c r="L475" s="1389">
        <v>134</v>
      </c>
      <c r="M475" s="1389"/>
      <c r="N475" s="1340" t="s">
        <v>7126</v>
      </c>
      <c r="O475" s="1396" t="s">
        <v>6414</v>
      </c>
      <c r="P475" s="1396"/>
      <c r="Q475" s="1396"/>
      <c r="R475" s="1396"/>
      <c r="S475" s="1387" t="s">
        <v>7144</v>
      </c>
      <c r="T475" s="1387"/>
      <c r="U475" s="1387"/>
      <c r="V475" s="1340"/>
      <c r="W475" s="1368" t="s">
        <v>6413</v>
      </c>
    </row>
    <row r="476" spans="1:23" ht="31.5">
      <c r="A476" s="1386">
        <v>472</v>
      </c>
      <c r="B476" s="1340">
        <v>471</v>
      </c>
      <c r="C476" s="1387" t="s">
        <v>7231</v>
      </c>
      <c r="D476" s="1387"/>
      <c r="E476" s="1387"/>
      <c r="F476" s="1387"/>
      <c r="G476" s="1387"/>
      <c r="H476" s="1387"/>
      <c r="I476" s="1340" t="s">
        <v>7114</v>
      </c>
      <c r="J476" s="1387">
        <v>22</v>
      </c>
      <c r="K476" s="1387">
        <v>125</v>
      </c>
      <c r="L476" s="1389">
        <v>62.6</v>
      </c>
      <c r="M476" s="1389"/>
      <c r="N476" s="1340" t="s">
        <v>7126</v>
      </c>
      <c r="O476" s="1396" t="s">
        <v>6414</v>
      </c>
      <c r="P476" s="1396"/>
      <c r="Q476" s="1396"/>
      <c r="R476" s="1396"/>
      <c r="S476" s="1387" t="s">
        <v>7144</v>
      </c>
      <c r="T476" s="1387"/>
      <c r="U476" s="1387"/>
      <c r="V476" s="1340"/>
      <c r="W476" s="1368" t="s">
        <v>6413</v>
      </c>
    </row>
    <row r="477" spans="1:23" ht="78.75">
      <c r="A477" s="1446">
        <v>473</v>
      </c>
      <c r="B477" s="1367">
        <v>472</v>
      </c>
      <c r="C477" s="1388" t="s">
        <v>7232</v>
      </c>
      <c r="D477" s="1388"/>
      <c r="E477" s="1388"/>
      <c r="F477" s="1388"/>
      <c r="G477" s="1388"/>
      <c r="H477" s="1388"/>
      <c r="I477" s="1388" t="s">
        <v>7114</v>
      </c>
      <c r="J477" s="1388">
        <v>22</v>
      </c>
      <c r="K477" s="1388">
        <v>137</v>
      </c>
      <c r="L477" s="1390">
        <v>22.9</v>
      </c>
      <c r="M477" s="1390"/>
      <c r="N477" s="1366" t="s">
        <v>7233</v>
      </c>
      <c r="O477" s="1366" t="s">
        <v>6420</v>
      </c>
      <c r="P477" s="1366"/>
      <c r="Q477" s="1366"/>
      <c r="R477" s="1366"/>
      <c r="S477" s="1388" t="s">
        <v>7234</v>
      </c>
      <c r="T477" s="1388"/>
      <c r="U477" s="1388"/>
      <c r="V477" s="1362"/>
      <c r="W477" s="1340">
        <v>1</v>
      </c>
    </row>
    <row r="478" spans="1:23" ht="31.5">
      <c r="A478" s="1386">
        <v>474</v>
      </c>
      <c r="B478" s="1340">
        <v>473</v>
      </c>
      <c r="C478" s="1387" t="s">
        <v>7235</v>
      </c>
      <c r="D478" s="1387"/>
      <c r="E478" s="1387"/>
      <c r="F478" s="1387"/>
      <c r="G478" s="1387"/>
      <c r="H478" s="1387"/>
      <c r="I478" s="1388" t="s">
        <v>7114</v>
      </c>
      <c r="J478" s="1340">
        <v>22</v>
      </c>
      <c r="K478" s="1340" t="s">
        <v>7236</v>
      </c>
      <c r="L478" s="1389">
        <v>349.5</v>
      </c>
      <c r="M478" s="1389"/>
      <c r="N478" s="1366" t="s">
        <v>7237</v>
      </c>
      <c r="O478" s="1366" t="s">
        <v>6414</v>
      </c>
      <c r="P478" s="1366"/>
      <c r="Q478" s="1366"/>
      <c r="R478" s="1366"/>
      <c r="S478" s="1340" t="s">
        <v>7238</v>
      </c>
      <c r="T478" s="1340"/>
      <c r="U478" s="1340"/>
      <c r="V478" s="1340"/>
      <c r="W478" s="1368" t="s">
        <v>6413</v>
      </c>
    </row>
    <row r="479" spans="1:23" ht="31.5">
      <c r="A479" s="1446">
        <v>475</v>
      </c>
      <c r="B479" s="1367">
        <v>474</v>
      </c>
      <c r="C479" s="1387" t="s">
        <v>7239</v>
      </c>
      <c r="D479" s="1387"/>
      <c r="E479" s="1387"/>
      <c r="F479" s="1387"/>
      <c r="G479" s="1387"/>
      <c r="H479" s="1387"/>
      <c r="I479" s="1340" t="s">
        <v>7114</v>
      </c>
      <c r="J479" s="1387">
        <v>22</v>
      </c>
      <c r="K479" s="1387" t="s">
        <v>7240</v>
      </c>
      <c r="L479" s="1389">
        <v>759</v>
      </c>
      <c r="M479" s="1389"/>
      <c r="N479" s="1340" t="s">
        <v>7241</v>
      </c>
      <c r="O479" s="1396" t="s">
        <v>6414</v>
      </c>
      <c r="P479" s="1396"/>
      <c r="Q479" s="1396"/>
      <c r="R479" s="1396"/>
      <c r="S479" s="1387" t="s">
        <v>7144</v>
      </c>
      <c r="T479" s="1387"/>
      <c r="U479" s="1387"/>
      <c r="V479" s="1340"/>
      <c r="W479" s="1368" t="s">
        <v>6413</v>
      </c>
    </row>
    <row r="480" spans="1:23" ht="78.75">
      <c r="A480" s="1386">
        <v>476</v>
      </c>
      <c r="B480" s="1340">
        <v>475</v>
      </c>
      <c r="C480" s="1387" t="s">
        <v>7242</v>
      </c>
      <c r="D480" s="1387"/>
      <c r="E480" s="1387"/>
      <c r="F480" s="1387"/>
      <c r="G480" s="1387"/>
      <c r="H480" s="1387"/>
      <c r="I480" s="1340" t="s">
        <v>7114</v>
      </c>
      <c r="J480" s="1387">
        <v>22</v>
      </c>
      <c r="K480" s="1387" t="s">
        <v>7243</v>
      </c>
      <c r="L480" s="1389">
        <v>450</v>
      </c>
      <c r="M480" s="1389"/>
      <c r="N480" s="1340" t="s">
        <v>7244</v>
      </c>
      <c r="O480" s="1396" t="s">
        <v>6414</v>
      </c>
      <c r="P480" s="1396"/>
      <c r="Q480" s="1396"/>
      <c r="R480" s="1396"/>
      <c r="S480" s="1387" t="s">
        <v>7134</v>
      </c>
      <c r="T480" s="1387"/>
      <c r="U480" s="1387"/>
      <c r="V480" s="1340"/>
      <c r="W480" s="1368" t="s">
        <v>6413</v>
      </c>
    </row>
    <row r="481" spans="1:23" ht="31.5">
      <c r="A481" s="1446">
        <v>477</v>
      </c>
      <c r="B481" s="1367">
        <v>476</v>
      </c>
      <c r="C481" s="1388" t="s">
        <v>6502</v>
      </c>
      <c r="D481" s="1388"/>
      <c r="E481" s="1388"/>
      <c r="F481" s="1388"/>
      <c r="G481" s="1388"/>
      <c r="H481" s="1388"/>
      <c r="I481" s="1388" t="s">
        <v>7114</v>
      </c>
      <c r="J481" s="1388">
        <v>22</v>
      </c>
      <c r="K481" s="1388" t="s">
        <v>7245</v>
      </c>
      <c r="L481" s="1390">
        <v>895.56</v>
      </c>
      <c r="M481" s="1390"/>
      <c r="N481" s="1366" t="s">
        <v>7126</v>
      </c>
      <c r="O481" s="1366" t="s">
        <v>6420</v>
      </c>
      <c r="P481" s="1366"/>
      <c r="Q481" s="1366"/>
      <c r="R481" s="1366"/>
      <c r="S481" s="1340" t="s">
        <v>7246</v>
      </c>
      <c r="T481" s="1340"/>
      <c r="U481" s="1340"/>
      <c r="V481" s="1362"/>
      <c r="W481" s="1340">
        <v>1</v>
      </c>
    </row>
    <row r="482" spans="1:23" ht="63">
      <c r="A482" s="1386">
        <v>478</v>
      </c>
      <c r="B482" s="1340">
        <v>477</v>
      </c>
      <c r="C482" s="1387" t="s">
        <v>7247</v>
      </c>
      <c r="D482" s="1387"/>
      <c r="E482" s="1387"/>
      <c r="F482" s="1387"/>
      <c r="G482" s="1387"/>
      <c r="H482" s="1387"/>
      <c r="I482" s="1340" t="s">
        <v>7114</v>
      </c>
      <c r="J482" s="1387">
        <v>23</v>
      </c>
      <c r="K482" s="1387">
        <v>46</v>
      </c>
      <c r="L482" s="1389">
        <v>160.9</v>
      </c>
      <c r="M482" s="1389"/>
      <c r="N482" s="1340" t="s">
        <v>7248</v>
      </c>
      <c r="O482" s="1396" t="s">
        <v>6414</v>
      </c>
      <c r="P482" s="1396"/>
      <c r="Q482" s="1396"/>
      <c r="R482" s="1396"/>
      <c r="S482" s="1387" t="s">
        <v>7160</v>
      </c>
      <c r="T482" s="1387"/>
      <c r="U482" s="1387"/>
      <c r="V482" s="1340"/>
      <c r="W482" s="1368" t="s">
        <v>6413</v>
      </c>
    </row>
    <row r="483" spans="1:23" ht="31.5">
      <c r="A483" s="1446">
        <v>479</v>
      </c>
      <c r="B483" s="1367">
        <v>478</v>
      </c>
      <c r="C483" s="1387" t="s">
        <v>7249</v>
      </c>
      <c r="D483" s="1387"/>
      <c r="E483" s="1387"/>
      <c r="F483" s="1387"/>
      <c r="G483" s="1387"/>
      <c r="H483" s="1387"/>
      <c r="I483" s="1388" t="s">
        <v>7114</v>
      </c>
      <c r="J483" s="1387">
        <v>23</v>
      </c>
      <c r="K483" s="1387">
        <v>77</v>
      </c>
      <c r="L483" s="1389">
        <v>268</v>
      </c>
      <c r="M483" s="1389"/>
      <c r="N483" s="1366" t="s">
        <v>7126</v>
      </c>
      <c r="O483" s="1366" t="s">
        <v>6414</v>
      </c>
      <c r="P483" s="1366"/>
      <c r="Q483" s="1366"/>
      <c r="R483" s="1366"/>
      <c r="S483" s="1340"/>
      <c r="T483" s="1340"/>
      <c r="U483" s="1340"/>
      <c r="V483" s="1340"/>
      <c r="W483" s="1368" t="s">
        <v>6413</v>
      </c>
    </row>
    <row r="484" spans="1:23" ht="78.75">
      <c r="A484" s="1386">
        <v>480</v>
      </c>
      <c r="B484" s="1340">
        <v>479</v>
      </c>
      <c r="C484" s="1387" t="s">
        <v>7250</v>
      </c>
      <c r="D484" s="1387"/>
      <c r="E484" s="1387"/>
      <c r="F484" s="1387"/>
      <c r="G484" s="1387"/>
      <c r="H484" s="1387"/>
      <c r="I484" s="1388" t="s">
        <v>7114</v>
      </c>
      <c r="J484" s="1387">
        <v>23</v>
      </c>
      <c r="K484" s="1387">
        <v>100</v>
      </c>
      <c r="L484" s="1389">
        <v>42</v>
      </c>
      <c r="M484" s="1389"/>
      <c r="N484" s="1366" t="s">
        <v>7251</v>
      </c>
      <c r="O484" s="1366" t="s">
        <v>6414</v>
      </c>
      <c r="P484" s="1366"/>
      <c r="Q484" s="1366"/>
      <c r="R484" s="1366"/>
      <c r="S484" s="1387" t="s">
        <v>7252</v>
      </c>
      <c r="T484" s="1387"/>
      <c r="U484" s="1387"/>
      <c r="V484" s="1340"/>
      <c r="W484" s="1368" t="s">
        <v>6413</v>
      </c>
    </row>
    <row r="485" spans="1:23" ht="78.75">
      <c r="A485" s="1446">
        <v>481</v>
      </c>
      <c r="B485" s="1367">
        <v>480</v>
      </c>
      <c r="C485" s="1387" t="s">
        <v>7253</v>
      </c>
      <c r="D485" s="1387"/>
      <c r="E485" s="1387"/>
      <c r="F485" s="1387"/>
      <c r="G485" s="1387"/>
      <c r="H485" s="1387"/>
      <c r="I485" s="1388" t="s">
        <v>7114</v>
      </c>
      <c r="J485" s="1387">
        <v>23</v>
      </c>
      <c r="K485" s="1387">
        <v>101</v>
      </c>
      <c r="L485" s="1389">
        <v>88.1</v>
      </c>
      <c r="M485" s="1389"/>
      <c r="N485" s="1366" t="s">
        <v>7254</v>
      </c>
      <c r="O485" s="1366" t="s">
        <v>6414</v>
      </c>
      <c r="P485" s="1366"/>
      <c r="Q485" s="1366"/>
      <c r="R485" s="1366"/>
      <c r="S485" s="1387" t="s">
        <v>7255</v>
      </c>
      <c r="T485" s="1387"/>
      <c r="U485" s="1387"/>
      <c r="V485" s="1340"/>
      <c r="W485" s="1368" t="s">
        <v>6413</v>
      </c>
    </row>
    <row r="486" spans="1:23" ht="63">
      <c r="A486" s="1386">
        <v>482</v>
      </c>
      <c r="B486" s="1340">
        <v>481</v>
      </c>
      <c r="C486" s="1387" t="s">
        <v>7256</v>
      </c>
      <c r="D486" s="1387"/>
      <c r="E486" s="1387"/>
      <c r="F486" s="1387"/>
      <c r="G486" s="1387"/>
      <c r="H486" s="1387"/>
      <c r="I486" s="1340" t="s">
        <v>7114</v>
      </c>
      <c r="J486" s="1340">
        <v>24</v>
      </c>
      <c r="K486" s="1340">
        <v>48</v>
      </c>
      <c r="L486" s="1389">
        <v>149.9</v>
      </c>
      <c r="M486" s="1389"/>
      <c r="N486" s="1340" t="s">
        <v>7257</v>
      </c>
      <c r="O486" s="1396" t="s">
        <v>6414</v>
      </c>
      <c r="P486" s="1396"/>
      <c r="Q486" s="1396"/>
      <c r="R486" s="1396"/>
      <c r="S486" s="1387" t="s">
        <v>7160</v>
      </c>
      <c r="T486" s="1387"/>
      <c r="U486" s="1387"/>
      <c r="V486" s="1340"/>
      <c r="W486" s="1368" t="s">
        <v>6413</v>
      </c>
    </row>
    <row r="487" spans="1:23" ht="31.5">
      <c r="A487" s="1446">
        <v>483</v>
      </c>
      <c r="B487" s="1367">
        <v>482</v>
      </c>
      <c r="C487" s="1387" t="s">
        <v>7258</v>
      </c>
      <c r="D487" s="1387"/>
      <c r="E487" s="1387"/>
      <c r="F487" s="1387"/>
      <c r="G487" s="1387"/>
      <c r="H487" s="1387"/>
      <c r="I487" s="1340" t="s">
        <v>7114</v>
      </c>
      <c r="J487" s="1387">
        <v>24</v>
      </c>
      <c r="K487" s="1387">
        <v>62</v>
      </c>
      <c r="L487" s="1389">
        <v>72.900000000000006</v>
      </c>
      <c r="M487" s="1389"/>
      <c r="N487" s="1340" t="s">
        <v>7126</v>
      </c>
      <c r="O487" s="1396" t="s">
        <v>6414</v>
      </c>
      <c r="P487" s="1396"/>
      <c r="Q487" s="1396"/>
      <c r="R487" s="1396"/>
      <c r="S487" s="1387" t="s">
        <v>7144</v>
      </c>
      <c r="T487" s="1387"/>
      <c r="U487" s="1387"/>
      <c r="V487" s="1340"/>
      <c r="W487" s="1368" t="s">
        <v>6413</v>
      </c>
    </row>
    <row r="488" spans="1:23" ht="126">
      <c r="A488" s="1386">
        <v>484</v>
      </c>
      <c r="B488" s="1340">
        <v>483</v>
      </c>
      <c r="C488" s="1387" t="s">
        <v>7259</v>
      </c>
      <c r="D488" s="1387"/>
      <c r="E488" s="1387"/>
      <c r="F488" s="1387"/>
      <c r="G488" s="1387"/>
      <c r="H488" s="1387"/>
      <c r="I488" s="1388" t="s">
        <v>7114</v>
      </c>
      <c r="J488" s="1387">
        <v>24</v>
      </c>
      <c r="K488" s="1387" t="s">
        <v>7260</v>
      </c>
      <c r="L488" s="1389">
        <v>100</v>
      </c>
      <c r="M488" s="1389"/>
      <c r="N488" s="1366" t="s">
        <v>7261</v>
      </c>
      <c r="O488" s="1366" t="s">
        <v>6414</v>
      </c>
      <c r="P488" s="1366"/>
      <c r="Q488" s="1366"/>
      <c r="R488" s="1366"/>
      <c r="S488" s="1387" t="s">
        <v>7262</v>
      </c>
      <c r="T488" s="1387"/>
      <c r="U488" s="1387"/>
      <c r="V488" s="1340"/>
      <c r="W488" s="1368" t="s">
        <v>6413</v>
      </c>
    </row>
    <row r="489" spans="1:23" ht="31.5">
      <c r="A489" s="1446">
        <v>485</v>
      </c>
      <c r="B489" s="1367">
        <v>484</v>
      </c>
      <c r="C489" s="1387" t="s">
        <v>7263</v>
      </c>
      <c r="D489" s="1387"/>
      <c r="E489" s="1387"/>
      <c r="F489" s="1387"/>
      <c r="G489" s="1387"/>
      <c r="H489" s="1387"/>
      <c r="I489" s="1388" t="s">
        <v>7114</v>
      </c>
      <c r="J489" s="1387">
        <v>24</v>
      </c>
      <c r="K489" s="1387" t="s">
        <v>7260</v>
      </c>
      <c r="L489" s="1389">
        <v>100</v>
      </c>
      <c r="M489" s="1389"/>
      <c r="N489" s="1366"/>
      <c r="O489" s="1366" t="s">
        <v>6414</v>
      </c>
      <c r="P489" s="1366"/>
      <c r="Q489" s="1366"/>
      <c r="R489" s="1366"/>
      <c r="S489" s="1387"/>
      <c r="T489" s="1387"/>
      <c r="U489" s="1387"/>
      <c r="V489" s="1340"/>
      <c r="W489" s="1368" t="s">
        <v>6413</v>
      </c>
    </row>
    <row r="490" spans="1:23" ht="31.5">
      <c r="A490" s="1386">
        <v>486</v>
      </c>
      <c r="B490" s="1340">
        <v>485</v>
      </c>
      <c r="C490" s="1387" t="s">
        <v>7264</v>
      </c>
      <c r="D490" s="1387"/>
      <c r="E490" s="1387"/>
      <c r="F490" s="1387"/>
      <c r="G490" s="1387"/>
      <c r="H490" s="1387"/>
      <c r="I490" s="1340" t="s">
        <v>7114</v>
      </c>
      <c r="J490" s="1387">
        <v>24</v>
      </c>
      <c r="K490" s="1387" t="s">
        <v>7265</v>
      </c>
      <c r="L490" s="1389">
        <v>337</v>
      </c>
      <c r="M490" s="1389"/>
      <c r="N490" s="1340" t="s">
        <v>7126</v>
      </c>
      <c r="O490" s="1396" t="s">
        <v>6414</v>
      </c>
      <c r="P490" s="1396"/>
      <c r="Q490" s="1396"/>
      <c r="R490" s="1396"/>
      <c r="S490" s="1387" t="s">
        <v>7144</v>
      </c>
      <c r="T490" s="1387"/>
      <c r="U490" s="1387"/>
      <c r="V490" s="1340"/>
      <c r="W490" s="1368" t="s">
        <v>6413</v>
      </c>
    </row>
    <row r="491" spans="1:23" ht="31.5">
      <c r="A491" s="1446">
        <v>487</v>
      </c>
      <c r="B491" s="1367">
        <v>486</v>
      </c>
      <c r="C491" s="1404" t="s">
        <v>7266</v>
      </c>
      <c r="D491" s="1404"/>
      <c r="E491" s="1404"/>
      <c r="F491" s="1404"/>
      <c r="G491" s="1404"/>
      <c r="H491" s="1404"/>
      <c r="I491" s="1388" t="s">
        <v>7114</v>
      </c>
      <c r="J491" s="1388">
        <v>25</v>
      </c>
      <c r="K491" s="1388">
        <v>90</v>
      </c>
      <c r="L491" s="1390">
        <v>55.7</v>
      </c>
      <c r="M491" s="1390"/>
      <c r="N491" s="1366" t="s">
        <v>7126</v>
      </c>
      <c r="O491" s="1366" t="s">
        <v>192</v>
      </c>
      <c r="P491" s="1366"/>
      <c r="Q491" s="1366"/>
      <c r="R491" s="1366"/>
      <c r="S491" s="1340" t="s">
        <v>7267</v>
      </c>
      <c r="T491" s="1340"/>
      <c r="U491" s="1340"/>
      <c r="V491" s="1340"/>
      <c r="W491" s="1365">
        <v>2</v>
      </c>
    </row>
    <row r="492" spans="1:23" ht="31.5">
      <c r="A492" s="1386">
        <v>488</v>
      </c>
      <c r="B492" s="1340">
        <v>487</v>
      </c>
      <c r="C492" s="1369" t="s">
        <v>7268</v>
      </c>
      <c r="D492" s="1369"/>
      <c r="E492" s="1369"/>
      <c r="F492" s="1369"/>
      <c r="G492" s="1369"/>
      <c r="H492" s="1369"/>
      <c r="I492" s="1388" t="s">
        <v>7114</v>
      </c>
      <c r="J492" s="1369">
        <v>25</v>
      </c>
      <c r="K492" s="1369">
        <v>170</v>
      </c>
      <c r="L492" s="1399">
        <v>61.4</v>
      </c>
      <c r="M492" s="1399"/>
      <c r="N492" s="1366" t="s">
        <v>7126</v>
      </c>
      <c r="O492" s="1366" t="s">
        <v>192</v>
      </c>
      <c r="P492" s="1366"/>
      <c r="Q492" s="1366"/>
      <c r="R492" s="1366"/>
      <c r="S492" s="1340" t="s">
        <v>7180</v>
      </c>
      <c r="T492" s="1340"/>
      <c r="U492" s="1340"/>
      <c r="V492" s="1340"/>
      <c r="W492" s="1365">
        <v>2</v>
      </c>
    </row>
    <row r="493" spans="1:23" ht="47.25">
      <c r="A493" s="1446">
        <v>489</v>
      </c>
      <c r="B493" s="1367">
        <v>488</v>
      </c>
      <c r="C493" s="1340" t="s">
        <v>7269</v>
      </c>
      <c r="D493" s="1340"/>
      <c r="E493" s="1340"/>
      <c r="F493" s="1340"/>
      <c r="G493" s="1340"/>
      <c r="H493" s="1340"/>
      <c r="I493" s="1388" t="s">
        <v>7114</v>
      </c>
      <c r="J493" s="1340">
        <v>31</v>
      </c>
      <c r="K493" s="1340">
        <v>22</v>
      </c>
      <c r="L493" s="667">
        <v>21.4</v>
      </c>
      <c r="M493" s="667"/>
      <c r="N493" s="1366" t="s">
        <v>7270</v>
      </c>
      <c r="O493" s="1366" t="s">
        <v>6414</v>
      </c>
      <c r="P493" s="1366"/>
      <c r="Q493" s="1366"/>
      <c r="R493" s="1366"/>
      <c r="S493" s="1340" t="s">
        <v>7271</v>
      </c>
      <c r="T493" s="1340"/>
      <c r="U493" s="1340"/>
      <c r="V493" s="1340"/>
      <c r="W493" s="1368" t="s">
        <v>6413</v>
      </c>
    </row>
    <row r="494" spans="1:23" ht="31.5">
      <c r="A494" s="1386">
        <v>490</v>
      </c>
      <c r="B494" s="1340">
        <v>489</v>
      </c>
      <c r="C494" s="1387" t="s">
        <v>7272</v>
      </c>
      <c r="D494" s="1387"/>
      <c r="E494" s="1387"/>
      <c r="F494" s="1387"/>
      <c r="G494" s="1387"/>
      <c r="H494" s="1387"/>
      <c r="I494" s="1388" t="s">
        <v>7114</v>
      </c>
      <c r="J494" s="1340">
        <v>31</v>
      </c>
      <c r="K494" s="1340">
        <v>51</v>
      </c>
      <c r="L494" s="1389">
        <v>41.6</v>
      </c>
      <c r="M494" s="1389"/>
      <c r="N494" s="1366" t="s">
        <v>7237</v>
      </c>
      <c r="O494" s="1366" t="s">
        <v>6414</v>
      </c>
      <c r="P494" s="1366"/>
      <c r="Q494" s="1366"/>
      <c r="R494" s="1366"/>
      <c r="S494" s="1340" t="s">
        <v>7273</v>
      </c>
      <c r="T494" s="1340"/>
      <c r="U494" s="1340"/>
      <c r="V494" s="1340"/>
      <c r="W494" s="1368" t="s">
        <v>6413</v>
      </c>
    </row>
    <row r="495" spans="1:23" ht="31.5">
      <c r="A495" s="1446">
        <v>491</v>
      </c>
      <c r="B495" s="1367">
        <v>490</v>
      </c>
      <c r="C495" s="1387" t="s">
        <v>7274</v>
      </c>
      <c r="D495" s="1387"/>
      <c r="E495" s="1387"/>
      <c r="F495" s="1387"/>
      <c r="G495" s="1387"/>
      <c r="H495" s="1387"/>
      <c r="I495" s="1388" t="s">
        <v>7114</v>
      </c>
      <c r="J495" s="1340">
        <v>31</v>
      </c>
      <c r="K495" s="1340">
        <v>52</v>
      </c>
      <c r="L495" s="1389">
        <v>40</v>
      </c>
      <c r="M495" s="1389"/>
      <c r="N495" s="1366" t="s">
        <v>7237</v>
      </c>
      <c r="O495" s="1366" t="s">
        <v>6414</v>
      </c>
      <c r="P495" s="1366"/>
      <c r="Q495" s="1366"/>
      <c r="R495" s="1366"/>
      <c r="S495" s="1340" t="s">
        <v>7273</v>
      </c>
      <c r="T495" s="1340"/>
      <c r="U495" s="1340"/>
      <c r="V495" s="1340"/>
      <c r="W495" s="1368" t="s">
        <v>6413</v>
      </c>
    </row>
    <row r="496" spans="1:23" ht="31.5">
      <c r="A496" s="1386">
        <v>492</v>
      </c>
      <c r="B496" s="1340">
        <v>491</v>
      </c>
      <c r="C496" s="1387" t="s">
        <v>7275</v>
      </c>
      <c r="D496" s="1387"/>
      <c r="E496" s="1387"/>
      <c r="F496" s="1387"/>
      <c r="G496" s="1387"/>
      <c r="H496" s="1387"/>
      <c r="I496" s="1388" t="s">
        <v>7114</v>
      </c>
      <c r="J496" s="1340">
        <v>31</v>
      </c>
      <c r="K496" s="1340">
        <v>53</v>
      </c>
      <c r="L496" s="1389">
        <v>44.1</v>
      </c>
      <c r="M496" s="1389"/>
      <c r="N496" s="1366" t="s">
        <v>7237</v>
      </c>
      <c r="O496" s="1366" t="s">
        <v>6414</v>
      </c>
      <c r="P496" s="1366"/>
      <c r="Q496" s="1366"/>
      <c r="R496" s="1366"/>
      <c r="S496" s="1340" t="s">
        <v>7273</v>
      </c>
      <c r="T496" s="1340"/>
      <c r="U496" s="1340"/>
      <c r="V496" s="1340"/>
      <c r="W496" s="1368" t="s">
        <v>6413</v>
      </c>
    </row>
    <row r="497" spans="1:23" ht="31.5">
      <c r="A497" s="1446">
        <v>493</v>
      </c>
      <c r="B497" s="1367">
        <v>492</v>
      </c>
      <c r="C497" s="1387" t="s">
        <v>7276</v>
      </c>
      <c r="D497" s="1387"/>
      <c r="E497" s="1387"/>
      <c r="F497" s="1387"/>
      <c r="G497" s="1387"/>
      <c r="H497" s="1387"/>
      <c r="I497" s="1388" t="s">
        <v>7114</v>
      </c>
      <c r="J497" s="1340">
        <v>31</v>
      </c>
      <c r="K497" s="1340">
        <v>54</v>
      </c>
      <c r="L497" s="1389">
        <v>114</v>
      </c>
      <c r="M497" s="1389"/>
      <c r="N497" s="1366" t="s">
        <v>7237</v>
      </c>
      <c r="O497" s="1366" t="s">
        <v>6414</v>
      </c>
      <c r="P497" s="1366"/>
      <c r="Q497" s="1366"/>
      <c r="R497" s="1366"/>
      <c r="S497" s="1340" t="s">
        <v>7273</v>
      </c>
      <c r="T497" s="1340"/>
      <c r="U497" s="1340"/>
      <c r="V497" s="1340"/>
      <c r="W497" s="1368" t="s">
        <v>6413</v>
      </c>
    </row>
    <row r="498" spans="1:23" ht="47.25">
      <c r="A498" s="1386">
        <v>494</v>
      </c>
      <c r="B498" s="1340">
        <v>493</v>
      </c>
      <c r="C498" s="1387" t="s">
        <v>7277</v>
      </c>
      <c r="D498" s="1387"/>
      <c r="E498" s="1387"/>
      <c r="F498" s="1387"/>
      <c r="G498" s="1387"/>
      <c r="H498" s="1387"/>
      <c r="I498" s="1388" t="s">
        <v>7114</v>
      </c>
      <c r="J498" s="1340">
        <v>31</v>
      </c>
      <c r="K498" s="1340">
        <v>69</v>
      </c>
      <c r="L498" s="667">
        <v>169.9</v>
      </c>
      <c r="M498" s="667"/>
      <c r="N498" s="1366" t="s">
        <v>7270</v>
      </c>
      <c r="O498" s="1366" t="s">
        <v>6414</v>
      </c>
      <c r="P498" s="1366"/>
      <c r="Q498" s="1366"/>
      <c r="R498" s="1366"/>
      <c r="S498" s="1340" t="s">
        <v>7273</v>
      </c>
      <c r="T498" s="1340"/>
      <c r="U498" s="1340"/>
      <c r="V498" s="1340"/>
      <c r="W498" s="1368" t="s">
        <v>6413</v>
      </c>
    </row>
    <row r="499" spans="1:23" ht="31.5">
      <c r="A499" s="1446">
        <v>495</v>
      </c>
      <c r="B499" s="1367">
        <v>494</v>
      </c>
      <c r="C499" s="1387" t="s">
        <v>7278</v>
      </c>
      <c r="D499" s="1387"/>
      <c r="E499" s="1387"/>
      <c r="F499" s="1387"/>
      <c r="G499" s="1387"/>
      <c r="H499" s="1387"/>
      <c r="I499" s="1388" t="s">
        <v>7114</v>
      </c>
      <c r="J499" s="1340">
        <v>31</v>
      </c>
      <c r="K499" s="1340">
        <v>73</v>
      </c>
      <c r="L499" s="1389">
        <v>44</v>
      </c>
      <c r="M499" s="1389"/>
      <c r="N499" s="1366" t="s">
        <v>7237</v>
      </c>
      <c r="O499" s="1366" t="s">
        <v>6414</v>
      </c>
      <c r="P499" s="1366"/>
      <c r="Q499" s="1366"/>
      <c r="R499" s="1366"/>
      <c r="S499" s="1340" t="s">
        <v>7273</v>
      </c>
      <c r="T499" s="1340"/>
      <c r="U499" s="1340"/>
      <c r="V499" s="1340"/>
      <c r="W499" s="1368" t="s">
        <v>6413</v>
      </c>
    </row>
    <row r="500" spans="1:23" ht="31.5">
      <c r="A500" s="1386">
        <v>496</v>
      </c>
      <c r="B500" s="1340">
        <v>495</v>
      </c>
      <c r="C500" s="1387" t="s">
        <v>7279</v>
      </c>
      <c r="D500" s="1387"/>
      <c r="E500" s="1387"/>
      <c r="F500" s="1387"/>
      <c r="G500" s="1387"/>
      <c r="H500" s="1387"/>
      <c r="I500" s="1388" t="s">
        <v>7114</v>
      </c>
      <c r="J500" s="1387">
        <v>31</v>
      </c>
      <c r="K500" s="1387">
        <v>142</v>
      </c>
      <c r="L500" s="1389">
        <v>45.8</v>
      </c>
      <c r="M500" s="1389"/>
      <c r="N500" s="1366" t="s">
        <v>6958</v>
      </c>
      <c r="O500" s="1366" t="s">
        <v>6414</v>
      </c>
      <c r="P500" s="1366"/>
      <c r="Q500" s="1366"/>
      <c r="R500" s="1366"/>
      <c r="S500" s="1340"/>
      <c r="T500" s="1340"/>
      <c r="U500" s="1340"/>
      <c r="V500" s="1340"/>
      <c r="W500" s="1368" t="s">
        <v>6413</v>
      </c>
    </row>
    <row r="501" spans="1:23" ht="31.5">
      <c r="A501" s="1446">
        <v>497</v>
      </c>
      <c r="B501" s="1367">
        <v>496</v>
      </c>
      <c r="C501" s="1388" t="s">
        <v>7280</v>
      </c>
      <c r="D501" s="1388"/>
      <c r="E501" s="1388"/>
      <c r="F501" s="1388"/>
      <c r="G501" s="1388"/>
      <c r="H501" s="1388"/>
      <c r="I501" s="1388" t="s">
        <v>7114</v>
      </c>
      <c r="J501" s="1388">
        <v>31</v>
      </c>
      <c r="K501" s="1388" t="s">
        <v>7281</v>
      </c>
      <c r="L501" s="1390">
        <v>100</v>
      </c>
      <c r="M501" s="1390"/>
      <c r="N501" s="1366" t="s">
        <v>7126</v>
      </c>
      <c r="O501" s="1366" t="s">
        <v>6420</v>
      </c>
      <c r="P501" s="1366"/>
      <c r="Q501" s="1366"/>
      <c r="R501" s="1366"/>
      <c r="S501" s="1388" t="s">
        <v>7282</v>
      </c>
      <c r="T501" s="1388"/>
      <c r="U501" s="1388"/>
      <c r="V501" s="1362"/>
      <c r="W501" s="1340">
        <v>1</v>
      </c>
    </row>
    <row r="502" spans="1:23" ht="31.5">
      <c r="A502" s="1386">
        <v>498</v>
      </c>
      <c r="B502" s="1340">
        <v>497</v>
      </c>
      <c r="C502" s="1387" t="s">
        <v>7283</v>
      </c>
      <c r="D502" s="1387"/>
      <c r="E502" s="1387"/>
      <c r="F502" s="1387"/>
      <c r="G502" s="1387"/>
      <c r="H502" s="1387"/>
      <c r="I502" s="1388" t="s">
        <v>7114</v>
      </c>
      <c r="J502" s="1340">
        <v>31</v>
      </c>
      <c r="K502" s="1340" t="s">
        <v>7284</v>
      </c>
      <c r="L502" s="1389">
        <v>45.3</v>
      </c>
      <c r="M502" s="1389"/>
      <c r="N502" s="1366" t="s">
        <v>7237</v>
      </c>
      <c r="O502" s="1366" t="s">
        <v>6414</v>
      </c>
      <c r="P502" s="1366"/>
      <c r="Q502" s="1366"/>
      <c r="R502" s="1366"/>
      <c r="S502" s="1340" t="s">
        <v>7273</v>
      </c>
      <c r="T502" s="1340"/>
      <c r="U502" s="1340"/>
      <c r="V502" s="1340"/>
      <c r="W502" s="1368" t="s">
        <v>6413</v>
      </c>
    </row>
    <row r="503" spans="1:23" ht="31.5">
      <c r="A503" s="1446">
        <v>499</v>
      </c>
      <c r="B503" s="1367">
        <v>498</v>
      </c>
      <c r="C503" s="1340" t="s">
        <v>7285</v>
      </c>
      <c r="D503" s="1340"/>
      <c r="E503" s="1340"/>
      <c r="F503" s="1340"/>
      <c r="G503" s="1340"/>
      <c r="H503" s="1340"/>
      <c r="I503" s="1388" t="s">
        <v>7114</v>
      </c>
      <c r="J503" s="1340">
        <v>32</v>
      </c>
      <c r="K503" s="1340">
        <v>8</v>
      </c>
      <c r="L503" s="667">
        <v>372.5</v>
      </c>
      <c r="M503" s="667"/>
      <c r="N503" s="1366" t="s">
        <v>7126</v>
      </c>
      <c r="O503" s="1366" t="s">
        <v>6414</v>
      </c>
      <c r="P503" s="1366"/>
      <c r="Q503" s="1366"/>
      <c r="R503" s="1366"/>
      <c r="S503" s="1340"/>
      <c r="T503" s="1340"/>
      <c r="U503" s="1340"/>
      <c r="V503" s="1340"/>
      <c r="W503" s="1368" t="s">
        <v>6413</v>
      </c>
    </row>
    <row r="504" spans="1:23" ht="63">
      <c r="A504" s="1386">
        <v>500</v>
      </c>
      <c r="B504" s="1340">
        <v>499</v>
      </c>
      <c r="C504" s="1388" t="s">
        <v>7286</v>
      </c>
      <c r="D504" s="1388"/>
      <c r="E504" s="1388"/>
      <c r="F504" s="1388"/>
      <c r="G504" s="1388"/>
      <c r="H504" s="1388"/>
      <c r="I504" s="1388" t="s">
        <v>7114</v>
      </c>
      <c r="J504" s="1388">
        <v>32</v>
      </c>
      <c r="K504" s="1388">
        <v>111</v>
      </c>
      <c r="L504" s="1390">
        <v>146.9</v>
      </c>
      <c r="M504" s="1390"/>
      <c r="N504" s="1366" t="s">
        <v>7287</v>
      </c>
      <c r="O504" s="1366" t="s">
        <v>6420</v>
      </c>
      <c r="P504" s="1366"/>
      <c r="Q504" s="1366"/>
      <c r="R504" s="1366"/>
      <c r="S504" s="1388" t="s">
        <v>7288</v>
      </c>
      <c r="T504" s="1388"/>
      <c r="U504" s="1388"/>
      <c r="V504" s="1362"/>
      <c r="W504" s="1340">
        <v>1</v>
      </c>
    </row>
    <row r="505" spans="1:23" ht="31.5">
      <c r="A505" s="1446">
        <v>501</v>
      </c>
      <c r="B505" s="1367">
        <v>500</v>
      </c>
      <c r="C505" s="1388" t="s">
        <v>7289</v>
      </c>
      <c r="D505" s="1388"/>
      <c r="E505" s="1388"/>
      <c r="F505" s="1388"/>
      <c r="G505" s="1388"/>
      <c r="H505" s="1388"/>
      <c r="I505" s="1388" t="s">
        <v>7114</v>
      </c>
      <c r="J505" s="1388">
        <v>32</v>
      </c>
      <c r="K505" s="1388">
        <v>168</v>
      </c>
      <c r="L505" s="1405">
        <v>45</v>
      </c>
      <c r="M505" s="1405"/>
      <c r="N505" s="1366" t="s">
        <v>7290</v>
      </c>
      <c r="O505" s="1366" t="s">
        <v>6414</v>
      </c>
      <c r="P505" s="1366"/>
      <c r="Q505" s="1366"/>
      <c r="R505" s="1366"/>
      <c r="S505" s="1340" t="s">
        <v>7291</v>
      </c>
      <c r="T505" s="1340"/>
      <c r="U505" s="1340"/>
      <c r="V505" s="1340"/>
      <c r="W505" s="1368" t="s">
        <v>6413</v>
      </c>
    </row>
    <row r="506" spans="1:23" ht="31.5">
      <c r="A506" s="1386">
        <v>502</v>
      </c>
      <c r="B506" s="1340">
        <v>501</v>
      </c>
      <c r="C506" s="1388" t="s">
        <v>7292</v>
      </c>
      <c r="D506" s="1388"/>
      <c r="E506" s="1388"/>
      <c r="F506" s="1388"/>
      <c r="G506" s="1388"/>
      <c r="H506" s="1388"/>
      <c r="I506" s="1388" t="s">
        <v>7114</v>
      </c>
      <c r="J506" s="1388">
        <v>32</v>
      </c>
      <c r="K506" s="1388" t="s">
        <v>7293</v>
      </c>
      <c r="L506" s="1390">
        <v>60</v>
      </c>
      <c r="M506" s="1390"/>
      <c r="N506" s="1366" t="s">
        <v>7290</v>
      </c>
      <c r="O506" s="1366" t="s">
        <v>6420</v>
      </c>
      <c r="P506" s="1366"/>
      <c r="Q506" s="1366"/>
      <c r="R506" s="1366"/>
      <c r="S506" s="1388" t="s">
        <v>7294</v>
      </c>
      <c r="T506" s="1388"/>
      <c r="U506" s="1388"/>
      <c r="V506" s="1362"/>
      <c r="W506" s="1340">
        <v>1</v>
      </c>
    </row>
    <row r="507" spans="1:23" ht="31.5">
      <c r="A507" s="1446">
        <v>503</v>
      </c>
      <c r="B507" s="1367">
        <v>502</v>
      </c>
      <c r="C507" s="1387" t="s">
        <v>7295</v>
      </c>
      <c r="D507" s="1387"/>
      <c r="E507" s="1387"/>
      <c r="F507" s="1387"/>
      <c r="G507" s="1387"/>
      <c r="H507" s="1387"/>
      <c r="I507" s="1340" t="s">
        <v>7114</v>
      </c>
      <c r="J507" s="1387">
        <v>33</v>
      </c>
      <c r="K507" s="1387">
        <v>128</v>
      </c>
      <c r="L507" s="1389">
        <v>790</v>
      </c>
      <c r="M507" s="1389"/>
      <c r="N507" s="1340" t="s">
        <v>7296</v>
      </c>
      <c r="O507" s="1396" t="s">
        <v>6414</v>
      </c>
      <c r="P507" s="1396"/>
      <c r="Q507" s="1396"/>
      <c r="R507" s="1396"/>
      <c r="S507" s="1387" t="s">
        <v>7144</v>
      </c>
      <c r="T507" s="1387"/>
      <c r="U507" s="1387"/>
      <c r="V507" s="1340"/>
      <c r="W507" s="1368" t="s">
        <v>6413</v>
      </c>
    </row>
    <row r="508" spans="1:23" ht="31.5">
      <c r="A508" s="1386">
        <v>504</v>
      </c>
      <c r="B508" s="1340">
        <v>503</v>
      </c>
      <c r="C508" s="1387" t="s">
        <v>7297</v>
      </c>
      <c r="D508" s="1387"/>
      <c r="E508" s="1387"/>
      <c r="F508" s="1387"/>
      <c r="G508" s="1387"/>
      <c r="H508" s="1387"/>
      <c r="I508" s="1388" t="s">
        <v>7114</v>
      </c>
      <c r="J508" s="1340">
        <v>33</v>
      </c>
      <c r="K508" s="1340" t="s">
        <v>7298</v>
      </c>
      <c r="L508" s="1389">
        <v>58.5</v>
      </c>
      <c r="M508" s="1389"/>
      <c r="N508" s="1366" t="s">
        <v>7126</v>
      </c>
      <c r="O508" s="1366" t="s">
        <v>6414</v>
      </c>
      <c r="P508" s="1366"/>
      <c r="Q508" s="1366"/>
      <c r="R508" s="1366"/>
      <c r="S508" s="1340" t="s">
        <v>7299</v>
      </c>
      <c r="T508" s="1340"/>
      <c r="U508" s="1340"/>
      <c r="V508" s="1340"/>
      <c r="W508" s="1368" t="s">
        <v>6413</v>
      </c>
    </row>
    <row r="509" spans="1:23" ht="31.5">
      <c r="A509" s="1446">
        <v>505</v>
      </c>
      <c r="B509" s="1367">
        <v>504</v>
      </c>
      <c r="C509" s="1387" t="s">
        <v>7300</v>
      </c>
      <c r="D509" s="1387"/>
      <c r="E509" s="1387"/>
      <c r="F509" s="1387"/>
      <c r="G509" s="1387"/>
      <c r="H509" s="1387"/>
      <c r="I509" s="1388" t="s">
        <v>7114</v>
      </c>
      <c r="J509" s="1340" t="s">
        <v>7301</v>
      </c>
      <c r="K509" s="1340" t="s">
        <v>7302</v>
      </c>
      <c r="L509" s="1389">
        <v>252.2</v>
      </c>
      <c r="M509" s="1389"/>
      <c r="N509" s="1366" t="s">
        <v>7126</v>
      </c>
      <c r="O509" s="1366" t="s">
        <v>6414</v>
      </c>
      <c r="P509" s="1366"/>
      <c r="Q509" s="1366"/>
      <c r="R509" s="1366"/>
      <c r="S509" s="1340" t="s">
        <v>7303</v>
      </c>
      <c r="T509" s="1340"/>
      <c r="U509" s="1340"/>
      <c r="V509" s="1340"/>
      <c r="W509" s="1368" t="s">
        <v>6413</v>
      </c>
    </row>
    <row r="510" spans="1:23" ht="31.5">
      <c r="A510" s="1386">
        <v>506</v>
      </c>
      <c r="B510" s="1340">
        <v>505</v>
      </c>
      <c r="C510" s="1340" t="s">
        <v>7304</v>
      </c>
      <c r="D510" s="1340"/>
      <c r="E510" s="1340"/>
      <c r="F510" s="1340"/>
      <c r="G510" s="1340"/>
      <c r="H510" s="1340"/>
      <c r="I510" s="1340" t="s">
        <v>7114</v>
      </c>
      <c r="J510" s="1340" t="s">
        <v>7305</v>
      </c>
      <c r="K510" s="1340" t="s">
        <v>7306</v>
      </c>
      <c r="L510" s="667">
        <v>40</v>
      </c>
      <c r="M510" s="667"/>
      <c r="N510" s="1396" t="s">
        <v>7307</v>
      </c>
      <c r="O510" s="1396" t="s">
        <v>6414</v>
      </c>
      <c r="P510" s="1396"/>
      <c r="Q510" s="1396"/>
      <c r="R510" s="1396"/>
      <c r="S510" s="1340" t="s">
        <v>7308</v>
      </c>
      <c r="T510" s="1340"/>
      <c r="U510" s="1340"/>
      <c r="V510" s="1340"/>
      <c r="W510" s="1368" t="s">
        <v>6413</v>
      </c>
    </row>
    <row r="511" spans="1:23" ht="47.25">
      <c r="A511" s="1446">
        <v>507</v>
      </c>
      <c r="B511" s="1367">
        <v>506</v>
      </c>
      <c r="C511" s="1402" t="s">
        <v>7309</v>
      </c>
      <c r="D511" s="1402"/>
      <c r="E511" s="1402"/>
      <c r="F511" s="1402"/>
      <c r="G511" s="1402"/>
      <c r="H511" s="1402"/>
      <c r="I511" s="1388" t="s">
        <v>7310</v>
      </c>
      <c r="J511" s="1387">
        <v>5</v>
      </c>
      <c r="K511" s="1406" t="s">
        <v>7311</v>
      </c>
      <c r="L511" s="1403">
        <v>1005.9</v>
      </c>
      <c r="M511" s="1403"/>
      <c r="N511" s="1366"/>
      <c r="O511" s="1366" t="s">
        <v>6414</v>
      </c>
      <c r="P511" s="1366"/>
      <c r="Q511" s="1366"/>
      <c r="R511" s="1366"/>
      <c r="S511" s="1340"/>
      <c r="T511" s="1340"/>
      <c r="U511" s="1340"/>
      <c r="V511" s="1340"/>
      <c r="W511" s="1368" t="s">
        <v>6413</v>
      </c>
    </row>
    <row r="512" spans="1:23" ht="31.5">
      <c r="A512" s="1386">
        <v>508</v>
      </c>
      <c r="B512" s="1340">
        <v>507</v>
      </c>
      <c r="C512" s="1388" t="s">
        <v>7312</v>
      </c>
      <c r="D512" s="1388"/>
      <c r="E512" s="1388"/>
      <c r="F512" s="1388"/>
      <c r="G512" s="1388"/>
      <c r="H512" s="1388"/>
      <c r="I512" s="1388" t="s">
        <v>7310</v>
      </c>
      <c r="J512" s="1388">
        <v>6</v>
      </c>
      <c r="K512" s="1388">
        <v>51</v>
      </c>
      <c r="L512" s="1405">
        <v>85</v>
      </c>
      <c r="M512" s="1405"/>
      <c r="N512" s="1366"/>
      <c r="O512" s="1366" t="s">
        <v>6420</v>
      </c>
      <c r="P512" s="1366"/>
      <c r="Q512" s="1366"/>
      <c r="R512" s="1366"/>
      <c r="S512" s="1388" t="s">
        <v>7313</v>
      </c>
      <c r="T512" s="1388"/>
      <c r="U512" s="1388"/>
      <c r="V512" s="1362"/>
      <c r="W512" s="1340">
        <v>1</v>
      </c>
    </row>
    <row r="513" spans="1:23" ht="31.5">
      <c r="A513" s="1446">
        <v>509</v>
      </c>
      <c r="B513" s="1367">
        <v>508</v>
      </c>
      <c r="C513" s="1402" t="s">
        <v>7314</v>
      </c>
      <c r="D513" s="1402"/>
      <c r="E513" s="1402"/>
      <c r="F513" s="1402"/>
      <c r="G513" s="1402"/>
      <c r="H513" s="1402"/>
      <c r="I513" s="1388" t="s">
        <v>7310</v>
      </c>
      <c r="J513" s="1402">
        <v>6</v>
      </c>
      <c r="K513" s="1402">
        <v>75</v>
      </c>
      <c r="L513" s="1403">
        <v>41</v>
      </c>
      <c r="M513" s="1403"/>
      <c r="N513" s="1366"/>
      <c r="O513" s="1366" t="s">
        <v>192</v>
      </c>
      <c r="P513" s="1366"/>
      <c r="Q513" s="1366"/>
      <c r="R513" s="1366"/>
      <c r="S513" s="1402" t="s">
        <v>7315</v>
      </c>
      <c r="T513" s="1402"/>
      <c r="U513" s="1402"/>
      <c r="V513" s="1402"/>
      <c r="W513" s="1365">
        <v>2</v>
      </c>
    </row>
    <row r="514" spans="1:23" ht="31.5">
      <c r="A514" s="1386">
        <v>510</v>
      </c>
      <c r="B514" s="1340">
        <v>509</v>
      </c>
      <c r="C514" s="1387" t="s">
        <v>7316</v>
      </c>
      <c r="D514" s="1387"/>
      <c r="E514" s="1387"/>
      <c r="F514" s="1387"/>
      <c r="G514" s="1387"/>
      <c r="H514" s="1387"/>
      <c r="I514" s="1388" t="s">
        <v>7310</v>
      </c>
      <c r="J514" s="1387">
        <v>7</v>
      </c>
      <c r="K514" s="1387" t="s">
        <v>7317</v>
      </c>
      <c r="L514" s="1389">
        <v>35</v>
      </c>
      <c r="M514" s="1389"/>
      <c r="N514" s="1366"/>
      <c r="O514" s="1366" t="s">
        <v>192</v>
      </c>
      <c r="P514" s="1366"/>
      <c r="Q514" s="1366"/>
      <c r="R514" s="1366"/>
      <c r="S514" s="1340"/>
      <c r="T514" s="1340"/>
      <c r="U514" s="1340"/>
      <c r="V514" s="1340"/>
      <c r="W514" s="1365">
        <v>2</v>
      </c>
    </row>
    <row r="515" spans="1:23" ht="31.5">
      <c r="A515" s="1446">
        <v>511</v>
      </c>
      <c r="B515" s="1367">
        <v>510</v>
      </c>
      <c r="C515" s="1388" t="s">
        <v>7318</v>
      </c>
      <c r="D515" s="1388"/>
      <c r="E515" s="1388"/>
      <c r="F515" s="1388"/>
      <c r="G515" s="1388"/>
      <c r="H515" s="1388"/>
      <c r="I515" s="1388" t="s">
        <v>7310</v>
      </c>
      <c r="J515" s="1388">
        <v>11</v>
      </c>
      <c r="K515" s="1388">
        <v>33</v>
      </c>
      <c r="L515" s="1405">
        <v>1555.1</v>
      </c>
      <c r="M515" s="1405"/>
      <c r="N515" s="1366"/>
      <c r="O515" s="1366" t="s">
        <v>6420</v>
      </c>
      <c r="P515" s="1366"/>
      <c r="Q515" s="1366"/>
      <c r="R515" s="1366"/>
      <c r="S515" s="1388" t="s">
        <v>7185</v>
      </c>
      <c r="T515" s="1388"/>
      <c r="U515" s="1388"/>
      <c r="V515" s="1362"/>
      <c r="W515" s="1340">
        <v>1</v>
      </c>
    </row>
    <row r="516" spans="1:23" ht="31.5">
      <c r="A516" s="1386">
        <v>512</v>
      </c>
      <c r="B516" s="1340">
        <v>511</v>
      </c>
      <c r="C516" s="1388" t="s">
        <v>7319</v>
      </c>
      <c r="D516" s="1388"/>
      <c r="E516" s="1388"/>
      <c r="F516" s="1388"/>
      <c r="G516" s="1388"/>
      <c r="H516" s="1388"/>
      <c r="I516" s="1388" t="s">
        <v>7310</v>
      </c>
      <c r="J516" s="1388">
        <v>11</v>
      </c>
      <c r="K516" s="1388">
        <v>92</v>
      </c>
      <c r="L516" s="1405">
        <v>88.4</v>
      </c>
      <c r="M516" s="1405"/>
      <c r="N516" s="1366"/>
      <c r="O516" s="1366" t="s">
        <v>6420</v>
      </c>
      <c r="P516" s="1366"/>
      <c r="Q516" s="1366"/>
      <c r="R516" s="1366"/>
      <c r="S516" s="1388" t="s">
        <v>7320</v>
      </c>
      <c r="T516" s="1388"/>
      <c r="U516" s="1388"/>
      <c r="V516" s="1362"/>
      <c r="W516" s="1340">
        <v>1</v>
      </c>
    </row>
    <row r="517" spans="1:23" ht="31.5">
      <c r="A517" s="1446">
        <v>513</v>
      </c>
      <c r="B517" s="1367">
        <v>512</v>
      </c>
      <c r="C517" s="1388" t="s">
        <v>7321</v>
      </c>
      <c r="D517" s="1388"/>
      <c r="E517" s="1388"/>
      <c r="F517" s="1388"/>
      <c r="G517" s="1388"/>
      <c r="H517" s="1388"/>
      <c r="I517" s="1388" t="s">
        <v>7310</v>
      </c>
      <c r="J517" s="1388">
        <v>11</v>
      </c>
      <c r="K517" s="1388">
        <v>98</v>
      </c>
      <c r="L517" s="1405">
        <v>592</v>
      </c>
      <c r="M517" s="1405"/>
      <c r="N517" s="1366"/>
      <c r="O517" s="1366" t="s">
        <v>6420</v>
      </c>
      <c r="P517" s="1366"/>
      <c r="Q517" s="1366"/>
      <c r="R517" s="1366"/>
      <c r="S517" s="1388" t="s">
        <v>7322</v>
      </c>
      <c r="T517" s="1388"/>
      <c r="U517" s="1388"/>
      <c r="V517" s="1362"/>
      <c r="W517" s="1340">
        <v>1</v>
      </c>
    </row>
    <row r="518" spans="1:23" ht="31.5">
      <c r="A518" s="1386">
        <v>514</v>
      </c>
      <c r="B518" s="1340">
        <v>513</v>
      </c>
      <c r="C518" s="1340" t="s">
        <v>7323</v>
      </c>
      <c r="D518" s="1340"/>
      <c r="E518" s="1340"/>
      <c r="F518" s="1340"/>
      <c r="G518" s="1340"/>
      <c r="H518" s="1340"/>
      <c r="I518" s="1388" t="s">
        <v>7310</v>
      </c>
      <c r="J518" s="1340">
        <v>11</v>
      </c>
      <c r="K518" s="1340">
        <v>100</v>
      </c>
      <c r="L518" s="667">
        <v>792</v>
      </c>
      <c r="M518" s="667"/>
      <c r="N518" s="1366"/>
      <c r="O518" s="1366" t="s">
        <v>6420</v>
      </c>
      <c r="P518" s="1366"/>
      <c r="Q518" s="1366"/>
      <c r="R518" s="1366"/>
      <c r="S518" s="1388" t="s">
        <v>7324</v>
      </c>
      <c r="T518" s="1388"/>
      <c r="U518" s="1388"/>
      <c r="V518" s="1362"/>
      <c r="W518" s="1340">
        <v>1</v>
      </c>
    </row>
    <row r="519" spans="1:23" ht="31.5">
      <c r="A519" s="1446">
        <v>515</v>
      </c>
      <c r="B519" s="1367">
        <v>514</v>
      </c>
      <c r="C519" s="1402" t="s">
        <v>7323</v>
      </c>
      <c r="D519" s="1402"/>
      <c r="E519" s="1402"/>
      <c r="F519" s="1402"/>
      <c r="G519" s="1402"/>
      <c r="H519" s="1402"/>
      <c r="I519" s="1388" t="s">
        <v>7310</v>
      </c>
      <c r="J519" s="1402">
        <v>11</v>
      </c>
      <c r="K519" s="1402">
        <v>100</v>
      </c>
      <c r="L519" s="1403">
        <v>63</v>
      </c>
      <c r="M519" s="1403"/>
      <c r="N519" s="1366"/>
      <c r="O519" s="1366" t="s">
        <v>6420</v>
      </c>
      <c r="P519" s="1366"/>
      <c r="Q519" s="1366"/>
      <c r="R519" s="1366"/>
      <c r="S519" s="1388" t="s">
        <v>7325</v>
      </c>
      <c r="T519" s="1388"/>
      <c r="U519" s="1388"/>
      <c r="V519" s="1362"/>
      <c r="W519" s="1340">
        <v>1</v>
      </c>
    </row>
    <row r="520" spans="1:23" ht="31.5">
      <c r="A520" s="1386">
        <v>516</v>
      </c>
      <c r="B520" s="1340">
        <v>515</v>
      </c>
      <c r="C520" s="1388" t="s">
        <v>7326</v>
      </c>
      <c r="D520" s="1388"/>
      <c r="E520" s="1388"/>
      <c r="F520" s="1388"/>
      <c r="G520" s="1388"/>
      <c r="H520" s="1388"/>
      <c r="I520" s="1388" t="s">
        <v>7310</v>
      </c>
      <c r="J520" s="1388">
        <v>12</v>
      </c>
      <c r="K520" s="1388">
        <v>187</v>
      </c>
      <c r="L520" s="1405">
        <v>699.3</v>
      </c>
      <c r="M520" s="1405"/>
      <c r="N520" s="1366"/>
      <c r="O520" s="1366" t="s">
        <v>6420</v>
      </c>
      <c r="P520" s="1366"/>
      <c r="Q520" s="1366"/>
      <c r="R520" s="1366"/>
      <c r="S520" s="1388" t="s">
        <v>7327</v>
      </c>
      <c r="T520" s="1388"/>
      <c r="U520" s="1388"/>
      <c r="V520" s="1362"/>
      <c r="W520" s="1340">
        <v>1</v>
      </c>
    </row>
    <row r="521" spans="1:23" ht="31.5">
      <c r="A521" s="1446">
        <v>517</v>
      </c>
      <c r="B521" s="1367">
        <v>516</v>
      </c>
      <c r="C521" s="1402" t="s">
        <v>7328</v>
      </c>
      <c r="D521" s="1402"/>
      <c r="E521" s="1402"/>
      <c r="F521" s="1402"/>
      <c r="G521" s="1402"/>
      <c r="H521" s="1402"/>
      <c r="I521" s="1388" t="s">
        <v>7310</v>
      </c>
      <c r="J521" s="1402">
        <v>12</v>
      </c>
      <c r="K521" s="1402" t="s">
        <v>7329</v>
      </c>
      <c r="L521" s="1403">
        <v>80</v>
      </c>
      <c r="M521" s="1403"/>
      <c r="N521" s="1366"/>
      <c r="O521" s="1366" t="s">
        <v>6420</v>
      </c>
      <c r="P521" s="1366"/>
      <c r="Q521" s="1366"/>
      <c r="R521" s="1366"/>
      <c r="S521" s="1388" t="s">
        <v>7330</v>
      </c>
      <c r="T521" s="1388"/>
      <c r="U521" s="1388"/>
      <c r="V521" s="1362"/>
      <c r="W521" s="1340">
        <v>1</v>
      </c>
    </row>
    <row r="522" spans="1:23" ht="31.5">
      <c r="A522" s="1386">
        <v>518</v>
      </c>
      <c r="B522" s="1340">
        <v>517</v>
      </c>
      <c r="C522" s="1402" t="s">
        <v>7331</v>
      </c>
      <c r="D522" s="1402"/>
      <c r="E522" s="1402"/>
      <c r="F522" s="1402"/>
      <c r="G522" s="1402"/>
      <c r="H522" s="1402"/>
      <c r="I522" s="1388" t="s">
        <v>7310</v>
      </c>
      <c r="J522" s="1402">
        <v>13</v>
      </c>
      <c r="K522" s="1402" t="s">
        <v>1339</v>
      </c>
      <c r="L522" s="1403">
        <v>101.4</v>
      </c>
      <c r="M522" s="1403"/>
      <c r="N522" s="1366"/>
      <c r="O522" s="1366" t="s">
        <v>6414</v>
      </c>
      <c r="P522" s="1366"/>
      <c r="Q522" s="1366"/>
      <c r="R522" s="1366"/>
      <c r="S522" s="1402" t="s">
        <v>7332</v>
      </c>
      <c r="T522" s="1402"/>
      <c r="U522" s="1402"/>
      <c r="V522" s="1340"/>
      <c r="W522" s="1368" t="s">
        <v>6413</v>
      </c>
    </row>
    <row r="523" spans="1:23" ht="31.5">
      <c r="A523" s="1446">
        <v>519</v>
      </c>
      <c r="B523" s="1367">
        <v>518</v>
      </c>
      <c r="C523" s="1387" t="s">
        <v>7333</v>
      </c>
      <c r="D523" s="1387"/>
      <c r="E523" s="1387"/>
      <c r="F523" s="1387"/>
      <c r="G523" s="1387"/>
      <c r="H523" s="1387"/>
      <c r="I523" s="1388" t="s">
        <v>7310</v>
      </c>
      <c r="J523" s="1387">
        <v>13</v>
      </c>
      <c r="K523" s="1387" t="s">
        <v>7334</v>
      </c>
      <c r="L523" s="1389">
        <v>26.7</v>
      </c>
      <c r="M523" s="1389"/>
      <c r="N523" s="1366"/>
      <c r="O523" s="1366" t="s">
        <v>192</v>
      </c>
      <c r="P523" s="1366"/>
      <c r="Q523" s="1366"/>
      <c r="R523" s="1366"/>
      <c r="S523" s="1340"/>
      <c r="T523" s="1340"/>
      <c r="U523" s="1340"/>
      <c r="V523" s="1340"/>
      <c r="W523" s="1365">
        <v>2</v>
      </c>
    </row>
    <row r="524" spans="1:23" ht="31.5">
      <c r="A524" s="1386">
        <v>520</v>
      </c>
      <c r="B524" s="1340">
        <v>519</v>
      </c>
      <c r="C524" s="1387" t="s">
        <v>7335</v>
      </c>
      <c r="D524" s="1387"/>
      <c r="E524" s="1387"/>
      <c r="F524" s="1387"/>
      <c r="G524" s="1387"/>
      <c r="H524" s="1387"/>
      <c r="I524" s="1388" t="s">
        <v>7310</v>
      </c>
      <c r="J524" s="1387">
        <v>14</v>
      </c>
      <c r="K524" s="1387">
        <v>17</v>
      </c>
      <c r="L524" s="1389">
        <v>517</v>
      </c>
      <c r="M524" s="1389"/>
      <c r="N524" s="1366"/>
      <c r="O524" s="1366" t="s">
        <v>192</v>
      </c>
      <c r="P524" s="1366"/>
      <c r="Q524" s="1366"/>
      <c r="R524" s="1366"/>
      <c r="S524" s="1340" t="s">
        <v>7336</v>
      </c>
      <c r="T524" s="1340"/>
      <c r="U524" s="1340"/>
      <c r="V524" s="1340"/>
      <c r="W524" s="1365">
        <v>2</v>
      </c>
    </row>
    <row r="525" spans="1:23" ht="31.5">
      <c r="A525" s="1446">
        <v>521</v>
      </c>
      <c r="B525" s="1367">
        <v>520</v>
      </c>
      <c r="C525" s="1388" t="s">
        <v>7337</v>
      </c>
      <c r="D525" s="1388"/>
      <c r="E525" s="1388"/>
      <c r="F525" s="1388"/>
      <c r="G525" s="1388"/>
      <c r="H525" s="1388"/>
      <c r="I525" s="1388" t="s">
        <v>7310</v>
      </c>
      <c r="J525" s="1388">
        <v>17</v>
      </c>
      <c r="K525" s="1388">
        <v>4</v>
      </c>
      <c r="L525" s="1405">
        <v>428</v>
      </c>
      <c r="M525" s="1405"/>
      <c r="N525" s="1366"/>
      <c r="O525" s="1366" t="s">
        <v>6420</v>
      </c>
      <c r="P525" s="1366"/>
      <c r="Q525" s="1366"/>
      <c r="R525" s="1366"/>
      <c r="S525" s="1388" t="s">
        <v>4181</v>
      </c>
      <c r="T525" s="1388"/>
      <c r="U525" s="1388"/>
      <c r="V525" s="1362"/>
      <c r="W525" s="1340">
        <v>1</v>
      </c>
    </row>
    <row r="526" spans="1:23" ht="31.5">
      <c r="A526" s="1386">
        <v>522</v>
      </c>
      <c r="B526" s="1340">
        <v>521</v>
      </c>
      <c r="C526" s="1402" t="s">
        <v>7338</v>
      </c>
      <c r="D526" s="1402"/>
      <c r="E526" s="1402"/>
      <c r="F526" s="1402"/>
      <c r="G526" s="1402"/>
      <c r="H526" s="1402"/>
      <c r="I526" s="1388" t="s">
        <v>7310</v>
      </c>
      <c r="J526" s="1402">
        <v>17</v>
      </c>
      <c r="K526" s="1402">
        <v>9</v>
      </c>
      <c r="L526" s="1403">
        <v>378</v>
      </c>
      <c r="M526" s="1403"/>
      <c r="N526" s="1366"/>
      <c r="O526" s="1366" t="s">
        <v>6414</v>
      </c>
      <c r="P526" s="1366"/>
      <c r="Q526" s="1366"/>
      <c r="R526" s="1366"/>
      <c r="S526" s="1402" t="s">
        <v>7339</v>
      </c>
      <c r="T526" s="1402"/>
      <c r="U526" s="1402"/>
      <c r="V526" s="1340"/>
      <c r="W526" s="1368" t="s">
        <v>6413</v>
      </c>
    </row>
    <row r="527" spans="1:23" ht="31.5">
      <c r="A527" s="1446">
        <v>523</v>
      </c>
      <c r="B527" s="1367">
        <v>522</v>
      </c>
      <c r="C527" s="1387" t="s">
        <v>7337</v>
      </c>
      <c r="D527" s="1387"/>
      <c r="E527" s="1387"/>
      <c r="F527" s="1387"/>
      <c r="G527" s="1387"/>
      <c r="H527" s="1387"/>
      <c r="I527" s="1388" t="s">
        <v>7310</v>
      </c>
      <c r="J527" s="1387">
        <v>17</v>
      </c>
      <c r="K527" s="1387" t="s">
        <v>7340</v>
      </c>
      <c r="L527" s="1389">
        <v>1900</v>
      </c>
      <c r="M527" s="1389"/>
      <c r="N527" s="1366"/>
      <c r="O527" s="1366" t="s">
        <v>6420</v>
      </c>
      <c r="P527" s="1366"/>
      <c r="Q527" s="1366"/>
      <c r="R527" s="1366"/>
      <c r="S527" s="1340" t="s">
        <v>7341</v>
      </c>
      <c r="T527" s="1340"/>
      <c r="U527" s="1340"/>
      <c r="V527" s="1362"/>
      <c r="W527" s="1340">
        <v>1</v>
      </c>
    </row>
    <row r="528" spans="1:23" ht="31.5">
      <c r="A528" s="1386">
        <v>524</v>
      </c>
      <c r="B528" s="1340">
        <v>523</v>
      </c>
      <c r="C528" s="1340" t="s">
        <v>7342</v>
      </c>
      <c r="D528" s="1340"/>
      <c r="E528" s="1340"/>
      <c r="F528" s="1340"/>
      <c r="G528" s="1340"/>
      <c r="H528" s="1340"/>
      <c r="I528" s="1388" t="s">
        <v>7310</v>
      </c>
      <c r="J528" s="1340">
        <v>20</v>
      </c>
      <c r="K528" s="1340" t="s">
        <v>7343</v>
      </c>
      <c r="L528" s="667">
        <v>1210.9000000000001</v>
      </c>
      <c r="M528" s="667"/>
      <c r="N528" s="1366"/>
      <c r="O528" s="1366" t="s">
        <v>6420</v>
      </c>
      <c r="P528" s="1366"/>
      <c r="Q528" s="1366"/>
      <c r="R528" s="1366"/>
      <c r="S528" s="1340" t="s">
        <v>7344</v>
      </c>
      <c r="T528" s="1340"/>
      <c r="U528" s="1340"/>
      <c r="V528" s="1362"/>
      <c r="W528" s="1340">
        <v>1</v>
      </c>
    </row>
    <row r="529" spans="1:23" ht="31.5">
      <c r="A529" s="1446">
        <v>525</v>
      </c>
      <c r="B529" s="1367">
        <v>524</v>
      </c>
      <c r="C529" s="1402" t="s">
        <v>7345</v>
      </c>
      <c r="D529" s="1402"/>
      <c r="E529" s="1402"/>
      <c r="F529" s="1402"/>
      <c r="G529" s="1402"/>
      <c r="H529" s="1402"/>
      <c r="I529" s="1388" t="s">
        <v>7310</v>
      </c>
      <c r="J529" s="1402">
        <v>21</v>
      </c>
      <c r="K529" s="1402">
        <v>42</v>
      </c>
      <c r="L529" s="1403">
        <v>173</v>
      </c>
      <c r="M529" s="1403"/>
      <c r="N529" s="1366"/>
      <c r="O529" s="1366" t="s">
        <v>6420</v>
      </c>
      <c r="P529" s="1366"/>
      <c r="Q529" s="1366"/>
      <c r="R529" s="1366"/>
      <c r="S529" s="1388" t="s">
        <v>7346</v>
      </c>
      <c r="T529" s="1388"/>
      <c r="U529" s="1388"/>
      <c r="V529" s="1362"/>
      <c r="W529" s="1340">
        <v>1</v>
      </c>
    </row>
    <row r="530" spans="1:23" ht="95.25" customHeight="1">
      <c r="A530" s="1386">
        <v>526</v>
      </c>
      <c r="B530" s="1340">
        <v>525</v>
      </c>
      <c r="C530" s="1402" t="s">
        <v>7347</v>
      </c>
      <c r="D530" s="1402"/>
      <c r="E530" s="1402"/>
      <c r="F530" s="1402"/>
      <c r="G530" s="1402"/>
      <c r="H530" s="1402"/>
      <c r="I530" s="1388" t="s">
        <v>7310</v>
      </c>
      <c r="J530" s="1387">
        <v>21</v>
      </c>
      <c r="K530" s="1387" t="s">
        <v>7348</v>
      </c>
      <c r="L530" s="1403">
        <v>2226</v>
      </c>
      <c r="M530" s="1403"/>
      <c r="N530" s="1366"/>
      <c r="O530" s="1366" t="s">
        <v>6414</v>
      </c>
      <c r="P530" s="1366"/>
      <c r="Q530" s="1366"/>
      <c r="R530" s="1366"/>
      <c r="S530" s="1340"/>
      <c r="T530" s="1340"/>
      <c r="U530" s="1340"/>
      <c r="V530" s="1340"/>
      <c r="W530" s="1368" t="s">
        <v>6413</v>
      </c>
    </row>
    <row r="531" spans="1:23" ht="31.5">
      <c r="A531" s="1446">
        <v>527</v>
      </c>
      <c r="B531" s="1367">
        <v>526</v>
      </c>
      <c r="C531" s="1387" t="s">
        <v>7349</v>
      </c>
      <c r="D531" s="1387"/>
      <c r="E531" s="1387"/>
      <c r="F531" s="1387"/>
      <c r="G531" s="1387"/>
      <c r="H531" s="1387"/>
      <c r="I531" s="1388" t="s">
        <v>7310</v>
      </c>
      <c r="J531" s="1387">
        <v>21</v>
      </c>
      <c r="K531" s="1387" t="s">
        <v>7350</v>
      </c>
      <c r="L531" s="1389">
        <v>36.299999999999997</v>
      </c>
      <c r="M531" s="1389"/>
      <c r="N531" s="1366"/>
      <c r="O531" s="1366" t="s">
        <v>192</v>
      </c>
      <c r="P531" s="1366"/>
      <c r="Q531" s="1366"/>
      <c r="R531" s="1366"/>
      <c r="S531" s="1340"/>
      <c r="T531" s="1340"/>
      <c r="U531" s="1340"/>
      <c r="V531" s="1340"/>
      <c r="W531" s="1365">
        <v>2</v>
      </c>
    </row>
    <row r="532" spans="1:23" ht="31.5">
      <c r="A532" s="1386">
        <v>528</v>
      </c>
      <c r="B532" s="1340">
        <v>527</v>
      </c>
      <c r="C532" s="1402" t="s">
        <v>7351</v>
      </c>
      <c r="D532" s="1402"/>
      <c r="E532" s="1402"/>
      <c r="F532" s="1402"/>
      <c r="G532" s="1402"/>
      <c r="H532" s="1402"/>
      <c r="I532" s="1388" t="s">
        <v>7310</v>
      </c>
      <c r="J532" s="1340">
        <v>27</v>
      </c>
      <c r="K532" s="1340" t="s">
        <v>7352</v>
      </c>
      <c r="L532" s="667">
        <v>18</v>
      </c>
      <c r="M532" s="667"/>
      <c r="N532" s="1366"/>
      <c r="O532" s="1366" t="s">
        <v>6420</v>
      </c>
      <c r="P532" s="1366"/>
      <c r="Q532" s="1366"/>
      <c r="R532" s="1366"/>
      <c r="S532" s="1388" t="s">
        <v>7353</v>
      </c>
      <c r="T532" s="1388"/>
      <c r="U532" s="1388"/>
      <c r="V532" s="1362"/>
      <c r="W532" s="1340">
        <v>1</v>
      </c>
    </row>
    <row r="533" spans="1:23" ht="31.5">
      <c r="A533" s="1446">
        <v>529</v>
      </c>
      <c r="B533" s="1367">
        <v>528</v>
      </c>
      <c r="C533" s="1388" t="s">
        <v>7351</v>
      </c>
      <c r="D533" s="1388"/>
      <c r="E533" s="1388"/>
      <c r="F533" s="1388"/>
      <c r="G533" s="1388"/>
      <c r="H533" s="1388"/>
      <c r="I533" s="1388" t="s">
        <v>7310</v>
      </c>
      <c r="J533" s="1388">
        <v>27</v>
      </c>
      <c r="K533" s="1388"/>
      <c r="L533" s="1405">
        <v>100.2</v>
      </c>
      <c r="M533" s="1405"/>
      <c r="N533" s="1366"/>
      <c r="O533" s="1366" t="s">
        <v>6420</v>
      </c>
      <c r="P533" s="1366"/>
      <c r="Q533" s="1366"/>
      <c r="R533" s="1366"/>
      <c r="S533" s="1388" t="s">
        <v>7288</v>
      </c>
      <c r="T533" s="1388"/>
      <c r="U533" s="1388"/>
      <c r="V533" s="1362"/>
      <c r="W533" s="1340">
        <v>1</v>
      </c>
    </row>
    <row r="534" spans="1:23" ht="31.5">
      <c r="A534" s="1386">
        <v>530</v>
      </c>
      <c r="B534" s="1340">
        <v>529</v>
      </c>
      <c r="C534" s="1402" t="s">
        <v>7354</v>
      </c>
      <c r="D534" s="1402"/>
      <c r="E534" s="1402"/>
      <c r="F534" s="1402"/>
      <c r="G534" s="1402"/>
      <c r="H534" s="1402"/>
      <c r="I534" s="1388" t="s">
        <v>7310</v>
      </c>
      <c r="J534" s="1402">
        <v>28</v>
      </c>
      <c r="K534" s="1402">
        <v>54</v>
      </c>
      <c r="L534" s="1403">
        <v>1089.5</v>
      </c>
      <c r="M534" s="1403"/>
      <c r="N534" s="1366"/>
      <c r="O534" s="1366" t="s">
        <v>6420</v>
      </c>
      <c r="P534" s="1366"/>
      <c r="Q534" s="1366"/>
      <c r="R534" s="1366"/>
      <c r="S534" s="1340" t="s">
        <v>7355</v>
      </c>
      <c r="T534" s="1340"/>
      <c r="U534" s="1340"/>
      <c r="V534" s="1362"/>
      <c r="W534" s="1340">
        <v>1</v>
      </c>
    </row>
    <row r="535" spans="1:23" ht="31.5">
      <c r="A535" s="1446">
        <v>531</v>
      </c>
      <c r="B535" s="1367">
        <v>530</v>
      </c>
      <c r="C535" s="1402" t="s">
        <v>7354</v>
      </c>
      <c r="D535" s="1402"/>
      <c r="E535" s="1402"/>
      <c r="F535" s="1402"/>
      <c r="G535" s="1402"/>
      <c r="H535" s="1402"/>
      <c r="I535" s="1388" t="s">
        <v>7310</v>
      </c>
      <c r="J535" s="1402">
        <v>28</v>
      </c>
      <c r="K535" s="1402">
        <v>125</v>
      </c>
      <c r="L535" s="1403">
        <v>457.2</v>
      </c>
      <c r="M535" s="1403"/>
      <c r="N535" s="1366"/>
      <c r="O535" s="1366" t="s">
        <v>192</v>
      </c>
      <c r="P535" s="1366"/>
      <c r="Q535" s="1366"/>
      <c r="R535" s="1366"/>
      <c r="S535" s="1402" t="s">
        <v>7356</v>
      </c>
      <c r="T535" s="1402"/>
      <c r="U535" s="1402"/>
      <c r="V535" s="1402"/>
      <c r="W535" s="1365">
        <v>2</v>
      </c>
    </row>
    <row r="536" spans="1:23" ht="31.5">
      <c r="A536" s="1386">
        <v>532</v>
      </c>
      <c r="B536" s="1340">
        <v>531</v>
      </c>
      <c r="C536" s="1388" t="s">
        <v>7357</v>
      </c>
      <c r="D536" s="1388"/>
      <c r="E536" s="1388"/>
      <c r="F536" s="1388"/>
      <c r="G536" s="1388"/>
      <c r="H536" s="1388"/>
      <c r="I536" s="1388" t="s">
        <v>7310</v>
      </c>
      <c r="J536" s="1388">
        <v>28</v>
      </c>
      <c r="K536" s="1388" t="s">
        <v>7358</v>
      </c>
      <c r="L536" s="1405">
        <v>83</v>
      </c>
      <c r="M536" s="1405"/>
      <c r="N536" s="1366"/>
      <c r="O536" s="1366" t="s">
        <v>6420</v>
      </c>
      <c r="P536" s="1366"/>
      <c r="Q536" s="1366"/>
      <c r="R536" s="1366"/>
      <c r="S536" s="1388" t="s">
        <v>7282</v>
      </c>
      <c r="T536" s="1388"/>
      <c r="U536" s="1388"/>
      <c r="V536" s="1362"/>
      <c r="W536" s="1340">
        <v>1</v>
      </c>
    </row>
    <row r="537" spans="1:23" ht="31.5">
      <c r="A537" s="1446">
        <v>533</v>
      </c>
      <c r="B537" s="1367">
        <v>532</v>
      </c>
      <c r="C537" s="1402" t="s">
        <v>7359</v>
      </c>
      <c r="D537" s="1402"/>
      <c r="E537" s="1402"/>
      <c r="F537" s="1402"/>
      <c r="G537" s="1402"/>
      <c r="H537" s="1402"/>
      <c r="I537" s="1388" t="s">
        <v>7310</v>
      </c>
      <c r="J537" s="1402">
        <v>31</v>
      </c>
      <c r="K537" s="1402" t="s">
        <v>7360</v>
      </c>
      <c r="L537" s="1403">
        <v>134.4</v>
      </c>
      <c r="M537" s="1403"/>
      <c r="N537" s="1366"/>
      <c r="O537" s="1366" t="s">
        <v>6420</v>
      </c>
      <c r="P537" s="1366"/>
      <c r="Q537" s="1366"/>
      <c r="R537" s="1366"/>
      <c r="S537" s="1388" t="s">
        <v>7361</v>
      </c>
      <c r="T537" s="1388"/>
      <c r="U537" s="1388"/>
      <c r="V537" s="1362"/>
      <c r="W537" s="1340">
        <v>1</v>
      </c>
    </row>
    <row r="538" spans="1:23" ht="31.5">
      <c r="A538" s="1386">
        <v>534</v>
      </c>
      <c r="B538" s="1340">
        <v>533</v>
      </c>
      <c r="C538" s="1388" t="s">
        <v>7362</v>
      </c>
      <c r="D538" s="1388"/>
      <c r="E538" s="1388"/>
      <c r="F538" s="1388"/>
      <c r="G538" s="1388"/>
      <c r="H538" s="1388"/>
      <c r="I538" s="1388" t="s">
        <v>7310</v>
      </c>
      <c r="J538" s="1388">
        <v>32</v>
      </c>
      <c r="K538" s="1388" t="s">
        <v>3021</v>
      </c>
      <c r="L538" s="1405">
        <v>76</v>
      </c>
      <c r="M538" s="1405"/>
      <c r="N538" s="1366"/>
      <c r="O538" s="1366" t="s">
        <v>6420</v>
      </c>
      <c r="P538" s="1366"/>
      <c r="Q538" s="1366"/>
      <c r="R538" s="1366"/>
      <c r="S538" s="1388" t="s">
        <v>4154</v>
      </c>
      <c r="T538" s="1388"/>
      <c r="U538" s="1388"/>
      <c r="V538" s="1362"/>
      <c r="W538" s="1340">
        <v>1</v>
      </c>
    </row>
    <row r="539" spans="1:23" ht="31.5">
      <c r="A539" s="1446">
        <v>535</v>
      </c>
      <c r="B539" s="1367">
        <v>534</v>
      </c>
      <c r="C539" s="1387" t="s">
        <v>7363</v>
      </c>
      <c r="D539" s="1387"/>
      <c r="E539" s="1387"/>
      <c r="F539" s="1387"/>
      <c r="G539" s="1387"/>
      <c r="H539" s="1387"/>
      <c r="I539" s="1388" t="s">
        <v>7310</v>
      </c>
      <c r="J539" s="1387">
        <v>33</v>
      </c>
      <c r="K539" s="1387" t="s">
        <v>7364</v>
      </c>
      <c r="L539" s="1389">
        <v>74</v>
      </c>
      <c r="M539" s="1389"/>
      <c r="N539" s="1366"/>
      <c r="O539" s="1366" t="s">
        <v>192</v>
      </c>
      <c r="P539" s="1366"/>
      <c r="Q539" s="1366"/>
      <c r="R539" s="1366"/>
      <c r="S539" s="1340"/>
      <c r="T539" s="1340"/>
      <c r="U539" s="1340"/>
      <c r="V539" s="1340"/>
      <c r="W539" s="1365">
        <v>2</v>
      </c>
    </row>
    <row r="540" spans="1:23" ht="47.25">
      <c r="A540" s="1386">
        <v>536</v>
      </c>
      <c r="B540" s="1340">
        <v>535</v>
      </c>
      <c r="C540" s="1402" t="s">
        <v>7365</v>
      </c>
      <c r="D540" s="1402"/>
      <c r="E540" s="1402"/>
      <c r="F540" s="1402"/>
      <c r="G540" s="1402"/>
      <c r="H540" s="1402"/>
      <c r="I540" s="1388" t="s">
        <v>7310</v>
      </c>
      <c r="J540" s="1402">
        <v>40</v>
      </c>
      <c r="K540" s="1402" t="s">
        <v>7366</v>
      </c>
      <c r="L540" s="1403">
        <v>4696</v>
      </c>
      <c r="M540" s="1403"/>
      <c r="N540" s="1366"/>
      <c r="O540" s="1366" t="s">
        <v>6414</v>
      </c>
      <c r="P540" s="1366"/>
      <c r="Q540" s="1366"/>
      <c r="R540" s="1366"/>
      <c r="S540" s="1402"/>
      <c r="T540" s="1402"/>
      <c r="U540" s="1402"/>
      <c r="V540" s="1340"/>
      <c r="W540" s="1368" t="s">
        <v>6413</v>
      </c>
    </row>
    <row r="541" spans="1:23" ht="31.5">
      <c r="A541" s="1446">
        <v>537</v>
      </c>
      <c r="B541" s="1367">
        <v>536</v>
      </c>
      <c r="C541" s="1402" t="s">
        <v>7367</v>
      </c>
      <c r="D541" s="1402"/>
      <c r="E541" s="1402"/>
      <c r="F541" s="1402"/>
      <c r="G541" s="1402"/>
      <c r="H541" s="1402"/>
      <c r="I541" s="1388" t="s">
        <v>7310</v>
      </c>
      <c r="J541" s="1387">
        <v>41</v>
      </c>
      <c r="K541" s="1387">
        <v>97</v>
      </c>
      <c r="L541" s="1403">
        <v>480.1</v>
      </c>
      <c r="M541" s="1403"/>
      <c r="N541" s="1366"/>
      <c r="O541" s="1366" t="s">
        <v>6414</v>
      </c>
      <c r="P541" s="1366"/>
      <c r="Q541" s="1366"/>
      <c r="R541" s="1366"/>
      <c r="S541" s="1387" t="s">
        <v>7368</v>
      </c>
      <c r="T541" s="1387"/>
      <c r="U541" s="1387"/>
      <c r="V541" s="1340"/>
      <c r="W541" s="1368" t="s">
        <v>6413</v>
      </c>
    </row>
    <row r="542" spans="1:23" ht="31.5">
      <c r="A542" s="1386">
        <v>538</v>
      </c>
      <c r="B542" s="1340">
        <v>537</v>
      </c>
      <c r="C542" s="1402" t="s">
        <v>7369</v>
      </c>
      <c r="D542" s="1402"/>
      <c r="E542" s="1402"/>
      <c r="F542" s="1402"/>
      <c r="G542" s="1402"/>
      <c r="H542" s="1402"/>
      <c r="I542" s="1388" t="s">
        <v>7310</v>
      </c>
      <c r="J542" s="1402">
        <v>41</v>
      </c>
      <c r="K542" s="1402" t="s">
        <v>7370</v>
      </c>
      <c r="L542" s="1403">
        <v>2107</v>
      </c>
      <c r="M542" s="1403"/>
      <c r="N542" s="1366"/>
      <c r="O542" s="1366" t="s">
        <v>6420</v>
      </c>
      <c r="P542" s="1366"/>
      <c r="Q542" s="1366"/>
      <c r="R542" s="1366"/>
      <c r="S542" s="1340" t="s">
        <v>7371</v>
      </c>
      <c r="T542" s="1340"/>
      <c r="U542" s="1340"/>
      <c r="V542" s="1362"/>
      <c r="W542" s="1340">
        <v>1</v>
      </c>
    </row>
    <row r="543" spans="1:23" ht="31.5">
      <c r="A543" s="1446">
        <v>539</v>
      </c>
      <c r="B543" s="1367">
        <v>538</v>
      </c>
      <c r="C543" s="1402" t="s">
        <v>7372</v>
      </c>
      <c r="D543" s="1402"/>
      <c r="E543" s="1402"/>
      <c r="F543" s="1402"/>
      <c r="G543" s="1402"/>
      <c r="H543" s="1402"/>
      <c r="I543" s="1388" t="s">
        <v>7310</v>
      </c>
      <c r="J543" s="1387">
        <v>44</v>
      </c>
      <c r="K543" s="1387" t="s">
        <v>7373</v>
      </c>
      <c r="L543" s="1403">
        <v>1500</v>
      </c>
      <c r="M543" s="1403"/>
      <c r="N543" s="1366"/>
      <c r="O543" s="1366" t="s">
        <v>6414</v>
      </c>
      <c r="P543" s="1366"/>
      <c r="Q543" s="1366"/>
      <c r="R543" s="1366"/>
      <c r="S543" s="1348" t="s">
        <v>7374</v>
      </c>
      <c r="T543" s="1348"/>
      <c r="U543" s="1348"/>
      <c r="V543" s="1340"/>
      <c r="W543" s="1340" t="s">
        <v>6548</v>
      </c>
    </row>
    <row r="544" spans="1:23" ht="31.5">
      <c r="A544" s="1386">
        <v>540</v>
      </c>
      <c r="B544" s="1340">
        <v>539</v>
      </c>
      <c r="C544" s="1402" t="s">
        <v>7375</v>
      </c>
      <c r="D544" s="1402"/>
      <c r="E544" s="1402"/>
      <c r="F544" s="1402"/>
      <c r="G544" s="1402"/>
      <c r="H544" s="1402"/>
      <c r="I544" s="1388" t="s">
        <v>7310</v>
      </c>
      <c r="J544" s="1387">
        <v>49</v>
      </c>
      <c r="K544" s="1387"/>
      <c r="L544" s="1403">
        <v>50</v>
      </c>
      <c r="M544" s="1403"/>
      <c r="N544" s="1366"/>
      <c r="O544" s="1366" t="s">
        <v>6414</v>
      </c>
      <c r="P544" s="1366"/>
      <c r="Q544" s="1366"/>
      <c r="R544" s="1366"/>
      <c r="S544" s="1340"/>
      <c r="T544" s="1340"/>
      <c r="U544" s="1340"/>
      <c r="V544" s="1340"/>
      <c r="W544" s="1368" t="s">
        <v>6413</v>
      </c>
    </row>
    <row r="545" spans="1:23" ht="31.5">
      <c r="A545" s="1446">
        <v>541</v>
      </c>
      <c r="B545" s="1367">
        <v>540</v>
      </c>
      <c r="C545" s="1388" t="s">
        <v>7376</v>
      </c>
      <c r="D545" s="1388"/>
      <c r="E545" s="1388"/>
      <c r="F545" s="1388"/>
      <c r="G545" s="1388"/>
      <c r="H545" s="1388"/>
      <c r="I545" s="1388" t="s">
        <v>7310</v>
      </c>
      <c r="J545" s="1388">
        <v>50</v>
      </c>
      <c r="K545" s="1388" t="s">
        <v>7377</v>
      </c>
      <c r="L545" s="1405">
        <v>72</v>
      </c>
      <c r="M545" s="1405"/>
      <c r="N545" s="1366"/>
      <c r="O545" s="1366" t="s">
        <v>6420</v>
      </c>
      <c r="P545" s="1366"/>
      <c r="Q545" s="1366"/>
      <c r="R545" s="1366"/>
      <c r="S545" s="1388" t="s">
        <v>7229</v>
      </c>
      <c r="T545" s="1388"/>
      <c r="U545" s="1388"/>
      <c r="V545" s="1362"/>
      <c r="W545" s="1340">
        <v>1</v>
      </c>
    </row>
    <row r="546" spans="1:23" ht="31.5">
      <c r="A546" s="1386">
        <v>542</v>
      </c>
      <c r="B546" s="1340">
        <v>541</v>
      </c>
      <c r="C546" s="1402" t="s">
        <v>7378</v>
      </c>
      <c r="D546" s="1402"/>
      <c r="E546" s="1402"/>
      <c r="F546" s="1402"/>
      <c r="G546" s="1402"/>
      <c r="H546" s="1402"/>
      <c r="I546" s="1388" t="s">
        <v>7310</v>
      </c>
      <c r="J546" s="1402">
        <v>50</v>
      </c>
      <c r="K546" s="1402" t="s">
        <v>7379</v>
      </c>
      <c r="L546" s="1403">
        <v>78.900000000000006</v>
      </c>
      <c r="M546" s="1403"/>
      <c r="N546" s="1366"/>
      <c r="O546" s="1366" t="s">
        <v>6420</v>
      </c>
      <c r="P546" s="1366"/>
      <c r="Q546" s="1366"/>
      <c r="R546" s="1366"/>
      <c r="S546" s="1388" t="s">
        <v>7380</v>
      </c>
      <c r="T546" s="1388"/>
      <c r="U546" s="1388"/>
      <c r="V546" s="1362"/>
      <c r="W546" s="1340">
        <v>1</v>
      </c>
    </row>
    <row r="547" spans="1:23" ht="31.5">
      <c r="A547" s="1446">
        <v>543</v>
      </c>
      <c r="B547" s="1367">
        <v>542</v>
      </c>
      <c r="C547" s="1387" t="s">
        <v>7381</v>
      </c>
      <c r="D547" s="1387"/>
      <c r="E547" s="1387"/>
      <c r="F547" s="1387"/>
      <c r="G547" s="1387"/>
      <c r="H547" s="1387"/>
      <c r="I547" s="1388" t="s">
        <v>7310</v>
      </c>
      <c r="J547" s="1387">
        <v>57</v>
      </c>
      <c r="K547" s="1387">
        <v>55</v>
      </c>
      <c r="L547" s="1389">
        <v>38.200000000000003</v>
      </c>
      <c r="M547" s="1389"/>
      <c r="N547" s="1366"/>
      <c r="O547" s="1366" t="s">
        <v>6420</v>
      </c>
      <c r="P547" s="1366"/>
      <c r="Q547" s="1366"/>
      <c r="R547" s="1366"/>
      <c r="S547" s="1340" t="s">
        <v>5173</v>
      </c>
      <c r="T547" s="1340"/>
      <c r="U547" s="1340"/>
      <c r="V547" s="1362"/>
      <c r="W547" s="1340">
        <v>1</v>
      </c>
    </row>
    <row r="548" spans="1:23" ht="31.5">
      <c r="A548" s="1386">
        <v>544</v>
      </c>
      <c r="B548" s="1340">
        <v>543</v>
      </c>
      <c r="C548" s="1387" t="s">
        <v>7382</v>
      </c>
      <c r="D548" s="1387"/>
      <c r="E548" s="1387"/>
      <c r="F548" s="1387"/>
      <c r="G548" s="1387"/>
      <c r="H548" s="1387"/>
      <c r="I548" s="1388" t="s">
        <v>7310</v>
      </c>
      <c r="J548" s="1387" t="s">
        <v>7383</v>
      </c>
      <c r="K548" s="1387" t="s">
        <v>7384</v>
      </c>
      <c r="L548" s="1389">
        <v>1101</v>
      </c>
      <c r="M548" s="1389"/>
      <c r="N548" s="1366"/>
      <c r="O548" s="1366" t="s">
        <v>192</v>
      </c>
      <c r="P548" s="1366"/>
      <c r="Q548" s="1366"/>
      <c r="R548" s="1366"/>
      <c r="S548" s="1387" t="s">
        <v>7385</v>
      </c>
      <c r="T548" s="1387"/>
      <c r="U548" s="1387"/>
      <c r="V548" s="1387"/>
      <c r="W548" s="1365">
        <v>2</v>
      </c>
    </row>
    <row r="549" spans="1:23" ht="31.5">
      <c r="A549" s="1446">
        <v>545</v>
      </c>
      <c r="B549" s="1367">
        <v>544</v>
      </c>
      <c r="C549" s="1340" t="s">
        <v>7386</v>
      </c>
      <c r="D549" s="1340"/>
      <c r="E549" s="1340"/>
      <c r="F549" s="1340"/>
      <c r="G549" s="1340"/>
      <c r="H549" s="1340"/>
      <c r="I549" s="1340" t="s">
        <v>7387</v>
      </c>
      <c r="J549" s="1340">
        <v>7</v>
      </c>
      <c r="K549" s="1340">
        <v>36</v>
      </c>
      <c r="L549" s="667">
        <v>165</v>
      </c>
      <c r="M549" s="667"/>
      <c r="N549" s="1366"/>
      <c r="O549" s="1366" t="s">
        <v>6420</v>
      </c>
      <c r="P549" s="1366"/>
      <c r="Q549" s="1366"/>
      <c r="R549" s="1366"/>
      <c r="S549" s="1340" t="s">
        <v>7388</v>
      </c>
      <c r="T549" s="1340"/>
      <c r="U549" s="1340"/>
      <c r="V549" s="1362"/>
      <c r="W549" s="1340">
        <v>1</v>
      </c>
    </row>
    <row r="550" spans="1:23" ht="31.5">
      <c r="A550" s="1386">
        <v>546</v>
      </c>
      <c r="B550" s="1340">
        <v>545</v>
      </c>
      <c r="C550" s="1340" t="s">
        <v>7389</v>
      </c>
      <c r="D550" s="1340"/>
      <c r="E550" s="1340"/>
      <c r="F550" s="1340"/>
      <c r="G550" s="1340"/>
      <c r="H550" s="1340"/>
      <c r="I550" s="1340" t="s">
        <v>7387</v>
      </c>
      <c r="J550" s="1340">
        <v>10</v>
      </c>
      <c r="K550" s="1340">
        <v>213</v>
      </c>
      <c r="L550" s="667">
        <v>29.3</v>
      </c>
      <c r="M550" s="667"/>
      <c r="N550" s="1366"/>
      <c r="O550" s="1366" t="s">
        <v>6420</v>
      </c>
      <c r="P550" s="1366"/>
      <c r="Q550" s="1366"/>
      <c r="R550" s="1366"/>
      <c r="S550" s="1340" t="s">
        <v>7390</v>
      </c>
      <c r="T550" s="1340"/>
      <c r="U550" s="1340"/>
      <c r="V550" s="1362"/>
      <c r="W550" s="1340">
        <v>1</v>
      </c>
    </row>
    <row r="551" spans="1:23" ht="31.5">
      <c r="A551" s="1446">
        <v>547</v>
      </c>
      <c r="B551" s="1367">
        <v>546</v>
      </c>
      <c r="C551" s="1340" t="s">
        <v>7391</v>
      </c>
      <c r="D551" s="1340"/>
      <c r="E551" s="1340"/>
      <c r="F551" s="1340"/>
      <c r="G551" s="1340"/>
      <c r="H551" s="1340"/>
      <c r="I551" s="1340" t="s">
        <v>7387</v>
      </c>
      <c r="J551" s="1340">
        <v>10</v>
      </c>
      <c r="K551" s="1340" t="s">
        <v>7392</v>
      </c>
      <c r="L551" s="667">
        <v>90</v>
      </c>
      <c r="M551" s="667"/>
      <c r="N551" s="1366"/>
      <c r="O551" s="1366" t="s">
        <v>6420</v>
      </c>
      <c r="P551" s="1366"/>
      <c r="Q551" s="1366"/>
      <c r="R551" s="1366"/>
      <c r="S551" s="1340" t="s">
        <v>7393</v>
      </c>
      <c r="T551" s="1340"/>
      <c r="U551" s="1340"/>
      <c r="V551" s="1362"/>
      <c r="W551" s="1340">
        <v>1</v>
      </c>
    </row>
    <row r="552" spans="1:23" ht="31.5">
      <c r="A552" s="1386">
        <v>548</v>
      </c>
      <c r="B552" s="1340">
        <v>547</v>
      </c>
      <c r="C552" s="1340" t="s">
        <v>7394</v>
      </c>
      <c r="D552" s="1340"/>
      <c r="E552" s="1340"/>
      <c r="F552" s="1340"/>
      <c r="G552" s="1340"/>
      <c r="H552" s="1340"/>
      <c r="I552" s="1340" t="s">
        <v>7387</v>
      </c>
      <c r="J552" s="1340">
        <v>12</v>
      </c>
      <c r="K552" s="1340">
        <v>20</v>
      </c>
      <c r="L552" s="667">
        <v>22</v>
      </c>
      <c r="M552" s="667"/>
      <c r="N552" s="1366"/>
      <c r="O552" s="1366" t="s">
        <v>6420</v>
      </c>
      <c r="P552" s="1366"/>
      <c r="Q552" s="1366"/>
      <c r="R552" s="1366"/>
      <c r="S552" s="1340" t="s">
        <v>7395</v>
      </c>
      <c r="T552" s="1340"/>
      <c r="U552" s="1340"/>
      <c r="V552" s="1362"/>
      <c r="W552" s="1340">
        <v>1</v>
      </c>
    </row>
    <row r="553" spans="1:23" ht="31.5">
      <c r="A553" s="1446">
        <v>549</v>
      </c>
      <c r="B553" s="1367">
        <v>548</v>
      </c>
      <c r="C553" s="1340" t="s">
        <v>7396</v>
      </c>
      <c r="D553" s="1340"/>
      <c r="E553" s="1340"/>
      <c r="F553" s="1340"/>
      <c r="G553" s="1340"/>
      <c r="H553" s="1340"/>
      <c r="I553" s="1340" t="s">
        <v>7387</v>
      </c>
      <c r="J553" s="1340">
        <v>12</v>
      </c>
      <c r="K553" s="1340">
        <v>37</v>
      </c>
      <c r="L553" s="667">
        <v>740.5</v>
      </c>
      <c r="M553" s="667"/>
      <c r="N553" s="1366"/>
      <c r="O553" s="1366" t="s">
        <v>6420</v>
      </c>
      <c r="P553" s="1366"/>
      <c r="Q553" s="1366"/>
      <c r="R553" s="1366"/>
      <c r="S553" s="1340" t="s">
        <v>7055</v>
      </c>
      <c r="T553" s="1340"/>
      <c r="U553" s="1340"/>
      <c r="V553" s="1362"/>
      <c r="W553" s="1340">
        <v>1</v>
      </c>
    </row>
    <row r="554" spans="1:23" ht="31.5">
      <c r="A554" s="1386">
        <v>550</v>
      </c>
      <c r="B554" s="1340">
        <v>549</v>
      </c>
      <c r="C554" s="1340" t="s">
        <v>7397</v>
      </c>
      <c r="D554" s="1340"/>
      <c r="E554" s="1340"/>
      <c r="F554" s="1340"/>
      <c r="G554" s="1340"/>
      <c r="H554" s="1340"/>
      <c r="I554" s="1340" t="s">
        <v>7387</v>
      </c>
      <c r="J554" s="1340">
        <v>12</v>
      </c>
      <c r="K554" s="1340">
        <v>65</v>
      </c>
      <c r="L554" s="667">
        <v>62.2</v>
      </c>
      <c r="M554" s="667"/>
      <c r="N554" s="1366"/>
      <c r="O554" s="1366" t="s">
        <v>6420</v>
      </c>
      <c r="P554" s="1366"/>
      <c r="Q554" s="1366"/>
      <c r="R554" s="1366"/>
      <c r="S554" s="1340" t="s">
        <v>7398</v>
      </c>
      <c r="T554" s="1340"/>
      <c r="U554" s="1340"/>
      <c r="V554" s="1362"/>
      <c r="W554" s="1340">
        <v>1</v>
      </c>
    </row>
    <row r="555" spans="1:23" ht="31.5">
      <c r="A555" s="1446">
        <v>551</v>
      </c>
      <c r="B555" s="1367">
        <v>550</v>
      </c>
      <c r="C555" s="1340" t="s">
        <v>7399</v>
      </c>
      <c r="D555" s="1340"/>
      <c r="E555" s="1340"/>
      <c r="F555" s="1340"/>
      <c r="G555" s="1340"/>
      <c r="H555" s="1340"/>
      <c r="I555" s="1340" t="s">
        <v>7387</v>
      </c>
      <c r="J555" s="1340">
        <v>12</v>
      </c>
      <c r="K555" s="1340">
        <v>90</v>
      </c>
      <c r="L555" s="667">
        <v>50.6</v>
      </c>
      <c r="M555" s="667"/>
      <c r="N555" s="1366"/>
      <c r="O555" s="1366" t="s">
        <v>6420</v>
      </c>
      <c r="P555" s="1366"/>
      <c r="Q555" s="1366"/>
      <c r="R555" s="1366"/>
      <c r="S555" s="1340" t="s">
        <v>7400</v>
      </c>
      <c r="T555" s="1340"/>
      <c r="U555" s="1340"/>
      <c r="V555" s="1362"/>
      <c r="W555" s="1340">
        <v>1</v>
      </c>
    </row>
    <row r="556" spans="1:23" ht="31.5">
      <c r="A556" s="1386">
        <v>552</v>
      </c>
      <c r="B556" s="1340">
        <v>551</v>
      </c>
      <c r="C556" s="1340" t="s">
        <v>7401</v>
      </c>
      <c r="D556" s="1340"/>
      <c r="E556" s="1340"/>
      <c r="F556" s="1340"/>
      <c r="G556" s="1340"/>
      <c r="H556" s="1340"/>
      <c r="I556" s="1340" t="s">
        <v>7387</v>
      </c>
      <c r="J556" s="1340">
        <v>12</v>
      </c>
      <c r="K556" s="1340">
        <v>101</v>
      </c>
      <c r="L556" s="667">
        <v>92.5</v>
      </c>
      <c r="M556" s="667"/>
      <c r="N556" s="1366"/>
      <c r="O556" s="1366" t="s">
        <v>6420</v>
      </c>
      <c r="P556" s="1366"/>
      <c r="Q556" s="1366"/>
      <c r="R556" s="1366"/>
      <c r="S556" s="1340" t="s">
        <v>7402</v>
      </c>
      <c r="T556" s="1340"/>
      <c r="U556" s="1340"/>
      <c r="V556" s="1362"/>
      <c r="W556" s="1340">
        <v>1</v>
      </c>
    </row>
    <row r="557" spans="1:23" ht="31.5">
      <c r="A557" s="1446">
        <v>553</v>
      </c>
      <c r="B557" s="1367">
        <v>552</v>
      </c>
      <c r="C557" s="1340" t="s">
        <v>7403</v>
      </c>
      <c r="D557" s="1340"/>
      <c r="E557" s="1340"/>
      <c r="F557" s="1340"/>
      <c r="G557" s="1340"/>
      <c r="H557" s="1340"/>
      <c r="I557" s="1340" t="s">
        <v>7387</v>
      </c>
      <c r="J557" s="1340">
        <v>12</v>
      </c>
      <c r="K557" s="1340">
        <v>317</v>
      </c>
      <c r="L557" s="667">
        <v>23.3</v>
      </c>
      <c r="M557" s="667"/>
      <c r="N557" s="1366"/>
      <c r="O557" s="1366" t="s">
        <v>6420</v>
      </c>
      <c r="P557" s="1366"/>
      <c r="Q557" s="1366"/>
      <c r="R557" s="1366"/>
      <c r="S557" s="1340" t="s">
        <v>7404</v>
      </c>
      <c r="T557" s="1340"/>
      <c r="U557" s="1340"/>
      <c r="V557" s="1362"/>
      <c r="W557" s="1340">
        <v>1</v>
      </c>
    </row>
    <row r="558" spans="1:23" ht="31.5">
      <c r="A558" s="1386">
        <v>554</v>
      </c>
      <c r="B558" s="1340">
        <v>553</v>
      </c>
      <c r="C558" s="1340" t="s">
        <v>7405</v>
      </c>
      <c r="D558" s="1340"/>
      <c r="E558" s="1340"/>
      <c r="F558" s="1340"/>
      <c r="G558" s="1340"/>
      <c r="H558" s="1340"/>
      <c r="I558" s="1340" t="s">
        <v>7387</v>
      </c>
      <c r="J558" s="1340">
        <v>14</v>
      </c>
      <c r="K558" s="1340">
        <v>419</v>
      </c>
      <c r="L558" s="667">
        <v>42.2</v>
      </c>
      <c r="M558" s="667"/>
      <c r="N558" s="1366"/>
      <c r="O558" s="1366" t="s">
        <v>6420</v>
      </c>
      <c r="P558" s="1366"/>
      <c r="Q558" s="1366"/>
      <c r="R558" s="1366"/>
      <c r="S558" s="1340" t="s">
        <v>7406</v>
      </c>
      <c r="T558" s="1340"/>
      <c r="U558" s="1340"/>
      <c r="V558" s="1362"/>
      <c r="W558" s="1340">
        <v>1</v>
      </c>
    </row>
    <row r="559" spans="1:23" ht="31.5">
      <c r="A559" s="1446">
        <v>555</v>
      </c>
      <c r="B559" s="1367">
        <v>554</v>
      </c>
      <c r="C559" s="1340" t="s">
        <v>7407</v>
      </c>
      <c r="D559" s="1340"/>
      <c r="E559" s="1340"/>
      <c r="F559" s="1340"/>
      <c r="G559" s="1340"/>
      <c r="H559" s="1340"/>
      <c r="I559" s="1340" t="s">
        <v>7387</v>
      </c>
      <c r="J559" s="1340">
        <v>14</v>
      </c>
      <c r="K559" s="1376" t="s">
        <v>7408</v>
      </c>
      <c r="L559" s="667">
        <v>108</v>
      </c>
      <c r="M559" s="667"/>
      <c r="N559" s="1366"/>
      <c r="O559" s="1366" t="s">
        <v>6420</v>
      </c>
      <c r="P559" s="1366"/>
      <c r="Q559" s="1366"/>
      <c r="R559" s="1366"/>
      <c r="S559" s="1340" t="s">
        <v>7409</v>
      </c>
      <c r="T559" s="1340"/>
      <c r="U559" s="1340"/>
      <c r="V559" s="1362"/>
      <c r="W559" s="1340">
        <v>1</v>
      </c>
    </row>
    <row r="560" spans="1:23" ht="31.5">
      <c r="A560" s="1386">
        <v>556</v>
      </c>
      <c r="B560" s="1340">
        <v>555</v>
      </c>
      <c r="C560" s="1340" t="s">
        <v>7410</v>
      </c>
      <c r="D560" s="1340"/>
      <c r="E560" s="1340"/>
      <c r="F560" s="1340"/>
      <c r="G560" s="1340"/>
      <c r="H560" s="1340"/>
      <c r="I560" s="1340" t="s">
        <v>7387</v>
      </c>
      <c r="J560" s="1340">
        <v>18</v>
      </c>
      <c r="K560" s="1340">
        <v>265</v>
      </c>
      <c r="L560" s="667">
        <v>54.2</v>
      </c>
      <c r="M560" s="667"/>
      <c r="N560" s="1366"/>
      <c r="O560" s="1366" t="s">
        <v>6420</v>
      </c>
      <c r="P560" s="1366"/>
      <c r="Q560" s="1366"/>
      <c r="R560" s="1366"/>
      <c r="S560" s="1340" t="s">
        <v>7411</v>
      </c>
      <c r="T560" s="1340"/>
      <c r="U560" s="1340"/>
      <c r="V560" s="1362"/>
      <c r="W560" s="1340">
        <v>1</v>
      </c>
    </row>
    <row r="561" spans="1:23" ht="31.5">
      <c r="A561" s="1446">
        <v>557</v>
      </c>
      <c r="B561" s="1367">
        <v>556</v>
      </c>
      <c r="C561" s="1340" t="s">
        <v>7412</v>
      </c>
      <c r="D561" s="1340"/>
      <c r="E561" s="1340"/>
      <c r="F561" s="1340"/>
      <c r="G561" s="1340"/>
      <c r="H561" s="1340"/>
      <c r="I561" s="1340" t="s">
        <v>7387</v>
      </c>
      <c r="J561" s="1340">
        <v>23</v>
      </c>
      <c r="K561" s="1340" t="s">
        <v>7413</v>
      </c>
      <c r="L561" s="667">
        <v>218.6</v>
      </c>
      <c r="M561" s="667"/>
      <c r="N561" s="1366"/>
      <c r="O561" s="1366" t="s">
        <v>6420</v>
      </c>
      <c r="P561" s="1366"/>
      <c r="Q561" s="1366"/>
      <c r="R561" s="1366"/>
      <c r="S561" s="1340" t="s">
        <v>6427</v>
      </c>
      <c r="T561" s="1340"/>
      <c r="U561" s="1340"/>
      <c r="V561" s="1362"/>
      <c r="W561" s="1340">
        <v>1</v>
      </c>
    </row>
    <row r="562" spans="1:23">
      <c r="A562" s="1386">
        <v>558</v>
      </c>
      <c r="B562" s="1340">
        <v>557</v>
      </c>
      <c r="C562" s="1340" t="s">
        <v>7414</v>
      </c>
      <c r="D562" s="1340"/>
      <c r="E562" s="1340"/>
      <c r="F562" s="1340"/>
      <c r="G562" s="1340"/>
      <c r="H562" s="1340"/>
      <c r="I562" s="1340" t="s">
        <v>7387</v>
      </c>
      <c r="J562" s="1340">
        <v>36</v>
      </c>
      <c r="K562" s="1340">
        <v>2</v>
      </c>
      <c r="L562" s="667">
        <v>4104</v>
      </c>
      <c r="M562" s="667"/>
      <c r="N562" s="1366"/>
      <c r="O562" s="1366" t="s">
        <v>192</v>
      </c>
      <c r="P562" s="1366"/>
      <c r="Q562" s="1366"/>
      <c r="R562" s="1366"/>
      <c r="S562" s="1340"/>
      <c r="T562" s="1340"/>
      <c r="U562" s="1340"/>
      <c r="V562" s="1340"/>
      <c r="W562" s="1365">
        <v>2</v>
      </c>
    </row>
    <row r="563" spans="1:23" ht="31.5">
      <c r="A563" s="1446">
        <v>559</v>
      </c>
      <c r="B563" s="1367">
        <v>558</v>
      </c>
      <c r="C563" s="1340" t="s">
        <v>7414</v>
      </c>
      <c r="D563" s="1340"/>
      <c r="E563" s="1340"/>
      <c r="F563" s="1340"/>
      <c r="G563" s="1340"/>
      <c r="H563" s="1340"/>
      <c r="I563" s="1340" t="s">
        <v>7387</v>
      </c>
      <c r="J563" s="1340">
        <v>36</v>
      </c>
      <c r="K563" s="1340">
        <v>3</v>
      </c>
      <c r="L563" s="667">
        <v>2226.3000000000002</v>
      </c>
      <c r="M563" s="667"/>
      <c r="N563" s="1366"/>
      <c r="O563" s="1366" t="s">
        <v>6515</v>
      </c>
      <c r="P563" s="1366"/>
      <c r="Q563" s="1366"/>
      <c r="R563" s="1366"/>
      <c r="S563" s="1340"/>
      <c r="T563" s="1340"/>
      <c r="U563" s="1340"/>
      <c r="V563" s="1340"/>
      <c r="W563" s="1365">
        <v>2</v>
      </c>
    </row>
    <row r="564" spans="1:23" ht="31.5">
      <c r="A564" s="1386">
        <v>560</v>
      </c>
      <c r="B564" s="1340">
        <v>559</v>
      </c>
      <c r="C564" s="1340" t="s">
        <v>7414</v>
      </c>
      <c r="D564" s="1340"/>
      <c r="E564" s="1340"/>
      <c r="F564" s="1340"/>
      <c r="G564" s="1340"/>
      <c r="H564" s="1340"/>
      <c r="I564" s="1340" t="s">
        <v>7387</v>
      </c>
      <c r="J564" s="1340">
        <v>36</v>
      </c>
      <c r="K564" s="1340">
        <v>4</v>
      </c>
      <c r="L564" s="667">
        <v>16373.4</v>
      </c>
      <c r="M564" s="667"/>
      <c r="N564" s="1366"/>
      <c r="O564" s="1366" t="s">
        <v>6515</v>
      </c>
      <c r="P564" s="1366"/>
      <c r="Q564" s="1366"/>
      <c r="R564" s="1366"/>
      <c r="S564" s="1340" t="s">
        <v>7415</v>
      </c>
      <c r="T564" s="1340"/>
      <c r="U564" s="1340"/>
      <c r="V564" s="1340"/>
      <c r="W564" s="1365">
        <v>2</v>
      </c>
    </row>
    <row r="565" spans="1:23" ht="31.5">
      <c r="A565" s="1446">
        <v>561</v>
      </c>
      <c r="B565" s="1367">
        <v>560</v>
      </c>
      <c r="C565" s="1340" t="s">
        <v>7414</v>
      </c>
      <c r="D565" s="1340"/>
      <c r="E565" s="1340"/>
      <c r="F565" s="1340"/>
      <c r="G565" s="1340"/>
      <c r="H565" s="1340"/>
      <c r="I565" s="1340" t="s">
        <v>7387</v>
      </c>
      <c r="J565" s="1340">
        <v>36</v>
      </c>
      <c r="K565" s="1340">
        <v>5</v>
      </c>
      <c r="L565" s="667">
        <v>4062.4</v>
      </c>
      <c r="M565" s="667"/>
      <c r="N565" s="1366"/>
      <c r="O565" s="1366" t="s">
        <v>6515</v>
      </c>
      <c r="P565" s="1366"/>
      <c r="Q565" s="1366"/>
      <c r="R565" s="1366"/>
      <c r="S565" s="1340"/>
      <c r="T565" s="1340"/>
      <c r="U565" s="1340"/>
      <c r="V565" s="1340"/>
      <c r="W565" s="1365">
        <v>2</v>
      </c>
    </row>
    <row r="566" spans="1:23">
      <c r="A566" s="1386">
        <v>562</v>
      </c>
      <c r="B566" s="1340">
        <v>561</v>
      </c>
      <c r="C566" s="1340" t="s">
        <v>7414</v>
      </c>
      <c r="D566" s="1340"/>
      <c r="E566" s="1340"/>
      <c r="F566" s="1340"/>
      <c r="G566" s="1340"/>
      <c r="H566" s="1340"/>
      <c r="I566" s="1340" t="s">
        <v>7387</v>
      </c>
      <c r="J566" s="1340">
        <v>36</v>
      </c>
      <c r="K566" s="1340">
        <v>6</v>
      </c>
      <c r="L566" s="667">
        <v>2469.6999999999998</v>
      </c>
      <c r="M566" s="667"/>
      <c r="N566" s="1366"/>
      <c r="O566" s="1366" t="s">
        <v>192</v>
      </c>
      <c r="P566" s="1366"/>
      <c r="Q566" s="1366"/>
      <c r="R566" s="1366"/>
      <c r="S566" s="1340"/>
      <c r="T566" s="1340"/>
      <c r="U566" s="1340"/>
      <c r="V566" s="1340"/>
      <c r="W566" s="1365">
        <v>2</v>
      </c>
    </row>
    <row r="567" spans="1:23" ht="31.5">
      <c r="A567" s="1446">
        <v>563</v>
      </c>
      <c r="B567" s="1367">
        <v>562</v>
      </c>
      <c r="C567" s="1340" t="s">
        <v>7414</v>
      </c>
      <c r="D567" s="1340"/>
      <c r="E567" s="1340"/>
      <c r="F567" s="1340"/>
      <c r="G567" s="1340"/>
      <c r="H567" s="1340"/>
      <c r="I567" s="1340" t="s">
        <v>7387</v>
      </c>
      <c r="J567" s="1340">
        <v>36</v>
      </c>
      <c r="K567" s="1340">
        <v>7</v>
      </c>
      <c r="L567" s="667">
        <v>4034.5</v>
      </c>
      <c r="M567" s="667"/>
      <c r="N567" s="1366"/>
      <c r="O567" s="1366" t="s">
        <v>6515</v>
      </c>
      <c r="P567" s="1366"/>
      <c r="Q567" s="1366"/>
      <c r="R567" s="1366"/>
      <c r="S567" s="1340"/>
      <c r="T567" s="1340"/>
      <c r="U567" s="1340"/>
      <c r="V567" s="1340"/>
      <c r="W567" s="1365">
        <v>2</v>
      </c>
    </row>
    <row r="568" spans="1:23" ht="31.5">
      <c r="A568" s="1386">
        <v>564</v>
      </c>
      <c r="B568" s="1340">
        <v>563</v>
      </c>
      <c r="C568" s="1340" t="s">
        <v>7414</v>
      </c>
      <c r="D568" s="1340"/>
      <c r="E568" s="1340"/>
      <c r="F568" s="1340"/>
      <c r="G568" s="1340"/>
      <c r="H568" s="1340"/>
      <c r="I568" s="1340" t="s">
        <v>7387</v>
      </c>
      <c r="J568" s="1340">
        <v>36</v>
      </c>
      <c r="K568" s="1340">
        <v>8</v>
      </c>
      <c r="L568" s="667">
        <v>951</v>
      </c>
      <c r="M568" s="667"/>
      <c r="N568" s="1366"/>
      <c r="O568" s="1366" t="s">
        <v>6515</v>
      </c>
      <c r="P568" s="1366"/>
      <c r="Q568" s="1366"/>
      <c r="R568" s="1366"/>
      <c r="S568" s="1340"/>
      <c r="T568" s="1340"/>
      <c r="U568" s="1340"/>
      <c r="V568" s="1340"/>
      <c r="W568" s="1365">
        <v>2</v>
      </c>
    </row>
    <row r="569" spans="1:23">
      <c r="A569" s="1446">
        <v>565</v>
      </c>
      <c r="B569" s="1367">
        <v>564</v>
      </c>
      <c r="C569" s="1340" t="s">
        <v>7414</v>
      </c>
      <c r="D569" s="1340"/>
      <c r="E569" s="1340"/>
      <c r="F569" s="1340"/>
      <c r="G569" s="1340"/>
      <c r="H569" s="1340"/>
      <c r="I569" s="1340" t="s">
        <v>7387</v>
      </c>
      <c r="J569" s="1340">
        <v>36</v>
      </c>
      <c r="K569" s="1340">
        <v>9</v>
      </c>
      <c r="L569" s="667">
        <v>429.9</v>
      </c>
      <c r="M569" s="667"/>
      <c r="N569" s="1366"/>
      <c r="O569" s="1366" t="s">
        <v>192</v>
      </c>
      <c r="P569" s="1366"/>
      <c r="Q569" s="1366"/>
      <c r="R569" s="1366"/>
      <c r="S569" s="1340"/>
      <c r="T569" s="1340"/>
      <c r="U569" s="1340"/>
      <c r="V569" s="1340"/>
      <c r="W569" s="1365">
        <v>2</v>
      </c>
    </row>
    <row r="570" spans="1:23" ht="31.5">
      <c r="A570" s="1386">
        <v>566</v>
      </c>
      <c r="B570" s="1340">
        <v>565</v>
      </c>
      <c r="C570" s="1340" t="s">
        <v>7414</v>
      </c>
      <c r="D570" s="1340"/>
      <c r="E570" s="1340"/>
      <c r="F570" s="1340"/>
      <c r="G570" s="1340"/>
      <c r="H570" s="1340"/>
      <c r="I570" s="1340" t="s">
        <v>7387</v>
      </c>
      <c r="J570" s="1340">
        <v>36</v>
      </c>
      <c r="K570" s="1340">
        <v>10</v>
      </c>
      <c r="L570" s="667">
        <v>5.8</v>
      </c>
      <c r="M570" s="667"/>
      <c r="N570" s="1366"/>
      <c r="O570" s="1366" t="s">
        <v>6515</v>
      </c>
      <c r="P570" s="1366"/>
      <c r="Q570" s="1366"/>
      <c r="R570" s="1366"/>
      <c r="S570" s="1340"/>
      <c r="T570" s="1340"/>
      <c r="U570" s="1340"/>
      <c r="V570" s="1340"/>
      <c r="W570" s="1365">
        <v>2</v>
      </c>
    </row>
    <row r="571" spans="1:23" ht="31.5">
      <c r="A571" s="1446">
        <v>567</v>
      </c>
      <c r="B571" s="1367">
        <v>566</v>
      </c>
      <c r="C571" s="1340" t="s">
        <v>7414</v>
      </c>
      <c r="D571" s="1340"/>
      <c r="E571" s="1340"/>
      <c r="F571" s="1340"/>
      <c r="G571" s="1340"/>
      <c r="H571" s="1340"/>
      <c r="I571" s="1340" t="s">
        <v>7387</v>
      </c>
      <c r="J571" s="1340">
        <v>36</v>
      </c>
      <c r="K571" s="1340">
        <v>11</v>
      </c>
      <c r="L571" s="667">
        <v>23.9</v>
      </c>
      <c r="M571" s="667"/>
      <c r="N571" s="1366"/>
      <c r="O571" s="1366" t="s">
        <v>6515</v>
      </c>
      <c r="P571" s="1366"/>
      <c r="Q571" s="1366"/>
      <c r="R571" s="1366"/>
      <c r="S571" s="1340"/>
      <c r="T571" s="1340"/>
      <c r="U571" s="1340"/>
      <c r="V571" s="1340"/>
      <c r="W571" s="1365">
        <v>2</v>
      </c>
    </row>
    <row r="572" spans="1:23" ht="31.5">
      <c r="A572" s="1386">
        <v>568</v>
      </c>
      <c r="B572" s="1340">
        <v>567</v>
      </c>
      <c r="C572" s="1340" t="s">
        <v>7414</v>
      </c>
      <c r="D572" s="1340"/>
      <c r="E572" s="1340"/>
      <c r="F572" s="1340"/>
      <c r="G572" s="1340"/>
      <c r="H572" s="1340"/>
      <c r="I572" s="1340" t="s">
        <v>7387</v>
      </c>
      <c r="J572" s="1340">
        <v>36</v>
      </c>
      <c r="K572" s="1340">
        <v>12</v>
      </c>
      <c r="L572" s="667">
        <v>33.5</v>
      </c>
      <c r="M572" s="667"/>
      <c r="N572" s="1366"/>
      <c r="O572" s="1366" t="s">
        <v>6515</v>
      </c>
      <c r="P572" s="1366"/>
      <c r="Q572" s="1366"/>
      <c r="R572" s="1366"/>
      <c r="S572" s="1340"/>
      <c r="T572" s="1340"/>
      <c r="U572" s="1340"/>
      <c r="V572" s="1340"/>
      <c r="W572" s="1365">
        <v>2</v>
      </c>
    </row>
    <row r="573" spans="1:23" ht="31.5">
      <c r="A573" s="1446">
        <v>569</v>
      </c>
      <c r="B573" s="1367">
        <v>568</v>
      </c>
      <c r="C573" s="1340" t="s">
        <v>7414</v>
      </c>
      <c r="D573" s="1340"/>
      <c r="E573" s="1340"/>
      <c r="F573" s="1340"/>
      <c r="G573" s="1340"/>
      <c r="H573" s="1340"/>
      <c r="I573" s="1340" t="s">
        <v>7387</v>
      </c>
      <c r="J573" s="1340">
        <v>36</v>
      </c>
      <c r="K573" s="1340">
        <v>13</v>
      </c>
      <c r="L573" s="667">
        <v>1870</v>
      </c>
      <c r="M573" s="667"/>
      <c r="N573" s="1366"/>
      <c r="O573" s="1366" t="s">
        <v>6515</v>
      </c>
      <c r="P573" s="1366"/>
      <c r="Q573" s="1366"/>
      <c r="R573" s="1366"/>
      <c r="S573" s="1340"/>
      <c r="T573" s="1340"/>
      <c r="U573" s="1340"/>
      <c r="V573" s="1340"/>
      <c r="W573" s="1365">
        <v>2</v>
      </c>
    </row>
    <row r="574" spans="1:23" ht="31.5">
      <c r="A574" s="1386">
        <v>570</v>
      </c>
      <c r="B574" s="1340">
        <v>569</v>
      </c>
      <c r="C574" s="1340" t="s">
        <v>7414</v>
      </c>
      <c r="D574" s="1340"/>
      <c r="E574" s="1340"/>
      <c r="F574" s="1340"/>
      <c r="G574" s="1340"/>
      <c r="H574" s="1340"/>
      <c r="I574" s="1340" t="s">
        <v>7387</v>
      </c>
      <c r="J574" s="1340">
        <v>36</v>
      </c>
      <c r="K574" s="1340">
        <v>14</v>
      </c>
      <c r="L574" s="667">
        <v>10175.299999999999</v>
      </c>
      <c r="M574" s="667"/>
      <c r="N574" s="1366"/>
      <c r="O574" s="1366" t="s">
        <v>6515</v>
      </c>
      <c r="P574" s="1366"/>
      <c r="Q574" s="1366"/>
      <c r="R574" s="1366"/>
      <c r="S574" s="1340"/>
      <c r="T574" s="1340"/>
      <c r="U574" s="1340"/>
      <c r="V574" s="1340"/>
      <c r="W574" s="1365">
        <v>2</v>
      </c>
    </row>
    <row r="575" spans="1:23" ht="31.5">
      <c r="A575" s="1446">
        <v>571</v>
      </c>
      <c r="B575" s="1367">
        <v>570</v>
      </c>
      <c r="C575" s="1340" t="s">
        <v>7414</v>
      </c>
      <c r="D575" s="1340"/>
      <c r="E575" s="1340"/>
      <c r="F575" s="1340"/>
      <c r="G575" s="1340"/>
      <c r="H575" s="1340"/>
      <c r="I575" s="1340" t="s">
        <v>7387</v>
      </c>
      <c r="J575" s="1340">
        <v>36</v>
      </c>
      <c r="K575" s="1340">
        <v>15</v>
      </c>
      <c r="L575" s="667">
        <v>16551.099999999999</v>
      </c>
      <c r="M575" s="667"/>
      <c r="N575" s="1366"/>
      <c r="O575" s="1366" t="s">
        <v>6515</v>
      </c>
      <c r="P575" s="1366"/>
      <c r="Q575" s="1366"/>
      <c r="R575" s="1366"/>
      <c r="S575" s="1340"/>
      <c r="T575" s="1340"/>
      <c r="U575" s="1340"/>
      <c r="V575" s="1340"/>
      <c r="W575" s="1365">
        <v>2</v>
      </c>
    </row>
    <row r="576" spans="1:23" ht="31.5">
      <c r="A576" s="1386">
        <v>572</v>
      </c>
      <c r="B576" s="1340">
        <v>571</v>
      </c>
      <c r="C576" s="1340" t="s">
        <v>7416</v>
      </c>
      <c r="D576" s="1340"/>
      <c r="E576" s="1340"/>
      <c r="F576" s="1340"/>
      <c r="G576" s="1340"/>
      <c r="H576" s="1340"/>
      <c r="I576" s="1340" t="s">
        <v>7387</v>
      </c>
      <c r="J576" s="1407">
        <v>38</v>
      </c>
      <c r="K576" s="1340">
        <v>6</v>
      </c>
      <c r="L576" s="667">
        <v>205143.1</v>
      </c>
      <c r="M576" s="667"/>
      <c r="N576" s="1366"/>
      <c r="O576" s="1366" t="s">
        <v>6515</v>
      </c>
      <c r="P576" s="1366"/>
      <c r="Q576" s="1366"/>
      <c r="R576" s="1366"/>
      <c r="S576" s="1340"/>
      <c r="T576" s="1340"/>
      <c r="U576" s="1340"/>
      <c r="V576" s="1340"/>
      <c r="W576" s="1365">
        <v>2</v>
      </c>
    </row>
    <row r="577" spans="1:23" ht="31.5">
      <c r="A577" s="1446">
        <v>573</v>
      </c>
      <c r="B577" s="1367">
        <v>572</v>
      </c>
      <c r="C577" s="1375" t="s">
        <v>7417</v>
      </c>
      <c r="D577" s="1375"/>
      <c r="E577" s="1375"/>
      <c r="F577" s="1375"/>
      <c r="G577" s="1375"/>
      <c r="H577" s="1375"/>
      <c r="I577" s="1340" t="s">
        <v>7387</v>
      </c>
      <c r="J577" s="1409" t="s">
        <v>7418</v>
      </c>
      <c r="K577" s="1366">
        <v>13</v>
      </c>
      <c r="L577" s="667">
        <v>1684.3</v>
      </c>
      <c r="M577" s="667"/>
      <c r="N577" s="1408"/>
      <c r="O577" s="1366" t="s">
        <v>6579</v>
      </c>
      <c r="P577" s="1366"/>
      <c r="Q577" s="1366"/>
      <c r="R577" s="1366"/>
      <c r="S577" s="1340" t="s">
        <v>7419</v>
      </c>
      <c r="T577" s="1340"/>
      <c r="U577" s="1340"/>
      <c r="V577" s="1340"/>
      <c r="W577" s="1375">
        <v>3</v>
      </c>
    </row>
    <row r="578" spans="1:23" ht="31.5">
      <c r="A578" s="1386">
        <v>574</v>
      </c>
      <c r="B578" s="1340">
        <v>573</v>
      </c>
      <c r="C578" s="1340" t="s">
        <v>7420</v>
      </c>
      <c r="D578" s="1340"/>
      <c r="E578" s="1340"/>
      <c r="F578" s="1340"/>
      <c r="G578" s="1340"/>
      <c r="H578" s="1340"/>
      <c r="I578" s="1340" t="s">
        <v>7387</v>
      </c>
      <c r="J578" s="1376" t="s">
        <v>800</v>
      </c>
      <c r="K578" s="1340">
        <v>37</v>
      </c>
      <c r="L578" s="667">
        <v>130</v>
      </c>
      <c r="M578" s="667"/>
      <c r="N578" s="1366"/>
      <c r="O578" s="1366" t="s">
        <v>6420</v>
      </c>
      <c r="P578" s="1366"/>
      <c r="Q578" s="1366"/>
      <c r="R578" s="1366"/>
      <c r="S578" s="1340" t="s">
        <v>7421</v>
      </c>
      <c r="T578" s="1340"/>
      <c r="U578" s="1340"/>
      <c r="V578" s="1362"/>
      <c r="W578" s="1340">
        <v>1</v>
      </c>
    </row>
    <row r="579" spans="1:23" ht="31.5">
      <c r="A579" s="1446">
        <v>575</v>
      </c>
      <c r="B579" s="1367">
        <v>574</v>
      </c>
      <c r="C579" s="1375" t="s">
        <v>7417</v>
      </c>
      <c r="D579" s="1375"/>
      <c r="E579" s="1375"/>
      <c r="F579" s="1375"/>
      <c r="G579" s="1375"/>
      <c r="H579" s="1375"/>
      <c r="I579" s="1340" t="s">
        <v>7387</v>
      </c>
      <c r="J579" s="1409" t="s">
        <v>800</v>
      </c>
      <c r="K579" s="1409" t="s">
        <v>800</v>
      </c>
      <c r="L579" s="667">
        <v>240.9</v>
      </c>
      <c r="M579" s="667"/>
      <c r="N579" s="1408"/>
      <c r="O579" s="1366" t="s">
        <v>6579</v>
      </c>
      <c r="P579" s="1366"/>
      <c r="Q579" s="1366"/>
      <c r="R579" s="1366"/>
      <c r="S579" s="1340" t="s">
        <v>7422</v>
      </c>
      <c r="T579" s="1340"/>
      <c r="U579" s="1340"/>
      <c r="V579" s="1340"/>
      <c r="W579" s="1375">
        <v>3</v>
      </c>
    </row>
    <row r="580" spans="1:23" ht="31.5">
      <c r="A580" s="1386">
        <v>576</v>
      </c>
      <c r="B580" s="1340">
        <v>575</v>
      </c>
      <c r="C580" s="1375" t="s">
        <v>7417</v>
      </c>
      <c r="D580" s="1375"/>
      <c r="E580" s="1375"/>
      <c r="F580" s="1375"/>
      <c r="G580" s="1375"/>
      <c r="H580" s="1375"/>
      <c r="I580" s="1340" t="s">
        <v>7387</v>
      </c>
      <c r="J580" s="1409" t="s">
        <v>800</v>
      </c>
      <c r="K580" s="1366" t="s">
        <v>512</v>
      </c>
      <c r="L580" s="667">
        <v>434.1</v>
      </c>
      <c r="M580" s="667"/>
      <c r="N580" s="1408"/>
      <c r="O580" s="1366" t="s">
        <v>6579</v>
      </c>
      <c r="P580" s="1366"/>
      <c r="Q580" s="1366"/>
      <c r="R580" s="1366"/>
      <c r="S580" s="1340" t="s">
        <v>7423</v>
      </c>
      <c r="T580" s="1340"/>
      <c r="U580" s="1340"/>
      <c r="V580" s="1340"/>
      <c r="W580" s="1375">
        <v>3</v>
      </c>
    </row>
    <row r="581" spans="1:23" ht="31.5">
      <c r="A581" s="1446">
        <v>577</v>
      </c>
      <c r="B581" s="1367">
        <v>576</v>
      </c>
      <c r="C581" s="1340" t="s">
        <v>7424</v>
      </c>
      <c r="D581" s="1340"/>
      <c r="E581" s="1340"/>
      <c r="F581" s="1340"/>
      <c r="G581" s="1340"/>
      <c r="H581" s="1340"/>
      <c r="I581" s="1340" t="s">
        <v>7387</v>
      </c>
      <c r="J581" s="1376" t="s">
        <v>812</v>
      </c>
      <c r="K581" s="1340">
        <v>209</v>
      </c>
      <c r="L581" s="667">
        <v>366</v>
      </c>
      <c r="M581" s="667"/>
      <c r="N581" s="1366"/>
      <c r="O581" s="1366" t="s">
        <v>6420</v>
      </c>
      <c r="P581" s="1366"/>
      <c r="Q581" s="1366"/>
      <c r="R581" s="1366"/>
      <c r="S581" s="1340" t="s">
        <v>7425</v>
      </c>
      <c r="T581" s="1340"/>
      <c r="U581" s="1340"/>
      <c r="V581" s="1362"/>
      <c r="W581" s="1340">
        <v>1</v>
      </c>
    </row>
    <row r="582" spans="1:23" ht="31.5">
      <c r="A582" s="1386">
        <v>578</v>
      </c>
      <c r="B582" s="1340">
        <v>577</v>
      </c>
      <c r="C582" s="1340" t="s">
        <v>7426</v>
      </c>
      <c r="D582" s="1340"/>
      <c r="E582" s="1340"/>
      <c r="F582" s="1340"/>
      <c r="G582" s="1340"/>
      <c r="H582" s="1340"/>
      <c r="I582" s="1340" t="s">
        <v>7387</v>
      </c>
      <c r="J582" s="1376" t="s">
        <v>812</v>
      </c>
      <c r="K582" s="1340">
        <v>243</v>
      </c>
      <c r="L582" s="667">
        <v>477.4</v>
      </c>
      <c r="M582" s="667"/>
      <c r="N582" s="1366"/>
      <c r="O582" s="1366" t="s">
        <v>6420</v>
      </c>
      <c r="P582" s="1366"/>
      <c r="Q582" s="1366"/>
      <c r="R582" s="1366"/>
      <c r="S582" s="1340" t="s">
        <v>7427</v>
      </c>
      <c r="T582" s="1340"/>
      <c r="U582" s="1340"/>
      <c r="V582" s="1362"/>
      <c r="W582" s="1340">
        <v>1</v>
      </c>
    </row>
    <row r="583" spans="1:23" ht="31.5">
      <c r="A583" s="1446">
        <v>579</v>
      </c>
      <c r="B583" s="1367">
        <v>578</v>
      </c>
      <c r="C583" s="1340" t="s">
        <v>7428</v>
      </c>
      <c r="D583" s="1340"/>
      <c r="E583" s="1340"/>
      <c r="F583" s="1340"/>
      <c r="G583" s="1340"/>
      <c r="H583" s="1340"/>
      <c r="I583" s="1340" t="s">
        <v>7387</v>
      </c>
      <c r="J583" s="1376" t="s">
        <v>7429</v>
      </c>
      <c r="K583" s="1340">
        <v>203</v>
      </c>
      <c r="L583" s="667">
        <v>78.3</v>
      </c>
      <c r="M583" s="667"/>
      <c r="N583" s="1366"/>
      <c r="O583" s="1366" t="s">
        <v>6420</v>
      </c>
      <c r="P583" s="1366"/>
      <c r="Q583" s="1366"/>
      <c r="R583" s="1366"/>
      <c r="S583" s="1340" t="s">
        <v>7406</v>
      </c>
      <c r="T583" s="1340"/>
      <c r="U583" s="1340"/>
      <c r="V583" s="1362"/>
      <c r="W583" s="1340">
        <v>1</v>
      </c>
    </row>
    <row r="584" spans="1:23" ht="31.5">
      <c r="A584" s="1386">
        <v>580</v>
      </c>
      <c r="B584" s="1340">
        <v>579</v>
      </c>
      <c r="C584" s="1340" t="s">
        <v>7430</v>
      </c>
      <c r="D584" s="1340"/>
      <c r="E584" s="1340"/>
      <c r="F584" s="1340"/>
      <c r="G584" s="1340"/>
      <c r="H584" s="1340"/>
      <c r="I584" s="1340" t="s">
        <v>7387</v>
      </c>
      <c r="J584" s="1376" t="s">
        <v>7429</v>
      </c>
      <c r="K584" s="1340">
        <v>232</v>
      </c>
      <c r="L584" s="667">
        <v>301.89999999999998</v>
      </c>
      <c r="M584" s="667"/>
      <c r="N584" s="1366"/>
      <c r="O584" s="1366" t="s">
        <v>6420</v>
      </c>
      <c r="P584" s="1366"/>
      <c r="Q584" s="1366"/>
      <c r="R584" s="1366"/>
      <c r="S584" s="1340" t="s">
        <v>7431</v>
      </c>
      <c r="T584" s="1340"/>
      <c r="U584" s="1340"/>
      <c r="V584" s="1362"/>
      <c r="W584" s="1340">
        <v>1</v>
      </c>
    </row>
    <row r="585" spans="1:23" ht="31.5">
      <c r="A585" s="1446">
        <v>581</v>
      </c>
      <c r="B585" s="1367">
        <v>580</v>
      </c>
      <c r="C585" s="1340" t="s">
        <v>7432</v>
      </c>
      <c r="D585" s="1340"/>
      <c r="E585" s="1340"/>
      <c r="F585" s="1340"/>
      <c r="G585" s="1340"/>
      <c r="H585" s="1340"/>
      <c r="I585" s="1340" t="s">
        <v>7387</v>
      </c>
      <c r="J585" s="1376" t="s">
        <v>7429</v>
      </c>
      <c r="K585" s="1340" t="s">
        <v>7433</v>
      </c>
      <c r="L585" s="667">
        <v>118.6</v>
      </c>
      <c r="M585" s="667"/>
      <c r="N585" s="1366"/>
      <c r="O585" s="1366" t="s">
        <v>6420</v>
      </c>
      <c r="P585" s="1366"/>
      <c r="Q585" s="1366"/>
      <c r="R585" s="1366"/>
      <c r="S585" s="1340" t="s">
        <v>7434</v>
      </c>
      <c r="T585" s="1340"/>
      <c r="U585" s="1340"/>
      <c r="V585" s="1362"/>
      <c r="W585" s="1340">
        <v>1</v>
      </c>
    </row>
    <row r="586" spans="1:23" ht="31.5">
      <c r="A586" s="1386">
        <v>582</v>
      </c>
      <c r="B586" s="1340">
        <v>581</v>
      </c>
      <c r="C586" s="1340" t="s">
        <v>7435</v>
      </c>
      <c r="D586" s="1340"/>
      <c r="E586" s="1340"/>
      <c r="F586" s="1340"/>
      <c r="G586" s="1340"/>
      <c r="H586" s="1340"/>
      <c r="I586" s="1340" t="s">
        <v>7387</v>
      </c>
      <c r="J586" s="1376" t="s">
        <v>289</v>
      </c>
      <c r="K586" s="1340">
        <v>24</v>
      </c>
      <c r="L586" s="667">
        <v>199</v>
      </c>
      <c r="M586" s="667"/>
      <c r="N586" s="1366"/>
      <c r="O586" s="1366" t="s">
        <v>6420</v>
      </c>
      <c r="P586" s="1366"/>
      <c r="Q586" s="1366"/>
      <c r="R586" s="1366"/>
      <c r="S586" s="1340" t="s">
        <v>7436</v>
      </c>
      <c r="T586" s="1340"/>
      <c r="U586" s="1340"/>
      <c r="V586" s="1362"/>
      <c r="W586" s="1340">
        <v>1</v>
      </c>
    </row>
    <row r="587" spans="1:23" ht="31.5">
      <c r="A587" s="1446">
        <v>583</v>
      </c>
      <c r="B587" s="1367">
        <v>582</v>
      </c>
      <c r="C587" s="1340" t="s">
        <v>7437</v>
      </c>
      <c r="D587" s="1340"/>
      <c r="E587" s="1340"/>
      <c r="F587" s="1340"/>
      <c r="G587" s="1340"/>
      <c r="H587" s="1340"/>
      <c r="I587" s="1340" t="s">
        <v>7387</v>
      </c>
      <c r="J587" s="1376" t="s">
        <v>289</v>
      </c>
      <c r="K587" s="1340">
        <v>293</v>
      </c>
      <c r="L587" s="667">
        <v>90</v>
      </c>
      <c r="M587" s="667"/>
      <c r="N587" s="1366"/>
      <c r="O587" s="1366" t="s">
        <v>6420</v>
      </c>
      <c r="P587" s="1366"/>
      <c r="Q587" s="1366"/>
      <c r="R587" s="1366"/>
      <c r="S587" s="1340" t="s">
        <v>7438</v>
      </c>
      <c r="T587" s="1340"/>
      <c r="U587" s="1340"/>
      <c r="V587" s="1362"/>
      <c r="W587" s="1340">
        <v>1</v>
      </c>
    </row>
    <row r="588" spans="1:23" ht="31.5">
      <c r="A588" s="1386">
        <v>584</v>
      </c>
      <c r="B588" s="1340">
        <v>583</v>
      </c>
      <c r="C588" s="1340" t="s">
        <v>7439</v>
      </c>
      <c r="D588" s="1340"/>
      <c r="E588" s="1340"/>
      <c r="F588" s="1340"/>
      <c r="G588" s="1340"/>
      <c r="H588" s="1340"/>
      <c r="I588" s="1340" t="s">
        <v>7440</v>
      </c>
      <c r="J588" s="1340">
        <v>2</v>
      </c>
      <c r="K588" s="1340">
        <v>111</v>
      </c>
      <c r="L588" s="667">
        <v>85</v>
      </c>
      <c r="M588" s="667"/>
      <c r="N588" s="1366"/>
      <c r="O588" s="1366" t="s">
        <v>6414</v>
      </c>
      <c r="P588" s="1366"/>
      <c r="Q588" s="1366"/>
      <c r="R588" s="1366"/>
      <c r="S588" s="1340" t="s">
        <v>7441</v>
      </c>
      <c r="T588" s="1340"/>
      <c r="U588" s="1340"/>
      <c r="V588" s="1340"/>
      <c r="W588" s="1368" t="s">
        <v>6413</v>
      </c>
    </row>
    <row r="589" spans="1:23" ht="47.25">
      <c r="A589" s="1446">
        <v>585</v>
      </c>
      <c r="B589" s="1367">
        <v>584</v>
      </c>
      <c r="C589" s="1340" t="s">
        <v>7442</v>
      </c>
      <c r="D589" s="1340"/>
      <c r="E589" s="1340"/>
      <c r="F589" s="1340"/>
      <c r="G589" s="1340"/>
      <c r="H589" s="1340"/>
      <c r="I589" s="1340" t="s">
        <v>7440</v>
      </c>
      <c r="J589" s="1340">
        <v>5</v>
      </c>
      <c r="K589" s="1340" t="s">
        <v>7443</v>
      </c>
      <c r="L589" s="667">
        <v>29048</v>
      </c>
      <c r="M589" s="667"/>
      <c r="N589" s="1366" t="s">
        <v>7640</v>
      </c>
      <c r="O589" s="1366" t="s">
        <v>6446</v>
      </c>
      <c r="P589" s="1366"/>
      <c r="Q589" s="1366"/>
      <c r="R589" s="1366"/>
      <c r="S589" s="1340" t="s">
        <v>7641</v>
      </c>
      <c r="T589" s="1340"/>
      <c r="U589" s="1340"/>
      <c r="V589" s="1340"/>
      <c r="W589" s="1340">
        <v>6</v>
      </c>
    </row>
    <row r="590" spans="1:23" ht="31.5">
      <c r="A590" s="1386">
        <v>586</v>
      </c>
      <c r="B590" s="1340">
        <v>585</v>
      </c>
      <c r="C590" s="1340" t="s">
        <v>7444</v>
      </c>
      <c r="D590" s="1340"/>
      <c r="E590" s="1340"/>
      <c r="F590" s="1340"/>
      <c r="G590" s="1340"/>
      <c r="H590" s="1340"/>
      <c r="I590" s="1340" t="s">
        <v>7440</v>
      </c>
      <c r="J590" s="1340">
        <v>9</v>
      </c>
      <c r="K590" s="1340">
        <v>7</v>
      </c>
      <c r="L590" s="667">
        <v>1595.3</v>
      </c>
      <c r="M590" s="667"/>
      <c r="N590" s="1366"/>
      <c r="O590" s="1366" t="s">
        <v>6420</v>
      </c>
      <c r="P590" s="1366"/>
      <c r="Q590" s="1366"/>
      <c r="R590" s="1366"/>
      <c r="S590" s="1340" t="s">
        <v>7445</v>
      </c>
      <c r="T590" s="1340"/>
      <c r="U590" s="1340"/>
      <c r="V590" s="1362"/>
      <c r="W590" s="1340">
        <v>1</v>
      </c>
    </row>
    <row r="591" spans="1:23" ht="31.5">
      <c r="A591" s="1446">
        <v>587</v>
      </c>
      <c r="B591" s="1367">
        <v>586</v>
      </c>
      <c r="C591" s="1340" t="s">
        <v>7446</v>
      </c>
      <c r="D591" s="1340"/>
      <c r="E591" s="1340"/>
      <c r="F591" s="1340"/>
      <c r="G591" s="1340"/>
      <c r="H591" s="1340"/>
      <c r="I591" s="1340" t="s">
        <v>7440</v>
      </c>
      <c r="J591" s="1340">
        <v>9</v>
      </c>
      <c r="K591" s="1340" t="s">
        <v>7447</v>
      </c>
      <c r="L591" s="667">
        <v>254</v>
      </c>
      <c r="M591" s="667"/>
      <c r="N591" s="1366"/>
      <c r="O591" s="1366" t="s">
        <v>192</v>
      </c>
      <c r="P591" s="1366"/>
      <c r="Q591" s="1366"/>
      <c r="R591" s="1366"/>
      <c r="S591" s="1340" t="s">
        <v>7448</v>
      </c>
      <c r="T591" s="1340"/>
      <c r="U591" s="1340"/>
      <c r="V591" s="1340"/>
      <c r="W591" s="1365">
        <v>2</v>
      </c>
    </row>
    <row r="592" spans="1:23" ht="31.5">
      <c r="A592" s="1386">
        <v>588</v>
      </c>
      <c r="B592" s="1340">
        <v>587</v>
      </c>
      <c r="C592" s="1340" t="s">
        <v>7449</v>
      </c>
      <c r="D592" s="1340"/>
      <c r="E592" s="1340"/>
      <c r="F592" s="1340"/>
      <c r="G592" s="1340"/>
      <c r="H592" s="1340"/>
      <c r="I592" s="1340" t="s">
        <v>7440</v>
      </c>
      <c r="J592" s="1340">
        <v>25</v>
      </c>
      <c r="K592" s="1340">
        <v>186</v>
      </c>
      <c r="L592" s="667">
        <v>744</v>
      </c>
      <c r="M592" s="667"/>
      <c r="N592" s="1366"/>
      <c r="O592" s="1366" t="s">
        <v>6420</v>
      </c>
      <c r="P592" s="1366"/>
      <c r="Q592" s="1366"/>
      <c r="R592" s="1366"/>
      <c r="S592" s="1340" t="s">
        <v>4041</v>
      </c>
      <c r="T592" s="1340"/>
      <c r="U592" s="1340"/>
      <c r="V592" s="1362"/>
      <c r="W592" s="1340">
        <v>1</v>
      </c>
    </row>
    <row r="593" spans="1:23" ht="31.5">
      <c r="A593" s="1446">
        <v>589</v>
      </c>
      <c r="B593" s="1367">
        <v>588</v>
      </c>
      <c r="C593" s="1340" t="s">
        <v>7450</v>
      </c>
      <c r="D593" s="1340"/>
      <c r="E593" s="1340"/>
      <c r="F593" s="1340"/>
      <c r="G593" s="1340"/>
      <c r="H593" s="1340"/>
      <c r="I593" s="1340" t="s">
        <v>7440</v>
      </c>
      <c r="J593" s="1340">
        <v>25</v>
      </c>
      <c r="K593" s="1410">
        <v>163176</v>
      </c>
      <c r="L593" s="667">
        <v>750</v>
      </c>
      <c r="M593" s="667"/>
      <c r="N593" s="1366"/>
      <c r="O593" s="1366" t="s">
        <v>6446</v>
      </c>
      <c r="P593" s="1366"/>
      <c r="Q593" s="1366"/>
      <c r="R593" s="1366"/>
      <c r="S593" s="1340" t="s">
        <v>7451</v>
      </c>
      <c r="T593" s="1340"/>
      <c r="U593" s="1340"/>
      <c r="V593" s="1340"/>
      <c r="W593" s="1340">
        <v>6</v>
      </c>
    </row>
    <row r="594" spans="1:23" ht="31.5">
      <c r="A594" s="1386">
        <v>590</v>
      </c>
      <c r="B594" s="1340">
        <v>589</v>
      </c>
      <c r="C594" s="1340" t="s">
        <v>7452</v>
      </c>
      <c r="D594" s="1340"/>
      <c r="E594" s="1340"/>
      <c r="F594" s="1340"/>
      <c r="G594" s="1340"/>
      <c r="H594" s="1340"/>
      <c r="I594" s="1340" t="s">
        <v>7440</v>
      </c>
      <c r="J594" s="1340">
        <v>34</v>
      </c>
      <c r="K594" s="1340">
        <v>45</v>
      </c>
      <c r="L594" s="667">
        <v>825</v>
      </c>
      <c r="M594" s="667"/>
      <c r="N594" s="1366"/>
      <c r="O594" s="1366" t="s">
        <v>6446</v>
      </c>
      <c r="P594" s="1366"/>
      <c r="Q594" s="1366"/>
      <c r="R594" s="1366"/>
      <c r="S594" s="1340" t="s">
        <v>7642</v>
      </c>
      <c r="T594" s="1340"/>
      <c r="U594" s="1340"/>
      <c r="V594" s="1340"/>
      <c r="W594" s="1340">
        <v>6</v>
      </c>
    </row>
    <row r="595" spans="1:23" ht="31.5">
      <c r="A595" s="1446">
        <v>591</v>
      </c>
      <c r="B595" s="1367">
        <v>590</v>
      </c>
      <c r="C595" s="1340" t="s">
        <v>7453</v>
      </c>
      <c r="D595" s="1340"/>
      <c r="E595" s="1340"/>
      <c r="F595" s="1340"/>
      <c r="G595" s="1340"/>
      <c r="H595" s="1340"/>
      <c r="I595" s="1340" t="s">
        <v>7440</v>
      </c>
      <c r="J595" s="1340">
        <v>34</v>
      </c>
      <c r="K595" s="1340">
        <v>61</v>
      </c>
      <c r="L595" s="667">
        <v>50</v>
      </c>
      <c r="M595" s="667"/>
      <c r="N595" s="1366"/>
      <c r="O595" s="1366" t="s">
        <v>6420</v>
      </c>
      <c r="P595" s="1366"/>
      <c r="Q595" s="1366"/>
      <c r="R595" s="1366"/>
      <c r="S595" s="1340" t="s">
        <v>7454</v>
      </c>
      <c r="T595" s="1340"/>
      <c r="U595" s="1340"/>
      <c r="V595" s="1362"/>
      <c r="W595" s="1340">
        <v>1</v>
      </c>
    </row>
    <row r="596" spans="1:23" ht="31.5">
      <c r="A596" s="1386">
        <v>592</v>
      </c>
      <c r="B596" s="1340">
        <v>591</v>
      </c>
      <c r="C596" s="1340" t="s">
        <v>7455</v>
      </c>
      <c r="D596" s="1340"/>
      <c r="E596" s="1340"/>
      <c r="F596" s="1340"/>
      <c r="G596" s="1340"/>
      <c r="H596" s="1340"/>
      <c r="I596" s="1340" t="s">
        <v>7440</v>
      </c>
      <c r="J596" s="1340">
        <v>36</v>
      </c>
      <c r="K596" s="1340">
        <v>96</v>
      </c>
      <c r="L596" s="667">
        <v>999.5</v>
      </c>
      <c r="M596" s="667"/>
      <c r="N596" s="1366"/>
      <c r="O596" s="1366" t="s">
        <v>6420</v>
      </c>
      <c r="P596" s="1366"/>
      <c r="Q596" s="1366"/>
      <c r="R596" s="1366"/>
      <c r="S596" s="1340" t="s">
        <v>7456</v>
      </c>
      <c r="T596" s="1340"/>
      <c r="U596" s="1340"/>
      <c r="V596" s="1362"/>
      <c r="W596" s="1340">
        <v>1</v>
      </c>
    </row>
    <row r="597" spans="1:23" ht="31.5">
      <c r="A597" s="1446">
        <v>593</v>
      </c>
      <c r="B597" s="1367">
        <v>592</v>
      </c>
      <c r="C597" s="1340" t="s">
        <v>7457</v>
      </c>
      <c r="D597" s="1340"/>
      <c r="E597" s="1340"/>
      <c r="F597" s="1340"/>
      <c r="G597" s="1340"/>
      <c r="H597" s="1340"/>
      <c r="I597" s="1340" t="s">
        <v>7440</v>
      </c>
      <c r="J597" s="1340">
        <v>38</v>
      </c>
      <c r="K597" s="1340">
        <v>56</v>
      </c>
      <c r="L597" s="667">
        <v>109.4</v>
      </c>
      <c r="M597" s="667"/>
      <c r="N597" s="1366"/>
      <c r="O597" s="1366" t="s">
        <v>6420</v>
      </c>
      <c r="P597" s="1366"/>
      <c r="Q597" s="1366"/>
      <c r="R597" s="1366"/>
      <c r="S597" s="1340" t="s">
        <v>6427</v>
      </c>
      <c r="T597" s="1340"/>
      <c r="U597" s="1340"/>
      <c r="V597" s="1362"/>
      <c r="W597" s="1340">
        <v>1</v>
      </c>
    </row>
    <row r="598" spans="1:23">
      <c r="A598" s="1386">
        <v>594</v>
      </c>
      <c r="B598" s="1340">
        <v>593</v>
      </c>
      <c r="C598" s="1340" t="s">
        <v>7458</v>
      </c>
      <c r="D598" s="1340"/>
      <c r="E598" s="1340"/>
      <c r="F598" s="1340"/>
      <c r="G598" s="1340"/>
      <c r="H598" s="1340"/>
      <c r="I598" s="1340" t="s">
        <v>7440</v>
      </c>
      <c r="J598" s="1340">
        <v>67</v>
      </c>
      <c r="K598" s="1340">
        <v>44</v>
      </c>
      <c r="L598" s="667">
        <v>80</v>
      </c>
      <c r="M598" s="667"/>
      <c r="N598" s="1366"/>
      <c r="O598" s="1366" t="s">
        <v>192</v>
      </c>
      <c r="P598" s="1366"/>
      <c r="Q598" s="1366"/>
      <c r="R598" s="1366"/>
      <c r="S598" s="1340" t="s">
        <v>7459</v>
      </c>
      <c r="T598" s="1340"/>
      <c r="U598" s="1340"/>
      <c r="V598" s="1340"/>
      <c r="W598" s="1365">
        <v>2</v>
      </c>
    </row>
    <row r="599" spans="1:23" ht="31.5">
      <c r="A599" s="1446">
        <v>595</v>
      </c>
      <c r="B599" s="1367">
        <v>594</v>
      </c>
      <c r="C599" s="1340" t="s">
        <v>7460</v>
      </c>
      <c r="D599" s="1340"/>
      <c r="E599" s="1340"/>
      <c r="F599" s="1340"/>
      <c r="G599" s="1340"/>
      <c r="H599" s="1340"/>
      <c r="I599" s="1340" t="s">
        <v>7461</v>
      </c>
      <c r="J599" s="1340">
        <v>1</v>
      </c>
      <c r="K599" s="1340">
        <v>2</v>
      </c>
      <c r="L599" s="667">
        <v>8480</v>
      </c>
      <c r="M599" s="667"/>
      <c r="N599" s="1340" t="s">
        <v>7463</v>
      </c>
      <c r="O599" s="1366" t="s">
        <v>7462</v>
      </c>
      <c r="P599" s="1366"/>
      <c r="Q599" s="1366"/>
      <c r="R599" s="1366"/>
      <c r="S599" s="1340" t="s">
        <v>7464</v>
      </c>
      <c r="T599" s="1340"/>
      <c r="U599" s="1340"/>
      <c r="V599" s="1340"/>
      <c r="W599" s="1365">
        <v>2</v>
      </c>
    </row>
    <row r="600" spans="1:23" ht="31.5">
      <c r="A600" s="1386">
        <v>596</v>
      </c>
      <c r="B600" s="1340">
        <v>595</v>
      </c>
      <c r="C600" s="1340" t="s">
        <v>7460</v>
      </c>
      <c r="D600" s="1340"/>
      <c r="E600" s="1340"/>
      <c r="F600" s="1340"/>
      <c r="G600" s="1340"/>
      <c r="H600" s="1340"/>
      <c r="I600" s="1340" t="s">
        <v>7461</v>
      </c>
      <c r="J600" s="1340">
        <v>1</v>
      </c>
      <c r="K600" s="1340">
        <v>3</v>
      </c>
      <c r="L600" s="667">
        <v>1260</v>
      </c>
      <c r="M600" s="667"/>
      <c r="N600" s="1340" t="s">
        <v>7463</v>
      </c>
      <c r="O600" s="1366" t="s">
        <v>7462</v>
      </c>
      <c r="P600" s="1366"/>
      <c r="Q600" s="1366"/>
      <c r="R600" s="1366"/>
      <c r="S600" s="1340" t="s">
        <v>7464</v>
      </c>
      <c r="T600" s="1340"/>
      <c r="U600" s="1340"/>
      <c r="V600" s="1340"/>
      <c r="W600" s="1365">
        <v>2</v>
      </c>
    </row>
    <row r="601" spans="1:23" ht="31.5">
      <c r="A601" s="1446">
        <v>597</v>
      </c>
      <c r="B601" s="1367">
        <v>596</v>
      </c>
      <c r="C601" s="1340" t="s">
        <v>7460</v>
      </c>
      <c r="D601" s="1340"/>
      <c r="E601" s="1340"/>
      <c r="F601" s="1340"/>
      <c r="G601" s="1340"/>
      <c r="H601" s="1340"/>
      <c r="I601" s="1340" t="s">
        <v>7461</v>
      </c>
      <c r="J601" s="1340">
        <v>1</v>
      </c>
      <c r="K601" s="1340">
        <v>9</v>
      </c>
      <c r="L601" s="667">
        <v>2826</v>
      </c>
      <c r="M601" s="667"/>
      <c r="N601" s="1340" t="s">
        <v>7463</v>
      </c>
      <c r="O601" s="1366" t="s">
        <v>7462</v>
      </c>
      <c r="P601" s="1366"/>
      <c r="Q601" s="1366"/>
      <c r="R601" s="1366"/>
      <c r="S601" s="1340" t="s">
        <v>7464</v>
      </c>
      <c r="T601" s="1340"/>
      <c r="U601" s="1340"/>
      <c r="V601" s="1340"/>
      <c r="W601" s="1365">
        <v>2</v>
      </c>
    </row>
    <row r="602" spans="1:23">
      <c r="A602" s="1386">
        <v>598</v>
      </c>
      <c r="B602" s="1340">
        <v>597</v>
      </c>
      <c r="C602" s="1340" t="s">
        <v>7460</v>
      </c>
      <c r="D602" s="1340"/>
      <c r="E602" s="1340"/>
      <c r="F602" s="1340"/>
      <c r="G602" s="1340"/>
      <c r="H602" s="1340"/>
      <c r="I602" s="1340" t="s">
        <v>7461</v>
      </c>
      <c r="J602" s="1340">
        <v>1</v>
      </c>
      <c r="K602" s="1340">
        <v>11</v>
      </c>
      <c r="L602" s="667">
        <v>4420</v>
      </c>
      <c r="M602" s="667"/>
      <c r="N602" s="1340" t="s">
        <v>1442</v>
      </c>
      <c r="O602" s="1366" t="s">
        <v>7462</v>
      </c>
      <c r="P602" s="1366"/>
      <c r="Q602" s="1366"/>
      <c r="R602" s="1366"/>
      <c r="S602" s="1340"/>
      <c r="T602" s="1340"/>
      <c r="U602" s="1340"/>
      <c r="V602" s="1340"/>
      <c r="W602" s="1365">
        <v>2</v>
      </c>
    </row>
    <row r="603" spans="1:23">
      <c r="A603" s="1446">
        <v>599</v>
      </c>
      <c r="B603" s="1367">
        <v>598</v>
      </c>
      <c r="C603" s="1340" t="s">
        <v>7460</v>
      </c>
      <c r="D603" s="1340"/>
      <c r="E603" s="1340"/>
      <c r="F603" s="1340"/>
      <c r="G603" s="1340"/>
      <c r="H603" s="1340"/>
      <c r="I603" s="1340" t="s">
        <v>7461</v>
      </c>
      <c r="J603" s="1340">
        <v>1</v>
      </c>
      <c r="K603" s="1340">
        <v>13</v>
      </c>
      <c r="L603" s="667">
        <v>1527</v>
      </c>
      <c r="M603" s="667"/>
      <c r="N603" s="1340" t="s">
        <v>1442</v>
      </c>
      <c r="O603" s="1366" t="s">
        <v>7462</v>
      </c>
      <c r="P603" s="1366"/>
      <c r="Q603" s="1366"/>
      <c r="R603" s="1366"/>
      <c r="S603" s="1340"/>
      <c r="T603" s="1340"/>
      <c r="U603" s="1340"/>
      <c r="V603" s="1340"/>
      <c r="W603" s="1365">
        <v>2</v>
      </c>
    </row>
    <row r="604" spans="1:23">
      <c r="A604" s="1386">
        <v>600</v>
      </c>
      <c r="B604" s="1340">
        <v>599</v>
      </c>
      <c r="C604" s="1340" t="s">
        <v>7460</v>
      </c>
      <c r="D604" s="1340"/>
      <c r="E604" s="1340"/>
      <c r="F604" s="1340"/>
      <c r="G604" s="1340"/>
      <c r="H604" s="1340"/>
      <c r="I604" s="1340" t="s">
        <v>7461</v>
      </c>
      <c r="J604" s="1340">
        <v>1</v>
      </c>
      <c r="K604" s="1340">
        <v>14</v>
      </c>
      <c r="L604" s="667">
        <v>484</v>
      </c>
      <c r="M604" s="667"/>
      <c r="N604" s="1340" t="s">
        <v>1442</v>
      </c>
      <c r="O604" s="1366" t="s">
        <v>7462</v>
      </c>
      <c r="P604" s="1366"/>
      <c r="Q604" s="1366"/>
      <c r="R604" s="1366"/>
      <c r="S604" s="1340"/>
      <c r="T604" s="1340"/>
      <c r="U604" s="1340"/>
      <c r="V604" s="1340"/>
      <c r="W604" s="1365">
        <v>2</v>
      </c>
    </row>
    <row r="605" spans="1:23" ht="31.5">
      <c r="A605" s="1446">
        <v>601</v>
      </c>
      <c r="B605" s="1367">
        <v>600</v>
      </c>
      <c r="C605" s="1340" t="s">
        <v>7460</v>
      </c>
      <c r="D605" s="1340"/>
      <c r="E605" s="1340"/>
      <c r="F605" s="1340"/>
      <c r="G605" s="1340"/>
      <c r="H605" s="1340"/>
      <c r="I605" s="1340" t="s">
        <v>7461</v>
      </c>
      <c r="J605" s="1340">
        <v>1</v>
      </c>
      <c r="K605" s="1340">
        <v>39</v>
      </c>
      <c r="L605" s="667">
        <v>2214</v>
      </c>
      <c r="M605" s="667"/>
      <c r="N605" s="1340" t="s">
        <v>7465</v>
      </c>
      <c r="O605" s="1366" t="s">
        <v>7462</v>
      </c>
      <c r="P605" s="1366"/>
      <c r="Q605" s="1366"/>
      <c r="R605" s="1366"/>
      <c r="S605" s="1340" t="s">
        <v>7464</v>
      </c>
      <c r="T605" s="1340"/>
      <c r="U605" s="1340"/>
      <c r="V605" s="1340"/>
      <c r="W605" s="1365">
        <v>2</v>
      </c>
    </row>
    <row r="606" spans="1:23" ht="31.5">
      <c r="A606" s="1386">
        <v>602</v>
      </c>
      <c r="B606" s="1340">
        <v>601</v>
      </c>
      <c r="C606" s="1340" t="s">
        <v>7460</v>
      </c>
      <c r="D606" s="1340"/>
      <c r="E606" s="1340"/>
      <c r="F606" s="1340"/>
      <c r="G606" s="1340"/>
      <c r="H606" s="1340"/>
      <c r="I606" s="1340" t="s">
        <v>7461</v>
      </c>
      <c r="J606" s="1340">
        <v>1</v>
      </c>
      <c r="K606" s="1340">
        <v>57</v>
      </c>
      <c r="L606" s="667">
        <v>13613</v>
      </c>
      <c r="M606" s="667"/>
      <c r="N606" s="1340" t="s">
        <v>7466</v>
      </c>
      <c r="O606" s="1366" t="s">
        <v>7462</v>
      </c>
      <c r="P606" s="1366"/>
      <c r="Q606" s="1366"/>
      <c r="R606" s="1366"/>
      <c r="S606" s="1340" t="s">
        <v>7466</v>
      </c>
      <c r="T606" s="1340"/>
      <c r="U606" s="1340"/>
      <c r="V606" s="1340"/>
      <c r="W606" s="1365">
        <v>2</v>
      </c>
    </row>
    <row r="607" spans="1:23" ht="31.5">
      <c r="A607" s="1446">
        <v>603</v>
      </c>
      <c r="B607" s="1367">
        <v>602</v>
      </c>
      <c r="C607" s="1340" t="s">
        <v>7460</v>
      </c>
      <c r="D607" s="1340"/>
      <c r="E607" s="1340"/>
      <c r="F607" s="1340"/>
      <c r="G607" s="1340"/>
      <c r="H607" s="1340"/>
      <c r="I607" s="1340" t="s">
        <v>7461</v>
      </c>
      <c r="J607" s="1340">
        <v>1</v>
      </c>
      <c r="K607" s="1340">
        <v>66</v>
      </c>
      <c r="L607" s="667">
        <v>440</v>
      </c>
      <c r="M607" s="667"/>
      <c r="N607" s="1340" t="s">
        <v>7466</v>
      </c>
      <c r="O607" s="1366" t="s">
        <v>7462</v>
      </c>
      <c r="P607" s="1366"/>
      <c r="Q607" s="1366"/>
      <c r="R607" s="1366"/>
      <c r="S607" s="1340" t="s">
        <v>7466</v>
      </c>
      <c r="T607" s="1340"/>
      <c r="U607" s="1340"/>
      <c r="V607" s="1340"/>
      <c r="W607" s="1365">
        <v>2</v>
      </c>
    </row>
    <row r="608" spans="1:23" ht="94.5">
      <c r="A608" s="1386">
        <v>604</v>
      </c>
      <c r="B608" s="1340">
        <v>603</v>
      </c>
      <c r="C608" s="1340" t="s">
        <v>7460</v>
      </c>
      <c r="D608" s="1340"/>
      <c r="E608" s="1340"/>
      <c r="F608" s="1340"/>
      <c r="G608" s="1340"/>
      <c r="H608" s="1340"/>
      <c r="I608" s="1340" t="s">
        <v>7461</v>
      </c>
      <c r="J608" s="1340">
        <v>1</v>
      </c>
      <c r="K608" s="1340">
        <v>180</v>
      </c>
      <c r="L608" s="667">
        <v>8603</v>
      </c>
      <c r="M608" s="667"/>
      <c r="N608" s="1366"/>
      <c r="O608" s="1366" t="s">
        <v>6414</v>
      </c>
      <c r="P608" s="1366"/>
      <c r="Q608" s="1366"/>
      <c r="R608" s="1366"/>
      <c r="S608" s="1366" t="s">
        <v>7467</v>
      </c>
      <c r="T608" s="1366"/>
      <c r="U608" s="1366"/>
      <c r="V608" s="1340"/>
      <c r="W608" s="1340" t="s">
        <v>6548</v>
      </c>
    </row>
    <row r="609" spans="1:23" ht="47.25">
      <c r="A609" s="1446">
        <v>605</v>
      </c>
      <c r="B609" s="1367">
        <v>604</v>
      </c>
      <c r="C609" s="1340" t="s">
        <v>7460</v>
      </c>
      <c r="D609" s="1340"/>
      <c r="E609" s="1340"/>
      <c r="F609" s="1340"/>
      <c r="G609" s="1340"/>
      <c r="H609" s="1340"/>
      <c r="I609" s="1340" t="s">
        <v>7461</v>
      </c>
      <c r="J609" s="1340">
        <v>1</v>
      </c>
      <c r="K609" s="1340">
        <v>282</v>
      </c>
      <c r="L609" s="667">
        <v>254</v>
      </c>
      <c r="M609" s="667"/>
      <c r="N609" s="1340" t="s">
        <v>7468</v>
      </c>
      <c r="O609" s="1366" t="s">
        <v>7462</v>
      </c>
      <c r="P609" s="1366"/>
      <c r="Q609" s="1366"/>
      <c r="R609" s="1366"/>
      <c r="S609" s="1340" t="s">
        <v>7464</v>
      </c>
      <c r="T609" s="1340"/>
      <c r="U609" s="1340"/>
      <c r="V609" s="1340"/>
      <c r="W609" s="1365">
        <v>2</v>
      </c>
    </row>
    <row r="610" spans="1:23" ht="31.5">
      <c r="A610" s="1386">
        <v>606</v>
      </c>
      <c r="B610" s="1340">
        <v>605</v>
      </c>
      <c r="C610" s="1340" t="s">
        <v>7460</v>
      </c>
      <c r="D610" s="1340"/>
      <c r="E610" s="1340"/>
      <c r="F610" s="1340"/>
      <c r="G610" s="1340"/>
      <c r="H610" s="1340"/>
      <c r="I610" s="1340" t="s">
        <v>7461</v>
      </c>
      <c r="J610" s="1340">
        <v>1</v>
      </c>
      <c r="K610" s="1340">
        <v>324</v>
      </c>
      <c r="L610" s="667">
        <v>340</v>
      </c>
      <c r="M610" s="667"/>
      <c r="N610" s="1340" t="s">
        <v>7466</v>
      </c>
      <c r="O610" s="1366" t="s">
        <v>192</v>
      </c>
      <c r="P610" s="1366"/>
      <c r="Q610" s="1366"/>
      <c r="R610" s="1366"/>
      <c r="S610" s="1340" t="s">
        <v>7466</v>
      </c>
      <c r="T610" s="1340"/>
      <c r="U610" s="1340"/>
      <c r="V610" s="1340"/>
      <c r="W610" s="1365">
        <v>2</v>
      </c>
    </row>
    <row r="611" spans="1:23" ht="31.5">
      <c r="A611" s="1446">
        <v>607</v>
      </c>
      <c r="B611" s="1367">
        <v>606</v>
      </c>
      <c r="C611" s="1340" t="s">
        <v>7460</v>
      </c>
      <c r="D611" s="1340"/>
      <c r="E611" s="1340"/>
      <c r="F611" s="1340"/>
      <c r="G611" s="1340"/>
      <c r="H611" s="1340"/>
      <c r="I611" s="1340" t="s">
        <v>7461</v>
      </c>
      <c r="J611" s="1340">
        <v>1</v>
      </c>
      <c r="K611" s="1340">
        <v>405</v>
      </c>
      <c r="L611" s="667">
        <v>4729</v>
      </c>
      <c r="M611" s="667"/>
      <c r="N611" s="1340" t="s">
        <v>7466</v>
      </c>
      <c r="O611" s="1366" t="s">
        <v>6960</v>
      </c>
      <c r="P611" s="1366"/>
      <c r="Q611" s="1366"/>
      <c r="R611" s="1366"/>
      <c r="S611" s="1340" t="s">
        <v>7466</v>
      </c>
      <c r="T611" s="1340"/>
      <c r="U611" s="1340"/>
      <c r="V611" s="1340"/>
      <c r="W611" s="1365">
        <v>2</v>
      </c>
    </row>
    <row r="612" spans="1:23">
      <c r="A612" s="1386">
        <v>608</v>
      </c>
      <c r="B612" s="1340">
        <v>607</v>
      </c>
      <c r="C612" s="1340" t="s">
        <v>7460</v>
      </c>
      <c r="D612" s="1340"/>
      <c r="E612" s="1340"/>
      <c r="F612" s="1340"/>
      <c r="G612" s="1340"/>
      <c r="H612" s="1340"/>
      <c r="I612" s="1340" t="s">
        <v>7461</v>
      </c>
      <c r="J612" s="1340">
        <v>1</v>
      </c>
      <c r="K612" s="1340">
        <v>443</v>
      </c>
      <c r="L612" s="667">
        <v>11965</v>
      </c>
      <c r="M612" s="667"/>
      <c r="N612" s="1340" t="s">
        <v>476</v>
      </c>
      <c r="O612" s="1366" t="s">
        <v>1442</v>
      </c>
      <c r="P612" s="1366"/>
      <c r="Q612" s="1366"/>
      <c r="R612" s="1366"/>
      <c r="S612" s="1340" t="s">
        <v>7469</v>
      </c>
      <c r="T612" s="1340"/>
      <c r="U612" s="1340"/>
      <c r="V612" s="1340"/>
      <c r="W612" s="1365">
        <v>2</v>
      </c>
    </row>
    <row r="613" spans="1:23" ht="31.5">
      <c r="A613" s="1446">
        <v>609</v>
      </c>
      <c r="B613" s="1367">
        <v>608</v>
      </c>
      <c r="C613" s="1340" t="s">
        <v>7460</v>
      </c>
      <c r="D613" s="1340"/>
      <c r="E613" s="1340"/>
      <c r="F613" s="1340"/>
      <c r="G613" s="1340"/>
      <c r="H613" s="1340"/>
      <c r="I613" s="1340" t="s">
        <v>7461</v>
      </c>
      <c r="J613" s="1340">
        <v>1</v>
      </c>
      <c r="K613" s="1340">
        <v>594</v>
      </c>
      <c r="L613" s="667">
        <v>124</v>
      </c>
      <c r="M613" s="667"/>
      <c r="N613" s="1366"/>
      <c r="O613" s="1366" t="s">
        <v>6414</v>
      </c>
      <c r="P613" s="1366"/>
      <c r="Q613" s="1366"/>
      <c r="R613" s="1366"/>
      <c r="S613" s="1366" t="s">
        <v>7470</v>
      </c>
      <c r="T613" s="1366"/>
      <c r="U613" s="1366"/>
      <c r="V613" s="1340"/>
      <c r="W613" s="1368" t="s">
        <v>6413</v>
      </c>
    </row>
    <row r="614" spans="1:23" ht="31.5">
      <c r="A614" s="1386">
        <v>610</v>
      </c>
      <c r="B614" s="1340">
        <v>609</v>
      </c>
      <c r="C614" s="1340" t="s">
        <v>7460</v>
      </c>
      <c r="D614" s="1340"/>
      <c r="E614" s="1340"/>
      <c r="F614" s="1340"/>
      <c r="G614" s="1340"/>
      <c r="H614" s="1340"/>
      <c r="I614" s="1340" t="s">
        <v>7461</v>
      </c>
      <c r="J614" s="1340">
        <v>1</v>
      </c>
      <c r="K614" s="1340">
        <v>900</v>
      </c>
      <c r="L614" s="667">
        <v>6553</v>
      </c>
      <c r="M614" s="667"/>
      <c r="N614" s="1340" t="s">
        <v>7471</v>
      </c>
      <c r="O614" s="1366" t="s">
        <v>7462</v>
      </c>
      <c r="P614" s="1366"/>
      <c r="Q614" s="1366"/>
      <c r="R614" s="1366"/>
      <c r="S614" s="1340" t="s">
        <v>7464</v>
      </c>
      <c r="T614" s="1340"/>
      <c r="U614" s="1340"/>
      <c r="V614" s="1340"/>
      <c r="W614" s="1365">
        <v>2</v>
      </c>
    </row>
    <row r="615" spans="1:23" ht="31.5">
      <c r="A615" s="1446">
        <v>611</v>
      </c>
      <c r="B615" s="1367">
        <v>610</v>
      </c>
      <c r="C615" s="1340" t="s">
        <v>7472</v>
      </c>
      <c r="D615" s="1340"/>
      <c r="E615" s="1340"/>
      <c r="F615" s="1340"/>
      <c r="G615" s="1340"/>
      <c r="H615" s="1340"/>
      <c r="I615" s="1340" t="s">
        <v>7461</v>
      </c>
      <c r="J615" s="1340">
        <v>2</v>
      </c>
      <c r="K615" s="1340">
        <v>17</v>
      </c>
      <c r="L615" s="667">
        <v>3151</v>
      </c>
      <c r="M615" s="667"/>
      <c r="N615" s="1340" t="s">
        <v>7473</v>
      </c>
      <c r="O615" s="1366" t="s">
        <v>7462</v>
      </c>
      <c r="P615" s="1366"/>
      <c r="Q615" s="1366"/>
      <c r="R615" s="1366"/>
      <c r="S615" s="1340"/>
      <c r="T615" s="1340"/>
      <c r="U615" s="1340"/>
      <c r="V615" s="1340"/>
      <c r="W615" s="1365">
        <v>2</v>
      </c>
    </row>
    <row r="616" spans="1:23" ht="31.5">
      <c r="A616" s="1386">
        <v>612</v>
      </c>
      <c r="B616" s="1340">
        <v>611</v>
      </c>
      <c r="C616" s="1340" t="s">
        <v>7472</v>
      </c>
      <c r="D616" s="1340"/>
      <c r="E616" s="1340"/>
      <c r="F616" s="1340"/>
      <c r="G616" s="1340"/>
      <c r="H616" s="1340"/>
      <c r="I616" s="1340" t="s">
        <v>7461</v>
      </c>
      <c r="J616" s="1340">
        <v>2</v>
      </c>
      <c r="K616" s="1340">
        <v>30</v>
      </c>
      <c r="L616" s="667">
        <v>1310</v>
      </c>
      <c r="M616" s="667"/>
      <c r="N616" s="1340" t="s">
        <v>7473</v>
      </c>
      <c r="O616" s="1366" t="s">
        <v>7462</v>
      </c>
      <c r="P616" s="1366"/>
      <c r="Q616" s="1366"/>
      <c r="R616" s="1366"/>
      <c r="S616" s="1340"/>
      <c r="T616" s="1340"/>
      <c r="U616" s="1340"/>
      <c r="V616" s="1340"/>
      <c r="W616" s="1365">
        <v>2</v>
      </c>
    </row>
    <row r="617" spans="1:23" ht="31.5">
      <c r="A617" s="1446">
        <v>613</v>
      </c>
      <c r="B617" s="1367">
        <v>612</v>
      </c>
      <c r="C617" s="1340" t="s">
        <v>7472</v>
      </c>
      <c r="D617" s="1340"/>
      <c r="E617" s="1340"/>
      <c r="F617" s="1340"/>
      <c r="G617" s="1340"/>
      <c r="H617" s="1340"/>
      <c r="I617" s="1340" t="s">
        <v>7461</v>
      </c>
      <c r="J617" s="1340">
        <v>2</v>
      </c>
      <c r="K617" s="1340">
        <v>38</v>
      </c>
      <c r="L617" s="667">
        <v>1859</v>
      </c>
      <c r="M617" s="667"/>
      <c r="N617" s="1340" t="s">
        <v>7473</v>
      </c>
      <c r="O617" s="1366" t="s">
        <v>7462</v>
      </c>
      <c r="P617" s="1366"/>
      <c r="Q617" s="1366"/>
      <c r="R617" s="1366"/>
      <c r="S617" s="1340"/>
      <c r="T617" s="1340"/>
      <c r="U617" s="1340"/>
      <c r="V617" s="1340"/>
      <c r="W617" s="1365">
        <v>2</v>
      </c>
    </row>
    <row r="618" spans="1:23">
      <c r="A618" s="1386">
        <v>614</v>
      </c>
      <c r="B618" s="1340">
        <v>613</v>
      </c>
      <c r="C618" s="1340" t="s">
        <v>7472</v>
      </c>
      <c r="D618" s="1340"/>
      <c r="E618" s="1340"/>
      <c r="F618" s="1340"/>
      <c r="G618" s="1340"/>
      <c r="H618" s="1340"/>
      <c r="I618" s="1340" t="s">
        <v>7461</v>
      </c>
      <c r="J618" s="1340">
        <v>2</v>
      </c>
      <c r="K618" s="1340">
        <v>46</v>
      </c>
      <c r="L618" s="667">
        <v>778</v>
      </c>
      <c r="M618" s="667"/>
      <c r="N618" s="1340"/>
      <c r="O618" s="1366" t="s">
        <v>7462</v>
      </c>
      <c r="P618" s="1366"/>
      <c r="Q618" s="1366"/>
      <c r="R618" s="1366"/>
      <c r="S618" s="1340" t="s">
        <v>7464</v>
      </c>
      <c r="T618" s="1340"/>
      <c r="U618" s="1340"/>
      <c r="V618" s="1340"/>
      <c r="W618" s="1365">
        <v>2</v>
      </c>
    </row>
    <row r="619" spans="1:23" ht="31.5">
      <c r="A619" s="1446">
        <v>615</v>
      </c>
      <c r="B619" s="1367">
        <v>614</v>
      </c>
      <c r="C619" s="1340" t="s">
        <v>7472</v>
      </c>
      <c r="D619" s="1340"/>
      <c r="E619" s="1340"/>
      <c r="F619" s="1340"/>
      <c r="G619" s="1340"/>
      <c r="H619" s="1340"/>
      <c r="I619" s="1340" t="s">
        <v>7461</v>
      </c>
      <c r="J619" s="1340">
        <v>2</v>
      </c>
      <c r="K619" s="1340">
        <v>64</v>
      </c>
      <c r="L619" s="667">
        <v>395</v>
      </c>
      <c r="M619" s="667"/>
      <c r="N619" s="1366"/>
      <c r="O619" s="1366" t="s">
        <v>6414</v>
      </c>
      <c r="P619" s="1366"/>
      <c r="Q619" s="1366"/>
      <c r="R619" s="1366"/>
      <c r="S619" s="1366" t="s">
        <v>7474</v>
      </c>
      <c r="T619" s="1366"/>
      <c r="U619" s="1366"/>
      <c r="V619" s="1340"/>
      <c r="W619" s="1368" t="s">
        <v>6413</v>
      </c>
    </row>
    <row r="620" spans="1:23" ht="31.5">
      <c r="A620" s="1386">
        <v>616</v>
      </c>
      <c r="B620" s="1340">
        <v>615</v>
      </c>
      <c r="C620" s="1340" t="s">
        <v>7472</v>
      </c>
      <c r="D620" s="1340"/>
      <c r="E620" s="1340"/>
      <c r="F620" s="1340"/>
      <c r="G620" s="1340"/>
      <c r="H620" s="1340"/>
      <c r="I620" s="1340" t="s">
        <v>7461</v>
      </c>
      <c r="J620" s="1340">
        <v>2</v>
      </c>
      <c r="K620" s="1340">
        <v>94</v>
      </c>
      <c r="L620" s="667">
        <v>10267</v>
      </c>
      <c r="M620" s="667"/>
      <c r="N620" s="1340" t="s">
        <v>7475</v>
      </c>
      <c r="O620" s="1366" t="s">
        <v>7462</v>
      </c>
      <c r="P620" s="1366"/>
      <c r="Q620" s="1366"/>
      <c r="R620" s="1366"/>
      <c r="S620" s="1340"/>
      <c r="T620" s="1340"/>
      <c r="U620" s="1340"/>
      <c r="V620" s="1340"/>
      <c r="W620" s="1365">
        <v>2</v>
      </c>
    </row>
    <row r="621" spans="1:23" ht="31.5">
      <c r="A621" s="1446">
        <v>617</v>
      </c>
      <c r="B621" s="1367">
        <v>616</v>
      </c>
      <c r="C621" s="1340" t="s">
        <v>7460</v>
      </c>
      <c r="D621" s="1340"/>
      <c r="E621" s="1340"/>
      <c r="F621" s="1340"/>
      <c r="G621" s="1340"/>
      <c r="H621" s="1340"/>
      <c r="I621" s="1340" t="s">
        <v>7461</v>
      </c>
      <c r="J621" s="1340">
        <v>2</v>
      </c>
      <c r="K621" s="1340">
        <v>141</v>
      </c>
      <c r="L621" s="667">
        <v>4660</v>
      </c>
      <c r="M621" s="667"/>
      <c r="N621" s="1340" t="s">
        <v>7476</v>
      </c>
      <c r="O621" s="1366" t="s">
        <v>7462</v>
      </c>
      <c r="P621" s="1366"/>
      <c r="Q621" s="1366"/>
      <c r="R621" s="1366"/>
      <c r="S621" s="1340" t="s">
        <v>7464</v>
      </c>
      <c r="T621" s="1340"/>
      <c r="U621" s="1340"/>
      <c r="V621" s="1340"/>
      <c r="W621" s="1365">
        <v>2</v>
      </c>
    </row>
    <row r="622" spans="1:23" ht="31.5">
      <c r="A622" s="1386">
        <v>618</v>
      </c>
      <c r="B622" s="1340">
        <v>617</v>
      </c>
      <c r="C622" s="1340" t="s">
        <v>7477</v>
      </c>
      <c r="D622" s="1340"/>
      <c r="E622" s="1340"/>
      <c r="F622" s="1340"/>
      <c r="G622" s="1340"/>
      <c r="H622" s="1340"/>
      <c r="I622" s="1340" t="s">
        <v>7461</v>
      </c>
      <c r="J622" s="1340">
        <v>3</v>
      </c>
      <c r="K622" s="1340">
        <v>42</v>
      </c>
      <c r="L622" s="667">
        <v>298</v>
      </c>
      <c r="M622" s="667"/>
      <c r="N622" s="1340" t="s">
        <v>7478</v>
      </c>
      <c r="O622" s="1366" t="s">
        <v>7462</v>
      </c>
      <c r="P622" s="1366"/>
      <c r="Q622" s="1366"/>
      <c r="R622" s="1366"/>
      <c r="S622" s="1340"/>
      <c r="T622" s="1340"/>
      <c r="U622" s="1340"/>
      <c r="V622" s="1340"/>
      <c r="W622" s="1365">
        <v>2</v>
      </c>
    </row>
    <row r="623" spans="1:23" ht="31.5">
      <c r="A623" s="1446">
        <v>619</v>
      </c>
      <c r="B623" s="1367">
        <v>618</v>
      </c>
      <c r="C623" s="1340" t="s">
        <v>7477</v>
      </c>
      <c r="D623" s="1340"/>
      <c r="E623" s="1340"/>
      <c r="F623" s="1340"/>
      <c r="G623" s="1340"/>
      <c r="H623" s="1340"/>
      <c r="I623" s="1340" t="s">
        <v>7461</v>
      </c>
      <c r="J623" s="1340">
        <v>3</v>
      </c>
      <c r="K623" s="1340">
        <v>49</v>
      </c>
      <c r="L623" s="667">
        <v>1706</v>
      </c>
      <c r="M623" s="667"/>
      <c r="N623" s="1340" t="s">
        <v>7478</v>
      </c>
      <c r="O623" s="1366" t="s">
        <v>7462</v>
      </c>
      <c r="P623" s="1366"/>
      <c r="Q623" s="1366"/>
      <c r="R623" s="1366"/>
      <c r="S623" s="1340"/>
      <c r="T623" s="1340"/>
      <c r="U623" s="1340"/>
      <c r="V623" s="1340"/>
      <c r="W623" s="1365">
        <v>2</v>
      </c>
    </row>
    <row r="624" spans="1:23" ht="31.5">
      <c r="A624" s="1386">
        <v>620</v>
      </c>
      <c r="B624" s="1340">
        <v>619</v>
      </c>
      <c r="C624" s="1340" t="s">
        <v>7477</v>
      </c>
      <c r="D624" s="1340"/>
      <c r="E624" s="1340"/>
      <c r="F624" s="1340"/>
      <c r="G624" s="1340"/>
      <c r="H624" s="1340"/>
      <c r="I624" s="1340" t="s">
        <v>7461</v>
      </c>
      <c r="J624" s="1340">
        <v>3</v>
      </c>
      <c r="K624" s="1340">
        <v>57</v>
      </c>
      <c r="L624" s="667">
        <v>2082</v>
      </c>
      <c r="M624" s="667"/>
      <c r="N624" s="1340" t="s">
        <v>7475</v>
      </c>
      <c r="O624" s="1366" t="s">
        <v>7462</v>
      </c>
      <c r="P624" s="1366"/>
      <c r="Q624" s="1366"/>
      <c r="R624" s="1366"/>
      <c r="S624" s="1340"/>
      <c r="T624" s="1340"/>
      <c r="U624" s="1340"/>
      <c r="V624" s="1340"/>
      <c r="W624" s="1365">
        <v>2</v>
      </c>
    </row>
    <row r="625" spans="1:23" ht="47.25">
      <c r="A625" s="1446">
        <v>621</v>
      </c>
      <c r="B625" s="1367">
        <v>620</v>
      </c>
      <c r="C625" s="1340" t="s">
        <v>7477</v>
      </c>
      <c r="D625" s="1340"/>
      <c r="E625" s="1340"/>
      <c r="F625" s="1340"/>
      <c r="G625" s="1340"/>
      <c r="H625" s="1340"/>
      <c r="I625" s="1340" t="s">
        <v>7461</v>
      </c>
      <c r="J625" s="1340">
        <v>3</v>
      </c>
      <c r="K625" s="1340">
        <v>60</v>
      </c>
      <c r="L625" s="667">
        <v>5044</v>
      </c>
      <c r="M625" s="667"/>
      <c r="N625" s="1340" t="s">
        <v>7479</v>
      </c>
      <c r="O625" s="1366" t="s">
        <v>7462</v>
      </c>
      <c r="P625" s="1366"/>
      <c r="Q625" s="1366"/>
      <c r="R625" s="1366"/>
      <c r="S625" s="1340" t="s">
        <v>7464</v>
      </c>
      <c r="T625" s="1340"/>
      <c r="U625" s="1340"/>
      <c r="V625" s="1340"/>
      <c r="W625" s="1365">
        <v>2</v>
      </c>
    </row>
    <row r="626" spans="1:23" ht="31.5">
      <c r="A626" s="1386">
        <v>622</v>
      </c>
      <c r="B626" s="1340">
        <v>621</v>
      </c>
      <c r="C626" s="1340" t="s">
        <v>7477</v>
      </c>
      <c r="D626" s="1340"/>
      <c r="E626" s="1340"/>
      <c r="F626" s="1340"/>
      <c r="G626" s="1340"/>
      <c r="H626" s="1340"/>
      <c r="I626" s="1340" t="s">
        <v>7461</v>
      </c>
      <c r="J626" s="1340">
        <v>3</v>
      </c>
      <c r="K626" s="1340">
        <v>61</v>
      </c>
      <c r="L626" s="667">
        <v>577</v>
      </c>
      <c r="M626" s="667"/>
      <c r="N626" s="1340" t="s">
        <v>7475</v>
      </c>
      <c r="O626" s="1366" t="s">
        <v>6960</v>
      </c>
      <c r="P626" s="1366"/>
      <c r="Q626" s="1366"/>
      <c r="R626" s="1366"/>
      <c r="S626" s="1340" t="s">
        <v>7475</v>
      </c>
      <c r="T626" s="1340"/>
      <c r="U626" s="1340"/>
      <c r="V626" s="1340"/>
      <c r="W626" s="1365">
        <v>2</v>
      </c>
    </row>
    <row r="627" spans="1:23" ht="31.5">
      <c r="A627" s="1446">
        <v>623</v>
      </c>
      <c r="B627" s="1367">
        <v>622</v>
      </c>
      <c r="C627" s="1340" t="s">
        <v>7472</v>
      </c>
      <c r="D627" s="1340"/>
      <c r="E627" s="1340"/>
      <c r="F627" s="1340"/>
      <c r="G627" s="1340"/>
      <c r="H627" s="1340"/>
      <c r="I627" s="1340" t="s">
        <v>7461</v>
      </c>
      <c r="J627" s="1340">
        <v>3</v>
      </c>
      <c r="K627" s="1340">
        <v>64</v>
      </c>
      <c r="L627" s="667">
        <v>2773</v>
      </c>
      <c r="M627" s="667"/>
      <c r="N627" s="1366"/>
      <c r="O627" s="1366" t="s">
        <v>6414</v>
      </c>
      <c r="P627" s="1366"/>
      <c r="Q627" s="1366"/>
      <c r="R627" s="1366"/>
      <c r="S627" s="1366" t="s">
        <v>7480</v>
      </c>
      <c r="T627" s="1366"/>
      <c r="U627" s="1366"/>
      <c r="V627" s="1340"/>
      <c r="W627" s="1368" t="s">
        <v>6413</v>
      </c>
    </row>
    <row r="628" spans="1:23" ht="31.5">
      <c r="A628" s="1386">
        <v>624</v>
      </c>
      <c r="B628" s="1340">
        <v>623</v>
      </c>
      <c r="C628" s="1340" t="s">
        <v>7472</v>
      </c>
      <c r="D628" s="1340"/>
      <c r="E628" s="1340"/>
      <c r="F628" s="1340"/>
      <c r="G628" s="1340"/>
      <c r="H628" s="1340"/>
      <c r="I628" s="1340" t="s">
        <v>7461</v>
      </c>
      <c r="J628" s="1340">
        <v>3</v>
      </c>
      <c r="K628" s="1340">
        <v>65</v>
      </c>
      <c r="L628" s="667">
        <v>2130</v>
      </c>
      <c r="M628" s="667"/>
      <c r="N628" s="1366"/>
      <c r="O628" s="1366" t="s">
        <v>6414</v>
      </c>
      <c r="P628" s="1366"/>
      <c r="Q628" s="1366"/>
      <c r="R628" s="1366"/>
      <c r="S628" s="1366" t="s">
        <v>7480</v>
      </c>
      <c r="T628" s="1366"/>
      <c r="U628" s="1366"/>
      <c r="V628" s="1340"/>
      <c r="W628" s="1368" t="s">
        <v>6413</v>
      </c>
    </row>
    <row r="629" spans="1:23" ht="31.5">
      <c r="A629" s="1446">
        <v>625</v>
      </c>
      <c r="B629" s="1367">
        <v>624</v>
      </c>
      <c r="C629" s="1340" t="s">
        <v>7472</v>
      </c>
      <c r="D629" s="1340"/>
      <c r="E629" s="1340"/>
      <c r="F629" s="1340"/>
      <c r="G629" s="1340"/>
      <c r="H629" s="1340"/>
      <c r="I629" s="1340" t="s">
        <v>7461</v>
      </c>
      <c r="J629" s="1340">
        <v>3</v>
      </c>
      <c r="K629" s="1340">
        <v>68</v>
      </c>
      <c r="L629" s="667">
        <v>1447</v>
      </c>
      <c r="M629" s="667"/>
      <c r="N629" s="1366"/>
      <c r="O629" s="1366" t="s">
        <v>6414</v>
      </c>
      <c r="P629" s="1366"/>
      <c r="Q629" s="1366"/>
      <c r="R629" s="1366"/>
      <c r="S629" s="1366" t="s">
        <v>7481</v>
      </c>
      <c r="T629" s="1366"/>
      <c r="U629" s="1366"/>
      <c r="V629" s="1340"/>
      <c r="W629" s="1368" t="s">
        <v>6413</v>
      </c>
    </row>
    <row r="630" spans="1:23" ht="31.5">
      <c r="A630" s="1386">
        <v>626</v>
      </c>
      <c r="B630" s="1340">
        <v>625</v>
      </c>
      <c r="C630" s="1340" t="s">
        <v>7477</v>
      </c>
      <c r="D630" s="1340"/>
      <c r="E630" s="1340"/>
      <c r="F630" s="1340"/>
      <c r="G630" s="1340"/>
      <c r="H630" s="1340"/>
      <c r="I630" s="1340" t="s">
        <v>7461</v>
      </c>
      <c r="J630" s="1340">
        <v>3</v>
      </c>
      <c r="K630" s="1340">
        <v>74</v>
      </c>
      <c r="L630" s="667">
        <v>1280</v>
      </c>
      <c r="M630" s="667"/>
      <c r="N630" s="1340" t="s">
        <v>7475</v>
      </c>
      <c r="O630" s="1366" t="s">
        <v>192</v>
      </c>
      <c r="P630" s="1366"/>
      <c r="Q630" s="1366"/>
      <c r="R630" s="1366"/>
      <c r="S630" s="1340"/>
      <c r="T630" s="1340"/>
      <c r="U630" s="1340"/>
      <c r="V630" s="1340"/>
      <c r="W630" s="1365">
        <v>2</v>
      </c>
    </row>
    <row r="631" spans="1:23" ht="31.5">
      <c r="A631" s="1446">
        <v>627</v>
      </c>
      <c r="B631" s="1367">
        <v>626</v>
      </c>
      <c r="C631" s="1340" t="s">
        <v>7482</v>
      </c>
      <c r="D631" s="1340"/>
      <c r="E631" s="1340"/>
      <c r="F631" s="1340"/>
      <c r="G631" s="1340"/>
      <c r="H631" s="1340"/>
      <c r="I631" s="1340" t="s">
        <v>7461</v>
      </c>
      <c r="J631" s="1340">
        <v>4</v>
      </c>
      <c r="K631" s="1340">
        <v>2</v>
      </c>
      <c r="L631" s="667">
        <v>6404</v>
      </c>
      <c r="M631" s="667"/>
      <c r="N631" s="1340" t="s">
        <v>7475</v>
      </c>
      <c r="O631" s="1366" t="s">
        <v>7462</v>
      </c>
      <c r="P631" s="1366"/>
      <c r="Q631" s="1366"/>
      <c r="R631" s="1366"/>
      <c r="S631" s="1340"/>
      <c r="T631" s="1340"/>
      <c r="U631" s="1340"/>
      <c r="V631" s="1340"/>
      <c r="W631" s="1365">
        <v>2</v>
      </c>
    </row>
    <row r="632" spans="1:23" ht="31.5">
      <c r="A632" s="1386">
        <v>628</v>
      </c>
      <c r="B632" s="1340">
        <v>627</v>
      </c>
      <c r="C632" s="1340" t="s">
        <v>7482</v>
      </c>
      <c r="D632" s="1340"/>
      <c r="E632" s="1340"/>
      <c r="F632" s="1340"/>
      <c r="G632" s="1340"/>
      <c r="H632" s="1340"/>
      <c r="I632" s="1340" t="s">
        <v>7461</v>
      </c>
      <c r="J632" s="1340">
        <v>4</v>
      </c>
      <c r="K632" s="1340">
        <v>3</v>
      </c>
      <c r="L632" s="667">
        <v>14810</v>
      </c>
      <c r="M632" s="667"/>
      <c r="N632" s="1340" t="s">
        <v>7475</v>
      </c>
      <c r="O632" s="1366" t="s">
        <v>7462</v>
      </c>
      <c r="P632" s="1366"/>
      <c r="Q632" s="1366"/>
      <c r="R632" s="1366"/>
      <c r="S632" s="1340"/>
      <c r="T632" s="1340"/>
      <c r="U632" s="1340"/>
      <c r="V632" s="1340"/>
      <c r="W632" s="1365">
        <v>2</v>
      </c>
    </row>
    <row r="633" spans="1:23" ht="31.5">
      <c r="A633" s="1446">
        <v>629</v>
      </c>
      <c r="B633" s="1367">
        <v>628</v>
      </c>
      <c r="C633" s="1340" t="s">
        <v>7482</v>
      </c>
      <c r="D633" s="1340"/>
      <c r="E633" s="1340"/>
      <c r="F633" s="1340"/>
      <c r="G633" s="1340"/>
      <c r="H633" s="1340"/>
      <c r="I633" s="1340" t="s">
        <v>7461</v>
      </c>
      <c r="J633" s="1340">
        <v>4</v>
      </c>
      <c r="K633" s="1340">
        <v>4</v>
      </c>
      <c r="L633" s="667">
        <v>8229</v>
      </c>
      <c r="M633" s="667"/>
      <c r="N633" s="1340" t="s">
        <v>7475</v>
      </c>
      <c r="O633" s="1366" t="s">
        <v>7462</v>
      </c>
      <c r="P633" s="1366"/>
      <c r="Q633" s="1366"/>
      <c r="R633" s="1366"/>
      <c r="S633" s="1340"/>
      <c r="T633" s="1340"/>
      <c r="U633" s="1340"/>
      <c r="V633" s="1340"/>
      <c r="W633" s="1365">
        <v>2</v>
      </c>
    </row>
    <row r="634" spans="1:23" ht="31.5">
      <c r="A634" s="1386">
        <v>630</v>
      </c>
      <c r="B634" s="1340">
        <v>629</v>
      </c>
      <c r="C634" s="1340" t="s">
        <v>7482</v>
      </c>
      <c r="D634" s="1340"/>
      <c r="E634" s="1340"/>
      <c r="F634" s="1340"/>
      <c r="G634" s="1340"/>
      <c r="H634" s="1340"/>
      <c r="I634" s="1340" t="s">
        <v>7461</v>
      </c>
      <c r="J634" s="1340">
        <v>4</v>
      </c>
      <c r="K634" s="1340">
        <v>5</v>
      </c>
      <c r="L634" s="667">
        <v>509</v>
      </c>
      <c r="M634" s="667"/>
      <c r="N634" s="1340" t="s">
        <v>7475</v>
      </c>
      <c r="O634" s="1366" t="s">
        <v>7462</v>
      </c>
      <c r="P634" s="1366"/>
      <c r="Q634" s="1366"/>
      <c r="R634" s="1366"/>
      <c r="S634" s="1340"/>
      <c r="T634" s="1340"/>
      <c r="U634" s="1340"/>
      <c r="V634" s="1340"/>
      <c r="W634" s="1365">
        <v>2</v>
      </c>
    </row>
    <row r="635" spans="1:23" ht="31.5">
      <c r="A635" s="1446">
        <v>631</v>
      </c>
      <c r="B635" s="1367">
        <v>630</v>
      </c>
      <c r="C635" s="1340" t="s">
        <v>7482</v>
      </c>
      <c r="D635" s="1340"/>
      <c r="E635" s="1340"/>
      <c r="F635" s="1340"/>
      <c r="G635" s="1340"/>
      <c r="H635" s="1340"/>
      <c r="I635" s="1340" t="s">
        <v>7461</v>
      </c>
      <c r="J635" s="1340">
        <v>4</v>
      </c>
      <c r="K635" s="1340">
        <v>9</v>
      </c>
      <c r="L635" s="667">
        <v>3584</v>
      </c>
      <c r="M635" s="667"/>
      <c r="N635" s="1340" t="s">
        <v>7475</v>
      </c>
      <c r="O635" s="1366" t="s">
        <v>7462</v>
      </c>
      <c r="P635" s="1366"/>
      <c r="Q635" s="1366"/>
      <c r="R635" s="1366"/>
      <c r="S635" s="1340"/>
      <c r="T635" s="1340"/>
      <c r="U635" s="1340"/>
      <c r="V635" s="1340"/>
      <c r="W635" s="1365">
        <v>2</v>
      </c>
    </row>
    <row r="636" spans="1:23" ht="31.5">
      <c r="A636" s="1386">
        <v>632</v>
      </c>
      <c r="B636" s="1340">
        <v>631</v>
      </c>
      <c r="C636" s="1340" t="s">
        <v>7482</v>
      </c>
      <c r="D636" s="1340"/>
      <c r="E636" s="1340"/>
      <c r="F636" s="1340"/>
      <c r="G636" s="1340"/>
      <c r="H636" s="1340"/>
      <c r="I636" s="1340" t="s">
        <v>7461</v>
      </c>
      <c r="J636" s="1340">
        <v>4</v>
      </c>
      <c r="K636" s="1340">
        <v>13</v>
      </c>
      <c r="L636" s="667">
        <v>7116</v>
      </c>
      <c r="M636" s="667"/>
      <c r="N636" s="1340" t="s">
        <v>7475</v>
      </c>
      <c r="O636" s="1366" t="s">
        <v>7462</v>
      </c>
      <c r="P636" s="1366"/>
      <c r="Q636" s="1366"/>
      <c r="R636" s="1366"/>
      <c r="S636" s="1340"/>
      <c r="T636" s="1340"/>
      <c r="U636" s="1340"/>
      <c r="V636" s="1340"/>
      <c r="W636" s="1365">
        <v>2</v>
      </c>
    </row>
    <row r="637" spans="1:23" ht="31.5">
      <c r="A637" s="1446">
        <v>633</v>
      </c>
      <c r="B637" s="1367">
        <v>632</v>
      </c>
      <c r="C637" s="1340" t="s">
        <v>7482</v>
      </c>
      <c r="D637" s="1340"/>
      <c r="E637" s="1340"/>
      <c r="F637" s="1340"/>
      <c r="G637" s="1340"/>
      <c r="H637" s="1340"/>
      <c r="I637" s="1340" t="s">
        <v>7461</v>
      </c>
      <c r="J637" s="1340">
        <v>4</v>
      </c>
      <c r="K637" s="1340">
        <v>15</v>
      </c>
      <c r="L637" s="667">
        <v>2312</v>
      </c>
      <c r="M637" s="667"/>
      <c r="N637" s="1340" t="s">
        <v>7475</v>
      </c>
      <c r="O637" s="1366" t="s">
        <v>6960</v>
      </c>
      <c r="P637" s="1366"/>
      <c r="Q637" s="1366"/>
      <c r="R637" s="1366"/>
      <c r="S637" s="1340"/>
      <c r="T637" s="1340"/>
      <c r="U637" s="1340"/>
      <c r="V637" s="1340"/>
      <c r="W637" s="1365">
        <v>2</v>
      </c>
    </row>
    <row r="638" spans="1:23" ht="31.5">
      <c r="A638" s="1386">
        <v>634</v>
      </c>
      <c r="B638" s="1340">
        <v>633</v>
      </c>
      <c r="C638" s="1340" t="s">
        <v>7482</v>
      </c>
      <c r="D638" s="1340"/>
      <c r="E638" s="1340"/>
      <c r="F638" s="1340"/>
      <c r="G638" s="1340"/>
      <c r="H638" s="1340"/>
      <c r="I638" s="1340" t="s">
        <v>7461</v>
      </c>
      <c r="J638" s="1340">
        <v>4</v>
      </c>
      <c r="K638" s="1340">
        <v>17</v>
      </c>
      <c r="L638" s="667">
        <v>1013</v>
      </c>
      <c r="M638" s="667"/>
      <c r="N638" s="1340" t="s">
        <v>7475</v>
      </c>
      <c r="O638" s="1366" t="s">
        <v>6960</v>
      </c>
      <c r="P638" s="1366"/>
      <c r="Q638" s="1366"/>
      <c r="R638" s="1366"/>
      <c r="S638" s="1340"/>
      <c r="T638" s="1340"/>
      <c r="U638" s="1340"/>
      <c r="V638" s="1340"/>
      <c r="W638" s="1365">
        <v>2</v>
      </c>
    </row>
    <row r="639" spans="1:23" ht="31.5">
      <c r="A639" s="1446">
        <v>635</v>
      </c>
      <c r="B639" s="1367">
        <v>634</v>
      </c>
      <c r="C639" s="1340" t="s">
        <v>7482</v>
      </c>
      <c r="D639" s="1340"/>
      <c r="E639" s="1340"/>
      <c r="F639" s="1340"/>
      <c r="G639" s="1340"/>
      <c r="H639" s="1340"/>
      <c r="I639" s="1340" t="s">
        <v>7461</v>
      </c>
      <c r="J639" s="1340">
        <v>4</v>
      </c>
      <c r="K639" s="1340">
        <v>21</v>
      </c>
      <c r="L639" s="667">
        <v>4664</v>
      </c>
      <c r="M639" s="667"/>
      <c r="N639" s="1340" t="s">
        <v>7475</v>
      </c>
      <c r="O639" s="1366" t="s">
        <v>7462</v>
      </c>
      <c r="P639" s="1366"/>
      <c r="Q639" s="1366"/>
      <c r="R639" s="1366"/>
      <c r="S639" s="1340"/>
      <c r="T639" s="1340"/>
      <c r="U639" s="1340"/>
      <c r="V639" s="1340"/>
      <c r="W639" s="1365">
        <v>2</v>
      </c>
    </row>
    <row r="640" spans="1:23" ht="31.5">
      <c r="A640" s="1386">
        <v>636</v>
      </c>
      <c r="B640" s="1340">
        <v>635</v>
      </c>
      <c r="C640" s="1340" t="s">
        <v>7482</v>
      </c>
      <c r="D640" s="1340"/>
      <c r="E640" s="1340"/>
      <c r="F640" s="1340"/>
      <c r="G640" s="1340"/>
      <c r="H640" s="1340"/>
      <c r="I640" s="1340" t="s">
        <v>7461</v>
      </c>
      <c r="J640" s="1340">
        <v>4</v>
      </c>
      <c r="K640" s="1340">
        <v>40</v>
      </c>
      <c r="L640" s="667">
        <v>3783</v>
      </c>
      <c r="M640" s="667"/>
      <c r="N640" s="1340" t="s">
        <v>7475</v>
      </c>
      <c r="O640" s="1366" t="s">
        <v>6960</v>
      </c>
      <c r="P640" s="1366"/>
      <c r="Q640" s="1366"/>
      <c r="R640" s="1366"/>
      <c r="S640" s="1340"/>
      <c r="T640" s="1340"/>
      <c r="U640" s="1340"/>
      <c r="V640" s="1340"/>
      <c r="W640" s="1365">
        <v>2</v>
      </c>
    </row>
    <row r="641" spans="1:23" ht="31.5">
      <c r="A641" s="1446">
        <v>637</v>
      </c>
      <c r="B641" s="1367">
        <v>636</v>
      </c>
      <c r="C641" s="1340" t="s">
        <v>7482</v>
      </c>
      <c r="D641" s="1340"/>
      <c r="E641" s="1340"/>
      <c r="F641" s="1340"/>
      <c r="G641" s="1340"/>
      <c r="H641" s="1340"/>
      <c r="I641" s="1340" t="s">
        <v>7461</v>
      </c>
      <c r="J641" s="1340">
        <v>4</v>
      </c>
      <c r="K641" s="1340">
        <v>41</v>
      </c>
      <c r="L641" s="667">
        <v>522</v>
      </c>
      <c r="M641" s="667"/>
      <c r="N641" s="1340" t="s">
        <v>7475</v>
      </c>
      <c r="O641" s="1366" t="s">
        <v>7462</v>
      </c>
      <c r="P641" s="1366"/>
      <c r="Q641" s="1366"/>
      <c r="R641" s="1366"/>
      <c r="S641" s="1340"/>
      <c r="T641" s="1340"/>
      <c r="U641" s="1340"/>
      <c r="V641" s="1340"/>
      <c r="W641" s="1365">
        <v>2</v>
      </c>
    </row>
    <row r="642" spans="1:23" ht="31.5">
      <c r="A642" s="1386">
        <v>638</v>
      </c>
      <c r="B642" s="1340">
        <v>637</v>
      </c>
      <c r="C642" s="1340" t="s">
        <v>7482</v>
      </c>
      <c r="D642" s="1340"/>
      <c r="E642" s="1340"/>
      <c r="F642" s="1340"/>
      <c r="G642" s="1340"/>
      <c r="H642" s="1340"/>
      <c r="I642" s="1340" t="s">
        <v>7461</v>
      </c>
      <c r="J642" s="1340">
        <v>4</v>
      </c>
      <c r="K642" s="1340">
        <v>42</v>
      </c>
      <c r="L642" s="667">
        <v>650</v>
      </c>
      <c r="M642" s="667"/>
      <c r="N642" s="1340" t="s">
        <v>7475</v>
      </c>
      <c r="O642" s="1366" t="s">
        <v>7483</v>
      </c>
      <c r="P642" s="1366"/>
      <c r="Q642" s="1366"/>
      <c r="R642" s="1366"/>
      <c r="S642" s="1340" t="s">
        <v>7484</v>
      </c>
      <c r="T642" s="1340"/>
      <c r="U642" s="1340"/>
      <c r="V642" s="1340"/>
      <c r="W642" s="1365">
        <v>2</v>
      </c>
    </row>
    <row r="643" spans="1:23" ht="31.5">
      <c r="A643" s="1446">
        <v>639</v>
      </c>
      <c r="B643" s="1367">
        <v>638</v>
      </c>
      <c r="C643" s="1340" t="s">
        <v>7482</v>
      </c>
      <c r="D643" s="1340"/>
      <c r="E643" s="1340"/>
      <c r="F643" s="1340"/>
      <c r="G643" s="1340"/>
      <c r="H643" s="1340"/>
      <c r="I643" s="1340" t="s">
        <v>7461</v>
      </c>
      <c r="J643" s="1340">
        <v>4</v>
      </c>
      <c r="K643" s="1340">
        <v>49</v>
      </c>
      <c r="L643" s="667">
        <v>3180</v>
      </c>
      <c r="M643" s="667"/>
      <c r="N643" s="1340" t="s">
        <v>7475</v>
      </c>
      <c r="O643" s="1366" t="s">
        <v>7462</v>
      </c>
      <c r="P643" s="1366"/>
      <c r="Q643" s="1366"/>
      <c r="R643" s="1366"/>
      <c r="S643" s="1340"/>
      <c r="T643" s="1340"/>
      <c r="U643" s="1340"/>
      <c r="V643" s="1340"/>
      <c r="W643" s="1365">
        <v>2</v>
      </c>
    </row>
    <row r="644" spans="1:23" ht="31.5">
      <c r="A644" s="1386">
        <v>640</v>
      </c>
      <c r="B644" s="1340">
        <v>639</v>
      </c>
      <c r="C644" s="1340" t="s">
        <v>7482</v>
      </c>
      <c r="D644" s="1340"/>
      <c r="E644" s="1340"/>
      <c r="F644" s="1340"/>
      <c r="G644" s="1340"/>
      <c r="H644" s="1340"/>
      <c r="I644" s="1340" t="s">
        <v>7461</v>
      </c>
      <c r="J644" s="1340">
        <v>4</v>
      </c>
      <c r="K644" s="1340">
        <v>51</v>
      </c>
      <c r="L644" s="667">
        <v>3366</v>
      </c>
      <c r="M644" s="667"/>
      <c r="N644" s="1340" t="s">
        <v>7475</v>
      </c>
      <c r="O644" s="1366" t="s">
        <v>7462</v>
      </c>
      <c r="P644" s="1366"/>
      <c r="Q644" s="1366"/>
      <c r="R644" s="1366"/>
      <c r="S644" s="1340"/>
      <c r="T644" s="1340"/>
      <c r="U644" s="1340"/>
      <c r="V644" s="1340"/>
      <c r="W644" s="1365">
        <v>2</v>
      </c>
    </row>
    <row r="645" spans="1:23" ht="31.5">
      <c r="A645" s="1446">
        <v>641</v>
      </c>
      <c r="B645" s="1367">
        <v>640</v>
      </c>
      <c r="C645" s="1340" t="s">
        <v>7482</v>
      </c>
      <c r="D645" s="1340"/>
      <c r="E645" s="1340"/>
      <c r="F645" s="1340"/>
      <c r="G645" s="1340"/>
      <c r="H645" s="1340"/>
      <c r="I645" s="1340" t="s">
        <v>7461</v>
      </c>
      <c r="J645" s="1340">
        <v>4</v>
      </c>
      <c r="K645" s="1340">
        <v>56</v>
      </c>
      <c r="L645" s="667">
        <v>15225</v>
      </c>
      <c r="M645" s="667"/>
      <c r="N645" s="1340" t="s">
        <v>7475</v>
      </c>
      <c r="O645" s="1366" t="s">
        <v>7462</v>
      </c>
      <c r="P645" s="1366"/>
      <c r="Q645" s="1366"/>
      <c r="R645" s="1366"/>
      <c r="S645" s="1340"/>
      <c r="T645" s="1340"/>
      <c r="U645" s="1340"/>
      <c r="V645" s="1340"/>
      <c r="W645" s="1365">
        <v>2</v>
      </c>
    </row>
    <row r="646" spans="1:23" ht="31.5">
      <c r="A646" s="1386">
        <v>642</v>
      </c>
      <c r="B646" s="1340">
        <v>641</v>
      </c>
      <c r="C646" s="1340" t="s">
        <v>7485</v>
      </c>
      <c r="D646" s="1340"/>
      <c r="E646" s="1340"/>
      <c r="F646" s="1340"/>
      <c r="G646" s="1340"/>
      <c r="H646" s="1340"/>
      <c r="I646" s="1340" t="s">
        <v>7461</v>
      </c>
      <c r="J646" s="1340">
        <v>6</v>
      </c>
      <c r="K646" s="1340">
        <v>2</v>
      </c>
      <c r="L646" s="667">
        <v>62590</v>
      </c>
      <c r="M646" s="667"/>
      <c r="N646" s="1340" t="s">
        <v>7475</v>
      </c>
      <c r="O646" s="1366" t="s">
        <v>7462</v>
      </c>
      <c r="P646" s="1366"/>
      <c r="Q646" s="1366"/>
      <c r="R646" s="1366"/>
      <c r="S646" s="1340"/>
      <c r="T646" s="1340"/>
      <c r="U646" s="1340"/>
      <c r="V646" s="1340"/>
      <c r="W646" s="1365">
        <v>2</v>
      </c>
    </row>
    <row r="647" spans="1:23" ht="31.5">
      <c r="A647" s="1446">
        <v>643</v>
      </c>
      <c r="B647" s="1367">
        <v>642</v>
      </c>
      <c r="C647" s="1340" t="s">
        <v>7485</v>
      </c>
      <c r="D647" s="1340"/>
      <c r="E647" s="1340"/>
      <c r="F647" s="1340"/>
      <c r="G647" s="1340"/>
      <c r="H647" s="1340"/>
      <c r="I647" s="1340" t="s">
        <v>7461</v>
      </c>
      <c r="J647" s="1340">
        <v>7</v>
      </c>
      <c r="K647" s="1340">
        <v>1</v>
      </c>
      <c r="L647" s="667">
        <v>12650</v>
      </c>
      <c r="M647" s="667"/>
      <c r="N647" s="1340" t="s">
        <v>7475</v>
      </c>
      <c r="O647" s="1366" t="s">
        <v>7462</v>
      </c>
      <c r="P647" s="1366"/>
      <c r="Q647" s="1366"/>
      <c r="R647" s="1366"/>
      <c r="S647" s="1340"/>
      <c r="T647" s="1340"/>
      <c r="U647" s="1340"/>
      <c r="V647" s="1340"/>
      <c r="W647" s="1365">
        <v>2</v>
      </c>
    </row>
    <row r="648" spans="1:23" ht="31.5">
      <c r="A648" s="1386">
        <v>644</v>
      </c>
      <c r="B648" s="1340">
        <v>643</v>
      </c>
      <c r="C648" s="1340" t="s">
        <v>7485</v>
      </c>
      <c r="D648" s="1340"/>
      <c r="E648" s="1340"/>
      <c r="F648" s="1340"/>
      <c r="G648" s="1340"/>
      <c r="H648" s="1340"/>
      <c r="I648" s="1340" t="s">
        <v>7461</v>
      </c>
      <c r="J648" s="1340">
        <v>7</v>
      </c>
      <c r="K648" s="1340">
        <v>6</v>
      </c>
      <c r="L648" s="667">
        <v>1865</v>
      </c>
      <c r="M648" s="667"/>
      <c r="N648" s="1340" t="s">
        <v>7475</v>
      </c>
      <c r="O648" s="1366" t="s">
        <v>7462</v>
      </c>
      <c r="P648" s="1366"/>
      <c r="Q648" s="1366"/>
      <c r="R648" s="1366"/>
      <c r="S648" s="1340"/>
      <c r="T648" s="1340"/>
      <c r="U648" s="1340"/>
      <c r="V648" s="1340"/>
      <c r="W648" s="1365">
        <v>2</v>
      </c>
    </row>
    <row r="649" spans="1:23" ht="31.5">
      <c r="A649" s="1446">
        <v>645</v>
      </c>
      <c r="B649" s="1367">
        <v>644</v>
      </c>
      <c r="C649" s="1340" t="s">
        <v>7485</v>
      </c>
      <c r="D649" s="1340"/>
      <c r="E649" s="1340"/>
      <c r="F649" s="1340"/>
      <c r="G649" s="1340"/>
      <c r="H649" s="1340"/>
      <c r="I649" s="1340" t="s">
        <v>7461</v>
      </c>
      <c r="J649" s="1340">
        <v>7</v>
      </c>
      <c r="K649" s="1340">
        <v>22</v>
      </c>
      <c r="L649" s="667">
        <v>23460</v>
      </c>
      <c r="M649" s="667"/>
      <c r="N649" s="1340" t="s">
        <v>7486</v>
      </c>
      <c r="O649" s="1366" t="s">
        <v>7462</v>
      </c>
      <c r="P649" s="1366"/>
      <c r="Q649" s="1366"/>
      <c r="R649" s="1366"/>
      <c r="S649" s="1340"/>
      <c r="T649" s="1340"/>
      <c r="U649" s="1340"/>
      <c r="V649" s="1340"/>
      <c r="W649" s="1365">
        <v>2</v>
      </c>
    </row>
    <row r="650" spans="1:23" ht="31.5">
      <c r="A650" s="1386">
        <v>646</v>
      </c>
      <c r="B650" s="1340">
        <v>645</v>
      </c>
      <c r="C650" s="1340" t="s">
        <v>7485</v>
      </c>
      <c r="D650" s="1340"/>
      <c r="E650" s="1340"/>
      <c r="F650" s="1340"/>
      <c r="G650" s="1340"/>
      <c r="H650" s="1340"/>
      <c r="I650" s="1340" t="s">
        <v>7461</v>
      </c>
      <c r="J650" s="1340">
        <v>7</v>
      </c>
      <c r="K650" s="1340">
        <v>49</v>
      </c>
      <c r="L650" s="667">
        <v>4414</v>
      </c>
      <c r="M650" s="667"/>
      <c r="N650" s="1340" t="s">
        <v>7486</v>
      </c>
      <c r="O650" s="1366" t="s">
        <v>6960</v>
      </c>
      <c r="P650" s="1366"/>
      <c r="Q650" s="1366"/>
      <c r="R650" s="1366"/>
      <c r="S650" s="1340"/>
      <c r="T650" s="1340"/>
      <c r="U650" s="1340"/>
      <c r="V650" s="1340"/>
      <c r="W650" s="1365">
        <v>2</v>
      </c>
    </row>
    <row r="651" spans="1:23" ht="31.5">
      <c r="A651" s="1446">
        <v>647</v>
      </c>
      <c r="B651" s="1367">
        <v>646</v>
      </c>
      <c r="C651" s="1340" t="s">
        <v>7485</v>
      </c>
      <c r="D651" s="1340"/>
      <c r="E651" s="1340"/>
      <c r="F651" s="1340"/>
      <c r="G651" s="1340"/>
      <c r="H651" s="1340"/>
      <c r="I651" s="1340" t="s">
        <v>7461</v>
      </c>
      <c r="J651" s="1340">
        <v>7</v>
      </c>
      <c r="K651" s="1340">
        <v>55</v>
      </c>
      <c r="L651" s="667">
        <v>11350</v>
      </c>
      <c r="M651" s="667"/>
      <c r="N651" s="1340" t="s">
        <v>7486</v>
      </c>
      <c r="O651" s="1366" t="s">
        <v>7462</v>
      </c>
      <c r="P651" s="1366"/>
      <c r="Q651" s="1366"/>
      <c r="R651" s="1366"/>
      <c r="S651" s="1340"/>
      <c r="T651" s="1340"/>
      <c r="U651" s="1340"/>
      <c r="V651" s="1340"/>
      <c r="W651" s="1365">
        <v>2</v>
      </c>
    </row>
    <row r="652" spans="1:23" ht="31.5">
      <c r="A652" s="1386">
        <v>648</v>
      </c>
      <c r="B652" s="1340">
        <v>647</v>
      </c>
      <c r="C652" s="1340" t="s">
        <v>7485</v>
      </c>
      <c r="D652" s="1340"/>
      <c r="E652" s="1340"/>
      <c r="F652" s="1340"/>
      <c r="G652" s="1340"/>
      <c r="H652" s="1340"/>
      <c r="I652" s="1340" t="s">
        <v>7461</v>
      </c>
      <c r="J652" s="1340">
        <v>7</v>
      </c>
      <c r="K652" s="1340">
        <v>59</v>
      </c>
      <c r="L652" s="667">
        <v>13414</v>
      </c>
      <c r="M652" s="667"/>
      <c r="N652" s="1340" t="s">
        <v>7486</v>
      </c>
      <c r="O652" s="1366" t="s">
        <v>6960</v>
      </c>
      <c r="P652" s="1366"/>
      <c r="Q652" s="1366"/>
      <c r="R652" s="1366"/>
      <c r="S652" s="1340"/>
      <c r="T652" s="1340"/>
      <c r="U652" s="1340"/>
      <c r="V652" s="1340"/>
      <c r="W652" s="1365">
        <v>2</v>
      </c>
    </row>
    <row r="653" spans="1:23" ht="31.5">
      <c r="A653" s="1446">
        <v>649</v>
      </c>
      <c r="B653" s="1367">
        <v>648</v>
      </c>
      <c r="C653" s="1340" t="s">
        <v>7485</v>
      </c>
      <c r="D653" s="1340"/>
      <c r="E653" s="1340"/>
      <c r="F653" s="1340"/>
      <c r="G653" s="1340"/>
      <c r="H653" s="1340"/>
      <c r="I653" s="1340" t="s">
        <v>7461</v>
      </c>
      <c r="J653" s="1340">
        <v>7</v>
      </c>
      <c r="K653" s="1340">
        <v>66</v>
      </c>
      <c r="L653" s="667">
        <v>4969</v>
      </c>
      <c r="M653" s="667"/>
      <c r="N653" s="1340" t="s">
        <v>7475</v>
      </c>
      <c r="O653" s="1366" t="s">
        <v>6960</v>
      </c>
      <c r="P653" s="1366"/>
      <c r="Q653" s="1366"/>
      <c r="R653" s="1366"/>
      <c r="S653" s="1340"/>
      <c r="T653" s="1340"/>
      <c r="U653" s="1340"/>
      <c r="V653" s="1340"/>
      <c r="W653" s="1365">
        <v>2</v>
      </c>
    </row>
    <row r="654" spans="1:23" ht="31.5">
      <c r="A654" s="1386">
        <v>650</v>
      </c>
      <c r="B654" s="1340">
        <v>649</v>
      </c>
      <c r="C654" s="1340" t="s">
        <v>7485</v>
      </c>
      <c r="D654" s="1340"/>
      <c r="E654" s="1340"/>
      <c r="F654" s="1340"/>
      <c r="G654" s="1340"/>
      <c r="H654" s="1340"/>
      <c r="I654" s="1340" t="s">
        <v>7461</v>
      </c>
      <c r="J654" s="1340">
        <v>7</v>
      </c>
      <c r="K654" s="1340">
        <v>75</v>
      </c>
      <c r="L654" s="667">
        <v>7873</v>
      </c>
      <c r="M654" s="667"/>
      <c r="N654" s="1340" t="s">
        <v>7475</v>
      </c>
      <c r="O654" s="1366" t="s">
        <v>7462</v>
      </c>
      <c r="P654" s="1366"/>
      <c r="Q654" s="1366"/>
      <c r="R654" s="1366"/>
      <c r="S654" s="1340"/>
      <c r="T654" s="1340"/>
      <c r="U654" s="1340"/>
      <c r="V654" s="1340"/>
      <c r="W654" s="1365">
        <v>2</v>
      </c>
    </row>
    <row r="655" spans="1:23" ht="31.5">
      <c r="A655" s="1446">
        <v>651</v>
      </c>
      <c r="B655" s="1367">
        <v>650</v>
      </c>
      <c r="C655" s="1340" t="s">
        <v>7485</v>
      </c>
      <c r="D655" s="1340"/>
      <c r="E655" s="1340"/>
      <c r="F655" s="1340"/>
      <c r="G655" s="1340"/>
      <c r="H655" s="1340"/>
      <c r="I655" s="1340" t="s">
        <v>7461</v>
      </c>
      <c r="J655" s="1340">
        <v>7</v>
      </c>
      <c r="K655" s="1340">
        <v>84</v>
      </c>
      <c r="L655" s="667">
        <v>12854</v>
      </c>
      <c r="M655" s="667"/>
      <c r="N655" s="1340" t="s">
        <v>7475</v>
      </c>
      <c r="O655" s="1366" t="s">
        <v>7462</v>
      </c>
      <c r="P655" s="1366"/>
      <c r="Q655" s="1366"/>
      <c r="R655" s="1366"/>
      <c r="S655" s="1340"/>
      <c r="T655" s="1340"/>
      <c r="U655" s="1340"/>
      <c r="V655" s="1340"/>
      <c r="W655" s="1365">
        <v>2</v>
      </c>
    </row>
    <row r="656" spans="1:23" ht="31.5">
      <c r="A656" s="1386">
        <v>652</v>
      </c>
      <c r="B656" s="1340">
        <v>651</v>
      </c>
      <c r="C656" s="1340" t="s">
        <v>7485</v>
      </c>
      <c r="D656" s="1340"/>
      <c r="E656" s="1340"/>
      <c r="F656" s="1340"/>
      <c r="G656" s="1340"/>
      <c r="H656" s="1340"/>
      <c r="I656" s="1340" t="s">
        <v>7461</v>
      </c>
      <c r="J656" s="1340">
        <v>7</v>
      </c>
      <c r="K656" s="1340">
        <v>174</v>
      </c>
      <c r="L656" s="667">
        <v>28780</v>
      </c>
      <c r="M656" s="667"/>
      <c r="N656" s="1340" t="s">
        <v>7475</v>
      </c>
      <c r="O656" s="1366" t="s">
        <v>7483</v>
      </c>
      <c r="P656" s="1366"/>
      <c r="Q656" s="1366"/>
      <c r="R656" s="1366"/>
      <c r="S656" s="1340"/>
      <c r="T656" s="1340"/>
      <c r="U656" s="1340"/>
      <c r="V656" s="1340"/>
      <c r="W656" s="1365">
        <v>2</v>
      </c>
    </row>
    <row r="657" spans="1:23">
      <c r="A657" s="1446">
        <v>653</v>
      </c>
      <c r="B657" s="1367">
        <v>652</v>
      </c>
      <c r="C657" s="1340" t="s">
        <v>7485</v>
      </c>
      <c r="D657" s="1340"/>
      <c r="E657" s="1340"/>
      <c r="F657" s="1340"/>
      <c r="G657" s="1340"/>
      <c r="H657" s="1340"/>
      <c r="I657" s="1340" t="s">
        <v>7461</v>
      </c>
      <c r="J657" s="1340">
        <v>7</v>
      </c>
      <c r="K657" s="1340">
        <v>176</v>
      </c>
      <c r="L657" s="667">
        <v>2255</v>
      </c>
      <c r="M657" s="667"/>
      <c r="N657" s="1340" t="s">
        <v>7487</v>
      </c>
      <c r="O657" s="1366" t="s">
        <v>7462</v>
      </c>
      <c r="P657" s="1366"/>
      <c r="Q657" s="1366"/>
      <c r="R657" s="1366"/>
      <c r="S657" s="1340"/>
      <c r="T657" s="1340"/>
      <c r="U657" s="1340"/>
      <c r="V657" s="1340"/>
      <c r="W657" s="1365">
        <v>2</v>
      </c>
    </row>
    <row r="658" spans="1:23">
      <c r="A658" s="1386">
        <v>654</v>
      </c>
      <c r="B658" s="1340">
        <v>653</v>
      </c>
      <c r="C658" s="1340" t="s">
        <v>7485</v>
      </c>
      <c r="D658" s="1340"/>
      <c r="E658" s="1340"/>
      <c r="F658" s="1340"/>
      <c r="G658" s="1340"/>
      <c r="H658" s="1340"/>
      <c r="I658" s="1340" t="s">
        <v>7461</v>
      </c>
      <c r="J658" s="1340">
        <v>7</v>
      </c>
      <c r="K658" s="1340">
        <v>184</v>
      </c>
      <c r="L658" s="667">
        <v>31591</v>
      </c>
      <c r="M658" s="667"/>
      <c r="N658" s="1340" t="s">
        <v>7487</v>
      </c>
      <c r="O658" s="1366" t="s">
        <v>7462</v>
      </c>
      <c r="P658" s="1366"/>
      <c r="Q658" s="1366"/>
      <c r="R658" s="1366"/>
      <c r="S658" s="1340"/>
      <c r="T658" s="1340"/>
      <c r="U658" s="1340"/>
      <c r="V658" s="1340"/>
      <c r="W658" s="1365">
        <v>2</v>
      </c>
    </row>
    <row r="659" spans="1:23" ht="31.5">
      <c r="A659" s="1446">
        <v>655</v>
      </c>
      <c r="B659" s="1367">
        <v>654</v>
      </c>
      <c r="C659" s="1340" t="s">
        <v>7485</v>
      </c>
      <c r="D659" s="1340"/>
      <c r="E659" s="1340"/>
      <c r="F659" s="1340"/>
      <c r="G659" s="1340"/>
      <c r="H659" s="1340"/>
      <c r="I659" s="1340" t="s">
        <v>7461</v>
      </c>
      <c r="J659" s="1340">
        <v>7</v>
      </c>
      <c r="K659" s="1340">
        <v>193</v>
      </c>
      <c r="L659" s="667">
        <v>672</v>
      </c>
      <c r="M659" s="667"/>
      <c r="N659" s="1340" t="s">
        <v>7486</v>
      </c>
      <c r="O659" s="1366" t="s">
        <v>192</v>
      </c>
      <c r="P659" s="1366"/>
      <c r="Q659" s="1366"/>
      <c r="R659" s="1366"/>
      <c r="S659" s="1340"/>
      <c r="T659" s="1340"/>
      <c r="U659" s="1340"/>
      <c r="V659" s="1340"/>
      <c r="W659" s="1365">
        <v>2</v>
      </c>
    </row>
    <row r="660" spans="1:23" ht="31.5">
      <c r="A660" s="1386">
        <v>656</v>
      </c>
      <c r="B660" s="1340">
        <v>655</v>
      </c>
      <c r="C660" s="1340" t="s">
        <v>7477</v>
      </c>
      <c r="D660" s="1340"/>
      <c r="E660" s="1340"/>
      <c r="F660" s="1340"/>
      <c r="G660" s="1340"/>
      <c r="H660" s="1340"/>
      <c r="I660" s="1340" t="s">
        <v>7461</v>
      </c>
      <c r="J660" s="1340">
        <v>8</v>
      </c>
      <c r="K660" s="1340">
        <v>3</v>
      </c>
      <c r="L660" s="667">
        <v>4486</v>
      </c>
      <c r="M660" s="667"/>
      <c r="N660" s="1340" t="s">
        <v>7488</v>
      </c>
      <c r="O660" s="1366" t="s">
        <v>7462</v>
      </c>
      <c r="P660" s="1366"/>
      <c r="Q660" s="1366"/>
      <c r="R660" s="1366"/>
      <c r="S660" s="1340"/>
      <c r="T660" s="1340"/>
      <c r="U660" s="1340"/>
      <c r="V660" s="1340"/>
      <c r="W660" s="1365">
        <v>2</v>
      </c>
    </row>
    <row r="661" spans="1:23" ht="31.5">
      <c r="A661" s="1446">
        <v>657</v>
      </c>
      <c r="B661" s="1367">
        <v>656</v>
      </c>
      <c r="C661" s="1340" t="s">
        <v>7477</v>
      </c>
      <c r="D661" s="1340"/>
      <c r="E661" s="1340"/>
      <c r="F661" s="1340"/>
      <c r="G661" s="1340"/>
      <c r="H661" s="1340"/>
      <c r="I661" s="1340" t="s">
        <v>7461</v>
      </c>
      <c r="J661" s="1340">
        <v>8</v>
      </c>
      <c r="K661" s="1340">
        <v>24</v>
      </c>
      <c r="L661" s="667">
        <v>1823</v>
      </c>
      <c r="M661" s="667"/>
      <c r="N661" s="1340" t="s">
        <v>7475</v>
      </c>
      <c r="O661" s="1366" t="s">
        <v>7462</v>
      </c>
      <c r="P661" s="1366"/>
      <c r="Q661" s="1366"/>
      <c r="R661" s="1366"/>
      <c r="S661" s="1340"/>
      <c r="T661" s="1340"/>
      <c r="U661" s="1340"/>
      <c r="V661" s="1340"/>
      <c r="W661" s="1365">
        <v>2</v>
      </c>
    </row>
    <row r="662" spans="1:23" ht="31.5">
      <c r="A662" s="1386">
        <v>658</v>
      </c>
      <c r="B662" s="1340">
        <v>657</v>
      </c>
      <c r="C662" s="1340" t="s">
        <v>7477</v>
      </c>
      <c r="D662" s="1340"/>
      <c r="E662" s="1340"/>
      <c r="F662" s="1340"/>
      <c r="G662" s="1340"/>
      <c r="H662" s="1340"/>
      <c r="I662" s="1340" t="s">
        <v>7461</v>
      </c>
      <c r="J662" s="1340">
        <v>8</v>
      </c>
      <c r="K662" s="1340">
        <v>124</v>
      </c>
      <c r="L662" s="667">
        <v>1745</v>
      </c>
      <c r="M662" s="667"/>
      <c r="N662" s="1340" t="s">
        <v>7489</v>
      </c>
      <c r="O662" s="1366" t="s">
        <v>6891</v>
      </c>
      <c r="P662" s="1366"/>
      <c r="Q662" s="1366"/>
      <c r="R662" s="1366"/>
      <c r="S662" s="1340" t="s">
        <v>7643</v>
      </c>
      <c r="T662" s="1340"/>
      <c r="U662" s="1340"/>
      <c r="V662" s="1340"/>
      <c r="W662" s="1365">
        <v>2</v>
      </c>
    </row>
    <row r="663" spans="1:23" ht="31.5">
      <c r="A663" s="1446">
        <v>659</v>
      </c>
      <c r="B663" s="1367">
        <v>658</v>
      </c>
      <c r="C663" s="1340" t="s">
        <v>7477</v>
      </c>
      <c r="D663" s="1340"/>
      <c r="E663" s="1340"/>
      <c r="F663" s="1340"/>
      <c r="G663" s="1340"/>
      <c r="H663" s="1340"/>
      <c r="I663" s="1340" t="s">
        <v>7461</v>
      </c>
      <c r="J663" s="1340">
        <v>8</v>
      </c>
      <c r="K663" s="1340">
        <v>211</v>
      </c>
      <c r="L663" s="667">
        <v>6459</v>
      </c>
      <c r="M663" s="667"/>
      <c r="N663" s="1340" t="s">
        <v>7489</v>
      </c>
      <c r="O663" s="1366" t="s">
        <v>6891</v>
      </c>
      <c r="P663" s="1366"/>
      <c r="Q663" s="1366"/>
      <c r="R663" s="1366"/>
      <c r="S663" s="1340" t="s">
        <v>7643</v>
      </c>
      <c r="T663" s="1340"/>
      <c r="U663" s="1340"/>
      <c r="V663" s="1340"/>
      <c r="W663" s="1365">
        <v>2</v>
      </c>
    </row>
    <row r="664" spans="1:23" ht="31.5">
      <c r="A664" s="1386">
        <v>660</v>
      </c>
      <c r="B664" s="1340">
        <v>659</v>
      </c>
      <c r="C664" s="1340" t="s">
        <v>7477</v>
      </c>
      <c r="D664" s="1340"/>
      <c r="E664" s="1340"/>
      <c r="F664" s="1340"/>
      <c r="G664" s="1340"/>
      <c r="H664" s="1340"/>
      <c r="I664" s="1340" t="s">
        <v>7461</v>
      </c>
      <c r="J664" s="1340">
        <v>8</v>
      </c>
      <c r="K664" s="1340">
        <v>298</v>
      </c>
      <c r="L664" s="667">
        <v>54217</v>
      </c>
      <c r="M664" s="667"/>
      <c r="N664" s="1340" t="s">
        <v>7489</v>
      </c>
      <c r="O664" s="1366" t="s">
        <v>6891</v>
      </c>
      <c r="P664" s="1366"/>
      <c r="Q664" s="1366"/>
      <c r="R664" s="1366"/>
      <c r="S664" s="1340" t="s">
        <v>7643</v>
      </c>
      <c r="T664" s="1340"/>
      <c r="U664" s="1340"/>
      <c r="V664" s="1340"/>
      <c r="W664" s="1365">
        <v>2</v>
      </c>
    </row>
    <row r="665" spans="1:23">
      <c r="A665" s="1446">
        <v>661</v>
      </c>
      <c r="B665" s="1367">
        <v>660</v>
      </c>
      <c r="C665" s="1340" t="s">
        <v>7477</v>
      </c>
      <c r="D665" s="1340"/>
      <c r="E665" s="1340"/>
      <c r="F665" s="1340"/>
      <c r="G665" s="1340"/>
      <c r="H665" s="1340"/>
      <c r="I665" s="1340" t="s">
        <v>7461</v>
      </c>
      <c r="J665" s="1340">
        <v>8</v>
      </c>
      <c r="K665" s="1340">
        <v>336</v>
      </c>
      <c r="L665" s="667">
        <v>796</v>
      </c>
      <c r="M665" s="667"/>
      <c r="N665" s="1340" t="s">
        <v>6962</v>
      </c>
      <c r="O665" s="1366" t="s">
        <v>7462</v>
      </c>
      <c r="P665" s="1366"/>
      <c r="Q665" s="1366"/>
      <c r="R665" s="1366"/>
      <c r="S665" s="1340" t="s">
        <v>7464</v>
      </c>
      <c r="T665" s="1340"/>
      <c r="U665" s="1340"/>
      <c r="V665" s="1340"/>
      <c r="W665" s="1365">
        <v>2</v>
      </c>
    </row>
    <row r="666" spans="1:23">
      <c r="A666" s="1386">
        <v>662</v>
      </c>
      <c r="B666" s="1340">
        <v>661</v>
      </c>
      <c r="C666" s="1340" t="s">
        <v>7490</v>
      </c>
      <c r="D666" s="1340"/>
      <c r="E666" s="1340"/>
      <c r="F666" s="1340"/>
      <c r="G666" s="1340"/>
      <c r="H666" s="1340"/>
      <c r="I666" s="1340" t="s">
        <v>7461</v>
      </c>
      <c r="J666" s="1340">
        <v>8</v>
      </c>
      <c r="K666" s="1340">
        <v>347</v>
      </c>
      <c r="L666" s="667">
        <v>5529</v>
      </c>
      <c r="M666" s="667"/>
      <c r="N666" s="1340" t="s">
        <v>6962</v>
      </c>
      <c r="O666" s="1366" t="s">
        <v>7462</v>
      </c>
      <c r="P666" s="1366"/>
      <c r="Q666" s="1366"/>
      <c r="R666" s="1366"/>
      <c r="S666" s="1340" t="s">
        <v>7464</v>
      </c>
      <c r="T666" s="1340"/>
      <c r="U666" s="1340"/>
      <c r="V666" s="1340"/>
      <c r="W666" s="1365">
        <v>2</v>
      </c>
    </row>
    <row r="667" spans="1:23">
      <c r="A667" s="1446">
        <v>663</v>
      </c>
      <c r="B667" s="1367">
        <v>662</v>
      </c>
      <c r="C667" s="1340" t="s">
        <v>7490</v>
      </c>
      <c r="D667" s="1340"/>
      <c r="E667" s="1340"/>
      <c r="F667" s="1340"/>
      <c r="G667" s="1340"/>
      <c r="H667" s="1340"/>
      <c r="I667" s="1340" t="s">
        <v>7461</v>
      </c>
      <c r="J667" s="1340">
        <v>8</v>
      </c>
      <c r="K667" s="1340">
        <v>350</v>
      </c>
      <c r="L667" s="667">
        <v>12028</v>
      </c>
      <c r="M667" s="667"/>
      <c r="N667" s="1340" t="s">
        <v>6962</v>
      </c>
      <c r="O667" s="1366" t="s">
        <v>7462</v>
      </c>
      <c r="P667" s="1366"/>
      <c r="Q667" s="1366"/>
      <c r="R667" s="1366"/>
      <c r="S667" s="1340" t="s">
        <v>7464</v>
      </c>
      <c r="T667" s="1340"/>
      <c r="U667" s="1340"/>
      <c r="V667" s="1340"/>
      <c r="W667" s="1365">
        <v>2</v>
      </c>
    </row>
    <row r="668" spans="1:23" ht="31.5">
      <c r="A668" s="1386">
        <v>664</v>
      </c>
      <c r="B668" s="1340">
        <v>663</v>
      </c>
      <c r="C668" s="1340" t="s">
        <v>7477</v>
      </c>
      <c r="D668" s="1340"/>
      <c r="E668" s="1340"/>
      <c r="F668" s="1340"/>
      <c r="G668" s="1340"/>
      <c r="H668" s="1340"/>
      <c r="I668" s="1340" t="s">
        <v>7461</v>
      </c>
      <c r="J668" s="1340">
        <v>8</v>
      </c>
      <c r="K668" s="1340">
        <v>398</v>
      </c>
      <c r="L668" s="667">
        <v>9080</v>
      </c>
      <c r="M668" s="667"/>
      <c r="N668" s="1340" t="s">
        <v>6962</v>
      </c>
      <c r="O668" s="1366" t="s">
        <v>6891</v>
      </c>
      <c r="P668" s="1366"/>
      <c r="Q668" s="1366"/>
      <c r="R668" s="1366"/>
      <c r="S668" s="1340" t="s">
        <v>7643</v>
      </c>
      <c r="T668" s="1340"/>
      <c r="U668" s="1340"/>
      <c r="V668" s="1340"/>
      <c r="W668" s="1365">
        <v>2</v>
      </c>
    </row>
    <row r="669" spans="1:23" ht="31.5">
      <c r="A669" s="1446">
        <v>665</v>
      </c>
      <c r="B669" s="1367">
        <v>664</v>
      </c>
      <c r="C669" s="1340" t="s">
        <v>7490</v>
      </c>
      <c r="D669" s="1340"/>
      <c r="E669" s="1340"/>
      <c r="F669" s="1340"/>
      <c r="G669" s="1340"/>
      <c r="H669" s="1340"/>
      <c r="I669" s="1340" t="s">
        <v>7461</v>
      </c>
      <c r="J669" s="1340">
        <v>8</v>
      </c>
      <c r="K669" s="1340">
        <v>450</v>
      </c>
      <c r="L669" s="667">
        <v>430</v>
      </c>
      <c r="M669" s="667"/>
      <c r="N669" s="1340" t="s">
        <v>6962</v>
      </c>
      <c r="O669" s="1366" t="s">
        <v>6891</v>
      </c>
      <c r="P669" s="1366"/>
      <c r="Q669" s="1366"/>
      <c r="R669" s="1366"/>
      <c r="S669" s="1340" t="s">
        <v>7643</v>
      </c>
      <c r="T669" s="1340"/>
      <c r="U669" s="1340"/>
      <c r="V669" s="1340"/>
      <c r="W669" s="1365">
        <v>2</v>
      </c>
    </row>
    <row r="670" spans="1:23" ht="31.5">
      <c r="A670" s="1386">
        <v>666</v>
      </c>
      <c r="B670" s="1340">
        <v>665</v>
      </c>
      <c r="C670" s="1340" t="s">
        <v>7477</v>
      </c>
      <c r="D670" s="1340"/>
      <c r="E670" s="1340"/>
      <c r="F670" s="1340"/>
      <c r="G670" s="1340"/>
      <c r="H670" s="1340"/>
      <c r="I670" s="1340" t="s">
        <v>7461</v>
      </c>
      <c r="J670" s="1340">
        <v>8</v>
      </c>
      <c r="K670" s="1340">
        <v>525</v>
      </c>
      <c r="L670" s="667">
        <v>6200</v>
      </c>
      <c r="M670" s="667"/>
      <c r="N670" s="1340" t="s">
        <v>7491</v>
      </c>
      <c r="O670" s="1366" t="s">
        <v>7462</v>
      </c>
      <c r="P670" s="1366"/>
      <c r="Q670" s="1366"/>
      <c r="R670" s="1366"/>
      <c r="S670" s="1340" t="s">
        <v>7464</v>
      </c>
      <c r="T670" s="1340"/>
      <c r="U670" s="1340"/>
      <c r="V670" s="1340"/>
      <c r="W670" s="1365">
        <v>2</v>
      </c>
    </row>
    <row r="671" spans="1:23" ht="31.5">
      <c r="A671" s="1446">
        <v>667</v>
      </c>
      <c r="B671" s="1367">
        <v>666</v>
      </c>
      <c r="C671" s="1340" t="s">
        <v>7472</v>
      </c>
      <c r="D671" s="1340"/>
      <c r="E671" s="1340"/>
      <c r="F671" s="1340"/>
      <c r="G671" s="1340"/>
      <c r="H671" s="1340"/>
      <c r="I671" s="1340" t="s">
        <v>7461</v>
      </c>
      <c r="J671" s="1340">
        <v>9</v>
      </c>
      <c r="K671" s="1340">
        <v>62</v>
      </c>
      <c r="L671" s="667">
        <v>7233</v>
      </c>
      <c r="M671" s="667"/>
      <c r="N671" s="1340" t="s">
        <v>7475</v>
      </c>
      <c r="O671" s="1366" t="s">
        <v>6960</v>
      </c>
      <c r="P671" s="1366"/>
      <c r="Q671" s="1366"/>
      <c r="R671" s="1366"/>
      <c r="S671" s="1340"/>
      <c r="T671" s="1340"/>
      <c r="U671" s="1340"/>
      <c r="V671" s="1340"/>
      <c r="W671" s="1365">
        <v>2</v>
      </c>
    </row>
    <row r="672" spans="1:23">
      <c r="A672" s="1386">
        <v>668</v>
      </c>
      <c r="B672" s="1340">
        <v>667</v>
      </c>
      <c r="C672" s="1340" t="s">
        <v>7472</v>
      </c>
      <c r="D672" s="1340"/>
      <c r="E672" s="1340"/>
      <c r="F672" s="1340"/>
      <c r="G672" s="1340"/>
      <c r="H672" s="1340"/>
      <c r="I672" s="1340" t="s">
        <v>7461</v>
      </c>
      <c r="J672" s="1340">
        <v>9</v>
      </c>
      <c r="K672" s="1340">
        <v>661</v>
      </c>
      <c r="L672" s="667">
        <v>683</v>
      </c>
      <c r="M672" s="667"/>
      <c r="N672" s="1340" t="s">
        <v>3359</v>
      </c>
      <c r="O672" s="1366" t="s">
        <v>7492</v>
      </c>
      <c r="P672" s="1366"/>
      <c r="Q672" s="1366"/>
      <c r="R672" s="1366"/>
      <c r="S672" s="1340"/>
      <c r="T672" s="1340"/>
      <c r="U672" s="1340"/>
      <c r="V672" s="1340"/>
      <c r="W672" s="1365">
        <v>2</v>
      </c>
    </row>
    <row r="673" spans="1:23" ht="31.5">
      <c r="A673" s="1446">
        <v>669</v>
      </c>
      <c r="B673" s="1367">
        <v>668</v>
      </c>
      <c r="C673" s="1340" t="s">
        <v>7472</v>
      </c>
      <c r="D673" s="1340"/>
      <c r="E673" s="1340"/>
      <c r="F673" s="1340"/>
      <c r="G673" s="1340"/>
      <c r="H673" s="1340"/>
      <c r="I673" s="1340" t="s">
        <v>7461</v>
      </c>
      <c r="J673" s="1340">
        <v>9</v>
      </c>
      <c r="K673" s="1340">
        <v>664</v>
      </c>
      <c r="L673" s="667">
        <v>4300</v>
      </c>
      <c r="M673" s="667"/>
      <c r="N673" s="1340" t="s">
        <v>7493</v>
      </c>
      <c r="O673" s="1366" t="s">
        <v>7492</v>
      </c>
      <c r="P673" s="1366"/>
      <c r="Q673" s="1366"/>
      <c r="R673" s="1366"/>
      <c r="S673" s="1340"/>
      <c r="T673" s="1340"/>
      <c r="U673" s="1340"/>
      <c r="V673" s="1340"/>
      <c r="W673" s="1365">
        <v>2</v>
      </c>
    </row>
    <row r="674" spans="1:23">
      <c r="A674" s="1386">
        <v>670</v>
      </c>
      <c r="B674" s="1340">
        <v>669</v>
      </c>
      <c r="C674" s="1340" t="s">
        <v>7472</v>
      </c>
      <c r="D674" s="1340"/>
      <c r="E674" s="1340"/>
      <c r="F674" s="1340"/>
      <c r="G674" s="1340"/>
      <c r="H674" s="1340"/>
      <c r="I674" s="1340" t="s">
        <v>7461</v>
      </c>
      <c r="J674" s="1340">
        <v>9</v>
      </c>
      <c r="K674" s="1340">
        <v>759</v>
      </c>
      <c r="L674" s="667">
        <v>5153</v>
      </c>
      <c r="M674" s="667"/>
      <c r="N674" s="1340" t="s">
        <v>476</v>
      </c>
      <c r="O674" s="1366" t="s">
        <v>192</v>
      </c>
      <c r="P674" s="1366"/>
      <c r="Q674" s="1366"/>
      <c r="R674" s="1366"/>
      <c r="S674" s="1340"/>
      <c r="T674" s="1340"/>
      <c r="U674" s="1340"/>
      <c r="V674" s="1340"/>
      <c r="W674" s="1365">
        <v>2</v>
      </c>
    </row>
    <row r="675" spans="1:23">
      <c r="A675" s="1446">
        <v>671</v>
      </c>
      <c r="B675" s="1367">
        <v>670</v>
      </c>
      <c r="C675" s="1340" t="s">
        <v>7472</v>
      </c>
      <c r="D675" s="1340"/>
      <c r="E675" s="1340"/>
      <c r="F675" s="1340"/>
      <c r="G675" s="1340"/>
      <c r="H675" s="1340"/>
      <c r="I675" s="1340" t="s">
        <v>7461</v>
      </c>
      <c r="J675" s="1340">
        <v>9</v>
      </c>
      <c r="K675" s="1340">
        <v>761</v>
      </c>
      <c r="L675" s="667">
        <v>662</v>
      </c>
      <c r="M675" s="667"/>
      <c r="N675" s="1340" t="s">
        <v>6960</v>
      </c>
      <c r="O675" s="1366" t="s">
        <v>6960</v>
      </c>
      <c r="P675" s="1366"/>
      <c r="Q675" s="1366"/>
      <c r="R675" s="1366"/>
      <c r="S675" s="1340"/>
      <c r="T675" s="1340"/>
      <c r="U675" s="1340"/>
      <c r="V675" s="1340"/>
      <c r="W675" s="1365">
        <v>2</v>
      </c>
    </row>
    <row r="676" spans="1:23" ht="31.5">
      <c r="A676" s="1386">
        <v>672</v>
      </c>
      <c r="B676" s="1340">
        <v>671</v>
      </c>
      <c r="C676" s="1340" t="s">
        <v>7472</v>
      </c>
      <c r="D676" s="1340"/>
      <c r="E676" s="1340"/>
      <c r="F676" s="1340"/>
      <c r="G676" s="1340"/>
      <c r="H676" s="1340"/>
      <c r="I676" s="1340" t="s">
        <v>7461</v>
      </c>
      <c r="J676" s="1340">
        <v>9</v>
      </c>
      <c r="K676" s="1340">
        <v>793</v>
      </c>
      <c r="L676" s="667">
        <v>31951</v>
      </c>
      <c r="M676" s="667"/>
      <c r="N676" s="1340" t="s">
        <v>7494</v>
      </c>
      <c r="O676" s="1366" t="s">
        <v>6960</v>
      </c>
      <c r="P676" s="1366"/>
      <c r="Q676" s="1366"/>
      <c r="R676" s="1366"/>
      <c r="S676" s="1340"/>
      <c r="T676" s="1340"/>
      <c r="U676" s="1340"/>
      <c r="V676" s="1340"/>
      <c r="W676" s="1365">
        <v>2</v>
      </c>
    </row>
    <row r="677" spans="1:23" ht="31.5">
      <c r="A677" s="1446">
        <v>673</v>
      </c>
      <c r="B677" s="1367">
        <v>672</v>
      </c>
      <c r="C677" s="1340" t="s">
        <v>7472</v>
      </c>
      <c r="D677" s="1340"/>
      <c r="E677" s="1340"/>
      <c r="F677" s="1340"/>
      <c r="G677" s="1340"/>
      <c r="H677" s="1340"/>
      <c r="I677" s="1340" t="s">
        <v>7461</v>
      </c>
      <c r="J677" s="1340">
        <v>9</v>
      </c>
      <c r="K677" s="1340">
        <v>796</v>
      </c>
      <c r="L677" s="667">
        <v>89880</v>
      </c>
      <c r="M677" s="667"/>
      <c r="N677" s="1340" t="s">
        <v>7494</v>
      </c>
      <c r="O677" s="1366" t="s">
        <v>7495</v>
      </c>
      <c r="P677" s="1366"/>
      <c r="Q677" s="1366"/>
      <c r="R677" s="1366"/>
      <c r="S677" s="1340"/>
      <c r="T677" s="1340"/>
      <c r="U677" s="1340"/>
      <c r="V677" s="1340"/>
      <c r="W677" s="1365">
        <v>2</v>
      </c>
    </row>
    <row r="678" spans="1:23" ht="31.5">
      <c r="A678" s="1386">
        <v>674</v>
      </c>
      <c r="B678" s="1340">
        <v>673</v>
      </c>
      <c r="C678" s="1340" t="s">
        <v>7472</v>
      </c>
      <c r="D678" s="1340"/>
      <c r="E678" s="1340"/>
      <c r="F678" s="1340"/>
      <c r="G678" s="1340"/>
      <c r="H678" s="1340"/>
      <c r="I678" s="1340" t="s">
        <v>7461</v>
      </c>
      <c r="J678" s="1340">
        <v>9</v>
      </c>
      <c r="K678" s="1340">
        <v>885</v>
      </c>
      <c r="L678" s="667">
        <v>1005</v>
      </c>
      <c r="M678" s="667"/>
      <c r="N678" s="1340" t="s">
        <v>7494</v>
      </c>
      <c r="O678" s="1366" t="s">
        <v>766</v>
      </c>
      <c r="P678" s="1366"/>
      <c r="Q678" s="1366"/>
      <c r="R678" s="1366"/>
      <c r="S678" s="1340"/>
      <c r="T678" s="1340"/>
      <c r="U678" s="1340"/>
      <c r="V678" s="1340"/>
      <c r="W678" s="1365">
        <v>2</v>
      </c>
    </row>
    <row r="679" spans="1:23">
      <c r="A679" s="1446">
        <v>675</v>
      </c>
      <c r="B679" s="1367">
        <v>674</v>
      </c>
      <c r="C679" s="1340" t="s">
        <v>7472</v>
      </c>
      <c r="D679" s="1340"/>
      <c r="E679" s="1340"/>
      <c r="F679" s="1340"/>
      <c r="G679" s="1340"/>
      <c r="H679" s="1340"/>
      <c r="I679" s="1340" t="s">
        <v>7461</v>
      </c>
      <c r="J679" s="1340">
        <v>9</v>
      </c>
      <c r="K679" s="1340">
        <v>896</v>
      </c>
      <c r="L679" s="667">
        <v>18860</v>
      </c>
      <c r="M679" s="667"/>
      <c r="N679" s="1340"/>
      <c r="O679" s="1366" t="s">
        <v>7495</v>
      </c>
      <c r="P679" s="1366"/>
      <c r="Q679" s="1366"/>
      <c r="R679" s="1366"/>
      <c r="S679" s="1340"/>
      <c r="T679" s="1340"/>
      <c r="U679" s="1340"/>
      <c r="V679" s="1340"/>
      <c r="W679" s="1365">
        <v>2</v>
      </c>
    </row>
    <row r="680" spans="1:23" ht="31.5">
      <c r="A680" s="1386">
        <v>676</v>
      </c>
      <c r="B680" s="1340">
        <v>675</v>
      </c>
      <c r="C680" s="1340" t="s">
        <v>7472</v>
      </c>
      <c r="D680" s="1340"/>
      <c r="E680" s="1340"/>
      <c r="F680" s="1340"/>
      <c r="G680" s="1340"/>
      <c r="H680" s="1340"/>
      <c r="I680" s="1340" t="s">
        <v>7461</v>
      </c>
      <c r="J680" s="1340">
        <v>9</v>
      </c>
      <c r="K680" s="1340">
        <v>966</v>
      </c>
      <c r="L680" s="667">
        <v>6113</v>
      </c>
      <c r="M680" s="667"/>
      <c r="N680" s="1340"/>
      <c r="O680" s="1366" t="s">
        <v>7496</v>
      </c>
      <c r="P680" s="1366"/>
      <c r="Q680" s="1366"/>
      <c r="R680" s="1366"/>
      <c r="S680" s="1340"/>
      <c r="T680" s="1340"/>
      <c r="U680" s="1340"/>
      <c r="V680" s="1340"/>
      <c r="W680" s="1365">
        <v>2</v>
      </c>
    </row>
    <row r="681" spans="1:23" ht="31.5">
      <c r="A681" s="1446">
        <v>677</v>
      </c>
      <c r="B681" s="1367">
        <v>676</v>
      </c>
      <c r="C681" s="1340" t="s">
        <v>7472</v>
      </c>
      <c r="D681" s="1340"/>
      <c r="E681" s="1340"/>
      <c r="F681" s="1340"/>
      <c r="G681" s="1340"/>
      <c r="H681" s="1340"/>
      <c r="I681" s="1340" t="s">
        <v>7461</v>
      </c>
      <c r="J681" s="1340">
        <v>9</v>
      </c>
      <c r="K681" s="1340">
        <v>1137</v>
      </c>
      <c r="L681" s="667">
        <v>2695</v>
      </c>
      <c r="M681" s="667"/>
      <c r="N681" s="1340" t="s">
        <v>7475</v>
      </c>
      <c r="O681" s="1366" t="s">
        <v>6960</v>
      </c>
      <c r="P681" s="1366"/>
      <c r="Q681" s="1366"/>
      <c r="R681" s="1366"/>
      <c r="S681" s="1340"/>
      <c r="T681" s="1340"/>
      <c r="U681" s="1340"/>
      <c r="V681" s="1340"/>
      <c r="W681" s="1365">
        <v>2</v>
      </c>
    </row>
    <row r="682" spans="1:23" ht="31.5">
      <c r="A682" s="1386">
        <v>678</v>
      </c>
      <c r="B682" s="1340">
        <v>677</v>
      </c>
      <c r="C682" s="1340" t="s">
        <v>7472</v>
      </c>
      <c r="D682" s="1340"/>
      <c r="E682" s="1340"/>
      <c r="F682" s="1340"/>
      <c r="G682" s="1340"/>
      <c r="H682" s="1340"/>
      <c r="I682" s="1340" t="s">
        <v>7461</v>
      </c>
      <c r="J682" s="1340">
        <v>9</v>
      </c>
      <c r="K682" s="1340">
        <v>1148</v>
      </c>
      <c r="L682" s="667">
        <v>928</v>
      </c>
      <c r="M682" s="667"/>
      <c r="N682" s="1340" t="s">
        <v>7497</v>
      </c>
      <c r="O682" s="1366" t="s">
        <v>1442</v>
      </c>
      <c r="P682" s="1366"/>
      <c r="Q682" s="1366"/>
      <c r="R682" s="1366"/>
      <c r="S682" s="1340"/>
      <c r="T682" s="1340"/>
      <c r="U682" s="1340"/>
      <c r="V682" s="1340"/>
      <c r="W682" s="1365">
        <v>2</v>
      </c>
    </row>
    <row r="683" spans="1:23" ht="31.5">
      <c r="A683" s="1446">
        <v>679</v>
      </c>
      <c r="B683" s="1367">
        <v>678</v>
      </c>
      <c r="C683" s="1340" t="s">
        <v>7472</v>
      </c>
      <c r="D683" s="1340"/>
      <c r="E683" s="1340"/>
      <c r="F683" s="1340"/>
      <c r="G683" s="1340"/>
      <c r="H683" s="1340"/>
      <c r="I683" s="1340" t="s">
        <v>7461</v>
      </c>
      <c r="J683" s="1340">
        <v>9</v>
      </c>
      <c r="K683" s="1340">
        <v>1158</v>
      </c>
      <c r="L683" s="667">
        <v>376</v>
      </c>
      <c r="M683" s="667"/>
      <c r="N683" s="1366"/>
      <c r="O683" s="1366" t="s">
        <v>6414</v>
      </c>
      <c r="P683" s="1366"/>
      <c r="Q683" s="1366"/>
      <c r="R683" s="1366"/>
      <c r="S683" s="1366" t="s">
        <v>7498</v>
      </c>
      <c r="T683" s="1366"/>
      <c r="U683" s="1366"/>
      <c r="V683" s="1340"/>
      <c r="W683" s="1368" t="s">
        <v>6413</v>
      </c>
    </row>
    <row r="684" spans="1:23" ht="31.5">
      <c r="A684" s="1386">
        <v>680</v>
      </c>
      <c r="B684" s="1340">
        <v>679</v>
      </c>
      <c r="C684" s="1340" t="s">
        <v>7472</v>
      </c>
      <c r="D684" s="1340"/>
      <c r="E684" s="1340"/>
      <c r="F684" s="1340"/>
      <c r="G684" s="1340"/>
      <c r="H684" s="1340"/>
      <c r="I684" s="1340" t="s">
        <v>7461</v>
      </c>
      <c r="J684" s="1340">
        <v>10</v>
      </c>
      <c r="K684" s="1340">
        <v>248</v>
      </c>
      <c r="L684" s="667">
        <v>52920</v>
      </c>
      <c r="M684" s="667"/>
      <c r="N684" s="1340" t="s">
        <v>7475</v>
      </c>
      <c r="O684" s="1366" t="s">
        <v>6891</v>
      </c>
      <c r="P684" s="1366"/>
      <c r="Q684" s="1366"/>
      <c r="R684" s="1366"/>
      <c r="S684" s="1340"/>
      <c r="T684" s="1340"/>
      <c r="U684" s="1340"/>
      <c r="V684" s="1340"/>
      <c r="W684" s="1365">
        <v>2</v>
      </c>
    </row>
    <row r="685" spans="1:23" ht="31.5">
      <c r="A685" s="1446">
        <v>681</v>
      </c>
      <c r="B685" s="1367">
        <v>680</v>
      </c>
      <c r="C685" s="1340" t="s">
        <v>7460</v>
      </c>
      <c r="D685" s="1340"/>
      <c r="E685" s="1340"/>
      <c r="F685" s="1340"/>
      <c r="G685" s="1340"/>
      <c r="H685" s="1340"/>
      <c r="I685" s="1340" t="s">
        <v>7461</v>
      </c>
      <c r="J685" s="1340">
        <v>10</v>
      </c>
      <c r="K685" s="1340">
        <v>558</v>
      </c>
      <c r="L685" s="667">
        <v>7632</v>
      </c>
      <c r="M685" s="667"/>
      <c r="N685" s="1340" t="s">
        <v>7475</v>
      </c>
      <c r="O685" s="1366" t="s">
        <v>6891</v>
      </c>
      <c r="P685" s="1366"/>
      <c r="Q685" s="1366"/>
      <c r="R685" s="1366"/>
      <c r="S685" s="1340"/>
      <c r="T685" s="1340"/>
      <c r="U685" s="1340"/>
      <c r="V685" s="1340"/>
      <c r="W685" s="1365">
        <v>2</v>
      </c>
    </row>
    <row r="686" spans="1:23">
      <c r="A686" s="1386">
        <v>682</v>
      </c>
      <c r="B686" s="1340">
        <v>681</v>
      </c>
      <c r="C686" s="1340" t="s">
        <v>7472</v>
      </c>
      <c r="D686" s="1340"/>
      <c r="E686" s="1340"/>
      <c r="F686" s="1340"/>
      <c r="G686" s="1340"/>
      <c r="H686" s="1340"/>
      <c r="I686" s="1340" t="s">
        <v>7461</v>
      </c>
      <c r="J686" s="1340">
        <v>10</v>
      </c>
      <c r="K686" s="1340">
        <v>1047</v>
      </c>
      <c r="L686" s="667">
        <v>151</v>
      </c>
      <c r="M686" s="667"/>
      <c r="N686" s="1340"/>
      <c r="O686" s="1366" t="s">
        <v>7492</v>
      </c>
      <c r="P686" s="1366"/>
      <c r="Q686" s="1366"/>
      <c r="R686" s="1366"/>
      <c r="S686" s="1340"/>
      <c r="T686" s="1340"/>
      <c r="U686" s="1340"/>
      <c r="V686" s="1340"/>
      <c r="W686" s="1365">
        <v>2</v>
      </c>
    </row>
    <row r="687" spans="1:23">
      <c r="A687" s="1446">
        <v>683</v>
      </c>
      <c r="B687" s="1367">
        <v>682</v>
      </c>
      <c r="C687" s="1340" t="s">
        <v>7472</v>
      </c>
      <c r="D687" s="1340"/>
      <c r="E687" s="1340"/>
      <c r="F687" s="1340"/>
      <c r="G687" s="1340"/>
      <c r="H687" s="1340"/>
      <c r="I687" s="1340" t="s">
        <v>7461</v>
      </c>
      <c r="J687" s="1340">
        <v>10</v>
      </c>
      <c r="K687" s="1340">
        <v>1052</v>
      </c>
      <c r="L687" s="667">
        <v>454</v>
      </c>
      <c r="M687" s="667"/>
      <c r="N687" s="1340"/>
      <c r="O687" s="1366" t="s">
        <v>1442</v>
      </c>
      <c r="P687" s="1366"/>
      <c r="Q687" s="1366"/>
      <c r="R687" s="1366"/>
      <c r="S687" s="1340"/>
      <c r="T687" s="1340"/>
      <c r="U687" s="1340"/>
      <c r="V687" s="1340"/>
      <c r="W687" s="1365">
        <v>2</v>
      </c>
    </row>
    <row r="688" spans="1:23" ht="31.5">
      <c r="A688" s="1386">
        <v>684</v>
      </c>
      <c r="B688" s="1340">
        <v>683</v>
      </c>
      <c r="C688" s="1340" t="s">
        <v>7472</v>
      </c>
      <c r="D688" s="1340"/>
      <c r="E688" s="1340"/>
      <c r="F688" s="1340"/>
      <c r="G688" s="1340"/>
      <c r="H688" s="1340"/>
      <c r="I688" s="1340" t="s">
        <v>7461</v>
      </c>
      <c r="J688" s="1340">
        <v>10</v>
      </c>
      <c r="K688" s="1340">
        <v>1073</v>
      </c>
      <c r="L688" s="667">
        <v>2447</v>
      </c>
      <c r="M688" s="667"/>
      <c r="N688" s="1366"/>
      <c r="O688" s="1366" t="s">
        <v>6414</v>
      </c>
      <c r="P688" s="1366"/>
      <c r="Q688" s="1366"/>
      <c r="R688" s="1366"/>
      <c r="S688" s="1366" t="s">
        <v>7499</v>
      </c>
      <c r="T688" s="1366"/>
      <c r="U688" s="1366"/>
      <c r="V688" s="1340"/>
      <c r="W688" s="1368" t="s">
        <v>6413</v>
      </c>
    </row>
    <row r="689" spans="1:23" ht="31.5">
      <c r="A689" s="1446">
        <v>685</v>
      </c>
      <c r="B689" s="1367">
        <v>684</v>
      </c>
      <c r="C689" s="1340" t="s">
        <v>7472</v>
      </c>
      <c r="D689" s="1340"/>
      <c r="E689" s="1340"/>
      <c r="F689" s="1340"/>
      <c r="G689" s="1340"/>
      <c r="H689" s="1340"/>
      <c r="I689" s="1340" t="s">
        <v>7461</v>
      </c>
      <c r="J689" s="1340">
        <v>10</v>
      </c>
      <c r="K689" s="1340">
        <v>1108</v>
      </c>
      <c r="L689" s="667">
        <v>540</v>
      </c>
      <c r="M689" s="667"/>
      <c r="N689" s="1340" t="s">
        <v>7478</v>
      </c>
      <c r="O689" s="1366" t="s">
        <v>1442</v>
      </c>
      <c r="P689" s="1366"/>
      <c r="Q689" s="1366"/>
      <c r="R689" s="1366"/>
      <c r="S689" s="1340"/>
      <c r="T689" s="1340"/>
      <c r="U689" s="1340"/>
      <c r="V689" s="1340"/>
      <c r="W689" s="1365">
        <v>2</v>
      </c>
    </row>
    <row r="690" spans="1:23" ht="31.5">
      <c r="A690" s="1386">
        <v>686</v>
      </c>
      <c r="B690" s="1340">
        <v>685</v>
      </c>
      <c r="C690" s="1340" t="s">
        <v>7460</v>
      </c>
      <c r="D690" s="1340"/>
      <c r="E690" s="1340"/>
      <c r="F690" s="1340"/>
      <c r="G690" s="1340"/>
      <c r="H690" s="1340"/>
      <c r="I690" s="1340" t="s">
        <v>7461</v>
      </c>
      <c r="J690" s="1340">
        <v>11</v>
      </c>
      <c r="K690" s="1340">
        <v>21</v>
      </c>
      <c r="L690" s="667">
        <v>793</v>
      </c>
      <c r="M690" s="667"/>
      <c r="N690" s="1340" t="s">
        <v>7500</v>
      </c>
      <c r="O690" s="1366" t="s">
        <v>7462</v>
      </c>
      <c r="P690" s="1366"/>
      <c r="Q690" s="1366"/>
      <c r="R690" s="1366"/>
      <c r="S690" s="1340"/>
      <c r="T690" s="1340"/>
      <c r="U690" s="1340"/>
      <c r="V690" s="1340"/>
      <c r="W690" s="1365">
        <v>2</v>
      </c>
    </row>
    <row r="691" spans="1:23" ht="31.5">
      <c r="A691" s="1446">
        <v>687</v>
      </c>
      <c r="B691" s="1367">
        <v>686</v>
      </c>
      <c r="C691" s="1340" t="s">
        <v>7460</v>
      </c>
      <c r="D691" s="1340"/>
      <c r="E691" s="1340"/>
      <c r="F691" s="1340"/>
      <c r="G691" s="1340"/>
      <c r="H691" s="1340"/>
      <c r="I691" s="1340" t="s">
        <v>7461</v>
      </c>
      <c r="J691" s="1340">
        <v>11</v>
      </c>
      <c r="K691" s="1340">
        <v>22</v>
      </c>
      <c r="L691" s="667">
        <v>798</v>
      </c>
      <c r="M691" s="667"/>
      <c r="N691" s="1340" t="s">
        <v>7500</v>
      </c>
      <c r="O691" s="1366" t="s">
        <v>7462</v>
      </c>
      <c r="P691" s="1366"/>
      <c r="Q691" s="1366"/>
      <c r="R691" s="1366"/>
      <c r="S691" s="1340"/>
      <c r="T691" s="1340"/>
      <c r="U691" s="1340"/>
      <c r="V691" s="1340"/>
      <c r="W691" s="1365">
        <v>2</v>
      </c>
    </row>
    <row r="692" spans="1:23" ht="31.5">
      <c r="A692" s="1386">
        <v>688</v>
      </c>
      <c r="B692" s="1340">
        <v>687</v>
      </c>
      <c r="C692" s="1340" t="s">
        <v>7460</v>
      </c>
      <c r="D692" s="1340"/>
      <c r="E692" s="1340"/>
      <c r="F692" s="1340"/>
      <c r="G692" s="1340"/>
      <c r="H692" s="1340"/>
      <c r="I692" s="1340" t="s">
        <v>7461</v>
      </c>
      <c r="J692" s="1340">
        <v>11</v>
      </c>
      <c r="K692" s="1340">
        <v>23</v>
      </c>
      <c r="L692" s="667">
        <v>1360</v>
      </c>
      <c r="M692" s="667"/>
      <c r="N692" s="1340" t="s">
        <v>7500</v>
      </c>
      <c r="O692" s="1366" t="s">
        <v>7462</v>
      </c>
      <c r="P692" s="1366"/>
      <c r="Q692" s="1366"/>
      <c r="R692" s="1366"/>
      <c r="S692" s="1340"/>
      <c r="T692" s="1340"/>
      <c r="U692" s="1340"/>
      <c r="V692" s="1340"/>
      <c r="W692" s="1365">
        <v>2</v>
      </c>
    </row>
    <row r="693" spans="1:23">
      <c r="A693" s="1446">
        <v>689</v>
      </c>
      <c r="B693" s="1367">
        <v>688</v>
      </c>
      <c r="C693" s="1340" t="s">
        <v>7460</v>
      </c>
      <c r="D693" s="1340"/>
      <c r="E693" s="1340"/>
      <c r="F693" s="1340"/>
      <c r="G693" s="1340"/>
      <c r="H693" s="1340"/>
      <c r="I693" s="1340" t="s">
        <v>7461</v>
      </c>
      <c r="J693" s="1340">
        <v>11</v>
      </c>
      <c r="K693" s="1340">
        <v>158</v>
      </c>
      <c r="L693" s="667">
        <v>448</v>
      </c>
      <c r="M693" s="667"/>
      <c r="N693" s="1340" t="s">
        <v>7501</v>
      </c>
      <c r="O693" s="1366" t="s">
        <v>7462</v>
      </c>
      <c r="P693" s="1366"/>
      <c r="Q693" s="1366"/>
      <c r="R693" s="1366"/>
      <c r="S693" s="1340"/>
      <c r="T693" s="1340"/>
      <c r="U693" s="1340"/>
      <c r="V693" s="1340"/>
      <c r="W693" s="1365">
        <v>2</v>
      </c>
    </row>
    <row r="694" spans="1:23">
      <c r="A694" s="1386">
        <v>690</v>
      </c>
      <c r="B694" s="1340">
        <v>689</v>
      </c>
      <c r="C694" s="1340" t="s">
        <v>7460</v>
      </c>
      <c r="D694" s="1340"/>
      <c r="E694" s="1340"/>
      <c r="F694" s="1340"/>
      <c r="G694" s="1340"/>
      <c r="H694" s="1340"/>
      <c r="I694" s="1340" t="s">
        <v>7461</v>
      </c>
      <c r="J694" s="1340">
        <v>11</v>
      </c>
      <c r="K694" s="1340">
        <v>162</v>
      </c>
      <c r="L694" s="667">
        <v>444</v>
      </c>
      <c r="M694" s="667"/>
      <c r="N694" s="1340" t="s">
        <v>7501</v>
      </c>
      <c r="O694" s="1366" t="s">
        <v>7462</v>
      </c>
      <c r="P694" s="1366"/>
      <c r="Q694" s="1366"/>
      <c r="R694" s="1366"/>
      <c r="S694" s="1340"/>
      <c r="T694" s="1340"/>
      <c r="U694" s="1340"/>
      <c r="V694" s="1340"/>
      <c r="W694" s="1365">
        <v>2</v>
      </c>
    </row>
    <row r="695" spans="1:23">
      <c r="A695" s="1446">
        <v>691</v>
      </c>
      <c r="B695" s="1367">
        <v>690</v>
      </c>
      <c r="C695" s="1340" t="s">
        <v>7460</v>
      </c>
      <c r="D695" s="1340"/>
      <c r="E695" s="1340"/>
      <c r="F695" s="1340"/>
      <c r="G695" s="1340"/>
      <c r="H695" s="1340"/>
      <c r="I695" s="1340" t="s">
        <v>7461</v>
      </c>
      <c r="J695" s="1340">
        <v>11</v>
      </c>
      <c r="K695" s="1340">
        <v>164</v>
      </c>
      <c r="L695" s="667">
        <v>3633</v>
      </c>
      <c r="M695" s="667"/>
      <c r="N695" s="1340" t="s">
        <v>7501</v>
      </c>
      <c r="O695" s="1366" t="s">
        <v>7462</v>
      </c>
      <c r="P695" s="1366"/>
      <c r="Q695" s="1366"/>
      <c r="R695" s="1366"/>
      <c r="S695" s="1340"/>
      <c r="T695" s="1340"/>
      <c r="U695" s="1340"/>
      <c r="V695" s="1340"/>
      <c r="W695" s="1365">
        <v>2</v>
      </c>
    </row>
    <row r="696" spans="1:23">
      <c r="A696" s="1386">
        <v>692</v>
      </c>
      <c r="B696" s="1340">
        <v>691</v>
      </c>
      <c r="C696" s="1340" t="s">
        <v>7460</v>
      </c>
      <c r="D696" s="1340"/>
      <c r="E696" s="1340"/>
      <c r="F696" s="1340"/>
      <c r="G696" s="1340"/>
      <c r="H696" s="1340"/>
      <c r="I696" s="1340" t="s">
        <v>7461</v>
      </c>
      <c r="J696" s="1340">
        <v>11</v>
      </c>
      <c r="K696" s="1340">
        <v>165</v>
      </c>
      <c r="L696" s="667">
        <v>7069</v>
      </c>
      <c r="M696" s="667"/>
      <c r="N696" s="1340" t="s">
        <v>7501</v>
      </c>
      <c r="O696" s="1366" t="s">
        <v>7462</v>
      </c>
      <c r="P696" s="1366"/>
      <c r="Q696" s="1366"/>
      <c r="R696" s="1366"/>
      <c r="S696" s="1340"/>
      <c r="T696" s="1340"/>
      <c r="U696" s="1340"/>
      <c r="V696" s="1340"/>
      <c r="W696" s="1365">
        <v>2</v>
      </c>
    </row>
    <row r="697" spans="1:23">
      <c r="A697" s="1446">
        <v>693</v>
      </c>
      <c r="B697" s="1367">
        <v>692</v>
      </c>
      <c r="C697" s="1340" t="s">
        <v>7460</v>
      </c>
      <c r="D697" s="1340"/>
      <c r="E697" s="1340"/>
      <c r="F697" s="1340"/>
      <c r="G697" s="1340"/>
      <c r="H697" s="1340"/>
      <c r="I697" s="1340" t="s">
        <v>7461</v>
      </c>
      <c r="J697" s="1340">
        <v>11</v>
      </c>
      <c r="K697" s="1340">
        <v>176</v>
      </c>
      <c r="L697" s="667">
        <v>1577</v>
      </c>
      <c r="M697" s="667"/>
      <c r="N697" s="1340" t="s">
        <v>7501</v>
      </c>
      <c r="O697" s="1366" t="s">
        <v>7462</v>
      </c>
      <c r="P697" s="1366"/>
      <c r="Q697" s="1366"/>
      <c r="R697" s="1366"/>
      <c r="S697" s="1340"/>
      <c r="T697" s="1340"/>
      <c r="U697" s="1340"/>
      <c r="V697" s="1340"/>
      <c r="W697" s="1365">
        <v>2</v>
      </c>
    </row>
    <row r="698" spans="1:23">
      <c r="A698" s="1386">
        <v>694</v>
      </c>
      <c r="B698" s="1340">
        <v>693</v>
      </c>
      <c r="C698" s="1340" t="s">
        <v>7460</v>
      </c>
      <c r="D698" s="1340"/>
      <c r="E698" s="1340"/>
      <c r="F698" s="1340"/>
      <c r="G698" s="1340"/>
      <c r="H698" s="1340"/>
      <c r="I698" s="1340" t="s">
        <v>7461</v>
      </c>
      <c r="J698" s="1340">
        <v>11</v>
      </c>
      <c r="K698" s="1340">
        <v>177</v>
      </c>
      <c r="L698" s="667">
        <v>1198</v>
      </c>
      <c r="M698" s="667"/>
      <c r="N698" s="1340" t="s">
        <v>7501</v>
      </c>
      <c r="O698" s="1366" t="s">
        <v>7462</v>
      </c>
      <c r="P698" s="1366"/>
      <c r="Q698" s="1366"/>
      <c r="R698" s="1366"/>
      <c r="S698" s="1340"/>
      <c r="T698" s="1340"/>
      <c r="U698" s="1340"/>
      <c r="V698" s="1340"/>
      <c r="W698" s="1365">
        <v>2</v>
      </c>
    </row>
    <row r="699" spans="1:23">
      <c r="A699" s="1446">
        <v>695</v>
      </c>
      <c r="B699" s="1367">
        <v>694</v>
      </c>
      <c r="C699" s="1340" t="s">
        <v>7460</v>
      </c>
      <c r="D699" s="1340"/>
      <c r="E699" s="1340"/>
      <c r="F699" s="1340"/>
      <c r="G699" s="1340"/>
      <c r="H699" s="1340"/>
      <c r="I699" s="1340" t="s">
        <v>7461</v>
      </c>
      <c r="J699" s="1340">
        <v>11</v>
      </c>
      <c r="K699" s="1340">
        <v>299</v>
      </c>
      <c r="L699" s="667">
        <v>1564</v>
      </c>
      <c r="M699" s="667"/>
      <c r="N699" s="1340" t="s">
        <v>7501</v>
      </c>
      <c r="O699" s="1366" t="s">
        <v>7462</v>
      </c>
      <c r="P699" s="1366"/>
      <c r="Q699" s="1366"/>
      <c r="R699" s="1366"/>
      <c r="S699" s="1340"/>
      <c r="T699" s="1340"/>
      <c r="U699" s="1340"/>
      <c r="V699" s="1340"/>
      <c r="W699" s="1365">
        <v>2</v>
      </c>
    </row>
    <row r="700" spans="1:23" ht="31.5">
      <c r="A700" s="1386">
        <v>696</v>
      </c>
      <c r="B700" s="1340">
        <v>695</v>
      </c>
      <c r="C700" s="1340" t="s">
        <v>7460</v>
      </c>
      <c r="D700" s="1340"/>
      <c r="E700" s="1340"/>
      <c r="F700" s="1340"/>
      <c r="G700" s="1340"/>
      <c r="H700" s="1340"/>
      <c r="I700" s="1340" t="s">
        <v>7461</v>
      </c>
      <c r="J700" s="1340">
        <v>11</v>
      </c>
      <c r="K700" s="1340">
        <v>307</v>
      </c>
      <c r="L700" s="667">
        <v>211</v>
      </c>
      <c r="M700" s="667"/>
      <c r="N700" s="1340" t="s">
        <v>7500</v>
      </c>
      <c r="O700" s="1366" t="s">
        <v>1442</v>
      </c>
      <c r="P700" s="1366"/>
      <c r="Q700" s="1366"/>
      <c r="R700" s="1366"/>
      <c r="S700" s="1340"/>
      <c r="T700" s="1340"/>
      <c r="U700" s="1340"/>
      <c r="V700" s="1340"/>
      <c r="W700" s="1365">
        <v>2</v>
      </c>
    </row>
    <row r="701" spans="1:23" ht="31.5">
      <c r="A701" s="1446">
        <v>697</v>
      </c>
      <c r="B701" s="1367">
        <v>696</v>
      </c>
      <c r="C701" s="1340" t="s">
        <v>7502</v>
      </c>
      <c r="D701" s="1340"/>
      <c r="E701" s="1340"/>
      <c r="F701" s="1340"/>
      <c r="G701" s="1340"/>
      <c r="H701" s="1340"/>
      <c r="I701" s="1340" t="s">
        <v>7461</v>
      </c>
      <c r="J701" s="1340">
        <v>15</v>
      </c>
      <c r="K701" s="1340">
        <v>531</v>
      </c>
      <c r="L701" s="667">
        <v>26036</v>
      </c>
      <c r="M701" s="667"/>
      <c r="N701" s="1340" t="s">
        <v>7500</v>
      </c>
      <c r="O701" s="1366" t="s">
        <v>192</v>
      </c>
      <c r="P701" s="1366"/>
      <c r="Q701" s="1366"/>
      <c r="R701" s="1366"/>
      <c r="S701" s="1340"/>
      <c r="T701" s="1340"/>
      <c r="U701" s="1340"/>
      <c r="V701" s="1340"/>
      <c r="W701" s="1365">
        <v>2</v>
      </c>
    </row>
    <row r="702" spans="1:23" ht="31.5">
      <c r="A702" s="1386">
        <v>698</v>
      </c>
      <c r="B702" s="1340">
        <v>697</v>
      </c>
      <c r="C702" s="1340" t="s">
        <v>7502</v>
      </c>
      <c r="D702" s="1340"/>
      <c r="E702" s="1340"/>
      <c r="F702" s="1340"/>
      <c r="G702" s="1340"/>
      <c r="H702" s="1340"/>
      <c r="I702" s="1340" t="s">
        <v>7461</v>
      </c>
      <c r="J702" s="1340">
        <v>15</v>
      </c>
      <c r="K702" s="1340">
        <v>690</v>
      </c>
      <c r="L702" s="667">
        <v>21167</v>
      </c>
      <c r="M702" s="667"/>
      <c r="N702" s="1340" t="s">
        <v>7500</v>
      </c>
      <c r="O702" s="1366" t="s">
        <v>192</v>
      </c>
      <c r="P702" s="1366"/>
      <c r="Q702" s="1366"/>
      <c r="R702" s="1366"/>
      <c r="S702" s="1340"/>
      <c r="T702" s="1340"/>
      <c r="U702" s="1340"/>
      <c r="V702" s="1340"/>
      <c r="W702" s="1365">
        <v>2</v>
      </c>
    </row>
    <row r="703" spans="1:23" ht="31.5">
      <c r="A703" s="1446">
        <v>699</v>
      </c>
      <c r="B703" s="1367">
        <v>698</v>
      </c>
      <c r="C703" s="1340" t="s">
        <v>7502</v>
      </c>
      <c r="D703" s="1340"/>
      <c r="E703" s="1340"/>
      <c r="F703" s="1340"/>
      <c r="G703" s="1340"/>
      <c r="H703" s="1340"/>
      <c r="I703" s="1340" t="s">
        <v>7461</v>
      </c>
      <c r="J703" s="1340">
        <v>15</v>
      </c>
      <c r="K703" s="1340">
        <v>813</v>
      </c>
      <c r="L703" s="667">
        <v>705</v>
      </c>
      <c r="M703" s="667"/>
      <c r="N703" s="1340" t="s">
        <v>7503</v>
      </c>
      <c r="O703" s="1366" t="s">
        <v>192</v>
      </c>
      <c r="P703" s="1366"/>
      <c r="Q703" s="1366"/>
      <c r="R703" s="1366"/>
      <c r="S703" s="1340"/>
      <c r="T703" s="1340"/>
      <c r="U703" s="1340"/>
      <c r="V703" s="1340"/>
      <c r="W703" s="1365">
        <v>2</v>
      </c>
    </row>
    <row r="704" spans="1:23" ht="31.5">
      <c r="A704" s="1386">
        <v>700</v>
      </c>
      <c r="B704" s="1340">
        <v>699</v>
      </c>
      <c r="C704" s="1340" t="s">
        <v>7502</v>
      </c>
      <c r="D704" s="1340"/>
      <c r="E704" s="1340"/>
      <c r="F704" s="1340"/>
      <c r="G704" s="1340"/>
      <c r="H704" s="1340"/>
      <c r="I704" s="1340" t="s">
        <v>7461</v>
      </c>
      <c r="J704" s="1340">
        <v>15</v>
      </c>
      <c r="K704" s="1340">
        <v>814</v>
      </c>
      <c r="L704" s="667">
        <v>2748</v>
      </c>
      <c r="M704" s="667"/>
      <c r="N704" s="1340" t="s">
        <v>7503</v>
      </c>
      <c r="O704" s="1366" t="s">
        <v>192</v>
      </c>
      <c r="P704" s="1366"/>
      <c r="Q704" s="1366"/>
      <c r="R704" s="1366"/>
      <c r="S704" s="1340"/>
      <c r="T704" s="1340"/>
      <c r="U704" s="1340"/>
      <c r="V704" s="1340"/>
      <c r="W704" s="1365">
        <v>2</v>
      </c>
    </row>
    <row r="705" spans="1:23" ht="31.5">
      <c r="A705" s="1446">
        <v>701</v>
      </c>
      <c r="B705" s="1367">
        <v>700</v>
      </c>
      <c r="C705" s="1340" t="s">
        <v>7502</v>
      </c>
      <c r="D705" s="1340"/>
      <c r="E705" s="1340"/>
      <c r="F705" s="1340"/>
      <c r="G705" s="1340"/>
      <c r="H705" s="1340"/>
      <c r="I705" s="1340" t="s">
        <v>7461</v>
      </c>
      <c r="J705" s="1340">
        <v>15</v>
      </c>
      <c r="K705" s="1340">
        <v>816</v>
      </c>
      <c r="L705" s="667">
        <v>1545</v>
      </c>
      <c r="M705" s="667"/>
      <c r="N705" s="1340" t="s">
        <v>7503</v>
      </c>
      <c r="O705" s="1366" t="s">
        <v>766</v>
      </c>
      <c r="P705" s="1366"/>
      <c r="Q705" s="1366"/>
      <c r="R705" s="1366"/>
      <c r="S705" s="1340"/>
      <c r="T705" s="1340"/>
      <c r="U705" s="1340"/>
      <c r="V705" s="1340"/>
      <c r="W705" s="1365">
        <v>2</v>
      </c>
    </row>
    <row r="706" spans="1:23" ht="31.5">
      <c r="A706" s="1386">
        <v>702</v>
      </c>
      <c r="B706" s="1340">
        <v>701</v>
      </c>
      <c r="C706" s="1340" t="s">
        <v>7502</v>
      </c>
      <c r="D706" s="1340"/>
      <c r="E706" s="1340"/>
      <c r="F706" s="1340"/>
      <c r="G706" s="1340"/>
      <c r="H706" s="1340"/>
      <c r="I706" s="1340" t="s">
        <v>7461</v>
      </c>
      <c r="J706" s="1340">
        <v>15</v>
      </c>
      <c r="K706" s="1340">
        <v>1126</v>
      </c>
      <c r="L706" s="667">
        <v>737</v>
      </c>
      <c r="M706" s="667"/>
      <c r="N706" s="1340" t="s">
        <v>7503</v>
      </c>
      <c r="O706" s="1366" t="s">
        <v>192</v>
      </c>
      <c r="P706" s="1366"/>
      <c r="Q706" s="1366"/>
      <c r="R706" s="1366"/>
      <c r="S706" s="1340"/>
      <c r="T706" s="1340"/>
      <c r="U706" s="1340"/>
      <c r="V706" s="1340"/>
      <c r="W706" s="1365">
        <v>2</v>
      </c>
    </row>
    <row r="707" spans="1:23" ht="31.5">
      <c r="A707" s="1446">
        <v>703</v>
      </c>
      <c r="B707" s="1367">
        <v>702</v>
      </c>
      <c r="C707" s="1340" t="s">
        <v>7502</v>
      </c>
      <c r="D707" s="1340"/>
      <c r="E707" s="1340"/>
      <c r="F707" s="1340"/>
      <c r="G707" s="1340"/>
      <c r="H707" s="1340"/>
      <c r="I707" s="1340" t="s">
        <v>7461</v>
      </c>
      <c r="J707" s="1340">
        <v>15</v>
      </c>
      <c r="K707" s="1340">
        <v>1129</v>
      </c>
      <c r="L707" s="667">
        <v>9050</v>
      </c>
      <c r="M707" s="667"/>
      <c r="N707" s="1340" t="s">
        <v>7503</v>
      </c>
      <c r="O707" s="1366" t="s">
        <v>766</v>
      </c>
      <c r="P707" s="1366"/>
      <c r="Q707" s="1366"/>
      <c r="R707" s="1366"/>
      <c r="S707" s="1340"/>
      <c r="T707" s="1340"/>
      <c r="U707" s="1340"/>
      <c r="V707" s="1340"/>
      <c r="W707" s="1365">
        <v>2</v>
      </c>
    </row>
    <row r="708" spans="1:23" ht="31.5">
      <c r="A708" s="1386">
        <v>704</v>
      </c>
      <c r="B708" s="1340">
        <v>703</v>
      </c>
      <c r="C708" s="1340" t="s">
        <v>7502</v>
      </c>
      <c r="D708" s="1340"/>
      <c r="E708" s="1340"/>
      <c r="F708" s="1340"/>
      <c r="G708" s="1340"/>
      <c r="H708" s="1340"/>
      <c r="I708" s="1340" t="s">
        <v>7461</v>
      </c>
      <c r="J708" s="1340">
        <v>15</v>
      </c>
      <c r="K708" s="1340">
        <v>1130</v>
      </c>
      <c r="L708" s="667">
        <v>4848</v>
      </c>
      <c r="M708" s="667"/>
      <c r="N708" s="1340" t="s">
        <v>7503</v>
      </c>
      <c r="O708" s="1366" t="s">
        <v>766</v>
      </c>
      <c r="P708" s="1366"/>
      <c r="Q708" s="1366"/>
      <c r="R708" s="1366"/>
      <c r="S708" s="1340"/>
      <c r="T708" s="1340"/>
      <c r="U708" s="1340"/>
      <c r="V708" s="1340"/>
      <c r="W708" s="1365">
        <v>2</v>
      </c>
    </row>
    <row r="709" spans="1:23" ht="31.5">
      <c r="A709" s="1446">
        <v>705</v>
      </c>
      <c r="B709" s="1367">
        <v>704</v>
      </c>
      <c r="C709" s="1340" t="s">
        <v>7502</v>
      </c>
      <c r="D709" s="1340"/>
      <c r="E709" s="1340"/>
      <c r="F709" s="1340"/>
      <c r="G709" s="1340"/>
      <c r="H709" s="1340"/>
      <c r="I709" s="1340" t="s">
        <v>7461</v>
      </c>
      <c r="J709" s="1340">
        <v>15</v>
      </c>
      <c r="K709" s="1340">
        <v>1131</v>
      </c>
      <c r="L709" s="667">
        <v>330</v>
      </c>
      <c r="M709" s="667"/>
      <c r="N709" s="1340" t="s">
        <v>7503</v>
      </c>
      <c r="O709" s="1366" t="s">
        <v>766</v>
      </c>
      <c r="P709" s="1366"/>
      <c r="Q709" s="1366"/>
      <c r="R709" s="1366"/>
      <c r="S709" s="1340"/>
      <c r="T709" s="1340"/>
      <c r="U709" s="1340"/>
      <c r="V709" s="1340"/>
      <c r="W709" s="1365">
        <v>2</v>
      </c>
    </row>
    <row r="710" spans="1:23" ht="31.5">
      <c r="A710" s="1386">
        <v>706</v>
      </c>
      <c r="B710" s="1340">
        <v>705</v>
      </c>
      <c r="C710" s="1340" t="s">
        <v>7472</v>
      </c>
      <c r="D710" s="1340"/>
      <c r="E710" s="1340"/>
      <c r="F710" s="1340"/>
      <c r="G710" s="1340"/>
      <c r="H710" s="1340"/>
      <c r="I710" s="1340" t="s">
        <v>7461</v>
      </c>
      <c r="J710" s="1340">
        <v>15</v>
      </c>
      <c r="K710" s="1340">
        <v>1917</v>
      </c>
      <c r="L710" s="667">
        <v>1323</v>
      </c>
      <c r="M710" s="667"/>
      <c r="N710" s="1340" t="s">
        <v>7475</v>
      </c>
      <c r="O710" s="1366" t="s">
        <v>7492</v>
      </c>
      <c r="P710" s="1366"/>
      <c r="Q710" s="1366"/>
      <c r="R710" s="1366"/>
      <c r="S710" s="1340"/>
      <c r="T710" s="1340"/>
      <c r="U710" s="1340"/>
      <c r="V710" s="1340"/>
      <c r="W710" s="1365">
        <v>2</v>
      </c>
    </row>
    <row r="711" spans="1:23" ht="31.5">
      <c r="A711" s="1446">
        <v>707</v>
      </c>
      <c r="B711" s="1367">
        <v>706</v>
      </c>
      <c r="C711" s="1340" t="s">
        <v>7502</v>
      </c>
      <c r="D711" s="1340"/>
      <c r="E711" s="1340"/>
      <c r="F711" s="1340"/>
      <c r="G711" s="1340"/>
      <c r="H711" s="1340"/>
      <c r="I711" s="1340" t="s">
        <v>7461</v>
      </c>
      <c r="J711" s="1340">
        <v>15</v>
      </c>
      <c r="K711" s="1340">
        <v>1934</v>
      </c>
      <c r="L711" s="667">
        <v>4750</v>
      </c>
      <c r="M711" s="667"/>
      <c r="N711" s="1340" t="s">
        <v>7503</v>
      </c>
      <c r="O711" s="1366" t="s">
        <v>192</v>
      </c>
      <c r="P711" s="1366"/>
      <c r="Q711" s="1366"/>
      <c r="R711" s="1366"/>
      <c r="S711" s="1340"/>
      <c r="T711" s="1340"/>
      <c r="U711" s="1340"/>
      <c r="V711" s="1340"/>
      <c r="W711" s="1365">
        <v>2</v>
      </c>
    </row>
    <row r="712" spans="1:23" ht="31.5">
      <c r="A712" s="1386">
        <v>708</v>
      </c>
      <c r="B712" s="1340">
        <v>707</v>
      </c>
      <c r="C712" s="1340" t="s">
        <v>7502</v>
      </c>
      <c r="D712" s="1340"/>
      <c r="E712" s="1340"/>
      <c r="F712" s="1340"/>
      <c r="G712" s="1340"/>
      <c r="H712" s="1340"/>
      <c r="I712" s="1340" t="s">
        <v>7461</v>
      </c>
      <c r="J712" s="1340">
        <v>16</v>
      </c>
      <c r="K712" s="1340">
        <v>3</v>
      </c>
      <c r="L712" s="667">
        <v>478</v>
      </c>
      <c r="M712" s="667"/>
      <c r="N712" s="1340" t="s">
        <v>7503</v>
      </c>
      <c r="O712" s="1366" t="s">
        <v>192</v>
      </c>
      <c r="P712" s="1366"/>
      <c r="Q712" s="1366"/>
      <c r="R712" s="1366"/>
      <c r="S712" s="1340"/>
      <c r="T712" s="1340"/>
      <c r="U712" s="1340"/>
      <c r="V712" s="1340"/>
      <c r="W712" s="1365">
        <v>2</v>
      </c>
    </row>
    <row r="713" spans="1:23" ht="31.5">
      <c r="A713" s="1446">
        <v>709</v>
      </c>
      <c r="B713" s="1367">
        <v>708</v>
      </c>
      <c r="C713" s="1340" t="s">
        <v>7502</v>
      </c>
      <c r="D713" s="1340"/>
      <c r="E713" s="1340"/>
      <c r="F713" s="1340"/>
      <c r="G713" s="1340"/>
      <c r="H713" s="1340"/>
      <c r="I713" s="1340" t="s">
        <v>7461</v>
      </c>
      <c r="J713" s="1340">
        <v>16</v>
      </c>
      <c r="K713" s="1340">
        <v>56</v>
      </c>
      <c r="L713" s="667">
        <v>1417</v>
      </c>
      <c r="M713" s="667"/>
      <c r="N713" s="1340" t="s">
        <v>7475</v>
      </c>
      <c r="O713" s="1366" t="s">
        <v>1442</v>
      </c>
      <c r="P713" s="1366"/>
      <c r="Q713" s="1366"/>
      <c r="R713" s="1366"/>
      <c r="S713" s="1340"/>
      <c r="T713" s="1340"/>
      <c r="U713" s="1340"/>
      <c r="V713" s="1340"/>
      <c r="W713" s="1365">
        <v>2</v>
      </c>
    </row>
    <row r="714" spans="1:23" ht="31.5">
      <c r="A714" s="1386">
        <v>710</v>
      </c>
      <c r="B714" s="1340">
        <v>709</v>
      </c>
      <c r="C714" s="1340" t="s">
        <v>7472</v>
      </c>
      <c r="D714" s="1340"/>
      <c r="E714" s="1340"/>
      <c r="F714" s="1340"/>
      <c r="G714" s="1340"/>
      <c r="H714" s="1340"/>
      <c r="I714" s="1340" t="s">
        <v>7461</v>
      </c>
      <c r="J714" s="1340">
        <v>16</v>
      </c>
      <c r="K714" s="1340">
        <v>85</v>
      </c>
      <c r="L714" s="667">
        <v>324</v>
      </c>
      <c r="M714" s="667"/>
      <c r="N714" s="1340" t="s">
        <v>7503</v>
      </c>
      <c r="O714" s="1366" t="s">
        <v>1442</v>
      </c>
      <c r="P714" s="1366"/>
      <c r="Q714" s="1366"/>
      <c r="R714" s="1366"/>
      <c r="S714" s="1340"/>
      <c r="T714" s="1340"/>
      <c r="U714" s="1340"/>
      <c r="V714" s="1340"/>
      <c r="W714" s="1365">
        <v>2</v>
      </c>
    </row>
    <row r="715" spans="1:23" ht="31.5">
      <c r="A715" s="1446">
        <v>711</v>
      </c>
      <c r="B715" s="1367">
        <v>710</v>
      </c>
      <c r="C715" s="1340" t="s">
        <v>7472</v>
      </c>
      <c r="D715" s="1340"/>
      <c r="E715" s="1340"/>
      <c r="F715" s="1340"/>
      <c r="G715" s="1340"/>
      <c r="H715" s="1340"/>
      <c r="I715" s="1340" t="s">
        <v>7461</v>
      </c>
      <c r="J715" s="1340">
        <v>16</v>
      </c>
      <c r="K715" s="1340">
        <v>184</v>
      </c>
      <c r="L715" s="667">
        <v>423169</v>
      </c>
      <c r="M715" s="667"/>
      <c r="N715" s="1340" t="s">
        <v>7475</v>
      </c>
      <c r="O715" s="1366" t="s">
        <v>6891</v>
      </c>
      <c r="P715" s="1366"/>
      <c r="Q715" s="1366"/>
      <c r="R715" s="1366"/>
      <c r="S715" s="1340"/>
      <c r="T715" s="1340"/>
      <c r="U715" s="1340"/>
      <c r="V715" s="1340"/>
      <c r="W715" s="1365">
        <v>2</v>
      </c>
    </row>
    <row r="716" spans="1:23" ht="31.5">
      <c r="A716" s="1386">
        <v>712</v>
      </c>
      <c r="B716" s="1340">
        <v>711</v>
      </c>
      <c r="C716" s="1340" t="s">
        <v>7472</v>
      </c>
      <c r="D716" s="1340"/>
      <c r="E716" s="1340"/>
      <c r="F716" s="1340"/>
      <c r="G716" s="1340"/>
      <c r="H716" s="1340"/>
      <c r="I716" s="1340" t="s">
        <v>7461</v>
      </c>
      <c r="J716" s="1340">
        <v>16</v>
      </c>
      <c r="K716" s="1340">
        <v>393</v>
      </c>
      <c r="L716" s="667">
        <v>1668</v>
      </c>
      <c r="M716" s="667"/>
      <c r="N716" s="1340" t="s">
        <v>7503</v>
      </c>
      <c r="O716" s="1366" t="s">
        <v>6960</v>
      </c>
      <c r="P716" s="1366"/>
      <c r="Q716" s="1366"/>
      <c r="R716" s="1366"/>
      <c r="S716" s="1340"/>
      <c r="T716" s="1340"/>
      <c r="U716" s="1340"/>
      <c r="V716" s="1340"/>
      <c r="W716" s="1365">
        <v>2</v>
      </c>
    </row>
    <row r="717" spans="1:23" ht="31.5">
      <c r="A717" s="1446">
        <v>713</v>
      </c>
      <c r="B717" s="1367">
        <v>712</v>
      </c>
      <c r="C717" s="1340" t="s">
        <v>7472</v>
      </c>
      <c r="D717" s="1340"/>
      <c r="E717" s="1340"/>
      <c r="F717" s="1340"/>
      <c r="G717" s="1340"/>
      <c r="H717" s="1340"/>
      <c r="I717" s="1340" t="s">
        <v>7461</v>
      </c>
      <c r="J717" s="1340">
        <v>16</v>
      </c>
      <c r="K717" s="1340">
        <v>733</v>
      </c>
      <c r="L717" s="667">
        <v>436</v>
      </c>
      <c r="M717" s="667"/>
      <c r="N717" s="1340" t="s">
        <v>7475</v>
      </c>
      <c r="O717" s="1366" t="s">
        <v>192</v>
      </c>
      <c r="P717" s="1366"/>
      <c r="Q717" s="1366"/>
      <c r="R717" s="1366"/>
      <c r="S717" s="1340"/>
      <c r="T717" s="1340"/>
      <c r="U717" s="1340"/>
      <c r="V717" s="1340"/>
      <c r="W717" s="1365">
        <v>2</v>
      </c>
    </row>
    <row r="718" spans="1:23" ht="31.5">
      <c r="A718" s="1386">
        <v>714</v>
      </c>
      <c r="B718" s="1340">
        <v>713</v>
      </c>
      <c r="C718" s="1340" t="s">
        <v>7472</v>
      </c>
      <c r="D718" s="1340"/>
      <c r="E718" s="1340"/>
      <c r="F718" s="1340"/>
      <c r="G718" s="1340"/>
      <c r="H718" s="1340"/>
      <c r="I718" s="1340" t="s">
        <v>7461</v>
      </c>
      <c r="J718" s="1340">
        <v>16</v>
      </c>
      <c r="K718" s="1340">
        <v>747</v>
      </c>
      <c r="L718" s="667">
        <v>1090</v>
      </c>
      <c r="M718" s="667"/>
      <c r="N718" s="1340" t="s">
        <v>7475</v>
      </c>
      <c r="O718" s="1366" t="s">
        <v>7492</v>
      </c>
      <c r="P718" s="1366"/>
      <c r="Q718" s="1366"/>
      <c r="R718" s="1366"/>
      <c r="S718" s="1340"/>
      <c r="T718" s="1340"/>
      <c r="U718" s="1340"/>
      <c r="V718" s="1340"/>
      <c r="W718" s="1365">
        <v>2</v>
      </c>
    </row>
    <row r="719" spans="1:23" ht="31.5">
      <c r="A719" s="1446">
        <v>715</v>
      </c>
      <c r="B719" s="1367">
        <v>714</v>
      </c>
      <c r="C719" s="1340" t="s">
        <v>7472</v>
      </c>
      <c r="D719" s="1340"/>
      <c r="E719" s="1340"/>
      <c r="F719" s="1340"/>
      <c r="G719" s="1340"/>
      <c r="H719" s="1340"/>
      <c r="I719" s="1340" t="s">
        <v>7461</v>
      </c>
      <c r="J719" s="1340">
        <v>16</v>
      </c>
      <c r="K719" s="1340">
        <v>753</v>
      </c>
      <c r="L719" s="667">
        <v>2304</v>
      </c>
      <c r="M719" s="667"/>
      <c r="N719" s="1340" t="s">
        <v>7475</v>
      </c>
      <c r="O719" s="1366" t="s">
        <v>192</v>
      </c>
      <c r="P719" s="1366"/>
      <c r="Q719" s="1366"/>
      <c r="R719" s="1366"/>
      <c r="S719" s="1340"/>
      <c r="T719" s="1340"/>
      <c r="U719" s="1340"/>
      <c r="V719" s="1340"/>
      <c r="W719" s="1365">
        <v>2</v>
      </c>
    </row>
    <row r="720" spans="1:23" ht="31.5">
      <c r="A720" s="1386">
        <v>716</v>
      </c>
      <c r="B720" s="1340">
        <v>715</v>
      </c>
      <c r="C720" s="1340" t="s">
        <v>7472</v>
      </c>
      <c r="D720" s="1340"/>
      <c r="E720" s="1340"/>
      <c r="F720" s="1340"/>
      <c r="G720" s="1340"/>
      <c r="H720" s="1340"/>
      <c r="I720" s="1340" t="s">
        <v>7461</v>
      </c>
      <c r="J720" s="1340">
        <v>16</v>
      </c>
      <c r="K720" s="1340">
        <v>792</v>
      </c>
      <c r="L720" s="667">
        <v>4486</v>
      </c>
      <c r="M720" s="667"/>
      <c r="N720" s="1340" t="s">
        <v>7475</v>
      </c>
      <c r="O720" s="1366" t="s">
        <v>192</v>
      </c>
      <c r="P720" s="1366"/>
      <c r="Q720" s="1366"/>
      <c r="R720" s="1366"/>
      <c r="S720" s="1340"/>
      <c r="T720" s="1340"/>
      <c r="U720" s="1340"/>
      <c r="V720" s="1340"/>
      <c r="W720" s="1365">
        <v>2</v>
      </c>
    </row>
    <row r="721" spans="1:23" ht="31.5">
      <c r="A721" s="1446">
        <v>717</v>
      </c>
      <c r="B721" s="1367">
        <v>716</v>
      </c>
      <c r="C721" s="1340" t="s">
        <v>7472</v>
      </c>
      <c r="D721" s="1340"/>
      <c r="E721" s="1340"/>
      <c r="F721" s="1340"/>
      <c r="G721" s="1340"/>
      <c r="H721" s="1340"/>
      <c r="I721" s="1340" t="s">
        <v>7461</v>
      </c>
      <c r="J721" s="1340">
        <v>16</v>
      </c>
      <c r="K721" s="1340">
        <v>794</v>
      </c>
      <c r="L721" s="667">
        <v>1028</v>
      </c>
      <c r="M721" s="667"/>
      <c r="N721" s="1340" t="s">
        <v>7475</v>
      </c>
      <c r="O721" s="1366" t="s">
        <v>192</v>
      </c>
      <c r="P721" s="1366"/>
      <c r="Q721" s="1366"/>
      <c r="R721" s="1366"/>
      <c r="S721" s="1340"/>
      <c r="T721" s="1340"/>
      <c r="U721" s="1340"/>
      <c r="V721" s="1340"/>
      <c r="W721" s="1365">
        <v>2</v>
      </c>
    </row>
    <row r="722" spans="1:23" ht="31.5">
      <c r="A722" s="1386">
        <v>718</v>
      </c>
      <c r="B722" s="1340">
        <v>717</v>
      </c>
      <c r="C722" s="1340" t="s">
        <v>7472</v>
      </c>
      <c r="D722" s="1340"/>
      <c r="E722" s="1340"/>
      <c r="F722" s="1340"/>
      <c r="G722" s="1340"/>
      <c r="H722" s="1340"/>
      <c r="I722" s="1340" t="s">
        <v>7461</v>
      </c>
      <c r="J722" s="1340">
        <v>16</v>
      </c>
      <c r="K722" s="1340">
        <v>806</v>
      </c>
      <c r="L722" s="667">
        <v>4745</v>
      </c>
      <c r="M722" s="667"/>
      <c r="N722" s="1340" t="s">
        <v>7475</v>
      </c>
      <c r="O722" s="1366" t="s">
        <v>192</v>
      </c>
      <c r="P722" s="1366"/>
      <c r="Q722" s="1366"/>
      <c r="R722" s="1366"/>
      <c r="S722" s="1340"/>
      <c r="T722" s="1340"/>
      <c r="U722" s="1340"/>
      <c r="V722" s="1340"/>
      <c r="W722" s="1365">
        <v>2</v>
      </c>
    </row>
    <row r="723" spans="1:23" ht="31.5">
      <c r="A723" s="1446">
        <v>719</v>
      </c>
      <c r="B723" s="1367">
        <v>718</v>
      </c>
      <c r="C723" s="1340" t="s">
        <v>7472</v>
      </c>
      <c r="D723" s="1340"/>
      <c r="E723" s="1340"/>
      <c r="F723" s="1340"/>
      <c r="G723" s="1340"/>
      <c r="H723" s="1340"/>
      <c r="I723" s="1340" t="s">
        <v>7461</v>
      </c>
      <c r="J723" s="1340">
        <v>16</v>
      </c>
      <c r="K723" s="1340">
        <v>807</v>
      </c>
      <c r="L723" s="667">
        <v>2547</v>
      </c>
      <c r="M723" s="667"/>
      <c r="N723" s="1340" t="s">
        <v>7475</v>
      </c>
      <c r="O723" s="1366" t="s">
        <v>192</v>
      </c>
      <c r="P723" s="1366"/>
      <c r="Q723" s="1366"/>
      <c r="R723" s="1366"/>
      <c r="S723" s="1340"/>
      <c r="T723" s="1340"/>
      <c r="U723" s="1340"/>
      <c r="V723" s="1340"/>
      <c r="W723" s="1365">
        <v>2</v>
      </c>
    </row>
    <row r="724" spans="1:23" ht="31.5">
      <c r="A724" s="1386">
        <v>720</v>
      </c>
      <c r="B724" s="1340">
        <v>719</v>
      </c>
      <c r="C724" s="1340" t="s">
        <v>7504</v>
      </c>
      <c r="D724" s="1340"/>
      <c r="E724" s="1340"/>
      <c r="F724" s="1340"/>
      <c r="G724" s="1340"/>
      <c r="H724" s="1340"/>
      <c r="I724" s="1340" t="s">
        <v>7461</v>
      </c>
      <c r="J724" s="1340">
        <v>17</v>
      </c>
      <c r="K724" s="1340">
        <v>55</v>
      </c>
      <c r="L724" s="667">
        <v>42</v>
      </c>
      <c r="M724" s="667"/>
      <c r="N724" s="1340" t="s">
        <v>7475</v>
      </c>
      <c r="O724" s="1366" t="s">
        <v>192</v>
      </c>
      <c r="P724" s="1366"/>
      <c r="Q724" s="1366"/>
      <c r="R724" s="1366"/>
      <c r="S724" s="1340"/>
      <c r="T724" s="1340"/>
      <c r="U724" s="1340"/>
      <c r="V724" s="1340"/>
      <c r="W724" s="1365">
        <v>2</v>
      </c>
    </row>
    <row r="725" spans="1:23" ht="31.5">
      <c r="A725" s="1446">
        <v>721</v>
      </c>
      <c r="B725" s="1367">
        <v>720</v>
      </c>
      <c r="C725" s="1340" t="s">
        <v>7504</v>
      </c>
      <c r="D725" s="1340"/>
      <c r="E725" s="1340"/>
      <c r="F725" s="1340"/>
      <c r="G725" s="1340"/>
      <c r="H725" s="1340"/>
      <c r="I725" s="1340" t="s">
        <v>7461</v>
      </c>
      <c r="J725" s="1340">
        <v>17</v>
      </c>
      <c r="K725" s="1340">
        <v>122</v>
      </c>
      <c r="L725" s="667">
        <v>275</v>
      </c>
      <c r="M725" s="667"/>
      <c r="N725" s="1340" t="s">
        <v>7475</v>
      </c>
      <c r="O725" s="1366" t="s">
        <v>192</v>
      </c>
      <c r="P725" s="1366"/>
      <c r="Q725" s="1366"/>
      <c r="R725" s="1366"/>
      <c r="S725" s="1340"/>
      <c r="T725" s="1340"/>
      <c r="U725" s="1340"/>
      <c r="V725" s="1340"/>
      <c r="W725" s="1365">
        <v>2</v>
      </c>
    </row>
    <row r="726" spans="1:23" ht="31.5">
      <c r="A726" s="1386">
        <v>722</v>
      </c>
      <c r="B726" s="1340">
        <v>721</v>
      </c>
      <c r="C726" s="1340" t="s">
        <v>7504</v>
      </c>
      <c r="D726" s="1340"/>
      <c r="E726" s="1340"/>
      <c r="F726" s="1340"/>
      <c r="G726" s="1340"/>
      <c r="H726" s="1340"/>
      <c r="I726" s="1340" t="s">
        <v>7461</v>
      </c>
      <c r="J726" s="1340">
        <v>17</v>
      </c>
      <c r="K726" s="1340">
        <v>123</v>
      </c>
      <c r="L726" s="667">
        <v>858</v>
      </c>
      <c r="M726" s="667"/>
      <c r="N726" s="1340" t="s">
        <v>7475</v>
      </c>
      <c r="O726" s="1366" t="s">
        <v>192</v>
      </c>
      <c r="P726" s="1366"/>
      <c r="Q726" s="1366"/>
      <c r="R726" s="1366"/>
      <c r="S726" s="1340"/>
      <c r="T726" s="1340"/>
      <c r="U726" s="1340"/>
      <c r="V726" s="1340"/>
      <c r="W726" s="1365">
        <v>2</v>
      </c>
    </row>
    <row r="727" spans="1:23" ht="31.5">
      <c r="A727" s="1446">
        <v>723</v>
      </c>
      <c r="B727" s="1367">
        <v>722</v>
      </c>
      <c r="C727" s="1340" t="s">
        <v>7504</v>
      </c>
      <c r="D727" s="1340"/>
      <c r="E727" s="1340"/>
      <c r="F727" s="1340"/>
      <c r="G727" s="1340"/>
      <c r="H727" s="1340"/>
      <c r="I727" s="1340" t="s">
        <v>7461</v>
      </c>
      <c r="J727" s="1340">
        <v>17</v>
      </c>
      <c r="K727" s="1340">
        <v>124</v>
      </c>
      <c r="L727" s="667">
        <v>40</v>
      </c>
      <c r="M727" s="667"/>
      <c r="N727" s="1340" t="s">
        <v>7475</v>
      </c>
      <c r="O727" s="1366" t="s">
        <v>192</v>
      </c>
      <c r="P727" s="1366"/>
      <c r="Q727" s="1366"/>
      <c r="R727" s="1366"/>
      <c r="S727" s="1340"/>
      <c r="T727" s="1340"/>
      <c r="U727" s="1340"/>
      <c r="V727" s="1340"/>
      <c r="W727" s="1365">
        <v>2</v>
      </c>
    </row>
    <row r="728" spans="1:23" ht="31.5">
      <c r="A728" s="1386">
        <v>724</v>
      </c>
      <c r="B728" s="1340">
        <v>723</v>
      </c>
      <c r="C728" s="1340" t="s">
        <v>7504</v>
      </c>
      <c r="D728" s="1340"/>
      <c r="E728" s="1340"/>
      <c r="F728" s="1340"/>
      <c r="G728" s="1340"/>
      <c r="H728" s="1340"/>
      <c r="I728" s="1340" t="s">
        <v>7461</v>
      </c>
      <c r="J728" s="1340">
        <v>17</v>
      </c>
      <c r="K728" s="1340">
        <v>144</v>
      </c>
      <c r="L728" s="667">
        <v>483</v>
      </c>
      <c r="M728" s="667"/>
      <c r="N728" s="1340" t="s">
        <v>7475</v>
      </c>
      <c r="O728" s="1366" t="s">
        <v>192</v>
      </c>
      <c r="P728" s="1366"/>
      <c r="Q728" s="1366"/>
      <c r="R728" s="1366"/>
      <c r="S728" s="1340"/>
      <c r="T728" s="1340"/>
      <c r="U728" s="1340"/>
      <c r="V728" s="1340"/>
      <c r="W728" s="1365">
        <v>2</v>
      </c>
    </row>
    <row r="729" spans="1:23" ht="31.5">
      <c r="A729" s="1446">
        <v>725</v>
      </c>
      <c r="B729" s="1367">
        <v>724</v>
      </c>
      <c r="C729" s="1340" t="s">
        <v>7504</v>
      </c>
      <c r="D729" s="1340"/>
      <c r="E729" s="1340"/>
      <c r="F729" s="1340"/>
      <c r="G729" s="1340"/>
      <c r="H729" s="1340"/>
      <c r="I729" s="1340" t="s">
        <v>7461</v>
      </c>
      <c r="J729" s="1340">
        <v>17</v>
      </c>
      <c r="K729" s="1340">
        <v>155</v>
      </c>
      <c r="L729" s="667">
        <v>3489</v>
      </c>
      <c r="M729" s="667"/>
      <c r="N729" s="1340" t="s">
        <v>7475</v>
      </c>
      <c r="O729" s="1366" t="s">
        <v>192</v>
      </c>
      <c r="P729" s="1366"/>
      <c r="Q729" s="1366"/>
      <c r="R729" s="1366"/>
      <c r="S729" s="1340"/>
      <c r="T729" s="1340"/>
      <c r="U729" s="1340"/>
      <c r="V729" s="1340"/>
      <c r="W729" s="1365">
        <v>2</v>
      </c>
    </row>
    <row r="730" spans="1:23" ht="31.5">
      <c r="A730" s="1386">
        <v>726</v>
      </c>
      <c r="B730" s="1340">
        <v>725</v>
      </c>
      <c r="C730" s="1340" t="s">
        <v>7504</v>
      </c>
      <c r="D730" s="1340"/>
      <c r="E730" s="1340"/>
      <c r="F730" s="1340"/>
      <c r="G730" s="1340"/>
      <c r="H730" s="1340"/>
      <c r="I730" s="1340" t="s">
        <v>7461</v>
      </c>
      <c r="J730" s="1340">
        <v>17</v>
      </c>
      <c r="K730" s="1340">
        <v>188</v>
      </c>
      <c r="L730" s="667">
        <v>9412</v>
      </c>
      <c r="M730" s="667"/>
      <c r="N730" s="1340" t="s">
        <v>7475</v>
      </c>
      <c r="O730" s="1366" t="s">
        <v>7462</v>
      </c>
      <c r="P730" s="1366"/>
      <c r="Q730" s="1366"/>
      <c r="R730" s="1366"/>
      <c r="S730" s="1340"/>
      <c r="T730" s="1340"/>
      <c r="U730" s="1340"/>
      <c r="V730" s="1340"/>
      <c r="W730" s="1365">
        <v>2</v>
      </c>
    </row>
    <row r="731" spans="1:23">
      <c r="A731" s="1446">
        <v>727</v>
      </c>
      <c r="B731" s="1367">
        <v>726</v>
      </c>
      <c r="C731" s="1340" t="s">
        <v>7504</v>
      </c>
      <c r="D731" s="1340"/>
      <c r="E731" s="1340"/>
      <c r="F731" s="1340"/>
      <c r="G731" s="1340"/>
      <c r="H731" s="1340"/>
      <c r="I731" s="1340" t="s">
        <v>7461</v>
      </c>
      <c r="J731" s="1340">
        <v>17</v>
      </c>
      <c r="K731" s="1340">
        <v>235</v>
      </c>
      <c r="L731" s="667">
        <v>3280</v>
      </c>
      <c r="M731" s="667"/>
      <c r="N731" s="1340" t="s">
        <v>476</v>
      </c>
      <c r="O731" s="1366" t="s">
        <v>766</v>
      </c>
      <c r="P731" s="1366"/>
      <c r="Q731" s="1366"/>
      <c r="R731" s="1366"/>
      <c r="S731" s="1340"/>
      <c r="T731" s="1340"/>
      <c r="U731" s="1340"/>
      <c r="V731" s="1340"/>
      <c r="W731" s="1365">
        <v>2</v>
      </c>
    </row>
    <row r="732" spans="1:23" ht="31.5">
      <c r="A732" s="1386">
        <v>728</v>
      </c>
      <c r="B732" s="1340">
        <v>727</v>
      </c>
      <c r="C732" s="1340" t="s">
        <v>7504</v>
      </c>
      <c r="D732" s="1340"/>
      <c r="E732" s="1340"/>
      <c r="F732" s="1340"/>
      <c r="G732" s="1340"/>
      <c r="H732" s="1340"/>
      <c r="I732" s="1340" t="s">
        <v>7461</v>
      </c>
      <c r="J732" s="1340">
        <v>17</v>
      </c>
      <c r="K732" s="1340">
        <v>239</v>
      </c>
      <c r="L732" s="667">
        <v>47941</v>
      </c>
      <c r="M732" s="667"/>
      <c r="N732" s="1340" t="s">
        <v>7475</v>
      </c>
      <c r="O732" s="1366" t="s">
        <v>6891</v>
      </c>
      <c r="P732" s="1366"/>
      <c r="Q732" s="1366"/>
      <c r="R732" s="1366"/>
      <c r="S732" s="1340"/>
      <c r="T732" s="1340"/>
      <c r="U732" s="1340"/>
      <c r="V732" s="1340"/>
      <c r="W732" s="1365">
        <v>2</v>
      </c>
    </row>
    <row r="733" spans="1:23" ht="31.5">
      <c r="A733" s="1446">
        <v>729</v>
      </c>
      <c r="B733" s="1367">
        <v>728</v>
      </c>
      <c r="C733" s="1340" t="s">
        <v>7504</v>
      </c>
      <c r="D733" s="1340"/>
      <c r="E733" s="1340"/>
      <c r="F733" s="1340"/>
      <c r="G733" s="1340"/>
      <c r="H733" s="1340"/>
      <c r="I733" s="1340" t="s">
        <v>7461</v>
      </c>
      <c r="J733" s="1340">
        <v>17</v>
      </c>
      <c r="K733" s="1340">
        <v>259</v>
      </c>
      <c r="L733" s="667">
        <v>619</v>
      </c>
      <c r="M733" s="667"/>
      <c r="N733" s="1340" t="s">
        <v>476</v>
      </c>
      <c r="O733" s="1366" t="s">
        <v>6891</v>
      </c>
      <c r="P733" s="1366"/>
      <c r="Q733" s="1366"/>
      <c r="R733" s="1366"/>
      <c r="S733" s="1340" t="s">
        <v>7484</v>
      </c>
      <c r="T733" s="1340"/>
      <c r="U733" s="1340"/>
      <c r="V733" s="1340"/>
      <c r="W733" s="1365">
        <v>2</v>
      </c>
    </row>
    <row r="734" spans="1:23">
      <c r="A734" s="1386">
        <v>730</v>
      </c>
      <c r="B734" s="1340">
        <v>729</v>
      </c>
      <c r="C734" s="1340" t="s">
        <v>7504</v>
      </c>
      <c r="D734" s="1340"/>
      <c r="E734" s="1340"/>
      <c r="F734" s="1340"/>
      <c r="G734" s="1340"/>
      <c r="H734" s="1340"/>
      <c r="I734" s="1340" t="s">
        <v>7461</v>
      </c>
      <c r="J734" s="1340">
        <v>17</v>
      </c>
      <c r="K734" s="1340">
        <v>305</v>
      </c>
      <c r="L734" s="667">
        <v>73</v>
      </c>
      <c r="M734" s="667"/>
      <c r="N734" s="1340" t="s">
        <v>476</v>
      </c>
      <c r="O734" s="1366" t="s">
        <v>192</v>
      </c>
      <c r="P734" s="1366"/>
      <c r="Q734" s="1366"/>
      <c r="R734" s="1366"/>
      <c r="S734" s="1340" t="s">
        <v>7484</v>
      </c>
      <c r="T734" s="1340"/>
      <c r="U734" s="1340"/>
      <c r="V734" s="1340"/>
      <c r="W734" s="1365">
        <v>2</v>
      </c>
    </row>
    <row r="735" spans="1:23">
      <c r="A735" s="1446">
        <v>731</v>
      </c>
      <c r="B735" s="1367">
        <v>730</v>
      </c>
      <c r="C735" s="1340" t="s">
        <v>7504</v>
      </c>
      <c r="D735" s="1340"/>
      <c r="E735" s="1340"/>
      <c r="F735" s="1340"/>
      <c r="G735" s="1340"/>
      <c r="H735" s="1340"/>
      <c r="I735" s="1340" t="s">
        <v>7461</v>
      </c>
      <c r="J735" s="1340">
        <v>17</v>
      </c>
      <c r="K735" s="1340">
        <v>354</v>
      </c>
      <c r="L735" s="667">
        <v>6546</v>
      </c>
      <c r="M735" s="667"/>
      <c r="N735" s="1340" t="s">
        <v>476</v>
      </c>
      <c r="O735" s="1366" t="s">
        <v>7505</v>
      </c>
      <c r="P735" s="1366"/>
      <c r="Q735" s="1366"/>
      <c r="R735" s="1366"/>
      <c r="S735" s="1340"/>
      <c r="T735" s="1340"/>
      <c r="U735" s="1340"/>
      <c r="V735" s="1340"/>
      <c r="W735" s="1365">
        <v>2</v>
      </c>
    </row>
    <row r="736" spans="1:23" ht="31.5">
      <c r="A736" s="1386">
        <v>732</v>
      </c>
      <c r="B736" s="1340">
        <v>731</v>
      </c>
      <c r="C736" s="1340" t="s">
        <v>7504</v>
      </c>
      <c r="D736" s="1340"/>
      <c r="E736" s="1340"/>
      <c r="F736" s="1340"/>
      <c r="G736" s="1340"/>
      <c r="H736" s="1340"/>
      <c r="I736" s="1340" t="s">
        <v>7461</v>
      </c>
      <c r="J736" s="1340">
        <v>17</v>
      </c>
      <c r="K736" s="1340">
        <v>362</v>
      </c>
      <c r="L736" s="667">
        <v>748</v>
      </c>
      <c r="M736" s="667"/>
      <c r="N736" s="1340" t="s">
        <v>7475</v>
      </c>
      <c r="O736" s="1366" t="s">
        <v>7462</v>
      </c>
      <c r="P736" s="1366"/>
      <c r="Q736" s="1366"/>
      <c r="R736" s="1366"/>
      <c r="S736" s="1340"/>
      <c r="T736" s="1340"/>
      <c r="U736" s="1340"/>
      <c r="V736" s="1340"/>
      <c r="W736" s="1365">
        <v>2</v>
      </c>
    </row>
    <row r="737" spans="1:23">
      <c r="A737" s="1446">
        <v>733</v>
      </c>
      <c r="B737" s="1367">
        <v>732</v>
      </c>
      <c r="C737" s="1340" t="s">
        <v>7504</v>
      </c>
      <c r="D737" s="1340"/>
      <c r="E737" s="1340"/>
      <c r="F737" s="1340"/>
      <c r="G737" s="1340"/>
      <c r="H737" s="1340"/>
      <c r="I737" s="1340" t="s">
        <v>7461</v>
      </c>
      <c r="J737" s="1340">
        <v>17</v>
      </c>
      <c r="K737" s="1340">
        <v>404</v>
      </c>
      <c r="L737" s="667">
        <v>8784</v>
      </c>
      <c r="M737" s="667"/>
      <c r="N737" s="1340" t="s">
        <v>476</v>
      </c>
      <c r="O737" s="1366" t="s">
        <v>7462</v>
      </c>
      <c r="P737" s="1366"/>
      <c r="Q737" s="1366"/>
      <c r="R737" s="1366"/>
      <c r="S737" s="1340"/>
      <c r="T737" s="1340"/>
      <c r="U737" s="1340"/>
      <c r="V737" s="1340"/>
      <c r="W737" s="1365">
        <v>2</v>
      </c>
    </row>
    <row r="738" spans="1:23">
      <c r="A738" s="1386">
        <v>734</v>
      </c>
      <c r="B738" s="1340">
        <v>733</v>
      </c>
      <c r="C738" s="1340" t="s">
        <v>7504</v>
      </c>
      <c r="D738" s="1340"/>
      <c r="E738" s="1340"/>
      <c r="F738" s="1340"/>
      <c r="G738" s="1340"/>
      <c r="H738" s="1340"/>
      <c r="I738" s="1340" t="s">
        <v>7461</v>
      </c>
      <c r="J738" s="1340">
        <v>17</v>
      </c>
      <c r="K738" s="1340">
        <v>450</v>
      </c>
      <c r="L738" s="667">
        <v>124</v>
      </c>
      <c r="M738" s="667"/>
      <c r="N738" s="1340" t="s">
        <v>476</v>
      </c>
      <c r="O738" s="1366" t="s">
        <v>192</v>
      </c>
      <c r="P738" s="1366"/>
      <c r="Q738" s="1366"/>
      <c r="R738" s="1366"/>
      <c r="S738" s="1340" t="s">
        <v>7484</v>
      </c>
      <c r="T738" s="1340"/>
      <c r="U738" s="1340"/>
      <c r="V738" s="1340"/>
      <c r="W738" s="1365">
        <v>2</v>
      </c>
    </row>
    <row r="739" spans="1:23" ht="31.5">
      <c r="A739" s="1446">
        <v>735</v>
      </c>
      <c r="B739" s="1367">
        <v>734</v>
      </c>
      <c r="C739" s="1340" t="s">
        <v>7504</v>
      </c>
      <c r="D739" s="1340"/>
      <c r="E739" s="1340"/>
      <c r="F739" s="1340"/>
      <c r="G739" s="1340"/>
      <c r="H739" s="1340"/>
      <c r="I739" s="1340" t="s">
        <v>7461</v>
      </c>
      <c r="J739" s="1340">
        <v>17</v>
      </c>
      <c r="K739" s="1340">
        <v>511</v>
      </c>
      <c r="L739" s="667">
        <v>5251</v>
      </c>
      <c r="M739" s="667"/>
      <c r="N739" s="1340" t="s">
        <v>7475</v>
      </c>
      <c r="O739" s="1366" t="s">
        <v>7462</v>
      </c>
      <c r="P739" s="1366"/>
      <c r="Q739" s="1366"/>
      <c r="R739" s="1366"/>
      <c r="S739" s="1340"/>
      <c r="T739" s="1340"/>
      <c r="U739" s="1340"/>
      <c r="V739" s="1340"/>
      <c r="W739" s="1365">
        <v>2</v>
      </c>
    </row>
    <row r="740" spans="1:23" ht="31.5">
      <c r="A740" s="1386">
        <v>736</v>
      </c>
      <c r="B740" s="1340">
        <v>735</v>
      </c>
      <c r="C740" s="1340" t="s">
        <v>7504</v>
      </c>
      <c r="D740" s="1340"/>
      <c r="E740" s="1340"/>
      <c r="F740" s="1340"/>
      <c r="G740" s="1340"/>
      <c r="H740" s="1340"/>
      <c r="I740" s="1340" t="s">
        <v>7461</v>
      </c>
      <c r="J740" s="1340">
        <v>17</v>
      </c>
      <c r="K740" s="1340">
        <v>570</v>
      </c>
      <c r="L740" s="667">
        <v>638</v>
      </c>
      <c r="M740" s="667"/>
      <c r="N740" s="1340" t="s">
        <v>7475</v>
      </c>
      <c r="O740" s="1366" t="s">
        <v>7492</v>
      </c>
      <c r="P740" s="1366"/>
      <c r="Q740" s="1366"/>
      <c r="R740" s="1366"/>
      <c r="S740" s="1340"/>
      <c r="T740" s="1340"/>
      <c r="U740" s="1340"/>
      <c r="V740" s="1340"/>
      <c r="W740" s="1365">
        <v>2</v>
      </c>
    </row>
    <row r="741" spans="1:23" ht="31.5">
      <c r="A741" s="1446">
        <v>737</v>
      </c>
      <c r="B741" s="1367">
        <v>736</v>
      </c>
      <c r="C741" s="1340" t="s">
        <v>7504</v>
      </c>
      <c r="D741" s="1340"/>
      <c r="E741" s="1340"/>
      <c r="F741" s="1340"/>
      <c r="G741" s="1340"/>
      <c r="H741" s="1340"/>
      <c r="I741" s="1340" t="s">
        <v>7461</v>
      </c>
      <c r="J741" s="1340">
        <v>17</v>
      </c>
      <c r="K741" s="1340">
        <v>618</v>
      </c>
      <c r="L741" s="667">
        <v>676</v>
      </c>
      <c r="M741" s="667"/>
      <c r="N741" s="1340" t="s">
        <v>7475</v>
      </c>
      <c r="O741" s="1366" t="s">
        <v>7492</v>
      </c>
      <c r="P741" s="1366"/>
      <c r="Q741" s="1366"/>
      <c r="R741" s="1366"/>
      <c r="S741" s="1340"/>
      <c r="T741" s="1340"/>
      <c r="U741" s="1340"/>
      <c r="V741" s="1340"/>
      <c r="W741" s="1365">
        <v>2</v>
      </c>
    </row>
    <row r="742" spans="1:23" ht="31.5">
      <c r="A742" s="1386">
        <v>738</v>
      </c>
      <c r="B742" s="1340">
        <v>737</v>
      </c>
      <c r="C742" s="1340" t="s">
        <v>7504</v>
      </c>
      <c r="D742" s="1340"/>
      <c r="E742" s="1340"/>
      <c r="F742" s="1340"/>
      <c r="G742" s="1340"/>
      <c r="H742" s="1340"/>
      <c r="I742" s="1340" t="s">
        <v>7461</v>
      </c>
      <c r="J742" s="1340">
        <v>17</v>
      </c>
      <c r="K742" s="1340">
        <v>619</v>
      </c>
      <c r="L742" s="667">
        <v>2126</v>
      </c>
      <c r="M742" s="667"/>
      <c r="N742" s="1340" t="s">
        <v>7475</v>
      </c>
      <c r="O742" s="1366" t="s">
        <v>766</v>
      </c>
      <c r="P742" s="1366"/>
      <c r="Q742" s="1366"/>
      <c r="R742" s="1366"/>
      <c r="S742" s="1340"/>
      <c r="T742" s="1340"/>
      <c r="U742" s="1340"/>
      <c r="V742" s="1340"/>
      <c r="W742" s="1365">
        <v>2</v>
      </c>
    </row>
    <row r="743" spans="1:23">
      <c r="A743" s="1446">
        <v>739</v>
      </c>
      <c r="B743" s="1367">
        <v>738</v>
      </c>
      <c r="C743" s="1340" t="s">
        <v>7504</v>
      </c>
      <c r="D743" s="1340"/>
      <c r="E743" s="1340"/>
      <c r="F743" s="1340"/>
      <c r="G743" s="1340"/>
      <c r="H743" s="1340"/>
      <c r="I743" s="1340" t="s">
        <v>7461</v>
      </c>
      <c r="J743" s="1340">
        <v>17</v>
      </c>
      <c r="K743" s="1340">
        <v>1137</v>
      </c>
      <c r="L743" s="667">
        <v>100</v>
      </c>
      <c r="M743" s="667"/>
      <c r="N743" s="1340" t="s">
        <v>476</v>
      </c>
      <c r="O743" s="1366" t="s">
        <v>192</v>
      </c>
      <c r="P743" s="1366"/>
      <c r="Q743" s="1366"/>
      <c r="R743" s="1366"/>
      <c r="S743" s="1340" t="s">
        <v>7484</v>
      </c>
      <c r="T743" s="1340"/>
      <c r="U743" s="1340"/>
      <c r="V743" s="1340"/>
      <c r="W743" s="1365">
        <v>2</v>
      </c>
    </row>
    <row r="744" spans="1:23">
      <c r="A744" s="1386">
        <v>740</v>
      </c>
      <c r="B744" s="1340">
        <v>739</v>
      </c>
      <c r="C744" s="1340" t="s">
        <v>7504</v>
      </c>
      <c r="D744" s="1340"/>
      <c r="E744" s="1340"/>
      <c r="F744" s="1340"/>
      <c r="G744" s="1340"/>
      <c r="H744" s="1340"/>
      <c r="I744" s="1340" t="s">
        <v>7461</v>
      </c>
      <c r="J744" s="1340">
        <v>17</v>
      </c>
      <c r="K744" s="1340">
        <v>1160</v>
      </c>
      <c r="L744" s="667">
        <v>46</v>
      </c>
      <c r="M744" s="667"/>
      <c r="N744" s="1340" t="s">
        <v>476</v>
      </c>
      <c r="O744" s="1366" t="s">
        <v>192</v>
      </c>
      <c r="P744" s="1366"/>
      <c r="Q744" s="1366"/>
      <c r="R744" s="1366"/>
      <c r="S744" s="1340" t="s">
        <v>7484</v>
      </c>
      <c r="T744" s="1340"/>
      <c r="U744" s="1340"/>
      <c r="V744" s="1340"/>
      <c r="W744" s="1365">
        <v>2</v>
      </c>
    </row>
    <row r="745" spans="1:23">
      <c r="A745" s="1446">
        <v>741</v>
      </c>
      <c r="B745" s="1367">
        <v>740</v>
      </c>
      <c r="C745" s="1340" t="s">
        <v>7504</v>
      </c>
      <c r="D745" s="1340"/>
      <c r="E745" s="1340"/>
      <c r="F745" s="1340"/>
      <c r="G745" s="1340"/>
      <c r="H745" s="1340"/>
      <c r="I745" s="1340" t="s">
        <v>7461</v>
      </c>
      <c r="J745" s="1340">
        <v>17</v>
      </c>
      <c r="K745" s="1340">
        <v>1210</v>
      </c>
      <c r="L745" s="667">
        <v>371</v>
      </c>
      <c r="M745" s="667"/>
      <c r="N745" s="1340" t="s">
        <v>476</v>
      </c>
      <c r="O745" s="1366" t="s">
        <v>192</v>
      </c>
      <c r="P745" s="1366"/>
      <c r="Q745" s="1366"/>
      <c r="R745" s="1366"/>
      <c r="S745" s="1340" t="s">
        <v>7484</v>
      </c>
      <c r="T745" s="1340"/>
      <c r="U745" s="1340"/>
      <c r="V745" s="1340"/>
      <c r="W745" s="1365">
        <v>2</v>
      </c>
    </row>
    <row r="746" spans="1:23">
      <c r="A746" s="1386">
        <v>742</v>
      </c>
      <c r="B746" s="1340">
        <v>741</v>
      </c>
      <c r="C746" s="1340" t="s">
        <v>7504</v>
      </c>
      <c r="D746" s="1340"/>
      <c r="E746" s="1340"/>
      <c r="F746" s="1340"/>
      <c r="G746" s="1340"/>
      <c r="H746" s="1340"/>
      <c r="I746" s="1340" t="s">
        <v>7461</v>
      </c>
      <c r="J746" s="1340">
        <v>17</v>
      </c>
      <c r="K746" s="1340">
        <v>1212</v>
      </c>
      <c r="L746" s="667">
        <v>212</v>
      </c>
      <c r="M746" s="667"/>
      <c r="N746" s="1340" t="s">
        <v>476</v>
      </c>
      <c r="O746" s="1366" t="s">
        <v>192</v>
      </c>
      <c r="P746" s="1366"/>
      <c r="Q746" s="1366"/>
      <c r="R746" s="1366"/>
      <c r="S746" s="1340" t="s">
        <v>7484</v>
      </c>
      <c r="T746" s="1340"/>
      <c r="U746" s="1340"/>
      <c r="V746" s="1340"/>
      <c r="W746" s="1365">
        <v>2</v>
      </c>
    </row>
    <row r="747" spans="1:23">
      <c r="A747" s="1446">
        <v>743</v>
      </c>
      <c r="B747" s="1367">
        <v>742</v>
      </c>
      <c r="C747" s="1340" t="s">
        <v>7504</v>
      </c>
      <c r="D747" s="1340"/>
      <c r="E747" s="1340"/>
      <c r="F747" s="1340"/>
      <c r="G747" s="1340"/>
      <c r="H747" s="1340"/>
      <c r="I747" s="1340" t="s">
        <v>7461</v>
      </c>
      <c r="J747" s="1340">
        <v>17</v>
      </c>
      <c r="K747" s="1340">
        <v>1224</v>
      </c>
      <c r="L747" s="667">
        <v>110</v>
      </c>
      <c r="M747" s="667"/>
      <c r="N747" s="1340" t="s">
        <v>476</v>
      </c>
      <c r="O747" s="1366" t="s">
        <v>1442</v>
      </c>
      <c r="P747" s="1366"/>
      <c r="Q747" s="1366"/>
      <c r="R747" s="1366"/>
      <c r="S747" s="1340" t="s">
        <v>7484</v>
      </c>
      <c r="T747" s="1340"/>
      <c r="U747" s="1340"/>
      <c r="V747" s="1340"/>
      <c r="W747" s="1365">
        <v>2</v>
      </c>
    </row>
    <row r="748" spans="1:23">
      <c r="A748" s="1386">
        <v>744</v>
      </c>
      <c r="B748" s="1340">
        <v>743</v>
      </c>
      <c r="C748" s="1340" t="s">
        <v>7504</v>
      </c>
      <c r="D748" s="1340"/>
      <c r="E748" s="1340"/>
      <c r="F748" s="1340"/>
      <c r="G748" s="1340"/>
      <c r="H748" s="1340"/>
      <c r="I748" s="1340" t="s">
        <v>7461</v>
      </c>
      <c r="J748" s="1340">
        <v>17</v>
      </c>
      <c r="K748" s="1340">
        <v>1261</v>
      </c>
      <c r="L748" s="667">
        <v>192</v>
      </c>
      <c r="M748" s="667"/>
      <c r="N748" s="1340" t="s">
        <v>476</v>
      </c>
      <c r="O748" s="1366" t="s">
        <v>192</v>
      </c>
      <c r="P748" s="1366"/>
      <c r="Q748" s="1366"/>
      <c r="R748" s="1366"/>
      <c r="S748" s="1340" t="s">
        <v>7484</v>
      </c>
      <c r="T748" s="1340"/>
      <c r="U748" s="1340"/>
      <c r="V748" s="1340"/>
      <c r="W748" s="1365">
        <v>2</v>
      </c>
    </row>
    <row r="749" spans="1:23">
      <c r="A749" s="1446">
        <v>745</v>
      </c>
      <c r="B749" s="1367">
        <v>744</v>
      </c>
      <c r="C749" s="1340" t="s">
        <v>7506</v>
      </c>
      <c r="D749" s="1340"/>
      <c r="E749" s="1340"/>
      <c r="F749" s="1340"/>
      <c r="G749" s="1340"/>
      <c r="H749" s="1340"/>
      <c r="I749" s="1340" t="s">
        <v>7461</v>
      </c>
      <c r="J749" s="1340">
        <v>17</v>
      </c>
      <c r="K749" s="1340">
        <v>1399</v>
      </c>
      <c r="L749" s="667">
        <v>405</v>
      </c>
      <c r="M749" s="667"/>
      <c r="N749" s="1340" t="s">
        <v>476</v>
      </c>
      <c r="O749" s="1366" t="s">
        <v>6960</v>
      </c>
      <c r="P749" s="1366"/>
      <c r="Q749" s="1366"/>
      <c r="R749" s="1366"/>
      <c r="S749" s="1340" t="s">
        <v>7484</v>
      </c>
      <c r="T749" s="1340"/>
      <c r="U749" s="1340"/>
      <c r="V749" s="1340"/>
      <c r="W749" s="1365">
        <v>2</v>
      </c>
    </row>
    <row r="750" spans="1:23">
      <c r="A750" s="1386">
        <v>746</v>
      </c>
      <c r="B750" s="1340">
        <v>745</v>
      </c>
      <c r="C750" s="1340" t="s">
        <v>7506</v>
      </c>
      <c r="D750" s="1340"/>
      <c r="E750" s="1340"/>
      <c r="F750" s="1340"/>
      <c r="G750" s="1340"/>
      <c r="H750" s="1340"/>
      <c r="I750" s="1340" t="s">
        <v>7461</v>
      </c>
      <c r="J750" s="1340">
        <v>17</v>
      </c>
      <c r="K750" s="1340">
        <v>1431</v>
      </c>
      <c r="L750" s="667">
        <v>38</v>
      </c>
      <c r="M750" s="667"/>
      <c r="N750" s="1340" t="s">
        <v>476</v>
      </c>
      <c r="O750" s="1366" t="s">
        <v>192</v>
      </c>
      <c r="P750" s="1366"/>
      <c r="Q750" s="1366"/>
      <c r="R750" s="1366"/>
      <c r="S750" s="1340" t="s">
        <v>7484</v>
      </c>
      <c r="T750" s="1340"/>
      <c r="U750" s="1340"/>
      <c r="V750" s="1340"/>
      <c r="W750" s="1365">
        <v>2</v>
      </c>
    </row>
    <row r="751" spans="1:23" ht="31.5">
      <c r="A751" s="1446">
        <v>747</v>
      </c>
      <c r="B751" s="1367">
        <v>746</v>
      </c>
      <c r="C751" s="1340" t="s">
        <v>7504</v>
      </c>
      <c r="D751" s="1340"/>
      <c r="E751" s="1340"/>
      <c r="F751" s="1340"/>
      <c r="G751" s="1340"/>
      <c r="H751" s="1340"/>
      <c r="I751" s="1340" t="s">
        <v>7461</v>
      </c>
      <c r="J751" s="1340">
        <v>17</v>
      </c>
      <c r="K751" s="1340">
        <v>1546</v>
      </c>
      <c r="L751" s="667">
        <v>969</v>
      </c>
      <c r="M751" s="667"/>
      <c r="N751" s="1340" t="s">
        <v>7475</v>
      </c>
      <c r="O751" s="1366" t="s">
        <v>6891</v>
      </c>
      <c r="P751" s="1366"/>
      <c r="Q751" s="1366"/>
      <c r="R751" s="1366"/>
      <c r="S751" s="1340"/>
      <c r="T751" s="1340"/>
      <c r="U751" s="1340"/>
      <c r="V751" s="1340"/>
      <c r="W751" s="1365">
        <v>2</v>
      </c>
    </row>
    <row r="752" spans="1:23" ht="31.5">
      <c r="A752" s="1386">
        <v>748</v>
      </c>
      <c r="B752" s="1340">
        <v>747</v>
      </c>
      <c r="C752" s="1340" t="s">
        <v>7504</v>
      </c>
      <c r="D752" s="1340"/>
      <c r="E752" s="1340"/>
      <c r="F752" s="1340"/>
      <c r="G752" s="1340"/>
      <c r="H752" s="1340"/>
      <c r="I752" s="1340" t="s">
        <v>7461</v>
      </c>
      <c r="J752" s="1340">
        <v>17</v>
      </c>
      <c r="K752" s="1340">
        <v>1590</v>
      </c>
      <c r="L752" s="667">
        <v>1720</v>
      </c>
      <c r="M752" s="667"/>
      <c r="N752" s="1340" t="s">
        <v>7475</v>
      </c>
      <c r="O752" s="1366" t="s">
        <v>6891</v>
      </c>
      <c r="P752" s="1366"/>
      <c r="Q752" s="1366"/>
      <c r="R752" s="1366"/>
      <c r="S752" s="1340"/>
      <c r="T752" s="1340"/>
      <c r="U752" s="1340"/>
      <c r="V752" s="1340"/>
      <c r="W752" s="1365">
        <v>2</v>
      </c>
    </row>
    <row r="753" spans="1:23" ht="31.5">
      <c r="A753" s="1446">
        <v>749</v>
      </c>
      <c r="B753" s="1367">
        <v>748</v>
      </c>
      <c r="C753" s="1340" t="s">
        <v>7482</v>
      </c>
      <c r="D753" s="1340"/>
      <c r="E753" s="1340"/>
      <c r="F753" s="1340"/>
      <c r="G753" s="1340"/>
      <c r="H753" s="1340"/>
      <c r="I753" s="1340" t="s">
        <v>7461</v>
      </c>
      <c r="J753" s="1340">
        <v>18</v>
      </c>
      <c r="K753" s="1340">
        <v>215</v>
      </c>
      <c r="L753" s="667">
        <v>37430</v>
      </c>
      <c r="M753" s="667"/>
      <c r="N753" s="1340" t="s">
        <v>7475</v>
      </c>
      <c r="O753" s="1366" t="s">
        <v>7462</v>
      </c>
      <c r="P753" s="1366"/>
      <c r="Q753" s="1366"/>
      <c r="R753" s="1366"/>
      <c r="S753" s="1340"/>
      <c r="T753" s="1340"/>
      <c r="U753" s="1340"/>
      <c r="V753" s="1340"/>
      <c r="W753" s="1365">
        <v>2</v>
      </c>
    </row>
    <row r="754" spans="1:23" ht="31.5">
      <c r="A754" s="1386">
        <v>750</v>
      </c>
      <c r="B754" s="1340">
        <v>749</v>
      </c>
      <c r="C754" s="1340" t="s">
        <v>7485</v>
      </c>
      <c r="D754" s="1340"/>
      <c r="E754" s="1340"/>
      <c r="F754" s="1340"/>
      <c r="G754" s="1340"/>
      <c r="H754" s="1340"/>
      <c r="I754" s="1340" t="s">
        <v>7461</v>
      </c>
      <c r="J754" s="1340">
        <v>18</v>
      </c>
      <c r="K754" s="1340">
        <v>229</v>
      </c>
      <c r="L754" s="667">
        <v>15698</v>
      </c>
      <c r="M754" s="667"/>
      <c r="N754" s="1340" t="s">
        <v>7475</v>
      </c>
      <c r="O754" s="1366" t="s">
        <v>7462</v>
      </c>
      <c r="P754" s="1366"/>
      <c r="Q754" s="1366"/>
      <c r="R754" s="1366"/>
      <c r="S754" s="1340"/>
      <c r="T754" s="1340"/>
      <c r="U754" s="1340"/>
      <c r="V754" s="1340"/>
      <c r="W754" s="1365">
        <v>2</v>
      </c>
    </row>
    <row r="755" spans="1:23" ht="31.5">
      <c r="A755" s="1446">
        <v>751</v>
      </c>
      <c r="B755" s="1367">
        <v>750</v>
      </c>
      <c r="C755" s="1340" t="s">
        <v>7482</v>
      </c>
      <c r="D755" s="1340"/>
      <c r="E755" s="1340"/>
      <c r="F755" s="1340"/>
      <c r="G755" s="1340"/>
      <c r="H755" s="1340"/>
      <c r="I755" s="1340" t="s">
        <v>7461</v>
      </c>
      <c r="J755" s="1340">
        <v>18</v>
      </c>
      <c r="K755" s="1340">
        <v>247</v>
      </c>
      <c r="L755" s="667">
        <v>25882</v>
      </c>
      <c r="M755" s="667"/>
      <c r="N755" s="1340" t="s">
        <v>7507</v>
      </c>
      <c r="O755" s="1366" t="s">
        <v>7462</v>
      </c>
      <c r="P755" s="1366"/>
      <c r="Q755" s="1366"/>
      <c r="R755" s="1366"/>
      <c r="S755" s="1340" t="s">
        <v>7464</v>
      </c>
      <c r="T755" s="1340"/>
      <c r="U755" s="1340"/>
      <c r="V755" s="1340"/>
      <c r="W755" s="1365">
        <v>2</v>
      </c>
    </row>
    <row r="756" spans="1:23" ht="31.5">
      <c r="A756" s="1386">
        <v>752</v>
      </c>
      <c r="B756" s="1340">
        <v>751</v>
      </c>
      <c r="C756" s="1340" t="s">
        <v>7482</v>
      </c>
      <c r="D756" s="1340"/>
      <c r="E756" s="1340"/>
      <c r="F756" s="1340"/>
      <c r="G756" s="1340"/>
      <c r="H756" s="1340"/>
      <c r="I756" s="1340" t="s">
        <v>7461</v>
      </c>
      <c r="J756" s="1340">
        <v>18</v>
      </c>
      <c r="K756" s="1340">
        <v>251</v>
      </c>
      <c r="L756" s="667">
        <v>2072</v>
      </c>
      <c r="M756" s="667"/>
      <c r="N756" s="1340" t="s">
        <v>7508</v>
      </c>
      <c r="O756" s="1366" t="s">
        <v>7462</v>
      </c>
      <c r="P756" s="1366"/>
      <c r="Q756" s="1366"/>
      <c r="R756" s="1366"/>
      <c r="S756" s="1340" t="s">
        <v>7464</v>
      </c>
      <c r="T756" s="1340"/>
      <c r="U756" s="1340"/>
      <c r="V756" s="1340"/>
      <c r="W756" s="1365">
        <v>2</v>
      </c>
    </row>
    <row r="757" spans="1:23" ht="31.5">
      <c r="A757" s="1446">
        <v>753</v>
      </c>
      <c r="B757" s="1367">
        <v>752</v>
      </c>
      <c r="C757" s="1340" t="s">
        <v>7482</v>
      </c>
      <c r="D757" s="1340"/>
      <c r="E757" s="1340"/>
      <c r="F757" s="1340"/>
      <c r="G757" s="1340"/>
      <c r="H757" s="1340"/>
      <c r="I757" s="1340" t="s">
        <v>7461</v>
      </c>
      <c r="J757" s="1340">
        <v>18</v>
      </c>
      <c r="K757" s="1340">
        <v>263</v>
      </c>
      <c r="L757" s="667">
        <v>9231</v>
      </c>
      <c r="M757" s="667"/>
      <c r="N757" s="1340" t="s">
        <v>7507</v>
      </c>
      <c r="O757" s="1366" t="s">
        <v>7462</v>
      </c>
      <c r="P757" s="1366"/>
      <c r="Q757" s="1366"/>
      <c r="R757" s="1366"/>
      <c r="S757" s="1340" t="s">
        <v>7464</v>
      </c>
      <c r="T757" s="1340"/>
      <c r="U757" s="1340"/>
      <c r="V757" s="1340"/>
      <c r="W757" s="1365">
        <v>2</v>
      </c>
    </row>
    <row r="758" spans="1:23" ht="31.5">
      <c r="A758" s="1386">
        <v>754</v>
      </c>
      <c r="B758" s="1340">
        <v>753</v>
      </c>
      <c r="C758" s="1340" t="s">
        <v>7482</v>
      </c>
      <c r="D758" s="1340"/>
      <c r="E758" s="1340"/>
      <c r="F758" s="1340"/>
      <c r="G758" s="1340"/>
      <c r="H758" s="1340"/>
      <c r="I758" s="1340" t="s">
        <v>7461</v>
      </c>
      <c r="J758" s="1340">
        <v>18</v>
      </c>
      <c r="K758" s="1340">
        <v>267</v>
      </c>
      <c r="L758" s="667">
        <v>7788</v>
      </c>
      <c r="M758" s="667"/>
      <c r="N758" s="1340" t="s">
        <v>7507</v>
      </c>
      <c r="O758" s="1366" t="s">
        <v>6960</v>
      </c>
      <c r="P758" s="1366"/>
      <c r="Q758" s="1366"/>
      <c r="R758" s="1366"/>
      <c r="S758" s="1340" t="s">
        <v>7464</v>
      </c>
      <c r="T758" s="1340"/>
      <c r="U758" s="1340"/>
      <c r="V758" s="1340"/>
      <c r="W758" s="1365">
        <v>2</v>
      </c>
    </row>
    <row r="759" spans="1:23" ht="31.5">
      <c r="A759" s="1446">
        <v>755</v>
      </c>
      <c r="B759" s="1367">
        <v>754</v>
      </c>
      <c r="C759" s="1340" t="s">
        <v>7482</v>
      </c>
      <c r="D759" s="1340"/>
      <c r="E759" s="1340"/>
      <c r="F759" s="1340"/>
      <c r="G759" s="1340"/>
      <c r="H759" s="1340"/>
      <c r="I759" s="1340" t="s">
        <v>7461</v>
      </c>
      <c r="J759" s="1340">
        <v>18</v>
      </c>
      <c r="K759" s="1340">
        <v>269</v>
      </c>
      <c r="L759" s="667">
        <v>3245</v>
      </c>
      <c r="M759" s="667"/>
      <c r="N759" s="1340" t="s">
        <v>7507</v>
      </c>
      <c r="O759" s="1366" t="s">
        <v>7462</v>
      </c>
      <c r="P759" s="1366"/>
      <c r="Q759" s="1366"/>
      <c r="R759" s="1366"/>
      <c r="S759" s="1340" t="s">
        <v>7464</v>
      </c>
      <c r="T759" s="1340"/>
      <c r="U759" s="1340"/>
      <c r="V759" s="1340"/>
      <c r="W759" s="1365">
        <v>2</v>
      </c>
    </row>
    <row r="760" spans="1:23" ht="31.5">
      <c r="A760" s="1386">
        <v>756</v>
      </c>
      <c r="B760" s="1340">
        <v>755</v>
      </c>
      <c r="C760" s="1340" t="s">
        <v>7482</v>
      </c>
      <c r="D760" s="1340"/>
      <c r="E760" s="1340"/>
      <c r="F760" s="1340"/>
      <c r="G760" s="1340"/>
      <c r="H760" s="1340"/>
      <c r="I760" s="1340" t="s">
        <v>7461</v>
      </c>
      <c r="J760" s="1340">
        <v>18</v>
      </c>
      <c r="K760" s="1340">
        <v>282</v>
      </c>
      <c r="L760" s="667">
        <v>7260</v>
      </c>
      <c r="M760" s="667"/>
      <c r="N760" s="1340" t="s">
        <v>7507</v>
      </c>
      <c r="O760" s="1366" t="s">
        <v>6960</v>
      </c>
      <c r="P760" s="1366"/>
      <c r="Q760" s="1366"/>
      <c r="R760" s="1366"/>
      <c r="S760" s="1340" t="s">
        <v>7464</v>
      </c>
      <c r="T760" s="1340"/>
      <c r="U760" s="1340"/>
      <c r="V760" s="1340"/>
      <c r="W760" s="1365">
        <v>2</v>
      </c>
    </row>
    <row r="761" spans="1:23" ht="31.5">
      <c r="A761" s="1446">
        <v>757</v>
      </c>
      <c r="B761" s="1367">
        <v>756</v>
      </c>
      <c r="C761" s="1340" t="s">
        <v>7482</v>
      </c>
      <c r="D761" s="1340"/>
      <c r="E761" s="1340"/>
      <c r="F761" s="1340"/>
      <c r="G761" s="1340"/>
      <c r="H761" s="1340"/>
      <c r="I761" s="1340" t="s">
        <v>7461</v>
      </c>
      <c r="J761" s="1340">
        <v>18</v>
      </c>
      <c r="K761" s="1340">
        <v>284</v>
      </c>
      <c r="L761" s="667">
        <v>1204</v>
      </c>
      <c r="M761" s="667"/>
      <c r="N761" s="1340" t="s">
        <v>7507</v>
      </c>
      <c r="O761" s="1366" t="s">
        <v>7462</v>
      </c>
      <c r="P761" s="1366"/>
      <c r="Q761" s="1366"/>
      <c r="R761" s="1366"/>
      <c r="S761" s="1340" t="s">
        <v>7464</v>
      </c>
      <c r="T761" s="1340"/>
      <c r="U761" s="1340"/>
      <c r="V761" s="1340"/>
      <c r="W761" s="1365">
        <v>2</v>
      </c>
    </row>
    <row r="762" spans="1:23" ht="31.5">
      <c r="A762" s="1386">
        <v>758</v>
      </c>
      <c r="B762" s="1340">
        <v>757</v>
      </c>
      <c r="C762" s="1340" t="s">
        <v>7482</v>
      </c>
      <c r="D762" s="1340"/>
      <c r="E762" s="1340"/>
      <c r="F762" s="1340"/>
      <c r="G762" s="1340"/>
      <c r="H762" s="1340"/>
      <c r="I762" s="1340" t="s">
        <v>7461</v>
      </c>
      <c r="J762" s="1340">
        <v>18</v>
      </c>
      <c r="K762" s="1340">
        <v>285</v>
      </c>
      <c r="L762" s="667">
        <v>1562</v>
      </c>
      <c r="M762" s="667"/>
      <c r="N762" s="1340" t="s">
        <v>7507</v>
      </c>
      <c r="O762" s="1366" t="s">
        <v>6960</v>
      </c>
      <c r="P762" s="1366"/>
      <c r="Q762" s="1366"/>
      <c r="R762" s="1366"/>
      <c r="S762" s="1340" t="s">
        <v>7464</v>
      </c>
      <c r="T762" s="1340"/>
      <c r="U762" s="1340"/>
      <c r="V762" s="1340"/>
      <c r="W762" s="1365">
        <v>2</v>
      </c>
    </row>
    <row r="763" spans="1:23" ht="31.5">
      <c r="A763" s="1446">
        <v>759</v>
      </c>
      <c r="B763" s="1367">
        <v>758</v>
      </c>
      <c r="C763" s="1340" t="s">
        <v>7485</v>
      </c>
      <c r="D763" s="1340"/>
      <c r="E763" s="1340"/>
      <c r="F763" s="1340"/>
      <c r="G763" s="1340"/>
      <c r="H763" s="1340"/>
      <c r="I763" s="1340" t="s">
        <v>7461</v>
      </c>
      <c r="J763" s="1340">
        <v>18</v>
      </c>
      <c r="K763" s="1340">
        <v>294</v>
      </c>
      <c r="L763" s="667">
        <v>18790</v>
      </c>
      <c r="M763" s="667"/>
      <c r="N763" s="1340" t="s">
        <v>7475</v>
      </c>
      <c r="O763" s="1366" t="s">
        <v>7462</v>
      </c>
      <c r="P763" s="1366"/>
      <c r="Q763" s="1366"/>
      <c r="R763" s="1366"/>
      <c r="S763" s="1340"/>
      <c r="T763" s="1340"/>
      <c r="U763" s="1340"/>
      <c r="V763" s="1340"/>
      <c r="W763" s="1365">
        <v>2</v>
      </c>
    </row>
    <row r="764" spans="1:23" ht="31.5">
      <c r="A764" s="1386">
        <v>760</v>
      </c>
      <c r="B764" s="1340">
        <v>759</v>
      </c>
      <c r="C764" s="1340" t="s">
        <v>7485</v>
      </c>
      <c r="D764" s="1340"/>
      <c r="E764" s="1340"/>
      <c r="F764" s="1340"/>
      <c r="G764" s="1340"/>
      <c r="H764" s="1340"/>
      <c r="I764" s="1340" t="s">
        <v>7461</v>
      </c>
      <c r="J764" s="1340">
        <v>19</v>
      </c>
      <c r="K764" s="1340">
        <v>9</v>
      </c>
      <c r="L764" s="667">
        <v>45000</v>
      </c>
      <c r="M764" s="667"/>
      <c r="N764" s="1340" t="s">
        <v>7475</v>
      </c>
      <c r="O764" s="1366" t="s">
        <v>7462</v>
      </c>
      <c r="P764" s="1366"/>
      <c r="Q764" s="1366"/>
      <c r="R764" s="1366"/>
      <c r="S764" s="1340"/>
      <c r="T764" s="1340"/>
      <c r="U764" s="1340"/>
      <c r="V764" s="1340"/>
      <c r="W764" s="1365">
        <v>2</v>
      </c>
    </row>
    <row r="765" spans="1:23" ht="31.5">
      <c r="A765" s="1446">
        <v>761</v>
      </c>
      <c r="B765" s="1367">
        <v>760</v>
      </c>
      <c r="C765" s="1340" t="s">
        <v>7485</v>
      </c>
      <c r="D765" s="1340"/>
      <c r="E765" s="1340"/>
      <c r="F765" s="1340"/>
      <c r="G765" s="1340"/>
      <c r="H765" s="1340"/>
      <c r="I765" s="1340" t="s">
        <v>7461</v>
      </c>
      <c r="J765" s="1340">
        <v>19</v>
      </c>
      <c r="K765" s="1340">
        <v>16</v>
      </c>
      <c r="L765" s="667">
        <v>6220</v>
      </c>
      <c r="M765" s="667"/>
      <c r="N765" s="1340" t="s">
        <v>7475</v>
      </c>
      <c r="O765" s="1366" t="s">
        <v>7462</v>
      </c>
      <c r="P765" s="1366"/>
      <c r="Q765" s="1366"/>
      <c r="R765" s="1366"/>
      <c r="S765" s="1340"/>
      <c r="T765" s="1340"/>
      <c r="U765" s="1340"/>
      <c r="V765" s="1340"/>
      <c r="W765" s="1365">
        <v>2</v>
      </c>
    </row>
    <row r="766" spans="1:23">
      <c r="A766" s="1386">
        <v>762</v>
      </c>
      <c r="B766" s="1340">
        <v>761</v>
      </c>
      <c r="C766" s="1340" t="s">
        <v>7485</v>
      </c>
      <c r="D766" s="1340"/>
      <c r="E766" s="1340"/>
      <c r="F766" s="1340"/>
      <c r="G766" s="1340"/>
      <c r="H766" s="1340"/>
      <c r="I766" s="1340" t="s">
        <v>7461</v>
      </c>
      <c r="J766" s="1340">
        <v>19</v>
      </c>
      <c r="K766" s="1340">
        <v>34</v>
      </c>
      <c r="L766" s="667">
        <v>2335</v>
      </c>
      <c r="M766" s="667"/>
      <c r="N766" s="1340" t="s">
        <v>476</v>
      </c>
      <c r="O766" s="1366" t="s">
        <v>7462</v>
      </c>
      <c r="P766" s="1366"/>
      <c r="Q766" s="1366"/>
      <c r="R766" s="1366"/>
      <c r="S766" s="1340" t="s">
        <v>7464</v>
      </c>
      <c r="T766" s="1340"/>
      <c r="U766" s="1340"/>
      <c r="V766" s="1340"/>
      <c r="W766" s="1365">
        <v>2</v>
      </c>
    </row>
    <row r="767" spans="1:23">
      <c r="A767" s="1446">
        <v>763</v>
      </c>
      <c r="B767" s="1367">
        <v>762</v>
      </c>
      <c r="C767" s="1340" t="s">
        <v>7485</v>
      </c>
      <c r="D767" s="1340"/>
      <c r="E767" s="1340"/>
      <c r="F767" s="1340"/>
      <c r="G767" s="1340"/>
      <c r="H767" s="1340"/>
      <c r="I767" s="1340" t="s">
        <v>7461</v>
      </c>
      <c r="J767" s="1340">
        <v>19</v>
      </c>
      <c r="K767" s="1340">
        <v>59</v>
      </c>
      <c r="L767" s="667">
        <v>78115</v>
      </c>
      <c r="M767" s="667"/>
      <c r="N767" s="1340" t="s">
        <v>476</v>
      </c>
      <c r="O767" s="1366" t="s">
        <v>7462</v>
      </c>
      <c r="P767" s="1366"/>
      <c r="Q767" s="1366"/>
      <c r="R767" s="1366"/>
      <c r="S767" s="1340" t="s">
        <v>7464</v>
      </c>
      <c r="T767" s="1340"/>
      <c r="U767" s="1340"/>
      <c r="V767" s="1340"/>
      <c r="W767" s="1365">
        <v>2</v>
      </c>
    </row>
    <row r="768" spans="1:23">
      <c r="A768" s="1386">
        <v>764</v>
      </c>
      <c r="B768" s="1340">
        <v>763</v>
      </c>
      <c r="C768" s="1340" t="s">
        <v>7485</v>
      </c>
      <c r="D768" s="1340"/>
      <c r="E768" s="1340"/>
      <c r="F768" s="1340"/>
      <c r="G768" s="1340"/>
      <c r="H768" s="1340"/>
      <c r="I768" s="1340" t="s">
        <v>7461</v>
      </c>
      <c r="J768" s="1340">
        <v>19</v>
      </c>
      <c r="K768" s="1340">
        <v>100</v>
      </c>
      <c r="L768" s="667">
        <v>25560</v>
      </c>
      <c r="M768" s="667"/>
      <c r="N768" s="1340" t="s">
        <v>7509</v>
      </c>
      <c r="O768" s="1366" t="s">
        <v>7483</v>
      </c>
      <c r="P768" s="1366"/>
      <c r="Q768" s="1366"/>
      <c r="R768" s="1366"/>
      <c r="S768" s="1340" t="s">
        <v>7464</v>
      </c>
      <c r="T768" s="1340"/>
      <c r="U768" s="1340"/>
      <c r="V768" s="1340"/>
      <c r="W768" s="1365">
        <v>2</v>
      </c>
    </row>
    <row r="769" spans="1:23" ht="31.5">
      <c r="A769" s="1446">
        <v>765</v>
      </c>
      <c r="B769" s="1367">
        <v>764</v>
      </c>
      <c r="C769" s="1340" t="s">
        <v>7485</v>
      </c>
      <c r="D769" s="1340"/>
      <c r="E769" s="1340"/>
      <c r="F769" s="1340"/>
      <c r="G769" s="1340"/>
      <c r="H769" s="1340"/>
      <c r="I769" s="1340" t="s">
        <v>7461</v>
      </c>
      <c r="J769" s="1340">
        <v>20</v>
      </c>
      <c r="K769" s="1340">
        <v>7</v>
      </c>
      <c r="L769" s="667">
        <v>12640</v>
      </c>
      <c r="M769" s="667"/>
      <c r="N769" s="1340" t="s">
        <v>7475</v>
      </c>
      <c r="O769" s="1366" t="s">
        <v>7462</v>
      </c>
      <c r="P769" s="1366"/>
      <c r="Q769" s="1366"/>
      <c r="R769" s="1366"/>
      <c r="S769" s="1340"/>
      <c r="T769" s="1340"/>
      <c r="U769" s="1340"/>
      <c r="V769" s="1340"/>
      <c r="W769" s="1365">
        <v>2</v>
      </c>
    </row>
    <row r="770" spans="1:23" ht="31.5">
      <c r="A770" s="1386">
        <v>766</v>
      </c>
      <c r="B770" s="1340">
        <v>765</v>
      </c>
      <c r="C770" s="1340" t="s">
        <v>7485</v>
      </c>
      <c r="D770" s="1340"/>
      <c r="E770" s="1340"/>
      <c r="F770" s="1340"/>
      <c r="G770" s="1340"/>
      <c r="H770" s="1340"/>
      <c r="I770" s="1340" t="s">
        <v>7461</v>
      </c>
      <c r="J770" s="1340">
        <v>20</v>
      </c>
      <c r="K770" s="1340">
        <v>32</v>
      </c>
      <c r="L770" s="667">
        <v>54740</v>
      </c>
      <c r="M770" s="667"/>
      <c r="N770" s="1340" t="s">
        <v>7475</v>
      </c>
      <c r="O770" s="1366" t="s">
        <v>7462</v>
      </c>
      <c r="P770" s="1366"/>
      <c r="Q770" s="1366"/>
      <c r="R770" s="1366"/>
      <c r="S770" s="1340"/>
      <c r="T770" s="1340"/>
      <c r="U770" s="1340"/>
      <c r="V770" s="1340"/>
      <c r="W770" s="1365">
        <v>2</v>
      </c>
    </row>
    <row r="771" spans="1:23" ht="31.5">
      <c r="A771" s="1446">
        <v>767</v>
      </c>
      <c r="B771" s="1367">
        <v>766</v>
      </c>
      <c r="C771" s="1340" t="s">
        <v>7485</v>
      </c>
      <c r="D771" s="1340"/>
      <c r="E771" s="1340"/>
      <c r="F771" s="1340"/>
      <c r="G771" s="1340"/>
      <c r="H771" s="1340"/>
      <c r="I771" s="1340" t="s">
        <v>7461</v>
      </c>
      <c r="J771" s="1340">
        <v>20</v>
      </c>
      <c r="K771" s="1340">
        <v>36</v>
      </c>
      <c r="L771" s="667">
        <v>98145</v>
      </c>
      <c r="M771" s="667"/>
      <c r="N771" s="1340" t="s">
        <v>7475</v>
      </c>
      <c r="O771" s="1366" t="s">
        <v>7462</v>
      </c>
      <c r="P771" s="1366"/>
      <c r="Q771" s="1366"/>
      <c r="R771" s="1366"/>
      <c r="S771" s="1340"/>
      <c r="T771" s="1340"/>
      <c r="U771" s="1340"/>
      <c r="V771" s="1340"/>
      <c r="W771" s="1365">
        <v>2</v>
      </c>
    </row>
    <row r="772" spans="1:23" ht="31.5">
      <c r="A772" s="1386">
        <v>768</v>
      </c>
      <c r="B772" s="1340">
        <v>767</v>
      </c>
      <c r="C772" s="1340" t="s">
        <v>7485</v>
      </c>
      <c r="D772" s="1340"/>
      <c r="E772" s="1340"/>
      <c r="F772" s="1340"/>
      <c r="G772" s="1340"/>
      <c r="H772" s="1340"/>
      <c r="I772" s="1340" t="s">
        <v>7461</v>
      </c>
      <c r="J772" s="1340">
        <v>20</v>
      </c>
      <c r="K772" s="1340">
        <v>39</v>
      </c>
      <c r="L772" s="667">
        <v>9680</v>
      </c>
      <c r="M772" s="667"/>
      <c r="N772" s="1340" t="s">
        <v>7475</v>
      </c>
      <c r="O772" s="1366" t="s">
        <v>7462</v>
      </c>
      <c r="P772" s="1366"/>
      <c r="Q772" s="1366"/>
      <c r="R772" s="1366"/>
      <c r="S772" s="1340"/>
      <c r="T772" s="1340"/>
      <c r="U772" s="1340"/>
      <c r="V772" s="1340"/>
      <c r="W772" s="1365">
        <v>2</v>
      </c>
    </row>
    <row r="773" spans="1:23" ht="31.5">
      <c r="A773" s="1446">
        <v>769</v>
      </c>
      <c r="B773" s="1367">
        <v>768</v>
      </c>
      <c r="C773" s="1340" t="s">
        <v>7485</v>
      </c>
      <c r="D773" s="1340"/>
      <c r="E773" s="1340"/>
      <c r="F773" s="1340"/>
      <c r="G773" s="1340"/>
      <c r="H773" s="1340"/>
      <c r="I773" s="1340" t="s">
        <v>7461</v>
      </c>
      <c r="J773" s="1340">
        <v>20</v>
      </c>
      <c r="K773" s="1340">
        <v>42</v>
      </c>
      <c r="L773" s="667">
        <v>60255</v>
      </c>
      <c r="M773" s="667"/>
      <c r="N773" s="1340" t="s">
        <v>7475</v>
      </c>
      <c r="O773" s="1366" t="s">
        <v>7462</v>
      </c>
      <c r="P773" s="1366"/>
      <c r="Q773" s="1366"/>
      <c r="R773" s="1366"/>
      <c r="S773" s="1340"/>
      <c r="T773" s="1340"/>
      <c r="U773" s="1340"/>
      <c r="V773" s="1340"/>
      <c r="W773" s="1365">
        <v>2</v>
      </c>
    </row>
    <row r="774" spans="1:23" ht="31.5">
      <c r="A774" s="1386">
        <v>770</v>
      </c>
      <c r="B774" s="1340">
        <v>769</v>
      </c>
      <c r="C774" s="1340" t="s">
        <v>7485</v>
      </c>
      <c r="D774" s="1340"/>
      <c r="E774" s="1340"/>
      <c r="F774" s="1340"/>
      <c r="G774" s="1340"/>
      <c r="H774" s="1340"/>
      <c r="I774" s="1340" t="s">
        <v>7461</v>
      </c>
      <c r="J774" s="1340">
        <v>21</v>
      </c>
      <c r="K774" s="1340">
        <v>28</v>
      </c>
      <c r="L774" s="667">
        <v>1408</v>
      </c>
      <c r="M774" s="667"/>
      <c r="N774" s="1340" t="s">
        <v>7475</v>
      </c>
      <c r="O774" s="1366" t="s">
        <v>6960</v>
      </c>
      <c r="P774" s="1366"/>
      <c r="Q774" s="1366"/>
      <c r="R774" s="1366"/>
      <c r="S774" s="1340"/>
      <c r="T774" s="1340"/>
      <c r="U774" s="1340"/>
      <c r="V774" s="1340"/>
      <c r="W774" s="1365">
        <v>2</v>
      </c>
    </row>
    <row r="775" spans="1:23" ht="31.5">
      <c r="A775" s="1446">
        <v>771</v>
      </c>
      <c r="B775" s="1367">
        <v>770</v>
      </c>
      <c r="C775" s="1340" t="s">
        <v>7485</v>
      </c>
      <c r="D775" s="1340"/>
      <c r="E775" s="1340"/>
      <c r="F775" s="1340"/>
      <c r="G775" s="1340"/>
      <c r="H775" s="1340"/>
      <c r="I775" s="1340" t="s">
        <v>7461</v>
      </c>
      <c r="J775" s="1340">
        <v>21</v>
      </c>
      <c r="K775" s="1340">
        <v>55</v>
      </c>
      <c r="L775" s="667">
        <v>113955</v>
      </c>
      <c r="M775" s="667"/>
      <c r="N775" s="1340" t="s">
        <v>7475</v>
      </c>
      <c r="O775" s="1366" t="s">
        <v>7462</v>
      </c>
      <c r="P775" s="1366"/>
      <c r="Q775" s="1366"/>
      <c r="R775" s="1366"/>
      <c r="S775" s="1340"/>
      <c r="T775" s="1340"/>
      <c r="U775" s="1340"/>
      <c r="V775" s="1340"/>
      <c r="W775" s="1365">
        <v>2</v>
      </c>
    </row>
    <row r="776" spans="1:23">
      <c r="A776" s="1386">
        <v>772</v>
      </c>
      <c r="B776" s="1340">
        <v>771</v>
      </c>
      <c r="C776" s="1340" t="s">
        <v>7485</v>
      </c>
      <c r="D776" s="1340"/>
      <c r="E776" s="1340"/>
      <c r="F776" s="1340"/>
      <c r="G776" s="1340"/>
      <c r="H776" s="1340"/>
      <c r="I776" s="1340" t="s">
        <v>7461</v>
      </c>
      <c r="J776" s="1340">
        <v>21</v>
      </c>
      <c r="K776" s="1340">
        <v>138</v>
      </c>
      <c r="L776" s="667">
        <v>926</v>
      </c>
      <c r="M776" s="667"/>
      <c r="N776" s="1340" t="s">
        <v>476</v>
      </c>
      <c r="O776" s="1366" t="s">
        <v>192</v>
      </c>
      <c r="P776" s="1366"/>
      <c r="Q776" s="1366"/>
      <c r="R776" s="1366"/>
      <c r="S776" s="1340" t="s">
        <v>7464</v>
      </c>
      <c r="T776" s="1340"/>
      <c r="U776" s="1340"/>
      <c r="V776" s="1340"/>
      <c r="W776" s="1365">
        <v>2</v>
      </c>
    </row>
    <row r="777" spans="1:23" ht="31.5">
      <c r="A777" s="1446">
        <v>773</v>
      </c>
      <c r="B777" s="1367">
        <v>772</v>
      </c>
      <c r="C777" s="1340" t="s">
        <v>7485</v>
      </c>
      <c r="D777" s="1340"/>
      <c r="E777" s="1340"/>
      <c r="F777" s="1340"/>
      <c r="G777" s="1340"/>
      <c r="H777" s="1340"/>
      <c r="I777" s="1340" t="s">
        <v>7461</v>
      </c>
      <c r="J777" s="1340">
        <v>21</v>
      </c>
      <c r="K777" s="1340">
        <v>180</v>
      </c>
      <c r="L777" s="667">
        <v>9358</v>
      </c>
      <c r="M777" s="667"/>
      <c r="N777" s="1411"/>
      <c r="O777" s="1366" t="s">
        <v>6446</v>
      </c>
      <c r="P777" s="1366"/>
      <c r="Q777" s="1366"/>
      <c r="R777" s="1366"/>
      <c r="S777" s="1366" t="s">
        <v>7510</v>
      </c>
      <c r="T777" s="1366"/>
      <c r="U777" s="1366"/>
      <c r="V777" s="1340"/>
      <c r="W777" s="1340">
        <v>6</v>
      </c>
    </row>
    <row r="778" spans="1:23">
      <c r="A778" s="1386">
        <v>774</v>
      </c>
      <c r="B778" s="1340">
        <v>773</v>
      </c>
      <c r="C778" s="1340" t="s">
        <v>7485</v>
      </c>
      <c r="D778" s="1340"/>
      <c r="E778" s="1340"/>
      <c r="F778" s="1340"/>
      <c r="G778" s="1340"/>
      <c r="H778" s="1340"/>
      <c r="I778" s="1340" t="s">
        <v>7461</v>
      </c>
      <c r="J778" s="1340">
        <v>21</v>
      </c>
      <c r="K778" s="1340">
        <v>218</v>
      </c>
      <c r="L778" s="667">
        <v>7755</v>
      </c>
      <c r="M778" s="667"/>
      <c r="N778" s="1340" t="s">
        <v>476</v>
      </c>
      <c r="O778" s="1366" t="s">
        <v>766</v>
      </c>
      <c r="P778" s="1366"/>
      <c r="Q778" s="1366"/>
      <c r="R778" s="1366"/>
      <c r="S778" s="1340"/>
      <c r="T778" s="1340"/>
      <c r="U778" s="1340"/>
      <c r="V778" s="1340"/>
      <c r="W778" s="1365">
        <v>2</v>
      </c>
    </row>
    <row r="779" spans="1:23" ht="31.5">
      <c r="A779" s="1446">
        <v>775</v>
      </c>
      <c r="B779" s="1367">
        <v>774</v>
      </c>
      <c r="C779" s="1340" t="s">
        <v>7485</v>
      </c>
      <c r="D779" s="1340"/>
      <c r="E779" s="1340"/>
      <c r="F779" s="1340"/>
      <c r="G779" s="1340"/>
      <c r="H779" s="1340"/>
      <c r="I779" s="1340" t="s">
        <v>7461</v>
      </c>
      <c r="J779" s="1340">
        <v>21</v>
      </c>
      <c r="K779" s="1340">
        <v>226</v>
      </c>
      <c r="L779" s="667">
        <v>1913</v>
      </c>
      <c r="M779" s="667"/>
      <c r="N779" s="1340" t="s">
        <v>7475</v>
      </c>
      <c r="O779" s="1366" t="s">
        <v>192</v>
      </c>
      <c r="P779" s="1366"/>
      <c r="Q779" s="1366"/>
      <c r="R779" s="1366"/>
      <c r="S779" s="1340"/>
      <c r="T779" s="1340"/>
      <c r="U779" s="1340"/>
      <c r="V779" s="1340"/>
      <c r="W779" s="1365">
        <v>2</v>
      </c>
    </row>
    <row r="780" spans="1:23">
      <c r="A780" s="1386">
        <v>776</v>
      </c>
      <c r="B780" s="1340">
        <v>775</v>
      </c>
      <c r="C780" s="1340" t="s">
        <v>7485</v>
      </c>
      <c r="D780" s="1340"/>
      <c r="E780" s="1340"/>
      <c r="F780" s="1340"/>
      <c r="G780" s="1340"/>
      <c r="H780" s="1340"/>
      <c r="I780" s="1340" t="s">
        <v>7461</v>
      </c>
      <c r="J780" s="1340">
        <v>21</v>
      </c>
      <c r="K780" s="1340">
        <v>234</v>
      </c>
      <c r="L780" s="667">
        <v>1634</v>
      </c>
      <c r="M780" s="667"/>
      <c r="N780" s="1340" t="s">
        <v>476</v>
      </c>
      <c r="O780" s="1366" t="s">
        <v>192</v>
      </c>
      <c r="P780" s="1366"/>
      <c r="Q780" s="1366"/>
      <c r="R780" s="1366"/>
      <c r="S780" s="1340" t="s">
        <v>7464</v>
      </c>
      <c r="T780" s="1340"/>
      <c r="U780" s="1340"/>
      <c r="V780" s="1340"/>
      <c r="W780" s="1365">
        <v>2</v>
      </c>
    </row>
    <row r="781" spans="1:23">
      <c r="A781" s="1446">
        <v>777</v>
      </c>
      <c r="B781" s="1367">
        <v>776</v>
      </c>
      <c r="C781" s="1340" t="s">
        <v>7485</v>
      </c>
      <c r="D781" s="1340"/>
      <c r="E781" s="1340"/>
      <c r="F781" s="1340"/>
      <c r="G781" s="1340"/>
      <c r="H781" s="1340"/>
      <c r="I781" s="1340" t="s">
        <v>7461</v>
      </c>
      <c r="J781" s="1340">
        <v>21</v>
      </c>
      <c r="K781" s="1340">
        <v>240</v>
      </c>
      <c r="L781" s="667">
        <v>4301</v>
      </c>
      <c r="M781" s="667"/>
      <c r="N781" s="1340" t="s">
        <v>476</v>
      </c>
      <c r="O781" s="1366" t="s">
        <v>192</v>
      </c>
      <c r="P781" s="1366"/>
      <c r="Q781" s="1366"/>
      <c r="R781" s="1366"/>
      <c r="S781" s="1340" t="s">
        <v>7464</v>
      </c>
      <c r="T781" s="1340"/>
      <c r="U781" s="1340"/>
      <c r="V781" s="1340"/>
      <c r="W781" s="1365">
        <v>2</v>
      </c>
    </row>
    <row r="782" spans="1:23">
      <c r="A782" s="1386">
        <v>778</v>
      </c>
      <c r="B782" s="1340">
        <v>777</v>
      </c>
      <c r="C782" s="1340" t="s">
        <v>7485</v>
      </c>
      <c r="D782" s="1340"/>
      <c r="E782" s="1340"/>
      <c r="F782" s="1340"/>
      <c r="G782" s="1340"/>
      <c r="H782" s="1340"/>
      <c r="I782" s="1340" t="s">
        <v>7461</v>
      </c>
      <c r="J782" s="1340">
        <v>22</v>
      </c>
      <c r="K782" s="1340">
        <v>2</v>
      </c>
      <c r="L782" s="667">
        <v>24880</v>
      </c>
      <c r="M782" s="667"/>
      <c r="N782" s="1340" t="s">
        <v>7509</v>
      </c>
      <c r="O782" s="1366" t="s">
        <v>7462</v>
      </c>
      <c r="P782" s="1366"/>
      <c r="Q782" s="1366"/>
      <c r="R782" s="1366"/>
      <c r="S782" s="1340"/>
      <c r="T782" s="1340"/>
      <c r="U782" s="1340"/>
      <c r="V782" s="1340"/>
      <c r="W782" s="1365">
        <v>2</v>
      </c>
    </row>
    <row r="783" spans="1:23">
      <c r="A783" s="1446">
        <v>779</v>
      </c>
      <c r="B783" s="1367">
        <v>778</v>
      </c>
      <c r="C783" s="1340" t="s">
        <v>7485</v>
      </c>
      <c r="D783" s="1340"/>
      <c r="E783" s="1340"/>
      <c r="F783" s="1340"/>
      <c r="G783" s="1340"/>
      <c r="H783" s="1340"/>
      <c r="I783" s="1340" t="s">
        <v>7461</v>
      </c>
      <c r="J783" s="1340">
        <v>22</v>
      </c>
      <c r="K783" s="1340">
        <v>3</v>
      </c>
      <c r="L783" s="667">
        <v>7742</v>
      </c>
      <c r="M783" s="667"/>
      <c r="N783" s="1340" t="s">
        <v>7509</v>
      </c>
      <c r="O783" s="1366" t="s">
        <v>7462</v>
      </c>
      <c r="P783" s="1366"/>
      <c r="Q783" s="1366"/>
      <c r="R783" s="1366"/>
      <c r="S783" s="1340"/>
      <c r="T783" s="1340"/>
      <c r="U783" s="1340"/>
      <c r="V783" s="1340"/>
      <c r="W783" s="1365">
        <v>2</v>
      </c>
    </row>
    <row r="784" spans="1:23">
      <c r="A784" s="1386">
        <v>780</v>
      </c>
      <c r="B784" s="1340">
        <v>779</v>
      </c>
      <c r="C784" s="1340" t="s">
        <v>7485</v>
      </c>
      <c r="D784" s="1340"/>
      <c r="E784" s="1340"/>
      <c r="F784" s="1340"/>
      <c r="G784" s="1340"/>
      <c r="H784" s="1340"/>
      <c r="I784" s="1340" t="s">
        <v>7461</v>
      </c>
      <c r="J784" s="1340">
        <v>22</v>
      </c>
      <c r="K784" s="1340">
        <v>21</v>
      </c>
      <c r="L784" s="667">
        <v>1125</v>
      </c>
      <c r="M784" s="667"/>
      <c r="N784" s="1340" t="s">
        <v>7509</v>
      </c>
      <c r="O784" s="1366" t="s">
        <v>6960</v>
      </c>
      <c r="P784" s="1366"/>
      <c r="Q784" s="1366"/>
      <c r="R784" s="1366"/>
      <c r="S784" s="1340"/>
      <c r="T784" s="1340"/>
      <c r="U784" s="1340"/>
      <c r="V784" s="1340"/>
      <c r="W784" s="1365">
        <v>2</v>
      </c>
    </row>
    <row r="785" spans="1:23" ht="31.5">
      <c r="A785" s="1446">
        <v>781</v>
      </c>
      <c r="B785" s="1367">
        <v>780</v>
      </c>
      <c r="C785" s="1340" t="s">
        <v>7485</v>
      </c>
      <c r="D785" s="1340"/>
      <c r="E785" s="1340"/>
      <c r="F785" s="1340"/>
      <c r="G785" s="1340"/>
      <c r="H785" s="1340"/>
      <c r="I785" s="1340" t="s">
        <v>7461</v>
      </c>
      <c r="J785" s="1340">
        <v>22</v>
      </c>
      <c r="K785" s="1340">
        <v>23</v>
      </c>
      <c r="L785" s="667">
        <v>1355</v>
      </c>
      <c r="M785" s="667"/>
      <c r="N785" s="1340" t="s">
        <v>7475</v>
      </c>
      <c r="O785" s="1366" t="s">
        <v>6960</v>
      </c>
      <c r="P785" s="1366"/>
      <c r="Q785" s="1366"/>
      <c r="R785" s="1366"/>
      <c r="S785" s="1340"/>
      <c r="T785" s="1340"/>
      <c r="U785" s="1340"/>
      <c r="V785" s="1340"/>
      <c r="W785" s="1365">
        <v>2</v>
      </c>
    </row>
    <row r="786" spans="1:23" ht="31.5">
      <c r="A786" s="1386">
        <v>782</v>
      </c>
      <c r="B786" s="1340">
        <v>781</v>
      </c>
      <c r="C786" s="1340" t="s">
        <v>7485</v>
      </c>
      <c r="D786" s="1340"/>
      <c r="E786" s="1340"/>
      <c r="F786" s="1340"/>
      <c r="G786" s="1340"/>
      <c r="H786" s="1340"/>
      <c r="I786" s="1340" t="s">
        <v>7461</v>
      </c>
      <c r="J786" s="1340">
        <v>22</v>
      </c>
      <c r="K786" s="1340">
        <v>26</v>
      </c>
      <c r="L786" s="667">
        <v>3111</v>
      </c>
      <c r="M786" s="667"/>
      <c r="N786" s="1340" t="s">
        <v>7475</v>
      </c>
      <c r="O786" s="1366" t="s">
        <v>7462</v>
      </c>
      <c r="P786" s="1366"/>
      <c r="Q786" s="1366"/>
      <c r="R786" s="1366"/>
      <c r="S786" s="1340"/>
      <c r="T786" s="1340"/>
      <c r="U786" s="1340"/>
      <c r="V786" s="1340"/>
      <c r="W786" s="1365">
        <v>2</v>
      </c>
    </row>
    <row r="787" spans="1:23">
      <c r="A787" s="1446">
        <v>783</v>
      </c>
      <c r="B787" s="1367">
        <v>782</v>
      </c>
      <c r="C787" s="1340" t="s">
        <v>7485</v>
      </c>
      <c r="D787" s="1340"/>
      <c r="E787" s="1340"/>
      <c r="F787" s="1340"/>
      <c r="G787" s="1340"/>
      <c r="H787" s="1340"/>
      <c r="I787" s="1340" t="s">
        <v>7461</v>
      </c>
      <c r="J787" s="1340">
        <v>22</v>
      </c>
      <c r="K787" s="1340">
        <v>44</v>
      </c>
      <c r="L787" s="667">
        <v>2713</v>
      </c>
      <c r="M787" s="667"/>
      <c r="N787" s="1340" t="s">
        <v>7509</v>
      </c>
      <c r="O787" s="1366" t="s">
        <v>7462</v>
      </c>
      <c r="P787" s="1366"/>
      <c r="Q787" s="1366"/>
      <c r="R787" s="1366"/>
      <c r="S787" s="1340"/>
      <c r="T787" s="1340"/>
      <c r="U787" s="1340"/>
      <c r="V787" s="1340"/>
      <c r="W787" s="1365">
        <v>2</v>
      </c>
    </row>
    <row r="788" spans="1:23">
      <c r="A788" s="1386">
        <v>784</v>
      </c>
      <c r="B788" s="1340">
        <v>783</v>
      </c>
      <c r="C788" s="1340" t="s">
        <v>7485</v>
      </c>
      <c r="D788" s="1340"/>
      <c r="E788" s="1340"/>
      <c r="F788" s="1340"/>
      <c r="G788" s="1340"/>
      <c r="H788" s="1340"/>
      <c r="I788" s="1340" t="s">
        <v>7461</v>
      </c>
      <c r="J788" s="1340">
        <v>22</v>
      </c>
      <c r="K788" s="1340">
        <v>108</v>
      </c>
      <c r="L788" s="667">
        <v>24280</v>
      </c>
      <c r="M788" s="667"/>
      <c r="N788" s="1340" t="s">
        <v>7509</v>
      </c>
      <c r="O788" s="1366" t="s">
        <v>7462</v>
      </c>
      <c r="P788" s="1366"/>
      <c r="Q788" s="1366"/>
      <c r="R788" s="1366"/>
      <c r="S788" s="1340"/>
      <c r="T788" s="1340"/>
      <c r="U788" s="1340"/>
      <c r="V788" s="1340"/>
      <c r="W788" s="1365">
        <v>2</v>
      </c>
    </row>
    <row r="789" spans="1:23" ht="31.5">
      <c r="A789" s="1446">
        <v>785</v>
      </c>
      <c r="B789" s="1367">
        <v>784</v>
      </c>
      <c r="C789" s="1340" t="s">
        <v>7482</v>
      </c>
      <c r="D789" s="1340"/>
      <c r="E789" s="1340"/>
      <c r="F789" s="1340"/>
      <c r="G789" s="1340"/>
      <c r="H789" s="1340"/>
      <c r="I789" s="1340" t="s">
        <v>7461</v>
      </c>
      <c r="J789" s="1340">
        <v>23</v>
      </c>
      <c r="K789" s="1340">
        <v>9</v>
      </c>
      <c r="L789" s="667">
        <v>12160</v>
      </c>
      <c r="M789" s="667"/>
      <c r="N789" s="1340" t="s">
        <v>7507</v>
      </c>
      <c r="O789" s="1366" t="s">
        <v>6960</v>
      </c>
      <c r="P789" s="1366"/>
      <c r="Q789" s="1366"/>
      <c r="R789" s="1366"/>
      <c r="S789" s="1340" t="s">
        <v>7464</v>
      </c>
      <c r="T789" s="1340"/>
      <c r="U789" s="1340"/>
      <c r="V789" s="1340"/>
      <c r="W789" s="1365">
        <v>2</v>
      </c>
    </row>
    <row r="790" spans="1:23" ht="31.5">
      <c r="A790" s="1386">
        <v>786</v>
      </c>
      <c r="B790" s="1340">
        <v>785</v>
      </c>
      <c r="C790" s="1340" t="s">
        <v>7482</v>
      </c>
      <c r="D790" s="1340"/>
      <c r="E790" s="1340"/>
      <c r="F790" s="1340"/>
      <c r="G790" s="1340"/>
      <c r="H790" s="1340"/>
      <c r="I790" s="1340" t="s">
        <v>7461</v>
      </c>
      <c r="J790" s="1340">
        <v>23</v>
      </c>
      <c r="K790" s="1340">
        <v>15</v>
      </c>
      <c r="L790" s="667">
        <v>9470</v>
      </c>
      <c r="M790" s="667"/>
      <c r="N790" s="1340" t="s">
        <v>7507</v>
      </c>
      <c r="O790" s="1366" t="s">
        <v>1442</v>
      </c>
      <c r="P790" s="1366"/>
      <c r="Q790" s="1366"/>
      <c r="R790" s="1366"/>
      <c r="S790" s="1340" t="s">
        <v>7464</v>
      </c>
      <c r="T790" s="1340"/>
      <c r="U790" s="1340"/>
      <c r="V790" s="1340"/>
      <c r="W790" s="1365">
        <v>2</v>
      </c>
    </row>
    <row r="791" spans="1:23" ht="31.5">
      <c r="A791" s="1446">
        <v>787</v>
      </c>
      <c r="B791" s="1367">
        <v>786</v>
      </c>
      <c r="C791" s="1340" t="s">
        <v>7482</v>
      </c>
      <c r="D791" s="1340"/>
      <c r="E791" s="1340"/>
      <c r="F791" s="1340"/>
      <c r="G791" s="1340"/>
      <c r="H791" s="1340"/>
      <c r="I791" s="1340" t="s">
        <v>7461</v>
      </c>
      <c r="J791" s="1340">
        <v>23</v>
      </c>
      <c r="K791" s="1340">
        <v>16</v>
      </c>
      <c r="L791" s="667">
        <v>22273</v>
      </c>
      <c r="M791" s="667"/>
      <c r="N791" s="1340" t="s">
        <v>7507</v>
      </c>
      <c r="O791" s="1366" t="s">
        <v>7462</v>
      </c>
      <c r="P791" s="1366"/>
      <c r="Q791" s="1366"/>
      <c r="R791" s="1366"/>
      <c r="S791" s="1340" t="s">
        <v>7464</v>
      </c>
      <c r="T791" s="1340"/>
      <c r="U791" s="1340"/>
      <c r="V791" s="1340"/>
      <c r="W791" s="1365">
        <v>2</v>
      </c>
    </row>
    <row r="792" spans="1:23" ht="31.5">
      <c r="A792" s="1386">
        <v>788</v>
      </c>
      <c r="B792" s="1340">
        <v>787</v>
      </c>
      <c r="C792" s="1340" t="s">
        <v>7482</v>
      </c>
      <c r="D792" s="1340"/>
      <c r="E792" s="1340"/>
      <c r="F792" s="1340"/>
      <c r="G792" s="1340"/>
      <c r="H792" s="1340"/>
      <c r="I792" s="1340" t="s">
        <v>7461</v>
      </c>
      <c r="J792" s="1340">
        <v>23</v>
      </c>
      <c r="K792" s="1340">
        <v>20</v>
      </c>
      <c r="L792" s="667">
        <v>41510</v>
      </c>
      <c r="M792" s="667"/>
      <c r="N792" s="1340" t="s">
        <v>7507</v>
      </c>
      <c r="O792" s="1366" t="s">
        <v>7462</v>
      </c>
      <c r="P792" s="1366"/>
      <c r="Q792" s="1366"/>
      <c r="R792" s="1366"/>
      <c r="S792" s="1340" t="s">
        <v>7464</v>
      </c>
      <c r="T792" s="1340"/>
      <c r="U792" s="1340"/>
      <c r="V792" s="1340"/>
      <c r="W792" s="1365">
        <v>2</v>
      </c>
    </row>
    <row r="793" spans="1:23">
      <c r="A793" s="1446">
        <v>789</v>
      </c>
      <c r="B793" s="1367">
        <v>788</v>
      </c>
      <c r="C793" s="1340" t="s">
        <v>7485</v>
      </c>
      <c r="D793" s="1340"/>
      <c r="E793" s="1340"/>
      <c r="F793" s="1340"/>
      <c r="G793" s="1340"/>
      <c r="H793" s="1340"/>
      <c r="I793" s="1340" t="s">
        <v>7461</v>
      </c>
      <c r="J793" s="1340">
        <v>23</v>
      </c>
      <c r="K793" s="1340">
        <v>22</v>
      </c>
      <c r="L793" s="667">
        <v>45556</v>
      </c>
      <c r="M793" s="667"/>
      <c r="N793" s="1340" t="s">
        <v>7509</v>
      </c>
      <c r="O793" s="1366" t="s">
        <v>7462</v>
      </c>
      <c r="P793" s="1366"/>
      <c r="Q793" s="1366"/>
      <c r="R793" s="1366"/>
      <c r="S793" s="1340"/>
      <c r="T793" s="1340"/>
      <c r="U793" s="1340"/>
      <c r="V793" s="1340"/>
      <c r="W793" s="1365">
        <v>2</v>
      </c>
    </row>
    <row r="794" spans="1:23" ht="31.5">
      <c r="A794" s="1386">
        <v>790</v>
      </c>
      <c r="B794" s="1340">
        <v>789</v>
      </c>
      <c r="C794" s="1340" t="s">
        <v>7482</v>
      </c>
      <c r="D794" s="1340"/>
      <c r="E794" s="1340"/>
      <c r="F794" s="1340"/>
      <c r="G794" s="1340"/>
      <c r="H794" s="1340"/>
      <c r="I794" s="1340" t="s">
        <v>7461</v>
      </c>
      <c r="J794" s="1340">
        <v>23</v>
      </c>
      <c r="K794" s="1340">
        <v>34</v>
      </c>
      <c r="L794" s="667">
        <v>4034</v>
      </c>
      <c r="M794" s="667"/>
      <c r="N794" s="1340" t="s">
        <v>7507</v>
      </c>
      <c r="O794" s="1366" t="s">
        <v>7462</v>
      </c>
      <c r="P794" s="1366"/>
      <c r="Q794" s="1366"/>
      <c r="R794" s="1366"/>
      <c r="S794" s="1340" t="s">
        <v>7464</v>
      </c>
      <c r="T794" s="1340"/>
      <c r="U794" s="1340"/>
      <c r="V794" s="1340"/>
      <c r="W794" s="1365">
        <v>2</v>
      </c>
    </row>
    <row r="795" spans="1:23" ht="31.5">
      <c r="A795" s="1446">
        <v>791</v>
      </c>
      <c r="B795" s="1367">
        <v>790</v>
      </c>
      <c r="C795" s="1340" t="s">
        <v>7506</v>
      </c>
      <c r="D795" s="1340"/>
      <c r="E795" s="1340"/>
      <c r="F795" s="1340"/>
      <c r="G795" s="1340"/>
      <c r="H795" s="1340"/>
      <c r="I795" s="1340" t="s">
        <v>7461</v>
      </c>
      <c r="J795" s="1340">
        <v>24</v>
      </c>
      <c r="K795" s="1340">
        <v>1</v>
      </c>
      <c r="L795" s="667">
        <v>960</v>
      </c>
      <c r="M795" s="667"/>
      <c r="N795" s="1340" t="s">
        <v>7475</v>
      </c>
      <c r="O795" s="1366" t="s">
        <v>7492</v>
      </c>
      <c r="P795" s="1366"/>
      <c r="Q795" s="1366"/>
      <c r="R795" s="1366"/>
      <c r="S795" s="1340"/>
      <c r="T795" s="1340"/>
      <c r="U795" s="1340"/>
      <c r="V795" s="1340"/>
      <c r="W795" s="1365">
        <v>2</v>
      </c>
    </row>
    <row r="796" spans="1:23" ht="31.5">
      <c r="A796" s="1386">
        <v>792</v>
      </c>
      <c r="B796" s="1340">
        <v>791</v>
      </c>
      <c r="C796" s="1340" t="s">
        <v>7506</v>
      </c>
      <c r="D796" s="1340"/>
      <c r="E796" s="1340"/>
      <c r="F796" s="1340"/>
      <c r="G796" s="1340"/>
      <c r="H796" s="1340"/>
      <c r="I796" s="1340" t="s">
        <v>7461</v>
      </c>
      <c r="J796" s="1340">
        <v>24</v>
      </c>
      <c r="K796" s="1340">
        <v>97</v>
      </c>
      <c r="L796" s="667">
        <v>23525</v>
      </c>
      <c r="M796" s="667"/>
      <c r="N796" s="1340" t="s">
        <v>7507</v>
      </c>
      <c r="O796" s="1366" t="s">
        <v>7483</v>
      </c>
      <c r="P796" s="1366"/>
      <c r="Q796" s="1366"/>
      <c r="R796" s="1366"/>
      <c r="S796" s="1340"/>
      <c r="T796" s="1340"/>
      <c r="U796" s="1340"/>
      <c r="V796" s="1340"/>
      <c r="W796" s="1365">
        <v>2</v>
      </c>
    </row>
    <row r="797" spans="1:23" ht="31.5">
      <c r="A797" s="1446">
        <v>793</v>
      </c>
      <c r="B797" s="1367">
        <v>792</v>
      </c>
      <c r="C797" s="1340" t="s">
        <v>7506</v>
      </c>
      <c r="D797" s="1340"/>
      <c r="E797" s="1340"/>
      <c r="F797" s="1340"/>
      <c r="G797" s="1340"/>
      <c r="H797" s="1340"/>
      <c r="I797" s="1340" t="s">
        <v>7461</v>
      </c>
      <c r="J797" s="1340">
        <v>24</v>
      </c>
      <c r="K797" s="1340">
        <v>216</v>
      </c>
      <c r="L797" s="667">
        <v>12428</v>
      </c>
      <c r="M797" s="667"/>
      <c r="N797" s="1340" t="s">
        <v>7475</v>
      </c>
      <c r="O797" s="1366" t="s">
        <v>6960</v>
      </c>
      <c r="P797" s="1366"/>
      <c r="Q797" s="1366"/>
      <c r="R797" s="1366"/>
      <c r="S797" s="1340"/>
      <c r="T797" s="1340"/>
      <c r="U797" s="1340"/>
      <c r="V797" s="1340"/>
      <c r="W797" s="1365">
        <v>2</v>
      </c>
    </row>
    <row r="798" spans="1:23" ht="31.5">
      <c r="A798" s="1386">
        <v>794</v>
      </c>
      <c r="B798" s="1340">
        <v>793</v>
      </c>
      <c r="C798" s="1340" t="s">
        <v>7482</v>
      </c>
      <c r="D798" s="1340"/>
      <c r="E798" s="1340"/>
      <c r="F798" s="1340"/>
      <c r="G798" s="1340"/>
      <c r="H798" s="1340"/>
      <c r="I798" s="1340" t="s">
        <v>7461</v>
      </c>
      <c r="J798" s="1340">
        <v>24</v>
      </c>
      <c r="K798" s="1340">
        <v>233</v>
      </c>
      <c r="L798" s="667">
        <v>16040</v>
      </c>
      <c r="M798" s="667"/>
      <c r="N798" s="1340" t="s">
        <v>7507</v>
      </c>
      <c r="O798" s="1366" t="s">
        <v>7462</v>
      </c>
      <c r="P798" s="1366"/>
      <c r="Q798" s="1366"/>
      <c r="R798" s="1366"/>
      <c r="S798" s="1340"/>
      <c r="T798" s="1340"/>
      <c r="U798" s="1340"/>
      <c r="V798" s="1340"/>
      <c r="W798" s="1365">
        <v>2</v>
      </c>
    </row>
    <row r="799" spans="1:23" ht="31.5">
      <c r="A799" s="1446">
        <v>795</v>
      </c>
      <c r="B799" s="1367">
        <v>794</v>
      </c>
      <c r="C799" s="1340" t="s">
        <v>7482</v>
      </c>
      <c r="D799" s="1340"/>
      <c r="E799" s="1340"/>
      <c r="F799" s="1340"/>
      <c r="G799" s="1340"/>
      <c r="H799" s="1340"/>
      <c r="I799" s="1340" t="s">
        <v>7461</v>
      </c>
      <c r="J799" s="1340">
        <v>24</v>
      </c>
      <c r="K799" s="1340">
        <v>258</v>
      </c>
      <c r="L799" s="667">
        <v>336</v>
      </c>
      <c r="M799" s="667"/>
      <c r="N799" s="1340" t="s">
        <v>7475</v>
      </c>
      <c r="O799" s="1366" t="s">
        <v>6960</v>
      </c>
      <c r="P799" s="1366"/>
      <c r="Q799" s="1366"/>
      <c r="R799" s="1366"/>
      <c r="S799" s="1340"/>
      <c r="T799" s="1340"/>
      <c r="U799" s="1340"/>
      <c r="V799" s="1340"/>
      <c r="W799" s="1365">
        <v>2</v>
      </c>
    </row>
    <row r="800" spans="1:23" ht="31.5">
      <c r="A800" s="1386">
        <v>796</v>
      </c>
      <c r="B800" s="1340">
        <v>795</v>
      </c>
      <c r="C800" s="1340" t="s">
        <v>7482</v>
      </c>
      <c r="D800" s="1340"/>
      <c r="E800" s="1340"/>
      <c r="F800" s="1340"/>
      <c r="G800" s="1340"/>
      <c r="H800" s="1340"/>
      <c r="I800" s="1340" t="s">
        <v>7461</v>
      </c>
      <c r="J800" s="1340">
        <v>24</v>
      </c>
      <c r="K800" s="1340">
        <v>442</v>
      </c>
      <c r="L800" s="667">
        <v>6394</v>
      </c>
      <c r="M800" s="667"/>
      <c r="N800" s="1340" t="s">
        <v>7475</v>
      </c>
      <c r="O800" s="1366" t="s">
        <v>6960</v>
      </c>
      <c r="P800" s="1366"/>
      <c r="Q800" s="1366"/>
      <c r="R800" s="1366"/>
      <c r="S800" s="1340"/>
      <c r="T800" s="1340"/>
      <c r="U800" s="1340"/>
      <c r="V800" s="1340"/>
      <c r="W800" s="1365">
        <v>2</v>
      </c>
    </row>
    <row r="801" spans="1:23" ht="31.5">
      <c r="A801" s="1446">
        <v>797</v>
      </c>
      <c r="B801" s="1367">
        <v>796</v>
      </c>
      <c r="C801" s="1340" t="s">
        <v>7482</v>
      </c>
      <c r="D801" s="1340"/>
      <c r="E801" s="1340"/>
      <c r="F801" s="1340"/>
      <c r="G801" s="1340"/>
      <c r="H801" s="1340"/>
      <c r="I801" s="1340" t="s">
        <v>7461</v>
      </c>
      <c r="J801" s="1340">
        <v>24</v>
      </c>
      <c r="K801" s="1340">
        <v>455</v>
      </c>
      <c r="L801" s="667">
        <v>29826</v>
      </c>
      <c r="M801" s="667"/>
      <c r="N801" s="1340" t="s">
        <v>7503</v>
      </c>
      <c r="O801" s="1366" t="s">
        <v>7462</v>
      </c>
      <c r="P801" s="1366"/>
      <c r="Q801" s="1366"/>
      <c r="R801" s="1366"/>
      <c r="S801" s="1340"/>
      <c r="T801" s="1340"/>
      <c r="U801" s="1340"/>
      <c r="V801" s="1340"/>
      <c r="W801" s="1365">
        <v>2</v>
      </c>
    </row>
    <row r="802" spans="1:23" ht="31.5">
      <c r="A802" s="1386">
        <v>798</v>
      </c>
      <c r="B802" s="1340">
        <v>797</v>
      </c>
      <c r="C802" s="1340" t="s">
        <v>7482</v>
      </c>
      <c r="D802" s="1340"/>
      <c r="E802" s="1340"/>
      <c r="F802" s="1340"/>
      <c r="G802" s="1340"/>
      <c r="H802" s="1340"/>
      <c r="I802" s="1340" t="s">
        <v>7461</v>
      </c>
      <c r="J802" s="1340">
        <v>24</v>
      </c>
      <c r="K802" s="1340">
        <v>458</v>
      </c>
      <c r="L802" s="667">
        <v>5678</v>
      </c>
      <c r="M802" s="667"/>
      <c r="N802" s="1340" t="s">
        <v>7503</v>
      </c>
      <c r="O802" s="1366" t="s">
        <v>6960</v>
      </c>
      <c r="P802" s="1366"/>
      <c r="Q802" s="1366"/>
      <c r="R802" s="1366"/>
      <c r="S802" s="1340"/>
      <c r="T802" s="1340"/>
      <c r="U802" s="1340"/>
      <c r="V802" s="1340"/>
      <c r="W802" s="1365">
        <v>2</v>
      </c>
    </row>
    <row r="803" spans="1:23" ht="31.5">
      <c r="A803" s="1446">
        <v>799</v>
      </c>
      <c r="B803" s="1367">
        <v>798</v>
      </c>
      <c r="C803" s="1340" t="s">
        <v>7482</v>
      </c>
      <c r="D803" s="1340"/>
      <c r="E803" s="1340"/>
      <c r="F803" s="1340"/>
      <c r="G803" s="1340"/>
      <c r="H803" s="1340"/>
      <c r="I803" s="1340" t="s">
        <v>7461</v>
      </c>
      <c r="J803" s="1340">
        <v>24</v>
      </c>
      <c r="K803" s="1340">
        <v>462</v>
      </c>
      <c r="L803" s="667">
        <v>7328</v>
      </c>
      <c r="M803" s="667"/>
      <c r="N803" s="1340" t="s">
        <v>7503</v>
      </c>
      <c r="O803" s="1366" t="s">
        <v>6960</v>
      </c>
      <c r="P803" s="1366"/>
      <c r="Q803" s="1366"/>
      <c r="R803" s="1366"/>
      <c r="S803" s="1340"/>
      <c r="T803" s="1340"/>
      <c r="U803" s="1340"/>
      <c r="V803" s="1340"/>
      <c r="W803" s="1365">
        <v>2</v>
      </c>
    </row>
    <row r="804" spans="1:23" ht="31.5">
      <c r="A804" s="1386">
        <v>800</v>
      </c>
      <c r="B804" s="1340">
        <v>799</v>
      </c>
      <c r="C804" s="1340" t="s">
        <v>7482</v>
      </c>
      <c r="D804" s="1340"/>
      <c r="E804" s="1340"/>
      <c r="F804" s="1340"/>
      <c r="G804" s="1340"/>
      <c r="H804" s="1340"/>
      <c r="I804" s="1340" t="s">
        <v>7461</v>
      </c>
      <c r="J804" s="1340">
        <v>24</v>
      </c>
      <c r="K804" s="1340">
        <v>471</v>
      </c>
      <c r="L804" s="667">
        <v>12183</v>
      </c>
      <c r="M804" s="667"/>
      <c r="N804" s="1340" t="s">
        <v>7475</v>
      </c>
      <c r="O804" s="1366" t="s">
        <v>7462</v>
      </c>
      <c r="P804" s="1366"/>
      <c r="Q804" s="1366"/>
      <c r="R804" s="1366"/>
      <c r="S804" s="1340"/>
      <c r="T804" s="1340"/>
      <c r="U804" s="1340"/>
      <c r="V804" s="1340"/>
      <c r="W804" s="1365">
        <v>2</v>
      </c>
    </row>
    <row r="805" spans="1:23" ht="31.5">
      <c r="A805" s="1446">
        <v>801</v>
      </c>
      <c r="B805" s="1367">
        <v>800</v>
      </c>
      <c r="C805" s="1340" t="s">
        <v>7482</v>
      </c>
      <c r="D805" s="1340"/>
      <c r="E805" s="1340"/>
      <c r="F805" s="1340"/>
      <c r="G805" s="1340"/>
      <c r="H805" s="1340"/>
      <c r="I805" s="1340" t="s">
        <v>7461</v>
      </c>
      <c r="J805" s="1340">
        <v>24</v>
      </c>
      <c r="K805" s="1340">
        <v>499</v>
      </c>
      <c r="L805" s="667">
        <v>63100</v>
      </c>
      <c r="M805" s="667"/>
      <c r="N805" s="1340" t="s">
        <v>7507</v>
      </c>
      <c r="O805" s="1366" t="s">
        <v>7483</v>
      </c>
      <c r="P805" s="1366"/>
      <c r="Q805" s="1366"/>
      <c r="R805" s="1366"/>
      <c r="S805" s="1340" t="s">
        <v>7484</v>
      </c>
      <c r="T805" s="1340"/>
      <c r="U805" s="1340"/>
      <c r="V805" s="1340"/>
      <c r="W805" s="1365">
        <v>2</v>
      </c>
    </row>
    <row r="806" spans="1:23" ht="31.5">
      <c r="A806" s="1386">
        <v>802</v>
      </c>
      <c r="B806" s="1340">
        <v>801</v>
      </c>
      <c r="C806" s="1340" t="s">
        <v>7482</v>
      </c>
      <c r="D806" s="1340"/>
      <c r="E806" s="1340"/>
      <c r="F806" s="1340"/>
      <c r="G806" s="1340"/>
      <c r="H806" s="1340"/>
      <c r="I806" s="1340" t="s">
        <v>7461</v>
      </c>
      <c r="J806" s="1340">
        <v>24</v>
      </c>
      <c r="K806" s="1340">
        <v>501</v>
      </c>
      <c r="L806" s="667">
        <v>2055</v>
      </c>
      <c r="M806" s="667"/>
      <c r="N806" s="1340" t="s">
        <v>7475</v>
      </c>
      <c r="O806" s="1366" t="s">
        <v>6960</v>
      </c>
      <c r="P806" s="1366"/>
      <c r="Q806" s="1366"/>
      <c r="R806" s="1366"/>
      <c r="S806" s="1340"/>
      <c r="T806" s="1340"/>
      <c r="U806" s="1340"/>
      <c r="V806" s="1340"/>
      <c r="W806" s="1365">
        <v>2</v>
      </c>
    </row>
    <row r="807" spans="1:23" ht="31.5">
      <c r="A807" s="1446">
        <v>803</v>
      </c>
      <c r="B807" s="1367">
        <v>802</v>
      </c>
      <c r="C807" s="1340" t="s">
        <v>7482</v>
      </c>
      <c r="D807" s="1340"/>
      <c r="E807" s="1340"/>
      <c r="F807" s="1340"/>
      <c r="G807" s="1340"/>
      <c r="H807" s="1340"/>
      <c r="I807" s="1340" t="s">
        <v>7461</v>
      </c>
      <c r="J807" s="1340">
        <v>24</v>
      </c>
      <c r="K807" s="1340">
        <v>506</v>
      </c>
      <c r="L807" s="667">
        <v>1410</v>
      </c>
      <c r="M807" s="667"/>
      <c r="N807" s="1340" t="s">
        <v>7507</v>
      </c>
      <c r="O807" s="1366" t="s">
        <v>7462</v>
      </c>
      <c r="P807" s="1366"/>
      <c r="Q807" s="1366"/>
      <c r="R807" s="1366"/>
      <c r="S807" s="1340"/>
      <c r="T807" s="1340"/>
      <c r="U807" s="1340"/>
      <c r="V807" s="1340"/>
      <c r="W807" s="1365">
        <v>2</v>
      </c>
    </row>
    <row r="808" spans="1:23" ht="31.5">
      <c r="A808" s="1386">
        <v>804</v>
      </c>
      <c r="B808" s="1340">
        <v>803</v>
      </c>
      <c r="C808" s="1340" t="s">
        <v>7502</v>
      </c>
      <c r="D808" s="1340"/>
      <c r="E808" s="1340"/>
      <c r="F808" s="1340"/>
      <c r="G808" s="1340"/>
      <c r="H808" s="1340"/>
      <c r="I808" s="1340" t="s">
        <v>7461</v>
      </c>
      <c r="J808" s="1340">
        <v>25</v>
      </c>
      <c r="K808" s="1340">
        <v>308</v>
      </c>
      <c r="L808" s="667">
        <v>170054</v>
      </c>
      <c r="M808" s="667"/>
      <c r="N808" s="1340" t="s">
        <v>7475</v>
      </c>
      <c r="O808" s="1366" t="s">
        <v>6891</v>
      </c>
      <c r="P808" s="1366"/>
      <c r="Q808" s="1366"/>
      <c r="R808" s="1366"/>
      <c r="S808" s="1340"/>
      <c r="T808" s="1340"/>
      <c r="U808" s="1340"/>
      <c r="V808" s="1340"/>
      <c r="W808" s="1365">
        <v>2</v>
      </c>
    </row>
    <row r="809" spans="1:23" ht="31.5">
      <c r="A809" s="1446">
        <v>805</v>
      </c>
      <c r="B809" s="1367">
        <v>804</v>
      </c>
      <c r="C809" s="1340" t="s">
        <v>7506</v>
      </c>
      <c r="D809" s="1340"/>
      <c r="E809" s="1340"/>
      <c r="F809" s="1340"/>
      <c r="G809" s="1340"/>
      <c r="H809" s="1340"/>
      <c r="I809" s="1340" t="s">
        <v>7461</v>
      </c>
      <c r="J809" s="1340">
        <v>25</v>
      </c>
      <c r="K809" s="1340">
        <v>313</v>
      </c>
      <c r="L809" s="667">
        <v>11180</v>
      </c>
      <c r="M809" s="667"/>
      <c r="N809" s="1340" t="s">
        <v>7511</v>
      </c>
      <c r="O809" s="1366" t="s">
        <v>6891</v>
      </c>
      <c r="P809" s="1366"/>
      <c r="Q809" s="1366"/>
      <c r="R809" s="1366"/>
      <c r="S809" s="1340"/>
      <c r="T809" s="1340"/>
      <c r="U809" s="1340"/>
      <c r="V809" s="1340"/>
      <c r="W809" s="1365">
        <v>2</v>
      </c>
    </row>
    <row r="810" spans="1:23" ht="31.5">
      <c r="A810" s="1386">
        <v>806</v>
      </c>
      <c r="B810" s="1340">
        <v>805</v>
      </c>
      <c r="C810" s="1340" t="s">
        <v>7506</v>
      </c>
      <c r="D810" s="1340"/>
      <c r="E810" s="1340"/>
      <c r="F810" s="1340"/>
      <c r="G810" s="1340"/>
      <c r="H810" s="1340"/>
      <c r="I810" s="1340" t="s">
        <v>7461</v>
      </c>
      <c r="J810" s="1340">
        <v>25</v>
      </c>
      <c r="K810" s="1340">
        <v>379</v>
      </c>
      <c r="L810" s="667">
        <v>164</v>
      </c>
      <c r="M810" s="667"/>
      <c r="N810" s="1340" t="s">
        <v>7511</v>
      </c>
      <c r="O810" s="1366" t="s">
        <v>6891</v>
      </c>
      <c r="P810" s="1366"/>
      <c r="Q810" s="1366"/>
      <c r="R810" s="1366"/>
      <c r="S810" s="1340"/>
      <c r="T810" s="1340"/>
      <c r="U810" s="1340"/>
      <c r="V810" s="1340"/>
      <c r="W810" s="1365">
        <v>2</v>
      </c>
    </row>
    <row r="811" spans="1:23" ht="31.5">
      <c r="A811" s="1446">
        <v>807</v>
      </c>
      <c r="B811" s="1367">
        <v>806</v>
      </c>
      <c r="C811" s="1340" t="s">
        <v>7506</v>
      </c>
      <c r="D811" s="1340"/>
      <c r="E811" s="1340"/>
      <c r="F811" s="1340"/>
      <c r="G811" s="1340"/>
      <c r="H811" s="1340"/>
      <c r="I811" s="1340" t="s">
        <v>7461</v>
      </c>
      <c r="J811" s="1340">
        <v>25</v>
      </c>
      <c r="K811" s="1340">
        <v>394</v>
      </c>
      <c r="L811" s="667">
        <v>176</v>
      </c>
      <c r="M811" s="667"/>
      <c r="N811" s="1340" t="s">
        <v>7475</v>
      </c>
      <c r="O811" s="1366" t="s">
        <v>7492</v>
      </c>
      <c r="P811" s="1366"/>
      <c r="Q811" s="1366"/>
      <c r="R811" s="1366"/>
      <c r="S811" s="1340"/>
      <c r="T811" s="1340"/>
      <c r="U811" s="1340"/>
      <c r="V811" s="1340"/>
      <c r="W811" s="1365">
        <v>2</v>
      </c>
    </row>
    <row r="812" spans="1:23" ht="31.5">
      <c r="A812" s="1386">
        <v>808</v>
      </c>
      <c r="B812" s="1340">
        <v>807</v>
      </c>
      <c r="C812" s="1340" t="s">
        <v>7506</v>
      </c>
      <c r="D812" s="1340"/>
      <c r="E812" s="1340"/>
      <c r="F812" s="1340"/>
      <c r="G812" s="1340"/>
      <c r="H812" s="1340"/>
      <c r="I812" s="1340" t="s">
        <v>7461</v>
      </c>
      <c r="J812" s="1340">
        <v>25</v>
      </c>
      <c r="K812" s="1340">
        <v>414</v>
      </c>
      <c r="L812" s="667">
        <v>302</v>
      </c>
      <c r="M812" s="667"/>
      <c r="N812" s="1340" t="s">
        <v>7475</v>
      </c>
      <c r="O812" s="1366" t="s">
        <v>7492</v>
      </c>
      <c r="P812" s="1366"/>
      <c r="Q812" s="1366"/>
      <c r="R812" s="1366"/>
      <c r="S812" s="1340"/>
      <c r="T812" s="1340"/>
      <c r="U812" s="1340"/>
      <c r="V812" s="1340"/>
      <c r="W812" s="1365">
        <v>2</v>
      </c>
    </row>
    <row r="813" spans="1:23" ht="31.5">
      <c r="A813" s="1446">
        <v>809</v>
      </c>
      <c r="B813" s="1367">
        <v>808</v>
      </c>
      <c r="C813" s="1340" t="s">
        <v>7506</v>
      </c>
      <c r="D813" s="1340"/>
      <c r="E813" s="1340"/>
      <c r="F813" s="1340"/>
      <c r="G813" s="1340"/>
      <c r="H813" s="1340"/>
      <c r="I813" s="1340" t="s">
        <v>7461</v>
      </c>
      <c r="J813" s="1340">
        <v>25</v>
      </c>
      <c r="K813" s="1340">
        <v>415</v>
      </c>
      <c r="L813" s="667">
        <v>661</v>
      </c>
      <c r="M813" s="667"/>
      <c r="N813" s="1340" t="s">
        <v>7475</v>
      </c>
      <c r="O813" s="1366" t="s">
        <v>7492</v>
      </c>
      <c r="P813" s="1366"/>
      <c r="Q813" s="1366"/>
      <c r="R813" s="1366"/>
      <c r="S813" s="1340"/>
      <c r="T813" s="1340"/>
      <c r="U813" s="1340"/>
      <c r="V813" s="1340"/>
      <c r="W813" s="1365">
        <v>2</v>
      </c>
    </row>
    <row r="814" spans="1:23" ht="31.5">
      <c r="A814" s="1386">
        <v>810</v>
      </c>
      <c r="B814" s="1340">
        <v>809</v>
      </c>
      <c r="C814" s="1340" t="s">
        <v>7506</v>
      </c>
      <c r="D814" s="1340"/>
      <c r="E814" s="1340"/>
      <c r="F814" s="1340"/>
      <c r="G814" s="1340"/>
      <c r="H814" s="1340"/>
      <c r="I814" s="1340" t="s">
        <v>7461</v>
      </c>
      <c r="J814" s="1340">
        <v>25</v>
      </c>
      <c r="K814" s="1340">
        <v>671</v>
      </c>
      <c r="L814" s="667">
        <v>5237</v>
      </c>
      <c r="M814" s="667"/>
      <c r="N814" s="1340" t="s">
        <v>7511</v>
      </c>
      <c r="O814" s="1366" t="s">
        <v>6891</v>
      </c>
      <c r="P814" s="1366"/>
      <c r="Q814" s="1366"/>
      <c r="R814" s="1366"/>
      <c r="S814" s="1340"/>
      <c r="T814" s="1340"/>
      <c r="U814" s="1340"/>
      <c r="V814" s="1340"/>
      <c r="W814" s="1365">
        <v>2</v>
      </c>
    </row>
    <row r="815" spans="1:23" ht="31.5">
      <c r="A815" s="1446">
        <v>811</v>
      </c>
      <c r="B815" s="1367">
        <v>810</v>
      </c>
      <c r="C815" s="1340" t="s">
        <v>7502</v>
      </c>
      <c r="D815" s="1340"/>
      <c r="E815" s="1340"/>
      <c r="F815" s="1340"/>
      <c r="G815" s="1340"/>
      <c r="H815" s="1340"/>
      <c r="I815" s="1340" t="s">
        <v>7461</v>
      </c>
      <c r="J815" s="1340">
        <v>25</v>
      </c>
      <c r="K815" s="1340">
        <v>1372</v>
      </c>
      <c r="L815" s="667">
        <v>1317</v>
      </c>
      <c r="M815" s="667"/>
      <c r="N815" s="1340" t="s">
        <v>7503</v>
      </c>
      <c r="O815" s="1366" t="s">
        <v>7462</v>
      </c>
      <c r="P815" s="1366"/>
      <c r="Q815" s="1366"/>
      <c r="R815" s="1366"/>
      <c r="S815" s="1340"/>
      <c r="T815" s="1340"/>
      <c r="U815" s="1340"/>
      <c r="V815" s="1340"/>
      <c r="W815" s="1365">
        <v>2</v>
      </c>
    </row>
    <row r="816" spans="1:23" ht="31.5">
      <c r="A816" s="1386">
        <v>812</v>
      </c>
      <c r="B816" s="1340">
        <v>811</v>
      </c>
      <c r="C816" s="1340" t="s">
        <v>7502</v>
      </c>
      <c r="D816" s="1340"/>
      <c r="E816" s="1340"/>
      <c r="F816" s="1340"/>
      <c r="G816" s="1340"/>
      <c r="H816" s="1340"/>
      <c r="I816" s="1340" t="s">
        <v>7461</v>
      </c>
      <c r="J816" s="1340">
        <v>25</v>
      </c>
      <c r="K816" s="1340">
        <v>1576</v>
      </c>
      <c r="L816" s="667">
        <v>1571</v>
      </c>
      <c r="M816" s="667"/>
      <c r="N816" s="1340" t="s">
        <v>7503</v>
      </c>
      <c r="O816" s="1366" t="s">
        <v>7462</v>
      </c>
      <c r="P816" s="1366"/>
      <c r="Q816" s="1366"/>
      <c r="R816" s="1366"/>
      <c r="S816" s="1340"/>
      <c r="T816" s="1340"/>
      <c r="U816" s="1340"/>
      <c r="V816" s="1340"/>
      <c r="W816" s="1365">
        <v>2</v>
      </c>
    </row>
    <row r="817" spans="1:23" ht="31.5">
      <c r="A817" s="1446">
        <v>813</v>
      </c>
      <c r="B817" s="1367">
        <v>812</v>
      </c>
      <c r="C817" s="1340" t="s">
        <v>7502</v>
      </c>
      <c r="D817" s="1340"/>
      <c r="E817" s="1340"/>
      <c r="F817" s="1340"/>
      <c r="G817" s="1340"/>
      <c r="H817" s="1340"/>
      <c r="I817" s="1340" t="s">
        <v>7461</v>
      </c>
      <c r="J817" s="1340">
        <v>25</v>
      </c>
      <c r="K817" s="1340">
        <v>1578</v>
      </c>
      <c r="L817" s="667">
        <v>13940</v>
      </c>
      <c r="M817" s="667"/>
      <c r="N817" s="1340" t="s">
        <v>7503</v>
      </c>
      <c r="O817" s="1366" t="s">
        <v>7483</v>
      </c>
      <c r="P817" s="1366"/>
      <c r="Q817" s="1366"/>
      <c r="R817" s="1366"/>
      <c r="S817" s="1340"/>
      <c r="T817" s="1340"/>
      <c r="U817" s="1340"/>
      <c r="V817" s="1340"/>
      <c r="W817" s="1365">
        <v>2</v>
      </c>
    </row>
    <row r="818" spans="1:23" ht="31.5">
      <c r="A818" s="1386">
        <v>814</v>
      </c>
      <c r="B818" s="1340">
        <v>813</v>
      </c>
      <c r="C818" s="1340" t="s">
        <v>7502</v>
      </c>
      <c r="D818" s="1340"/>
      <c r="E818" s="1340"/>
      <c r="F818" s="1340"/>
      <c r="G818" s="1340"/>
      <c r="H818" s="1340"/>
      <c r="I818" s="1340" t="s">
        <v>7461</v>
      </c>
      <c r="J818" s="1340">
        <v>25</v>
      </c>
      <c r="K818" s="1340">
        <v>1580</v>
      </c>
      <c r="L818" s="667">
        <v>1812</v>
      </c>
      <c r="M818" s="667"/>
      <c r="N818" s="1340" t="s">
        <v>7503</v>
      </c>
      <c r="O818" s="1366" t="s">
        <v>6960</v>
      </c>
      <c r="P818" s="1366"/>
      <c r="Q818" s="1366"/>
      <c r="R818" s="1366"/>
      <c r="S818" s="1340"/>
      <c r="T818" s="1340"/>
      <c r="U818" s="1340"/>
      <c r="V818" s="1340"/>
      <c r="W818" s="1365">
        <v>2</v>
      </c>
    </row>
    <row r="819" spans="1:23" ht="31.5">
      <c r="A819" s="1446">
        <v>815</v>
      </c>
      <c r="B819" s="1367">
        <v>814</v>
      </c>
      <c r="C819" s="1340" t="s">
        <v>7502</v>
      </c>
      <c r="D819" s="1340"/>
      <c r="E819" s="1340"/>
      <c r="F819" s="1340"/>
      <c r="G819" s="1340"/>
      <c r="H819" s="1340"/>
      <c r="I819" s="1340" t="s">
        <v>7461</v>
      </c>
      <c r="J819" s="1340">
        <v>25</v>
      </c>
      <c r="K819" s="1340">
        <v>1584</v>
      </c>
      <c r="L819" s="667">
        <v>15000</v>
      </c>
      <c r="M819" s="667"/>
      <c r="N819" s="1340" t="s">
        <v>7503</v>
      </c>
      <c r="O819" s="1366" t="s">
        <v>7483</v>
      </c>
      <c r="P819" s="1366"/>
      <c r="Q819" s="1366"/>
      <c r="R819" s="1366"/>
      <c r="S819" s="1340"/>
      <c r="T819" s="1340"/>
      <c r="U819" s="1340"/>
      <c r="V819" s="1340"/>
      <c r="W819" s="1365">
        <v>2</v>
      </c>
    </row>
    <row r="820" spans="1:23" ht="31.5">
      <c r="A820" s="1386">
        <v>816</v>
      </c>
      <c r="B820" s="1340">
        <v>815</v>
      </c>
      <c r="C820" s="1340" t="s">
        <v>7502</v>
      </c>
      <c r="D820" s="1340"/>
      <c r="E820" s="1340"/>
      <c r="F820" s="1340"/>
      <c r="G820" s="1340"/>
      <c r="H820" s="1340"/>
      <c r="I820" s="1340" t="s">
        <v>7461</v>
      </c>
      <c r="J820" s="1340">
        <v>25</v>
      </c>
      <c r="K820" s="1340">
        <v>1594</v>
      </c>
      <c r="L820" s="667">
        <v>5910</v>
      </c>
      <c r="M820" s="667"/>
      <c r="N820" s="1340" t="s">
        <v>7503</v>
      </c>
      <c r="O820" s="1366" t="s">
        <v>6960</v>
      </c>
      <c r="P820" s="1366"/>
      <c r="Q820" s="1366"/>
      <c r="R820" s="1366"/>
      <c r="S820" s="1340"/>
      <c r="T820" s="1340"/>
      <c r="U820" s="1340"/>
      <c r="V820" s="1340"/>
      <c r="W820" s="1365">
        <v>2</v>
      </c>
    </row>
    <row r="821" spans="1:23" ht="31.5">
      <c r="A821" s="1446">
        <v>817</v>
      </c>
      <c r="B821" s="1367">
        <v>816</v>
      </c>
      <c r="C821" s="1340" t="s">
        <v>7502</v>
      </c>
      <c r="D821" s="1340"/>
      <c r="E821" s="1340"/>
      <c r="F821" s="1340"/>
      <c r="G821" s="1340"/>
      <c r="H821" s="1340"/>
      <c r="I821" s="1340" t="s">
        <v>7461</v>
      </c>
      <c r="J821" s="1340">
        <v>26</v>
      </c>
      <c r="K821" s="1340">
        <v>1</v>
      </c>
      <c r="L821" s="667">
        <v>3213</v>
      </c>
      <c r="M821" s="667"/>
      <c r="N821" s="1340" t="s">
        <v>7503</v>
      </c>
      <c r="O821" s="1366" t="s">
        <v>6960</v>
      </c>
      <c r="P821" s="1366"/>
      <c r="Q821" s="1366"/>
      <c r="R821" s="1366"/>
      <c r="S821" s="1340"/>
      <c r="T821" s="1340"/>
      <c r="U821" s="1340"/>
      <c r="V821" s="1340"/>
      <c r="W821" s="1365">
        <v>2</v>
      </c>
    </row>
    <row r="822" spans="1:23" ht="31.5">
      <c r="A822" s="1386">
        <v>818</v>
      </c>
      <c r="B822" s="1340">
        <v>817</v>
      </c>
      <c r="C822" s="1340" t="s">
        <v>7502</v>
      </c>
      <c r="D822" s="1340"/>
      <c r="E822" s="1340"/>
      <c r="F822" s="1340"/>
      <c r="G822" s="1340"/>
      <c r="H822" s="1340"/>
      <c r="I822" s="1340" t="s">
        <v>7461</v>
      </c>
      <c r="J822" s="1340">
        <v>26</v>
      </c>
      <c r="K822" s="1340">
        <v>3</v>
      </c>
      <c r="L822" s="667">
        <v>11603</v>
      </c>
      <c r="M822" s="667"/>
      <c r="N822" s="1340" t="s">
        <v>7503</v>
      </c>
      <c r="O822" s="1366" t="s">
        <v>7462</v>
      </c>
      <c r="P822" s="1366"/>
      <c r="Q822" s="1366"/>
      <c r="R822" s="1366"/>
      <c r="S822" s="1340"/>
      <c r="T822" s="1340"/>
      <c r="U822" s="1340"/>
      <c r="V822" s="1340"/>
      <c r="W822" s="1365">
        <v>2</v>
      </c>
    </row>
    <row r="823" spans="1:23" ht="31.5">
      <c r="A823" s="1446">
        <v>819</v>
      </c>
      <c r="B823" s="1367">
        <v>818</v>
      </c>
      <c r="C823" s="1340" t="s">
        <v>7502</v>
      </c>
      <c r="D823" s="1340"/>
      <c r="E823" s="1340"/>
      <c r="F823" s="1340"/>
      <c r="G823" s="1340"/>
      <c r="H823" s="1340"/>
      <c r="I823" s="1340" t="s">
        <v>7461</v>
      </c>
      <c r="J823" s="1340">
        <v>26</v>
      </c>
      <c r="K823" s="1340">
        <v>150</v>
      </c>
      <c r="L823" s="667">
        <v>840</v>
      </c>
      <c r="M823" s="667"/>
      <c r="N823" s="1340" t="s">
        <v>7503</v>
      </c>
      <c r="O823" s="1366" t="s">
        <v>7483</v>
      </c>
      <c r="P823" s="1366"/>
      <c r="Q823" s="1366"/>
      <c r="R823" s="1366"/>
      <c r="S823" s="1340"/>
      <c r="T823" s="1340"/>
      <c r="U823" s="1340"/>
      <c r="V823" s="1340"/>
      <c r="W823" s="1365">
        <v>2</v>
      </c>
    </row>
    <row r="824" spans="1:23" ht="31.5">
      <c r="A824" s="1386">
        <v>820</v>
      </c>
      <c r="B824" s="1340">
        <v>819</v>
      </c>
      <c r="C824" s="1340" t="s">
        <v>7502</v>
      </c>
      <c r="D824" s="1340"/>
      <c r="E824" s="1340"/>
      <c r="F824" s="1340"/>
      <c r="G824" s="1340"/>
      <c r="H824" s="1340"/>
      <c r="I824" s="1340" t="s">
        <v>7461</v>
      </c>
      <c r="J824" s="1340">
        <v>26</v>
      </c>
      <c r="K824" s="1340">
        <v>283</v>
      </c>
      <c r="L824" s="667">
        <v>4219</v>
      </c>
      <c r="M824" s="667"/>
      <c r="N824" s="1340" t="s">
        <v>7503</v>
      </c>
      <c r="O824" s="1366" t="s">
        <v>7492</v>
      </c>
      <c r="P824" s="1366"/>
      <c r="Q824" s="1366"/>
      <c r="R824" s="1366"/>
      <c r="S824" s="1340"/>
      <c r="T824" s="1340"/>
      <c r="U824" s="1340"/>
      <c r="V824" s="1340"/>
      <c r="W824" s="1365">
        <v>2</v>
      </c>
    </row>
    <row r="825" spans="1:23" ht="31.5">
      <c r="A825" s="1446">
        <v>821</v>
      </c>
      <c r="B825" s="1367">
        <v>820</v>
      </c>
      <c r="C825" s="1340" t="s">
        <v>7502</v>
      </c>
      <c r="D825" s="1340"/>
      <c r="E825" s="1340"/>
      <c r="F825" s="1340"/>
      <c r="G825" s="1340"/>
      <c r="H825" s="1340"/>
      <c r="I825" s="1340" t="s">
        <v>7461</v>
      </c>
      <c r="J825" s="1340">
        <v>26</v>
      </c>
      <c r="K825" s="1340">
        <v>491</v>
      </c>
      <c r="L825" s="667">
        <v>1376</v>
      </c>
      <c r="M825" s="667"/>
      <c r="N825" s="1340" t="s">
        <v>7503</v>
      </c>
      <c r="O825" s="1366" t="s">
        <v>6960</v>
      </c>
      <c r="P825" s="1366"/>
      <c r="Q825" s="1366"/>
      <c r="R825" s="1366"/>
      <c r="S825" s="1340"/>
      <c r="T825" s="1340"/>
      <c r="U825" s="1340"/>
      <c r="V825" s="1340"/>
      <c r="W825" s="1365">
        <v>2</v>
      </c>
    </row>
    <row r="826" spans="1:23" ht="31.5">
      <c r="A826" s="1386">
        <v>822</v>
      </c>
      <c r="B826" s="1340">
        <v>821</v>
      </c>
      <c r="C826" s="1340" t="s">
        <v>7502</v>
      </c>
      <c r="D826" s="1340"/>
      <c r="E826" s="1340"/>
      <c r="F826" s="1340"/>
      <c r="G826" s="1340"/>
      <c r="H826" s="1340"/>
      <c r="I826" s="1340" t="s">
        <v>7461</v>
      </c>
      <c r="J826" s="1340">
        <v>26</v>
      </c>
      <c r="K826" s="1340">
        <v>570</v>
      </c>
      <c r="L826" s="667">
        <v>11965</v>
      </c>
      <c r="M826" s="667"/>
      <c r="N826" s="1340" t="s">
        <v>7503</v>
      </c>
      <c r="O826" s="1366" t="s">
        <v>7462</v>
      </c>
      <c r="P826" s="1366"/>
      <c r="Q826" s="1366"/>
      <c r="R826" s="1366"/>
      <c r="S826" s="1340"/>
      <c r="T826" s="1340"/>
      <c r="U826" s="1340"/>
      <c r="V826" s="1340"/>
      <c r="W826" s="1365">
        <v>2</v>
      </c>
    </row>
    <row r="827" spans="1:23" ht="31.5">
      <c r="A827" s="1446">
        <v>823</v>
      </c>
      <c r="B827" s="1367">
        <v>822</v>
      </c>
      <c r="C827" s="1340" t="s">
        <v>7502</v>
      </c>
      <c r="D827" s="1340"/>
      <c r="E827" s="1340"/>
      <c r="F827" s="1340"/>
      <c r="G827" s="1340"/>
      <c r="H827" s="1340"/>
      <c r="I827" s="1340" t="s">
        <v>7461</v>
      </c>
      <c r="J827" s="1340">
        <v>26</v>
      </c>
      <c r="K827" s="1340">
        <v>581</v>
      </c>
      <c r="L827" s="667">
        <v>1678</v>
      </c>
      <c r="M827" s="667"/>
      <c r="N827" s="1340" t="s">
        <v>7503</v>
      </c>
      <c r="O827" s="1366" t="s">
        <v>6960</v>
      </c>
      <c r="P827" s="1366"/>
      <c r="Q827" s="1366"/>
      <c r="R827" s="1366"/>
      <c r="S827" s="1340"/>
      <c r="T827" s="1340"/>
      <c r="U827" s="1340"/>
      <c r="V827" s="1340"/>
      <c r="W827" s="1365">
        <v>2</v>
      </c>
    </row>
    <row r="828" spans="1:23" ht="31.5">
      <c r="A828" s="1386">
        <v>824</v>
      </c>
      <c r="B828" s="1340">
        <v>823</v>
      </c>
      <c r="C828" s="1340" t="s">
        <v>7502</v>
      </c>
      <c r="D828" s="1340"/>
      <c r="E828" s="1340"/>
      <c r="F828" s="1340"/>
      <c r="G828" s="1340"/>
      <c r="H828" s="1340"/>
      <c r="I828" s="1340" t="s">
        <v>7461</v>
      </c>
      <c r="J828" s="1340">
        <v>26</v>
      </c>
      <c r="K828" s="1340">
        <v>628</v>
      </c>
      <c r="L828" s="667">
        <v>11272</v>
      </c>
      <c r="M828" s="667"/>
      <c r="N828" s="1340" t="s">
        <v>7503</v>
      </c>
      <c r="O828" s="1366" t="s">
        <v>7462</v>
      </c>
      <c r="P828" s="1366"/>
      <c r="Q828" s="1366"/>
      <c r="R828" s="1366"/>
      <c r="S828" s="1340"/>
      <c r="T828" s="1340"/>
      <c r="U828" s="1340"/>
      <c r="V828" s="1340"/>
      <c r="W828" s="1365">
        <v>2</v>
      </c>
    </row>
    <row r="829" spans="1:23" ht="31.5">
      <c r="A829" s="1446">
        <v>825</v>
      </c>
      <c r="B829" s="1367">
        <v>824</v>
      </c>
      <c r="C829" s="1340" t="s">
        <v>7502</v>
      </c>
      <c r="D829" s="1340"/>
      <c r="E829" s="1340"/>
      <c r="F829" s="1340"/>
      <c r="G829" s="1340"/>
      <c r="H829" s="1340"/>
      <c r="I829" s="1340" t="s">
        <v>7461</v>
      </c>
      <c r="J829" s="1340">
        <v>26</v>
      </c>
      <c r="K829" s="1340">
        <v>629</v>
      </c>
      <c r="L829" s="667">
        <v>37437</v>
      </c>
      <c r="M829" s="667"/>
      <c r="N829" s="1340" t="s">
        <v>7503</v>
      </c>
      <c r="O829" s="1366" t="s">
        <v>7462</v>
      </c>
      <c r="P829" s="1366"/>
      <c r="Q829" s="1366"/>
      <c r="R829" s="1366"/>
      <c r="S829" s="1340"/>
      <c r="T829" s="1340"/>
      <c r="U829" s="1340"/>
      <c r="V829" s="1340"/>
      <c r="W829" s="1365">
        <v>2</v>
      </c>
    </row>
    <row r="830" spans="1:23" ht="31.5">
      <c r="A830" s="1386">
        <v>826</v>
      </c>
      <c r="B830" s="1340">
        <v>825</v>
      </c>
      <c r="C830" s="1340" t="s">
        <v>7502</v>
      </c>
      <c r="D830" s="1340"/>
      <c r="E830" s="1340"/>
      <c r="F830" s="1340"/>
      <c r="G830" s="1340"/>
      <c r="H830" s="1340"/>
      <c r="I830" s="1340" t="s">
        <v>7461</v>
      </c>
      <c r="J830" s="1340">
        <v>26</v>
      </c>
      <c r="K830" s="1340">
        <v>630</v>
      </c>
      <c r="L830" s="667">
        <v>23804</v>
      </c>
      <c r="M830" s="667"/>
      <c r="N830" s="1340" t="s">
        <v>7503</v>
      </c>
      <c r="O830" s="1366" t="s">
        <v>7462</v>
      </c>
      <c r="P830" s="1366"/>
      <c r="Q830" s="1366"/>
      <c r="R830" s="1366"/>
      <c r="S830" s="1340"/>
      <c r="T830" s="1340"/>
      <c r="U830" s="1340"/>
      <c r="V830" s="1340"/>
      <c r="W830" s="1365">
        <v>2</v>
      </c>
    </row>
    <row r="831" spans="1:23" ht="31.5">
      <c r="A831" s="1446">
        <v>827</v>
      </c>
      <c r="B831" s="1367">
        <v>826</v>
      </c>
      <c r="C831" s="1340" t="s">
        <v>7502</v>
      </c>
      <c r="D831" s="1340"/>
      <c r="E831" s="1340"/>
      <c r="F831" s="1340"/>
      <c r="G831" s="1340"/>
      <c r="H831" s="1340"/>
      <c r="I831" s="1340" t="s">
        <v>7461</v>
      </c>
      <c r="J831" s="1340">
        <v>26</v>
      </c>
      <c r="K831" s="1340">
        <v>633</v>
      </c>
      <c r="L831" s="667">
        <v>2632</v>
      </c>
      <c r="M831" s="667"/>
      <c r="N831" s="1340" t="s">
        <v>7503</v>
      </c>
      <c r="O831" s="1366" t="s">
        <v>7462</v>
      </c>
      <c r="P831" s="1366"/>
      <c r="Q831" s="1366"/>
      <c r="R831" s="1366"/>
      <c r="S831" s="1340"/>
      <c r="T831" s="1340"/>
      <c r="U831" s="1340"/>
      <c r="V831" s="1340"/>
      <c r="W831" s="1365">
        <v>2</v>
      </c>
    </row>
    <row r="832" spans="1:23" ht="31.5">
      <c r="A832" s="1386">
        <v>828</v>
      </c>
      <c r="B832" s="1340">
        <v>827</v>
      </c>
      <c r="C832" s="1340" t="s">
        <v>7502</v>
      </c>
      <c r="D832" s="1340"/>
      <c r="E832" s="1340"/>
      <c r="F832" s="1340"/>
      <c r="G832" s="1340"/>
      <c r="H832" s="1340"/>
      <c r="I832" s="1340" t="s">
        <v>7461</v>
      </c>
      <c r="J832" s="1340">
        <v>26</v>
      </c>
      <c r="K832" s="1340">
        <v>634</v>
      </c>
      <c r="L832" s="667">
        <v>5895</v>
      </c>
      <c r="M832" s="667"/>
      <c r="N832" s="1340" t="s">
        <v>7503</v>
      </c>
      <c r="O832" s="1366" t="s">
        <v>7462</v>
      </c>
      <c r="P832" s="1366"/>
      <c r="Q832" s="1366"/>
      <c r="R832" s="1366"/>
      <c r="S832" s="1340"/>
      <c r="T832" s="1340"/>
      <c r="U832" s="1340"/>
      <c r="V832" s="1340"/>
      <c r="W832" s="1365">
        <v>2</v>
      </c>
    </row>
    <row r="833" spans="1:23" ht="31.5">
      <c r="A833" s="1446">
        <v>829</v>
      </c>
      <c r="B833" s="1367">
        <v>828</v>
      </c>
      <c r="C833" s="1340" t="s">
        <v>7502</v>
      </c>
      <c r="D833" s="1340"/>
      <c r="E833" s="1340"/>
      <c r="F833" s="1340"/>
      <c r="G833" s="1340"/>
      <c r="H833" s="1340"/>
      <c r="I833" s="1340" t="s">
        <v>7461</v>
      </c>
      <c r="J833" s="1340">
        <v>27</v>
      </c>
      <c r="K833" s="1340">
        <v>71</v>
      </c>
      <c r="L833" s="667">
        <v>1421</v>
      </c>
      <c r="M833" s="667"/>
      <c r="N833" s="1340" t="s">
        <v>7503</v>
      </c>
      <c r="O833" s="1366" t="s">
        <v>6960</v>
      </c>
      <c r="P833" s="1366"/>
      <c r="Q833" s="1366"/>
      <c r="R833" s="1366"/>
      <c r="S833" s="1340"/>
      <c r="T833" s="1340"/>
      <c r="U833" s="1340"/>
      <c r="V833" s="1340"/>
      <c r="W833" s="1365">
        <v>2</v>
      </c>
    </row>
    <row r="834" spans="1:23" ht="31.5">
      <c r="A834" s="1386">
        <v>830</v>
      </c>
      <c r="B834" s="1340">
        <v>829</v>
      </c>
      <c r="C834" s="1340" t="s">
        <v>7502</v>
      </c>
      <c r="D834" s="1340"/>
      <c r="E834" s="1340"/>
      <c r="F834" s="1340"/>
      <c r="G834" s="1340"/>
      <c r="H834" s="1340"/>
      <c r="I834" s="1340" t="s">
        <v>7461</v>
      </c>
      <c r="J834" s="1340">
        <v>27</v>
      </c>
      <c r="K834" s="1340">
        <v>90</v>
      </c>
      <c r="L834" s="667">
        <v>6726</v>
      </c>
      <c r="M834" s="667"/>
      <c r="N834" s="1340" t="s">
        <v>7503</v>
      </c>
      <c r="O834" s="1366" t="s">
        <v>6960</v>
      </c>
      <c r="P834" s="1366"/>
      <c r="Q834" s="1366"/>
      <c r="R834" s="1366"/>
      <c r="S834" s="1340"/>
      <c r="T834" s="1340"/>
      <c r="U834" s="1340"/>
      <c r="V834" s="1340"/>
      <c r="W834" s="1365">
        <v>2</v>
      </c>
    </row>
    <row r="835" spans="1:23" ht="31.5">
      <c r="A835" s="1446">
        <v>831</v>
      </c>
      <c r="B835" s="1367">
        <v>830</v>
      </c>
      <c r="C835" s="1340" t="s">
        <v>7502</v>
      </c>
      <c r="D835" s="1340"/>
      <c r="E835" s="1340"/>
      <c r="F835" s="1340"/>
      <c r="G835" s="1340"/>
      <c r="H835" s="1340"/>
      <c r="I835" s="1340" t="s">
        <v>7461</v>
      </c>
      <c r="J835" s="1340">
        <v>28</v>
      </c>
      <c r="K835" s="1340">
        <v>5</v>
      </c>
      <c r="L835" s="667">
        <v>1869</v>
      </c>
      <c r="M835" s="667"/>
      <c r="N835" s="1340" t="s">
        <v>7503</v>
      </c>
      <c r="O835" s="1366" t="s">
        <v>6960</v>
      </c>
      <c r="P835" s="1366"/>
      <c r="Q835" s="1366"/>
      <c r="R835" s="1366"/>
      <c r="S835" s="1340"/>
      <c r="T835" s="1340"/>
      <c r="U835" s="1340"/>
      <c r="V835" s="1340"/>
      <c r="W835" s="1365">
        <v>2</v>
      </c>
    </row>
    <row r="836" spans="1:23" ht="31.5">
      <c r="A836" s="1386">
        <v>832</v>
      </c>
      <c r="B836" s="1340">
        <v>831</v>
      </c>
      <c r="C836" s="1340" t="s">
        <v>7502</v>
      </c>
      <c r="D836" s="1340"/>
      <c r="E836" s="1340"/>
      <c r="F836" s="1340"/>
      <c r="G836" s="1340"/>
      <c r="H836" s="1340"/>
      <c r="I836" s="1340" t="s">
        <v>7461</v>
      </c>
      <c r="J836" s="1340">
        <v>28</v>
      </c>
      <c r="K836" s="1340">
        <v>26</v>
      </c>
      <c r="L836" s="667">
        <v>2253</v>
      </c>
      <c r="M836" s="667"/>
      <c r="N836" s="1340" t="s">
        <v>7503</v>
      </c>
      <c r="O836" s="1366" t="s">
        <v>6960</v>
      </c>
      <c r="P836" s="1366"/>
      <c r="Q836" s="1366"/>
      <c r="R836" s="1366"/>
      <c r="S836" s="1340"/>
      <c r="T836" s="1340"/>
      <c r="U836" s="1340"/>
      <c r="V836" s="1340"/>
      <c r="W836" s="1365">
        <v>2</v>
      </c>
    </row>
    <row r="837" spans="1:23" ht="31.5">
      <c r="A837" s="1446">
        <v>833</v>
      </c>
      <c r="B837" s="1367">
        <v>832</v>
      </c>
      <c r="C837" s="1340" t="s">
        <v>7502</v>
      </c>
      <c r="D837" s="1340"/>
      <c r="E837" s="1340"/>
      <c r="F837" s="1340"/>
      <c r="G837" s="1340"/>
      <c r="H837" s="1340"/>
      <c r="I837" s="1340" t="s">
        <v>7461</v>
      </c>
      <c r="J837" s="1340">
        <v>28</v>
      </c>
      <c r="K837" s="1340">
        <v>31</v>
      </c>
      <c r="L837" s="667">
        <v>9937</v>
      </c>
      <c r="M837" s="667"/>
      <c r="N837" s="1340" t="s">
        <v>7503</v>
      </c>
      <c r="O837" s="1366" t="s">
        <v>6960</v>
      </c>
      <c r="P837" s="1366"/>
      <c r="Q837" s="1366"/>
      <c r="R837" s="1366"/>
      <c r="S837" s="1340"/>
      <c r="T837" s="1340"/>
      <c r="U837" s="1340"/>
      <c r="V837" s="1340"/>
      <c r="W837" s="1365">
        <v>2</v>
      </c>
    </row>
    <row r="838" spans="1:23" ht="31.5">
      <c r="A838" s="1386">
        <v>834</v>
      </c>
      <c r="B838" s="1340">
        <v>833</v>
      </c>
      <c r="C838" s="1340" t="s">
        <v>7502</v>
      </c>
      <c r="D838" s="1340"/>
      <c r="E838" s="1340"/>
      <c r="F838" s="1340"/>
      <c r="G838" s="1340"/>
      <c r="H838" s="1340"/>
      <c r="I838" s="1340" t="s">
        <v>7461</v>
      </c>
      <c r="J838" s="1340">
        <v>28</v>
      </c>
      <c r="K838" s="1340">
        <v>32</v>
      </c>
      <c r="L838" s="667">
        <v>10517</v>
      </c>
      <c r="M838" s="667"/>
      <c r="N838" s="1340" t="s">
        <v>7503</v>
      </c>
      <c r="O838" s="1366" t="s">
        <v>7462</v>
      </c>
      <c r="P838" s="1366"/>
      <c r="Q838" s="1366"/>
      <c r="R838" s="1366"/>
      <c r="S838" s="1340"/>
      <c r="T838" s="1340"/>
      <c r="U838" s="1340"/>
      <c r="V838" s="1340"/>
      <c r="W838" s="1365">
        <v>2</v>
      </c>
    </row>
    <row r="839" spans="1:23" ht="31.5">
      <c r="A839" s="1446">
        <v>835</v>
      </c>
      <c r="B839" s="1367">
        <v>834</v>
      </c>
      <c r="C839" s="1340" t="s">
        <v>7502</v>
      </c>
      <c r="D839" s="1340"/>
      <c r="E839" s="1340"/>
      <c r="F839" s="1340"/>
      <c r="G839" s="1340"/>
      <c r="H839" s="1340"/>
      <c r="I839" s="1340" t="s">
        <v>7461</v>
      </c>
      <c r="J839" s="1340">
        <v>28</v>
      </c>
      <c r="K839" s="1340">
        <v>37</v>
      </c>
      <c r="L839" s="667">
        <v>3276</v>
      </c>
      <c r="M839" s="667"/>
      <c r="N839" s="1340" t="s">
        <v>7503</v>
      </c>
      <c r="O839" s="1366" t="s">
        <v>6960</v>
      </c>
      <c r="P839" s="1366"/>
      <c r="Q839" s="1366"/>
      <c r="R839" s="1366"/>
      <c r="S839" s="1340"/>
      <c r="T839" s="1340"/>
      <c r="U839" s="1340"/>
      <c r="V839" s="1340"/>
      <c r="W839" s="1365">
        <v>2</v>
      </c>
    </row>
    <row r="840" spans="1:23" ht="31.5">
      <c r="A840" s="1386">
        <v>836</v>
      </c>
      <c r="B840" s="1340">
        <v>835</v>
      </c>
      <c r="C840" s="1340" t="s">
        <v>7502</v>
      </c>
      <c r="D840" s="1340"/>
      <c r="E840" s="1340"/>
      <c r="F840" s="1340"/>
      <c r="G840" s="1340"/>
      <c r="H840" s="1340"/>
      <c r="I840" s="1340" t="s">
        <v>7461</v>
      </c>
      <c r="J840" s="1340">
        <v>28</v>
      </c>
      <c r="K840" s="1340">
        <v>39</v>
      </c>
      <c r="L840" s="667">
        <v>11013</v>
      </c>
      <c r="M840" s="667"/>
      <c r="N840" s="1340" t="s">
        <v>7503</v>
      </c>
      <c r="O840" s="1366" t="s">
        <v>6960</v>
      </c>
      <c r="P840" s="1366"/>
      <c r="Q840" s="1366"/>
      <c r="R840" s="1366"/>
      <c r="S840" s="1340"/>
      <c r="T840" s="1340"/>
      <c r="U840" s="1340"/>
      <c r="V840" s="1340"/>
      <c r="W840" s="1365">
        <v>2</v>
      </c>
    </row>
    <row r="841" spans="1:23" ht="31.5">
      <c r="A841" s="1446">
        <v>837</v>
      </c>
      <c r="B841" s="1367">
        <v>836</v>
      </c>
      <c r="C841" s="1340" t="s">
        <v>7502</v>
      </c>
      <c r="D841" s="1340"/>
      <c r="E841" s="1340"/>
      <c r="F841" s="1340"/>
      <c r="G841" s="1340"/>
      <c r="H841" s="1340"/>
      <c r="I841" s="1340" t="s">
        <v>7461</v>
      </c>
      <c r="J841" s="1340">
        <v>28</v>
      </c>
      <c r="K841" s="1340">
        <v>47</v>
      </c>
      <c r="L841" s="667">
        <v>6473</v>
      </c>
      <c r="M841" s="667"/>
      <c r="N841" s="1340" t="s">
        <v>7503</v>
      </c>
      <c r="O841" s="1366" t="s">
        <v>6960</v>
      </c>
      <c r="P841" s="1366"/>
      <c r="Q841" s="1366"/>
      <c r="R841" s="1366"/>
      <c r="S841" s="1340"/>
      <c r="T841" s="1340"/>
      <c r="U841" s="1340"/>
      <c r="V841" s="1340"/>
      <c r="W841" s="1365">
        <v>2</v>
      </c>
    </row>
    <row r="842" spans="1:23" ht="31.5">
      <c r="A842" s="1386">
        <v>838</v>
      </c>
      <c r="B842" s="1340">
        <v>837</v>
      </c>
      <c r="C842" s="1340" t="s">
        <v>7502</v>
      </c>
      <c r="D842" s="1340"/>
      <c r="E842" s="1340"/>
      <c r="F842" s="1340"/>
      <c r="G842" s="1340"/>
      <c r="H842" s="1340"/>
      <c r="I842" s="1340" t="s">
        <v>7461</v>
      </c>
      <c r="J842" s="1340">
        <v>28</v>
      </c>
      <c r="K842" s="1340">
        <v>48</v>
      </c>
      <c r="L842" s="667">
        <v>44687</v>
      </c>
      <c r="M842" s="667"/>
      <c r="N842" s="1340" t="s">
        <v>7512</v>
      </c>
      <c r="O842" s="1366" t="s">
        <v>7462</v>
      </c>
      <c r="P842" s="1366"/>
      <c r="Q842" s="1366"/>
      <c r="R842" s="1366"/>
      <c r="S842" s="1340" t="s">
        <v>7484</v>
      </c>
      <c r="T842" s="1340"/>
      <c r="U842" s="1340"/>
      <c r="V842" s="1340"/>
      <c r="W842" s="1365">
        <v>2</v>
      </c>
    </row>
    <row r="843" spans="1:23" ht="31.5">
      <c r="A843" s="1446">
        <v>839</v>
      </c>
      <c r="B843" s="1367">
        <v>838</v>
      </c>
      <c r="C843" s="1340" t="s">
        <v>7502</v>
      </c>
      <c r="D843" s="1340"/>
      <c r="E843" s="1340"/>
      <c r="F843" s="1340"/>
      <c r="G843" s="1340"/>
      <c r="H843" s="1340"/>
      <c r="I843" s="1340" t="s">
        <v>7461</v>
      </c>
      <c r="J843" s="1340">
        <v>28</v>
      </c>
      <c r="K843" s="1340">
        <v>49</v>
      </c>
      <c r="L843" s="667">
        <v>71379</v>
      </c>
      <c r="M843" s="667"/>
      <c r="N843" s="1340" t="s">
        <v>7512</v>
      </c>
      <c r="O843" s="1366" t="s">
        <v>7462</v>
      </c>
      <c r="P843" s="1366"/>
      <c r="Q843" s="1366"/>
      <c r="R843" s="1366"/>
      <c r="S843" s="1340" t="s">
        <v>7484</v>
      </c>
      <c r="T843" s="1340"/>
      <c r="U843" s="1340"/>
      <c r="V843" s="1340"/>
      <c r="W843" s="1365">
        <v>2</v>
      </c>
    </row>
    <row r="844" spans="1:23" ht="31.5">
      <c r="A844" s="1386">
        <v>840</v>
      </c>
      <c r="B844" s="1340">
        <v>839</v>
      </c>
      <c r="C844" s="1340" t="s">
        <v>7502</v>
      </c>
      <c r="D844" s="1340"/>
      <c r="E844" s="1340"/>
      <c r="F844" s="1340"/>
      <c r="G844" s="1340"/>
      <c r="H844" s="1340"/>
      <c r="I844" s="1340" t="s">
        <v>7461</v>
      </c>
      <c r="J844" s="1340">
        <v>28</v>
      </c>
      <c r="K844" s="1340">
        <v>54</v>
      </c>
      <c r="L844" s="667">
        <v>9224</v>
      </c>
      <c r="M844" s="667"/>
      <c r="N844" s="1340" t="s">
        <v>7503</v>
      </c>
      <c r="O844" s="1366" t="s">
        <v>7462</v>
      </c>
      <c r="P844" s="1366"/>
      <c r="Q844" s="1366"/>
      <c r="R844" s="1366"/>
      <c r="S844" s="1340"/>
      <c r="T844" s="1340"/>
      <c r="U844" s="1340"/>
      <c r="V844" s="1340"/>
      <c r="W844" s="1365">
        <v>2</v>
      </c>
    </row>
    <row r="845" spans="1:23" ht="31.5">
      <c r="A845" s="1446">
        <v>841</v>
      </c>
      <c r="B845" s="1367">
        <v>840</v>
      </c>
      <c r="C845" s="1340" t="s">
        <v>7502</v>
      </c>
      <c r="D845" s="1340"/>
      <c r="E845" s="1340"/>
      <c r="F845" s="1340"/>
      <c r="G845" s="1340"/>
      <c r="H845" s="1340"/>
      <c r="I845" s="1340" t="s">
        <v>7461</v>
      </c>
      <c r="J845" s="1340">
        <v>29</v>
      </c>
      <c r="K845" s="1340">
        <v>3</v>
      </c>
      <c r="L845" s="667">
        <v>8521</v>
      </c>
      <c r="M845" s="667"/>
      <c r="N845" s="1340" t="s">
        <v>7503</v>
      </c>
      <c r="O845" s="1366" t="s">
        <v>7462</v>
      </c>
      <c r="P845" s="1366"/>
      <c r="Q845" s="1366"/>
      <c r="R845" s="1366"/>
      <c r="S845" s="1340"/>
      <c r="T845" s="1340"/>
      <c r="U845" s="1340"/>
      <c r="V845" s="1340"/>
      <c r="W845" s="1365">
        <v>2</v>
      </c>
    </row>
    <row r="846" spans="1:23" ht="31.5">
      <c r="A846" s="1386">
        <v>842</v>
      </c>
      <c r="B846" s="1340">
        <v>841</v>
      </c>
      <c r="C846" s="1340" t="s">
        <v>7502</v>
      </c>
      <c r="D846" s="1340"/>
      <c r="E846" s="1340"/>
      <c r="F846" s="1340"/>
      <c r="G846" s="1340"/>
      <c r="H846" s="1340"/>
      <c r="I846" s="1340" t="s">
        <v>7461</v>
      </c>
      <c r="J846" s="1340">
        <v>29</v>
      </c>
      <c r="K846" s="1340">
        <v>22</v>
      </c>
      <c r="L846" s="667">
        <v>9140</v>
      </c>
      <c r="M846" s="667"/>
      <c r="N846" s="1340" t="s">
        <v>7503</v>
      </c>
      <c r="O846" s="1366" t="s">
        <v>7462</v>
      </c>
      <c r="P846" s="1366"/>
      <c r="Q846" s="1366"/>
      <c r="R846" s="1366"/>
      <c r="S846" s="1340"/>
      <c r="T846" s="1340"/>
      <c r="U846" s="1340"/>
      <c r="V846" s="1340"/>
      <c r="W846" s="1365">
        <v>2</v>
      </c>
    </row>
    <row r="847" spans="1:23" ht="31.5">
      <c r="A847" s="1446">
        <v>843</v>
      </c>
      <c r="B847" s="1367">
        <v>842</v>
      </c>
      <c r="C847" s="1340" t="s">
        <v>7502</v>
      </c>
      <c r="D847" s="1340"/>
      <c r="E847" s="1340"/>
      <c r="F847" s="1340"/>
      <c r="G847" s="1340"/>
      <c r="H847" s="1340"/>
      <c r="I847" s="1340" t="s">
        <v>7461</v>
      </c>
      <c r="J847" s="1340">
        <v>29</v>
      </c>
      <c r="K847" s="1340">
        <v>25</v>
      </c>
      <c r="L847" s="667">
        <v>5520</v>
      </c>
      <c r="M847" s="667"/>
      <c r="N847" s="1340" t="s">
        <v>7503</v>
      </c>
      <c r="O847" s="1366" t="s">
        <v>6960</v>
      </c>
      <c r="P847" s="1366"/>
      <c r="Q847" s="1366"/>
      <c r="R847" s="1366"/>
      <c r="S847" s="1340"/>
      <c r="T847" s="1340"/>
      <c r="U847" s="1340"/>
      <c r="V847" s="1340"/>
      <c r="W847" s="1365">
        <v>2</v>
      </c>
    </row>
    <row r="848" spans="1:23" ht="31.5">
      <c r="A848" s="1386">
        <v>844</v>
      </c>
      <c r="B848" s="1340">
        <v>843</v>
      </c>
      <c r="C848" s="1340" t="s">
        <v>7502</v>
      </c>
      <c r="D848" s="1340"/>
      <c r="E848" s="1340"/>
      <c r="F848" s="1340"/>
      <c r="G848" s="1340"/>
      <c r="H848" s="1340"/>
      <c r="I848" s="1340" t="s">
        <v>7461</v>
      </c>
      <c r="J848" s="1340">
        <v>29</v>
      </c>
      <c r="K848" s="1340">
        <v>27</v>
      </c>
      <c r="L848" s="667">
        <v>1570</v>
      </c>
      <c r="M848" s="667"/>
      <c r="N848" s="1340" t="s">
        <v>7503</v>
      </c>
      <c r="O848" s="1366" t="s">
        <v>6960</v>
      </c>
      <c r="P848" s="1366"/>
      <c r="Q848" s="1366"/>
      <c r="R848" s="1366"/>
      <c r="S848" s="1340"/>
      <c r="T848" s="1340"/>
      <c r="U848" s="1340"/>
      <c r="V848" s="1340"/>
      <c r="W848" s="1365">
        <v>2</v>
      </c>
    </row>
    <row r="849" spans="1:23" ht="31.5">
      <c r="A849" s="1446">
        <v>845</v>
      </c>
      <c r="B849" s="1367">
        <v>844</v>
      </c>
      <c r="C849" s="1340" t="s">
        <v>7502</v>
      </c>
      <c r="D849" s="1340"/>
      <c r="E849" s="1340"/>
      <c r="F849" s="1340"/>
      <c r="G849" s="1340"/>
      <c r="H849" s="1340"/>
      <c r="I849" s="1340" t="s">
        <v>7461</v>
      </c>
      <c r="J849" s="1340">
        <v>29</v>
      </c>
      <c r="K849" s="1340">
        <v>34</v>
      </c>
      <c r="L849" s="667">
        <v>9225</v>
      </c>
      <c r="M849" s="667"/>
      <c r="N849" s="1340" t="s">
        <v>7503</v>
      </c>
      <c r="O849" s="1366" t="s">
        <v>6960</v>
      </c>
      <c r="P849" s="1366"/>
      <c r="Q849" s="1366"/>
      <c r="R849" s="1366"/>
      <c r="S849" s="1340"/>
      <c r="T849" s="1340"/>
      <c r="U849" s="1340"/>
      <c r="V849" s="1340"/>
      <c r="W849" s="1365">
        <v>2</v>
      </c>
    </row>
    <row r="850" spans="1:23" ht="31.5">
      <c r="A850" s="1386">
        <v>846</v>
      </c>
      <c r="B850" s="1340">
        <v>845</v>
      </c>
      <c r="C850" s="1340" t="s">
        <v>7502</v>
      </c>
      <c r="D850" s="1340"/>
      <c r="E850" s="1340"/>
      <c r="F850" s="1340"/>
      <c r="G850" s="1340"/>
      <c r="H850" s="1340"/>
      <c r="I850" s="1340" t="s">
        <v>7461</v>
      </c>
      <c r="J850" s="1340">
        <v>29</v>
      </c>
      <c r="K850" s="1340">
        <v>35</v>
      </c>
      <c r="L850" s="667">
        <v>1826</v>
      </c>
      <c r="M850" s="667"/>
      <c r="N850" s="1340" t="s">
        <v>7503</v>
      </c>
      <c r="O850" s="1366" t="s">
        <v>7462</v>
      </c>
      <c r="P850" s="1366"/>
      <c r="Q850" s="1366"/>
      <c r="R850" s="1366"/>
      <c r="S850" s="1340"/>
      <c r="T850" s="1340"/>
      <c r="U850" s="1340"/>
      <c r="V850" s="1340"/>
      <c r="W850" s="1365">
        <v>2</v>
      </c>
    </row>
    <row r="851" spans="1:23" ht="31.5">
      <c r="A851" s="1446">
        <v>847</v>
      </c>
      <c r="B851" s="1367">
        <v>846</v>
      </c>
      <c r="C851" s="1340" t="s">
        <v>7502</v>
      </c>
      <c r="D851" s="1340"/>
      <c r="E851" s="1340"/>
      <c r="F851" s="1340"/>
      <c r="G851" s="1340"/>
      <c r="H851" s="1340"/>
      <c r="I851" s="1340" t="s">
        <v>7461</v>
      </c>
      <c r="J851" s="1340">
        <v>29</v>
      </c>
      <c r="K851" s="1340">
        <v>38</v>
      </c>
      <c r="L851" s="667">
        <v>1742</v>
      </c>
      <c r="M851" s="667"/>
      <c r="N851" s="1340" t="s">
        <v>7503</v>
      </c>
      <c r="O851" s="1366" t="s">
        <v>7462</v>
      </c>
      <c r="P851" s="1366"/>
      <c r="Q851" s="1366"/>
      <c r="R851" s="1366"/>
      <c r="S851" s="1340"/>
      <c r="T851" s="1340"/>
      <c r="U851" s="1340"/>
      <c r="V851" s="1340"/>
      <c r="W851" s="1365">
        <v>2</v>
      </c>
    </row>
    <row r="852" spans="1:23" ht="31.5">
      <c r="A852" s="1386">
        <v>848</v>
      </c>
      <c r="B852" s="1340">
        <v>847</v>
      </c>
      <c r="C852" s="1340" t="s">
        <v>7502</v>
      </c>
      <c r="D852" s="1340"/>
      <c r="E852" s="1340"/>
      <c r="F852" s="1340"/>
      <c r="G852" s="1340"/>
      <c r="H852" s="1340"/>
      <c r="I852" s="1340" t="s">
        <v>7461</v>
      </c>
      <c r="J852" s="1340">
        <v>29</v>
      </c>
      <c r="K852" s="1340">
        <v>57</v>
      </c>
      <c r="L852" s="667">
        <v>17472</v>
      </c>
      <c r="M852" s="667"/>
      <c r="N852" s="1340" t="s">
        <v>7503</v>
      </c>
      <c r="O852" s="1366" t="s">
        <v>7462</v>
      </c>
      <c r="P852" s="1366"/>
      <c r="Q852" s="1366"/>
      <c r="R852" s="1366"/>
      <c r="S852" s="1340"/>
      <c r="T852" s="1340"/>
      <c r="U852" s="1340"/>
      <c r="V852" s="1340"/>
      <c r="W852" s="1365">
        <v>2</v>
      </c>
    </row>
    <row r="853" spans="1:23" ht="31.5">
      <c r="A853" s="1446">
        <v>849</v>
      </c>
      <c r="B853" s="1367">
        <v>848</v>
      </c>
      <c r="C853" s="1340" t="s">
        <v>7502</v>
      </c>
      <c r="D853" s="1340"/>
      <c r="E853" s="1340"/>
      <c r="F853" s="1340"/>
      <c r="G853" s="1340"/>
      <c r="H853" s="1340"/>
      <c r="I853" s="1340" t="s">
        <v>7461</v>
      </c>
      <c r="J853" s="1340">
        <v>29</v>
      </c>
      <c r="K853" s="1340">
        <v>60</v>
      </c>
      <c r="L853" s="667">
        <v>5520</v>
      </c>
      <c r="M853" s="667"/>
      <c r="N853" s="1340" t="s">
        <v>7503</v>
      </c>
      <c r="O853" s="1366" t="s">
        <v>6960</v>
      </c>
      <c r="P853" s="1366"/>
      <c r="Q853" s="1366"/>
      <c r="R853" s="1366"/>
      <c r="S853" s="1340"/>
      <c r="T853" s="1340"/>
      <c r="U853" s="1340"/>
      <c r="V853" s="1340"/>
      <c r="W853" s="1365">
        <v>2</v>
      </c>
    </row>
    <row r="854" spans="1:23" ht="31.5">
      <c r="A854" s="1386">
        <v>850</v>
      </c>
      <c r="B854" s="1340">
        <v>849</v>
      </c>
      <c r="C854" s="1340" t="s">
        <v>7502</v>
      </c>
      <c r="D854" s="1340"/>
      <c r="E854" s="1340"/>
      <c r="F854" s="1340"/>
      <c r="G854" s="1340"/>
      <c r="H854" s="1340"/>
      <c r="I854" s="1340" t="s">
        <v>7461</v>
      </c>
      <c r="J854" s="1340">
        <v>29</v>
      </c>
      <c r="K854" s="1340">
        <v>61</v>
      </c>
      <c r="L854" s="667">
        <v>3703</v>
      </c>
      <c r="M854" s="667"/>
      <c r="N854" s="1340" t="s">
        <v>7503</v>
      </c>
      <c r="O854" s="1366" t="s">
        <v>7462</v>
      </c>
      <c r="P854" s="1366"/>
      <c r="Q854" s="1366"/>
      <c r="R854" s="1366"/>
      <c r="S854" s="1340"/>
      <c r="T854" s="1340"/>
      <c r="U854" s="1340"/>
      <c r="V854" s="1340"/>
      <c r="W854" s="1365">
        <v>2</v>
      </c>
    </row>
    <row r="855" spans="1:23" ht="31.5">
      <c r="A855" s="1446">
        <v>851</v>
      </c>
      <c r="B855" s="1367">
        <v>850</v>
      </c>
      <c r="C855" s="1340" t="s">
        <v>7502</v>
      </c>
      <c r="D855" s="1340"/>
      <c r="E855" s="1340"/>
      <c r="F855" s="1340"/>
      <c r="G855" s="1340"/>
      <c r="H855" s="1340"/>
      <c r="I855" s="1340" t="s">
        <v>7461</v>
      </c>
      <c r="J855" s="1340">
        <v>29</v>
      </c>
      <c r="K855" s="1340">
        <v>87</v>
      </c>
      <c r="L855" s="667">
        <v>22710</v>
      </c>
      <c r="M855" s="667"/>
      <c r="N855" s="1340" t="s">
        <v>7503</v>
      </c>
      <c r="O855" s="1366" t="s">
        <v>7462</v>
      </c>
      <c r="P855" s="1366"/>
      <c r="Q855" s="1366"/>
      <c r="R855" s="1366"/>
      <c r="S855" s="1340"/>
      <c r="T855" s="1340"/>
      <c r="U855" s="1340"/>
      <c r="V855" s="1340"/>
      <c r="W855" s="1365">
        <v>2</v>
      </c>
    </row>
    <row r="856" spans="1:23" ht="31.5">
      <c r="A856" s="1386">
        <v>852</v>
      </c>
      <c r="B856" s="1340">
        <v>851</v>
      </c>
      <c r="C856" s="1340" t="s">
        <v>7502</v>
      </c>
      <c r="D856" s="1340"/>
      <c r="E856" s="1340"/>
      <c r="F856" s="1340"/>
      <c r="G856" s="1340"/>
      <c r="H856" s="1340"/>
      <c r="I856" s="1340" t="s">
        <v>7461</v>
      </c>
      <c r="J856" s="1340">
        <v>29</v>
      </c>
      <c r="K856" s="1340">
        <v>88</v>
      </c>
      <c r="L856" s="667">
        <v>52370</v>
      </c>
      <c r="M856" s="667"/>
      <c r="N856" s="1340" t="s">
        <v>7503</v>
      </c>
      <c r="O856" s="1366" t="s">
        <v>7462</v>
      </c>
      <c r="P856" s="1366"/>
      <c r="Q856" s="1366"/>
      <c r="R856" s="1366"/>
      <c r="S856" s="1340"/>
      <c r="T856" s="1340"/>
      <c r="U856" s="1340"/>
      <c r="V856" s="1340"/>
      <c r="W856" s="1365">
        <v>2</v>
      </c>
    </row>
    <row r="857" spans="1:23" ht="31.5">
      <c r="A857" s="1446">
        <v>853</v>
      </c>
      <c r="B857" s="1367">
        <v>852</v>
      </c>
      <c r="C857" s="1340" t="s">
        <v>7502</v>
      </c>
      <c r="D857" s="1340"/>
      <c r="E857" s="1340"/>
      <c r="F857" s="1340"/>
      <c r="G857" s="1340"/>
      <c r="H857" s="1340"/>
      <c r="I857" s="1340" t="s">
        <v>7461</v>
      </c>
      <c r="J857" s="1340">
        <v>29</v>
      </c>
      <c r="K857" s="1340">
        <v>91</v>
      </c>
      <c r="L857" s="667">
        <v>3527</v>
      </c>
      <c r="M857" s="667"/>
      <c r="N857" s="1340" t="s">
        <v>7503</v>
      </c>
      <c r="O857" s="1366" t="s">
        <v>7462</v>
      </c>
      <c r="P857" s="1366"/>
      <c r="Q857" s="1366"/>
      <c r="R857" s="1366"/>
      <c r="S857" s="1340"/>
      <c r="T857" s="1340"/>
      <c r="U857" s="1340"/>
      <c r="V857" s="1340"/>
      <c r="W857" s="1365">
        <v>2</v>
      </c>
    </row>
    <row r="858" spans="1:23" ht="31.5">
      <c r="A858" s="1386">
        <v>854</v>
      </c>
      <c r="B858" s="1340">
        <v>853</v>
      </c>
      <c r="C858" s="1340" t="s">
        <v>7502</v>
      </c>
      <c r="D858" s="1340"/>
      <c r="E858" s="1340"/>
      <c r="F858" s="1340"/>
      <c r="G858" s="1340"/>
      <c r="H858" s="1340"/>
      <c r="I858" s="1340" t="s">
        <v>7461</v>
      </c>
      <c r="J858" s="1340">
        <v>29</v>
      </c>
      <c r="K858" s="1340">
        <v>96</v>
      </c>
      <c r="L858" s="667">
        <v>1919</v>
      </c>
      <c r="M858" s="667"/>
      <c r="N858" s="1340" t="s">
        <v>7503</v>
      </c>
      <c r="O858" s="1366" t="s">
        <v>7462</v>
      </c>
      <c r="P858" s="1366"/>
      <c r="Q858" s="1366"/>
      <c r="R858" s="1366"/>
      <c r="S858" s="1340"/>
      <c r="T858" s="1340"/>
      <c r="U858" s="1340"/>
      <c r="V858" s="1340"/>
      <c r="W858" s="1365">
        <v>2</v>
      </c>
    </row>
    <row r="859" spans="1:23" ht="31.5">
      <c r="A859" s="1446">
        <v>855</v>
      </c>
      <c r="B859" s="1367">
        <v>854</v>
      </c>
      <c r="C859" s="1340" t="s">
        <v>7502</v>
      </c>
      <c r="D859" s="1340"/>
      <c r="E859" s="1340"/>
      <c r="F859" s="1340"/>
      <c r="G859" s="1340"/>
      <c r="H859" s="1340"/>
      <c r="I859" s="1340" t="s">
        <v>7461</v>
      </c>
      <c r="J859" s="1340">
        <v>29</v>
      </c>
      <c r="K859" s="1340">
        <v>98</v>
      </c>
      <c r="L859" s="667">
        <v>1414</v>
      </c>
      <c r="M859" s="667"/>
      <c r="N859" s="1340" t="s">
        <v>7503</v>
      </c>
      <c r="O859" s="1366" t="s">
        <v>6960</v>
      </c>
      <c r="P859" s="1366"/>
      <c r="Q859" s="1366"/>
      <c r="R859" s="1366"/>
      <c r="S859" s="1340"/>
      <c r="T859" s="1340"/>
      <c r="U859" s="1340"/>
      <c r="V859" s="1340"/>
      <c r="W859" s="1365">
        <v>2</v>
      </c>
    </row>
    <row r="860" spans="1:23" ht="31.5">
      <c r="A860" s="1386">
        <v>856</v>
      </c>
      <c r="B860" s="1340">
        <v>855</v>
      </c>
      <c r="C860" s="1340" t="s">
        <v>7502</v>
      </c>
      <c r="D860" s="1340"/>
      <c r="E860" s="1340"/>
      <c r="F860" s="1340"/>
      <c r="G860" s="1340"/>
      <c r="H860" s="1340"/>
      <c r="I860" s="1340" t="s">
        <v>7461</v>
      </c>
      <c r="J860" s="1340">
        <v>29</v>
      </c>
      <c r="K860" s="1340">
        <v>100</v>
      </c>
      <c r="L860" s="667">
        <v>5140</v>
      </c>
      <c r="M860" s="667"/>
      <c r="N860" s="1340" t="s">
        <v>7503</v>
      </c>
      <c r="O860" s="1366" t="s">
        <v>7462</v>
      </c>
      <c r="P860" s="1366"/>
      <c r="Q860" s="1366"/>
      <c r="R860" s="1366"/>
      <c r="S860" s="1340"/>
      <c r="T860" s="1340"/>
      <c r="U860" s="1340"/>
      <c r="V860" s="1340"/>
      <c r="W860" s="1365">
        <v>2</v>
      </c>
    </row>
    <row r="861" spans="1:23" ht="31.5">
      <c r="A861" s="1446">
        <v>857</v>
      </c>
      <c r="B861" s="1367">
        <v>856</v>
      </c>
      <c r="C861" s="1340" t="s">
        <v>7502</v>
      </c>
      <c r="D861" s="1340"/>
      <c r="E861" s="1340"/>
      <c r="F861" s="1340"/>
      <c r="G861" s="1340"/>
      <c r="H861" s="1340"/>
      <c r="I861" s="1340" t="s">
        <v>7461</v>
      </c>
      <c r="J861" s="1340">
        <v>29</v>
      </c>
      <c r="K861" s="1340">
        <v>101</v>
      </c>
      <c r="L861" s="667">
        <v>34800</v>
      </c>
      <c r="M861" s="667"/>
      <c r="N861" s="1340" t="s">
        <v>7503</v>
      </c>
      <c r="O861" s="1366" t="s">
        <v>7462</v>
      </c>
      <c r="P861" s="1366"/>
      <c r="Q861" s="1366"/>
      <c r="R861" s="1366"/>
      <c r="S861" s="1340"/>
      <c r="T861" s="1340"/>
      <c r="U861" s="1340"/>
      <c r="V861" s="1340"/>
      <c r="W861" s="1365">
        <v>2</v>
      </c>
    </row>
    <row r="862" spans="1:23" ht="31.5">
      <c r="A862" s="1386">
        <v>858</v>
      </c>
      <c r="B862" s="1340">
        <v>857</v>
      </c>
      <c r="C862" s="1340" t="s">
        <v>7502</v>
      </c>
      <c r="D862" s="1340"/>
      <c r="E862" s="1340"/>
      <c r="F862" s="1340"/>
      <c r="G862" s="1340"/>
      <c r="H862" s="1340"/>
      <c r="I862" s="1340" t="s">
        <v>7461</v>
      </c>
      <c r="J862" s="1340">
        <v>29</v>
      </c>
      <c r="K862" s="1340">
        <v>103</v>
      </c>
      <c r="L862" s="667">
        <v>2809</v>
      </c>
      <c r="M862" s="667"/>
      <c r="N862" s="1340" t="s">
        <v>7503</v>
      </c>
      <c r="O862" s="1366" t="s">
        <v>6960</v>
      </c>
      <c r="P862" s="1366"/>
      <c r="Q862" s="1366"/>
      <c r="R862" s="1366"/>
      <c r="S862" s="1340"/>
      <c r="T862" s="1340"/>
      <c r="U862" s="1340"/>
      <c r="V862" s="1340"/>
      <c r="W862" s="1365">
        <v>2</v>
      </c>
    </row>
    <row r="863" spans="1:23" ht="31.5">
      <c r="A863" s="1446">
        <v>859</v>
      </c>
      <c r="B863" s="1367">
        <v>858</v>
      </c>
      <c r="C863" s="1340" t="s">
        <v>7502</v>
      </c>
      <c r="D863" s="1340"/>
      <c r="E863" s="1340"/>
      <c r="F863" s="1340"/>
      <c r="G863" s="1340"/>
      <c r="H863" s="1340"/>
      <c r="I863" s="1340" t="s">
        <v>7461</v>
      </c>
      <c r="J863" s="1340">
        <v>29</v>
      </c>
      <c r="K863" s="1340">
        <v>105</v>
      </c>
      <c r="L863" s="667">
        <v>53610</v>
      </c>
      <c r="M863" s="667"/>
      <c r="N863" s="1340" t="s">
        <v>7503</v>
      </c>
      <c r="O863" s="1366" t="s">
        <v>7462</v>
      </c>
      <c r="P863" s="1366"/>
      <c r="Q863" s="1366"/>
      <c r="R863" s="1366"/>
      <c r="S863" s="1340"/>
      <c r="T863" s="1340"/>
      <c r="U863" s="1340"/>
      <c r="V863" s="1340"/>
      <c r="W863" s="1365">
        <v>2</v>
      </c>
    </row>
    <row r="864" spans="1:23" ht="31.5">
      <c r="A864" s="1386">
        <v>860</v>
      </c>
      <c r="B864" s="1340">
        <v>859</v>
      </c>
      <c r="C864" s="1340" t="s">
        <v>7502</v>
      </c>
      <c r="D864" s="1340"/>
      <c r="E864" s="1340"/>
      <c r="F864" s="1340"/>
      <c r="G864" s="1340"/>
      <c r="H864" s="1340"/>
      <c r="I864" s="1340" t="s">
        <v>7461</v>
      </c>
      <c r="J864" s="1340">
        <v>29</v>
      </c>
      <c r="K864" s="1340">
        <v>112</v>
      </c>
      <c r="L864" s="667">
        <v>6340</v>
      </c>
      <c r="M864" s="667"/>
      <c r="N864" s="1340" t="s">
        <v>7503</v>
      </c>
      <c r="O864" s="1366" t="s">
        <v>6960</v>
      </c>
      <c r="P864" s="1366"/>
      <c r="Q864" s="1366"/>
      <c r="R864" s="1366"/>
      <c r="S864" s="1340"/>
      <c r="T864" s="1340"/>
      <c r="U864" s="1340"/>
      <c r="V864" s="1340"/>
      <c r="W864" s="1365">
        <v>2</v>
      </c>
    </row>
    <row r="865" spans="1:23" ht="31.5">
      <c r="A865" s="1446">
        <v>861</v>
      </c>
      <c r="B865" s="1367">
        <v>860</v>
      </c>
      <c r="C865" s="1340" t="s">
        <v>7502</v>
      </c>
      <c r="D865" s="1340"/>
      <c r="E865" s="1340"/>
      <c r="F865" s="1340"/>
      <c r="G865" s="1340"/>
      <c r="H865" s="1340"/>
      <c r="I865" s="1340" t="s">
        <v>7461</v>
      </c>
      <c r="J865" s="1340">
        <v>29</v>
      </c>
      <c r="K865" s="1340">
        <v>113</v>
      </c>
      <c r="L865" s="667">
        <v>1591</v>
      </c>
      <c r="M865" s="667"/>
      <c r="N865" s="1340" t="s">
        <v>7503</v>
      </c>
      <c r="O865" s="1366" t="s">
        <v>6960</v>
      </c>
      <c r="P865" s="1366"/>
      <c r="Q865" s="1366"/>
      <c r="R865" s="1366"/>
      <c r="S865" s="1340"/>
      <c r="T865" s="1340"/>
      <c r="U865" s="1340"/>
      <c r="V865" s="1340"/>
      <c r="W865" s="1365">
        <v>2</v>
      </c>
    </row>
    <row r="866" spans="1:23" ht="31.5">
      <c r="A866" s="1386">
        <v>862</v>
      </c>
      <c r="B866" s="1340">
        <v>861</v>
      </c>
      <c r="C866" s="1340" t="s">
        <v>7502</v>
      </c>
      <c r="D866" s="1340"/>
      <c r="E866" s="1340"/>
      <c r="F866" s="1340"/>
      <c r="G866" s="1340"/>
      <c r="H866" s="1340"/>
      <c r="I866" s="1340" t="s">
        <v>7461</v>
      </c>
      <c r="J866" s="1340">
        <v>29</v>
      </c>
      <c r="K866" s="1340">
        <v>114</v>
      </c>
      <c r="L866" s="667">
        <v>75870</v>
      </c>
      <c r="M866" s="667"/>
      <c r="N866" s="1340" t="s">
        <v>7503</v>
      </c>
      <c r="O866" s="1366" t="s">
        <v>7462</v>
      </c>
      <c r="P866" s="1366"/>
      <c r="Q866" s="1366"/>
      <c r="R866" s="1366"/>
      <c r="S866" s="1340"/>
      <c r="T866" s="1340"/>
      <c r="U866" s="1340"/>
      <c r="V866" s="1340"/>
      <c r="W866" s="1365">
        <v>2</v>
      </c>
    </row>
    <row r="867" spans="1:23" ht="31.5">
      <c r="A867" s="1446">
        <v>863</v>
      </c>
      <c r="B867" s="1367">
        <v>862</v>
      </c>
      <c r="C867" s="1340" t="s">
        <v>7502</v>
      </c>
      <c r="D867" s="1340"/>
      <c r="E867" s="1340"/>
      <c r="F867" s="1340"/>
      <c r="G867" s="1340"/>
      <c r="H867" s="1340"/>
      <c r="I867" s="1340" t="s">
        <v>7461</v>
      </c>
      <c r="J867" s="1340">
        <v>29</v>
      </c>
      <c r="K867" s="1340">
        <v>118</v>
      </c>
      <c r="L867" s="667">
        <v>5108</v>
      </c>
      <c r="M867" s="667"/>
      <c r="N867" s="1340" t="s">
        <v>7503</v>
      </c>
      <c r="O867" s="1366" t="s">
        <v>7462</v>
      </c>
      <c r="P867" s="1366"/>
      <c r="Q867" s="1366"/>
      <c r="R867" s="1366"/>
      <c r="S867" s="1340"/>
      <c r="T867" s="1340"/>
      <c r="U867" s="1340"/>
      <c r="V867" s="1340"/>
      <c r="W867" s="1365">
        <v>2</v>
      </c>
    </row>
    <row r="868" spans="1:23" ht="31.5">
      <c r="A868" s="1386">
        <v>864</v>
      </c>
      <c r="B868" s="1340">
        <v>863</v>
      </c>
      <c r="C868" s="1340" t="s">
        <v>7485</v>
      </c>
      <c r="D868" s="1340"/>
      <c r="E868" s="1340"/>
      <c r="F868" s="1340"/>
      <c r="G868" s="1340"/>
      <c r="H868" s="1340"/>
      <c r="I868" s="1340" t="s">
        <v>7461</v>
      </c>
      <c r="J868" s="1340">
        <v>30</v>
      </c>
      <c r="K868" s="1340">
        <v>2</v>
      </c>
      <c r="L868" s="667">
        <v>5930</v>
      </c>
      <c r="M868" s="667"/>
      <c r="N868" s="1340" t="s">
        <v>7503</v>
      </c>
      <c r="O868" s="1366" t="s">
        <v>6960</v>
      </c>
      <c r="P868" s="1366"/>
      <c r="Q868" s="1366"/>
      <c r="R868" s="1366"/>
      <c r="S868" s="1340"/>
      <c r="T868" s="1340"/>
      <c r="U868" s="1340"/>
      <c r="V868" s="1340"/>
      <c r="W868" s="1365">
        <v>2</v>
      </c>
    </row>
    <row r="869" spans="1:23" ht="31.5">
      <c r="A869" s="1446">
        <v>865</v>
      </c>
      <c r="B869" s="1367">
        <v>864</v>
      </c>
      <c r="C869" s="1340" t="s">
        <v>7485</v>
      </c>
      <c r="D869" s="1340"/>
      <c r="E869" s="1340"/>
      <c r="F869" s="1340"/>
      <c r="G869" s="1340"/>
      <c r="H869" s="1340"/>
      <c r="I869" s="1340" t="s">
        <v>7461</v>
      </c>
      <c r="J869" s="1340">
        <v>30</v>
      </c>
      <c r="K869" s="1340">
        <v>5</v>
      </c>
      <c r="L869" s="667">
        <v>10480</v>
      </c>
      <c r="M869" s="667"/>
      <c r="N869" s="1340" t="s">
        <v>7503</v>
      </c>
      <c r="O869" s="1366" t="s">
        <v>7462</v>
      </c>
      <c r="P869" s="1366"/>
      <c r="Q869" s="1366"/>
      <c r="R869" s="1366"/>
      <c r="S869" s="1340"/>
      <c r="T869" s="1340"/>
      <c r="U869" s="1340"/>
      <c r="V869" s="1340"/>
      <c r="W869" s="1365">
        <v>2</v>
      </c>
    </row>
    <row r="870" spans="1:23" ht="31.5">
      <c r="A870" s="1386">
        <v>866</v>
      </c>
      <c r="B870" s="1340">
        <v>865</v>
      </c>
      <c r="C870" s="1340" t="s">
        <v>7485</v>
      </c>
      <c r="D870" s="1340"/>
      <c r="E870" s="1340"/>
      <c r="F870" s="1340"/>
      <c r="G870" s="1340"/>
      <c r="H870" s="1340"/>
      <c r="I870" s="1340" t="s">
        <v>7461</v>
      </c>
      <c r="J870" s="1340">
        <v>30</v>
      </c>
      <c r="K870" s="1340">
        <v>8</v>
      </c>
      <c r="L870" s="667">
        <v>2620</v>
      </c>
      <c r="M870" s="667"/>
      <c r="N870" s="1340" t="s">
        <v>7503</v>
      </c>
      <c r="O870" s="1366" t="s">
        <v>7462</v>
      </c>
      <c r="P870" s="1366"/>
      <c r="Q870" s="1366"/>
      <c r="R870" s="1366"/>
      <c r="S870" s="1340"/>
      <c r="T870" s="1340"/>
      <c r="U870" s="1340"/>
      <c r="V870" s="1340"/>
      <c r="W870" s="1365">
        <v>2</v>
      </c>
    </row>
    <row r="871" spans="1:23">
      <c r="A871" s="1446">
        <v>867</v>
      </c>
      <c r="B871" s="1367">
        <v>866</v>
      </c>
      <c r="C871" s="1340" t="s">
        <v>7485</v>
      </c>
      <c r="D871" s="1340"/>
      <c r="E871" s="1340"/>
      <c r="F871" s="1340"/>
      <c r="G871" s="1340"/>
      <c r="H871" s="1340"/>
      <c r="I871" s="1340" t="s">
        <v>7461</v>
      </c>
      <c r="J871" s="1340">
        <v>30</v>
      </c>
      <c r="K871" s="1340">
        <v>11</v>
      </c>
      <c r="L871" s="667">
        <v>15140</v>
      </c>
      <c r="M871" s="667"/>
      <c r="N871" s="1340" t="s">
        <v>7513</v>
      </c>
      <c r="O871" s="1366" t="s">
        <v>7462</v>
      </c>
      <c r="P871" s="1366"/>
      <c r="Q871" s="1366"/>
      <c r="R871" s="1366"/>
      <c r="S871" s="1340"/>
      <c r="T871" s="1340"/>
      <c r="U871" s="1340"/>
      <c r="V871" s="1340"/>
      <c r="W871" s="1365">
        <v>2</v>
      </c>
    </row>
    <row r="872" spans="1:23" ht="31.5">
      <c r="A872" s="1386">
        <v>868</v>
      </c>
      <c r="B872" s="1340">
        <v>867</v>
      </c>
      <c r="C872" s="1340" t="s">
        <v>7485</v>
      </c>
      <c r="D872" s="1340"/>
      <c r="E872" s="1340"/>
      <c r="F872" s="1340"/>
      <c r="G872" s="1340"/>
      <c r="H872" s="1340"/>
      <c r="I872" s="1340" t="s">
        <v>7461</v>
      </c>
      <c r="J872" s="1340">
        <v>30</v>
      </c>
      <c r="K872" s="1340">
        <v>15</v>
      </c>
      <c r="L872" s="667">
        <v>22720</v>
      </c>
      <c r="M872" s="667"/>
      <c r="N872" s="1340" t="s">
        <v>7503</v>
      </c>
      <c r="O872" s="1366" t="s">
        <v>7462</v>
      </c>
      <c r="P872" s="1366"/>
      <c r="Q872" s="1366"/>
      <c r="R872" s="1366"/>
      <c r="S872" s="1340"/>
      <c r="T872" s="1340"/>
      <c r="U872" s="1340"/>
      <c r="V872" s="1340"/>
      <c r="W872" s="1365">
        <v>2</v>
      </c>
    </row>
    <row r="873" spans="1:23" ht="31.5">
      <c r="A873" s="1446">
        <v>869</v>
      </c>
      <c r="B873" s="1367">
        <v>868</v>
      </c>
      <c r="C873" s="1340" t="s">
        <v>7485</v>
      </c>
      <c r="D873" s="1340"/>
      <c r="E873" s="1340"/>
      <c r="F873" s="1340"/>
      <c r="G873" s="1340"/>
      <c r="H873" s="1340"/>
      <c r="I873" s="1340" t="s">
        <v>7461</v>
      </c>
      <c r="J873" s="1340">
        <v>30</v>
      </c>
      <c r="K873" s="1340">
        <v>25</v>
      </c>
      <c r="L873" s="667">
        <v>1340</v>
      </c>
      <c r="M873" s="667"/>
      <c r="N873" s="1340" t="s">
        <v>7503</v>
      </c>
      <c r="O873" s="1366" t="s">
        <v>6960</v>
      </c>
      <c r="P873" s="1366"/>
      <c r="Q873" s="1366"/>
      <c r="R873" s="1366"/>
      <c r="S873" s="1340"/>
      <c r="T873" s="1340"/>
      <c r="U873" s="1340"/>
      <c r="V873" s="1340"/>
      <c r="W873" s="1365">
        <v>2</v>
      </c>
    </row>
    <row r="874" spans="1:23">
      <c r="A874" s="1386">
        <v>870</v>
      </c>
      <c r="B874" s="1340">
        <v>869</v>
      </c>
      <c r="C874" s="1340" t="s">
        <v>7485</v>
      </c>
      <c r="D874" s="1340"/>
      <c r="E874" s="1340"/>
      <c r="F874" s="1340"/>
      <c r="G874" s="1340"/>
      <c r="H874" s="1340"/>
      <c r="I874" s="1340" t="s">
        <v>7461</v>
      </c>
      <c r="J874" s="1340">
        <v>30</v>
      </c>
      <c r="K874" s="1340">
        <v>32</v>
      </c>
      <c r="L874" s="667">
        <v>110190</v>
      </c>
      <c r="M874" s="667"/>
      <c r="N874" s="1340" t="s">
        <v>7513</v>
      </c>
      <c r="O874" s="1366" t="s">
        <v>7462</v>
      </c>
      <c r="P874" s="1366"/>
      <c r="Q874" s="1366"/>
      <c r="R874" s="1366"/>
      <c r="S874" s="1340"/>
      <c r="T874" s="1340"/>
      <c r="U874" s="1340"/>
      <c r="V874" s="1340"/>
      <c r="W874" s="1365">
        <v>2</v>
      </c>
    </row>
    <row r="875" spans="1:23" ht="31.5">
      <c r="A875" s="1446">
        <v>871</v>
      </c>
      <c r="B875" s="1367">
        <v>870</v>
      </c>
      <c r="C875" s="1340" t="s">
        <v>7485</v>
      </c>
      <c r="D875" s="1340"/>
      <c r="E875" s="1340"/>
      <c r="F875" s="1340"/>
      <c r="G875" s="1340"/>
      <c r="H875" s="1340"/>
      <c r="I875" s="1340" t="s">
        <v>7461</v>
      </c>
      <c r="J875" s="1340">
        <v>30</v>
      </c>
      <c r="K875" s="1340">
        <v>35</v>
      </c>
      <c r="L875" s="667">
        <v>232</v>
      </c>
      <c r="M875" s="667"/>
      <c r="N875" s="1340" t="s">
        <v>7503</v>
      </c>
      <c r="O875" s="1366" t="s">
        <v>6960</v>
      </c>
      <c r="P875" s="1366"/>
      <c r="Q875" s="1366"/>
      <c r="R875" s="1366"/>
      <c r="S875" s="1340"/>
      <c r="T875" s="1340"/>
      <c r="U875" s="1340"/>
      <c r="V875" s="1340"/>
      <c r="W875" s="1365">
        <v>2</v>
      </c>
    </row>
    <row r="876" spans="1:23">
      <c r="A876" s="1386">
        <v>872</v>
      </c>
      <c r="B876" s="1340">
        <v>871</v>
      </c>
      <c r="C876" s="1340" t="s">
        <v>7485</v>
      </c>
      <c r="D876" s="1340"/>
      <c r="E876" s="1340"/>
      <c r="F876" s="1340"/>
      <c r="G876" s="1340"/>
      <c r="H876" s="1340"/>
      <c r="I876" s="1340" t="s">
        <v>7461</v>
      </c>
      <c r="J876" s="1340">
        <v>31</v>
      </c>
      <c r="K876" s="1340">
        <v>1</v>
      </c>
      <c r="L876" s="667">
        <v>2826</v>
      </c>
      <c r="M876" s="667"/>
      <c r="N876" s="1340" t="s">
        <v>7514</v>
      </c>
      <c r="O876" s="1366" t="s">
        <v>7462</v>
      </c>
      <c r="P876" s="1366"/>
      <c r="Q876" s="1366"/>
      <c r="R876" s="1366"/>
      <c r="S876" s="1340"/>
      <c r="T876" s="1340"/>
      <c r="U876" s="1340"/>
      <c r="V876" s="1340"/>
      <c r="W876" s="1365">
        <v>2</v>
      </c>
    </row>
    <row r="877" spans="1:23">
      <c r="A877" s="1446">
        <v>873</v>
      </c>
      <c r="B877" s="1367">
        <v>872</v>
      </c>
      <c r="C877" s="1340" t="s">
        <v>7485</v>
      </c>
      <c r="D877" s="1340"/>
      <c r="E877" s="1340"/>
      <c r="F877" s="1340"/>
      <c r="G877" s="1340"/>
      <c r="H877" s="1340"/>
      <c r="I877" s="1340" t="s">
        <v>7461</v>
      </c>
      <c r="J877" s="1340">
        <v>31</v>
      </c>
      <c r="K877" s="1340">
        <v>24</v>
      </c>
      <c r="L877" s="667">
        <v>5090</v>
      </c>
      <c r="M877" s="667"/>
      <c r="N877" s="1340" t="s">
        <v>7514</v>
      </c>
      <c r="O877" s="1366" t="s">
        <v>7462</v>
      </c>
      <c r="P877" s="1366"/>
      <c r="Q877" s="1366"/>
      <c r="R877" s="1366"/>
      <c r="S877" s="1340"/>
      <c r="T877" s="1340"/>
      <c r="U877" s="1340"/>
      <c r="V877" s="1340"/>
      <c r="W877" s="1365">
        <v>2</v>
      </c>
    </row>
    <row r="878" spans="1:23">
      <c r="A878" s="1386">
        <v>874</v>
      </c>
      <c r="B878" s="1340">
        <v>873</v>
      </c>
      <c r="C878" s="1340" t="s">
        <v>7485</v>
      </c>
      <c r="D878" s="1340"/>
      <c r="E878" s="1340"/>
      <c r="F878" s="1340"/>
      <c r="G878" s="1340"/>
      <c r="H878" s="1340"/>
      <c r="I878" s="1340" t="s">
        <v>7461</v>
      </c>
      <c r="J878" s="1340">
        <v>31</v>
      </c>
      <c r="K878" s="1340">
        <v>49</v>
      </c>
      <c r="L878" s="667">
        <v>1315</v>
      </c>
      <c r="M878" s="667"/>
      <c r="N878" s="1340" t="s">
        <v>7514</v>
      </c>
      <c r="O878" s="1366" t="s">
        <v>7462</v>
      </c>
      <c r="P878" s="1366"/>
      <c r="Q878" s="1366"/>
      <c r="R878" s="1366"/>
      <c r="S878" s="1340"/>
      <c r="T878" s="1340"/>
      <c r="U878" s="1340"/>
      <c r="V878" s="1340"/>
      <c r="W878" s="1365">
        <v>2</v>
      </c>
    </row>
    <row r="879" spans="1:23">
      <c r="A879" s="1446">
        <v>875</v>
      </c>
      <c r="B879" s="1367">
        <v>874</v>
      </c>
      <c r="C879" s="1340" t="s">
        <v>7485</v>
      </c>
      <c r="D879" s="1340"/>
      <c r="E879" s="1340"/>
      <c r="F879" s="1340"/>
      <c r="G879" s="1340"/>
      <c r="H879" s="1340"/>
      <c r="I879" s="1340" t="s">
        <v>7461</v>
      </c>
      <c r="J879" s="1340">
        <v>32</v>
      </c>
      <c r="K879" s="1340">
        <v>69</v>
      </c>
      <c r="L879" s="667">
        <v>4200</v>
      </c>
      <c r="M879" s="667"/>
      <c r="N879" s="1340" t="s">
        <v>476</v>
      </c>
      <c r="O879" s="1366" t="s">
        <v>7462</v>
      </c>
      <c r="P879" s="1366"/>
      <c r="Q879" s="1366"/>
      <c r="R879" s="1366"/>
      <c r="S879" s="1340" t="s">
        <v>7464</v>
      </c>
      <c r="T879" s="1340"/>
      <c r="U879" s="1340"/>
      <c r="V879" s="1340"/>
      <c r="W879" s="1365">
        <v>2</v>
      </c>
    </row>
    <row r="880" spans="1:23">
      <c r="A880" s="1386">
        <v>876</v>
      </c>
      <c r="B880" s="1340">
        <v>875</v>
      </c>
      <c r="C880" s="1340" t="s">
        <v>7485</v>
      </c>
      <c r="D880" s="1340"/>
      <c r="E880" s="1340"/>
      <c r="F880" s="1340"/>
      <c r="G880" s="1340"/>
      <c r="H880" s="1340"/>
      <c r="I880" s="1340" t="s">
        <v>7461</v>
      </c>
      <c r="J880" s="1340">
        <v>32</v>
      </c>
      <c r="K880" s="1340">
        <v>93</v>
      </c>
      <c r="L880" s="667">
        <v>6318</v>
      </c>
      <c r="M880" s="667"/>
      <c r="N880" s="1340" t="s">
        <v>476</v>
      </c>
      <c r="O880" s="1366" t="s">
        <v>7462</v>
      </c>
      <c r="P880" s="1366"/>
      <c r="Q880" s="1366"/>
      <c r="R880" s="1366"/>
      <c r="S880" s="1340" t="s">
        <v>7464</v>
      </c>
      <c r="T880" s="1340"/>
      <c r="U880" s="1340"/>
      <c r="V880" s="1340"/>
      <c r="W880" s="1365">
        <v>2</v>
      </c>
    </row>
    <row r="881" spans="1:23">
      <c r="A881" s="1446">
        <v>877</v>
      </c>
      <c r="B881" s="1367">
        <v>876</v>
      </c>
      <c r="C881" s="1340" t="s">
        <v>7485</v>
      </c>
      <c r="D881" s="1340"/>
      <c r="E881" s="1340"/>
      <c r="F881" s="1340"/>
      <c r="G881" s="1340"/>
      <c r="H881" s="1340"/>
      <c r="I881" s="1340" t="s">
        <v>7461</v>
      </c>
      <c r="J881" s="1340">
        <v>32</v>
      </c>
      <c r="K881" s="1340">
        <v>95</v>
      </c>
      <c r="L881" s="667">
        <v>1181</v>
      </c>
      <c r="M881" s="667"/>
      <c r="N881" s="1340" t="s">
        <v>476</v>
      </c>
      <c r="O881" s="1366" t="s">
        <v>7462</v>
      </c>
      <c r="P881" s="1366"/>
      <c r="Q881" s="1366"/>
      <c r="R881" s="1366"/>
      <c r="S881" s="1340" t="s">
        <v>7464</v>
      </c>
      <c r="T881" s="1340"/>
      <c r="U881" s="1340"/>
      <c r="V881" s="1340"/>
      <c r="W881" s="1365">
        <v>2</v>
      </c>
    </row>
    <row r="882" spans="1:23">
      <c r="A882" s="1386">
        <v>878</v>
      </c>
      <c r="B882" s="1340">
        <v>877</v>
      </c>
      <c r="C882" s="1340" t="s">
        <v>7485</v>
      </c>
      <c r="D882" s="1340"/>
      <c r="E882" s="1340"/>
      <c r="F882" s="1340"/>
      <c r="G882" s="1340"/>
      <c r="H882" s="1340"/>
      <c r="I882" s="1340" t="s">
        <v>7461</v>
      </c>
      <c r="J882" s="1340">
        <v>32</v>
      </c>
      <c r="K882" s="1340">
        <v>121</v>
      </c>
      <c r="L882" s="667">
        <v>2883</v>
      </c>
      <c r="M882" s="667"/>
      <c r="N882" s="1340" t="s">
        <v>476</v>
      </c>
      <c r="O882" s="1366" t="s">
        <v>7462</v>
      </c>
      <c r="P882" s="1366"/>
      <c r="Q882" s="1366"/>
      <c r="R882" s="1366"/>
      <c r="S882" s="1340" t="s">
        <v>7464</v>
      </c>
      <c r="T882" s="1340"/>
      <c r="U882" s="1340"/>
      <c r="V882" s="1340"/>
      <c r="W882" s="1365">
        <v>2</v>
      </c>
    </row>
    <row r="883" spans="1:23">
      <c r="A883" s="1446">
        <v>879</v>
      </c>
      <c r="B883" s="1367">
        <v>878</v>
      </c>
      <c r="C883" s="1340" t="s">
        <v>7485</v>
      </c>
      <c r="D883" s="1340"/>
      <c r="E883" s="1340"/>
      <c r="F883" s="1340"/>
      <c r="G883" s="1340"/>
      <c r="H883" s="1340"/>
      <c r="I883" s="1340" t="s">
        <v>7461</v>
      </c>
      <c r="J883" s="1340">
        <v>32</v>
      </c>
      <c r="K883" s="1340">
        <v>127</v>
      </c>
      <c r="L883" s="667">
        <v>31370</v>
      </c>
      <c r="M883" s="667"/>
      <c r="N883" s="1340" t="s">
        <v>7515</v>
      </c>
      <c r="O883" s="1366" t="s">
        <v>7462</v>
      </c>
      <c r="P883" s="1366"/>
      <c r="Q883" s="1366"/>
      <c r="R883" s="1366"/>
      <c r="S883" s="1340" t="s">
        <v>7464</v>
      </c>
      <c r="T883" s="1340"/>
      <c r="U883" s="1340"/>
      <c r="V883" s="1340"/>
      <c r="W883" s="1365">
        <v>2</v>
      </c>
    </row>
    <row r="884" spans="1:23">
      <c r="A884" s="1386">
        <v>880</v>
      </c>
      <c r="B884" s="1340">
        <v>879</v>
      </c>
      <c r="C884" s="1340" t="s">
        <v>7485</v>
      </c>
      <c r="D884" s="1340"/>
      <c r="E884" s="1340"/>
      <c r="F884" s="1340"/>
      <c r="G884" s="1340"/>
      <c r="H884" s="1340"/>
      <c r="I884" s="1340" t="s">
        <v>7461</v>
      </c>
      <c r="J884" s="1340">
        <v>32</v>
      </c>
      <c r="K884" s="1340">
        <v>135</v>
      </c>
      <c r="L884" s="667">
        <v>4730</v>
      </c>
      <c r="M884" s="667"/>
      <c r="N884" s="1340" t="s">
        <v>7515</v>
      </c>
      <c r="O884" s="1366" t="s">
        <v>7516</v>
      </c>
      <c r="P884" s="1366"/>
      <c r="Q884" s="1366"/>
      <c r="R884" s="1366"/>
      <c r="S884" s="1340" t="s">
        <v>7484</v>
      </c>
      <c r="T884" s="1340"/>
      <c r="U884" s="1340"/>
      <c r="V884" s="1340"/>
      <c r="W884" s="1365">
        <v>2</v>
      </c>
    </row>
    <row r="885" spans="1:23">
      <c r="A885" s="1446">
        <v>881</v>
      </c>
      <c r="B885" s="1367">
        <v>880</v>
      </c>
      <c r="C885" s="1340" t="s">
        <v>7485</v>
      </c>
      <c r="D885" s="1340"/>
      <c r="E885" s="1340"/>
      <c r="F885" s="1340"/>
      <c r="G885" s="1340"/>
      <c r="H885" s="1340"/>
      <c r="I885" s="1340" t="s">
        <v>7461</v>
      </c>
      <c r="J885" s="1340">
        <v>32</v>
      </c>
      <c r="K885" s="1340">
        <v>210</v>
      </c>
      <c r="L885" s="667">
        <v>4650</v>
      </c>
      <c r="M885" s="667"/>
      <c r="N885" s="1340" t="s">
        <v>7515</v>
      </c>
      <c r="O885" s="1366" t="s">
        <v>192</v>
      </c>
      <c r="P885" s="1366"/>
      <c r="Q885" s="1366"/>
      <c r="R885" s="1366"/>
      <c r="S885" s="1340" t="s">
        <v>7464</v>
      </c>
      <c r="T885" s="1340"/>
      <c r="U885" s="1340"/>
      <c r="V885" s="1340"/>
      <c r="W885" s="1365">
        <v>2</v>
      </c>
    </row>
    <row r="886" spans="1:23">
      <c r="A886" s="1386">
        <v>882</v>
      </c>
      <c r="B886" s="1340">
        <v>881</v>
      </c>
      <c r="C886" s="1340" t="s">
        <v>7485</v>
      </c>
      <c r="D886" s="1340"/>
      <c r="E886" s="1340"/>
      <c r="F886" s="1340"/>
      <c r="G886" s="1340"/>
      <c r="H886" s="1340"/>
      <c r="I886" s="1340" t="s">
        <v>7461</v>
      </c>
      <c r="J886" s="1340">
        <v>32</v>
      </c>
      <c r="K886" s="1340">
        <v>239</v>
      </c>
      <c r="L886" s="667">
        <v>684</v>
      </c>
      <c r="M886" s="667"/>
      <c r="N886" s="1340" t="s">
        <v>7515</v>
      </c>
      <c r="O886" s="1366" t="s">
        <v>7462</v>
      </c>
      <c r="P886" s="1366"/>
      <c r="Q886" s="1366"/>
      <c r="R886" s="1366"/>
      <c r="S886" s="1340" t="s">
        <v>7464</v>
      </c>
      <c r="T886" s="1340"/>
      <c r="U886" s="1340"/>
      <c r="V886" s="1340"/>
      <c r="W886" s="1365">
        <v>2</v>
      </c>
    </row>
    <row r="887" spans="1:23">
      <c r="A887" s="1446">
        <v>883</v>
      </c>
      <c r="B887" s="1367">
        <v>882</v>
      </c>
      <c r="C887" s="1340" t="s">
        <v>7485</v>
      </c>
      <c r="D887" s="1340"/>
      <c r="E887" s="1340"/>
      <c r="F887" s="1340"/>
      <c r="G887" s="1340"/>
      <c r="H887" s="1340"/>
      <c r="I887" s="1340" t="s">
        <v>7461</v>
      </c>
      <c r="J887" s="1340">
        <v>32</v>
      </c>
      <c r="K887" s="1340">
        <v>254</v>
      </c>
      <c r="L887" s="667">
        <v>1530</v>
      </c>
      <c r="M887" s="667"/>
      <c r="N887" s="1340" t="s">
        <v>7515</v>
      </c>
      <c r="O887" s="1366" t="s">
        <v>6960</v>
      </c>
      <c r="P887" s="1366"/>
      <c r="Q887" s="1366"/>
      <c r="R887" s="1366"/>
      <c r="S887" s="1340" t="s">
        <v>7484</v>
      </c>
      <c r="T887" s="1340"/>
      <c r="U887" s="1340"/>
      <c r="V887" s="1340"/>
      <c r="W887" s="1365">
        <v>2</v>
      </c>
    </row>
    <row r="888" spans="1:23">
      <c r="A888" s="1386">
        <v>884</v>
      </c>
      <c r="B888" s="1340">
        <v>883</v>
      </c>
      <c r="C888" s="1340" t="s">
        <v>7485</v>
      </c>
      <c r="D888" s="1340"/>
      <c r="E888" s="1340"/>
      <c r="F888" s="1340"/>
      <c r="G888" s="1340"/>
      <c r="H888" s="1340"/>
      <c r="I888" s="1340" t="s">
        <v>7461</v>
      </c>
      <c r="J888" s="1340">
        <v>32</v>
      </c>
      <c r="K888" s="1340">
        <v>265</v>
      </c>
      <c r="L888" s="667">
        <v>2390</v>
      </c>
      <c r="M888" s="667"/>
      <c r="N888" s="1340" t="s">
        <v>7515</v>
      </c>
      <c r="O888" s="1366" t="s">
        <v>7516</v>
      </c>
      <c r="P888" s="1366"/>
      <c r="Q888" s="1366"/>
      <c r="R888" s="1366"/>
      <c r="S888" s="1340" t="s">
        <v>7484</v>
      </c>
      <c r="T888" s="1340"/>
      <c r="U888" s="1340"/>
      <c r="V888" s="1340"/>
      <c r="W888" s="1365">
        <v>2</v>
      </c>
    </row>
    <row r="889" spans="1:23">
      <c r="A889" s="1446">
        <v>885</v>
      </c>
      <c r="B889" s="1367">
        <v>884</v>
      </c>
      <c r="C889" s="1340" t="s">
        <v>7485</v>
      </c>
      <c r="D889" s="1340"/>
      <c r="E889" s="1340"/>
      <c r="F889" s="1340"/>
      <c r="G889" s="1340"/>
      <c r="H889" s="1340"/>
      <c r="I889" s="1340" t="s">
        <v>7461</v>
      </c>
      <c r="J889" s="1340">
        <v>32</v>
      </c>
      <c r="K889" s="1340">
        <v>268</v>
      </c>
      <c r="L889" s="667">
        <v>1411</v>
      </c>
      <c r="M889" s="667"/>
      <c r="N889" s="1340" t="s">
        <v>7515</v>
      </c>
      <c r="O889" s="1366" t="s">
        <v>7462</v>
      </c>
      <c r="P889" s="1366"/>
      <c r="Q889" s="1366"/>
      <c r="R889" s="1366"/>
      <c r="S889" s="1340" t="s">
        <v>7464</v>
      </c>
      <c r="T889" s="1340"/>
      <c r="U889" s="1340"/>
      <c r="V889" s="1340"/>
      <c r="W889" s="1365">
        <v>2</v>
      </c>
    </row>
    <row r="890" spans="1:23" ht="31.5">
      <c r="A890" s="1386">
        <v>886</v>
      </c>
      <c r="B890" s="1340">
        <v>885</v>
      </c>
      <c r="C890" s="1340" t="s">
        <v>7485</v>
      </c>
      <c r="D890" s="1340"/>
      <c r="E890" s="1340"/>
      <c r="F890" s="1340"/>
      <c r="G890" s="1340"/>
      <c r="H890" s="1340"/>
      <c r="I890" s="1340" t="s">
        <v>7461</v>
      </c>
      <c r="J890" s="1340">
        <v>33</v>
      </c>
      <c r="K890" s="1340">
        <v>132</v>
      </c>
      <c r="L890" s="667">
        <v>24269</v>
      </c>
      <c r="M890" s="667"/>
      <c r="N890" s="1366"/>
      <c r="O890" s="1366" t="s">
        <v>6414</v>
      </c>
      <c r="P890" s="1366"/>
      <c r="Q890" s="1366"/>
      <c r="R890" s="1366"/>
      <c r="S890" s="1366" t="s">
        <v>7517</v>
      </c>
      <c r="T890" s="1366"/>
      <c r="U890" s="1366"/>
      <c r="V890" s="1340"/>
      <c r="W890" s="1340" t="s">
        <v>6548</v>
      </c>
    </row>
    <row r="891" spans="1:23">
      <c r="A891" s="1446">
        <v>887</v>
      </c>
      <c r="B891" s="1367">
        <v>886</v>
      </c>
      <c r="C891" s="1340" t="s">
        <v>7485</v>
      </c>
      <c r="D891" s="1340"/>
      <c r="E891" s="1340"/>
      <c r="F891" s="1340"/>
      <c r="G891" s="1340"/>
      <c r="H891" s="1340"/>
      <c r="I891" s="1340" t="s">
        <v>7461</v>
      </c>
      <c r="J891" s="1340">
        <v>33</v>
      </c>
      <c r="K891" s="1340">
        <v>212</v>
      </c>
      <c r="L891" s="667">
        <v>715</v>
      </c>
      <c r="M891" s="667"/>
      <c r="N891" s="1340" t="s">
        <v>7515</v>
      </c>
      <c r="O891" s="1366" t="s">
        <v>7462</v>
      </c>
      <c r="P891" s="1366"/>
      <c r="Q891" s="1366"/>
      <c r="R891" s="1366"/>
      <c r="S891" s="1340" t="s">
        <v>7464</v>
      </c>
      <c r="T891" s="1340"/>
      <c r="U891" s="1340"/>
      <c r="V891" s="1340"/>
      <c r="W891" s="1365">
        <v>2</v>
      </c>
    </row>
    <row r="892" spans="1:23">
      <c r="A892" s="1386">
        <v>888</v>
      </c>
      <c r="B892" s="1340">
        <v>887</v>
      </c>
      <c r="C892" s="1340" t="s">
        <v>7485</v>
      </c>
      <c r="D892" s="1340"/>
      <c r="E892" s="1340"/>
      <c r="F892" s="1340"/>
      <c r="G892" s="1340"/>
      <c r="H892" s="1340"/>
      <c r="I892" s="1340" t="s">
        <v>7461</v>
      </c>
      <c r="J892" s="1340">
        <v>33</v>
      </c>
      <c r="K892" s="1340">
        <v>225</v>
      </c>
      <c r="L892" s="667">
        <v>5292</v>
      </c>
      <c r="M892" s="667"/>
      <c r="N892" s="1340" t="s">
        <v>7515</v>
      </c>
      <c r="O892" s="1366" t="s">
        <v>7462</v>
      </c>
      <c r="P892" s="1366"/>
      <c r="Q892" s="1366"/>
      <c r="R892" s="1366"/>
      <c r="S892" s="1340" t="s">
        <v>7464</v>
      </c>
      <c r="T892" s="1340"/>
      <c r="U892" s="1340"/>
      <c r="V892" s="1340"/>
      <c r="W892" s="1365">
        <v>2</v>
      </c>
    </row>
    <row r="893" spans="1:23">
      <c r="A893" s="1446">
        <v>889</v>
      </c>
      <c r="B893" s="1367">
        <v>888</v>
      </c>
      <c r="C893" s="1340" t="s">
        <v>7485</v>
      </c>
      <c r="D893" s="1340"/>
      <c r="E893" s="1340"/>
      <c r="F893" s="1340"/>
      <c r="G893" s="1340"/>
      <c r="H893" s="1340"/>
      <c r="I893" s="1340" t="s">
        <v>7461</v>
      </c>
      <c r="J893" s="1340">
        <v>33</v>
      </c>
      <c r="K893" s="1340">
        <v>229</v>
      </c>
      <c r="L893" s="667">
        <v>1230</v>
      </c>
      <c r="M893" s="667"/>
      <c r="N893" s="1340" t="s">
        <v>7515</v>
      </c>
      <c r="O893" s="1366" t="s">
        <v>7462</v>
      </c>
      <c r="P893" s="1366"/>
      <c r="Q893" s="1366"/>
      <c r="R893" s="1366"/>
      <c r="S893" s="1340" t="s">
        <v>7464</v>
      </c>
      <c r="T893" s="1340"/>
      <c r="U893" s="1340"/>
      <c r="V893" s="1340"/>
      <c r="W893" s="1365">
        <v>2</v>
      </c>
    </row>
    <row r="894" spans="1:23">
      <c r="A894" s="1386">
        <v>890</v>
      </c>
      <c r="B894" s="1340">
        <v>889</v>
      </c>
      <c r="C894" s="1340" t="s">
        <v>7485</v>
      </c>
      <c r="D894" s="1340"/>
      <c r="E894" s="1340"/>
      <c r="F894" s="1340"/>
      <c r="G894" s="1340"/>
      <c r="H894" s="1340"/>
      <c r="I894" s="1340" t="s">
        <v>7461</v>
      </c>
      <c r="J894" s="1340">
        <v>33</v>
      </c>
      <c r="K894" s="1340">
        <v>238</v>
      </c>
      <c r="L894" s="667">
        <v>1267</v>
      </c>
      <c r="M894" s="667"/>
      <c r="N894" s="1340" t="s">
        <v>7515</v>
      </c>
      <c r="O894" s="1366" t="s">
        <v>7462</v>
      </c>
      <c r="P894" s="1366"/>
      <c r="Q894" s="1366"/>
      <c r="R894" s="1366"/>
      <c r="S894" s="1340" t="s">
        <v>7464</v>
      </c>
      <c r="T894" s="1340"/>
      <c r="U894" s="1340"/>
      <c r="V894" s="1340"/>
      <c r="W894" s="1365">
        <v>2</v>
      </c>
    </row>
    <row r="895" spans="1:23">
      <c r="A895" s="1446">
        <v>891</v>
      </c>
      <c r="B895" s="1367">
        <v>890</v>
      </c>
      <c r="C895" s="1340" t="s">
        <v>7485</v>
      </c>
      <c r="D895" s="1340"/>
      <c r="E895" s="1340"/>
      <c r="F895" s="1340"/>
      <c r="G895" s="1340"/>
      <c r="H895" s="1340"/>
      <c r="I895" s="1340" t="s">
        <v>7461</v>
      </c>
      <c r="J895" s="1340">
        <v>33</v>
      </c>
      <c r="K895" s="1340">
        <v>241</v>
      </c>
      <c r="L895" s="667">
        <v>3551</v>
      </c>
      <c r="M895" s="667"/>
      <c r="N895" s="1340" t="s">
        <v>7515</v>
      </c>
      <c r="O895" s="1366" t="s">
        <v>7462</v>
      </c>
      <c r="P895" s="1366"/>
      <c r="Q895" s="1366"/>
      <c r="R895" s="1366"/>
      <c r="S895" s="1340" t="s">
        <v>7464</v>
      </c>
      <c r="T895" s="1340"/>
      <c r="U895" s="1340"/>
      <c r="V895" s="1340"/>
      <c r="W895" s="1365">
        <v>2</v>
      </c>
    </row>
    <row r="896" spans="1:23">
      <c r="A896" s="1386">
        <v>892</v>
      </c>
      <c r="B896" s="1340">
        <v>891</v>
      </c>
      <c r="C896" s="1340" t="s">
        <v>7485</v>
      </c>
      <c r="D896" s="1340"/>
      <c r="E896" s="1340"/>
      <c r="F896" s="1340"/>
      <c r="G896" s="1340"/>
      <c r="H896" s="1340"/>
      <c r="I896" s="1340" t="s">
        <v>7461</v>
      </c>
      <c r="J896" s="1340">
        <v>33</v>
      </c>
      <c r="K896" s="1340">
        <v>249</v>
      </c>
      <c r="L896" s="667">
        <v>4535</v>
      </c>
      <c r="M896" s="667"/>
      <c r="N896" s="1340" t="s">
        <v>7515</v>
      </c>
      <c r="O896" s="1366" t="s">
        <v>7462</v>
      </c>
      <c r="P896" s="1366"/>
      <c r="Q896" s="1366"/>
      <c r="R896" s="1366"/>
      <c r="S896" s="1340" t="s">
        <v>7464</v>
      </c>
      <c r="T896" s="1340"/>
      <c r="U896" s="1340"/>
      <c r="V896" s="1340"/>
      <c r="W896" s="1365">
        <v>2</v>
      </c>
    </row>
    <row r="897" spans="1:23">
      <c r="A897" s="1446">
        <v>893</v>
      </c>
      <c r="B897" s="1367">
        <v>892</v>
      </c>
      <c r="C897" s="1340" t="s">
        <v>7485</v>
      </c>
      <c r="D897" s="1340"/>
      <c r="E897" s="1340"/>
      <c r="F897" s="1340"/>
      <c r="G897" s="1340"/>
      <c r="H897" s="1340"/>
      <c r="I897" s="1340" t="s">
        <v>7461</v>
      </c>
      <c r="J897" s="1340">
        <v>33</v>
      </c>
      <c r="K897" s="1340">
        <v>252</v>
      </c>
      <c r="L897" s="667">
        <v>11090</v>
      </c>
      <c r="M897" s="667"/>
      <c r="N897" s="1340" t="s">
        <v>7515</v>
      </c>
      <c r="O897" s="1366" t="s">
        <v>7462</v>
      </c>
      <c r="P897" s="1366"/>
      <c r="Q897" s="1366"/>
      <c r="R897" s="1366"/>
      <c r="S897" s="1340" t="s">
        <v>7464</v>
      </c>
      <c r="T897" s="1340"/>
      <c r="U897" s="1340"/>
      <c r="V897" s="1340"/>
      <c r="W897" s="1365">
        <v>2</v>
      </c>
    </row>
    <row r="898" spans="1:23">
      <c r="A898" s="1386">
        <v>894</v>
      </c>
      <c r="B898" s="1340">
        <v>893</v>
      </c>
      <c r="C898" s="1340" t="s">
        <v>7485</v>
      </c>
      <c r="D898" s="1340"/>
      <c r="E898" s="1340"/>
      <c r="F898" s="1340"/>
      <c r="G898" s="1340"/>
      <c r="H898" s="1340"/>
      <c r="I898" s="1340" t="s">
        <v>7461</v>
      </c>
      <c r="J898" s="1340">
        <v>33</v>
      </c>
      <c r="K898" s="1340">
        <v>257</v>
      </c>
      <c r="L898" s="667">
        <v>1448</v>
      </c>
      <c r="M898" s="667"/>
      <c r="N898" s="1340" t="s">
        <v>7515</v>
      </c>
      <c r="O898" s="1366" t="s">
        <v>7462</v>
      </c>
      <c r="P898" s="1366"/>
      <c r="Q898" s="1366"/>
      <c r="R898" s="1366"/>
      <c r="S898" s="1340" t="s">
        <v>7464</v>
      </c>
      <c r="T898" s="1340"/>
      <c r="U898" s="1340"/>
      <c r="V898" s="1340"/>
      <c r="W898" s="1365">
        <v>2</v>
      </c>
    </row>
    <row r="899" spans="1:23" ht="31.5">
      <c r="A899" s="1446">
        <v>895</v>
      </c>
      <c r="B899" s="1367">
        <v>894</v>
      </c>
      <c r="C899" s="1340" t="s">
        <v>7485</v>
      </c>
      <c r="D899" s="1340"/>
      <c r="E899" s="1340"/>
      <c r="F899" s="1340"/>
      <c r="G899" s="1340"/>
      <c r="H899" s="1340"/>
      <c r="I899" s="1340" t="s">
        <v>7461</v>
      </c>
      <c r="J899" s="1340">
        <v>34</v>
      </c>
      <c r="K899" s="1340">
        <v>3</v>
      </c>
      <c r="L899" s="667">
        <v>6511</v>
      </c>
      <c r="M899" s="667"/>
      <c r="N899" s="1340" t="s">
        <v>7518</v>
      </c>
      <c r="O899" s="1366" t="s">
        <v>7516</v>
      </c>
      <c r="P899" s="1366"/>
      <c r="Q899" s="1366"/>
      <c r="R899" s="1366"/>
      <c r="S899" s="1340" t="s">
        <v>7484</v>
      </c>
      <c r="T899" s="1340"/>
      <c r="U899" s="1340"/>
      <c r="V899" s="1340"/>
      <c r="W899" s="1365">
        <v>2</v>
      </c>
    </row>
    <row r="900" spans="1:23">
      <c r="A900" s="1386">
        <v>896</v>
      </c>
      <c r="B900" s="1340">
        <v>895</v>
      </c>
      <c r="C900" s="1340" t="s">
        <v>7485</v>
      </c>
      <c r="D900" s="1340"/>
      <c r="E900" s="1340"/>
      <c r="F900" s="1340"/>
      <c r="G900" s="1340"/>
      <c r="H900" s="1340"/>
      <c r="I900" s="1340" t="s">
        <v>7461</v>
      </c>
      <c r="J900" s="1340">
        <v>34</v>
      </c>
      <c r="K900" s="1340">
        <v>63</v>
      </c>
      <c r="L900" s="667">
        <v>1079</v>
      </c>
      <c r="M900" s="667"/>
      <c r="N900" s="1340" t="s">
        <v>7515</v>
      </c>
      <c r="O900" s="1366" t="s">
        <v>7462</v>
      </c>
      <c r="P900" s="1366"/>
      <c r="Q900" s="1366"/>
      <c r="R900" s="1366"/>
      <c r="S900" s="1340" t="s">
        <v>7464</v>
      </c>
      <c r="T900" s="1340"/>
      <c r="U900" s="1340"/>
      <c r="V900" s="1340"/>
      <c r="W900" s="1365">
        <v>2</v>
      </c>
    </row>
    <row r="901" spans="1:23">
      <c r="A901" s="1446">
        <v>897</v>
      </c>
      <c r="B901" s="1367">
        <v>896</v>
      </c>
      <c r="C901" s="1340" t="s">
        <v>7485</v>
      </c>
      <c r="D901" s="1340"/>
      <c r="E901" s="1340"/>
      <c r="F901" s="1340"/>
      <c r="G901" s="1340"/>
      <c r="H901" s="1340"/>
      <c r="I901" s="1340" t="s">
        <v>7461</v>
      </c>
      <c r="J901" s="1340">
        <v>34</v>
      </c>
      <c r="K901" s="1340">
        <v>64</v>
      </c>
      <c r="L901" s="667">
        <v>4432</v>
      </c>
      <c r="M901" s="667"/>
      <c r="N901" s="1340" t="s">
        <v>7515</v>
      </c>
      <c r="O901" s="1366" t="s">
        <v>7462</v>
      </c>
      <c r="P901" s="1366"/>
      <c r="Q901" s="1366"/>
      <c r="R901" s="1366"/>
      <c r="S901" s="1340" t="s">
        <v>7464</v>
      </c>
      <c r="T901" s="1340"/>
      <c r="U901" s="1340"/>
      <c r="V901" s="1340"/>
      <c r="W901" s="1365">
        <v>2</v>
      </c>
    </row>
    <row r="902" spans="1:23">
      <c r="A902" s="1386">
        <v>898</v>
      </c>
      <c r="B902" s="1340">
        <v>897</v>
      </c>
      <c r="C902" s="1340" t="s">
        <v>7485</v>
      </c>
      <c r="D902" s="1340"/>
      <c r="E902" s="1340"/>
      <c r="F902" s="1340"/>
      <c r="G902" s="1340"/>
      <c r="H902" s="1340"/>
      <c r="I902" s="1340" t="s">
        <v>7461</v>
      </c>
      <c r="J902" s="1340">
        <v>34</v>
      </c>
      <c r="K902" s="1340">
        <v>65</v>
      </c>
      <c r="L902" s="667">
        <v>59681</v>
      </c>
      <c r="M902" s="667"/>
      <c r="N902" s="1340" t="s">
        <v>7515</v>
      </c>
      <c r="O902" s="1366" t="s">
        <v>7462</v>
      </c>
      <c r="P902" s="1366"/>
      <c r="Q902" s="1366"/>
      <c r="R902" s="1366"/>
      <c r="S902" s="1340" t="s">
        <v>7464</v>
      </c>
      <c r="T902" s="1340"/>
      <c r="U902" s="1340"/>
      <c r="V902" s="1340"/>
      <c r="W902" s="1365">
        <v>2</v>
      </c>
    </row>
    <row r="903" spans="1:23" ht="31.5">
      <c r="A903" s="1446">
        <v>899</v>
      </c>
      <c r="B903" s="1367">
        <v>898</v>
      </c>
      <c r="C903" s="1340" t="s">
        <v>7485</v>
      </c>
      <c r="D903" s="1340"/>
      <c r="E903" s="1340"/>
      <c r="F903" s="1340"/>
      <c r="G903" s="1340"/>
      <c r="H903" s="1340"/>
      <c r="I903" s="1340" t="s">
        <v>7461</v>
      </c>
      <c r="J903" s="1340">
        <v>35</v>
      </c>
      <c r="K903" s="1340">
        <v>2</v>
      </c>
      <c r="L903" s="667">
        <v>3050</v>
      </c>
      <c r="M903" s="667"/>
      <c r="N903" s="1340" t="s">
        <v>7518</v>
      </c>
      <c r="O903" s="1366" t="s">
        <v>7462</v>
      </c>
      <c r="P903" s="1366"/>
      <c r="Q903" s="1366"/>
      <c r="R903" s="1366"/>
      <c r="S903" s="1340" t="s">
        <v>7464</v>
      </c>
      <c r="T903" s="1340"/>
      <c r="U903" s="1340"/>
      <c r="V903" s="1340"/>
      <c r="W903" s="1365">
        <v>2</v>
      </c>
    </row>
    <row r="904" spans="1:23" ht="31.5">
      <c r="A904" s="1386">
        <v>900</v>
      </c>
      <c r="B904" s="1340">
        <v>899</v>
      </c>
      <c r="C904" s="1340" t="s">
        <v>7485</v>
      </c>
      <c r="D904" s="1340"/>
      <c r="E904" s="1340"/>
      <c r="F904" s="1340"/>
      <c r="G904" s="1340"/>
      <c r="H904" s="1340"/>
      <c r="I904" s="1340" t="s">
        <v>7461</v>
      </c>
      <c r="J904" s="1340">
        <v>35</v>
      </c>
      <c r="K904" s="1340">
        <v>6</v>
      </c>
      <c r="L904" s="667">
        <v>996</v>
      </c>
      <c r="M904" s="667"/>
      <c r="N904" s="1340" t="s">
        <v>7518</v>
      </c>
      <c r="O904" s="1366" t="s">
        <v>7462</v>
      </c>
      <c r="P904" s="1366"/>
      <c r="Q904" s="1366"/>
      <c r="R904" s="1366"/>
      <c r="S904" s="1340" t="s">
        <v>7464</v>
      </c>
      <c r="T904" s="1340"/>
      <c r="U904" s="1340"/>
      <c r="V904" s="1340"/>
      <c r="W904" s="1365">
        <v>2</v>
      </c>
    </row>
    <row r="905" spans="1:23" ht="31.5">
      <c r="A905" s="1446">
        <v>901</v>
      </c>
      <c r="B905" s="1367">
        <v>900</v>
      </c>
      <c r="C905" s="1340" t="s">
        <v>7485</v>
      </c>
      <c r="D905" s="1340"/>
      <c r="E905" s="1340"/>
      <c r="F905" s="1340"/>
      <c r="G905" s="1340"/>
      <c r="H905" s="1340"/>
      <c r="I905" s="1340" t="s">
        <v>7461</v>
      </c>
      <c r="J905" s="1340">
        <v>35</v>
      </c>
      <c r="K905" s="1340">
        <v>10</v>
      </c>
      <c r="L905" s="667">
        <v>567</v>
      </c>
      <c r="M905" s="667"/>
      <c r="N905" s="1340" t="s">
        <v>7518</v>
      </c>
      <c r="O905" s="1366" t="s">
        <v>7462</v>
      </c>
      <c r="P905" s="1366"/>
      <c r="Q905" s="1366"/>
      <c r="R905" s="1366"/>
      <c r="S905" s="1340" t="s">
        <v>7464</v>
      </c>
      <c r="T905" s="1340"/>
      <c r="U905" s="1340"/>
      <c r="V905" s="1340"/>
      <c r="W905" s="1365">
        <v>2</v>
      </c>
    </row>
    <row r="906" spans="1:23" ht="31.5">
      <c r="A906" s="1386">
        <v>902</v>
      </c>
      <c r="B906" s="1340">
        <v>901</v>
      </c>
      <c r="C906" s="1340" t="s">
        <v>7485</v>
      </c>
      <c r="D906" s="1340"/>
      <c r="E906" s="1340"/>
      <c r="F906" s="1340"/>
      <c r="G906" s="1340"/>
      <c r="H906" s="1340"/>
      <c r="I906" s="1340" t="s">
        <v>7461</v>
      </c>
      <c r="J906" s="1340">
        <v>35</v>
      </c>
      <c r="K906" s="1340">
        <v>23</v>
      </c>
      <c r="L906" s="667">
        <v>3045</v>
      </c>
      <c r="M906" s="667"/>
      <c r="N906" s="1340" t="s">
        <v>7518</v>
      </c>
      <c r="O906" s="1366" t="s">
        <v>7462</v>
      </c>
      <c r="P906" s="1366"/>
      <c r="Q906" s="1366"/>
      <c r="R906" s="1366"/>
      <c r="S906" s="1340" t="s">
        <v>7464</v>
      </c>
      <c r="T906" s="1340"/>
      <c r="U906" s="1340"/>
      <c r="V906" s="1340"/>
      <c r="W906" s="1365">
        <v>2</v>
      </c>
    </row>
    <row r="907" spans="1:23" ht="31.5">
      <c r="A907" s="1446">
        <v>903</v>
      </c>
      <c r="B907" s="1367">
        <v>902</v>
      </c>
      <c r="C907" s="1340" t="s">
        <v>7485</v>
      </c>
      <c r="D907" s="1340"/>
      <c r="E907" s="1340"/>
      <c r="F907" s="1340"/>
      <c r="G907" s="1340"/>
      <c r="H907" s="1340"/>
      <c r="I907" s="1340" t="s">
        <v>7461</v>
      </c>
      <c r="J907" s="1340">
        <v>35</v>
      </c>
      <c r="K907" s="1340">
        <v>40</v>
      </c>
      <c r="L907" s="667">
        <v>5820</v>
      </c>
      <c r="M907" s="667"/>
      <c r="N907" s="1340" t="s">
        <v>7518</v>
      </c>
      <c r="O907" s="1366" t="s">
        <v>7462</v>
      </c>
      <c r="P907" s="1366"/>
      <c r="Q907" s="1366"/>
      <c r="R907" s="1366"/>
      <c r="S907" s="1340" t="s">
        <v>7464</v>
      </c>
      <c r="T907" s="1340"/>
      <c r="U907" s="1340"/>
      <c r="V907" s="1340"/>
      <c r="W907" s="1365">
        <v>2</v>
      </c>
    </row>
    <row r="908" spans="1:23" ht="31.5">
      <c r="A908" s="1386">
        <v>904</v>
      </c>
      <c r="B908" s="1340">
        <v>903</v>
      </c>
      <c r="C908" s="1340" t="s">
        <v>7485</v>
      </c>
      <c r="D908" s="1340"/>
      <c r="E908" s="1340"/>
      <c r="F908" s="1340"/>
      <c r="G908" s="1340"/>
      <c r="H908" s="1340"/>
      <c r="I908" s="1340" t="s">
        <v>7461</v>
      </c>
      <c r="J908" s="1340">
        <v>35</v>
      </c>
      <c r="K908" s="1340">
        <v>134</v>
      </c>
      <c r="L908" s="667">
        <v>73822</v>
      </c>
      <c r="M908" s="667"/>
      <c r="N908" s="1340" t="s">
        <v>7518</v>
      </c>
      <c r="O908" s="1366" t="s">
        <v>7462</v>
      </c>
      <c r="P908" s="1366"/>
      <c r="Q908" s="1366"/>
      <c r="R908" s="1366"/>
      <c r="S908" s="1340" t="s">
        <v>7464</v>
      </c>
      <c r="T908" s="1340"/>
      <c r="U908" s="1340"/>
      <c r="V908" s="1340"/>
      <c r="W908" s="1365">
        <v>2</v>
      </c>
    </row>
    <row r="909" spans="1:23">
      <c r="A909" s="1446">
        <v>905</v>
      </c>
      <c r="B909" s="1367">
        <v>904</v>
      </c>
      <c r="C909" s="1340" t="s">
        <v>7485</v>
      </c>
      <c r="D909" s="1340"/>
      <c r="E909" s="1340"/>
      <c r="F909" s="1340"/>
      <c r="G909" s="1340"/>
      <c r="H909" s="1340"/>
      <c r="I909" s="1340" t="s">
        <v>7461</v>
      </c>
      <c r="J909" s="1340">
        <v>36</v>
      </c>
      <c r="K909" s="1340">
        <v>1</v>
      </c>
      <c r="L909" s="667">
        <v>12900</v>
      </c>
      <c r="M909" s="667"/>
      <c r="N909" s="1340" t="s">
        <v>7515</v>
      </c>
      <c r="O909" s="1366" t="s">
        <v>7462</v>
      </c>
      <c r="P909" s="1366"/>
      <c r="Q909" s="1366"/>
      <c r="R909" s="1366"/>
      <c r="S909" s="1340" t="s">
        <v>7464</v>
      </c>
      <c r="T909" s="1340"/>
      <c r="U909" s="1340"/>
      <c r="V909" s="1340"/>
      <c r="W909" s="1365">
        <v>2</v>
      </c>
    </row>
    <row r="910" spans="1:23">
      <c r="A910" s="1386">
        <v>906</v>
      </c>
      <c r="B910" s="1340">
        <v>905</v>
      </c>
      <c r="C910" s="1340" t="s">
        <v>7485</v>
      </c>
      <c r="D910" s="1340"/>
      <c r="E910" s="1340"/>
      <c r="F910" s="1340"/>
      <c r="G910" s="1340"/>
      <c r="H910" s="1340"/>
      <c r="I910" s="1340" t="s">
        <v>7461</v>
      </c>
      <c r="J910" s="1340">
        <v>36</v>
      </c>
      <c r="K910" s="1340">
        <v>7</v>
      </c>
      <c r="L910" s="667">
        <v>26120</v>
      </c>
      <c r="M910" s="667"/>
      <c r="N910" s="1340" t="s">
        <v>7515</v>
      </c>
      <c r="O910" s="1366" t="s">
        <v>7462</v>
      </c>
      <c r="P910" s="1366"/>
      <c r="Q910" s="1366"/>
      <c r="R910" s="1366"/>
      <c r="S910" s="1340" t="s">
        <v>7464</v>
      </c>
      <c r="T910" s="1340"/>
      <c r="U910" s="1340"/>
      <c r="V910" s="1340"/>
      <c r="W910" s="1365">
        <v>2</v>
      </c>
    </row>
    <row r="911" spans="1:23">
      <c r="A911" s="1446">
        <v>907</v>
      </c>
      <c r="B911" s="1367">
        <v>906</v>
      </c>
      <c r="C911" s="1340" t="s">
        <v>7485</v>
      </c>
      <c r="D911" s="1340"/>
      <c r="E911" s="1340"/>
      <c r="F911" s="1340"/>
      <c r="G911" s="1340"/>
      <c r="H911" s="1340"/>
      <c r="I911" s="1340" t="s">
        <v>7461</v>
      </c>
      <c r="J911" s="1340">
        <v>36</v>
      </c>
      <c r="K911" s="1340">
        <v>9</v>
      </c>
      <c r="L911" s="667">
        <v>6010</v>
      </c>
      <c r="M911" s="667"/>
      <c r="N911" s="1340" t="s">
        <v>7515</v>
      </c>
      <c r="O911" s="1366" t="s">
        <v>7462</v>
      </c>
      <c r="P911" s="1366"/>
      <c r="Q911" s="1366"/>
      <c r="R911" s="1366"/>
      <c r="S911" s="1340" t="s">
        <v>7464</v>
      </c>
      <c r="T911" s="1340"/>
      <c r="U911" s="1340"/>
      <c r="V911" s="1340"/>
      <c r="W911" s="1365">
        <v>2</v>
      </c>
    </row>
    <row r="912" spans="1:23">
      <c r="A912" s="1386">
        <v>908</v>
      </c>
      <c r="B912" s="1340">
        <v>907</v>
      </c>
      <c r="C912" s="1340" t="s">
        <v>7485</v>
      </c>
      <c r="D912" s="1340"/>
      <c r="E912" s="1340"/>
      <c r="F912" s="1340"/>
      <c r="G912" s="1340"/>
      <c r="H912" s="1340"/>
      <c r="I912" s="1340" t="s">
        <v>7461</v>
      </c>
      <c r="J912" s="1340">
        <v>36</v>
      </c>
      <c r="K912" s="1340">
        <v>15</v>
      </c>
      <c r="L912" s="667">
        <v>32630</v>
      </c>
      <c r="M912" s="667"/>
      <c r="N912" s="1340" t="s">
        <v>476</v>
      </c>
      <c r="O912" s="1366" t="s">
        <v>7462</v>
      </c>
      <c r="P912" s="1366"/>
      <c r="Q912" s="1366"/>
      <c r="R912" s="1366"/>
      <c r="S912" s="1340" t="s">
        <v>7464</v>
      </c>
      <c r="T912" s="1340"/>
      <c r="U912" s="1340"/>
      <c r="V912" s="1340"/>
      <c r="W912" s="1365">
        <v>2</v>
      </c>
    </row>
    <row r="913" spans="1:23" ht="31.5">
      <c r="A913" s="1446">
        <v>909</v>
      </c>
      <c r="B913" s="1367">
        <v>908</v>
      </c>
      <c r="C913" s="1340" t="s">
        <v>7485</v>
      </c>
      <c r="D913" s="1340"/>
      <c r="E913" s="1340"/>
      <c r="F913" s="1340"/>
      <c r="G913" s="1340"/>
      <c r="H913" s="1340"/>
      <c r="I913" s="1340" t="s">
        <v>7461</v>
      </c>
      <c r="J913" s="1340">
        <v>36</v>
      </c>
      <c r="K913" s="1340">
        <v>40</v>
      </c>
      <c r="L913" s="667">
        <v>6372</v>
      </c>
      <c r="M913" s="667"/>
      <c r="N913" s="1340" t="s">
        <v>7518</v>
      </c>
      <c r="O913" s="1366" t="s">
        <v>6960</v>
      </c>
      <c r="P913" s="1366"/>
      <c r="Q913" s="1366"/>
      <c r="R913" s="1366"/>
      <c r="S913" s="1340" t="s">
        <v>7484</v>
      </c>
      <c r="T913" s="1340"/>
      <c r="U913" s="1340"/>
      <c r="V913" s="1340"/>
      <c r="W913" s="1365">
        <v>2</v>
      </c>
    </row>
    <row r="914" spans="1:23" ht="31.5">
      <c r="A914" s="1386">
        <v>910</v>
      </c>
      <c r="B914" s="1340">
        <v>909</v>
      </c>
      <c r="C914" s="668" t="s">
        <v>7460</v>
      </c>
      <c r="D914" s="668"/>
      <c r="E914" s="668"/>
      <c r="F914" s="668"/>
      <c r="G914" s="668"/>
      <c r="H914" s="668"/>
      <c r="I914" s="1359" t="s">
        <v>7519</v>
      </c>
      <c r="J914" s="668">
        <v>1</v>
      </c>
      <c r="K914" s="1359" t="s">
        <v>7520</v>
      </c>
      <c r="L914" s="1412">
        <v>206</v>
      </c>
      <c r="M914" s="1412"/>
      <c r="N914" s="1413"/>
      <c r="O914" s="1366" t="s">
        <v>6420</v>
      </c>
      <c r="P914" s="1366"/>
      <c r="Q914" s="1366"/>
      <c r="R914" s="1366"/>
      <c r="S914" s="1433" t="s">
        <v>7521</v>
      </c>
      <c r="T914" s="1636"/>
      <c r="U914" s="1636"/>
      <c r="V914" s="1362"/>
      <c r="W914" s="1340">
        <v>1</v>
      </c>
    </row>
    <row r="915" spans="1:23" ht="31.5">
      <c r="A915" s="1446">
        <v>911</v>
      </c>
      <c r="B915" s="1367">
        <v>910</v>
      </c>
      <c r="C915" s="668" t="s">
        <v>7460</v>
      </c>
      <c r="D915" s="668"/>
      <c r="E915" s="668"/>
      <c r="F915" s="668"/>
      <c r="G915" s="668"/>
      <c r="H915" s="668"/>
      <c r="I915" s="1359" t="s">
        <v>7519</v>
      </c>
      <c r="J915" s="668">
        <v>1</v>
      </c>
      <c r="K915" s="1359" t="s">
        <v>7520</v>
      </c>
      <c r="L915" s="1412">
        <v>11000</v>
      </c>
      <c r="M915" s="1412"/>
      <c r="N915" s="1413"/>
      <c r="O915" s="1366" t="s">
        <v>6420</v>
      </c>
      <c r="P915" s="1366"/>
      <c r="Q915" s="1366"/>
      <c r="R915" s="1366"/>
      <c r="S915" s="1433" t="s">
        <v>7522</v>
      </c>
      <c r="T915" s="1636"/>
      <c r="U915" s="1636"/>
      <c r="V915" s="1362"/>
      <c r="W915" s="1340">
        <v>1</v>
      </c>
    </row>
    <row r="916" spans="1:23" ht="31.5">
      <c r="A916" s="1386">
        <v>912</v>
      </c>
      <c r="B916" s="1340">
        <v>911</v>
      </c>
      <c r="C916" s="668" t="s">
        <v>7472</v>
      </c>
      <c r="D916" s="668"/>
      <c r="E916" s="668"/>
      <c r="F916" s="668"/>
      <c r="G916" s="668"/>
      <c r="H916" s="668"/>
      <c r="I916" s="1359" t="s">
        <v>7519</v>
      </c>
      <c r="J916" s="668">
        <v>9</v>
      </c>
      <c r="K916" s="1359">
        <v>750</v>
      </c>
      <c r="L916" s="1412">
        <v>2049</v>
      </c>
      <c r="M916" s="1412"/>
      <c r="N916" s="1413"/>
      <c r="O916" s="1366" t="s">
        <v>6420</v>
      </c>
      <c r="P916" s="1366"/>
      <c r="Q916" s="1366"/>
      <c r="R916" s="1366"/>
      <c r="S916" s="1433" t="s">
        <v>7523</v>
      </c>
      <c r="T916" s="1636"/>
      <c r="U916" s="1636"/>
      <c r="V916" s="1362"/>
      <c r="W916" s="1340">
        <v>1</v>
      </c>
    </row>
    <row r="917" spans="1:23" ht="31.5">
      <c r="A917" s="1446">
        <v>913</v>
      </c>
      <c r="B917" s="1367">
        <v>912</v>
      </c>
      <c r="C917" s="668" t="s">
        <v>7472</v>
      </c>
      <c r="D917" s="668"/>
      <c r="E917" s="668"/>
      <c r="F917" s="668"/>
      <c r="G917" s="668"/>
      <c r="H917" s="668"/>
      <c r="I917" s="1359" t="s">
        <v>7519</v>
      </c>
      <c r="J917" s="668">
        <v>9</v>
      </c>
      <c r="K917" s="1359">
        <v>963</v>
      </c>
      <c r="L917" s="1412">
        <v>5432</v>
      </c>
      <c r="M917" s="1412"/>
      <c r="N917" s="1413"/>
      <c r="O917" s="1366" t="s">
        <v>6420</v>
      </c>
      <c r="P917" s="1366"/>
      <c r="Q917" s="1366"/>
      <c r="R917" s="1366"/>
      <c r="S917" s="1433" t="s">
        <v>7524</v>
      </c>
      <c r="T917" s="1636"/>
      <c r="U917" s="1636"/>
      <c r="V917" s="1362"/>
      <c r="W917" s="1340">
        <v>1</v>
      </c>
    </row>
    <row r="918" spans="1:23" ht="31.5">
      <c r="A918" s="1386">
        <v>914</v>
      </c>
      <c r="B918" s="1340">
        <v>913</v>
      </c>
      <c r="C918" s="668" t="s">
        <v>7472</v>
      </c>
      <c r="D918" s="668"/>
      <c r="E918" s="668"/>
      <c r="F918" s="668"/>
      <c r="G918" s="668"/>
      <c r="H918" s="668"/>
      <c r="I918" s="1359" t="s">
        <v>7519</v>
      </c>
      <c r="J918" s="668">
        <v>9</v>
      </c>
      <c r="K918" s="1359">
        <v>966</v>
      </c>
      <c r="L918" s="1412">
        <v>5941</v>
      </c>
      <c r="M918" s="1412"/>
      <c r="N918" s="1413"/>
      <c r="O918" s="1366" t="s">
        <v>6420</v>
      </c>
      <c r="P918" s="1366"/>
      <c r="Q918" s="1366"/>
      <c r="R918" s="1366"/>
      <c r="S918" s="1433" t="s">
        <v>7525</v>
      </c>
      <c r="T918" s="1636"/>
      <c r="U918" s="1636"/>
      <c r="V918" s="1362"/>
      <c r="W918" s="1340">
        <v>1</v>
      </c>
    </row>
    <row r="919" spans="1:23" ht="31.5">
      <c r="A919" s="1446">
        <v>915</v>
      </c>
      <c r="B919" s="1367">
        <v>914</v>
      </c>
      <c r="C919" s="668" t="s">
        <v>7472</v>
      </c>
      <c r="D919" s="668"/>
      <c r="E919" s="668"/>
      <c r="F919" s="668"/>
      <c r="G919" s="668"/>
      <c r="H919" s="668"/>
      <c r="I919" s="1359" t="s">
        <v>7519</v>
      </c>
      <c r="J919" s="668">
        <v>9</v>
      </c>
      <c r="K919" s="1359" t="s">
        <v>7520</v>
      </c>
      <c r="L919" s="1412">
        <v>225</v>
      </c>
      <c r="M919" s="1412"/>
      <c r="N919" s="1413"/>
      <c r="O919" s="1366" t="s">
        <v>6420</v>
      </c>
      <c r="P919" s="1366"/>
      <c r="Q919" s="1366"/>
      <c r="R919" s="1366"/>
      <c r="S919" s="1433" t="s">
        <v>7526</v>
      </c>
      <c r="T919" s="1636"/>
      <c r="U919" s="1636"/>
      <c r="V919" s="1362"/>
      <c r="W919" s="1340">
        <v>1</v>
      </c>
    </row>
    <row r="920" spans="1:23" ht="31.5">
      <c r="A920" s="1386">
        <v>916</v>
      </c>
      <c r="B920" s="1340">
        <v>915</v>
      </c>
      <c r="C920" s="668" t="s">
        <v>7472</v>
      </c>
      <c r="D920" s="668"/>
      <c r="E920" s="668"/>
      <c r="F920" s="668"/>
      <c r="G920" s="668"/>
      <c r="H920" s="668"/>
      <c r="I920" s="1359" t="s">
        <v>7519</v>
      </c>
      <c r="J920" s="668">
        <v>9</v>
      </c>
      <c r="K920" s="1359" t="s">
        <v>7520</v>
      </c>
      <c r="L920" s="1412">
        <v>6212</v>
      </c>
      <c r="M920" s="1412"/>
      <c r="N920" s="1413"/>
      <c r="O920" s="1366" t="s">
        <v>6420</v>
      </c>
      <c r="P920" s="1366"/>
      <c r="Q920" s="1366"/>
      <c r="R920" s="1366"/>
      <c r="S920" s="1433" t="s">
        <v>7527</v>
      </c>
      <c r="T920" s="1636"/>
      <c r="U920" s="1636"/>
      <c r="V920" s="1362"/>
      <c r="W920" s="1340">
        <v>1</v>
      </c>
    </row>
    <row r="921" spans="1:23" ht="31.5">
      <c r="A921" s="1446">
        <v>917</v>
      </c>
      <c r="B921" s="1367">
        <v>916</v>
      </c>
      <c r="C921" s="668" t="s">
        <v>7482</v>
      </c>
      <c r="D921" s="668"/>
      <c r="E921" s="668"/>
      <c r="F921" s="668"/>
      <c r="G921" s="668"/>
      <c r="H921" s="668"/>
      <c r="I921" s="1359" t="s">
        <v>7519</v>
      </c>
      <c r="J921" s="668">
        <v>17</v>
      </c>
      <c r="K921" s="1359">
        <v>818</v>
      </c>
      <c r="L921" s="1412">
        <v>3086</v>
      </c>
      <c r="M921" s="1412"/>
      <c r="N921" s="1413"/>
      <c r="O921" s="1366" t="s">
        <v>6420</v>
      </c>
      <c r="P921" s="1366"/>
      <c r="Q921" s="1366"/>
      <c r="R921" s="1366"/>
      <c r="S921" s="1433" t="s">
        <v>7528</v>
      </c>
      <c r="T921" s="1636"/>
      <c r="U921" s="1636"/>
      <c r="V921" s="1362"/>
      <c r="W921" s="1340">
        <v>1</v>
      </c>
    </row>
    <row r="922" spans="1:23" ht="31.5">
      <c r="A922" s="1386">
        <v>918</v>
      </c>
      <c r="B922" s="1340">
        <v>917</v>
      </c>
      <c r="C922" s="668" t="s">
        <v>7485</v>
      </c>
      <c r="D922" s="668"/>
      <c r="E922" s="668"/>
      <c r="F922" s="668"/>
      <c r="G922" s="668"/>
      <c r="H922" s="668"/>
      <c r="I922" s="1359" t="s">
        <v>7519</v>
      </c>
      <c r="J922" s="668">
        <v>21</v>
      </c>
      <c r="K922" s="1359">
        <v>235</v>
      </c>
      <c r="L922" s="1412">
        <v>849</v>
      </c>
      <c r="M922" s="1412"/>
      <c r="N922" s="1413"/>
      <c r="O922" s="1366" t="s">
        <v>6420</v>
      </c>
      <c r="P922" s="1366"/>
      <c r="Q922" s="1366"/>
      <c r="R922" s="1366"/>
      <c r="S922" s="1433" t="s">
        <v>7529</v>
      </c>
      <c r="T922" s="1636"/>
      <c r="U922" s="1636"/>
      <c r="V922" s="1362"/>
      <c r="W922" s="1340">
        <v>1</v>
      </c>
    </row>
    <row r="923" spans="1:23" ht="31.5">
      <c r="A923" s="1446">
        <v>919</v>
      </c>
      <c r="B923" s="1367">
        <v>918</v>
      </c>
      <c r="C923" s="668" t="s">
        <v>7485</v>
      </c>
      <c r="D923" s="668"/>
      <c r="E923" s="668"/>
      <c r="F923" s="668"/>
      <c r="G923" s="668"/>
      <c r="H923" s="668"/>
      <c r="I923" s="1359" t="s">
        <v>7519</v>
      </c>
      <c r="J923" s="668">
        <v>21</v>
      </c>
      <c r="K923" s="1359" t="s">
        <v>7530</v>
      </c>
      <c r="L923" s="1412">
        <v>2053</v>
      </c>
      <c r="M923" s="1412"/>
      <c r="N923" s="1413"/>
      <c r="O923" s="1366" t="s">
        <v>6420</v>
      </c>
      <c r="P923" s="1366"/>
      <c r="Q923" s="1366"/>
      <c r="R923" s="1366"/>
      <c r="S923" s="1433" t="s">
        <v>7531</v>
      </c>
      <c r="T923" s="1636"/>
      <c r="U923" s="1636"/>
      <c r="V923" s="1362"/>
      <c r="W923" s="1340">
        <v>1</v>
      </c>
    </row>
    <row r="924" spans="1:23" ht="31.5">
      <c r="A924" s="1386">
        <v>920</v>
      </c>
      <c r="B924" s="1340">
        <v>919</v>
      </c>
      <c r="C924" s="668" t="s">
        <v>7532</v>
      </c>
      <c r="D924" s="668"/>
      <c r="E924" s="668"/>
      <c r="F924" s="668"/>
      <c r="G924" s="668"/>
      <c r="H924" s="668"/>
      <c r="I924" s="1359" t="s">
        <v>7519</v>
      </c>
      <c r="J924" s="668">
        <v>40</v>
      </c>
      <c r="K924" s="1359" t="s">
        <v>7520</v>
      </c>
      <c r="L924" s="1412">
        <v>315</v>
      </c>
      <c r="M924" s="1412"/>
      <c r="N924" s="1413"/>
      <c r="O924" s="1366" t="s">
        <v>6420</v>
      </c>
      <c r="P924" s="1366"/>
      <c r="Q924" s="1366"/>
      <c r="R924" s="1366"/>
      <c r="S924" s="1433" t="s">
        <v>7533</v>
      </c>
      <c r="T924" s="1636"/>
      <c r="U924" s="1636"/>
      <c r="V924" s="1362"/>
      <c r="W924" s="1340">
        <v>1</v>
      </c>
    </row>
    <row r="925" spans="1:23" ht="31.5">
      <c r="A925" s="1446">
        <v>921</v>
      </c>
      <c r="B925" s="1367">
        <v>920</v>
      </c>
      <c r="C925" s="668" t="s">
        <v>7490</v>
      </c>
      <c r="D925" s="668"/>
      <c r="E925" s="668"/>
      <c r="F925" s="668"/>
      <c r="G925" s="668"/>
      <c r="H925" s="668"/>
      <c r="I925" s="1359" t="s">
        <v>7519</v>
      </c>
      <c r="J925" s="668">
        <v>43</v>
      </c>
      <c r="K925" s="1359">
        <v>46</v>
      </c>
      <c r="L925" s="1412">
        <v>1154.8</v>
      </c>
      <c r="M925" s="1412"/>
      <c r="N925" s="1413"/>
      <c r="O925" s="1366" t="s">
        <v>6420</v>
      </c>
      <c r="P925" s="1366"/>
      <c r="Q925" s="1366"/>
      <c r="R925" s="1366"/>
      <c r="S925" s="1433" t="s">
        <v>7534</v>
      </c>
      <c r="T925" s="1636"/>
      <c r="U925" s="1636"/>
      <c r="V925" s="1362"/>
      <c r="W925" s="1340">
        <v>1</v>
      </c>
    </row>
    <row r="926" spans="1:23" ht="31.5">
      <c r="A926" s="1386">
        <v>922</v>
      </c>
      <c r="B926" s="1340">
        <v>921</v>
      </c>
      <c r="C926" s="668" t="s">
        <v>7504</v>
      </c>
      <c r="D926" s="668"/>
      <c r="E926" s="668"/>
      <c r="F926" s="668"/>
      <c r="G926" s="668"/>
      <c r="H926" s="668"/>
      <c r="I926" s="1359" t="s">
        <v>7519</v>
      </c>
      <c r="J926" s="668">
        <v>46</v>
      </c>
      <c r="K926" s="1359">
        <v>89</v>
      </c>
      <c r="L926" s="1412">
        <v>1040.7</v>
      </c>
      <c r="M926" s="1412"/>
      <c r="N926" s="1413"/>
      <c r="O926" s="1366" t="s">
        <v>6420</v>
      </c>
      <c r="P926" s="1366"/>
      <c r="Q926" s="1366"/>
      <c r="R926" s="1366"/>
      <c r="S926" s="1433" t="s">
        <v>7535</v>
      </c>
      <c r="T926" s="1636"/>
      <c r="U926" s="1636"/>
      <c r="V926" s="1362"/>
      <c r="W926" s="1340">
        <v>1</v>
      </c>
    </row>
    <row r="927" spans="1:23" ht="31.5">
      <c r="A927" s="1446">
        <v>923</v>
      </c>
      <c r="B927" s="1367">
        <v>922</v>
      </c>
      <c r="C927" s="668" t="s">
        <v>7504</v>
      </c>
      <c r="D927" s="668"/>
      <c r="E927" s="668"/>
      <c r="F927" s="668"/>
      <c r="G927" s="668"/>
      <c r="H927" s="668"/>
      <c r="I927" s="1359" t="s">
        <v>7519</v>
      </c>
      <c r="J927" s="668">
        <v>49</v>
      </c>
      <c r="K927" s="1359">
        <v>11</v>
      </c>
      <c r="L927" s="1412">
        <v>255.6</v>
      </c>
      <c r="M927" s="1412"/>
      <c r="N927" s="1413"/>
      <c r="O927" s="1366" t="s">
        <v>6420</v>
      </c>
      <c r="P927" s="1366"/>
      <c r="Q927" s="1366"/>
      <c r="R927" s="1366"/>
      <c r="S927" s="1433" t="s">
        <v>7536</v>
      </c>
      <c r="T927" s="1636"/>
      <c r="U927" s="1636"/>
      <c r="V927" s="1362"/>
      <c r="W927" s="1340">
        <v>1</v>
      </c>
    </row>
    <row r="928" spans="1:23" s="1446" customFormat="1">
      <c r="A928" s="1386">
        <v>924</v>
      </c>
      <c r="B928" s="1442"/>
      <c r="C928" s="1443" t="s">
        <v>7537</v>
      </c>
      <c r="D928" s="1443"/>
      <c r="E928" s="1443"/>
      <c r="F928" s="1443"/>
      <c r="G928" s="1443"/>
      <c r="H928" s="1443"/>
      <c r="I928" s="1442"/>
      <c r="J928" s="1442"/>
      <c r="K928" s="1442"/>
      <c r="L928" s="1442"/>
      <c r="M928" s="1442"/>
      <c r="N928" s="1442"/>
      <c r="O928" s="1442"/>
      <c r="P928" s="1442"/>
      <c r="Q928" s="1442"/>
      <c r="R928" s="1442"/>
      <c r="S928" s="1444"/>
      <c r="T928" s="1444"/>
      <c r="U928" s="1444"/>
      <c r="V928" s="1445"/>
      <c r="W928" s="1442"/>
    </row>
    <row r="929" spans="1:23">
      <c r="A929" s="1446">
        <v>925</v>
      </c>
      <c r="B929" s="1365">
        <v>1</v>
      </c>
      <c r="C929" s="1414" t="s">
        <v>7477</v>
      </c>
      <c r="D929" s="1414"/>
      <c r="E929" s="1414"/>
      <c r="F929" s="1414"/>
      <c r="G929" s="1414"/>
      <c r="H929" s="1414"/>
      <c r="I929" s="1415" t="s">
        <v>7538</v>
      </c>
      <c r="J929" s="1414">
        <v>97</v>
      </c>
      <c r="K929" s="1414">
        <v>55</v>
      </c>
      <c r="L929" s="1416">
        <v>28571</v>
      </c>
      <c r="M929" s="1416"/>
      <c r="N929" s="1418"/>
      <c r="O929" s="1417"/>
      <c r="P929" s="1417"/>
      <c r="Q929" s="1417"/>
      <c r="R929" s="1417"/>
      <c r="S929" s="1419" t="s">
        <v>7539</v>
      </c>
      <c r="T929" s="1419"/>
      <c r="U929" s="1419"/>
      <c r="V929" s="1431" t="s">
        <v>7540</v>
      </c>
      <c r="W929" s="1365">
        <v>2</v>
      </c>
    </row>
    <row r="930" spans="1:23">
      <c r="A930" s="1386">
        <v>926</v>
      </c>
      <c r="B930" s="1365">
        <v>2</v>
      </c>
      <c r="C930" s="1414" t="s">
        <v>7477</v>
      </c>
      <c r="D930" s="1414"/>
      <c r="E930" s="1414"/>
      <c r="F930" s="1414"/>
      <c r="G930" s="1414"/>
      <c r="H930" s="1414"/>
      <c r="I930" s="1415" t="s">
        <v>7538</v>
      </c>
      <c r="J930" s="1414">
        <v>97</v>
      </c>
      <c r="K930" s="1414">
        <v>59</v>
      </c>
      <c r="L930" s="1416">
        <v>11244.5</v>
      </c>
      <c r="M930" s="1416"/>
      <c r="N930" s="1418"/>
      <c r="O930" s="1417"/>
      <c r="P930" s="1417"/>
      <c r="Q930" s="1417"/>
      <c r="R930" s="1417"/>
      <c r="S930" s="1419" t="s">
        <v>7539</v>
      </c>
      <c r="T930" s="1419"/>
      <c r="U930" s="1419"/>
      <c r="V930" s="1431" t="s">
        <v>7540</v>
      </c>
      <c r="W930" s="1365">
        <v>2</v>
      </c>
    </row>
    <row r="931" spans="1:23">
      <c r="A931" s="1446">
        <v>927</v>
      </c>
      <c r="B931" s="1365">
        <v>3</v>
      </c>
      <c r="C931" s="1414" t="s">
        <v>7485</v>
      </c>
      <c r="D931" s="1414"/>
      <c r="E931" s="1414"/>
      <c r="F931" s="1414"/>
      <c r="G931" s="1414"/>
      <c r="H931" s="1414"/>
      <c r="I931" s="1415" t="s">
        <v>7538</v>
      </c>
      <c r="J931" s="1414">
        <v>134</v>
      </c>
      <c r="K931" s="1414"/>
      <c r="L931" s="1416">
        <v>11531</v>
      </c>
      <c r="M931" s="1416"/>
      <c r="N931" s="1417"/>
      <c r="O931" s="1417"/>
      <c r="P931" s="1417"/>
      <c r="Q931" s="1417"/>
      <c r="R931" s="1417"/>
      <c r="S931" s="1415" t="s">
        <v>7541</v>
      </c>
      <c r="T931" s="1415"/>
      <c r="U931" s="1415"/>
      <c r="V931" s="1431" t="s">
        <v>7540</v>
      </c>
      <c r="W931" s="1365">
        <v>2</v>
      </c>
    </row>
    <row r="932" spans="1:23" ht="47.25">
      <c r="A932" s="1386">
        <v>928</v>
      </c>
      <c r="B932" s="1365">
        <v>4</v>
      </c>
      <c r="C932" s="1365" t="s">
        <v>7542</v>
      </c>
      <c r="D932" s="1365"/>
      <c r="E932" s="1365"/>
      <c r="F932" s="1365"/>
      <c r="G932" s="1365"/>
      <c r="H932" s="1365"/>
      <c r="I932" s="1365" t="s">
        <v>6410</v>
      </c>
      <c r="J932" s="1365">
        <v>54</v>
      </c>
      <c r="K932" s="1365">
        <v>22</v>
      </c>
      <c r="L932" s="1420">
        <v>2404.3000000000002</v>
      </c>
      <c r="M932" s="1420"/>
      <c r="N932" s="1417"/>
      <c r="O932" s="1417" t="s">
        <v>192</v>
      </c>
      <c r="P932" s="1417"/>
      <c r="Q932" s="1417"/>
      <c r="R932" s="1417"/>
      <c r="S932" s="1365" t="s">
        <v>7644</v>
      </c>
      <c r="T932" s="1365"/>
      <c r="U932" s="1365"/>
      <c r="V932" s="1365" t="s">
        <v>7540</v>
      </c>
      <c r="W932" s="1365">
        <v>2</v>
      </c>
    </row>
    <row r="933" spans="1:23" ht="47.25">
      <c r="A933" s="1446">
        <v>929</v>
      </c>
      <c r="B933" s="1365">
        <v>5</v>
      </c>
      <c r="C933" s="1365" t="s">
        <v>6450</v>
      </c>
      <c r="D933" s="1365"/>
      <c r="E933" s="1365"/>
      <c r="F933" s="1365"/>
      <c r="G933" s="1365"/>
      <c r="H933" s="1365"/>
      <c r="I933" s="1365" t="s">
        <v>6444</v>
      </c>
      <c r="J933" s="1365">
        <v>41</v>
      </c>
      <c r="K933" s="1365">
        <v>164</v>
      </c>
      <c r="L933" s="1420">
        <v>3088.8</v>
      </c>
      <c r="M933" s="1420"/>
      <c r="N933" s="1417" t="s">
        <v>775</v>
      </c>
      <c r="O933" s="1417" t="s">
        <v>192</v>
      </c>
      <c r="P933" s="1417"/>
      <c r="Q933" s="1417"/>
      <c r="R933" s="1417"/>
      <c r="S933" s="1365" t="s">
        <v>7646</v>
      </c>
      <c r="T933" s="1365"/>
      <c r="U933" s="1365"/>
      <c r="V933" s="1365" t="s">
        <v>7540</v>
      </c>
      <c r="W933" s="1365">
        <v>2</v>
      </c>
    </row>
    <row r="934" spans="1:23" ht="47.25">
      <c r="A934" s="1386">
        <v>930</v>
      </c>
      <c r="B934" s="1365">
        <v>6</v>
      </c>
      <c r="C934" s="1365" t="s">
        <v>7543</v>
      </c>
      <c r="D934" s="1365"/>
      <c r="E934" s="1365"/>
      <c r="F934" s="1365"/>
      <c r="G934" s="1365"/>
      <c r="H934" s="1365"/>
      <c r="I934" s="1365" t="s">
        <v>6444</v>
      </c>
      <c r="J934" s="1365">
        <v>90</v>
      </c>
      <c r="K934" s="1365">
        <v>21</v>
      </c>
      <c r="L934" s="1420">
        <v>669</v>
      </c>
      <c r="M934" s="1420"/>
      <c r="N934" s="1417"/>
      <c r="O934" s="1417" t="s">
        <v>192</v>
      </c>
      <c r="P934" s="1417"/>
      <c r="Q934" s="1417"/>
      <c r="R934" s="1417"/>
      <c r="S934" s="1365" t="s">
        <v>7645</v>
      </c>
      <c r="T934" s="1365"/>
      <c r="U934" s="1365"/>
      <c r="V934" s="1365" t="s">
        <v>7540</v>
      </c>
      <c r="W934" s="1365">
        <v>2</v>
      </c>
    </row>
    <row r="935" spans="1:23" ht="63">
      <c r="A935" s="1446">
        <v>931</v>
      </c>
      <c r="B935" s="1365">
        <v>7</v>
      </c>
      <c r="C935" s="1365" t="s">
        <v>7544</v>
      </c>
      <c r="D935" s="1365"/>
      <c r="E935" s="1365"/>
      <c r="F935" s="1365"/>
      <c r="G935" s="1365"/>
      <c r="H935" s="1365"/>
      <c r="I935" s="1365" t="s">
        <v>6444</v>
      </c>
      <c r="J935" s="1365">
        <v>94</v>
      </c>
      <c r="K935" s="1365">
        <v>158</v>
      </c>
      <c r="L935" s="1420">
        <v>1805</v>
      </c>
      <c r="M935" s="1420"/>
      <c r="N935" s="1417"/>
      <c r="O935" s="1417" t="s">
        <v>192</v>
      </c>
      <c r="P935" s="1417"/>
      <c r="Q935" s="1417"/>
      <c r="R935" s="1417"/>
      <c r="S935" s="1365" t="s">
        <v>7647</v>
      </c>
      <c r="T935" s="1365"/>
      <c r="U935" s="1365"/>
      <c r="V935" s="1365" t="s">
        <v>7540</v>
      </c>
      <c r="W935" s="1365">
        <v>2</v>
      </c>
    </row>
    <row r="936" spans="1:23" ht="31.5">
      <c r="A936" s="1386">
        <v>932</v>
      </c>
      <c r="B936" s="1365">
        <v>8</v>
      </c>
      <c r="C936" s="1340" t="s">
        <v>7545</v>
      </c>
      <c r="D936" s="1340"/>
      <c r="E936" s="1340"/>
      <c r="F936" s="1340"/>
      <c r="G936" s="1340"/>
      <c r="H936" s="1340"/>
      <c r="I936" s="1340" t="s">
        <v>6472</v>
      </c>
      <c r="J936" s="1340">
        <v>37</v>
      </c>
      <c r="K936" s="1340">
        <v>507</v>
      </c>
      <c r="L936" s="667">
        <v>520</v>
      </c>
      <c r="M936" s="667"/>
      <c r="N936" s="1366"/>
      <c r="O936" s="1366" t="s">
        <v>6420</v>
      </c>
      <c r="P936" s="1366"/>
      <c r="Q936" s="1366"/>
      <c r="R936" s="1366"/>
      <c r="S936" s="1340" t="s">
        <v>7546</v>
      </c>
      <c r="T936" s="1340"/>
      <c r="U936" s="1340"/>
      <c r="V936" s="1362" t="s">
        <v>7540</v>
      </c>
      <c r="W936" s="1340">
        <v>1</v>
      </c>
    </row>
    <row r="937" spans="1:23" ht="31.5">
      <c r="A937" s="1446">
        <v>933</v>
      </c>
      <c r="B937" s="1365">
        <v>9</v>
      </c>
      <c r="C937" s="1365" t="s">
        <v>7547</v>
      </c>
      <c r="D937" s="1365"/>
      <c r="E937" s="1365"/>
      <c r="F937" s="1365"/>
      <c r="G937" s="1365"/>
      <c r="H937" s="1365"/>
      <c r="I937" s="1365" t="s">
        <v>6472</v>
      </c>
      <c r="J937" s="1365">
        <v>39</v>
      </c>
      <c r="K937" s="1365" t="s">
        <v>7548</v>
      </c>
      <c r="L937" s="1420">
        <v>3021</v>
      </c>
      <c r="M937" s="1420"/>
      <c r="N937" s="1417"/>
      <c r="O937" s="1417" t="s">
        <v>192</v>
      </c>
      <c r="P937" s="1417"/>
      <c r="Q937" s="1417"/>
      <c r="R937" s="1417"/>
      <c r="S937" s="1365" t="s">
        <v>7648</v>
      </c>
      <c r="T937" s="1365"/>
      <c r="U937" s="1365"/>
      <c r="V937" s="1365" t="s">
        <v>7540</v>
      </c>
      <c r="W937" s="1365">
        <v>2</v>
      </c>
    </row>
    <row r="938" spans="1:23" ht="31.5">
      <c r="A938" s="1386">
        <v>934</v>
      </c>
      <c r="B938" s="1365">
        <v>10</v>
      </c>
      <c r="C938" s="1421" t="s">
        <v>7549</v>
      </c>
      <c r="D938" s="1421"/>
      <c r="E938" s="1421"/>
      <c r="F938" s="1421"/>
      <c r="G938" s="1421"/>
      <c r="H938" s="1421"/>
      <c r="I938" s="1421" t="s">
        <v>6501</v>
      </c>
      <c r="J938" s="1421">
        <v>52</v>
      </c>
      <c r="K938" s="1421">
        <v>9</v>
      </c>
      <c r="L938" s="1422">
        <v>1152</v>
      </c>
      <c r="M938" s="1422"/>
      <c r="N938" s="1423"/>
      <c r="O938" s="1423" t="s">
        <v>7550</v>
      </c>
      <c r="P938" s="1423"/>
      <c r="Q938" s="1423"/>
      <c r="R938" s="1423"/>
      <c r="S938" s="1437" t="s">
        <v>7551</v>
      </c>
      <c r="T938" s="1437"/>
      <c r="U938" s="1437"/>
      <c r="V938" s="1438" t="s">
        <v>7540</v>
      </c>
      <c r="W938" s="1372">
        <v>6</v>
      </c>
    </row>
    <row r="939" spans="1:23" ht="31.5">
      <c r="A939" s="1446">
        <v>935</v>
      </c>
      <c r="B939" s="1365">
        <v>11</v>
      </c>
      <c r="C939" s="1365" t="s">
        <v>6531</v>
      </c>
      <c r="D939" s="1365"/>
      <c r="E939" s="1365"/>
      <c r="F939" s="1365"/>
      <c r="G939" s="1365"/>
      <c r="H939" s="1365"/>
      <c r="I939" s="1365" t="s">
        <v>6501</v>
      </c>
      <c r="J939" s="1365">
        <v>61</v>
      </c>
      <c r="K939" s="1365" t="s">
        <v>7552</v>
      </c>
      <c r="L939" s="1420">
        <v>5500</v>
      </c>
      <c r="M939" s="1420"/>
      <c r="N939" s="1417"/>
      <c r="O939" s="1417" t="s">
        <v>192</v>
      </c>
      <c r="P939" s="1417"/>
      <c r="Q939" s="1417"/>
      <c r="R939" s="1417"/>
      <c r="S939" s="1348" t="s">
        <v>7553</v>
      </c>
      <c r="T939" s="1348"/>
      <c r="U939" s="1348"/>
      <c r="V939" s="1365" t="s">
        <v>7540</v>
      </c>
      <c r="W939" s="1365">
        <v>2</v>
      </c>
    </row>
    <row r="940" spans="1:23" ht="78.75">
      <c r="A940" s="1386">
        <v>936</v>
      </c>
      <c r="B940" s="1365">
        <v>12</v>
      </c>
      <c r="C940" s="1365" t="s">
        <v>6534</v>
      </c>
      <c r="D940" s="1365"/>
      <c r="E940" s="1365"/>
      <c r="F940" s="1365"/>
      <c r="G940" s="1365"/>
      <c r="H940" s="1365"/>
      <c r="I940" s="1365" t="s">
        <v>6501</v>
      </c>
      <c r="J940" s="1365">
        <v>64</v>
      </c>
      <c r="K940" s="1365" t="s">
        <v>7554</v>
      </c>
      <c r="L940" s="1420">
        <v>2657</v>
      </c>
      <c r="M940" s="1420"/>
      <c r="N940" s="1417"/>
      <c r="O940" s="1417" t="s">
        <v>6515</v>
      </c>
      <c r="P940" s="1417"/>
      <c r="Q940" s="1417"/>
      <c r="R940" s="1417"/>
      <c r="S940" s="1365" t="s">
        <v>7649</v>
      </c>
      <c r="T940" s="1365"/>
      <c r="U940" s="1365"/>
      <c r="V940" s="1365" t="s">
        <v>7540</v>
      </c>
      <c r="W940" s="1365">
        <v>2</v>
      </c>
    </row>
    <row r="941" spans="1:23" ht="47.25">
      <c r="A941" s="1446">
        <v>937</v>
      </c>
      <c r="B941" s="1365">
        <v>13</v>
      </c>
      <c r="C941" s="1340" t="s">
        <v>6513</v>
      </c>
      <c r="D941" s="1340"/>
      <c r="E941" s="1340"/>
      <c r="F941" s="1340"/>
      <c r="G941" s="1340"/>
      <c r="H941" s="1340"/>
      <c r="I941" s="1340" t="s">
        <v>6501</v>
      </c>
      <c r="J941" s="1340">
        <v>108</v>
      </c>
      <c r="K941" s="1340" t="s">
        <v>7555</v>
      </c>
      <c r="L941" s="667">
        <v>5170</v>
      </c>
      <c r="M941" s="667"/>
      <c r="N941" s="1366"/>
      <c r="O941" s="1366" t="s">
        <v>6540</v>
      </c>
      <c r="P941" s="1366"/>
      <c r="Q941" s="1366"/>
      <c r="R941" s="1366"/>
      <c r="S941" s="1340" t="s">
        <v>7556</v>
      </c>
      <c r="T941" s="1340"/>
      <c r="U941" s="1340"/>
      <c r="V941" s="1340" t="s">
        <v>7540</v>
      </c>
      <c r="W941" s="1340">
        <v>4</v>
      </c>
    </row>
    <row r="942" spans="1:23" ht="31.5">
      <c r="A942" s="1386">
        <v>938</v>
      </c>
      <c r="B942" s="1365">
        <v>14</v>
      </c>
      <c r="C942" s="1365" t="s">
        <v>6513</v>
      </c>
      <c r="D942" s="1365"/>
      <c r="E942" s="1365"/>
      <c r="F942" s="1365"/>
      <c r="G942" s="1365"/>
      <c r="H942" s="1365"/>
      <c r="I942" s="1365" t="s">
        <v>6501</v>
      </c>
      <c r="J942" s="1365" t="s">
        <v>7557</v>
      </c>
      <c r="K942" s="1365" t="s">
        <v>7558</v>
      </c>
      <c r="L942" s="1420">
        <v>8737</v>
      </c>
      <c r="M942" s="1420"/>
      <c r="N942" s="1417"/>
      <c r="O942" s="1417" t="s">
        <v>6515</v>
      </c>
      <c r="P942" s="1417"/>
      <c r="Q942" s="1417"/>
      <c r="R942" s="1417"/>
      <c r="S942" s="1365" t="s">
        <v>7650</v>
      </c>
      <c r="T942" s="1365"/>
      <c r="U942" s="1365"/>
      <c r="V942" s="1365" t="s">
        <v>7540</v>
      </c>
      <c r="W942" s="1365">
        <v>2</v>
      </c>
    </row>
    <row r="943" spans="1:23" ht="63">
      <c r="A943" s="1446">
        <v>939</v>
      </c>
      <c r="B943" s="1365">
        <v>15</v>
      </c>
      <c r="C943" s="1365" t="s">
        <v>7559</v>
      </c>
      <c r="D943" s="1365"/>
      <c r="E943" s="1365"/>
      <c r="F943" s="1365"/>
      <c r="G943" s="1365"/>
      <c r="H943" s="1365"/>
      <c r="I943" s="1365" t="s">
        <v>6567</v>
      </c>
      <c r="J943" s="1365">
        <v>22</v>
      </c>
      <c r="K943" s="1365">
        <v>74</v>
      </c>
      <c r="L943" s="1420">
        <v>894.7</v>
      </c>
      <c r="M943" s="1420"/>
      <c r="N943" s="1365" t="s">
        <v>858</v>
      </c>
      <c r="O943" s="1365" t="s">
        <v>192</v>
      </c>
      <c r="P943" s="1365"/>
      <c r="Q943" s="1365"/>
      <c r="R943" s="1365"/>
      <c r="S943" s="1417" t="s">
        <v>7560</v>
      </c>
      <c r="T943" s="1417"/>
      <c r="U943" s="1417"/>
      <c r="V943" s="1424" t="s">
        <v>7540</v>
      </c>
      <c r="W943" s="1365">
        <v>2</v>
      </c>
    </row>
    <row r="944" spans="1:23" ht="63">
      <c r="A944" s="1386">
        <v>940</v>
      </c>
      <c r="B944" s="1365">
        <v>16</v>
      </c>
      <c r="C944" s="1340" t="s">
        <v>7561</v>
      </c>
      <c r="D944" s="1340"/>
      <c r="E944" s="1340"/>
      <c r="F944" s="1340"/>
      <c r="G944" s="1340"/>
      <c r="H944" s="1340"/>
      <c r="I944" s="1340" t="s">
        <v>6567</v>
      </c>
      <c r="J944" s="1340">
        <v>40</v>
      </c>
      <c r="K944" s="1376" t="s">
        <v>7562</v>
      </c>
      <c r="L944" s="667">
        <v>1958</v>
      </c>
      <c r="M944" s="667"/>
      <c r="N944" s="1366" t="s">
        <v>1669</v>
      </c>
      <c r="O944" s="1366" t="s">
        <v>6446</v>
      </c>
      <c r="P944" s="1366"/>
      <c r="Q944" s="1366"/>
      <c r="R944" s="1366"/>
      <c r="S944" s="1340" t="s">
        <v>7651</v>
      </c>
      <c r="T944" s="1340"/>
      <c r="U944" s="1340"/>
      <c r="V944" s="1340" t="s">
        <v>7540</v>
      </c>
      <c r="W944" s="1340">
        <v>6</v>
      </c>
    </row>
    <row r="945" spans="1:23" ht="63">
      <c r="A945" s="1446">
        <v>941</v>
      </c>
      <c r="B945" s="1365">
        <v>17</v>
      </c>
      <c r="C945" s="1340" t="s">
        <v>7563</v>
      </c>
      <c r="D945" s="1340"/>
      <c r="E945" s="1340"/>
      <c r="F945" s="1340"/>
      <c r="G945" s="1340"/>
      <c r="H945" s="1340"/>
      <c r="I945" s="1340" t="s">
        <v>6567</v>
      </c>
      <c r="J945" s="1340">
        <v>51</v>
      </c>
      <c r="K945" s="1340">
        <v>35</v>
      </c>
      <c r="L945" s="667">
        <v>1642.1</v>
      </c>
      <c r="M945" s="667"/>
      <c r="N945" s="1366" t="s">
        <v>6568</v>
      </c>
      <c r="O945" s="1366" t="s">
        <v>6540</v>
      </c>
      <c r="P945" s="1366"/>
      <c r="Q945" s="1366"/>
      <c r="R945" s="1366"/>
      <c r="S945" s="1340" t="s">
        <v>7652</v>
      </c>
      <c r="T945" s="1340"/>
      <c r="U945" s="1340"/>
      <c r="V945" s="1340" t="s">
        <v>7540</v>
      </c>
      <c r="W945" s="1340">
        <v>4</v>
      </c>
    </row>
    <row r="946" spans="1:23" ht="110.25">
      <c r="A946" s="1386">
        <v>942</v>
      </c>
      <c r="B946" s="1365">
        <v>18</v>
      </c>
      <c r="C946" s="1340" t="s">
        <v>7564</v>
      </c>
      <c r="D946" s="1340"/>
      <c r="E946" s="1340"/>
      <c r="F946" s="1340"/>
      <c r="G946" s="1340"/>
      <c r="H946" s="1340"/>
      <c r="I946" s="1340" t="s">
        <v>6567</v>
      </c>
      <c r="J946" s="1367">
        <v>53</v>
      </c>
      <c r="K946" s="1367">
        <v>34</v>
      </c>
      <c r="L946" s="667">
        <v>31008</v>
      </c>
      <c r="M946" s="667"/>
      <c r="N946" s="1340" t="s">
        <v>754</v>
      </c>
      <c r="O946" s="1340" t="s">
        <v>6446</v>
      </c>
      <c r="P946" s="1340"/>
      <c r="Q946" s="1340"/>
      <c r="R946" s="1340"/>
      <c r="S946" s="1340" t="s">
        <v>7565</v>
      </c>
      <c r="T946" s="1340"/>
      <c r="U946" s="1340"/>
      <c r="V946" s="1340" t="s">
        <v>7540</v>
      </c>
      <c r="W946" s="1340">
        <v>6</v>
      </c>
    </row>
    <row r="947" spans="1:23" ht="31.5">
      <c r="A947" s="1446">
        <v>943</v>
      </c>
      <c r="B947" s="1365">
        <v>19</v>
      </c>
      <c r="C947" s="1340" t="s">
        <v>7566</v>
      </c>
      <c r="D947" s="1340"/>
      <c r="E947" s="1340"/>
      <c r="F947" s="1340"/>
      <c r="G947" s="1340"/>
      <c r="H947" s="1340"/>
      <c r="I947" s="1340" t="s">
        <v>6567</v>
      </c>
      <c r="J947" s="1340">
        <v>58</v>
      </c>
      <c r="K947" s="1376" t="s">
        <v>7567</v>
      </c>
      <c r="L947" s="1377">
        <v>351</v>
      </c>
      <c r="M947" s="1377"/>
      <c r="N947" s="1366" t="s">
        <v>1669</v>
      </c>
      <c r="O947" s="1366" t="s">
        <v>6446</v>
      </c>
      <c r="P947" s="1366"/>
      <c r="Q947" s="1366"/>
      <c r="R947" s="1366"/>
      <c r="S947" s="1340" t="s">
        <v>7568</v>
      </c>
      <c r="T947" s="1340"/>
      <c r="U947" s="1340"/>
      <c r="V947" s="1340" t="s">
        <v>7540</v>
      </c>
      <c r="W947" s="1340">
        <v>6</v>
      </c>
    </row>
    <row r="948" spans="1:23" ht="31.5">
      <c r="A948" s="1386">
        <v>944</v>
      </c>
      <c r="B948" s="1365">
        <v>20</v>
      </c>
      <c r="C948" s="1340" t="s">
        <v>7569</v>
      </c>
      <c r="D948" s="1340"/>
      <c r="E948" s="1340"/>
      <c r="F948" s="1340"/>
      <c r="G948" s="1340"/>
      <c r="H948" s="1340"/>
      <c r="I948" s="1340" t="s">
        <v>6567</v>
      </c>
      <c r="J948" s="1340">
        <v>63</v>
      </c>
      <c r="K948" s="1376" t="s">
        <v>7570</v>
      </c>
      <c r="L948" s="667">
        <v>1348.3</v>
      </c>
      <c r="M948" s="667"/>
      <c r="N948" s="1366" t="s">
        <v>6568</v>
      </c>
      <c r="O948" s="1366" t="s">
        <v>6540</v>
      </c>
      <c r="P948" s="1366"/>
      <c r="Q948" s="1366"/>
      <c r="R948" s="1366"/>
      <c r="S948" s="1340" t="s">
        <v>7571</v>
      </c>
      <c r="T948" s="1340"/>
      <c r="U948" s="1340"/>
      <c r="V948" s="1340" t="s">
        <v>7540</v>
      </c>
      <c r="W948" s="1340">
        <v>4</v>
      </c>
    </row>
    <row r="949" spans="1:23" ht="31.5">
      <c r="A949" s="1446">
        <v>945</v>
      </c>
      <c r="B949" s="1365">
        <v>21</v>
      </c>
      <c r="C949" s="1340" t="s">
        <v>7566</v>
      </c>
      <c r="D949" s="1340"/>
      <c r="E949" s="1340"/>
      <c r="F949" s="1340"/>
      <c r="G949" s="1340"/>
      <c r="H949" s="1340"/>
      <c r="I949" s="1340" t="s">
        <v>6567</v>
      </c>
      <c r="J949" s="1340">
        <v>74</v>
      </c>
      <c r="K949" s="1376" t="s">
        <v>7572</v>
      </c>
      <c r="L949" s="1377">
        <v>2000</v>
      </c>
      <c r="M949" s="1377"/>
      <c r="N949" s="1366" t="s">
        <v>858</v>
      </c>
      <c r="O949" s="1366" t="s">
        <v>6446</v>
      </c>
      <c r="P949" s="1366"/>
      <c r="Q949" s="1366"/>
      <c r="R949" s="1366"/>
      <c r="S949" s="1340" t="s">
        <v>7573</v>
      </c>
      <c r="T949" s="1340"/>
      <c r="U949" s="1340"/>
      <c r="V949" s="1340" t="s">
        <v>7540</v>
      </c>
      <c r="W949" s="1340">
        <v>6</v>
      </c>
    </row>
    <row r="950" spans="1:23" ht="63">
      <c r="A950" s="1386">
        <v>946</v>
      </c>
      <c r="B950" s="1365">
        <v>22</v>
      </c>
      <c r="C950" s="1365" t="s">
        <v>7574</v>
      </c>
      <c r="D950" s="1365"/>
      <c r="E950" s="1365"/>
      <c r="F950" s="1365"/>
      <c r="G950" s="1365"/>
      <c r="H950" s="1365"/>
      <c r="I950" s="1365" t="s">
        <v>6567</v>
      </c>
      <c r="J950" s="1425" t="s">
        <v>7572</v>
      </c>
      <c r="K950" s="1365">
        <v>74</v>
      </c>
      <c r="L950" s="1420">
        <v>1600</v>
      </c>
      <c r="M950" s="1420"/>
      <c r="N950" s="1365" t="s">
        <v>858</v>
      </c>
      <c r="O950" s="1365" t="s">
        <v>192</v>
      </c>
      <c r="P950" s="1365"/>
      <c r="Q950" s="1365"/>
      <c r="R950" s="1365"/>
      <c r="S950" s="1417" t="s">
        <v>7560</v>
      </c>
      <c r="T950" s="1417"/>
      <c r="U950" s="1417"/>
      <c r="V950" s="1424" t="s">
        <v>7540</v>
      </c>
      <c r="W950" s="1365">
        <v>2</v>
      </c>
    </row>
    <row r="951" spans="1:23" ht="47.25">
      <c r="A951" s="1446">
        <v>947</v>
      </c>
      <c r="B951" s="1365">
        <v>23</v>
      </c>
      <c r="C951" s="1365" t="s">
        <v>7575</v>
      </c>
      <c r="D951" s="1365"/>
      <c r="E951" s="1365"/>
      <c r="F951" s="1365"/>
      <c r="G951" s="1365"/>
      <c r="H951" s="1365"/>
      <c r="I951" s="1365" t="s">
        <v>6567</v>
      </c>
      <c r="J951" s="1425" t="s">
        <v>6616</v>
      </c>
      <c r="K951" s="1365">
        <v>74</v>
      </c>
      <c r="L951" s="1420">
        <v>2804.7</v>
      </c>
      <c r="M951" s="1420"/>
      <c r="N951" s="1365" t="s">
        <v>6611</v>
      </c>
      <c r="O951" s="1365" t="s">
        <v>7576</v>
      </c>
      <c r="P951" s="1365"/>
      <c r="Q951" s="1365"/>
      <c r="R951" s="1365"/>
      <c r="S951" s="1417" t="s">
        <v>7577</v>
      </c>
      <c r="T951" s="1417"/>
      <c r="U951" s="1417"/>
      <c r="V951" s="1417" t="s">
        <v>7540</v>
      </c>
      <c r="W951" s="1365">
        <v>2</v>
      </c>
    </row>
    <row r="952" spans="1:23" ht="63">
      <c r="A952" s="1386">
        <v>948</v>
      </c>
      <c r="B952" s="1365">
        <v>24</v>
      </c>
      <c r="C952" s="1365" t="s">
        <v>7578</v>
      </c>
      <c r="D952" s="1365"/>
      <c r="E952" s="1365"/>
      <c r="F952" s="1365"/>
      <c r="G952" s="1365"/>
      <c r="H952" s="1365"/>
      <c r="I952" s="1365" t="s">
        <v>6567</v>
      </c>
      <c r="J952" s="1425" t="s">
        <v>6520</v>
      </c>
      <c r="K952" s="1365">
        <v>74</v>
      </c>
      <c r="L952" s="1420">
        <v>62779.6</v>
      </c>
      <c r="M952" s="1420"/>
      <c r="N952" s="1365" t="s">
        <v>6611</v>
      </c>
      <c r="O952" s="1365" t="s">
        <v>6626</v>
      </c>
      <c r="P952" s="1365"/>
      <c r="Q952" s="1365"/>
      <c r="R952" s="1365"/>
      <c r="S952" s="1417" t="s">
        <v>7653</v>
      </c>
      <c r="T952" s="1417"/>
      <c r="U952" s="1417"/>
      <c r="V952" s="1417" t="s">
        <v>7540</v>
      </c>
      <c r="W952" s="1365">
        <v>2</v>
      </c>
    </row>
    <row r="953" spans="1:23" ht="47.25">
      <c r="A953" s="1446">
        <v>949</v>
      </c>
      <c r="B953" s="1365">
        <v>25</v>
      </c>
      <c r="C953" s="1365" t="s">
        <v>7579</v>
      </c>
      <c r="D953" s="1365"/>
      <c r="E953" s="1365"/>
      <c r="F953" s="1365"/>
      <c r="G953" s="1365"/>
      <c r="H953" s="1365"/>
      <c r="I953" s="1365" t="s">
        <v>6567</v>
      </c>
      <c r="J953" s="1365" t="s">
        <v>7580</v>
      </c>
      <c r="K953" s="1365">
        <v>63</v>
      </c>
      <c r="L953" s="1420">
        <v>18000</v>
      </c>
      <c r="M953" s="1420"/>
      <c r="N953" s="1365" t="s">
        <v>858</v>
      </c>
      <c r="O953" s="1365" t="s">
        <v>192</v>
      </c>
      <c r="P953" s="1365"/>
      <c r="Q953" s="1365"/>
      <c r="R953" s="1365"/>
      <c r="S953" s="1417" t="s">
        <v>7581</v>
      </c>
      <c r="T953" s="1417"/>
      <c r="U953" s="1417"/>
      <c r="V953" s="1417" t="s">
        <v>7540</v>
      </c>
      <c r="W953" s="1365">
        <v>2</v>
      </c>
    </row>
    <row r="954" spans="1:23" ht="47.25">
      <c r="A954" s="1386">
        <v>950</v>
      </c>
      <c r="B954" s="1365">
        <v>26</v>
      </c>
      <c r="C954" s="1340" t="s">
        <v>7582</v>
      </c>
      <c r="D954" s="1340"/>
      <c r="E954" s="1340"/>
      <c r="F954" s="1340"/>
      <c r="G954" s="1340"/>
      <c r="H954" s="1340"/>
      <c r="I954" s="1340" t="s">
        <v>6567</v>
      </c>
      <c r="J954" s="1340" t="s">
        <v>7580</v>
      </c>
      <c r="K954" s="1340">
        <v>63</v>
      </c>
      <c r="L954" s="667">
        <v>6000</v>
      </c>
      <c r="M954" s="667"/>
      <c r="N954" s="1340" t="s">
        <v>858</v>
      </c>
      <c r="O954" s="1340" t="s">
        <v>6446</v>
      </c>
      <c r="P954" s="1340"/>
      <c r="Q954" s="1340"/>
      <c r="R954" s="1340"/>
      <c r="S954" s="1366" t="s">
        <v>7583</v>
      </c>
      <c r="T954" s="1366"/>
      <c r="U954" s="1366"/>
      <c r="V954" s="1340" t="s">
        <v>7540</v>
      </c>
      <c r="W954" s="1340">
        <v>6</v>
      </c>
    </row>
    <row r="955" spans="1:23" ht="63">
      <c r="A955" s="1446">
        <v>951</v>
      </c>
      <c r="B955" s="1365">
        <v>27</v>
      </c>
      <c r="C955" s="1365" t="s">
        <v>7584</v>
      </c>
      <c r="D955" s="1365"/>
      <c r="E955" s="1365"/>
      <c r="F955" s="1365"/>
      <c r="G955" s="1365"/>
      <c r="H955" s="1365"/>
      <c r="I955" s="1365" t="s">
        <v>6631</v>
      </c>
      <c r="J955" s="1425" t="s">
        <v>7585</v>
      </c>
      <c r="K955" s="1365">
        <v>74</v>
      </c>
      <c r="L955" s="1420">
        <v>2498.3000000000002</v>
      </c>
      <c r="M955" s="1420"/>
      <c r="N955" s="1365" t="s">
        <v>858</v>
      </c>
      <c r="O955" s="1365" t="s">
        <v>192</v>
      </c>
      <c r="P955" s="1365"/>
      <c r="Q955" s="1365"/>
      <c r="R955" s="1365"/>
      <c r="S955" s="1417" t="s">
        <v>7560</v>
      </c>
      <c r="T955" s="1417"/>
      <c r="U955" s="1417"/>
      <c r="V955" s="1424" t="s">
        <v>7540</v>
      </c>
      <c r="W955" s="1365">
        <v>2</v>
      </c>
    </row>
    <row r="956" spans="1:23" ht="47.25">
      <c r="A956" s="1386">
        <v>952</v>
      </c>
      <c r="B956" s="1365">
        <v>28</v>
      </c>
      <c r="C956" s="1365" t="s">
        <v>7586</v>
      </c>
      <c r="D956" s="1365"/>
      <c r="E956" s="1365"/>
      <c r="F956" s="1365"/>
      <c r="G956" s="1365"/>
      <c r="H956" s="1365"/>
      <c r="I956" s="1365" t="s">
        <v>6681</v>
      </c>
      <c r="J956" s="1365">
        <v>38</v>
      </c>
      <c r="K956" s="1365" t="s">
        <v>7587</v>
      </c>
      <c r="L956" s="1426">
        <v>602</v>
      </c>
      <c r="M956" s="1426"/>
      <c r="N956" s="1417" t="s">
        <v>6831</v>
      </c>
      <c r="O956" s="1417" t="s">
        <v>192</v>
      </c>
      <c r="P956" s="1417"/>
      <c r="Q956" s="1417"/>
      <c r="R956" s="1417"/>
      <c r="S956" s="1365" t="s">
        <v>7588</v>
      </c>
      <c r="T956" s="1365"/>
      <c r="U956" s="1365"/>
      <c r="V956" s="1365" t="s">
        <v>7540</v>
      </c>
      <c r="W956" s="1365">
        <v>2</v>
      </c>
    </row>
    <row r="957" spans="1:23">
      <c r="A957" s="1446">
        <v>953</v>
      </c>
      <c r="B957" s="1365">
        <v>29</v>
      </c>
      <c r="C957" s="1365" t="s">
        <v>7589</v>
      </c>
      <c r="D957" s="1365"/>
      <c r="E957" s="1365"/>
      <c r="F957" s="1365"/>
      <c r="G957" s="1365"/>
      <c r="H957" s="1365"/>
      <c r="I957" s="1365" t="s">
        <v>6681</v>
      </c>
      <c r="J957" s="1365">
        <v>46</v>
      </c>
      <c r="K957" s="1365">
        <v>1</v>
      </c>
      <c r="L957" s="1420">
        <v>4037</v>
      </c>
      <c r="M957" s="1420"/>
      <c r="N957" s="1417" t="s">
        <v>1955</v>
      </c>
      <c r="O957" s="1417" t="s">
        <v>192</v>
      </c>
      <c r="P957" s="1417"/>
      <c r="Q957" s="1417"/>
      <c r="R957" s="1417"/>
      <c r="S957" s="1365" t="s">
        <v>7590</v>
      </c>
      <c r="T957" s="1365"/>
      <c r="U957" s="1365"/>
      <c r="V957" s="1431" t="s">
        <v>7540</v>
      </c>
      <c r="W957" s="1365">
        <v>2</v>
      </c>
    </row>
    <row r="958" spans="1:23">
      <c r="A958" s="1386">
        <v>954</v>
      </c>
      <c r="B958" s="1365">
        <v>30</v>
      </c>
      <c r="C958" s="1365" t="s">
        <v>7589</v>
      </c>
      <c r="D958" s="1365"/>
      <c r="E958" s="1365"/>
      <c r="F958" s="1365"/>
      <c r="G958" s="1365"/>
      <c r="H958" s="1365"/>
      <c r="I958" s="1365" t="s">
        <v>6681</v>
      </c>
      <c r="J958" s="1365">
        <v>46</v>
      </c>
      <c r="K958" s="1365">
        <v>2</v>
      </c>
      <c r="L958" s="1420">
        <v>2162.6999999999998</v>
      </c>
      <c r="M958" s="1420"/>
      <c r="N958" s="1417" t="s">
        <v>1955</v>
      </c>
      <c r="O958" s="1417" t="s">
        <v>192</v>
      </c>
      <c r="P958" s="1417"/>
      <c r="Q958" s="1417"/>
      <c r="R958" s="1417"/>
      <c r="S958" s="1365" t="s">
        <v>7590</v>
      </c>
      <c r="T958" s="1365"/>
      <c r="U958" s="1365"/>
      <c r="V958" s="1431" t="s">
        <v>7540</v>
      </c>
      <c r="W958" s="1365">
        <v>2</v>
      </c>
    </row>
    <row r="959" spans="1:23">
      <c r="A959" s="1446">
        <v>955</v>
      </c>
      <c r="B959" s="1365">
        <v>31</v>
      </c>
      <c r="C959" s="1365" t="s">
        <v>7589</v>
      </c>
      <c r="D959" s="1365"/>
      <c r="E959" s="1365"/>
      <c r="F959" s="1365"/>
      <c r="G959" s="1365"/>
      <c r="H959" s="1365"/>
      <c r="I959" s="1365" t="s">
        <v>6681</v>
      </c>
      <c r="J959" s="1365">
        <v>46</v>
      </c>
      <c r="K959" s="1365">
        <v>4</v>
      </c>
      <c r="L959" s="1420">
        <v>26261.3</v>
      </c>
      <c r="M959" s="1420"/>
      <c r="N959" s="1417" t="s">
        <v>1955</v>
      </c>
      <c r="O959" s="1417" t="s">
        <v>192</v>
      </c>
      <c r="P959" s="1417"/>
      <c r="Q959" s="1417"/>
      <c r="R959" s="1417"/>
      <c r="S959" s="1365" t="s">
        <v>7590</v>
      </c>
      <c r="T959" s="1365"/>
      <c r="U959" s="1365"/>
      <c r="V959" s="1431" t="s">
        <v>7540</v>
      </c>
      <c r="W959" s="1365">
        <v>2</v>
      </c>
    </row>
    <row r="960" spans="1:23">
      <c r="A960" s="1386">
        <v>956</v>
      </c>
      <c r="B960" s="1365">
        <v>32</v>
      </c>
      <c r="C960" s="1365" t="s">
        <v>7589</v>
      </c>
      <c r="D960" s="1365"/>
      <c r="E960" s="1365"/>
      <c r="F960" s="1365"/>
      <c r="G960" s="1365"/>
      <c r="H960" s="1365"/>
      <c r="I960" s="1365" t="s">
        <v>6681</v>
      </c>
      <c r="J960" s="1365">
        <v>47</v>
      </c>
      <c r="K960" s="1365">
        <v>1</v>
      </c>
      <c r="L960" s="1420">
        <v>204</v>
      </c>
      <c r="M960" s="1420"/>
      <c r="N960" s="1417" t="s">
        <v>1955</v>
      </c>
      <c r="O960" s="1417" t="s">
        <v>192</v>
      </c>
      <c r="P960" s="1417"/>
      <c r="Q960" s="1417"/>
      <c r="R960" s="1417"/>
      <c r="S960" s="1365" t="s">
        <v>7590</v>
      </c>
      <c r="T960" s="1365"/>
      <c r="U960" s="1365"/>
      <c r="V960" s="1431" t="s">
        <v>7540</v>
      </c>
      <c r="W960" s="1365">
        <v>2</v>
      </c>
    </row>
    <row r="961" spans="1:23">
      <c r="A961" s="1446">
        <v>957</v>
      </c>
      <c r="B961" s="1365">
        <v>33</v>
      </c>
      <c r="C961" s="1365" t="s">
        <v>7589</v>
      </c>
      <c r="D961" s="1365"/>
      <c r="E961" s="1365"/>
      <c r="F961" s="1365"/>
      <c r="G961" s="1365"/>
      <c r="H961" s="1365"/>
      <c r="I961" s="1365" t="s">
        <v>6681</v>
      </c>
      <c r="J961" s="1365">
        <v>47</v>
      </c>
      <c r="K961" s="1365">
        <v>2</v>
      </c>
      <c r="L961" s="1420">
        <v>3490.9</v>
      </c>
      <c r="M961" s="1420"/>
      <c r="N961" s="1417" t="s">
        <v>1955</v>
      </c>
      <c r="O961" s="1417" t="s">
        <v>192</v>
      </c>
      <c r="P961" s="1417"/>
      <c r="Q961" s="1417"/>
      <c r="R961" s="1417"/>
      <c r="S961" s="1365" t="s">
        <v>7590</v>
      </c>
      <c r="T961" s="1365"/>
      <c r="U961" s="1365"/>
      <c r="V961" s="1431" t="s">
        <v>7540</v>
      </c>
      <c r="W961" s="1365">
        <v>2</v>
      </c>
    </row>
    <row r="962" spans="1:23">
      <c r="A962" s="1386">
        <v>958</v>
      </c>
      <c r="B962" s="1365">
        <v>34</v>
      </c>
      <c r="C962" s="1365" t="s">
        <v>7589</v>
      </c>
      <c r="D962" s="1365"/>
      <c r="E962" s="1365"/>
      <c r="F962" s="1365"/>
      <c r="G962" s="1365"/>
      <c r="H962" s="1365"/>
      <c r="I962" s="1365" t="s">
        <v>6681</v>
      </c>
      <c r="J962" s="1365">
        <v>47</v>
      </c>
      <c r="K962" s="1365">
        <v>4</v>
      </c>
      <c r="L962" s="1420">
        <v>79003.8</v>
      </c>
      <c r="M962" s="1420"/>
      <c r="N962" s="1417" t="s">
        <v>1955</v>
      </c>
      <c r="O962" s="1417" t="s">
        <v>192</v>
      </c>
      <c r="P962" s="1417"/>
      <c r="Q962" s="1417"/>
      <c r="R962" s="1417"/>
      <c r="S962" s="1365" t="s">
        <v>7590</v>
      </c>
      <c r="T962" s="1365"/>
      <c r="U962" s="1365"/>
      <c r="V962" s="1431" t="s">
        <v>7540</v>
      </c>
      <c r="W962" s="1365">
        <v>2</v>
      </c>
    </row>
    <row r="963" spans="1:23" s="1386" customFormat="1" ht="47.25">
      <c r="A963" s="1446">
        <v>959</v>
      </c>
      <c r="B963" s="1365">
        <v>35</v>
      </c>
      <c r="C963" s="1365" t="s">
        <v>7591</v>
      </c>
      <c r="D963" s="1365"/>
      <c r="E963" s="1365"/>
      <c r="F963" s="1365"/>
      <c r="G963" s="1365"/>
      <c r="H963" s="1365"/>
      <c r="I963" s="1365" t="s">
        <v>7003</v>
      </c>
      <c r="J963" s="1365">
        <v>1</v>
      </c>
      <c r="K963" s="1365">
        <v>93</v>
      </c>
      <c r="L963" s="1420">
        <v>9324.4</v>
      </c>
      <c r="M963" s="1420"/>
      <c r="N963" s="1365"/>
      <c r="O963" s="1417" t="s">
        <v>7592</v>
      </c>
      <c r="P963" s="1417"/>
      <c r="Q963" s="1417"/>
      <c r="R963" s="1417"/>
      <c r="S963" s="1365" t="s">
        <v>7593</v>
      </c>
      <c r="T963" s="1365"/>
      <c r="U963" s="1365"/>
      <c r="V963" s="1431" t="s">
        <v>7540</v>
      </c>
      <c r="W963" s="1365">
        <v>2</v>
      </c>
    </row>
    <row r="964" spans="1:23" s="1386" customFormat="1" ht="47.25">
      <c r="A964" s="1386">
        <v>960</v>
      </c>
      <c r="B964" s="1365">
        <v>36</v>
      </c>
      <c r="C964" s="1365" t="s">
        <v>7591</v>
      </c>
      <c r="D964" s="1365"/>
      <c r="E964" s="1365"/>
      <c r="F964" s="1365"/>
      <c r="G964" s="1365"/>
      <c r="H964" s="1365"/>
      <c r="I964" s="1365" t="s">
        <v>7003</v>
      </c>
      <c r="J964" s="1365">
        <v>1</v>
      </c>
      <c r="K964" s="1365">
        <v>100</v>
      </c>
      <c r="L964" s="1420">
        <v>109.2</v>
      </c>
      <c r="M964" s="1420"/>
      <c r="N964" s="1365"/>
      <c r="O964" s="1417" t="s">
        <v>7592</v>
      </c>
      <c r="P964" s="1417"/>
      <c r="Q964" s="1417"/>
      <c r="R964" s="1417"/>
      <c r="S964" s="1365" t="s">
        <v>7593</v>
      </c>
      <c r="T964" s="1365"/>
      <c r="U964" s="1365"/>
      <c r="V964" s="1431" t="s">
        <v>7540</v>
      </c>
      <c r="W964" s="1365">
        <v>2</v>
      </c>
    </row>
    <row r="965" spans="1:23" ht="47.25">
      <c r="A965" s="1446">
        <v>961</v>
      </c>
      <c r="B965" s="1365">
        <v>37</v>
      </c>
      <c r="C965" s="1365" t="s">
        <v>7591</v>
      </c>
      <c r="D965" s="1365"/>
      <c r="E965" s="1365"/>
      <c r="F965" s="1365"/>
      <c r="G965" s="1365"/>
      <c r="H965" s="1365"/>
      <c r="I965" s="1365" t="s">
        <v>7003</v>
      </c>
      <c r="J965" s="1365">
        <v>1</v>
      </c>
      <c r="K965" s="1365">
        <v>101</v>
      </c>
      <c r="L965" s="1420">
        <v>9667.2000000000007</v>
      </c>
      <c r="M965" s="1420"/>
      <c r="N965" s="1365"/>
      <c r="O965" s="1417" t="s">
        <v>7592</v>
      </c>
      <c r="P965" s="1417"/>
      <c r="Q965" s="1417"/>
      <c r="R965" s="1417"/>
      <c r="S965" s="1427" t="s">
        <v>7593</v>
      </c>
      <c r="T965" s="1427"/>
      <c r="U965" s="1427"/>
      <c r="V965" s="1431" t="s">
        <v>7540</v>
      </c>
      <c r="W965" s="1365">
        <v>2</v>
      </c>
    </row>
    <row r="966" spans="1:23" ht="47.25">
      <c r="A966" s="1386">
        <v>962</v>
      </c>
      <c r="B966" s="1365">
        <v>38</v>
      </c>
      <c r="C966" s="1365" t="s">
        <v>7591</v>
      </c>
      <c r="D966" s="1365"/>
      <c r="E966" s="1365"/>
      <c r="F966" s="1365"/>
      <c r="G966" s="1365"/>
      <c r="H966" s="1365"/>
      <c r="I966" s="1365" t="s">
        <v>7003</v>
      </c>
      <c r="J966" s="1365">
        <v>1</v>
      </c>
      <c r="K966" s="1365">
        <v>105</v>
      </c>
      <c r="L966" s="1420">
        <v>894.9</v>
      </c>
      <c r="M966" s="1420"/>
      <c r="N966" s="1365"/>
      <c r="O966" s="1417" t="s">
        <v>7592</v>
      </c>
      <c r="P966" s="1417"/>
      <c r="Q966" s="1417"/>
      <c r="R966" s="1417"/>
      <c r="S966" s="1427" t="s">
        <v>7593</v>
      </c>
      <c r="T966" s="1427"/>
      <c r="U966" s="1427"/>
      <c r="V966" s="1431" t="s">
        <v>7540</v>
      </c>
      <c r="W966" s="1365">
        <v>2</v>
      </c>
    </row>
    <row r="967" spans="1:23" ht="47.25">
      <c r="A967" s="1446">
        <v>963</v>
      </c>
      <c r="B967" s="1365">
        <v>39</v>
      </c>
      <c r="C967" s="1365" t="s">
        <v>7591</v>
      </c>
      <c r="D967" s="1365"/>
      <c r="E967" s="1365"/>
      <c r="F967" s="1365"/>
      <c r="G967" s="1365"/>
      <c r="H967" s="1365"/>
      <c r="I967" s="1365" t="s">
        <v>7003</v>
      </c>
      <c r="J967" s="1365">
        <v>2</v>
      </c>
      <c r="K967" s="1365">
        <v>100</v>
      </c>
      <c r="L967" s="1420">
        <v>10505</v>
      </c>
      <c r="M967" s="1420"/>
      <c r="N967" s="1365"/>
      <c r="O967" s="1417" t="s">
        <v>7592</v>
      </c>
      <c r="P967" s="1417"/>
      <c r="Q967" s="1417"/>
      <c r="R967" s="1417"/>
      <c r="S967" s="1365" t="s">
        <v>7593</v>
      </c>
      <c r="T967" s="1365"/>
      <c r="U967" s="1365"/>
      <c r="V967" s="1431" t="s">
        <v>7540</v>
      </c>
      <c r="W967" s="1365">
        <v>2</v>
      </c>
    </row>
    <row r="968" spans="1:23" ht="47.25">
      <c r="A968" s="1386">
        <v>964</v>
      </c>
      <c r="B968" s="1365">
        <v>40</v>
      </c>
      <c r="C968" s="1365" t="s">
        <v>7591</v>
      </c>
      <c r="D968" s="1365"/>
      <c r="E968" s="1365"/>
      <c r="F968" s="1365"/>
      <c r="G968" s="1365"/>
      <c r="H968" s="1365"/>
      <c r="I968" s="1365" t="s">
        <v>7003</v>
      </c>
      <c r="J968" s="1365">
        <v>2</v>
      </c>
      <c r="K968" s="1365">
        <v>101</v>
      </c>
      <c r="L968" s="1420">
        <v>1492.4</v>
      </c>
      <c r="M968" s="1420"/>
      <c r="N968" s="1365"/>
      <c r="O968" s="1417" t="s">
        <v>7592</v>
      </c>
      <c r="P968" s="1417"/>
      <c r="Q968" s="1417"/>
      <c r="R968" s="1417"/>
      <c r="S968" s="1427" t="s">
        <v>7593</v>
      </c>
      <c r="T968" s="1427"/>
      <c r="U968" s="1427"/>
      <c r="V968" s="1431" t="s">
        <v>7540</v>
      </c>
      <c r="W968" s="1365">
        <v>2</v>
      </c>
    </row>
    <row r="969" spans="1:23" ht="47.25">
      <c r="A969" s="1446">
        <v>965</v>
      </c>
      <c r="B969" s="1365">
        <v>41</v>
      </c>
      <c r="C969" s="1365" t="s">
        <v>7591</v>
      </c>
      <c r="D969" s="1365"/>
      <c r="E969" s="1365"/>
      <c r="F969" s="1365"/>
      <c r="G969" s="1365"/>
      <c r="H969" s="1365"/>
      <c r="I969" s="1365" t="s">
        <v>7003</v>
      </c>
      <c r="J969" s="1365">
        <v>2</v>
      </c>
      <c r="K969" s="1365">
        <v>105</v>
      </c>
      <c r="L969" s="1420">
        <v>9885.4</v>
      </c>
      <c r="M969" s="1420"/>
      <c r="N969" s="1365"/>
      <c r="O969" s="1417" t="s">
        <v>7592</v>
      </c>
      <c r="P969" s="1417"/>
      <c r="Q969" s="1417"/>
      <c r="R969" s="1417"/>
      <c r="S969" s="1427" t="s">
        <v>7593</v>
      </c>
      <c r="T969" s="1427"/>
      <c r="U969" s="1427"/>
      <c r="V969" s="1431" t="s">
        <v>7540</v>
      </c>
      <c r="W969" s="1365">
        <v>2</v>
      </c>
    </row>
    <row r="970" spans="1:23" ht="47.25">
      <c r="A970" s="1386">
        <v>966</v>
      </c>
      <c r="B970" s="1365">
        <v>42</v>
      </c>
      <c r="C970" s="1365" t="s">
        <v>7591</v>
      </c>
      <c r="D970" s="1365"/>
      <c r="E970" s="1365"/>
      <c r="F970" s="1365"/>
      <c r="G970" s="1365"/>
      <c r="H970" s="1365"/>
      <c r="I970" s="1365" t="s">
        <v>7003</v>
      </c>
      <c r="J970" s="1365">
        <v>3</v>
      </c>
      <c r="K970" s="1365">
        <v>95</v>
      </c>
      <c r="L970" s="1420">
        <v>5801.7</v>
      </c>
      <c r="M970" s="1420"/>
      <c r="N970" s="1365"/>
      <c r="O970" s="1417" t="s">
        <v>7592</v>
      </c>
      <c r="P970" s="1417"/>
      <c r="Q970" s="1417"/>
      <c r="R970" s="1417"/>
      <c r="S970" s="1365" t="s">
        <v>7593</v>
      </c>
      <c r="T970" s="1365"/>
      <c r="U970" s="1365"/>
      <c r="V970" s="1431" t="s">
        <v>7540</v>
      </c>
      <c r="W970" s="1365">
        <v>2</v>
      </c>
    </row>
    <row r="971" spans="1:23" ht="47.25">
      <c r="A971" s="1446">
        <v>967</v>
      </c>
      <c r="B971" s="1365">
        <v>43</v>
      </c>
      <c r="C971" s="1365" t="s">
        <v>7591</v>
      </c>
      <c r="D971" s="1365"/>
      <c r="E971" s="1365"/>
      <c r="F971" s="1365"/>
      <c r="G971" s="1365"/>
      <c r="H971" s="1365"/>
      <c r="I971" s="1365" t="s">
        <v>7003</v>
      </c>
      <c r="J971" s="1365">
        <v>3</v>
      </c>
      <c r="K971" s="1365">
        <v>100</v>
      </c>
      <c r="L971" s="1420">
        <v>42985.7</v>
      </c>
      <c r="M971" s="1420"/>
      <c r="N971" s="1365"/>
      <c r="O971" s="1417" t="s">
        <v>7592</v>
      </c>
      <c r="P971" s="1417"/>
      <c r="Q971" s="1417"/>
      <c r="R971" s="1417"/>
      <c r="S971" s="1365" t="s">
        <v>7593</v>
      </c>
      <c r="T971" s="1365"/>
      <c r="U971" s="1365"/>
      <c r="V971" s="1431" t="s">
        <v>7540</v>
      </c>
      <c r="W971" s="1365">
        <v>2</v>
      </c>
    </row>
    <row r="972" spans="1:23" ht="47.25">
      <c r="A972" s="1386">
        <v>968</v>
      </c>
      <c r="B972" s="1365">
        <v>44</v>
      </c>
      <c r="C972" s="1365" t="s">
        <v>7591</v>
      </c>
      <c r="D972" s="1365"/>
      <c r="E972" s="1365"/>
      <c r="F972" s="1365"/>
      <c r="G972" s="1365"/>
      <c r="H972" s="1365"/>
      <c r="I972" s="1365" t="s">
        <v>7003</v>
      </c>
      <c r="J972" s="1365">
        <v>3</v>
      </c>
      <c r="K972" s="1365">
        <v>101</v>
      </c>
      <c r="L972" s="1420">
        <v>21224.3</v>
      </c>
      <c r="M972" s="1420"/>
      <c r="N972" s="1365"/>
      <c r="O972" s="1417" t="s">
        <v>7592</v>
      </c>
      <c r="P972" s="1417"/>
      <c r="Q972" s="1417"/>
      <c r="R972" s="1417"/>
      <c r="S972" s="1427" t="s">
        <v>7593</v>
      </c>
      <c r="T972" s="1427"/>
      <c r="U972" s="1427"/>
      <c r="V972" s="1431" t="s">
        <v>7540</v>
      </c>
      <c r="W972" s="1365">
        <v>2</v>
      </c>
    </row>
    <row r="973" spans="1:23" ht="47.25">
      <c r="A973" s="1446">
        <v>969</v>
      </c>
      <c r="B973" s="1365">
        <v>45</v>
      </c>
      <c r="C973" s="1365" t="s">
        <v>7591</v>
      </c>
      <c r="D973" s="1365"/>
      <c r="E973" s="1365"/>
      <c r="F973" s="1365"/>
      <c r="G973" s="1365"/>
      <c r="H973" s="1365"/>
      <c r="I973" s="1365" t="s">
        <v>7003</v>
      </c>
      <c r="J973" s="1365">
        <v>4</v>
      </c>
      <c r="K973" s="1365">
        <v>95</v>
      </c>
      <c r="L973" s="1420">
        <v>787.1</v>
      </c>
      <c r="M973" s="1420"/>
      <c r="N973" s="1365"/>
      <c r="O973" s="1417" t="s">
        <v>7592</v>
      </c>
      <c r="P973" s="1417"/>
      <c r="Q973" s="1417"/>
      <c r="R973" s="1417"/>
      <c r="S973" s="1365" t="s">
        <v>7593</v>
      </c>
      <c r="T973" s="1365"/>
      <c r="U973" s="1365"/>
      <c r="V973" s="1431" t="s">
        <v>7540</v>
      </c>
      <c r="W973" s="1365">
        <v>2</v>
      </c>
    </row>
    <row r="974" spans="1:23" ht="47.25">
      <c r="A974" s="1386">
        <v>970</v>
      </c>
      <c r="B974" s="1365">
        <v>46</v>
      </c>
      <c r="C974" s="1365" t="s">
        <v>7591</v>
      </c>
      <c r="D974" s="1365"/>
      <c r="E974" s="1365"/>
      <c r="F974" s="1365"/>
      <c r="G974" s="1365"/>
      <c r="H974" s="1365"/>
      <c r="I974" s="1365" t="s">
        <v>7003</v>
      </c>
      <c r="J974" s="1365">
        <v>4</v>
      </c>
      <c r="K974" s="1365">
        <v>100</v>
      </c>
      <c r="L974" s="1420">
        <v>18852.8</v>
      </c>
      <c r="M974" s="1420"/>
      <c r="N974" s="1365"/>
      <c r="O974" s="1417" t="s">
        <v>7592</v>
      </c>
      <c r="P974" s="1417"/>
      <c r="Q974" s="1417"/>
      <c r="R974" s="1417"/>
      <c r="S974" s="1365" t="s">
        <v>7593</v>
      </c>
      <c r="T974" s="1365"/>
      <c r="U974" s="1365"/>
      <c r="V974" s="1431" t="s">
        <v>7540</v>
      </c>
      <c r="W974" s="1365">
        <v>2</v>
      </c>
    </row>
    <row r="975" spans="1:23" ht="47.25">
      <c r="A975" s="1446">
        <v>971</v>
      </c>
      <c r="B975" s="1365">
        <v>47</v>
      </c>
      <c r="C975" s="1365" t="s">
        <v>7591</v>
      </c>
      <c r="D975" s="1365"/>
      <c r="E975" s="1365"/>
      <c r="F975" s="1365"/>
      <c r="G975" s="1365"/>
      <c r="H975" s="1365"/>
      <c r="I975" s="1365" t="s">
        <v>7003</v>
      </c>
      <c r="J975" s="1365">
        <v>4</v>
      </c>
      <c r="K975" s="1365">
        <v>101</v>
      </c>
      <c r="L975" s="1420">
        <v>14009.8</v>
      </c>
      <c r="M975" s="1420"/>
      <c r="N975" s="1365"/>
      <c r="O975" s="1417" t="s">
        <v>7592</v>
      </c>
      <c r="P975" s="1417"/>
      <c r="Q975" s="1417"/>
      <c r="R975" s="1417"/>
      <c r="S975" s="1427" t="s">
        <v>7593</v>
      </c>
      <c r="T975" s="1427"/>
      <c r="U975" s="1427"/>
      <c r="V975" s="1431" t="s">
        <v>7540</v>
      </c>
      <c r="W975" s="1365">
        <v>2</v>
      </c>
    </row>
    <row r="976" spans="1:23" ht="47.25">
      <c r="A976" s="1386">
        <v>972</v>
      </c>
      <c r="B976" s="1365">
        <v>48</v>
      </c>
      <c r="C976" s="1365" t="s">
        <v>7591</v>
      </c>
      <c r="D976" s="1365"/>
      <c r="E976" s="1365"/>
      <c r="F976" s="1365"/>
      <c r="G976" s="1365"/>
      <c r="H976" s="1365"/>
      <c r="I976" s="1365" t="s">
        <v>7003</v>
      </c>
      <c r="J976" s="1365">
        <v>5</v>
      </c>
      <c r="K976" s="1365">
        <v>100</v>
      </c>
      <c r="L976" s="1420">
        <v>71977.899999999994</v>
      </c>
      <c r="M976" s="1420"/>
      <c r="N976" s="1365"/>
      <c r="O976" s="1417" t="s">
        <v>7592</v>
      </c>
      <c r="P976" s="1417"/>
      <c r="Q976" s="1417"/>
      <c r="R976" s="1417"/>
      <c r="S976" s="1365" t="s">
        <v>7593</v>
      </c>
      <c r="T976" s="1365"/>
      <c r="U976" s="1365"/>
      <c r="V976" s="1431" t="s">
        <v>7540</v>
      </c>
      <c r="W976" s="1365">
        <v>2</v>
      </c>
    </row>
    <row r="977" spans="1:23" ht="47.25">
      <c r="A977" s="1446">
        <v>973</v>
      </c>
      <c r="B977" s="1365">
        <v>49</v>
      </c>
      <c r="C977" s="1365" t="s">
        <v>7591</v>
      </c>
      <c r="D977" s="1365"/>
      <c r="E977" s="1365"/>
      <c r="F977" s="1365"/>
      <c r="G977" s="1365"/>
      <c r="H977" s="1365"/>
      <c r="I977" s="1365" t="s">
        <v>7003</v>
      </c>
      <c r="J977" s="1365">
        <v>5</v>
      </c>
      <c r="K977" s="1365">
        <v>101</v>
      </c>
      <c r="L977" s="1420">
        <v>2068</v>
      </c>
      <c r="M977" s="1420"/>
      <c r="N977" s="1365"/>
      <c r="O977" s="1417" t="s">
        <v>7592</v>
      </c>
      <c r="P977" s="1417"/>
      <c r="Q977" s="1417"/>
      <c r="R977" s="1417"/>
      <c r="S977" s="1427" t="s">
        <v>7593</v>
      </c>
      <c r="T977" s="1427"/>
      <c r="U977" s="1427"/>
      <c r="V977" s="1431" t="s">
        <v>7540</v>
      </c>
      <c r="W977" s="1365">
        <v>2</v>
      </c>
    </row>
    <row r="978" spans="1:23" ht="47.25">
      <c r="A978" s="1386">
        <v>974</v>
      </c>
      <c r="B978" s="1365">
        <v>50</v>
      </c>
      <c r="C978" s="1365" t="s">
        <v>7591</v>
      </c>
      <c r="D978" s="1365"/>
      <c r="E978" s="1365"/>
      <c r="F978" s="1365"/>
      <c r="G978" s="1365"/>
      <c r="H978" s="1365"/>
      <c r="I978" s="1365" t="s">
        <v>7003</v>
      </c>
      <c r="J978" s="1365">
        <v>6</v>
      </c>
      <c r="K978" s="1365">
        <v>94</v>
      </c>
      <c r="L978" s="1420">
        <v>5552.8</v>
      </c>
      <c r="M978" s="1420"/>
      <c r="N978" s="1365"/>
      <c r="O978" s="1417" t="s">
        <v>7592</v>
      </c>
      <c r="P978" s="1417"/>
      <c r="Q978" s="1417"/>
      <c r="R978" s="1417"/>
      <c r="S978" s="1365" t="s">
        <v>7593</v>
      </c>
      <c r="T978" s="1365"/>
      <c r="U978" s="1365"/>
      <c r="V978" s="1431" t="s">
        <v>7540</v>
      </c>
      <c r="W978" s="1365">
        <v>2</v>
      </c>
    </row>
    <row r="979" spans="1:23" ht="47.25">
      <c r="A979" s="1446">
        <v>975</v>
      </c>
      <c r="B979" s="1365">
        <v>51</v>
      </c>
      <c r="C979" s="1365" t="s">
        <v>7591</v>
      </c>
      <c r="D979" s="1365"/>
      <c r="E979" s="1365"/>
      <c r="F979" s="1365"/>
      <c r="G979" s="1365"/>
      <c r="H979" s="1365"/>
      <c r="I979" s="1365" t="s">
        <v>7003</v>
      </c>
      <c r="J979" s="1365">
        <v>6</v>
      </c>
      <c r="K979" s="1365">
        <v>100</v>
      </c>
      <c r="L979" s="1420">
        <v>20892.8</v>
      </c>
      <c r="M979" s="1420"/>
      <c r="N979" s="1365"/>
      <c r="O979" s="1417" t="s">
        <v>7592</v>
      </c>
      <c r="P979" s="1417"/>
      <c r="Q979" s="1417"/>
      <c r="R979" s="1417"/>
      <c r="S979" s="1365" t="s">
        <v>7593</v>
      </c>
      <c r="T979" s="1365"/>
      <c r="U979" s="1365"/>
      <c r="V979" s="1431" t="s">
        <v>7540</v>
      </c>
      <c r="W979" s="1365">
        <v>2</v>
      </c>
    </row>
    <row r="980" spans="1:23" ht="47.25">
      <c r="A980" s="1386">
        <v>976</v>
      </c>
      <c r="B980" s="1365">
        <v>52</v>
      </c>
      <c r="C980" s="1365" t="s">
        <v>7591</v>
      </c>
      <c r="D980" s="1365"/>
      <c r="E980" s="1365"/>
      <c r="F980" s="1365"/>
      <c r="G980" s="1365"/>
      <c r="H980" s="1365"/>
      <c r="I980" s="1365" t="s">
        <v>7003</v>
      </c>
      <c r="J980" s="1365">
        <v>7</v>
      </c>
      <c r="K980" s="1365">
        <v>94</v>
      </c>
      <c r="L980" s="1420">
        <v>26417</v>
      </c>
      <c r="M980" s="1420"/>
      <c r="N980" s="1365"/>
      <c r="O980" s="1417" t="s">
        <v>7592</v>
      </c>
      <c r="P980" s="1417"/>
      <c r="Q980" s="1417"/>
      <c r="R980" s="1417"/>
      <c r="S980" s="1365" t="s">
        <v>7593</v>
      </c>
      <c r="T980" s="1365"/>
      <c r="U980" s="1365"/>
      <c r="V980" s="1431" t="s">
        <v>7540</v>
      </c>
      <c r="W980" s="1365">
        <v>2</v>
      </c>
    </row>
    <row r="981" spans="1:23" ht="47.25">
      <c r="A981" s="1446">
        <v>977</v>
      </c>
      <c r="B981" s="1365">
        <v>53</v>
      </c>
      <c r="C981" s="1365" t="s">
        <v>7591</v>
      </c>
      <c r="D981" s="1365"/>
      <c r="E981" s="1365"/>
      <c r="F981" s="1365"/>
      <c r="G981" s="1365"/>
      <c r="H981" s="1365"/>
      <c r="I981" s="1365" t="s">
        <v>7003</v>
      </c>
      <c r="J981" s="1365">
        <v>7</v>
      </c>
      <c r="K981" s="1365">
        <v>101</v>
      </c>
      <c r="L981" s="1420">
        <v>3720.4</v>
      </c>
      <c r="M981" s="1420"/>
      <c r="N981" s="1365"/>
      <c r="O981" s="1417" t="s">
        <v>7592</v>
      </c>
      <c r="P981" s="1417"/>
      <c r="Q981" s="1417"/>
      <c r="R981" s="1417"/>
      <c r="S981" s="1427" t="s">
        <v>7593</v>
      </c>
      <c r="T981" s="1427"/>
      <c r="U981" s="1427"/>
      <c r="V981" s="1431" t="s">
        <v>7540</v>
      </c>
      <c r="W981" s="1365">
        <v>2</v>
      </c>
    </row>
    <row r="982" spans="1:23" ht="47.25">
      <c r="A982" s="1386">
        <v>978</v>
      </c>
      <c r="B982" s="1365">
        <v>54</v>
      </c>
      <c r="C982" s="1365" t="s">
        <v>7591</v>
      </c>
      <c r="D982" s="1365"/>
      <c r="E982" s="1365"/>
      <c r="F982" s="1365"/>
      <c r="G982" s="1365"/>
      <c r="H982" s="1365"/>
      <c r="I982" s="1365" t="s">
        <v>7003</v>
      </c>
      <c r="J982" s="1365">
        <v>8</v>
      </c>
      <c r="K982" s="1365">
        <v>94</v>
      </c>
      <c r="L982" s="1420">
        <v>2159.6</v>
      </c>
      <c r="M982" s="1420"/>
      <c r="N982" s="1365"/>
      <c r="O982" s="1417" t="s">
        <v>7592</v>
      </c>
      <c r="P982" s="1417"/>
      <c r="Q982" s="1417"/>
      <c r="R982" s="1417"/>
      <c r="S982" s="1365" t="s">
        <v>7593</v>
      </c>
      <c r="T982" s="1365"/>
      <c r="U982" s="1365"/>
      <c r="V982" s="1431" t="s">
        <v>7540</v>
      </c>
      <c r="W982" s="1365">
        <v>2</v>
      </c>
    </row>
    <row r="983" spans="1:23" ht="47.25">
      <c r="A983" s="1446">
        <v>979</v>
      </c>
      <c r="B983" s="1365">
        <v>55</v>
      </c>
      <c r="C983" s="1365" t="s">
        <v>7591</v>
      </c>
      <c r="D983" s="1365"/>
      <c r="E983" s="1365"/>
      <c r="F983" s="1365"/>
      <c r="G983" s="1365"/>
      <c r="H983" s="1365"/>
      <c r="I983" s="1365" t="s">
        <v>7003</v>
      </c>
      <c r="J983" s="1365">
        <v>8</v>
      </c>
      <c r="K983" s="1365">
        <v>100</v>
      </c>
      <c r="L983" s="1420">
        <v>20204.400000000001</v>
      </c>
      <c r="M983" s="1420"/>
      <c r="N983" s="1365"/>
      <c r="O983" s="1417" t="s">
        <v>7592</v>
      </c>
      <c r="P983" s="1417"/>
      <c r="Q983" s="1417"/>
      <c r="R983" s="1417"/>
      <c r="S983" s="1365" t="s">
        <v>7593</v>
      </c>
      <c r="T983" s="1365"/>
      <c r="U983" s="1365"/>
      <c r="V983" s="1431" t="s">
        <v>7540</v>
      </c>
      <c r="W983" s="1365">
        <v>2</v>
      </c>
    </row>
    <row r="984" spans="1:23" ht="47.25">
      <c r="A984" s="1386">
        <v>980</v>
      </c>
      <c r="B984" s="1365">
        <v>56</v>
      </c>
      <c r="C984" s="1365" t="s">
        <v>7591</v>
      </c>
      <c r="D984" s="1365"/>
      <c r="E984" s="1365"/>
      <c r="F984" s="1365"/>
      <c r="G984" s="1365"/>
      <c r="H984" s="1365"/>
      <c r="I984" s="1365" t="s">
        <v>7003</v>
      </c>
      <c r="J984" s="1365">
        <v>9</v>
      </c>
      <c r="K984" s="1365">
        <v>94</v>
      </c>
      <c r="L984" s="1420">
        <v>6166</v>
      </c>
      <c r="M984" s="1420"/>
      <c r="N984" s="1365"/>
      <c r="O984" s="1417" t="s">
        <v>7592</v>
      </c>
      <c r="P984" s="1417"/>
      <c r="Q984" s="1417"/>
      <c r="R984" s="1417"/>
      <c r="S984" s="1365" t="s">
        <v>7593</v>
      </c>
      <c r="T984" s="1365"/>
      <c r="U984" s="1365"/>
      <c r="V984" s="1431" t="s">
        <v>7540</v>
      </c>
      <c r="W984" s="1365">
        <v>2</v>
      </c>
    </row>
    <row r="985" spans="1:23" ht="47.25">
      <c r="A985" s="1446">
        <v>981</v>
      </c>
      <c r="B985" s="1365">
        <v>57</v>
      </c>
      <c r="C985" s="1365" t="s">
        <v>7591</v>
      </c>
      <c r="D985" s="1365"/>
      <c r="E985" s="1365"/>
      <c r="F985" s="1365"/>
      <c r="G985" s="1365"/>
      <c r="H985" s="1365"/>
      <c r="I985" s="1365" t="s">
        <v>7003</v>
      </c>
      <c r="J985" s="1365">
        <v>9</v>
      </c>
      <c r="K985" s="1365">
        <v>100</v>
      </c>
      <c r="L985" s="1420">
        <v>18057</v>
      </c>
      <c r="M985" s="1420"/>
      <c r="N985" s="1365"/>
      <c r="O985" s="1417" t="s">
        <v>7592</v>
      </c>
      <c r="P985" s="1417"/>
      <c r="Q985" s="1417"/>
      <c r="R985" s="1417"/>
      <c r="S985" s="1427" t="s">
        <v>7593</v>
      </c>
      <c r="T985" s="1427"/>
      <c r="U985" s="1427"/>
      <c r="V985" s="1431" t="s">
        <v>7540</v>
      </c>
      <c r="W985" s="1365">
        <v>2</v>
      </c>
    </row>
    <row r="986" spans="1:23" ht="47.25">
      <c r="A986" s="1386">
        <v>982</v>
      </c>
      <c r="B986" s="1365">
        <v>58</v>
      </c>
      <c r="C986" s="1365" t="s">
        <v>7591</v>
      </c>
      <c r="D986" s="1365"/>
      <c r="E986" s="1365"/>
      <c r="F986" s="1365"/>
      <c r="G986" s="1365"/>
      <c r="H986" s="1365"/>
      <c r="I986" s="1365" t="s">
        <v>7003</v>
      </c>
      <c r="J986" s="1365">
        <v>10</v>
      </c>
      <c r="K986" s="1365">
        <v>94</v>
      </c>
      <c r="L986" s="1420">
        <v>4366.2</v>
      </c>
      <c r="M986" s="1420"/>
      <c r="N986" s="1365"/>
      <c r="O986" s="1417" t="s">
        <v>7592</v>
      </c>
      <c r="P986" s="1417"/>
      <c r="Q986" s="1417"/>
      <c r="R986" s="1417"/>
      <c r="S986" s="1365" t="s">
        <v>7593</v>
      </c>
      <c r="T986" s="1365"/>
      <c r="U986" s="1365"/>
      <c r="V986" s="1431" t="s">
        <v>7540</v>
      </c>
      <c r="W986" s="1365">
        <v>2</v>
      </c>
    </row>
    <row r="987" spans="1:23" ht="47.25">
      <c r="A987" s="1446">
        <v>983</v>
      </c>
      <c r="B987" s="1365">
        <v>59</v>
      </c>
      <c r="C987" s="1365" t="s">
        <v>7591</v>
      </c>
      <c r="D987" s="1365"/>
      <c r="E987" s="1365"/>
      <c r="F987" s="1365"/>
      <c r="G987" s="1365"/>
      <c r="H987" s="1365"/>
      <c r="I987" s="1365" t="s">
        <v>7003</v>
      </c>
      <c r="J987" s="1365">
        <v>10</v>
      </c>
      <c r="K987" s="1365">
        <v>100</v>
      </c>
      <c r="L987" s="1420">
        <v>232.9</v>
      </c>
      <c r="M987" s="1420"/>
      <c r="N987" s="1365"/>
      <c r="O987" s="1417" t="s">
        <v>7592</v>
      </c>
      <c r="P987" s="1417"/>
      <c r="Q987" s="1417"/>
      <c r="R987" s="1417"/>
      <c r="S987" s="1427" t="s">
        <v>7593</v>
      </c>
      <c r="T987" s="1427"/>
      <c r="U987" s="1427"/>
      <c r="V987" s="1431" t="s">
        <v>7540</v>
      </c>
      <c r="W987" s="1365">
        <v>2</v>
      </c>
    </row>
    <row r="988" spans="1:23" ht="47.25">
      <c r="A988" s="1386">
        <v>984</v>
      </c>
      <c r="B988" s="1365">
        <v>60</v>
      </c>
      <c r="C988" s="1365" t="s">
        <v>7591</v>
      </c>
      <c r="D988" s="1365"/>
      <c r="E988" s="1365"/>
      <c r="F988" s="1365"/>
      <c r="G988" s="1365"/>
      <c r="H988" s="1365"/>
      <c r="I988" s="1365" t="s">
        <v>7003</v>
      </c>
      <c r="J988" s="1365">
        <v>11</v>
      </c>
      <c r="K988" s="1365">
        <v>94</v>
      </c>
      <c r="L988" s="1420">
        <v>60153.8</v>
      </c>
      <c r="M988" s="1420"/>
      <c r="N988" s="1365"/>
      <c r="O988" s="1417" t="s">
        <v>7592</v>
      </c>
      <c r="P988" s="1417"/>
      <c r="Q988" s="1417"/>
      <c r="R988" s="1417"/>
      <c r="S988" s="1365" t="s">
        <v>7593</v>
      </c>
      <c r="T988" s="1365"/>
      <c r="U988" s="1365"/>
      <c r="V988" s="1431" t="s">
        <v>7540</v>
      </c>
      <c r="W988" s="1365">
        <v>2</v>
      </c>
    </row>
    <row r="989" spans="1:23" ht="47.25">
      <c r="A989" s="1446">
        <v>985</v>
      </c>
      <c r="B989" s="1365">
        <v>61</v>
      </c>
      <c r="C989" s="1365" t="s">
        <v>7591</v>
      </c>
      <c r="D989" s="1365"/>
      <c r="E989" s="1365"/>
      <c r="F989" s="1365"/>
      <c r="G989" s="1365"/>
      <c r="H989" s="1365"/>
      <c r="I989" s="1365" t="s">
        <v>7003</v>
      </c>
      <c r="J989" s="1365">
        <v>12</v>
      </c>
      <c r="K989" s="1365">
        <v>94</v>
      </c>
      <c r="L989" s="1420">
        <v>1030.0999999999999</v>
      </c>
      <c r="M989" s="1420"/>
      <c r="N989" s="1365"/>
      <c r="O989" s="1417" t="s">
        <v>7592</v>
      </c>
      <c r="P989" s="1417"/>
      <c r="Q989" s="1417"/>
      <c r="R989" s="1417"/>
      <c r="S989" s="1365" t="s">
        <v>7593</v>
      </c>
      <c r="T989" s="1365"/>
      <c r="U989" s="1365"/>
      <c r="V989" s="1431" t="s">
        <v>7540</v>
      </c>
      <c r="W989" s="1365">
        <v>2</v>
      </c>
    </row>
    <row r="990" spans="1:23" ht="47.25">
      <c r="A990" s="1386">
        <v>986</v>
      </c>
      <c r="B990" s="1365">
        <v>62</v>
      </c>
      <c r="C990" s="1365" t="s">
        <v>7591</v>
      </c>
      <c r="D990" s="1365"/>
      <c r="E990" s="1365"/>
      <c r="F990" s="1365"/>
      <c r="G990" s="1365"/>
      <c r="H990" s="1365"/>
      <c r="I990" s="1365" t="s">
        <v>7003</v>
      </c>
      <c r="J990" s="1365">
        <v>17</v>
      </c>
      <c r="K990" s="1365">
        <v>101</v>
      </c>
      <c r="L990" s="1420">
        <v>9441.7000000000007</v>
      </c>
      <c r="M990" s="1420"/>
      <c r="N990" s="1365"/>
      <c r="O990" s="1417" t="s">
        <v>7592</v>
      </c>
      <c r="P990" s="1417"/>
      <c r="Q990" s="1417"/>
      <c r="R990" s="1417"/>
      <c r="S990" s="1427" t="s">
        <v>7593</v>
      </c>
      <c r="T990" s="1427"/>
      <c r="U990" s="1427"/>
      <c r="V990" s="1431" t="s">
        <v>7540</v>
      </c>
      <c r="W990" s="1365">
        <v>2</v>
      </c>
    </row>
    <row r="991" spans="1:23" ht="47.25">
      <c r="A991" s="1446">
        <v>987</v>
      </c>
      <c r="B991" s="1365">
        <v>63</v>
      </c>
      <c r="C991" s="1365" t="s">
        <v>7591</v>
      </c>
      <c r="D991" s="1365"/>
      <c r="E991" s="1365"/>
      <c r="F991" s="1365"/>
      <c r="G991" s="1365"/>
      <c r="H991" s="1365"/>
      <c r="I991" s="1365" t="s">
        <v>7003</v>
      </c>
      <c r="J991" s="1365">
        <v>20</v>
      </c>
      <c r="K991" s="1365">
        <v>101</v>
      </c>
      <c r="L991" s="1420">
        <v>21326.2</v>
      </c>
      <c r="M991" s="1420"/>
      <c r="N991" s="1365"/>
      <c r="O991" s="1417" t="s">
        <v>7592</v>
      </c>
      <c r="P991" s="1417"/>
      <c r="Q991" s="1417"/>
      <c r="R991" s="1417"/>
      <c r="S991" s="1427" t="s">
        <v>7593</v>
      </c>
      <c r="T991" s="1427"/>
      <c r="U991" s="1427"/>
      <c r="V991" s="1431" t="s">
        <v>7540</v>
      </c>
      <c r="W991" s="1365">
        <v>2</v>
      </c>
    </row>
    <row r="992" spans="1:23" ht="47.25">
      <c r="A992" s="1386">
        <v>988</v>
      </c>
      <c r="B992" s="1365">
        <v>64</v>
      </c>
      <c r="C992" s="1365" t="s">
        <v>7591</v>
      </c>
      <c r="D992" s="1365"/>
      <c r="E992" s="1365"/>
      <c r="F992" s="1365"/>
      <c r="G992" s="1365"/>
      <c r="H992" s="1365"/>
      <c r="I992" s="1365" t="s">
        <v>7003</v>
      </c>
      <c r="J992" s="1365">
        <v>21</v>
      </c>
      <c r="K992" s="1365">
        <v>101</v>
      </c>
      <c r="L992" s="1420">
        <v>10833.9</v>
      </c>
      <c r="M992" s="1420"/>
      <c r="N992" s="1365"/>
      <c r="O992" s="1417" t="s">
        <v>7592</v>
      </c>
      <c r="P992" s="1417"/>
      <c r="Q992" s="1417"/>
      <c r="R992" s="1417"/>
      <c r="S992" s="1427" t="s">
        <v>7593</v>
      </c>
      <c r="T992" s="1427"/>
      <c r="U992" s="1427"/>
      <c r="V992" s="1431" t="s">
        <v>7540</v>
      </c>
      <c r="W992" s="1365">
        <v>2</v>
      </c>
    </row>
    <row r="993" spans="1:23" ht="94.5">
      <c r="A993" s="1446">
        <v>989</v>
      </c>
      <c r="B993" s="1365">
        <v>65</v>
      </c>
      <c r="C993" s="1365" t="s">
        <v>7594</v>
      </c>
      <c r="D993" s="1365"/>
      <c r="E993" s="1365"/>
      <c r="F993" s="1365"/>
      <c r="G993" s="1365"/>
      <c r="H993" s="1365"/>
      <c r="I993" s="1365" t="s">
        <v>7114</v>
      </c>
      <c r="J993" s="1428" t="s">
        <v>7595</v>
      </c>
      <c r="K993" s="1365" t="s">
        <v>7596</v>
      </c>
      <c r="L993" s="1429">
        <v>191344.9</v>
      </c>
      <c r="M993" s="1429"/>
      <c r="N993" s="1365" t="s">
        <v>7598</v>
      </c>
      <c r="O993" s="1428" t="s">
        <v>7597</v>
      </c>
      <c r="P993" s="1428"/>
      <c r="Q993" s="1428"/>
      <c r="R993" s="1428"/>
      <c r="S993" s="1365" t="s">
        <v>7599</v>
      </c>
      <c r="T993" s="1365"/>
      <c r="U993" s="1365"/>
      <c r="V993" s="1365" t="s">
        <v>7540</v>
      </c>
      <c r="W993" s="1365">
        <v>2</v>
      </c>
    </row>
    <row r="994" spans="1:23" ht="63">
      <c r="A994" s="1386">
        <v>990</v>
      </c>
      <c r="B994" s="1365">
        <v>66</v>
      </c>
      <c r="C994" s="1388" t="s">
        <v>7600</v>
      </c>
      <c r="D994" s="1388"/>
      <c r="E994" s="1388"/>
      <c r="F994" s="1388"/>
      <c r="G994" s="1388"/>
      <c r="H994" s="1388"/>
      <c r="I994" s="1388" t="s">
        <v>7310</v>
      </c>
      <c r="J994" s="1388">
        <v>81</v>
      </c>
      <c r="K994" s="1388" t="s">
        <v>7601</v>
      </c>
      <c r="L994" s="1405">
        <v>214196</v>
      </c>
      <c r="M994" s="1405"/>
      <c r="N994" s="1366"/>
      <c r="O994" s="1366" t="s">
        <v>6446</v>
      </c>
      <c r="P994" s="1366"/>
      <c r="Q994" s="1366"/>
      <c r="R994" s="1366"/>
      <c r="S994" s="1348" t="s">
        <v>7602</v>
      </c>
      <c r="T994" s="1348"/>
      <c r="U994" s="1348"/>
      <c r="V994" s="1340" t="s">
        <v>7540</v>
      </c>
      <c r="W994" s="1340">
        <v>6</v>
      </c>
    </row>
    <row r="995" spans="1:23" ht="78.75">
      <c r="A995" s="1446">
        <v>991</v>
      </c>
      <c r="B995" s="1365">
        <v>67</v>
      </c>
      <c r="C995" s="1402" t="s">
        <v>7603</v>
      </c>
      <c r="D995" s="1402"/>
      <c r="E995" s="1402"/>
      <c r="F995" s="1402"/>
      <c r="G995" s="1402"/>
      <c r="H995" s="1402"/>
      <c r="I995" s="1388" t="s">
        <v>7310</v>
      </c>
      <c r="J995" s="1340" t="s">
        <v>7604</v>
      </c>
      <c r="K995" s="1340" t="s">
        <v>7605</v>
      </c>
      <c r="L995" s="667">
        <v>3617</v>
      </c>
      <c r="M995" s="667"/>
      <c r="N995" s="1366"/>
      <c r="O995" s="1366" t="s">
        <v>6414</v>
      </c>
      <c r="P995" s="1366"/>
      <c r="Q995" s="1366"/>
      <c r="R995" s="1366"/>
      <c r="S995" s="1430" t="s">
        <v>7606</v>
      </c>
      <c r="T995" s="1430"/>
      <c r="U995" s="1430"/>
      <c r="V995" s="1340" t="s">
        <v>7540</v>
      </c>
      <c r="W995" s="1340" t="s">
        <v>6548</v>
      </c>
    </row>
    <row r="996" spans="1:23" ht="47.25">
      <c r="A996" s="1386">
        <v>992</v>
      </c>
      <c r="B996" s="1365">
        <v>68</v>
      </c>
      <c r="C996" s="1340" t="s">
        <v>7417</v>
      </c>
      <c r="D996" s="1340"/>
      <c r="E996" s="1340"/>
      <c r="F996" s="1340"/>
      <c r="G996" s="1340"/>
      <c r="H996" s="1340"/>
      <c r="I996" s="1340" t="s">
        <v>7387</v>
      </c>
      <c r="J996" s="1366">
        <v>1</v>
      </c>
      <c r="K996" s="1366">
        <v>14</v>
      </c>
      <c r="L996" s="667">
        <v>105.6</v>
      </c>
      <c r="M996" s="667"/>
      <c r="N996" s="1366"/>
      <c r="O996" s="1366" t="s">
        <v>6414</v>
      </c>
      <c r="P996" s="1366"/>
      <c r="Q996" s="1366"/>
      <c r="R996" s="1366"/>
      <c r="S996" s="1340" t="s">
        <v>7607</v>
      </c>
      <c r="T996" s="1340"/>
      <c r="U996" s="1340"/>
      <c r="V996" s="1340" t="s">
        <v>7540</v>
      </c>
      <c r="W996" s="1368" t="s">
        <v>6413</v>
      </c>
    </row>
    <row r="997" spans="1:23" ht="31.5">
      <c r="A997" s="1446">
        <v>993</v>
      </c>
      <c r="B997" s="1365">
        <v>69</v>
      </c>
      <c r="C997" s="1365" t="s">
        <v>7608</v>
      </c>
      <c r="D997" s="1365"/>
      <c r="E997" s="1365"/>
      <c r="F997" s="1365"/>
      <c r="G997" s="1365"/>
      <c r="H997" s="1365"/>
      <c r="I997" s="1365" t="s">
        <v>7387</v>
      </c>
      <c r="J997" s="1365">
        <v>31</v>
      </c>
      <c r="K997" s="1365">
        <v>1</v>
      </c>
      <c r="L997" s="1420">
        <v>42322.8</v>
      </c>
      <c r="M997" s="1420"/>
      <c r="N997" s="1417"/>
      <c r="O997" s="1417" t="s">
        <v>6515</v>
      </c>
      <c r="P997" s="1417"/>
      <c r="Q997" s="1417"/>
      <c r="R997" s="1417"/>
      <c r="S997" s="1365" t="s">
        <v>192</v>
      </c>
      <c r="T997" s="1365"/>
      <c r="U997" s="1365"/>
      <c r="V997" s="1431" t="s">
        <v>7540</v>
      </c>
      <c r="W997" s="1365">
        <v>2</v>
      </c>
    </row>
    <row r="998" spans="1:23" ht="31.5">
      <c r="A998" s="1386">
        <v>994</v>
      </c>
      <c r="B998" s="1365">
        <v>70</v>
      </c>
      <c r="C998" s="1365" t="s">
        <v>7591</v>
      </c>
      <c r="D998" s="1365"/>
      <c r="E998" s="1365"/>
      <c r="F998" s="1365"/>
      <c r="G998" s="1365"/>
      <c r="H998" s="1365"/>
      <c r="I998" s="1365" t="s">
        <v>7387</v>
      </c>
      <c r="J998" s="1365">
        <v>31</v>
      </c>
      <c r="K998" s="1365">
        <v>2</v>
      </c>
      <c r="L998" s="1420">
        <v>2296.8000000000002</v>
      </c>
      <c r="M998" s="1420"/>
      <c r="N998" s="1417"/>
      <c r="O998" s="1417" t="s">
        <v>6515</v>
      </c>
      <c r="P998" s="1417"/>
      <c r="Q998" s="1417"/>
      <c r="R998" s="1417"/>
      <c r="S998" s="1365" t="s">
        <v>192</v>
      </c>
      <c r="T998" s="1365"/>
      <c r="U998" s="1365"/>
      <c r="V998" s="1431" t="s">
        <v>7540</v>
      </c>
      <c r="W998" s="1365">
        <v>2</v>
      </c>
    </row>
    <row r="999" spans="1:23" ht="31.5">
      <c r="A999" s="1446">
        <v>995</v>
      </c>
      <c r="B999" s="1365">
        <v>71</v>
      </c>
      <c r="C999" s="1365" t="s">
        <v>7591</v>
      </c>
      <c r="D999" s="1365"/>
      <c r="E999" s="1365"/>
      <c r="F999" s="1365"/>
      <c r="G999" s="1365"/>
      <c r="H999" s="1365"/>
      <c r="I999" s="1365" t="s">
        <v>7387</v>
      </c>
      <c r="J999" s="1365">
        <v>31</v>
      </c>
      <c r="K999" s="1365">
        <v>3</v>
      </c>
      <c r="L999" s="1420">
        <v>57797.3</v>
      </c>
      <c r="M999" s="1420"/>
      <c r="N999" s="1417"/>
      <c r="O999" s="1417" t="s">
        <v>6515</v>
      </c>
      <c r="P999" s="1417"/>
      <c r="Q999" s="1417"/>
      <c r="R999" s="1417"/>
      <c r="S999" s="1365" t="s">
        <v>192</v>
      </c>
      <c r="T999" s="1365"/>
      <c r="U999" s="1365"/>
      <c r="V999" s="1431" t="s">
        <v>7540</v>
      </c>
      <c r="W999" s="1365">
        <v>2</v>
      </c>
    </row>
    <row r="1000" spans="1:23" s="1386" customFormat="1" ht="31.5">
      <c r="A1000" s="1386">
        <v>996</v>
      </c>
      <c r="B1000" s="1365">
        <v>72</v>
      </c>
      <c r="C1000" s="1365" t="s">
        <v>7591</v>
      </c>
      <c r="D1000" s="1365"/>
      <c r="E1000" s="1365"/>
      <c r="F1000" s="1365"/>
      <c r="G1000" s="1365"/>
      <c r="H1000" s="1365"/>
      <c r="I1000" s="1365" t="s">
        <v>7387</v>
      </c>
      <c r="J1000" s="1365">
        <v>32</v>
      </c>
      <c r="K1000" s="1365">
        <v>1</v>
      </c>
      <c r="L1000" s="1420">
        <v>83311</v>
      </c>
      <c r="M1000" s="1420"/>
      <c r="N1000" s="1417"/>
      <c r="O1000" s="1417" t="s">
        <v>6515</v>
      </c>
      <c r="P1000" s="1417"/>
      <c r="Q1000" s="1417"/>
      <c r="R1000" s="1417"/>
      <c r="S1000" s="1365" t="s">
        <v>192</v>
      </c>
      <c r="T1000" s="1365"/>
      <c r="U1000" s="1365"/>
      <c r="V1000" s="1431" t="s">
        <v>7540</v>
      </c>
      <c r="W1000" s="1365">
        <v>2</v>
      </c>
    </row>
    <row r="1001" spans="1:23" s="1386" customFormat="1" ht="31.5">
      <c r="A1001" s="1446">
        <v>997</v>
      </c>
      <c r="B1001" s="1365">
        <v>73</v>
      </c>
      <c r="C1001" s="1365" t="s">
        <v>7591</v>
      </c>
      <c r="D1001" s="1365"/>
      <c r="E1001" s="1365"/>
      <c r="F1001" s="1365"/>
      <c r="G1001" s="1365"/>
      <c r="H1001" s="1365"/>
      <c r="I1001" s="1365" t="s">
        <v>7387</v>
      </c>
      <c r="J1001" s="1365">
        <v>32</v>
      </c>
      <c r="K1001" s="1365">
        <v>2</v>
      </c>
      <c r="L1001" s="1420">
        <v>8035.7</v>
      </c>
      <c r="M1001" s="1420"/>
      <c r="N1001" s="1417"/>
      <c r="O1001" s="1417" t="s">
        <v>6515</v>
      </c>
      <c r="P1001" s="1417"/>
      <c r="Q1001" s="1417"/>
      <c r="R1001" s="1417"/>
      <c r="S1001" s="1365" t="s">
        <v>192</v>
      </c>
      <c r="T1001" s="1365"/>
      <c r="U1001" s="1365"/>
      <c r="V1001" s="1431" t="s">
        <v>7540</v>
      </c>
      <c r="W1001" s="1365">
        <v>2</v>
      </c>
    </row>
    <row r="1002" spans="1:23" ht="31.5">
      <c r="A1002" s="1386">
        <v>998</v>
      </c>
      <c r="B1002" s="1365">
        <v>74</v>
      </c>
      <c r="C1002" s="1365" t="s">
        <v>7591</v>
      </c>
      <c r="D1002" s="1365"/>
      <c r="E1002" s="1365"/>
      <c r="F1002" s="1365"/>
      <c r="G1002" s="1365"/>
      <c r="H1002" s="1365"/>
      <c r="I1002" s="1365" t="s">
        <v>7387</v>
      </c>
      <c r="J1002" s="1365">
        <v>32</v>
      </c>
      <c r="K1002" s="1365">
        <v>3</v>
      </c>
      <c r="L1002" s="1420">
        <v>136.19999999999999</v>
      </c>
      <c r="M1002" s="1420"/>
      <c r="N1002" s="1417"/>
      <c r="O1002" s="1417" t="s">
        <v>6515</v>
      </c>
      <c r="P1002" s="1417"/>
      <c r="Q1002" s="1417"/>
      <c r="R1002" s="1417"/>
      <c r="S1002" s="1365" t="s">
        <v>192</v>
      </c>
      <c r="T1002" s="1365"/>
      <c r="U1002" s="1365"/>
      <c r="V1002" s="1431" t="s">
        <v>7540</v>
      </c>
      <c r="W1002" s="1365">
        <v>2</v>
      </c>
    </row>
    <row r="1003" spans="1:23" ht="47.25">
      <c r="A1003" s="1446">
        <v>999</v>
      </c>
      <c r="B1003" s="1365">
        <v>75</v>
      </c>
      <c r="C1003" s="1365" t="s">
        <v>7591</v>
      </c>
      <c r="D1003" s="1365"/>
      <c r="E1003" s="1365"/>
      <c r="F1003" s="1365"/>
      <c r="G1003" s="1365"/>
      <c r="H1003" s="1365"/>
      <c r="I1003" s="1365" t="s">
        <v>7387</v>
      </c>
      <c r="J1003" s="1365">
        <v>32</v>
      </c>
      <c r="K1003" s="1365">
        <v>4</v>
      </c>
      <c r="L1003" s="1420">
        <v>94383</v>
      </c>
      <c r="M1003" s="1420"/>
      <c r="N1003" s="1417"/>
      <c r="O1003" s="1417" t="s">
        <v>6515</v>
      </c>
      <c r="P1003" s="1417"/>
      <c r="Q1003" s="1417"/>
      <c r="R1003" s="1417"/>
      <c r="S1003" s="1365" t="s">
        <v>7654</v>
      </c>
      <c r="T1003" s="1365"/>
      <c r="U1003" s="1365"/>
      <c r="V1003" s="1365" t="s">
        <v>7540</v>
      </c>
      <c r="W1003" s="1365">
        <v>2</v>
      </c>
    </row>
    <row r="1004" spans="1:23" ht="31.5">
      <c r="A1004" s="1386">
        <v>1000</v>
      </c>
      <c r="B1004" s="1365">
        <v>76</v>
      </c>
      <c r="C1004" s="1365" t="s">
        <v>7591</v>
      </c>
      <c r="D1004" s="1365"/>
      <c r="E1004" s="1365"/>
      <c r="F1004" s="1365"/>
      <c r="G1004" s="1365"/>
      <c r="H1004" s="1365"/>
      <c r="I1004" s="1365" t="s">
        <v>7387</v>
      </c>
      <c r="J1004" s="1365">
        <v>33</v>
      </c>
      <c r="K1004" s="1365">
        <v>1</v>
      </c>
      <c r="L1004" s="1420">
        <v>1221.5</v>
      </c>
      <c r="M1004" s="1420"/>
      <c r="N1004" s="1417"/>
      <c r="O1004" s="1417" t="s">
        <v>6515</v>
      </c>
      <c r="P1004" s="1417"/>
      <c r="Q1004" s="1417"/>
      <c r="R1004" s="1417"/>
      <c r="S1004" s="1365" t="s">
        <v>7609</v>
      </c>
      <c r="T1004" s="1365"/>
      <c r="U1004" s="1365"/>
      <c r="V1004" s="1431" t="s">
        <v>7540</v>
      </c>
      <c r="W1004" s="1365">
        <v>2</v>
      </c>
    </row>
    <row r="1005" spans="1:23" ht="47.25">
      <c r="A1005" s="1446">
        <v>1001</v>
      </c>
      <c r="B1005" s="1365">
        <v>77</v>
      </c>
      <c r="C1005" s="1365" t="s">
        <v>7591</v>
      </c>
      <c r="D1005" s="1365"/>
      <c r="E1005" s="1365"/>
      <c r="F1005" s="1365"/>
      <c r="G1005" s="1365"/>
      <c r="H1005" s="1365"/>
      <c r="I1005" s="1365" t="s">
        <v>7387</v>
      </c>
      <c r="J1005" s="1365">
        <v>33</v>
      </c>
      <c r="K1005" s="1365">
        <v>2</v>
      </c>
      <c r="L1005" s="1420">
        <v>59455.3</v>
      </c>
      <c r="M1005" s="1420"/>
      <c r="N1005" s="1417"/>
      <c r="O1005" s="1417" t="s">
        <v>6515</v>
      </c>
      <c r="P1005" s="1417"/>
      <c r="Q1005" s="1417"/>
      <c r="R1005" s="1417"/>
      <c r="S1005" s="1365" t="s">
        <v>7655</v>
      </c>
      <c r="T1005" s="1365"/>
      <c r="U1005" s="1365"/>
      <c r="V1005" s="1431" t="s">
        <v>7540</v>
      </c>
      <c r="W1005" s="1365">
        <v>2</v>
      </c>
    </row>
    <row r="1006" spans="1:23" ht="31.5">
      <c r="A1006" s="1386">
        <v>1002</v>
      </c>
      <c r="B1006" s="1365">
        <v>78</v>
      </c>
      <c r="C1006" s="1365" t="s">
        <v>7591</v>
      </c>
      <c r="D1006" s="1365"/>
      <c r="E1006" s="1365"/>
      <c r="F1006" s="1365"/>
      <c r="G1006" s="1365"/>
      <c r="H1006" s="1365"/>
      <c r="I1006" s="1365" t="s">
        <v>7387</v>
      </c>
      <c r="J1006" s="1365">
        <v>33</v>
      </c>
      <c r="K1006" s="1365">
        <v>3</v>
      </c>
      <c r="L1006" s="1420">
        <v>3057.3</v>
      </c>
      <c r="M1006" s="1420"/>
      <c r="N1006" s="1417"/>
      <c r="O1006" s="1417" t="s">
        <v>6515</v>
      </c>
      <c r="P1006" s="1417"/>
      <c r="Q1006" s="1417"/>
      <c r="R1006" s="1417"/>
      <c r="S1006" s="1365" t="s">
        <v>7609</v>
      </c>
      <c r="T1006" s="1365"/>
      <c r="U1006" s="1365"/>
      <c r="V1006" s="1431" t="s">
        <v>7540</v>
      </c>
      <c r="W1006" s="1365">
        <v>2</v>
      </c>
    </row>
    <row r="1007" spans="1:23" ht="31.5">
      <c r="A1007" s="1446">
        <v>1003</v>
      </c>
      <c r="B1007" s="1365">
        <v>79</v>
      </c>
      <c r="C1007" s="1365" t="s">
        <v>7591</v>
      </c>
      <c r="D1007" s="1365"/>
      <c r="E1007" s="1365"/>
      <c r="F1007" s="1365"/>
      <c r="G1007" s="1365"/>
      <c r="H1007" s="1365"/>
      <c r="I1007" s="1365" t="s">
        <v>7387</v>
      </c>
      <c r="J1007" s="1365">
        <v>33</v>
      </c>
      <c r="K1007" s="1365">
        <v>4</v>
      </c>
      <c r="L1007" s="1420">
        <v>2574.1999999999998</v>
      </c>
      <c r="M1007" s="1420"/>
      <c r="N1007" s="1417"/>
      <c r="O1007" s="1417" t="s">
        <v>6515</v>
      </c>
      <c r="P1007" s="1417"/>
      <c r="Q1007" s="1417"/>
      <c r="R1007" s="1417"/>
      <c r="S1007" s="1365" t="s">
        <v>7609</v>
      </c>
      <c r="T1007" s="1365"/>
      <c r="U1007" s="1365"/>
      <c r="V1007" s="1431" t="s">
        <v>7540</v>
      </c>
      <c r="W1007" s="1365">
        <v>2</v>
      </c>
    </row>
    <row r="1008" spans="1:23" ht="31.5">
      <c r="A1008" s="1386">
        <v>1004</v>
      </c>
      <c r="B1008" s="1365">
        <v>80</v>
      </c>
      <c r="C1008" s="1365" t="s">
        <v>7591</v>
      </c>
      <c r="D1008" s="1365"/>
      <c r="E1008" s="1365"/>
      <c r="F1008" s="1365"/>
      <c r="G1008" s="1365"/>
      <c r="H1008" s="1365"/>
      <c r="I1008" s="1365" t="s">
        <v>7387</v>
      </c>
      <c r="J1008" s="1365">
        <v>33</v>
      </c>
      <c r="K1008" s="1365">
        <v>5</v>
      </c>
      <c r="L1008" s="1420">
        <v>41357.199999999997</v>
      </c>
      <c r="M1008" s="1420"/>
      <c r="N1008" s="1417"/>
      <c r="O1008" s="1417" t="s">
        <v>6515</v>
      </c>
      <c r="P1008" s="1417"/>
      <c r="Q1008" s="1417"/>
      <c r="R1008" s="1417"/>
      <c r="S1008" s="1365" t="s">
        <v>7609</v>
      </c>
      <c r="T1008" s="1365"/>
      <c r="U1008" s="1365"/>
      <c r="V1008" s="1431" t="s">
        <v>7540</v>
      </c>
      <c r="W1008" s="1365">
        <v>2</v>
      </c>
    </row>
    <row r="1009" spans="1:23" ht="31.5">
      <c r="A1009" s="1446">
        <v>1005</v>
      </c>
      <c r="B1009" s="1365">
        <v>81</v>
      </c>
      <c r="C1009" s="1365" t="s">
        <v>7591</v>
      </c>
      <c r="D1009" s="1365"/>
      <c r="E1009" s="1365"/>
      <c r="F1009" s="1365"/>
      <c r="G1009" s="1365"/>
      <c r="H1009" s="1365"/>
      <c r="I1009" s="1365" t="s">
        <v>7387</v>
      </c>
      <c r="J1009" s="1365">
        <v>33</v>
      </c>
      <c r="K1009" s="1365">
        <v>6</v>
      </c>
      <c r="L1009" s="1420">
        <v>37400.6</v>
      </c>
      <c r="M1009" s="1420"/>
      <c r="N1009" s="1417"/>
      <c r="O1009" s="1417" t="s">
        <v>6515</v>
      </c>
      <c r="P1009" s="1417"/>
      <c r="Q1009" s="1417"/>
      <c r="R1009" s="1417"/>
      <c r="S1009" s="1365" t="s">
        <v>7609</v>
      </c>
      <c r="T1009" s="1365"/>
      <c r="U1009" s="1365"/>
      <c r="V1009" s="1431" t="s">
        <v>7540</v>
      </c>
      <c r="W1009" s="1365">
        <v>2</v>
      </c>
    </row>
    <row r="1010" spans="1:23" ht="31.5">
      <c r="A1010" s="1386">
        <v>1006</v>
      </c>
      <c r="B1010" s="1365">
        <v>82</v>
      </c>
      <c r="C1010" s="1365" t="s">
        <v>7591</v>
      </c>
      <c r="D1010" s="1365"/>
      <c r="E1010" s="1365"/>
      <c r="F1010" s="1365"/>
      <c r="G1010" s="1365"/>
      <c r="H1010" s="1365"/>
      <c r="I1010" s="1365" t="s">
        <v>7387</v>
      </c>
      <c r="J1010" s="1365">
        <v>33</v>
      </c>
      <c r="K1010" s="1365">
        <v>7</v>
      </c>
      <c r="L1010" s="1420">
        <v>16497.3</v>
      </c>
      <c r="M1010" s="1420"/>
      <c r="N1010" s="1417"/>
      <c r="O1010" s="1417" t="s">
        <v>6515</v>
      </c>
      <c r="P1010" s="1417"/>
      <c r="Q1010" s="1417"/>
      <c r="R1010" s="1417"/>
      <c r="S1010" s="1365" t="s">
        <v>7609</v>
      </c>
      <c r="T1010" s="1365"/>
      <c r="U1010" s="1365"/>
      <c r="V1010" s="1431" t="s">
        <v>7540</v>
      </c>
      <c r="W1010" s="1365">
        <v>2</v>
      </c>
    </row>
    <row r="1011" spans="1:23" ht="47.25">
      <c r="A1011" s="1446">
        <v>1007</v>
      </c>
      <c r="B1011" s="1365">
        <v>83</v>
      </c>
      <c r="C1011" s="1365" t="s">
        <v>7591</v>
      </c>
      <c r="D1011" s="1365"/>
      <c r="E1011" s="1365"/>
      <c r="F1011" s="1365"/>
      <c r="G1011" s="1365"/>
      <c r="H1011" s="1365"/>
      <c r="I1011" s="1365" t="s">
        <v>7387</v>
      </c>
      <c r="J1011" s="1365">
        <v>33</v>
      </c>
      <c r="K1011" s="1365">
        <v>8</v>
      </c>
      <c r="L1011" s="1420">
        <v>59685.9</v>
      </c>
      <c r="M1011" s="1420"/>
      <c r="N1011" s="1417"/>
      <c r="O1011" s="1417" t="s">
        <v>6515</v>
      </c>
      <c r="P1011" s="1417"/>
      <c r="Q1011" s="1417"/>
      <c r="R1011" s="1417"/>
      <c r="S1011" s="1365" t="s">
        <v>7656</v>
      </c>
      <c r="T1011" s="1365"/>
      <c r="U1011" s="1365"/>
      <c r="V1011" s="1431" t="s">
        <v>7540</v>
      </c>
      <c r="W1011" s="1365">
        <v>2</v>
      </c>
    </row>
    <row r="1012" spans="1:23" ht="31.5">
      <c r="A1012" s="1386">
        <v>1008</v>
      </c>
      <c r="B1012" s="1365">
        <v>84</v>
      </c>
      <c r="C1012" s="1365" t="s">
        <v>7591</v>
      </c>
      <c r="D1012" s="1365"/>
      <c r="E1012" s="1365"/>
      <c r="F1012" s="1365"/>
      <c r="G1012" s="1365"/>
      <c r="H1012" s="1365"/>
      <c r="I1012" s="1365" t="s">
        <v>7387</v>
      </c>
      <c r="J1012" s="1365">
        <v>33</v>
      </c>
      <c r="K1012" s="1365">
        <v>9</v>
      </c>
      <c r="L1012" s="1420">
        <v>224.3</v>
      </c>
      <c r="M1012" s="1420"/>
      <c r="N1012" s="1417"/>
      <c r="O1012" s="1417" t="s">
        <v>6515</v>
      </c>
      <c r="P1012" s="1417"/>
      <c r="Q1012" s="1417"/>
      <c r="R1012" s="1417"/>
      <c r="S1012" s="1365" t="s">
        <v>192</v>
      </c>
      <c r="T1012" s="1365"/>
      <c r="U1012" s="1365"/>
      <c r="V1012" s="1431" t="s">
        <v>7540</v>
      </c>
      <c r="W1012" s="1365">
        <v>2</v>
      </c>
    </row>
    <row r="1013" spans="1:23" ht="31.5">
      <c r="A1013" s="1446">
        <v>1009</v>
      </c>
      <c r="B1013" s="1365">
        <v>85</v>
      </c>
      <c r="C1013" s="1365" t="s">
        <v>7591</v>
      </c>
      <c r="D1013" s="1365"/>
      <c r="E1013" s="1365"/>
      <c r="F1013" s="1365"/>
      <c r="G1013" s="1365"/>
      <c r="H1013" s="1365"/>
      <c r="I1013" s="1365" t="s">
        <v>7387</v>
      </c>
      <c r="J1013" s="1365">
        <v>33</v>
      </c>
      <c r="K1013" s="1365">
        <v>10</v>
      </c>
      <c r="L1013" s="1420">
        <v>215.4</v>
      </c>
      <c r="M1013" s="1420"/>
      <c r="N1013" s="1417"/>
      <c r="O1013" s="1417" t="s">
        <v>6515</v>
      </c>
      <c r="P1013" s="1417"/>
      <c r="Q1013" s="1417"/>
      <c r="R1013" s="1417"/>
      <c r="S1013" s="1365" t="s">
        <v>192</v>
      </c>
      <c r="T1013" s="1365"/>
      <c r="U1013" s="1365"/>
      <c r="V1013" s="1431" t="s">
        <v>7540</v>
      </c>
      <c r="W1013" s="1365">
        <v>2</v>
      </c>
    </row>
    <row r="1014" spans="1:23" ht="31.5">
      <c r="A1014" s="1386">
        <v>1010</v>
      </c>
      <c r="B1014" s="1365">
        <v>86</v>
      </c>
      <c r="C1014" s="1365" t="s">
        <v>7591</v>
      </c>
      <c r="D1014" s="1365"/>
      <c r="E1014" s="1365"/>
      <c r="F1014" s="1365"/>
      <c r="G1014" s="1365"/>
      <c r="H1014" s="1365"/>
      <c r="I1014" s="1365" t="s">
        <v>7387</v>
      </c>
      <c r="J1014" s="1365">
        <v>33</v>
      </c>
      <c r="K1014" s="1365">
        <v>11</v>
      </c>
      <c r="L1014" s="1420">
        <v>235.8</v>
      </c>
      <c r="M1014" s="1420"/>
      <c r="N1014" s="1417"/>
      <c r="O1014" s="1417" t="s">
        <v>6515</v>
      </c>
      <c r="P1014" s="1417"/>
      <c r="Q1014" s="1417"/>
      <c r="R1014" s="1417"/>
      <c r="S1014" s="1365" t="s">
        <v>192</v>
      </c>
      <c r="T1014" s="1365"/>
      <c r="U1014" s="1365"/>
      <c r="V1014" s="1431" t="s">
        <v>7540</v>
      </c>
      <c r="W1014" s="1365">
        <v>2</v>
      </c>
    </row>
    <row r="1015" spans="1:23" ht="31.5">
      <c r="A1015" s="1446">
        <v>1011</v>
      </c>
      <c r="B1015" s="1365">
        <v>87</v>
      </c>
      <c r="C1015" s="1365" t="s">
        <v>7591</v>
      </c>
      <c r="D1015" s="1365"/>
      <c r="E1015" s="1365"/>
      <c r="F1015" s="1365"/>
      <c r="G1015" s="1365"/>
      <c r="H1015" s="1365"/>
      <c r="I1015" s="1365" t="s">
        <v>7387</v>
      </c>
      <c r="J1015" s="1365">
        <v>33</v>
      </c>
      <c r="K1015" s="1365">
        <v>12</v>
      </c>
      <c r="L1015" s="1420">
        <v>673.6</v>
      </c>
      <c r="M1015" s="1420"/>
      <c r="N1015" s="1417"/>
      <c r="O1015" s="1417" t="s">
        <v>6515</v>
      </c>
      <c r="P1015" s="1417"/>
      <c r="Q1015" s="1417"/>
      <c r="R1015" s="1417"/>
      <c r="S1015" s="1365" t="s">
        <v>192</v>
      </c>
      <c r="T1015" s="1365"/>
      <c r="U1015" s="1365"/>
      <c r="V1015" s="1431" t="s">
        <v>7540</v>
      </c>
      <c r="W1015" s="1365">
        <v>2</v>
      </c>
    </row>
    <row r="1016" spans="1:23" ht="31.5">
      <c r="A1016" s="1386">
        <v>1012</v>
      </c>
      <c r="B1016" s="1365">
        <v>88</v>
      </c>
      <c r="C1016" s="1365" t="s">
        <v>7591</v>
      </c>
      <c r="D1016" s="1365"/>
      <c r="E1016" s="1365"/>
      <c r="F1016" s="1365"/>
      <c r="G1016" s="1365"/>
      <c r="H1016" s="1365"/>
      <c r="I1016" s="1365" t="s">
        <v>7387</v>
      </c>
      <c r="J1016" s="1365">
        <v>33</v>
      </c>
      <c r="K1016" s="1365">
        <v>13</v>
      </c>
      <c r="L1016" s="1420">
        <v>212.3</v>
      </c>
      <c r="M1016" s="1420"/>
      <c r="N1016" s="1417"/>
      <c r="O1016" s="1417" t="s">
        <v>6515</v>
      </c>
      <c r="P1016" s="1417"/>
      <c r="Q1016" s="1417"/>
      <c r="R1016" s="1417"/>
      <c r="S1016" s="1365" t="s">
        <v>192</v>
      </c>
      <c r="T1016" s="1365"/>
      <c r="U1016" s="1365"/>
      <c r="V1016" s="1431" t="s">
        <v>7540</v>
      </c>
      <c r="W1016" s="1365">
        <v>2</v>
      </c>
    </row>
    <row r="1017" spans="1:23" ht="31.5">
      <c r="A1017" s="1446">
        <v>1013</v>
      </c>
      <c r="B1017" s="1365">
        <v>89</v>
      </c>
      <c r="C1017" s="1365" t="s">
        <v>7591</v>
      </c>
      <c r="D1017" s="1365"/>
      <c r="E1017" s="1365"/>
      <c r="F1017" s="1365"/>
      <c r="G1017" s="1365"/>
      <c r="H1017" s="1365"/>
      <c r="I1017" s="1365" t="s">
        <v>7387</v>
      </c>
      <c r="J1017" s="1365">
        <v>33</v>
      </c>
      <c r="K1017" s="1365">
        <v>14</v>
      </c>
      <c r="L1017" s="1420">
        <v>215.1</v>
      </c>
      <c r="M1017" s="1420"/>
      <c r="N1017" s="1417"/>
      <c r="O1017" s="1417" t="s">
        <v>6515</v>
      </c>
      <c r="P1017" s="1417"/>
      <c r="Q1017" s="1417"/>
      <c r="R1017" s="1417"/>
      <c r="S1017" s="1365" t="s">
        <v>192</v>
      </c>
      <c r="T1017" s="1365"/>
      <c r="U1017" s="1365"/>
      <c r="V1017" s="1431" t="s">
        <v>7540</v>
      </c>
      <c r="W1017" s="1365">
        <v>2</v>
      </c>
    </row>
    <row r="1018" spans="1:23" ht="31.5">
      <c r="A1018" s="1386">
        <v>1014</v>
      </c>
      <c r="B1018" s="1365">
        <v>90</v>
      </c>
      <c r="C1018" s="1365" t="s">
        <v>7591</v>
      </c>
      <c r="D1018" s="1365"/>
      <c r="E1018" s="1365"/>
      <c r="F1018" s="1365"/>
      <c r="G1018" s="1365"/>
      <c r="H1018" s="1365"/>
      <c r="I1018" s="1365" t="s">
        <v>7387</v>
      </c>
      <c r="J1018" s="1365">
        <v>33</v>
      </c>
      <c r="K1018" s="1365">
        <v>15</v>
      </c>
      <c r="L1018" s="1420">
        <v>196.7</v>
      </c>
      <c r="M1018" s="1420"/>
      <c r="N1018" s="1417"/>
      <c r="O1018" s="1417" t="s">
        <v>6515</v>
      </c>
      <c r="P1018" s="1417"/>
      <c r="Q1018" s="1417"/>
      <c r="R1018" s="1417"/>
      <c r="S1018" s="1365" t="s">
        <v>192</v>
      </c>
      <c r="T1018" s="1365"/>
      <c r="U1018" s="1365"/>
      <c r="V1018" s="1431" t="s">
        <v>7540</v>
      </c>
      <c r="W1018" s="1365">
        <v>2</v>
      </c>
    </row>
    <row r="1019" spans="1:23" ht="31.5">
      <c r="A1019" s="1446">
        <v>1015</v>
      </c>
      <c r="B1019" s="1365">
        <v>91</v>
      </c>
      <c r="C1019" s="1365" t="s">
        <v>7591</v>
      </c>
      <c r="D1019" s="1365"/>
      <c r="E1019" s="1365"/>
      <c r="F1019" s="1365"/>
      <c r="G1019" s="1365"/>
      <c r="H1019" s="1365"/>
      <c r="I1019" s="1365" t="s">
        <v>7387</v>
      </c>
      <c r="J1019" s="1365">
        <v>33</v>
      </c>
      <c r="K1019" s="1365">
        <v>16</v>
      </c>
      <c r="L1019" s="1420">
        <v>577.1</v>
      </c>
      <c r="M1019" s="1420"/>
      <c r="N1019" s="1417"/>
      <c r="O1019" s="1417" t="s">
        <v>6515</v>
      </c>
      <c r="P1019" s="1417"/>
      <c r="Q1019" s="1417"/>
      <c r="R1019" s="1417"/>
      <c r="S1019" s="1365" t="s">
        <v>192</v>
      </c>
      <c r="T1019" s="1365"/>
      <c r="U1019" s="1365"/>
      <c r="V1019" s="1431" t="s">
        <v>7540</v>
      </c>
      <c r="W1019" s="1365">
        <v>2</v>
      </c>
    </row>
    <row r="1020" spans="1:23" ht="31.5">
      <c r="A1020" s="1386">
        <v>1016</v>
      </c>
      <c r="B1020" s="1365">
        <v>92</v>
      </c>
      <c r="C1020" s="1365" t="s">
        <v>7591</v>
      </c>
      <c r="D1020" s="1365"/>
      <c r="E1020" s="1365"/>
      <c r="F1020" s="1365"/>
      <c r="G1020" s="1365"/>
      <c r="H1020" s="1365"/>
      <c r="I1020" s="1365" t="s">
        <v>7387</v>
      </c>
      <c r="J1020" s="1365">
        <v>33</v>
      </c>
      <c r="K1020" s="1365">
        <v>17</v>
      </c>
      <c r="L1020" s="1420">
        <v>577.1</v>
      </c>
      <c r="M1020" s="1420"/>
      <c r="N1020" s="1417"/>
      <c r="O1020" s="1417" t="s">
        <v>6515</v>
      </c>
      <c r="P1020" s="1417"/>
      <c r="Q1020" s="1417"/>
      <c r="R1020" s="1417"/>
      <c r="S1020" s="1365" t="s">
        <v>192</v>
      </c>
      <c r="T1020" s="1365"/>
      <c r="U1020" s="1365"/>
      <c r="V1020" s="1431" t="s">
        <v>7540</v>
      </c>
      <c r="W1020" s="1365">
        <v>2</v>
      </c>
    </row>
    <row r="1021" spans="1:23" ht="31.5">
      <c r="A1021" s="1446">
        <v>1017</v>
      </c>
      <c r="B1021" s="1365">
        <v>93</v>
      </c>
      <c r="C1021" s="1365" t="s">
        <v>7591</v>
      </c>
      <c r="D1021" s="1365"/>
      <c r="E1021" s="1365"/>
      <c r="F1021" s="1365"/>
      <c r="G1021" s="1365"/>
      <c r="H1021" s="1365"/>
      <c r="I1021" s="1365" t="s">
        <v>7387</v>
      </c>
      <c r="J1021" s="1365">
        <v>33</v>
      </c>
      <c r="K1021" s="1365">
        <v>18</v>
      </c>
      <c r="L1021" s="1420">
        <v>254.5</v>
      </c>
      <c r="M1021" s="1420"/>
      <c r="N1021" s="1417"/>
      <c r="O1021" s="1417" t="s">
        <v>6515</v>
      </c>
      <c r="P1021" s="1417"/>
      <c r="Q1021" s="1417"/>
      <c r="R1021" s="1417"/>
      <c r="S1021" s="1365" t="s">
        <v>192</v>
      </c>
      <c r="T1021" s="1365"/>
      <c r="U1021" s="1365"/>
      <c r="V1021" s="1431" t="s">
        <v>7540</v>
      </c>
      <c r="W1021" s="1365">
        <v>2</v>
      </c>
    </row>
    <row r="1022" spans="1:23" ht="31.5">
      <c r="A1022" s="1386">
        <v>1018</v>
      </c>
      <c r="B1022" s="1365">
        <v>94</v>
      </c>
      <c r="C1022" s="1365" t="s">
        <v>7591</v>
      </c>
      <c r="D1022" s="1365"/>
      <c r="E1022" s="1365"/>
      <c r="F1022" s="1365"/>
      <c r="G1022" s="1365"/>
      <c r="H1022" s="1365"/>
      <c r="I1022" s="1365" t="s">
        <v>7387</v>
      </c>
      <c r="J1022" s="1365">
        <v>34</v>
      </c>
      <c r="K1022" s="1365">
        <v>1</v>
      </c>
      <c r="L1022" s="1420">
        <v>23618.5</v>
      </c>
      <c r="M1022" s="1420"/>
      <c r="N1022" s="1417"/>
      <c r="O1022" s="1417" t="s">
        <v>6515</v>
      </c>
      <c r="P1022" s="1417"/>
      <c r="Q1022" s="1417"/>
      <c r="R1022" s="1417"/>
      <c r="S1022" s="1365"/>
      <c r="T1022" s="1365"/>
      <c r="U1022" s="1365"/>
      <c r="V1022" s="1431" t="s">
        <v>7540</v>
      </c>
      <c r="W1022" s="1365">
        <v>2</v>
      </c>
    </row>
    <row r="1023" spans="1:23" ht="47.25">
      <c r="A1023" s="1446">
        <v>1019</v>
      </c>
      <c r="B1023" s="1365">
        <v>95</v>
      </c>
      <c r="C1023" s="1365" t="s">
        <v>7591</v>
      </c>
      <c r="D1023" s="1365"/>
      <c r="E1023" s="1365"/>
      <c r="F1023" s="1365"/>
      <c r="G1023" s="1365"/>
      <c r="H1023" s="1365"/>
      <c r="I1023" s="1365" t="s">
        <v>7387</v>
      </c>
      <c r="J1023" s="1365">
        <v>34</v>
      </c>
      <c r="K1023" s="1365">
        <v>2</v>
      </c>
      <c r="L1023" s="1420">
        <v>9085.7999999999993</v>
      </c>
      <c r="M1023" s="1420"/>
      <c r="N1023" s="1417"/>
      <c r="O1023" s="1417" t="s">
        <v>6515</v>
      </c>
      <c r="P1023" s="1417"/>
      <c r="Q1023" s="1417"/>
      <c r="R1023" s="1417"/>
      <c r="S1023" s="1365" t="s">
        <v>7610</v>
      </c>
      <c r="T1023" s="1365"/>
      <c r="U1023" s="1365"/>
      <c r="V1023" s="1431" t="s">
        <v>7540</v>
      </c>
      <c r="W1023" s="1365">
        <v>2</v>
      </c>
    </row>
    <row r="1024" spans="1:23" ht="47.25">
      <c r="A1024" s="1386">
        <v>1020</v>
      </c>
      <c r="B1024" s="1365">
        <v>96</v>
      </c>
      <c r="C1024" s="1365" t="s">
        <v>7591</v>
      </c>
      <c r="D1024" s="1365"/>
      <c r="E1024" s="1365"/>
      <c r="F1024" s="1365"/>
      <c r="G1024" s="1365"/>
      <c r="H1024" s="1365"/>
      <c r="I1024" s="1365" t="s">
        <v>7387</v>
      </c>
      <c r="J1024" s="1365">
        <v>34</v>
      </c>
      <c r="K1024" s="1365">
        <v>3</v>
      </c>
      <c r="L1024" s="1420">
        <v>3817.6</v>
      </c>
      <c r="M1024" s="1420"/>
      <c r="N1024" s="1417"/>
      <c r="O1024" s="1417" t="s">
        <v>6515</v>
      </c>
      <c r="P1024" s="1417"/>
      <c r="Q1024" s="1417"/>
      <c r="R1024" s="1417"/>
      <c r="S1024" s="1365" t="s">
        <v>7610</v>
      </c>
      <c r="T1024" s="1365"/>
      <c r="U1024" s="1365"/>
      <c r="V1024" s="1431" t="s">
        <v>7540</v>
      </c>
      <c r="W1024" s="1365">
        <v>2</v>
      </c>
    </row>
    <row r="1025" spans="1:23" ht="63">
      <c r="A1025" s="1446">
        <v>1021</v>
      </c>
      <c r="B1025" s="1365">
        <v>97</v>
      </c>
      <c r="C1025" s="1365" t="s">
        <v>7591</v>
      </c>
      <c r="D1025" s="1365"/>
      <c r="E1025" s="1365"/>
      <c r="F1025" s="1365"/>
      <c r="G1025" s="1365"/>
      <c r="H1025" s="1365"/>
      <c r="I1025" s="1365" t="s">
        <v>7387</v>
      </c>
      <c r="J1025" s="1365">
        <v>34</v>
      </c>
      <c r="K1025" s="1365">
        <v>4</v>
      </c>
      <c r="L1025" s="1420">
        <v>74697.399999999994</v>
      </c>
      <c r="M1025" s="1420"/>
      <c r="N1025" s="1417"/>
      <c r="O1025" s="1417" t="s">
        <v>6515</v>
      </c>
      <c r="P1025" s="1417"/>
      <c r="Q1025" s="1417"/>
      <c r="R1025" s="1417"/>
      <c r="S1025" s="1365" t="s">
        <v>7657</v>
      </c>
      <c r="T1025" s="1365"/>
      <c r="U1025" s="1365"/>
      <c r="V1025" s="1431" t="s">
        <v>7540</v>
      </c>
      <c r="W1025" s="1365">
        <v>2</v>
      </c>
    </row>
    <row r="1026" spans="1:23" ht="47.25">
      <c r="A1026" s="1386">
        <v>1022</v>
      </c>
      <c r="B1026" s="1365">
        <v>98</v>
      </c>
      <c r="C1026" s="1365" t="s">
        <v>7591</v>
      </c>
      <c r="D1026" s="1365"/>
      <c r="E1026" s="1365"/>
      <c r="F1026" s="1365"/>
      <c r="G1026" s="1365"/>
      <c r="H1026" s="1365"/>
      <c r="I1026" s="1365" t="s">
        <v>7387</v>
      </c>
      <c r="J1026" s="1365">
        <v>34</v>
      </c>
      <c r="K1026" s="1365">
        <v>5</v>
      </c>
      <c r="L1026" s="1420">
        <v>220.2</v>
      </c>
      <c r="M1026" s="1420"/>
      <c r="N1026" s="1417"/>
      <c r="O1026" s="1417" t="s">
        <v>6515</v>
      </c>
      <c r="P1026" s="1417"/>
      <c r="Q1026" s="1417"/>
      <c r="R1026" s="1417"/>
      <c r="S1026" s="1365" t="s">
        <v>7610</v>
      </c>
      <c r="T1026" s="1365"/>
      <c r="U1026" s="1365"/>
      <c r="V1026" s="1431" t="s">
        <v>7540</v>
      </c>
      <c r="W1026" s="1365">
        <v>2</v>
      </c>
    </row>
    <row r="1027" spans="1:23" ht="47.25">
      <c r="A1027" s="1446">
        <v>1023</v>
      </c>
      <c r="B1027" s="1365">
        <v>99</v>
      </c>
      <c r="C1027" s="1365" t="s">
        <v>7591</v>
      </c>
      <c r="D1027" s="1365"/>
      <c r="E1027" s="1365"/>
      <c r="F1027" s="1365"/>
      <c r="G1027" s="1365"/>
      <c r="H1027" s="1365"/>
      <c r="I1027" s="1365" t="s">
        <v>7387</v>
      </c>
      <c r="J1027" s="1365">
        <v>34</v>
      </c>
      <c r="K1027" s="1365">
        <v>6</v>
      </c>
      <c r="L1027" s="1420">
        <v>22.5</v>
      </c>
      <c r="M1027" s="1420"/>
      <c r="N1027" s="1417"/>
      <c r="O1027" s="1417" t="s">
        <v>6515</v>
      </c>
      <c r="P1027" s="1417"/>
      <c r="Q1027" s="1417"/>
      <c r="R1027" s="1417"/>
      <c r="S1027" s="1365" t="s">
        <v>7610</v>
      </c>
      <c r="T1027" s="1365"/>
      <c r="U1027" s="1365"/>
      <c r="V1027" s="1431" t="s">
        <v>7540</v>
      </c>
      <c r="W1027" s="1365">
        <v>2</v>
      </c>
    </row>
    <row r="1028" spans="1:23" ht="47.25">
      <c r="A1028" s="1386">
        <v>1024</v>
      </c>
      <c r="B1028" s="1365">
        <v>100</v>
      </c>
      <c r="C1028" s="1365" t="s">
        <v>7591</v>
      </c>
      <c r="D1028" s="1365"/>
      <c r="E1028" s="1365"/>
      <c r="F1028" s="1365"/>
      <c r="G1028" s="1365"/>
      <c r="H1028" s="1365"/>
      <c r="I1028" s="1365" t="s">
        <v>7387</v>
      </c>
      <c r="J1028" s="1365">
        <v>34</v>
      </c>
      <c r="K1028" s="1365">
        <v>7</v>
      </c>
      <c r="L1028" s="1420">
        <v>44.9</v>
      </c>
      <c r="M1028" s="1420"/>
      <c r="N1028" s="1417"/>
      <c r="O1028" s="1417" t="s">
        <v>6515</v>
      </c>
      <c r="P1028" s="1417"/>
      <c r="Q1028" s="1417"/>
      <c r="R1028" s="1417"/>
      <c r="S1028" s="1365" t="s">
        <v>7610</v>
      </c>
      <c r="T1028" s="1365"/>
      <c r="U1028" s="1365"/>
      <c r="V1028" s="1431" t="s">
        <v>7540</v>
      </c>
      <c r="W1028" s="1365">
        <v>2</v>
      </c>
    </row>
    <row r="1029" spans="1:23" ht="31.5">
      <c r="A1029" s="1446">
        <v>1025</v>
      </c>
      <c r="B1029" s="1365">
        <v>101</v>
      </c>
      <c r="C1029" s="1365" t="s">
        <v>7591</v>
      </c>
      <c r="D1029" s="1365"/>
      <c r="E1029" s="1365"/>
      <c r="F1029" s="1365"/>
      <c r="G1029" s="1365"/>
      <c r="H1029" s="1365"/>
      <c r="I1029" s="1365" t="s">
        <v>7387</v>
      </c>
      <c r="J1029" s="1365">
        <v>35</v>
      </c>
      <c r="K1029" s="1365">
        <v>1</v>
      </c>
      <c r="L1029" s="1420">
        <v>208.4</v>
      </c>
      <c r="M1029" s="1420"/>
      <c r="N1029" s="1417"/>
      <c r="O1029" s="1417" t="s">
        <v>6515</v>
      </c>
      <c r="P1029" s="1417"/>
      <c r="Q1029" s="1417"/>
      <c r="R1029" s="1417"/>
      <c r="S1029" s="1365" t="s">
        <v>192</v>
      </c>
      <c r="T1029" s="1365"/>
      <c r="U1029" s="1365"/>
      <c r="V1029" s="1431" t="s">
        <v>7540</v>
      </c>
      <c r="W1029" s="1365">
        <v>2</v>
      </c>
    </row>
    <row r="1030" spans="1:23" ht="31.5">
      <c r="A1030" s="1386">
        <v>1026</v>
      </c>
      <c r="B1030" s="1365">
        <v>102</v>
      </c>
      <c r="C1030" s="1365" t="s">
        <v>7591</v>
      </c>
      <c r="D1030" s="1365"/>
      <c r="E1030" s="1365"/>
      <c r="F1030" s="1365"/>
      <c r="G1030" s="1365"/>
      <c r="H1030" s="1365"/>
      <c r="I1030" s="1365" t="s">
        <v>7387</v>
      </c>
      <c r="J1030" s="1365">
        <v>35</v>
      </c>
      <c r="K1030" s="1365">
        <v>2</v>
      </c>
      <c r="L1030" s="1420">
        <v>212</v>
      </c>
      <c r="M1030" s="1420"/>
      <c r="N1030" s="1417"/>
      <c r="O1030" s="1417" t="s">
        <v>6515</v>
      </c>
      <c r="P1030" s="1417"/>
      <c r="Q1030" s="1417"/>
      <c r="R1030" s="1417"/>
      <c r="S1030" s="1365" t="s">
        <v>192</v>
      </c>
      <c r="T1030" s="1365"/>
      <c r="U1030" s="1365"/>
      <c r="V1030" s="1431" t="s">
        <v>7540</v>
      </c>
      <c r="W1030" s="1365">
        <v>2</v>
      </c>
    </row>
    <row r="1031" spans="1:23" ht="31.5">
      <c r="A1031" s="1446">
        <v>1027</v>
      </c>
      <c r="B1031" s="1365">
        <v>103</v>
      </c>
      <c r="C1031" s="1365" t="s">
        <v>7591</v>
      </c>
      <c r="D1031" s="1365"/>
      <c r="E1031" s="1365"/>
      <c r="F1031" s="1365"/>
      <c r="G1031" s="1365"/>
      <c r="H1031" s="1365"/>
      <c r="I1031" s="1365" t="s">
        <v>7387</v>
      </c>
      <c r="J1031" s="1365">
        <v>35</v>
      </c>
      <c r="K1031" s="1365">
        <v>3</v>
      </c>
      <c r="L1031" s="1420">
        <v>210.3</v>
      </c>
      <c r="M1031" s="1420"/>
      <c r="N1031" s="1417"/>
      <c r="O1031" s="1417" t="s">
        <v>6515</v>
      </c>
      <c r="P1031" s="1417"/>
      <c r="Q1031" s="1417"/>
      <c r="R1031" s="1417"/>
      <c r="S1031" s="1365" t="s">
        <v>192</v>
      </c>
      <c r="T1031" s="1365"/>
      <c r="U1031" s="1365"/>
      <c r="V1031" s="1431" t="s">
        <v>7540</v>
      </c>
      <c r="W1031" s="1365">
        <v>2</v>
      </c>
    </row>
    <row r="1032" spans="1:23" ht="31.5">
      <c r="A1032" s="1386">
        <v>1028</v>
      </c>
      <c r="B1032" s="1365">
        <v>104</v>
      </c>
      <c r="C1032" s="1365" t="s">
        <v>7608</v>
      </c>
      <c r="D1032" s="1365"/>
      <c r="E1032" s="1365"/>
      <c r="F1032" s="1365"/>
      <c r="G1032" s="1365"/>
      <c r="H1032" s="1365"/>
      <c r="I1032" s="1365" t="s">
        <v>7387</v>
      </c>
      <c r="J1032" s="1365">
        <v>35</v>
      </c>
      <c r="K1032" s="1365">
        <v>4</v>
      </c>
      <c r="L1032" s="1420">
        <v>200.7</v>
      </c>
      <c r="M1032" s="1420"/>
      <c r="N1032" s="1417"/>
      <c r="O1032" s="1417" t="s">
        <v>6515</v>
      </c>
      <c r="P1032" s="1417"/>
      <c r="Q1032" s="1417"/>
      <c r="R1032" s="1417"/>
      <c r="S1032" s="1365" t="s">
        <v>192</v>
      </c>
      <c r="T1032" s="1365"/>
      <c r="U1032" s="1365"/>
      <c r="V1032" s="1431" t="s">
        <v>7540</v>
      </c>
      <c r="W1032" s="1365">
        <v>2</v>
      </c>
    </row>
    <row r="1033" spans="1:23" ht="31.5">
      <c r="A1033" s="1446">
        <v>1029</v>
      </c>
      <c r="B1033" s="1365">
        <v>105</v>
      </c>
      <c r="C1033" s="1365" t="s">
        <v>7591</v>
      </c>
      <c r="D1033" s="1365"/>
      <c r="E1033" s="1365"/>
      <c r="F1033" s="1365"/>
      <c r="G1033" s="1365"/>
      <c r="H1033" s="1365"/>
      <c r="I1033" s="1365" t="s">
        <v>7387</v>
      </c>
      <c r="J1033" s="1365">
        <v>35</v>
      </c>
      <c r="K1033" s="1365">
        <v>5</v>
      </c>
      <c r="L1033" s="1420">
        <v>1001.1</v>
      </c>
      <c r="M1033" s="1420"/>
      <c r="N1033" s="1417"/>
      <c r="O1033" s="1417" t="s">
        <v>6515</v>
      </c>
      <c r="P1033" s="1417"/>
      <c r="Q1033" s="1417"/>
      <c r="R1033" s="1417"/>
      <c r="S1033" s="1365" t="s">
        <v>192</v>
      </c>
      <c r="T1033" s="1365"/>
      <c r="U1033" s="1365"/>
      <c r="V1033" s="1431" t="s">
        <v>7540</v>
      </c>
      <c r="W1033" s="1365">
        <v>2</v>
      </c>
    </row>
    <row r="1034" spans="1:23" ht="31.5">
      <c r="A1034" s="1386">
        <v>1030</v>
      </c>
      <c r="B1034" s="1365">
        <v>106</v>
      </c>
      <c r="C1034" s="1365" t="s">
        <v>7591</v>
      </c>
      <c r="D1034" s="1365"/>
      <c r="E1034" s="1365"/>
      <c r="F1034" s="1365"/>
      <c r="G1034" s="1365"/>
      <c r="H1034" s="1365"/>
      <c r="I1034" s="1365" t="s">
        <v>7387</v>
      </c>
      <c r="J1034" s="1365">
        <v>35</v>
      </c>
      <c r="K1034" s="1365">
        <v>6</v>
      </c>
      <c r="L1034" s="1420">
        <v>211.5</v>
      </c>
      <c r="M1034" s="1420"/>
      <c r="N1034" s="1417"/>
      <c r="O1034" s="1417" t="s">
        <v>6515</v>
      </c>
      <c r="P1034" s="1417"/>
      <c r="Q1034" s="1417"/>
      <c r="R1034" s="1417"/>
      <c r="S1034" s="1365" t="s">
        <v>192</v>
      </c>
      <c r="T1034" s="1365"/>
      <c r="U1034" s="1365"/>
      <c r="V1034" s="1431" t="s">
        <v>7540</v>
      </c>
      <c r="W1034" s="1365">
        <v>2</v>
      </c>
    </row>
    <row r="1035" spans="1:23" ht="31.5">
      <c r="A1035" s="1446">
        <v>1031</v>
      </c>
      <c r="B1035" s="1365">
        <v>107</v>
      </c>
      <c r="C1035" s="1365" t="s">
        <v>7591</v>
      </c>
      <c r="D1035" s="1365"/>
      <c r="E1035" s="1365"/>
      <c r="F1035" s="1365"/>
      <c r="G1035" s="1365"/>
      <c r="H1035" s="1365"/>
      <c r="I1035" s="1365" t="s">
        <v>7387</v>
      </c>
      <c r="J1035" s="1365">
        <v>35</v>
      </c>
      <c r="K1035" s="1365">
        <v>7</v>
      </c>
      <c r="L1035" s="1420">
        <v>209.7</v>
      </c>
      <c r="M1035" s="1420"/>
      <c r="N1035" s="1417"/>
      <c r="O1035" s="1417" t="s">
        <v>6515</v>
      </c>
      <c r="P1035" s="1417"/>
      <c r="Q1035" s="1417"/>
      <c r="R1035" s="1417"/>
      <c r="S1035" s="1365" t="s">
        <v>192</v>
      </c>
      <c r="T1035" s="1365"/>
      <c r="U1035" s="1365"/>
      <c r="V1035" s="1431" t="s">
        <v>7540</v>
      </c>
      <c r="W1035" s="1365">
        <v>2</v>
      </c>
    </row>
    <row r="1036" spans="1:23" ht="31.5">
      <c r="A1036" s="1386">
        <v>1032</v>
      </c>
      <c r="B1036" s="1365">
        <v>108</v>
      </c>
      <c r="C1036" s="1365" t="s">
        <v>7591</v>
      </c>
      <c r="D1036" s="1365"/>
      <c r="E1036" s="1365"/>
      <c r="F1036" s="1365"/>
      <c r="G1036" s="1365"/>
      <c r="H1036" s="1365"/>
      <c r="I1036" s="1365" t="s">
        <v>7387</v>
      </c>
      <c r="J1036" s="1365">
        <v>35</v>
      </c>
      <c r="K1036" s="1365">
        <v>8</v>
      </c>
      <c r="L1036" s="1420">
        <v>217.6</v>
      </c>
      <c r="M1036" s="1420"/>
      <c r="N1036" s="1417"/>
      <c r="O1036" s="1417" t="s">
        <v>6515</v>
      </c>
      <c r="P1036" s="1417"/>
      <c r="Q1036" s="1417"/>
      <c r="R1036" s="1417"/>
      <c r="S1036" s="1365" t="s">
        <v>192</v>
      </c>
      <c r="T1036" s="1365"/>
      <c r="U1036" s="1365"/>
      <c r="V1036" s="1431" t="s">
        <v>7540</v>
      </c>
      <c r="W1036" s="1365">
        <v>2</v>
      </c>
    </row>
    <row r="1037" spans="1:23" ht="31.5">
      <c r="A1037" s="1446">
        <v>1033</v>
      </c>
      <c r="B1037" s="1365">
        <v>109</v>
      </c>
      <c r="C1037" s="1365" t="s">
        <v>7591</v>
      </c>
      <c r="D1037" s="1365"/>
      <c r="E1037" s="1365"/>
      <c r="F1037" s="1365"/>
      <c r="G1037" s="1365"/>
      <c r="H1037" s="1365"/>
      <c r="I1037" s="1365" t="s">
        <v>7387</v>
      </c>
      <c r="J1037" s="1365">
        <v>35</v>
      </c>
      <c r="K1037" s="1365">
        <v>9</v>
      </c>
      <c r="L1037" s="1420">
        <v>213.4</v>
      </c>
      <c r="M1037" s="1420"/>
      <c r="N1037" s="1417"/>
      <c r="O1037" s="1417" t="s">
        <v>6515</v>
      </c>
      <c r="P1037" s="1417"/>
      <c r="Q1037" s="1417"/>
      <c r="R1037" s="1417"/>
      <c r="S1037" s="1365" t="s">
        <v>192</v>
      </c>
      <c r="T1037" s="1365"/>
      <c r="U1037" s="1365"/>
      <c r="V1037" s="1431" t="s">
        <v>7540</v>
      </c>
      <c r="W1037" s="1365">
        <v>2</v>
      </c>
    </row>
    <row r="1038" spans="1:23" ht="31.5">
      <c r="A1038" s="1386">
        <v>1034</v>
      </c>
      <c r="B1038" s="1365">
        <v>110</v>
      </c>
      <c r="C1038" s="1365" t="s">
        <v>7591</v>
      </c>
      <c r="D1038" s="1365"/>
      <c r="E1038" s="1365"/>
      <c r="F1038" s="1365"/>
      <c r="G1038" s="1365"/>
      <c r="H1038" s="1365"/>
      <c r="I1038" s="1365" t="s">
        <v>7387</v>
      </c>
      <c r="J1038" s="1365">
        <v>35</v>
      </c>
      <c r="K1038" s="1365">
        <v>10</v>
      </c>
      <c r="L1038" s="1420">
        <v>492.1</v>
      </c>
      <c r="M1038" s="1420"/>
      <c r="N1038" s="1417"/>
      <c r="O1038" s="1417" t="s">
        <v>6515</v>
      </c>
      <c r="P1038" s="1417"/>
      <c r="Q1038" s="1417"/>
      <c r="R1038" s="1417"/>
      <c r="S1038" s="1365" t="s">
        <v>192</v>
      </c>
      <c r="T1038" s="1365"/>
      <c r="U1038" s="1365"/>
      <c r="V1038" s="1431" t="s">
        <v>7540</v>
      </c>
      <c r="W1038" s="1365">
        <v>2</v>
      </c>
    </row>
    <row r="1039" spans="1:23" ht="31.5">
      <c r="A1039" s="1446">
        <v>1035</v>
      </c>
      <c r="B1039" s="1365">
        <v>111</v>
      </c>
      <c r="C1039" s="1365" t="s">
        <v>7591</v>
      </c>
      <c r="D1039" s="1365"/>
      <c r="E1039" s="1365"/>
      <c r="F1039" s="1365"/>
      <c r="G1039" s="1365"/>
      <c r="H1039" s="1365"/>
      <c r="I1039" s="1365" t="s">
        <v>7387</v>
      </c>
      <c r="J1039" s="1365">
        <v>35</v>
      </c>
      <c r="K1039" s="1365">
        <v>11</v>
      </c>
      <c r="L1039" s="1420">
        <v>214</v>
      </c>
      <c r="M1039" s="1420"/>
      <c r="N1039" s="1417"/>
      <c r="O1039" s="1417" t="s">
        <v>6515</v>
      </c>
      <c r="P1039" s="1417"/>
      <c r="Q1039" s="1417"/>
      <c r="R1039" s="1417"/>
      <c r="S1039" s="1365" t="s">
        <v>192</v>
      </c>
      <c r="T1039" s="1365"/>
      <c r="U1039" s="1365"/>
      <c r="V1039" s="1431" t="s">
        <v>7540</v>
      </c>
      <c r="W1039" s="1365">
        <v>2</v>
      </c>
    </row>
    <row r="1040" spans="1:23" ht="31.5">
      <c r="A1040" s="1386">
        <v>1036</v>
      </c>
      <c r="B1040" s="1365">
        <v>112</v>
      </c>
      <c r="C1040" s="1365" t="s">
        <v>7591</v>
      </c>
      <c r="D1040" s="1365"/>
      <c r="E1040" s="1365"/>
      <c r="F1040" s="1365"/>
      <c r="G1040" s="1365"/>
      <c r="H1040" s="1365"/>
      <c r="I1040" s="1365" t="s">
        <v>7387</v>
      </c>
      <c r="J1040" s="1365">
        <v>35</v>
      </c>
      <c r="K1040" s="1365">
        <v>12</v>
      </c>
      <c r="L1040" s="1420">
        <v>239.8</v>
      </c>
      <c r="M1040" s="1420"/>
      <c r="N1040" s="1417"/>
      <c r="O1040" s="1417" t="s">
        <v>6515</v>
      </c>
      <c r="P1040" s="1417"/>
      <c r="Q1040" s="1417"/>
      <c r="R1040" s="1417"/>
      <c r="S1040" s="1365" t="s">
        <v>192</v>
      </c>
      <c r="T1040" s="1365"/>
      <c r="U1040" s="1365"/>
      <c r="V1040" s="1431" t="s">
        <v>7540</v>
      </c>
      <c r="W1040" s="1365">
        <v>2</v>
      </c>
    </row>
    <row r="1041" spans="1:23" ht="31.5">
      <c r="A1041" s="1446">
        <v>1037</v>
      </c>
      <c r="B1041" s="1365">
        <v>113</v>
      </c>
      <c r="C1041" s="1365" t="s">
        <v>7591</v>
      </c>
      <c r="D1041" s="1365"/>
      <c r="E1041" s="1365"/>
      <c r="F1041" s="1365"/>
      <c r="G1041" s="1365"/>
      <c r="H1041" s="1365"/>
      <c r="I1041" s="1365" t="s">
        <v>7387</v>
      </c>
      <c r="J1041" s="1365">
        <v>35</v>
      </c>
      <c r="K1041" s="1365">
        <v>13</v>
      </c>
      <c r="L1041" s="1420">
        <v>289.10000000000002</v>
      </c>
      <c r="M1041" s="1420"/>
      <c r="N1041" s="1417"/>
      <c r="O1041" s="1417" t="s">
        <v>6515</v>
      </c>
      <c r="P1041" s="1417"/>
      <c r="Q1041" s="1417"/>
      <c r="R1041" s="1417"/>
      <c r="S1041" s="1365" t="s">
        <v>192</v>
      </c>
      <c r="T1041" s="1365"/>
      <c r="U1041" s="1365"/>
      <c r="V1041" s="1431" t="s">
        <v>7540</v>
      </c>
      <c r="W1041" s="1365">
        <v>2</v>
      </c>
    </row>
    <row r="1042" spans="1:23" ht="31.5">
      <c r="A1042" s="1386">
        <v>1038</v>
      </c>
      <c r="B1042" s="1365">
        <v>114</v>
      </c>
      <c r="C1042" s="1365" t="s">
        <v>7591</v>
      </c>
      <c r="D1042" s="1365"/>
      <c r="E1042" s="1365"/>
      <c r="F1042" s="1365"/>
      <c r="G1042" s="1365"/>
      <c r="H1042" s="1365"/>
      <c r="I1042" s="1365" t="s">
        <v>7387</v>
      </c>
      <c r="J1042" s="1365">
        <v>35</v>
      </c>
      <c r="K1042" s="1365">
        <v>14</v>
      </c>
      <c r="L1042" s="1420">
        <v>265.5</v>
      </c>
      <c r="M1042" s="1420"/>
      <c r="N1042" s="1417"/>
      <c r="O1042" s="1417" t="s">
        <v>6515</v>
      </c>
      <c r="P1042" s="1417"/>
      <c r="Q1042" s="1417"/>
      <c r="R1042" s="1417"/>
      <c r="S1042" s="1365" t="s">
        <v>192</v>
      </c>
      <c r="T1042" s="1365"/>
      <c r="U1042" s="1365"/>
      <c r="V1042" s="1431" t="s">
        <v>7540</v>
      </c>
      <c r="W1042" s="1365">
        <v>2</v>
      </c>
    </row>
    <row r="1043" spans="1:23" ht="31.5">
      <c r="A1043" s="1446">
        <v>1039</v>
      </c>
      <c r="B1043" s="1365">
        <v>115</v>
      </c>
      <c r="C1043" s="1365" t="s">
        <v>7591</v>
      </c>
      <c r="D1043" s="1365"/>
      <c r="E1043" s="1365"/>
      <c r="F1043" s="1365"/>
      <c r="G1043" s="1365"/>
      <c r="H1043" s="1365"/>
      <c r="I1043" s="1365" t="s">
        <v>7387</v>
      </c>
      <c r="J1043" s="1365">
        <v>35</v>
      </c>
      <c r="K1043" s="1365">
        <v>15</v>
      </c>
      <c r="L1043" s="1420">
        <v>237.4</v>
      </c>
      <c r="M1043" s="1420"/>
      <c r="N1043" s="1417"/>
      <c r="O1043" s="1417" t="s">
        <v>6515</v>
      </c>
      <c r="P1043" s="1417"/>
      <c r="Q1043" s="1417"/>
      <c r="R1043" s="1417"/>
      <c r="S1043" s="1365" t="s">
        <v>192</v>
      </c>
      <c r="T1043" s="1365"/>
      <c r="U1043" s="1365"/>
      <c r="V1043" s="1431" t="s">
        <v>7540</v>
      </c>
      <c r="W1043" s="1365">
        <v>2</v>
      </c>
    </row>
    <row r="1044" spans="1:23" ht="63">
      <c r="A1044" s="1386">
        <v>1040</v>
      </c>
      <c r="B1044" s="1365">
        <v>116</v>
      </c>
      <c r="C1044" s="1365" t="s">
        <v>7591</v>
      </c>
      <c r="D1044" s="1365"/>
      <c r="E1044" s="1365"/>
      <c r="F1044" s="1365"/>
      <c r="G1044" s="1365"/>
      <c r="H1044" s="1365"/>
      <c r="I1044" s="1365" t="s">
        <v>7387</v>
      </c>
      <c r="J1044" s="1365">
        <v>35</v>
      </c>
      <c r="K1044" s="1365">
        <v>16</v>
      </c>
      <c r="L1044" s="1420">
        <v>33742.199999999997</v>
      </c>
      <c r="M1044" s="1420"/>
      <c r="N1044" s="1417"/>
      <c r="O1044" s="1417" t="s">
        <v>6515</v>
      </c>
      <c r="P1044" s="1417"/>
      <c r="Q1044" s="1417"/>
      <c r="R1044" s="1417"/>
      <c r="S1044" s="1365" t="s">
        <v>7658</v>
      </c>
      <c r="T1044" s="1365"/>
      <c r="U1044" s="1365"/>
      <c r="V1044" s="1431" t="s">
        <v>7540</v>
      </c>
      <c r="W1044" s="1365">
        <v>2</v>
      </c>
    </row>
    <row r="1045" spans="1:23" ht="47.25">
      <c r="A1045" s="1446">
        <v>1041</v>
      </c>
      <c r="B1045" s="1365">
        <v>117</v>
      </c>
      <c r="C1045" s="1365" t="s">
        <v>7591</v>
      </c>
      <c r="D1045" s="1365"/>
      <c r="E1045" s="1365"/>
      <c r="F1045" s="1365"/>
      <c r="G1045" s="1365"/>
      <c r="H1045" s="1365"/>
      <c r="I1045" s="1365" t="s">
        <v>7387</v>
      </c>
      <c r="J1045" s="1365">
        <v>35</v>
      </c>
      <c r="K1045" s="1365">
        <v>17</v>
      </c>
      <c r="L1045" s="1420">
        <v>9561.2000000000007</v>
      </c>
      <c r="M1045" s="1420"/>
      <c r="N1045" s="1417"/>
      <c r="O1045" s="1417" t="s">
        <v>6515</v>
      </c>
      <c r="P1045" s="1417"/>
      <c r="Q1045" s="1417"/>
      <c r="R1045" s="1417"/>
      <c r="S1045" s="1365" t="s">
        <v>7610</v>
      </c>
      <c r="T1045" s="1365"/>
      <c r="U1045" s="1365"/>
      <c r="V1045" s="1431" t="s">
        <v>7540</v>
      </c>
      <c r="W1045" s="1365">
        <v>2</v>
      </c>
    </row>
    <row r="1046" spans="1:23" ht="47.25">
      <c r="A1046" s="1386">
        <v>1042</v>
      </c>
      <c r="B1046" s="1365">
        <v>118</v>
      </c>
      <c r="C1046" s="1365" t="s">
        <v>7591</v>
      </c>
      <c r="D1046" s="1365"/>
      <c r="E1046" s="1365"/>
      <c r="F1046" s="1365"/>
      <c r="G1046" s="1365"/>
      <c r="H1046" s="1365"/>
      <c r="I1046" s="1365" t="s">
        <v>7387</v>
      </c>
      <c r="J1046" s="1365">
        <v>35</v>
      </c>
      <c r="K1046" s="1365">
        <v>18</v>
      </c>
      <c r="L1046" s="1420">
        <v>7440.9</v>
      </c>
      <c r="M1046" s="1420"/>
      <c r="N1046" s="1417"/>
      <c r="O1046" s="1417" t="s">
        <v>6515</v>
      </c>
      <c r="P1046" s="1417"/>
      <c r="Q1046" s="1417"/>
      <c r="R1046" s="1417"/>
      <c r="S1046" s="1365" t="s">
        <v>7659</v>
      </c>
      <c r="T1046" s="1365"/>
      <c r="U1046" s="1365"/>
      <c r="V1046" s="1431" t="s">
        <v>7540</v>
      </c>
      <c r="W1046" s="1365">
        <v>2</v>
      </c>
    </row>
    <row r="1047" spans="1:23" ht="31.5">
      <c r="A1047" s="1446">
        <v>1043</v>
      </c>
      <c r="B1047" s="1365">
        <v>119</v>
      </c>
      <c r="C1047" s="1365" t="s">
        <v>7591</v>
      </c>
      <c r="D1047" s="1365"/>
      <c r="E1047" s="1365"/>
      <c r="F1047" s="1365"/>
      <c r="G1047" s="1365"/>
      <c r="H1047" s="1365"/>
      <c r="I1047" s="1365" t="s">
        <v>7387</v>
      </c>
      <c r="J1047" s="1365">
        <v>35</v>
      </c>
      <c r="K1047" s="1365">
        <v>19</v>
      </c>
      <c r="L1047" s="1420">
        <v>6658.6</v>
      </c>
      <c r="M1047" s="1420"/>
      <c r="N1047" s="1417"/>
      <c r="O1047" s="1417" t="s">
        <v>6515</v>
      </c>
      <c r="P1047" s="1417"/>
      <c r="Q1047" s="1417"/>
      <c r="R1047" s="1417"/>
      <c r="S1047" s="1365" t="s">
        <v>192</v>
      </c>
      <c r="T1047" s="1365"/>
      <c r="U1047" s="1365"/>
      <c r="V1047" s="1431" t="s">
        <v>7540</v>
      </c>
      <c r="W1047" s="1365">
        <v>2</v>
      </c>
    </row>
    <row r="1048" spans="1:23" ht="47.25">
      <c r="A1048" s="1386">
        <v>1044</v>
      </c>
      <c r="B1048" s="1365">
        <v>120</v>
      </c>
      <c r="C1048" s="1340" t="s">
        <v>7611</v>
      </c>
      <c r="D1048" s="1340"/>
      <c r="E1048" s="1340"/>
      <c r="F1048" s="1340"/>
      <c r="G1048" s="1340"/>
      <c r="H1048" s="1340"/>
      <c r="I1048" s="1340" t="s">
        <v>7387</v>
      </c>
      <c r="J1048" s="1409" t="s">
        <v>800</v>
      </c>
      <c r="K1048" s="1366">
        <v>10</v>
      </c>
      <c r="L1048" s="667">
        <v>262</v>
      </c>
      <c r="M1048" s="667"/>
      <c r="N1048" s="1366"/>
      <c r="O1048" s="1366" t="s">
        <v>6414</v>
      </c>
      <c r="P1048" s="1366"/>
      <c r="Q1048" s="1366"/>
      <c r="R1048" s="1366"/>
      <c r="S1048" s="1340" t="s">
        <v>7607</v>
      </c>
      <c r="T1048" s="1340"/>
      <c r="U1048" s="1340"/>
      <c r="V1048" s="1340" t="s">
        <v>7540</v>
      </c>
      <c r="W1048" s="1368" t="s">
        <v>6413</v>
      </c>
    </row>
    <row r="1049" spans="1:23" ht="47.25">
      <c r="A1049" s="1446">
        <v>1045</v>
      </c>
      <c r="B1049" s="1365">
        <v>121</v>
      </c>
      <c r="C1049" s="1340" t="s">
        <v>7612</v>
      </c>
      <c r="D1049" s="1340"/>
      <c r="E1049" s="1340"/>
      <c r="F1049" s="1340"/>
      <c r="G1049" s="1340"/>
      <c r="H1049" s="1340"/>
      <c r="I1049" s="1340" t="s">
        <v>7387</v>
      </c>
      <c r="J1049" s="1409" t="s">
        <v>800</v>
      </c>
      <c r="K1049" s="1366">
        <v>13</v>
      </c>
      <c r="L1049" s="667">
        <v>722.8</v>
      </c>
      <c r="M1049" s="667"/>
      <c r="N1049" s="1366"/>
      <c r="O1049" s="1366" t="s">
        <v>6414</v>
      </c>
      <c r="P1049" s="1366"/>
      <c r="Q1049" s="1366"/>
      <c r="R1049" s="1366"/>
      <c r="S1049" s="1340" t="s">
        <v>7607</v>
      </c>
      <c r="T1049" s="1340"/>
      <c r="U1049" s="1340"/>
      <c r="V1049" s="1340" t="s">
        <v>7540</v>
      </c>
      <c r="W1049" s="1368" t="s">
        <v>6413</v>
      </c>
    </row>
    <row r="1050" spans="1:23" ht="68.45" customHeight="1">
      <c r="A1050" s="1386">
        <v>1046</v>
      </c>
      <c r="B1050" s="1365">
        <v>122</v>
      </c>
      <c r="C1050" s="1340" t="s">
        <v>7612</v>
      </c>
      <c r="D1050" s="1340"/>
      <c r="E1050" s="1340"/>
      <c r="F1050" s="1340"/>
      <c r="G1050" s="1340"/>
      <c r="H1050" s="1340"/>
      <c r="I1050" s="1340" t="s">
        <v>7387</v>
      </c>
      <c r="J1050" s="1409" t="s">
        <v>800</v>
      </c>
      <c r="K1050" s="1366">
        <v>23</v>
      </c>
      <c r="L1050" s="667">
        <v>1297.3</v>
      </c>
      <c r="M1050" s="667"/>
      <c r="N1050" s="1366"/>
      <c r="O1050" s="1366" t="s">
        <v>6414</v>
      </c>
      <c r="P1050" s="1366"/>
      <c r="Q1050" s="1366"/>
      <c r="R1050" s="1366"/>
      <c r="S1050" s="1340" t="s">
        <v>7607</v>
      </c>
      <c r="T1050" s="1340"/>
      <c r="U1050" s="1340"/>
      <c r="V1050" s="1340" t="s">
        <v>7540</v>
      </c>
      <c r="W1050" s="1368" t="s">
        <v>6413</v>
      </c>
    </row>
    <row r="1051" spans="1:23" ht="68.45" customHeight="1">
      <c r="A1051" s="1446">
        <v>1047</v>
      </c>
      <c r="B1051" s="1365">
        <v>123</v>
      </c>
      <c r="C1051" s="1340" t="s">
        <v>7611</v>
      </c>
      <c r="D1051" s="1340"/>
      <c r="E1051" s="1340"/>
      <c r="F1051" s="1340"/>
      <c r="G1051" s="1340"/>
      <c r="H1051" s="1340"/>
      <c r="I1051" s="1340" t="s">
        <v>7387</v>
      </c>
      <c r="J1051" s="1409" t="s">
        <v>800</v>
      </c>
      <c r="K1051" s="1409" t="s">
        <v>7418</v>
      </c>
      <c r="L1051" s="667">
        <v>5693.1</v>
      </c>
      <c r="M1051" s="667"/>
      <c r="N1051" s="1366"/>
      <c r="O1051" s="1366" t="s">
        <v>6414</v>
      </c>
      <c r="P1051" s="1366"/>
      <c r="Q1051" s="1366"/>
      <c r="R1051" s="1366"/>
      <c r="S1051" s="1340" t="s">
        <v>7607</v>
      </c>
      <c r="T1051" s="1340"/>
      <c r="U1051" s="1340"/>
      <c r="V1051" s="1340" t="s">
        <v>7540</v>
      </c>
      <c r="W1051" s="1368" t="s">
        <v>6413</v>
      </c>
    </row>
    <row r="1052" spans="1:23" ht="68.45" customHeight="1">
      <c r="A1052" s="1386">
        <v>1048</v>
      </c>
      <c r="B1052" s="1365">
        <v>124</v>
      </c>
      <c r="C1052" s="1340" t="s">
        <v>7417</v>
      </c>
      <c r="D1052" s="1340"/>
      <c r="E1052" s="1340"/>
      <c r="F1052" s="1340"/>
      <c r="G1052" s="1340"/>
      <c r="H1052" s="1340"/>
      <c r="I1052" s="1340" t="s">
        <v>7387</v>
      </c>
      <c r="J1052" s="1409" t="s">
        <v>800</v>
      </c>
      <c r="K1052" s="1409" t="s">
        <v>289</v>
      </c>
      <c r="L1052" s="667">
        <v>4206.3</v>
      </c>
      <c r="M1052" s="667"/>
      <c r="N1052" s="1366"/>
      <c r="O1052" s="1366" t="s">
        <v>6414</v>
      </c>
      <c r="P1052" s="1366"/>
      <c r="Q1052" s="1366"/>
      <c r="R1052" s="1366"/>
      <c r="S1052" s="1340" t="s">
        <v>7607</v>
      </c>
      <c r="T1052" s="1340"/>
      <c r="U1052" s="1340"/>
      <c r="V1052" s="1340" t="s">
        <v>7540</v>
      </c>
      <c r="W1052" s="1368" t="s">
        <v>6413</v>
      </c>
    </row>
    <row r="1053" spans="1:23" ht="68.45" customHeight="1">
      <c r="A1053" s="1446">
        <v>1049</v>
      </c>
      <c r="B1053" s="1365">
        <v>125</v>
      </c>
      <c r="C1053" s="1340" t="s">
        <v>7611</v>
      </c>
      <c r="D1053" s="1340"/>
      <c r="E1053" s="1340"/>
      <c r="F1053" s="1340"/>
      <c r="G1053" s="1340"/>
      <c r="H1053" s="1340"/>
      <c r="I1053" s="1340" t="s">
        <v>7387</v>
      </c>
      <c r="J1053" s="1409" t="s">
        <v>800</v>
      </c>
      <c r="K1053" s="1409" t="s">
        <v>7408</v>
      </c>
      <c r="L1053" s="667">
        <v>259.2</v>
      </c>
      <c r="M1053" s="667"/>
      <c r="N1053" s="1366"/>
      <c r="O1053" s="1366" t="s">
        <v>6414</v>
      </c>
      <c r="P1053" s="1366"/>
      <c r="Q1053" s="1366"/>
      <c r="R1053" s="1366"/>
      <c r="S1053" s="1340" t="s">
        <v>7607</v>
      </c>
      <c r="T1053" s="1340"/>
      <c r="U1053" s="1340"/>
      <c r="V1053" s="1340" t="s">
        <v>7540</v>
      </c>
      <c r="W1053" s="1368" t="s">
        <v>6413</v>
      </c>
    </row>
    <row r="1054" spans="1:23" ht="65.45" customHeight="1">
      <c r="A1054" s="1386">
        <v>1050</v>
      </c>
      <c r="B1054" s="1365">
        <v>126</v>
      </c>
      <c r="C1054" s="1340" t="s">
        <v>7611</v>
      </c>
      <c r="D1054" s="1340"/>
      <c r="E1054" s="1340"/>
      <c r="F1054" s="1340"/>
      <c r="G1054" s="1340"/>
      <c r="H1054" s="1340"/>
      <c r="I1054" s="1340" t="s">
        <v>7387</v>
      </c>
      <c r="J1054" s="1409" t="s">
        <v>800</v>
      </c>
      <c r="K1054" s="1409" t="s">
        <v>7613</v>
      </c>
      <c r="L1054" s="667">
        <v>121.7</v>
      </c>
      <c r="M1054" s="667"/>
      <c r="N1054" s="1366"/>
      <c r="O1054" s="1366" t="s">
        <v>6414</v>
      </c>
      <c r="P1054" s="1366"/>
      <c r="Q1054" s="1366"/>
      <c r="R1054" s="1366"/>
      <c r="S1054" s="1340" t="s">
        <v>7607</v>
      </c>
      <c r="T1054" s="1340"/>
      <c r="U1054" s="1340"/>
      <c r="V1054" s="1340" t="s">
        <v>7540</v>
      </c>
      <c r="W1054" s="1368" t="s">
        <v>6413</v>
      </c>
    </row>
    <row r="1055" spans="1:23" ht="65.45" customHeight="1">
      <c r="A1055" s="1446">
        <v>1051</v>
      </c>
      <c r="B1055" s="1365">
        <v>127</v>
      </c>
      <c r="C1055" s="1340" t="s">
        <v>7611</v>
      </c>
      <c r="D1055" s="1340"/>
      <c r="E1055" s="1340"/>
      <c r="F1055" s="1340"/>
      <c r="G1055" s="1340"/>
      <c r="H1055" s="1340"/>
      <c r="I1055" s="1340" t="s">
        <v>7387</v>
      </c>
      <c r="J1055" s="1409" t="s">
        <v>800</v>
      </c>
      <c r="K1055" s="1409" t="s">
        <v>7614</v>
      </c>
      <c r="L1055" s="667">
        <v>2844.3</v>
      </c>
      <c r="M1055" s="667"/>
      <c r="N1055" s="1366"/>
      <c r="O1055" s="1366" t="s">
        <v>6414</v>
      </c>
      <c r="P1055" s="1366"/>
      <c r="Q1055" s="1366"/>
      <c r="R1055" s="1366"/>
      <c r="S1055" s="1340" t="s">
        <v>7607</v>
      </c>
      <c r="T1055" s="1340"/>
      <c r="U1055" s="1340"/>
      <c r="V1055" s="1340" t="s">
        <v>7540</v>
      </c>
      <c r="W1055" s="1368" t="s">
        <v>6413</v>
      </c>
    </row>
    <row r="1056" spans="1:23" ht="75" customHeight="1">
      <c r="A1056" s="1386">
        <v>1052</v>
      </c>
      <c r="B1056" s="1365">
        <v>128</v>
      </c>
      <c r="C1056" s="1340" t="s">
        <v>7611</v>
      </c>
      <c r="D1056" s="1340"/>
      <c r="E1056" s="1340"/>
      <c r="F1056" s="1340"/>
      <c r="G1056" s="1340"/>
      <c r="H1056" s="1340"/>
      <c r="I1056" s="1340" t="s">
        <v>7387</v>
      </c>
      <c r="J1056" s="1366" t="s">
        <v>464</v>
      </c>
      <c r="K1056" s="1366">
        <v>2</v>
      </c>
      <c r="L1056" s="667">
        <v>577.1</v>
      </c>
      <c r="M1056" s="667"/>
      <c r="N1056" s="1366"/>
      <c r="O1056" s="1366" t="s">
        <v>6414</v>
      </c>
      <c r="P1056" s="1366"/>
      <c r="Q1056" s="1366"/>
      <c r="R1056" s="1366"/>
      <c r="S1056" s="1340" t="s">
        <v>7607</v>
      </c>
      <c r="T1056" s="1340"/>
      <c r="U1056" s="1340"/>
      <c r="V1056" s="1340" t="s">
        <v>7540</v>
      </c>
      <c r="W1056" s="1368" t="s">
        <v>6413</v>
      </c>
    </row>
    <row r="1057" spans="1:23" ht="126.6" customHeight="1">
      <c r="A1057" s="1446">
        <v>1053</v>
      </c>
      <c r="B1057" s="1365">
        <v>129</v>
      </c>
      <c r="C1057" s="1365" t="s">
        <v>7615</v>
      </c>
      <c r="D1057" s="1365"/>
      <c r="E1057" s="1365"/>
      <c r="F1057" s="1365"/>
      <c r="G1057" s="1365"/>
      <c r="H1057" s="1365"/>
      <c r="I1057" s="1365" t="s">
        <v>7440</v>
      </c>
      <c r="J1057" s="1365">
        <v>11</v>
      </c>
      <c r="K1057" s="1365">
        <v>26</v>
      </c>
      <c r="L1057" s="1420">
        <v>842.3</v>
      </c>
      <c r="M1057" s="1420"/>
      <c r="N1057" s="1417"/>
      <c r="O1057" s="1417" t="s">
        <v>192</v>
      </c>
      <c r="P1057" s="1417"/>
      <c r="Q1057" s="1417"/>
      <c r="R1057" s="1417"/>
      <c r="S1057" s="1365" t="s">
        <v>7660</v>
      </c>
      <c r="T1057" s="1365"/>
      <c r="U1057" s="1365"/>
      <c r="V1057" s="1365" t="s">
        <v>7540</v>
      </c>
      <c r="W1057" s="1365">
        <v>2</v>
      </c>
    </row>
    <row r="1058" spans="1:23" ht="63">
      <c r="A1058" s="1386">
        <v>1054</v>
      </c>
      <c r="B1058" s="1365">
        <v>130</v>
      </c>
      <c r="C1058" s="1340" t="s">
        <v>7616</v>
      </c>
      <c r="D1058" s="1340"/>
      <c r="E1058" s="1340"/>
      <c r="F1058" s="1340"/>
      <c r="G1058" s="1340"/>
      <c r="H1058" s="1340"/>
      <c r="I1058" s="1340" t="s">
        <v>7440</v>
      </c>
      <c r="J1058" s="1340">
        <v>39</v>
      </c>
      <c r="K1058" s="1340">
        <v>1</v>
      </c>
      <c r="L1058" s="667">
        <v>6180.4</v>
      </c>
      <c r="M1058" s="667"/>
      <c r="N1058" s="1366"/>
      <c r="O1058" s="1366" t="s">
        <v>6414</v>
      </c>
      <c r="P1058" s="1366"/>
      <c r="Q1058" s="1366"/>
      <c r="R1058" s="1366"/>
      <c r="S1058" s="1340" t="s">
        <v>7661</v>
      </c>
      <c r="T1058" s="1340"/>
      <c r="U1058" s="1340"/>
      <c r="V1058" s="1340" t="s">
        <v>7540</v>
      </c>
      <c r="W1058" s="1368" t="s">
        <v>6413</v>
      </c>
    </row>
    <row r="1059" spans="1:23" ht="63">
      <c r="A1059" s="1446">
        <v>1055</v>
      </c>
      <c r="B1059" s="1365">
        <v>131</v>
      </c>
      <c r="C1059" s="1340" t="s">
        <v>7617</v>
      </c>
      <c r="D1059" s="1340"/>
      <c r="E1059" s="1340"/>
      <c r="F1059" s="1340"/>
      <c r="G1059" s="1340"/>
      <c r="H1059" s="1340"/>
      <c r="I1059" s="1340" t="s">
        <v>7440</v>
      </c>
      <c r="J1059" s="1340">
        <v>65</v>
      </c>
      <c r="K1059" s="1340"/>
      <c r="L1059" s="667">
        <v>5756.2</v>
      </c>
      <c r="M1059" s="667"/>
      <c r="N1059" s="1366"/>
      <c r="O1059" s="1366" t="s">
        <v>6446</v>
      </c>
      <c r="P1059" s="1366"/>
      <c r="Q1059" s="1366"/>
      <c r="R1059" s="1366"/>
      <c r="S1059" s="1340" t="s">
        <v>7662</v>
      </c>
      <c r="T1059" s="1340"/>
      <c r="U1059" s="1340"/>
      <c r="V1059" s="1340" t="s">
        <v>7540</v>
      </c>
      <c r="W1059" s="1340">
        <v>6</v>
      </c>
    </row>
    <row r="1060" spans="1:23" ht="47.25">
      <c r="A1060" s="1386">
        <v>1056</v>
      </c>
      <c r="B1060" s="1365">
        <v>132</v>
      </c>
      <c r="C1060" s="1340" t="s">
        <v>7618</v>
      </c>
      <c r="D1060" s="1340"/>
      <c r="E1060" s="1340"/>
      <c r="F1060" s="1340"/>
      <c r="G1060" s="1340"/>
      <c r="H1060" s="1340"/>
      <c r="I1060" s="1340" t="s">
        <v>7440</v>
      </c>
      <c r="J1060" s="1340">
        <v>68</v>
      </c>
      <c r="K1060" s="1340" t="s">
        <v>7619</v>
      </c>
      <c r="L1060" s="667">
        <v>909.8</v>
      </c>
      <c r="M1060" s="667"/>
      <c r="N1060" s="1366"/>
      <c r="O1060" s="1366" t="s">
        <v>6446</v>
      </c>
      <c r="P1060" s="1366"/>
      <c r="Q1060" s="1366"/>
      <c r="R1060" s="1366"/>
      <c r="S1060" s="1340" t="s">
        <v>7663</v>
      </c>
      <c r="T1060" s="1340"/>
      <c r="U1060" s="1340"/>
      <c r="V1060" s="1340" t="s">
        <v>7540</v>
      </c>
      <c r="W1060" s="1340">
        <v>6</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2"/>
  <sheetViews>
    <sheetView topLeftCell="A8" zoomScale="70" zoomScaleNormal="70" workbookViewId="0">
      <pane xSplit="9" ySplit="2" topLeftCell="J205" activePane="bottomRight" state="frozen"/>
      <selection activeCell="F22" sqref="F22"/>
      <selection pane="topRight" activeCell="F22" sqref="F22"/>
      <selection pane="bottomLeft" activeCell="F22" sqref="F22"/>
      <selection pane="bottomRight" activeCell="F22" sqref="F22"/>
    </sheetView>
  </sheetViews>
  <sheetFormatPr defaultRowHeight="15.75"/>
  <cols>
    <col min="1" max="1" width="9.140625" style="815"/>
    <col min="2" max="2" width="5" style="815" customWidth="1"/>
    <col min="3" max="3" width="38.5703125" style="834" bestFit="1" customWidth="1"/>
    <col min="4" max="4" width="16.140625" style="815" customWidth="1"/>
    <col min="5" max="5" width="15.42578125" style="835" customWidth="1"/>
    <col min="6" max="6" width="22" style="815" customWidth="1"/>
    <col min="7" max="7" width="15.5703125" style="815" customWidth="1"/>
    <col min="8" max="8" width="18.42578125" style="815" customWidth="1"/>
    <col min="9" max="9" width="13.7109375" style="835" bestFit="1" customWidth="1"/>
    <col min="10" max="10" width="10.28515625" style="815" customWidth="1"/>
    <col min="11" max="11" width="9.7109375" style="815" customWidth="1"/>
    <col min="12" max="12" width="18" style="841" bestFit="1" customWidth="1"/>
    <col min="13" max="13" width="16.7109375" style="815" bestFit="1" customWidth="1"/>
    <col min="14" max="14" width="13.5703125" style="815" bestFit="1" customWidth="1"/>
    <col min="15" max="15" width="23.85546875" style="815" customWidth="1"/>
    <col min="16" max="16" width="23" style="835" customWidth="1"/>
    <col min="17" max="18" width="12.5703125" style="815" customWidth="1"/>
    <col min="19" max="19" width="27.140625" style="815" customWidth="1"/>
    <col min="20" max="255" width="9.140625" style="815"/>
    <col min="256" max="256" width="5" style="815" customWidth="1"/>
    <col min="257" max="257" width="17.42578125" style="815" customWidth="1"/>
    <col min="258" max="258" width="12.42578125" style="815" customWidth="1"/>
    <col min="259" max="259" width="8.140625" style="815" customWidth="1"/>
    <col min="260" max="260" width="9.140625" style="815" customWidth="1"/>
    <col min="261" max="261" width="15.42578125" style="815" customWidth="1"/>
    <col min="262" max="262" width="14.42578125" style="815" customWidth="1"/>
    <col min="263" max="263" width="11.140625" style="815" customWidth="1"/>
    <col min="264" max="264" width="23.85546875" style="815" customWidth="1"/>
    <col min="265" max="265" width="23" style="815" customWidth="1"/>
    <col min="266" max="267" width="9.140625" style="815"/>
    <col min="268" max="268" width="14.85546875" style="815" customWidth="1"/>
    <col min="269" max="511" width="9.140625" style="815"/>
    <col min="512" max="512" width="5" style="815" customWidth="1"/>
    <col min="513" max="513" width="17.42578125" style="815" customWidth="1"/>
    <col min="514" max="514" width="12.42578125" style="815" customWidth="1"/>
    <col min="515" max="515" width="8.140625" style="815" customWidth="1"/>
    <col min="516" max="516" width="9.140625" style="815" customWidth="1"/>
    <col min="517" max="517" width="15.42578125" style="815" customWidth="1"/>
    <col min="518" max="518" width="14.42578125" style="815" customWidth="1"/>
    <col min="519" max="519" width="11.140625" style="815" customWidth="1"/>
    <col min="520" max="520" width="23.85546875" style="815" customWidth="1"/>
    <col min="521" max="521" width="23" style="815" customWidth="1"/>
    <col min="522" max="523" width="9.140625" style="815"/>
    <col min="524" max="524" width="14.85546875" style="815" customWidth="1"/>
    <col min="525" max="767" width="9.140625" style="815"/>
    <col min="768" max="768" width="5" style="815" customWidth="1"/>
    <col min="769" max="769" width="17.42578125" style="815" customWidth="1"/>
    <col min="770" max="770" width="12.42578125" style="815" customWidth="1"/>
    <col min="771" max="771" width="8.140625" style="815" customWidth="1"/>
    <col min="772" max="772" width="9.140625" style="815" customWidth="1"/>
    <col min="773" max="773" width="15.42578125" style="815" customWidth="1"/>
    <col min="774" max="774" width="14.42578125" style="815" customWidth="1"/>
    <col min="775" max="775" width="11.140625" style="815" customWidth="1"/>
    <col min="776" max="776" width="23.85546875" style="815" customWidth="1"/>
    <col min="777" max="777" width="23" style="815" customWidth="1"/>
    <col min="778" max="779" width="9.140625" style="815"/>
    <col min="780" max="780" width="14.85546875" style="815" customWidth="1"/>
    <col min="781" max="1023" width="9.140625" style="815"/>
    <col min="1024" max="1024" width="5" style="815" customWidth="1"/>
    <col min="1025" max="1025" width="17.42578125" style="815" customWidth="1"/>
    <col min="1026" max="1026" width="12.42578125" style="815" customWidth="1"/>
    <col min="1027" max="1027" width="8.140625" style="815" customWidth="1"/>
    <col min="1028" max="1028" width="9.140625" style="815" customWidth="1"/>
    <col min="1029" max="1029" width="15.42578125" style="815" customWidth="1"/>
    <col min="1030" max="1030" width="14.42578125" style="815" customWidth="1"/>
    <col min="1031" max="1031" width="11.140625" style="815" customWidth="1"/>
    <col min="1032" max="1032" width="23.85546875" style="815" customWidth="1"/>
    <col min="1033" max="1033" width="23" style="815" customWidth="1"/>
    <col min="1034" max="1035" width="9.140625" style="815"/>
    <col min="1036" max="1036" width="14.85546875" style="815" customWidth="1"/>
    <col min="1037" max="1279" width="9.140625" style="815"/>
    <col min="1280" max="1280" width="5" style="815" customWidth="1"/>
    <col min="1281" max="1281" width="17.42578125" style="815" customWidth="1"/>
    <col min="1282" max="1282" width="12.42578125" style="815" customWidth="1"/>
    <col min="1283" max="1283" width="8.140625" style="815" customWidth="1"/>
    <col min="1284" max="1284" width="9.140625" style="815" customWidth="1"/>
    <col min="1285" max="1285" width="15.42578125" style="815" customWidth="1"/>
    <col min="1286" max="1286" width="14.42578125" style="815" customWidth="1"/>
    <col min="1287" max="1287" width="11.140625" style="815" customWidth="1"/>
    <col min="1288" max="1288" width="23.85546875" style="815" customWidth="1"/>
    <col min="1289" max="1289" width="23" style="815" customWidth="1"/>
    <col min="1290" max="1291" width="9.140625" style="815"/>
    <col min="1292" max="1292" width="14.85546875" style="815" customWidth="1"/>
    <col min="1293" max="1535" width="9.140625" style="815"/>
    <col min="1536" max="1536" width="5" style="815" customWidth="1"/>
    <col min="1537" max="1537" width="17.42578125" style="815" customWidth="1"/>
    <col min="1538" max="1538" width="12.42578125" style="815" customWidth="1"/>
    <col min="1539" max="1539" width="8.140625" style="815" customWidth="1"/>
    <col min="1540" max="1540" width="9.140625" style="815" customWidth="1"/>
    <col min="1541" max="1541" width="15.42578125" style="815" customWidth="1"/>
    <col min="1542" max="1542" width="14.42578125" style="815" customWidth="1"/>
    <col min="1543" max="1543" width="11.140625" style="815" customWidth="1"/>
    <col min="1544" max="1544" width="23.85546875" style="815" customWidth="1"/>
    <col min="1545" max="1545" width="23" style="815" customWidth="1"/>
    <col min="1546" max="1547" width="9.140625" style="815"/>
    <col min="1548" max="1548" width="14.85546875" style="815" customWidth="1"/>
    <col min="1549" max="1791" width="9.140625" style="815"/>
    <col min="1792" max="1792" width="5" style="815" customWidth="1"/>
    <col min="1793" max="1793" width="17.42578125" style="815" customWidth="1"/>
    <col min="1794" max="1794" width="12.42578125" style="815" customWidth="1"/>
    <col min="1795" max="1795" width="8.140625" style="815" customWidth="1"/>
    <col min="1796" max="1796" width="9.140625" style="815" customWidth="1"/>
    <col min="1797" max="1797" width="15.42578125" style="815" customWidth="1"/>
    <col min="1798" max="1798" width="14.42578125" style="815" customWidth="1"/>
    <col min="1799" max="1799" width="11.140625" style="815" customWidth="1"/>
    <col min="1800" max="1800" width="23.85546875" style="815" customWidth="1"/>
    <col min="1801" max="1801" width="23" style="815" customWidth="1"/>
    <col min="1802" max="1803" width="9.140625" style="815"/>
    <col min="1804" max="1804" width="14.85546875" style="815" customWidth="1"/>
    <col min="1805" max="2047" width="9.140625" style="815"/>
    <col min="2048" max="2048" width="5" style="815" customWidth="1"/>
    <col min="2049" max="2049" width="17.42578125" style="815" customWidth="1"/>
    <col min="2050" max="2050" width="12.42578125" style="815" customWidth="1"/>
    <col min="2051" max="2051" width="8.140625" style="815" customWidth="1"/>
    <col min="2052" max="2052" width="9.140625" style="815" customWidth="1"/>
    <col min="2053" max="2053" width="15.42578125" style="815" customWidth="1"/>
    <col min="2054" max="2054" width="14.42578125" style="815" customWidth="1"/>
    <col min="2055" max="2055" width="11.140625" style="815" customWidth="1"/>
    <col min="2056" max="2056" width="23.85546875" style="815" customWidth="1"/>
    <col min="2057" max="2057" width="23" style="815" customWidth="1"/>
    <col min="2058" max="2059" width="9.140625" style="815"/>
    <col min="2060" max="2060" width="14.85546875" style="815" customWidth="1"/>
    <col min="2061" max="2303" width="9.140625" style="815"/>
    <col min="2304" max="2304" width="5" style="815" customWidth="1"/>
    <col min="2305" max="2305" width="17.42578125" style="815" customWidth="1"/>
    <col min="2306" max="2306" width="12.42578125" style="815" customWidth="1"/>
    <col min="2307" max="2307" width="8.140625" style="815" customWidth="1"/>
    <col min="2308" max="2308" width="9.140625" style="815" customWidth="1"/>
    <col min="2309" max="2309" width="15.42578125" style="815" customWidth="1"/>
    <col min="2310" max="2310" width="14.42578125" style="815" customWidth="1"/>
    <col min="2311" max="2311" width="11.140625" style="815" customWidth="1"/>
    <col min="2312" max="2312" width="23.85546875" style="815" customWidth="1"/>
    <col min="2313" max="2313" width="23" style="815" customWidth="1"/>
    <col min="2314" max="2315" width="9.140625" style="815"/>
    <col min="2316" max="2316" width="14.85546875" style="815" customWidth="1"/>
    <col min="2317" max="2559" width="9.140625" style="815"/>
    <col min="2560" max="2560" width="5" style="815" customWidth="1"/>
    <col min="2561" max="2561" width="17.42578125" style="815" customWidth="1"/>
    <col min="2562" max="2562" width="12.42578125" style="815" customWidth="1"/>
    <col min="2563" max="2563" width="8.140625" style="815" customWidth="1"/>
    <col min="2564" max="2564" width="9.140625" style="815" customWidth="1"/>
    <col min="2565" max="2565" width="15.42578125" style="815" customWidth="1"/>
    <col min="2566" max="2566" width="14.42578125" style="815" customWidth="1"/>
    <col min="2567" max="2567" width="11.140625" style="815" customWidth="1"/>
    <col min="2568" max="2568" width="23.85546875" style="815" customWidth="1"/>
    <col min="2569" max="2569" width="23" style="815" customWidth="1"/>
    <col min="2570" max="2571" width="9.140625" style="815"/>
    <col min="2572" max="2572" width="14.85546875" style="815" customWidth="1"/>
    <col min="2573" max="2815" width="9.140625" style="815"/>
    <col min="2816" max="2816" width="5" style="815" customWidth="1"/>
    <col min="2817" max="2817" width="17.42578125" style="815" customWidth="1"/>
    <col min="2818" max="2818" width="12.42578125" style="815" customWidth="1"/>
    <col min="2819" max="2819" width="8.140625" style="815" customWidth="1"/>
    <col min="2820" max="2820" width="9.140625" style="815" customWidth="1"/>
    <col min="2821" max="2821" width="15.42578125" style="815" customWidth="1"/>
    <col min="2822" max="2822" width="14.42578125" style="815" customWidth="1"/>
    <col min="2823" max="2823" width="11.140625" style="815" customWidth="1"/>
    <col min="2824" max="2824" width="23.85546875" style="815" customWidth="1"/>
    <col min="2825" max="2825" width="23" style="815" customWidth="1"/>
    <col min="2826" max="2827" width="9.140625" style="815"/>
    <col min="2828" max="2828" width="14.85546875" style="815" customWidth="1"/>
    <col min="2829" max="3071" width="9.140625" style="815"/>
    <col min="3072" max="3072" width="5" style="815" customWidth="1"/>
    <col min="3073" max="3073" width="17.42578125" style="815" customWidth="1"/>
    <col min="3074" max="3074" width="12.42578125" style="815" customWidth="1"/>
    <col min="3075" max="3075" width="8.140625" style="815" customWidth="1"/>
    <col min="3076" max="3076" width="9.140625" style="815" customWidth="1"/>
    <col min="3077" max="3077" width="15.42578125" style="815" customWidth="1"/>
    <col min="3078" max="3078" width="14.42578125" style="815" customWidth="1"/>
    <col min="3079" max="3079" width="11.140625" style="815" customWidth="1"/>
    <col min="3080" max="3080" width="23.85546875" style="815" customWidth="1"/>
    <col min="3081" max="3081" width="23" style="815" customWidth="1"/>
    <col min="3082" max="3083" width="9.140625" style="815"/>
    <col min="3084" max="3084" width="14.85546875" style="815" customWidth="1"/>
    <col min="3085" max="3327" width="9.140625" style="815"/>
    <col min="3328" max="3328" width="5" style="815" customWidth="1"/>
    <col min="3329" max="3329" width="17.42578125" style="815" customWidth="1"/>
    <col min="3330" max="3330" width="12.42578125" style="815" customWidth="1"/>
    <col min="3331" max="3331" width="8.140625" style="815" customWidth="1"/>
    <col min="3332" max="3332" width="9.140625" style="815" customWidth="1"/>
    <col min="3333" max="3333" width="15.42578125" style="815" customWidth="1"/>
    <col min="3334" max="3334" width="14.42578125" style="815" customWidth="1"/>
    <col min="3335" max="3335" width="11.140625" style="815" customWidth="1"/>
    <col min="3336" max="3336" width="23.85546875" style="815" customWidth="1"/>
    <col min="3337" max="3337" width="23" style="815" customWidth="1"/>
    <col min="3338" max="3339" width="9.140625" style="815"/>
    <col min="3340" max="3340" width="14.85546875" style="815" customWidth="1"/>
    <col min="3341" max="3583" width="9.140625" style="815"/>
    <col min="3584" max="3584" width="5" style="815" customWidth="1"/>
    <col min="3585" max="3585" width="17.42578125" style="815" customWidth="1"/>
    <col min="3586" max="3586" width="12.42578125" style="815" customWidth="1"/>
    <col min="3587" max="3587" width="8.140625" style="815" customWidth="1"/>
    <col min="3588" max="3588" width="9.140625" style="815" customWidth="1"/>
    <col min="3589" max="3589" width="15.42578125" style="815" customWidth="1"/>
    <col min="3590" max="3590" width="14.42578125" style="815" customWidth="1"/>
    <col min="3591" max="3591" width="11.140625" style="815" customWidth="1"/>
    <col min="3592" max="3592" width="23.85546875" style="815" customWidth="1"/>
    <col min="3593" max="3593" width="23" style="815" customWidth="1"/>
    <col min="3594" max="3595" width="9.140625" style="815"/>
    <col min="3596" max="3596" width="14.85546875" style="815" customWidth="1"/>
    <col min="3597" max="3839" width="9.140625" style="815"/>
    <col min="3840" max="3840" width="5" style="815" customWidth="1"/>
    <col min="3841" max="3841" width="17.42578125" style="815" customWidth="1"/>
    <col min="3842" max="3842" width="12.42578125" style="815" customWidth="1"/>
    <col min="3843" max="3843" width="8.140625" style="815" customWidth="1"/>
    <col min="3844" max="3844" width="9.140625" style="815" customWidth="1"/>
    <col min="3845" max="3845" width="15.42578125" style="815" customWidth="1"/>
    <col min="3846" max="3846" width="14.42578125" style="815" customWidth="1"/>
    <col min="3847" max="3847" width="11.140625" style="815" customWidth="1"/>
    <col min="3848" max="3848" width="23.85546875" style="815" customWidth="1"/>
    <col min="3849" max="3849" width="23" style="815" customWidth="1"/>
    <col min="3850" max="3851" width="9.140625" style="815"/>
    <col min="3852" max="3852" width="14.85546875" style="815" customWidth="1"/>
    <col min="3853" max="4095" width="9.140625" style="815"/>
    <col min="4096" max="4096" width="5" style="815" customWidth="1"/>
    <col min="4097" max="4097" width="17.42578125" style="815" customWidth="1"/>
    <col min="4098" max="4098" width="12.42578125" style="815" customWidth="1"/>
    <col min="4099" max="4099" width="8.140625" style="815" customWidth="1"/>
    <col min="4100" max="4100" width="9.140625" style="815" customWidth="1"/>
    <col min="4101" max="4101" width="15.42578125" style="815" customWidth="1"/>
    <col min="4102" max="4102" width="14.42578125" style="815" customWidth="1"/>
    <col min="4103" max="4103" width="11.140625" style="815" customWidth="1"/>
    <col min="4104" max="4104" width="23.85546875" style="815" customWidth="1"/>
    <col min="4105" max="4105" width="23" style="815" customWidth="1"/>
    <col min="4106" max="4107" width="9.140625" style="815"/>
    <col min="4108" max="4108" width="14.85546875" style="815" customWidth="1"/>
    <col min="4109" max="4351" width="9.140625" style="815"/>
    <col min="4352" max="4352" width="5" style="815" customWidth="1"/>
    <col min="4353" max="4353" width="17.42578125" style="815" customWidth="1"/>
    <col min="4354" max="4354" width="12.42578125" style="815" customWidth="1"/>
    <col min="4355" max="4355" width="8.140625" style="815" customWidth="1"/>
    <col min="4356" max="4356" width="9.140625" style="815" customWidth="1"/>
    <col min="4357" max="4357" width="15.42578125" style="815" customWidth="1"/>
    <col min="4358" max="4358" width="14.42578125" style="815" customWidth="1"/>
    <col min="4359" max="4359" width="11.140625" style="815" customWidth="1"/>
    <col min="4360" max="4360" width="23.85546875" style="815" customWidth="1"/>
    <col min="4361" max="4361" width="23" style="815" customWidth="1"/>
    <col min="4362" max="4363" width="9.140625" style="815"/>
    <col min="4364" max="4364" width="14.85546875" style="815" customWidth="1"/>
    <col min="4365" max="4607" width="9.140625" style="815"/>
    <col min="4608" max="4608" width="5" style="815" customWidth="1"/>
    <col min="4609" max="4609" width="17.42578125" style="815" customWidth="1"/>
    <col min="4610" max="4610" width="12.42578125" style="815" customWidth="1"/>
    <col min="4611" max="4611" width="8.140625" style="815" customWidth="1"/>
    <col min="4612" max="4612" width="9.140625" style="815" customWidth="1"/>
    <col min="4613" max="4613" width="15.42578125" style="815" customWidth="1"/>
    <col min="4614" max="4614" width="14.42578125" style="815" customWidth="1"/>
    <col min="4615" max="4615" width="11.140625" style="815" customWidth="1"/>
    <col min="4616" max="4616" width="23.85546875" style="815" customWidth="1"/>
    <col min="4617" max="4617" width="23" style="815" customWidth="1"/>
    <col min="4618" max="4619" width="9.140625" style="815"/>
    <col min="4620" max="4620" width="14.85546875" style="815" customWidth="1"/>
    <col min="4621" max="4863" width="9.140625" style="815"/>
    <col min="4864" max="4864" width="5" style="815" customWidth="1"/>
    <col min="4865" max="4865" width="17.42578125" style="815" customWidth="1"/>
    <col min="4866" max="4866" width="12.42578125" style="815" customWidth="1"/>
    <col min="4867" max="4867" width="8.140625" style="815" customWidth="1"/>
    <col min="4868" max="4868" width="9.140625" style="815" customWidth="1"/>
    <col min="4869" max="4869" width="15.42578125" style="815" customWidth="1"/>
    <col min="4870" max="4870" width="14.42578125" style="815" customWidth="1"/>
    <col min="4871" max="4871" width="11.140625" style="815" customWidth="1"/>
    <col min="4872" max="4872" width="23.85546875" style="815" customWidth="1"/>
    <col min="4873" max="4873" width="23" style="815" customWidth="1"/>
    <col min="4874" max="4875" width="9.140625" style="815"/>
    <col min="4876" max="4876" width="14.85546875" style="815" customWidth="1"/>
    <col min="4877" max="5119" width="9.140625" style="815"/>
    <col min="5120" max="5120" width="5" style="815" customWidth="1"/>
    <col min="5121" max="5121" width="17.42578125" style="815" customWidth="1"/>
    <col min="5122" max="5122" width="12.42578125" style="815" customWidth="1"/>
    <col min="5123" max="5123" width="8.140625" style="815" customWidth="1"/>
    <col min="5124" max="5124" width="9.140625" style="815" customWidth="1"/>
    <col min="5125" max="5125" width="15.42578125" style="815" customWidth="1"/>
    <col min="5126" max="5126" width="14.42578125" style="815" customWidth="1"/>
    <col min="5127" max="5127" width="11.140625" style="815" customWidth="1"/>
    <col min="5128" max="5128" width="23.85546875" style="815" customWidth="1"/>
    <col min="5129" max="5129" width="23" style="815" customWidth="1"/>
    <col min="5130" max="5131" width="9.140625" style="815"/>
    <col min="5132" max="5132" width="14.85546875" style="815" customWidth="1"/>
    <col min="5133" max="5375" width="9.140625" style="815"/>
    <col min="5376" max="5376" width="5" style="815" customWidth="1"/>
    <col min="5377" max="5377" width="17.42578125" style="815" customWidth="1"/>
    <col min="5378" max="5378" width="12.42578125" style="815" customWidth="1"/>
    <col min="5379" max="5379" width="8.140625" style="815" customWidth="1"/>
    <col min="5380" max="5380" width="9.140625" style="815" customWidth="1"/>
    <col min="5381" max="5381" width="15.42578125" style="815" customWidth="1"/>
    <col min="5382" max="5382" width="14.42578125" style="815" customWidth="1"/>
    <col min="5383" max="5383" width="11.140625" style="815" customWidth="1"/>
    <col min="5384" max="5384" width="23.85546875" style="815" customWidth="1"/>
    <col min="5385" max="5385" width="23" style="815" customWidth="1"/>
    <col min="5386" max="5387" width="9.140625" style="815"/>
    <col min="5388" max="5388" width="14.85546875" style="815" customWidth="1"/>
    <col min="5389" max="5631" width="9.140625" style="815"/>
    <col min="5632" max="5632" width="5" style="815" customWidth="1"/>
    <col min="5633" max="5633" width="17.42578125" style="815" customWidth="1"/>
    <col min="5634" max="5634" width="12.42578125" style="815" customWidth="1"/>
    <col min="5635" max="5635" width="8.140625" style="815" customWidth="1"/>
    <col min="5636" max="5636" width="9.140625" style="815" customWidth="1"/>
    <col min="5637" max="5637" width="15.42578125" style="815" customWidth="1"/>
    <col min="5638" max="5638" width="14.42578125" style="815" customWidth="1"/>
    <col min="5639" max="5639" width="11.140625" style="815" customWidth="1"/>
    <col min="5640" max="5640" width="23.85546875" style="815" customWidth="1"/>
    <col min="5641" max="5641" width="23" style="815" customWidth="1"/>
    <col min="5642" max="5643" width="9.140625" style="815"/>
    <col min="5644" max="5644" width="14.85546875" style="815" customWidth="1"/>
    <col min="5645" max="5887" width="9.140625" style="815"/>
    <col min="5888" max="5888" width="5" style="815" customWidth="1"/>
    <col min="5889" max="5889" width="17.42578125" style="815" customWidth="1"/>
    <col min="5890" max="5890" width="12.42578125" style="815" customWidth="1"/>
    <col min="5891" max="5891" width="8.140625" style="815" customWidth="1"/>
    <col min="5892" max="5892" width="9.140625" style="815" customWidth="1"/>
    <col min="5893" max="5893" width="15.42578125" style="815" customWidth="1"/>
    <col min="5894" max="5894" width="14.42578125" style="815" customWidth="1"/>
    <col min="5895" max="5895" width="11.140625" style="815" customWidth="1"/>
    <col min="5896" max="5896" width="23.85546875" style="815" customWidth="1"/>
    <col min="5897" max="5897" width="23" style="815" customWidth="1"/>
    <col min="5898" max="5899" width="9.140625" style="815"/>
    <col min="5900" max="5900" width="14.85546875" style="815" customWidth="1"/>
    <col min="5901" max="6143" width="9.140625" style="815"/>
    <col min="6144" max="6144" width="5" style="815" customWidth="1"/>
    <col min="6145" max="6145" width="17.42578125" style="815" customWidth="1"/>
    <col min="6146" max="6146" width="12.42578125" style="815" customWidth="1"/>
    <col min="6147" max="6147" width="8.140625" style="815" customWidth="1"/>
    <col min="6148" max="6148" width="9.140625" style="815" customWidth="1"/>
    <col min="6149" max="6149" width="15.42578125" style="815" customWidth="1"/>
    <col min="6150" max="6150" width="14.42578125" style="815" customWidth="1"/>
    <col min="6151" max="6151" width="11.140625" style="815" customWidth="1"/>
    <col min="6152" max="6152" width="23.85546875" style="815" customWidth="1"/>
    <col min="6153" max="6153" width="23" style="815" customWidth="1"/>
    <col min="6154" max="6155" width="9.140625" style="815"/>
    <col min="6156" max="6156" width="14.85546875" style="815" customWidth="1"/>
    <col min="6157" max="6399" width="9.140625" style="815"/>
    <col min="6400" max="6400" width="5" style="815" customWidth="1"/>
    <col min="6401" max="6401" width="17.42578125" style="815" customWidth="1"/>
    <col min="6402" max="6402" width="12.42578125" style="815" customWidth="1"/>
    <col min="6403" max="6403" width="8.140625" style="815" customWidth="1"/>
    <col min="6404" max="6404" width="9.140625" style="815" customWidth="1"/>
    <col min="6405" max="6405" width="15.42578125" style="815" customWidth="1"/>
    <col min="6406" max="6406" width="14.42578125" style="815" customWidth="1"/>
    <col min="6407" max="6407" width="11.140625" style="815" customWidth="1"/>
    <col min="6408" max="6408" width="23.85546875" style="815" customWidth="1"/>
    <col min="6409" max="6409" width="23" style="815" customWidth="1"/>
    <col min="6410" max="6411" width="9.140625" style="815"/>
    <col min="6412" max="6412" width="14.85546875" style="815" customWidth="1"/>
    <col min="6413" max="6655" width="9.140625" style="815"/>
    <col min="6656" max="6656" width="5" style="815" customWidth="1"/>
    <col min="6657" max="6657" width="17.42578125" style="815" customWidth="1"/>
    <col min="6658" max="6658" width="12.42578125" style="815" customWidth="1"/>
    <col min="6659" max="6659" width="8.140625" style="815" customWidth="1"/>
    <col min="6660" max="6660" width="9.140625" style="815" customWidth="1"/>
    <col min="6661" max="6661" width="15.42578125" style="815" customWidth="1"/>
    <col min="6662" max="6662" width="14.42578125" style="815" customWidth="1"/>
    <col min="6663" max="6663" width="11.140625" style="815" customWidth="1"/>
    <col min="6664" max="6664" width="23.85546875" style="815" customWidth="1"/>
    <col min="6665" max="6665" width="23" style="815" customWidth="1"/>
    <col min="6666" max="6667" width="9.140625" style="815"/>
    <col min="6668" max="6668" width="14.85546875" style="815" customWidth="1"/>
    <col min="6669" max="6911" width="9.140625" style="815"/>
    <col min="6912" max="6912" width="5" style="815" customWidth="1"/>
    <col min="6913" max="6913" width="17.42578125" style="815" customWidth="1"/>
    <col min="6914" max="6914" width="12.42578125" style="815" customWidth="1"/>
    <col min="6915" max="6915" width="8.140625" style="815" customWidth="1"/>
    <col min="6916" max="6916" width="9.140625" style="815" customWidth="1"/>
    <col min="6917" max="6917" width="15.42578125" style="815" customWidth="1"/>
    <col min="6918" max="6918" width="14.42578125" style="815" customWidth="1"/>
    <col min="6919" max="6919" width="11.140625" style="815" customWidth="1"/>
    <col min="6920" max="6920" width="23.85546875" style="815" customWidth="1"/>
    <col min="6921" max="6921" width="23" style="815" customWidth="1"/>
    <col min="6922" max="6923" width="9.140625" style="815"/>
    <col min="6924" max="6924" width="14.85546875" style="815" customWidth="1"/>
    <col min="6925" max="7167" width="9.140625" style="815"/>
    <col min="7168" max="7168" width="5" style="815" customWidth="1"/>
    <col min="7169" max="7169" width="17.42578125" style="815" customWidth="1"/>
    <col min="7170" max="7170" width="12.42578125" style="815" customWidth="1"/>
    <col min="7171" max="7171" width="8.140625" style="815" customWidth="1"/>
    <col min="7172" max="7172" width="9.140625" style="815" customWidth="1"/>
    <col min="7173" max="7173" width="15.42578125" style="815" customWidth="1"/>
    <col min="7174" max="7174" width="14.42578125" style="815" customWidth="1"/>
    <col min="7175" max="7175" width="11.140625" style="815" customWidth="1"/>
    <col min="7176" max="7176" width="23.85546875" style="815" customWidth="1"/>
    <col min="7177" max="7177" width="23" style="815" customWidth="1"/>
    <col min="7178" max="7179" width="9.140625" style="815"/>
    <col min="7180" max="7180" width="14.85546875" style="815" customWidth="1"/>
    <col min="7181" max="7423" width="9.140625" style="815"/>
    <col min="7424" max="7424" width="5" style="815" customWidth="1"/>
    <col min="7425" max="7425" width="17.42578125" style="815" customWidth="1"/>
    <col min="7426" max="7426" width="12.42578125" style="815" customWidth="1"/>
    <col min="7427" max="7427" width="8.140625" style="815" customWidth="1"/>
    <col min="7428" max="7428" width="9.140625" style="815" customWidth="1"/>
    <col min="7429" max="7429" width="15.42578125" style="815" customWidth="1"/>
    <col min="7430" max="7430" width="14.42578125" style="815" customWidth="1"/>
    <col min="7431" max="7431" width="11.140625" style="815" customWidth="1"/>
    <col min="7432" max="7432" width="23.85546875" style="815" customWidth="1"/>
    <col min="7433" max="7433" width="23" style="815" customWidth="1"/>
    <col min="7434" max="7435" width="9.140625" style="815"/>
    <col min="7436" max="7436" width="14.85546875" style="815" customWidth="1"/>
    <col min="7437" max="7679" width="9.140625" style="815"/>
    <col min="7680" max="7680" width="5" style="815" customWidth="1"/>
    <col min="7681" max="7681" width="17.42578125" style="815" customWidth="1"/>
    <col min="7682" max="7682" width="12.42578125" style="815" customWidth="1"/>
    <col min="7683" max="7683" width="8.140625" style="815" customWidth="1"/>
    <col min="7684" max="7684" width="9.140625" style="815" customWidth="1"/>
    <col min="7685" max="7685" width="15.42578125" style="815" customWidth="1"/>
    <col min="7686" max="7686" width="14.42578125" style="815" customWidth="1"/>
    <col min="7687" max="7687" width="11.140625" style="815" customWidth="1"/>
    <col min="7688" max="7688" width="23.85546875" style="815" customWidth="1"/>
    <col min="7689" max="7689" width="23" style="815" customWidth="1"/>
    <col min="7690" max="7691" width="9.140625" style="815"/>
    <col min="7692" max="7692" width="14.85546875" style="815" customWidth="1"/>
    <col min="7693" max="7935" width="9.140625" style="815"/>
    <col min="7936" max="7936" width="5" style="815" customWidth="1"/>
    <col min="7937" max="7937" width="17.42578125" style="815" customWidth="1"/>
    <col min="7938" max="7938" width="12.42578125" style="815" customWidth="1"/>
    <col min="7939" max="7939" width="8.140625" style="815" customWidth="1"/>
    <col min="7940" max="7940" width="9.140625" style="815" customWidth="1"/>
    <col min="7941" max="7941" width="15.42578125" style="815" customWidth="1"/>
    <col min="7942" max="7942" width="14.42578125" style="815" customWidth="1"/>
    <col min="7943" max="7943" width="11.140625" style="815" customWidth="1"/>
    <col min="7944" max="7944" width="23.85546875" style="815" customWidth="1"/>
    <col min="7945" max="7945" width="23" style="815" customWidth="1"/>
    <col min="7946" max="7947" width="9.140625" style="815"/>
    <col min="7948" max="7948" width="14.85546875" style="815" customWidth="1"/>
    <col min="7949" max="8191" width="9.140625" style="815"/>
    <col min="8192" max="8192" width="5" style="815" customWidth="1"/>
    <col min="8193" max="8193" width="17.42578125" style="815" customWidth="1"/>
    <col min="8194" max="8194" width="12.42578125" style="815" customWidth="1"/>
    <col min="8195" max="8195" width="8.140625" style="815" customWidth="1"/>
    <col min="8196" max="8196" width="9.140625" style="815" customWidth="1"/>
    <col min="8197" max="8197" width="15.42578125" style="815" customWidth="1"/>
    <col min="8198" max="8198" width="14.42578125" style="815" customWidth="1"/>
    <col min="8199" max="8199" width="11.140625" style="815" customWidth="1"/>
    <col min="8200" max="8200" width="23.85546875" style="815" customWidth="1"/>
    <col min="8201" max="8201" width="23" style="815" customWidth="1"/>
    <col min="8202" max="8203" width="9.140625" style="815"/>
    <col min="8204" max="8204" width="14.85546875" style="815" customWidth="1"/>
    <col min="8205" max="8447" width="9.140625" style="815"/>
    <col min="8448" max="8448" width="5" style="815" customWidth="1"/>
    <col min="8449" max="8449" width="17.42578125" style="815" customWidth="1"/>
    <col min="8450" max="8450" width="12.42578125" style="815" customWidth="1"/>
    <col min="8451" max="8451" width="8.140625" style="815" customWidth="1"/>
    <col min="8452" max="8452" width="9.140625" style="815" customWidth="1"/>
    <col min="8453" max="8453" width="15.42578125" style="815" customWidth="1"/>
    <col min="8454" max="8454" width="14.42578125" style="815" customWidth="1"/>
    <col min="8455" max="8455" width="11.140625" style="815" customWidth="1"/>
    <col min="8456" max="8456" width="23.85546875" style="815" customWidth="1"/>
    <col min="8457" max="8457" width="23" style="815" customWidth="1"/>
    <col min="8458" max="8459" width="9.140625" style="815"/>
    <col min="8460" max="8460" width="14.85546875" style="815" customWidth="1"/>
    <col min="8461" max="8703" width="9.140625" style="815"/>
    <col min="8704" max="8704" width="5" style="815" customWidth="1"/>
    <col min="8705" max="8705" width="17.42578125" style="815" customWidth="1"/>
    <col min="8706" max="8706" width="12.42578125" style="815" customWidth="1"/>
    <col min="8707" max="8707" width="8.140625" style="815" customWidth="1"/>
    <col min="8708" max="8708" width="9.140625" style="815" customWidth="1"/>
    <col min="8709" max="8709" width="15.42578125" style="815" customWidth="1"/>
    <col min="8710" max="8710" width="14.42578125" style="815" customWidth="1"/>
    <col min="8711" max="8711" width="11.140625" style="815" customWidth="1"/>
    <col min="8712" max="8712" width="23.85546875" style="815" customWidth="1"/>
    <col min="8713" max="8713" width="23" style="815" customWidth="1"/>
    <col min="8714" max="8715" width="9.140625" style="815"/>
    <col min="8716" max="8716" width="14.85546875" style="815" customWidth="1"/>
    <col min="8717" max="8959" width="9.140625" style="815"/>
    <col min="8960" max="8960" width="5" style="815" customWidth="1"/>
    <col min="8961" max="8961" width="17.42578125" style="815" customWidth="1"/>
    <col min="8962" max="8962" width="12.42578125" style="815" customWidth="1"/>
    <col min="8963" max="8963" width="8.140625" style="815" customWidth="1"/>
    <col min="8964" max="8964" width="9.140625" style="815" customWidth="1"/>
    <col min="8965" max="8965" width="15.42578125" style="815" customWidth="1"/>
    <col min="8966" max="8966" width="14.42578125" style="815" customWidth="1"/>
    <col min="8967" max="8967" width="11.140625" style="815" customWidth="1"/>
    <col min="8968" max="8968" width="23.85546875" style="815" customWidth="1"/>
    <col min="8969" max="8969" width="23" style="815" customWidth="1"/>
    <col min="8970" max="8971" width="9.140625" style="815"/>
    <col min="8972" max="8972" width="14.85546875" style="815" customWidth="1"/>
    <col min="8973" max="9215" width="9.140625" style="815"/>
    <col min="9216" max="9216" width="5" style="815" customWidth="1"/>
    <col min="9217" max="9217" width="17.42578125" style="815" customWidth="1"/>
    <col min="9218" max="9218" width="12.42578125" style="815" customWidth="1"/>
    <col min="9219" max="9219" width="8.140625" style="815" customWidth="1"/>
    <col min="9220" max="9220" width="9.140625" style="815" customWidth="1"/>
    <col min="9221" max="9221" width="15.42578125" style="815" customWidth="1"/>
    <col min="9222" max="9222" width="14.42578125" style="815" customWidth="1"/>
    <col min="9223" max="9223" width="11.140625" style="815" customWidth="1"/>
    <col min="9224" max="9224" width="23.85546875" style="815" customWidth="1"/>
    <col min="9225" max="9225" width="23" style="815" customWidth="1"/>
    <col min="9226" max="9227" width="9.140625" style="815"/>
    <col min="9228" max="9228" width="14.85546875" style="815" customWidth="1"/>
    <col min="9229" max="9471" width="9.140625" style="815"/>
    <col min="9472" max="9472" width="5" style="815" customWidth="1"/>
    <col min="9473" max="9473" width="17.42578125" style="815" customWidth="1"/>
    <col min="9474" max="9474" width="12.42578125" style="815" customWidth="1"/>
    <col min="9475" max="9475" width="8.140625" style="815" customWidth="1"/>
    <col min="9476" max="9476" width="9.140625" style="815" customWidth="1"/>
    <col min="9477" max="9477" width="15.42578125" style="815" customWidth="1"/>
    <col min="9478" max="9478" width="14.42578125" style="815" customWidth="1"/>
    <col min="9479" max="9479" width="11.140625" style="815" customWidth="1"/>
    <col min="9480" max="9480" width="23.85546875" style="815" customWidth="1"/>
    <col min="9481" max="9481" width="23" style="815" customWidth="1"/>
    <col min="9482" max="9483" width="9.140625" style="815"/>
    <col min="9484" max="9484" width="14.85546875" style="815" customWidth="1"/>
    <col min="9485" max="9727" width="9.140625" style="815"/>
    <col min="9728" max="9728" width="5" style="815" customWidth="1"/>
    <col min="9729" max="9729" width="17.42578125" style="815" customWidth="1"/>
    <col min="9730" max="9730" width="12.42578125" style="815" customWidth="1"/>
    <col min="9731" max="9731" width="8.140625" style="815" customWidth="1"/>
    <col min="9732" max="9732" width="9.140625" style="815" customWidth="1"/>
    <col min="9733" max="9733" width="15.42578125" style="815" customWidth="1"/>
    <col min="9734" max="9734" width="14.42578125" style="815" customWidth="1"/>
    <col min="9735" max="9735" width="11.140625" style="815" customWidth="1"/>
    <col min="9736" max="9736" width="23.85546875" style="815" customWidth="1"/>
    <col min="9737" max="9737" width="23" style="815" customWidth="1"/>
    <col min="9738" max="9739" width="9.140625" style="815"/>
    <col min="9740" max="9740" width="14.85546875" style="815" customWidth="1"/>
    <col min="9741" max="9983" width="9.140625" style="815"/>
    <col min="9984" max="9984" width="5" style="815" customWidth="1"/>
    <col min="9985" max="9985" width="17.42578125" style="815" customWidth="1"/>
    <col min="9986" max="9986" width="12.42578125" style="815" customWidth="1"/>
    <col min="9987" max="9987" width="8.140625" style="815" customWidth="1"/>
    <col min="9988" max="9988" width="9.140625" style="815" customWidth="1"/>
    <col min="9989" max="9989" width="15.42578125" style="815" customWidth="1"/>
    <col min="9990" max="9990" width="14.42578125" style="815" customWidth="1"/>
    <col min="9991" max="9991" width="11.140625" style="815" customWidth="1"/>
    <col min="9992" max="9992" width="23.85546875" style="815" customWidth="1"/>
    <col min="9993" max="9993" width="23" style="815" customWidth="1"/>
    <col min="9994" max="9995" width="9.140625" style="815"/>
    <col min="9996" max="9996" width="14.85546875" style="815" customWidth="1"/>
    <col min="9997" max="10239" width="9.140625" style="815"/>
    <col min="10240" max="10240" width="5" style="815" customWidth="1"/>
    <col min="10241" max="10241" width="17.42578125" style="815" customWidth="1"/>
    <col min="10242" max="10242" width="12.42578125" style="815" customWidth="1"/>
    <col min="10243" max="10243" width="8.140625" style="815" customWidth="1"/>
    <col min="10244" max="10244" width="9.140625" style="815" customWidth="1"/>
    <col min="10245" max="10245" width="15.42578125" style="815" customWidth="1"/>
    <col min="10246" max="10246" width="14.42578125" style="815" customWidth="1"/>
    <col min="10247" max="10247" width="11.140625" style="815" customWidth="1"/>
    <col min="10248" max="10248" width="23.85546875" style="815" customWidth="1"/>
    <col min="10249" max="10249" width="23" style="815" customWidth="1"/>
    <col min="10250" max="10251" width="9.140625" style="815"/>
    <col min="10252" max="10252" width="14.85546875" style="815" customWidth="1"/>
    <col min="10253" max="10495" width="9.140625" style="815"/>
    <col min="10496" max="10496" width="5" style="815" customWidth="1"/>
    <col min="10497" max="10497" width="17.42578125" style="815" customWidth="1"/>
    <col min="10498" max="10498" width="12.42578125" style="815" customWidth="1"/>
    <col min="10499" max="10499" width="8.140625" style="815" customWidth="1"/>
    <col min="10500" max="10500" width="9.140625" style="815" customWidth="1"/>
    <col min="10501" max="10501" width="15.42578125" style="815" customWidth="1"/>
    <col min="10502" max="10502" width="14.42578125" style="815" customWidth="1"/>
    <col min="10503" max="10503" width="11.140625" style="815" customWidth="1"/>
    <col min="10504" max="10504" width="23.85546875" style="815" customWidth="1"/>
    <col min="10505" max="10505" width="23" style="815" customWidth="1"/>
    <col min="10506" max="10507" width="9.140625" style="815"/>
    <col min="10508" max="10508" width="14.85546875" style="815" customWidth="1"/>
    <col min="10509" max="10751" width="9.140625" style="815"/>
    <col min="10752" max="10752" width="5" style="815" customWidth="1"/>
    <col min="10753" max="10753" width="17.42578125" style="815" customWidth="1"/>
    <col min="10754" max="10754" width="12.42578125" style="815" customWidth="1"/>
    <col min="10755" max="10755" width="8.140625" style="815" customWidth="1"/>
    <col min="10756" max="10756" width="9.140625" style="815" customWidth="1"/>
    <col min="10757" max="10757" width="15.42578125" style="815" customWidth="1"/>
    <col min="10758" max="10758" width="14.42578125" style="815" customWidth="1"/>
    <col min="10759" max="10759" width="11.140625" style="815" customWidth="1"/>
    <col min="10760" max="10760" width="23.85546875" style="815" customWidth="1"/>
    <col min="10761" max="10761" width="23" style="815" customWidth="1"/>
    <col min="10762" max="10763" width="9.140625" style="815"/>
    <col min="10764" max="10764" width="14.85546875" style="815" customWidth="1"/>
    <col min="10765" max="11007" width="9.140625" style="815"/>
    <col min="11008" max="11008" width="5" style="815" customWidth="1"/>
    <col min="11009" max="11009" width="17.42578125" style="815" customWidth="1"/>
    <col min="11010" max="11010" width="12.42578125" style="815" customWidth="1"/>
    <col min="11011" max="11011" width="8.140625" style="815" customWidth="1"/>
    <col min="11012" max="11012" width="9.140625" style="815" customWidth="1"/>
    <col min="11013" max="11013" width="15.42578125" style="815" customWidth="1"/>
    <col min="11014" max="11014" width="14.42578125" style="815" customWidth="1"/>
    <col min="11015" max="11015" width="11.140625" style="815" customWidth="1"/>
    <col min="11016" max="11016" width="23.85546875" style="815" customWidth="1"/>
    <col min="11017" max="11017" width="23" style="815" customWidth="1"/>
    <col min="11018" max="11019" width="9.140625" style="815"/>
    <col min="11020" max="11020" width="14.85546875" style="815" customWidth="1"/>
    <col min="11021" max="11263" width="9.140625" style="815"/>
    <col min="11264" max="11264" width="5" style="815" customWidth="1"/>
    <col min="11265" max="11265" width="17.42578125" style="815" customWidth="1"/>
    <col min="11266" max="11266" width="12.42578125" style="815" customWidth="1"/>
    <col min="11267" max="11267" width="8.140625" style="815" customWidth="1"/>
    <col min="11268" max="11268" width="9.140625" style="815" customWidth="1"/>
    <col min="11269" max="11269" width="15.42578125" style="815" customWidth="1"/>
    <col min="11270" max="11270" width="14.42578125" style="815" customWidth="1"/>
    <col min="11271" max="11271" width="11.140625" style="815" customWidth="1"/>
    <col min="11272" max="11272" width="23.85546875" style="815" customWidth="1"/>
    <col min="11273" max="11273" width="23" style="815" customWidth="1"/>
    <col min="11274" max="11275" width="9.140625" style="815"/>
    <col min="11276" max="11276" width="14.85546875" style="815" customWidth="1"/>
    <col min="11277" max="11519" width="9.140625" style="815"/>
    <col min="11520" max="11520" width="5" style="815" customWidth="1"/>
    <col min="11521" max="11521" width="17.42578125" style="815" customWidth="1"/>
    <col min="11522" max="11522" width="12.42578125" style="815" customWidth="1"/>
    <col min="11523" max="11523" width="8.140625" style="815" customWidth="1"/>
    <col min="11524" max="11524" width="9.140625" style="815" customWidth="1"/>
    <col min="11525" max="11525" width="15.42578125" style="815" customWidth="1"/>
    <col min="11526" max="11526" width="14.42578125" style="815" customWidth="1"/>
    <col min="11527" max="11527" width="11.140625" style="815" customWidth="1"/>
    <col min="11528" max="11528" width="23.85546875" style="815" customWidth="1"/>
    <col min="11529" max="11529" width="23" style="815" customWidth="1"/>
    <col min="11530" max="11531" width="9.140625" style="815"/>
    <col min="11532" max="11532" width="14.85546875" style="815" customWidth="1"/>
    <col min="11533" max="11775" width="9.140625" style="815"/>
    <col min="11776" max="11776" width="5" style="815" customWidth="1"/>
    <col min="11777" max="11777" width="17.42578125" style="815" customWidth="1"/>
    <col min="11778" max="11778" width="12.42578125" style="815" customWidth="1"/>
    <col min="11779" max="11779" width="8.140625" style="815" customWidth="1"/>
    <col min="11780" max="11780" width="9.140625" style="815" customWidth="1"/>
    <col min="11781" max="11781" width="15.42578125" style="815" customWidth="1"/>
    <col min="11782" max="11782" width="14.42578125" style="815" customWidth="1"/>
    <col min="11783" max="11783" width="11.140625" style="815" customWidth="1"/>
    <col min="11784" max="11784" width="23.85546875" style="815" customWidth="1"/>
    <col min="11785" max="11785" width="23" style="815" customWidth="1"/>
    <col min="11786" max="11787" width="9.140625" style="815"/>
    <col min="11788" max="11788" width="14.85546875" style="815" customWidth="1"/>
    <col min="11789" max="12031" width="9.140625" style="815"/>
    <col min="12032" max="12032" width="5" style="815" customWidth="1"/>
    <col min="12033" max="12033" width="17.42578125" style="815" customWidth="1"/>
    <col min="12034" max="12034" width="12.42578125" style="815" customWidth="1"/>
    <col min="12035" max="12035" width="8.140625" style="815" customWidth="1"/>
    <col min="12036" max="12036" width="9.140625" style="815" customWidth="1"/>
    <col min="12037" max="12037" width="15.42578125" style="815" customWidth="1"/>
    <col min="12038" max="12038" width="14.42578125" style="815" customWidth="1"/>
    <col min="12039" max="12039" width="11.140625" style="815" customWidth="1"/>
    <col min="12040" max="12040" width="23.85546875" style="815" customWidth="1"/>
    <col min="12041" max="12041" width="23" style="815" customWidth="1"/>
    <col min="12042" max="12043" width="9.140625" style="815"/>
    <col min="12044" max="12044" width="14.85546875" style="815" customWidth="1"/>
    <col min="12045" max="12287" width="9.140625" style="815"/>
    <col min="12288" max="12288" width="5" style="815" customWidth="1"/>
    <col min="12289" max="12289" width="17.42578125" style="815" customWidth="1"/>
    <col min="12290" max="12290" width="12.42578125" style="815" customWidth="1"/>
    <col min="12291" max="12291" width="8.140625" style="815" customWidth="1"/>
    <col min="12292" max="12292" width="9.140625" style="815" customWidth="1"/>
    <col min="12293" max="12293" width="15.42578125" style="815" customWidth="1"/>
    <col min="12294" max="12294" width="14.42578125" style="815" customWidth="1"/>
    <col min="12295" max="12295" width="11.140625" style="815" customWidth="1"/>
    <col min="12296" max="12296" width="23.85546875" style="815" customWidth="1"/>
    <col min="12297" max="12297" width="23" style="815" customWidth="1"/>
    <col min="12298" max="12299" width="9.140625" style="815"/>
    <col min="12300" max="12300" width="14.85546875" style="815" customWidth="1"/>
    <col min="12301" max="12543" width="9.140625" style="815"/>
    <col min="12544" max="12544" width="5" style="815" customWidth="1"/>
    <col min="12545" max="12545" width="17.42578125" style="815" customWidth="1"/>
    <col min="12546" max="12546" width="12.42578125" style="815" customWidth="1"/>
    <col min="12547" max="12547" width="8.140625" style="815" customWidth="1"/>
    <col min="12548" max="12548" width="9.140625" style="815" customWidth="1"/>
    <col min="12549" max="12549" width="15.42578125" style="815" customWidth="1"/>
    <col min="12550" max="12550" width="14.42578125" style="815" customWidth="1"/>
    <col min="12551" max="12551" width="11.140625" style="815" customWidth="1"/>
    <col min="12552" max="12552" width="23.85546875" style="815" customWidth="1"/>
    <col min="12553" max="12553" width="23" style="815" customWidth="1"/>
    <col min="12554" max="12555" width="9.140625" style="815"/>
    <col min="12556" max="12556" width="14.85546875" style="815" customWidth="1"/>
    <col min="12557" max="12799" width="9.140625" style="815"/>
    <col min="12800" max="12800" width="5" style="815" customWidth="1"/>
    <col min="12801" max="12801" width="17.42578125" style="815" customWidth="1"/>
    <col min="12802" max="12802" width="12.42578125" style="815" customWidth="1"/>
    <col min="12803" max="12803" width="8.140625" style="815" customWidth="1"/>
    <col min="12804" max="12804" width="9.140625" style="815" customWidth="1"/>
    <col min="12805" max="12805" width="15.42578125" style="815" customWidth="1"/>
    <col min="12806" max="12806" width="14.42578125" style="815" customWidth="1"/>
    <col min="12807" max="12807" width="11.140625" style="815" customWidth="1"/>
    <col min="12808" max="12808" width="23.85546875" style="815" customWidth="1"/>
    <col min="12809" max="12809" width="23" style="815" customWidth="1"/>
    <col min="12810" max="12811" width="9.140625" style="815"/>
    <col min="12812" max="12812" width="14.85546875" style="815" customWidth="1"/>
    <col min="12813" max="13055" width="9.140625" style="815"/>
    <col min="13056" max="13056" width="5" style="815" customWidth="1"/>
    <col min="13057" max="13057" width="17.42578125" style="815" customWidth="1"/>
    <col min="13058" max="13058" width="12.42578125" style="815" customWidth="1"/>
    <col min="13059" max="13059" width="8.140625" style="815" customWidth="1"/>
    <col min="13060" max="13060" width="9.140625" style="815" customWidth="1"/>
    <col min="13061" max="13061" width="15.42578125" style="815" customWidth="1"/>
    <col min="13062" max="13062" width="14.42578125" style="815" customWidth="1"/>
    <col min="13063" max="13063" width="11.140625" style="815" customWidth="1"/>
    <col min="13064" max="13064" width="23.85546875" style="815" customWidth="1"/>
    <col min="13065" max="13065" width="23" style="815" customWidth="1"/>
    <col min="13066" max="13067" width="9.140625" style="815"/>
    <col min="13068" max="13068" width="14.85546875" style="815" customWidth="1"/>
    <col min="13069" max="13311" width="9.140625" style="815"/>
    <col min="13312" max="13312" width="5" style="815" customWidth="1"/>
    <col min="13313" max="13313" width="17.42578125" style="815" customWidth="1"/>
    <col min="13314" max="13314" width="12.42578125" style="815" customWidth="1"/>
    <col min="13315" max="13315" width="8.140625" style="815" customWidth="1"/>
    <col min="13316" max="13316" width="9.140625" style="815" customWidth="1"/>
    <col min="13317" max="13317" width="15.42578125" style="815" customWidth="1"/>
    <col min="13318" max="13318" width="14.42578125" style="815" customWidth="1"/>
    <col min="13319" max="13319" width="11.140625" style="815" customWidth="1"/>
    <col min="13320" max="13320" width="23.85546875" style="815" customWidth="1"/>
    <col min="13321" max="13321" width="23" style="815" customWidth="1"/>
    <col min="13322" max="13323" width="9.140625" style="815"/>
    <col min="13324" max="13324" width="14.85546875" style="815" customWidth="1"/>
    <col min="13325" max="13567" width="9.140625" style="815"/>
    <col min="13568" max="13568" width="5" style="815" customWidth="1"/>
    <col min="13569" max="13569" width="17.42578125" style="815" customWidth="1"/>
    <col min="13570" max="13570" width="12.42578125" style="815" customWidth="1"/>
    <col min="13571" max="13571" width="8.140625" style="815" customWidth="1"/>
    <col min="13572" max="13572" width="9.140625" style="815" customWidth="1"/>
    <col min="13573" max="13573" width="15.42578125" style="815" customWidth="1"/>
    <col min="13574" max="13574" width="14.42578125" style="815" customWidth="1"/>
    <col min="13575" max="13575" width="11.140625" style="815" customWidth="1"/>
    <col min="13576" max="13576" width="23.85546875" style="815" customWidth="1"/>
    <col min="13577" max="13577" width="23" style="815" customWidth="1"/>
    <col min="13578" max="13579" width="9.140625" style="815"/>
    <col min="13580" max="13580" width="14.85546875" style="815" customWidth="1"/>
    <col min="13581" max="13823" width="9.140625" style="815"/>
    <col min="13824" max="13824" width="5" style="815" customWidth="1"/>
    <col min="13825" max="13825" width="17.42578125" style="815" customWidth="1"/>
    <col min="13826" max="13826" width="12.42578125" style="815" customWidth="1"/>
    <col min="13827" max="13827" width="8.140625" style="815" customWidth="1"/>
    <col min="13828" max="13828" width="9.140625" style="815" customWidth="1"/>
    <col min="13829" max="13829" width="15.42578125" style="815" customWidth="1"/>
    <col min="13830" max="13830" width="14.42578125" style="815" customWidth="1"/>
    <col min="13831" max="13831" width="11.140625" style="815" customWidth="1"/>
    <col min="13832" max="13832" width="23.85546875" style="815" customWidth="1"/>
    <col min="13833" max="13833" width="23" style="815" customWidth="1"/>
    <col min="13834" max="13835" width="9.140625" style="815"/>
    <col min="13836" max="13836" width="14.85546875" style="815" customWidth="1"/>
    <col min="13837" max="14079" width="9.140625" style="815"/>
    <col min="14080" max="14080" width="5" style="815" customWidth="1"/>
    <col min="14081" max="14081" width="17.42578125" style="815" customWidth="1"/>
    <col min="14082" max="14082" width="12.42578125" style="815" customWidth="1"/>
    <col min="14083" max="14083" width="8.140625" style="815" customWidth="1"/>
    <col min="14084" max="14084" width="9.140625" style="815" customWidth="1"/>
    <col min="14085" max="14085" width="15.42578125" style="815" customWidth="1"/>
    <col min="14086" max="14086" width="14.42578125" style="815" customWidth="1"/>
    <col min="14087" max="14087" width="11.140625" style="815" customWidth="1"/>
    <col min="14088" max="14088" width="23.85546875" style="815" customWidth="1"/>
    <col min="14089" max="14089" width="23" style="815" customWidth="1"/>
    <col min="14090" max="14091" width="9.140625" style="815"/>
    <col min="14092" max="14092" width="14.85546875" style="815" customWidth="1"/>
    <col min="14093" max="14335" width="9.140625" style="815"/>
    <col min="14336" max="14336" width="5" style="815" customWidth="1"/>
    <col min="14337" max="14337" width="17.42578125" style="815" customWidth="1"/>
    <col min="14338" max="14338" width="12.42578125" style="815" customWidth="1"/>
    <col min="14339" max="14339" width="8.140625" style="815" customWidth="1"/>
    <col min="14340" max="14340" width="9.140625" style="815" customWidth="1"/>
    <col min="14341" max="14341" width="15.42578125" style="815" customWidth="1"/>
    <col min="14342" max="14342" width="14.42578125" style="815" customWidth="1"/>
    <col min="14343" max="14343" width="11.140625" style="815" customWidth="1"/>
    <col min="14344" max="14344" width="23.85546875" style="815" customWidth="1"/>
    <col min="14345" max="14345" width="23" style="815" customWidth="1"/>
    <col min="14346" max="14347" width="9.140625" style="815"/>
    <col min="14348" max="14348" width="14.85546875" style="815" customWidth="1"/>
    <col min="14349" max="14591" width="9.140625" style="815"/>
    <col min="14592" max="14592" width="5" style="815" customWidth="1"/>
    <col min="14593" max="14593" width="17.42578125" style="815" customWidth="1"/>
    <col min="14594" max="14594" width="12.42578125" style="815" customWidth="1"/>
    <col min="14595" max="14595" width="8.140625" style="815" customWidth="1"/>
    <col min="14596" max="14596" width="9.140625" style="815" customWidth="1"/>
    <col min="14597" max="14597" width="15.42578125" style="815" customWidth="1"/>
    <col min="14598" max="14598" width="14.42578125" style="815" customWidth="1"/>
    <col min="14599" max="14599" width="11.140625" style="815" customWidth="1"/>
    <col min="14600" max="14600" width="23.85546875" style="815" customWidth="1"/>
    <col min="14601" max="14601" width="23" style="815" customWidth="1"/>
    <col min="14602" max="14603" width="9.140625" style="815"/>
    <col min="14604" max="14604" width="14.85546875" style="815" customWidth="1"/>
    <col min="14605" max="14847" width="9.140625" style="815"/>
    <col min="14848" max="14848" width="5" style="815" customWidth="1"/>
    <col min="14849" max="14849" width="17.42578125" style="815" customWidth="1"/>
    <col min="14850" max="14850" width="12.42578125" style="815" customWidth="1"/>
    <col min="14851" max="14851" width="8.140625" style="815" customWidth="1"/>
    <col min="14852" max="14852" width="9.140625" style="815" customWidth="1"/>
    <col min="14853" max="14853" width="15.42578125" style="815" customWidth="1"/>
    <col min="14854" max="14854" width="14.42578125" style="815" customWidth="1"/>
    <col min="14855" max="14855" width="11.140625" style="815" customWidth="1"/>
    <col min="14856" max="14856" width="23.85546875" style="815" customWidth="1"/>
    <col min="14857" max="14857" width="23" style="815" customWidth="1"/>
    <col min="14858" max="14859" width="9.140625" style="815"/>
    <col min="14860" max="14860" width="14.85546875" style="815" customWidth="1"/>
    <col min="14861" max="15103" width="9.140625" style="815"/>
    <col min="15104" max="15104" width="5" style="815" customWidth="1"/>
    <col min="15105" max="15105" width="17.42578125" style="815" customWidth="1"/>
    <col min="15106" max="15106" width="12.42578125" style="815" customWidth="1"/>
    <col min="15107" max="15107" width="8.140625" style="815" customWidth="1"/>
    <col min="15108" max="15108" width="9.140625" style="815" customWidth="1"/>
    <col min="15109" max="15109" width="15.42578125" style="815" customWidth="1"/>
    <col min="15110" max="15110" width="14.42578125" style="815" customWidth="1"/>
    <col min="15111" max="15111" width="11.140625" style="815" customWidth="1"/>
    <col min="15112" max="15112" width="23.85546875" style="815" customWidth="1"/>
    <col min="15113" max="15113" width="23" style="815" customWidth="1"/>
    <col min="15114" max="15115" width="9.140625" style="815"/>
    <col min="15116" max="15116" width="14.85546875" style="815" customWidth="1"/>
    <col min="15117" max="15359" width="9.140625" style="815"/>
    <col min="15360" max="15360" width="5" style="815" customWidth="1"/>
    <col min="15361" max="15361" width="17.42578125" style="815" customWidth="1"/>
    <col min="15362" max="15362" width="12.42578125" style="815" customWidth="1"/>
    <col min="15363" max="15363" width="8.140625" style="815" customWidth="1"/>
    <col min="15364" max="15364" width="9.140625" style="815" customWidth="1"/>
    <col min="15365" max="15365" width="15.42578125" style="815" customWidth="1"/>
    <col min="15366" max="15366" width="14.42578125" style="815" customWidth="1"/>
    <col min="15367" max="15367" width="11.140625" style="815" customWidth="1"/>
    <col min="15368" max="15368" width="23.85546875" style="815" customWidth="1"/>
    <col min="15369" max="15369" width="23" style="815" customWidth="1"/>
    <col min="15370" max="15371" width="9.140625" style="815"/>
    <col min="15372" max="15372" width="14.85546875" style="815" customWidth="1"/>
    <col min="15373" max="15615" width="9.140625" style="815"/>
    <col min="15616" max="15616" width="5" style="815" customWidth="1"/>
    <col min="15617" max="15617" width="17.42578125" style="815" customWidth="1"/>
    <col min="15618" max="15618" width="12.42578125" style="815" customWidth="1"/>
    <col min="15619" max="15619" width="8.140625" style="815" customWidth="1"/>
    <col min="15620" max="15620" width="9.140625" style="815" customWidth="1"/>
    <col min="15621" max="15621" width="15.42578125" style="815" customWidth="1"/>
    <col min="15622" max="15622" width="14.42578125" style="815" customWidth="1"/>
    <col min="15623" max="15623" width="11.140625" style="815" customWidth="1"/>
    <col min="15624" max="15624" width="23.85546875" style="815" customWidth="1"/>
    <col min="15625" max="15625" width="23" style="815" customWidth="1"/>
    <col min="15626" max="15627" width="9.140625" style="815"/>
    <col min="15628" max="15628" width="14.85546875" style="815" customWidth="1"/>
    <col min="15629" max="15871" width="9.140625" style="815"/>
    <col min="15872" max="15872" width="5" style="815" customWidth="1"/>
    <col min="15873" max="15873" width="17.42578125" style="815" customWidth="1"/>
    <col min="15874" max="15874" width="12.42578125" style="815" customWidth="1"/>
    <col min="15875" max="15875" width="8.140625" style="815" customWidth="1"/>
    <col min="15876" max="15876" width="9.140625" style="815" customWidth="1"/>
    <col min="15877" max="15877" width="15.42578125" style="815" customWidth="1"/>
    <col min="15878" max="15878" width="14.42578125" style="815" customWidth="1"/>
    <col min="15879" max="15879" width="11.140625" style="815" customWidth="1"/>
    <col min="15880" max="15880" width="23.85546875" style="815" customWidth="1"/>
    <col min="15881" max="15881" width="23" style="815" customWidth="1"/>
    <col min="15882" max="15883" width="9.140625" style="815"/>
    <col min="15884" max="15884" width="14.85546875" style="815" customWidth="1"/>
    <col min="15885" max="16127" width="9.140625" style="815"/>
    <col min="16128" max="16128" width="5" style="815" customWidth="1"/>
    <col min="16129" max="16129" width="17.42578125" style="815" customWidth="1"/>
    <col min="16130" max="16130" width="12.42578125" style="815" customWidth="1"/>
    <col min="16131" max="16131" width="8.140625" style="815" customWidth="1"/>
    <col min="16132" max="16132" width="9.140625" style="815" customWidth="1"/>
    <col min="16133" max="16133" width="15.42578125" style="815" customWidth="1"/>
    <col min="16134" max="16134" width="14.42578125" style="815" customWidth="1"/>
    <col min="16135" max="16135" width="11.140625" style="815" customWidth="1"/>
    <col min="16136" max="16136" width="23.85546875" style="815" customWidth="1"/>
    <col min="16137" max="16137" width="23" style="815" customWidth="1"/>
    <col min="16138" max="16139" width="9.140625" style="815"/>
    <col min="16140" max="16140" width="14.85546875" style="815" customWidth="1"/>
    <col min="16141" max="16384" width="9.140625" style="815"/>
  </cols>
  <sheetData>
    <row r="1" spans="1:22" ht="61.5" customHeight="1">
      <c r="C1" s="3901" t="s">
        <v>0</v>
      </c>
      <c r="D1" s="3901"/>
      <c r="E1" s="3901"/>
      <c r="F1" s="3901"/>
      <c r="G1" s="3901"/>
      <c r="H1" s="3901"/>
      <c r="I1" s="3901"/>
      <c r="J1" s="3901"/>
      <c r="K1" s="3901"/>
      <c r="L1" s="3901"/>
      <c r="M1" s="3902" t="s">
        <v>1</v>
      </c>
      <c r="N1" s="3902"/>
      <c r="O1" s="3902"/>
    </row>
    <row r="2" spans="1:22">
      <c r="C2" s="3903" t="s">
        <v>2</v>
      </c>
      <c r="D2" s="3903"/>
      <c r="E2" s="3903"/>
      <c r="F2" s="3903"/>
      <c r="G2" s="3903"/>
      <c r="H2" s="3903"/>
      <c r="I2" s="3903"/>
      <c r="J2" s="3903"/>
      <c r="K2" s="3903"/>
      <c r="L2" s="3903"/>
    </row>
    <row r="3" spans="1:22" ht="10.5" customHeight="1">
      <c r="C3" s="1635"/>
      <c r="D3" s="1633"/>
      <c r="E3" s="1633"/>
      <c r="F3" s="1633"/>
      <c r="G3" s="1633"/>
      <c r="H3" s="1633"/>
      <c r="I3" s="1633"/>
      <c r="J3" s="1633"/>
      <c r="K3" s="1633"/>
    </row>
    <row r="4" spans="1:22">
      <c r="B4" s="3903" t="s">
        <v>3</v>
      </c>
      <c r="C4" s="3903"/>
      <c r="D4" s="3903"/>
      <c r="E4" s="3903"/>
      <c r="F4" s="3903"/>
      <c r="G4" s="3903"/>
      <c r="H4" s="3903"/>
      <c r="I4" s="3903"/>
      <c r="J4" s="3903"/>
      <c r="K4" s="3903"/>
      <c r="L4" s="3903"/>
      <c r="M4" s="3903"/>
      <c r="N4" s="3903"/>
      <c r="O4" s="3903"/>
      <c r="P4" s="3903"/>
      <c r="Q4" s="1633"/>
      <c r="R4" s="1633"/>
      <c r="S4" s="1633"/>
    </row>
    <row r="5" spans="1:22">
      <c r="B5" s="1633"/>
      <c r="C5" s="1635"/>
      <c r="D5" s="1633"/>
      <c r="E5" s="1633"/>
      <c r="F5" s="1633"/>
      <c r="G5" s="1633"/>
      <c r="H5" s="1633"/>
      <c r="I5" s="3904" t="s">
        <v>4</v>
      </c>
      <c r="J5" s="3904"/>
      <c r="K5" s="3904"/>
      <c r="L5" s="3904"/>
      <c r="M5" s="3904"/>
      <c r="N5" s="3904"/>
      <c r="O5" s="3904"/>
      <c r="P5" s="3904"/>
      <c r="Q5" s="1635"/>
      <c r="R5" s="1635"/>
      <c r="S5" s="1635"/>
    </row>
    <row r="6" spans="1:22">
      <c r="B6" s="3905" t="s">
        <v>5</v>
      </c>
      <c r="C6" s="3903"/>
      <c r="D6" s="3903"/>
      <c r="E6" s="3903"/>
      <c r="F6" s="3903"/>
      <c r="G6" s="3903"/>
      <c r="H6" s="3903"/>
      <c r="I6" s="3903"/>
      <c r="J6" s="3903"/>
      <c r="K6" s="3903"/>
      <c r="L6" s="3903"/>
      <c r="M6" s="3903"/>
      <c r="N6" s="3903"/>
      <c r="O6" s="3903"/>
      <c r="P6" s="3903"/>
      <c r="Q6" s="1633"/>
      <c r="R6" s="1633"/>
      <c r="S6" s="1633"/>
    </row>
    <row r="7" spans="1:22" ht="15" customHeight="1">
      <c r="B7" s="1632"/>
      <c r="C7" s="1635"/>
      <c r="D7" s="1633"/>
      <c r="E7" s="1633"/>
      <c r="F7" s="1633"/>
      <c r="G7" s="1633"/>
      <c r="H7" s="1633"/>
      <c r="I7" s="1633"/>
      <c r="J7" s="1633"/>
      <c r="K7" s="1633"/>
      <c r="L7" s="842"/>
      <c r="M7" s="1633"/>
      <c r="N7" s="1633"/>
      <c r="O7" s="1633"/>
      <c r="P7" s="866" t="s">
        <v>242</v>
      </c>
      <c r="Q7" s="819"/>
      <c r="R7" s="819"/>
      <c r="S7" s="819"/>
    </row>
    <row r="8" spans="1:22" s="836" customFormat="1" ht="15" customHeight="1">
      <c r="A8" s="3897" t="s">
        <v>7679</v>
      </c>
      <c r="B8" s="3898" t="s">
        <v>6</v>
      </c>
      <c r="C8" s="3899" t="s">
        <v>7</v>
      </c>
      <c r="D8" s="3898" t="s">
        <v>449</v>
      </c>
      <c r="E8" s="3898" t="s">
        <v>731</v>
      </c>
      <c r="F8" s="3896" t="s">
        <v>462</v>
      </c>
      <c r="G8" s="3898" t="s">
        <v>458</v>
      </c>
      <c r="H8" s="3896" t="s">
        <v>459</v>
      </c>
      <c r="I8" s="3898" t="s">
        <v>8</v>
      </c>
      <c r="J8" s="3898" t="s">
        <v>9</v>
      </c>
      <c r="K8" s="3898"/>
      <c r="L8" s="3918" t="s">
        <v>10</v>
      </c>
      <c r="M8" s="3896" t="s">
        <v>11</v>
      </c>
      <c r="N8" s="3896" t="s">
        <v>12</v>
      </c>
      <c r="O8" s="3896" t="s">
        <v>13</v>
      </c>
      <c r="P8" s="3896" t="s">
        <v>14</v>
      </c>
      <c r="Q8" s="3896" t="s">
        <v>460</v>
      </c>
      <c r="R8" s="3896" t="s">
        <v>461</v>
      </c>
      <c r="S8" s="3896" t="s">
        <v>463</v>
      </c>
      <c r="T8" s="3912" t="s">
        <v>3908</v>
      </c>
      <c r="U8" s="3913" t="s">
        <v>3220</v>
      </c>
    </row>
    <row r="9" spans="1:22" s="838" customFormat="1" ht="72.75" customHeight="1">
      <c r="A9" s="3897"/>
      <c r="B9" s="3898"/>
      <c r="C9" s="3900"/>
      <c r="D9" s="3898"/>
      <c r="E9" s="3898"/>
      <c r="F9" s="3898"/>
      <c r="G9" s="3898"/>
      <c r="H9" s="3896"/>
      <c r="I9" s="3898"/>
      <c r="J9" s="1663"/>
      <c r="K9" s="1663" t="s">
        <v>16</v>
      </c>
      <c r="L9" s="3918"/>
      <c r="M9" s="3896"/>
      <c r="N9" s="3896"/>
      <c r="O9" s="3896"/>
      <c r="P9" s="3896"/>
      <c r="Q9" s="3896"/>
      <c r="R9" s="3896"/>
      <c r="S9" s="3896"/>
      <c r="T9" s="3912"/>
      <c r="U9" s="3913"/>
    </row>
    <row r="10" spans="1:22" s="874" customFormat="1" ht="37.5" customHeight="1">
      <c r="A10" s="1502">
        <v>1</v>
      </c>
      <c r="B10" s="869"/>
      <c r="C10" s="869" t="s">
        <v>743</v>
      </c>
      <c r="D10" s="869"/>
      <c r="E10" s="869"/>
      <c r="F10" s="869"/>
      <c r="G10" s="869"/>
      <c r="H10" s="870"/>
      <c r="I10" s="869"/>
      <c r="J10" s="869"/>
      <c r="K10" s="869"/>
      <c r="L10" s="871">
        <f>L11+L214+L486</f>
        <v>5697939.5700000003</v>
      </c>
      <c r="M10" s="870"/>
      <c r="N10" s="870"/>
      <c r="O10" s="870"/>
      <c r="P10" s="872"/>
      <c r="Q10" s="873"/>
      <c r="R10" s="873"/>
      <c r="S10" s="873"/>
    </row>
    <row r="11" spans="1:22">
      <c r="A11" s="839">
        <v>2</v>
      </c>
      <c r="B11" s="712" t="s">
        <v>3224</v>
      </c>
      <c r="C11" s="713" t="s">
        <v>3225</v>
      </c>
      <c r="D11" s="713"/>
      <c r="E11" s="713"/>
      <c r="F11" s="713"/>
      <c r="G11" s="713"/>
      <c r="H11" s="713"/>
      <c r="I11" s="712"/>
      <c r="J11" s="712"/>
      <c r="K11" s="712"/>
      <c r="L11" s="843">
        <f>SUM(L12:L213)</f>
        <v>1609925.4700000004</v>
      </c>
      <c r="M11" s="712"/>
      <c r="N11" s="712"/>
      <c r="O11" s="712"/>
      <c r="P11" s="714"/>
    </row>
    <row r="12" spans="1:22" ht="31.5">
      <c r="A12" s="839">
        <v>3</v>
      </c>
      <c r="B12" s="715">
        <v>1</v>
      </c>
      <c r="C12" s="716" t="s">
        <v>3226</v>
      </c>
      <c r="D12" s="716"/>
      <c r="E12" s="716"/>
      <c r="F12" s="716"/>
      <c r="G12" s="716" t="s">
        <v>7686</v>
      </c>
      <c r="H12" s="716"/>
      <c r="I12" s="715" t="s">
        <v>3227</v>
      </c>
      <c r="J12" s="715">
        <v>105</v>
      </c>
      <c r="K12" s="715">
        <v>101</v>
      </c>
      <c r="L12" s="1644">
        <v>1144.0999999999999</v>
      </c>
      <c r="M12" s="717"/>
      <c r="N12" s="717"/>
      <c r="O12" s="715" t="s">
        <v>3228</v>
      </c>
      <c r="P12" s="718" t="s">
        <v>3230</v>
      </c>
      <c r="T12" s="815">
        <f>VLOOKUP(L12,'Dat cong dat do'!$D$9:$M$547,5,0)</f>
        <v>0</v>
      </c>
      <c r="U12" s="815">
        <f>VLOOKUP(L12,'Dat cong dat do'!$D$9:$M$547,8,0)</f>
        <v>0</v>
      </c>
      <c r="V12" s="815">
        <v>1</v>
      </c>
    </row>
    <row r="13" spans="1:22" ht="31.5">
      <c r="A13" s="839">
        <v>4</v>
      </c>
      <c r="B13" s="715">
        <v>2</v>
      </c>
      <c r="C13" s="716" t="s">
        <v>3231</v>
      </c>
      <c r="D13" s="716"/>
      <c r="E13" s="716"/>
      <c r="F13" s="716"/>
      <c r="G13" s="716" t="s">
        <v>7686</v>
      </c>
      <c r="H13" s="716"/>
      <c r="I13" s="715" t="s">
        <v>3227</v>
      </c>
      <c r="J13" s="720">
        <v>46</v>
      </c>
      <c r="K13" s="720">
        <v>153</v>
      </c>
      <c r="L13" s="845">
        <v>2953.2</v>
      </c>
      <c r="M13" s="719"/>
      <c r="N13" s="719"/>
      <c r="O13" s="718" t="s">
        <v>3232</v>
      </c>
      <c r="P13" s="718" t="s">
        <v>3233</v>
      </c>
      <c r="T13" s="815">
        <f>VLOOKUP(L13,'Dat cong dat do'!$D$9:$M$547,5,0)</f>
        <v>0</v>
      </c>
      <c r="U13" s="815">
        <f>VLOOKUP(L13,'Dat cong dat do'!$D$9:$M$547,8,0)</f>
        <v>0</v>
      </c>
      <c r="V13" s="815">
        <v>1</v>
      </c>
    </row>
    <row r="14" spans="1:22" ht="31.5">
      <c r="A14" s="839">
        <v>5</v>
      </c>
      <c r="B14" s="715">
        <v>3</v>
      </c>
      <c r="C14" s="716" t="s">
        <v>3234</v>
      </c>
      <c r="D14" s="716"/>
      <c r="E14" s="716"/>
      <c r="F14" s="716"/>
      <c r="G14" s="716" t="s">
        <v>7686</v>
      </c>
      <c r="H14" s="716"/>
      <c r="I14" s="715" t="s">
        <v>3227</v>
      </c>
      <c r="J14" s="715">
        <v>227</v>
      </c>
      <c r="K14" s="715">
        <v>56</v>
      </c>
      <c r="L14" s="1644">
        <v>10114</v>
      </c>
      <c r="M14" s="717"/>
      <c r="N14" s="717"/>
      <c r="O14" s="715" t="s">
        <v>3235</v>
      </c>
      <c r="P14" s="718" t="s">
        <v>3233</v>
      </c>
      <c r="T14" s="815">
        <f>VLOOKUP(L14,'Dat cong dat do'!$D$9:$M$547,5,0)</f>
        <v>0</v>
      </c>
      <c r="U14" s="815">
        <f>VLOOKUP(L14,'Dat cong dat do'!$D$9:$M$547,8,0)</f>
        <v>0</v>
      </c>
      <c r="V14" s="815">
        <v>1</v>
      </c>
    </row>
    <row r="15" spans="1:22" ht="31.5">
      <c r="A15" s="839">
        <v>6</v>
      </c>
      <c r="B15" s="715">
        <v>4</v>
      </c>
      <c r="C15" s="716" t="s">
        <v>3236</v>
      </c>
      <c r="D15" s="716"/>
      <c r="E15" s="716"/>
      <c r="F15" s="716"/>
      <c r="G15" s="716" t="s">
        <v>7686</v>
      </c>
      <c r="H15" s="716"/>
      <c r="I15" s="715" t="s">
        <v>3227</v>
      </c>
      <c r="J15" s="715">
        <v>133</v>
      </c>
      <c r="K15" s="715">
        <v>107</v>
      </c>
      <c r="L15" s="1644">
        <v>2688.3</v>
      </c>
      <c r="M15" s="717"/>
      <c r="N15" s="717"/>
      <c r="O15" s="718" t="s">
        <v>3237</v>
      </c>
      <c r="P15" s="715" t="s">
        <v>3233</v>
      </c>
      <c r="T15" s="815">
        <f>VLOOKUP(L15,'Dat cong dat do'!$D$9:$M$547,5,0)</f>
        <v>0</v>
      </c>
      <c r="U15" s="815">
        <f>VLOOKUP(L15,'Dat cong dat do'!$D$9:$M$547,8,0)</f>
        <v>0</v>
      </c>
      <c r="V15" s="815">
        <v>1</v>
      </c>
    </row>
    <row r="16" spans="1:22" ht="31.5">
      <c r="A16" s="839">
        <v>7</v>
      </c>
      <c r="B16" s="715">
        <v>5</v>
      </c>
      <c r="C16" s="716" t="s">
        <v>3238</v>
      </c>
      <c r="D16" s="716"/>
      <c r="E16" s="716"/>
      <c r="F16" s="716"/>
      <c r="G16" s="716" t="s">
        <v>7686</v>
      </c>
      <c r="H16" s="716"/>
      <c r="I16" s="715" t="s">
        <v>3227</v>
      </c>
      <c r="J16" s="715">
        <v>33</v>
      </c>
      <c r="K16" s="715">
        <v>90</v>
      </c>
      <c r="L16" s="1644">
        <v>3476.1</v>
      </c>
      <c r="M16" s="717"/>
      <c r="N16" s="717"/>
      <c r="O16" s="715" t="s">
        <v>3239</v>
      </c>
      <c r="P16" s="715" t="s">
        <v>3233</v>
      </c>
      <c r="T16" s="815">
        <f>VLOOKUP(L16,'Dat cong dat do'!$D$9:$M$547,5,0)</f>
        <v>0</v>
      </c>
      <c r="U16" s="815">
        <f>VLOOKUP(L16,'Dat cong dat do'!$D$9:$M$547,8,0)</f>
        <v>0</v>
      </c>
      <c r="V16" s="815">
        <v>1</v>
      </c>
    </row>
    <row r="17" spans="1:22" ht="31.5">
      <c r="A17" s="839">
        <v>8</v>
      </c>
      <c r="B17" s="715">
        <v>6</v>
      </c>
      <c r="C17" s="716" t="s">
        <v>3240</v>
      </c>
      <c r="D17" s="716"/>
      <c r="E17" s="716"/>
      <c r="F17" s="716"/>
      <c r="G17" s="716" t="s">
        <v>7686</v>
      </c>
      <c r="H17" s="716"/>
      <c r="I17" s="715" t="s">
        <v>3227</v>
      </c>
      <c r="J17" s="715">
        <v>122</v>
      </c>
      <c r="K17" s="715">
        <v>107</v>
      </c>
      <c r="L17" s="1644">
        <v>5183.5</v>
      </c>
      <c r="M17" s="717"/>
      <c r="N17" s="717"/>
      <c r="O17" s="715" t="s">
        <v>3241</v>
      </c>
      <c r="P17" s="715" t="s">
        <v>3233</v>
      </c>
      <c r="T17" s="815">
        <f>VLOOKUP(L17,'Dat cong dat do'!$D$9:$M$547,5,0)</f>
        <v>0</v>
      </c>
      <c r="U17" s="815">
        <f>VLOOKUP(L17,'Dat cong dat do'!$D$9:$M$547,8,0)</f>
        <v>0</v>
      </c>
      <c r="V17" s="815">
        <v>1</v>
      </c>
    </row>
    <row r="18" spans="1:22" ht="31.5">
      <c r="A18" s="839">
        <v>9</v>
      </c>
      <c r="B18" s="715">
        <v>7</v>
      </c>
      <c r="C18" s="716" t="s">
        <v>3242</v>
      </c>
      <c r="D18" s="716"/>
      <c r="E18" s="716"/>
      <c r="F18" s="716"/>
      <c r="G18" s="716" t="s">
        <v>7686</v>
      </c>
      <c r="H18" s="716"/>
      <c r="I18" s="715" t="s">
        <v>3227</v>
      </c>
      <c r="J18" s="715">
        <v>48</v>
      </c>
      <c r="K18" s="715">
        <v>79</v>
      </c>
      <c r="L18" s="1644">
        <v>334.4</v>
      </c>
      <c r="M18" s="717"/>
      <c r="N18" s="717"/>
      <c r="O18" s="715" t="s">
        <v>3243</v>
      </c>
      <c r="P18" s="715" t="s">
        <v>3244</v>
      </c>
      <c r="T18" s="815">
        <f>VLOOKUP(L18,'Dat cong dat do'!$D$9:$M$547,5,0)</f>
        <v>0</v>
      </c>
      <c r="U18" s="815">
        <f>VLOOKUP(L18,'Dat cong dat do'!$D$9:$M$547,8,0)</f>
        <v>0</v>
      </c>
      <c r="V18" s="815">
        <v>1</v>
      </c>
    </row>
    <row r="19" spans="1:22" ht="31.5">
      <c r="A19" s="839">
        <v>10</v>
      </c>
      <c r="B19" s="715">
        <v>8</v>
      </c>
      <c r="C19" s="716" t="s">
        <v>3245</v>
      </c>
      <c r="D19" s="716"/>
      <c r="E19" s="716"/>
      <c r="F19" s="716"/>
      <c r="G19" s="716" t="s">
        <v>7686</v>
      </c>
      <c r="H19" s="716"/>
      <c r="I19" s="715" t="s">
        <v>3227</v>
      </c>
      <c r="J19" s="715">
        <v>42</v>
      </c>
      <c r="K19" s="715">
        <v>77</v>
      </c>
      <c r="L19" s="1644">
        <v>449.5</v>
      </c>
      <c r="M19" s="717"/>
      <c r="N19" s="717"/>
      <c r="O19" s="715" t="s">
        <v>3246</v>
      </c>
      <c r="P19" s="718" t="s">
        <v>3233</v>
      </c>
      <c r="T19" s="815">
        <f>VLOOKUP(L19,'Dat cong dat do'!$D$9:$M$547,5,0)</f>
        <v>0</v>
      </c>
      <c r="U19" s="815">
        <f>VLOOKUP(L19,'Dat cong dat do'!$D$9:$M$547,8,0)</f>
        <v>0</v>
      </c>
      <c r="V19" s="815">
        <v>1</v>
      </c>
    </row>
    <row r="20" spans="1:22" ht="31.5">
      <c r="A20" s="839">
        <v>11</v>
      </c>
      <c r="B20" s="715">
        <v>9</v>
      </c>
      <c r="C20" s="716" t="s">
        <v>3247</v>
      </c>
      <c r="D20" s="716"/>
      <c r="E20" s="716"/>
      <c r="F20" s="716"/>
      <c r="G20" s="716" t="s">
        <v>7686</v>
      </c>
      <c r="H20" s="716"/>
      <c r="I20" s="715" t="s">
        <v>3227</v>
      </c>
      <c r="J20" s="715">
        <v>20</v>
      </c>
      <c r="K20" s="715">
        <v>165</v>
      </c>
      <c r="L20" s="1644">
        <v>43.3</v>
      </c>
      <c r="M20" s="717"/>
      <c r="N20" s="717"/>
      <c r="O20" s="715" t="s">
        <v>3248</v>
      </c>
      <c r="P20" s="718" t="s">
        <v>3233</v>
      </c>
      <c r="T20" s="815">
        <f>VLOOKUP(L20,'Dat cong dat do'!$D$9:$M$547,5,0)</f>
        <v>0</v>
      </c>
      <c r="U20" s="815">
        <f>VLOOKUP(L20,'Dat cong dat do'!$D$9:$M$547,8,0)</f>
        <v>0</v>
      </c>
      <c r="V20" s="815">
        <v>1</v>
      </c>
    </row>
    <row r="21" spans="1:22" ht="31.5">
      <c r="A21" s="839">
        <v>12</v>
      </c>
      <c r="B21" s="715">
        <v>10</v>
      </c>
      <c r="C21" s="716" t="s">
        <v>3249</v>
      </c>
      <c r="D21" s="716"/>
      <c r="E21" s="716"/>
      <c r="F21" s="716"/>
      <c r="G21" s="716" t="s">
        <v>7686</v>
      </c>
      <c r="H21" s="716"/>
      <c r="I21" s="715" t="s">
        <v>3227</v>
      </c>
      <c r="J21" s="715">
        <v>77</v>
      </c>
      <c r="K21" s="715">
        <v>101</v>
      </c>
      <c r="L21" s="1644">
        <v>54.8</v>
      </c>
      <c r="M21" s="717"/>
      <c r="N21" s="717"/>
      <c r="O21" s="715" t="s">
        <v>3250</v>
      </c>
      <c r="P21" s="718" t="s">
        <v>3233</v>
      </c>
      <c r="T21" s="815">
        <f>VLOOKUP(L21,'Dat cong dat do'!$D$9:$M$547,5,0)</f>
        <v>0</v>
      </c>
      <c r="U21" s="815">
        <f>VLOOKUP(L21,'Dat cong dat do'!$D$9:$M$547,8,0)</f>
        <v>0</v>
      </c>
      <c r="V21" s="815">
        <v>1</v>
      </c>
    </row>
    <row r="22" spans="1:22" ht="31.5">
      <c r="A22" s="839">
        <v>13</v>
      </c>
      <c r="B22" s="715">
        <v>11</v>
      </c>
      <c r="C22" s="716" t="s">
        <v>3251</v>
      </c>
      <c r="D22" s="716"/>
      <c r="E22" s="716"/>
      <c r="F22" s="716"/>
      <c r="G22" s="716" t="s">
        <v>7686</v>
      </c>
      <c r="H22" s="716"/>
      <c r="I22" s="715" t="s">
        <v>3227</v>
      </c>
      <c r="J22" s="715">
        <v>174</v>
      </c>
      <c r="K22" s="715">
        <v>44</v>
      </c>
      <c r="L22" s="1644">
        <v>250.8</v>
      </c>
      <c r="M22" s="717"/>
      <c r="N22" s="717"/>
      <c r="O22" s="715" t="s">
        <v>3252</v>
      </c>
      <c r="P22" s="718" t="s">
        <v>3233</v>
      </c>
      <c r="T22" s="815">
        <f>VLOOKUP(L22,'Dat cong dat do'!$D$9:$M$547,5,0)</f>
        <v>0</v>
      </c>
      <c r="U22" s="815">
        <f>VLOOKUP(L22,'Dat cong dat do'!$D$9:$M$547,8,0)</f>
        <v>0</v>
      </c>
      <c r="V22" s="815">
        <v>1</v>
      </c>
    </row>
    <row r="23" spans="1:22" ht="31.5">
      <c r="A23" s="839">
        <v>14</v>
      </c>
      <c r="B23" s="715">
        <v>12</v>
      </c>
      <c r="C23" s="716" t="s">
        <v>3253</v>
      </c>
      <c r="D23" s="716"/>
      <c r="E23" s="716"/>
      <c r="F23" s="716"/>
      <c r="G23" s="716" t="s">
        <v>7686</v>
      </c>
      <c r="H23" s="716"/>
      <c r="I23" s="715" t="s">
        <v>3227</v>
      </c>
      <c r="J23" s="715">
        <v>65</v>
      </c>
      <c r="K23" s="715">
        <v>106</v>
      </c>
      <c r="L23" s="1644">
        <v>505.3</v>
      </c>
      <c r="M23" s="717"/>
      <c r="N23" s="717"/>
      <c r="O23" s="715" t="s">
        <v>3254</v>
      </c>
      <c r="P23" s="718" t="s">
        <v>3233</v>
      </c>
      <c r="T23" s="815">
        <f>VLOOKUP(L23,'Dat cong dat do'!$D$9:$M$547,5,0)</f>
        <v>0</v>
      </c>
      <c r="U23" s="815">
        <f>VLOOKUP(L23,'Dat cong dat do'!$D$9:$M$547,8,0)</f>
        <v>0</v>
      </c>
      <c r="V23" s="815">
        <v>1</v>
      </c>
    </row>
    <row r="24" spans="1:22" ht="31.5">
      <c r="A24" s="839">
        <v>15</v>
      </c>
      <c r="B24" s="715">
        <v>13</v>
      </c>
      <c r="C24" s="716" t="s">
        <v>3255</v>
      </c>
      <c r="D24" s="716"/>
      <c r="E24" s="716"/>
      <c r="F24" s="716"/>
      <c r="G24" s="716" t="s">
        <v>7686</v>
      </c>
      <c r="H24" s="716"/>
      <c r="I24" s="715" t="s">
        <v>3227</v>
      </c>
      <c r="J24" s="715">
        <v>121</v>
      </c>
      <c r="K24" s="715">
        <v>79</v>
      </c>
      <c r="L24" s="1644">
        <v>223.6</v>
      </c>
      <c r="M24" s="717"/>
      <c r="N24" s="717"/>
      <c r="O24" s="715" t="s">
        <v>3256</v>
      </c>
      <c r="P24" s="718" t="s">
        <v>3233</v>
      </c>
      <c r="T24" s="815">
        <f>VLOOKUP(L24,'Dat cong dat do'!$D$9:$M$547,5,0)</f>
        <v>0</v>
      </c>
      <c r="U24" s="815">
        <f>VLOOKUP(L24,'Dat cong dat do'!$D$9:$M$547,8,0)</f>
        <v>0</v>
      </c>
      <c r="V24" s="815">
        <v>1</v>
      </c>
    </row>
    <row r="25" spans="1:22" ht="31.5">
      <c r="A25" s="839">
        <v>16</v>
      </c>
      <c r="B25" s="715">
        <v>14</v>
      </c>
      <c r="C25" s="716" t="s">
        <v>3257</v>
      </c>
      <c r="D25" s="716"/>
      <c r="E25" s="716"/>
      <c r="F25" s="716"/>
      <c r="G25" s="716" t="s">
        <v>7686</v>
      </c>
      <c r="H25" s="716"/>
      <c r="I25" s="715" t="s">
        <v>3227</v>
      </c>
      <c r="J25" s="715">
        <v>119</v>
      </c>
      <c r="K25" s="715">
        <v>101</v>
      </c>
      <c r="L25" s="1644">
        <v>66.2</v>
      </c>
      <c r="M25" s="717"/>
      <c r="N25" s="717"/>
      <c r="O25" s="715" t="s">
        <v>3258</v>
      </c>
      <c r="P25" s="718" t="s">
        <v>3233</v>
      </c>
      <c r="T25" s="815">
        <f>VLOOKUP(L25,'Dat cong dat do'!$D$9:$M$547,5,0)</f>
        <v>0</v>
      </c>
      <c r="U25" s="815">
        <f>VLOOKUP(L25,'Dat cong dat do'!$D$9:$M$547,8,0)</f>
        <v>0</v>
      </c>
      <c r="V25" s="815">
        <v>1</v>
      </c>
    </row>
    <row r="26" spans="1:22" ht="31.5">
      <c r="A26" s="839">
        <v>17</v>
      </c>
      <c r="B26" s="715">
        <v>15</v>
      </c>
      <c r="C26" s="716" t="s">
        <v>3259</v>
      </c>
      <c r="D26" s="716"/>
      <c r="E26" s="716"/>
      <c r="F26" s="716"/>
      <c r="G26" s="716" t="s">
        <v>7686</v>
      </c>
      <c r="H26" s="716"/>
      <c r="I26" s="715" t="s">
        <v>3227</v>
      </c>
      <c r="J26" s="715">
        <v>49</v>
      </c>
      <c r="K26" s="715">
        <v>108</v>
      </c>
      <c r="L26" s="1644">
        <v>100</v>
      </c>
      <c r="M26" s="717"/>
      <c r="N26" s="717"/>
      <c r="O26" s="715" t="s">
        <v>3260</v>
      </c>
      <c r="P26" s="718" t="s">
        <v>3233</v>
      </c>
      <c r="T26" s="815">
        <f>VLOOKUP(L26,'Dat cong dat do'!$D$9:$M$547,5,0)</f>
        <v>0</v>
      </c>
      <c r="U26" s="815">
        <f>VLOOKUP(L26,'Dat cong dat do'!$D$9:$M$547,8,0)</f>
        <v>0</v>
      </c>
      <c r="V26" s="815">
        <v>1</v>
      </c>
    </row>
    <row r="27" spans="1:22">
      <c r="A27" s="839">
        <v>18</v>
      </c>
      <c r="B27" s="715">
        <v>16</v>
      </c>
      <c r="C27" s="716" t="s">
        <v>3261</v>
      </c>
      <c r="D27" s="716"/>
      <c r="E27" s="716"/>
      <c r="F27" s="716"/>
      <c r="G27" s="716" t="s">
        <v>7686</v>
      </c>
      <c r="H27" s="716"/>
      <c r="I27" s="715" t="s">
        <v>3227</v>
      </c>
      <c r="J27" s="715">
        <v>65</v>
      </c>
      <c r="K27" s="715">
        <v>106</v>
      </c>
      <c r="L27" s="1644">
        <v>1562.4</v>
      </c>
      <c r="M27" s="717"/>
      <c r="N27" s="717"/>
      <c r="O27" s="715" t="s">
        <v>3262</v>
      </c>
      <c r="P27" s="718" t="s">
        <v>3263</v>
      </c>
      <c r="T27" s="815">
        <f>VLOOKUP(L27,'Dat cong dat do'!$D$9:$M$547,5,0)</f>
        <v>0</v>
      </c>
      <c r="U27" s="815">
        <f>VLOOKUP(L27,'Dat cong dat do'!$D$9:$M$547,8,0)</f>
        <v>0</v>
      </c>
      <c r="V27" s="815">
        <v>1</v>
      </c>
    </row>
    <row r="28" spans="1:22" ht="31.5">
      <c r="A28" s="839">
        <v>19</v>
      </c>
      <c r="B28" s="715">
        <v>17</v>
      </c>
      <c r="C28" s="716" t="s">
        <v>3264</v>
      </c>
      <c r="D28" s="716"/>
      <c r="E28" s="716"/>
      <c r="F28" s="716"/>
      <c r="G28" s="716" t="s">
        <v>7686</v>
      </c>
      <c r="H28" s="716"/>
      <c r="I28" s="715" t="s">
        <v>3227</v>
      </c>
      <c r="J28" s="715">
        <v>72</v>
      </c>
      <c r="K28" s="715">
        <v>152</v>
      </c>
      <c r="L28" s="1644">
        <v>376.7</v>
      </c>
      <c r="M28" s="717"/>
      <c r="N28" s="717"/>
      <c r="O28" s="715" t="s">
        <v>3265</v>
      </c>
      <c r="P28" s="718" t="s">
        <v>3266</v>
      </c>
      <c r="T28" s="815">
        <f>VLOOKUP(L28,'Dat cong dat do'!$D$9:$M$547,5,0)</f>
        <v>0</v>
      </c>
      <c r="U28" s="815">
        <f>VLOOKUP(L28,'Dat cong dat do'!$D$9:$M$547,8,0)</f>
        <v>0</v>
      </c>
      <c r="V28" s="815">
        <v>1</v>
      </c>
    </row>
    <row r="29" spans="1:22" ht="47.25">
      <c r="A29" s="839">
        <v>20</v>
      </c>
      <c r="B29" s="715">
        <v>18</v>
      </c>
      <c r="C29" s="716" t="s">
        <v>3267</v>
      </c>
      <c r="D29" s="716"/>
      <c r="E29" s="716"/>
      <c r="F29" s="716"/>
      <c r="G29" s="716" t="s">
        <v>7686</v>
      </c>
      <c r="H29" s="716"/>
      <c r="I29" s="715" t="s">
        <v>3227</v>
      </c>
      <c r="J29" s="715">
        <v>91</v>
      </c>
      <c r="K29" s="715">
        <v>153</v>
      </c>
      <c r="L29" s="1644">
        <v>1448.5</v>
      </c>
      <c r="M29" s="717"/>
      <c r="N29" s="717"/>
      <c r="O29" s="715" t="s">
        <v>3268</v>
      </c>
      <c r="P29" s="718" t="s">
        <v>3233</v>
      </c>
      <c r="T29" s="815">
        <f>VLOOKUP(L29,'Dat cong dat do'!$D$9:$M$547,5,0)</f>
        <v>0</v>
      </c>
      <c r="U29" s="815">
        <f>VLOOKUP(L29,'Dat cong dat do'!$D$9:$M$547,8,0)</f>
        <v>0</v>
      </c>
      <c r="V29" s="815">
        <v>1</v>
      </c>
    </row>
    <row r="30" spans="1:22" ht="31.5">
      <c r="A30" s="839">
        <v>21</v>
      </c>
      <c r="B30" s="715">
        <v>19</v>
      </c>
      <c r="C30" s="716" t="s">
        <v>3122</v>
      </c>
      <c r="D30" s="716"/>
      <c r="E30" s="716"/>
      <c r="F30" s="716"/>
      <c r="G30" s="716" t="s">
        <v>7686</v>
      </c>
      <c r="H30" s="716"/>
      <c r="I30" s="715" t="s">
        <v>3227</v>
      </c>
      <c r="J30" s="715">
        <v>34</v>
      </c>
      <c r="K30" s="715">
        <v>132</v>
      </c>
      <c r="L30" s="1644">
        <v>1668.5</v>
      </c>
      <c r="M30" s="717"/>
      <c r="N30" s="717"/>
      <c r="O30" s="715" t="s">
        <v>3269</v>
      </c>
      <c r="P30" s="718" t="s">
        <v>3270</v>
      </c>
      <c r="T30" s="815">
        <f>VLOOKUP(L30,'Dat cong dat do'!$D$9:$M$547,5,0)</f>
        <v>0</v>
      </c>
      <c r="U30" s="815">
        <f>VLOOKUP(L30,'Dat cong dat do'!$D$9:$M$547,8,0)</f>
        <v>0</v>
      </c>
      <c r="V30" s="815">
        <v>1</v>
      </c>
    </row>
    <row r="31" spans="1:22">
      <c r="A31" s="839">
        <v>22</v>
      </c>
      <c r="B31" s="715">
        <v>20</v>
      </c>
      <c r="C31" s="716" t="s">
        <v>3271</v>
      </c>
      <c r="D31" s="716"/>
      <c r="E31" s="716"/>
      <c r="F31" s="716"/>
      <c r="G31" s="716" t="s">
        <v>7686</v>
      </c>
      <c r="H31" s="716"/>
      <c r="I31" s="715" t="s">
        <v>3227</v>
      </c>
      <c r="J31" s="715">
        <v>185</v>
      </c>
      <c r="K31" s="715">
        <v>80</v>
      </c>
      <c r="L31" s="1644">
        <v>12410.6</v>
      </c>
      <c r="M31" s="717"/>
      <c r="N31" s="717"/>
      <c r="O31" s="715" t="s">
        <v>3272</v>
      </c>
      <c r="P31" s="718" t="s">
        <v>3273</v>
      </c>
      <c r="T31" s="815">
        <f>VLOOKUP(L31,'Dat cong dat do'!$D$9:$M$547,5,0)</f>
        <v>0</v>
      </c>
      <c r="U31" s="815">
        <f>VLOOKUP(L31,'Dat cong dat do'!$D$9:$M$547,8,0)</f>
        <v>0</v>
      </c>
      <c r="V31" s="815">
        <v>1</v>
      </c>
    </row>
    <row r="32" spans="1:22" ht="31.5">
      <c r="A32" s="839">
        <v>23</v>
      </c>
      <c r="B32" s="715">
        <v>21</v>
      </c>
      <c r="C32" s="716" t="s">
        <v>3274</v>
      </c>
      <c r="D32" s="716"/>
      <c r="E32" s="716"/>
      <c r="F32" s="716"/>
      <c r="G32" s="716" t="s">
        <v>7686</v>
      </c>
      <c r="H32" s="716"/>
      <c r="I32" s="715" t="s">
        <v>3227</v>
      </c>
      <c r="J32" s="715">
        <v>59</v>
      </c>
      <c r="K32" s="715">
        <v>100</v>
      </c>
      <c r="L32" s="1644">
        <v>732.1</v>
      </c>
      <c r="M32" s="717"/>
      <c r="N32" s="717"/>
      <c r="O32" s="715" t="s">
        <v>3275</v>
      </c>
      <c r="P32" s="718" t="s">
        <v>3276</v>
      </c>
      <c r="T32" s="815">
        <f>VLOOKUP(L32,'Dat cong dat do'!$D$9:$M$547,5,0)</f>
        <v>0</v>
      </c>
      <c r="U32" s="815">
        <f>VLOOKUP(L32,'Dat cong dat do'!$D$9:$M$547,8,0)</f>
        <v>0</v>
      </c>
      <c r="V32" s="815">
        <v>1</v>
      </c>
    </row>
    <row r="33" spans="1:22" ht="31.5">
      <c r="A33" s="839">
        <v>24</v>
      </c>
      <c r="B33" s="715">
        <v>22</v>
      </c>
      <c r="C33" s="716" t="s">
        <v>3277</v>
      </c>
      <c r="D33" s="716"/>
      <c r="E33" s="716"/>
      <c r="F33" s="716"/>
      <c r="G33" s="716" t="s">
        <v>7686</v>
      </c>
      <c r="H33" s="716"/>
      <c r="I33" s="715" t="s">
        <v>3227</v>
      </c>
      <c r="J33" s="715">
        <v>58</v>
      </c>
      <c r="K33" s="715">
        <v>79</v>
      </c>
      <c r="L33" s="1644">
        <v>1042.0999999999999</v>
      </c>
      <c r="M33" s="717"/>
      <c r="N33" s="717"/>
      <c r="O33" s="715" t="s">
        <v>3278</v>
      </c>
      <c r="P33" s="718" t="s">
        <v>3276</v>
      </c>
      <c r="T33" s="815">
        <f>VLOOKUP(L33,'Dat cong dat do'!$D$9:$M$547,5,0)</f>
        <v>0</v>
      </c>
      <c r="U33" s="815">
        <f>VLOOKUP(L33,'Dat cong dat do'!$D$9:$M$547,8,0)</f>
        <v>0</v>
      </c>
      <c r="V33" s="815">
        <v>1</v>
      </c>
    </row>
    <row r="34" spans="1:22" ht="78.75">
      <c r="A34" s="839">
        <v>25</v>
      </c>
      <c r="B34" s="715">
        <v>23</v>
      </c>
      <c r="C34" s="716" t="s">
        <v>3279</v>
      </c>
      <c r="D34" s="716"/>
      <c r="E34" s="716"/>
      <c r="F34" s="716"/>
      <c r="G34" s="716" t="s">
        <v>7686</v>
      </c>
      <c r="H34" s="716"/>
      <c r="I34" s="715" t="s">
        <v>3227</v>
      </c>
      <c r="J34" s="715">
        <v>6</v>
      </c>
      <c r="K34" s="715">
        <v>156</v>
      </c>
      <c r="L34" s="1644">
        <v>13046.1</v>
      </c>
      <c r="M34" s="717"/>
      <c r="N34" s="717"/>
      <c r="O34" s="715" t="s">
        <v>3280</v>
      </c>
      <c r="P34" s="718" t="s">
        <v>3281</v>
      </c>
      <c r="T34" s="815">
        <f>VLOOKUP(L34,'Dat cong dat do'!$D$9:$M$547,5,0)</f>
        <v>0</v>
      </c>
      <c r="U34" s="815">
        <f>VLOOKUP(L34,'Dat cong dat do'!$D$9:$M$547,8,0)</f>
        <v>0</v>
      </c>
      <c r="V34" s="815">
        <v>1</v>
      </c>
    </row>
    <row r="35" spans="1:22" ht="78.75">
      <c r="A35" s="839">
        <v>26</v>
      </c>
      <c r="B35" s="715">
        <v>24</v>
      </c>
      <c r="C35" s="722" t="s">
        <v>3282</v>
      </c>
      <c r="D35" s="722"/>
      <c r="E35" s="722"/>
      <c r="F35" s="722"/>
      <c r="G35" s="716" t="s">
        <v>7686</v>
      </c>
      <c r="H35" s="722"/>
      <c r="I35" s="715" t="s">
        <v>3227</v>
      </c>
      <c r="J35" s="724" t="s">
        <v>3283</v>
      </c>
      <c r="K35" s="724" t="s">
        <v>3284</v>
      </c>
      <c r="L35" s="846">
        <v>8343.4</v>
      </c>
      <c r="M35" s="723"/>
      <c r="N35" s="723"/>
      <c r="O35" s="724" t="s">
        <v>3285</v>
      </c>
      <c r="P35" s="725" t="s">
        <v>3286</v>
      </c>
      <c r="T35" s="815">
        <f>VLOOKUP(L35,'Dat cong dat do'!$D$9:$M$547,5,0)</f>
        <v>0</v>
      </c>
      <c r="U35" s="815">
        <f>VLOOKUP(L35,'Dat cong dat do'!$D$9:$M$547,8,0)</f>
        <v>0</v>
      </c>
      <c r="V35" s="815">
        <v>1</v>
      </c>
    </row>
    <row r="36" spans="1:22" ht="31.5">
      <c r="A36" s="839">
        <v>27</v>
      </c>
      <c r="B36" s="715">
        <v>25</v>
      </c>
      <c r="C36" s="716" t="s">
        <v>3287</v>
      </c>
      <c r="D36" s="716"/>
      <c r="E36" s="716"/>
      <c r="F36" s="716"/>
      <c r="G36" s="716" t="s">
        <v>7686</v>
      </c>
      <c r="H36" s="716"/>
      <c r="I36" s="715" t="s">
        <v>3227</v>
      </c>
      <c r="J36" s="720">
        <v>12</v>
      </c>
      <c r="K36" s="720">
        <v>158</v>
      </c>
      <c r="L36" s="845">
        <v>6941.5</v>
      </c>
      <c r="M36" s="719"/>
      <c r="N36" s="719"/>
      <c r="O36" s="715" t="s">
        <v>3288</v>
      </c>
      <c r="P36" s="718" t="s">
        <v>3289</v>
      </c>
      <c r="T36" s="815">
        <f>VLOOKUP(L36,'Dat cong dat do'!$D$9:$M$547,5,0)</f>
        <v>0</v>
      </c>
      <c r="U36" s="815">
        <f>VLOOKUP(L36,'Dat cong dat do'!$D$9:$M$547,8,0)</f>
        <v>0</v>
      </c>
      <c r="V36" s="815">
        <v>1</v>
      </c>
    </row>
    <row r="37" spans="1:22" ht="31.5">
      <c r="A37" s="839">
        <v>28</v>
      </c>
      <c r="B37" s="715">
        <v>26</v>
      </c>
      <c r="C37" s="716" t="s">
        <v>3290</v>
      </c>
      <c r="D37" s="716"/>
      <c r="E37" s="716"/>
      <c r="F37" s="716"/>
      <c r="G37" s="716" t="s">
        <v>7686</v>
      </c>
      <c r="H37" s="716"/>
      <c r="I37" s="715" t="s">
        <v>3227</v>
      </c>
      <c r="J37" s="715">
        <v>116</v>
      </c>
      <c r="K37" s="715">
        <v>107</v>
      </c>
      <c r="L37" s="1644">
        <v>9859.6</v>
      </c>
      <c r="M37" s="717"/>
      <c r="N37" s="717"/>
      <c r="O37" s="715" t="s">
        <v>3291</v>
      </c>
      <c r="P37" s="718" t="s">
        <v>3290</v>
      </c>
      <c r="T37" s="815">
        <f>VLOOKUP(L37,'Dat cong dat do'!$D$9:$M$547,5,0)</f>
        <v>0</v>
      </c>
      <c r="U37" s="815">
        <f>VLOOKUP(L37,'Dat cong dat do'!$D$9:$M$547,8,0)</f>
        <v>0</v>
      </c>
      <c r="V37" s="815">
        <v>1</v>
      </c>
    </row>
    <row r="38" spans="1:22" ht="31.5">
      <c r="A38" s="839">
        <v>29</v>
      </c>
      <c r="B38" s="715">
        <v>27</v>
      </c>
      <c r="C38" s="716" t="s">
        <v>3292</v>
      </c>
      <c r="D38" s="716"/>
      <c r="E38" s="716"/>
      <c r="F38" s="716"/>
      <c r="G38" s="716" t="s">
        <v>7686</v>
      </c>
      <c r="H38" s="716"/>
      <c r="I38" s="715" t="s">
        <v>3227</v>
      </c>
      <c r="J38" s="715">
        <v>99</v>
      </c>
      <c r="K38" s="715">
        <v>102</v>
      </c>
      <c r="L38" s="1644">
        <v>16434.599999999999</v>
      </c>
      <c r="M38" s="717"/>
      <c r="N38" s="717"/>
      <c r="O38" s="715" t="s">
        <v>3293</v>
      </c>
      <c r="P38" s="718" t="s">
        <v>3294</v>
      </c>
      <c r="T38" s="815">
        <f>VLOOKUP(L38,'Dat cong dat do'!$D$9:$M$547,5,0)</f>
        <v>0</v>
      </c>
      <c r="U38" s="815">
        <f>VLOOKUP(L38,'Dat cong dat do'!$D$9:$M$547,8,0)</f>
        <v>0</v>
      </c>
      <c r="V38" s="815">
        <v>1</v>
      </c>
    </row>
    <row r="39" spans="1:22" ht="31.5">
      <c r="A39" s="839">
        <v>30</v>
      </c>
      <c r="B39" s="715">
        <v>28</v>
      </c>
      <c r="C39" s="716" t="s">
        <v>3295</v>
      </c>
      <c r="D39" s="716"/>
      <c r="E39" s="716"/>
      <c r="F39" s="716"/>
      <c r="G39" s="716" t="s">
        <v>7686</v>
      </c>
      <c r="H39" s="716"/>
      <c r="I39" s="715" t="s">
        <v>3227</v>
      </c>
      <c r="J39" s="715">
        <v>13</v>
      </c>
      <c r="K39" s="715">
        <v>150</v>
      </c>
      <c r="L39" s="1644">
        <v>3824.4</v>
      </c>
      <c r="M39" s="717"/>
      <c r="N39" s="717"/>
      <c r="O39" s="715" t="s">
        <v>3296</v>
      </c>
      <c r="P39" s="718" t="s">
        <v>3297</v>
      </c>
      <c r="T39" s="815">
        <f>VLOOKUP(L39,'Dat cong dat do'!$D$9:$M$547,5,0)</f>
        <v>0</v>
      </c>
      <c r="U39" s="815">
        <f>VLOOKUP(L39,'Dat cong dat do'!$D$9:$M$547,8,0)</f>
        <v>0</v>
      </c>
      <c r="V39" s="815">
        <v>1</v>
      </c>
    </row>
    <row r="40" spans="1:22" ht="31.5">
      <c r="A40" s="839">
        <v>31</v>
      </c>
      <c r="B40" s="715">
        <v>29</v>
      </c>
      <c r="C40" s="716" t="s">
        <v>3298</v>
      </c>
      <c r="D40" s="716"/>
      <c r="E40" s="716"/>
      <c r="F40" s="716"/>
      <c r="G40" s="716" t="s">
        <v>7686</v>
      </c>
      <c r="H40" s="716"/>
      <c r="I40" s="715" t="s">
        <v>3227</v>
      </c>
      <c r="J40" s="715">
        <v>24</v>
      </c>
      <c r="K40" s="715">
        <v>122</v>
      </c>
      <c r="L40" s="1644">
        <v>32421.5</v>
      </c>
      <c r="M40" s="717"/>
      <c r="N40" s="717"/>
      <c r="O40" s="715" t="s">
        <v>3299</v>
      </c>
      <c r="P40" s="718" t="s">
        <v>3298</v>
      </c>
      <c r="T40" s="815">
        <f>VLOOKUP(L40,'Dat cong dat do'!$D$9:$M$547,5,0)</f>
        <v>0</v>
      </c>
      <c r="U40" s="815">
        <f>VLOOKUP(L40,'Dat cong dat do'!$D$9:$M$547,8,0)</f>
        <v>0</v>
      </c>
      <c r="V40" s="815">
        <v>1</v>
      </c>
    </row>
    <row r="41" spans="1:22" ht="31.5">
      <c r="A41" s="839">
        <v>32</v>
      </c>
      <c r="B41" s="715">
        <v>30</v>
      </c>
      <c r="C41" s="716" t="s">
        <v>3300</v>
      </c>
      <c r="D41" s="716"/>
      <c r="E41" s="716"/>
      <c r="F41" s="716"/>
      <c r="G41" s="716" t="s">
        <v>7686</v>
      </c>
      <c r="H41" s="716"/>
      <c r="I41" s="715" t="s">
        <v>3227</v>
      </c>
      <c r="J41" s="715">
        <v>28</v>
      </c>
      <c r="K41" s="715">
        <v>122</v>
      </c>
      <c r="L41" s="1644">
        <v>9851.2999999999993</v>
      </c>
      <c r="M41" s="717"/>
      <c r="N41" s="717"/>
      <c r="O41" s="715" t="s">
        <v>3301</v>
      </c>
      <c r="P41" s="718" t="s">
        <v>3302</v>
      </c>
      <c r="T41" s="815">
        <f>VLOOKUP(L41,'Dat cong dat do'!$D$9:$M$547,5,0)</f>
        <v>0</v>
      </c>
      <c r="U41" s="815">
        <f>VLOOKUP(L41,'Dat cong dat do'!$D$9:$M$547,8,0)</f>
        <v>0</v>
      </c>
      <c r="V41" s="815">
        <v>1</v>
      </c>
    </row>
    <row r="42" spans="1:22" ht="31.5">
      <c r="A42" s="839">
        <v>33</v>
      </c>
      <c r="B42" s="715">
        <v>31</v>
      </c>
      <c r="C42" s="716" t="s">
        <v>3303</v>
      </c>
      <c r="D42" s="716"/>
      <c r="E42" s="716"/>
      <c r="F42" s="716"/>
      <c r="G42" s="716" t="s">
        <v>7686</v>
      </c>
      <c r="H42" s="716"/>
      <c r="I42" s="715" t="s">
        <v>3227</v>
      </c>
      <c r="J42" s="715">
        <v>75</v>
      </c>
      <c r="K42" s="715">
        <v>56</v>
      </c>
      <c r="L42" s="1644">
        <v>9981</v>
      </c>
      <c r="M42" s="717"/>
      <c r="N42" s="717"/>
      <c r="O42" s="715" t="s">
        <v>3301</v>
      </c>
      <c r="P42" s="718" t="s">
        <v>3303</v>
      </c>
      <c r="T42" s="815">
        <f>VLOOKUP(L42,'Dat cong dat do'!$D$9:$M$547,5,0)</f>
        <v>0</v>
      </c>
      <c r="U42" s="815">
        <f>VLOOKUP(L42,'Dat cong dat do'!$D$9:$M$547,8,0)</f>
        <v>0</v>
      </c>
      <c r="V42" s="815">
        <v>1</v>
      </c>
    </row>
    <row r="43" spans="1:22" ht="31.5">
      <c r="A43" s="839">
        <v>34</v>
      </c>
      <c r="B43" s="715">
        <v>32</v>
      </c>
      <c r="C43" s="716" t="s">
        <v>3304</v>
      </c>
      <c r="D43" s="716"/>
      <c r="E43" s="716"/>
      <c r="F43" s="716"/>
      <c r="G43" s="716" t="s">
        <v>7686</v>
      </c>
      <c r="H43" s="716"/>
      <c r="I43" s="715" t="s">
        <v>3227</v>
      </c>
      <c r="J43" s="715">
        <v>77</v>
      </c>
      <c r="K43" s="715">
        <v>56</v>
      </c>
      <c r="L43" s="1644">
        <v>19997</v>
      </c>
      <c r="M43" s="717"/>
      <c r="N43" s="717"/>
      <c r="O43" s="715" t="s">
        <v>3305</v>
      </c>
      <c r="P43" s="718" t="s">
        <v>3303</v>
      </c>
      <c r="T43" s="815">
        <f>VLOOKUP(L43,'Dat cong dat do'!$D$9:$M$547,5,0)</f>
        <v>0</v>
      </c>
      <c r="U43" s="815">
        <f>VLOOKUP(L43,'Dat cong dat do'!$D$9:$M$547,8,0)</f>
        <v>0</v>
      </c>
      <c r="V43" s="815">
        <v>1</v>
      </c>
    </row>
    <row r="44" spans="1:22" ht="31.5">
      <c r="A44" s="839">
        <v>35</v>
      </c>
      <c r="B44" s="715">
        <v>33</v>
      </c>
      <c r="C44" s="716" t="s">
        <v>3306</v>
      </c>
      <c r="D44" s="716"/>
      <c r="E44" s="716"/>
      <c r="F44" s="716"/>
      <c r="G44" s="716" t="s">
        <v>7686</v>
      </c>
      <c r="H44" s="716"/>
      <c r="I44" s="715" t="s">
        <v>3227</v>
      </c>
      <c r="J44" s="715"/>
      <c r="K44" s="715"/>
      <c r="L44" s="1644">
        <v>10000</v>
      </c>
      <c r="M44" s="717"/>
      <c r="N44" s="717"/>
      <c r="O44" s="715" t="s">
        <v>3307</v>
      </c>
      <c r="P44" s="715" t="s">
        <v>3306</v>
      </c>
      <c r="T44" s="815">
        <f>VLOOKUP(L44,'Dat cong dat do'!$D$9:$M$547,5,0)</f>
        <v>0</v>
      </c>
      <c r="U44" s="815">
        <f>VLOOKUP(L44,'Dat cong dat do'!$D$9:$M$547,8,0)</f>
        <v>0</v>
      </c>
      <c r="V44" s="815">
        <v>1</v>
      </c>
    </row>
    <row r="45" spans="1:22" ht="31.5">
      <c r="A45" s="839">
        <v>36</v>
      </c>
      <c r="B45" s="715">
        <v>34</v>
      </c>
      <c r="C45" s="716" t="s">
        <v>3308</v>
      </c>
      <c r="D45" s="716"/>
      <c r="E45" s="716"/>
      <c r="F45" s="716"/>
      <c r="G45" s="716" t="s">
        <v>7686</v>
      </c>
      <c r="H45" s="716"/>
      <c r="I45" s="715" t="s">
        <v>3227</v>
      </c>
      <c r="J45" s="715" t="s">
        <v>3309</v>
      </c>
      <c r="K45" s="715" t="s">
        <v>3310</v>
      </c>
      <c r="L45" s="1644">
        <v>44349</v>
      </c>
      <c r="M45" s="717"/>
      <c r="N45" s="717"/>
      <c r="O45" s="715" t="s">
        <v>3311</v>
      </c>
      <c r="P45" s="718" t="s">
        <v>3312</v>
      </c>
      <c r="T45" s="815">
        <f>VLOOKUP(L45,'Dat cong dat do'!$D$9:$M$547,5,0)</f>
        <v>0</v>
      </c>
      <c r="U45" s="815">
        <f>VLOOKUP(L45,'Dat cong dat do'!$D$9:$M$547,8,0)</f>
        <v>0</v>
      </c>
      <c r="V45" s="815">
        <v>1</v>
      </c>
    </row>
    <row r="46" spans="1:22">
      <c r="A46" s="839">
        <v>37</v>
      </c>
      <c r="B46" s="715">
        <v>35</v>
      </c>
      <c r="C46" s="716" t="s">
        <v>3313</v>
      </c>
      <c r="D46" s="716"/>
      <c r="E46" s="716"/>
      <c r="F46" s="716"/>
      <c r="G46" s="716" t="s">
        <v>7686</v>
      </c>
      <c r="H46" s="716"/>
      <c r="I46" s="715" t="s">
        <v>3227</v>
      </c>
      <c r="J46" s="715">
        <v>117</v>
      </c>
      <c r="K46" s="715">
        <v>80</v>
      </c>
      <c r="L46" s="1644">
        <v>3970.5</v>
      </c>
      <c r="M46" s="717"/>
      <c r="N46" s="717"/>
      <c r="O46" s="715" t="s">
        <v>3314</v>
      </c>
      <c r="P46" s="718" t="s">
        <v>3315</v>
      </c>
      <c r="T46" s="815">
        <f>VLOOKUP(L46,'Dat cong dat do'!$D$9:$M$547,5,0)</f>
        <v>0</v>
      </c>
      <c r="U46" s="815">
        <f>VLOOKUP(L46,'Dat cong dat do'!$D$9:$M$547,8,0)</f>
        <v>0</v>
      </c>
      <c r="V46" s="815">
        <v>1</v>
      </c>
    </row>
    <row r="47" spans="1:22" ht="31.5">
      <c r="A47" s="839">
        <v>38</v>
      </c>
      <c r="B47" s="715">
        <v>36</v>
      </c>
      <c r="C47" s="716" t="s">
        <v>3316</v>
      </c>
      <c r="D47" s="716"/>
      <c r="E47" s="716"/>
      <c r="F47" s="716"/>
      <c r="G47" s="716" t="s">
        <v>7686</v>
      </c>
      <c r="H47" s="716"/>
      <c r="I47" s="715" t="s">
        <v>3227</v>
      </c>
      <c r="J47" s="715">
        <v>12</v>
      </c>
      <c r="K47" s="715">
        <v>62</v>
      </c>
      <c r="L47" s="1644">
        <v>157497.5</v>
      </c>
      <c r="M47" s="717"/>
      <c r="N47" s="717"/>
      <c r="O47" s="715" t="s">
        <v>3317</v>
      </c>
      <c r="P47" s="718" t="s">
        <v>550</v>
      </c>
      <c r="T47" s="815">
        <f>VLOOKUP(L47,'Dat cong dat do'!$D$9:$M$547,5,0)</f>
        <v>0</v>
      </c>
      <c r="U47" s="815">
        <f>VLOOKUP(L47,'Dat cong dat do'!$D$9:$M$547,8,0)</f>
        <v>0</v>
      </c>
      <c r="V47" s="815">
        <v>1</v>
      </c>
    </row>
    <row r="48" spans="1:22" ht="31.5">
      <c r="A48" s="839">
        <v>39</v>
      </c>
      <c r="B48" s="715">
        <v>37</v>
      </c>
      <c r="C48" s="716" t="s">
        <v>3318</v>
      </c>
      <c r="D48" s="716"/>
      <c r="E48" s="716"/>
      <c r="F48" s="716"/>
      <c r="G48" s="716" t="s">
        <v>7686</v>
      </c>
      <c r="H48" s="716"/>
      <c r="I48" s="715" t="s">
        <v>3227</v>
      </c>
      <c r="J48" s="715">
        <v>63</v>
      </c>
      <c r="K48" s="715">
        <v>80</v>
      </c>
      <c r="L48" s="1644">
        <v>144.19999999999999</v>
      </c>
      <c r="M48" s="717"/>
      <c r="N48" s="717"/>
      <c r="O48" s="715" t="s">
        <v>3319</v>
      </c>
      <c r="P48" s="718" t="s">
        <v>3320</v>
      </c>
      <c r="T48" s="815">
        <f>VLOOKUP(L48,'Dat cong dat do'!$D$9:$M$547,5,0)</f>
        <v>0</v>
      </c>
      <c r="U48" s="815">
        <f>VLOOKUP(L48,'Dat cong dat do'!$D$9:$M$547,8,0)</f>
        <v>0</v>
      </c>
      <c r="V48" s="815">
        <v>1</v>
      </c>
    </row>
    <row r="49" spans="1:22">
      <c r="A49" s="839">
        <v>40</v>
      </c>
      <c r="B49" s="715">
        <v>38</v>
      </c>
      <c r="C49" s="716" t="s">
        <v>3321</v>
      </c>
      <c r="D49" s="716"/>
      <c r="E49" s="716"/>
      <c r="F49" s="716"/>
      <c r="G49" s="716" t="s">
        <v>7686</v>
      </c>
      <c r="H49" s="716"/>
      <c r="I49" s="715" t="s">
        <v>3227</v>
      </c>
      <c r="J49" s="715">
        <v>3</v>
      </c>
      <c r="K49" s="715">
        <v>157</v>
      </c>
      <c r="L49" s="1644">
        <v>41671.199999999997</v>
      </c>
      <c r="M49" s="717"/>
      <c r="N49" s="717"/>
      <c r="O49" s="715"/>
      <c r="P49" s="718" t="s">
        <v>3322</v>
      </c>
      <c r="T49" s="815">
        <f>VLOOKUP(L49,'Dat cong dat do'!$D$9:$M$547,5,0)</f>
        <v>0</v>
      </c>
      <c r="U49" s="815">
        <f>VLOOKUP(L49,'Dat cong dat do'!$D$9:$M$547,8,0)</f>
        <v>0</v>
      </c>
      <c r="V49" s="815">
        <v>1</v>
      </c>
    </row>
    <row r="50" spans="1:22" ht="31.5">
      <c r="A50" s="839">
        <v>41</v>
      </c>
      <c r="B50" s="715">
        <v>39</v>
      </c>
      <c r="C50" s="716" t="s">
        <v>3323</v>
      </c>
      <c r="D50" s="716"/>
      <c r="E50" s="716"/>
      <c r="F50" s="716"/>
      <c r="G50" s="716" t="s">
        <v>7686</v>
      </c>
      <c r="H50" s="716"/>
      <c r="I50" s="715" t="s">
        <v>3227</v>
      </c>
      <c r="J50" s="715">
        <v>1</v>
      </c>
      <c r="K50" s="715">
        <v>151</v>
      </c>
      <c r="L50" s="1644">
        <v>32794.800000000003</v>
      </c>
      <c r="M50" s="717"/>
      <c r="N50" s="717"/>
      <c r="O50" s="715" t="s">
        <v>3324</v>
      </c>
      <c r="P50" s="718" t="s">
        <v>3326</v>
      </c>
      <c r="T50" s="815">
        <f>VLOOKUP(L50,'Dat cong dat do'!$D$9:$M$547,5,0)</f>
        <v>0</v>
      </c>
      <c r="U50" s="815">
        <f>VLOOKUP(L50,'Dat cong dat do'!$D$9:$M$547,8,0)</f>
        <v>0</v>
      </c>
      <c r="V50" s="815">
        <v>1</v>
      </c>
    </row>
    <row r="51" spans="1:22" ht="31.5">
      <c r="A51" s="839">
        <v>42</v>
      </c>
      <c r="B51" s="715">
        <v>40</v>
      </c>
      <c r="C51" s="716" t="s">
        <v>3327</v>
      </c>
      <c r="D51" s="716"/>
      <c r="E51" s="716"/>
      <c r="F51" s="716"/>
      <c r="G51" s="716" t="s">
        <v>7686</v>
      </c>
      <c r="H51" s="716"/>
      <c r="I51" s="715" t="s">
        <v>3227</v>
      </c>
      <c r="J51" s="715">
        <v>80</v>
      </c>
      <c r="K51" s="715">
        <v>153</v>
      </c>
      <c r="L51" s="1644">
        <v>1677.7</v>
      </c>
      <c r="M51" s="717"/>
      <c r="N51" s="717"/>
      <c r="O51" s="715" t="s">
        <v>3328</v>
      </c>
      <c r="P51" s="718" t="s">
        <v>3329</v>
      </c>
      <c r="T51" s="815">
        <f>VLOOKUP(L51,'Dat cong dat do'!$D$9:$M$547,5,0)</f>
        <v>0</v>
      </c>
      <c r="U51" s="815">
        <f>VLOOKUP(L51,'Dat cong dat do'!$D$9:$M$547,8,0)</f>
        <v>0</v>
      </c>
      <c r="V51" s="815">
        <v>1</v>
      </c>
    </row>
    <row r="52" spans="1:22" ht="47.25">
      <c r="A52" s="839">
        <v>43</v>
      </c>
      <c r="B52" s="715">
        <v>42</v>
      </c>
      <c r="C52" s="716" t="s">
        <v>3333</v>
      </c>
      <c r="D52" s="716"/>
      <c r="E52" s="716"/>
      <c r="F52" s="716"/>
      <c r="G52" s="716" t="s">
        <v>7686</v>
      </c>
      <c r="H52" s="716"/>
      <c r="I52" s="715" t="s">
        <v>3227</v>
      </c>
      <c r="J52" s="715">
        <v>178</v>
      </c>
      <c r="K52" s="715">
        <v>80</v>
      </c>
      <c r="L52" s="1644">
        <v>669.1</v>
      </c>
      <c r="M52" s="717"/>
      <c r="N52" s="717"/>
      <c r="O52" s="715" t="s">
        <v>3334</v>
      </c>
      <c r="P52" s="718" t="s">
        <v>3335</v>
      </c>
      <c r="T52" s="815">
        <f>VLOOKUP(L52,'Dat cong dat do'!$D$9:$M$547,5,0)</f>
        <v>0</v>
      </c>
      <c r="U52" s="815">
        <f>VLOOKUP(L52,'Dat cong dat do'!$D$9:$M$547,8,0)</f>
        <v>0</v>
      </c>
      <c r="V52" s="815">
        <v>1</v>
      </c>
    </row>
    <row r="53" spans="1:22" ht="31.5">
      <c r="A53" s="839">
        <v>44</v>
      </c>
      <c r="B53" s="715">
        <v>43</v>
      </c>
      <c r="C53" s="716" t="s">
        <v>3336</v>
      </c>
      <c r="D53" s="716"/>
      <c r="E53" s="716"/>
      <c r="F53" s="716"/>
      <c r="G53" s="716" t="s">
        <v>7686</v>
      </c>
      <c r="H53" s="716"/>
      <c r="I53" s="715" t="s">
        <v>3227</v>
      </c>
      <c r="J53" s="715"/>
      <c r="K53" s="715" t="s">
        <v>3337</v>
      </c>
      <c r="L53" s="1644">
        <v>61485.7</v>
      </c>
      <c r="M53" s="717"/>
      <c r="N53" s="717"/>
      <c r="O53" s="715" t="s">
        <v>3338</v>
      </c>
      <c r="P53" s="718" t="s">
        <v>3339</v>
      </c>
      <c r="T53" s="815">
        <f>VLOOKUP(L53,'Dat cong dat do'!$D$9:$M$547,5,0)</f>
        <v>0</v>
      </c>
      <c r="U53" s="815">
        <f>VLOOKUP(L53,'Dat cong dat do'!$D$9:$M$547,8,0)</f>
        <v>0</v>
      </c>
      <c r="V53" s="815">
        <v>1</v>
      </c>
    </row>
    <row r="54" spans="1:22" ht="31.5">
      <c r="A54" s="839">
        <v>45</v>
      </c>
      <c r="B54" s="715">
        <v>44</v>
      </c>
      <c r="C54" s="1652" t="s">
        <v>3340</v>
      </c>
      <c r="D54" s="1652"/>
      <c r="E54" s="1652"/>
      <c r="F54" s="1652"/>
      <c r="G54" s="716" t="s">
        <v>7686</v>
      </c>
      <c r="H54" s="1652"/>
      <c r="I54" s="715" t="s">
        <v>3227</v>
      </c>
      <c r="J54" s="1645">
        <v>160</v>
      </c>
      <c r="K54" s="1645">
        <v>79</v>
      </c>
      <c r="L54" s="1654">
        <v>451.5</v>
      </c>
      <c r="M54" s="727"/>
      <c r="N54" s="727"/>
      <c r="O54" s="1645" t="s">
        <v>3341</v>
      </c>
      <c r="P54" s="1647" t="s">
        <v>3340</v>
      </c>
      <c r="T54" s="815">
        <f>VLOOKUP(L54,'Dat cong dat do'!$D$9:$M$547,5,0)</f>
        <v>0</v>
      </c>
      <c r="U54" s="815">
        <f>VLOOKUP(L54,'Dat cong dat do'!$D$9:$M$547,8,0)</f>
        <v>0</v>
      </c>
      <c r="V54" s="815">
        <v>1</v>
      </c>
    </row>
    <row r="55" spans="1:22">
      <c r="A55" s="839">
        <v>46</v>
      </c>
      <c r="B55" s="715">
        <v>45</v>
      </c>
      <c r="C55" s="1652" t="s">
        <v>3343</v>
      </c>
      <c r="D55" s="1652"/>
      <c r="E55" s="1652"/>
      <c r="F55" s="1652"/>
      <c r="G55" s="716" t="s">
        <v>7686</v>
      </c>
      <c r="H55" s="1652"/>
      <c r="I55" s="715" t="s">
        <v>3227</v>
      </c>
      <c r="J55" s="1645">
        <v>900</v>
      </c>
      <c r="K55" s="1645">
        <v>5</v>
      </c>
      <c r="L55" s="1654">
        <v>683</v>
      </c>
      <c r="M55" s="727"/>
      <c r="N55" s="727"/>
      <c r="O55" s="1645" t="s">
        <v>3344</v>
      </c>
      <c r="P55" s="1647" t="s">
        <v>3345</v>
      </c>
      <c r="T55" s="815">
        <f>VLOOKUP(L55,'Dat cong dat do'!$D$9:$M$547,5,0)</f>
        <v>0</v>
      </c>
      <c r="U55" s="815">
        <f>VLOOKUP(L55,'Dat cong dat do'!$D$9:$M$547,8,0)</f>
        <v>0</v>
      </c>
      <c r="V55" s="815">
        <v>1</v>
      </c>
    </row>
    <row r="56" spans="1:22">
      <c r="A56" s="839">
        <v>47</v>
      </c>
      <c r="B56" s="1655">
        <v>1</v>
      </c>
      <c r="C56" s="1656" t="s">
        <v>3346</v>
      </c>
      <c r="D56" s="1656"/>
      <c r="E56" s="1656"/>
      <c r="F56" s="1656"/>
      <c r="G56" s="716" t="s">
        <v>7686</v>
      </c>
      <c r="H56" s="1656"/>
      <c r="I56" s="1655"/>
      <c r="J56" s="1655">
        <v>26</v>
      </c>
      <c r="K56" s="1655">
        <v>28</v>
      </c>
      <c r="L56" s="1657">
        <v>4531</v>
      </c>
      <c r="M56" s="732"/>
      <c r="N56" s="732"/>
      <c r="O56" s="1655" t="s">
        <v>3346</v>
      </c>
      <c r="P56" s="1655" t="s">
        <v>1017</v>
      </c>
      <c r="T56" s="815">
        <f>VLOOKUP(L56,'Dat cong dat do'!$D$9:$M$547,5,0)</f>
        <v>0</v>
      </c>
      <c r="U56" s="815">
        <f>VLOOKUP(L56,'Dat cong dat do'!$D$9:$M$547,8,0)</f>
        <v>0</v>
      </c>
      <c r="V56" s="815">
        <v>1</v>
      </c>
    </row>
    <row r="57" spans="1:22">
      <c r="A57" s="839">
        <v>48</v>
      </c>
      <c r="B57" s="1655">
        <v>2</v>
      </c>
      <c r="C57" s="1656" t="s">
        <v>3347</v>
      </c>
      <c r="D57" s="1656"/>
      <c r="E57" s="1656"/>
      <c r="F57" s="1656"/>
      <c r="G57" s="716" t="s">
        <v>7686</v>
      </c>
      <c r="H57" s="1656"/>
      <c r="I57" s="1655"/>
      <c r="J57" s="1655">
        <v>189</v>
      </c>
      <c r="K57" s="1655">
        <v>33</v>
      </c>
      <c r="L57" s="1657">
        <v>3076</v>
      </c>
      <c r="M57" s="732"/>
      <c r="N57" s="732"/>
      <c r="O57" s="1655" t="s">
        <v>3348</v>
      </c>
      <c r="P57" s="1655" t="s">
        <v>1017</v>
      </c>
      <c r="T57" s="815">
        <f>VLOOKUP(L57,'Dat cong dat do'!$D$9:$M$547,5,0)</f>
        <v>0</v>
      </c>
      <c r="U57" s="815">
        <f>VLOOKUP(L57,'Dat cong dat do'!$D$9:$M$547,8,0)</f>
        <v>0</v>
      </c>
      <c r="V57" s="815">
        <v>1</v>
      </c>
    </row>
    <row r="58" spans="1:22">
      <c r="A58" s="839">
        <v>49</v>
      </c>
      <c r="B58" s="1655">
        <v>3</v>
      </c>
      <c r="C58" s="1656" t="s">
        <v>983</v>
      </c>
      <c r="D58" s="1656"/>
      <c r="E58" s="1656"/>
      <c r="F58" s="1656"/>
      <c r="G58" s="716" t="s">
        <v>7686</v>
      </c>
      <c r="H58" s="1656"/>
      <c r="I58" s="1655"/>
      <c r="J58" s="1655">
        <v>113</v>
      </c>
      <c r="K58" s="1655">
        <v>33</v>
      </c>
      <c r="L58" s="1657">
        <v>1674</v>
      </c>
      <c r="M58" s="732"/>
      <c r="N58" s="732"/>
      <c r="O58" s="1655" t="s">
        <v>839</v>
      </c>
      <c r="P58" s="1655" t="s">
        <v>1017</v>
      </c>
      <c r="T58" s="815">
        <f>VLOOKUP(L58,'Dat cong dat do'!$D$9:$M$547,5,0)</f>
        <v>0</v>
      </c>
      <c r="U58" s="815">
        <f>VLOOKUP(L58,'Dat cong dat do'!$D$9:$M$547,8,0)</f>
        <v>0</v>
      </c>
      <c r="V58" s="815">
        <v>1</v>
      </c>
    </row>
    <row r="59" spans="1:22">
      <c r="A59" s="839">
        <v>50</v>
      </c>
      <c r="B59" s="1655">
        <v>4</v>
      </c>
      <c r="C59" s="1656" t="s">
        <v>750</v>
      </c>
      <c r="D59" s="1656"/>
      <c r="E59" s="1656"/>
      <c r="F59" s="1656"/>
      <c r="G59" s="716" t="s">
        <v>7686</v>
      </c>
      <c r="H59" s="1656"/>
      <c r="I59" s="1655"/>
      <c r="J59" s="1655">
        <v>242</v>
      </c>
      <c r="K59" s="1655">
        <v>33</v>
      </c>
      <c r="L59" s="1657">
        <v>3290</v>
      </c>
      <c r="M59" s="732"/>
      <c r="N59" s="732"/>
      <c r="O59" s="1655" t="s">
        <v>750</v>
      </c>
      <c r="P59" s="1655" t="s">
        <v>1017</v>
      </c>
      <c r="T59" s="815">
        <f>VLOOKUP(L59,'Dat cong dat do'!$D$9:$M$547,5,0)</f>
        <v>0</v>
      </c>
      <c r="U59" s="815">
        <f>VLOOKUP(L59,'Dat cong dat do'!$D$9:$M$547,8,0)</f>
        <v>0</v>
      </c>
      <c r="V59" s="815">
        <v>1</v>
      </c>
    </row>
    <row r="60" spans="1:22">
      <c r="A60" s="839">
        <v>51</v>
      </c>
      <c r="B60" s="1655">
        <v>5</v>
      </c>
      <c r="C60" s="1656" t="s">
        <v>3349</v>
      </c>
      <c r="D60" s="1656"/>
      <c r="E60" s="1656"/>
      <c r="F60" s="1656"/>
      <c r="G60" s="716" t="s">
        <v>7686</v>
      </c>
      <c r="H60" s="1656"/>
      <c r="I60" s="1655" t="s">
        <v>3350</v>
      </c>
      <c r="J60" s="1655">
        <v>224</v>
      </c>
      <c r="K60" s="1655">
        <v>33</v>
      </c>
      <c r="L60" s="1657">
        <v>4066</v>
      </c>
      <c r="M60" s="732"/>
      <c r="N60" s="732"/>
      <c r="O60" s="1655" t="s">
        <v>3351</v>
      </c>
      <c r="P60" s="1655" t="s">
        <v>1017</v>
      </c>
      <c r="T60" s="815">
        <f>VLOOKUP(L60,'Dat cong dat do'!$D$9:$M$547,5,0)</f>
        <v>0</v>
      </c>
      <c r="U60" s="815">
        <f>VLOOKUP(L60,'Dat cong dat do'!$D$9:$M$547,8,0)</f>
        <v>0</v>
      </c>
      <c r="V60" s="815">
        <v>1</v>
      </c>
    </row>
    <row r="61" spans="1:22">
      <c r="A61" s="839">
        <v>52</v>
      </c>
      <c r="B61" s="1655">
        <v>6</v>
      </c>
      <c r="C61" s="1656" t="s">
        <v>3352</v>
      </c>
      <c r="D61" s="1656"/>
      <c r="E61" s="1656"/>
      <c r="F61" s="1656"/>
      <c r="G61" s="716" t="s">
        <v>7686</v>
      </c>
      <c r="H61" s="1656"/>
      <c r="I61" s="1655" t="s">
        <v>3350</v>
      </c>
      <c r="J61" s="1655">
        <v>152</v>
      </c>
      <c r="K61" s="1655">
        <v>40</v>
      </c>
      <c r="L61" s="1657">
        <v>11650</v>
      </c>
      <c r="M61" s="732"/>
      <c r="N61" s="732"/>
      <c r="O61" s="1655" t="s">
        <v>675</v>
      </c>
      <c r="P61" s="1655" t="s">
        <v>1017</v>
      </c>
      <c r="T61" s="815">
        <f>VLOOKUP(L61,'Dat cong dat do'!$D$9:$M$547,5,0)</f>
        <v>0</v>
      </c>
      <c r="U61" s="815">
        <f>VLOOKUP(L61,'Dat cong dat do'!$D$9:$M$547,8,0)</f>
        <v>0</v>
      </c>
      <c r="V61" s="815">
        <v>1</v>
      </c>
    </row>
    <row r="62" spans="1:22">
      <c r="A62" s="839">
        <v>53</v>
      </c>
      <c r="B62" s="1655">
        <v>7</v>
      </c>
      <c r="C62" s="1656" t="s">
        <v>3353</v>
      </c>
      <c r="D62" s="1656"/>
      <c r="E62" s="1656"/>
      <c r="F62" s="1656"/>
      <c r="G62" s="716" t="s">
        <v>7686</v>
      </c>
      <c r="H62" s="1656"/>
      <c r="I62" s="1655" t="s">
        <v>3350</v>
      </c>
      <c r="J62" s="1655">
        <v>579</v>
      </c>
      <c r="K62" s="1655">
        <v>23</v>
      </c>
      <c r="L62" s="1657">
        <v>814</v>
      </c>
      <c r="M62" s="732"/>
      <c r="N62" s="732"/>
      <c r="O62" s="1655" t="s">
        <v>675</v>
      </c>
      <c r="P62" s="1655" t="s">
        <v>1017</v>
      </c>
      <c r="T62" s="815">
        <f>VLOOKUP(L62,'Dat cong dat do'!$D$9:$M$547,5,0)</f>
        <v>0</v>
      </c>
      <c r="U62" s="815">
        <f>VLOOKUP(L62,'Dat cong dat do'!$D$9:$M$547,8,0)</f>
        <v>0</v>
      </c>
      <c r="V62" s="815">
        <v>1</v>
      </c>
    </row>
    <row r="63" spans="1:22">
      <c r="A63" s="839">
        <v>54</v>
      </c>
      <c r="B63" s="1655">
        <v>8</v>
      </c>
      <c r="C63" s="1656" t="s">
        <v>3354</v>
      </c>
      <c r="D63" s="1656"/>
      <c r="E63" s="1656"/>
      <c r="F63" s="1656"/>
      <c r="G63" s="716" t="s">
        <v>7686</v>
      </c>
      <c r="H63" s="1656"/>
      <c r="I63" s="1655" t="s">
        <v>3350</v>
      </c>
      <c r="J63" s="1655">
        <v>83</v>
      </c>
      <c r="K63" s="1655">
        <v>24</v>
      </c>
      <c r="L63" s="1657">
        <v>492</v>
      </c>
      <c r="M63" s="732"/>
      <c r="N63" s="732"/>
      <c r="O63" s="1655" t="s">
        <v>675</v>
      </c>
      <c r="P63" s="1655" t="s">
        <v>1017</v>
      </c>
      <c r="T63" s="815">
        <f>VLOOKUP(L63,'Dat cong dat do'!$D$9:$M$547,5,0)</f>
        <v>0</v>
      </c>
      <c r="U63" s="815">
        <f>VLOOKUP(L63,'Dat cong dat do'!$D$9:$M$547,8,0)</f>
        <v>0</v>
      </c>
      <c r="V63" s="815">
        <v>1</v>
      </c>
    </row>
    <row r="64" spans="1:22">
      <c r="A64" s="839">
        <v>55</v>
      </c>
      <c r="B64" s="1655">
        <v>9</v>
      </c>
      <c r="C64" s="1656" t="s">
        <v>3355</v>
      </c>
      <c r="D64" s="1656"/>
      <c r="E64" s="1656"/>
      <c r="F64" s="1656"/>
      <c r="G64" s="716" t="s">
        <v>7686</v>
      </c>
      <c r="H64" s="1656"/>
      <c r="I64" s="1655" t="s">
        <v>3350</v>
      </c>
      <c r="J64" s="1655">
        <v>330</v>
      </c>
      <c r="K64" s="1655">
        <v>23</v>
      </c>
      <c r="L64" s="1657">
        <v>1038</v>
      </c>
      <c r="M64" s="732"/>
      <c r="N64" s="732"/>
      <c r="O64" s="1655" t="s">
        <v>3356</v>
      </c>
      <c r="P64" s="1655" t="s">
        <v>1017</v>
      </c>
      <c r="T64" s="815">
        <f>VLOOKUP(L64,'Dat cong dat do'!$D$9:$M$547,5,0)</f>
        <v>0</v>
      </c>
      <c r="U64" s="815">
        <f>VLOOKUP(L64,'Dat cong dat do'!$D$9:$M$547,8,0)</f>
        <v>0</v>
      </c>
      <c r="V64" s="815">
        <v>1</v>
      </c>
    </row>
    <row r="65" spans="1:22">
      <c r="A65" s="839">
        <v>56</v>
      </c>
      <c r="B65" s="1655">
        <v>10</v>
      </c>
      <c r="C65" s="1656" t="s">
        <v>3357</v>
      </c>
      <c r="D65" s="1656"/>
      <c r="E65" s="1656"/>
      <c r="F65" s="1656"/>
      <c r="G65" s="716" t="s">
        <v>7686</v>
      </c>
      <c r="H65" s="1656"/>
      <c r="I65" s="1655" t="s">
        <v>3350</v>
      </c>
      <c r="J65" s="1655">
        <v>214</v>
      </c>
      <c r="K65" s="1655">
        <v>23</v>
      </c>
      <c r="L65" s="1657">
        <v>6392</v>
      </c>
      <c r="M65" s="732"/>
      <c r="N65" s="732"/>
      <c r="O65" s="1655" t="s">
        <v>1549</v>
      </c>
      <c r="P65" s="1655" t="s">
        <v>1017</v>
      </c>
      <c r="T65" s="815">
        <f>VLOOKUP(L65,'Dat cong dat do'!$D$9:$M$547,5,0)</f>
        <v>0</v>
      </c>
      <c r="U65" s="815">
        <f>VLOOKUP(L65,'Dat cong dat do'!$D$9:$M$547,8,0)</f>
        <v>0</v>
      </c>
      <c r="V65" s="815">
        <v>1</v>
      </c>
    </row>
    <row r="66" spans="1:22">
      <c r="A66" s="839">
        <v>57</v>
      </c>
      <c r="B66" s="1655">
        <v>11</v>
      </c>
      <c r="C66" s="1656" t="s">
        <v>3358</v>
      </c>
      <c r="D66" s="1656"/>
      <c r="E66" s="1656"/>
      <c r="F66" s="1656"/>
      <c r="G66" s="716" t="s">
        <v>7686</v>
      </c>
      <c r="H66" s="1656"/>
      <c r="I66" s="1655" t="s">
        <v>3350</v>
      </c>
      <c r="J66" s="1655">
        <v>125</v>
      </c>
      <c r="K66" s="1655">
        <v>34</v>
      </c>
      <c r="L66" s="1657">
        <v>4184</v>
      </c>
      <c r="M66" s="732"/>
      <c r="N66" s="732"/>
      <c r="O66" s="1655" t="s">
        <v>3359</v>
      </c>
      <c r="P66" s="1655" t="s">
        <v>3361</v>
      </c>
      <c r="T66" s="815">
        <f>VLOOKUP(L66,'Dat cong dat do'!$D$9:$M$547,5,0)</f>
        <v>0</v>
      </c>
      <c r="U66" s="815">
        <f>VLOOKUP(L66,'Dat cong dat do'!$D$9:$M$547,8,0)</f>
        <v>0</v>
      </c>
      <c r="V66" s="815">
        <v>1</v>
      </c>
    </row>
    <row r="67" spans="1:22" ht="31.5">
      <c r="A67" s="839">
        <v>58</v>
      </c>
      <c r="B67" s="1655">
        <v>12</v>
      </c>
      <c r="C67" s="1656" t="s">
        <v>3362</v>
      </c>
      <c r="D67" s="1656"/>
      <c r="E67" s="1656"/>
      <c r="F67" s="1656"/>
      <c r="G67" s="716" t="s">
        <v>7686</v>
      </c>
      <c r="H67" s="1656"/>
      <c r="I67" s="1655" t="s">
        <v>3350</v>
      </c>
      <c r="J67" s="1655">
        <v>158</v>
      </c>
      <c r="K67" s="1655">
        <v>34</v>
      </c>
      <c r="L67" s="1657">
        <v>2736</v>
      </c>
      <c r="M67" s="732"/>
      <c r="N67" s="732"/>
      <c r="O67" s="1655" t="s">
        <v>3363</v>
      </c>
      <c r="P67" s="1655" t="s">
        <v>3361</v>
      </c>
      <c r="T67" s="815">
        <f>VLOOKUP(L67,'Dat cong dat do'!$D$9:$M$547,5,0)</f>
        <v>0</v>
      </c>
      <c r="U67" s="815">
        <f>VLOOKUP(L67,'Dat cong dat do'!$D$9:$M$547,8,0)</f>
        <v>0</v>
      </c>
      <c r="V67" s="815">
        <v>1</v>
      </c>
    </row>
    <row r="68" spans="1:22">
      <c r="A68" s="839">
        <v>59</v>
      </c>
      <c r="B68" s="1655">
        <v>13</v>
      </c>
      <c r="C68" s="1656" t="s">
        <v>3364</v>
      </c>
      <c r="D68" s="1656"/>
      <c r="E68" s="1656"/>
      <c r="F68" s="1656"/>
      <c r="G68" s="716" t="s">
        <v>7686</v>
      </c>
      <c r="H68" s="1656"/>
      <c r="I68" s="1655" t="s">
        <v>3350</v>
      </c>
      <c r="J68" s="1655">
        <v>108</v>
      </c>
      <c r="K68" s="1655">
        <v>34</v>
      </c>
      <c r="L68" s="1657">
        <v>15504</v>
      </c>
      <c r="M68" s="732"/>
      <c r="N68" s="732"/>
      <c r="O68" s="1655" t="s">
        <v>3359</v>
      </c>
      <c r="P68" s="1655" t="s">
        <v>3361</v>
      </c>
      <c r="T68" s="815">
        <f>VLOOKUP(L68,'Dat cong dat do'!$D$9:$M$547,5,0)</f>
        <v>0</v>
      </c>
      <c r="U68" s="815">
        <f>VLOOKUP(L68,'Dat cong dat do'!$D$9:$M$547,8,0)</f>
        <v>0</v>
      </c>
      <c r="V68" s="815">
        <v>1</v>
      </c>
    </row>
    <row r="69" spans="1:22">
      <c r="A69" s="839">
        <v>60</v>
      </c>
      <c r="B69" s="1655">
        <v>14</v>
      </c>
      <c r="C69" s="1656" t="s">
        <v>3366</v>
      </c>
      <c r="D69" s="1656"/>
      <c r="E69" s="1656"/>
      <c r="F69" s="1656"/>
      <c r="G69" s="716" t="s">
        <v>7686</v>
      </c>
      <c r="H69" s="1656"/>
      <c r="I69" s="1655" t="s">
        <v>3350</v>
      </c>
      <c r="J69" s="1655">
        <v>84.156999999999996</v>
      </c>
      <c r="K69" s="1655">
        <v>33.340000000000003</v>
      </c>
      <c r="L69" s="1657">
        <v>14361</v>
      </c>
      <c r="M69" s="732"/>
      <c r="N69" s="732"/>
      <c r="O69" s="1655" t="s">
        <v>3359</v>
      </c>
      <c r="P69" s="1655" t="s">
        <v>3361</v>
      </c>
      <c r="T69" s="815">
        <f>VLOOKUP(L69,'Dat cong dat do'!$D$9:$M$547,5,0)</f>
        <v>0</v>
      </c>
      <c r="U69" s="815">
        <f>VLOOKUP(L69,'Dat cong dat do'!$D$9:$M$547,8,0)</f>
        <v>0</v>
      </c>
      <c r="V69" s="815">
        <v>1</v>
      </c>
    </row>
    <row r="70" spans="1:22">
      <c r="A70" s="839">
        <v>61</v>
      </c>
      <c r="B70" s="3914">
        <v>15</v>
      </c>
      <c r="C70" s="3916" t="s">
        <v>1325</v>
      </c>
      <c r="D70" s="1664"/>
      <c r="E70" s="1664"/>
      <c r="F70" s="1664"/>
      <c r="G70" s="716" t="s">
        <v>7686</v>
      </c>
      <c r="H70" s="1664"/>
      <c r="I70" s="1655" t="s">
        <v>3350</v>
      </c>
      <c r="J70" s="1655">
        <v>143</v>
      </c>
      <c r="K70" s="3914">
        <v>23</v>
      </c>
      <c r="L70" s="1657">
        <v>3302</v>
      </c>
      <c r="M70" s="808"/>
      <c r="N70" s="808"/>
      <c r="O70" s="3914" t="s">
        <v>766</v>
      </c>
      <c r="P70" s="3914" t="s">
        <v>1017</v>
      </c>
      <c r="T70" s="815">
        <f>VLOOKUP(L70,'Dat cong dat do'!$D$9:$M$547,5,0)</f>
        <v>0</v>
      </c>
      <c r="U70" s="815">
        <f>VLOOKUP(L70,'Dat cong dat do'!$D$9:$M$547,8,0)</f>
        <v>0</v>
      </c>
      <c r="V70" s="815">
        <v>1</v>
      </c>
    </row>
    <row r="71" spans="1:22">
      <c r="A71" s="839">
        <v>62</v>
      </c>
      <c r="B71" s="3915"/>
      <c r="C71" s="3917"/>
      <c r="D71" s="1665"/>
      <c r="E71" s="1665"/>
      <c r="F71" s="1665"/>
      <c r="G71" s="716" t="s">
        <v>7686</v>
      </c>
      <c r="H71" s="1665"/>
      <c r="I71" s="1655" t="s">
        <v>3350</v>
      </c>
      <c r="J71" s="1655">
        <v>678</v>
      </c>
      <c r="K71" s="3915"/>
      <c r="L71" s="1657">
        <v>798</v>
      </c>
      <c r="M71" s="809"/>
      <c r="N71" s="809"/>
      <c r="O71" s="3915"/>
      <c r="P71" s="3915"/>
      <c r="T71" s="815">
        <f>VLOOKUP(L71,'Dat cong dat do'!$D$9:$M$547,5,0)</f>
        <v>0</v>
      </c>
      <c r="U71" s="815">
        <f>VLOOKUP(L71,'Dat cong dat do'!$D$9:$M$547,8,0)</f>
        <v>0</v>
      </c>
      <c r="V71" s="815">
        <v>1</v>
      </c>
    </row>
    <row r="72" spans="1:22" ht="31.5">
      <c r="A72" s="839">
        <v>63</v>
      </c>
      <c r="B72" s="820">
        <v>3</v>
      </c>
      <c r="C72" s="754" t="s">
        <v>3375</v>
      </c>
      <c r="D72" s="754"/>
      <c r="E72" s="754"/>
      <c r="F72" s="754"/>
      <c r="G72" s="716" t="s">
        <v>7686</v>
      </c>
      <c r="H72" s="754"/>
      <c r="I72" s="718" t="s">
        <v>3370</v>
      </c>
      <c r="J72" s="718">
        <v>997</v>
      </c>
      <c r="K72" s="718">
        <v>21</v>
      </c>
      <c r="L72" s="849">
        <v>2848</v>
      </c>
      <c r="M72" s="733"/>
      <c r="N72" s="733"/>
      <c r="O72" s="821" t="s">
        <v>3376</v>
      </c>
      <c r="P72" s="718"/>
      <c r="T72" s="815">
        <f>VLOOKUP(L72,'Dat cong dat do'!$D$9:$M$547,5,0)</f>
        <v>0</v>
      </c>
      <c r="U72" s="815">
        <f>VLOOKUP(L72,'Dat cong dat do'!$D$9:$M$547,8,0)</f>
        <v>0</v>
      </c>
      <c r="V72" s="815">
        <v>1</v>
      </c>
    </row>
    <row r="73" spans="1:22" ht="31.5">
      <c r="A73" s="839">
        <v>64</v>
      </c>
      <c r="B73" s="820">
        <v>7</v>
      </c>
      <c r="C73" s="754" t="s">
        <v>3369</v>
      </c>
      <c r="D73" s="754"/>
      <c r="E73" s="754"/>
      <c r="F73" s="754"/>
      <c r="G73" s="716" t="s">
        <v>7686</v>
      </c>
      <c r="H73" s="754"/>
      <c r="I73" s="718" t="s">
        <v>3370</v>
      </c>
      <c r="J73" s="718">
        <v>71</v>
      </c>
      <c r="K73" s="718">
        <v>2</v>
      </c>
      <c r="L73" s="849">
        <v>150</v>
      </c>
      <c r="M73" s="733"/>
      <c r="N73" s="733"/>
      <c r="O73" s="821" t="s">
        <v>3382</v>
      </c>
      <c r="P73" s="718"/>
      <c r="T73" s="815">
        <f>VLOOKUP(L73,'Dat cong dat do'!$D$9:$M$547,5,0)</f>
        <v>0</v>
      </c>
      <c r="U73" s="815">
        <f>VLOOKUP(L73,'Dat cong dat do'!$D$9:$M$547,8,0)</f>
        <v>0</v>
      </c>
      <c r="V73" s="815">
        <v>1</v>
      </c>
    </row>
    <row r="74" spans="1:22" ht="47.25">
      <c r="A74" s="839">
        <v>65</v>
      </c>
      <c r="B74" s="820">
        <v>8</v>
      </c>
      <c r="C74" s="754" t="s">
        <v>3369</v>
      </c>
      <c r="D74" s="754"/>
      <c r="E74" s="754"/>
      <c r="F74" s="754"/>
      <c r="G74" s="716" t="s">
        <v>7686</v>
      </c>
      <c r="H74" s="754"/>
      <c r="I74" s="718" t="s">
        <v>3370</v>
      </c>
      <c r="J74" s="718">
        <v>7</v>
      </c>
      <c r="K74" s="718">
        <v>13</v>
      </c>
      <c r="L74" s="849">
        <v>205</v>
      </c>
      <c r="M74" s="733"/>
      <c r="N74" s="733"/>
      <c r="O74" s="821" t="s">
        <v>3383</v>
      </c>
      <c r="P74" s="718"/>
      <c r="T74" s="815">
        <f>VLOOKUP(L74,'Dat cong dat do'!$D$9:$M$547,5,0)</f>
        <v>0</v>
      </c>
      <c r="U74" s="815">
        <f>VLOOKUP(L74,'Dat cong dat do'!$D$9:$M$547,8,0)</f>
        <v>0</v>
      </c>
      <c r="V74" s="815">
        <v>1</v>
      </c>
    </row>
    <row r="75" spans="1:22" ht="31.5">
      <c r="A75" s="839">
        <v>66</v>
      </c>
      <c r="B75" s="820">
        <v>9</v>
      </c>
      <c r="C75" s="754" t="s">
        <v>3375</v>
      </c>
      <c r="D75" s="754"/>
      <c r="E75" s="754"/>
      <c r="F75" s="754"/>
      <c r="G75" s="716" t="s">
        <v>7686</v>
      </c>
      <c r="H75" s="754"/>
      <c r="I75" s="718" t="s">
        <v>3370</v>
      </c>
      <c r="J75" s="718">
        <v>59</v>
      </c>
      <c r="K75" s="718">
        <v>21</v>
      </c>
      <c r="L75" s="849">
        <v>2494</v>
      </c>
      <c r="M75" s="733"/>
      <c r="N75" s="733"/>
      <c r="O75" s="821" t="s">
        <v>3384</v>
      </c>
      <c r="P75" s="718"/>
      <c r="T75" s="815">
        <f>VLOOKUP(L75,'Dat cong dat do'!$D$9:$M$547,5,0)</f>
        <v>0</v>
      </c>
      <c r="U75" s="815">
        <f>VLOOKUP(L75,'Dat cong dat do'!$D$9:$M$547,8,0)</f>
        <v>0</v>
      </c>
      <c r="V75" s="815">
        <v>1</v>
      </c>
    </row>
    <row r="76" spans="1:22" ht="31.5">
      <c r="A76" s="839">
        <v>67</v>
      </c>
      <c r="B76" s="820">
        <v>10</v>
      </c>
      <c r="C76" s="754" t="s">
        <v>3378</v>
      </c>
      <c r="D76" s="754"/>
      <c r="E76" s="754"/>
      <c r="F76" s="754"/>
      <c r="G76" s="716" t="s">
        <v>7686</v>
      </c>
      <c r="H76" s="754"/>
      <c r="I76" s="718" t="s">
        <v>3370</v>
      </c>
      <c r="J76" s="718">
        <v>6</v>
      </c>
      <c r="K76" s="718">
        <v>27</v>
      </c>
      <c r="L76" s="849">
        <v>639</v>
      </c>
      <c r="M76" s="733"/>
      <c r="N76" s="733"/>
      <c r="O76" s="821" t="s">
        <v>3385</v>
      </c>
      <c r="P76" s="718"/>
      <c r="T76" s="815">
        <f>VLOOKUP(L76,'Dat cong dat do'!$D$9:$M$547,5,0)</f>
        <v>0</v>
      </c>
      <c r="U76" s="815">
        <f>VLOOKUP(L76,'Dat cong dat do'!$D$9:$M$547,8,0)</f>
        <v>0</v>
      </c>
      <c r="V76" s="815">
        <v>1</v>
      </c>
    </row>
    <row r="77" spans="1:22" ht="31.5">
      <c r="A77" s="839">
        <v>68</v>
      </c>
      <c r="B77" s="820">
        <v>11</v>
      </c>
      <c r="C77" s="754" t="s">
        <v>3378</v>
      </c>
      <c r="D77" s="754"/>
      <c r="E77" s="754"/>
      <c r="F77" s="754"/>
      <c r="G77" s="716" t="s">
        <v>7686</v>
      </c>
      <c r="H77" s="754"/>
      <c r="I77" s="718" t="s">
        <v>3370</v>
      </c>
      <c r="J77" s="718">
        <v>998</v>
      </c>
      <c r="K77" s="718">
        <v>21</v>
      </c>
      <c r="L77" s="849">
        <v>1339</v>
      </c>
      <c r="M77" s="733"/>
      <c r="N77" s="733"/>
      <c r="O77" s="821" t="s">
        <v>3386</v>
      </c>
      <c r="P77" s="718"/>
      <c r="T77" s="815">
        <f>VLOOKUP(L77,'Dat cong dat do'!$D$9:$M$547,5,0)</f>
        <v>0</v>
      </c>
      <c r="U77" s="815">
        <f>VLOOKUP(L77,'Dat cong dat do'!$D$9:$M$547,8,0)</f>
        <v>0</v>
      </c>
      <c r="V77" s="815">
        <v>1</v>
      </c>
    </row>
    <row r="78" spans="1:22" ht="31.5">
      <c r="A78" s="839">
        <v>69</v>
      </c>
      <c r="B78" s="820">
        <v>12</v>
      </c>
      <c r="C78" s="754" t="s">
        <v>3387</v>
      </c>
      <c r="D78" s="754"/>
      <c r="E78" s="754"/>
      <c r="F78" s="754"/>
      <c r="G78" s="716" t="s">
        <v>7686</v>
      </c>
      <c r="H78" s="754"/>
      <c r="I78" s="718" t="s">
        <v>3370</v>
      </c>
      <c r="J78" s="718">
        <v>205</v>
      </c>
      <c r="K78" s="718" t="s">
        <v>3388</v>
      </c>
      <c r="L78" s="849">
        <v>397.8</v>
      </c>
      <c r="M78" s="733"/>
      <c r="N78" s="733"/>
      <c r="O78" s="821" t="s">
        <v>3389</v>
      </c>
      <c r="P78" s="718"/>
      <c r="T78" s="815">
        <f>VLOOKUP(L78,'Dat cong dat do'!$D$9:$M$547,5,0)</f>
        <v>0</v>
      </c>
      <c r="U78" s="815">
        <f>VLOOKUP(L78,'Dat cong dat do'!$D$9:$M$547,8,0)</f>
        <v>0</v>
      </c>
      <c r="V78" s="815">
        <v>1</v>
      </c>
    </row>
    <row r="79" spans="1:22" ht="47.25">
      <c r="A79" s="839">
        <v>70</v>
      </c>
      <c r="B79" s="820">
        <v>14</v>
      </c>
      <c r="C79" s="754" t="s">
        <v>3378</v>
      </c>
      <c r="D79" s="754"/>
      <c r="E79" s="754"/>
      <c r="F79" s="754"/>
      <c r="G79" s="716" t="s">
        <v>7686</v>
      </c>
      <c r="H79" s="754"/>
      <c r="I79" s="718" t="s">
        <v>3370</v>
      </c>
      <c r="J79" s="718">
        <v>130</v>
      </c>
      <c r="K79" s="718" t="s">
        <v>3390</v>
      </c>
      <c r="L79" s="849">
        <v>7302.4</v>
      </c>
      <c r="M79" s="733"/>
      <c r="N79" s="733"/>
      <c r="O79" s="821" t="s">
        <v>3392</v>
      </c>
      <c r="P79" s="718"/>
      <c r="T79" s="815">
        <f>VLOOKUP(L79,'Dat cong dat do'!$D$9:$M$547,5,0)</f>
        <v>0</v>
      </c>
      <c r="U79" s="815">
        <f>VLOOKUP(L79,'Dat cong dat do'!$D$9:$M$547,8,0)</f>
        <v>0</v>
      </c>
      <c r="V79" s="815">
        <v>1</v>
      </c>
    </row>
    <row r="80" spans="1:22" ht="31.5">
      <c r="A80" s="839">
        <v>71</v>
      </c>
      <c r="B80" s="820">
        <v>15</v>
      </c>
      <c r="C80" s="754" t="s">
        <v>3378</v>
      </c>
      <c r="D80" s="754"/>
      <c r="E80" s="754"/>
      <c r="F80" s="754"/>
      <c r="G80" s="716" t="s">
        <v>7686</v>
      </c>
      <c r="H80" s="754"/>
      <c r="I80" s="718" t="s">
        <v>3370</v>
      </c>
      <c r="J80" s="718" t="s">
        <v>3393</v>
      </c>
      <c r="K80" s="718">
        <v>21</v>
      </c>
      <c r="L80" s="849">
        <v>10139</v>
      </c>
      <c r="M80" s="733"/>
      <c r="N80" s="733"/>
      <c r="O80" s="821" t="s">
        <v>3394</v>
      </c>
      <c r="P80" s="718"/>
      <c r="T80" s="815">
        <f>VLOOKUP(L80,'Dat cong dat do'!$D$9:$M$547,5,0)</f>
        <v>0</v>
      </c>
      <c r="U80" s="815">
        <f>VLOOKUP(L80,'Dat cong dat do'!$D$9:$M$547,8,0)</f>
        <v>0</v>
      </c>
      <c r="V80" s="815">
        <v>1</v>
      </c>
    </row>
    <row r="81" spans="1:22" ht="31.5">
      <c r="A81" s="839">
        <v>72</v>
      </c>
      <c r="B81" s="820">
        <v>16</v>
      </c>
      <c r="C81" s="754" t="s">
        <v>3387</v>
      </c>
      <c r="D81" s="754"/>
      <c r="E81" s="754"/>
      <c r="F81" s="754"/>
      <c r="G81" s="716" t="s">
        <v>7686</v>
      </c>
      <c r="H81" s="754"/>
      <c r="I81" s="718" t="s">
        <v>3370</v>
      </c>
      <c r="J81" s="718">
        <v>22</v>
      </c>
      <c r="K81" s="718">
        <v>22</v>
      </c>
      <c r="L81" s="849">
        <v>10821</v>
      </c>
      <c r="M81" s="733"/>
      <c r="N81" s="733"/>
      <c r="O81" s="821" t="s">
        <v>3395</v>
      </c>
      <c r="P81" s="718"/>
      <c r="T81" s="815">
        <f>VLOOKUP(L81,'Dat cong dat do'!$D$9:$M$547,5,0)</f>
        <v>0</v>
      </c>
      <c r="U81" s="815">
        <f>VLOOKUP(L81,'Dat cong dat do'!$D$9:$M$547,8,0)</f>
        <v>0</v>
      </c>
      <c r="V81" s="815">
        <v>1</v>
      </c>
    </row>
    <row r="82" spans="1:22" ht="31.5">
      <c r="A82" s="839">
        <v>73</v>
      </c>
      <c r="B82" s="820">
        <v>17</v>
      </c>
      <c r="C82" s="754" t="s">
        <v>3378</v>
      </c>
      <c r="D82" s="754"/>
      <c r="E82" s="754"/>
      <c r="F82" s="754"/>
      <c r="G82" s="716" t="s">
        <v>7686</v>
      </c>
      <c r="H82" s="754"/>
      <c r="I82" s="718" t="s">
        <v>3370</v>
      </c>
      <c r="J82" s="718">
        <v>735</v>
      </c>
      <c r="K82" s="718" t="s">
        <v>3390</v>
      </c>
      <c r="L82" s="849">
        <v>3271</v>
      </c>
      <c r="M82" s="733"/>
      <c r="N82" s="733"/>
      <c r="O82" s="821" t="s">
        <v>3396</v>
      </c>
      <c r="P82" s="718"/>
      <c r="T82" s="815">
        <f>VLOOKUP(L82,'Dat cong dat do'!$D$9:$M$547,5,0)</f>
        <v>0</v>
      </c>
      <c r="U82" s="815">
        <f>VLOOKUP(L82,'Dat cong dat do'!$D$9:$M$547,8,0)</f>
        <v>0</v>
      </c>
      <c r="V82" s="815">
        <v>1</v>
      </c>
    </row>
    <row r="83" spans="1:22">
      <c r="A83" s="839">
        <v>74</v>
      </c>
      <c r="B83" s="820">
        <v>18</v>
      </c>
      <c r="C83" s="754" t="s">
        <v>3387</v>
      </c>
      <c r="D83" s="754"/>
      <c r="E83" s="754"/>
      <c r="F83" s="754"/>
      <c r="G83" s="716" t="s">
        <v>7686</v>
      </c>
      <c r="H83" s="754"/>
      <c r="I83" s="718" t="s">
        <v>3370</v>
      </c>
      <c r="J83" s="718">
        <v>10</v>
      </c>
      <c r="K83" s="718">
        <v>21</v>
      </c>
      <c r="L83" s="849">
        <v>753.5</v>
      </c>
      <c r="M83" s="733"/>
      <c r="N83" s="733"/>
      <c r="O83" s="821" t="s">
        <v>3397</v>
      </c>
      <c r="P83" s="718"/>
      <c r="T83" s="815">
        <f>VLOOKUP(L83,'Dat cong dat do'!$D$9:$M$547,5,0)</f>
        <v>0</v>
      </c>
      <c r="U83" s="815">
        <f>VLOOKUP(L83,'Dat cong dat do'!$D$9:$M$547,8,0)</f>
        <v>0</v>
      </c>
      <c r="V83" s="815">
        <v>1</v>
      </c>
    </row>
    <row r="84" spans="1:22">
      <c r="A84" s="839">
        <v>75</v>
      </c>
      <c r="B84" s="820">
        <v>19</v>
      </c>
      <c r="C84" s="754" t="s">
        <v>3387</v>
      </c>
      <c r="D84" s="754"/>
      <c r="E84" s="754"/>
      <c r="F84" s="754"/>
      <c r="G84" s="716" t="s">
        <v>7686</v>
      </c>
      <c r="H84" s="754"/>
      <c r="I84" s="718" t="s">
        <v>3370</v>
      </c>
      <c r="J84" s="718">
        <v>83</v>
      </c>
      <c r="K84" s="718">
        <v>21</v>
      </c>
      <c r="L84" s="849">
        <v>1076.7</v>
      </c>
      <c r="M84" s="733"/>
      <c r="N84" s="733"/>
      <c r="O84" s="821" t="s">
        <v>3397</v>
      </c>
      <c r="P84" s="718"/>
      <c r="T84" s="815">
        <f>VLOOKUP(L84,'Dat cong dat do'!$D$9:$M$547,5,0)</f>
        <v>0</v>
      </c>
      <c r="U84" s="815">
        <f>VLOOKUP(L84,'Dat cong dat do'!$D$9:$M$547,8,0)</f>
        <v>0</v>
      </c>
      <c r="V84" s="815">
        <v>1</v>
      </c>
    </row>
    <row r="85" spans="1:22">
      <c r="A85" s="839">
        <v>76</v>
      </c>
      <c r="B85" s="820">
        <v>20</v>
      </c>
      <c r="C85" s="754" t="s">
        <v>3387</v>
      </c>
      <c r="D85" s="754"/>
      <c r="E85" s="754"/>
      <c r="F85" s="754"/>
      <c r="G85" s="716" t="s">
        <v>7686</v>
      </c>
      <c r="H85" s="754"/>
      <c r="I85" s="718" t="s">
        <v>3370</v>
      </c>
      <c r="J85" s="718">
        <v>853</v>
      </c>
      <c r="K85" s="718">
        <v>21</v>
      </c>
      <c r="L85" s="849">
        <v>2375</v>
      </c>
      <c r="M85" s="733"/>
      <c r="N85" s="733"/>
      <c r="O85" s="821" t="s">
        <v>3397</v>
      </c>
      <c r="P85" s="718"/>
      <c r="T85" s="815">
        <f>VLOOKUP(L85,'Dat cong dat do'!$D$9:$M$547,5,0)</f>
        <v>0</v>
      </c>
      <c r="U85" s="815">
        <f>VLOOKUP(L85,'Dat cong dat do'!$D$9:$M$547,8,0)</f>
        <v>0</v>
      </c>
      <c r="V85" s="815">
        <v>1</v>
      </c>
    </row>
    <row r="86" spans="1:22">
      <c r="A86" s="839">
        <v>77</v>
      </c>
      <c r="B86" s="820">
        <v>21</v>
      </c>
      <c r="C86" s="754" t="s">
        <v>3375</v>
      </c>
      <c r="D86" s="754"/>
      <c r="E86" s="754"/>
      <c r="F86" s="754"/>
      <c r="G86" s="716" t="s">
        <v>7686</v>
      </c>
      <c r="H86" s="754"/>
      <c r="I86" s="718" t="s">
        <v>3370</v>
      </c>
      <c r="J86" s="718">
        <v>1</v>
      </c>
      <c r="K86" s="718">
        <v>21</v>
      </c>
      <c r="L86" s="849">
        <v>6790</v>
      </c>
      <c r="M86" s="733"/>
      <c r="N86" s="733"/>
      <c r="O86" s="821" t="s">
        <v>3397</v>
      </c>
      <c r="P86" s="718"/>
      <c r="T86" s="815">
        <f>VLOOKUP(L86,'Dat cong dat do'!$D$9:$M$547,5,0)</f>
        <v>0</v>
      </c>
      <c r="U86" s="815">
        <f>VLOOKUP(L86,'Dat cong dat do'!$D$9:$M$547,8,0)</f>
        <v>0</v>
      </c>
      <c r="V86" s="815">
        <v>1</v>
      </c>
    </row>
    <row r="87" spans="1:22">
      <c r="A87" s="839">
        <v>78</v>
      </c>
      <c r="B87" s="397">
        <v>1</v>
      </c>
      <c r="C87" s="734" t="s">
        <v>3414</v>
      </c>
      <c r="D87" s="734"/>
      <c r="E87" s="734"/>
      <c r="F87" s="734"/>
      <c r="G87" s="716" t="s">
        <v>7686</v>
      </c>
      <c r="H87" s="734"/>
      <c r="I87" s="361" t="s">
        <v>3415</v>
      </c>
      <c r="J87" s="399">
        <v>595</v>
      </c>
      <c r="K87" s="399">
        <v>5</v>
      </c>
      <c r="L87" s="850">
        <v>2742</v>
      </c>
      <c r="M87" s="735"/>
      <c r="N87" s="735"/>
      <c r="O87" s="361" t="s">
        <v>3416</v>
      </c>
      <c r="P87" s="400" t="s">
        <v>3417</v>
      </c>
      <c r="T87" s="815">
        <f>VLOOKUP(L87,'Dat cong dat do'!$D$9:$M$547,5,0)</f>
        <v>0</v>
      </c>
      <c r="U87" s="815">
        <f>VLOOKUP(L87,'Dat cong dat do'!$D$9:$M$547,8,0)</f>
        <v>0</v>
      </c>
      <c r="V87" s="815">
        <v>1</v>
      </c>
    </row>
    <row r="88" spans="1:22">
      <c r="A88" s="839">
        <v>79</v>
      </c>
      <c r="B88" s="397">
        <v>2</v>
      </c>
      <c r="C88" s="736" t="s">
        <v>3418</v>
      </c>
      <c r="D88" s="736"/>
      <c r="E88" s="736"/>
      <c r="F88" s="736"/>
      <c r="G88" s="716" t="s">
        <v>7686</v>
      </c>
      <c r="H88" s="736"/>
      <c r="I88" s="361" t="s">
        <v>3415</v>
      </c>
      <c r="J88" s="401">
        <v>120</v>
      </c>
      <c r="K88" s="401">
        <v>5</v>
      </c>
      <c r="L88" s="850">
        <v>1867</v>
      </c>
      <c r="M88" s="735"/>
      <c r="N88" s="735"/>
      <c r="O88" s="400" t="s">
        <v>3419</v>
      </c>
      <c r="P88" s="400" t="s">
        <v>3417</v>
      </c>
      <c r="T88" s="815">
        <f>VLOOKUP(L88,'Dat cong dat do'!$D$9:$M$547,5,0)</f>
        <v>0</v>
      </c>
      <c r="U88" s="815">
        <f>VLOOKUP(L88,'Dat cong dat do'!$D$9:$M$547,8,0)</f>
        <v>0</v>
      </c>
      <c r="V88" s="815">
        <v>1</v>
      </c>
    </row>
    <row r="89" spans="1:22">
      <c r="A89" s="839">
        <v>80</v>
      </c>
      <c r="B89" s="397">
        <v>3</v>
      </c>
      <c r="C89" s="736" t="s">
        <v>3420</v>
      </c>
      <c r="D89" s="736"/>
      <c r="E89" s="736"/>
      <c r="F89" s="736"/>
      <c r="G89" s="716" t="s">
        <v>7686</v>
      </c>
      <c r="H89" s="736"/>
      <c r="I89" s="361" t="s">
        <v>3415</v>
      </c>
      <c r="J89" s="401" t="s">
        <v>3421</v>
      </c>
      <c r="K89" s="401">
        <v>6</v>
      </c>
      <c r="L89" s="850">
        <v>3083.6</v>
      </c>
      <c r="M89" s="735"/>
      <c r="N89" s="735"/>
      <c r="O89" s="400" t="s">
        <v>3422</v>
      </c>
      <c r="P89" s="400" t="s">
        <v>3417</v>
      </c>
      <c r="T89" s="815">
        <f>VLOOKUP(L89,'Dat cong dat do'!$D$9:$M$547,5,0)</f>
        <v>0</v>
      </c>
      <c r="U89" s="815">
        <f>VLOOKUP(L89,'Dat cong dat do'!$D$9:$M$547,8,0)</f>
        <v>0</v>
      </c>
      <c r="V89" s="815">
        <v>1</v>
      </c>
    </row>
    <row r="90" spans="1:22">
      <c r="A90" s="839">
        <v>81</v>
      </c>
      <c r="B90" s="397">
        <v>4</v>
      </c>
      <c r="C90" s="736" t="s">
        <v>3423</v>
      </c>
      <c r="D90" s="736"/>
      <c r="E90" s="736"/>
      <c r="F90" s="736"/>
      <c r="G90" s="716" t="s">
        <v>7686</v>
      </c>
      <c r="H90" s="736"/>
      <c r="I90" s="361" t="s">
        <v>3415</v>
      </c>
      <c r="J90" s="401">
        <v>169</v>
      </c>
      <c r="K90" s="401">
        <v>6</v>
      </c>
      <c r="L90" s="850">
        <v>492</v>
      </c>
      <c r="M90" s="735"/>
      <c r="N90" s="735"/>
      <c r="O90" s="400" t="s">
        <v>3422</v>
      </c>
      <c r="P90" s="400" t="s">
        <v>3417</v>
      </c>
      <c r="T90" s="815">
        <f>VLOOKUP(L90,'Dat cong dat do'!$D$9:$M$547,5,0)</f>
        <v>0</v>
      </c>
      <c r="U90" s="815">
        <f>VLOOKUP(L90,'Dat cong dat do'!$D$9:$M$547,8,0)</f>
        <v>0</v>
      </c>
      <c r="V90" s="815">
        <v>1</v>
      </c>
    </row>
    <row r="91" spans="1:22">
      <c r="A91" s="839">
        <v>82</v>
      </c>
      <c r="B91" s="397">
        <v>5</v>
      </c>
      <c r="C91" s="736" t="s">
        <v>3423</v>
      </c>
      <c r="D91" s="736"/>
      <c r="E91" s="736"/>
      <c r="F91" s="736"/>
      <c r="G91" s="716" t="s">
        <v>7686</v>
      </c>
      <c r="H91" s="736"/>
      <c r="I91" s="361" t="s">
        <v>3415</v>
      </c>
      <c r="J91" s="401">
        <v>170</v>
      </c>
      <c r="K91" s="401">
        <v>6</v>
      </c>
      <c r="L91" s="850">
        <v>58070.1</v>
      </c>
      <c r="M91" s="735"/>
      <c r="N91" s="735"/>
      <c r="O91" s="400" t="s">
        <v>3422</v>
      </c>
      <c r="P91" s="400" t="s">
        <v>3417</v>
      </c>
      <c r="T91" s="815">
        <f>VLOOKUP(L91,'Dat cong dat do'!$D$9:$M$547,5,0)</f>
        <v>0</v>
      </c>
      <c r="U91" s="815">
        <f>VLOOKUP(L91,'Dat cong dat do'!$D$9:$M$547,8,0)</f>
        <v>0</v>
      </c>
      <c r="V91" s="815">
        <v>1</v>
      </c>
    </row>
    <row r="92" spans="1:22">
      <c r="A92" s="839">
        <v>83</v>
      </c>
      <c r="B92" s="397">
        <v>6</v>
      </c>
      <c r="C92" s="734" t="s">
        <v>3424</v>
      </c>
      <c r="D92" s="734"/>
      <c r="E92" s="734"/>
      <c r="F92" s="734"/>
      <c r="G92" s="716" t="s">
        <v>7686</v>
      </c>
      <c r="H92" s="734"/>
      <c r="I92" s="361" t="s">
        <v>3415</v>
      </c>
      <c r="J92" s="399">
        <v>348</v>
      </c>
      <c r="K92" s="399">
        <v>10</v>
      </c>
      <c r="L92" s="850">
        <v>4012</v>
      </c>
      <c r="M92" s="735"/>
      <c r="N92" s="735"/>
      <c r="O92" s="400" t="s">
        <v>3422</v>
      </c>
      <c r="P92" s="400" t="s">
        <v>3417</v>
      </c>
      <c r="T92" s="815">
        <f>VLOOKUP(L92,'Dat cong dat do'!$D$9:$M$547,5,0)</f>
        <v>0</v>
      </c>
      <c r="U92" s="815">
        <f>VLOOKUP(L92,'Dat cong dat do'!$D$9:$M$547,8,0)</f>
        <v>0</v>
      </c>
      <c r="V92" s="815">
        <v>1</v>
      </c>
    </row>
    <row r="93" spans="1:22">
      <c r="A93" s="839">
        <v>84</v>
      </c>
      <c r="B93" s="397">
        <v>7</v>
      </c>
      <c r="C93" s="734" t="s">
        <v>3424</v>
      </c>
      <c r="D93" s="734"/>
      <c r="E93" s="734"/>
      <c r="F93" s="734"/>
      <c r="G93" s="716" t="s">
        <v>7686</v>
      </c>
      <c r="H93" s="734"/>
      <c r="I93" s="361" t="s">
        <v>3415</v>
      </c>
      <c r="J93" s="399">
        <v>349</v>
      </c>
      <c r="K93" s="399">
        <v>10</v>
      </c>
      <c r="L93" s="850">
        <v>8097</v>
      </c>
      <c r="M93" s="735"/>
      <c r="N93" s="735"/>
      <c r="O93" s="400" t="s">
        <v>3422</v>
      </c>
      <c r="P93" s="400" t="s">
        <v>3417</v>
      </c>
      <c r="T93" s="815">
        <f>VLOOKUP(L93,'Dat cong dat do'!$D$9:$M$547,5,0)</f>
        <v>0</v>
      </c>
      <c r="U93" s="815">
        <f>VLOOKUP(L93,'Dat cong dat do'!$D$9:$M$547,8,0)</f>
        <v>0</v>
      </c>
      <c r="V93" s="815">
        <v>1</v>
      </c>
    </row>
    <row r="94" spans="1:22">
      <c r="A94" s="839">
        <v>85</v>
      </c>
      <c r="B94" s="397">
        <v>8</v>
      </c>
      <c r="C94" s="734" t="s">
        <v>3425</v>
      </c>
      <c r="D94" s="734"/>
      <c r="E94" s="734"/>
      <c r="F94" s="734"/>
      <c r="G94" s="716" t="s">
        <v>7686</v>
      </c>
      <c r="H94" s="734"/>
      <c r="I94" s="361" t="s">
        <v>3415</v>
      </c>
      <c r="J94" s="399">
        <v>802</v>
      </c>
      <c r="K94" s="399">
        <v>10</v>
      </c>
      <c r="L94" s="850">
        <v>476.8</v>
      </c>
      <c r="M94" s="735"/>
      <c r="N94" s="735"/>
      <c r="O94" s="400" t="s">
        <v>3422</v>
      </c>
      <c r="P94" s="400" t="s">
        <v>3417</v>
      </c>
      <c r="T94" s="815">
        <f>VLOOKUP(L94,'Dat cong dat do'!$D$9:$M$547,5,0)</f>
        <v>0</v>
      </c>
      <c r="U94" s="815">
        <f>VLOOKUP(L94,'Dat cong dat do'!$D$9:$M$547,8,0)</f>
        <v>0</v>
      </c>
      <c r="V94" s="815">
        <v>1</v>
      </c>
    </row>
    <row r="95" spans="1:22">
      <c r="A95" s="839">
        <v>86</v>
      </c>
      <c r="B95" s="397">
        <v>9</v>
      </c>
      <c r="C95" s="734" t="s">
        <v>3426</v>
      </c>
      <c r="D95" s="734"/>
      <c r="E95" s="734"/>
      <c r="F95" s="734"/>
      <c r="G95" s="716" t="s">
        <v>7686</v>
      </c>
      <c r="H95" s="734"/>
      <c r="I95" s="361" t="s">
        <v>3415</v>
      </c>
      <c r="J95" s="399">
        <v>349</v>
      </c>
      <c r="K95" s="399">
        <v>10</v>
      </c>
      <c r="L95" s="850">
        <v>4800</v>
      </c>
      <c r="M95" s="735"/>
      <c r="N95" s="735"/>
      <c r="O95" s="361" t="s">
        <v>3416</v>
      </c>
      <c r="P95" s="400" t="s">
        <v>3417</v>
      </c>
      <c r="T95" s="815">
        <f>VLOOKUP(L95,'Dat cong dat do'!$D$9:$M$547,5,0)</f>
        <v>0</v>
      </c>
      <c r="U95" s="815">
        <f>VLOOKUP(L95,'Dat cong dat do'!$D$9:$M$547,8,0)</f>
        <v>0</v>
      </c>
      <c r="V95" s="815">
        <v>1</v>
      </c>
    </row>
    <row r="96" spans="1:22">
      <c r="A96" s="839">
        <v>87</v>
      </c>
      <c r="B96" s="397">
        <v>10</v>
      </c>
      <c r="C96" s="736" t="s">
        <v>750</v>
      </c>
      <c r="D96" s="736"/>
      <c r="E96" s="736"/>
      <c r="F96" s="736"/>
      <c r="G96" s="716" t="s">
        <v>7686</v>
      </c>
      <c r="H96" s="736"/>
      <c r="I96" s="361" t="s">
        <v>3415</v>
      </c>
      <c r="J96" s="401">
        <v>215</v>
      </c>
      <c r="K96" s="401">
        <v>11</v>
      </c>
      <c r="L96" s="850">
        <v>6688</v>
      </c>
      <c r="M96" s="735"/>
      <c r="N96" s="735"/>
      <c r="O96" s="361" t="s">
        <v>3416</v>
      </c>
      <c r="P96" s="400" t="s">
        <v>3417</v>
      </c>
      <c r="T96" s="815">
        <f>VLOOKUP(L96,'Dat cong dat do'!$D$9:$M$547,5,0)</f>
        <v>0</v>
      </c>
      <c r="U96" s="815">
        <f>VLOOKUP(L96,'Dat cong dat do'!$D$9:$M$547,8,0)</f>
        <v>0</v>
      </c>
      <c r="V96" s="815">
        <v>1</v>
      </c>
    </row>
    <row r="97" spans="1:22">
      <c r="A97" s="839">
        <v>88</v>
      </c>
      <c r="B97" s="397">
        <v>11</v>
      </c>
      <c r="C97" s="736" t="s">
        <v>750</v>
      </c>
      <c r="D97" s="736"/>
      <c r="E97" s="736"/>
      <c r="F97" s="736"/>
      <c r="G97" s="716" t="s">
        <v>7686</v>
      </c>
      <c r="H97" s="736"/>
      <c r="I97" s="361" t="s">
        <v>3415</v>
      </c>
      <c r="J97" s="401">
        <v>388</v>
      </c>
      <c r="K97" s="401">
        <v>11</v>
      </c>
      <c r="L97" s="850">
        <v>664</v>
      </c>
      <c r="M97" s="735"/>
      <c r="N97" s="735"/>
      <c r="O97" s="361" t="s">
        <v>3416</v>
      </c>
      <c r="P97" s="400" t="s">
        <v>3417</v>
      </c>
      <c r="T97" s="815">
        <f>VLOOKUP(L97,'Dat cong dat do'!$D$9:$M$547,5,0)</f>
        <v>0</v>
      </c>
      <c r="U97" s="815">
        <f>VLOOKUP(L97,'Dat cong dat do'!$D$9:$M$547,8,0)</f>
        <v>0</v>
      </c>
      <c r="V97" s="815">
        <v>1</v>
      </c>
    </row>
    <row r="98" spans="1:22">
      <c r="A98" s="839">
        <v>89</v>
      </c>
      <c r="B98" s="397">
        <v>12</v>
      </c>
      <c r="C98" s="736" t="s">
        <v>839</v>
      </c>
      <c r="D98" s="736"/>
      <c r="E98" s="736"/>
      <c r="F98" s="736"/>
      <c r="G98" s="716" t="s">
        <v>7686</v>
      </c>
      <c r="H98" s="736"/>
      <c r="I98" s="361" t="s">
        <v>3415</v>
      </c>
      <c r="J98" s="401">
        <v>389</v>
      </c>
      <c r="K98" s="401">
        <v>11</v>
      </c>
      <c r="L98" s="850">
        <v>3721</v>
      </c>
      <c r="M98" s="735"/>
      <c r="N98" s="735"/>
      <c r="O98" s="361" t="s">
        <v>3416</v>
      </c>
      <c r="P98" s="400" t="s">
        <v>3417</v>
      </c>
      <c r="T98" s="815">
        <f>VLOOKUP(L98,'Dat cong dat do'!$D$9:$M$547,5,0)</f>
        <v>0</v>
      </c>
      <c r="U98" s="815">
        <f>VLOOKUP(L98,'Dat cong dat do'!$D$9:$M$547,8,0)</f>
        <v>0</v>
      </c>
      <c r="V98" s="815">
        <v>1</v>
      </c>
    </row>
    <row r="99" spans="1:22">
      <c r="A99" s="839">
        <v>90</v>
      </c>
      <c r="B99" s="397">
        <v>13</v>
      </c>
      <c r="C99" s="736" t="s">
        <v>3428</v>
      </c>
      <c r="D99" s="736"/>
      <c r="E99" s="736"/>
      <c r="F99" s="736"/>
      <c r="G99" s="716" t="s">
        <v>7686</v>
      </c>
      <c r="H99" s="736"/>
      <c r="I99" s="361" t="s">
        <v>3415</v>
      </c>
      <c r="J99" s="401">
        <v>392</v>
      </c>
      <c r="K99" s="401">
        <v>11</v>
      </c>
      <c r="L99" s="850">
        <v>319</v>
      </c>
      <c r="M99" s="735"/>
      <c r="N99" s="735"/>
      <c r="O99" s="361" t="s">
        <v>3416</v>
      </c>
      <c r="P99" s="400" t="s">
        <v>3417</v>
      </c>
      <c r="T99" s="815">
        <f>VLOOKUP(L99,'Dat cong dat do'!$D$9:$M$547,5,0)</f>
        <v>0</v>
      </c>
      <c r="U99" s="815">
        <f>VLOOKUP(L99,'Dat cong dat do'!$D$9:$M$547,8,0)</f>
        <v>0</v>
      </c>
      <c r="V99" s="815">
        <v>1</v>
      </c>
    </row>
    <row r="100" spans="1:22">
      <c r="A100" s="839">
        <v>91</v>
      </c>
      <c r="B100" s="397">
        <v>14</v>
      </c>
      <c r="C100" s="736" t="s">
        <v>825</v>
      </c>
      <c r="D100" s="736"/>
      <c r="E100" s="736"/>
      <c r="F100" s="736"/>
      <c r="G100" s="716" t="s">
        <v>7686</v>
      </c>
      <c r="H100" s="736"/>
      <c r="I100" s="361" t="s">
        <v>3415</v>
      </c>
      <c r="J100" s="401">
        <v>98</v>
      </c>
      <c r="K100" s="401">
        <v>11</v>
      </c>
      <c r="L100" s="850">
        <v>11276</v>
      </c>
      <c r="M100" s="735"/>
      <c r="N100" s="735"/>
      <c r="O100" s="361" t="s">
        <v>3416</v>
      </c>
      <c r="P100" s="400" t="s">
        <v>3417</v>
      </c>
      <c r="T100" s="815">
        <f>VLOOKUP(L100,'Dat cong dat do'!$D$9:$M$547,5,0)</f>
        <v>0</v>
      </c>
      <c r="U100" s="815">
        <f>VLOOKUP(L100,'Dat cong dat do'!$D$9:$M$547,8,0)</f>
        <v>0</v>
      </c>
      <c r="V100" s="815">
        <v>1</v>
      </c>
    </row>
    <row r="101" spans="1:22">
      <c r="A101" s="839">
        <v>92</v>
      </c>
      <c r="B101" s="397">
        <v>15</v>
      </c>
      <c r="C101" s="736" t="s">
        <v>3429</v>
      </c>
      <c r="D101" s="736"/>
      <c r="E101" s="736"/>
      <c r="F101" s="736"/>
      <c r="G101" s="716" t="s">
        <v>7686</v>
      </c>
      <c r="H101" s="736"/>
      <c r="I101" s="361" t="s">
        <v>3415</v>
      </c>
      <c r="J101" s="401">
        <v>524</v>
      </c>
      <c r="K101" s="401">
        <v>11</v>
      </c>
      <c r="L101" s="850">
        <v>3091</v>
      </c>
      <c r="M101" s="735"/>
      <c r="N101" s="735"/>
      <c r="O101" s="361" t="s">
        <v>3416</v>
      </c>
      <c r="P101" s="400" t="s">
        <v>3417</v>
      </c>
      <c r="T101" s="815">
        <f>VLOOKUP(L101,'Dat cong dat do'!$D$9:$M$547,5,0)</f>
        <v>0</v>
      </c>
      <c r="U101" s="815">
        <f>VLOOKUP(L101,'Dat cong dat do'!$D$9:$M$547,8,0)</f>
        <v>0</v>
      </c>
      <c r="V101" s="815">
        <v>1</v>
      </c>
    </row>
    <row r="102" spans="1:22">
      <c r="A102" s="839">
        <v>93</v>
      </c>
      <c r="B102" s="397">
        <v>16</v>
      </c>
      <c r="C102" s="736" t="s">
        <v>3429</v>
      </c>
      <c r="D102" s="736"/>
      <c r="E102" s="736"/>
      <c r="F102" s="736"/>
      <c r="G102" s="716" t="s">
        <v>7686</v>
      </c>
      <c r="H102" s="736"/>
      <c r="I102" s="361" t="s">
        <v>3415</v>
      </c>
      <c r="J102" s="401">
        <v>610</v>
      </c>
      <c r="K102" s="401">
        <v>11</v>
      </c>
      <c r="L102" s="850">
        <v>1517</v>
      </c>
      <c r="M102" s="735"/>
      <c r="N102" s="735"/>
      <c r="O102" s="361" t="s">
        <v>3416</v>
      </c>
      <c r="P102" s="400" t="s">
        <v>3417</v>
      </c>
      <c r="T102" s="815">
        <f>VLOOKUP(L102,'Dat cong dat do'!$D$9:$M$547,5,0)</f>
        <v>0</v>
      </c>
      <c r="U102" s="815">
        <f>VLOOKUP(L102,'Dat cong dat do'!$D$9:$M$547,8,0)</f>
        <v>0</v>
      </c>
      <c r="V102" s="815">
        <v>1</v>
      </c>
    </row>
    <row r="103" spans="1:22">
      <c r="A103" s="839">
        <v>94</v>
      </c>
      <c r="B103" s="397">
        <v>17</v>
      </c>
      <c r="C103" s="736" t="s">
        <v>3429</v>
      </c>
      <c r="D103" s="736"/>
      <c r="E103" s="736"/>
      <c r="F103" s="736"/>
      <c r="G103" s="716" t="s">
        <v>7686</v>
      </c>
      <c r="H103" s="736"/>
      <c r="I103" s="361" t="s">
        <v>3415</v>
      </c>
      <c r="J103" s="401">
        <v>375</v>
      </c>
      <c r="K103" s="401">
        <v>11</v>
      </c>
      <c r="L103" s="850">
        <v>10251</v>
      </c>
      <c r="M103" s="735"/>
      <c r="N103" s="735"/>
      <c r="O103" s="361" t="s">
        <v>3416</v>
      </c>
      <c r="P103" s="400" t="s">
        <v>3417</v>
      </c>
      <c r="T103" s="815">
        <f>VLOOKUP(L103,'Dat cong dat do'!$D$9:$M$547,5,0)</f>
        <v>0</v>
      </c>
      <c r="U103" s="815">
        <f>VLOOKUP(L103,'Dat cong dat do'!$D$9:$M$547,8,0)</f>
        <v>0</v>
      </c>
      <c r="V103" s="815">
        <v>1</v>
      </c>
    </row>
    <row r="104" spans="1:22">
      <c r="A104" s="839">
        <v>95</v>
      </c>
      <c r="B104" s="397">
        <v>18</v>
      </c>
      <c r="C104" s="734" t="s">
        <v>3430</v>
      </c>
      <c r="D104" s="734"/>
      <c r="E104" s="734"/>
      <c r="F104" s="734"/>
      <c r="G104" s="716" t="s">
        <v>7686</v>
      </c>
      <c r="H104" s="734"/>
      <c r="I104" s="361" t="s">
        <v>3415</v>
      </c>
      <c r="J104" s="399">
        <v>12</v>
      </c>
      <c r="K104" s="399">
        <v>13</v>
      </c>
      <c r="L104" s="850">
        <v>1323.2</v>
      </c>
      <c r="M104" s="735"/>
      <c r="N104" s="735"/>
      <c r="O104" s="400" t="s">
        <v>3422</v>
      </c>
      <c r="P104" s="400" t="s">
        <v>3417</v>
      </c>
      <c r="T104" s="815">
        <f>VLOOKUP(L104,'Dat cong dat do'!$D$9:$M$547,5,0)</f>
        <v>0</v>
      </c>
      <c r="U104" s="815">
        <f>VLOOKUP(L104,'Dat cong dat do'!$D$9:$M$547,8,0)</f>
        <v>0</v>
      </c>
      <c r="V104" s="815">
        <v>1</v>
      </c>
    </row>
    <row r="105" spans="1:22">
      <c r="A105" s="839">
        <v>96</v>
      </c>
      <c r="B105" s="397">
        <v>19</v>
      </c>
      <c r="C105" s="734" t="s">
        <v>3430</v>
      </c>
      <c r="D105" s="734"/>
      <c r="E105" s="734"/>
      <c r="F105" s="734"/>
      <c r="G105" s="716" t="s">
        <v>7686</v>
      </c>
      <c r="H105" s="734"/>
      <c r="I105" s="361" t="s">
        <v>3415</v>
      </c>
      <c r="J105" s="399">
        <v>70</v>
      </c>
      <c r="K105" s="399">
        <v>13</v>
      </c>
      <c r="L105" s="850">
        <v>5369.9</v>
      </c>
      <c r="M105" s="735"/>
      <c r="N105" s="735"/>
      <c r="O105" s="400" t="s">
        <v>3422</v>
      </c>
      <c r="P105" s="400" t="s">
        <v>3417</v>
      </c>
      <c r="T105" s="815">
        <f>VLOOKUP(L105,'Dat cong dat do'!$D$9:$M$547,5,0)</f>
        <v>0</v>
      </c>
      <c r="U105" s="815">
        <f>VLOOKUP(L105,'Dat cong dat do'!$D$9:$M$547,8,0)</f>
        <v>0</v>
      </c>
      <c r="V105" s="815">
        <v>1</v>
      </c>
    </row>
    <row r="106" spans="1:22">
      <c r="A106" s="839">
        <v>97</v>
      </c>
      <c r="B106" s="822">
        <v>1</v>
      </c>
      <c r="C106" s="737" t="s">
        <v>974</v>
      </c>
      <c r="D106" s="737"/>
      <c r="E106" s="737"/>
      <c r="F106" s="737"/>
      <c r="G106" s="716" t="s">
        <v>7686</v>
      </c>
      <c r="H106" s="737"/>
      <c r="I106" s="738" t="s">
        <v>3431</v>
      </c>
      <c r="J106" s="740">
        <v>257</v>
      </c>
      <c r="K106" s="740">
        <v>42</v>
      </c>
      <c r="L106" s="851">
        <v>2130</v>
      </c>
      <c r="M106" s="739"/>
      <c r="N106" s="739"/>
      <c r="O106" s="740" t="s">
        <v>3432</v>
      </c>
      <c r="P106" s="738" t="s">
        <v>3233</v>
      </c>
      <c r="T106" s="815">
        <f>VLOOKUP(L106,'Dat cong dat do'!$D$9:$M$547,5,0)</f>
        <v>0</v>
      </c>
      <c r="U106" s="815">
        <f>VLOOKUP(L106,'Dat cong dat do'!$D$9:$M$547,8,0)</f>
        <v>0</v>
      </c>
      <c r="V106" s="815">
        <v>1</v>
      </c>
    </row>
    <row r="107" spans="1:22">
      <c r="A107" s="839">
        <v>98</v>
      </c>
      <c r="B107" s="822">
        <v>2</v>
      </c>
      <c r="C107" s="737" t="s">
        <v>974</v>
      </c>
      <c r="D107" s="737"/>
      <c r="E107" s="737"/>
      <c r="F107" s="737"/>
      <c r="G107" s="716" t="s">
        <v>7686</v>
      </c>
      <c r="H107" s="737"/>
      <c r="I107" s="738" t="s">
        <v>3431</v>
      </c>
      <c r="J107" s="740">
        <v>280</v>
      </c>
      <c r="K107" s="740">
        <v>42</v>
      </c>
      <c r="L107" s="851">
        <v>13281</v>
      </c>
      <c r="M107" s="739"/>
      <c r="N107" s="739"/>
      <c r="O107" s="740" t="s">
        <v>3434</v>
      </c>
      <c r="P107" s="738" t="s">
        <v>3233</v>
      </c>
      <c r="T107" s="815">
        <f>VLOOKUP(L107,'Dat cong dat do'!$D$9:$M$547,5,0)</f>
        <v>0</v>
      </c>
      <c r="U107" s="815">
        <f>VLOOKUP(L107,'Dat cong dat do'!$D$9:$M$547,8,0)</f>
        <v>0</v>
      </c>
      <c r="V107" s="815">
        <v>1</v>
      </c>
    </row>
    <row r="108" spans="1:22">
      <c r="A108" s="839">
        <v>99</v>
      </c>
      <c r="B108" s="822">
        <v>3</v>
      </c>
      <c r="C108" s="741" t="s">
        <v>3435</v>
      </c>
      <c r="D108" s="741"/>
      <c r="E108" s="741"/>
      <c r="F108" s="741"/>
      <c r="G108" s="716" t="s">
        <v>7686</v>
      </c>
      <c r="H108" s="741"/>
      <c r="I108" s="738" t="s">
        <v>3431</v>
      </c>
      <c r="J108" s="740">
        <v>37</v>
      </c>
      <c r="K108" s="740">
        <v>28</v>
      </c>
      <c r="L108" s="851">
        <v>7512</v>
      </c>
      <c r="M108" s="739"/>
      <c r="N108" s="739"/>
      <c r="O108" s="740" t="s">
        <v>3436</v>
      </c>
      <c r="P108" s="738" t="s">
        <v>3233</v>
      </c>
      <c r="T108" s="815">
        <f>VLOOKUP(L108,'Dat cong dat do'!$D$9:$M$547,5,0)</f>
        <v>0</v>
      </c>
      <c r="U108" s="815">
        <f>VLOOKUP(L108,'Dat cong dat do'!$D$9:$M$547,8,0)</f>
        <v>0</v>
      </c>
      <c r="V108" s="815">
        <v>1</v>
      </c>
    </row>
    <row r="109" spans="1:22">
      <c r="A109" s="839">
        <v>100</v>
      </c>
      <c r="B109" s="822">
        <v>4</v>
      </c>
      <c r="C109" s="741" t="s">
        <v>750</v>
      </c>
      <c r="D109" s="741"/>
      <c r="E109" s="741"/>
      <c r="F109" s="741"/>
      <c r="G109" s="716" t="s">
        <v>7686</v>
      </c>
      <c r="H109" s="741"/>
      <c r="I109" s="738" t="s">
        <v>3431</v>
      </c>
      <c r="J109" s="740" t="s">
        <v>3437</v>
      </c>
      <c r="K109" s="740">
        <v>29</v>
      </c>
      <c r="L109" s="851">
        <v>3829</v>
      </c>
      <c r="M109" s="739"/>
      <c r="N109" s="739"/>
      <c r="O109" s="740" t="s">
        <v>3436</v>
      </c>
      <c r="P109" s="738" t="s">
        <v>3233</v>
      </c>
      <c r="T109" s="815">
        <f>VLOOKUP(L109,'Dat cong dat do'!$D$9:$M$547,5,0)</f>
        <v>0</v>
      </c>
      <c r="U109" s="815">
        <f>VLOOKUP(L109,'Dat cong dat do'!$D$9:$M$547,8,0)</f>
        <v>0</v>
      </c>
      <c r="V109" s="815">
        <v>1</v>
      </c>
    </row>
    <row r="110" spans="1:22">
      <c r="A110" s="839">
        <v>101</v>
      </c>
      <c r="B110" s="822">
        <v>5</v>
      </c>
      <c r="C110" s="741" t="s">
        <v>3438</v>
      </c>
      <c r="D110" s="741"/>
      <c r="E110" s="741"/>
      <c r="F110" s="741"/>
      <c r="G110" s="716" t="s">
        <v>7686</v>
      </c>
      <c r="H110" s="741"/>
      <c r="I110" s="738" t="s">
        <v>3431</v>
      </c>
      <c r="J110" s="740">
        <v>36</v>
      </c>
      <c r="K110" s="740">
        <v>28</v>
      </c>
      <c r="L110" s="851">
        <v>1751</v>
      </c>
      <c r="M110" s="739"/>
      <c r="N110" s="739"/>
      <c r="O110" s="740" t="s">
        <v>3436</v>
      </c>
      <c r="P110" s="738" t="s">
        <v>3233</v>
      </c>
      <c r="T110" s="815">
        <f>VLOOKUP(L110,'Dat cong dat do'!$D$9:$M$547,5,0)</f>
        <v>0</v>
      </c>
      <c r="U110" s="815">
        <f>VLOOKUP(L110,'Dat cong dat do'!$D$9:$M$547,8,0)</f>
        <v>0</v>
      </c>
      <c r="V110" s="815">
        <v>1</v>
      </c>
    </row>
    <row r="111" spans="1:22">
      <c r="A111" s="839">
        <v>102</v>
      </c>
      <c r="B111" s="822">
        <v>6</v>
      </c>
      <c r="C111" s="741" t="s">
        <v>766</v>
      </c>
      <c r="D111" s="741"/>
      <c r="E111" s="741"/>
      <c r="F111" s="741"/>
      <c r="G111" s="716" t="s">
        <v>7686</v>
      </c>
      <c r="H111" s="741"/>
      <c r="I111" s="738" t="s">
        <v>3431</v>
      </c>
      <c r="J111" s="740">
        <v>451</v>
      </c>
      <c r="K111" s="740">
        <v>29</v>
      </c>
      <c r="L111" s="851">
        <v>10682</v>
      </c>
      <c r="M111" s="739"/>
      <c r="N111" s="739"/>
      <c r="O111" s="740" t="s">
        <v>3439</v>
      </c>
      <c r="P111" s="738" t="s">
        <v>3233</v>
      </c>
      <c r="T111" s="815">
        <f>VLOOKUP(L111,'Dat cong dat do'!$D$9:$M$547,5,0)</f>
        <v>0</v>
      </c>
      <c r="U111" s="815">
        <f>VLOOKUP(L111,'Dat cong dat do'!$D$9:$M$547,8,0)</f>
        <v>0</v>
      </c>
      <c r="V111" s="815">
        <v>1</v>
      </c>
    </row>
    <row r="112" spans="1:22">
      <c r="A112" s="839">
        <v>103</v>
      </c>
      <c r="B112" s="822">
        <v>7</v>
      </c>
      <c r="C112" s="741" t="s">
        <v>3440</v>
      </c>
      <c r="D112" s="741"/>
      <c r="E112" s="741"/>
      <c r="F112" s="741"/>
      <c r="G112" s="716" t="s">
        <v>7686</v>
      </c>
      <c r="H112" s="741"/>
      <c r="I112" s="738" t="s">
        <v>3431</v>
      </c>
      <c r="J112" s="740">
        <v>285</v>
      </c>
      <c r="K112" s="740">
        <v>29</v>
      </c>
      <c r="L112" s="851">
        <v>942</v>
      </c>
      <c r="M112" s="739"/>
      <c r="N112" s="739"/>
      <c r="O112" s="740" t="s">
        <v>3441</v>
      </c>
      <c r="P112" s="738" t="s">
        <v>3233</v>
      </c>
      <c r="T112" s="815">
        <f>VLOOKUP(L112,'Dat cong dat do'!$D$9:$M$547,5,0)</f>
        <v>0</v>
      </c>
      <c r="U112" s="815">
        <f>VLOOKUP(L112,'Dat cong dat do'!$D$9:$M$547,8,0)</f>
        <v>0</v>
      </c>
      <c r="V112" s="815">
        <v>1</v>
      </c>
    </row>
    <row r="113" spans="1:22">
      <c r="A113" s="839">
        <v>104</v>
      </c>
      <c r="B113" s="822">
        <v>8</v>
      </c>
      <c r="C113" s="3906" t="s">
        <v>3443</v>
      </c>
      <c r="D113" s="1660"/>
      <c r="E113" s="1660"/>
      <c r="F113" s="1660"/>
      <c r="G113" s="716" t="s">
        <v>7686</v>
      </c>
      <c r="H113" s="1660"/>
      <c r="I113" s="738" t="s">
        <v>3431</v>
      </c>
      <c r="J113" s="740">
        <v>6</v>
      </c>
      <c r="K113" s="740">
        <v>36</v>
      </c>
      <c r="L113" s="851">
        <v>2611</v>
      </c>
      <c r="M113" s="739"/>
      <c r="N113" s="739"/>
      <c r="O113" s="740" t="s">
        <v>3444</v>
      </c>
      <c r="P113" s="738" t="s">
        <v>3233</v>
      </c>
      <c r="T113" s="815">
        <f>VLOOKUP(L113,'Dat cong dat do'!$D$9:$M$547,5,0)</f>
        <v>0</v>
      </c>
      <c r="U113" s="815">
        <f>VLOOKUP(L113,'Dat cong dat do'!$D$9:$M$547,8,0)</f>
        <v>0</v>
      </c>
      <c r="V113" s="815">
        <v>1</v>
      </c>
    </row>
    <row r="114" spans="1:22">
      <c r="A114" s="839">
        <v>105</v>
      </c>
      <c r="B114" s="822">
        <v>9</v>
      </c>
      <c r="C114" s="3907"/>
      <c r="D114" s="1661"/>
      <c r="E114" s="1661"/>
      <c r="F114" s="1661"/>
      <c r="G114" s="716" t="s">
        <v>7686</v>
      </c>
      <c r="H114" s="1661"/>
      <c r="I114" s="738" t="s">
        <v>3431</v>
      </c>
      <c r="J114" s="740">
        <v>34</v>
      </c>
      <c r="K114" s="740">
        <v>36</v>
      </c>
      <c r="L114" s="851">
        <v>1754</v>
      </c>
      <c r="M114" s="739"/>
      <c r="N114" s="739"/>
      <c r="O114" s="740" t="s">
        <v>3444</v>
      </c>
      <c r="P114" s="738" t="s">
        <v>3233</v>
      </c>
      <c r="T114" s="815">
        <f>VLOOKUP(L114,'Dat cong dat do'!$D$9:$M$547,5,0)</f>
        <v>0</v>
      </c>
      <c r="U114" s="815">
        <f>VLOOKUP(L114,'Dat cong dat do'!$D$9:$M$547,8,0)</f>
        <v>0</v>
      </c>
      <c r="V114" s="815">
        <v>1</v>
      </c>
    </row>
    <row r="115" spans="1:22">
      <c r="A115" s="839">
        <v>106</v>
      </c>
      <c r="B115" s="822">
        <v>10</v>
      </c>
      <c r="C115" s="3908"/>
      <c r="D115" s="1662"/>
      <c r="E115" s="1662"/>
      <c r="F115" s="1662"/>
      <c r="G115" s="716" t="s">
        <v>7686</v>
      </c>
      <c r="H115" s="1662"/>
      <c r="I115" s="738" t="s">
        <v>3431</v>
      </c>
      <c r="J115" s="740">
        <v>22</v>
      </c>
      <c r="K115" s="740">
        <v>36</v>
      </c>
      <c r="L115" s="851">
        <v>694</v>
      </c>
      <c r="M115" s="739"/>
      <c r="N115" s="739"/>
      <c r="O115" s="740" t="s">
        <v>3444</v>
      </c>
      <c r="P115" s="738" t="s">
        <v>3233</v>
      </c>
      <c r="T115" s="815">
        <f>VLOOKUP(L115,'Dat cong dat do'!$D$9:$M$547,5,0)</f>
        <v>0</v>
      </c>
      <c r="U115" s="815">
        <f>VLOOKUP(L115,'Dat cong dat do'!$D$9:$M$547,8,0)</f>
        <v>0</v>
      </c>
      <c r="V115" s="815">
        <v>1</v>
      </c>
    </row>
    <row r="116" spans="1:22">
      <c r="A116" s="839">
        <v>107</v>
      </c>
      <c r="B116" s="822">
        <v>11</v>
      </c>
      <c r="C116" s="741" t="s">
        <v>3446</v>
      </c>
      <c r="D116" s="741"/>
      <c r="E116" s="741"/>
      <c r="F116" s="741"/>
      <c r="G116" s="716" t="s">
        <v>7686</v>
      </c>
      <c r="H116" s="741"/>
      <c r="I116" s="738" t="s">
        <v>3431</v>
      </c>
      <c r="J116" s="740">
        <v>125</v>
      </c>
      <c r="K116" s="740">
        <v>28</v>
      </c>
      <c r="L116" s="851">
        <v>51</v>
      </c>
      <c r="M116" s="739"/>
      <c r="N116" s="739"/>
      <c r="O116" s="740" t="s">
        <v>3447</v>
      </c>
      <c r="P116" s="738" t="s">
        <v>3233</v>
      </c>
      <c r="T116" s="815">
        <f>VLOOKUP(L116,'Dat cong dat do'!$D$9:$M$547,5,0)</f>
        <v>0</v>
      </c>
      <c r="U116" s="815">
        <f>VLOOKUP(L116,'Dat cong dat do'!$D$9:$M$547,8,0)</f>
        <v>0</v>
      </c>
      <c r="V116" s="815">
        <v>1</v>
      </c>
    </row>
    <row r="117" spans="1:22">
      <c r="A117" s="839">
        <v>108</v>
      </c>
      <c r="B117" s="822">
        <v>13</v>
      </c>
      <c r="C117" s="741" t="s">
        <v>3450</v>
      </c>
      <c r="D117" s="741"/>
      <c r="E117" s="741"/>
      <c r="F117" s="741"/>
      <c r="G117" s="716" t="s">
        <v>7686</v>
      </c>
      <c r="H117" s="741"/>
      <c r="I117" s="738" t="s">
        <v>3431</v>
      </c>
      <c r="J117" s="740">
        <v>2009</v>
      </c>
      <c r="K117" s="740">
        <v>36</v>
      </c>
      <c r="L117" s="851">
        <v>113</v>
      </c>
      <c r="M117" s="739"/>
      <c r="N117" s="739"/>
      <c r="O117" s="740" t="s">
        <v>3447</v>
      </c>
      <c r="P117" s="738" t="s">
        <v>3233</v>
      </c>
      <c r="T117" s="815">
        <f>VLOOKUP(L117,'Dat cong dat do'!$D$9:$M$547,5,0)</f>
        <v>0</v>
      </c>
      <c r="U117" s="815">
        <f>VLOOKUP(L117,'Dat cong dat do'!$D$9:$M$547,8,0)</f>
        <v>0</v>
      </c>
      <c r="V117" s="815">
        <v>1</v>
      </c>
    </row>
    <row r="118" spans="1:22">
      <c r="A118" s="839">
        <v>109</v>
      </c>
      <c r="B118" s="822">
        <v>14</v>
      </c>
      <c r="C118" s="741" t="s">
        <v>3451</v>
      </c>
      <c r="D118" s="741"/>
      <c r="E118" s="741"/>
      <c r="F118" s="741"/>
      <c r="G118" s="716" t="s">
        <v>7686</v>
      </c>
      <c r="H118" s="741"/>
      <c r="I118" s="738" t="s">
        <v>3431</v>
      </c>
      <c r="J118" s="740">
        <v>108</v>
      </c>
      <c r="K118" s="740">
        <v>28</v>
      </c>
      <c r="L118" s="851">
        <v>130</v>
      </c>
      <c r="M118" s="739"/>
      <c r="N118" s="739"/>
      <c r="O118" s="740" t="s">
        <v>3447</v>
      </c>
      <c r="P118" s="738" t="s">
        <v>3233</v>
      </c>
      <c r="T118" s="815">
        <f>VLOOKUP(L118,'Dat cong dat do'!$D$9:$M$547,5,0)</f>
        <v>0</v>
      </c>
      <c r="U118" s="815">
        <f>VLOOKUP(L118,'Dat cong dat do'!$D$9:$M$547,8,0)</f>
        <v>0</v>
      </c>
      <c r="V118" s="815">
        <v>1</v>
      </c>
    </row>
    <row r="119" spans="1:22">
      <c r="A119" s="839">
        <v>110</v>
      </c>
      <c r="B119" s="822">
        <v>29</v>
      </c>
      <c r="C119" s="741" t="s">
        <v>3460</v>
      </c>
      <c r="D119" s="741"/>
      <c r="E119" s="741"/>
      <c r="F119" s="741"/>
      <c r="G119" s="716" t="s">
        <v>7686</v>
      </c>
      <c r="H119" s="741"/>
      <c r="I119" s="738" t="s">
        <v>3431</v>
      </c>
      <c r="J119" s="740">
        <v>53</v>
      </c>
      <c r="K119" s="740">
        <v>28</v>
      </c>
      <c r="L119" s="851">
        <v>1911</v>
      </c>
      <c r="M119" s="739"/>
      <c r="N119" s="739"/>
      <c r="O119" s="740" t="s">
        <v>3436</v>
      </c>
      <c r="P119" s="738" t="s">
        <v>3233</v>
      </c>
      <c r="T119" s="815">
        <f>VLOOKUP(L119,'Dat cong dat do'!$D$9:$M$547,5,0)</f>
        <v>0</v>
      </c>
      <c r="U119" s="815">
        <f>VLOOKUP(L119,'Dat cong dat do'!$D$9:$M$547,8,0)</f>
        <v>0</v>
      </c>
      <c r="V119" s="815">
        <v>1</v>
      </c>
    </row>
    <row r="120" spans="1:22">
      <c r="A120" s="839">
        <v>111</v>
      </c>
      <c r="B120" s="822">
        <v>30</v>
      </c>
      <c r="C120" s="741" t="s">
        <v>3461</v>
      </c>
      <c r="D120" s="741"/>
      <c r="E120" s="741"/>
      <c r="F120" s="741"/>
      <c r="G120" s="716" t="s">
        <v>7686</v>
      </c>
      <c r="H120" s="741"/>
      <c r="I120" s="738" t="s">
        <v>3431</v>
      </c>
      <c r="J120" s="740">
        <v>64</v>
      </c>
      <c r="K120" s="740">
        <v>36</v>
      </c>
      <c r="L120" s="851">
        <v>92</v>
      </c>
      <c r="M120" s="739"/>
      <c r="N120" s="739"/>
      <c r="O120" s="740" t="s">
        <v>3436</v>
      </c>
      <c r="P120" s="738" t="s">
        <v>3233</v>
      </c>
      <c r="T120" s="815">
        <f>VLOOKUP(L120,'Dat cong dat do'!$D$9:$M$547,5,0)</f>
        <v>0</v>
      </c>
      <c r="U120" s="815">
        <f>VLOOKUP(L120,'Dat cong dat do'!$D$9:$M$547,8,0)</f>
        <v>0</v>
      </c>
      <c r="V120" s="815">
        <v>1</v>
      </c>
    </row>
    <row r="121" spans="1:22">
      <c r="A121" s="839">
        <v>112</v>
      </c>
      <c r="B121" s="822">
        <v>31</v>
      </c>
      <c r="C121" s="741" t="s">
        <v>3462</v>
      </c>
      <c r="D121" s="741"/>
      <c r="E121" s="741"/>
      <c r="F121" s="741"/>
      <c r="G121" s="716" t="s">
        <v>7686</v>
      </c>
      <c r="H121" s="741"/>
      <c r="I121" s="738" t="s">
        <v>3431</v>
      </c>
      <c r="J121" s="740">
        <v>74</v>
      </c>
      <c r="K121" s="740">
        <v>23</v>
      </c>
      <c r="L121" s="851">
        <v>431</v>
      </c>
      <c r="M121" s="739"/>
      <c r="N121" s="739"/>
      <c r="O121" s="740" t="s">
        <v>3436</v>
      </c>
      <c r="P121" s="738" t="s">
        <v>3233</v>
      </c>
      <c r="T121" s="815">
        <f>VLOOKUP(L121,'Dat cong dat do'!$D$9:$M$547,5,0)</f>
        <v>0</v>
      </c>
      <c r="U121" s="815">
        <f>VLOOKUP(L121,'Dat cong dat do'!$D$9:$M$547,8,0)</f>
        <v>0</v>
      </c>
      <c r="V121" s="815">
        <v>1</v>
      </c>
    </row>
    <row r="122" spans="1:22">
      <c r="A122" s="839">
        <v>113</v>
      </c>
      <c r="B122" s="822">
        <v>32</v>
      </c>
      <c r="C122" s="741" t="s">
        <v>991</v>
      </c>
      <c r="D122" s="741"/>
      <c r="E122" s="741"/>
      <c r="F122" s="741"/>
      <c r="G122" s="716" t="s">
        <v>7686</v>
      </c>
      <c r="H122" s="741"/>
      <c r="I122" s="738" t="s">
        <v>3431</v>
      </c>
      <c r="J122" s="740"/>
      <c r="K122" s="740" t="s">
        <v>3463</v>
      </c>
      <c r="L122" s="851">
        <v>10661.5</v>
      </c>
      <c r="M122" s="739"/>
      <c r="N122" s="739"/>
      <c r="O122" s="740" t="s">
        <v>3464</v>
      </c>
      <c r="P122" s="738" t="s">
        <v>3233</v>
      </c>
      <c r="T122" s="815">
        <f>VLOOKUP(L122,'Dat cong dat do'!$D$9:$M$547,5,0)</f>
        <v>0</v>
      </c>
      <c r="U122" s="815">
        <f>VLOOKUP(L122,'Dat cong dat do'!$D$9:$M$547,8,0)</f>
        <v>0</v>
      </c>
      <c r="V122" s="815">
        <v>1</v>
      </c>
    </row>
    <row r="123" spans="1:22" ht="31.5">
      <c r="A123" s="839">
        <v>114</v>
      </c>
      <c r="B123" s="822">
        <v>33</v>
      </c>
      <c r="C123" s="741" t="s">
        <v>3466</v>
      </c>
      <c r="D123" s="741"/>
      <c r="E123" s="741"/>
      <c r="F123" s="741"/>
      <c r="G123" s="716" t="s">
        <v>7686</v>
      </c>
      <c r="H123" s="741"/>
      <c r="I123" s="738" t="s">
        <v>3431</v>
      </c>
      <c r="J123" s="740">
        <v>103</v>
      </c>
      <c r="K123" s="740">
        <v>23</v>
      </c>
      <c r="L123" s="851">
        <v>993</v>
      </c>
      <c r="M123" s="739"/>
      <c r="N123" s="739"/>
      <c r="O123" s="740" t="s">
        <v>3467</v>
      </c>
      <c r="P123" s="738" t="s">
        <v>3233</v>
      </c>
      <c r="T123" s="815">
        <f>VLOOKUP(L123,'Dat cong dat do'!$D$9:$M$547,5,0)</f>
        <v>0</v>
      </c>
      <c r="U123" s="815">
        <f>VLOOKUP(L123,'Dat cong dat do'!$D$9:$M$547,8,0)</f>
        <v>0</v>
      </c>
      <c r="V123" s="815">
        <v>1</v>
      </c>
    </row>
    <row r="124" spans="1:22">
      <c r="A124" s="839">
        <v>115</v>
      </c>
      <c r="B124" s="822">
        <v>34</v>
      </c>
      <c r="C124" s="741" t="s">
        <v>1003</v>
      </c>
      <c r="D124" s="741"/>
      <c r="E124" s="741"/>
      <c r="F124" s="741"/>
      <c r="G124" s="716" t="s">
        <v>7686</v>
      </c>
      <c r="H124" s="741"/>
      <c r="I124" s="738" t="s">
        <v>3431</v>
      </c>
      <c r="J124" s="740">
        <v>2005</v>
      </c>
      <c r="K124" s="740">
        <v>36</v>
      </c>
      <c r="L124" s="851">
        <v>21186</v>
      </c>
      <c r="M124" s="739"/>
      <c r="N124" s="739"/>
      <c r="O124" s="740" t="s">
        <v>3464</v>
      </c>
      <c r="P124" s="738" t="s">
        <v>3233</v>
      </c>
      <c r="T124" s="815">
        <f>VLOOKUP(L124,'Dat cong dat do'!$D$9:$M$547,5,0)</f>
        <v>0</v>
      </c>
      <c r="U124" s="815">
        <f>VLOOKUP(L124,'Dat cong dat do'!$D$9:$M$547,8,0)</f>
        <v>0</v>
      </c>
      <c r="V124" s="815">
        <v>1</v>
      </c>
    </row>
    <row r="125" spans="1:22">
      <c r="A125" s="839">
        <v>116</v>
      </c>
      <c r="B125" s="822">
        <v>35</v>
      </c>
      <c r="C125" s="741" t="s">
        <v>3469</v>
      </c>
      <c r="D125" s="741"/>
      <c r="E125" s="741"/>
      <c r="F125" s="741"/>
      <c r="G125" s="716" t="s">
        <v>7686</v>
      </c>
      <c r="H125" s="741"/>
      <c r="I125" s="738" t="s">
        <v>3431</v>
      </c>
      <c r="J125" s="740">
        <v>93</v>
      </c>
      <c r="K125" s="740">
        <v>28</v>
      </c>
      <c r="L125" s="851">
        <v>14559</v>
      </c>
      <c r="M125" s="739"/>
      <c r="N125" s="739"/>
      <c r="O125" s="740" t="s">
        <v>3464</v>
      </c>
      <c r="P125" s="738" t="s">
        <v>3233</v>
      </c>
      <c r="T125" s="815">
        <f>VLOOKUP(L125,'Dat cong dat do'!$D$9:$M$547,5,0)</f>
        <v>0</v>
      </c>
      <c r="U125" s="815">
        <f>VLOOKUP(L125,'Dat cong dat do'!$D$9:$M$547,8,0)</f>
        <v>0</v>
      </c>
      <c r="V125" s="815">
        <v>1</v>
      </c>
    </row>
    <row r="126" spans="1:22">
      <c r="A126" s="839">
        <v>117</v>
      </c>
      <c r="B126" s="822">
        <v>36</v>
      </c>
      <c r="C126" s="741" t="s">
        <v>3471</v>
      </c>
      <c r="D126" s="741"/>
      <c r="E126" s="741"/>
      <c r="F126" s="741"/>
      <c r="G126" s="716" t="s">
        <v>7686</v>
      </c>
      <c r="H126" s="741"/>
      <c r="I126" s="738" t="s">
        <v>3431</v>
      </c>
      <c r="J126" s="740" t="s">
        <v>3472</v>
      </c>
      <c r="K126" s="740">
        <v>29</v>
      </c>
      <c r="L126" s="851">
        <v>8954.5</v>
      </c>
      <c r="M126" s="739"/>
      <c r="N126" s="739"/>
      <c r="O126" s="740" t="s">
        <v>3473</v>
      </c>
      <c r="P126" s="738" t="s">
        <v>3233</v>
      </c>
      <c r="T126" s="815">
        <f>VLOOKUP(L126,'Dat cong dat do'!$D$9:$M$547,5,0)</f>
        <v>0</v>
      </c>
      <c r="U126" s="815">
        <f>VLOOKUP(L126,'Dat cong dat do'!$D$9:$M$547,8,0)</f>
        <v>0</v>
      </c>
      <c r="V126" s="815">
        <v>1</v>
      </c>
    </row>
    <row r="127" spans="1:22">
      <c r="A127" s="839">
        <v>118</v>
      </c>
      <c r="B127" s="725">
        <v>1</v>
      </c>
      <c r="C127" s="742" t="s">
        <v>3474</v>
      </c>
      <c r="D127" s="742"/>
      <c r="E127" s="742"/>
      <c r="F127" s="742"/>
      <c r="G127" s="716" t="s">
        <v>7686</v>
      </c>
      <c r="H127" s="742"/>
      <c r="I127" s="725" t="s">
        <v>3475</v>
      </c>
      <c r="J127" s="725">
        <v>370</v>
      </c>
      <c r="K127" s="725">
        <v>9</v>
      </c>
      <c r="L127" s="852">
        <v>614</v>
      </c>
      <c r="M127" s="743"/>
      <c r="N127" s="743"/>
      <c r="O127" s="725" t="s">
        <v>3474</v>
      </c>
      <c r="P127" s="725" t="s">
        <v>1017</v>
      </c>
      <c r="T127" s="815">
        <f>VLOOKUP(L127,'Dat cong dat do'!$D$9:$M$547,5,0)</f>
        <v>0</v>
      </c>
      <c r="U127" s="815">
        <f>VLOOKUP(L127,'Dat cong dat do'!$D$9:$M$547,8,0)</f>
        <v>0</v>
      </c>
      <c r="V127" s="815">
        <v>1</v>
      </c>
    </row>
    <row r="128" spans="1:22">
      <c r="A128" s="839">
        <v>119</v>
      </c>
      <c r="B128" s="725">
        <v>2</v>
      </c>
      <c r="C128" s="742" t="s">
        <v>1138</v>
      </c>
      <c r="D128" s="742"/>
      <c r="E128" s="742"/>
      <c r="F128" s="742"/>
      <c r="G128" s="716" t="s">
        <v>7686</v>
      </c>
      <c r="H128" s="742"/>
      <c r="I128" s="725" t="s">
        <v>3475</v>
      </c>
      <c r="J128" s="725">
        <v>46</v>
      </c>
      <c r="K128" s="725">
        <v>10</v>
      </c>
      <c r="L128" s="852">
        <v>259</v>
      </c>
      <c r="M128" s="743"/>
      <c r="N128" s="743"/>
      <c r="O128" s="725" t="s">
        <v>3477</v>
      </c>
      <c r="P128" s="725" t="s">
        <v>1017</v>
      </c>
      <c r="T128" s="815">
        <f>VLOOKUP(L128,'Dat cong dat do'!$D$9:$M$547,5,0)</f>
        <v>0</v>
      </c>
      <c r="U128" s="815">
        <f>VLOOKUP(L128,'Dat cong dat do'!$D$9:$M$547,8,0)</f>
        <v>0</v>
      </c>
      <c r="V128" s="815">
        <v>1</v>
      </c>
    </row>
    <row r="129" spans="1:22">
      <c r="A129" s="839">
        <v>120</v>
      </c>
      <c r="B129" s="725">
        <v>3</v>
      </c>
      <c r="C129" s="742" t="s">
        <v>3478</v>
      </c>
      <c r="D129" s="742"/>
      <c r="E129" s="742"/>
      <c r="F129" s="742"/>
      <c r="G129" s="716" t="s">
        <v>7686</v>
      </c>
      <c r="H129" s="742"/>
      <c r="I129" s="725" t="s">
        <v>3475</v>
      </c>
      <c r="J129" s="725">
        <v>47</v>
      </c>
      <c r="K129" s="725">
        <v>10</v>
      </c>
      <c r="L129" s="852">
        <v>1378</v>
      </c>
      <c r="M129" s="743"/>
      <c r="N129" s="743"/>
      <c r="O129" s="725" t="s">
        <v>3477</v>
      </c>
      <c r="P129" s="725" t="s">
        <v>1017</v>
      </c>
      <c r="T129" s="815">
        <f>VLOOKUP(L129,'Dat cong dat do'!$D$9:$M$547,5,0)</f>
        <v>0</v>
      </c>
      <c r="U129" s="815">
        <f>VLOOKUP(L129,'Dat cong dat do'!$D$9:$M$547,8,0)</f>
        <v>0</v>
      </c>
      <c r="V129" s="815">
        <v>1</v>
      </c>
    </row>
    <row r="130" spans="1:22">
      <c r="A130" s="839">
        <v>121</v>
      </c>
      <c r="B130" s="725">
        <v>4</v>
      </c>
      <c r="C130" s="742" t="s">
        <v>974</v>
      </c>
      <c r="D130" s="742"/>
      <c r="E130" s="742"/>
      <c r="F130" s="742"/>
      <c r="G130" s="716" t="s">
        <v>7686</v>
      </c>
      <c r="H130" s="742"/>
      <c r="I130" s="725" t="s">
        <v>3475</v>
      </c>
      <c r="J130" s="725">
        <v>96</v>
      </c>
      <c r="K130" s="725">
        <v>10</v>
      </c>
      <c r="L130" s="852">
        <v>16395.400000000001</v>
      </c>
      <c r="M130" s="743"/>
      <c r="N130" s="743"/>
      <c r="O130" s="725" t="s">
        <v>974</v>
      </c>
      <c r="P130" s="725" t="s">
        <v>1017</v>
      </c>
      <c r="T130" s="815">
        <f>VLOOKUP(L130,'Dat cong dat do'!$D$9:$M$547,5,0)</f>
        <v>0</v>
      </c>
      <c r="U130" s="815">
        <f>VLOOKUP(L130,'Dat cong dat do'!$D$9:$M$547,8,0)</f>
        <v>0</v>
      </c>
      <c r="V130" s="815">
        <v>1</v>
      </c>
    </row>
    <row r="131" spans="1:22">
      <c r="A131" s="839">
        <v>122</v>
      </c>
      <c r="B131" s="725">
        <v>5</v>
      </c>
      <c r="C131" s="742" t="s">
        <v>3479</v>
      </c>
      <c r="D131" s="742"/>
      <c r="E131" s="742"/>
      <c r="F131" s="742"/>
      <c r="G131" s="716" t="s">
        <v>7686</v>
      </c>
      <c r="H131" s="742"/>
      <c r="I131" s="725" t="s">
        <v>3475</v>
      </c>
      <c r="J131" s="725" t="s">
        <v>3480</v>
      </c>
      <c r="K131" s="725">
        <v>25</v>
      </c>
      <c r="L131" s="852">
        <v>3931.4</v>
      </c>
      <c r="M131" s="743"/>
      <c r="N131" s="743"/>
      <c r="O131" s="725" t="s">
        <v>3481</v>
      </c>
      <c r="P131" s="725" t="s">
        <v>1017</v>
      </c>
      <c r="T131" s="815">
        <f>VLOOKUP(L131,'Dat cong dat do'!$D$9:$M$547,5,0)</f>
        <v>0</v>
      </c>
      <c r="U131" s="815">
        <f>VLOOKUP(L131,'Dat cong dat do'!$D$9:$M$547,8,0)</f>
        <v>0</v>
      </c>
      <c r="V131" s="815">
        <v>1</v>
      </c>
    </row>
    <row r="132" spans="1:22" ht="31.5">
      <c r="A132" s="839">
        <v>123</v>
      </c>
      <c r="B132" s="725">
        <v>7</v>
      </c>
      <c r="C132" s="742" t="s">
        <v>3249</v>
      </c>
      <c r="D132" s="742"/>
      <c r="E132" s="742"/>
      <c r="F132" s="742"/>
      <c r="G132" s="716" t="s">
        <v>7686</v>
      </c>
      <c r="H132" s="742"/>
      <c r="I132" s="725" t="s">
        <v>3475</v>
      </c>
      <c r="J132" s="725">
        <v>108</v>
      </c>
      <c r="K132" s="725">
        <v>27</v>
      </c>
      <c r="L132" s="852">
        <v>415</v>
      </c>
      <c r="M132" s="743"/>
      <c r="N132" s="743"/>
      <c r="O132" s="725" t="s">
        <v>3249</v>
      </c>
      <c r="P132" s="725" t="s">
        <v>3484</v>
      </c>
      <c r="T132" s="815">
        <f>VLOOKUP(L132,'Dat cong dat do'!$D$9:$M$547,5,0)</f>
        <v>0</v>
      </c>
      <c r="U132" s="815">
        <f>VLOOKUP(L132,'Dat cong dat do'!$D$9:$M$547,8,0)</f>
        <v>0</v>
      </c>
      <c r="V132" s="815">
        <v>1</v>
      </c>
    </row>
    <row r="133" spans="1:22" ht="31.5">
      <c r="A133" s="839">
        <v>124</v>
      </c>
      <c r="B133" s="725">
        <v>9</v>
      </c>
      <c r="C133" s="742" t="s">
        <v>3487</v>
      </c>
      <c r="D133" s="742"/>
      <c r="E133" s="742"/>
      <c r="F133" s="742"/>
      <c r="G133" s="716" t="s">
        <v>7686</v>
      </c>
      <c r="H133" s="742"/>
      <c r="I133" s="725" t="s">
        <v>3475</v>
      </c>
      <c r="J133" s="725">
        <v>49</v>
      </c>
      <c r="K133" s="725">
        <v>28</v>
      </c>
      <c r="L133" s="852">
        <v>557</v>
      </c>
      <c r="M133" s="743"/>
      <c r="N133" s="743"/>
      <c r="O133" s="725" t="s">
        <v>3488</v>
      </c>
      <c r="P133" s="725" t="s">
        <v>3484</v>
      </c>
      <c r="T133" s="815">
        <f>VLOOKUP(L133,'Dat cong dat do'!$D$9:$M$547,5,0)</f>
        <v>0</v>
      </c>
      <c r="U133" s="815">
        <f>VLOOKUP(L133,'Dat cong dat do'!$D$9:$M$547,8,0)</f>
        <v>0</v>
      </c>
      <c r="V133" s="815">
        <v>1</v>
      </c>
    </row>
    <row r="134" spans="1:22" ht="31.5">
      <c r="A134" s="839">
        <v>125</v>
      </c>
      <c r="B134" s="725">
        <v>10</v>
      </c>
      <c r="C134" s="742" t="s">
        <v>3489</v>
      </c>
      <c r="D134" s="742"/>
      <c r="E134" s="742"/>
      <c r="F134" s="742"/>
      <c r="G134" s="716" t="s">
        <v>7686</v>
      </c>
      <c r="H134" s="742"/>
      <c r="I134" s="725" t="s">
        <v>3475</v>
      </c>
      <c r="J134" s="725">
        <v>332</v>
      </c>
      <c r="K134" s="725">
        <v>28</v>
      </c>
      <c r="L134" s="852">
        <v>480</v>
      </c>
      <c r="M134" s="743"/>
      <c r="N134" s="743"/>
      <c r="O134" s="725" t="s">
        <v>3490</v>
      </c>
      <c r="P134" s="725" t="s">
        <v>3484</v>
      </c>
      <c r="T134" s="815">
        <f>VLOOKUP(L134,'Dat cong dat do'!$D$9:$M$547,5,0)</f>
        <v>0</v>
      </c>
      <c r="U134" s="815">
        <f>VLOOKUP(L134,'Dat cong dat do'!$D$9:$M$547,8,0)</f>
        <v>0</v>
      </c>
      <c r="V134" s="815">
        <v>1</v>
      </c>
    </row>
    <row r="135" spans="1:22">
      <c r="A135" s="839">
        <v>126</v>
      </c>
      <c r="B135" s="725">
        <v>11</v>
      </c>
      <c r="C135" s="742" t="s">
        <v>3491</v>
      </c>
      <c r="D135" s="742"/>
      <c r="E135" s="742"/>
      <c r="F135" s="742"/>
      <c r="G135" s="716" t="s">
        <v>7686</v>
      </c>
      <c r="H135" s="742"/>
      <c r="I135" s="725" t="s">
        <v>3475</v>
      </c>
      <c r="J135" s="725">
        <v>43</v>
      </c>
      <c r="K135" s="725">
        <v>36</v>
      </c>
      <c r="L135" s="852">
        <v>41.2</v>
      </c>
      <c r="M135" s="743"/>
      <c r="N135" s="743"/>
      <c r="O135" s="725" t="s">
        <v>3492</v>
      </c>
      <c r="P135" s="725" t="s">
        <v>3484</v>
      </c>
      <c r="T135" s="815">
        <f>VLOOKUP(L135,'Dat cong dat do'!$D$9:$M$547,5,0)</f>
        <v>0</v>
      </c>
      <c r="U135" s="815">
        <f>VLOOKUP(L135,'Dat cong dat do'!$D$9:$M$547,8,0)</f>
        <v>0</v>
      </c>
      <c r="V135" s="815">
        <v>1</v>
      </c>
    </row>
    <row r="136" spans="1:22">
      <c r="A136" s="839">
        <v>127</v>
      </c>
      <c r="B136" s="725">
        <v>12</v>
      </c>
      <c r="C136" s="742" t="s">
        <v>3493</v>
      </c>
      <c r="D136" s="742"/>
      <c r="E136" s="742"/>
      <c r="F136" s="742"/>
      <c r="G136" s="716" t="s">
        <v>7686</v>
      </c>
      <c r="H136" s="742"/>
      <c r="I136" s="725" t="s">
        <v>3475</v>
      </c>
      <c r="J136" s="725">
        <v>1</v>
      </c>
      <c r="K136" s="725">
        <v>37</v>
      </c>
      <c r="L136" s="852">
        <v>1745.2</v>
      </c>
      <c r="M136" s="743"/>
      <c r="N136" s="743"/>
      <c r="O136" s="725" t="s">
        <v>3494</v>
      </c>
      <c r="P136" s="725" t="s">
        <v>3484</v>
      </c>
      <c r="T136" s="815">
        <f>VLOOKUP(L136,'Dat cong dat do'!$D$9:$M$547,5,0)</f>
        <v>0</v>
      </c>
      <c r="U136" s="815">
        <f>VLOOKUP(L136,'Dat cong dat do'!$D$9:$M$547,8,0)</f>
        <v>0</v>
      </c>
      <c r="V136" s="815">
        <v>1</v>
      </c>
    </row>
    <row r="137" spans="1:22">
      <c r="A137" s="839">
        <v>128</v>
      </c>
      <c r="B137" s="725">
        <v>13</v>
      </c>
      <c r="C137" s="742" t="s">
        <v>3493</v>
      </c>
      <c r="D137" s="742"/>
      <c r="E137" s="742"/>
      <c r="F137" s="742"/>
      <c r="G137" s="716" t="s">
        <v>7686</v>
      </c>
      <c r="H137" s="742"/>
      <c r="I137" s="725" t="s">
        <v>3475</v>
      </c>
      <c r="J137" s="725">
        <v>18</v>
      </c>
      <c r="K137" s="725">
        <v>37</v>
      </c>
      <c r="L137" s="852">
        <v>3484.7</v>
      </c>
      <c r="M137" s="743"/>
      <c r="N137" s="743"/>
      <c r="O137" s="725" t="s">
        <v>3495</v>
      </c>
      <c r="P137" s="725" t="s">
        <v>3484</v>
      </c>
      <c r="T137" s="815">
        <f>VLOOKUP(L137,'Dat cong dat do'!$D$9:$M$547,5,0)</f>
        <v>0</v>
      </c>
      <c r="U137" s="815">
        <f>VLOOKUP(L137,'Dat cong dat do'!$D$9:$M$547,8,0)</f>
        <v>0</v>
      </c>
      <c r="V137" s="815">
        <v>1</v>
      </c>
    </row>
    <row r="138" spans="1:22">
      <c r="A138" s="839">
        <v>129</v>
      </c>
      <c r="B138" s="725">
        <v>14</v>
      </c>
      <c r="C138" s="742" t="s">
        <v>3493</v>
      </c>
      <c r="D138" s="742"/>
      <c r="E138" s="742"/>
      <c r="F138" s="742"/>
      <c r="G138" s="716" t="s">
        <v>7686</v>
      </c>
      <c r="H138" s="742"/>
      <c r="I138" s="725" t="s">
        <v>3475</v>
      </c>
      <c r="J138" s="725">
        <v>178</v>
      </c>
      <c r="K138" s="725">
        <v>38</v>
      </c>
      <c r="L138" s="852">
        <v>75.3</v>
      </c>
      <c r="M138" s="743"/>
      <c r="N138" s="743"/>
      <c r="O138" s="725" t="s">
        <v>3496</v>
      </c>
      <c r="P138" s="725" t="s">
        <v>3484</v>
      </c>
      <c r="T138" s="815">
        <f>VLOOKUP(L138,'Dat cong dat do'!$D$9:$M$547,5,0)</f>
        <v>0</v>
      </c>
      <c r="U138" s="815">
        <f>VLOOKUP(L138,'Dat cong dat do'!$D$9:$M$547,8,0)</f>
        <v>0</v>
      </c>
      <c r="V138" s="815">
        <v>1</v>
      </c>
    </row>
    <row r="139" spans="1:22">
      <c r="A139" s="839">
        <v>130</v>
      </c>
      <c r="B139" s="725">
        <v>15</v>
      </c>
      <c r="C139" s="742" t="s">
        <v>3497</v>
      </c>
      <c r="D139" s="742"/>
      <c r="E139" s="742"/>
      <c r="F139" s="742"/>
      <c r="G139" s="716" t="s">
        <v>7686</v>
      </c>
      <c r="H139" s="742"/>
      <c r="I139" s="725" t="s">
        <v>3475</v>
      </c>
      <c r="J139" s="725">
        <v>54</v>
      </c>
      <c r="K139" s="725">
        <v>47</v>
      </c>
      <c r="L139" s="852">
        <v>54.6</v>
      </c>
      <c r="M139" s="743"/>
      <c r="N139" s="743"/>
      <c r="O139" s="725" t="s">
        <v>3498</v>
      </c>
      <c r="P139" s="725" t="s">
        <v>3484</v>
      </c>
      <c r="T139" s="815">
        <f>VLOOKUP(L139,'Dat cong dat do'!$D$9:$M$547,5,0)</f>
        <v>0</v>
      </c>
      <c r="U139" s="815">
        <f>VLOOKUP(L139,'Dat cong dat do'!$D$9:$M$547,8,0)</f>
        <v>0</v>
      </c>
      <c r="V139" s="815">
        <v>1</v>
      </c>
    </row>
    <row r="140" spans="1:22">
      <c r="A140" s="839">
        <v>131</v>
      </c>
      <c r="B140" s="725">
        <v>16</v>
      </c>
      <c r="C140" s="742" t="s">
        <v>1932</v>
      </c>
      <c r="D140" s="742"/>
      <c r="E140" s="742"/>
      <c r="F140" s="742"/>
      <c r="G140" s="716" t="s">
        <v>7686</v>
      </c>
      <c r="H140" s="742"/>
      <c r="I140" s="725" t="s">
        <v>3475</v>
      </c>
      <c r="J140" s="725">
        <v>55</v>
      </c>
      <c r="K140" s="725">
        <v>47</v>
      </c>
      <c r="L140" s="852">
        <v>571.79999999999995</v>
      </c>
      <c r="M140" s="743"/>
      <c r="N140" s="743"/>
      <c r="O140" s="725" t="s">
        <v>3498</v>
      </c>
      <c r="P140" s="725" t="s">
        <v>3484</v>
      </c>
      <c r="T140" s="815">
        <f>VLOOKUP(L140,'Dat cong dat do'!$D$9:$M$547,5,0)</f>
        <v>0</v>
      </c>
      <c r="U140" s="815">
        <f>VLOOKUP(L140,'Dat cong dat do'!$D$9:$M$547,8,0)</f>
        <v>0</v>
      </c>
      <c r="V140" s="815">
        <v>1</v>
      </c>
    </row>
    <row r="141" spans="1:22">
      <c r="A141" s="839">
        <v>132</v>
      </c>
      <c r="B141" s="725">
        <v>17</v>
      </c>
      <c r="C141" s="742" t="s">
        <v>3493</v>
      </c>
      <c r="D141" s="742"/>
      <c r="E141" s="742"/>
      <c r="F141" s="742"/>
      <c r="G141" s="716" t="s">
        <v>7686</v>
      </c>
      <c r="H141" s="742"/>
      <c r="I141" s="725" t="s">
        <v>3475</v>
      </c>
      <c r="J141" s="725">
        <v>44</v>
      </c>
      <c r="K141" s="725">
        <v>14</v>
      </c>
      <c r="L141" s="852">
        <v>200</v>
      </c>
      <c r="M141" s="743"/>
      <c r="N141" s="743"/>
      <c r="O141" s="725" t="s">
        <v>3499</v>
      </c>
      <c r="P141" s="725" t="s">
        <v>3484</v>
      </c>
      <c r="T141" s="815">
        <f>VLOOKUP(L141,'Dat cong dat do'!$D$9:$M$547,5,0)</f>
        <v>0</v>
      </c>
      <c r="U141" s="815">
        <f>VLOOKUP(L141,'Dat cong dat do'!$D$9:$M$547,8,0)</f>
        <v>0</v>
      </c>
      <c r="V141" s="815">
        <v>1</v>
      </c>
    </row>
    <row r="142" spans="1:22">
      <c r="A142" s="839">
        <v>133</v>
      </c>
      <c r="B142" s="725">
        <v>17</v>
      </c>
      <c r="C142" s="742" t="s">
        <v>3500</v>
      </c>
      <c r="D142" s="742"/>
      <c r="E142" s="742"/>
      <c r="F142" s="742"/>
      <c r="G142" s="716" t="s">
        <v>7686</v>
      </c>
      <c r="H142" s="742"/>
      <c r="I142" s="725" t="s">
        <v>3475</v>
      </c>
      <c r="J142" s="725">
        <v>139</v>
      </c>
      <c r="K142" s="725">
        <v>34</v>
      </c>
      <c r="L142" s="852">
        <v>200</v>
      </c>
      <c r="M142" s="743"/>
      <c r="N142" s="743"/>
      <c r="O142" s="725" t="s">
        <v>3501</v>
      </c>
      <c r="P142" s="725" t="s">
        <v>3484</v>
      </c>
      <c r="T142" s="815">
        <f>VLOOKUP(L142,'Dat cong dat do'!$D$9:$M$547,5,0)</f>
        <v>0</v>
      </c>
      <c r="U142" s="815">
        <f>VLOOKUP(L142,'Dat cong dat do'!$D$9:$M$547,8,0)</f>
        <v>0</v>
      </c>
      <c r="V142" s="815">
        <v>1</v>
      </c>
    </row>
    <row r="143" spans="1:22" ht="47.25">
      <c r="A143" s="839">
        <v>134</v>
      </c>
      <c r="B143" s="725">
        <v>18</v>
      </c>
      <c r="C143" s="742" t="s">
        <v>3502</v>
      </c>
      <c r="D143" s="742"/>
      <c r="E143" s="742"/>
      <c r="F143" s="742"/>
      <c r="G143" s="716" t="s">
        <v>7686</v>
      </c>
      <c r="H143" s="742"/>
      <c r="I143" s="725" t="s">
        <v>3475</v>
      </c>
      <c r="J143" s="725" t="s">
        <v>3503</v>
      </c>
      <c r="K143" s="725">
        <v>22</v>
      </c>
      <c r="L143" s="852">
        <v>256</v>
      </c>
      <c r="M143" s="743"/>
      <c r="N143" s="743"/>
      <c r="O143" s="725" t="s">
        <v>3504</v>
      </c>
      <c r="P143" s="725" t="s">
        <v>3484</v>
      </c>
      <c r="T143" s="815">
        <f>VLOOKUP(L143,'Dat cong dat do'!$D$9:$M$547,5,0)</f>
        <v>0</v>
      </c>
      <c r="U143" s="815">
        <f>VLOOKUP(L143,'Dat cong dat do'!$D$9:$M$547,8,0)</f>
        <v>0</v>
      </c>
      <c r="V143" s="815">
        <v>1</v>
      </c>
    </row>
    <row r="144" spans="1:22">
      <c r="A144" s="839">
        <v>135</v>
      </c>
      <c r="B144" s="725">
        <v>20</v>
      </c>
      <c r="C144" s="742" t="s">
        <v>3493</v>
      </c>
      <c r="D144" s="742"/>
      <c r="E144" s="742"/>
      <c r="F144" s="742"/>
      <c r="G144" s="716" t="s">
        <v>7686</v>
      </c>
      <c r="H144" s="742"/>
      <c r="I144" s="725" t="s">
        <v>3475</v>
      </c>
      <c r="J144" s="725">
        <v>16</v>
      </c>
      <c r="K144" s="725">
        <v>37</v>
      </c>
      <c r="L144" s="852">
        <v>126.5</v>
      </c>
      <c r="M144" s="743"/>
      <c r="N144" s="743"/>
      <c r="O144" s="725" t="s">
        <v>3509</v>
      </c>
      <c r="P144" s="725" t="s">
        <v>3484</v>
      </c>
      <c r="T144" s="815">
        <f>VLOOKUP(L144,'Dat cong dat do'!$D$9:$M$547,5,0)</f>
        <v>0</v>
      </c>
      <c r="U144" s="815">
        <f>VLOOKUP(L144,'Dat cong dat do'!$D$9:$M$547,8,0)</f>
        <v>0</v>
      </c>
      <c r="V144" s="815">
        <v>1</v>
      </c>
    </row>
    <row r="145" spans="1:22">
      <c r="A145" s="839">
        <v>136</v>
      </c>
      <c r="B145" s="725">
        <v>21</v>
      </c>
      <c r="C145" s="742" t="s">
        <v>3493</v>
      </c>
      <c r="D145" s="742"/>
      <c r="E145" s="742"/>
      <c r="F145" s="742"/>
      <c r="G145" s="716" t="s">
        <v>7686</v>
      </c>
      <c r="H145" s="742"/>
      <c r="I145" s="725" t="s">
        <v>3475</v>
      </c>
      <c r="J145" s="725">
        <v>1</v>
      </c>
      <c r="K145" s="725">
        <v>41</v>
      </c>
      <c r="L145" s="852">
        <v>3680.1</v>
      </c>
      <c r="M145" s="743"/>
      <c r="N145" s="743"/>
      <c r="O145" s="725" t="s">
        <v>3510</v>
      </c>
      <c r="P145" s="725" t="s">
        <v>3484</v>
      </c>
      <c r="T145" s="815">
        <f>VLOOKUP(L145,'Dat cong dat do'!$D$9:$M$547,5,0)</f>
        <v>0</v>
      </c>
      <c r="U145" s="815">
        <f>VLOOKUP(L145,'Dat cong dat do'!$D$9:$M$547,8,0)</f>
        <v>0</v>
      </c>
      <c r="V145" s="815">
        <v>1</v>
      </c>
    </row>
    <row r="146" spans="1:22">
      <c r="A146" s="839">
        <v>137</v>
      </c>
      <c r="B146" s="725">
        <v>22</v>
      </c>
      <c r="C146" s="742" t="s">
        <v>3493</v>
      </c>
      <c r="D146" s="742"/>
      <c r="E146" s="742"/>
      <c r="F146" s="742"/>
      <c r="G146" s="716" t="s">
        <v>7686</v>
      </c>
      <c r="H146" s="742"/>
      <c r="I146" s="725" t="s">
        <v>3475</v>
      </c>
      <c r="J146" s="725">
        <v>44</v>
      </c>
      <c r="K146" s="725">
        <v>41</v>
      </c>
      <c r="L146" s="852">
        <v>63.6</v>
      </c>
      <c r="M146" s="743"/>
      <c r="N146" s="743"/>
      <c r="O146" s="725" t="s">
        <v>3511</v>
      </c>
      <c r="P146" s="725" t="s">
        <v>3484</v>
      </c>
      <c r="T146" s="815">
        <f>VLOOKUP(L146,'Dat cong dat do'!$D$9:$M$547,5,0)</f>
        <v>0</v>
      </c>
      <c r="U146" s="815">
        <f>VLOOKUP(L146,'Dat cong dat do'!$D$9:$M$547,8,0)</f>
        <v>0</v>
      </c>
      <c r="V146" s="815">
        <v>1</v>
      </c>
    </row>
    <row r="147" spans="1:22">
      <c r="A147" s="839">
        <v>138</v>
      </c>
      <c r="B147" s="725">
        <v>23</v>
      </c>
      <c r="C147" s="742" t="s">
        <v>3493</v>
      </c>
      <c r="D147" s="742"/>
      <c r="E147" s="742"/>
      <c r="F147" s="742"/>
      <c r="G147" s="716" t="s">
        <v>7686</v>
      </c>
      <c r="H147" s="742"/>
      <c r="I147" s="725" t="s">
        <v>3475</v>
      </c>
      <c r="J147" s="725">
        <v>45</v>
      </c>
      <c r="K147" s="725">
        <v>41</v>
      </c>
      <c r="L147" s="852">
        <v>2449.4</v>
      </c>
      <c r="M147" s="743"/>
      <c r="N147" s="743"/>
      <c r="O147" s="725" t="s">
        <v>3511</v>
      </c>
      <c r="P147" s="725" t="s">
        <v>3484</v>
      </c>
      <c r="T147" s="815">
        <f>VLOOKUP(L147,'Dat cong dat do'!$D$9:$M$547,5,0)</f>
        <v>0</v>
      </c>
      <c r="U147" s="815">
        <f>VLOOKUP(L147,'Dat cong dat do'!$D$9:$M$547,8,0)</f>
        <v>0</v>
      </c>
      <c r="V147" s="815">
        <v>1</v>
      </c>
    </row>
    <row r="148" spans="1:22" ht="31.5">
      <c r="A148" s="839">
        <v>139</v>
      </c>
      <c r="B148" s="725">
        <v>24</v>
      </c>
      <c r="C148" s="742" t="s">
        <v>3512</v>
      </c>
      <c r="D148" s="742"/>
      <c r="E148" s="742"/>
      <c r="F148" s="742"/>
      <c r="G148" s="716" t="s">
        <v>7686</v>
      </c>
      <c r="H148" s="742"/>
      <c r="I148" s="725" t="s">
        <v>3475</v>
      </c>
      <c r="J148" s="725">
        <v>110</v>
      </c>
      <c r="K148" s="725">
        <v>9</v>
      </c>
      <c r="L148" s="852">
        <v>16195</v>
      </c>
      <c r="M148" s="743"/>
      <c r="N148" s="743"/>
      <c r="O148" s="725" t="s">
        <v>3513</v>
      </c>
      <c r="P148" s="725" t="s">
        <v>3484</v>
      </c>
      <c r="T148" s="815">
        <f>VLOOKUP(L148,'Dat cong dat do'!$D$9:$M$547,5,0)</f>
        <v>0</v>
      </c>
      <c r="U148" s="815">
        <f>VLOOKUP(L148,'Dat cong dat do'!$D$9:$M$547,8,0)</f>
        <v>0</v>
      </c>
      <c r="V148" s="815">
        <v>1</v>
      </c>
    </row>
    <row r="149" spans="1:22" ht="31.5">
      <c r="A149" s="839">
        <v>140</v>
      </c>
      <c r="B149" s="725">
        <v>25</v>
      </c>
      <c r="C149" s="742" t="s">
        <v>3493</v>
      </c>
      <c r="D149" s="742"/>
      <c r="E149" s="742"/>
      <c r="F149" s="742"/>
      <c r="G149" s="716" t="s">
        <v>7686</v>
      </c>
      <c r="H149" s="742"/>
      <c r="I149" s="725" t="s">
        <v>3475</v>
      </c>
      <c r="J149" s="725">
        <v>44</v>
      </c>
      <c r="K149" s="725">
        <v>14</v>
      </c>
      <c r="L149" s="852">
        <v>15400</v>
      </c>
      <c r="M149" s="743"/>
      <c r="N149" s="743"/>
      <c r="O149" s="725" t="s">
        <v>3514</v>
      </c>
      <c r="P149" s="725" t="s">
        <v>3484</v>
      </c>
      <c r="T149" s="815">
        <f>VLOOKUP(L149,'Dat cong dat do'!$D$9:$M$547,5,0)</f>
        <v>0</v>
      </c>
      <c r="U149" s="815">
        <f>VLOOKUP(L149,'Dat cong dat do'!$D$9:$M$547,8,0)</f>
        <v>0</v>
      </c>
      <c r="V149" s="815">
        <v>1</v>
      </c>
    </row>
    <row r="150" spans="1:22" ht="31.5">
      <c r="A150" s="839">
        <v>141</v>
      </c>
      <c r="B150" s="725">
        <v>26</v>
      </c>
      <c r="C150" s="742" t="s">
        <v>3515</v>
      </c>
      <c r="D150" s="742"/>
      <c r="E150" s="742"/>
      <c r="F150" s="742"/>
      <c r="G150" s="716" t="s">
        <v>7686</v>
      </c>
      <c r="H150" s="742"/>
      <c r="I150" s="725" t="s">
        <v>3475</v>
      </c>
      <c r="J150" s="725">
        <v>82</v>
      </c>
      <c r="K150" s="725">
        <v>25</v>
      </c>
      <c r="L150" s="852">
        <v>6965.8</v>
      </c>
      <c r="M150" s="743"/>
      <c r="N150" s="743"/>
      <c r="O150" s="725" t="s">
        <v>3516</v>
      </c>
      <c r="P150" s="725" t="s">
        <v>3484</v>
      </c>
      <c r="T150" s="815">
        <f>VLOOKUP(L150,'Dat cong dat do'!$D$9:$M$547,5,0)</f>
        <v>0</v>
      </c>
      <c r="U150" s="815">
        <f>VLOOKUP(L150,'Dat cong dat do'!$D$9:$M$547,8,0)</f>
        <v>0</v>
      </c>
      <c r="V150" s="815">
        <v>1</v>
      </c>
    </row>
    <row r="151" spans="1:22" ht="31.5">
      <c r="A151" s="839">
        <v>142</v>
      </c>
      <c r="B151" s="725">
        <v>27</v>
      </c>
      <c r="C151" s="742" t="s">
        <v>3512</v>
      </c>
      <c r="D151" s="742"/>
      <c r="E151" s="742"/>
      <c r="F151" s="742"/>
      <c r="G151" s="716" t="s">
        <v>7686</v>
      </c>
      <c r="H151" s="742"/>
      <c r="I151" s="725" t="s">
        <v>3475</v>
      </c>
      <c r="J151" s="725">
        <v>69</v>
      </c>
      <c r="K151" s="725" t="s">
        <v>3517</v>
      </c>
      <c r="L151" s="852">
        <v>17750.22</v>
      </c>
      <c r="M151" s="743"/>
      <c r="N151" s="743"/>
      <c r="O151" s="725" t="s">
        <v>3518</v>
      </c>
      <c r="P151" s="725" t="s">
        <v>3484</v>
      </c>
      <c r="T151" s="815">
        <f>VLOOKUP(L151,'Dat cong dat do'!$D$9:$M$547,5,0)</f>
        <v>0</v>
      </c>
      <c r="U151" s="815">
        <f>VLOOKUP(L151,'Dat cong dat do'!$D$9:$M$547,8,0)</f>
        <v>0</v>
      </c>
      <c r="V151" s="815">
        <v>1</v>
      </c>
    </row>
    <row r="152" spans="1:22" ht="31.5">
      <c r="A152" s="839">
        <v>143</v>
      </c>
      <c r="B152" s="725">
        <v>28</v>
      </c>
      <c r="C152" s="742" t="s">
        <v>3519</v>
      </c>
      <c r="D152" s="742"/>
      <c r="E152" s="742"/>
      <c r="F152" s="742"/>
      <c r="G152" s="716" t="s">
        <v>7686</v>
      </c>
      <c r="H152" s="742"/>
      <c r="I152" s="725" t="s">
        <v>3475</v>
      </c>
      <c r="J152" s="725" t="s">
        <v>3520</v>
      </c>
      <c r="K152" s="725">
        <v>9</v>
      </c>
      <c r="L152" s="852">
        <v>16576.5</v>
      </c>
      <c r="M152" s="743"/>
      <c r="N152" s="743"/>
      <c r="O152" s="725" t="s">
        <v>3521</v>
      </c>
      <c r="P152" s="725" t="s">
        <v>3484</v>
      </c>
      <c r="T152" s="815">
        <f>VLOOKUP(L152,'Dat cong dat do'!$D$9:$M$547,5,0)</f>
        <v>0</v>
      </c>
      <c r="U152" s="815">
        <f>VLOOKUP(L152,'Dat cong dat do'!$D$9:$M$547,8,0)</f>
        <v>0</v>
      </c>
      <c r="V152" s="815">
        <v>1</v>
      </c>
    </row>
    <row r="153" spans="1:22" ht="31.5">
      <c r="A153" s="839">
        <v>144</v>
      </c>
      <c r="B153" s="725">
        <v>29</v>
      </c>
      <c r="C153" s="742" t="s">
        <v>3515</v>
      </c>
      <c r="D153" s="742"/>
      <c r="E153" s="742"/>
      <c r="F153" s="742"/>
      <c r="G153" s="716" t="s">
        <v>7686</v>
      </c>
      <c r="H153" s="742"/>
      <c r="I153" s="725" t="s">
        <v>3475</v>
      </c>
      <c r="J153" s="725">
        <v>102</v>
      </c>
      <c r="K153" s="725">
        <v>25</v>
      </c>
      <c r="L153" s="852">
        <v>1236.58</v>
      </c>
      <c r="M153" s="743"/>
      <c r="N153" s="743"/>
      <c r="O153" s="725" t="s">
        <v>3522</v>
      </c>
      <c r="P153" s="725" t="s">
        <v>3484</v>
      </c>
      <c r="T153" s="815">
        <f>VLOOKUP(L153,'Dat cong dat do'!$D$9:$M$547,5,0)</f>
        <v>0</v>
      </c>
      <c r="U153" s="815">
        <f>VLOOKUP(L153,'Dat cong dat do'!$D$9:$M$547,8,0)</f>
        <v>0</v>
      </c>
      <c r="V153" s="815">
        <v>1</v>
      </c>
    </row>
    <row r="154" spans="1:22" ht="31.5">
      <c r="A154" s="839">
        <v>145</v>
      </c>
      <c r="B154" s="725">
        <v>30</v>
      </c>
      <c r="C154" s="742" t="s">
        <v>3523</v>
      </c>
      <c r="D154" s="742"/>
      <c r="E154" s="742"/>
      <c r="F154" s="742"/>
      <c r="G154" s="716" t="s">
        <v>7686</v>
      </c>
      <c r="H154" s="742"/>
      <c r="I154" s="725" t="s">
        <v>3475</v>
      </c>
      <c r="J154" s="725">
        <v>110</v>
      </c>
      <c r="K154" s="725">
        <v>9</v>
      </c>
      <c r="L154" s="852">
        <v>9677.2999999999993</v>
      </c>
      <c r="M154" s="743"/>
      <c r="N154" s="743"/>
      <c r="O154" s="725" t="s">
        <v>3524</v>
      </c>
      <c r="P154" s="725" t="s">
        <v>3484</v>
      </c>
      <c r="T154" s="815">
        <f>VLOOKUP(L154,'Dat cong dat do'!$D$9:$M$547,5,0)</f>
        <v>0</v>
      </c>
      <c r="U154" s="815">
        <f>VLOOKUP(L154,'Dat cong dat do'!$D$9:$M$547,8,0)</f>
        <v>0</v>
      </c>
      <c r="V154" s="815">
        <v>1</v>
      </c>
    </row>
    <row r="155" spans="1:22" ht="31.5">
      <c r="A155" s="839">
        <v>146</v>
      </c>
      <c r="B155" s="725">
        <v>31</v>
      </c>
      <c r="C155" s="742" t="s">
        <v>3493</v>
      </c>
      <c r="D155" s="742"/>
      <c r="E155" s="742"/>
      <c r="F155" s="742"/>
      <c r="G155" s="716" t="s">
        <v>7686</v>
      </c>
      <c r="H155" s="742"/>
      <c r="I155" s="725" t="s">
        <v>3475</v>
      </c>
      <c r="J155" s="725">
        <v>44</v>
      </c>
      <c r="K155" s="725">
        <v>14</v>
      </c>
      <c r="L155" s="852">
        <v>10987.46</v>
      </c>
      <c r="M155" s="743"/>
      <c r="N155" s="743"/>
      <c r="O155" s="725" t="s">
        <v>3525</v>
      </c>
      <c r="P155" s="725" t="s">
        <v>3484</v>
      </c>
      <c r="T155" s="815">
        <f>VLOOKUP(L155,'Dat cong dat do'!$D$9:$M$547,5,0)</f>
        <v>0</v>
      </c>
      <c r="U155" s="815">
        <f>VLOOKUP(L155,'Dat cong dat do'!$D$9:$M$547,8,0)</f>
        <v>0</v>
      </c>
      <c r="V155" s="815">
        <v>1</v>
      </c>
    </row>
    <row r="156" spans="1:22">
      <c r="A156" s="839">
        <v>147</v>
      </c>
      <c r="B156" s="725">
        <v>32</v>
      </c>
      <c r="C156" s="742" t="s">
        <v>3493</v>
      </c>
      <c r="D156" s="742"/>
      <c r="E156" s="742"/>
      <c r="F156" s="742"/>
      <c r="G156" s="716" t="s">
        <v>7686</v>
      </c>
      <c r="H156" s="742"/>
      <c r="I156" s="725" t="s">
        <v>3475</v>
      </c>
      <c r="J156" s="725">
        <v>42</v>
      </c>
      <c r="K156" s="725">
        <v>14</v>
      </c>
      <c r="L156" s="852">
        <v>5480.31</v>
      </c>
      <c r="M156" s="743"/>
      <c r="N156" s="743"/>
      <c r="O156" s="725" t="s">
        <v>3526</v>
      </c>
      <c r="P156" s="725" t="s">
        <v>3484</v>
      </c>
      <c r="T156" s="815">
        <f>VLOOKUP(L156,'Dat cong dat do'!$D$9:$M$547,5,0)</f>
        <v>0</v>
      </c>
      <c r="U156" s="815">
        <f>VLOOKUP(L156,'Dat cong dat do'!$D$9:$M$547,8,0)</f>
        <v>0</v>
      </c>
      <c r="V156" s="815">
        <v>1</v>
      </c>
    </row>
    <row r="157" spans="1:22">
      <c r="A157" s="839">
        <v>148</v>
      </c>
      <c r="B157" s="725">
        <v>33</v>
      </c>
      <c r="C157" s="742" t="s">
        <v>3527</v>
      </c>
      <c r="D157" s="742"/>
      <c r="E157" s="742"/>
      <c r="F157" s="742"/>
      <c r="G157" s="716" t="s">
        <v>7686</v>
      </c>
      <c r="H157" s="742"/>
      <c r="I157" s="725" t="s">
        <v>3475</v>
      </c>
      <c r="J157" s="725">
        <v>641</v>
      </c>
      <c r="K157" s="725">
        <v>9</v>
      </c>
      <c r="L157" s="852">
        <v>4988.3999999999996</v>
      </c>
      <c r="M157" s="743"/>
      <c r="N157" s="743"/>
      <c r="O157" s="725" t="s">
        <v>3528</v>
      </c>
      <c r="P157" s="725" t="s">
        <v>3484</v>
      </c>
      <c r="T157" s="815">
        <f>VLOOKUP(L157,'Dat cong dat do'!$D$9:$M$547,5,0)</f>
        <v>0</v>
      </c>
      <c r="U157" s="815">
        <f>VLOOKUP(L157,'Dat cong dat do'!$D$9:$M$547,8,0)</f>
        <v>0</v>
      </c>
      <c r="V157" s="815">
        <v>1</v>
      </c>
    </row>
    <row r="158" spans="1:22">
      <c r="A158" s="839">
        <v>149</v>
      </c>
      <c r="B158" s="725">
        <v>34</v>
      </c>
      <c r="C158" s="742" t="s">
        <v>3493</v>
      </c>
      <c r="D158" s="742"/>
      <c r="E158" s="742"/>
      <c r="F158" s="742"/>
      <c r="G158" s="716" t="s">
        <v>7686</v>
      </c>
      <c r="H158" s="742"/>
      <c r="I158" s="725" t="s">
        <v>3475</v>
      </c>
      <c r="J158" s="725">
        <v>1</v>
      </c>
      <c r="K158" s="725">
        <v>57</v>
      </c>
      <c r="L158" s="852">
        <v>50000</v>
      </c>
      <c r="M158" s="743"/>
      <c r="N158" s="743"/>
      <c r="O158" s="725" t="s">
        <v>3529</v>
      </c>
      <c r="P158" s="725" t="s">
        <v>3484</v>
      </c>
      <c r="T158" s="815">
        <f>VLOOKUP(L158,'Dat cong dat do'!$D$9:$M$547,5,0)</f>
        <v>0</v>
      </c>
      <c r="U158" s="815">
        <f>VLOOKUP(L158,'Dat cong dat do'!$D$9:$M$547,8,0)</f>
        <v>0</v>
      </c>
      <c r="V158" s="815">
        <v>1</v>
      </c>
    </row>
    <row r="159" spans="1:22">
      <c r="A159" s="839">
        <v>150</v>
      </c>
      <c r="B159" s="725">
        <v>35</v>
      </c>
      <c r="C159" s="742" t="s">
        <v>3487</v>
      </c>
      <c r="D159" s="742"/>
      <c r="E159" s="742"/>
      <c r="F159" s="742"/>
      <c r="G159" s="716" t="s">
        <v>7686</v>
      </c>
      <c r="H159" s="742"/>
      <c r="I159" s="725" t="s">
        <v>3475</v>
      </c>
      <c r="J159" s="725">
        <v>2</v>
      </c>
      <c r="K159" s="725">
        <v>22</v>
      </c>
      <c r="L159" s="852">
        <v>198</v>
      </c>
      <c r="M159" s="743"/>
      <c r="N159" s="743"/>
      <c r="O159" s="725" t="s">
        <v>2959</v>
      </c>
      <c r="P159" s="725" t="s">
        <v>3484</v>
      </c>
      <c r="T159" s="815">
        <f>VLOOKUP(L159,'Dat cong dat do'!$D$9:$M$547,5,0)</f>
        <v>0</v>
      </c>
      <c r="U159" s="815">
        <f>VLOOKUP(L159,'Dat cong dat do'!$D$9:$M$547,8,0)</f>
        <v>0</v>
      </c>
      <c r="V159" s="815">
        <v>1</v>
      </c>
    </row>
    <row r="160" spans="1:22">
      <c r="A160" s="839">
        <v>151</v>
      </c>
      <c r="B160" s="3713">
        <v>1</v>
      </c>
      <c r="C160" s="3720" t="s">
        <v>3357</v>
      </c>
      <c r="D160" s="1621"/>
      <c r="E160" s="1621"/>
      <c r="F160" s="1621"/>
      <c r="G160" s="716" t="s">
        <v>7686</v>
      </c>
      <c r="H160" s="1621"/>
      <c r="I160" s="1620" t="s">
        <v>3530</v>
      </c>
      <c r="J160" s="331">
        <v>403</v>
      </c>
      <c r="K160" s="331">
        <v>22</v>
      </c>
      <c r="L160" s="3909">
        <v>4550</v>
      </c>
      <c r="M160" s="810"/>
      <c r="N160" s="810"/>
      <c r="O160" s="3713" t="s">
        <v>3531</v>
      </c>
      <c r="P160" s="3713" t="s">
        <v>1017</v>
      </c>
      <c r="T160" s="815">
        <f>VLOOKUP(L160,'Dat cong dat do'!$D$9:$M$547,5,0)</f>
        <v>0</v>
      </c>
      <c r="U160" s="815">
        <f>VLOOKUP(L160,'Dat cong dat do'!$D$9:$M$547,8,0)</f>
        <v>0</v>
      </c>
      <c r="V160" s="815">
        <v>1</v>
      </c>
    </row>
    <row r="161" spans="1:22">
      <c r="A161" s="839">
        <v>152</v>
      </c>
      <c r="B161" s="3714"/>
      <c r="C161" s="3721"/>
      <c r="D161" s="1622"/>
      <c r="E161" s="1622"/>
      <c r="F161" s="1622"/>
      <c r="G161" s="716" t="s">
        <v>7686</v>
      </c>
      <c r="H161" s="1622"/>
      <c r="I161" s="1620" t="s">
        <v>3530</v>
      </c>
      <c r="J161" s="331">
        <v>415</v>
      </c>
      <c r="K161" s="331">
        <v>22</v>
      </c>
      <c r="L161" s="3910"/>
      <c r="M161" s="752"/>
      <c r="N161" s="752"/>
      <c r="O161" s="3714"/>
      <c r="P161" s="3714"/>
      <c r="T161" s="815" t="e">
        <f>VLOOKUP(L161,'Dat cong dat do'!$D$9:$M$547,5,0)</f>
        <v>#N/A</v>
      </c>
      <c r="U161" s="815" t="e">
        <f>VLOOKUP(L161,'Dat cong dat do'!$D$9:$M$547,8,0)</f>
        <v>#N/A</v>
      </c>
      <c r="V161" s="815">
        <v>1</v>
      </c>
    </row>
    <row r="162" spans="1:22">
      <c r="A162" s="839">
        <v>153</v>
      </c>
      <c r="B162" s="3714"/>
      <c r="C162" s="3721"/>
      <c r="D162" s="1622"/>
      <c r="E162" s="1622"/>
      <c r="F162" s="1622"/>
      <c r="G162" s="716" t="s">
        <v>7686</v>
      </c>
      <c r="H162" s="1622"/>
      <c r="I162" s="1620" t="s">
        <v>3530</v>
      </c>
      <c r="J162" s="331">
        <v>402</v>
      </c>
      <c r="K162" s="331">
        <v>22</v>
      </c>
      <c r="L162" s="3910"/>
      <c r="M162" s="752"/>
      <c r="N162" s="752"/>
      <c r="O162" s="3714"/>
      <c r="P162" s="3714"/>
      <c r="T162" s="815" t="e">
        <f>VLOOKUP(L162,'Dat cong dat do'!$D$9:$M$547,5,0)</f>
        <v>#N/A</v>
      </c>
      <c r="U162" s="815" t="e">
        <f>VLOOKUP(L162,'Dat cong dat do'!$D$9:$M$547,8,0)</f>
        <v>#N/A</v>
      </c>
      <c r="V162" s="815">
        <v>1</v>
      </c>
    </row>
    <row r="163" spans="1:22">
      <c r="A163" s="839">
        <v>154</v>
      </c>
      <c r="B163" s="3714"/>
      <c r="C163" s="3721"/>
      <c r="D163" s="1622"/>
      <c r="E163" s="1622"/>
      <c r="F163" s="1622"/>
      <c r="G163" s="716" t="s">
        <v>7686</v>
      </c>
      <c r="H163" s="1622"/>
      <c r="I163" s="1620" t="s">
        <v>3530</v>
      </c>
      <c r="J163" s="331">
        <v>401</v>
      </c>
      <c r="K163" s="331">
        <v>22</v>
      </c>
      <c r="L163" s="3910"/>
      <c r="M163" s="752"/>
      <c r="N163" s="752"/>
      <c r="O163" s="3714"/>
      <c r="P163" s="3714"/>
      <c r="T163" s="815" t="e">
        <f>VLOOKUP(L163,'Dat cong dat do'!$D$9:$M$547,5,0)</f>
        <v>#N/A</v>
      </c>
      <c r="U163" s="815" t="e">
        <f>VLOOKUP(L163,'Dat cong dat do'!$D$9:$M$547,8,0)</f>
        <v>#N/A</v>
      </c>
      <c r="V163" s="815">
        <v>1</v>
      </c>
    </row>
    <row r="164" spans="1:22">
      <c r="A164" s="839">
        <v>155</v>
      </c>
      <c r="B164" s="3714"/>
      <c r="C164" s="3721"/>
      <c r="D164" s="1622"/>
      <c r="E164" s="1622"/>
      <c r="F164" s="1622"/>
      <c r="G164" s="716" t="s">
        <v>7686</v>
      </c>
      <c r="H164" s="1622"/>
      <c r="I164" s="1620" t="s">
        <v>3530</v>
      </c>
      <c r="J164" s="331">
        <v>404</v>
      </c>
      <c r="K164" s="331">
        <v>22</v>
      </c>
      <c r="L164" s="3910"/>
      <c r="M164" s="752"/>
      <c r="N164" s="752"/>
      <c r="O164" s="3714"/>
      <c r="P164" s="3714"/>
      <c r="T164" s="815" t="e">
        <f>VLOOKUP(L164,'Dat cong dat do'!$D$9:$M$547,5,0)</f>
        <v>#N/A</v>
      </c>
      <c r="U164" s="815" t="e">
        <f>VLOOKUP(L164,'Dat cong dat do'!$D$9:$M$547,8,0)</f>
        <v>#N/A</v>
      </c>
      <c r="V164" s="815">
        <v>1</v>
      </c>
    </row>
    <row r="165" spans="1:22">
      <c r="A165" s="839">
        <v>156</v>
      </c>
      <c r="B165" s="3714"/>
      <c r="C165" s="3721"/>
      <c r="D165" s="1622"/>
      <c r="E165" s="1622"/>
      <c r="F165" s="1622"/>
      <c r="G165" s="716" t="s">
        <v>7686</v>
      </c>
      <c r="H165" s="1622"/>
      <c r="I165" s="1620" t="s">
        <v>3530</v>
      </c>
      <c r="J165" s="331">
        <v>341</v>
      </c>
      <c r="K165" s="331">
        <v>22</v>
      </c>
      <c r="L165" s="3910"/>
      <c r="M165" s="752"/>
      <c r="N165" s="752"/>
      <c r="O165" s="3714"/>
      <c r="P165" s="3714"/>
      <c r="T165" s="815" t="e">
        <f>VLOOKUP(L165,'Dat cong dat do'!$D$9:$M$547,5,0)</f>
        <v>#N/A</v>
      </c>
      <c r="U165" s="815" t="e">
        <f>VLOOKUP(L165,'Dat cong dat do'!$D$9:$M$547,8,0)</f>
        <v>#N/A</v>
      </c>
      <c r="V165" s="815">
        <v>1</v>
      </c>
    </row>
    <row r="166" spans="1:22">
      <c r="A166" s="839">
        <v>157</v>
      </c>
      <c r="B166" s="3715"/>
      <c r="C166" s="3722"/>
      <c r="D166" s="1622"/>
      <c r="E166" s="1622"/>
      <c r="F166" s="1622"/>
      <c r="G166" s="716" t="s">
        <v>7686</v>
      </c>
      <c r="H166" s="1622"/>
      <c r="I166" s="1620" t="s">
        <v>3530</v>
      </c>
      <c r="J166" s="331">
        <v>412</v>
      </c>
      <c r="K166" s="331">
        <v>22</v>
      </c>
      <c r="L166" s="3911"/>
      <c r="M166" s="727"/>
      <c r="N166" s="727"/>
      <c r="O166" s="3715"/>
      <c r="P166" s="3715"/>
      <c r="T166" s="815" t="e">
        <f>VLOOKUP(L166,'Dat cong dat do'!$D$9:$M$547,5,0)</f>
        <v>#N/A</v>
      </c>
      <c r="U166" s="815" t="e">
        <f>VLOOKUP(L166,'Dat cong dat do'!$D$9:$M$547,8,0)</f>
        <v>#N/A</v>
      </c>
      <c r="V166" s="815">
        <v>1</v>
      </c>
    </row>
    <row r="167" spans="1:22" ht="47.25">
      <c r="A167" s="839">
        <v>158</v>
      </c>
      <c r="B167" s="1625">
        <v>2</v>
      </c>
      <c r="C167" s="329" t="s">
        <v>3533</v>
      </c>
      <c r="D167" s="1621"/>
      <c r="E167" s="1621"/>
      <c r="F167" s="1621"/>
      <c r="G167" s="716" t="s">
        <v>7686</v>
      </c>
      <c r="H167" s="1621"/>
      <c r="I167" s="1620" t="s">
        <v>3530</v>
      </c>
      <c r="J167" s="331" t="s">
        <v>3534</v>
      </c>
      <c r="K167" s="331">
        <v>28</v>
      </c>
      <c r="L167" s="1644">
        <v>4153</v>
      </c>
      <c r="M167" s="717"/>
      <c r="N167" s="717"/>
      <c r="O167" s="331" t="s">
        <v>3535</v>
      </c>
      <c r="P167" s="328" t="s">
        <v>1017</v>
      </c>
      <c r="T167" s="815">
        <f>VLOOKUP(L167,'Dat cong dat do'!$D$9:$M$547,5,0)</f>
        <v>0</v>
      </c>
      <c r="U167" s="815">
        <f>VLOOKUP(L167,'Dat cong dat do'!$D$9:$M$547,8,0)</f>
        <v>0</v>
      </c>
      <c r="V167" s="815">
        <v>1</v>
      </c>
    </row>
    <row r="168" spans="1:22">
      <c r="A168" s="839">
        <v>159</v>
      </c>
      <c r="B168" s="332">
        <v>3</v>
      </c>
      <c r="C168" s="329" t="s">
        <v>1407</v>
      </c>
      <c r="D168" s="1621"/>
      <c r="E168" s="1621"/>
      <c r="F168" s="1621"/>
      <c r="G168" s="716" t="s">
        <v>7686</v>
      </c>
      <c r="H168" s="1621"/>
      <c r="I168" s="1620" t="s">
        <v>3530</v>
      </c>
      <c r="J168" s="331">
        <v>123</v>
      </c>
      <c r="K168" s="331">
        <v>28</v>
      </c>
      <c r="L168" s="1644">
        <v>1814</v>
      </c>
      <c r="M168" s="717"/>
      <c r="N168" s="717"/>
      <c r="O168" s="331" t="s">
        <v>3535</v>
      </c>
      <c r="P168" s="328" t="s">
        <v>1017</v>
      </c>
      <c r="T168" s="815">
        <f>VLOOKUP(L168,'Dat cong dat do'!$D$9:$M$547,5,0)</f>
        <v>0</v>
      </c>
      <c r="U168" s="815">
        <f>VLOOKUP(L168,'Dat cong dat do'!$D$9:$M$547,8,0)</f>
        <v>0</v>
      </c>
      <c r="V168" s="815">
        <v>1</v>
      </c>
    </row>
    <row r="169" spans="1:22">
      <c r="A169" s="839">
        <v>160</v>
      </c>
      <c r="B169" s="1625">
        <v>4</v>
      </c>
      <c r="C169" s="329" t="s">
        <v>839</v>
      </c>
      <c r="D169" s="1621"/>
      <c r="E169" s="1621"/>
      <c r="F169" s="1621"/>
      <c r="G169" s="716" t="s">
        <v>7686</v>
      </c>
      <c r="H169" s="1621"/>
      <c r="I169" s="1620" t="s">
        <v>3530</v>
      </c>
      <c r="J169" s="331">
        <v>124</v>
      </c>
      <c r="K169" s="331">
        <v>28</v>
      </c>
      <c r="L169" s="1644">
        <v>1586</v>
      </c>
      <c r="M169" s="717"/>
      <c r="N169" s="717"/>
      <c r="O169" s="331" t="s">
        <v>3535</v>
      </c>
      <c r="P169" s="328" t="s">
        <v>1017</v>
      </c>
      <c r="T169" s="815">
        <f>VLOOKUP(L169,'Dat cong dat do'!$D$9:$M$547,5,0)</f>
        <v>0</v>
      </c>
      <c r="U169" s="815">
        <f>VLOOKUP(L169,'Dat cong dat do'!$D$9:$M$547,8,0)</f>
        <v>0</v>
      </c>
      <c r="V169" s="815">
        <v>1</v>
      </c>
    </row>
    <row r="170" spans="1:22">
      <c r="A170" s="839">
        <v>161</v>
      </c>
      <c r="B170" s="332">
        <v>5</v>
      </c>
      <c r="C170" s="744" t="s">
        <v>3537</v>
      </c>
      <c r="D170" s="796"/>
      <c r="E170" s="796"/>
      <c r="F170" s="796"/>
      <c r="G170" s="716" t="s">
        <v>7686</v>
      </c>
      <c r="H170" s="796"/>
      <c r="I170" s="1620" t="s">
        <v>3530</v>
      </c>
      <c r="J170" s="746" t="s">
        <v>3538</v>
      </c>
      <c r="K170" s="746">
        <v>29</v>
      </c>
      <c r="L170" s="853">
        <v>15158</v>
      </c>
      <c r="M170" s="811"/>
      <c r="N170" s="811"/>
      <c r="O170" s="747" t="s">
        <v>3539</v>
      </c>
      <c r="P170" s="328" t="s">
        <v>1017</v>
      </c>
      <c r="T170" s="815">
        <f>VLOOKUP(L170,'Dat cong dat do'!$D$9:$M$547,5,0)</f>
        <v>0</v>
      </c>
      <c r="U170" s="815">
        <f>VLOOKUP(L170,'Dat cong dat do'!$D$9:$M$547,8,0)</f>
        <v>0</v>
      </c>
      <c r="V170" s="815">
        <v>1</v>
      </c>
    </row>
    <row r="171" spans="1:22">
      <c r="A171" s="839">
        <v>162</v>
      </c>
      <c r="B171" s="1625">
        <v>6</v>
      </c>
      <c r="C171" s="329" t="s">
        <v>2196</v>
      </c>
      <c r="D171" s="1621"/>
      <c r="E171" s="1621"/>
      <c r="F171" s="1621"/>
      <c r="G171" s="716" t="s">
        <v>7686</v>
      </c>
      <c r="H171" s="1621"/>
      <c r="I171" s="1620" t="s">
        <v>3530</v>
      </c>
      <c r="J171" s="331">
        <v>22</v>
      </c>
      <c r="K171" s="331">
        <v>21</v>
      </c>
      <c r="L171" s="1644">
        <v>129.5</v>
      </c>
      <c r="M171" s="717"/>
      <c r="N171" s="717"/>
      <c r="O171" s="331" t="s">
        <v>3540</v>
      </c>
      <c r="P171" s="328" t="s">
        <v>1017</v>
      </c>
      <c r="T171" s="815">
        <f>VLOOKUP(L171,'Dat cong dat do'!$D$9:$M$547,5,0)</f>
        <v>0</v>
      </c>
      <c r="U171" s="815">
        <f>VLOOKUP(L171,'Dat cong dat do'!$D$9:$M$547,8,0)</f>
        <v>0</v>
      </c>
      <c r="V171" s="815">
        <v>1</v>
      </c>
    </row>
    <row r="172" spans="1:22">
      <c r="A172" s="839">
        <v>163</v>
      </c>
      <c r="B172" s="332">
        <v>7</v>
      </c>
      <c r="C172" s="329" t="s">
        <v>3541</v>
      </c>
      <c r="D172" s="1621"/>
      <c r="E172" s="1621"/>
      <c r="F172" s="1621"/>
      <c r="G172" s="716" t="s">
        <v>7686</v>
      </c>
      <c r="H172" s="1621"/>
      <c r="I172" s="1620" t="s">
        <v>3530</v>
      </c>
      <c r="J172" s="331">
        <v>749</v>
      </c>
      <c r="K172" s="331">
        <v>13</v>
      </c>
      <c r="L172" s="1644">
        <v>100</v>
      </c>
      <c r="M172" s="717"/>
      <c r="N172" s="717"/>
      <c r="O172" s="331" t="s">
        <v>3540</v>
      </c>
      <c r="P172" s="328" t="s">
        <v>1017</v>
      </c>
      <c r="T172" s="815">
        <f>VLOOKUP(L172,'Dat cong dat do'!$D$9:$M$547,5,0)</f>
        <v>0</v>
      </c>
      <c r="U172" s="815">
        <f>VLOOKUP(L172,'Dat cong dat do'!$D$9:$M$547,8,0)</f>
        <v>0</v>
      </c>
      <c r="V172" s="815">
        <v>1</v>
      </c>
    </row>
    <row r="173" spans="1:22">
      <c r="A173" s="839">
        <v>164</v>
      </c>
      <c r="B173" s="1625">
        <v>8</v>
      </c>
      <c r="C173" s="329" t="s">
        <v>3542</v>
      </c>
      <c r="D173" s="1621"/>
      <c r="E173" s="1621"/>
      <c r="F173" s="1621"/>
      <c r="G173" s="716" t="s">
        <v>7686</v>
      </c>
      <c r="H173" s="1621"/>
      <c r="I173" s="1620" t="s">
        <v>3530</v>
      </c>
      <c r="J173" s="331">
        <v>62</v>
      </c>
      <c r="K173" s="331">
        <v>29</v>
      </c>
      <c r="L173" s="1644">
        <v>148</v>
      </c>
      <c r="M173" s="717"/>
      <c r="N173" s="717"/>
      <c r="O173" s="331" t="s">
        <v>3540</v>
      </c>
      <c r="P173" s="328" t="s">
        <v>1017</v>
      </c>
      <c r="T173" s="815">
        <f>VLOOKUP(L173,'Dat cong dat do'!$D$9:$M$547,5,0)</f>
        <v>0</v>
      </c>
      <c r="U173" s="815">
        <f>VLOOKUP(L173,'Dat cong dat do'!$D$9:$M$547,8,0)</f>
        <v>0</v>
      </c>
      <c r="V173" s="815">
        <v>1</v>
      </c>
    </row>
    <row r="174" spans="1:22">
      <c r="A174" s="839">
        <v>165</v>
      </c>
      <c r="B174" s="332">
        <v>9</v>
      </c>
      <c r="C174" s="329" t="s">
        <v>3543</v>
      </c>
      <c r="D174" s="1621"/>
      <c r="E174" s="1621"/>
      <c r="F174" s="1621"/>
      <c r="G174" s="716" t="s">
        <v>7686</v>
      </c>
      <c r="H174" s="1621"/>
      <c r="I174" s="1620" t="s">
        <v>3530</v>
      </c>
      <c r="J174" s="331">
        <v>70</v>
      </c>
      <c r="K174" s="331">
        <v>29</v>
      </c>
      <c r="L174" s="1644">
        <v>73</v>
      </c>
      <c r="M174" s="717"/>
      <c r="N174" s="717"/>
      <c r="O174" s="331" t="s">
        <v>3540</v>
      </c>
      <c r="P174" s="328" t="s">
        <v>1017</v>
      </c>
      <c r="T174" s="815">
        <f>VLOOKUP(L174,'Dat cong dat do'!$D$9:$M$547,5,0)</f>
        <v>0</v>
      </c>
      <c r="U174" s="815">
        <f>VLOOKUP(L174,'Dat cong dat do'!$D$9:$M$547,8,0)</f>
        <v>0</v>
      </c>
      <c r="V174" s="815">
        <v>1</v>
      </c>
    </row>
    <row r="175" spans="1:22">
      <c r="A175" s="839">
        <v>166</v>
      </c>
      <c r="B175" s="1625">
        <v>12</v>
      </c>
      <c r="C175" s="329" t="s">
        <v>3314</v>
      </c>
      <c r="D175" s="1621"/>
      <c r="E175" s="1621"/>
      <c r="F175" s="1621"/>
      <c r="G175" s="716" t="s">
        <v>7686</v>
      </c>
      <c r="H175" s="1621"/>
      <c r="I175" s="1620" t="s">
        <v>3530</v>
      </c>
      <c r="J175" s="331">
        <v>195</v>
      </c>
      <c r="K175" s="331">
        <v>28</v>
      </c>
      <c r="L175" s="1644">
        <v>1610</v>
      </c>
      <c r="M175" s="717"/>
      <c r="N175" s="717"/>
      <c r="O175" s="331" t="s">
        <v>3314</v>
      </c>
      <c r="P175" s="328" t="s">
        <v>1017</v>
      </c>
      <c r="T175" s="815">
        <f>VLOOKUP(L175,'Dat cong dat do'!$D$9:$M$547,5,0)</f>
        <v>0</v>
      </c>
      <c r="U175" s="815">
        <f>VLOOKUP(L175,'Dat cong dat do'!$D$9:$M$547,8,0)</f>
        <v>0</v>
      </c>
      <c r="V175" s="815">
        <v>1</v>
      </c>
    </row>
    <row r="176" spans="1:22">
      <c r="A176" s="839">
        <v>167</v>
      </c>
      <c r="B176" s="332">
        <v>13</v>
      </c>
      <c r="C176" s="329" t="s">
        <v>3548</v>
      </c>
      <c r="D176" s="1621"/>
      <c r="E176" s="1621"/>
      <c r="F176" s="1621"/>
      <c r="G176" s="716" t="s">
        <v>7686</v>
      </c>
      <c r="H176" s="1621"/>
      <c r="I176" s="1620" t="s">
        <v>3530</v>
      </c>
      <c r="J176" s="331">
        <v>23</v>
      </c>
      <c r="K176" s="331">
        <v>33</v>
      </c>
      <c r="L176" s="1644">
        <v>372</v>
      </c>
      <c r="M176" s="717"/>
      <c r="N176" s="717"/>
      <c r="O176" s="331" t="s">
        <v>3548</v>
      </c>
      <c r="P176" s="328" t="s">
        <v>1017</v>
      </c>
      <c r="T176" s="815">
        <f>VLOOKUP(L176,'Dat cong dat do'!$D$9:$M$547,5,0)</f>
        <v>0</v>
      </c>
      <c r="U176" s="815">
        <f>VLOOKUP(L176,'Dat cong dat do'!$D$9:$M$547,8,0)</f>
        <v>0</v>
      </c>
      <c r="V176" s="815">
        <v>1</v>
      </c>
    </row>
    <row r="177" spans="1:22">
      <c r="A177" s="839">
        <v>168</v>
      </c>
      <c r="B177" s="1625">
        <v>14</v>
      </c>
      <c r="C177" s="748" t="s">
        <v>3549</v>
      </c>
      <c r="D177" s="797"/>
      <c r="E177" s="797"/>
      <c r="F177" s="797"/>
      <c r="G177" s="716" t="s">
        <v>7686</v>
      </c>
      <c r="H177" s="797"/>
      <c r="I177" s="1620" t="s">
        <v>3530</v>
      </c>
      <c r="J177" s="332" t="s">
        <v>3550</v>
      </c>
      <c r="K177" s="332" t="s">
        <v>3551</v>
      </c>
      <c r="L177" s="1644">
        <v>35889.5</v>
      </c>
      <c r="M177" s="717"/>
      <c r="N177" s="717"/>
      <c r="O177" s="332" t="s">
        <v>3552</v>
      </c>
      <c r="P177" s="328" t="s">
        <v>1017</v>
      </c>
      <c r="T177" s="815">
        <f>VLOOKUP(L177,'Dat cong dat do'!$D$9:$M$547,5,0)</f>
        <v>0</v>
      </c>
      <c r="U177" s="815">
        <f>VLOOKUP(L177,'Dat cong dat do'!$D$9:$M$547,8,0)</f>
        <v>0</v>
      </c>
      <c r="V177" s="815">
        <v>1</v>
      </c>
    </row>
    <row r="178" spans="1:22">
      <c r="A178" s="839">
        <v>169</v>
      </c>
      <c r="B178" s="1625">
        <v>15</v>
      </c>
      <c r="C178" s="749" t="s">
        <v>3553</v>
      </c>
      <c r="D178" s="798"/>
      <c r="E178" s="798"/>
      <c r="F178" s="798"/>
      <c r="G178" s="716" t="s">
        <v>7686</v>
      </c>
      <c r="H178" s="798"/>
      <c r="I178" s="1620" t="s">
        <v>3530</v>
      </c>
      <c r="J178" s="328">
        <v>905</v>
      </c>
      <c r="K178" s="1623">
        <v>33</v>
      </c>
      <c r="L178" s="1644">
        <v>47550.2</v>
      </c>
      <c r="M178" s="717"/>
      <c r="N178" s="717"/>
      <c r="O178" s="750" t="s">
        <v>775</v>
      </c>
      <c r="P178" s="328" t="s">
        <v>1017</v>
      </c>
      <c r="T178" s="815">
        <f>VLOOKUP(L178,'Dat cong dat do'!$D$9:$M$547,5,0)</f>
        <v>0</v>
      </c>
      <c r="U178" s="815">
        <f>VLOOKUP(L178,'Dat cong dat do'!$D$9:$M$547,8,0)</f>
        <v>0</v>
      </c>
      <c r="V178" s="815">
        <v>1</v>
      </c>
    </row>
    <row r="179" spans="1:22">
      <c r="A179" s="839">
        <v>170</v>
      </c>
      <c r="B179" s="332">
        <v>16</v>
      </c>
      <c r="C179" s="749" t="s">
        <v>3554</v>
      </c>
      <c r="D179" s="798"/>
      <c r="E179" s="798"/>
      <c r="F179" s="798"/>
      <c r="G179" s="716" t="s">
        <v>7686</v>
      </c>
      <c r="H179" s="798"/>
      <c r="I179" s="1620" t="s">
        <v>3530</v>
      </c>
      <c r="J179" s="1623">
        <v>97</v>
      </c>
      <c r="K179" s="1623">
        <v>29</v>
      </c>
      <c r="L179" s="1644">
        <v>11896.4</v>
      </c>
      <c r="M179" s="717"/>
      <c r="N179" s="717"/>
      <c r="O179" s="750" t="s">
        <v>775</v>
      </c>
      <c r="P179" s="328" t="s">
        <v>1017</v>
      </c>
      <c r="T179" s="815">
        <f>VLOOKUP(L179,'Dat cong dat do'!$D$9:$M$547,5,0)</f>
        <v>0</v>
      </c>
      <c r="U179" s="815">
        <f>VLOOKUP(L179,'Dat cong dat do'!$D$9:$M$547,8,0)</f>
        <v>0</v>
      </c>
      <c r="V179" s="815">
        <v>1</v>
      </c>
    </row>
    <row r="180" spans="1:22" ht="31.5">
      <c r="A180" s="839">
        <v>171</v>
      </c>
      <c r="B180" s="332">
        <v>17</v>
      </c>
      <c r="C180" s="749" t="s">
        <v>3555</v>
      </c>
      <c r="D180" s="798"/>
      <c r="E180" s="798"/>
      <c r="F180" s="798"/>
      <c r="G180" s="716" t="s">
        <v>7686</v>
      </c>
      <c r="H180" s="798"/>
      <c r="I180" s="1620" t="s">
        <v>3530</v>
      </c>
      <c r="J180" s="1623">
        <v>20</v>
      </c>
      <c r="K180" s="1623">
        <v>21</v>
      </c>
      <c r="L180" s="1644">
        <v>1652</v>
      </c>
      <c r="M180" s="717"/>
      <c r="N180" s="717"/>
      <c r="O180" s="750" t="s">
        <v>775</v>
      </c>
      <c r="P180" s="328" t="s">
        <v>3556</v>
      </c>
      <c r="T180" s="815">
        <f>VLOOKUP(L180,'Dat cong dat do'!$D$9:$M$547,5,0)</f>
        <v>0</v>
      </c>
      <c r="U180" s="815">
        <f>VLOOKUP(L180,'Dat cong dat do'!$D$9:$M$547,8,0)</f>
        <v>0</v>
      </c>
      <c r="V180" s="815">
        <v>1</v>
      </c>
    </row>
    <row r="181" spans="1:22">
      <c r="A181" s="839">
        <v>172</v>
      </c>
      <c r="B181" s="332">
        <v>18</v>
      </c>
      <c r="C181" s="749" t="s">
        <v>3557</v>
      </c>
      <c r="D181" s="798"/>
      <c r="E181" s="798"/>
      <c r="F181" s="798"/>
      <c r="G181" s="716" t="s">
        <v>7686</v>
      </c>
      <c r="H181" s="798"/>
      <c r="I181" s="1620" t="s">
        <v>3530</v>
      </c>
      <c r="J181" s="328" t="s">
        <v>3558</v>
      </c>
      <c r="K181" s="1623">
        <v>29</v>
      </c>
      <c r="L181" s="1644">
        <v>16126</v>
      </c>
      <c r="M181" s="717"/>
      <c r="N181" s="717"/>
      <c r="O181" s="750" t="s">
        <v>775</v>
      </c>
      <c r="P181" s="328" t="s">
        <v>1017</v>
      </c>
      <c r="T181" s="815">
        <f>VLOOKUP(L181,'Dat cong dat do'!$D$9:$M$547,5,0)</f>
        <v>0</v>
      </c>
      <c r="U181" s="815">
        <f>VLOOKUP(L181,'Dat cong dat do'!$D$9:$M$547,8,0)</f>
        <v>0</v>
      </c>
      <c r="V181" s="815">
        <v>1</v>
      </c>
    </row>
    <row r="182" spans="1:22">
      <c r="A182" s="839">
        <v>173</v>
      </c>
      <c r="B182" s="332">
        <v>19</v>
      </c>
      <c r="C182" s="749" t="s">
        <v>3559</v>
      </c>
      <c r="D182" s="798"/>
      <c r="E182" s="798"/>
      <c r="F182" s="798"/>
      <c r="G182" s="716" t="s">
        <v>7686</v>
      </c>
      <c r="H182" s="798"/>
      <c r="I182" s="1620" t="s">
        <v>3530</v>
      </c>
      <c r="J182" s="328">
        <v>274</v>
      </c>
      <c r="K182" s="328">
        <v>14</v>
      </c>
      <c r="L182" s="1644">
        <v>15367.8</v>
      </c>
      <c r="M182" s="717"/>
      <c r="N182" s="717"/>
      <c r="O182" s="750" t="s">
        <v>775</v>
      </c>
      <c r="P182" s="328" t="s">
        <v>1017</v>
      </c>
      <c r="T182" s="815">
        <f>VLOOKUP(L182,'Dat cong dat do'!$D$9:$M$547,5,0)</f>
        <v>0</v>
      </c>
      <c r="U182" s="815">
        <f>VLOOKUP(L182,'Dat cong dat do'!$D$9:$M$547,8,0)</f>
        <v>0</v>
      </c>
      <c r="V182" s="815">
        <v>1</v>
      </c>
    </row>
    <row r="183" spans="1:22">
      <c r="A183" s="839">
        <v>174</v>
      </c>
      <c r="B183" s="332">
        <v>20</v>
      </c>
      <c r="C183" s="749" t="s">
        <v>3560</v>
      </c>
      <c r="D183" s="798"/>
      <c r="E183" s="798"/>
      <c r="F183" s="798"/>
      <c r="G183" s="716" t="s">
        <v>7686</v>
      </c>
      <c r="H183" s="798"/>
      <c r="I183" s="1620" t="s">
        <v>3530</v>
      </c>
      <c r="J183" s="328" t="s">
        <v>3558</v>
      </c>
      <c r="K183" s="1623">
        <v>29</v>
      </c>
      <c r="L183" s="1644">
        <v>10384.6</v>
      </c>
      <c r="M183" s="717"/>
      <c r="N183" s="717"/>
      <c r="O183" s="750" t="s">
        <v>775</v>
      </c>
      <c r="P183" s="328" t="s">
        <v>1017</v>
      </c>
      <c r="T183" s="815">
        <f>VLOOKUP(L183,'Dat cong dat do'!$D$9:$M$547,5,0)</f>
        <v>0</v>
      </c>
      <c r="U183" s="815">
        <f>VLOOKUP(L183,'Dat cong dat do'!$D$9:$M$547,8,0)</f>
        <v>0</v>
      </c>
      <c r="V183" s="815">
        <v>1</v>
      </c>
    </row>
    <row r="184" spans="1:22">
      <c r="A184" s="839">
        <v>175</v>
      </c>
      <c r="B184" s="332">
        <v>21</v>
      </c>
      <c r="C184" s="749" t="s">
        <v>3561</v>
      </c>
      <c r="D184" s="798"/>
      <c r="E184" s="798"/>
      <c r="F184" s="798"/>
      <c r="G184" s="716" t="s">
        <v>7686</v>
      </c>
      <c r="H184" s="798"/>
      <c r="I184" s="1620" t="s">
        <v>3530</v>
      </c>
      <c r="J184" s="328">
        <v>97</v>
      </c>
      <c r="K184" s="328">
        <v>29</v>
      </c>
      <c r="L184" s="1644">
        <v>9948</v>
      </c>
      <c r="M184" s="717"/>
      <c r="N184" s="717"/>
      <c r="O184" s="750" t="s">
        <v>775</v>
      </c>
      <c r="P184" s="328" t="s">
        <v>1017</v>
      </c>
      <c r="T184" s="815">
        <f>VLOOKUP(L184,'Dat cong dat do'!$D$9:$M$547,5,0)</f>
        <v>0</v>
      </c>
      <c r="U184" s="815">
        <f>VLOOKUP(L184,'Dat cong dat do'!$D$9:$M$547,8,0)</f>
        <v>0</v>
      </c>
      <c r="V184" s="815">
        <v>1</v>
      </c>
    </row>
    <row r="185" spans="1:22">
      <c r="A185" s="839">
        <v>176</v>
      </c>
      <c r="B185" s="332">
        <v>22</v>
      </c>
      <c r="C185" s="749" t="s">
        <v>1189</v>
      </c>
      <c r="D185" s="798"/>
      <c r="E185" s="798"/>
      <c r="F185" s="798"/>
      <c r="G185" s="716" t="s">
        <v>7686</v>
      </c>
      <c r="H185" s="798"/>
      <c r="I185" s="1620" t="s">
        <v>3530</v>
      </c>
      <c r="J185" s="328">
        <v>195</v>
      </c>
      <c r="K185" s="328">
        <v>28</v>
      </c>
      <c r="L185" s="1644">
        <v>400</v>
      </c>
      <c r="M185" s="717"/>
      <c r="N185" s="717"/>
      <c r="O185" s="750" t="s">
        <v>3562</v>
      </c>
      <c r="P185" s="328" t="s">
        <v>1017</v>
      </c>
      <c r="T185" s="815">
        <f>VLOOKUP(L185,'Dat cong dat do'!$D$9:$M$547,5,0)</f>
        <v>0</v>
      </c>
      <c r="U185" s="815">
        <f>VLOOKUP(L185,'Dat cong dat do'!$D$9:$M$547,8,0)</f>
        <v>0</v>
      </c>
      <c r="V185" s="815">
        <v>1</v>
      </c>
    </row>
    <row r="186" spans="1:22" ht="31.5">
      <c r="A186" s="839">
        <v>177</v>
      </c>
      <c r="B186" s="332">
        <v>23</v>
      </c>
      <c r="C186" s="329" t="s">
        <v>3563</v>
      </c>
      <c r="D186" s="1621"/>
      <c r="E186" s="1621"/>
      <c r="F186" s="1621"/>
      <c r="G186" s="716" t="s">
        <v>7686</v>
      </c>
      <c r="H186" s="1621"/>
      <c r="I186" s="1620" t="s">
        <v>3530</v>
      </c>
      <c r="J186" s="331" t="s">
        <v>3564</v>
      </c>
      <c r="K186" s="331">
        <v>28</v>
      </c>
      <c r="L186" s="1644">
        <v>9984</v>
      </c>
      <c r="M186" s="717"/>
      <c r="N186" s="717"/>
      <c r="O186" s="331" t="s">
        <v>3563</v>
      </c>
      <c r="P186" s="328" t="s">
        <v>1017</v>
      </c>
      <c r="T186" s="815">
        <f>VLOOKUP(L186,'Dat cong dat do'!$D$9:$M$547,5,0)</f>
        <v>0</v>
      </c>
      <c r="U186" s="815">
        <f>VLOOKUP(L186,'Dat cong dat do'!$D$9:$M$547,8,0)</f>
        <v>0</v>
      </c>
      <c r="V186" s="815">
        <v>1</v>
      </c>
    </row>
    <row r="187" spans="1:22">
      <c r="A187" s="839">
        <v>178</v>
      </c>
      <c r="B187" s="332">
        <v>24</v>
      </c>
      <c r="C187" s="751" t="s">
        <v>3565</v>
      </c>
      <c r="D187" s="751"/>
      <c r="E187" s="751"/>
      <c r="F187" s="751"/>
      <c r="G187" s="716" t="s">
        <v>7686</v>
      </c>
      <c r="H187" s="751"/>
      <c r="I187" s="1620" t="s">
        <v>3530</v>
      </c>
      <c r="J187" s="343">
        <v>18</v>
      </c>
      <c r="K187" s="343">
        <v>29</v>
      </c>
      <c r="L187" s="1653">
        <v>5178</v>
      </c>
      <c r="M187" s="752"/>
      <c r="N187" s="752"/>
      <c r="O187" s="753" t="s">
        <v>3565</v>
      </c>
      <c r="P187" s="328" t="s">
        <v>1017</v>
      </c>
      <c r="T187" s="815">
        <f>VLOOKUP(L187,'Dat cong dat do'!$D$9:$M$547,5,0)</f>
        <v>0</v>
      </c>
      <c r="U187" s="815">
        <f>VLOOKUP(L187,'Dat cong dat do'!$D$9:$M$547,8,0)</f>
        <v>0</v>
      </c>
      <c r="V187" s="815">
        <v>1</v>
      </c>
    </row>
    <row r="188" spans="1:22" ht="78.75">
      <c r="A188" s="839">
        <v>179</v>
      </c>
      <c r="B188" s="718">
        <v>1</v>
      </c>
      <c r="C188" s="754" t="s">
        <v>750</v>
      </c>
      <c r="D188" s="754"/>
      <c r="E188" s="754"/>
      <c r="F188" s="754"/>
      <c r="G188" s="716" t="s">
        <v>7686</v>
      </c>
      <c r="H188" s="754"/>
      <c r="I188" s="718" t="s">
        <v>3566</v>
      </c>
      <c r="J188" s="718" t="s">
        <v>3567</v>
      </c>
      <c r="K188" s="718">
        <v>41</v>
      </c>
      <c r="L188" s="855">
        <v>10773.8</v>
      </c>
      <c r="M188" s="718"/>
      <c r="N188" s="718"/>
      <c r="O188" s="718" t="s">
        <v>3568</v>
      </c>
      <c r="P188" s="718" t="s">
        <v>3233</v>
      </c>
      <c r="T188" s="815">
        <f>VLOOKUP(L188,'Dat cong dat do'!$D$9:$M$547,5,0)</f>
        <v>0</v>
      </c>
      <c r="U188" s="815">
        <f>VLOOKUP(L188,'Dat cong dat do'!$D$9:$M$547,8,0)</f>
        <v>0</v>
      </c>
      <c r="V188" s="815">
        <v>1</v>
      </c>
    </row>
    <row r="189" spans="1:22" ht="31.5">
      <c r="A189" s="839">
        <v>180</v>
      </c>
      <c r="B189" s="718">
        <v>2</v>
      </c>
      <c r="C189" s="754" t="s">
        <v>3570</v>
      </c>
      <c r="D189" s="754"/>
      <c r="E189" s="754"/>
      <c r="F189" s="754"/>
      <c r="G189" s="716" t="s">
        <v>7686</v>
      </c>
      <c r="H189" s="754"/>
      <c r="I189" s="718" t="s">
        <v>3566</v>
      </c>
      <c r="J189" s="718">
        <v>1151</v>
      </c>
      <c r="K189" s="718">
        <v>40</v>
      </c>
      <c r="L189" s="855">
        <v>2411</v>
      </c>
      <c r="M189" s="718"/>
      <c r="N189" s="718"/>
      <c r="O189" s="718" t="s">
        <v>3571</v>
      </c>
      <c r="P189" s="718" t="s">
        <v>3233</v>
      </c>
      <c r="T189" s="815">
        <f>VLOOKUP(L189,'Dat cong dat do'!$D$9:$M$547,5,0)</f>
        <v>0</v>
      </c>
      <c r="U189" s="815">
        <f>VLOOKUP(L189,'Dat cong dat do'!$D$9:$M$547,8,0)</f>
        <v>0</v>
      </c>
      <c r="V189" s="815">
        <v>1</v>
      </c>
    </row>
    <row r="190" spans="1:22" ht="110.25">
      <c r="A190" s="839">
        <v>181</v>
      </c>
      <c r="B190" s="718">
        <v>3</v>
      </c>
      <c r="C190" s="754" t="s">
        <v>983</v>
      </c>
      <c r="D190" s="754"/>
      <c r="E190" s="754"/>
      <c r="F190" s="754"/>
      <c r="G190" s="716" t="s">
        <v>7686</v>
      </c>
      <c r="H190" s="754"/>
      <c r="I190" s="718" t="s">
        <v>3566</v>
      </c>
      <c r="J190" s="718" t="s">
        <v>3572</v>
      </c>
      <c r="K190" s="718" t="s">
        <v>3573</v>
      </c>
      <c r="L190" s="855">
        <v>5000.1000000000004</v>
      </c>
      <c r="M190" s="718"/>
      <c r="N190" s="718"/>
      <c r="O190" s="718" t="s">
        <v>3574</v>
      </c>
      <c r="P190" s="718" t="s">
        <v>3233</v>
      </c>
      <c r="T190" s="815">
        <f>VLOOKUP(L190,'Dat cong dat do'!$D$9:$M$547,5,0)</f>
        <v>0</v>
      </c>
      <c r="U190" s="815">
        <f>VLOOKUP(L190,'Dat cong dat do'!$D$9:$M$547,8,0)</f>
        <v>0</v>
      </c>
      <c r="V190" s="815">
        <v>1</v>
      </c>
    </row>
    <row r="191" spans="1:22" ht="31.5">
      <c r="A191" s="839">
        <v>182</v>
      </c>
      <c r="B191" s="715">
        <v>11</v>
      </c>
      <c r="C191" s="716" t="s">
        <v>1376</v>
      </c>
      <c r="D191" s="716"/>
      <c r="E191" s="716"/>
      <c r="F191" s="716"/>
      <c r="G191" s="716" t="s">
        <v>7686</v>
      </c>
      <c r="H191" s="716"/>
      <c r="I191" s="715" t="s">
        <v>3227</v>
      </c>
      <c r="J191" s="715">
        <v>436</v>
      </c>
      <c r="K191" s="715">
        <v>11</v>
      </c>
      <c r="L191" s="1644">
        <v>168.4</v>
      </c>
      <c r="M191" s="717"/>
      <c r="N191" s="717"/>
      <c r="O191" s="715" t="s">
        <v>3235</v>
      </c>
      <c r="P191" s="718" t="s">
        <v>3233</v>
      </c>
      <c r="T191" s="815">
        <f>VLOOKUP(L191,'Dat cong dat do'!$D$9:$M$547,5,0)</f>
        <v>0</v>
      </c>
      <c r="U191" s="815">
        <f>VLOOKUP(L191,'Dat cong dat do'!$D$9:$M$547,8,0)</f>
        <v>0</v>
      </c>
      <c r="V191" s="815">
        <v>1</v>
      </c>
    </row>
    <row r="192" spans="1:22" ht="31.5">
      <c r="A192" s="839">
        <v>183</v>
      </c>
      <c r="B192" s="715">
        <v>12</v>
      </c>
      <c r="C192" s="716" t="s">
        <v>1376</v>
      </c>
      <c r="D192" s="716"/>
      <c r="E192" s="716"/>
      <c r="F192" s="716"/>
      <c r="G192" s="716" t="s">
        <v>7686</v>
      </c>
      <c r="H192" s="716"/>
      <c r="I192" s="715" t="s">
        <v>3227</v>
      </c>
      <c r="J192" s="715">
        <v>150</v>
      </c>
      <c r="K192" s="715">
        <v>11</v>
      </c>
      <c r="L192" s="1644">
        <v>1192</v>
      </c>
      <c r="M192" s="717"/>
      <c r="N192" s="717"/>
      <c r="O192" s="715" t="s">
        <v>3235</v>
      </c>
      <c r="P192" s="718" t="s">
        <v>3233</v>
      </c>
      <c r="T192" s="815">
        <f>VLOOKUP(L192,'Dat cong dat do'!$D$9:$M$547,5,0)</f>
        <v>0</v>
      </c>
      <c r="U192" s="815">
        <f>VLOOKUP(L192,'Dat cong dat do'!$D$9:$M$547,8,0)</f>
        <v>0</v>
      </c>
      <c r="V192" s="815">
        <v>1</v>
      </c>
    </row>
    <row r="193" spans="1:22" ht="31.5">
      <c r="A193" s="839">
        <v>184</v>
      </c>
      <c r="B193" s="715">
        <v>13</v>
      </c>
      <c r="C193" s="716" t="s">
        <v>1376</v>
      </c>
      <c r="D193" s="716"/>
      <c r="E193" s="716"/>
      <c r="F193" s="716"/>
      <c r="G193" s="716" t="s">
        <v>7686</v>
      </c>
      <c r="H193" s="716"/>
      <c r="I193" s="715" t="s">
        <v>3227</v>
      </c>
      <c r="J193" s="715">
        <v>149</v>
      </c>
      <c r="K193" s="715">
        <v>11</v>
      </c>
      <c r="L193" s="1644">
        <v>981</v>
      </c>
      <c r="M193" s="717"/>
      <c r="N193" s="717"/>
      <c r="O193" s="715" t="s">
        <v>3235</v>
      </c>
      <c r="P193" s="718" t="s">
        <v>3233</v>
      </c>
      <c r="T193" s="815">
        <f>VLOOKUP(L193,'Dat cong dat do'!$D$9:$M$547,5,0)</f>
        <v>0</v>
      </c>
      <c r="U193" s="815">
        <f>VLOOKUP(L193,'Dat cong dat do'!$D$9:$M$547,8,0)</f>
        <v>0</v>
      </c>
      <c r="V193" s="815">
        <v>1</v>
      </c>
    </row>
    <row r="194" spans="1:22">
      <c r="A194" s="839">
        <v>185</v>
      </c>
      <c r="B194" s="1623">
        <v>16</v>
      </c>
      <c r="C194" s="1643" t="s">
        <v>3724</v>
      </c>
      <c r="D194" s="799"/>
      <c r="E194" s="799"/>
      <c r="F194" s="799"/>
      <c r="G194" s="716" t="s">
        <v>7686</v>
      </c>
      <c r="H194" s="799"/>
      <c r="I194" s="1620" t="s">
        <v>3530</v>
      </c>
      <c r="J194" s="1623">
        <v>118</v>
      </c>
      <c r="K194" s="1623">
        <v>28</v>
      </c>
      <c r="L194" s="1644">
        <v>70</v>
      </c>
      <c r="M194" s="717"/>
      <c r="N194" s="717"/>
      <c r="O194" s="1623" t="s">
        <v>3725</v>
      </c>
      <c r="P194" s="1623" t="s">
        <v>3703</v>
      </c>
      <c r="T194" s="815">
        <f>VLOOKUP(L194,'Dat cong dat do'!$D$9:$M$547,5,0)</f>
        <v>0</v>
      </c>
      <c r="U194" s="815">
        <f>VLOOKUP(L194,'Dat cong dat do'!$D$9:$M$547,8,0)</f>
        <v>0</v>
      </c>
      <c r="V194" s="815">
        <v>1</v>
      </c>
    </row>
    <row r="195" spans="1:22" ht="31.5">
      <c r="A195" s="839">
        <v>186</v>
      </c>
      <c r="B195" s="715">
        <v>1</v>
      </c>
      <c r="C195" s="716" t="s">
        <v>3756</v>
      </c>
      <c r="D195" s="716"/>
      <c r="E195" s="716"/>
      <c r="F195" s="716"/>
      <c r="G195" s="716" t="s">
        <v>7686</v>
      </c>
      <c r="H195" s="716"/>
      <c r="I195" s="715" t="s">
        <v>3227</v>
      </c>
      <c r="J195" s="715">
        <v>25</v>
      </c>
      <c r="K195" s="715">
        <v>85</v>
      </c>
      <c r="L195" s="1644">
        <v>180.7</v>
      </c>
      <c r="M195" s="717"/>
      <c r="N195" s="717"/>
      <c r="O195" s="718" t="s">
        <v>3757</v>
      </c>
      <c r="P195" s="718" t="s">
        <v>3758</v>
      </c>
      <c r="T195" s="815">
        <f>VLOOKUP(L195,'Dat cong dat do'!$D$9:$M$547,5,0)</f>
        <v>0</v>
      </c>
      <c r="U195" s="815">
        <f>VLOOKUP(L195,'Dat cong dat do'!$D$9:$M$547,8,0)</f>
        <v>0</v>
      </c>
      <c r="V195" s="815">
        <v>1</v>
      </c>
    </row>
    <row r="196" spans="1:22">
      <c r="A196" s="839">
        <v>187</v>
      </c>
      <c r="B196" s="715">
        <v>2</v>
      </c>
      <c r="C196" s="716" t="s">
        <v>3759</v>
      </c>
      <c r="D196" s="716"/>
      <c r="E196" s="716"/>
      <c r="F196" s="716"/>
      <c r="G196" s="716" t="s">
        <v>7686</v>
      </c>
      <c r="H196" s="716"/>
      <c r="I196" s="715" t="s">
        <v>3227</v>
      </c>
      <c r="J196" s="715">
        <v>62</v>
      </c>
      <c r="K196" s="715">
        <v>79</v>
      </c>
      <c r="L196" s="1644">
        <v>1576.1</v>
      </c>
      <c r="M196" s="717"/>
      <c r="N196" s="717"/>
      <c r="O196" s="718" t="s">
        <v>3757</v>
      </c>
      <c r="P196" s="718" t="s">
        <v>3760</v>
      </c>
      <c r="T196" s="815">
        <f>VLOOKUP(L196,'Dat cong dat do'!$D$9:$M$547,5,0)</f>
        <v>0</v>
      </c>
      <c r="U196" s="815">
        <f>VLOOKUP(L196,'Dat cong dat do'!$D$9:$M$547,8,0)</f>
        <v>0</v>
      </c>
      <c r="V196" s="815">
        <v>1</v>
      </c>
    </row>
    <row r="197" spans="1:22">
      <c r="A197" s="839">
        <v>188</v>
      </c>
      <c r="B197" s="397">
        <v>4</v>
      </c>
      <c r="C197" s="736" t="s">
        <v>3765</v>
      </c>
      <c r="D197" s="736"/>
      <c r="E197" s="736"/>
      <c r="F197" s="736"/>
      <c r="G197" s="716" t="s">
        <v>7686</v>
      </c>
      <c r="H197" s="736"/>
      <c r="I197" s="361" t="s">
        <v>3415</v>
      </c>
      <c r="J197" s="401">
        <v>115</v>
      </c>
      <c r="K197" s="401">
        <v>6</v>
      </c>
      <c r="L197" s="850">
        <v>367</v>
      </c>
      <c r="M197" s="735"/>
      <c r="N197" s="735"/>
      <c r="O197" s="400" t="s">
        <v>3422</v>
      </c>
      <c r="P197" s="402" t="s">
        <v>3233</v>
      </c>
      <c r="T197" s="815">
        <f>VLOOKUP(L197,'Dat cong dat do'!$D$9:$M$547,5,0)</f>
        <v>0</v>
      </c>
      <c r="U197" s="815">
        <f>VLOOKUP(L197,'Dat cong dat do'!$D$9:$M$547,8,0)</f>
        <v>0</v>
      </c>
      <c r="V197" s="815">
        <v>1</v>
      </c>
    </row>
    <row r="198" spans="1:22">
      <c r="A198" s="839">
        <v>189</v>
      </c>
      <c r="B198" s="397">
        <v>5</v>
      </c>
      <c r="C198" s="736" t="s">
        <v>3767</v>
      </c>
      <c r="D198" s="736"/>
      <c r="E198" s="736"/>
      <c r="F198" s="736"/>
      <c r="G198" s="716" t="s">
        <v>7686</v>
      </c>
      <c r="H198" s="736"/>
      <c r="I198" s="361" t="s">
        <v>3415</v>
      </c>
      <c r="J198" s="401">
        <v>135</v>
      </c>
      <c r="K198" s="401">
        <v>6</v>
      </c>
      <c r="L198" s="850">
        <v>3332.4</v>
      </c>
      <c r="M198" s="735"/>
      <c r="N198" s="735"/>
      <c r="O198" s="400" t="s">
        <v>3422</v>
      </c>
      <c r="P198" s="402" t="s">
        <v>3233</v>
      </c>
      <c r="T198" s="815">
        <f>VLOOKUP(L198,'Dat cong dat do'!$D$9:$M$547,5,0)</f>
        <v>0</v>
      </c>
      <c r="U198" s="815">
        <f>VLOOKUP(L198,'Dat cong dat do'!$D$9:$M$547,8,0)</f>
        <v>0</v>
      </c>
      <c r="V198" s="815">
        <v>1</v>
      </c>
    </row>
    <row r="199" spans="1:22">
      <c r="A199" s="839">
        <v>190</v>
      </c>
      <c r="B199" s="397">
        <v>6</v>
      </c>
      <c r="C199" s="736" t="s">
        <v>3768</v>
      </c>
      <c r="D199" s="736"/>
      <c r="E199" s="736"/>
      <c r="F199" s="736"/>
      <c r="G199" s="716" t="s">
        <v>7686</v>
      </c>
      <c r="H199" s="736"/>
      <c r="I199" s="361" t="s">
        <v>3415</v>
      </c>
      <c r="J199" s="401">
        <v>177</v>
      </c>
      <c r="K199" s="401">
        <v>6</v>
      </c>
      <c r="L199" s="850">
        <v>461</v>
      </c>
      <c r="M199" s="735"/>
      <c r="N199" s="735"/>
      <c r="O199" s="400" t="s">
        <v>3422</v>
      </c>
      <c r="P199" s="402" t="s">
        <v>3233</v>
      </c>
      <c r="T199" s="815">
        <f>VLOOKUP(L199,'Dat cong dat do'!$D$9:$M$547,5,0)</f>
        <v>0</v>
      </c>
      <c r="U199" s="815">
        <f>VLOOKUP(L199,'Dat cong dat do'!$D$9:$M$547,8,0)</f>
        <v>0</v>
      </c>
      <c r="V199" s="815">
        <v>1</v>
      </c>
    </row>
    <row r="200" spans="1:22">
      <c r="A200" s="839">
        <v>191</v>
      </c>
      <c r="B200" s="397">
        <v>8</v>
      </c>
      <c r="C200" s="734" t="s">
        <v>3772</v>
      </c>
      <c r="D200" s="734"/>
      <c r="E200" s="734"/>
      <c r="F200" s="734"/>
      <c r="G200" s="716" t="s">
        <v>7686</v>
      </c>
      <c r="H200" s="734"/>
      <c r="I200" s="361" t="s">
        <v>3415</v>
      </c>
      <c r="J200" s="399">
        <v>562</v>
      </c>
      <c r="K200" s="399">
        <v>10</v>
      </c>
      <c r="L200" s="850">
        <v>1517.6</v>
      </c>
      <c r="M200" s="735"/>
      <c r="N200" s="735"/>
      <c r="O200" s="400" t="s">
        <v>3422</v>
      </c>
      <c r="P200" s="402" t="s">
        <v>3233</v>
      </c>
      <c r="T200" s="815">
        <f>VLOOKUP(L200,'Dat cong dat do'!$D$9:$M$547,5,0)</f>
        <v>0</v>
      </c>
      <c r="U200" s="815">
        <f>VLOOKUP(L200,'Dat cong dat do'!$D$9:$M$547,8,0)</f>
        <v>0</v>
      </c>
      <c r="V200" s="815">
        <v>1</v>
      </c>
    </row>
    <row r="201" spans="1:22">
      <c r="A201" s="839">
        <v>192</v>
      </c>
      <c r="B201" s="397">
        <v>10</v>
      </c>
      <c r="C201" s="734" t="s">
        <v>3775</v>
      </c>
      <c r="D201" s="734"/>
      <c r="E201" s="734"/>
      <c r="F201" s="734"/>
      <c r="G201" s="716" t="s">
        <v>7686</v>
      </c>
      <c r="H201" s="734"/>
      <c r="I201" s="361" t="s">
        <v>3415</v>
      </c>
      <c r="J201" s="399">
        <v>9</v>
      </c>
      <c r="K201" s="399">
        <v>14</v>
      </c>
      <c r="L201" s="850">
        <v>876</v>
      </c>
      <c r="M201" s="735"/>
      <c r="N201" s="735"/>
      <c r="O201" s="400" t="s">
        <v>3422</v>
      </c>
      <c r="P201" s="402" t="s">
        <v>3233</v>
      </c>
      <c r="T201" s="815">
        <f>VLOOKUP(L201,'Dat cong dat do'!$D$9:$M$547,5,0)</f>
        <v>0</v>
      </c>
      <c r="U201" s="815">
        <f>VLOOKUP(L201,'Dat cong dat do'!$D$9:$M$547,8,0)</f>
        <v>0</v>
      </c>
      <c r="V201" s="815">
        <v>1</v>
      </c>
    </row>
    <row r="202" spans="1:22">
      <c r="A202" s="839">
        <v>193</v>
      </c>
      <c r="B202" s="397">
        <v>34</v>
      </c>
      <c r="C202" s="734" t="s">
        <v>3780</v>
      </c>
      <c r="D202" s="734"/>
      <c r="E202" s="734"/>
      <c r="F202" s="734"/>
      <c r="G202" s="716" t="s">
        <v>7686</v>
      </c>
      <c r="H202" s="734"/>
      <c r="I202" s="361" t="s">
        <v>3415</v>
      </c>
      <c r="J202" s="399">
        <v>276</v>
      </c>
      <c r="K202" s="399">
        <v>5</v>
      </c>
      <c r="L202" s="850">
        <v>388.1</v>
      </c>
      <c r="M202" s="735"/>
      <c r="N202" s="735"/>
      <c r="O202" s="361" t="s">
        <v>3422</v>
      </c>
      <c r="P202" s="402" t="s">
        <v>3233</v>
      </c>
      <c r="T202" s="815">
        <f>VLOOKUP(L202,'Dat cong dat do'!$D$9:$M$547,5,0)</f>
        <v>0</v>
      </c>
      <c r="U202" s="815">
        <f>VLOOKUP(L202,'Dat cong dat do'!$D$9:$M$547,8,0)</f>
        <v>0</v>
      </c>
      <c r="V202" s="815">
        <v>1</v>
      </c>
    </row>
    <row r="203" spans="1:22">
      <c r="A203" s="839">
        <v>194</v>
      </c>
      <c r="B203" s="397">
        <v>35</v>
      </c>
      <c r="C203" s="734" t="s">
        <v>3781</v>
      </c>
      <c r="D203" s="734"/>
      <c r="E203" s="734"/>
      <c r="F203" s="734"/>
      <c r="G203" s="716" t="s">
        <v>7686</v>
      </c>
      <c r="H203" s="734"/>
      <c r="I203" s="361" t="s">
        <v>3415</v>
      </c>
      <c r="J203" s="399">
        <v>54</v>
      </c>
      <c r="K203" s="399">
        <v>5</v>
      </c>
      <c r="L203" s="850">
        <v>1272</v>
      </c>
      <c r="M203" s="735"/>
      <c r="N203" s="735"/>
      <c r="O203" s="361" t="s">
        <v>3422</v>
      </c>
      <c r="P203" s="402" t="s">
        <v>3233</v>
      </c>
      <c r="T203" s="815">
        <f>VLOOKUP(L203,'Dat cong dat do'!$D$9:$M$547,5,0)</f>
        <v>0</v>
      </c>
      <c r="U203" s="815">
        <f>VLOOKUP(L203,'Dat cong dat do'!$D$9:$M$547,8,0)</f>
        <v>0</v>
      </c>
      <c r="V203" s="815">
        <v>1</v>
      </c>
    </row>
    <row r="204" spans="1:22">
      <c r="A204" s="839">
        <v>195</v>
      </c>
      <c r="B204" s="397">
        <v>36</v>
      </c>
      <c r="C204" s="734" t="s">
        <v>3780</v>
      </c>
      <c r="D204" s="734"/>
      <c r="E204" s="734"/>
      <c r="F204" s="734"/>
      <c r="G204" s="716" t="s">
        <v>7686</v>
      </c>
      <c r="H204" s="734"/>
      <c r="I204" s="361" t="s">
        <v>3415</v>
      </c>
      <c r="J204" s="399">
        <v>278</v>
      </c>
      <c r="K204" s="399">
        <v>5</v>
      </c>
      <c r="L204" s="850">
        <v>5130.1000000000004</v>
      </c>
      <c r="M204" s="735"/>
      <c r="N204" s="735"/>
      <c r="O204" s="361" t="s">
        <v>3422</v>
      </c>
      <c r="P204" s="402" t="s">
        <v>3233</v>
      </c>
      <c r="T204" s="815">
        <f>VLOOKUP(L204,'Dat cong dat do'!$D$9:$M$547,5,0)</f>
        <v>0</v>
      </c>
      <c r="U204" s="815">
        <f>VLOOKUP(L204,'Dat cong dat do'!$D$9:$M$547,8,0)</f>
        <v>0</v>
      </c>
      <c r="V204" s="815">
        <v>1</v>
      </c>
    </row>
    <row r="205" spans="1:22">
      <c r="A205" s="839">
        <v>196</v>
      </c>
      <c r="B205" s="755">
        <v>19</v>
      </c>
      <c r="C205" s="1640" t="s">
        <v>3493</v>
      </c>
      <c r="D205" s="1640"/>
      <c r="E205" s="1640"/>
      <c r="F205" s="1640"/>
      <c r="G205" s="716" t="s">
        <v>7686</v>
      </c>
      <c r="H205" s="1640"/>
      <c r="I205" s="1639" t="s">
        <v>3790</v>
      </c>
      <c r="J205" s="758">
        <v>145</v>
      </c>
      <c r="K205" s="758">
        <v>58</v>
      </c>
      <c r="L205" s="1642">
        <v>1097.7</v>
      </c>
      <c r="M205" s="757"/>
      <c r="N205" s="757"/>
      <c r="O205" s="1639" t="s">
        <v>1370</v>
      </c>
      <c r="P205" s="1639" t="s">
        <v>3484</v>
      </c>
      <c r="T205" s="815">
        <f>VLOOKUP(L205,'Dat cong dat do'!$D$9:$M$547,5,0)</f>
        <v>0</v>
      </c>
      <c r="U205" s="815">
        <f>VLOOKUP(L205,'Dat cong dat do'!$D$9:$M$547,8,0)</f>
        <v>0</v>
      </c>
      <c r="V205" s="815">
        <v>1</v>
      </c>
    </row>
    <row r="206" spans="1:22">
      <c r="A206" s="839">
        <v>197</v>
      </c>
      <c r="B206" s="758">
        <v>21</v>
      </c>
      <c r="C206" s="760" t="s">
        <v>3814</v>
      </c>
      <c r="D206" s="760"/>
      <c r="E206" s="760"/>
      <c r="F206" s="760"/>
      <c r="G206" s="716" t="s">
        <v>7686</v>
      </c>
      <c r="H206" s="760"/>
      <c r="I206" s="1639" t="s">
        <v>3790</v>
      </c>
      <c r="J206" s="758">
        <v>156</v>
      </c>
      <c r="K206" s="758">
        <v>10</v>
      </c>
      <c r="L206" s="1642">
        <v>228</v>
      </c>
      <c r="M206" s="757"/>
      <c r="N206" s="757"/>
      <c r="O206" s="1639" t="s">
        <v>3815</v>
      </c>
      <c r="P206" s="1639" t="s">
        <v>3484</v>
      </c>
      <c r="T206" s="815">
        <f>VLOOKUP(L206,'Dat cong dat do'!$D$9:$M$547,5,0)</f>
        <v>0</v>
      </c>
      <c r="U206" s="815">
        <f>VLOOKUP(L206,'Dat cong dat do'!$D$9:$M$547,8,0)</f>
        <v>0</v>
      </c>
      <c r="V206" s="815">
        <v>1</v>
      </c>
    </row>
    <row r="207" spans="1:22">
      <c r="A207" s="839">
        <v>198</v>
      </c>
      <c r="B207" s="1623">
        <v>1</v>
      </c>
      <c r="C207" s="761" t="s">
        <v>3816</v>
      </c>
      <c r="D207" s="800"/>
      <c r="E207" s="800"/>
      <c r="F207" s="800"/>
      <c r="G207" s="716" t="s">
        <v>7686</v>
      </c>
      <c r="H207" s="800"/>
      <c r="I207" s="1620" t="s">
        <v>3530</v>
      </c>
      <c r="J207" s="426">
        <v>461</v>
      </c>
      <c r="K207" s="426">
        <v>24</v>
      </c>
      <c r="L207" s="856">
        <v>32052.6</v>
      </c>
      <c r="M207" s="762"/>
      <c r="N207" s="762"/>
      <c r="O207" s="426" t="s">
        <v>3817</v>
      </c>
      <c r="P207" s="363"/>
      <c r="T207" s="815">
        <f>VLOOKUP(L207,'Dat cong dat do'!$D$9:$M$547,5,0)</f>
        <v>0</v>
      </c>
      <c r="U207" s="815">
        <f>VLOOKUP(L207,'Dat cong dat do'!$D$9:$M$547,8,0)</f>
        <v>0</v>
      </c>
      <c r="V207" s="815">
        <v>1</v>
      </c>
    </row>
    <row r="208" spans="1:22" ht="78.75">
      <c r="A208" s="839">
        <v>199</v>
      </c>
      <c r="B208" s="1623">
        <v>2</v>
      </c>
      <c r="C208" s="761" t="s">
        <v>3819</v>
      </c>
      <c r="D208" s="800"/>
      <c r="E208" s="800"/>
      <c r="F208" s="800"/>
      <c r="G208" s="716" t="s">
        <v>7686</v>
      </c>
      <c r="H208" s="800"/>
      <c r="I208" s="1620" t="s">
        <v>3530</v>
      </c>
      <c r="J208" s="424" t="s">
        <v>3820</v>
      </c>
      <c r="K208" s="426">
        <v>18</v>
      </c>
      <c r="L208" s="1644">
        <v>34282.1</v>
      </c>
      <c r="M208" s="717"/>
      <c r="N208" s="717"/>
      <c r="O208" s="426" t="s">
        <v>3821</v>
      </c>
      <c r="P208" s="363" t="s">
        <v>3703</v>
      </c>
      <c r="T208" s="815">
        <f>VLOOKUP(L208,'Dat cong dat do'!$D$9:$M$547,5,0)</f>
        <v>0</v>
      </c>
      <c r="U208" s="815">
        <f>VLOOKUP(L208,'Dat cong dat do'!$D$9:$M$547,8,0)</f>
        <v>0</v>
      </c>
      <c r="V208" s="815">
        <v>1</v>
      </c>
    </row>
    <row r="209" spans="1:22">
      <c r="A209" s="839">
        <v>200</v>
      </c>
      <c r="B209" s="1623">
        <v>3</v>
      </c>
      <c r="C209" s="761" t="s">
        <v>3822</v>
      </c>
      <c r="D209" s="800"/>
      <c r="E209" s="800"/>
      <c r="F209" s="800"/>
      <c r="G209" s="716" t="s">
        <v>7686</v>
      </c>
      <c r="H209" s="800"/>
      <c r="I209" s="1620" t="s">
        <v>3530</v>
      </c>
      <c r="J209" s="426">
        <v>2</v>
      </c>
      <c r="K209" s="426">
        <v>4</v>
      </c>
      <c r="L209" s="856">
        <v>192399</v>
      </c>
      <c r="M209" s="762"/>
      <c r="N209" s="762"/>
      <c r="O209" s="426" t="s">
        <v>3823</v>
      </c>
      <c r="P209" s="402" t="s">
        <v>3703</v>
      </c>
      <c r="T209" s="815">
        <f>VLOOKUP(L209,'Dat cong dat do'!$D$9:$M$547,5,0)</f>
        <v>0</v>
      </c>
      <c r="U209" s="815">
        <f>VLOOKUP(L209,'Dat cong dat do'!$D$9:$M$547,8,0)</f>
        <v>0</v>
      </c>
      <c r="V209" s="815">
        <v>1</v>
      </c>
    </row>
    <row r="210" spans="1:22">
      <c r="A210" s="839">
        <v>201</v>
      </c>
      <c r="B210" s="1623">
        <v>4</v>
      </c>
      <c r="C210" s="761" t="s">
        <v>3824</v>
      </c>
      <c r="D210" s="800"/>
      <c r="E210" s="800"/>
      <c r="F210" s="800"/>
      <c r="G210" s="716" t="s">
        <v>7686</v>
      </c>
      <c r="H210" s="800"/>
      <c r="I210" s="1620" t="s">
        <v>3530</v>
      </c>
      <c r="J210" s="426">
        <v>17</v>
      </c>
      <c r="K210" s="426">
        <v>29</v>
      </c>
      <c r="L210" s="856">
        <v>3208</v>
      </c>
      <c r="M210" s="762"/>
      <c r="N210" s="762"/>
      <c r="O210" s="426" t="s">
        <v>3825</v>
      </c>
      <c r="P210" s="363" t="s">
        <v>3703</v>
      </c>
      <c r="T210" s="815">
        <f>VLOOKUP(L210,'Dat cong dat do'!$D$9:$M$547,5,0)</f>
        <v>0</v>
      </c>
      <c r="U210" s="815">
        <f>VLOOKUP(L210,'Dat cong dat do'!$D$9:$M$547,8,0)</f>
        <v>0</v>
      </c>
      <c r="V210" s="815">
        <v>1</v>
      </c>
    </row>
    <row r="211" spans="1:22">
      <c r="A211" s="839">
        <v>202</v>
      </c>
      <c r="B211" s="1623">
        <v>5</v>
      </c>
      <c r="C211" s="761" t="s">
        <v>3826</v>
      </c>
      <c r="D211" s="800"/>
      <c r="E211" s="800"/>
      <c r="F211" s="800"/>
      <c r="G211" s="716" t="s">
        <v>7686</v>
      </c>
      <c r="H211" s="800"/>
      <c r="I211" s="1620" t="s">
        <v>3530</v>
      </c>
      <c r="J211" s="426">
        <v>55</v>
      </c>
      <c r="K211" s="426">
        <v>24</v>
      </c>
      <c r="L211" s="856">
        <v>329</v>
      </c>
      <c r="M211" s="762"/>
      <c r="N211" s="762"/>
      <c r="O211" s="426" t="s">
        <v>3827</v>
      </c>
      <c r="P211" s="363" t="s">
        <v>3703</v>
      </c>
      <c r="T211" s="815">
        <f>VLOOKUP(L211,'Dat cong dat do'!$D$9:$M$547,5,0)</f>
        <v>0</v>
      </c>
      <c r="U211" s="815">
        <f>VLOOKUP(L211,'Dat cong dat do'!$D$9:$M$547,8,0)</f>
        <v>0</v>
      </c>
      <c r="V211" s="815">
        <v>1</v>
      </c>
    </row>
    <row r="212" spans="1:22">
      <c r="A212" s="839">
        <v>203</v>
      </c>
      <c r="B212" s="1623">
        <v>6</v>
      </c>
      <c r="C212" s="761" t="s">
        <v>3828</v>
      </c>
      <c r="D212" s="800"/>
      <c r="E212" s="800"/>
      <c r="F212" s="800"/>
      <c r="G212" s="716" t="s">
        <v>7686</v>
      </c>
      <c r="H212" s="800"/>
      <c r="I212" s="1620" t="s">
        <v>3530</v>
      </c>
      <c r="J212" s="426">
        <v>12</v>
      </c>
      <c r="K212" s="426">
        <v>3</v>
      </c>
      <c r="L212" s="856">
        <v>29737</v>
      </c>
      <c r="M212" s="762"/>
      <c r="N212" s="762"/>
      <c r="O212" s="426" t="s">
        <v>3829</v>
      </c>
      <c r="P212" s="363" t="s">
        <v>3703</v>
      </c>
      <c r="T212" s="815">
        <f>VLOOKUP(L212,'Dat cong dat do'!$D$9:$M$547,5,0)</f>
        <v>0</v>
      </c>
      <c r="U212" s="815">
        <f>VLOOKUP(L212,'Dat cong dat do'!$D$9:$M$547,8,0)</f>
        <v>0</v>
      </c>
      <c r="V212" s="815">
        <v>1</v>
      </c>
    </row>
    <row r="213" spans="1:22">
      <c r="A213" s="839">
        <v>204</v>
      </c>
      <c r="B213" s="428">
        <v>7</v>
      </c>
      <c r="C213" s="761" t="s">
        <v>3830</v>
      </c>
      <c r="D213" s="800"/>
      <c r="E213" s="800"/>
      <c r="F213" s="800"/>
      <c r="G213" s="716" t="s">
        <v>7686</v>
      </c>
      <c r="H213" s="800"/>
      <c r="I213" s="1620" t="s">
        <v>3530</v>
      </c>
      <c r="J213" s="426" t="s">
        <v>3831</v>
      </c>
      <c r="K213" s="426">
        <v>21</v>
      </c>
      <c r="L213" s="856">
        <v>830.4</v>
      </c>
      <c r="M213" s="762"/>
      <c r="N213" s="762"/>
      <c r="O213" s="426" t="s">
        <v>3825</v>
      </c>
      <c r="P213" s="363" t="s">
        <v>3703</v>
      </c>
      <c r="T213" s="815">
        <f>VLOOKUP(L213,'Dat cong dat do'!$D$9:$M$547,5,0)</f>
        <v>0</v>
      </c>
      <c r="U213" s="815">
        <f>VLOOKUP(L213,'Dat cong dat do'!$D$9:$M$547,8,0)</f>
        <v>0</v>
      </c>
      <c r="V213" s="815">
        <v>1</v>
      </c>
    </row>
    <row r="214" spans="1:22">
      <c r="A214" s="839">
        <v>205</v>
      </c>
      <c r="B214" s="712" t="s">
        <v>3575</v>
      </c>
      <c r="C214" s="713" t="s">
        <v>3897</v>
      </c>
      <c r="D214" s="713"/>
      <c r="E214" s="713"/>
      <c r="F214" s="713"/>
      <c r="G214" s="716" t="s">
        <v>7686</v>
      </c>
      <c r="H214" s="713"/>
      <c r="I214" s="712"/>
      <c r="J214" s="712"/>
      <c r="K214" s="712"/>
      <c r="L214" s="843">
        <f>SUM(L215:L485)</f>
        <v>4079527.3000000003</v>
      </c>
      <c r="M214" s="712"/>
      <c r="N214" s="712"/>
      <c r="O214" s="712"/>
      <c r="P214" s="714"/>
      <c r="T214" s="815" t="e">
        <f>VLOOKUP(L214,'Dat cong dat do'!$D$9:$M$547,5,0)</f>
        <v>#N/A</v>
      </c>
      <c r="U214" s="815" t="e">
        <f>VLOOKUP(L214,'Dat cong dat do'!$D$9:$M$547,8,0)</f>
        <v>#N/A</v>
      </c>
    </row>
    <row r="215" spans="1:22" ht="47.25">
      <c r="A215" s="839">
        <v>206</v>
      </c>
      <c r="B215" s="715">
        <v>41</v>
      </c>
      <c r="C215" s="716" t="s">
        <v>3330</v>
      </c>
      <c r="D215" s="716"/>
      <c r="E215" s="716"/>
      <c r="F215" s="716"/>
      <c r="G215" s="716" t="s">
        <v>7686</v>
      </c>
      <c r="H215" s="716"/>
      <c r="I215" s="715" t="s">
        <v>3227</v>
      </c>
      <c r="J215" s="715">
        <v>13</v>
      </c>
      <c r="K215" s="715">
        <v>154</v>
      </c>
      <c r="L215" s="1644">
        <v>869.4</v>
      </c>
      <c r="M215" s="717"/>
      <c r="N215" s="717"/>
      <c r="O215" s="715" t="s">
        <v>3331</v>
      </c>
      <c r="P215" s="715" t="s">
        <v>3332</v>
      </c>
      <c r="T215" s="815">
        <f>VLOOKUP(L215,'Dat cong dat do'!$D$9:$M$547,5,0)</f>
        <v>0</v>
      </c>
      <c r="U215" s="815">
        <f>VLOOKUP(L215,'Dat cong dat do'!$D$9:$M$547,8,0)</f>
        <v>0</v>
      </c>
      <c r="V215" s="815">
        <v>2</v>
      </c>
    </row>
    <row r="216" spans="1:22">
      <c r="A216" s="839">
        <v>207</v>
      </c>
      <c r="B216" s="725">
        <v>6</v>
      </c>
      <c r="C216" s="742" t="s">
        <v>3482</v>
      </c>
      <c r="D216" s="742"/>
      <c r="E216" s="742"/>
      <c r="F216" s="742"/>
      <c r="G216" s="716" t="s">
        <v>7686</v>
      </c>
      <c r="H216" s="742"/>
      <c r="I216" s="725" t="s">
        <v>3475</v>
      </c>
      <c r="J216" s="725">
        <v>101</v>
      </c>
      <c r="K216" s="725">
        <v>25</v>
      </c>
      <c r="L216" s="852">
        <v>701.6</v>
      </c>
      <c r="M216" s="743"/>
      <c r="N216" s="743"/>
      <c r="O216" s="725" t="s">
        <v>3483</v>
      </c>
      <c r="P216" s="725" t="s">
        <v>1017</v>
      </c>
      <c r="T216" s="815">
        <f>VLOOKUP(L216,'Dat cong dat do'!$D$9:$M$547,5,0)</f>
        <v>0</v>
      </c>
      <c r="U216" s="815">
        <f>VLOOKUP(L216,'Dat cong dat do'!$D$9:$M$547,8,0)</f>
        <v>0</v>
      </c>
      <c r="V216" s="815">
        <v>2</v>
      </c>
    </row>
    <row r="217" spans="1:22">
      <c r="A217" s="839">
        <v>208</v>
      </c>
      <c r="B217" s="725">
        <v>8</v>
      </c>
      <c r="C217" s="742" t="s">
        <v>3485</v>
      </c>
      <c r="D217" s="742"/>
      <c r="E217" s="742"/>
      <c r="F217" s="742"/>
      <c r="G217" s="716" t="s">
        <v>7686</v>
      </c>
      <c r="H217" s="742"/>
      <c r="I217" s="725" t="s">
        <v>3475</v>
      </c>
      <c r="J217" s="725">
        <v>373</v>
      </c>
      <c r="K217" s="725">
        <v>28</v>
      </c>
      <c r="L217" s="852">
        <v>1564.6</v>
      </c>
      <c r="M217" s="743"/>
      <c r="N217" s="743"/>
      <c r="O217" s="725" t="s">
        <v>3486</v>
      </c>
      <c r="P217" s="725" t="s">
        <v>3484</v>
      </c>
      <c r="T217" s="815">
        <f>VLOOKUP(L217,'Dat cong dat do'!$D$9:$M$547,5,0)</f>
        <v>0</v>
      </c>
      <c r="U217" s="815">
        <f>VLOOKUP(L217,'Dat cong dat do'!$D$9:$M$547,8,0)</f>
        <v>0</v>
      </c>
      <c r="V217" s="815">
        <v>2</v>
      </c>
    </row>
    <row r="218" spans="1:22" ht="31.5">
      <c r="A218" s="839">
        <v>209</v>
      </c>
      <c r="B218" s="725">
        <v>19</v>
      </c>
      <c r="C218" s="742" t="s">
        <v>3505</v>
      </c>
      <c r="D218" s="742"/>
      <c r="E218" s="742"/>
      <c r="F218" s="742"/>
      <c r="G218" s="716" t="s">
        <v>7686</v>
      </c>
      <c r="H218" s="742"/>
      <c r="I218" s="725" t="s">
        <v>3475</v>
      </c>
      <c r="J218" s="725" t="s">
        <v>3506</v>
      </c>
      <c r="K218" s="725">
        <v>25</v>
      </c>
      <c r="L218" s="852">
        <v>475.1</v>
      </c>
      <c r="M218" s="743"/>
      <c r="N218" s="743"/>
      <c r="O218" s="725" t="s">
        <v>3507</v>
      </c>
      <c r="P218" s="725" t="s">
        <v>3508</v>
      </c>
      <c r="T218" s="815">
        <f>VLOOKUP(L218,'Dat cong dat do'!$D$9:$M$547,5,0)</f>
        <v>0</v>
      </c>
      <c r="U218" s="815">
        <f>VLOOKUP(L218,'Dat cong dat do'!$D$9:$M$547,8,0)</f>
        <v>0</v>
      </c>
      <c r="V218" s="815">
        <v>2</v>
      </c>
    </row>
    <row r="219" spans="1:22">
      <c r="A219" s="839">
        <v>210</v>
      </c>
      <c r="B219" s="1625">
        <v>10</v>
      </c>
      <c r="C219" s="329" t="s">
        <v>3544</v>
      </c>
      <c r="D219" s="1621"/>
      <c r="E219" s="1621"/>
      <c r="F219" s="1621"/>
      <c r="G219" s="716" t="s">
        <v>7686</v>
      </c>
      <c r="H219" s="1621"/>
      <c r="I219" s="1620" t="s">
        <v>3530</v>
      </c>
      <c r="J219" s="331">
        <v>939</v>
      </c>
      <c r="K219" s="331">
        <v>21</v>
      </c>
      <c r="L219" s="1644">
        <v>791.8</v>
      </c>
      <c r="M219" s="717"/>
      <c r="N219" s="717"/>
      <c r="O219" s="331" t="s">
        <v>542</v>
      </c>
      <c r="P219" s="328" t="s">
        <v>1017</v>
      </c>
      <c r="T219" s="815">
        <f>VLOOKUP(L219,'Dat cong dat do'!$D$9:$M$547,5,0)</f>
        <v>0</v>
      </c>
      <c r="U219" s="815">
        <f>VLOOKUP(L219,'Dat cong dat do'!$D$9:$M$547,8,0)</f>
        <v>0</v>
      </c>
      <c r="V219" s="815">
        <v>2</v>
      </c>
    </row>
    <row r="220" spans="1:22" ht="31.5">
      <c r="A220" s="839">
        <v>211</v>
      </c>
      <c r="B220" s="332">
        <v>11</v>
      </c>
      <c r="C220" s="329" t="s">
        <v>3545</v>
      </c>
      <c r="D220" s="1621"/>
      <c r="E220" s="1621"/>
      <c r="F220" s="1621"/>
      <c r="G220" s="716" t="s">
        <v>7686</v>
      </c>
      <c r="H220" s="1621"/>
      <c r="I220" s="1620" t="s">
        <v>3530</v>
      </c>
      <c r="J220" s="331" t="s">
        <v>3546</v>
      </c>
      <c r="K220" s="331">
        <v>13</v>
      </c>
      <c r="L220" s="1644">
        <v>3004</v>
      </c>
      <c r="M220" s="717"/>
      <c r="N220" s="717"/>
      <c r="O220" s="331" t="s">
        <v>3545</v>
      </c>
      <c r="P220" s="332" t="s">
        <v>3547</v>
      </c>
      <c r="T220" s="815">
        <f>VLOOKUP(L220,'Dat cong dat do'!$D$9:$M$547,5,0)</f>
        <v>0</v>
      </c>
      <c r="U220" s="815">
        <f>VLOOKUP(L220,'Dat cong dat do'!$D$9:$M$547,8,0)</f>
        <v>0</v>
      </c>
      <c r="V220" s="815">
        <v>2</v>
      </c>
    </row>
    <row r="221" spans="1:22">
      <c r="A221" s="839">
        <v>212</v>
      </c>
      <c r="B221" s="715">
        <v>1</v>
      </c>
      <c r="C221" s="716" t="s">
        <v>3576</v>
      </c>
      <c r="D221" s="716"/>
      <c r="E221" s="716"/>
      <c r="F221" s="716"/>
      <c r="G221" s="716" t="s">
        <v>7686</v>
      </c>
      <c r="H221" s="716"/>
      <c r="I221" s="715" t="s">
        <v>3227</v>
      </c>
      <c r="J221" s="715">
        <v>100</v>
      </c>
      <c r="K221" s="715">
        <v>112</v>
      </c>
      <c r="L221" s="1644">
        <v>97.6</v>
      </c>
      <c r="M221" s="717"/>
      <c r="N221" s="717"/>
      <c r="O221" s="718" t="s">
        <v>192</v>
      </c>
      <c r="P221" s="718" t="s">
        <v>3233</v>
      </c>
      <c r="T221" s="815">
        <f>VLOOKUP(L221,'Dat cong dat do'!$D$9:$M$547,5,0)</f>
        <v>0</v>
      </c>
      <c r="U221" s="815">
        <f>VLOOKUP(L221,'Dat cong dat do'!$D$9:$M$547,8,0)</f>
        <v>0</v>
      </c>
      <c r="V221" s="815">
        <v>2</v>
      </c>
    </row>
    <row r="222" spans="1:22">
      <c r="A222" s="839">
        <v>213</v>
      </c>
      <c r="B222" s="715">
        <v>2</v>
      </c>
      <c r="C222" s="716" t="s">
        <v>3576</v>
      </c>
      <c r="D222" s="716"/>
      <c r="E222" s="716"/>
      <c r="F222" s="716"/>
      <c r="G222" s="716" t="s">
        <v>7686</v>
      </c>
      <c r="H222" s="716"/>
      <c r="I222" s="715" t="s">
        <v>3227</v>
      </c>
      <c r="J222" s="715">
        <v>101</v>
      </c>
      <c r="K222" s="715">
        <v>112</v>
      </c>
      <c r="L222" s="1644">
        <v>94.6</v>
      </c>
      <c r="M222" s="717"/>
      <c r="N222" s="717"/>
      <c r="O222" s="718" t="s">
        <v>192</v>
      </c>
      <c r="P222" s="718" t="s">
        <v>3233</v>
      </c>
      <c r="T222" s="815">
        <f>VLOOKUP(L222,'Dat cong dat do'!$D$9:$M$547,5,0)</f>
        <v>0</v>
      </c>
      <c r="U222" s="815">
        <f>VLOOKUP(L222,'Dat cong dat do'!$D$9:$M$547,8,0)</f>
        <v>0</v>
      </c>
      <c r="V222" s="815">
        <v>2</v>
      </c>
    </row>
    <row r="223" spans="1:22">
      <c r="A223" s="839">
        <v>214</v>
      </c>
      <c r="B223" s="715">
        <v>3</v>
      </c>
      <c r="C223" s="716" t="s">
        <v>3576</v>
      </c>
      <c r="D223" s="716"/>
      <c r="E223" s="716"/>
      <c r="F223" s="716"/>
      <c r="G223" s="716" t="s">
        <v>7686</v>
      </c>
      <c r="H223" s="716"/>
      <c r="I223" s="715" t="s">
        <v>3227</v>
      </c>
      <c r="J223" s="715">
        <v>102</v>
      </c>
      <c r="K223" s="715">
        <v>112</v>
      </c>
      <c r="L223" s="1644">
        <v>97.2</v>
      </c>
      <c r="M223" s="717"/>
      <c r="N223" s="717"/>
      <c r="O223" s="718" t="s">
        <v>192</v>
      </c>
      <c r="P223" s="718" t="s">
        <v>3233</v>
      </c>
      <c r="T223" s="815">
        <f>VLOOKUP(L223,'Dat cong dat do'!$D$9:$M$547,5,0)</f>
        <v>0</v>
      </c>
      <c r="U223" s="815">
        <f>VLOOKUP(L223,'Dat cong dat do'!$D$9:$M$547,8,0)</f>
        <v>0</v>
      </c>
      <c r="V223" s="815">
        <v>2</v>
      </c>
    </row>
    <row r="224" spans="1:22">
      <c r="A224" s="839">
        <v>215</v>
      </c>
      <c r="B224" s="715">
        <v>4</v>
      </c>
      <c r="C224" s="716" t="s">
        <v>3576</v>
      </c>
      <c r="D224" s="716"/>
      <c r="E224" s="716"/>
      <c r="F224" s="716"/>
      <c r="G224" s="716" t="s">
        <v>7686</v>
      </c>
      <c r="H224" s="716"/>
      <c r="I224" s="715" t="s">
        <v>3227</v>
      </c>
      <c r="J224" s="715">
        <v>103</v>
      </c>
      <c r="K224" s="715">
        <v>112</v>
      </c>
      <c r="L224" s="1644">
        <v>98.8</v>
      </c>
      <c r="M224" s="717"/>
      <c r="N224" s="717"/>
      <c r="O224" s="718" t="s">
        <v>192</v>
      </c>
      <c r="P224" s="718" t="s">
        <v>3233</v>
      </c>
      <c r="T224" s="815">
        <f>VLOOKUP(L224,'Dat cong dat do'!$D$9:$M$547,5,0)</f>
        <v>0</v>
      </c>
      <c r="U224" s="815">
        <f>VLOOKUP(L224,'Dat cong dat do'!$D$9:$M$547,8,0)</f>
        <v>0</v>
      </c>
      <c r="V224" s="815">
        <v>2</v>
      </c>
    </row>
    <row r="225" spans="1:22">
      <c r="A225" s="839">
        <v>216</v>
      </c>
      <c r="B225" s="715">
        <v>5</v>
      </c>
      <c r="C225" s="716" t="s">
        <v>3576</v>
      </c>
      <c r="D225" s="716"/>
      <c r="E225" s="716"/>
      <c r="F225" s="716"/>
      <c r="G225" s="716" t="s">
        <v>7686</v>
      </c>
      <c r="H225" s="716"/>
      <c r="I225" s="715" t="s">
        <v>3227</v>
      </c>
      <c r="J225" s="715">
        <v>104</v>
      </c>
      <c r="K225" s="715">
        <v>112</v>
      </c>
      <c r="L225" s="1644">
        <v>98.9</v>
      </c>
      <c r="M225" s="717"/>
      <c r="N225" s="717"/>
      <c r="O225" s="718" t="s">
        <v>192</v>
      </c>
      <c r="P225" s="718" t="s">
        <v>3233</v>
      </c>
      <c r="T225" s="815">
        <f>VLOOKUP(L225,'Dat cong dat do'!$D$9:$M$547,5,0)</f>
        <v>0</v>
      </c>
      <c r="U225" s="815">
        <f>VLOOKUP(L225,'Dat cong dat do'!$D$9:$M$547,8,0)</f>
        <v>0</v>
      </c>
      <c r="V225" s="815">
        <v>2</v>
      </c>
    </row>
    <row r="226" spans="1:22">
      <c r="A226" s="839">
        <v>217</v>
      </c>
      <c r="B226" s="715">
        <v>6</v>
      </c>
      <c r="C226" s="716" t="s">
        <v>3576</v>
      </c>
      <c r="D226" s="716"/>
      <c r="E226" s="716"/>
      <c r="F226" s="716"/>
      <c r="G226" s="716" t="s">
        <v>7686</v>
      </c>
      <c r="H226" s="716"/>
      <c r="I226" s="715" t="s">
        <v>3227</v>
      </c>
      <c r="J226" s="715">
        <v>105</v>
      </c>
      <c r="K226" s="715">
        <v>112</v>
      </c>
      <c r="L226" s="1644">
        <v>298</v>
      </c>
      <c r="M226" s="717"/>
      <c r="N226" s="717"/>
      <c r="O226" s="718" t="s">
        <v>192</v>
      </c>
      <c r="P226" s="718" t="s">
        <v>3233</v>
      </c>
      <c r="T226" s="815">
        <f>VLOOKUP(L226,'Dat cong dat do'!$D$9:$M$547,5,0)</f>
        <v>0</v>
      </c>
      <c r="U226" s="815">
        <f>VLOOKUP(L226,'Dat cong dat do'!$D$9:$M$547,8,0)</f>
        <v>0</v>
      </c>
      <c r="V226" s="815">
        <v>2</v>
      </c>
    </row>
    <row r="227" spans="1:22">
      <c r="A227" s="839">
        <v>218</v>
      </c>
      <c r="B227" s="715">
        <v>7</v>
      </c>
      <c r="C227" s="716" t="s">
        <v>3576</v>
      </c>
      <c r="D227" s="716"/>
      <c r="E227" s="716"/>
      <c r="F227" s="716"/>
      <c r="G227" s="716" t="s">
        <v>7686</v>
      </c>
      <c r="H227" s="716"/>
      <c r="I227" s="715" t="s">
        <v>3227</v>
      </c>
      <c r="J227" s="715">
        <v>106</v>
      </c>
      <c r="K227" s="715">
        <v>112</v>
      </c>
      <c r="L227" s="1644">
        <v>100.3</v>
      </c>
      <c r="M227" s="717"/>
      <c r="N227" s="717"/>
      <c r="O227" s="718" t="s">
        <v>192</v>
      </c>
      <c r="P227" s="718" t="s">
        <v>3233</v>
      </c>
      <c r="T227" s="815">
        <f>VLOOKUP(L227,'Dat cong dat do'!$D$9:$M$547,5,0)</f>
        <v>0</v>
      </c>
      <c r="U227" s="815">
        <f>VLOOKUP(L227,'Dat cong dat do'!$D$9:$M$547,8,0)</f>
        <v>0</v>
      </c>
      <c r="V227" s="815">
        <v>2</v>
      </c>
    </row>
    <row r="228" spans="1:22" ht="31.5">
      <c r="A228" s="839">
        <v>219</v>
      </c>
      <c r="B228" s="715">
        <v>8</v>
      </c>
      <c r="C228" s="716" t="s">
        <v>3576</v>
      </c>
      <c r="D228" s="716"/>
      <c r="E228" s="716"/>
      <c r="F228" s="716"/>
      <c r="G228" s="716" t="s">
        <v>7686</v>
      </c>
      <c r="H228" s="716"/>
      <c r="I228" s="715" t="s">
        <v>3227</v>
      </c>
      <c r="J228" s="715">
        <v>107</v>
      </c>
      <c r="K228" s="715">
        <v>112</v>
      </c>
      <c r="L228" s="1644">
        <v>479.5</v>
      </c>
      <c r="M228" s="717"/>
      <c r="N228" s="717"/>
      <c r="O228" s="718" t="s">
        <v>3577</v>
      </c>
      <c r="P228" s="718" t="s">
        <v>3233</v>
      </c>
      <c r="T228" s="815">
        <f>VLOOKUP(L228,'Dat cong dat do'!$D$9:$M$547,5,0)</f>
        <v>0</v>
      </c>
      <c r="U228" s="815">
        <f>VLOOKUP(L228,'Dat cong dat do'!$D$9:$M$547,8,0)</f>
        <v>0</v>
      </c>
      <c r="V228" s="815">
        <v>2</v>
      </c>
    </row>
    <row r="229" spans="1:22">
      <c r="A229" s="839">
        <v>220</v>
      </c>
      <c r="B229" s="715">
        <v>9</v>
      </c>
      <c r="C229" s="716" t="s">
        <v>3576</v>
      </c>
      <c r="D229" s="716"/>
      <c r="E229" s="716"/>
      <c r="F229" s="716"/>
      <c r="G229" s="716" t="s">
        <v>7686</v>
      </c>
      <c r="H229" s="716"/>
      <c r="I229" s="715" t="s">
        <v>3227</v>
      </c>
      <c r="J229" s="715">
        <v>117</v>
      </c>
      <c r="K229" s="715">
        <v>112</v>
      </c>
      <c r="L229" s="1644">
        <v>254.4</v>
      </c>
      <c r="M229" s="717"/>
      <c r="N229" s="717"/>
      <c r="O229" s="718" t="s">
        <v>192</v>
      </c>
      <c r="P229" s="718" t="s">
        <v>3233</v>
      </c>
      <c r="T229" s="815">
        <f>VLOOKUP(L229,'Dat cong dat do'!$D$9:$M$547,5,0)</f>
        <v>0</v>
      </c>
      <c r="U229" s="815">
        <f>VLOOKUP(L229,'Dat cong dat do'!$D$9:$M$547,8,0)</f>
        <v>0</v>
      </c>
      <c r="V229" s="815">
        <v>2</v>
      </c>
    </row>
    <row r="230" spans="1:22">
      <c r="A230" s="839">
        <v>221</v>
      </c>
      <c r="B230" s="715">
        <v>10</v>
      </c>
      <c r="C230" s="716" t="s">
        <v>3576</v>
      </c>
      <c r="D230" s="716"/>
      <c r="E230" s="716"/>
      <c r="F230" s="716"/>
      <c r="G230" s="716" t="s">
        <v>7686</v>
      </c>
      <c r="H230" s="716"/>
      <c r="I230" s="715" t="s">
        <v>3227</v>
      </c>
      <c r="J230" s="715">
        <v>118</v>
      </c>
      <c r="K230" s="715">
        <v>112</v>
      </c>
      <c r="L230" s="1644">
        <v>98.6</v>
      </c>
      <c r="M230" s="717"/>
      <c r="N230" s="717"/>
      <c r="O230" s="718" t="s">
        <v>192</v>
      </c>
      <c r="P230" s="718" t="s">
        <v>3233</v>
      </c>
      <c r="T230" s="815">
        <f>VLOOKUP(L230,'Dat cong dat do'!$D$9:$M$547,5,0)</f>
        <v>0</v>
      </c>
      <c r="U230" s="815">
        <f>VLOOKUP(L230,'Dat cong dat do'!$D$9:$M$547,8,0)</f>
        <v>0</v>
      </c>
      <c r="V230" s="815">
        <v>2</v>
      </c>
    </row>
    <row r="231" spans="1:22" ht="31.5">
      <c r="A231" s="839">
        <v>222</v>
      </c>
      <c r="B231" s="715">
        <v>14</v>
      </c>
      <c r="C231" s="716" t="s">
        <v>3578</v>
      </c>
      <c r="D231" s="716"/>
      <c r="E231" s="716"/>
      <c r="F231" s="716"/>
      <c r="G231" s="716" t="s">
        <v>7686</v>
      </c>
      <c r="H231" s="716"/>
      <c r="I231" s="715" t="s">
        <v>3227</v>
      </c>
      <c r="J231" s="715">
        <v>21</v>
      </c>
      <c r="K231" s="715">
        <v>122</v>
      </c>
      <c r="L231" s="1644">
        <v>810.8</v>
      </c>
      <c r="M231" s="717"/>
      <c r="N231" s="717"/>
      <c r="O231" s="715" t="s">
        <v>3579</v>
      </c>
      <c r="P231" s="718" t="s">
        <v>3233</v>
      </c>
      <c r="T231" s="815">
        <f>VLOOKUP(L231,'Dat cong dat do'!$D$9:$M$547,5,0)</f>
        <v>0</v>
      </c>
      <c r="U231" s="815">
        <f>VLOOKUP(L231,'Dat cong dat do'!$D$9:$M$547,8,0)</f>
        <v>0</v>
      </c>
      <c r="V231" s="815">
        <v>2</v>
      </c>
    </row>
    <row r="232" spans="1:22" ht="31.5">
      <c r="A232" s="839">
        <v>223</v>
      </c>
      <c r="B232" s="715">
        <v>15</v>
      </c>
      <c r="C232" s="716" t="s">
        <v>3578</v>
      </c>
      <c r="D232" s="716"/>
      <c r="E232" s="716"/>
      <c r="F232" s="716"/>
      <c r="G232" s="716" t="s">
        <v>7686</v>
      </c>
      <c r="H232" s="716"/>
      <c r="I232" s="715" t="s">
        <v>3227</v>
      </c>
      <c r="J232" s="715">
        <v>24</v>
      </c>
      <c r="K232" s="715">
        <v>122</v>
      </c>
      <c r="L232" s="1644">
        <v>3243</v>
      </c>
      <c r="M232" s="717"/>
      <c r="N232" s="717"/>
      <c r="O232" s="715" t="s">
        <v>3579</v>
      </c>
      <c r="P232" s="718" t="s">
        <v>3233</v>
      </c>
      <c r="T232" s="815">
        <f>VLOOKUP(L232,'Dat cong dat do'!$D$9:$M$547,5,0)</f>
        <v>0</v>
      </c>
      <c r="U232" s="815">
        <f>VLOOKUP(L232,'Dat cong dat do'!$D$9:$M$547,8,0)</f>
        <v>0</v>
      </c>
      <c r="V232" s="815">
        <v>2</v>
      </c>
    </row>
    <row r="233" spans="1:22" ht="31.5">
      <c r="A233" s="839">
        <v>224</v>
      </c>
      <c r="B233" s="715">
        <v>16</v>
      </c>
      <c r="C233" s="716" t="s">
        <v>3578</v>
      </c>
      <c r="D233" s="716"/>
      <c r="E233" s="716"/>
      <c r="F233" s="716"/>
      <c r="G233" s="716" t="s">
        <v>7686</v>
      </c>
      <c r="H233" s="716"/>
      <c r="I233" s="715" t="s">
        <v>3227</v>
      </c>
      <c r="J233" s="715">
        <v>1</v>
      </c>
      <c r="K233" s="715">
        <v>122</v>
      </c>
      <c r="L233" s="1644">
        <v>1290</v>
      </c>
      <c r="M233" s="717"/>
      <c r="N233" s="717"/>
      <c r="O233" s="715" t="s">
        <v>3580</v>
      </c>
      <c r="P233" s="718" t="s">
        <v>3233</v>
      </c>
      <c r="T233" s="815">
        <f>VLOOKUP(L233,'Dat cong dat do'!$D$9:$M$547,5,0)</f>
        <v>0</v>
      </c>
      <c r="U233" s="815">
        <f>VLOOKUP(L233,'Dat cong dat do'!$D$9:$M$547,8,0)</f>
        <v>0</v>
      </c>
      <c r="V233" s="815">
        <v>2</v>
      </c>
    </row>
    <row r="234" spans="1:22" ht="31.5">
      <c r="A234" s="839">
        <v>225</v>
      </c>
      <c r="B234" s="715">
        <v>17</v>
      </c>
      <c r="C234" s="716" t="s">
        <v>3578</v>
      </c>
      <c r="D234" s="716"/>
      <c r="E234" s="716"/>
      <c r="F234" s="716"/>
      <c r="G234" s="716" t="s">
        <v>7686</v>
      </c>
      <c r="H234" s="716"/>
      <c r="I234" s="715" t="s">
        <v>3227</v>
      </c>
      <c r="J234" s="715">
        <v>34</v>
      </c>
      <c r="K234" s="715">
        <v>118</v>
      </c>
      <c r="L234" s="1644">
        <v>1279.8</v>
      </c>
      <c r="M234" s="717"/>
      <c r="N234" s="717"/>
      <c r="O234" s="715" t="s">
        <v>3581</v>
      </c>
      <c r="P234" s="718" t="s">
        <v>3233</v>
      </c>
      <c r="T234" s="815">
        <f>VLOOKUP(L234,'Dat cong dat do'!$D$9:$M$547,5,0)</f>
        <v>0</v>
      </c>
      <c r="U234" s="815">
        <f>VLOOKUP(L234,'Dat cong dat do'!$D$9:$M$547,8,0)</f>
        <v>0</v>
      </c>
      <c r="V234" s="815">
        <v>2</v>
      </c>
    </row>
    <row r="235" spans="1:22" ht="31.5">
      <c r="A235" s="839">
        <v>226</v>
      </c>
      <c r="B235" s="715">
        <v>18</v>
      </c>
      <c r="C235" s="716" t="s">
        <v>3582</v>
      </c>
      <c r="D235" s="716"/>
      <c r="E235" s="716"/>
      <c r="F235" s="716"/>
      <c r="G235" s="716" t="s">
        <v>7686</v>
      </c>
      <c r="H235" s="716"/>
      <c r="I235" s="715" t="s">
        <v>3227</v>
      </c>
      <c r="J235" s="715">
        <v>20</v>
      </c>
      <c r="K235" s="715">
        <v>165</v>
      </c>
      <c r="L235" s="1644">
        <v>2042.1</v>
      </c>
      <c r="M235" s="717"/>
      <c r="N235" s="717"/>
      <c r="O235" s="715" t="s">
        <v>3581</v>
      </c>
      <c r="P235" s="718" t="s">
        <v>3233</v>
      </c>
      <c r="T235" s="815">
        <f>VLOOKUP(L235,'Dat cong dat do'!$D$9:$M$547,5,0)</f>
        <v>0</v>
      </c>
      <c r="U235" s="815">
        <f>VLOOKUP(L235,'Dat cong dat do'!$D$9:$M$547,8,0)</f>
        <v>0</v>
      </c>
      <c r="V235" s="815">
        <v>2</v>
      </c>
    </row>
    <row r="236" spans="1:22">
      <c r="A236" s="839">
        <v>227</v>
      </c>
      <c r="B236" s="715">
        <v>21</v>
      </c>
      <c r="C236" s="716" t="s">
        <v>3583</v>
      </c>
      <c r="D236" s="716"/>
      <c r="E236" s="716"/>
      <c r="F236" s="716"/>
      <c r="G236" s="716" t="s">
        <v>7686</v>
      </c>
      <c r="H236" s="716"/>
      <c r="I236" s="715" t="s">
        <v>3227</v>
      </c>
      <c r="J236" s="715">
        <v>25</v>
      </c>
      <c r="K236" s="715">
        <v>85</v>
      </c>
      <c r="L236" s="1644">
        <v>500</v>
      </c>
      <c r="M236" s="717"/>
      <c r="N236" s="717"/>
      <c r="O236" s="715" t="s">
        <v>192</v>
      </c>
      <c r="P236" s="718" t="s">
        <v>3233</v>
      </c>
      <c r="T236" s="815">
        <f>VLOOKUP(L236,'Dat cong dat do'!$D$9:$M$547,5,0)</f>
        <v>0</v>
      </c>
      <c r="U236" s="815">
        <f>VLOOKUP(L236,'Dat cong dat do'!$D$9:$M$547,8,0)</f>
        <v>0</v>
      </c>
      <c r="V236" s="815">
        <v>2</v>
      </c>
    </row>
    <row r="237" spans="1:22">
      <c r="A237" s="839">
        <v>228</v>
      </c>
      <c r="B237" s="715">
        <v>22</v>
      </c>
      <c r="C237" s="716" t="s">
        <v>3584</v>
      </c>
      <c r="D237" s="716"/>
      <c r="E237" s="716"/>
      <c r="F237" s="716"/>
      <c r="G237" s="716" t="s">
        <v>7686</v>
      </c>
      <c r="H237" s="716"/>
      <c r="I237" s="715" t="s">
        <v>3227</v>
      </c>
      <c r="J237" s="715">
        <v>233</v>
      </c>
      <c r="K237" s="715">
        <v>80</v>
      </c>
      <c r="L237" s="1644">
        <v>73.8</v>
      </c>
      <c r="M237" s="717"/>
      <c r="N237" s="717"/>
      <c r="O237" s="715" t="s">
        <v>192</v>
      </c>
      <c r="P237" s="718" t="s">
        <v>3233</v>
      </c>
      <c r="T237" s="815">
        <f>VLOOKUP(L237,'Dat cong dat do'!$D$9:$M$547,5,0)</f>
        <v>0</v>
      </c>
      <c r="U237" s="815">
        <f>VLOOKUP(L237,'Dat cong dat do'!$D$9:$M$547,8,0)</f>
        <v>0</v>
      </c>
      <c r="V237" s="815">
        <v>2</v>
      </c>
    </row>
    <row r="238" spans="1:22" ht="31.5">
      <c r="A238" s="839">
        <v>229</v>
      </c>
      <c r="B238" s="715">
        <v>23</v>
      </c>
      <c r="C238" s="716" t="s">
        <v>3585</v>
      </c>
      <c r="D238" s="716"/>
      <c r="E238" s="716"/>
      <c r="F238" s="716"/>
      <c r="G238" s="716" t="s">
        <v>7686</v>
      </c>
      <c r="H238" s="716"/>
      <c r="I238" s="715" t="s">
        <v>3227</v>
      </c>
      <c r="J238" s="715">
        <v>67</v>
      </c>
      <c r="K238" s="715">
        <v>101</v>
      </c>
      <c r="L238" s="1644">
        <v>1284</v>
      </c>
      <c r="M238" s="717"/>
      <c r="N238" s="717"/>
      <c r="O238" s="715" t="s">
        <v>3586</v>
      </c>
      <c r="P238" s="718" t="s">
        <v>3233</v>
      </c>
      <c r="T238" s="815">
        <f>VLOOKUP(L238,'Dat cong dat do'!$D$9:$M$547,5,0)</f>
        <v>0</v>
      </c>
      <c r="U238" s="815">
        <f>VLOOKUP(L238,'Dat cong dat do'!$D$9:$M$547,8,0)</f>
        <v>0</v>
      </c>
      <c r="V238" s="815">
        <v>2</v>
      </c>
    </row>
    <row r="239" spans="1:22" ht="31.5">
      <c r="A239" s="839">
        <v>230</v>
      </c>
      <c r="B239" s="715">
        <v>24</v>
      </c>
      <c r="C239" s="716" t="s">
        <v>3587</v>
      </c>
      <c r="D239" s="716"/>
      <c r="E239" s="716"/>
      <c r="F239" s="716"/>
      <c r="G239" s="716" t="s">
        <v>7686</v>
      </c>
      <c r="H239" s="716"/>
      <c r="I239" s="715" t="s">
        <v>3227</v>
      </c>
      <c r="J239" s="715">
        <v>171</v>
      </c>
      <c r="K239" s="715">
        <v>80</v>
      </c>
      <c r="L239" s="1644">
        <v>82.9</v>
      </c>
      <c r="M239" s="717"/>
      <c r="N239" s="717"/>
      <c r="O239" s="715" t="s">
        <v>3588</v>
      </c>
      <c r="P239" s="718" t="s">
        <v>3233</v>
      </c>
      <c r="T239" s="815">
        <f>VLOOKUP(L239,'Dat cong dat do'!$D$9:$M$547,5,0)</f>
        <v>0</v>
      </c>
      <c r="U239" s="815">
        <f>VLOOKUP(L239,'Dat cong dat do'!$D$9:$M$547,8,0)</f>
        <v>0</v>
      </c>
      <c r="V239" s="815">
        <v>2</v>
      </c>
    </row>
    <row r="240" spans="1:22">
      <c r="A240" s="839">
        <v>231</v>
      </c>
      <c r="B240" s="715">
        <v>25</v>
      </c>
      <c r="C240" s="716" t="s">
        <v>3589</v>
      </c>
      <c r="D240" s="716"/>
      <c r="E240" s="716"/>
      <c r="F240" s="716"/>
      <c r="G240" s="716" t="s">
        <v>7686</v>
      </c>
      <c r="H240" s="716"/>
      <c r="I240" s="715" t="s">
        <v>3227</v>
      </c>
      <c r="J240" s="715"/>
      <c r="K240" s="715">
        <v>44</v>
      </c>
      <c r="L240" s="1644">
        <v>66264</v>
      </c>
      <c r="M240" s="717"/>
      <c r="N240" s="717"/>
      <c r="O240" s="715" t="s">
        <v>3590</v>
      </c>
      <c r="P240" s="718" t="s">
        <v>3233</v>
      </c>
      <c r="T240" s="815">
        <f>VLOOKUP(L240,'Dat cong dat do'!$D$9:$M$547,5,0)</f>
        <v>0</v>
      </c>
      <c r="U240" s="815">
        <f>VLOOKUP(L240,'Dat cong dat do'!$D$9:$M$547,8,0)</f>
        <v>0</v>
      </c>
      <c r="V240" s="815">
        <v>2</v>
      </c>
    </row>
    <row r="241" spans="1:22">
      <c r="A241" s="839">
        <v>232</v>
      </c>
      <c r="B241" s="715">
        <v>26</v>
      </c>
      <c r="C241" s="716" t="s">
        <v>3591</v>
      </c>
      <c r="D241" s="716"/>
      <c r="E241" s="716"/>
      <c r="F241" s="716"/>
      <c r="G241" s="716" t="s">
        <v>7686</v>
      </c>
      <c r="H241" s="716"/>
      <c r="I241" s="715" t="s">
        <v>3227</v>
      </c>
      <c r="J241" s="715">
        <v>1000</v>
      </c>
      <c r="K241" s="715">
        <v>61</v>
      </c>
      <c r="L241" s="1644">
        <v>1444</v>
      </c>
      <c r="M241" s="717"/>
      <c r="N241" s="717"/>
      <c r="O241" s="715" t="s">
        <v>192</v>
      </c>
      <c r="P241" s="718" t="s">
        <v>3233</v>
      </c>
      <c r="T241" s="815">
        <f>VLOOKUP(L241,'Dat cong dat do'!$D$9:$M$547,5,0)</f>
        <v>0</v>
      </c>
      <c r="U241" s="815">
        <f>VLOOKUP(L241,'Dat cong dat do'!$D$9:$M$547,8,0)</f>
        <v>0</v>
      </c>
      <c r="V241" s="815">
        <v>2</v>
      </c>
    </row>
    <row r="242" spans="1:22">
      <c r="A242" s="839">
        <v>233</v>
      </c>
      <c r="B242" s="715">
        <v>27</v>
      </c>
      <c r="C242" s="716" t="s">
        <v>3591</v>
      </c>
      <c r="D242" s="716"/>
      <c r="E242" s="716"/>
      <c r="F242" s="716"/>
      <c r="G242" s="716" t="s">
        <v>7686</v>
      </c>
      <c r="H242" s="716"/>
      <c r="I242" s="715" t="s">
        <v>3227</v>
      </c>
      <c r="J242" s="715">
        <v>856</v>
      </c>
      <c r="K242" s="715">
        <v>62</v>
      </c>
      <c r="L242" s="1644">
        <v>1049</v>
      </c>
      <c r="M242" s="717"/>
      <c r="N242" s="717"/>
      <c r="O242" s="715" t="s">
        <v>192</v>
      </c>
      <c r="P242" s="718" t="s">
        <v>3233</v>
      </c>
      <c r="T242" s="815">
        <f>VLOOKUP(L242,'Dat cong dat do'!$D$9:$M$547,5,0)</f>
        <v>0</v>
      </c>
      <c r="U242" s="815">
        <f>VLOOKUP(L242,'Dat cong dat do'!$D$9:$M$547,8,0)</f>
        <v>0</v>
      </c>
      <c r="V242" s="815">
        <v>2</v>
      </c>
    </row>
    <row r="243" spans="1:22">
      <c r="A243" s="839">
        <v>234</v>
      </c>
      <c r="B243" s="715">
        <v>28</v>
      </c>
      <c r="C243" s="716" t="s">
        <v>3591</v>
      </c>
      <c r="D243" s="716"/>
      <c r="E243" s="716"/>
      <c r="F243" s="716"/>
      <c r="G243" s="716" t="s">
        <v>7686</v>
      </c>
      <c r="H243" s="716"/>
      <c r="I243" s="715" t="s">
        <v>3227</v>
      </c>
      <c r="J243" s="715">
        <v>868</v>
      </c>
      <c r="K243" s="715">
        <v>63</v>
      </c>
      <c r="L243" s="1644">
        <v>2642</v>
      </c>
      <c r="M243" s="717"/>
      <c r="N243" s="717"/>
      <c r="O243" s="715" t="s">
        <v>192</v>
      </c>
      <c r="P243" s="718" t="s">
        <v>3233</v>
      </c>
      <c r="T243" s="815">
        <f>VLOOKUP(L243,'Dat cong dat do'!$D$9:$M$547,5,0)</f>
        <v>0</v>
      </c>
      <c r="U243" s="815">
        <f>VLOOKUP(L243,'Dat cong dat do'!$D$9:$M$547,8,0)</f>
        <v>0</v>
      </c>
      <c r="V243" s="815">
        <v>2</v>
      </c>
    </row>
    <row r="244" spans="1:22">
      <c r="A244" s="839">
        <v>235</v>
      </c>
      <c r="B244" s="1655">
        <v>1</v>
      </c>
      <c r="C244" s="1656" t="s">
        <v>3592</v>
      </c>
      <c r="D244" s="1656"/>
      <c r="E244" s="1656"/>
      <c r="F244" s="1656"/>
      <c r="G244" s="716" t="s">
        <v>7686</v>
      </c>
      <c r="H244" s="1656"/>
      <c r="I244" s="1655" t="s">
        <v>3350</v>
      </c>
      <c r="J244" s="1655">
        <v>187</v>
      </c>
      <c r="K244" s="1655">
        <v>33</v>
      </c>
      <c r="L244" s="1657">
        <v>240</v>
      </c>
      <c r="M244" s="732"/>
      <c r="N244" s="732"/>
      <c r="O244" s="1655" t="s">
        <v>3593</v>
      </c>
      <c r="P244" s="1655" t="s">
        <v>1017</v>
      </c>
      <c r="T244" s="815">
        <f>VLOOKUP(L244,'Dat cong dat do'!$D$9:$M$547,5,0)</f>
        <v>0</v>
      </c>
      <c r="U244" s="815">
        <f>VLOOKUP(L244,'Dat cong dat do'!$D$9:$M$547,8,0)</f>
        <v>0</v>
      </c>
      <c r="V244" s="815">
        <v>2</v>
      </c>
    </row>
    <row r="245" spans="1:22">
      <c r="A245" s="839">
        <v>236</v>
      </c>
      <c r="B245" s="3919">
        <v>2</v>
      </c>
      <c r="C245" s="3920" t="s">
        <v>3594</v>
      </c>
      <c r="D245" s="1659"/>
      <c r="E245" s="1659"/>
      <c r="F245" s="1659"/>
      <c r="G245" s="716" t="s">
        <v>7686</v>
      </c>
      <c r="H245" s="1659"/>
      <c r="I245" s="1655" t="s">
        <v>3350</v>
      </c>
      <c r="J245" s="1658">
        <v>255</v>
      </c>
      <c r="K245" s="3919">
        <v>23</v>
      </c>
      <c r="L245" s="857">
        <v>5217</v>
      </c>
      <c r="M245" s="763"/>
      <c r="N245" s="763"/>
      <c r="O245" s="3919" t="s">
        <v>862</v>
      </c>
      <c r="P245" s="3921" t="s">
        <v>1017</v>
      </c>
      <c r="T245" s="815">
        <f>VLOOKUP(L245,'Dat cong dat do'!$D$9:$M$547,5,0)</f>
        <v>0</v>
      </c>
      <c r="U245" s="815">
        <f>VLOOKUP(L245,'Dat cong dat do'!$D$9:$M$547,8,0)</f>
        <v>0</v>
      </c>
      <c r="V245" s="815">
        <v>2</v>
      </c>
    </row>
    <row r="246" spans="1:22">
      <c r="A246" s="839">
        <v>237</v>
      </c>
      <c r="B246" s="3919"/>
      <c r="C246" s="3920"/>
      <c r="D246" s="1659"/>
      <c r="E246" s="1659"/>
      <c r="F246" s="1659"/>
      <c r="G246" s="716" t="s">
        <v>7686</v>
      </c>
      <c r="H246" s="1659"/>
      <c r="I246" s="1655" t="s">
        <v>3350</v>
      </c>
      <c r="J246" s="1658">
        <v>299</v>
      </c>
      <c r="K246" s="3919"/>
      <c r="L246" s="857">
        <v>7229</v>
      </c>
      <c r="M246" s="763"/>
      <c r="N246" s="763"/>
      <c r="O246" s="3919"/>
      <c r="P246" s="3921"/>
      <c r="T246" s="815">
        <f>VLOOKUP(L246,'Dat cong dat do'!$D$9:$M$547,5,0)</f>
        <v>0</v>
      </c>
      <c r="U246" s="815">
        <f>VLOOKUP(L246,'Dat cong dat do'!$D$9:$M$547,8,0)</f>
        <v>0</v>
      </c>
      <c r="V246" s="815">
        <v>2</v>
      </c>
    </row>
    <row r="247" spans="1:22">
      <c r="A247" s="839">
        <v>238</v>
      </c>
      <c r="B247" s="1655">
        <v>3</v>
      </c>
      <c r="C247" s="1656" t="s">
        <v>3595</v>
      </c>
      <c r="D247" s="1656"/>
      <c r="E247" s="1656"/>
      <c r="F247" s="1656"/>
      <c r="G247" s="716" t="s">
        <v>7686</v>
      </c>
      <c r="H247" s="1656"/>
      <c r="I247" s="1655" t="s">
        <v>3350</v>
      </c>
      <c r="J247" s="1655">
        <v>378</v>
      </c>
      <c r="K247" s="1655">
        <v>23</v>
      </c>
      <c r="L247" s="1657">
        <v>13912</v>
      </c>
      <c r="M247" s="732"/>
      <c r="N247" s="732"/>
      <c r="O247" s="1655" t="s">
        <v>1289</v>
      </c>
      <c r="P247" s="1655" t="s">
        <v>1017</v>
      </c>
      <c r="T247" s="815">
        <f>VLOOKUP(L247,'Dat cong dat do'!$D$9:$M$547,5,0)</f>
        <v>0</v>
      </c>
      <c r="U247" s="815">
        <f>VLOOKUP(L247,'Dat cong dat do'!$D$9:$M$547,8,0)</f>
        <v>0</v>
      </c>
      <c r="V247" s="815">
        <v>2</v>
      </c>
    </row>
    <row r="248" spans="1:22">
      <c r="A248" s="839">
        <v>239</v>
      </c>
      <c r="B248" s="3921">
        <v>4</v>
      </c>
      <c r="C248" s="3922" t="s">
        <v>3596</v>
      </c>
      <c r="D248" s="1656"/>
      <c r="E248" s="1656"/>
      <c r="F248" s="1656"/>
      <c r="G248" s="716" t="s">
        <v>7686</v>
      </c>
      <c r="H248" s="1656"/>
      <c r="I248" s="1655" t="s">
        <v>3350</v>
      </c>
      <c r="J248" s="1655">
        <v>382</v>
      </c>
      <c r="K248" s="3921">
        <v>34</v>
      </c>
      <c r="L248" s="1657">
        <v>1769</v>
      </c>
      <c r="M248" s="732"/>
      <c r="N248" s="732"/>
      <c r="O248" s="3921" t="s">
        <v>3597</v>
      </c>
      <c r="P248" s="3921" t="s">
        <v>1017</v>
      </c>
      <c r="T248" s="815">
        <f>VLOOKUP(L248,'Dat cong dat do'!$D$9:$M$547,5,0)</f>
        <v>0</v>
      </c>
      <c r="U248" s="815">
        <f>VLOOKUP(L248,'Dat cong dat do'!$D$9:$M$547,8,0)</f>
        <v>0</v>
      </c>
      <c r="V248" s="815">
        <v>2</v>
      </c>
    </row>
    <row r="249" spans="1:22">
      <c r="A249" s="839">
        <v>240</v>
      </c>
      <c r="B249" s="3921"/>
      <c r="C249" s="3922"/>
      <c r="D249" s="1656"/>
      <c r="E249" s="1656"/>
      <c r="F249" s="1656"/>
      <c r="G249" s="716" t="s">
        <v>7686</v>
      </c>
      <c r="H249" s="1656"/>
      <c r="I249" s="1655" t="s">
        <v>3350</v>
      </c>
      <c r="J249" s="1655">
        <v>384</v>
      </c>
      <c r="K249" s="3921"/>
      <c r="L249" s="1657">
        <v>3741</v>
      </c>
      <c r="M249" s="732"/>
      <c r="N249" s="732"/>
      <c r="O249" s="3921"/>
      <c r="P249" s="3921"/>
      <c r="T249" s="815">
        <f>VLOOKUP(L249,'Dat cong dat do'!$D$9:$M$547,5,0)</f>
        <v>0</v>
      </c>
      <c r="U249" s="815">
        <f>VLOOKUP(L249,'Dat cong dat do'!$D$9:$M$547,8,0)</f>
        <v>0</v>
      </c>
      <c r="V249" s="815">
        <v>2</v>
      </c>
    </row>
    <row r="250" spans="1:22">
      <c r="A250" s="839">
        <v>241</v>
      </c>
      <c r="B250" s="3921"/>
      <c r="C250" s="3922"/>
      <c r="D250" s="1656"/>
      <c r="E250" s="1656"/>
      <c r="F250" s="1656"/>
      <c r="G250" s="716" t="s">
        <v>7686</v>
      </c>
      <c r="H250" s="1656"/>
      <c r="I250" s="1655" t="s">
        <v>3350</v>
      </c>
      <c r="J250" s="1655">
        <v>383</v>
      </c>
      <c r="K250" s="3921"/>
      <c r="L250" s="1657">
        <v>19</v>
      </c>
      <c r="M250" s="732"/>
      <c r="N250" s="732"/>
      <c r="O250" s="3921"/>
      <c r="P250" s="3921"/>
      <c r="T250" s="815">
        <f>VLOOKUP(L250,'Dat cong dat do'!$D$9:$M$547,5,0)</f>
        <v>0</v>
      </c>
      <c r="U250" s="815">
        <f>VLOOKUP(L250,'Dat cong dat do'!$D$9:$M$547,8,0)</f>
        <v>0</v>
      </c>
      <c r="V250" s="815">
        <v>2</v>
      </c>
    </row>
    <row r="251" spans="1:22">
      <c r="A251" s="839">
        <v>242</v>
      </c>
      <c r="B251" s="3921">
        <v>5</v>
      </c>
      <c r="C251" s="3922" t="s">
        <v>3598</v>
      </c>
      <c r="D251" s="1656"/>
      <c r="E251" s="1656"/>
      <c r="F251" s="1656"/>
      <c r="G251" s="716" t="s">
        <v>7686</v>
      </c>
      <c r="H251" s="1656"/>
      <c r="I251" s="1655" t="s">
        <v>3350</v>
      </c>
      <c r="J251" s="1655">
        <v>244</v>
      </c>
      <c r="K251" s="3921">
        <v>34</v>
      </c>
      <c r="L251" s="1657">
        <v>390</v>
      </c>
      <c r="M251" s="732"/>
      <c r="N251" s="732"/>
      <c r="O251" s="3921" t="s">
        <v>862</v>
      </c>
      <c r="P251" s="3921" t="s">
        <v>1017</v>
      </c>
      <c r="T251" s="815">
        <f>VLOOKUP(L251,'Dat cong dat do'!$D$9:$M$547,5,0)</f>
        <v>0</v>
      </c>
      <c r="U251" s="815">
        <f>VLOOKUP(L251,'Dat cong dat do'!$D$9:$M$547,8,0)</f>
        <v>0</v>
      </c>
      <c r="V251" s="815">
        <v>2</v>
      </c>
    </row>
    <row r="252" spans="1:22">
      <c r="A252" s="839">
        <v>243</v>
      </c>
      <c r="B252" s="3921"/>
      <c r="C252" s="3922"/>
      <c r="D252" s="1656"/>
      <c r="E252" s="1656"/>
      <c r="F252" s="1656"/>
      <c r="G252" s="716" t="s">
        <v>7686</v>
      </c>
      <c r="H252" s="1656"/>
      <c r="I252" s="1655" t="s">
        <v>3350</v>
      </c>
      <c r="J252" s="1655">
        <v>328</v>
      </c>
      <c r="K252" s="3921"/>
      <c r="L252" s="1657">
        <v>590</v>
      </c>
      <c r="M252" s="732"/>
      <c r="N252" s="732"/>
      <c r="O252" s="3921"/>
      <c r="P252" s="3921"/>
      <c r="T252" s="815">
        <f>VLOOKUP(L252,'Dat cong dat do'!$D$9:$M$547,5,0)</f>
        <v>0</v>
      </c>
      <c r="U252" s="815">
        <f>VLOOKUP(L252,'Dat cong dat do'!$D$9:$M$547,8,0)</f>
        <v>0</v>
      </c>
      <c r="V252" s="815">
        <v>2</v>
      </c>
    </row>
    <row r="253" spans="1:22">
      <c r="A253" s="839">
        <v>244</v>
      </c>
      <c r="B253" s="3921"/>
      <c r="C253" s="3922"/>
      <c r="D253" s="1656"/>
      <c r="E253" s="1656"/>
      <c r="F253" s="1656"/>
      <c r="G253" s="716" t="s">
        <v>7686</v>
      </c>
      <c r="H253" s="1656"/>
      <c r="I253" s="1655" t="s">
        <v>3350</v>
      </c>
      <c r="J253" s="1655">
        <v>329</v>
      </c>
      <c r="K253" s="3921"/>
      <c r="L253" s="1657">
        <v>339</v>
      </c>
      <c r="M253" s="732"/>
      <c r="N253" s="732"/>
      <c r="O253" s="3921"/>
      <c r="P253" s="3921"/>
      <c r="T253" s="815">
        <f>VLOOKUP(L253,'Dat cong dat do'!$D$9:$M$547,5,0)</f>
        <v>0</v>
      </c>
      <c r="U253" s="815">
        <f>VLOOKUP(L253,'Dat cong dat do'!$D$9:$M$547,8,0)</f>
        <v>0</v>
      </c>
      <c r="V253" s="815">
        <v>2</v>
      </c>
    </row>
    <row r="254" spans="1:22">
      <c r="A254" s="839">
        <v>245</v>
      </c>
      <c r="B254" s="3921"/>
      <c r="C254" s="3922"/>
      <c r="D254" s="1656"/>
      <c r="E254" s="1656"/>
      <c r="F254" s="1656"/>
      <c r="G254" s="716" t="s">
        <v>7686</v>
      </c>
      <c r="H254" s="1656"/>
      <c r="I254" s="1655" t="s">
        <v>3350</v>
      </c>
      <c r="J254" s="1655">
        <v>353</v>
      </c>
      <c r="K254" s="3921"/>
      <c r="L254" s="1657">
        <v>611</v>
      </c>
      <c r="M254" s="732"/>
      <c r="N254" s="732"/>
      <c r="O254" s="3921"/>
      <c r="P254" s="3921"/>
      <c r="T254" s="815">
        <f>VLOOKUP(L254,'Dat cong dat do'!$D$9:$M$547,5,0)</f>
        <v>0</v>
      </c>
      <c r="U254" s="815">
        <f>VLOOKUP(L254,'Dat cong dat do'!$D$9:$M$547,8,0)</f>
        <v>0</v>
      </c>
      <c r="V254" s="815">
        <v>2</v>
      </c>
    </row>
    <row r="255" spans="1:22">
      <c r="A255" s="839">
        <v>246</v>
      </c>
      <c r="B255" s="3921"/>
      <c r="C255" s="3922"/>
      <c r="D255" s="1656"/>
      <c r="E255" s="1656"/>
      <c r="F255" s="1656"/>
      <c r="G255" s="716" t="s">
        <v>7686</v>
      </c>
      <c r="H255" s="1656"/>
      <c r="I255" s="1655" t="s">
        <v>3350</v>
      </c>
      <c r="J255" s="1655">
        <v>136</v>
      </c>
      <c r="K255" s="3921"/>
      <c r="L255" s="1657">
        <v>766</v>
      </c>
      <c r="M255" s="732"/>
      <c r="N255" s="732"/>
      <c r="O255" s="3921"/>
      <c r="P255" s="3921"/>
      <c r="T255" s="815">
        <f>VLOOKUP(L255,'Dat cong dat do'!$D$9:$M$547,5,0)</f>
        <v>0</v>
      </c>
      <c r="U255" s="815">
        <f>VLOOKUP(L255,'Dat cong dat do'!$D$9:$M$547,8,0)</f>
        <v>0</v>
      </c>
      <c r="V255" s="815">
        <v>2</v>
      </c>
    </row>
    <row r="256" spans="1:22">
      <c r="A256" s="839">
        <v>247</v>
      </c>
      <c r="B256" s="3921"/>
      <c r="C256" s="3922"/>
      <c r="D256" s="1656"/>
      <c r="E256" s="1656"/>
      <c r="F256" s="1656"/>
      <c r="G256" s="716" t="s">
        <v>7686</v>
      </c>
      <c r="H256" s="1656"/>
      <c r="I256" s="1655" t="s">
        <v>3350</v>
      </c>
      <c r="J256" s="1655">
        <v>148</v>
      </c>
      <c r="K256" s="3921"/>
      <c r="L256" s="1657">
        <v>289</v>
      </c>
      <c r="M256" s="732"/>
      <c r="N256" s="732"/>
      <c r="O256" s="3921"/>
      <c r="P256" s="3921"/>
      <c r="T256" s="815">
        <f>VLOOKUP(L256,'Dat cong dat do'!$D$9:$M$547,5,0)</f>
        <v>0</v>
      </c>
      <c r="U256" s="815">
        <f>VLOOKUP(L256,'Dat cong dat do'!$D$9:$M$547,8,0)</f>
        <v>0</v>
      </c>
      <c r="V256" s="815">
        <v>2</v>
      </c>
    </row>
    <row r="257" spans="1:22">
      <c r="A257" s="839">
        <v>248</v>
      </c>
      <c r="B257" s="3921"/>
      <c r="C257" s="3922"/>
      <c r="D257" s="1656"/>
      <c r="E257" s="1656"/>
      <c r="F257" s="1656"/>
      <c r="G257" s="716" t="s">
        <v>7686</v>
      </c>
      <c r="H257" s="1656"/>
      <c r="I257" s="1655" t="s">
        <v>3350</v>
      </c>
      <c r="J257" s="1655">
        <v>130</v>
      </c>
      <c r="K257" s="3921"/>
      <c r="L257" s="1657">
        <v>927</v>
      </c>
      <c r="M257" s="732"/>
      <c r="N257" s="732"/>
      <c r="O257" s="3921"/>
      <c r="P257" s="3921"/>
      <c r="T257" s="815">
        <f>VLOOKUP(L257,'Dat cong dat do'!$D$9:$M$547,5,0)</f>
        <v>0</v>
      </c>
      <c r="U257" s="815">
        <f>VLOOKUP(L257,'Dat cong dat do'!$D$9:$M$547,8,0)</f>
        <v>0</v>
      </c>
      <c r="V257" s="815">
        <v>2</v>
      </c>
    </row>
    <row r="258" spans="1:22">
      <c r="A258" s="839">
        <v>249</v>
      </c>
      <c r="B258" s="3921"/>
      <c r="C258" s="3922"/>
      <c r="D258" s="1656"/>
      <c r="E258" s="1656"/>
      <c r="F258" s="1656"/>
      <c r="G258" s="716" t="s">
        <v>7686</v>
      </c>
      <c r="H258" s="1656"/>
      <c r="I258" s="1655" t="s">
        <v>3350</v>
      </c>
      <c r="J258" s="1655">
        <v>137</v>
      </c>
      <c r="K258" s="3921"/>
      <c r="L258" s="1657">
        <v>211</v>
      </c>
      <c r="M258" s="732"/>
      <c r="N258" s="732"/>
      <c r="O258" s="3921"/>
      <c r="P258" s="3921"/>
      <c r="T258" s="815">
        <f>VLOOKUP(L258,'Dat cong dat do'!$D$9:$M$547,5,0)</f>
        <v>0</v>
      </c>
      <c r="U258" s="815">
        <f>VLOOKUP(L258,'Dat cong dat do'!$D$9:$M$547,8,0)</f>
        <v>0</v>
      </c>
      <c r="V258" s="815">
        <v>2</v>
      </c>
    </row>
    <row r="259" spans="1:22">
      <c r="A259" s="839">
        <v>250</v>
      </c>
      <c r="B259" s="3921"/>
      <c r="C259" s="3922"/>
      <c r="D259" s="1656"/>
      <c r="E259" s="1656"/>
      <c r="F259" s="1656"/>
      <c r="G259" s="716" t="s">
        <v>7686</v>
      </c>
      <c r="H259" s="1656"/>
      <c r="I259" s="1655" t="s">
        <v>3350</v>
      </c>
      <c r="J259" s="1655">
        <v>138</v>
      </c>
      <c r="K259" s="3921"/>
      <c r="L259" s="1657">
        <v>286</v>
      </c>
      <c r="M259" s="732"/>
      <c r="N259" s="732"/>
      <c r="O259" s="3921"/>
      <c r="P259" s="3921"/>
      <c r="T259" s="815">
        <f>VLOOKUP(L259,'Dat cong dat do'!$D$9:$M$547,5,0)</f>
        <v>0</v>
      </c>
      <c r="U259" s="815">
        <f>VLOOKUP(L259,'Dat cong dat do'!$D$9:$M$547,8,0)</f>
        <v>0</v>
      </c>
      <c r="V259" s="815">
        <v>2</v>
      </c>
    </row>
    <row r="260" spans="1:22">
      <c r="A260" s="839">
        <v>251</v>
      </c>
      <c r="B260" s="3921"/>
      <c r="C260" s="3922"/>
      <c r="D260" s="1656"/>
      <c r="E260" s="1656"/>
      <c r="F260" s="1656"/>
      <c r="G260" s="716" t="s">
        <v>7686</v>
      </c>
      <c r="H260" s="1656"/>
      <c r="I260" s="1655" t="s">
        <v>3350</v>
      </c>
      <c r="J260" s="1655">
        <v>149</v>
      </c>
      <c r="K260" s="3921"/>
      <c r="L260" s="1657">
        <v>1220</v>
      </c>
      <c r="M260" s="732"/>
      <c r="N260" s="732"/>
      <c r="O260" s="3921"/>
      <c r="P260" s="3921"/>
      <c r="T260" s="815">
        <f>VLOOKUP(L260,'Dat cong dat do'!$D$9:$M$547,5,0)</f>
        <v>0</v>
      </c>
      <c r="U260" s="815">
        <f>VLOOKUP(L260,'Dat cong dat do'!$D$9:$M$547,8,0)</f>
        <v>0</v>
      </c>
      <c r="V260" s="815">
        <v>2</v>
      </c>
    </row>
    <row r="261" spans="1:22">
      <c r="A261" s="839">
        <v>252</v>
      </c>
      <c r="B261" s="3921"/>
      <c r="C261" s="3922"/>
      <c r="D261" s="1656"/>
      <c r="E261" s="1656"/>
      <c r="F261" s="1656"/>
      <c r="G261" s="716" t="s">
        <v>7686</v>
      </c>
      <c r="H261" s="1656"/>
      <c r="I261" s="1655" t="s">
        <v>3350</v>
      </c>
      <c r="J261" s="1655">
        <v>165</v>
      </c>
      <c r="K261" s="3921"/>
      <c r="L261" s="1657">
        <v>361</v>
      </c>
      <c r="M261" s="732"/>
      <c r="N261" s="732"/>
      <c r="O261" s="3921"/>
      <c r="P261" s="3921"/>
      <c r="T261" s="815">
        <f>VLOOKUP(L261,'Dat cong dat do'!$D$9:$M$547,5,0)</f>
        <v>0</v>
      </c>
      <c r="U261" s="815">
        <f>VLOOKUP(L261,'Dat cong dat do'!$D$9:$M$547,8,0)</f>
        <v>0</v>
      </c>
      <c r="V261" s="815">
        <v>2</v>
      </c>
    </row>
    <row r="262" spans="1:22">
      <c r="A262" s="839">
        <v>253</v>
      </c>
      <c r="B262" s="3921"/>
      <c r="C262" s="3922"/>
      <c r="D262" s="1656"/>
      <c r="E262" s="1656"/>
      <c r="F262" s="1656"/>
      <c r="G262" s="716" t="s">
        <v>7686</v>
      </c>
      <c r="H262" s="1656"/>
      <c r="I262" s="1655" t="s">
        <v>3350</v>
      </c>
      <c r="J262" s="1655">
        <v>166</v>
      </c>
      <c r="K262" s="3921"/>
      <c r="L262" s="1657">
        <v>883</v>
      </c>
      <c r="M262" s="732"/>
      <c r="N262" s="732"/>
      <c r="O262" s="3921"/>
      <c r="P262" s="3921"/>
      <c r="T262" s="815">
        <f>VLOOKUP(L262,'Dat cong dat do'!$D$9:$M$547,5,0)</f>
        <v>0</v>
      </c>
      <c r="U262" s="815">
        <f>VLOOKUP(L262,'Dat cong dat do'!$D$9:$M$547,8,0)</f>
        <v>0</v>
      </c>
      <c r="V262" s="815">
        <v>2</v>
      </c>
    </row>
    <row r="263" spans="1:22">
      <c r="A263" s="839">
        <v>254</v>
      </c>
      <c r="B263" s="1655">
        <v>6</v>
      </c>
      <c r="C263" s="1656" t="s">
        <v>3599</v>
      </c>
      <c r="D263" s="1656"/>
      <c r="E263" s="1656"/>
      <c r="F263" s="1656"/>
      <c r="G263" s="716" t="s">
        <v>7686</v>
      </c>
      <c r="H263" s="1656"/>
      <c r="I263" s="1655" t="s">
        <v>3350</v>
      </c>
      <c r="J263" s="1655">
        <v>175</v>
      </c>
      <c r="K263" s="3921">
        <v>34</v>
      </c>
      <c r="L263" s="1657">
        <v>10592</v>
      </c>
      <c r="M263" s="732"/>
      <c r="N263" s="732"/>
      <c r="O263" s="3921" t="s">
        <v>1289</v>
      </c>
      <c r="P263" s="1655" t="s">
        <v>1017</v>
      </c>
      <c r="T263" s="815">
        <f>VLOOKUP(L263,'Dat cong dat do'!$D$9:$M$547,5,0)</f>
        <v>0</v>
      </c>
      <c r="U263" s="815">
        <f>VLOOKUP(L263,'Dat cong dat do'!$D$9:$M$547,8,0)</f>
        <v>0</v>
      </c>
      <c r="V263" s="815">
        <v>2</v>
      </c>
    </row>
    <row r="264" spans="1:22">
      <c r="A264" s="839">
        <v>255</v>
      </c>
      <c r="B264" s="3921">
        <v>7</v>
      </c>
      <c r="C264" s="3922" t="s">
        <v>3600</v>
      </c>
      <c r="D264" s="1656"/>
      <c r="E264" s="1656"/>
      <c r="F264" s="1656"/>
      <c r="G264" s="716" t="s">
        <v>7686</v>
      </c>
      <c r="H264" s="1656"/>
      <c r="I264" s="1655" t="s">
        <v>3350</v>
      </c>
      <c r="J264" s="1655">
        <v>113</v>
      </c>
      <c r="K264" s="3921"/>
      <c r="L264" s="3923">
        <v>6544</v>
      </c>
      <c r="M264" s="732"/>
      <c r="N264" s="732"/>
      <c r="O264" s="3921"/>
      <c r="P264" s="3921" t="s">
        <v>1017</v>
      </c>
      <c r="T264" s="815">
        <f>VLOOKUP(L264,'Dat cong dat do'!$D$9:$M$547,5,0)</f>
        <v>0</v>
      </c>
      <c r="U264" s="815">
        <f>VLOOKUP(L264,'Dat cong dat do'!$D$9:$M$547,8,0)</f>
        <v>0</v>
      </c>
      <c r="V264" s="815">
        <v>2</v>
      </c>
    </row>
    <row r="265" spans="1:22">
      <c r="A265" s="839">
        <v>256</v>
      </c>
      <c r="B265" s="3921"/>
      <c r="C265" s="3922"/>
      <c r="D265" s="1656"/>
      <c r="E265" s="1656"/>
      <c r="F265" s="1656"/>
      <c r="G265" s="716" t="s">
        <v>7686</v>
      </c>
      <c r="H265" s="1656"/>
      <c r="I265" s="1655" t="s">
        <v>3350</v>
      </c>
      <c r="J265" s="1655">
        <v>114</v>
      </c>
      <c r="K265" s="3921"/>
      <c r="L265" s="3923"/>
      <c r="M265" s="732"/>
      <c r="N265" s="732"/>
      <c r="O265" s="3921"/>
      <c r="P265" s="3921"/>
      <c r="T265" s="815" t="e">
        <f>VLOOKUP(L265,'Dat cong dat do'!$D$9:$M$547,5,0)</f>
        <v>#N/A</v>
      </c>
      <c r="U265" s="815" t="e">
        <f>VLOOKUP(L265,'Dat cong dat do'!$D$9:$M$547,8,0)</f>
        <v>#N/A</v>
      </c>
      <c r="V265" s="815">
        <v>2</v>
      </c>
    </row>
    <row r="266" spans="1:22">
      <c r="A266" s="839">
        <v>257</v>
      </c>
      <c r="B266" s="3921"/>
      <c r="C266" s="3922"/>
      <c r="D266" s="1656"/>
      <c r="E266" s="1656"/>
      <c r="F266" s="1656"/>
      <c r="G266" s="716" t="s">
        <v>7686</v>
      </c>
      <c r="H266" s="1656"/>
      <c r="I266" s="1655" t="s">
        <v>3350</v>
      </c>
      <c r="J266" s="1655">
        <v>115</v>
      </c>
      <c r="K266" s="3921"/>
      <c r="L266" s="3923"/>
      <c r="M266" s="732"/>
      <c r="N266" s="732"/>
      <c r="O266" s="3921"/>
      <c r="P266" s="3921"/>
      <c r="T266" s="815" t="e">
        <f>VLOOKUP(L266,'Dat cong dat do'!$D$9:$M$547,5,0)</f>
        <v>#N/A</v>
      </c>
      <c r="U266" s="815" t="e">
        <f>VLOOKUP(L266,'Dat cong dat do'!$D$9:$M$547,8,0)</f>
        <v>#N/A</v>
      </c>
      <c r="V266" s="815">
        <v>2</v>
      </c>
    </row>
    <row r="267" spans="1:22">
      <c r="A267" s="839">
        <v>258</v>
      </c>
      <c r="B267" s="3921"/>
      <c r="C267" s="3922"/>
      <c r="D267" s="1656"/>
      <c r="E267" s="1656"/>
      <c r="F267" s="1656"/>
      <c r="G267" s="716" t="s">
        <v>7686</v>
      </c>
      <c r="H267" s="1656"/>
      <c r="I267" s="1655" t="s">
        <v>3350</v>
      </c>
      <c r="J267" s="1655">
        <v>130</v>
      </c>
      <c r="K267" s="3921"/>
      <c r="L267" s="3923"/>
      <c r="M267" s="732"/>
      <c r="N267" s="732"/>
      <c r="O267" s="3921"/>
      <c r="P267" s="3921"/>
      <c r="T267" s="815" t="e">
        <f>VLOOKUP(L267,'Dat cong dat do'!$D$9:$M$547,5,0)</f>
        <v>#N/A</v>
      </c>
      <c r="U267" s="815" t="e">
        <f>VLOOKUP(L267,'Dat cong dat do'!$D$9:$M$547,8,0)</f>
        <v>#N/A</v>
      </c>
      <c r="V267" s="815">
        <v>2</v>
      </c>
    </row>
    <row r="268" spans="1:22">
      <c r="A268" s="839">
        <v>259</v>
      </c>
      <c r="B268" s="3921"/>
      <c r="C268" s="3922"/>
      <c r="D268" s="1656"/>
      <c r="E268" s="1656"/>
      <c r="F268" s="1656"/>
      <c r="G268" s="716" t="s">
        <v>7686</v>
      </c>
      <c r="H268" s="1656"/>
      <c r="I268" s="1655" t="s">
        <v>3350</v>
      </c>
      <c r="J268" s="1655">
        <v>151</v>
      </c>
      <c r="K268" s="3921"/>
      <c r="L268" s="3923"/>
      <c r="M268" s="732"/>
      <c r="N268" s="732"/>
      <c r="O268" s="3921"/>
      <c r="P268" s="3921"/>
      <c r="T268" s="815" t="e">
        <f>VLOOKUP(L268,'Dat cong dat do'!$D$9:$M$547,5,0)</f>
        <v>#N/A</v>
      </c>
      <c r="U268" s="815" t="e">
        <f>VLOOKUP(L268,'Dat cong dat do'!$D$9:$M$547,8,0)</f>
        <v>#N/A</v>
      </c>
      <c r="V268" s="815">
        <v>2</v>
      </c>
    </row>
    <row r="269" spans="1:22">
      <c r="A269" s="839">
        <v>260</v>
      </c>
      <c r="B269" s="3921"/>
      <c r="C269" s="3922"/>
      <c r="D269" s="1656"/>
      <c r="E269" s="1656"/>
      <c r="F269" s="1656"/>
      <c r="G269" s="716" t="s">
        <v>7686</v>
      </c>
      <c r="H269" s="1656"/>
      <c r="I269" s="1655" t="s">
        <v>3350</v>
      </c>
      <c r="J269" s="1655">
        <v>164</v>
      </c>
      <c r="K269" s="3921"/>
      <c r="L269" s="3923"/>
      <c r="M269" s="732"/>
      <c r="N269" s="732"/>
      <c r="O269" s="3921"/>
      <c r="P269" s="3921"/>
      <c r="T269" s="815" t="e">
        <f>VLOOKUP(L269,'Dat cong dat do'!$D$9:$M$547,5,0)</f>
        <v>#N/A</v>
      </c>
      <c r="U269" s="815" t="e">
        <f>VLOOKUP(L269,'Dat cong dat do'!$D$9:$M$547,8,0)</f>
        <v>#N/A</v>
      </c>
      <c r="V269" s="815">
        <v>2</v>
      </c>
    </row>
    <row r="270" spans="1:22">
      <c r="A270" s="839">
        <v>261</v>
      </c>
      <c r="B270" s="3921"/>
      <c r="C270" s="3922"/>
      <c r="D270" s="1656"/>
      <c r="E270" s="1656"/>
      <c r="F270" s="1656"/>
      <c r="G270" s="716" t="s">
        <v>7686</v>
      </c>
      <c r="H270" s="1656"/>
      <c r="I270" s="1655" t="s">
        <v>3350</v>
      </c>
      <c r="J270" s="1655">
        <v>83</v>
      </c>
      <c r="K270" s="3921"/>
      <c r="L270" s="3923"/>
      <c r="M270" s="732"/>
      <c r="N270" s="732"/>
      <c r="O270" s="3921"/>
      <c r="P270" s="3921"/>
      <c r="T270" s="815" t="e">
        <f>VLOOKUP(L270,'Dat cong dat do'!$D$9:$M$547,5,0)</f>
        <v>#N/A</v>
      </c>
      <c r="U270" s="815" t="e">
        <f>VLOOKUP(L270,'Dat cong dat do'!$D$9:$M$547,8,0)</f>
        <v>#N/A</v>
      </c>
      <c r="V270" s="815">
        <v>2</v>
      </c>
    </row>
    <row r="271" spans="1:22">
      <c r="A271" s="839">
        <v>262</v>
      </c>
      <c r="B271" s="3921">
        <v>8</v>
      </c>
      <c r="C271" s="3922" t="s">
        <v>3601</v>
      </c>
      <c r="D271" s="1656"/>
      <c r="E271" s="1656"/>
      <c r="F271" s="1656"/>
      <c r="G271" s="716" t="s">
        <v>7686</v>
      </c>
      <c r="H271" s="1656"/>
      <c r="I271" s="1655" t="s">
        <v>3350</v>
      </c>
      <c r="J271" s="1655">
        <v>59</v>
      </c>
      <c r="K271" s="1655">
        <v>47</v>
      </c>
      <c r="L271" s="3923">
        <v>68088</v>
      </c>
      <c r="M271" s="732"/>
      <c r="N271" s="732"/>
      <c r="O271" s="3914" t="s">
        <v>3907</v>
      </c>
      <c r="P271" s="3921"/>
      <c r="T271" s="815">
        <f>VLOOKUP(L271,'Dat cong dat do'!$D$9:$M$547,5,0)</f>
        <v>0</v>
      </c>
      <c r="U271" s="815">
        <f>VLOOKUP(L271,'Dat cong dat do'!$D$9:$M$547,8,0)</f>
        <v>0</v>
      </c>
      <c r="V271" s="815">
        <v>2</v>
      </c>
    </row>
    <row r="272" spans="1:22">
      <c r="A272" s="839">
        <v>263</v>
      </c>
      <c r="B272" s="3921"/>
      <c r="C272" s="3922"/>
      <c r="D272" s="1656"/>
      <c r="E272" s="1656"/>
      <c r="F272" s="1656"/>
      <c r="G272" s="716" t="s">
        <v>7686</v>
      </c>
      <c r="H272" s="1656"/>
      <c r="I272" s="1655" t="s">
        <v>3350</v>
      </c>
      <c r="J272" s="1655">
        <v>91</v>
      </c>
      <c r="K272" s="1655">
        <v>48</v>
      </c>
      <c r="L272" s="3923"/>
      <c r="M272" s="732"/>
      <c r="N272" s="732"/>
      <c r="O272" s="3924"/>
      <c r="P272" s="3921"/>
      <c r="T272" s="815" t="e">
        <f>VLOOKUP(L272,'Dat cong dat do'!$D$9:$M$547,5,0)</f>
        <v>#N/A</v>
      </c>
      <c r="U272" s="815" t="e">
        <f>VLOOKUP(L272,'Dat cong dat do'!$D$9:$M$547,8,0)</f>
        <v>#N/A</v>
      </c>
      <c r="V272" s="815">
        <v>2</v>
      </c>
    </row>
    <row r="273" spans="1:22">
      <c r="A273" s="839">
        <v>264</v>
      </c>
      <c r="B273" s="3921"/>
      <c r="C273" s="3922"/>
      <c r="D273" s="1656"/>
      <c r="E273" s="1656"/>
      <c r="F273" s="1656"/>
      <c r="G273" s="716" t="s">
        <v>7686</v>
      </c>
      <c r="H273" s="1656"/>
      <c r="I273" s="1655" t="s">
        <v>3350</v>
      </c>
      <c r="J273" s="1655">
        <v>94</v>
      </c>
      <c r="K273" s="1655">
        <v>48</v>
      </c>
      <c r="L273" s="3923"/>
      <c r="M273" s="732"/>
      <c r="N273" s="732"/>
      <c r="O273" s="3924"/>
      <c r="P273" s="3921"/>
      <c r="T273" s="815" t="e">
        <f>VLOOKUP(L273,'Dat cong dat do'!$D$9:$M$547,5,0)</f>
        <v>#N/A</v>
      </c>
      <c r="U273" s="815" t="e">
        <f>VLOOKUP(L273,'Dat cong dat do'!$D$9:$M$547,8,0)</f>
        <v>#N/A</v>
      </c>
      <c r="V273" s="815">
        <v>2</v>
      </c>
    </row>
    <row r="274" spans="1:22">
      <c r="A274" s="839">
        <v>265</v>
      </c>
      <c r="B274" s="3921"/>
      <c r="C274" s="3922"/>
      <c r="D274" s="1656"/>
      <c r="E274" s="1656"/>
      <c r="F274" s="1656"/>
      <c r="G274" s="716" t="s">
        <v>7686</v>
      </c>
      <c r="H274" s="1656"/>
      <c r="I274" s="1655" t="s">
        <v>3350</v>
      </c>
      <c r="J274" s="1655">
        <v>2</v>
      </c>
      <c r="K274" s="1655">
        <v>50</v>
      </c>
      <c r="L274" s="3923"/>
      <c r="M274" s="732"/>
      <c r="N274" s="732"/>
      <c r="O274" s="3924"/>
      <c r="P274" s="3921"/>
      <c r="T274" s="815" t="e">
        <f>VLOOKUP(L274,'Dat cong dat do'!$D$9:$M$547,5,0)</f>
        <v>#N/A</v>
      </c>
      <c r="U274" s="815" t="e">
        <f>VLOOKUP(L274,'Dat cong dat do'!$D$9:$M$547,8,0)</f>
        <v>#N/A</v>
      </c>
      <c r="V274" s="815">
        <v>2</v>
      </c>
    </row>
    <row r="275" spans="1:22">
      <c r="A275" s="839">
        <v>266</v>
      </c>
      <c r="B275" s="3921"/>
      <c r="C275" s="3922"/>
      <c r="D275" s="1656"/>
      <c r="E275" s="1656"/>
      <c r="F275" s="1656"/>
      <c r="G275" s="716" t="s">
        <v>7686</v>
      </c>
      <c r="H275" s="1656"/>
      <c r="I275" s="1655" t="s">
        <v>3350</v>
      </c>
      <c r="J275" s="1655">
        <v>38</v>
      </c>
      <c r="K275" s="1655">
        <v>42</v>
      </c>
      <c r="L275" s="3923"/>
      <c r="M275" s="732"/>
      <c r="N275" s="732"/>
      <c r="O275" s="3915"/>
      <c r="P275" s="3921"/>
      <c r="T275" s="815" t="e">
        <f>VLOOKUP(L275,'Dat cong dat do'!$D$9:$M$547,5,0)</f>
        <v>#N/A</v>
      </c>
      <c r="U275" s="815" t="e">
        <f>VLOOKUP(L275,'Dat cong dat do'!$D$9:$M$547,8,0)</f>
        <v>#N/A</v>
      </c>
      <c r="V275" s="815">
        <v>2</v>
      </c>
    </row>
    <row r="276" spans="1:22">
      <c r="A276" s="839">
        <v>267</v>
      </c>
      <c r="B276" s="3921">
        <v>9</v>
      </c>
      <c r="C276" s="3922" t="s">
        <v>3602</v>
      </c>
      <c r="D276" s="1656"/>
      <c r="E276" s="1656"/>
      <c r="F276" s="1656"/>
      <c r="G276" s="716" t="s">
        <v>7686</v>
      </c>
      <c r="H276" s="1656"/>
      <c r="I276" s="1655" t="s">
        <v>3350</v>
      </c>
      <c r="J276" s="1655">
        <v>45</v>
      </c>
      <c r="K276" s="3921">
        <v>1</v>
      </c>
      <c r="L276" s="3923">
        <v>57425</v>
      </c>
      <c r="M276" s="732"/>
      <c r="N276" s="732"/>
      <c r="O276" s="3914" t="s">
        <v>3907</v>
      </c>
      <c r="P276" s="3921" t="s">
        <v>1017</v>
      </c>
      <c r="T276" s="815">
        <f>VLOOKUP(L276,'Dat cong dat do'!$D$9:$M$547,5,0)</f>
        <v>0</v>
      </c>
      <c r="U276" s="815">
        <f>VLOOKUP(L276,'Dat cong dat do'!$D$9:$M$547,8,0)</f>
        <v>0</v>
      </c>
      <c r="V276" s="815">
        <v>2</v>
      </c>
    </row>
    <row r="277" spans="1:22">
      <c r="A277" s="839">
        <v>268</v>
      </c>
      <c r="B277" s="3921"/>
      <c r="C277" s="3922"/>
      <c r="D277" s="1656"/>
      <c r="E277" s="1656"/>
      <c r="F277" s="1656"/>
      <c r="G277" s="716" t="s">
        <v>7686</v>
      </c>
      <c r="H277" s="1656"/>
      <c r="I277" s="1655" t="s">
        <v>3350</v>
      </c>
      <c r="J277" s="1655">
        <v>11</v>
      </c>
      <c r="K277" s="3921"/>
      <c r="L277" s="3923"/>
      <c r="M277" s="732"/>
      <c r="N277" s="732"/>
      <c r="O277" s="3924"/>
      <c r="P277" s="3921"/>
      <c r="T277" s="815" t="e">
        <f>VLOOKUP(L277,'Dat cong dat do'!$D$9:$M$547,5,0)</f>
        <v>#N/A</v>
      </c>
      <c r="U277" s="815" t="e">
        <f>VLOOKUP(L277,'Dat cong dat do'!$D$9:$M$547,8,0)</f>
        <v>#N/A</v>
      </c>
      <c r="V277" s="815">
        <v>2</v>
      </c>
    </row>
    <row r="278" spans="1:22">
      <c r="A278" s="839">
        <v>269</v>
      </c>
      <c r="B278" s="3921"/>
      <c r="C278" s="3922"/>
      <c r="D278" s="1656"/>
      <c r="E278" s="1656"/>
      <c r="F278" s="1656"/>
      <c r="G278" s="716" t="s">
        <v>7686</v>
      </c>
      <c r="H278" s="1656"/>
      <c r="I278" s="1655" t="s">
        <v>3350</v>
      </c>
      <c r="J278" s="1655">
        <v>64</v>
      </c>
      <c r="K278" s="3921"/>
      <c r="L278" s="3923"/>
      <c r="M278" s="732"/>
      <c r="N278" s="732"/>
      <c r="O278" s="3924"/>
      <c r="P278" s="3921"/>
      <c r="T278" s="815" t="e">
        <f>VLOOKUP(L278,'Dat cong dat do'!$D$9:$M$547,5,0)</f>
        <v>#N/A</v>
      </c>
      <c r="U278" s="815" t="e">
        <f>VLOOKUP(L278,'Dat cong dat do'!$D$9:$M$547,8,0)</f>
        <v>#N/A</v>
      </c>
      <c r="V278" s="815">
        <v>2</v>
      </c>
    </row>
    <row r="279" spans="1:22">
      <c r="A279" s="839">
        <v>270</v>
      </c>
      <c r="B279" s="3921"/>
      <c r="C279" s="3922"/>
      <c r="D279" s="1656"/>
      <c r="E279" s="1656"/>
      <c r="F279" s="1656"/>
      <c r="G279" s="716" t="s">
        <v>7686</v>
      </c>
      <c r="H279" s="1656"/>
      <c r="I279" s="1655" t="s">
        <v>3350</v>
      </c>
      <c r="J279" s="1655">
        <v>18</v>
      </c>
      <c r="K279" s="3921">
        <v>4</v>
      </c>
      <c r="L279" s="3923"/>
      <c r="M279" s="732"/>
      <c r="N279" s="732"/>
      <c r="O279" s="3924"/>
      <c r="P279" s="3921"/>
      <c r="T279" s="815" t="e">
        <f>VLOOKUP(L279,'Dat cong dat do'!$D$9:$M$547,5,0)</f>
        <v>#N/A</v>
      </c>
      <c r="U279" s="815" t="e">
        <f>VLOOKUP(L279,'Dat cong dat do'!$D$9:$M$547,8,0)</f>
        <v>#N/A</v>
      </c>
      <c r="V279" s="815">
        <v>2</v>
      </c>
    </row>
    <row r="280" spans="1:22">
      <c r="A280" s="839">
        <v>271</v>
      </c>
      <c r="B280" s="3921"/>
      <c r="C280" s="3922"/>
      <c r="D280" s="1656"/>
      <c r="E280" s="1656"/>
      <c r="F280" s="1656"/>
      <c r="G280" s="716" t="s">
        <v>7686</v>
      </c>
      <c r="H280" s="1656"/>
      <c r="I280" s="1655" t="s">
        <v>3350</v>
      </c>
      <c r="J280" s="1655">
        <v>527</v>
      </c>
      <c r="K280" s="3921"/>
      <c r="L280" s="3923"/>
      <c r="M280" s="732"/>
      <c r="N280" s="732"/>
      <c r="O280" s="3915"/>
      <c r="P280" s="3921"/>
      <c r="T280" s="815" t="e">
        <f>VLOOKUP(L280,'Dat cong dat do'!$D$9:$M$547,5,0)</f>
        <v>#N/A</v>
      </c>
      <c r="U280" s="815" t="e">
        <f>VLOOKUP(L280,'Dat cong dat do'!$D$9:$M$547,8,0)</f>
        <v>#N/A</v>
      </c>
      <c r="V280" s="815">
        <v>2</v>
      </c>
    </row>
    <row r="281" spans="1:22">
      <c r="A281" s="839">
        <v>272</v>
      </c>
      <c r="B281" s="3921">
        <v>10</v>
      </c>
      <c r="C281" s="3922" t="s">
        <v>3603</v>
      </c>
      <c r="D281" s="1656"/>
      <c r="E281" s="1656"/>
      <c r="F281" s="1656"/>
      <c r="G281" s="716" t="s">
        <v>7686</v>
      </c>
      <c r="H281" s="1656"/>
      <c r="I281" s="1655" t="s">
        <v>3350</v>
      </c>
      <c r="J281" s="1655">
        <v>195</v>
      </c>
      <c r="K281" s="1655"/>
      <c r="L281" s="1657">
        <v>3106</v>
      </c>
      <c r="M281" s="808"/>
      <c r="N281" s="808"/>
      <c r="O281" s="3914" t="s">
        <v>3899</v>
      </c>
      <c r="P281" s="3921"/>
      <c r="T281" s="815">
        <f>VLOOKUP(L281,'Dat cong dat do'!$D$9:$M$547,5,0)</f>
        <v>3106</v>
      </c>
      <c r="U281" s="815">
        <f>VLOOKUP(L281,'Dat cong dat do'!$D$9:$M$547,8,0)</f>
        <v>0</v>
      </c>
      <c r="V281" s="815">
        <v>2</v>
      </c>
    </row>
    <row r="282" spans="1:22">
      <c r="A282" s="839">
        <v>273</v>
      </c>
      <c r="B282" s="3921"/>
      <c r="C282" s="3922"/>
      <c r="D282" s="1656"/>
      <c r="E282" s="1656"/>
      <c r="F282" s="1656"/>
      <c r="G282" s="716" t="s">
        <v>7686</v>
      </c>
      <c r="H282" s="1656"/>
      <c r="I282" s="1655" t="s">
        <v>3350</v>
      </c>
      <c r="J282" s="1655">
        <v>483</v>
      </c>
      <c r="K282" s="1655">
        <v>11</v>
      </c>
      <c r="L282" s="1657">
        <v>8840</v>
      </c>
      <c r="M282" s="812"/>
      <c r="N282" s="812"/>
      <c r="O282" s="3924"/>
      <c r="P282" s="3921"/>
      <c r="T282" s="815">
        <f>VLOOKUP(L282,'Dat cong dat do'!$D$9:$M$547,5,0)</f>
        <v>8840</v>
      </c>
      <c r="U282" s="815">
        <f>VLOOKUP(L282,'Dat cong dat do'!$D$9:$M$547,8,0)</f>
        <v>0</v>
      </c>
      <c r="V282" s="815">
        <v>2</v>
      </c>
    </row>
    <row r="283" spans="1:22">
      <c r="A283" s="839">
        <v>274</v>
      </c>
      <c r="B283" s="3921"/>
      <c r="C283" s="3922"/>
      <c r="D283" s="1656"/>
      <c r="E283" s="1656"/>
      <c r="F283" s="1656"/>
      <c r="G283" s="716" t="s">
        <v>7686</v>
      </c>
      <c r="H283" s="1656"/>
      <c r="I283" s="1655" t="s">
        <v>3350</v>
      </c>
      <c r="J283" s="1655">
        <v>480</v>
      </c>
      <c r="K283" s="765"/>
      <c r="L283" s="1657">
        <v>3036</v>
      </c>
      <c r="M283" s="812"/>
      <c r="N283" s="812"/>
      <c r="O283" s="3924"/>
      <c r="P283" s="3921"/>
      <c r="T283" s="815">
        <f>VLOOKUP(L283,'Dat cong dat do'!$D$9:$M$547,5,0)</f>
        <v>3036</v>
      </c>
      <c r="U283" s="815">
        <f>VLOOKUP(L283,'Dat cong dat do'!$D$9:$M$547,8,0)</f>
        <v>0</v>
      </c>
      <c r="V283" s="815">
        <v>2</v>
      </c>
    </row>
    <row r="284" spans="1:22">
      <c r="A284" s="839">
        <v>275</v>
      </c>
      <c r="B284" s="3921"/>
      <c r="C284" s="3922"/>
      <c r="D284" s="1656"/>
      <c r="E284" s="1656"/>
      <c r="F284" s="1656"/>
      <c r="G284" s="716" t="s">
        <v>7686</v>
      </c>
      <c r="H284" s="1656"/>
      <c r="I284" s="1655" t="s">
        <v>3350</v>
      </c>
      <c r="J284" s="1655">
        <v>481</v>
      </c>
      <c r="K284" s="765"/>
      <c r="L284" s="1657">
        <v>1457</v>
      </c>
      <c r="M284" s="812"/>
      <c r="N284" s="812"/>
      <c r="O284" s="3924"/>
      <c r="P284" s="3921"/>
      <c r="T284" s="815">
        <f>VLOOKUP(L284,'Dat cong dat do'!$D$9:$M$547,5,0)</f>
        <v>1457</v>
      </c>
      <c r="U284" s="815">
        <f>VLOOKUP(L284,'Dat cong dat do'!$D$9:$M$547,8,0)</f>
        <v>0</v>
      </c>
      <c r="V284" s="815">
        <v>2</v>
      </c>
    </row>
    <row r="285" spans="1:22">
      <c r="A285" s="839">
        <v>276</v>
      </c>
      <c r="B285" s="3921"/>
      <c r="C285" s="3922"/>
      <c r="D285" s="1656"/>
      <c r="E285" s="1656"/>
      <c r="F285" s="1656"/>
      <c r="G285" s="716" t="s">
        <v>7686</v>
      </c>
      <c r="H285" s="1656"/>
      <c r="I285" s="1655" t="s">
        <v>3350</v>
      </c>
      <c r="J285" s="1655">
        <v>217</v>
      </c>
      <c r="K285" s="765"/>
      <c r="L285" s="1657">
        <v>168</v>
      </c>
      <c r="M285" s="812"/>
      <c r="N285" s="812"/>
      <c r="O285" s="3924"/>
      <c r="P285" s="3921"/>
      <c r="T285" s="815">
        <f>VLOOKUP(L285,'Dat cong dat do'!$D$9:$M$547,5,0)</f>
        <v>168</v>
      </c>
      <c r="U285" s="815">
        <f>VLOOKUP(L285,'Dat cong dat do'!$D$9:$M$547,8,0)</f>
        <v>0</v>
      </c>
      <c r="V285" s="815">
        <v>2</v>
      </c>
    </row>
    <row r="286" spans="1:22">
      <c r="A286" s="839">
        <v>277</v>
      </c>
      <c r="B286" s="3921"/>
      <c r="C286" s="3922"/>
      <c r="D286" s="1656"/>
      <c r="E286" s="1656"/>
      <c r="F286" s="1656"/>
      <c r="G286" s="716" t="s">
        <v>7686</v>
      </c>
      <c r="H286" s="1656"/>
      <c r="I286" s="1655" t="s">
        <v>3350</v>
      </c>
      <c r="J286" s="1655">
        <v>477</v>
      </c>
      <c r="K286" s="765"/>
      <c r="L286" s="1657">
        <v>10497</v>
      </c>
      <c r="M286" s="812"/>
      <c r="N286" s="812"/>
      <c r="O286" s="3924"/>
      <c r="P286" s="3921"/>
      <c r="T286" s="815">
        <f>VLOOKUP(L286,'Dat cong dat do'!$D$9:$M$547,5,0)</f>
        <v>10497</v>
      </c>
      <c r="U286" s="815">
        <f>VLOOKUP(L286,'Dat cong dat do'!$D$9:$M$547,8,0)</f>
        <v>0</v>
      </c>
      <c r="V286" s="815">
        <v>2</v>
      </c>
    </row>
    <row r="287" spans="1:22">
      <c r="A287" s="839">
        <v>278</v>
      </c>
      <c r="B287" s="3921"/>
      <c r="C287" s="3922"/>
      <c r="D287" s="1656"/>
      <c r="E287" s="1656"/>
      <c r="F287" s="1656"/>
      <c r="G287" s="716" t="s">
        <v>7686</v>
      </c>
      <c r="H287" s="1656"/>
      <c r="I287" s="1655" t="s">
        <v>3350</v>
      </c>
      <c r="J287" s="1655">
        <v>478</v>
      </c>
      <c r="K287" s="765"/>
      <c r="L287" s="1657">
        <v>7847</v>
      </c>
      <c r="M287" s="809"/>
      <c r="N287" s="809"/>
      <c r="O287" s="3915"/>
      <c r="P287" s="3921"/>
      <c r="T287" s="815">
        <f>VLOOKUP(L287,'Dat cong dat do'!$D$9:$M$547,5,0)</f>
        <v>7847</v>
      </c>
      <c r="U287" s="815">
        <f>VLOOKUP(L287,'Dat cong dat do'!$D$9:$M$547,8,0)</f>
        <v>0</v>
      </c>
      <c r="V287" s="815">
        <v>2</v>
      </c>
    </row>
    <row r="288" spans="1:22">
      <c r="A288" s="839">
        <v>279</v>
      </c>
      <c r="B288" s="1655">
        <v>11</v>
      </c>
      <c r="C288" s="1656" t="s">
        <v>3605</v>
      </c>
      <c r="D288" s="1656"/>
      <c r="E288" s="1656"/>
      <c r="F288" s="1656"/>
      <c r="G288" s="716" t="s">
        <v>7686</v>
      </c>
      <c r="H288" s="1656"/>
      <c r="I288" s="1655" t="s">
        <v>3350</v>
      </c>
      <c r="J288" s="1655">
        <v>93</v>
      </c>
      <c r="K288" s="1655">
        <v>41</v>
      </c>
      <c r="L288" s="1657">
        <v>2000</v>
      </c>
      <c r="M288" s="732"/>
      <c r="N288" s="732"/>
      <c r="O288" s="1655" t="s">
        <v>1289</v>
      </c>
      <c r="P288" s="3921" t="s">
        <v>1017</v>
      </c>
      <c r="T288" s="815">
        <f>VLOOKUP(L288,'Dat cong dat do'!$D$9:$M$547,5,0)</f>
        <v>0</v>
      </c>
      <c r="U288" s="815">
        <f>VLOOKUP(L288,'Dat cong dat do'!$D$9:$M$547,8,0)</f>
        <v>0</v>
      </c>
      <c r="V288" s="815">
        <v>2</v>
      </c>
    </row>
    <row r="289" spans="1:22">
      <c r="A289" s="839">
        <v>280</v>
      </c>
      <c r="B289" s="1655">
        <v>12</v>
      </c>
      <c r="C289" s="1656" t="s">
        <v>3606</v>
      </c>
      <c r="D289" s="1656"/>
      <c r="E289" s="1656"/>
      <c r="F289" s="1656"/>
      <c r="G289" s="716" t="s">
        <v>7686</v>
      </c>
      <c r="H289" s="1656"/>
      <c r="I289" s="1655" t="s">
        <v>3350</v>
      </c>
      <c r="J289" s="1655">
        <v>555</v>
      </c>
      <c r="K289" s="1655">
        <v>18</v>
      </c>
      <c r="L289" s="1657">
        <v>714</v>
      </c>
      <c r="M289" s="732"/>
      <c r="N289" s="732"/>
      <c r="O289" s="1655" t="s">
        <v>192</v>
      </c>
      <c r="P289" s="3921"/>
      <c r="T289" s="815">
        <f>VLOOKUP(L289,'Dat cong dat do'!$D$9:$M$547,5,0)</f>
        <v>0</v>
      </c>
      <c r="U289" s="815">
        <f>VLOOKUP(L289,'Dat cong dat do'!$D$9:$M$547,8,0)</f>
        <v>0</v>
      </c>
      <c r="V289" s="815">
        <v>2</v>
      </c>
    </row>
    <row r="290" spans="1:22" ht="31.5">
      <c r="A290" s="839">
        <v>281</v>
      </c>
      <c r="B290" s="718">
        <v>1</v>
      </c>
      <c r="C290" s="754" t="s">
        <v>3375</v>
      </c>
      <c r="D290" s="754"/>
      <c r="E290" s="754"/>
      <c r="F290" s="754"/>
      <c r="G290" s="716" t="s">
        <v>7686</v>
      </c>
      <c r="H290" s="754"/>
      <c r="I290" s="718" t="s">
        <v>3370</v>
      </c>
      <c r="J290" s="718">
        <v>25</v>
      </c>
      <c r="K290" s="718">
        <v>21</v>
      </c>
      <c r="L290" s="849">
        <v>12371</v>
      </c>
      <c r="M290" s="733"/>
      <c r="N290" s="733"/>
      <c r="O290" s="718" t="s">
        <v>3607</v>
      </c>
      <c r="P290" s="718"/>
      <c r="T290" s="815">
        <f>VLOOKUP(L290,'Dat cong dat do'!$D$9:$M$547,5,0)</f>
        <v>0</v>
      </c>
      <c r="U290" s="815">
        <f>VLOOKUP(L290,'Dat cong dat do'!$D$9:$M$547,8,0)</f>
        <v>0</v>
      </c>
      <c r="V290" s="815">
        <v>2</v>
      </c>
    </row>
    <row r="291" spans="1:22" ht="31.5">
      <c r="A291" s="839">
        <v>282</v>
      </c>
      <c r="B291" s="718">
        <v>2</v>
      </c>
      <c r="C291" s="754" t="s">
        <v>3375</v>
      </c>
      <c r="D291" s="754"/>
      <c r="E291" s="754"/>
      <c r="F291" s="754"/>
      <c r="G291" s="716" t="s">
        <v>7686</v>
      </c>
      <c r="H291" s="754"/>
      <c r="I291" s="718" t="s">
        <v>3370</v>
      </c>
      <c r="J291" s="718">
        <v>46</v>
      </c>
      <c r="K291" s="718">
        <v>21</v>
      </c>
      <c r="L291" s="849">
        <v>36830</v>
      </c>
      <c r="M291" s="733"/>
      <c r="N291" s="733"/>
      <c r="O291" s="718" t="s">
        <v>3607</v>
      </c>
      <c r="P291" s="718"/>
      <c r="T291" s="815">
        <f>VLOOKUP(L291,'Dat cong dat do'!$D$9:$M$547,5,0)</f>
        <v>0</v>
      </c>
      <c r="U291" s="815">
        <f>VLOOKUP(L291,'Dat cong dat do'!$D$9:$M$547,8,0)</f>
        <v>0</v>
      </c>
      <c r="V291" s="815">
        <v>2</v>
      </c>
    </row>
    <row r="292" spans="1:22" ht="31.5">
      <c r="A292" s="839">
        <v>283</v>
      </c>
      <c r="B292" s="718">
        <v>3</v>
      </c>
      <c r="C292" s="754" t="s">
        <v>3375</v>
      </c>
      <c r="D292" s="754"/>
      <c r="E292" s="754"/>
      <c r="F292" s="754"/>
      <c r="G292" s="716" t="s">
        <v>7686</v>
      </c>
      <c r="H292" s="754"/>
      <c r="I292" s="718" t="s">
        <v>3370</v>
      </c>
      <c r="J292" s="718">
        <v>57</v>
      </c>
      <c r="K292" s="718">
        <v>21</v>
      </c>
      <c r="L292" s="849">
        <v>12189</v>
      </c>
      <c r="M292" s="733"/>
      <c r="N292" s="733"/>
      <c r="O292" s="718" t="s">
        <v>3609</v>
      </c>
      <c r="P292" s="718" t="s">
        <v>3611</v>
      </c>
      <c r="T292" s="815">
        <f>VLOOKUP(L292,'Dat cong dat do'!$D$9:$M$547,5,0)</f>
        <v>0</v>
      </c>
      <c r="U292" s="815">
        <f>VLOOKUP(L292,'Dat cong dat do'!$D$9:$M$547,8,0)</f>
        <v>0</v>
      </c>
      <c r="V292" s="815">
        <v>2</v>
      </c>
    </row>
    <row r="293" spans="1:22" ht="47.25">
      <c r="A293" s="839">
        <v>284</v>
      </c>
      <c r="B293" s="718">
        <v>4</v>
      </c>
      <c r="C293" s="754" t="s">
        <v>3387</v>
      </c>
      <c r="D293" s="754"/>
      <c r="E293" s="754"/>
      <c r="F293" s="754"/>
      <c r="G293" s="716" t="s">
        <v>7686</v>
      </c>
      <c r="H293" s="754"/>
      <c r="I293" s="718" t="s">
        <v>3370</v>
      </c>
      <c r="J293" s="718">
        <v>56</v>
      </c>
      <c r="K293" s="718">
        <v>16</v>
      </c>
      <c r="L293" s="849">
        <v>154967</v>
      </c>
      <c r="M293" s="733"/>
      <c r="N293" s="733"/>
      <c r="O293" s="718" t="s">
        <v>3612</v>
      </c>
      <c r="P293" s="718"/>
      <c r="T293" s="815">
        <f>VLOOKUP(L293,'Dat cong dat do'!$D$9:$M$547,5,0)</f>
        <v>0</v>
      </c>
      <c r="U293" s="815">
        <f>VLOOKUP(L293,'Dat cong dat do'!$D$9:$M$547,8,0)</f>
        <v>0</v>
      </c>
      <c r="V293" s="815">
        <v>2</v>
      </c>
    </row>
    <row r="294" spans="1:22" ht="31.5">
      <c r="A294" s="839">
        <v>285</v>
      </c>
      <c r="B294" s="820">
        <v>1</v>
      </c>
      <c r="C294" s="754" t="s">
        <v>3369</v>
      </c>
      <c r="D294" s="754"/>
      <c r="E294" s="754"/>
      <c r="F294" s="754"/>
      <c r="G294" s="716" t="s">
        <v>7686</v>
      </c>
      <c r="H294" s="754"/>
      <c r="I294" s="718" t="s">
        <v>3370</v>
      </c>
      <c r="J294" s="718">
        <v>9</v>
      </c>
      <c r="K294" s="718">
        <v>1</v>
      </c>
      <c r="L294" s="849">
        <v>1992</v>
      </c>
      <c r="M294" s="733"/>
      <c r="N294" s="733"/>
      <c r="O294" s="821" t="s">
        <v>3371</v>
      </c>
      <c r="P294" s="718" t="s">
        <v>1017</v>
      </c>
      <c r="T294" s="815">
        <f>VLOOKUP(L294,'Dat cong dat do'!$D$9:$M$547,5,0)</f>
        <v>0</v>
      </c>
      <c r="U294" s="815">
        <f>VLOOKUP(L294,'Dat cong dat do'!$D$9:$M$547,8,0)</f>
        <v>1992</v>
      </c>
      <c r="V294" s="815">
        <v>2</v>
      </c>
    </row>
    <row r="295" spans="1:22" ht="31.5">
      <c r="A295" s="839">
        <v>286</v>
      </c>
      <c r="B295" s="820">
        <v>4</v>
      </c>
      <c r="C295" s="754" t="s">
        <v>3375</v>
      </c>
      <c r="D295" s="754"/>
      <c r="E295" s="754"/>
      <c r="F295" s="754"/>
      <c r="G295" s="716" t="s">
        <v>7686</v>
      </c>
      <c r="H295" s="754"/>
      <c r="I295" s="718" t="s">
        <v>3370</v>
      </c>
      <c r="J295" s="718">
        <v>23</v>
      </c>
      <c r="K295" s="718">
        <v>26</v>
      </c>
      <c r="L295" s="849">
        <v>189</v>
      </c>
      <c r="M295" s="733"/>
      <c r="N295" s="733"/>
      <c r="O295" s="821" t="s">
        <v>3377</v>
      </c>
      <c r="P295" s="718" t="s">
        <v>1017</v>
      </c>
      <c r="T295" s="815">
        <f>VLOOKUP(L295,'Dat cong dat do'!$D$9:$M$547,5,0)</f>
        <v>0</v>
      </c>
      <c r="U295" s="815">
        <f>VLOOKUP(L295,'Dat cong dat do'!$D$9:$M$547,8,0)</f>
        <v>189</v>
      </c>
      <c r="V295" s="815">
        <v>2</v>
      </c>
    </row>
    <row r="296" spans="1:22" ht="31.5">
      <c r="A296" s="839">
        <v>287</v>
      </c>
      <c r="B296" s="820">
        <v>5</v>
      </c>
      <c r="C296" s="754" t="s">
        <v>3378</v>
      </c>
      <c r="D296" s="754"/>
      <c r="E296" s="754"/>
      <c r="F296" s="754"/>
      <c r="G296" s="716" t="s">
        <v>7686</v>
      </c>
      <c r="H296" s="754"/>
      <c r="I296" s="718" t="s">
        <v>3370</v>
      </c>
      <c r="J296" s="718">
        <v>28</v>
      </c>
      <c r="K296" s="718" t="s">
        <v>3379</v>
      </c>
      <c r="L296" s="849">
        <v>3203.5</v>
      </c>
      <c r="M296" s="733"/>
      <c r="N296" s="733"/>
      <c r="O296" s="821" t="s">
        <v>3380</v>
      </c>
      <c r="P296" s="718" t="s">
        <v>1017</v>
      </c>
      <c r="T296" s="815">
        <f>VLOOKUP(L296,'Dat cong dat do'!$D$9:$M$547,5,0)</f>
        <v>0</v>
      </c>
      <c r="U296" s="815">
        <f>VLOOKUP(L296,'Dat cong dat do'!$D$9:$M$547,8,0)</f>
        <v>3203.5</v>
      </c>
      <c r="V296" s="815">
        <v>2</v>
      </c>
    </row>
    <row r="297" spans="1:22" ht="31.5">
      <c r="A297" s="839">
        <v>288</v>
      </c>
      <c r="B297" s="820">
        <v>6</v>
      </c>
      <c r="C297" s="754" t="s">
        <v>3378</v>
      </c>
      <c r="D297" s="754"/>
      <c r="E297" s="754"/>
      <c r="F297" s="754"/>
      <c r="G297" s="716" t="s">
        <v>7686</v>
      </c>
      <c r="H297" s="754"/>
      <c r="I297" s="718" t="s">
        <v>3370</v>
      </c>
      <c r="J297" s="718">
        <v>29</v>
      </c>
      <c r="K297" s="718" t="s">
        <v>3379</v>
      </c>
      <c r="L297" s="849">
        <v>697</v>
      </c>
      <c r="M297" s="733"/>
      <c r="N297" s="733"/>
      <c r="O297" s="821" t="s">
        <v>3381</v>
      </c>
      <c r="P297" s="718" t="s">
        <v>1017</v>
      </c>
      <c r="T297" s="815">
        <f>VLOOKUP(L297,'Dat cong dat do'!$D$9:$M$547,5,0)</f>
        <v>0</v>
      </c>
      <c r="U297" s="815">
        <f>VLOOKUP(L297,'Dat cong dat do'!$D$9:$M$547,8,0)</f>
        <v>697</v>
      </c>
      <c r="V297" s="815">
        <v>2</v>
      </c>
    </row>
    <row r="298" spans="1:22" ht="78.75">
      <c r="A298" s="839">
        <v>289</v>
      </c>
      <c r="B298" s="360">
        <v>1</v>
      </c>
      <c r="C298" s="734" t="s">
        <v>3614</v>
      </c>
      <c r="D298" s="734"/>
      <c r="E298" s="734"/>
      <c r="F298" s="734"/>
      <c r="G298" s="716" t="s">
        <v>7686</v>
      </c>
      <c r="H298" s="734"/>
      <c r="I298" s="361" t="s">
        <v>3415</v>
      </c>
      <c r="J298" s="361">
        <v>528</v>
      </c>
      <c r="K298" s="361">
        <v>14</v>
      </c>
      <c r="L298" s="858">
        <v>9153</v>
      </c>
      <c r="M298" s="721"/>
      <c r="N298" s="721"/>
      <c r="O298" s="363" t="s">
        <v>3615</v>
      </c>
      <c r="P298" s="361" t="s">
        <v>3616</v>
      </c>
      <c r="T298" s="815">
        <f>VLOOKUP(L298,'Dat cong dat do'!$D$9:$M$547,5,0)</f>
        <v>0</v>
      </c>
      <c r="U298" s="815">
        <f>VLOOKUP(L298,'Dat cong dat do'!$D$9:$M$547,8,0)</f>
        <v>0</v>
      </c>
      <c r="V298" s="815">
        <v>2</v>
      </c>
    </row>
    <row r="299" spans="1:22" ht="78.75">
      <c r="A299" s="839">
        <v>290</v>
      </c>
      <c r="B299" s="360">
        <v>2</v>
      </c>
      <c r="C299" s="734" t="s">
        <v>3614</v>
      </c>
      <c r="D299" s="734"/>
      <c r="E299" s="734"/>
      <c r="F299" s="734"/>
      <c r="G299" s="716" t="s">
        <v>7686</v>
      </c>
      <c r="H299" s="734"/>
      <c r="I299" s="361" t="s">
        <v>3415</v>
      </c>
      <c r="J299" s="361">
        <v>440</v>
      </c>
      <c r="K299" s="361">
        <v>14</v>
      </c>
      <c r="L299" s="858">
        <v>843</v>
      </c>
      <c r="M299" s="721"/>
      <c r="N299" s="721"/>
      <c r="O299" s="363" t="s">
        <v>3615</v>
      </c>
      <c r="P299" s="361" t="s">
        <v>3617</v>
      </c>
      <c r="T299" s="815">
        <f>VLOOKUP(L299,'Dat cong dat do'!$D$9:$M$547,5,0)</f>
        <v>0</v>
      </c>
      <c r="U299" s="815">
        <f>VLOOKUP(L299,'Dat cong dat do'!$D$9:$M$547,8,0)</f>
        <v>0</v>
      </c>
      <c r="V299" s="815">
        <v>2</v>
      </c>
    </row>
    <row r="300" spans="1:22">
      <c r="A300" s="839">
        <v>291</v>
      </c>
      <c r="B300" s="397">
        <v>3</v>
      </c>
      <c r="C300" s="736" t="s">
        <v>3765</v>
      </c>
      <c r="D300" s="736"/>
      <c r="E300" s="736"/>
      <c r="F300" s="736"/>
      <c r="G300" s="716" t="s">
        <v>7686</v>
      </c>
      <c r="H300" s="736"/>
      <c r="I300" s="361" t="s">
        <v>3415</v>
      </c>
      <c r="J300" s="401">
        <v>206</v>
      </c>
      <c r="K300" s="401">
        <v>6</v>
      </c>
      <c r="L300" s="850">
        <v>1232</v>
      </c>
      <c r="M300" s="735"/>
      <c r="N300" s="735"/>
      <c r="O300" s="400" t="s">
        <v>3766</v>
      </c>
      <c r="P300" s="402" t="s">
        <v>3233</v>
      </c>
      <c r="T300" s="815">
        <f>VLOOKUP(L300,'Dat cong dat do'!$D$9:$M$547,5,0)</f>
        <v>0</v>
      </c>
      <c r="U300" s="815">
        <f>VLOOKUP(L300,'Dat cong dat do'!$D$9:$M$547,8,0)</f>
        <v>0</v>
      </c>
      <c r="V300" s="815">
        <v>2</v>
      </c>
    </row>
    <row r="301" spans="1:22">
      <c r="A301" s="839">
        <v>292</v>
      </c>
      <c r="B301" s="397">
        <v>9</v>
      </c>
      <c r="C301" s="734" t="s">
        <v>3773</v>
      </c>
      <c r="D301" s="734"/>
      <c r="E301" s="734"/>
      <c r="F301" s="734"/>
      <c r="G301" s="716" t="s">
        <v>7686</v>
      </c>
      <c r="H301" s="734"/>
      <c r="I301" s="361" t="s">
        <v>3415</v>
      </c>
      <c r="J301" s="399">
        <v>347</v>
      </c>
      <c r="K301" s="399">
        <v>10</v>
      </c>
      <c r="L301" s="850">
        <v>1041</v>
      </c>
      <c r="M301" s="735"/>
      <c r="N301" s="735"/>
      <c r="O301" s="400" t="s">
        <v>3416</v>
      </c>
      <c r="P301" s="363" t="s">
        <v>3774</v>
      </c>
      <c r="T301" s="815">
        <f>VLOOKUP(L301,'Dat cong dat do'!$D$9:$M$547,5,0)</f>
        <v>0</v>
      </c>
      <c r="U301" s="815">
        <f>VLOOKUP(L301,'Dat cong dat do'!$D$9:$M$547,8,0)</f>
        <v>0</v>
      </c>
      <c r="V301" s="815">
        <v>2</v>
      </c>
    </row>
    <row r="302" spans="1:22">
      <c r="A302" s="839">
        <v>293</v>
      </c>
      <c r="B302" s="397">
        <v>13</v>
      </c>
      <c r="C302" s="734" t="s">
        <v>3777</v>
      </c>
      <c r="D302" s="734"/>
      <c r="E302" s="734"/>
      <c r="F302" s="734"/>
      <c r="G302" s="716" t="s">
        <v>7686</v>
      </c>
      <c r="H302" s="734"/>
      <c r="I302" s="361" t="s">
        <v>3415</v>
      </c>
      <c r="J302" s="399">
        <v>554</v>
      </c>
      <c r="K302" s="399">
        <v>2</v>
      </c>
      <c r="L302" s="850">
        <v>2596</v>
      </c>
      <c r="M302" s="735"/>
      <c r="N302" s="735"/>
      <c r="O302" s="361" t="s">
        <v>3615</v>
      </c>
      <c r="P302" s="402" t="s">
        <v>3233</v>
      </c>
      <c r="T302" s="815">
        <f>VLOOKUP(L302,'Dat cong dat do'!$D$9:$M$547,5,0)</f>
        <v>0</v>
      </c>
      <c r="U302" s="815">
        <f>VLOOKUP(L302,'Dat cong dat do'!$D$9:$M$547,8,0)</f>
        <v>0</v>
      </c>
      <c r="V302" s="815">
        <v>2</v>
      </c>
    </row>
    <row r="303" spans="1:22">
      <c r="A303" s="839">
        <v>294</v>
      </c>
      <c r="B303" s="397">
        <v>14</v>
      </c>
      <c r="C303" s="783" t="s">
        <v>3778</v>
      </c>
      <c r="D303" s="783"/>
      <c r="E303" s="783"/>
      <c r="F303" s="783"/>
      <c r="G303" s="716" t="s">
        <v>7686</v>
      </c>
      <c r="H303" s="783"/>
      <c r="I303" s="361" t="s">
        <v>3415</v>
      </c>
      <c r="J303" s="404">
        <v>58</v>
      </c>
      <c r="K303" s="404">
        <v>11</v>
      </c>
      <c r="L303" s="850">
        <v>1594</v>
      </c>
      <c r="M303" s="735"/>
      <c r="N303" s="735"/>
      <c r="O303" s="403" t="s">
        <v>3722</v>
      </c>
      <c r="P303" s="402" t="s">
        <v>3233</v>
      </c>
      <c r="T303" s="815">
        <f>VLOOKUP(L303,'Dat cong dat do'!$D$9:$M$547,5,0)</f>
        <v>0</v>
      </c>
      <c r="U303" s="815">
        <f>VLOOKUP(L303,'Dat cong dat do'!$D$9:$M$547,8,0)</f>
        <v>0</v>
      </c>
      <c r="V303" s="815">
        <v>2</v>
      </c>
    </row>
    <row r="304" spans="1:22">
      <c r="A304" s="839">
        <v>295</v>
      </c>
      <c r="B304" s="397">
        <v>15</v>
      </c>
      <c r="C304" s="783" t="s">
        <v>3778</v>
      </c>
      <c r="D304" s="783"/>
      <c r="E304" s="783"/>
      <c r="F304" s="783"/>
      <c r="G304" s="716" t="s">
        <v>7686</v>
      </c>
      <c r="H304" s="783"/>
      <c r="I304" s="361" t="s">
        <v>3415</v>
      </c>
      <c r="J304" s="404">
        <v>91</v>
      </c>
      <c r="K304" s="404">
        <v>11</v>
      </c>
      <c r="L304" s="850">
        <v>2360</v>
      </c>
      <c r="M304" s="735"/>
      <c r="N304" s="735"/>
      <c r="O304" s="403" t="s">
        <v>3722</v>
      </c>
      <c r="P304" s="402" t="s">
        <v>3233</v>
      </c>
      <c r="T304" s="815">
        <f>VLOOKUP(L304,'Dat cong dat do'!$D$9:$M$547,5,0)</f>
        <v>0</v>
      </c>
      <c r="U304" s="815">
        <f>VLOOKUP(L304,'Dat cong dat do'!$D$9:$M$547,8,0)</f>
        <v>0</v>
      </c>
      <c r="V304" s="815">
        <v>2</v>
      </c>
    </row>
    <row r="305" spans="1:22">
      <c r="A305" s="839">
        <v>296</v>
      </c>
      <c r="B305" s="397">
        <v>16</v>
      </c>
      <c r="C305" s="783" t="s">
        <v>3778</v>
      </c>
      <c r="D305" s="783"/>
      <c r="E305" s="783"/>
      <c r="F305" s="783"/>
      <c r="G305" s="716" t="s">
        <v>7686</v>
      </c>
      <c r="H305" s="783"/>
      <c r="I305" s="361" t="s">
        <v>3415</v>
      </c>
      <c r="J305" s="404">
        <v>92</v>
      </c>
      <c r="K305" s="404">
        <v>11</v>
      </c>
      <c r="L305" s="850">
        <v>639</v>
      </c>
      <c r="M305" s="735"/>
      <c r="N305" s="735"/>
      <c r="O305" s="403" t="s">
        <v>3722</v>
      </c>
      <c r="P305" s="402" t="s">
        <v>3233</v>
      </c>
      <c r="T305" s="815">
        <f>VLOOKUP(L305,'Dat cong dat do'!$D$9:$M$547,5,0)</f>
        <v>0</v>
      </c>
      <c r="U305" s="815">
        <f>VLOOKUP(L305,'Dat cong dat do'!$D$9:$M$547,8,0)</f>
        <v>0</v>
      </c>
      <c r="V305" s="815">
        <v>2</v>
      </c>
    </row>
    <row r="306" spans="1:22">
      <c r="A306" s="839">
        <v>297</v>
      </c>
      <c r="B306" s="397">
        <v>17</v>
      </c>
      <c r="C306" s="783" t="s">
        <v>3778</v>
      </c>
      <c r="D306" s="783"/>
      <c r="E306" s="783"/>
      <c r="F306" s="783"/>
      <c r="G306" s="716" t="s">
        <v>7686</v>
      </c>
      <c r="H306" s="783"/>
      <c r="I306" s="361" t="s">
        <v>3415</v>
      </c>
      <c r="J306" s="404">
        <v>95</v>
      </c>
      <c r="K306" s="404">
        <v>11</v>
      </c>
      <c r="L306" s="850">
        <v>793</v>
      </c>
      <c r="M306" s="735"/>
      <c r="N306" s="735"/>
      <c r="O306" s="403" t="s">
        <v>3722</v>
      </c>
      <c r="P306" s="402" t="s">
        <v>3233</v>
      </c>
      <c r="T306" s="815">
        <f>VLOOKUP(L306,'Dat cong dat do'!$D$9:$M$547,5,0)</f>
        <v>0</v>
      </c>
      <c r="U306" s="815">
        <f>VLOOKUP(L306,'Dat cong dat do'!$D$9:$M$547,8,0)</f>
        <v>0</v>
      </c>
      <c r="V306" s="815">
        <v>2</v>
      </c>
    </row>
    <row r="307" spans="1:22">
      <c r="A307" s="839">
        <v>298</v>
      </c>
      <c r="B307" s="397">
        <v>18</v>
      </c>
      <c r="C307" s="783" t="s">
        <v>3778</v>
      </c>
      <c r="D307" s="783"/>
      <c r="E307" s="783"/>
      <c r="F307" s="783"/>
      <c r="G307" s="716" t="s">
        <v>7686</v>
      </c>
      <c r="H307" s="783"/>
      <c r="I307" s="361" t="s">
        <v>3415</v>
      </c>
      <c r="J307" s="404">
        <v>108</v>
      </c>
      <c r="K307" s="404">
        <v>11</v>
      </c>
      <c r="L307" s="850">
        <v>3638</v>
      </c>
      <c r="M307" s="735"/>
      <c r="N307" s="735"/>
      <c r="O307" s="403" t="s">
        <v>3722</v>
      </c>
      <c r="P307" s="402" t="s">
        <v>3233</v>
      </c>
      <c r="T307" s="815">
        <f>VLOOKUP(L307,'Dat cong dat do'!$D$9:$M$547,5,0)</f>
        <v>0</v>
      </c>
      <c r="U307" s="815">
        <f>VLOOKUP(L307,'Dat cong dat do'!$D$9:$M$547,8,0)</f>
        <v>0</v>
      </c>
      <c r="V307" s="815">
        <v>2</v>
      </c>
    </row>
    <row r="308" spans="1:22">
      <c r="A308" s="839">
        <v>299</v>
      </c>
      <c r="B308" s="397">
        <v>19</v>
      </c>
      <c r="C308" s="783" t="s">
        <v>3778</v>
      </c>
      <c r="D308" s="783"/>
      <c r="E308" s="783"/>
      <c r="F308" s="783"/>
      <c r="G308" s="716" t="s">
        <v>7686</v>
      </c>
      <c r="H308" s="783"/>
      <c r="I308" s="361" t="s">
        <v>3415</v>
      </c>
      <c r="J308" s="404">
        <v>109</v>
      </c>
      <c r="K308" s="404">
        <v>11</v>
      </c>
      <c r="L308" s="850">
        <v>3090</v>
      </c>
      <c r="M308" s="735"/>
      <c r="N308" s="735"/>
      <c r="O308" s="403" t="s">
        <v>3722</v>
      </c>
      <c r="P308" s="402" t="s">
        <v>3233</v>
      </c>
      <c r="T308" s="815">
        <f>VLOOKUP(L308,'Dat cong dat do'!$D$9:$M$547,5,0)</f>
        <v>0</v>
      </c>
      <c r="U308" s="815">
        <f>VLOOKUP(L308,'Dat cong dat do'!$D$9:$M$547,8,0)</f>
        <v>0</v>
      </c>
      <c r="V308" s="815">
        <v>2</v>
      </c>
    </row>
    <row r="309" spans="1:22">
      <c r="A309" s="839">
        <v>300</v>
      </c>
      <c r="B309" s="397">
        <v>20</v>
      </c>
      <c r="C309" s="783" t="s">
        <v>3778</v>
      </c>
      <c r="D309" s="783"/>
      <c r="E309" s="783"/>
      <c r="F309" s="783"/>
      <c r="G309" s="716" t="s">
        <v>7686</v>
      </c>
      <c r="H309" s="783"/>
      <c r="I309" s="361" t="s">
        <v>3415</v>
      </c>
      <c r="J309" s="404">
        <v>110</v>
      </c>
      <c r="K309" s="404">
        <v>11</v>
      </c>
      <c r="L309" s="850">
        <v>1695</v>
      </c>
      <c r="M309" s="735"/>
      <c r="N309" s="735"/>
      <c r="O309" s="403" t="s">
        <v>3722</v>
      </c>
      <c r="P309" s="402" t="s">
        <v>3233</v>
      </c>
      <c r="T309" s="815">
        <f>VLOOKUP(L309,'Dat cong dat do'!$D$9:$M$547,5,0)</f>
        <v>0</v>
      </c>
      <c r="U309" s="815">
        <f>VLOOKUP(L309,'Dat cong dat do'!$D$9:$M$547,8,0)</f>
        <v>0</v>
      </c>
      <c r="V309" s="815">
        <v>2</v>
      </c>
    </row>
    <row r="310" spans="1:22">
      <c r="A310" s="839">
        <v>301</v>
      </c>
      <c r="B310" s="397">
        <v>21</v>
      </c>
      <c r="C310" s="783" t="s">
        <v>3778</v>
      </c>
      <c r="D310" s="783"/>
      <c r="E310" s="783"/>
      <c r="F310" s="783"/>
      <c r="G310" s="716" t="s">
        <v>7686</v>
      </c>
      <c r="H310" s="783"/>
      <c r="I310" s="361" t="s">
        <v>3415</v>
      </c>
      <c r="J310" s="404">
        <v>125</v>
      </c>
      <c r="K310" s="404">
        <v>11</v>
      </c>
      <c r="L310" s="850">
        <v>1827</v>
      </c>
      <c r="M310" s="735"/>
      <c r="N310" s="735"/>
      <c r="O310" s="403" t="s">
        <v>3722</v>
      </c>
      <c r="P310" s="402" t="s">
        <v>3233</v>
      </c>
      <c r="T310" s="815">
        <f>VLOOKUP(L310,'Dat cong dat do'!$D$9:$M$547,5,0)</f>
        <v>0</v>
      </c>
      <c r="U310" s="815">
        <f>VLOOKUP(L310,'Dat cong dat do'!$D$9:$M$547,8,0)</f>
        <v>0</v>
      </c>
      <c r="V310" s="815">
        <v>2</v>
      </c>
    </row>
    <row r="311" spans="1:22">
      <c r="A311" s="839">
        <v>302</v>
      </c>
      <c r="B311" s="397">
        <v>22</v>
      </c>
      <c r="C311" s="783" t="s">
        <v>3778</v>
      </c>
      <c r="D311" s="783"/>
      <c r="E311" s="783"/>
      <c r="F311" s="783"/>
      <c r="G311" s="716" t="s">
        <v>7686</v>
      </c>
      <c r="H311" s="783"/>
      <c r="I311" s="361" t="s">
        <v>3415</v>
      </c>
      <c r="J311" s="404">
        <v>126</v>
      </c>
      <c r="K311" s="404">
        <v>11</v>
      </c>
      <c r="L311" s="850">
        <v>1386</v>
      </c>
      <c r="M311" s="735"/>
      <c r="N311" s="735"/>
      <c r="O311" s="403" t="s">
        <v>3722</v>
      </c>
      <c r="P311" s="402" t="s">
        <v>3233</v>
      </c>
      <c r="T311" s="815">
        <f>VLOOKUP(L311,'Dat cong dat do'!$D$9:$M$547,5,0)</f>
        <v>0</v>
      </c>
      <c r="U311" s="815">
        <f>VLOOKUP(L311,'Dat cong dat do'!$D$9:$M$547,8,0)</f>
        <v>0</v>
      </c>
      <c r="V311" s="815">
        <v>2</v>
      </c>
    </row>
    <row r="312" spans="1:22">
      <c r="A312" s="839">
        <v>303</v>
      </c>
      <c r="B312" s="397">
        <v>23</v>
      </c>
      <c r="C312" s="783" t="s">
        <v>3778</v>
      </c>
      <c r="D312" s="783"/>
      <c r="E312" s="783"/>
      <c r="F312" s="783"/>
      <c r="G312" s="716" t="s">
        <v>7686</v>
      </c>
      <c r="H312" s="783"/>
      <c r="I312" s="361" t="s">
        <v>3415</v>
      </c>
      <c r="J312" s="404">
        <v>150</v>
      </c>
      <c r="K312" s="404">
        <v>11</v>
      </c>
      <c r="L312" s="850">
        <v>1319</v>
      </c>
      <c r="M312" s="735"/>
      <c r="N312" s="735"/>
      <c r="O312" s="403" t="s">
        <v>3722</v>
      </c>
      <c r="P312" s="402" t="s">
        <v>3233</v>
      </c>
      <c r="T312" s="815">
        <f>VLOOKUP(L312,'Dat cong dat do'!$D$9:$M$547,5,0)</f>
        <v>0</v>
      </c>
      <c r="U312" s="815">
        <f>VLOOKUP(L312,'Dat cong dat do'!$D$9:$M$547,8,0)</f>
        <v>0</v>
      </c>
      <c r="V312" s="815">
        <v>2</v>
      </c>
    </row>
    <row r="313" spans="1:22">
      <c r="A313" s="839">
        <v>304</v>
      </c>
      <c r="B313" s="397">
        <v>24</v>
      </c>
      <c r="C313" s="783" t="s">
        <v>3778</v>
      </c>
      <c r="D313" s="783"/>
      <c r="E313" s="783"/>
      <c r="F313" s="783"/>
      <c r="G313" s="716" t="s">
        <v>7686</v>
      </c>
      <c r="H313" s="783"/>
      <c r="I313" s="361" t="s">
        <v>3415</v>
      </c>
      <c r="J313" s="404">
        <v>151</v>
      </c>
      <c r="K313" s="404">
        <v>11</v>
      </c>
      <c r="L313" s="850">
        <v>2050</v>
      </c>
      <c r="M313" s="735"/>
      <c r="N313" s="735"/>
      <c r="O313" s="403" t="s">
        <v>3722</v>
      </c>
      <c r="P313" s="402" t="s">
        <v>3233</v>
      </c>
      <c r="T313" s="815">
        <f>VLOOKUP(L313,'Dat cong dat do'!$D$9:$M$547,5,0)</f>
        <v>0</v>
      </c>
      <c r="U313" s="815">
        <f>VLOOKUP(L313,'Dat cong dat do'!$D$9:$M$547,8,0)</f>
        <v>0</v>
      </c>
      <c r="V313" s="815">
        <v>2</v>
      </c>
    </row>
    <row r="314" spans="1:22">
      <c r="A314" s="839">
        <v>305</v>
      </c>
      <c r="B314" s="397">
        <v>25</v>
      </c>
      <c r="C314" s="783" t="s">
        <v>3778</v>
      </c>
      <c r="D314" s="783"/>
      <c r="E314" s="783"/>
      <c r="F314" s="783"/>
      <c r="G314" s="716" t="s">
        <v>7686</v>
      </c>
      <c r="H314" s="783"/>
      <c r="I314" s="361" t="s">
        <v>3415</v>
      </c>
      <c r="J314" s="404">
        <v>152</v>
      </c>
      <c r="K314" s="404">
        <v>11</v>
      </c>
      <c r="L314" s="850">
        <v>1706</v>
      </c>
      <c r="M314" s="735"/>
      <c r="N314" s="735"/>
      <c r="O314" s="403" t="s">
        <v>3722</v>
      </c>
      <c r="P314" s="402" t="s">
        <v>3233</v>
      </c>
      <c r="T314" s="815">
        <f>VLOOKUP(L314,'Dat cong dat do'!$D$9:$M$547,5,0)</f>
        <v>0</v>
      </c>
      <c r="U314" s="815">
        <f>VLOOKUP(L314,'Dat cong dat do'!$D$9:$M$547,8,0)</f>
        <v>0</v>
      </c>
      <c r="V314" s="815">
        <v>2</v>
      </c>
    </row>
    <row r="315" spans="1:22">
      <c r="A315" s="839">
        <v>306</v>
      </c>
      <c r="B315" s="397">
        <v>26</v>
      </c>
      <c r="C315" s="783" t="s">
        <v>3778</v>
      </c>
      <c r="D315" s="783"/>
      <c r="E315" s="783"/>
      <c r="F315" s="783"/>
      <c r="G315" s="716" t="s">
        <v>7686</v>
      </c>
      <c r="H315" s="783"/>
      <c r="I315" s="361" t="s">
        <v>3415</v>
      </c>
      <c r="J315" s="404">
        <v>210</v>
      </c>
      <c r="K315" s="404">
        <v>11</v>
      </c>
      <c r="L315" s="850">
        <v>482</v>
      </c>
      <c r="M315" s="735"/>
      <c r="N315" s="735"/>
      <c r="O315" s="403" t="s">
        <v>3722</v>
      </c>
      <c r="P315" s="402" t="s">
        <v>3233</v>
      </c>
      <c r="T315" s="815">
        <f>VLOOKUP(L315,'Dat cong dat do'!$D$9:$M$547,5,0)</f>
        <v>0</v>
      </c>
      <c r="U315" s="815">
        <f>VLOOKUP(L315,'Dat cong dat do'!$D$9:$M$547,8,0)</f>
        <v>0</v>
      </c>
      <c r="V315" s="815">
        <v>2</v>
      </c>
    </row>
    <row r="316" spans="1:22">
      <c r="A316" s="839">
        <v>307</v>
      </c>
      <c r="B316" s="397">
        <v>27</v>
      </c>
      <c r="C316" s="783" t="s">
        <v>3778</v>
      </c>
      <c r="D316" s="783"/>
      <c r="E316" s="783"/>
      <c r="F316" s="783"/>
      <c r="G316" s="716" t="s">
        <v>7686</v>
      </c>
      <c r="H316" s="783"/>
      <c r="I316" s="361" t="s">
        <v>3415</v>
      </c>
      <c r="J316" s="404">
        <v>182</v>
      </c>
      <c r="K316" s="404">
        <v>11</v>
      </c>
      <c r="L316" s="850">
        <v>1498</v>
      </c>
      <c r="M316" s="735"/>
      <c r="N316" s="735"/>
      <c r="O316" s="403" t="s">
        <v>3722</v>
      </c>
      <c r="P316" s="402" t="s">
        <v>3233</v>
      </c>
      <c r="T316" s="815">
        <f>VLOOKUP(L316,'Dat cong dat do'!$D$9:$M$547,5,0)</f>
        <v>0</v>
      </c>
      <c r="U316" s="815">
        <f>VLOOKUP(L316,'Dat cong dat do'!$D$9:$M$547,8,0)</f>
        <v>0</v>
      </c>
      <c r="V316" s="815">
        <v>2</v>
      </c>
    </row>
    <row r="317" spans="1:22">
      <c r="A317" s="839">
        <v>308</v>
      </c>
      <c r="B317" s="397">
        <v>28</v>
      </c>
      <c r="C317" s="783" t="s">
        <v>3778</v>
      </c>
      <c r="D317" s="783"/>
      <c r="E317" s="783"/>
      <c r="F317" s="783"/>
      <c r="G317" s="716" t="s">
        <v>7686</v>
      </c>
      <c r="H317" s="783"/>
      <c r="I317" s="361" t="s">
        <v>3415</v>
      </c>
      <c r="J317" s="404">
        <v>183</v>
      </c>
      <c r="K317" s="404">
        <v>11</v>
      </c>
      <c r="L317" s="850">
        <v>6635</v>
      </c>
      <c r="M317" s="735"/>
      <c r="N317" s="735"/>
      <c r="O317" s="403" t="s">
        <v>3722</v>
      </c>
      <c r="P317" s="402" t="s">
        <v>3233</v>
      </c>
      <c r="T317" s="815">
        <f>VLOOKUP(L317,'Dat cong dat do'!$D$9:$M$547,5,0)</f>
        <v>0</v>
      </c>
      <c r="U317" s="815">
        <f>VLOOKUP(L317,'Dat cong dat do'!$D$9:$M$547,8,0)</f>
        <v>0</v>
      </c>
      <c r="V317" s="815">
        <v>2</v>
      </c>
    </row>
    <row r="318" spans="1:22">
      <c r="A318" s="839">
        <v>309</v>
      </c>
      <c r="B318" s="397">
        <v>29</v>
      </c>
      <c r="C318" s="783" t="s">
        <v>3778</v>
      </c>
      <c r="D318" s="783"/>
      <c r="E318" s="783"/>
      <c r="F318" s="783"/>
      <c r="G318" s="716" t="s">
        <v>7686</v>
      </c>
      <c r="H318" s="783"/>
      <c r="I318" s="361" t="s">
        <v>3415</v>
      </c>
      <c r="J318" s="404">
        <v>128</v>
      </c>
      <c r="K318" s="404">
        <v>11</v>
      </c>
      <c r="L318" s="850">
        <v>2003</v>
      </c>
      <c r="M318" s="735"/>
      <c r="N318" s="735"/>
      <c r="O318" s="403" t="s">
        <v>3722</v>
      </c>
      <c r="P318" s="402" t="s">
        <v>3233</v>
      </c>
      <c r="T318" s="815">
        <f>VLOOKUP(L318,'Dat cong dat do'!$D$9:$M$547,5,0)</f>
        <v>0</v>
      </c>
      <c r="U318" s="815">
        <f>VLOOKUP(L318,'Dat cong dat do'!$D$9:$M$547,8,0)</f>
        <v>0</v>
      </c>
      <c r="V318" s="815">
        <v>2</v>
      </c>
    </row>
    <row r="319" spans="1:22">
      <c r="A319" s="839">
        <v>310</v>
      </c>
      <c r="B319" s="397">
        <v>30</v>
      </c>
      <c r="C319" s="783" t="s">
        <v>3778</v>
      </c>
      <c r="D319" s="783"/>
      <c r="E319" s="783"/>
      <c r="F319" s="783"/>
      <c r="G319" s="716" t="s">
        <v>7686</v>
      </c>
      <c r="H319" s="783"/>
      <c r="I319" s="361" t="s">
        <v>3415</v>
      </c>
      <c r="J319" s="404">
        <v>129</v>
      </c>
      <c r="K319" s="404">
        <v>11</v>
      </c>
      <c r="L319" s="850">
        <v>2647</v>
      </c>
      <c r="M319" s="735"/>
      <c r="N319" s="735"/>
      <c r="O319" s="403" t="s">
        <v>3722</v>
      </c>
      <c r="P319" s="402" t="s">
        <v>3233</v>
      </c>
      <c r="T319" s="815">
        <f>VLOOKUP(L319,'Dat cong dat do'!$D$9:$M$547,5,0)</f>
        <v>0</v>
      </c>
      <c r="U319" s="815">
        <f>VLOOKUP(L319,'Dat cong dat do'!$D$9:$M$547,8,0)</f>
        <v>0</v>
      </c>
      <c r="V319" s="815">
        <v>2</v>
      </c>
    </row>
    <row r="320" spans="1:22">
      <c r="A320" s="839">
        <v>311</v>
      </c>
      <c r="B320" s="397">
        <v>31</v>
      </c>
      <c r="C320" s="783" t="s">
        <v>3778</v>
      </c>
      <c r="D320" s="783"/>
      <c r="E320" s="783"/>
      <c r="F320" s="783"/>
      <c r="G320" s="716" t="s">
        <v>7686</v>
      </c>
      <c r="H320" s="783"/>
      <c r="I320" s="361" t="s">
        <v>3415</v>
      </c>
      <c r="J320" s="404">
        <v>153</v>
      </c>
      <c r="K320" s="404">
        <v>11</v>
      </c>
      <c r="L320" s="850">
        <v>2457</v>
      </c>
      <c r="M320" s="735"/>
      <c r="N320" s="735"/>
      <c r="O320" s="403" t="s">
        <v>3722</v>
      </c>
      <c r="P320" s="402" t="s">
        <v>3233</v>
      </c>
      <c r="T320" s="815">
        <f>VLOOKUP(L320,'Dat cong dat do'!$D$9:$M$547,5,0)</f>
        <v>0</v>
      </c>
      <c r="U320" s="815">
        <f>VLOOKUP(L320,'Dat cong dat do'!$D$9:$M$547,8,0)</f>
        <v>0</v>
      </c>
      <c r="V320" s="815">
        <v>2</v>
      </c>
    </row>
    <row r="321" spans="1:22">
      <c r="A321" s="839">
        <v>312</v>
      </c>
      <c r="B321" s="397">
        <v>32</v>
      </c>
      <c r="C321" s="783" t="s">
        <v>3778</v>
      </c>
      <c r="D321" s="783"/>
      <c r="E321" s="783"/>
      <c r="F321" s="783"/>
      <c r="G321" s="716" t="s">
        <v>7686</v>
      </c>
      <c r="H321" s="783"/>
      <c r="I321" s="361" t="s">
        <v>3415</v>
      </c>
      <c r="J321" s="404">
        <v>154</v>
      </c>
      <c r="K321" s="404">
        <v>11</v>
      </c>
      <c r="L321" s="850">
        <v>1758</v>
      </c>
      <c r="M321" s="735"/>
      <c r="N321" s="735"/>
      <c r="O321" s="403" t="s">
        <v>3722</v>
      </c>
      <c r="P321" s="402" t="s">
        <v>3233</v>
      </c>
      <c r="T321" s="815">
        <f>VLOOKUP(L321,'Dat cong dat do'!$D$9:$M$547,5,0)</f>
        <v>0</v>
      </c>
      <c r="U321" s="815">
        <f>VLOOKUP(L321,'Dat cong dat do'!$D$9:$M$547,8,0)</f>
        <v>0</v>
      </c>
      <c r="V321" s="815">
        <v>2</v>
      </c>
    </row>
    <row r="322" spans="1:22">
      <c r="A322" s="839">
        <v>313</v>
      </c>
      <c r="B322" s="397">
        <v>33</v>
      </c>
      <c r="C322" s="734" t="s">
        <v>3779</v>
      </c>
      <c r="D322" s="734"/>
      <c r="E322" s="734"/>
      <c r="F322" s="734"/>
      <c r="G322" s="716" t="s">
        <v>7686</v>
      </c>
      <c r="H322" s="734"/>
      <c r="I322" s="361" t="s">
        <v>3415</v>
      </c>
      <c r="J322" s="399">
        <v>600</v>
      </c>
      <c r="K322" s="399">
        <v>14</v>
      </c>
      <c r="L322" s="850">
        <v>5929</v>
      </c>
      <c r="M322" s="735"/>
      <c r="N322" s="735"/>
      <c r="O322" s="361" t="s">
        <v>3615</v>
      </c>
      <c r="P322" s="402" t="s">
        <v>3233</v>
      </c>
      <c r="T322" s="815">
        <f>VLOOKUP(L322,'Dat cong dat do'!$D$9:$M$547,5,0)</f>
        <v>0</v>
      </c>
      <c r="U322" s="815">
        <f>VLOOKUP(L322,'Dat cong dat do'!$D$9:$M$547,8,0)</f>
        <v>0</v>
      </c>
      <c r="V322" s="815">
        <v>2</v>
      </c>
    </row>
    <row r="323" spans="1:22" s="47" customFormat="1" ht="31.5">
      <c r="A323" s="839">
        <v>314</v>
      </c>
      <c r="B323" s="447"/>
      <c r="C323" s="823" t="s">
        <v>539</v>
      </c>
      <c r="D323" s="824" t="s">
        <v>526</v>
      </c>
      <c r="E323" s="1670">
        <v>1</v>
      </c>
      <c r="F323" s="825" t="s">
        <v>539</v>
      </c>
      <c r="G323" s="716" t="s">
        <v>7686</v>
      </c>
      <c r="H323" s="825"/>
      <c r="I323" s="826"/>
      <c r="J323" s="827"/>
      <c r="K323" s="828"/>
      <c r="L323" s="829">
        <v>220000</v>
      </c>
      <c r="M323" s="830"/>
      <c r="N323" s="831"/>
      <c r="O323" s="824" t="s">
        <v>527</v>
      </c>
      <c r="P323" s="867" t="s">
        <v>477</v>
      </c>
      <c r="Q323" s="827"/>
      <c r="R323" s="255"/>
      <c r="S323" s="824" t="s">
        <v>528</v>
      </c>
      <c r="T323" s="815" t="e">
        <f>VLOOKUP(L323,'Dat cong dat do'!$D$9:$M$547,5,0)</f>
        <v>#N/A</v>
      </c>
      <c r="U323" s="815" t="e">
        <f>VLOOKUP(L323,'Dat cong dat do'!$D$9:$M$547,8,0)</f>
        <v>#N/A</v>
      </c>
      <c r="V323" s="815">
        <v>2</v>
      </c>
    </row>
    <row r="324" spans="1:22" ht="31.5">
      <c r="A324" s="839">
        <v>315</v>
      </c>
      <c r="B324" s="766">
        <v>1</v>
      </c>
      <c r="C324" s="767" t="s">
        <v>3618</v>
      </c>
      <c r="D324" s="767"/>
      <c r="E324" s="767"/>
      <c r="F324" s="767"/>
      <c r="G324" s="716" t="s">
        <v>7686</v>
      </c>
      <c r="H324" s="767"/>
      <c r="I324" s="738" t="s">
        <v>3431</v>
      </c>
      <c r="J324" s="769">
        <v>373</v>
      </c>
      <c r="K324" s="769">
        <v>42</v>
      </c>
      <c r="L324" s="859">
        <v>908.9</v>
      </c>
      <c r="M324" s="768"/>
      <c r="N324" s="768"/>
      <c r="O324" s="769" t="s">
        <v>3619</v>
      </c>
      <c r="P324" s="770" t="s">
        <v>3621</v>
      </c>
      <c r="T324" s="815">
        <f>VLOOKUP(L324,'Dat cong dat do'!$D$9:$M$547,5,0)</f>
        <v>0</v>
      </c>
      <c r="U324" s="815">
        <f>VLOOKUP(L324,'Dat cong dat do'!$D$9:$M$547,8,0)</f>
        <v>0</v>
      </c>
      <c r="V324" s="815">
        <v>2</v>
      </c>
    </row>
    <row r="325" spans="1:22" ht="31.5">
      <c r="A325" s="839">
        <v>316</v>
      </c>
      <c r="B325" s="766">
        <v>2</v>
      </c>
      <c r="C325" s="767" t="s">
        <v>3618</v>
      </c>
      <c r="D325" s="767"/>
      <c r="E325" s="767"/>
      <c r="F325" s="767"/>
      <c r="G325" s="716" t="s">
        <v>7686</v>
      </c>
      <c r="H325" s="767"/>
      <c r="I325" s="738" t="s">
        <v>3431</v>
      </c>
      <c r="J325" s="769">
        <v>336</v>
      </c>
      <c r="K325" s="769">
        <v>42</v>
      </c>
      <c r="L325" s="859">
        <v>4702</v>
      </c>
      <c r="M325" s="768"/>
      <c r="N325" s="768"/>
      <c r="O325" s="769" t="s">
        <v>3619</v>
      </c>
      <c r="P325" s="770" t="s">
        <v>3621</v>
      </c>
      <c r="T325" s="815">
        <f>VLOOKUP(L325,'Dat cong dat do'!$D$9:$M$547,5,0)</f>
        <v>0</v>
      </c>
      <c r="U325" s="815">
        <f>VLOOKUP(L325,'Dat cong dat do'!$D$9:$M$547,8,0)</f>
        <v>0</v>
      </c>
      <c r="V325" s="815">
        <v>2</v>
      </c>
    </row>
    <row r="326" spans="1:22" ht="31.5">
      <c r="A326" s="839">
        <v>317</v>
      </c>
      <c r="B326" s="766">
        <v>3</v>
      </c>
      <c r="C326" s="767" t="s">
        <v>3622</v>
      </c>
      <c r="D326" s="767"/>
      <c r="E326" s="767"/>
      <c r="F326" s="767"/>
      <c r="G326" s="716" t="s">
        <v>7686</v>
      </c>
      <c r="H326" s="767"/>
      <c r="I326" s="738" t="s">
        <v>3431</v>
      </c>
      <c r="J326" s="769">
        <v>21</v>
      </c>
      <c r="K326" s="769">
        <v>36</v>
      </c>
      <c r="L326" s="859">
        <v>1064</v>
      </c>
      <c r="M326" s="768"/>
      <c r="N326" s="768"/>
      <c r="O326" s="769" t="s">
        <v>3623</v>
      </c>
      <c r="P326" s="770" t="s">
        <v>3621</v>
      </c>
      <c r="T326" s="815">
        <f>VLOOKUP(L326,'Dat cong dat do'!$D$9:$M$547,5,0)</f>
        <v>0</v>
      </c>
      <c r="U326" s="815">
        <f>VLOOKUP(L326,'Dat cong dat do'!$D$9:$M$547,8,0)</f>
        <v>0</v>
      </c>
      <c r="V326" s="815">
        <v>2</v>
      </c>
    </row>
    <row r="327" spans="1:22" ht="31.5">
      <c r="A327" s="839">
        <v>318</v>
      </c>
      <c r="B327" s="766">
        <v>4</v>
      </c>
      <c r="C327" s="767" t="s">
        <v>3624</v>
      </c>
      <c r="D327" s="767"/>
      <c r="E327" s="767"/>
      <c r="F327" s="767"/>
      <c r="G327" s="716" t="s">
        <v>7686</v>
      </c>
      <c r="H327" s="767"/>
      <c r="I327" s="738" t="s">
        <v>3431</v>
      </c>
      <c r="J327" s="769">
        <v>19</v>
      </c>
      <c r="K327" s="769">
        <v>30</v>
      </c>
      <c r="L327" s="859">
        <v>16314</v>
      </c>
      <c r="M327" s="768"/>
      <c r="N327" s="768"/>
      <c r="O327" s="769" t="s">
        <v>3625</v>
      </c>
      <c r="P327" s="770" t="s">
        <v>3621</v>
      </c>
      <c r="T327" s="815">
        <f>VLOOKUP(L327,'Dat cong dat do'!$D$9:$M$547,5,0)</f>
        <v>0</v>
      </c>
      <c r="U327" s="815">
        <f>VLOOKUP(L327,'Dat cong dat do'!$D$9:$M$547,8,0)</f>
        <v>0</v>
      </c>
      <c r="V327" s="815">
        <v>2</v>
      </c>
    </row>
    <row r="328" spans="1:22">
      <c r="A328" s="839">
        <v>319</v>
      </c>
      <c r="B328" s="766">
        <v>5</v>
      </c>
      <c r="C328" s="767" t="s">
        <v>3626</v>
      </c>
      <c r="D328" s="767"/>
      <c r="E328" s="767"/>
      <c r="F328" s="767"/>
      <c r="G328" s="716" t="s">
        <v>7686</v>
      </c>
      <c r="H328" s="767"/>
      <c r="I328" s="738" t="s">
        <v>3431</v>
      </c>
      <c r="J328" s="769">
        <v>2</v>
      </c>
      <c r="K328" s="769">
        <v>21</v>
      </c>
      <c r="L328" s="859">
        <v>15051</v>
      </c>
      <c r="M328" s="768"/>
      <c r="N328" s="768"/>
      <c r="O328" s="769" t="s">
        <v>3627</v>
      </c>
      <c r="P328" s="770" t="s">
        <v>3621</v>
      </c>
      <c r="T328" s="815">
        <f>VLOOKUP(L328,'Dat cong dat do'!$D$9:$M$547,5,0)</f>
        <v>0</v>
      </c>
      <c r="U328" s="815">
        <f>VLOOKUP(L328,'Dat cong dat do'!$D$9:$M$547,8,0)</f>
        <v>0</v>
      </c>
      <c r="V328" s="815">
        <v>2</v>
      </c>
    </row>
    <row r="329" spans="1:22" ht="31.5">
      <c r="A329" s="839">
        <v>320</v>
      </c>
      <c r="B329" s="766">
        <v>6</v>
      </c>
      <c r="C329" s="767" t="s">
        <v>3624</v>
      </c>
      <c r="D329" s="767"/>
      <c r="E329" s="767"/>
      <c r="F329" s="767"/>
      <c r="G329" s="716" t="s">
        <v>7686</v>
      </c>
      <c r="H329" s="767"/>
      <c r="I329" s="738" t="s">
        <v>3431</v>
      </c>
      <c r="J329" s="769">
        <v>7</v>
      </c>
      <c r="K329" s="769">
        <v>30</v>
      </c>
      <c r="L329" s="859">
        <v>10791</v>
      </c>
      <c r="M329" s="768"/>
      <c r="N329" s="768"/>
      <c r="O329" s="769" t="s">
        <v>3619</v>
      </c>
      <c r="P329" s="770" t="s">
        <v>3621</v>
      </c>
      <c r="T329" s="815">
        <f>VLOOKUP(L329,'Dat cong dat do'!$D$9:$M$547,5,0)</f>
        <v>0</v>
      </c>
      <c r="U329" s="815">
        <f>VLOOKUP(L329,'Dat cong dat do'!$D$9:$M$547,8,0)</f>
        <v>0</v>
      </c>
      <c r="V329" s="815">
        <v>2</v>
      </c>
    </row>
    <row r="330" spans="1:22">
      <c r="A330" s="839">
        <v>321</v>
      </c>
      <c r="B330" s="766">
        <v>7</v>
      </c>
      <c r="C330" s="767" t="s">
        <v>3628</v>
      </c>
      <c r="D330" s="767"/>
      <c r="E330" s="767"/>
      <c r="F330" s="767"/>
      <c r="G330" s="716" t="s">
        <v>7686</v>
      </c>
      <c r="H330" s="767"/>
      <c r="I330" s="738" t="s">
        <v>3431</v>
      </c>
      <c r="J330" s="769">
        <v>273</v>
      </c>
      <c r="K330" s="769">
        <v>12</v>
      </c>
      <c r="L330" s="859">
        <v>38035</v>
      </c>
      <c r="M330" s="768"/>
      <c r="N330" s="768"/>
      <c r="O330" s="769" t="s">
        <v>3627</v>
      </c>
      <c r="P330" s="770" t="s">
        <v>3621</v>
      </c>
      <c r="T330" s="815">
        <f>VLOOKUP(L330,'Dat cong dat do'!$D$9:$M$547,5,0)</f>
        <v>0</v>
      </c>
      <c r="U330" s="815">
        <f>VLOOKUP(L330,'Dat cong dat do'!$D$9:$M$547,8,0)</f>
        <v>0</v>
      </c>
      <c r="V330" s="815">
        <v>2</v>
      </c>
    </row>
    <row r="331" spans="1:22">
      <c r="A331" s="839">
        <v>322</v>
      </c>
      <c r="B331" s="766">
        <v>8</v>
      </c>
      <c r="C331" s="767" t="s">
        <v>3629</v>
      </c>
      <c r="D331" s="767"/>
      <c r="E331" s="767"/>
      <c r="F331" s="767"/>
      <c r="G331" s="716" t="s">
        <v>7686</v>
      </c>
      <c r="H331" s="767"/>
      <c r="I331" s="738" t="s">
        <v>3431</v>
      </c>
      <c r="J331" s="769">
        <v>70</v>
      </c>
      <c r="K331" s="769">
        <v>32</v>
      </c>
      <c r="L331" s="859">
        <v>190</v>
      </c>
      <c r="M331" s="768"/>
      <c r="N331" s="768"/>
      <c r="O331" s="769" t="s">
        <v>3447</v>
      </c>
      <c r="P331" s="770" t="s">
        <v>3621</v>
      </c>
      <c r="T331" s="815">
        <f>VLOOKUP(L331,'Dat cong dat do'!$D$9:$M$547,5,0)</f>
        <v>0</v>
      </c>
      <c r="U331" s="815">
        <f>VLOOKUP(L331,'Dat cong dat do'!$D$9:$M$547,8,0)</f>
        <v>0</v>
      </c>
      <c r="V331" s="815">
        <v>2</v>
      </c>
    </row>
    <row r="332" spans="1:22">
      <c r="A332" s="839">
        <v>323</v>
      </c>
      <c r="B332" s="766">
        <v>9</v>
      </c>
      <c r="C332" s="767" t="s">
        <v>3630</v>
      </c>
      <c r="D332" s="767"/>
      <c r="E332" s="767"/>
      <c r="F332" s="767"/>
      <c r="G332" s="716" t="s">
        <v>7686</v>
      </c>
      <c r="H332" s="767"/>
      <c r="I332" s="738" t="s">
        <v>3431</v>
      </c>
      <c r="J332" s="769">
        <v>1</v>
      </c>
      <c r="K332" s="769">
        <v>22</v>
      </c>
      <c r="L332" s="859">
        <v>10107</v>
      </c>
      <c r="M332" s="768"/>
      <c r="N332" s="768"/>
      <c r="O332" s="769" t="s">
        <v>3627</v>
      </c>
      <c r="P332" s="770" t="s">
        <v>3621</v>
      </c>
      <c r="T332" s="815">
        <f>VLOOKUP(L332,'Dat cong dat do'!$D$9:$M$547,5,0)</f>
        <v>0</v>
      </c>
      <c r="U332" s="815">
        <f>VLOOKUP(L332,'Dat cong dat do'!$D$9:$M$547,8,0)</f>
        <v>0</v>
      </c>
      <c r="V332" s="815">
        <v>2</v>
      </c>
    </row>
    <row r="333" spans="1:22">
      <c r="A333" s="839">
        <v>324</v>
      </c>
      <c r="B333" s="766">
        <v>10</v>
      </c>
      <c r="C333" s="767" t="s">
        <v>3631</v>
      </c>
      <c r="D333" s="767"/>
      <c r="E333" s="767"/>
      <c r="F333" s="767"/>
      <c r="G333" s="716" t="s">
        <v>7686</v>
      </c>
      <c r="H333" s="767"/>
      <c r="I333" s="738" t="s">
        <v>3431</v>
      </c>
      <c r="J333" s="769">
        <v>770</v>
      </c>
      <c r="K333" s="769">
        <v>36</v>
      </c>
      <c r="L333" s="859">
        <v>463</v>
      </c>
      <c r="M333" s="768"/>
      <c r="N333" s="768"/>
      <c r="O333" s="769" t="s">
        <v>3447</v>
      </c>
      <c r="P333" s="770" t="s">
        <v>3621</v>
      </c>
      <c r="T333" s="815">
        <f>VLOOKUP(L333,'Dat cong dat do'!$D$9:$M$547,5,0)</f>
        <v>0</v>
      </c>
      <c r="U333" s="815">
        <f>VLOOKUP(L333,'Dat cong dat do'!$D$9:$M$547,8,0)</f>
        <v>0</v>
      </c>
      <c r="V333" s="815">
        <v>2</v>
      </c>
    </row>
    <row r="334" spans="1:22" ht="31.5">
      <c r="A334" s="839">
        <v>325</v>
      </c>
      <c r="B334" s="820">
        <v>4</v>
      </c>
      <c r="C334" s="754" t="s">
        <v>3786</v>
      </c>
      <c r="D334" s="754"/>
      <c r="E334" s="754"/>
      <c r="F334" s="754"/>
      <c r="G334" s="716" t="s">
        <v>7686</v>
      </c>
      <c r="H334" s="754"/>
      <c r="I334" s="738" t="s">
        <v>3431</v>
      </c>
      <c r="J334" s="820" t="s">
        <v>3787</v>
      </c>
      <c r="K334" s="820">
        <v>11</v>
      </c>
      <c r="L334" s="860">
        <v>319393</v>
      </c>
      <c r="M334" s="832"/>
      <c r="N334" s="832"/>
      <c r="O334" s="718" t="s">
        <v>3788</v>
      </c>
      <c r="P334" s="821" t="s">
        <v>3789</v>
      </c>
      <c r="T334" s="815">
        <f>VLOOKUP(L334,'Dat cong dat do'!$D$9:$M$547,5,0)</f>
        <v>0</v>
      </c>
      <c r="U334" s="815">
        <f>VLOOKUP(L334,'Dat cong dat do'!$D$9:$M$547,8,0)</f>
        <v>0</v>
      </c>
      <c r="V334" s="815">
        <v>2</v>
      </c>
    </row>
    <row r="335" spans="1:22" ht="110.25">
      <c r="A335" s="839">
        <v>326</v>
      </c>
      <c r="B335" s="771">
        <v>1</v>
      </c>
      <c r="C335" s="772" t="s">
        <v>3485</v>
      </c>
      <c r="D335" s="772"/>
      <c r="E335" s="772"/>
      <c r="F335" s="772"/>
      <c r="G335" s="716" t="s">
        <v>7686</v>
      </c>
      <c r="H335" s="772"/>
      <c r="I335" s="725" t="s">
        <v>3475</v>
      </c>
      <c r="J335" s="771" t="s">
        <v>3632</v>
      </c>
      <c r="K335" s="771">
        <v>4</v>
      </c>
      <c r="L335" s="861">
        <v>60000</v>
      </c>
      <c r="M335" s="773"/>
      <c r="N335" s="773"/>
      <c r="O335" s="773" t="s">
        <v>3633</v>
      </c>
      <c r="P335" s="773" t="s">
        <v>3635</v>
      </c>
      <c r="T335" s="815">
        <f>VLOOKUP(L335,'Dat cong dat do'!$D$9:$M$547,5,0)</f>
        <v>3000</v>
      </c>
      <c r="U335" s="815">
        <f>VLOOKUP(L335,'Dat cong dat do'!$D$9:$M$547,8,0)</f>
        <v>0</v>
      </c>
      <c r="V335" s="815">
        <v>2</v>
      </c>
    </row>
    <row r="336" spans="1:22" ht="141.75">
      <c r="A336" s="839">
        <v>327</v>
      </c>
      <c r="B336" s="771">
        <v>2</v>
      </c>
      <c r="C336" s="772" t="s">
        <v>3636</v>
      </c>
      <c r="D336" s="772"/>
      <c r="E336" s="772"/>
      <c r="F336" s="772"/>
      <c r="G336" s="716" t="s">
        <v>7686</v>
      </c>
      <c r="H336" s="772"/>
      <c r="I336" s="725" t="s">
        <v>3475</v>
      </c>
      <c r="J336" s="771">
        <v>22</v>
      </c>
      <c r="K336" s="771">
        <v>4</v>
      </c>
      <c r="L336" s="861">
        <v>580000</v>
      </c>
      <c r="M336" s="773"/>
      <c r="N336" s="773"/>
      <c r="O336" s="773" t="s">
        <v>3637</v>
      </c>
      <c r="P336" s="773" t="s">
        <v>3639</v>
      </c>
      <c r="T336" s="815">
        <f>VLOOKUP(L336,'Dat cong dat do'!$D$9:$M$547,5,0)</f>
        <v>6000</v>
      </c>
      <c r="U336" s="815">
        <f>VLOOKUP(L336,'Dat cong dat do'!$D$9:$M$547,8,0)</f>
        <v>0</v>
      </c>
      <c r="V336" s="815">
        <v>2</v>
      </c>
    </row>
    <row r="337" spans="1:22" ht="63">
      <c r="A337" s="839">
        <v>328</v>
      </c>
      <c r="B337" s="771">
        <v>3</v>
      </c>
      <c r="C337" s="772" t="s">
        <v>3640</v>
      </c>
      <c r="D337" s="772"/>
      <c r="E337" s="772"/>
      <c r="F337" s="772"/>
      <c r="G337" s="716" t="s">
        <v>7686</v>
      </c>
      <c r="H337" s="772"/>
      <c r="I337" s="725" t="s">
        <v>3475</v>
      </c>
      <c r="J337" s="771">
        <v>116</v>
      </c>
      <c r="K337" s="771">
        <v>4</v>
      </c>
      <c r="L337" s="861">
        <v>50000</v>
      </c>
      <c r="M337" s="773"/>
      <c r="N337" s="773"/>
      <c r="O337" s="773" t="s">
        <v>3641</v>
      </c>
      <c r="P337" s="773" t="s">
        <v>3642</v>
      </c>
      <c r="T337" s="815">
        <f>VLOOKUP(L337,'Dat cong dat do'!$D$9:$M$547,5,0)</f>
        <v>0</v>
      </c>
      <c r="U337" s="815">
        <f>VLOOKUP(L337,'Dat cong dat do'!$D$9:$M$547,8,0)</f>
        <v>0</v>
      </c>
      <c r="V337" s="815">
        <v>2</v>
      </c>
    </row>
    <row r="338" spans="1:22" ht="47.25">
      <c r="A338" s="839">
        <v>329</v>
      </c>
      <c r="B338" s="771">
        <v>4</v>
      </c>
      <c r="C338" s="774" t="s">
        <v>3643</v>
      </c>
      <c r="D338" s="774"/>
      <c r="E338" s="774"/>
      <c r="F338" s="774"/>
      <c r="G338" s="716" t="s">
        <v>7686</v>
      </c>
      <c r="H338" s="774"/>
      <c r="I338" s="725" t="s">
        <v>3475</v>
      </c>
      <c r="J338" s="776">
        <v>52</v>
      </c>
      <c r="K338" s="776">
        <v>9</v>
      </c>
      <c r="L338" s="862">
        <v>62461</v>
      </c>
      <c r="M338" s="775"/>
      <c r="N338" s="775"/>
      <c r="O338" s="775" t="s">
        <v>3644</v>
      </c>
      <c r="P338" s="773" t="s">
        <v>3642</v>
      </c>
      <c r="T338" s="815">
        <f>VLOOKUP(L338,'Dat cong dat do'!$D$9:$M$547,5,0)</f>
        <v>0</v>
      </c>
      <c r="U338" s="815">
        <f>VLOOKUP(L338,'Dat cong dat do'!$D$9:$M$547,8,0)</f>
        <v>0</v>
      </c>
      <c r="V338" s="815">
        <v>2</v>
      </c>
    </row>
    <row r="339" spans="1:22" ht="141.75">
      <c r="A339" s="839">
        <v>330</v>
      </c>
      <c r="B339" s="771">
        <v>6</v>
      </c>
      <c r="C339" s="774" t="s">
        <v>3648</v>
      </c>
      <c r="D339" s="774"/>
      <c r="E339" s="774"/>
      <c r="F339" s="774"/>
      <c r="G339" s="716" t="s">
        <v>7686</v>
      </c>
      <c r="H339" s="774"/>
      <c r="I339" s="725" t="s">
        <v>3475</v>
      </c>
      <c r="J339" s="776">
        <v>110</v>
      </c>
      <c r="K339" s="776">
        <v>9</v>
      </c>
      <c r="L339" s="862">
        <f>95319.6-1208</f>
        <v>94111.6</v>
      </c>
      <c r="M339" s="775"/>
      <c r="N339" s="775"/>
      <c r="O339" s="775" t="s">
        <v>3900</v>
      </c>
      <c r="P339" s="775" t="s">
        <v>3651</v>
      </c>
      <c r="T339" s="815">
        <f>VLOOKUP(L339,'Dat cong dat do'!$D$9:$M$547,5,0)</f>
        <v>2000</v>
      </c>
      <c r="U339" s="815">
        <f>VLOOKUP(L339,'Dat cong dat do'!$D$9:$M$547,8,0)</f>
        <v>0</v>
      </c>
      <c r="V339" s="815">
        <v>2</v>
      </c>
    </row>
    <row r="340" spans="1:22">
      <c r="A340" s="839">
        <v>331</v>
      </c>
      <c r="B340" s="771">
        <v>7</v>
      </c>
      <c r="C340" s="774" t="s">
        <v>3648</v>
      </c>
      <c r="D340" s="774"/>
      <c r="E340" s="774"/>
      <c r="F340" s="774"/>
      <c r="G340" s="716" t="s">
        <v>7686</v>
      </c>
      <c r="H340" s="774"/>
      <c r="I340" s="725" t="s">
        <v>3475</v>
      </c>
      <c r="J340" s="776">
        <v>275</v>
      </c>
      <c r="K340" s="776">
        <v>9</v>
      </c>
      <c r="L340" s="862">
        <v>390</v>
      </c>
      <c r="M340" s="775"/>
      <c r="N340" s="775"/>
      <c r="O340" s="775" t="s">
        <v>3652</v>
      </c>
      <c r="P340" s="775" t="s">
        <v>3484</v>
      </c>
      <c r="T340" s="815">
        <f>VLOOKUP(L340,'Dat cong dat do'!$D$9:$M$547,5,0)</f>
        <v>0</v>
      </c>
      <c r="U340" s="815">
        <f>VLOOKUP(L340,'Dat cong dat do'!$D$9:$M$547,8,0)</f>
        <v>0</v>
      </c>
      <c r="V340" s="815">
        <v>2</v>
      </c>
    </row>
    <row r="341" spans="1:22" ht="78.75">
      <c r="A341" s="839">
        <v>332</v>
      </c>
      <c r="B341" s="771">
        <v>8</v>
      </c>
      <c r="C341" s="774" t="s">
        <v>3502</v>
      </c>
      <c r="D341" s="774"/>
      <c r="E341" s="774"/>
      <c r="F341" s="774"/>
      <c r="G341" s="716" t="s">
        <v>7686</v>
      </c>
      <c r="H341" s="774"/>
      <c r="I341" s="725" t="s">
        <v>3475</v>
      </c>
      <c r="J341" s="776">
        <v>164</v>
      </c>
      <c r="K341" s="776">
        <v>10</v>
      </c>
      <c r="L341" s="862">
        <v>35860</v>
      </c>
      <c r="M341" s="775"/>
      <c r="N341" s="775"/>
      <c r="O341" s="775" t="s">
        <v>3901</v>
      </c>
      <c r="P341" s="775" t="s">
        <v>3654</v>
      </c>
      <c r="T341" s="815">
        <f>VLOOKUP(L341,'Dat cong dat do'!$D$9:$M$547,5,0)</f>
        <v>15167</v>
      </c>
      <c r="U341" s="815">
        <f>VLOOKUP(L341,'Dat cong dat do'!$D$9:$M$547,8,0)</f>
        <v>0</v>
      </c>
      <c r="V341" s="815">
        <v>2</v>
      </c>
    </row>
    <row r="342" spans="1:22" ht="63">
      <c r="A342" s="839">
        <v>333</v>
      </c>
      <c r="B342" s="771">
        <v>9</v>
      </c>
      <c r="C342" s="774" t="s">
        <v>3655</v>
      </c>
      <c r="D342" s="774"/>
      <c r="E342" s="774"/>
      <c r="F342" s="774"/>
      <c r="G342" s="716" t="s">
        <v>7686</v>
      </c>
      <c r="H342" s="774"/>
      <c r="I342" s="725" t="s">
        <v>3475</v>
      </c>
      <c r="J342" s="776">
        <v>312</v>
      </c>
      <c r="K342" s="776">
        <v>13</v>
      </c>
      <c r="L342" s="862">
        <v>4839</v>
      </c>
      <c r="M342" s="775"/>
      <c r="N342" s="775"/>
      <c r="O342" s="775" t="s">
        <v>3656</v>
      </c>
      <c r="P342" s="775" t="s">
        <v>3658</v>
      </c>
      <c r="T342" s="815">
        <f>VLOOKUP(L342,'Dat cong dat do'!$D$9:$M$547,5,0)</f>
        <v>4839</v>
      </c>
      <c r="U342" s="815">
        <f>VLOOKUP(L342,'Dat cong dat do'!$D$9:$M$547,8,0)</f>
        <v>0</v>
      </c>
      <c r="V342" s="815">
        <v>2</v>
      </c>
    </row>
    <row r="343" spans="1:22" ht="63">
      <c r="A343" s="839">
        <v>334</v>
      </c>
      <c r="B343" s="771">
        <v>10</v>
      </c>
      <c r="C343" s="774" t="s">
        <v>3493</v>
      </c>
      <c r="D343" s="774"/>
      <c r="E343" s="774"/>
      <c r="F343" s="774"/>
      <c r="G343" s="716" t="s">
        <v>7686</v>
      </c>
      <c r="H343" s="774"/>
      <c r="I343" s="725" t="s">
        <v>3475</v>
      </c>
      <c r="J343" s="776">
        <v>44</v>
      </c>
      <c r="K343" s="776">
        <v>14</v>
      </c>
      <c r="L343" s="862">
        <v>35000</v>
      </c>
      <c r="M343" s="775"/>
      <c r="N343" s="775"/>
      <c r="O343" s="775" t="s">
        <v>3659</v>
      </c>
      <c r="P343" s="775" t="s">
        <v>3661</v>
      </c>
      <c r="T343" s="815">
        <f>VLOOKUP(L343,'Dat cong dat do'!$D$9:$M$547,5,0)</f>
        <v>15000</v>
      </c>
      <c r="U343" s="815">
        <f>VLOOKUP(L343,'Dat cong dat do'!$D$9:$M$547,8,0)</f>
        <v>0</v>
      </c>
      <c r="V343" s="815">
        <v>2</v>
      </c>
    </row>
    <row r="344" spans="1:22" ht="78.75">
      <c r="A344" s="839">
        <v>335</v>
      </c>
      <c r="B344" s="771">
        <v>11</v>
      </c>
      <c r="C344" s="774" t="s">
        <v>3662</v>
      </c>
      <c r="D344" s="774"/>
      <c r="E344" s="774"/>
      <c r="F344" s="774"/>
      <c r="G344" s="716" t="s">
        <v>7686</v>
      </c>
      <c r="H344" s="774"/>
      <c r="I344" s="725" t="s">
        <v>3475</v>
      </c>
      <c r="J344" s="776">
        <v>7</v>
      </c>
      <c r="K344" s="776">
        <v>14</v>
      </c>
      <c r="L344" s="862">
        <v>10000</v>
      </c>
      <c r="M344" s="775"/>
      <c r="N344" s="775"/>
      <c r="O344" s="775" t="s">
        <v>3663</v>
      </c>
      <c r="P344" s="775" t="s">
        <v>3664</v>
      </c>
      <c r="T344" s="815">
        <f>VLOOKUP(L344,'Dat cong dat do'!$D$9:$M$547,5,0)</f>
        <v>0</v>
      </c>
      <c r="U344" s="815">
        <f>VLOOKUP(L344,'Dat cong dat do'!$D$9:$M$547,8,0)</f>
        <v>0</v>
      </c>
      <c r="V344" s="815">
        <v>2</v>
      </c>
    </row>
    <row r="345" spans="1:22">
      <c r="A345" s="839">
        <v>336</v>
      </c>
      <c r="B345" s="771">
        <v>12</v>
      </c>
      <c r="C345" s="774" t="s">
        <v>3665</v>
      </c>
      <c r="D345" s="774"/>
      <c r="E345" s="774"/>
      <c r="F345" s="774"/>
      <c r="G345" s="716" t="s">
        <v>7686</v>
      </c>
      <c r="H345" s="774"/>
      <c r="I345" s="725" t="s">
        <v>3475</v>
      </c>
      <c r="J345" s="776">
        <v>32</v>
      </c>
      <c r="K345" s="776">
        <v>40</v>
      </c>
      <c r="L345" s="862">
        <v>32000</v>
      </c>
      <c r="M345" s="775"/>
      <c r="N345" s="775"/>
      <c r="O345" s="775" t="s">
        <v>3666</v>
      </c>
      <c r="P345" s="775" t="s">
        <v>1932</v>
      </c>
      <c r="T345" s="815">
        <f>VLOOKUP(L345,'Dat cong dat do'!$D$9:$M$547,5,0)</f>
        <v>0</v>
      </c>
      <c r="U345" s="815">
        <f>VLOOKUP(L345,'Dat cong dat do'!$D$9:$M$547,8,0)</f>
        <v>0</v>
      </c>
      <c r="V345" s="815">
        <v>2</v>
      </c>
    </row>
    <row r="346" spans="1:22">
      <c r="A346" s="839">
        <v>337</v>
      </c>
      <c r="B346" s="771">
        <v>13</v>
      </c>
      <c r="C346" s="774" t="s">
        <v>3667</v>
      </c>
      <c r="D346" s="774"/>
      <c r="E346" s="774"/>
      <c r="F346" s="774"/>
      <c r="G346" s="716" t="s">
        <v>7686</v>
      </c>
      <c r="H346" s="774"/>
      <c r="I346" s="725" t="s">
        <v>3475</v>
      </c>
      <c r="J346" s="776">
        <v>55</v>
      </c>
      <c r="K346" s="776">
        <v>41</v>
      </c>
      <c r="L346" s="862">
        <v>6484.5</v>
      </c>
      <c r="M346" s="775"/>
      <c r="N346" s="775"/>
      <c r="O346" s="775" t="s">
        <v>3668</v>
      </c>
      <c r="P346" s="775" t="s">
        <v>1932</v>
      </c>
      <c r="T346" s="815">
        <f>VLOOKUP(L346,'Dat cong dat do'!$D$9:$M$547,5,0)</f>
        <v>0</v>
      </c>
      <c r="U346" s="815">
        <f>VLOOKUP(L346,'Dat cong dat do'!$D$9:$M$547,8,0)</f>
        <v>0</v>
      </c>
      <c r="V346" s="815">
        <v>2</v>
      </c>
    </row>
    <row r="347" spans="1:22" ht="31.5">
      <c r="A347" s="839">
        <v>338</v>
      </c>
      <c r="B347" s="771">
        <v>14</v>
      </c>
      <c r="C347" s="774" t="s">
        <v>3667</v>
      </c>
      <c r="D347" s="774"/>
      <c r="E347" s="774"/>
      <c r="F347" s="774"/>
      <c r="G347" s="716" t="s">
        <v>7686</v>
      </c>
      <c r="H347" s="774"/>
      <c r="I347" s="725" t="s">
        <v>3475</v>
      </c>
      <c r="J347" s="776">
        <v>1</v>
      </c>
      <c r="K347" s="776">
        <v>37</v>
      </c>
      <c r="L347" s="862">
        <v>16160.4</v>
      </c>
      <c r="M347" s="775"/>
      <c r="N347" s="775"/>
      <c r="O347" s="775" t="s">
        <v>3669</v>
      </c>
      <c r="P347" s="775" t="s">
        <v>3670</v>
      </c>
      <c r="T347" s="815">
        <f>VLOOKUP(L347,'Dat cong dat do'!$D$9:$M$547,5,0)</f>
        <v>0</v>
      </c>
      <c r="U347" s="815">
        <f>VLOOKUP(L347,'Dat cong dat do'!$D$9:$M$547,8,0)</f>
        <v>0</v>
      </c>
      <c r="V347" s="815">
        <v>2</v>
      </c>
    </row>
    <row r="348" spans="1:22" ht="31.5">
      <c r="A348" s="839">
        <v>339</v>
      </c>
      <c r="B348" s="771">
        <v>15</v>
      </c>
      <c r="C348" s="774" t="s">
        <v>3671</v>
      </c>
      <c r="D348" s="774"/>
      <c r="E348" s="774"/>
      <c r="F348" s="774"/>
      <c r="G348" s="716" t="s">
        <v>7686</v>
      </c>
      <c r="H348" s="774"/>
      <c r="I348" s="725" t="s">
        <v>3475</v>
      </c>
      <c r="J348" s="776">
        <v>1</v>
      </c>
      <c r="K348" s="776">
        <v>50</v>
      </c>
      <c r="L348" s="862">
        <v>3189.7</v>
      </c>
      <c r="M348" s="775"/>
      <c r="N348" s="775"/>
      <c r="O348" s="775" t="s">
        <v>3672</v>
      </c>
      <c r="P348" s="775" t="s">
        <v>3673</v>
      </c>
      <c r="T348" s="815">
        <f>VLOOKUP(L348,'Dat cong dat do'!$D$9:$M$547,5,0)</f>
        <v>0</v>
      </c>
      <c r="U348" s="815">
        <f>VLOOKUP(L348,'Dat cong dat do'!$D$9:$M$547,8,0)</f>
        <v>0</v>
      </c>
      <c r="V348" s="815">
        <v>2</v>
      </c>
    </row>
    <row r="349" spans="1:22">
      <c r="A349" s="839">
        <v>340</v>
      </c>
      <c r="B349" s="771">
        <v>16</v>
      </c>
      <c r="C349" s="774" t="s">
        <v>1932</v>
      </c>
      <c r="D349" s="774"/>
      <c r="E349" s="774"/>
      <c r="F349" s="774"/>
      <c r="G349" s="716" t="s">
        <v>7686</v>
      </c>
      <c r="H349" s="774"/>
      <c r="I349" s="725" t="s">
        <v>3475</v>
      </c>
      <c r="J349" s="776">
        <v>1</v>
      </c>
      <c r="K349" s="776">
        <v>51</v>
      </c>
      <c r="L349" s="862">
        <v>2652.9</v>
      </c>
      <c r="M349" s="775"/>
      <c r="N349" s="775"/>
      <c r="O349" s="775" t="s">
        <v>3674</v>
      </c>
      <c r="P349" s="775" t="s">
        <v>3673</v>
      </c>
      <c r="T349" s="815">
        <f>VLOOKUP(L349,'Dat cong dat do'!$D$9:$M$547,5,0)</f>
        <v>0</v>
      </c>
      <c r="U349" s="815">
        <f>VLOOKUP(L349,'Dat cong dat do'!$D$9:$M$547,8,0)</f>
        <v>0</v>
      </c>
      <c r="V349" s="815">
        <v>2</v>
      </c>
    </row>
    <row r="350" spans="1:22">
      <c r="A350" s="839">
        <v>341</v>
      </c>
      <c r="B350" s="771">
        <v>17</v>
      </c>
      <c r="C350" s="774" t="s">
        <v>3489</v>
      </c>
      <c r="D350" s="774"/>
      <c r="E350" s="774"/>
      <c r="F350" s="774"/>
      <c r="G350" s="716" t="s">
        <v>7686</v>
      </c>
      <c r="H350" s="774"/>
      <c r="I350" s="725" t="s">
        <v>3475</v>
      </c>
      <c r="J350" s="776">
        <v>83</v>
      </c>
      <c r="K350" s="776">
        <v>25</v>
      </c>
      <c r="L350" s="862">
        <v>130</v>
      </c>
      <c r="M350" s="775"/>
      <c r="N350" s="775"/>
      <c r="O350" s="775" t="s">
        <v>3675</v>
      </c>
      <c r="P350" s="775" t="s">
        <v>3676</v>
      </c>
      <c r="T350" s="815">
        <f>VLOOKUP(L350,'Dat cong dat do'!$D$9:$M$547,5,0)</f>
        <v>0</v>
      </c>
      <c r="U350" s="815">
        <f>VLOOKUP(L350,'Dat cong dat do'!$D$9:$M$547,8,0)</f>
        <v>0</v>
      </c>
      <c r="V350" s="815">
        <v>2</v>
      </c>
    </row>
    <row r="351" spans="1:22">
      <c r="A351" s="839">
        <v>342</v>
      </c>
      <c r="B351" s="771">
        <v>18</v>
      </c>
      <c r="C351" s="774" t="s">
        <v>3677</v>
      </c>
      <c r="D351" s="774"/>
      <c r="E351" s="774"/>
      <c r="F351" s="774"/>
      <c r="G351" s="716" t="s">
        <v>7686</v>
      </c>
      <c r="H351" s="774"/>
      <c r="I351" s="725" t="s">
        <v>3475</v>
      </c>
      <c r="J351" s="776">
        <v>7</v>
      </c>
      <c r="K351" s="776">
        <v>45</v>
      </c>
      <c r="L351" s="862">
        <v>50</v>
      </c>
      <c r="M351" s="775"/>
      <c r="N351" s="775"/>
      <c r="O351" s="775" t="s">
        <v>3678</v>
      </c>
      <c r="P351" s="775" t="s">
        <v>3679</v>
      </c>
      <c r="T351" s="815">
        <f>VLOOKUP(L351,'Dat cong dat do'!$D$9:$M$547,5,0)</f>
        <v>50</v>
      </c>
      <c r="U351" s="815">
        <f>VLOOKUP(L351,'Dat cong dat do'!$D$9:$M$547,8,0)</f>
        <v>0</v>
      </c>
      <c r="V351" s="815">
        <v>2</v>
      </c>
    </row>
    <row r="352" spans="1:22" ht="31.5">
      <c r="A352" s="839">
        <v>343</v>
      </c>
      <c r="B352" s="771">
        <v>19</v>
      </c>
      <c r="C352" s="774" t="s">
        <v>3491</v>
      </c>
      <c r="D352" s="774"/>
      <c r="E352" s="774"/>
      <c r="F352" s="774"/>
      <c r="G352" s="716" t="s">
        <v>7686</v>
      </c>
      <c r="H352" s="774"/>
      <c r="I352" s="725" t="s">
        <v>3475</v>
      </c>
      <c r="J352" s="776">
        <v>352</v>
      </c>
      <c r="K352" s="776">
        <v>39</v>
      </c>
      <c r="L352" s="862">
        <v>60</v>
      </c>
      <c r="M352" s="775"/>
      <c r="N352" s="775"/>
      <c r="O352" s="775" t="s">
        <v>3680</v>
      </c>
      <c r="P352" s="775" t="s">
        <v>3681</v>
      </c>
      <c r="T352" s="815">
        <f>VLOOKUP(L352,'Dat cong dat do'!$D$9:$M$547,5,0)</f>
        <v>0</v>
      </c>
      <c r="U352" s="815">
        <f>VLOOKUP(L352,'Dat cong dat do'!$D$9:$M$547,8,0)</f>
        <v>0</v>
      </c>
      <c r="V352" s="815">
        <v>2</v>
      </c>
    </row>
    <row r="353" spans="1:22" ht="47.25">
      <c r="A353" s="839">
        <v>344</v>
      </c>
      <c r="B353" s="771">
        <v>20</v>
      </c>
      <c r="C353" s="774" t="s">
        <v>3682</v>
      </c>
      <c r="D353" s="774"/>
      <c r="E353" s="774"/>
      <c r="F353" s="774"/>
      <c r="G353" s="716" t="s">
        <v>7686</v>
      </c>
      <c r="H353" s="774"/>
      <c r="I353" s="725" t="s">
        <v>3475</v>
      </c>
      <c r="J353" s="776" t="s">
        <v>3683</v>
      </c>
      <c r="K353" s="776">
        <v>36</v>
      </c>
      <c r="L353" s="862">
        <v>100</v>
      </c>
      <c r="M353" s="775"/>
      <c r="N353" s="775"/>
      <c r="O353" s="775" t="s">
        <v>3684</v>
      </c>
      <c r="P353" s="775" t="s">
        <v>3685</v>
      </c>
      <c r="T353" s="815">
        <f>VLOOKUP(L353,'Dat cong dat do'!$D$9:$M$547,5,0)</f>
        <v>0</v>
      </c>
      <c r="U353" s="815">
        <f>VLOOKUP(L353,'Dat cong dat do'!$D$9:$M$547,8,0)</f>
        <v>0</v>
      </c>
      <c r="V353" s="815">
        <v>2</v>
      </c>
    </row>
    <row r="354" spans="1:22" ht="31.5">
      <c r="A354" s="839">
        <v>345</v>
      </c>
      <c r="B354" s="771">
        <v>21</v>
      </c>
      <c r="C354" s="774" t="s">
        <v>3686</v>
      </c>
      <c r="D354" s="774"/>
      <c r="E354" s="774"/>
      <c r="F354" s="774"/>
      <c r="G354" s="716" t="s">
        <v>7686</v>
      </c>
      <c r="H354" s="774"/>
      <c r="I354" s="725" t="s">
        <v>3475</v>
      </c>
      <c r="J354" s="776">
        <v>279</v>
      </c>
      <c r="K354" s="776">
        <v>46</v>
      </c>
      <c r="L354" s="862">
        <v>60</v>
      </c>
      <c r="M354" s="775"/>
      <c r="N354" s="775"/>
      <c r="O354" s="775" t="s">
        <v>3687</v>
      </c>
      <c r="P354" s="775" t="s">
        <v>3685</v>
      </c>
      <c r="T354" s="815">
        <f>VLOOKUP(L354,'Dat cong dat do'!$D$9:$M$547,5,0)</f>
        <v>0</v>
      </c>
      <c r="U354" s="815">
        <f>VLOOKUP(L354,'Dat cong dat do'!$D$9:$M$547,8,0)</f>
        <v>0</v>
      </c>
      <c r="V354" s="815">
        <v>2</v>
      </c>
    </row>
    <row r="355" spans="1:22" ht="31.5">
      <c r="A355" s="839">
        <v>346</v>
      </c>
      <c r="B355" s="771">
        <v>22</v>
      </c>
      <c r="C355" s="774" t="s">
        <v>3688</v>
      </c>
      <c r="D355" s="774"/>
      <c r="E355" s="774"/>
      <c r="F355" s="774"/>
      <c r="G355" s="716" t="s">
        <v>7686</v>
      </c>
      <c r="H355" s="774"/>
      <c r="I355" s="725" t="s">
        <v>3475</v>
      </c>
      <c r="J355" s="776">
        <v>632</v>
      </c>
      <c r="K355" s="776">
        <v>29</v>
      </c>
      <c r="L355" s="862">
        <v>4</v>
      </c>
      <c r="M355" s="775"/>
      <c r="N355" s="775"/>
      <c r="O355" s="775" t="s">
        <v>3689</v>
      </c>
      <c r="P355" s="775" t="s">
        <v>3685</v>
      </c>
      <c r="T355" s="815">
        <f>VLOOKUP(L355,'Dat cong dat do'!$D$9:$M$547,5,0)</f>
        <v>0</v>
      </c>
      <c r="U355" s="815">
        <f>VLOOKUP(L355,'Dat cong dat do'!$D$9:$M$547,8,0)</f>
        <v>0</v>
      </c>
      <c r="V355" s="815">
        <v>2</v>
      </c>
    </row>
    <row r="356" spans="1:22" ht="31.5">
      <c r="A356" s="839">
        <v>347</v>
      </c>
      <c r="B356" s="771">
        <v>23</v>
      </c>
      <c r="C356" s="774" t="s">
        <v>3691</v>
      </c>
      <c r="D356" s="774"/>
      <c r="E356" s="774"/>
      <c r="F356" s="774"/>
      <c r="G356" s="716" t="s">
        <v>7686</v>
      </c>
      <c r="H356" s="774"/>
      <c r="I356" s="725" t="s">
        <v>3475</v>
      </c>
      <c r="J356" s="776">
        <v>34</v>
      </c>
      <c r="K356" s="776">
        <v>34</v>
      </c>
      <c r="L356" s="862">
        <v>733</v>
      </c>
      <c r="M356" s="775"/>
      <c r="N356" s="775"/>
      <c r="O356" s="775" t="s">
        <v>3692</v>
      </c>
      <c r="P356" s="775" t="s">
        <v>3484</v>
      </c>
      <c r="T356" s="815">
        <f>VLOOKUP(L356,'Dat cong dat do'!$D$9:$M$547,5,0)</f>
        <v>50</v>
      </c>
      <c r="U356" s="815">
        <f>VLOOKUP(L356,'Dat cong dat do'!$D$9:$M$547,8,0)</f>
        <v>0</v>
      </c>
      <c r="V356" s="815">
        <v>2</v>
      </c>
    </row>
    <row r="357" spans="1:22" ht="31.5">
      <c r="A357" s="839">
        <v>348</v>
      </c>
      <c r="B357" s="771">
        <v>24</v>
      </c>
      <c r="C357" s="774" t="s">
        <v>3691</v>
      </c>
      <c r="D357" s="774"/>
      <c r="E357" s="774"/>
      <c r="F357" s="774"/>
      <c r="G357" s="716" t="s">
        <v>7686</v>
      </c>
      <c r="H357" s="774"/>
      <c r="I357" s="725" t="s">
        <v>3475</v>
      </c>
      <c r="J357" s="776">
        <v>117</v>
      </c>
      <c r="K357" s="776">
        <v>39</v>
      </c>
      <c r="L357" s="862">
        <v>126</v>
      </c>
      <c r="M357" s="775"/>
      <c r="N357" s="775"/>
      <c r="O357" s="775" t="s">
        <v>3694</v>
      </c>
      <c r="P357" s="775" t="s">
        <v>3695</v>
      </c>
      <c r="T357" s="815">
        <f>VLOOKUP(L357,'Dat cong dat do'!$D$9:$M$547,5,0)</f>
        <v>126</v>
      </c>
      <c r="U357" s="815">
        <f>VLOOKUP(L357,'Dat cong dat do'!$D$9:$M$547,8,0)</f>
        <v>0</v>
      </c>
      <c r="V357" s="815">
        <v>2</v>
      </c>
    </row>
    <row r="358" spans="1:22">
      <c r="A358" s="839">
        <v>349</v>
      </c>
      <c r="B358" s="771">
        <v>25</v>
      </c>
      <c r="C358" s="774" t="s">
        <v>3696</v>
      </c>
      <c r="D358" s="774"/>
      <c r="E358" s="774"/>
      <c r="F358" s="774"/>
      <c r="G358" s="716" t="s">
        <v>7686</v>
      </c>
      <c r="H358" s="774"/>
      <c r="I358" s="725" t="s">
        <v>3475</v>
      </c>
      <c r="J358" s="776">
        <v>14</v>
      </c>
      <c r="K358" s="776">
        <v>18</v>
      </c>
      <c r="L358" s="862">
        <v>2953.6</v>
      </c>
      <c r="M358" s="775"/>
      <c r="N358" s="775"/>
      <c r="O358" s="775" t="s">
        <v>3697</v>
      </c>
      <c r="P358" s="775" t="s">
        <v>3484</v>
      </c>
      <c r="T358" s="815">
        <f>VLOOKUP(L358,'Dat cong dat do'!$D$9:$M$547,5,0)</f>
        <v>0</v>
      </c>
      <c r="U358" s="815">
        <f>VLOOKUP(L358,'Dat cong dat do'!$D$9:$M$547,8,0)</f>
        <v>0</v>
      </c>
      <c r="V358" s="815">
        <v>2</v>
      </c>
    </row>
    <row r="359" spans="1:22" ht="31.5">
      <c r="A359" s="839">
        <v>350</v>
      </c>
      <c r="B359" s="1639">
        <v>1</v>
      </c>
      <c r="C359" s="1640" t="s">
        <v>3655</v>
      </c>
      <c r="D359" s="1640"/>
      <c r="E359" s="1640"/>
      <c r="F359" s="1640"/>
      <c r="G359" s="716" t="s">
        <v>7686</v>
      </c>
      <c r="H359" s="1640"/>
      <c r="I359" s="1639" t="s">
        <v>3790</v>
      </c>
      <c r="J359" s="1641">
        <v>68</v>
      </c>
      <c r="K359" s="1641">
        <v>13</v>
      </c>
      <c r="L359" s="1642">
        <v>7390</v>
      </c>
      <c r="M359" s="1642"/>
      <c r="N359" s="1642"/>
      <c r="O359" s="1639" t="s">
        <v>3791</v>
      </c>
      <c r="P359" s="786" t="s">
        <v>3792</v>
      </c>
      <c r="T359" s="815">
        <f>VLOOKUP(L359,'Dat cong dat do'!$D$9:$M$547,5,0)</f>
        <v>0</v>
      </c>
      <c r="U359" s="815">
        <f>VLOOKUP(L359,'Dat cong dat do'!$D$9:$M$547,8,0)</f>
        <v>0</v>
      </c>
      <c r="V359" s="815">
        <v>2</v>
      </c>
    </row>
    <row r="360" spans="1:22" ht="31.5">
      <c r="A360" s="839">
        <v>351</v>
      </c>
      <c r="B360" s="1639">
        <v>2</v>
      </c>
      <c r="C360" s="1640" t="s">
        <v>3655</v>
      </c>
      <c r="D360" s="1640"/>
      <c r="E360" s="1640"/>
      <c r="F360" s="1640"/>
      <c r="G360" s="716" t="s">
        <v>7686</v>
      </c>
      <c r="H360" s="1640"/>
      <c r="I360" s="1639" t="s">
        <v>3790</v>
      </c>
      <c r="J360" s="1641">
        <v>102</v>
      </c>
      <c r="K360" s="1641">
        <v>13</v>
      </c>
      <c r="L360" s="1642">
        <v>498</v>
      </c>
      <c r="M360" s="1642"/>
      <c r="N360" s="1642"/>
      <c r="O360" s="1639" t="s">
        <v>3791</v>
      </c>
      <c r="P360" s="786" t="s">
        <v>3792</v>
      </c>
      <c r="T360" s="815">
        <f>VLOOKUP(L360,'Dat cong dat do'!$D$9:$M$547,5,0)</f>
        <v>0</v>
      </c>
      <c r="U360" s="815">
        <f>VLOOKUP(L360,'Dat cong dat do'!$D$9:$M$547,8,0)</f>
        <v>0</v>
      </c>
      <c r="V360" s="815">
        <v>2</v>
      </c>
    </row>
    <row r="361" spans="1:22" ht="31.5">
      <c r="A361" s="839">
        <v>352</v>
      </c>
      <c r="B361" s="1639">
        <v>3</v>
      </c>
      <c r="C361" s="1640" t="s">
        <v>3655</v>
      </c>
      <c r="D361" s="1640"/>
      <c r="E361" s="1640"/>
      <c r="F361" s="1640"/>
      <c r="G361" s="716" t="s">
        <v>7686</v>
      </c>
      <c r="H361" s="1640"/>
      <c r="I361" s="1639" t="s">
        <v>3790</v>
      </c>
      <c r="J361" s="1641">
        <v>27</v>
      </c>
      <c r="K361" s="1641">
        <v>13</v>
      </c>
      <c r="L361" s="1642">
        <v>9371</v>
      </c>
      <c r="M361" s="1642"/>
      <c r="N361" s="1642"/>
      <c r="O361" s="1639" t="s">
        <v>3793</v>
      </c>
      <c r="P361" s="786" t="s">
        <v>3792</v>
      </c>
      <c r="T361" s="815">
        <f>VLOOKUP(L361,'Dat cong dat do'!$D$9:$M$547,5,0)</f>
        <v>0</v>
      </c>
      <c r="U361" s="815">
        <f>VLOOKUP(L361,'Dat cong dat do'!$D$9:$M$547,8,0)</f>
        <v>0</v>
      </c>
      <c r="V361" s="815">
        <v>2</v>
      </c>
    </row>
    <row r="362" spans="1:22" ht="31.5">
      <c r="A362" s="839">
        <v>353</v>
      </c>
      <c r="B362" s="1639">
        <v>4</v>
      </c>
      <c r="C362" s="1640" t="s">
        <v>3655</v>
      </c>
      <c r="D362" s="1640"/>
      <c r="E362" s="1640"/>
      <c r="F362" s="1640"/>
      <c r="G362" s="716" t="s">
        <v>7686</v>
      </c>
      <c r="H362" s="1640"/>
      <c r="I362" s="1639" t="s">
        <v>3790</v>
      </c>
      <c r="J362" s="1641">
        <v>64</v>
      </c>
      <c r="K362" s="1641">
        <v>13</v>
      </c>
      <c r="L362" s="1642">
        <v>708</v>
      </c>
      <c r="M362" s="1642"/>
      <c r="N362" s="1642"/>
      <c r="O362" s="1639" t="s">
        <v>3793</v>
      </c>
      <c r="P362" s="786" t="s">
        <v>3792</v>
      </c>
      <c r="T362" s="815">
        <f>VLOOKUP(L362,'Dat cong dat do'!$D$9:$M$547,5,0)</f>
        <v>0</v>
      </c>
      <c r="U362" s="815">
        <f>VLOOKUP(L362,'Dat cong dat do'!$D$9:$M$547,8,0)</f>
        <v>0</v>
      </c>
      <c r="V362" s="815">
        <v>2</v>
      </c>
    </row>
    <row r="363" spans="1:22" ht="31.5">
      <c r="A363" s="839">
        <v>354</v>
      </c>
      <c r="B363" s="1639">
        <v>5</v>
      </c>
      <c r="C363" s="1640" t="s">
        <v>3515</v>
      </c>
      <c r="D363" s="1640"/>
      <c r="E363" s="1640"/>
      <c r="F363" s="1640"/>
      <c r="G363" s="716" t="s">
        <v>7686</v>
      </c>
      <c r="H363" s="1640"/>
      <c r="I363" s="1639" t="s">
        <v>3790</v>
      </c>
      <c r="J363" s="1641">
        <v>332</v>
      </c>
      <c r="K363" s="1641">
        <v>28</v>
      </c>
      <c r="L363" s="1642">
        <v>100</v>
      </c>
      <c r="M363" s="1642"/>
      <c r="N363" s="1642"/>
      <c r="O363" s="1639" t="s">
        <v>3794</v>
      </c>
      <c r="P363" s="1639" t="s">
        <v>1017</v>
      </c>
      <c r="T363" s="815">
        <f>VLOOKUP(L363,'Dat cong dat do'!$D$9:$M$547,5,0)</f>
        <v>0</v>
      </c>
      <c r="U363" s="815">
        <f>VLOOKUP(L363,'Dat cong dat do'!$D$9:$M$547,8,0)</f>
        <v>0</v>
      </c>
      <c r="V363" s="815">
        <v>2</v>
      </c>
    </row>
    <row r="364" spans="1:22">
      <c r="A364" s="839">
        <v>355</v>
      </c>
      <c r="B364" s="3925">
        <v>6</v>
      </c>
      <c r="C364" s="3926" t="s">
        <v>3671</v>
      </c>
      <c r="D364" s="1640"/>
      <c r="E364" s="1640"/>
      <c r="F364" s="1640"/>
      <c r="G364" s="716" t="s">
        <v>7686</v>
      </c>
      <c r="H364" s="1640"/>
      <c r="I364" s="1639" t="s">
        <v>3790</v>
      </c>
      <c r="J364" s="3927">
        <v>33</v>
      </c>
      <c r="K364" s="3927">
        <v>40</v>
      </c>
      <c r="L364" s="3928">
        <v>348.4</v>
      </c>
      <c r="M364" s="1642"/>
      <c r="N364" s="1642"/>
      <c r="O364" s="3925" t="s">
        <v>3795</v>
      </c>
      <c r="P364" s="1639" t="s">
        <v>3796</v>
      </c>
      <c r="T364" s="815">
        <f>VLOOKUP(L364,'Dat cong dat do'!$D$9:$M$547,5,0)</f>
        <v>0</v>
      </c>
      <c r="U364" s="815">
        <f>VLOOKUP(L364,'Dat cong dat do'!$D$9:$M$547,8,0)</f>
        <v>0</v>
      </c>
      <c r="V364" s="815">
        <v>2</v>
      </c>
    </row>
    <row r="365" spans="1:22">
      <c r="A365" s="839">
        <v>356</v>
      </c>
      <c r="B365" s="3925"/>
      <c r="C365" s="3926"/>
      <c r="D365" s="1640"/>
      <c r="E365" s="1640"/>
      <c r="F365" s="1640"/>
      <c r="G365" s="716" t="s">
        <v>7686</v>
      </c>
      <c r="H365" s="1640"/>
      <c r="I365" s="1639" t="s">
        <v>3790</v>
      </c>
      <c r="J365" s="3927"/>
      <c r="K365" s="3927"/>
      <c r="L365" s="3928"/>
      <c r="M365" s="1642"/>
      <c r="N365" s="1642"/>
      <c r="O365" s="3925"/>
      <c r="P365" s="1639" t="s">
        <v>3673</v>
      </c>
      <c r="T365" s="815" t="e">
        <f>VLOOKUP(L365,'Dat cong dat do'!$D$9:$M$547,5,0)</f>
        <v>#N/A</v>
      </c>
      <c r="U365" s="815" t="e">
        <f>VLOOKUP(L365,'Dat cong dat do'!$D$9:$M$547,8,0)</f>
        <v>#N/A</v>
      </c>
      <c r="V365" s="815">
        <v>2</v>
      </c>
    </row>
    <row r="366" spans="1:22" ht="31.5">
      <c r="A366" s="839">
        <v>357</v>
      </c>
      <c r="B366" s="1639">
        <v>7</v>
      </c>
      <c r="C366" s="1640" t="s">
        <v>3502</v>
      </c>
      <c r="D366" s="1640"/>
      <c r="E366" s="1640"/>
      <c r="F366" s="1640"/>
      <c r="G366" s="716" t="s">
        <v>7686</v>
      </c>
      <c r="H366" s="1640"/>
      <c r="I366" s="1639" t="s">
        <v>3790</v>
      </c>
      <c r="J366" s="1641">
        <v>383</v>
      </c>
      <c r="K366" s="1641">
        <v>28</v>
      </c>
      <c r="L366" s="1642">
        <v>100</v>
      </c>
      <c r="M366" s="1642"/>
      <c r="N366" s="1642"/>
      <c r="O366" s="1639" t="s">
        <v>3797</v>
      </c>
      <c r="P366" s="1639" t="s">
        <v>3798</v>
      </c>
      <c r="T366" s="815">
        <f>VLOOKUP(L366,'Dat cong dat do'!$D$9:$M$547,5,0)</f>
        <v>0</v>
      </c>
      <c r="U366" s="815">
        <f>VLOOKUP(L366,'Dat cong dat do'!$D$9:$M$547,8,0)</f>
        <v>0</v>
      </c>
      <c r="V366" s="815">
        <v>2</v>
      </c>
    </row>
    <row r="367" spans="1:22" ht="47.25">
      <c r="A367" s="839">
        <v>358</v>
      </c>
      <c r="B367" s="1639">
        <v>9</v>
      </c>
      <c r="C367" s="1640" t="s">
        <v>3671</v>
      </c>
      <c r="D367" s="1640"/>
      <c r="E367" s="1640"/>
      <c r="F367" s="1640"/>
      <c r="G367" s="716" t="s">
        <v>7686</v>
      </c>
      <c r="H367" s="1640"/>
      <c r="I367" s="1639" t="s">
        <v>3790</v>
      </c>
      <c r="J367" s="1641">
        <v>48</v>
      </c>
      <c r="K367" s="1641">
        <v>41</v>
      </c>
      <c r="L367" s="1642">
        <v>200</v>
      </c>
      <c r="M367" s="1642"/>
      <c r="N367" s="1642"/>
      <c r="O367" s="1639" t="s">
        <v>3799</v>
      </c>
      <c r="P367" s="1639" t="s">
        <v>3676</v>
      </c>
      <c r="T367" s="815">
        <f>VLOOKUP(L367,'Dat cong dat do'!$D$9:$M$547,5,0)</f>
        <v>0</v>
      </c>
      <c r="U367" s="815">
        <f>VLOOKUP(L367,'Dat cong dat do'!$D$9:$M$547,8,0)</f>
        <v>0</v>
      </c>
      <c r="V367" s="815">
        <v>2</v>
      </c>
    </row>
    <row r="368" spans="1:22" ht="47.25">
      <c r="A368" s="839">
        <v>359</v>
      </c>
      <c r="B368" s="1639">
        <v>10</v>
      </c>
      <c r="C368" s="1640" t="s">
        <v>3527</v>
      </c>
      <c r="D368" s="1640"/>
      <c r="E368" s="1640"/>
      <c r="F368" s="1640"/>
      <c r="G368" s="716" t="s">
        <v>7686</v>
      </c>
      <c r="H368" s="1640"/>
      <c r="I368" s="1639" t="s">
        <v>3790</v>
      </c>
      <c r="J368" s="1641">
        <v>110</v>
      </c>
      <c r="K368" s="1641">
        <v>9</v>
      </c>
      <c r="L368" s="1642">
        <v>1208</v>
      </c>
      <c r="M368" s="1642"/>
      <c r="N368" s="1642"/>
      <c r="O368" s="1639" t="s">
        <v>3800</v>
      </c>
      <c r="P368" s="1639" t="s">
        <v>1932</v>
      </c>
      <c r="T368" s="815">
        <f>VLOOKUP(L368,'Dat cong dat do'!$D$9:$M$547,5,0)</f>
        <v>0</v>
      </c>
      <c r="U368" s="815">
        <f>VLOOKUP(L368,'Dat cong dat do'!$D$9:$M$547,8,0)</f>
        <v>0</v>
      </c>
      <c r="V368" s="815">
        <v>2</v>
      </c>
    </row>
    <row r="369" spans="1:22" ht="31.5">
      <c r="A369" s="839">
        <v>360</v>
      </c>
      <c r="B369" s="1639">
        <v>11</v>
      </c>
      <c r="C369" s="1640" t="s">
        <v>3487</v>
      </c>
      <c r="D369" s="1640"/>
      <c r="E369" s="1640"/>
      <c r="F369" s="1640"/>
      <c r="G369" s="716" t="s">
        <v>7686</v>
      </c>
      <c r="H369" s="1640"/>
      <c r="I369" s="1639" t="s">
        <v>3790</v>
      </c>
      <c r="J369" s="1641">
        <v>96</v>
      </c>
      <c r="K369" s="1641">
        <v>10</v>
      </c>
      <c r="L369" s="1642">
        <v>2000</v>
      </c>
      <c r="M369" s="1642"/>
      <c r="N369" s="1642"/>
      <c r="O369" s="1639" t="s">
        <v>3801</v>
      </c>
      <c r="P369" s="1639" t="s">
        <v>3802</v>
      </c>
      <c r="T369" s="815">
        <f>VLOOKUP(L369,'Dat cong dat do'!$D$9:$M$547,5,0)</f>
        <v>0</v>
      </c>
      <c r="U369" s="815">
        <f>VLOOKUP(L369,'Dat cong dat do'!$D$9:$M$547,8,0)</f>
        <v>0</v>
      </c>
      <c r="V369" s="815">
        <v>2</v>
      </c>
    </row>
    <row r="370" spans="1:22" ht="47.25">
      <c r="A370" s="839">
        <v>361</v>
      </c>
      <c r="B370" s="1639">
        <v>12</v>
      </c>
      <c r="C370" s="1640" t="s">
        <v>3515</v>
      </c>
      <c r="D370" s="1640"/>
      <c r="E370" s="1640"/>
      <c r="F370" s="1640"/>
      <c r="G370" s="716" t="s">
        <v>7686</v>
      </c>
      <c r="H370" s="1640"/>
      <c r="I370" s="1639" t="s">
        <v>3790</v>
      </c>
      <c r="J370" s="1641" t="s">
        <v>3803</v>
      </c>
      <c r="K370" s="1641">
        <v>25</v>
      </c>
      <c r="L370" s="1642">
        <v>180</v>
      </c>
      <c r="M370" s="1642"/>
      <c r="N370" s="1642"/>
      <c r="O370" s="1639" t="s">
        <v>3804</v>
      </c>
      <c r="P370" s="1639" t="s">
        <v>3802</v>
      </c>
      <c r="T370" s="815">
        <f>VLOOKUP(L370,'Dat cong dat do'!$D$9:$M$547,5,0)</f>
        <v>0</v>
      </c>
      <c r="U370" s="815">
        <f>VLOOKUP(L370,'Dat cong dat do'!$D$9:$M$547,8,0)</f>
        <v>0</v>
      </c>
      <c r="V370" s="815">
        <v>2</v>
      </c>
    </row>
    <row r="371" spans="1:22" ht="31.5">
      <c r="A371" s="839">
        <v>362</v>
      </c>
      <c r="B371" s="1639">
        <v>13</v>
      </c>
      <c r="C371" s="1640" t="s">
        <v>3489</v>
      </c>
      <c r="D371" s="1640"/>
      <c r="E371" s="1640"/>
      <c r="F371" s="1640"/>
      <c r="G371" s="716" t="s">
        <v>7686</v>
      </c>
      <c r="H371" s="1640"/>
      <c r="I371" s="1639" t="s">
        <v>3790</v>
      </c>
      <c r="J371" s="1641">
        <v>89</v>
      </c>
      <c r="K371" s="1641">
        <v>25</v>
      </c>
      <c r="L371" s="1642">
        <v>277</v>
      </c>
      <c r="M371" s="1642"/>
      <c r="N371" s="1642"/>
      <c r="O371" s="1639" t="s">
        <v>3805</v>
      </c>
      <c r="P371" s="1639" t="s">
        <v>3676</v>
      </c>
      <c r="T371" s="815">
        <f>VLOOKUP(L371,'Dat cong dat do'!$D$9:$M$547,5,0)</f>
        <v>0</v>
      </c>
      <c r="U371" s="815">
        <f>VLOOKUP(L371,'Dat cong dat do'!$D$9:$M$547,8,0)</f>
        <v>0</v>
      </c>
      <c r="V371" s="815">
        <v>2</v>
      </c>
    </row>
    <row r="372" spans="1:22">
      <c r="A372" s="839">
        <v>363</v>
      </c>
      <c r="B372" s="3925">
        <v>14</v>
      </c>
      <c r="C372" s="3926" t="s">
        <v>3493</v>
      </c>
      <c r="D372" s="1640"/>
      <c r="E372" s="1640"/>
      <c r="F372" s="1640"/>
      <c r="G372" s="716" t="s">
        <v>7686</v>
      </c>
      <c r="H372" s="1640"/>
      <c r="I372" s="1639" t="s">
        <v>3790</v>
      </c>
      <c r="J372" s="3927">
        <v>18</v>
      </c>
      <c r="K372" s="3927">
        <v>37</v>
      </c>
      <c r="L372" s="3928">
        <v>200</v>
      </c>
      <c r="M372" s="1642"/>
      <c r="N372" s="1642"/>
      <c r="O372" s="3925" t="s">
        <v>3806</v>
      </c>
      <c r="P372" s="1639" t="s">
        <v>3368</v>
      </c>
      <c r="T372" s="815">
        <f>VLOOKUP(L372,'Dat cong dat do'!$D$9:$M$547,5,0)</f>
        <v>0</v>
      </c>
      <c r="U372" s="815">
        <f>VLOOKUP(L372,'Dat cong dat do'!$D$9:$M$547,8,0)</f>
        <v>0</v>
      </c>
      <c r="V372" s="815">
        <v>2</v>
      </c>
    </row>
    <row r="373" spans="1:22">
      <c r="A373" s="839">
        <v>364</v>
      </c>
      <c r="B373" s="3925"/>
      <c r="C373" s="3926"/>
      <c r="D373" s="1640"/>
      <c r="E373" s="1640"/>
      <c r="F373" s="1640"/>
      <c r="G373" s="716" t="s">
        <v>7686</v>
      </c>
      <c r="H373" s="1640"/>
      <c r="I373" s="1639" t="s">
        <v>3790</v>
      </c>
      <c r="J373" s="3927"/>
      <c r="K373" s="3927"/>
      <c r="L373" s="3928"/>
      <c r="M373" s="1642"/>
      <c r="N373" s="1642"/>
      <c r="O373" s="3925"/>
      <c r="P373" s="1639" t="s">
        <v>3807</v>
      </c>
      <c r="T373" s="815" t="e">
        <f>VLOOKUP(L373,'Dat cong dat do'!$D$9:$M$547,5,0)</f>
        <v>#N/A</v>
      </c>
      <c r="U373" s="815" t="e">
        <f>VLOOKUP(L373,'Dat cong dat do'!$D$9:$M$547,8,0)</f>
        <v>#N/A</v>
      </c>
      <c r="V373" s="815">
        <v>2</v>
      </c>
    </row>
    <row r="374" spans="1:22">
      <c r="A374" s="839">
        <v>365</v>
      </c>
      <c r="B374" s="1639">
        <v>15</v>
      </c>
      <c r="C374" s="1640" t="s">
        <v>3808</v>
      </c>
      <c r="D374" s="1640"/>
      <c r="E374" s="1640"/>
      <c r="F374" s="1640"/>
      <c r="G374" s="716" t="s">
        <v>7686</v>
      </c>
      <c r="H374" s="1640"/>
      <c r="I374" s="1639" t="s">
        <v>3790</v>
      </c>
      <c r="J374" s="1641">
        <v>140</v>
      </c>
      <c r="K374" s="1641">
        <v>32</v>
      </c>
      <c r="L374" s="1642">
        <v>225</v>
      </c>
      <c r="M374" s="1642"/>
      <c r="N374" s="1642"/>
      <c r="O374" s="1639" t="s">
        <v>3809</v>
      </c>
      <c r="P374" s="1639" t="s">
        <v>3676</v>
      </c>
      <c r="T374" s="815">
        <f>VLOOKUP(L374,'Dat cong dat do'!$D$9:$M$547,5,0)</f>
        <v>0</v>
      </c>
      <c r="U374" s="815">
        <f>VLOOKUP(L374,'Dat cong dat do'!$D$9:$M$547,8,0)</f>
        <v>0</v>
      </c>
      <c r="V374" s="815">
        <v>2</v>
      </c>
    </row>
    <row r="375" spans="1:22" ht="31.5">
      <c r="A375" s="839">
        <v>366</v>
      </c>
      <c r="B375" s="1639">
        <v>16</v>
      </c>
      <c r="C375" s="1640" t="s">
        <v>3808</v>
      </c>
      <c r="D375" s="1640"/>
      <c r="E375" s="1640"/>
      <c r="F375" s="1640"/>
      <c r="G375" s="716" t="s">
        <v>7686</v>
      </c>
      <c r="H375" s="1640"/>
      <c r="I375" s="1639" t="s">
        <v>3790</v>
      </c>
      <c r="J375" s="1641">
        <v>362</v>
      </c>
      <c r="K375" s="1641">
        <v>33</v>
      </c>
      <c r="L375" s="1642">
        <v>250</v>
      </c>
      <c r="M375" s="1642"/>
      <c r="N375" s="1642"/>
      <c r="O375" s="1639" t="s">
        <v>3810</v>
      </c>
      <c r="P375" s="1639" t="s">
        <v>1017</v>
      </c>
      <c r="T375" s="815">
        <f>VLOOKUP(L375,'Dat cong dat do'!$D$9:$M$547,5,0)</f>
        <v>0</v>
      </c>
      <c r="U375" s="815">
        <f>VLOOKUP(L375,'Dat cong dat do'!$D$9:$M$547,8,0)</f>
        <v>0</v>
      </c>
      <c r="V375" s="815">
        <v>2</v>
      </c>
    </row>
    <row r="376" spans="1:22" ht="31.5">
      <c r="A376" s="839">
        <v>367</v>
      </c>
      <c r="B376" s="755">
        <v>17</v>
      </c>
      <c r="C376" s="787" t="s">
        <v>3502</v>
      </c>
      <c r="D376" s="787"/>
      <c r="E376" s="787"/>
      <c r="F376" s="787"/>
      <c r="G376" s="716" t="s">
        <v>7686</v>
      </c>
      <c r="H376" s="787"/>
      <c r="I376" s="1639" t="s">
        <v>3790</v>
      </c>
      <c r="J376" s="789">
        <v>236</v>
      </c>
      <c r="K376" s="789">
        <v>33</v>
      </c>
      <c r="L376" s="788">
        <v>291</v>
      </c>
      <c r="M376" s="788"/>
      <c r="N376" s="788"/>
      <c r="O376" s="1639" t="s">
        <v>3810</v>
      </c>
      <c r="P376" s="1639" t="s">
        <v>1017</v>
      </c>
      <c r="T376" s="815">
        <f>VLOOKUP(L376,'Dat cong dat do'!$D$9:$M$547,5,0)</f>
        <v>0</v>
      </c>
      <c r="U376" s="815">
        <f>VLOOKUP(L376,'Dat cong dat do'!$D$9:$M$547,8,0)</f>
        <v>0</v>
      </c>
      <c r="V376" s="815">
        <v>2</v>
      </c>
    </row>
    <row r="377" spans="1:22" ht="31.5">
      <c r="A377" s="839">
        <v>368</v>
      </c>
      <c r="B377" s="758">
        <v>18</v>
      </c>
      <c r="C377" s="1640" t="s">
        <v>3497</v>
      </c>
      <c r="D377" s="1640"/>
      <c r="E377" s="1640"/>
      <c r="F377" s="1640"/>
      <c r="G377" s="716" t="s">
        <v>7686</v>
      </c>
      <c r="H377" s="1640"/>
      <c r="I377" s="1639" t="s">
        <v>3790</v>
      </c>
      <c r="J377" s="758">
        <v>22</v>
      </c>
      <c r="K377" s="758">
        <v>4</v>
      </c>
      <c r="L377" s="1642">
        <v>20000</v>
      </c>
      <c r="M377" s="757"/>
      <c r="N377" s="757"/>
      <c r="O377" s="1639" t="s">
        <v>3811</v>
      </c>
      <c r="P377" s="1639" t="s">
        <v>3812</v>
      </c>
      <c r="T377" s="815">
        <f>VLOOKUP(L377,'Dat cong dat do'!$D$9:$M$547,5,0)</f>
        <v>0</v>
      </c>
      <c r="U377" s="815">
        <f>VLOOKUP(L377,'Dat cong dat do'!$D$9:$M$547,8,0)</f>
        <v>0</v>
      </c>
      <c r="V377" s="815">
        <v>2</v>
      </c>
    </row>
    <row r="378" spans="1:22" ht="31.5">
      <c r="A378" s="839">
        <v>369</v>
      </c>
      <c r="B378" s="758">
        <v>20</v>
      </c>
      <c r="C378" s="1640" t="s">
        <v>3487</v>
      </c>
      <c r="D378" s="1640"/>
      <c r="E378" s="1640"/>
      <c r="F378" s="1640"/>
      <c r="G378" s="716" t="s">
        <v>7686</v>
      </c>
      <c r="H378" s="1640"/>
      <c r="I378" s="1639" t="s">
        <v>3790</v>
      </c>
      <c r="J378" s="758">
        <v>13</v>
      </c>
      <c r="K378" s="758">
        <v>27</v>
      </c>
      <c r="L378" s="1642">
        <v>500</v>
      </c>
      <c r="M378" s="757"/>
      <c r="N378" s="757"/>
      <c r="O378" s="1639" t="s">
        <v>3813</v>
      </c>
      <c r="P378" s="1639" t="s">
        <v>3484</v>
      </c>
      <c r="T378" s="815">
        <f>VLOOKUP(L378,'Dat cong dat do'!$D$9:$M$547,5,0)</f>
        <v>0</v>
      </c>
      <c r="U378" s="815">
        <f>VLOOKUP(L378,'Dat cong dat do'!$D$9:$M$547,8,0)</f>
        <v>0</v>
      </c>
      <c r="V378" s="815">
        <v>2</v>
      </c>
    </row>
    <row r="379" spans="1:22">
      <c r="A379" s="839">
        <v>370</v>
      </c>
      <c r="B379" s="3693">
        <v>1</v>
      </c>
      <c r="C379" s="3929" t="s">
        <v>3698</v>
      </c>
      <c r="D379" s="799"/>
      <c r="E379" s="799"/>
      <c r="F379" s="799"/>
      <c r="G379" s="716" t="s">
        <v>7686</v>
      </c>
      <c r="H379" s="799"/>
      <c r="I379" s="1620" t="s">
        <v>3530</v>
      </c>
      <c r="J379" s="1623">
        <v>297</v>
      </c>
      <c r="K379" s="1623">
        <v>23</v>
      </c>
      <c r="L379" s="3930">
        <v>197256</v>
      </c>
      <c r="M379" s="810"/>
      <c r="N379" s="810"/>
      <c r="O379" s="3693" t="s">
        <v>3699</v>
      </c>
      <c r="P379" s="3693" t="s">
        <v>3701</v>
      </c>
      <c r="T379" s="815">
        <f>VLOOKUP(L379,'Dat cong dat do'!$D$9:$M$547,5,0)</f>
        <v>0</v>
      </c>
      <c r="U379" s="815">
        <f>VLOOKUP(L379,'Dat cong dat do'!$D$9:$M$547,8,0)</f>
        <v>0</v>
      </c>
      <c r="V379" s="815">
        <v>2</v>
      </c>
    </row>
    <row r="380" spans="1:22">
      <c r="A380" s="839">
        <v>371</v>
      </c>
      <c r="B380" s="3694"/>
      <c r="C380" s="3929"/>
      <c r="D380" s="799"/>
      <c r="E380" s="799"/>
      <c r="F380" s="799"/>
      <c r="G380" s="716" t="s">
        <v>7686</v>
      </c>
      <c r="H380" s="799"/>
      <c r="I380" s="1620" t="s">
        <v>3530</v>
      </c>
      <c r="J380" s="1623">
        <v>60</v>
      </c>
      <c r="K380" s="1623">
        <v>29</v>
      </c>
      <c r="L380" s="3930"/>
      <c r="M380" s="752"/>
      <c r="N380" s="752"/>
      <c r="O380" s="3694"/>
      <c r="P380" s="3931"/>
      <c r="T380" s="815" t="e">
        <f>VLOOKUP(L380,'Dat cong dat do'!$D$9:$M$547,5,0)</f>
        <v>#N/A</v>
      </c>
      <c r="U380" s="815" t="e">
        <f>VLOOKUP(L380,'Dat cong dat do'!$D$9:$M$547,8,0)</f>
        <v>#N/A</v>
      </c>
      <c r="V380" s="815">
        <v>2</v>
      </c>
    </row>
    <row r="381" spans="1:22">
      <c r="A381" s="839">
        <v>372</v>
      </c>
      <c r="B381" s="3694"/>
      <c r="C381" s="3929"/>
      <c r="D381" s="799"/>
      <c r="E381" s="799"/>
      <c r="F381" s="799"/>
      <c r="G381" s="716" t="s">
        <v>7686</v>
      </c>
      <c r="H381" s="799"/>
      <c r="I381" s="1620" t="s">
        <v>3530</v>
      </c>
      <c r="J381" s="1623">
        <v>30</v>
      </c>
      <c r="K381" s="1623">
        <v>29</v>
      </c>
      <c r="L381" s="3930"/>
      <c r="M381" s="752"/>
      <c r="N381" s="752"/>
      <c r="O381" s="3694"/>
      <c r="P381" s="3931"/>
      <c r="T381" s="815" t="e">
        <f>VLOOKUP(L381,'Dat cong dat do'!$D$9:$M$547,5,0)</f>
        <v>#N/A</v>
      </c>
      <c r="U381" s="815" t="e">
        <f>VLOOKUP(L381,'Dat cong dat do'!$D$9:$M$547,8,0)</f>
        <v>#N/A</v>
      </c>
      <c r="V381" s="815">
        <v>2</v>
      </c>
    </row>
    <row r="382" spans="1:22">
      <c r="A382" s="839">
        <v>373</v>
      </c>
      <c r="B382" s="3694"/>
      <c r="C382" s="3929"/>
      <c r="D382" s="799"/>
      <c r="E382" s="799"/>
      <c r="F382" s="799"/>
      <c r="G382" s="716" t="s">
        <v>7686</v>
      </c>
      <c r="H382" s="799"/>
      <c r="I382" s="1620" t="s">
        <v>3530</v>
      </c>
      <c r="J382" s="1623">
        <v>61</v>
      </c>
      <c r="K382" s="1623">
        <v>29</v>
      </c>
      <c r="L382" s="3930"/>
      <c r="M382" s="752"/>
      <c r="N382" s="752"/>
      <c r="O382" s="3694"/>
      <c r="P382" s="3931"/>
      <c r="T382" s="815" t="e">
        <f>VLOOKUP(L382,'Dat cong dat do'!$D$9:$M$547,5,0)</f>
        <v>#N/A</v>
      </c>
      <c r="U382" s="815" t="e">
        <f>VLOOKUP(L382,'Dat cong dat do'!$D$9:$M$547,8,0)</f>
        <v>#N/A</v>
      </c>
      <c r="V382" s="815">
        <v>2</v>
      </c>
    </row>
    <row r="383" spans="1:22">
      <c r="A383" s="839">
        <v>374</v>
      </c>
      <c r="B383" s="3694"/>
      <c r="C383" s="3929"/>
      <c r="D383" s="799"/>
      <c r="E383" s="799"/>
      <c r="F383" s="799"/>
      <c r="G383" s="716" t="s">
        <v>7686</v>
      </c>
      <c r="H383" s="799"/>
      <c r="I383" s="1620" t="s">
        <v>3530</v>
      </c>
      <c r="J383" s="1623">
        <v>29</v>
      </c>
      <c r="K383" s="1623">
        <v>29</v>
      </c>
      <c r="L383" s="3930"/>
      <c r="M383" s="752"/>
      <c r="N383" s="752"/>
      <c r="O383" s="3694"/>
      <c r="P383" s="3931"/>
      <c r="T383" s="815" t="e">
        <f>VLOOKUP(L383,'Dat cong dat do'!$D$9:$M$547,5,0)</f>
        <v>#N/A</v>
      </c>
      <c r="U383" s="815" t="e">
        <f>VLOOKUP(L383,'Dat cong dat do'!$D$9:$M$547,8,0)</f>
        <v>#N/A</v>
      </c>
      <c r="V383" s="815">
        <v>2</v>
      </c>
    </row>
    <row r="384" spans="1:22">
      <c r="A384" s="839">
        <v>375</v>
      </c>
      <c r="B384" s="3694"/>
      <c r="C384" s="3929"/>
      <c r="D384" s="799"/>
      <c r="E384" s="799"/>
      <c r="F384" s="799"/>
      <c r="G384" s="716" t="s">
        <v>7686</v>
      </c>
      <c r="H384" s="799"/>
      <c r="I384" s="1620" t="s">
        <v>3530</v>
      </c>
      <c r="J384" s="1623">
        <v>28</v>
      </c>
      <c r="K384" s="1623">
        <v>29</v>
      </c>
      <c r="L384" s="3930"/>
      <c r="M384" s="752"/>
      <c r="N384" s="752"/>
      <c r="O384" s="3694"/>
      <c r="P384" s="3931"/>
      <c r="T384" s="815" t="e">
        <f>VLOOKUP(L384,'Dat cong dat do'!$D$9:$M$547,5,0)</f>
        <v>#N/A</v>
      </c>
      <c r="U384" s="815" t="e">
        <f>VLOOKUP(L384,'Dat cong dat do'!$D$9:$M$547,8,0)</f>
        <v>#N/A</v>
      </c>
      <c r="V384" s="815">
        <v>2</v>
      </c>
    </row>
    <row r="385" spans="1:22">
      <c r="A385" s="839">
        <v>376</v>
      </c>
      <c r="B385" s="3694"/>
      <c r="C385" s="3929"/>
      <c r="D385" s="799"/>
      <c r="E385" s="799"/>
      <c r="F385" s="799"/>
      <c r="G385" s="716" t="s">
        <v>7686</v>
      </c>
      <c r="H385" s="799"/>
      <c r="I385" s="1620" t="s">
        <v>3530</v>
      </c>
      <c r="J385" s="1623">
        <v>62</v>
      </c>
      <c r="K385" s="1623">
        <v>29</v>
      </c>
      <c r="L385" s="3930"/>
      <c r="M385" s="752"/>
      <c r="N385" s="752"/>
      <c r="O385" s="3694"/>
      <c r="P385" s="3931"/>
      <c r="T385" s="815" t="e">
        <f>VLOOKUP(L385,'Dat cong dat do'!$D$9:$M$547,5,0)</f>
        <v>#N/A</v>
      </c>
      <c r="U385" s="815" t="e">
        <f>VLOOKUP(L385,'Dat cong dat do'!$D$9:$M$547,8,0)</f>
        <v>#N/A</v>
      </c>
      <c r="V385" s="815">
        <v>2</v>
      </c>
    </row>
    <row r="386" spans="1:22">
      <c r="A386" s="839">
        <v>377</v>
      </c>
      <c r="B386" s="3694"/>
      <c r="C386" s="3929"/>
      <c r="D386" s="799"/>
      <c r="E386" s="799"/>
      <c r="F386" s="799"/>
      <c r="G386" s="716" t="s">
        <v>7686</v>
      </c>
      <c r="H386" s="799"/>
      <c r="I386" s="1620" t="s">
        <v>3530</v>
      </c>
      <c r="J386" s="1623">
        <v>26</v>
      </c>
      <c r="K386" s="1623">
        <v>29</v>
      </c>
      <c r="L386" s="3930"/>
      <c r="M386" s="752"/>
      <c r="N386" s="752"/>
      <c r="O386" s="3694"/>
      <c r="P386" s="3931"/>
      <c r="T386" s="815" t="e">
        <f>VLOOKUP(L386,'Dat cong dat do'!$D$9:$M$547,5,0)</f>
        <v>#N/A</v>
      </c>
      <c r="U386" s="815" t="e">
        <f>VLOOKUP(L386,'Dat cong dat do'!$D$9:$M$547,8,0)</f>
        <v>#N/A</v>
      </c>
      <c r="V386" s="815">
        <v>2</v>
      </c>
    </row>
    <row r="387" spans="1:22">
      <c r="A387" s="839">
        <v>378</v>
      </c>
      <c r="B387" s="3694"/>
      <c r="C387" s="3929"/>
      <c r="D387" s="799"/>
      <c r="E387" s="799"/>
      <c r="F387" s="799"/>
      <c r="G387" s="716" t="s">
        <v>7686</v>
      </c>
      <c r="H387" s="799"/>
      <c r="I387" s="1620" t="s">
        <v>3530</v>
      </c>
      <c r="J387" s="1623">
        <v>27</v>
      </c>
      <c r="K387" s="1623">
        <v>29</v>
      </c>
      <c r="L387" s="3930"/>
      <c r="M387" s="752"/>
      <c r="N387" s="752"/>
      <c r="O387" s="3694"/>
      <c r="P387" s="3931"/>
      <c r="T387" s="815" t="e">
        <f>VLOOKUP(L387,'Dat cong dat do'!$D$9:$M$547,5,0)</f>
        <v>#N/A</v>
      </c>
      <c r="U387" s="815" t="e">
        <f>VLOOKUP(L387,'Dat cong dat do'!$D$9:$M$547,8,0)</f>
        <v>#N/A</v>
      </c>
      <c r="V387" s="815">
        <v>2</v>
      </c>
    </row>
    <row r="388" spans="1:22">
      <c r="A388" s="839">
        <v>379</v>
      </c>
      <c r="B388" s="3694"/>
      <c r="C388" s="3929"/>
      <c r="D388" s="799"/>
      <c r="E388" s="799"/>
      <c r="F388" s="799"/>
      <c r="G388" s="716" t="s">
        <v>7686</v>
      </c>
      <c r="H388" s="799"/>
      <c r="I388" s="1620" t="s">
        <v>3530</v>
      </c>
      <c r="J388" s="1623">
        <v>1</v>
      </c>
      <c r="K388" s="1623">
        <v>30</v>
      </c>
      <c r="L388" s="3930"/>
      <c r="M388" s="752"/>
      <c r="N388" s="752"/>
      <c r="O388" s="3694"/>
      <c r="P388" s="3931"/>
      <c r="T388" s="815" t="e">
        <f>VLOOKUP(L388,'Dat cong dat do'!$D$9:$M$547,5,0)</f>
        <v>#N/A</v>
      </c>
      <c r="U388" s="815" t="e">
        <f>VLOOKUP(L388,'Dat cong dat do'!$D$9:$M$547,8,0)</f>
        <v>#N/A</v>
      </c>
      <c r="V388" s="815">
        <v>2</v>
      </c>
    </row>
    <row r="389" spans="1:22">
      <c r="A389" s="839">
        <v>380</v>
      </c>
      <c r="B389" s="3695"/>
      <c r="C389" s="3929"/>
      <c r="D389" s="799"/>
      <c r="E389" s="799"/>
      <c r="F389" s="799"/>
      <c r="G389" s="716" t="s">
        <v>7686</v>
      </c>
      <c r="H389" s="799"/>
      <c r="I389" s="1620" t="s">
        <v>3530</v>
      </c>
      <c r="J389" s="1623">
        <v>18</v>
      </c>
      <c r="K389" s="1623">
        <v>30</v>
      </c>
      <c r="L389" s="3930"/>
      <c r="M389" s="727"/>
      <c r="N389" s="727"/>
      <c r="O389" s="3695"/>
      <c r="P389" s="3932"/>
      <c r="T389" s="815" t="e">
        <f>VLOOKUP(L389,'Dat cong dat do'!$D$9:$M$547,5,0)</f>
        <v>#N/A</v>
      </c>
      <c r="U389" s="815" t="e">
        <f>VLOOKUP(L389,'Dat cong dat do'!$D$9:$M$547,8,0)</f>
        <v>#N/A</v>
      </c>
      <c r="V389" s="815">
        <v>2</v>
      </c>
    </row>
    <row r="390" spans="1:22">
      <c r="A390" s="839">
        <v>381</v>
      </c>
      <c r="B390" s="3693">
        <v>2</v>
      </c>
      <c r="C390" s="3929" t="s">
        <v>3702</v>
      </c>
      <c r="D390" s="799"/>
      <c r="E390" s="799"/>
      <c r="F390" s="799"/>
      <c r="G390" s="716" t="s">
        <v>7686</v>
      </c>
      <c r="H390" s="799"/>
      <c r="I390" s="1620" t="s">
        <v>3530</v>
      </c>
      <c r="J390" s="1623">
        <v>22</v>
      </c>
      <c r="K390" s="1623">
        <v>19</v>
      </c>
      <c r="L390" s="3930">
        <v>15074</v>
      </c>
      <c r="M390" s="810"/>
      <c r="N390" s="810"/>
      <c r="O390" s="3693" t="s">
        <v>542</v>
      </c>
      <c r="P390" s="3693" t="s">
        <v>3703</v>
      </c>
      <c r="T390" s="815">
        <f>VLOOKUP(L390,'Dat cong dat do'!$D$9:$M$547,5,0)</f>
        <v>0</v>
      </c>
      <c r="U390" s="815">
        <f>VLOOKUP(L390,'Dat cong dat do'!$D$9:$M$547,8,0)</f>
        <v>0</v>
      </c>
      <c r="V390" s="815">
        <v>2</v>
      </c>
    </row>
    <row r="391" spans="1:22">
      <c r="A391" s="839">
        <v>382</v>
      </c>
      <c r="B391" s="3694"/>
      <c r="C391" s="3929"/>
      <c r="D391" s="799"/>
      <c r="E391" s="799"/>
      <c r="F391" s="799"/>
      <c r="G391" s="716" t="s">
        <v>7686</v>
      </c>
      <c r="H391" s="799"/>
      <c r="I391" s="1620" t="s">
        <v>3530</v>
      </c>
      <c r="J391" s="1623">
        <v>23</v>
      </c>
      <c r="K391" s="1623">
        <v>19</v>
      </c>
      <c r="L391" s="3930"/>
      <c r="M391" s="752"/>
      <c r="N391" s="752"/>
      <c r="O391" s="3694"/>
      <c r="P391" s="3694"/>
      <c r="T391" s="815" t="e">
        <f>VLOOKUP(L391,'Dat cong dat do'!$D$9:$M$547,5,0)</f>
        <v>#N/A</v>
      </c>
      <c r="U391" s="815" t="e">
        <f>VLOOKUP(L391,'Dat cong dat do'!$D$9:$M$547,8,0)</f>
        <v>#N/A</v>
      </c>
      <c r="V391" s="815">
        <v>2</v>
      </c>
    </row>
    <row r="392" spans="1:22">
      <c r="A392" s="839">
        <v>383</v>
      </c>
      <c r="B392" s="3694"/>
      <c r="C392" s="3929"/>
      <c r="D392" s="799"/>
      <c r="E392" s="799"/>
      <c r="F392" s="799"/>
      <c r="G392" s="716" t="s">
        <v>7686</v>
      </c>
      <c r="H392" s="799"/>
      <c r="I392" s="1620" t="s">
        <v>3530</v>
      </c>
      <c r="J392" s="1623">
        <v>225</v>
      </c>
      <c r="K392" s="1623">
        <v>19</v>
      </c>
      <c r="L392" s="3930"/>
      <c r="M392" s="752"/>
      <c r="N392" s="752"/>
      <c r="O392" s="3694"/>
      <c r="P392" s="3694"/>
      <c r="T392" s="815" t="e">
        <f>VLOOKUP(L392,'Dat cong dat do'!$D$9:$M$547,5,0)</f>
        <v>#N/A</v>
      </c>
      <c r="U392" s="815" t="e">
        <f>VLOOKUP(L392,'Dat cong dat do'!$D$9:$M$547,8,0)</f>
        <v>#N/A</v>
      </c>
      <c r="V392" s="815">
        <v>2</v>
      </c>
    </row>
    <row r="393" spans="1:22">
      <c r="A393" s="839">
        <v>384</v>
      </c>
      <c r="B393" s="3694"/>
      <c r="C393" s="3929"/>
      <c r="D393" s="799"/>
      <c r="E393" s="799"/>
      <c r="F393" s="799"/>
      <c r="G393" s="716" t="s">
        <v>7686</v>
      </c>
      <c r="H393" s="799"/>
      <c r="I393" s="1620" t="s">
        <v>3530</v>
      </c>
      <c r="J393" s="1623">
        <v>2</v>
      </c>
      <c r="K393" s="1623">
        <v>19</v>
      </c>
      <c r="L393" s="3930"/>
      <c r="M393" s="752"/>
      <c r="N393" s="752"/>
      <c r="O393" s="3694"/>
      <c r="P393" s="3694"/>
      <c r="T393" s="815" t="e">
        <f>VLOOKUP(L393,'Dat cong dat do'!$D$9:$M$547,5,0)</f>
        <v>#N/A</v>
      </c>
      <c r="U393" s="815" t="e">
        <f>VLOOKUP(L393,'Dat cong dat do'!$D$9:$M$547,8,0)</f>
        <v>#N/A</v>
      </c>
      <c r="V393" s="815">
        <v>2</v>
      </c>
    </row>
    <row r="394" spans="1:22">
      <c r="A394" s="839">
        <v>385</v>
      </c>
      <c r="B394" s="3694"/>
      <c r="C394" s="3929"/>
      <c r="D394" s="799"/>
      <c r="E394" s="799"/>
      <c r="F394" s="799"/>
      <c r="G394" s="716" t="s">
        <v>7686</v>
      </c>
      <c r="H394" s="799"/>
      <c r="I394" s="1620" t="s">
        <v>3530</v>
      </c>
      <c r="J394" s="1623">
        <v>3</v>
      </c>
      <c r="K394" s="1623">
        <v>19</v>
      </c>
      <c r="L394" s="3930"/>
      <c r="M394" s="752"/>
      <c r="N394" s="752"/>
      <c r="O394" s="3694"/>
      <c r="P394" s="3694"/>
      <c r="T394" s="815" t="e">
        <f>VLOOKUP(L394,'Dat cong dat do'!$D$9:$M$547,5,0)</f>
        <v>#N/A</v>
      </c>
      <c r="U394" s="815" t="e">
        <f>VLOOKUP(L394,'Dat cong dat do'!$D$9:$M$547,8,0)</f>
        <v>#N/A</v>
      </c>
      <c r="V394" s="815">
        <v>2</v>
      </c>
    </row>
    <row r="395" spans="1:22">
      <c r="A395" s="839">
        <v>386</v>
      </c>
      <c r="B395" s="3694"/>
      <c r="C395" s="3929"/>
      <c r="D395" s="799"/>
      <c r="E395" s="799"/>
      <c r="F395" s="799"/>
      <c r="G395" s="716" t="s">
        <v>7686</v>
      </c>
      <c r="H395" s="799"/>
      <c r="I395" s="1620" t="s">
        <v>3530</v>
      </c>
      <c r="J395" s="1623">
        <v>4</v>
      </c>
      <c r="K395" s="1623">
        <v>19</v>
      </c>
      <c r="L395" s="3930"/>
      <c r="M395" s="752"/>
      <c r="N395" s="752"/>
      <c r="O395" s="3694"/>
      <c r="P395" s="3694"/>
      <c r="T395" s="815" t="e">
        <f>VLOOKUP(L395,'Dat cong dat do'!$D$9:$M$547,5,0)</f>
        <v>#N/A</v>
      </c>
      <c r="U395" s="815" t="e">
        <f>VLOOKUP(L395,'Dat cong dat do'!$D$9:$M$547,8,0)</f>
        <v>#N/A</v>
      </c>
      <c r="V395" s="815">
        <v>2</v>
      </c>
    </row>
    <row r="396" spans="1:22">
      <c r="A396" s="839">
        <v>387</v>
      </c>
      <c r="B396" s="3694"/>
      <c r="C396" s="3929"/>
      <c r="D396" s="799"/>
      <c r="E396" s="799"/>
      <c r="F396" s="799"/>
      <c r="G396" s="716" t="s">
        <v>7686</v>
      </c>
      <c r="H396" s="799"/>
      <c r="I396" s="1620" t="s">
        <v>3530</v>
      </c>
      <c r="J396" s="1623">
        <v>1</v>
      </c>
      <c r="K396" s="1623">
        <v>19</v>
      </c>
      <c r="L396" s="3930"/>
      <c r="M396" s="752"/>
      <c r="N396" s="752"/>
      <c r="O396" s="3694"/>
      <c r="P396" s="3694"/>
      <c r="T396" s="815" t="e">
        <f>VLOOKUP(L396,'Dat cong dat do'!$D$9:$M$547,5,0)</f>
        <v>#N/A</v>
      </c>
      <c r="U396" s="815" t="e">
        <f>VLOOKUP(L396,'Dat cong dat do'!$D$9:$M$547,8,0)</f>
        <v>#N/A</v>
      </c>
      <c r="V396" s="815">
        <v>2</v>
      </c>
    </row>
    <row r="397" spans="1:22">
      <c r="A397" s="839">
        <v>388</v>
      </c>
      <c r="B397" s="3694"/>
      <c r="C397" s="3929"/>
      <c r="D397" s="799"/>
      <c r="E397" s="799"/>
      <c r="F397" s="799"/>
      <c r="G397" s="716" t="s">
        <v>7686</v>
      </c>
      <c r="H397" s="799"/>
      <c r="I397" s="1620" t="s">
        <v>3530</v>
      </c>
      <c r="J397" s="1623">
        <v>5</v>
      </c>
      <c r="K397" s="1623">
        <v>19</v>
      </c>
      <c r="L397" s="3930"/>
      <c r="M397" s="752"/>
      <c r="N397" s="752"/>
      <c r="O397" s="3694"/>
      <c r="P397" s="3694"/>
      <c r="T397" s="815" t="e">
        <f>VLOOKUP(L397,'Dat cong dat do'!$D$9:$M$547,5,0)</f>
        <v>#N/A</v>
      </c>
      <c r="U397" s="815" t="e">
        <f>VLOOKUP(L397,'Dat cong dat do'!$D$9:$M$547,8,0)</f>
        <v>#N/A</v>
      </c>
      <c r="V397" s="815">
        <v>2</v>
      </c>
    </row>
    <row r="398" spans="1:22">
      <c r="A398" s="839">
        <v>389</v>
      </c>
      <c r="B398" s="3694"/>
      <c r="C398" s="3929"/>
      <c r="D398" s="799"/>
      <c r="E398" s="799"/>
      <c r="F398" s="799"/>
      <c r="G398" s="716" t="s">
        <v>7686</v>
      </c>
      <c r="H398" s="799"/>
      <c r="I398" s="1620" t="s">
        <v>3530</v>
      </c>
      <c r="J398" s="1623">
        <v>8</v>
      </c>
      <c r="K398" s="1623">
        <v>19</v>
      </c>
      <c r="L398" s="3930"/>
      <c r="M398" s="752"/>
      <c r="N398" s="752"/>
      <c r="O398" s="3694"/>
      <c r="P398" s="3694"/>
      <c r="T398" s="815" t="e">
        <f>VLOOKUP(L398,'Dat cong dat do'!$D$9:$M$547,5,0)</f>
        <v>#N/A</v>
      </c>
      <c r="U398" s="815" t="e">
        <f>VLOOKUP(L398,'Dat cong dat do'!$D$9:$M$547,8,0)</f>
        <v>#N/A</v>
      </c>
      <c r="V398" s="815">
        <v>2</v>
      </c>
    </row>
    <row r="399" spans="1:22">
      <c r="A399" s="839">
        <v>390</v>
      </c>
      <c r="B399" s="3694"/>
      <c r="C399" s="3929"/>
      <c r="D399" s="799"/>
      <c r="E399" s="799"/>
      <c r="F399" s="799"/>
      <c r="G399" s="716" t="s">
        <v>7686</v>
      </c>
      <c r="H399" s="799"/>
      <c r="I399" s="1620" t="s">
        <v>3530</v>
      </c>
      <c r="J399" s="1623">
        <v>19</v>
      </c>
      <c r="K399" s="1623">
        <v>19</v>
      </c>
      <c r="L399" s="3930"/>
      <c r="M399" s="752"/>
      <c r="N399" s="752"/>
      <c r="O399" s="3694"/>
      <c r="P399" s="3694"/>
      <c r="T399" s="815" t="e">
        <f>VLOOKUP(L399,'Dat cong dat do'!$D$9:$M$547,5,0)</f>
        <v>#N/A</v>
      </c>
      <c r="U399" s="815" t="e">
        <f>VLOOKUP(L399,'Dat cong dat do'!$D$9:$M$547,8,0)</f>
        <v>#N/A</v>
      </c>
      <c r="V399" s="815">
        <v>2</v>
      </c>
    </row>
    <row r="400" spans="1:22">
      <c r="A400" s="839">
        <v>391</v>
      </c>
      <c r="B400" s="3694"/>
      <c r="C400" s="3929"/>
      <c r="D400" s="799"/>
      <c r="E400" s="799"/>
      <c r="F400" s="799"/>
      <c r="G400" s="716" t="s">
        <v>7686</v>
      </c>
      <c r="H400" s="799"/>
      <c r="I400" s="1620" t="s">
        <v>3530</v>
      </c>
      <c r="J400" s="1623">
        <v>20</v>
      </c>
      <c r="K400" s="1623">
        <v>19</v>
      </c>
      <c r="L400" s="3930"/>
      <c r="M400" s="752"/>
      <c r="N400" s="752"/>
      <c r="O400" s="3694"/>
      <c r="P400" s="3694"/>
      <c r="T400" s="815" t="e">
        <f>VLOOKUP(L400,'Dat cong dat do'!$D$9:$M$547,5,0)</f>
        <v>#N/A</v>
      </c>
      <c r="U400" s="815" t="e">
        <f>VLOOKUP(L400,'Dat cong dat do'!$D$9:$M$547,8,0)</f>
        <v>#N/A</v>
      </c>
      <c r="V400" s="815">
        <v>2</v>
      </c>
    </row>
    <row r="401" spans="1:22">
      <c r="A401" s="839">
        <v>392</v>
      </c>
      <c r="B401" s="3694"/>
      <c r="C401" s="3929"/>
      <c r="D401" s="799"/>
      <c r="E401" s="799"/>
      <c r="F401" s="799"/>
      <c r="G401" s="716" t="s">
        <v>7686</v>
      </c>
      <c r="H401" s="799"/>
      <c r="I401" s="1620" t="s">
        <v>3530</v>
      </c>
      <c r="J401" s="1623">
        <v>17</v>
      </c>
      <c r="K401" s="1623">
        <v>19</v>
      </c>
      <c r="L401" s="3930"/>
      <c r="M401" s="752"/>
      <c r="N401" s="752"/>
      <c r="O401" s="3694"/>
      <c r="P401" s="3694"/>
      <c r="T401" s="815" t="e">
        <f>VLOOKUP(L401,'Dat cong dat do'!$D$9:$M$547,5,0)</f>
        <v>#N/A</v>
      </c>
      <c r="U401" s="815" t="e">
        <f>VLOOKUP(L401,'Dat cong dat do'!$D$9:$M$547,8,0)</f>
        <v>#N/A</v>
      </c>
      <c r="V401" s="815">
        <v>2</v>
      </c>
    </row>
    <row r="402" spans="1:22">
      <c r="A402" s="839">
        <v>393</v>
      </c>
      <c r="B402" s="3694"/>
      <c r="C402" s="3929"/>
      <c r="D402" s="799"/>
      <c r="E402" s="799"/>
      <c r="F402" s="799"/>
      <c r="G402" s="716" t="s">
        <v>7686</v>
      </c>
      <c r="H402" s="799"/>
      <c r="I402" s="1620" t="s">
        <v>3530</v>
      </c>
      <c r="J402" s="1623">
        <v>16</v>
      </c>
      <c r="K402" s="1623">
        <v>19</v>
      </c>
      <c r="L402" s="3930"/>
      <c r="M402" s="752"/>
      <c r="N402" s="752"/>
      <c r="O402" s="3694"/>
      <c r="P402" s="3694"/>
      <c r="T402" s="815" t="e">
        <f>VLOOKUP(L402,'Dat cong dat do'!$D$9:$M$547,5,0)</f>
        <v>#N/A</v>
      </c>
      <c r="U402" s="815" t="e">
        <f>VLOOKUP(L402,'Dat cong dat do'!$D$9:$M$547,8,0)</f>
        <v>#N/A</v>
      </c>
      <c r="V402" s="815">
        <v>2</v>
      </c>
    </row>
    <row r="403" spans="1:22">
      <c r="A403" s="839">
        <v>394</v>
      </c>
      <c r="B403" s="3694"/>
      <c r="C403" s="3929"/>
      <c r="D403" s="799"/>
      <c r="E403" s="799"/>
      <c r="F403" s="799"/>
      <c r="G403" s="716" t="s">
        <v>7686</v>
      </c>
      <c r="H403" s="799"/>
      <c r="I403" s="1620" t="s">
        <v>3530</v>
      </c>
      <c r="J403" s="1623">
        <v>15</v>
      </c>
      <c r="K403" s="1623">
        <v>19</v>
      </c>
      <c r="L403" s="3930"/>
      <c r="M403" s="752"/>
      <c r="N403" s="752"/>
      <c r="O403" s="3694"/>
      <c r="P403" s="3694"/>
      <c r="T403" s="815" t="e">
        <f>VLOOKUP(L403,'Dat cong dat do'!$D$9:$M$547,5,0)</f>
        <v>#N/A</v>
      </c>
      <c r="U403" s="815" t="e">
        <f>VLOOKUP(L403,'Dat cong dat do'!$D$9:$M$547,8,0)</f>
        <v>#N/A</v>
      </c>
      <c r="V403" s="815">
        <v>2</v>
      </c>
    </row>
    <row r="404" spans="1:22">
      <c r="A404" s="839">
        <v>395</v>
      </c>
      <c r="B404" s="3694"/>
      <c r="C404" s="3929"/>
      <c r="D404" s="799"/>
      <c r="E404" s="799"/>
      <c r="F404" s="799"/>
      <c r="G404" s="716" t="s">
        <v>7686</v>
      </c>
      <c r="H404" s="799"/>
      <c r="I404" s="1620" t="s">
        <v>3530</v>
      </c>
      <c r="J404" s="1623">
        <v>350</v>
      </c>
      <c r="K404" s="1623">
        <v>19</v>
      </c>
      <c r="L404" s="3930"/>
      <c r="M404" s="752"/>
      <c r="N404" s="752"/>
      <c r="O404" s="3694"/>
      <c r="P404" s="3694"/>
      <c r="T404" s="815" t="e">
        <f>VLOOKUP(L404,'Dat cong dat do'!$D$9:$M$547,5,0)</f>
        <v>#N/A</v>
      </c>
      <c r="U404" s="815" t="e">
        <f>VLOOKUP(L404,'Dat cong dat do'!$D$9:$M$547,8,0)</f>
        <v>#N/A</v>
      </c>
      <c r="V404" s="815">
        <v>2</v>
      </c>
    </row>
    <row r="405" spans="1:22">
      <c r="A405" s="839">
        <v>396</v>
      </c>
      <c r="B405" s="3694"/>
      <c r="C405" s="3929"/>
      <c r="D405" s="799"/>
      <c r="E405" s="799"/>
      <c r="F405" s="799"/>
      <c r="G405" s="716" t="s">
        <v>7686</v>
      </c>
      <c r="H405" s="799"/>
      <c r="I405" s="1620" t="s">
        <v>3530</v>
      </c>
      <c r="J405" s="1623">
        <v>351</v>
      </c>
      <c r="K405" s="1623">
        <v>19</v>
      </c>
      <c r="L405" s="3930"/>
      <c r="M405" s="752"/>
      <c r="N405" s="752"/>
      <c r="O405" s="3694"/>
      <c r="P405" s="3694"/>
      <c r="T405" s="815" t="e">
        <f>VLOOKUP(L405,'Dat cong dat do'!$D$9:$M$547,5,0)</f>
        <v>#N/A</v>
      </c>
      <c r="U405" s="815" t="e">
        <f>VLOOKUP(L405,'Dat cong dat do'!$D$9:$M$547,8,0)</f>
        <v>#N/A</v>
      </c>
      <c r="V405" s="815">
        <v>2</v>
      </c>
    </row>
    <row r="406" spans="1:22">
      <c r="A406" s="839">
        <v>397</v>
      </c>
      <c r="B406" s="3694"/>
      <c r="C406" s="3929"/>
      <c r="D406" s="799"/>
      <c r="E406" s="799"/>
      <c r="F406" s="799"/>
      <c r="G406" s="716" t="s">
        <v>7686</v>
      </c>
      <c r="H406" s="799"/>
      <c r="I406" s="1620" t="s">
        <v>3530</v>
      </c>
      <c r="J406" s="1623">
        <v>352</v>
      </c>
      <c r="K406" s="1623">
        <v>19</v>
      </c>
      <c r="L406" s="3930"/>
      <c r="M406" s="752"/>
      <c r="N406" s="752"/>
      <c r="O406" s="3694"/>
      <c r="P406" s="3694"/>
      <c r="T406" s="815" t="e">
        <f>VLOOKUP(L406,'Dat cong dat do'!$D$9:$M$547,5,0)</f>
        <v>#N/A</v>
      </c>
      <c r="U406" s="815" t="e">
        <f>VLOOKUP(L406,'Dat cong dat do'!$D$9:$M$547,8,0)</f>
        <v>#N/A</v>
      </c>
      <c r="V406" s="815">
        <v>2</v>
      </c>
    </row>
    <row r="407" spans="1:22">
      <c r="A407" s="839">
        <v>398</v>
      </c>
      <c r="B407" s="3694"/>
      <c r="C407" s="3929"/>
      <c r="D407" s="799"/>
      <c r="E407" s="799"/>
      <c r="F407" s="799"/>
      <c r="G407" s="716" t="s">
        <v>7686</v>
      </c>
      <c r="H407" s="799"/>
      <c r="I407" s="1620" t="s">
        <v>3530</v>
      </c>
      <c r="J407" s="1623">
        <v>353</v>
      </c>
      <c r="K407" s="1623">
        <v>19</v>
      </c>
      <c r="L407" s="3930"/>
      <c r="M407" s="752"/>
      <c r="N407" s="752"/>
      <c r="O407" s="3694"/>
      <c r="P407" s="3694"/>
      <c r="T407" s="815" t="e">
        <f>VLOOKUP(L407,'Dat cong dat do'!$D$9:$M$547,5,0)</f>
        <v>#N/A</v>
      </c>
      <c r="U407" s="815" t="e">
        <f>VLOOKUP(L407,'Dat cong dat do'!$D$9:$M$547,8,0)</f>
        <v>#N/A</v>
      </c>
      <c r="V407" s="815">
        <v>2</v>
      </c>
    </row>
    <row r="408" spans="1:22">
      <c r="A408" s="839">
        <v>399</v>
      </c>
      <c r="B408" s="3694"/>
      <c r="C408" s="3929"/>
      <c r="D408" s="799"/>
      <c r="E408" s="799"/>
      <c r="F408" s="799"/>
      <c r="G408" s="716" t="s">
        <v>7686</v>
      </c>
      <c r="H408" s="799"/>
      <c r="I408" s="1620" t="s">
        <v>3530</v>
      </c>
      <c r="J408" s="1623">
        <v>354</v>
      </c>
      <c r="K408" s="1623">
        <v>19</v>
      </c>
      <c r="L408" s="3930"/>
      <c r="M408" s="752"/>
      <c r="N408" s="752"/>
      <c r="O408" s="3694"/>
      <c r="P408" s="3694"/>
      <c r="T408" s="815" t="e">
        <f>VLOOKUP(L408,'Dat cong dat do'!$D$9:$M$547,5,0)</f>
        <v>#N/A</v>
      </c>
      <c r="U408" s="815" t="e">
        <f>VLOOKUP(L408,'Dat cong dat do'!$D$9:$M$547,8,0)</f>
        <v>#N/A</v>
      </c>
      <c r="V408" s="815">
        <v>2</v>
      </c>
    </row>
    <row r="409" spans="1:22">
      <c r="A409" s="839">
        <v>400</v>
      </c>
      <c r="B409" s="3694"/>
      <c r="C409" s="3929"/>
      <c r="D409" s="799"/>
      <c r="E409" s="799"/>
      <c r="F409" s="799"/>
      <c r="G409" s="716" t="s">
        <v>7686</v>
      </c>
      <c r="H409" s="799"/>
      <c r="I409" s="1620" t="s">
        <v>3530</v>
      </c>
      <c r="J409" s="1623">
        <v>355</v>
      </c>
      <c r="K409" s="1623">
        <v>19</v>
      </c>
      <c r="L409" s="3930"/>
      <c r="M409" s="752"/>
      <c r="N409" s="752"/>
      <c r="O409" s="3694"/>
      <c r="P409" s="3694"/>
      <c r="T409" s="815" t="e">
        <f>VLOOKUP(L409,'Dat cong dat do'!$D$9:$M$547,5,0)</f>
        <v>#N/A</v>
      </c>
      <c r="U409" s="815" t="e">
        <f>VLOOKUP(L409,'Dat cong dat do'!$D$9:$M$547,8,0)</f>
        <v>#N/A</v>
      </c>
      <c r="V409" s="815">
        <v>2</v>
      </c>
    </row>
    <row r="410" spans="1:22">
      <c r="A410" s="839">
        <v>401</v>
      </c>
      <c r="B410" s="3695"/>
      <c r="C410" s="3929"/>
      <c r="D410" s="799"/>
      <c r="E410" s="799"/>
      <c r="F410" s="799"/>
      <c r="G410" s="716" t="s">
        <v>7686</v>
      </c>
      <c r="H410" s="799"/>
      <c r="I410" s="1620" t="s">
        <v>3530</v>
      </c>
      <c r="J410" s="1623">
        <v>356</v>
      </c>
      <c r="K410" s="1623">
        <v>19</v>
      </c>
      <c r="L410" s="3930"/>
      <c r="M410" s="727"/>
      <c r="N410" s="727"/>
      <c r="O410" s="3695"/>
      <c r="P410" s="3695"/>
      <c r="T410" s="815" t="e">
        <f>VLOOKUP(L410,'Dat cong dat do'!$D$9:$M$547,5,0)</f>
        <v>#N/A</v>
      </c>
      <c r="U410" s="815" t="e">
        <f>VLOOKUP(L410,'Dat cong dat do'!$D$9:$M$547,8,0)</f>
        <v>#N/A</v>
      </c>
      <c r="V410" s="815">
        <v>2</v>
      </c>
    </row>
    <row r="411" spans="1:22">
      <c r="A411" s="839">
        <v>402</v>
      </c>
      <c r="B411" s="3693">
        <v>3</v>
      </c>
      <c r="C411" s="3929" t="s">
        <v>3704</v>
      </c>
      <c r="D411" s="799"/>
      <c r="E411" s="799"/>
      <c r="F411" s="799"/>
      <c r="G411" s="716" t="s">
        <v>7686</v>
      </c>
      <c r="H411" s="799"/>
      <c r="I411" s="1620" t="s">
        <v>3530</v>
      </c>
      <c r="J411" s="1623">
        <v>551</v>
      </c>
      <c r="K411" s="1623">
        <v>22</v>
      </c>
      <c r="L411" s="3909">
        <v>12134</v>
      </c>
      <c r="M411" s="810"/>
      <c r="N411" s="810"/>
      <c r="O411" s="3693" t="s">
        <v>3705</v>
      </c>
      <c r="P411" s="3693" t="s">
        <v>3703</v>
      </c>
      <c r="T411" s="815">
        <f>VLOOKUP(L411,'Dat cong dat do'!$D$9:$M$547,5,0)</f>
        <v>0</v>
      </c>
      <c r="U411" s="815">
        <f>VLOOKUP(L411,'Dat cong dat do'!$D$9:$M$547,8,0)</f>
        <v>0</v>
      </c>
      <c r="V411" s="815">
        <v>2</v>
      </c>
    </row>
    <row r="412" spans="1:22">
      <c r="A412" s="839">
        <v>403</v>
      </c>
      <c r="B412" s="3694"/>
      <c r="C412" s="3929"/>
      <c r="D412" s="799"/>
      <c r="E412" s="799"/>
      <c r="F412" s="799"/>
      <c r="G412" s="716" t="s">
        <v>7686</v>
      </c>
      <c r="H412" s="799"/>
      <c r="I412" s="1620" t="s">
        <v>3530</v>
      </c>
      <c r="J412" s="1623">
        <v>342</v>
      </c>
      <c r="K412" s="1623">
        <v>22</v>
      </c>
      <c r="L412" s="3910"/>
      <c r="M412" s="752"/>
      <c r="N412" s="752"/>
      <c r="O412" s="3694"/>
      <c r="P412" s="3694"/>
      <c r="T412" s="815" t="e">
        <f>VLOOKUP(L412,'Dat cong dat do'!$D$9:$M$547,5,0)</f>
        <v>#N/A</v>
      </c>
      <c r="U412" s="815" t="e">
        <f>VLOOKUP(L412,'Dat cong dat do'!$D$9:$M$547,8,0)</f>
        <v>#N/A</v>
      </c>
      <c r="V412" s="815">
        <v>2</v>
      </c>
    </row>
    <row r="413" spans="1:22">
      <c r="A413" s="839">
        <v>404</v>
      </c>
      <c r="B413" s="3694"/>
      <c r="C413" s="3929"/>
      <c r="D413" s="799"/>
      <c r="E413" s="799"/>
      <c r="F413" s="799"/>
      <c r="G413" s="716" t="s">
        <v>7686</v>
      </c>
      <c r="H413" s="799"/>
      <c r="I413" s="1620" t="s">
        <v>3530</v>
      </c>
      <c r="J413" s="1623">
        <v>413</v>
      </c>
      <c r="K413" s="1623">
        <v>22</v>
      </c>
      <c r="L413" s="3910"/>
      <c r="M413" s="752"/>
      <c r="N413" s="752"/>
      <c r="O413" s="3694"/>
      <c r="P413" s="3694"/>
      <c r="T413" s="815" t="e">
        <f>VLOOKUP(L413,'Dat cong dat do'!$D$9:$M$547,5,0)</f>
        <v>#N/A</v>
      </c>
      <c r="U413" s="815" t="e">
        <f>VLOOKUP(L413,'Dat cong dat do'!$D$9:$M$547,8,0)</f>
        <v>#N/A</v>
      </c>
      <c r="V413" s="815">
        <v>2</v>
      </c>
    </row>
    <row r="414" spans="1:22">
      <c r="A414" s="839">
        <v>405</v>
      </c>
      <c r="B414" s="3694"/>
      <c r="C414" s="3929"/>
      <c r="D414" s="799"/>
      <c r="E414" s="799"/>
      <c r="F414" s="799"/>
      <c r="G414" s="716" t="s">
        <v>7686</v>
      </c>
      <c r="H414" s="799"/>
      <c r="I414" s="1620" t="s">
        <v>3530</v>
      </c>
      <c r="J414" s="1623">
        <v>414</v>
      </c>
      <c r="K414" s="1623">
        <v>22</v>
      </c>
      <c r="L414" s="3910"/>
      <c r="M414" s="752"/>
      <c r="N414" s="752"/>
      <c r="O414" s="3694"/>
      <c r="P414" s="3694"/>
      <c r="T414" s="815" t="e">
        <f>VLOOKUP(L414,'Dat cong dat do'!$D$9:$M$547,5,0)</f>
        <v>#N/A</v>
      </c>
      <c r="U414" s="815" t="e">
        <f>VLOOKUP(L414,'Dat cong dat do'!$D$9:$M$547,8,0)</f>
        <v>#N/A</v>
      </c>
      <c r="V414" s="815">
        <v>2</v>
      </c>
    </row>
    <row r="415" spans="1:22">
      <c r="A415" s="839">
        <v>406</v>
      </c>
      <c r="B415" s="3694"/>
      <c r="C415" s="3929"/>
      <c r="D415" s="799"/>
      <c r="E415" s="799"/>
      <c r="F415" s="799"/>
      <c r="G415" s="716" t="s">
        <v>7686</v>
      </c>
      <c r="H415" s="799"/>
      <c r="I415" s="1620" t="s">
        <v>3530</v>
      </c>
      <c r="J415" s="1623">
        <v>459</v>
      </c>
      <c r="K415" s="1623">
        <v>22</v>
      </c>
      <c r="L415" s="3910"/>
      <c r="M415" s="752"/>
      <c r="N415" s="752"/>
      <c r="O415" s="3694"/>
      <c r="P415" s="3694"/>
      <c r="T415" s="815" t="e">
        <f>VLOOKUP(L415,'Dat cong dat do'!$D$9:$M$547,5,0)</f>
        <v>#N/A</v>
      </c>
      <c r="U415" s="815" t="e">
        <f>VLOOKUP(L415,'Dat cong dat do'!$D$9:$M$547,8,0)</f>
        <v>#N/A</v>
      </c>
      <c r="V415" s="815">
        <v>2</v>
      </c>
    </row>
    <row r="416" spans="1:22">
      <c r="A416" s="839">
        <v>407</v>
      </c>
      <c r="B416" s="3694"/>
      <c r="C416" s="3929"/>
      <c r="D416" s="799"/>
      <c r="E416" s="799"/>
      <c r="F416" s="799"/>
      <c r="G416" s="716" t="s">
        <v>7686</v>
      </c>
      <c r="H416" s="799"/>
      <c r="I416" s="1620" t="s">
        <v>3530</v>
      </c>
      <c r="J416" s="1623">
        <v>416</v>
      </c>
      <c r="K416" s="1623">
        <v>22</v>
      </c>
      <c r="L416" s="3910"/>
      <c r="M416" s="752"/>
      <c r="N416" s="752"/>
      <c r="O416" s="3694"/>
      <c r="P416" s="3694"/>
      <c r="T416" s="815" t="e">
        <f>VLOOKUP(L416,'Dat cong dat do'!$D$9:$M$547,5,0)</f>
        <v>#N/A</v>
      </c>
      <c r="U416" s="815" t="e">
        <f>VLOOKUP(L416,'Dat cong dat do'!$D$9:$M$547,8,0)</f>
        <v>#N/A</v>
      </c>
      <c r="V416" s="815">
        <v>2</v>
      </c>
    </row>
    <row r="417" spans="1:22">
      <c r="A417" s="839">
        <v>408</v>
      </c>
      <c r="B417" s="3694"/>
      <c r="C417" s="3929"/>
      <c r="D417" s="799"/>
      <c r="E417" s="799"/>
      <c r="F417" s="799"/>
      <c r="G417" s="716" t="s">
        <v>7686</v>
      </c>
      <c r="H417" s="799"/>
      <c r="I417" s="1620" t="s">
        <v>3530</v>
      </c>
      <c r="J417" s="1623">
        <v>400</v>
      </c>
      <c r="K417" s="1623">
        <v>22</v>
      </c>
      <c r="L417" s="3910"/>
      <c r="M417" s="752"/>
      <c r="N417" s="752"/>
      <c r="O417" s="3694"/>
      <c r="P417" s="3694"/>
      <c r="T417" s="815" t="e">
        <f>VLOOKUP(L417,'Dat cong dat do'!$D$9:$M$547,5,0)</f>
        <v>#N/A</v>
      </c>
      <c r="U417" s="815" t="e">
        <f>VLOOKUP(L417,'Dat cong dat do'!$D$9:$M$547,8,0)</f>
        <v>#N/A</v>
      </c>
      <c r="V417" s="815">
        <v>2</v>
      </c>
    </row>
    <row r="418" spans="1:22">
      <c r="A418" s="839">
        <v>409</v>
      </c>
      <c r="B418" s="3694"/>
      <c r="C418" s="3929"/>
      <c r="D418" s="799"/>
      <c r="E418" s="799"/>
      <c r="F418" s="799"/>
      <c r="G418" s="716" t="s">
        <v>7686</v>
      </c>
      <c r="H418" s="799"/>
      <c r="I418" s="1620" t="s">
        <v>3530</v>
      </c>
      <c r="J418" s="1623">
        <v>399</v>
      </c>
      <c r="K418" s="1623">
        <v>22</v>
      </c>
      <c r="L418" s="3910"/>
      <c r="M418" s="752"/>
      <c r="N418" s="752"/>
      <c r="O418" s="3694"/>
      <c r="P418" s="3694"/>
      <c r="T418" s="815" t="e">
        <f>VLOOKUP(L418,'Dat cong dat do'!$D$9:$M$547,5,0)</f>
        <v>#N/A</v>
      </c>
      <c r="U418" s="815" t="e">
        <f>VLOOKUP(L418,'Dat cong dat do'!$D$9:$M$547,8,0)</f>
        <v>#N/A</v>
      </c>
      <c r="V418" s="815">
        <v>2</v>
      </c>
    </row>
    <row r="419" spans="1:22">
      <c r="A419" s="839">
        <v>410</v>
      </c>
      <c r="B419" s="3694"/>
      <c r="C419" s="3929"/>
      <c r="D419" s="799"/>
      <c r="E419" s="799"/>
      <c r="F419" s="799"/>
      <c r="G419" s="716" t="s">
        <v>7686</v>
      </c>
      <c r="H419" s="799"/>
      <c r="I419" s="1620" t="s">
        <v>3530</v>
      </c>
      <c r="J419" s="1623">
        <v>347</v>
      </c>
      <c r="K419" s="1623">
        <v>22</v>
      </c>
      <c r="L419" s="3910"/>
      <c r="M419" s="752"/>
      <c r="N419" s="752"/>
      <c r="O419" s="3694"/>
      <c r="P419" s="3694"/>
      <c r="T419" s="815" t="e">
        <f>VLOOKUP(L419,'Dat cong dat do'!$D$9:$M$547,5,0)</f>
        <v>#N/A</v>
      </c>
      <c r="U419" s="815" t="e">
        <f>VLOOKUP(L419,'Dat cong dat do'!$D$9:$M$547,8,0)</f>
        <v>#N/A</v>
      </c>
      <c r="V419" s="815">
        <v>2</v>
      </c>
    </row>
    <row r="420" spans="1:22">
      <c r="A420" s="839">
        <v>411</v>
      </c>
      <c r="B420" s="3694"/>
      <c r="C420" s="3929"/>
      <c r="D420" s="799"/>
      <c r="E420" s="799"/>
      <c r="F420" s="799"/>
      <c r="G420" s="716" t="s">
        <v>7686</v>
      </c>
      <c r="H420" s="799"/>
      <c r="I420" s="1620" t="s">
        <v>3530</v>
      </c>
      <c r="J420" s="1623">
        <v>323</v>
      </c>
      <c r="K420" s="1623">
        <v>22</v>
      </c>
      <c r="L420" s="3910"/>
      <c r="M420" s="752"/>
      <c r="N420" s="752"/>
      <c r="O420" s="3694"/>
      <c r="P420" s="3694"/>
      <c r="T420" s="815" t="e">
        <f>VLOOKUP(L420,'Dat cong dat do'!$D$9:$M$547,5,0)</f>
        <v>#N/A</v>
      </c>
      <c r="U420" s="815" t="e">
        <f>VLOOKUP(L420,'Dat cong dat do'!$D$9:$M$547,8,0)</f>
        <v>#N/A</v>
      </c>
      <c r="V420" s="815">
        <v>2</v>
      </c>
    </row>
    <row r="421" spans="1:22">
      <c r="A421" s="839">
        <v>412</v>
      </c>
      <c r="B421" s="3694"/>
      <c r="C421" s="3929"/>
      <c r="D421" s="799"/>
      <c r="E421" s="799"/>
      <c r="F421" s="799"/>
      <c r="G421" s="716" t="s">
        <v>7686</v>
      </c>
      <c r="H421" s="799"/>
      <c r="I421" s="1620" t="s">
        <v>3530</v>
      </c>
      <c r="J421" s="1623">
        <v>320</v>
      </c>
      <c r="K421" s="1623">
        <v>22</v>
      </c>
      <c r="L421" s="3910"/>
      <c r="M421" s="752"/>
      <c r="N421" s="752"/>
      <c r="O421" s="3694"/>
      <c r="P421" s="3694"/>
      <c r="T421" s="815" t="e">
        <f>VLOOKUP(L421,'Dat cong dat do'!$D$9:$M$547,5,0)</f>
        <v>#N/A</v>
      </c>
      <c r="U421" s="815" t="e">
        <f>VLOOKUP(L421,'Dat cong dat do'!$D$9:$M$547,8,0)</f>
        <v>#N/A</v>
      </c>
      <c r="V421" s="815">
        <v>2</v>
      </c>
    </row>
    <row r="422" spans="1:22">
      <c r="A422" s="839">
        <v>413</v>
      </c>
      <c r="B422" s="3694"/>
      <c r="C422" s="3929"/>
      <c r="D422" s="799"/>
      <c r="E422" s="799"/>
      <c r="F422" s="799"/>
      <c r="G422" s="716" t="s">
        <v>7686</v>
      </c>
      <c r="H422" s="799"/>
      <c r="I422" s="1620" t="s">
        <v>3530</v>
      </c>
      <c r="J422" s="1623">
        <v>525</v>
      </c>
      <c r="K422" s="1623">
        <v>22</v>
      </c>
      <c r="L422" s="3910"/>
      <c r="M422" s="752"/>
      <c r="N422" s="752"/>
      <c r="O422" s="3694"/>
      <c r="P422" s="3694"/>
      <c r="T422" s="815" t="e">
        <f>VLOOKUP(L422,'Dat cong dat do'!$D$9:$M$547,5,0)</f>
        <v>#N/A</v>
      </c>
      <c r="U422" s="815" t="e">
        <f>VLOOKUP(L422,'Dat cong dat do'!$D$9:$M$547,8,0)</f>
        <v>#N/A</v>
      </c>
      <c r="V422" s="815">
        <v>2</v>
      </c>
    </row>
    <row r="423" spans="1:22">
      <c r="A423" s="839">
        <v>414</v>
      </c>
      <c r="B423" s="3694"/>
      <c r="C423" s="3929"/>
      <c r="D423" s="799"/>
      <c r="E423" s="799"/>
      <c r="F423" s="799"/>
      <c r="G423" s="716" t="s">
        <v>7686</v>
      </c>
      <c r="H423" s="799"/>
      <c r="I423" s="1620" t="s">
        <v>3530</v>
      </c>
      <c r="J423" s="1623">
        <v>396</v>
      </c>
      <c r="K423" s="1623">
        <v>22</v>
      </c>
      <c r="L423" s="3910"/>
      <c r="M423" s="752"/>
      <c r="N423" s="752"/>
      <c r="O423" s="3694"/>
      <c r="P423" s="3694"/>
      <c r="T423" s="815" t="e">
        <f>VLOOKUP(L423,'Dat cong dat do'!$D$9:$M$547,5,0)</f>
        <v>#N/A</v>
      </c>
      <c r="U423" s="815" t="e">
        <f>VLOOKUP(L423,'Dat cong dat do'!$D$9:$M$547,8,0)</f>
        <v>#N/A</v>
      </c>
      <c r="V423" s="815">
        <v>2</v>
      </c>
    </row>
    <row r="424" spans="1:22">
      <c r="A424" s="839">
        <v>415</v>
      </c>
      <c r="B424" s="3694"/>
      <c r="C424" s="3929"/>
      <c r="D424" s="799"/>
      <c r="E424" s="799"/>
      <c r="F424" s="799"/>
      <c r="G424" s="716" t="s">
        <v>7686</v>
      </c>
      <c r="H424" s="799"/>
      <c r="I424" s="1620" t="s">
        <v>3530</v>
      </c>
      <c r="J424" s="1623">
        <v>419</v>
      </c>
      <c r="K424" s="1623">
        <v>22</v>
      </c>
      <c r="L424" s="3910"/>
      <c r="M424" s="752"/>
      <c r="N424" s="752"/>
      <c r="O424" s="3694"/>
      <c r="P424" s="3694"/>
      <c r="T424" s="815" t="e">
        <f>VLOOKUP(L424,'Dat cong dat do'!$D$9:$M$547,5,0)</f>
        <v>#N/A</v>
      </c>
      <c r="U424" s="815" t="e">
        <f>VLOOKUP(L424,'Dat cong dat do'!$D$9:$M$547,8,0)</f>
        <v>#N/A</v>
      </c>
      <c r="V424" s="815">
        <v>2</v>
      </c>
    </row>
    <row r="425" spans="1:22">
      <c r="A425" s="839">
        <v>416</v>
      </c>
      <c r="B425" s="3694"/>
      <c r="C425" s="3929"/>
      <c r="D425" s="799"/>
      <c r="E425" s="799"/>
      <c r="F425" s="799"/>
      <c r="G425" s="716" t="s">
        <v>7686</v>
      </c>
      <c r="H425" s="799"/>
      <c r="I425" s="1620" t="s">
        <v>3530</v>
      </c>
      <c r="J425" s="1623">
        <v>418</v>
      </c>
      <c r="K425" s="1623">
        <v>22</v>
      </c>
      <c r="L425" s="3910"/>
      <c r="M425" s="752"/>
      <c r="N425" s="752"/>
      <c r="O425" s="3694"/>
      <c r="P425" s="3694"/>
      <c r="T425" s="815" t="e">
        <f>VLOOKUP(L425,'Dat cong dat do'!$D$9:$M$547,5,0)</f>
        <v>#N/A</v>
      </c>
      <c r="U425" s="815" t="e">
        <f>VLOOKUP(L425,'Dat cong dat do'!$D$9:$M$547,8,0)</f>
        <v>#N/A</v>
      </c>
      <c r="V425" s="815">
        <v>2</v>
      </c>
    </row>
    <row r="426" spans="1:22">
      <c r="A426" s="839">
        <v>417</v>
      </c>
      <c r="B426" s="3694"/>
      <c r="C426" s="3929"/>
      <c r="D426" s="799"/>
      <c r="E426" s="799"/>
      <c r="F426" s="799"/>
      <c r="G426" s="716" t="s">
        <v>7686</v>
      </c>
      <c r="H426" s="799"/>
      <c r="I426" s="1620" t="s">
        <v>3530</v>
      </c>
      <c r="J426" s="1623">
        <v>524</v>
      </c>
      <c r="K426" s="1623">
        <v>22</v>
      </c>
      <c r="L426" s="3910"/>
      <c r="M426" s="752"/>
      <c r="N426" s="752"/>
      <c r="O426" s="3694"/>
      <c r="P426" s="3694"/>
      <c r="T426" s="815" t="e">
        <f>VLOOKUP(L426,'Dat cong dat do'!$D$9:$M$547,5,0)</f>
        <v>#N/A</v>
      </c>
      <c r="U426" s="815" t="e">
        <f>VLOOKUP(L426,'Dat cong dat do'!$D$9:$M$547,8,0)</f>
        <v>#N/A</v>
      </c>
      <c r="V426" s="815">
        <v>2</v>
      </c>
    </row>
    <row r="427" spans="1:22">
      <c r="A427" s="839">
        <v>418</v>
      </c>
      <c r="B427" s="3694"/>
      <c r="C427" s="3929"/>
      <c r="D427" s="799"/>
      <c r="E427" s="799"/>
      <c r="F427" s="799"/>
      <c r="G427" s="716" t="s">
        <v>7686</v>
      </c>
      <c r="H427" s="799"/>
      <c r="I427" s="1620" t="s">
        <v>3530</v>
      </c>
      <c r="J427" s="1623">
        <v>349</v>
      </c>
      <c r="K427" s="1623">
        <v>22</v>
      </c>
      <c r="L427" s="3910"/>
      <c r="M427" s="752"/>
      <c r="N427" s="752"/>
      <c r="O427" s="3694"/>
      <c r="P427" s="3694"/>
      <c r="T427" s="815" t="e">
        <f>VLOOKUP(L427,'Dat cong dat do'!$D$9:$M$547,5,0)</f>
        <v>#N/A</v>
      </c>
      <c r="U427" s="815" t="e">
        <f>VLOOKUP(L427,'Dat cong dat do'!$D$9:$M$547,8,0)</f>
        <v>#N/A</v>
      </c>
      <c r="V427" s="815">
        <v>2</v>
      </c>
    </row>
    <row r="428" spans="1:22">
      <c r="A428" s="839">
        <v>419</v>
      </c>
      <c r="B428" s="3694"/>
      <c r="C428" s="3929"/>
      <c r="D428" s="799"/>
      <c r="E428" s="799"/>
      <c r="F428" s="799"/>
      <c r="G428" s="716" t="s">
        <v>7686</v>
      </c>
      <c r="H428" s="799"/>
      <c r="I428" s="1620" t="s">
        <v>3530</v>
      </c>
      <c r="J428" s="1623">
        <v>417</v>
      </c>
      <c r="K428" s="1623">
        <v>22</v>
      </c>
      <c r="L428" s="3910"/>
      <c r="M428" s="752"/>
      <c r="N428" s="752"/>
      <c r="O428" s="3694"/>
      <c r="P428" s="3694"/>
      <c r="T428" s="815" t="e">
        <f>VLOOKUP(L428,'Dat cong dat do'!$D$9:$M$547,5,0)</f>
        <v>#N/A</v>
      </c>
      <c r="U428" s="815" t="e">
        <f>VLOOKUP(L428,'Dat cong dat do'!$D$9:$M$547,8,0)</f>
        <v>#N/A</v>
      </c>
      <c r="V428" s="815">
        <v>2</v>
      </c>
    </row>
    <row r="429" spans="1:22">
      <c r="A429" s="839">
        <v>420</v>
      </c>
      <c r="B429" s="3694"/>
      <c r="C429" s="3929"/>
      <c r="D429" s="799"/>
      <c r="E429" s="799"/>
      <c r="F429" s="799"/>
      <c r="G429" s="716" t="s">
        <v>7686</v>
      </c>
      <c r="H429" s="799"/>
      <c r="I429" s="1620" t="s">
        <v>3530</v>
      </c>
      <c r="J429" s="1623">
        <v>458</v>
      </c>
      <c r="K429" s="1623">
        <v>22</v>
      </c>
      <c r="L429" s="3910"/>
      <c r="M429" s="752"/>
      <c r="N429" s="752"/>
      <c r="O429" s="3694"/>
      <c r="P429" s="3694"/>
      <c r="T429" s="815" t="e">
        <f>VLOOKUP(L429,'Dat cong dat do'!$D$9:$M$547,5,0)</f>
        <v>#N/A</v>
      </c>
      <c r="U429" s="815" t="e">
        <f>VLOOKUP(L429,'Dat cong dat do'!$D$9:$M$547,8,0)</f>
        <v>#N/A</v>
      </c>
      <c r="V429" s="815">
        <v>2</v>
      </c>
    </row>
    <row r="430" spans="1:22">
      <c r="A430" s="839">
        <v>421</v>
      </c>
      <c r="B430" s="3695"/>
      <c r="C430" s="3929"/>
      <c r="D430" s="799"/>
      <c r="E430" s="799"/>
      <c r="F430" s="799"/>
      <c r="G430" s="716" t="s">
        <v>7686</v>
      </c>
      <c r="H430" s="799"/>
      <c r="I430" s="1620" t="s">
        <v>3530</v>
      </c>
      <c r="J430" s="1623">
        <v>339</v>
      </c>
      <c r="K430" s="1623">
        <v>22</v>
      </c>
      <c r="L430" s="3911"/>
      <c r="M430" s="727"/>
      <c r="N430" s="727"/>
      <c r="O430" s="3695"/>
      <c r="P430" s="3695"/>
      <c r="T430" s="815" t="e">
        <f>VLOOKUP(L430,'Dat cong dat do'!$D$9:$M$547,5,0)</f>
        <v>#N/A</v>
      </c>
      <c r="U430" s="815" t="e">
        <f>VLOOKUP(L430,'Dat cong dat do'!$D$9:$M$547,8,0)</f>
        <v>#N/A</v>
      </c>
      <c r="V430" s="815">
        <v>2</v>
      </c>
    </row>
    <row r="431" spans="1:22" ht="31.5">
      <c r="A431" s="839">
        <v>422</v>
      </c>
      <c r="B431" s="1623">
        <v>4</v>
      </c>
      <c r="C431" s="1643" t="s">
        <v>3706</v>
      </c>
      <c r="D431" s="799"/>
      <c r="E431" s="799"/>
      <c r="F431" s="799"/>
      <c r="G431" s="716" t="s">
        <v>7686</v>
      </c>
      <c r="H431" s="799"/>
      <c r="I431" s="1620" t="s">
        <v>3530</v>
      </c>
      <c r="J431" s="1623" t="s">
        <v>3707</v>
      </c>
      <c r="K431" s="1623">
        <v>18</v>
      </c>
      <c r="L431" s="1644">
        <v>26750</v>
      </c>
      <c r="M431" s="717"/>
      <c r="N431" s="717"/>
      <c r="O431" s="1623" t="s">
        <v>3708</v>
      </c>
      <c r="P431" s="1623" t="s">
        <v>3703</v>
      </c>
      <c r="T431" s="815">
        <f>VLOOKUP(L431,'Dat cong dat do'!$D$9:$M$547,5,0)</f>
        <v>0</v>
      </c>
      <c r="U431" s="815">
        <f>VLOOKUP(L431,'Dat cong dat do'!$D$9:$M$547,8,0)</f>
        <v>0</v>
      </c>
      <c r="V431" s="815">
        <v>2</v>
      </c>
    </row>
    <row r="432" spans="1:22" ht="31.5">
      <c r="A432" s="839">
        <v>423</v>
      </c>
      <c r="B432" s="1623">
        <v>5</v>
      </c>
      <c r="C432" s="1643" t="s">
        <v>3709</v>
      </c>
      <c r="D432" s="799"/>
      <c r="E432" s="799"/>
      <c r="F432" s="799"/>
      <c r="G432" s="716" t="s">
        <v>7686</v>
      </c>
      <c r="H432" s="799"/>
      <c r="I432" s="1620" t="s">
        <v>3530</v>
      </c>
      <c r="J432" s="1623" t="s">
        <v>3710</v>
      </c>
      <c r="K432" s="1623">
        <v>10</v>
      </c>
      <c r="L432" s="1644">
        <v>15314</v>
      </c>
      <c r="M432" s="717"/>
      <c r="N432" s="717"/>
      <c r="O432" s="1623" t="s">
        <v>3708</v>
      </c>
      <c r="P432" s="1623" t="s">
        <v>3703</v>
      </c>
      <c r="T432" s="815">
        <f>VLOOKUP(L432,'Dat cong dat do'!$D$9:$M$547,5,0)</f>
        <v>0</v>
      </c>
      <c r="U432" s="815">
        <f>VLOOKUP(L432,'Dat cong dat do'!$D$9:$M$547,8,0)</f>
        <v>0</v>
      </c>
      <c r="V432" s="815">
        <v>2</v>
      </c>
    </row>
    <row r="433" spans="1:22">
      <c r="A433" s="839">
        <v>424</v>
      </c>
      <c r="B433" s="1623">
        <v>6</v>
      </c>
      <c r="C433" s="1643" t="s">
        <v>3711</v>
      </c>
      <c r="D433" s="799"/>
      <c r="E433" s="799"/>
      <c r="F433" s="799"/>
      <c r="G433" s="716" t="s">
        <v>7686</v>
      </c>
      <c r="H433" s="799"/>
      <c r="I433" s="1620" t="s">
        <v>3530</v>
      </c>
      <c r="J433" s="1623" t="s">
        <v>3712</v>
      </c>
      <c r="K433" s="1623">
        <v>26</v>
      </c>
      <c r="L433" s="1644">
        <v>11223</v>
      </c>
      <c r="M433" s="717"/>
      <c r="N433" s="717"/>
      <c r="O433" s="1623" t="s">
        <v>3708</v>
      </c>
      <c r="P433" s="1623" t="s">
        <v>3713</v>
      </c>
      <c r="T433" s="815">
        <f>VLOOKUP(L433,'Dat cong dat do'!$D$9:$M$547,5,0)</f>
        <v>0</v>
      </c>
      <c r="U433" s="815">
        <f>VLOOKUP(L433,'Dat cong dat do'!$D$9:$M$547,8,0)</f>
        <v>0</v>
      </c>
      <c r="V433" s="815">
        <v>2</v>
      </c>
    </row>
    <row r="434" spans="1:22" ht="31.5">
      <c r="A434" s="839">
        <v>425</v>
      </c>
      <c r="B434" s="1623">
        <v>7</v>
      </c>
      <c r="C434" s="1626" t="s">
        <v>3714</v>
      </c>
      <c r="D434" s="802"/>
      <c r="E434" s="802"/>
      <c r="F434" s="802"/>
      <c r="G434" s="716" t="s">
        <v>7686</v>
      </c>
      <c r="H434" s="802"/>
      <c r="I434" s="1620" t="s">
        <v>3530</v>
      </c>
      <c r="J434" s="383">
        <v>167</v>
      </c>
      <c r="K434" s="383">
        <v>33</v>
      </c>
      <c r="L434" s="853">
        <v>100</v>
      </c>
      <c r="M434" s="745"/>
      <c r="N434" s="745"/>
      <c r="O434" s="1623" t="s">
        <v>3715</v>
      </c>
      <c r="P434" s="868" t="s">
        <v>3716</v>
      </c>
      <c r="T434" s="815">
        <f>VLOOKUP(L434,'Dat cong dat do'!$D$9:$M$547,5,0)</f>
        <v>0</v>
      </c>
      <c r="U434" s="815">
        <f>VLOOKUP(L434,'Dat cong dat do'!$D$9:$M$547,8,0)</f>
        <v>0</v>
      </c>
      <c r="V434" s="815">
        <v>2</v>
      </c>
    </row>
    <row r="435" spans="1:22">
      <c r="A435" s="839">
        <v>426</v>
      </c>
      <c r="B435" s="1623">
        <v>8</v>
      </c>
      <c r="C435" s="1643" t="s">
        <v>3717</v>
      </c>
      <c r="D435" s="799"/>
      <c r="E435" s="799"/>
      <c r="F435" s="799"/>
      <c r="G435" s="716" t="s">
        <v>7686</v>
      </c>
      <c r="H435" s="799"/>
      <c r="I435" s="1620" t="s">
        <v>3530</v>
      </c>
      <c r="J435" s="1623">
        <v>70</v>
      </c>
      <c r="K435" s="1623">
        <v>29</v>
      </c>
      <c r="L435" s="1644">
        <v>6800</v>
      </c>
      <c r="M435" s="717"/>
      <c r="N435" s="717"/>
      <c r="O435" s="1623" t="s">
        <v>3705</v>
      </c>
      <c r="P435" s="1623" t="s">
        <v>3703</v>
      </c>
      <c r="T435" s="815">
        <f>VLOOKUP(L435,'Dat cong dat do'!$D$9:$M$547,5,0)</f>
        <v>0</v>
      </c>
      <c r="U435" s="815">
        <f>VLOOKUP(L435,'Dat cong dat do'!$D$9:$M$547,8,0)</f>
        <v>0</v>
      </c>
      <c r="V435" s="815">
        <v>2</v>
      </c>
    </row>
    <row r="436" spans="1:22">
      <c r="A436" s="839">
        <v>427</v>
      </c>
      <c r="B436" s="1623">
        <v>9</v>
      </c>
      <c r="C436" s="1643" t="s">
        <v>3718</v>
      </c>
      <c r="D436" s="799"/>
      <c r="E436" s="799"/>
      <c r="F436" s="799"/>
      <c r="G436" s="716" t="s">
        <v>7686</v>
      </c>
      <c r="H436" s="799"/>
      <c r="I436" s="1620" t="s">
        <v>3530</v>
      </c>
      <c r="J436" s="1623">
        <v>462</v>
      </c>
      <c r="K436" s="1623">
        <v>14</v>
      </c>
      <c r="L436" s="1644">
        <v>2442</v>
      </c>
      <c r="M436" s="717"/>
      <c r="N436" s="717"/>
      <c r="O436" s="1623" t="s">
        <v>3116</v>
      </c>
      <c r="P436" s="1623" t="s">
        <v>3703</v>
      </c>
      <c r="T436" s="815">
        <f>VLOOKUP(L436,'Dat cong dat do'!$D$9:$M$547,5,0)</f>
        <v>0</v>
      </c>
      <c r="U436" s="815">
        <f>VLOOKUP(L436,'Dat cong dat do'!$D$9:$M$547,8,0)</f>
        <v>0</v>
      </c>
      <c r="V436" s="815">
        <v>2</v>
      </c>
    </row>
    <row r="437" spans="1:22">
      <c r="A437" s="839">
        <v>428</v>
      </c>
      <c r="B437" s="1623">
        <v>10</v>
      </c>
      <c r="C437" s="1643" t="s">
        <v>3719</v>
      </c>
      <c r="D437" s="799"/>
      <c r="E437" s="799"/>
      <c r="F437" s="799"/>
      <c r="G437" s="716" t="s">
        <v>7686</v>
      </c>
      <c r="H437" s="799"/>
      <c r="I437" s="1620" t="s">
        <v>3530</v>
      </c>
      <c r="J437" s="1623">
        <v>70</v>
      </c>
      <c r="K437" s="1623">
        <v>9</v>
      </c>
      <c r="L437" s="1644">
        <v>1583</v>
      </c>
      <c r="M437" s="752"/>
      <c r="N437" s="752"/>
      <c r="O437" s="3694" t="s">
        <v>3720</v>
      </c>
      <c r="P437" s="1623" t="s">
        <v>3703</v>
      </c>
      <c r="T437" s="815">
        <f>VLOOKUP(L437,'Dat cong dat do'!$D$9:$M$547,5,0)</f>
        <v>0</v>
      </c>
      <c r="U437" s="815">
        <f>VLOOKUP(L437,'Dat cong dat do'!$D$9:$M$547,8,0)</f>
        <v>0</v>
      </c>
      <c r="V437" s="815">
        <v>2</v>
      </c>
    </row>
    <row r="438" spans="1:22">
      <c r="A438" s="839">
        <v>429</v>
      </c>
      <c r="B438" s="1623">
        <v>11</v>
      </c>
      <c r="C438" s="1643" t="s">
        <v>3719</v>
      </c>
      <c r="D438" s="799"/>
      <c r="E438" s="799"/>
      <c r="F438" s="799"/>
      <c r="G438" s="716" t="s">
        <v>7686</v>
      </c>
      <c r="H438" s="799"/>
      <c r="I438" s="1620" t="s">
        <v>3530</v>
      </c>
      <c r="J438" s="1623">
        <v>79</v>
      </c>
      <c r="K438" s="1623">
        <v>9</v>
      </c>
      <c r="L438" s="1644">
        <v>1263</v>
      </c>
      <c r="M438" s="752"/>
      <c r="N438" s="752"/>
      <c r="O438" s="3694"/>
      <c r="P438" s="1623"/>
      <c r="T438" s="815">
        <f>VLOOKUP(L438,'Dat cong dat do'!$D$9:$M$547,5,0)</f>
        <v>0</v>
      </c>
      <c r="U438" s="815">
        <f>VLOOKUP(L438,'Dat cong dat do'!$D$9:$M$547,8,0)</f>
        <v>0</v>
      </c>
      <c r="V438" s="815">
        <v>2</v>
      </c>
    </row>
    <row r="439" spans="1:22">
      <c r="A439" s="839">
        <v>430</v>
      </c>
      <c r="B439" s="1623">
        <v>12</v>
      </c>
      <c r="C439" s="1643" t="s">
        <v>3719</v>
      </c>
      <c r="D439" s="799"/>
      <c r="E439" s="799"/>
      <c r="F439" s="799"/>
      <c r="G439" s="716" t="s">
        <v>7686</v>
      </c>
      <c r="H439" s="799"/>
      <c r="I439" s="1620" t="s">
        <v>3530</v>
      </c>
      <c r="J439" s="1623">
        <v>113</v>
      </c>
      <c r="K439" s="1623">
        <v>9</v>
      </c>
      <c r="L439" s="1644">
        <v>939</v>
      </c>
      <c r="M439" s="752"/>
      <c r="N439" s="752"/>
      <c r="O439" s="3694"/>
      <c r="P439" s="1623"/>
      <c r="T439" s="815">
        <f>VLOOKUP(L439,'Dat cong dat do'!$D$9:$M$547,5,0)</f>
        <v>0</v>
      </c>
      <c r="U439" s="815">
        <f>VLOOKUP(L439,'Dat cong dat do'!$D$9:$M$547,8,0)</f>
        <v>0</v>
      </c>
      <c r="V439" s="815">
        <v>2</v>
      </c>
    </row>
    <row r="440" spans="1:22">
      <c r="A440" s="839">
        <v>431</v>
      </c>
      <c r="B440" s="1623">
        <v>13</v>
      </c>
      <c r="C440" s="1643" t="s">
        <v>3719</v>
      </c>
      <c r="D440" s="799"/>
      <c r="E440" s="799"/>
      <c r="F440" s="799"/>
      <c r="G440" s="716" t="s">
        <v>7686</v>
      </c>
      <c r="H440" s="799"/>
      <c r="I440" s="1620" t="s">
        <v>3530</v>
      </c>
      <c r="J440" s="1623">
        <v>4</v>
      </c>
      <c r="K440" s="1623">
        <v>17</v>
      </c>
      <c r="L440" s="1644">
        <v>428</v>
      </c>
      <c r="M440" s="752"/>
      <c r="N440" s="752"/>
      <c r="O440" s="3694"/>
      <c r="P440" s="1623"/>
      <c r="T440" s="815">
        <f>VLOOKUP(L440,'Dat cong dat do'!$D$9:$M$547,5,0)</f>
        <v>0</v>
      </c>
      <c r="U440" s="815">
        <f>VLOOKUP(L440,'Dat cong dat do'!$D$9:$M$547,8,0)</f>
        <v>0</v>
      </c>
      <c r="V440" s="815">
        <v>2</v>
      </c>
    </row>
    <row r="441" spans="1:22">
      <c r="A441" s="839">
        <v>432</v>
      </c>
      <c r="B441" s="1623">
        <v>14</v>
      </c>
      <c r="C441" s="1643" t="s">
        <v>3719</v>
      </c>
      <c r="D441" s="799"/>
      <c r="E441" s="799"/>
      <c r="F441" s="799"/>
      <c r="G441" s="716" t="s">
        <v>7686</v>
      </c>
      <c r="H441" s="799"/>
      <c r="I441" s="1620" t="s">
        <v>3530</v>
      </c>
      <c r="J441" s="1623">
        <v>392</v>
      </c>
      <c r="K441" s="1623">
        <v>17</v>
      </c>
      <c r="L441" s="1644">
        <v>528</v>
      </c>
      <c r="M441" s="727"/>
      <c r="N441" s="727"/>
      <c r="O441" s="3695"/>
      <c r="P441" s="1623"/>
      <c r="T441" s="815">
        <f>VLOOKUP(L441,'Dat cong dat do'!$D$9:$M$547,5,0)</f>
        <v>0</v>
      </c>
      <c r="U441" s="815">
        <f>VLOOKUP(L441,'Dat cong dat do'!$D$9:$M$547,8,0)</f>
        <v>0</v>
      </c>
      <c r="V441" s="815">
        <v>2</v>
      </c>
    </row>
    <row r="442" spans="1:22" ht="31.5">
      <c r="A442" s="839">
        <v>433</v>
      </c>
      <c r="B442" s="1623">
        <v>15</v>
      </c>
      <c r="C442" s="1643" t="s">
        <v>3721</v>
      </c>
      <c r="D442" s="799"/>
      <c r="E442" s="799"/>
      <c r="F442" s="799"/>
      <c r="G442" s="716" t="s">
        <v>7686</v>
      </c>
      <c r="H442" s="799"/>
      <c r="I442" s="1620" t="s">
        <v>3530</v>
      </c>
      <c r="J442" s="1623">
        <v>438</v>
      </c>
      <c r="K442" s="1623">
        <v>15</v>
      </c>
      <c r="L442" s="1644">
        <v>28139</v>
      </c>
      <c r="M442" s="717"/>
      <c r="N442" s="717"/>
      <c r="O442" s="1623" t="s">
        <v>3722</v>
      </c>
      <c r="P442" s="1623" t="s">
        <v>3723</v>
      </c>
      <c r="T442" s="815">
        <f>VLOOKUP(L442,'Dat cong dat do'!$D$9:$M$547,5,0)</f>
        <v>0</v>
      </c>
      <c r="U442" s="815">
        <f>VLOOKUP(L442,'Dat cong dat do'!$D$9:$M$547,8,0)</f>
        <v>0</v>
      </c>
      <c r="V442" s="815">
        <v>2</v>
      </c>
    </row>
    <row r="443" spans="1:22">
      <c r="A443" s="839">
        <v>434</v>
      </c>
      <c r="B443" s="1623">
        <v>17</v>
      </c>
      <c r="C443" s="1643" t="s">
        <v>3726</v>
      </c>
      <c r="D443" s="799"/>
      <c r="E443" s="799"/>
      <c r="F443" s="799"/>
      <c r="G443" s="716" t="s">
        <v>7686</v>
      </c>
      <c r="H443" s="799"/>
      <c r="I443" s="1620" t="s">
        <v>3530</v>
      </c>
      <c r="J443" s="1623">
        <v>162</v>
      </c>
      <c r="K443" s="1623">
        <v>25</v>
      </c>
      <c r="L443" s="1644">
        <v>200</v>
      </c>
      <c r="M443" s="717"/>
      <c r="N443" s="717"/>
      <c r="O443" s="1623" t="s">
        <v>192</v>
      </c>
      <c r="P443" s="1623" t="s">
        <v>3727</v>
      </c>
      <c r="T443" s="815">
        <f>VLOOKUP(L443,'Dat cong dat do'!$D$9:$M$547,5,0)</f>
        <v>0</v>
      </c>
      <c r="U443" s="815">
        <f>VLOOKUP(L443,'Dat cong dat do'!$D$9:$M$547,8,0)</f>
        <v>0</v>
      </c>
      <c r="V443" s="815">
        <v>2</v>
      </c>
    </row>
    <row r="444" spans="1:22">
      <c r="A444" s="839">
        <v>435</v>
      </c>
      <c r="B444" s="1623">
        <v>18</v>
      </c>
      <c r="C444" s="1643" t="s">
        <v>3728</v>
      </c>
      <c r="D444" s="799"/>
      <c r="E444" s="799"/>
      <c r="F444" s="799"/>
      <c r="G444" s="716" t="s">
        <v>7686</v>
      </c>
      <c r="H444" s="799"/>
      <c r="I444" s="1620" t="s">
        <v>3530</v>
      </c>
      <c r="J444" s="1623">
        <v>403</v>
      </c>
      <c r="K444" s="1623">
        <v>25</v>
      </c>
      <c r="L444" s="1644">
        <v>8000</v>
      </c>
      <c r="M444" s="717"/>
      <c r="N444" s="717"/>
      <c r="O444" s="1623" t="s">
        <v>3729</v>
      </c>
      <c r="P444" s="1623" t="s">
        <v>3727</v>
      </c>
      <c r="T444" s="815">
        <f>VLOOKUP(L444,'Dat cong dat do'!$D$9:$M$547,5,0)</f>
        <v>0</v>
      </c>
      <c r="U444" s="815">
        <f>VLOOKUP(L444,'Dat cong dat do'!$D$9:$M$547,8,0)</f>
        <v>0</v>
      </c>
      <c r="V444" s="815">
        <v>2</v>
      </c>
    </row>
    <row r="445" spans="1:22" ht="31.5">
      <c r="A445" s="839">
        <v>436</v>
      </c>
      <c r="B445" s="1623">
        <v>19</v>
      </c>
      <c r="C445" s="777" t="s">
        <v>3730</v>
      </c>
      <c r="D445" s="803"/>
      <c r="E445" s="803"/>
      <c r="F445" s="803"/>
      <c r="G445" s="716" t="s">
        <v>7686</v>
      </c>
      <c r="H445" s="803"/>
      <c r="I445" s="1620" t="s">
        <v>3530</v>
      </c>
      <c r="J445" s="1623">
        <v>58</v>
      </c>
      <c r="K445" s="1623">
        <v>10</v>
      </c>
      <c r="L445" s="1644">
        <v>1548</v>
      </c>
      <c r="M445" s="717"/>
      <c r="N445" s="717"/>
      <c r="O445" s="778" t="s">
        <v>3729</v>
      </c>
      <c r="P445" s="715" t="s">
        <v>3731</v>
      </c>
      <c r="T445" s="815">
        <f>VLOOKUP(L445,'Dat cong dat do'!$D$9:$M$547,5,0)</f>
        <v>0</v>
      </c>
      <c r="U445" s="815">
        <f>VLOOKUP(L445,'Dat cong dat do'!$D$9:$M$547,8,0)</f>
        <v>0</v>
      </c>
      <c r="V445" s="815">
        <v>2</v>
      </c>
    </row>
    <row r="446" spans="1:22">
      <c r="A446" s="839">
        <v>437</v>
      </c>
      <c r="B446" s="3693">
        <v>20</v>
      </c>
      <c r="C446" s="3933" t="s">
        <v>3732</v>
      </c>
      <c r="D446" s="1650"/>
      <c r="E446" s="1650"/>
      <c r="F446" s="1650"/>
      <c r="G446" s="716" t="s">
        <v>7686</v>
      </c>
      <c r="H446" s="1650"/>
      <c r="I446" s="1620" t="s">
        <v>3530</v>
      </c>
      <c r="J446" s="1623">
        <v>2</v>
      </c>
      <c r="K446" s="1623">
        <v>4</v>
      </c>
      <c r="L446" s="1644">
        <v>17669</v>
      </c>
      <c r="M446" s="717"/>
      <c r="N446" s="717"/>
      <c r="O446" s="715" t="s">
        <v>3733</v>
      </c>
      <c r="P446" s="383" t="s">
        <v>3734</v>
      </c>
      <c r="T446" s="815">
        <f>VLOOKUP(L446,'Dat cong dat do'!$D$9:$M$547,5,0)</f>
        <v>0</v>
      </c>
      <c r="U446" s="815">
        <f>VLOOKUP(L446,'Dat cong dat do'!$D$9:$M$547,8,0)</f>
        <v>0</v>
      </c>
      <c r="V446" s="815">
        <v>2</v>
      </c>
    </row>
    <row r="447" spans="1:22">
      <c r="A447" s="839">
        <v>438</v>
      </c>
      <c r="B447" s="3694"/>
      <c r="C447" s="3934"/>
      <c r="D447" s="1651"/>
      <c r="E447" s="1651"/>
      <c r="F447" s="1651"/>
      <c r="G447" s="716" t="s">
        <v>7686</v>
      </c>
      <c r="H447" s="1651"/>
      <c r="I447" s="1620" t="s">
        <v>3530</v>
      </c>
      <c r="J447" s="383">
        <v>7</v>
      </c>
      <c r="K447" s="383">
        <v>10</v>
      </c>
      <c r="L447" s="853">
        <v>18130</v>
      </c>
      <c r="M447" s="745"/>
      <c r="N447" s="745"/>
      <c r="O447" s="715" t="s">
        <v>3733</v>
      </c>
      <c r="P447" s="383" t="s">
        <v>3735</v>
      </c>
      <c r="T447" s="815">
        <f>VLOOKUP(L447,'Dat cong dat do'!$D$9:$M$547,5,0)</f>
        <v>0</v>
      </c>
      <c r="U447" s="815">
        <f>VLOOKUP(L447,'Dat cong dat do'!$D$9:$M$547,8,0)</f>
        <v>0</v>
      </c>
      <c r="V447" s="815">
        <v>2</v>
      </c>
    </row>
    <row r="448" spans="1:22">
      <c r="A448" s="839">
        <v>439</v>
      </c>
      <c r="B448" s="3694"/>
      <c r="C448" s="3934"/>
      <c r="D448" s="1651"/>
      <c r="E448" s="1651"/>
      <c r="F448" s="1651"/>
      <c r="G448" s="716" t="s">
        <v>7686</v>
      </c>
      <c r="H448" s="1651"/>
      <c r="I448" s="1620" t="s">
        <v>3530</v>
      </c>
      <c r="J448" s="383">
        <v>8</v>
      </c>
      <c r="K448" s="383">
        <v>10</v>
      </c>
      <c r="L448" s="853">
        <v>78612</v>
      </c>
      <c r="M448" s="745"/>
      <c r="N448" s="745"/>
      <c r="O448" s="715" t="s">
        <v>3733</v>
      </c>
      <c r="P448" s="383" t="s">
        <v>3735</v>
      </c>
      <c r="T448" s="815">
        <f>VLOOKUP(L448,'Dat cong dat do'!$D$9:$M$547,5,0)</f>
        <v>0</v>
      </c>
      <c r="U448" s="815">
        <f>VLOOKUP(L448,'Dat cong dat do'!$D$9:$M$547,8,0)</f>
        <v>0</v>
      </c>
      <c r="V448" s="815">
        <v>2</v>
      </c>
    </row>
    <row r="449" spans="1:22">
      <c r="A449" s="839">
        <v>440</v>
      </c>
      <c r="B449" s="3694"/>
      <c r="C449" s="3934"/>
      <c r="D449" s="1651"/>
      <c r="E449" s="1651"/>
      <c r="F449" s="1651"/>
      <c r="G449" s="716" t="s">
        <v>7686</v>
      </c>
      <c r="H449" s="1651"/>
      <c r="I449" s="1620" t="s">
        <v>3530</v>
      </c>
      <c r="J449" s="383" t="s">
        <v>3736</v>
      </c>
      <c r="K449" s="383">
        <v>10</v>
      </c>
      <c r="L449" s="853">
        <v>1178</v>
      </c>
      <c r="M449" s="745"/>
      <c r="N449" s="745"/>
      <c r="O449" s="715" t="s">
        <v>3733</v>
      </c>
      <c r="P449" s="383" t="s">
        <v>3735</v>
      </c>
      <c r="T449" s="815">
        <f>VLOOKUP(L449,'Dat cong dat do'!$D$9:$M$547,5,0)</f>
        <v>0</v>
      </c>
      <c r="U449" s="815">
        <f>VLOOKUP(L449,'Dat cong dat do'!$D$9:$M$547,8,0)</f>
        <v>0</v>
      </c>
      <c r="V449" s="815">
        <v>2</v>
      </c>
    </row>
    <row r="450" spans="1:22">
      <c r="A450" s="839">
        <v>441</v>
      </c>
      <c r="B450" s="3694"/>
      <c r="C450" s="3934"/>
      <c r="D450" s="1651"/>
      <c r="E450" s="1651"/>
      <c r="F450" s="1651"/>
      <c r="G450" s="716" t="s">
        <v>7686</v>
      </c>
      <c r="H450" s="1651"/>
      <c r="I450" s="1620" t="s">
        <v>3530</v>
      </c>
      <c r="J450" s="383" t="s">
        <v>3736</v>
      </c>
      <c r="K450" s="383">
        <v>9</v>
      </c>
      <c r="L450" s="853">
        <v>211</v>
      </c>
      <c r="M450" s="745"/>
      <c r="N450" s="745"/>
      <c r="O450" s="715" t="s">
        <v>3733</v>
      </c>
      <c r="P450" s="383" t="s">
        <v>3735</v>
      </c>
      <c r="T450" s="815">
        <f>VLOOKUP(L450,'Dat cong dat do'!$D$9:$M$547,5,0)</f>
        <v>0</v>
      </c>
      <c r="U450" s="815">
        <f>VLOOKUP(L450,'Dat cong dat do'!$D$9:$M$547,8,0)</f>
        <v>0</v>
      </c>
      <c r="V450" s="815">
        <v>2</v>
      </c>
    </row>
    <row r="451" spans="1:22">
      <c r="A451" s="839">
        <v>442</v>
      </c>
      <c r="B451" s="3694"/>
      <c r="C451" s="3934"/>
      <c r="D451" s="1651"/>
      <c r="E451" s="1651"/>
      <c r="F451" s="1651"/>
      <c r="G451" s="716" t="s">
        <v>7686</v>
      </c>
      <c r="H451" s="1651"/>
      <c r="I451" s="1620" t="s">
        <v>3530</v>
      </c>
      <c r="J451" s="383" t="s">
        <v>3736</v>
      </c>
      <c r="K451" s="383">
        <v>8</v>
      </c>
      <c r="L451" s="853">
        <v>3656</v>
      </c>
      <c r="M451" s="745"/>
      <c r="N451" s="745"/>
      <c r="O451" s="715" t="s">
        <v>3733</v>
      </c>
      <c r="P451" s="383" t="s">
        <v>3737</v>
      </c>
      <c r="T451" s="815">
        <f>VLOOKUP(L451,'Dat cong dat do'!$D$9:$M$547,5,0)</f>
        <v>0</v>
      </c>
      <c r="U451" s="815">
        <f>VLOOKUP(L451,'Dat cong dat do'!$D$9:$M$547,8,0)</f>
        <v>0</v>
      </c>
      <c r="V451" s="815">
        <v>2</v>
      </c>
    </row>
    <row r="452" spans="1:22">
      <c r="A452" s="839">
        <v>443</v>
      </c>
      <c r="B452" s="3694"/>
      <c r="C452" s="3934"/>
      <c r="D452" s="1651"/>
      <c r="E452" s="1651"/>
      <c r="F452" s="1651"/>
      <c r="G452" s="716" t="s">
        <v>7686</v>
      </c>
      <c r="H452" s="1651"/>
      <c r="I452" s="1620" t="s">
        <v>3530</v>
      </c>
      <c r="J452" s="383">
        <v>136</v>
      </c>
      <c r="K452" s="383">
        <v>8</v>
      </c>
      <c r="L452" s="853">
        <v>11318</v>
      </c>
      <c r="M452" s="745"/>
      <c r="N452" s="745"/>
      <c r="O452" s="715" t="s">
        <v>3733</v>
      </c>
      <c r="P452" s="383" t="s">
        <v>3737</v>
      </c>
      <c r="T452" s="815">
        <f>VLOOKUP(L452,'Dat cong dat do'!$D$9:$M$547,5,0)</f>
        <v>0</v>
      </c>
      <c r="U452" s="815">
        <f>VLOOKUP(L452,'Dat cong dat do'!$D$9:$M$547,8,0)</f>
        <v>0</v>
      </c>
      <c r="V452" s="815">
        <v>2</v>
      </c>
    </row>
    <row r="453" spans="1:22">
      <c r="A453" s="839">
        <v>444</v>
      </c>
      <c r="B453" s="3694"/>
      <c r="C453" s="3934"/>
      <c r="D453" s="1651"/>
      <c r="E453" s="1651"/>
      <c r="F453" s="1651"/>
      <c r="G453" s="716" t="s">
        <v>7686</v>
      </c>
      <c r="H453" s="1651"/>
      <c r="I453" s="1620" t="s">
        <v>3530</v>
      </c>
      <c r="J453" s="383" t="s">
        <v>3736</v>
      </c>
      <c r="K453" s="383">
        <v>2</v>
      </c>
      <c r="L453" s="853">
        <v>956</v>
      </c>
      <c r="M453" s="745"/>
      <c r="N453" s="745"/>
      <c r="O453" s="715" t="s">
        <v>3733</v>
      </c>
      <c r="P453" s="383" t="s">
        <v>3737</v>
      </c>
      <c r="T453" s="815">
        <f>VLOOKUP(L453,'Dat cong dat do'!$D$9:$M$547,5,0)</f>
        <v>0</v>
      </c>
      <c r="U453" s="815">
        <f>VLOOKUP(L453,'Dat cong dat do'!$D$9:$M$547,8,0)</f>
        <v>0</v>
      </c>
      <c r="V453" s="815">
        <v>2</v>
      </c>
    </row>
    <row r="454" spans="1:22">
      <c r="A454" s="839">
        <v>445</v>
      </c>
      <c r="B454" s="3694"/>
      <c r="C454" s="3934"/>
      <c r="D454" s="1651"/>
      <c r="E454" s="1651"/>
      <c r="F454" s="1651"/>
      <c r="G454" s="716" t="s">
        <v>7686</v>
      </c>
      <c r="H454" s="1651"/>
      <c r="I454" s="1620" t="s">
        <v>3530</v>
      </c>
      <c r="J454" s="383">
        <v>402</v>
      </c>
      <c r="K454" s="383">
        <v>8</v>
      </c>
      <c r="L454" s="853">
        <v>6125</v>
      </c>
      <c r="M454" s="745"/>
      <c r="N454" s="745"/>
      <c r="O454" s="715" t="s">
        <v>3733</v>
      </c>
      <c r="P454" s="383" t="s">
        <v>3737</v>
      </c>
      <c r="T454" s="815">
        <f>VLOOKUP(L454,'Dat cong dat do'!$D$9:$M$547,5,0)</f>
        <v>0</v>
      </c>
      <c r="U454" s="815">
        <f>VLOOKUP(L454,'Dat cong dat do'!$D$9:$M$547,8,0)</f>
        <v>0</v>
      </c>
      <c r="V454" s="815">
        <v>2</v>
      </c>
    </row>
    <row r="455" spans="1:22">
      <c r="A455" s="839">
        <v>446</v>
      </c>
      <c r="B455" s="3694"/>
      <c r="C455" s="3934"/>
      <c r="D455" s="1651"/>
      <c r="E455" s="1651"/>
      <c r="F455" s="1651"/>
      <c r="G455" s="716" t="s">
        <v>7686</v>
      </c>
      <c r="H455" s="1651"/>
      <c r="I455" s="1620" t="s">
        <v>3530</v>
      </c>
      <c r="J455" s="779">
        <v>137</v>
      </c>
      <c r="K455" s="383">
        <v>8</v>
      </c>
      <c r="L455" s="853">
        <v>62487</v>
      </c>
      <c r="M455" s="745"/>
      <c r="N455" s="745"/>
      <c r="O455" s="715" t="s">
        <v>3733</v>
      </c>
      <c r="P455" s="779" t="s">
        <v>3737</v>
      </c>
      <c r="T455" s="815">
        <f>VLOOKUP(L455,'Dat cong dat do'!$D$9:$M$547,5,0)</f>
        <v>0</v>
      </c>
      <c r="U455" s="815">
        <f>VLOOKUP(L455,'Dat cong dat do'!$D$9:$M$547,8,0)</f>
        <v>0</v>
      </c>
      <c r="V455" s="815">
        <v>2</v>
      </c>
    </row>
    <row r="456" spans="1:22">
      <c r="A456" s="839">
        <v>447</v>
      </c>
      <c r="B456" s="3694"/>
      <c r="C456" s="3934"/>
      <c r="D456" s="1651"/>
      <c r="E456" s="1651"/>
      <c r="F456" s="1651"/>
      <c r="G456" s="716" t="s">
        <v>7686</v>
      </c>
      <c r="H456" s="1651"/>
      <c r="I456" s="1620" t="s">
        <v>3530</v>
      </c>
      <c r="J456" s="383">
        <v>12</v>
      </c>
      <c r="K456" s="383">
        <v>3</v>
      </c>
      <c r="L456" s="853">
        <v>19616</v>
      </c>
      <c r="M456" s="745"/>
      <c r="N456" s="745"/>
      <c r="O456" s="715" t="s">
        <v>3733</v>
      </c>
      <c r="P456" s="779" t="s">
        <v>3738</v>
      </c>
      <c r="T456" s="815">
        <f>VLOOKUP(L456,'Dat cong dat do'!$D$9:$M$547,5,0)</f>
        <v>0</v>
      </c>
      <c r="U456" s="815">
        <f>VLOOKUP(L456,'Dat cong dat do'!$D$9:$M$547,8,0)</f>
        <v>0</v>
      </c>
      <c r="V456" s="815">
        <v>2</v>
      </c>
    </row>
    <row r="457" spans="1:22">
      <c r="A457" s="839">
        <v>448</v>
      </c>
      <c r="B457" s="3694"/>
      <c r="C457" s="3934"/>
      <c r="D457" s="1651"/>
      <c r="E457" s="1651"/>
      <c r="F457" s="1651"/>
      <c r="G457" s="716" t="s">
        <v>7686</v>
      </c>
      <c r="H457" s="1651"/>
      <c r="I457" s="1620" t="s">
        <v>3530</v>
      </c>
      <c r="J457" s="383">
        <v>11</v>
      </c>
      <c r="K457" s="383">
        <v>3</v>
      </c>
      <c r="L457" s="853">
        <v>14000</v>
      </c>
      <c r="M457" s="745"/>
      <c r="N457" s="745"/>
      <c r="O457" s="715" t="s">
        <v>3733</v>
      </c>
      <c r="P457" s="779" t="s">
        <v>3739</v>
      </c>
      <c r="T457" s="815">
        <f>VLOOKUP(L457,'Dat cong dat do'!$D$9:$M$547,5,0)</f>
        <v>0</v>
      </c>
      <c r="U457" s="815">
        <f>VLOOKUP(L457,'Dat cong dat do'!$D$9:$M$547,8,0)</f>
        <v>0</v>
      </c>
      <c r="V457" s="815">
        <v>2</v>
      </c>
    </row>
    <row r="458" spans="1:22">
      <c r="A458" s="839">
        <v>449</v>
      </c>
      <c r="B458" s="3694"/>
      <c r="C458" s="3934"/>
      <c r="D458" s="1651"/>
      <c r="E458" s="1651"/>
      <c r="F458" s="1651"/>
      <c r="G458" s="716" t="s">
        <v>7686</v>
      </c>
      <c r="H458" s="1651"/>
      <c r="I458" s="1620" t="s">
        <v>3530</v>
      </c>
      <c r="J458" s="383">
        <v>1</v>
      </c>
      <c r="K458" s="383">
        <v>4</v>
      </c>
      <c r="L458" s="853">
        <v>76748</v>
      </c>
      <c r="M458" s="745"/>
      <c r="N458" s="745"/>
      <c r="O458" s="715" t="s">
        <v>3733</v>
      </c>
      <c r="P458" s="779" t="s">
        <v>3739</v>
      </c>
      <c r="T458" s="815">
        <f>VLOOKUP(L458,'Dat cong dat do'!$D$9:$M$547,5,0)</f>
        <v>0</v>
      </c>
      <c r="U458" s="815">
        <f>VLOOKUP(L458,'Dat cong dat do'!$D$9:$M$547,8,0)</f>
        <v>0</v>
      </c>
      <c r="V458" s="815">
        <v>2</v>
      </c>
    </row>
    <row r="459" spans="1:22">
      <c r="A459" s="839">
        <v>450</v>
      </c>
      <c r="B459" s="3694"/>
      <c r="C459" s="3934"/>
      <c r="D459" s="1651"/>
      <c r="E459" s="1651"/>
      <c r="F459" s="1651"/>
      <c r="G459" s="716" t="s">
        <v>7686</v>
      </c>
      <c r="H459" s="1651"/>
      <c r="I459" s="1620" t="s">
        <v>3530</v>
      </c>
      <c r="J459" s="383">
        <v>13</v>
      </c>
      <c r="K459" s="383">
        <v>9</v>
      </c>
      <c r="L459" s="853">
        <v>60000</v>
      </c>
      <c r="M459" s="745"/>
      <c r="N459" s="745"/>
      <c r="O459" s="715" t="s">
        <v>3733</v>
      </c>
      <c r="P459" s="779" t="s">
        <v>3740</v>
      </c>
      <c r="T459" s="815">
        <f>VLOOKUP(L459,'Dat cong dat do'!$D$9:$M$547,5,0)</f>
        <v>3000</v>
      </c>
      <c r="U459" s="815">
        <f>VLOOKUP(L459,'Dat cong dat do'!$D$9:$M$547,8,0)</f>
        <v>0</v>
      </c>
      <c r="V459" s="815">
        <v>2</v>
      </c>
    </row>
    <row r="460" spans="1:22">
      <c r="A460" s="839">
        <v>451</v>
      </c>
      <c r="B460" s="3695"/>
      <c r="C460" s="3935"/>
      <c r="D460" s="1651"/>
      <c r="E460" s="1651"/>
      <c r="F460" s="1651"/>
      <c r="G460" s="716" t="s">
        <v>7686</v>
      </c>
      <c r="H460" s="1651"/>
      <c r="I460" s="1620" t="s">
        <v>3530</v>
      </c>
      <c r="J460" s="779" t="s">
        <v>3741</v>
      </c>
      <c r="K460" s="383">
        <v>9</v>
      </c>
      <c r="L460" s="853">
        <v>90880</v>
      </c>
      <c r="M460" s="745"/>
      <c r="N460" s="745"/>
      <c r="O460" s="715" t="s">
        <v>3733</v>
      </c>
      <c r="P460" s="779" t="s">
        <v>3740</v>
      </c>
      <c r="T460" s="815">
        <f>VLOOKUP(L460,'Dat cong dat do'!$D$9:$M$547,5,0)</f>
        <v>0</v>
      </c>
      <c r="U460" s="815">
        <f>VLOOKUP(L460,'Dat cong dat do'!$D$9:$M$547,8,0)</f>
        <v>0</v>
      </c>
      <c r="V460" s="815">
        <v>2</v>
      </c>
    </row>
    <row r="461" spans="1:22">
      <c r="A461" s="839">
        <v>452</v>
      </c>
      <c r="B461" s="3668">
        <v>8</v>
      </c>
      <c r="C461" s="3671" t="s">
        <v>3832</v>
      </c>
      <c r="D461" s="802"/>
      <c r="E461" s="802"/>
      <c r="F461" s="802"/>
      <c r="G461" s="716" t="s">
        <v>7686</v>
      </c>
      <c r="H461" s="802"/>
      <c r="I461" s="1620" t="s">
        <v>3530</v>
      </c>
      <c r="J461" s="429">
        <v>63</v>
      </c>
      <c r="K461" s="429">
        <v>2</v>
      </c>
      <c r="L461" s="1644">
        <v>60325</v>
      </c>
      <c r="M461" s="717"/>
      <c r="N461" s="717"/>
      <c r="O461" s="1623" t="s">
        <v>3833</v>
      </c>
      <c r="P461" s="363" t="s">
        <v>3703</v>
      </c>
      <c r="T461" s="815">
        <f>VLOOKUP(L461,'Dat cong dat do'!$D$9:$M$547,5,0)</f>
        <v>0</v>
      </c>
      <c r="U461" s="815" t="str">
        <f>VLOOKUP(L461,'Dat cong dat do'!$D$9:$M$547,8,0)</f>
        <v>S1</v>
      </c>
      <c r="V461" s="815">
        <v>2</v>
      </c>
    </row>
    <row r="462" spans="1:22">
      <c r="A462" s="839">
        <v>453</v>
      </c>
      <c r="B462" s="3669"/>
      <c r="C462" s="3671"/>
      <c r="D462" s="802"/>
      <c r="E462" s="802"/>
      <c r="F462" s="802"/>
      <c r="G462" s="716" t="s">
        <v>7686</v>
      </c>
      <c r="H462" s="802"/>
      <c r="I462" s="1620" t="s">
        <v>3530</v>
      </c>
      <c r="J462" s="429" t="s">
        <v>3536</v>
      </c>
      <c r="K462" s="429" t="s">
        <v>3536</v>
      </c>
      <c r="L462" s="1644">
        <v>89601</v>
      </c>
      <c r="M462" s="717"/>
      <c r="N462" s="717"/>
      <c r="O462" s="1623" t="s">
        <v>3833</v>
      </c>
      <c r="P462" s="363" t="s">
        <v>3703</v>
      </c>
      <c r="T462" s="815">
        <f>VLOOKUP(L462,'Dat cong dat do'!$D$9:$M$547,5,0)</f>
        <v>0</v>
      </c>
      <c r="U462" s="815" t="str">
        <f>VLOOKUP(L462,'Dat cong dat do'!$D$9:$M$547,8,0)</f>
        <v>S6</v>
      </c>
      <c r="V462" s="815">
        <v>2</v>
      </c>
    </row>
    <row r="463" spans="1:22">
      <c r="A463" s="839">
        <v>454</v>
      </c>
      <c r="B463" s="3669"/>
      <c r="C463" s="3671"/>
      <c r="D463" s="802"/>
      <c r="E463" s="802"/>
      <c r="F463" s="802"/>
      <c r="G463" s="716" t="s">
        <v>7686</v>
      </c>
      <c r="H463" s="802"/>
      <c r="I463" s="1620" t="s">
        <v>3530</v>
      </c>
      <c r="J463" s="429" t="s">
        <v>3736</v>
      </c>
      <c r="K463" s="429" t="s">
        <v>3536</v>
      </c>
      <c r="L463" s="1644">
        <v>994</v>
      </c>
      <c r="M463" s="717"/>
      <c r="N463" s="717"/>
      <c r="O463" s="1623" t="s">
        <v>3833</v>
      </c>
      <c r="P463" s="363" t="s">
        <v>3703</v>
      </c>
      <c r="T463" s="815">
        <f>VLOOKUP(L463,'Dat cong dat do'!$D$9:$M$547,5,0)</f>
        <v>0</v>
      </c>
      <c r="U463" s="815" t="str">
        <f>VLOOKUP(L463,'Dat cong dat do'!$D$9:$M$547,8,0)</f>
        <v>S1</v>
      </c>
      <c r="V463" s="815">
        <v>2</v>
      </c>
    </row>
    <row r="464" spans="1:22">
      <c r="A464" s="839">
        <v>455</v>
      </c>
      <c r="B464" s="3669"/>
      <c r="C464" s="3671"/>
      <c r="D464" s="802"/>
      <c r="E464" s="802"/>
      <c r="F464" s="802"/>
      <c r="G464" s="716" t="s">
        <v>7686</v>
      </c>
      <c r="H464" s="802"/>
      <c r="I464" s="1620" t="s">
        <v>3530</v>
      </c>
      <c r="J464" s="429" t="s">
        <v>3736</v>
      </c>
      <c r="K464" s="429" t="s">
        <v>3536</v>
      </c>
      <c r="L464" s="1644">
        <v>1401</v>
      </c>
      <c r="M464" s="717"/>
      <c r="N464" s="717"/>
      <c r="O464" s="1623" t="s">
        <v>3833</v>
      </c>
      <c r="P464" s="363" t="s">
        <v>3703</v>
      </c>
      <c r="T464" s="815">
        <f>VLOOKUP(L464,'Dat cong dat do'!$D$9:$M$547,5,0)</f>
        <v>0</v>
      </c>
      <c r="U464" s="815" t="str">
        <f>VLOOKUP(L464,'Dat cong dat do'!$D$9:$M$547,8,0)</f>
        <v>S6</v>
      </c>
      <c r="V464" s="815">
        <v>2</v>
      </c>
    </row>
    <row r="465" spans="1:22">
      <c r="A465" s="839">
        <v>456</v>
      </c>
      <c r="B465" s="3669"/>
      <c r="C465" s="3671"/>
      <c r="D465" s="802"/>
      <c r="E465" s="802"/>
      <c r="F465" s="802"/>
      <c r="G465" s="716" t="s">
        <v>7686</v>
      </c>
      <c r="H465" s="802"/>
      <c r="I465" s="1620" t="s">
        <v>3530</v>
      </c>
      <c r="J465" s="429">
        <v>6</v>
      </c>
      <c r="K465" s="429">
        <v>3</v>
      </c>
      <c r="L465" s="1644">
        <v>126399</v>
      </c>
      <c r="M465" s="717"/>
      <c r="N465" s="717"/>
      <c r="O465" s="1623" t="s">
        <v>3833</v>
      </c>
      <c r="P465" s="363" t="s">
        <v>3703</v>
      </c>
      <c r="T465" s="815">
        <f>VLOOKUP(L465,'Dat cong dat do'!$D$9:$M$547,5,0)</f>
        <v>0</v>
      </c>
      <c r="U465" s="815" t="str">
        <f>VLOOKUP(L465,'Dat cong dat do'!$D$9:$M$547,8,0)</f>
        <v>S1</v>
      </c>
      <c r="V465" s="815">
        <v>2</v>
      </c>
    </row>
    <row r="466" spans="1:22">
      <c r="A466" s="839">
        <v>457</v>
      </c>
      <c r="B466" s="3669"/>
      <c r="C466" s="3671"/>
      <c r="D466" s="802"/>
      <c r="E466" s="802"/>
      <c r="F466" s="802"/>
      <c r="G466" s="716" t="s">
        <v>7686</v>
      </c>
      <c r="H466" s="802"/>
      <c r="I466" s="1620" t="s">
        <v>3530</v>
      </c>
      <c r="J466" s="429" t="s">
        <v>3536</v>
      </c>
      <c r="K466" s="429" t="s">
        <v>3536</v>
      </c>
      <c r="L466" s="1644">
        <v>90842</v>
      </c>
      <c r="M466" s="717"/>
      <c r="N466" s="717"/>
      <c r="O466" s="1623" t="s">
        <v>3833</v>
      </c>
      <c r="P466" s="363" t="s">
        <v>3703</v>
      </c>
      <c r="T466" s="815">
        <f>VLOOKUP(L466,'Dat cong dat do'!$D$9:$M$547,5,0)</f>
        <v>0</v>
      </c>
      <c r="U466" s="815" t="str">
        <f>VLOOKUP(L466,'Dat cong dat do'!$D$9:$M$547,8,0)</f>
        <v>S6</v>
      </c>
      <c r="V466" s="815">
        <v>2</v>
      </c>
    </row>
    <row r="467" spans="1:22">
      <c r="A467" s="839">
        <v>458</v>
      </c>
      <c r="B467" s="3669"/>
      <c r="C467" s="3671"/>
      <c r="D467" s="802"/>
      <c r="E467" s="802"/>
      <c r="F467" s="802"/>
      <c r="G467" s="716" t="s">
        <v>7686</v>
      </c>
      <c r="H467" s="802"/>
      <c r="I467" s="1620" t="s">
        <v>3530</v>
      </c>
      <c r="J467" s="1623" t="s">
        <v>3736</v>
      </c>
      <c r="K467" s="429" t="s">
        <v>3536</v>
      </c>
      <c r="L467" s="1653">
        <v>2262</v>
      </c>
      <c r="M467" s="752"/>
      <c r="N467" s="752"/>
      <c r="O467" s="1623" t="s">
        <v>3833</v>
      </c>
      <c r="P467" s="363" t="s">
        <v>3703</v>
      </c>
      <c r="T467" s="815">
        <f>VLOOKUP(L467,'Dat cong dat do'!$D$9:$M$547,5,0)</f>
        <v>0</v>
      </c>
      <c r="U467" s="815" t="str">
        <f>VLOOKUP(L467,'Dat cong dat do'!$D$9:$M$547,8,0)</f>
        <v>S1</v>
      </c>
      <c r="V467" s="815">
        <v>2</v>
      </c>
    </row>
    <row r="468" spans="1:22">
      <c r="A468" s="839">
        <v>459</v>
      </c>
      <c r="B468" s="3669"/>
      <c r="C468" s="3671"/>
      <c r="D468" s="802"/>
      <c r="E468" s="802"/>
      <c r="F468" s="802"/>
      <c r="G468" s="716" t="s">
        <v>7686</v>
      </c>
      <c r="H468" s="802"/>
      <c r="I468" s="1620" t="s">
        <v>3530</v>
      </c>
      <c r="J468" s="1623" t="s">
        <v>3736</v>
      </c>
      <c r="K468" s="429" t="s">
        <v>3536</v>
      </c>
      <c r="L468" s="1653">
        <v>1175</v>
      </c>
      <c r="M468" s="752"/>
      <c r="N468" s="752"/>
      <c r="O468" s="1623" t="s">
        <v>3833</v>
      </c>
      <c r="P468" s="363" t="s">
        <v>3703</v>
      </c>
      <c r="T468" s="815">
        <f>VLOOKUP(L468,'Dat cong dat do'!$D$9:$M$547,5,0)</f>
        <v>0</v>
      </c>
      <c r="U468" s="815" t="str">
        <f>VLOOKUP(L468,'Dat cong dat do'!$D$9:$M$547,8,0)</f>
        <v>S6</v>
      </c>
      <c r="V468" s="815">
        <v>2</v>
      </c>
    </row>
    <row r="469" spans="1:22">
      <c r="A469" s="839">
        <v>460</v>
      </c>
      <c r="B469" s="3669"/>
      <c r="C469" s="3671"/>
      <c r="D469" s="802"/>
      <c r="E469" s="802"/>
      <c r="F469" s="802"/>
      <c r="G469" s="716" t="s">
        <v>7686</v>
      </c>
      <c r="H469" s="802"/>
      <c r="I469" s="1620" t="s">
        <v>3530</v>
      </c>
      <c r="J469" s="429">
        <v>7</v>
      </c>
      <c r="K469" s="429" t="s">
        <v>3536</v>
      </c>
      <c r="L469" s="1644">
        <v>154297</v>
      </c>
      <c r="M469" s="717"/>
      <c r="N469" s="717"/>
      <c r="O469" s="1623" t="s">
        <v>3833</v>
      </c>
      <c r="P469" s="363" t="s">
        <v>3703</v>
      </c>
      <c r="T469" s="815">
        <f>VLOOKUP(L469,'Dat cong dat do'!$D$9:$M$547,5,0)</f>
        <v>0</v>
      </c>
      <c r="U469" s="815" t="str">
        <f>VLOOKUP(L469,'Dat cong dat do'!$D$9:$M$547,8,0)</f>
        <v>S2</v>
      </c>
      <c r="V469" s="815">
        <v>2</v>
      </c>
    </row>
    <row r="470" spans="1:22">
      <c r="A470" s="839">
        <v>461</v>
      </c>
      <c r="B470" s="3669"/>
      <c r="C470" s="3671"/>
      <c r="D470" s="802"/>
      <c r="E470" s="802"/>
      <c r="F470" s="802"/>
      <c r="G470" s="716" t="s">
        <v>7686</v>
      </c>
      <c r="H470" s="802"/>
      <c r="I470" s="1620" t="s">
        <v>3530</v>
      </c>
      <c r="J470" s="429" t="s">
        <v>3536</v>
      </c>
      <c r="K470" s="429" t="s">
        <v>3536</v>
      </c>
      <c r="L470" s="1644">
        <v>82432</v>
      </c>
      <c r="M470" s="717"/>
      <c r="N470" s="717"/>
      <c r="O470" s="1623" t="s">
        <v>3833</v>
      </c>
      <c r="P470" s="363" t="s">
        <v>3703</v>
      </c>
      <c r="T470" s="815">
        <f>VLOOKUP(L470,'Dat cong dat do'!$D$9:$M$547,5,0)</f>
        <v>0</v>
      </c>
      <c r="U470" s="815" t="str">
        <f>VLOOKUP(L470,'Dat cong dat do'!$D$9:$M$547,8,0)</f>
        <v>S5</v>
      </c>
      <c r="V470" s="815">
        <v>2</v>
      </c>
    </row>
    <row r="471" spans="1:22">
      <c r="A471" s="839">
        <v>462</v>
      </c>
      <c r="B471" s="3669"/>
      <c r="C471" s="3671"/>
      <c r="D471" s="802"/>
      <c r="E471" s="802"/>
      <c r="F471" s="802"/>
      <c r="G471" s="716" t="s">
        <v>7686</v>
      </c>
      <c r="H471" s="802"/>
      <c r="I471" s="1620" t="s">
        <v>3530</v>
      </c>
      <c r="J471" s="429" t="s">
        <v>3536</v>
      </c>
      <c r="K471" s="429" t="s">
        <v>3536</v>
      </c>
      <c r="L471" s="1644">
        <v>430</v>
      </c>
      <c r="M471" s="717"/>
      <c r="N471" s="717"/>
      <c r="O471" s="1623" t="s">
        <v>3833</v>
      </c>
      <c r="P471" s="363" t="s">
        <v>3703</v>
      </c>
      <c r="T471" s="815">
        <f>VLOOKUP(L471,'Dat cong dat do'!$D$9:$M$547,5,0)</f>
        <v>0</v>
      </c>
      <c r="U471" s="815" t="str">
        <f>VLOOKUP(L471,'Dat cong dat do'!$D$9:$M$547,8,0)</f>
        <v>S3</v>
      </c>
      <c r="V471" s="815">
        <v>2</v>
      </c>
    </row>
    <row r="472" spans="1:22">
      <c r="A472" s="839">
        <v>463</v>
      </c>
      <c r="B472" s="3669"/>
      <c r="C472" s="3671"/>
      <c r="D472" s="802"/>
      <c r="E472" s="802"/>
      <c r="F472" s="802"/>
      <c r="G472" s="716" t="s">
        <v>7686</v>
      </c>
      <c r="H472" s="802"/>
      <c r="I472" s="1620" t="s">
        <v>3530</v>
      </c>
      <c r="J472" s="429">
        <v>12</v>
      </c>
      <c r="K472" s="429" t="s">
        <v>3536</v>
      </c>
      <c r="L472" s="1644">
        <v>71613</v>
      </c>
      <c r="M472" s="717"/>
      <c r="N472" s="717"/>
      <c r="O472" s="1623" t="s">
        <v>3833</v>
      </c>
      <c r="P472" s="363" t="s">
        <v>3703</v>
      </c>
      <c r="T472" s="815">
        <f>VLOOKUP(L472,'Dat cong dat do'!$D$9:$M$547,5,0)</f>
        <v>0</v>
      </c>
      <c r="U472" s="815" t="str">
        <f>VLOOKUP(L472,'Dat cong dat do'!$D$9:$M$547,8,0)</f>
        <v>S3</v>
      </c>
      <c r="V472" s="815">
        <v>2</v>
      </c>
    </row>
    <row r="473" spans="1:22">
      <c r="A473" s="839">
        <v>464</v>
      </c>
      <c r="B473" s="3669"/>
      <c r="C473" s="3671"/>
      <c r="D473" s="802"/>
      <c r="E473" s="802"/>
      <c r="F473" s="802"/>
      <c r="G473" s="716" t="s">
        <v>7686</v>
      </c>
      <c r="H473" s="802"/>
      <c r="I473" s="1620" t="s">
        <v>3530</v>
      </c>
      <c r="J473" s="429">
        <v>12</v>
      </c>
      <c r="K473" s="429" t="s">
        <v>3536</v>
      </c>
      <c r="L473" s="1644">
        <v>30000</v>
      </c>
      <c r="M473" s="717"/>
      <c r="N473" s="717"/>
      <c r="O473" s="1623" t="s">
        <v>3833</v>
      </c>
      <c r="P473" s="363" t="s">
        <v>3703</v>
      </c>
      <c r="T473" s="815">
        <f>VLOOKUP(L473,'Dat cong dat do'!$D$9:$M$547,5,0)</f>
        <v>0</v>
      </c>
      <c r="U473" s="815" t="str">
        <f>VLOOKUP(L473,'Dat cong dat do'!$D$9:$M$547,8,0)</f>
        <v>S4</v>
      </c>
      <c r="V473" s="815">
        <v>2</v>
      </c>
    </row>
    <row r="474" spans="1:22">
      <c r="A474" s="839">
        <v>465</v>
      </c>
      <c r="B474" s="3669"/>
      <c r="C474" s="3671"/>
      <c r="D474" s="802"/>
      <c r="E474" s="802"/>
      <c r="F474" s="802"/>
      <c r="G474" s="716" t="s">
        <v>7686</v>
      </c>
      <c r="H474" s="802"/>
      <c r="I474" s="1620" t="s">
        <v>3530</v>
      </c>
      <c r="J474" s="430" t="s">
        <v>3839</v>
      </c>
      <c r="K474" s="430" t="s">
        <v>3840</v>
      </c>
      <c r="L474" s="1653">
        <v>127300</v>
      </c>
      <c r="M474" s="752"/>
      <c r="N474" s="752"/>
      <c r="O474" s="431" t="s">
        <v>3705</v>
      </c>
      <c r="P474" s="363" t="s">
        <v>3703</v>
      </c>
      <c r="T474" s="815">
        <f>VLOOKUP(L474,'Dat cong dat do'!$D$9:$M$547,5,0)</f>
        <v>0</v>
      </c>
      <c r="U474" s="815" t="str">
        <f>VLOOKUP(L474,'Dat cong dat do'!$D$9:$M$547,8,0)</f>
        <v>S10</v>
      </c>
      <c r="V474" s="815">
        <v>2</v>
      </c>
    </row>
    <row r="475" spans="1:22" ht="31.5">
      <c r="A475" s="839">
        <v>466</v>
      </c>
      <c r="B475" s="3669"/>
      <c r="C475" s="3671"/>
      <c r="D475" s="802"/>
      <c r="E475" s="802"/>
      <c r="F475" s="802"/>
      <c r="G475" s="716" t="s">
        <v>7686</v>
      </c>
      <c r="H475" s="802"/>
      <c r="I475" s="1620" t="s">
        <v>3530</v>
      </c>
      <c r="J475" s="429" t="s">
        <v>3841</v>
      </c>
      <c r="K475" s="429">
        <v>9</v>
      </c>
      <c r="L475" s="856">
        <v>106600</v>
      </c>
      <c r="M475" s="762"/>
      <c r="N475" s="762"/>
      <c r="O475" s="1623" t="s">
        <v>3833</v>
      </c>
      <c r="P475" s="363" t="s">
        <v>3703</v>
      </c>
      <c r="T475" s="815">
        <f>VLOOKUP(L475,'Dat cong dat do'!$D$9:$M$547,5,0)</f>
        <v>0</v>
      </c>
      <c r="U475" s="815" t="str">
        <f>VLOOKUP(L475,'Dat cong dat do'!$D$9:$M$547,8,0)</f>
        <v>S8</v>
      </c>
      <c r="V475" s="815">
        <v>2</v>
      </c>
    </row>
    <row r="476" spans="1:22">
      <c r="A476" s="839">
        <v>467</v>
      </c>
      <c r="B476" s="3669"/>
      <c r="C476" s="3671"/>
      <c r="D476" s="802"/>
      <c r="E476" s="802"/>
      <c r="F476" s="802"/>
      <c r="G476" s="716" t="s">
        <v>7686</v>
      </c>
      <c r="H476" s="802"/>
      <c r="I476" s="1620" t="s">
        <v>3530</v>
      </c>
      <c r="J476" s="430">
        <v>2</v>
      </c>
      <c r="K476" s="430">
        <v>3</v>
      </c>
      <c r="L476" s="863">
        <v>1554</v>
      </c>
      <c r="M476" s="790"/>
      <c r="N476" s="790"/>
      <c r="O476" s="429" t="s">
        <v>3705</v>
      </c>
      <c r="P476" s="363" t="s">
        <v>3703</v>
      </c>
      <c r="T476" s="815">
        <f>VLOOKUP(L476,'Dat cong dat do'!$D$9:$M$547,5,0)</f>
        <v>0</v>
      </c>
      <c r="U476" s="815" t="str">
        <f>VLOOKUP(L476,'Dat cong dat do'!$D$9:$M$547,8,0)</f>
        <v>S1</v>
      </c>
      <c r="V476" s="815">
        <v>2</v>
      </c>
    </row>
    <row r="477" spans="1:22">
      <c r="A477" s="839">
        <v>468</v>
      </c>
      <c r="B477" s="3670"/>
      <c r="C477" s="3671"/>
      <c r="D477" s="802"/>
      <c r="E477" s="802"/>
      <c r="F477" s="802"/>
      <c r="G477" s="716" t="s">
        <v>7686</v>
      </c>
      <c r="H477" s="802"/>
      <c r="I477" s="1620" t="s">
        <v>3530</v>
      </c>
      <c r="J477" s="429" t="s">
        <v>3842</v>
      </c>
      <c r="K477" s="429">
        <v>8</v>
      </c>
      <c r="L477" s="856">
        <v>40000</v>
      </c>
      <c r="M477" s="762"/>
      <c r="N477" s="762"/>
      <c r="O477" s="429" t="s">
        <v>3843</v>
      </c>
      <c r="P477" s="363" t="s">
        <v>3703</v>
      </c>
      <c r="T477" s="815">
        <f>VLOOKUP(L477,'Dat cong dat do'!$D$9:$M$547,5,0)</f>
        <v>0</v>
      </c>
      <c r="U477" s="815" t="str">
        <f>VLOOKUP(L477,'Dat cong dat do'!$D$9:$M$547,8,0)</f>
        <v>S7</v>
      </c>
      <c r="V477" s="815">
        <v>2</v>
      </c>
    </row>
    <row r="478" spans="1:22" ht="31.5">
      <c r="A478" s="839">
        <v>469</v>
      </c>
      <c r="B478" s="3687">
        <v>1</v>
      </c>
      <c r="C478" s="3936" t="s">
        <v>3742</v>
      </c>
      <c r="D478" s="1648"/>
      <c r="E478" s="1648"/>
      <c r="F478" s="1648"/>
      <c r="G478" s="716" t="s">
        <v>7686</v>
      </c>
      <c r="H478" s="1648"/>
      <c r="I478" s="1624" t="s">
        <v>3566</v>
      </c>
      <c r="J478" s="395">
        <v>563</v>
      </c>
      <c r="K478" s="395">
        <v>42</v>
      </c>
      <c r="L478" s="864">
        <v>5852</v>
      </c>
      <c r="M478" s="813"/>
      <c r="N478" s="813"/>
      <c r="O478" s="3687" t="s">
        <v>3743</v>
      </c>
      <c r="P478" s="3939" t="s">
        <v>3233</v>
      </c>
      <c r="T478" s="815">
        <f>VLOOKUP(L478,'Dat cong dat do'!$D$9:$M$547,5,0)</f>
        <v>0</v>
      </c>
      <c r="U478" s="815">
        <f>VLOOKUP(L478,'Dat cong dat do'!$D$9:$M$547,8,0)</f>
        <v>0</v>
      </c>
      <c r="V478" s="815">
        <v>2</v>
      </c>
    </row>
    <row r="479" spans="1:22" ht="31.5">
      <c r="A479" s="839">
        <v>470</v>
      </c>
      <c r="B479" s="3688"/>
      <c r="C479" s="3937"/>
      <c r="D479" s="1649"/>
      <c r="E479" s="1649"/>
      <c r="F479" s="1649"/>
      <c r="G479" s="716" t="s">
        <v>7686</v>
      </c>
      <c r="H479" s="1649"/>
      <c r="I479" s="1624" t="s">
        <v>3566</v>
      </c>
      <c r="J479" s="395">
        <v>10</v>
      </c>
      <c r="K479" s="395">
        <v>48</v>
      </c>
      <c r="L479" s="864">
        <v>4092</v>
      </c>
      <c r="M479" s="814"/>
      <c r="N479" s="814"/>
      <c r="O479" s="3688"/>
      <c r="P479" s="3940"/>
      <c r="T479" s="815">
        <f>VLOOKUP(L479,'Dat cong dat do'!$D$9:$M$547,5,0)</f>
        <v>0</v>
      </c>
      <c r="U479" s="815">
        <f>VLOOKUP(L479,'Dat cong dat do'!$D$9:$M$547,8,0)</f>
        <v>0</v>
      </c>
      <c r="V479" s="815">
        <v>2</v>
      </c>
    </row>
    <row r="480" spans="1:22" ht="31.5">
      <c r="A480" s="839">
        <v>471</v>
      </c>
      <c r="B480" s="3687">
        <v>2</v>
      </c>
      <c r="C480" s="3936" t="s">
        <v>3745</v>
      </c>
      <c r="D480" s="1648"/>
      <c r="E480" s="1648"/>
      <c r="F480" s="1648"/>
      <c r="G480" s="716" t="s">
        <v>7686</v>
      </c>
      <c r="H480" s="1648"/>
      <c r="I480" s="1624" t="s">
        <v>3566</v>
      </c>
      <c r="J480" s="395">
        <v>368</v>
      </c>
      <c r="K480" s="395">
        <v>45</v>
      </c>
      <c r="L480" s="864">
        <v>4379</v>
      </c>
      <c r="M480" s="813"/>
      <c r="N480" s="813"/>
      <c r="O480" s="3687" t="s">
        <v>3746</v>
      </c>
      <c r="P480" s="3939" t="s">
        <v>3233</v>
      </c>
      <c r="T480" s="815">
        <f>VLOOKUP(L480,'Dat cong dat do'!$D$9:$M$547,5,0)</f>
        <v>0</v>
      </c>
      <c r="U480" s="815">
        <f>VLOOKUP(L480,'Dat cong dat do'!$D$9:$M$547,8,0)</f>
        <v>0</v>
      </c>
      <c r="V480" s="815">
        <v>2</v>
      </c>
    </row>
    <row r="481" spans="1:22" ht="31.5">
      <c r="A481" s="839">
        <v>472</v>
      </c>
      <c r="B481" s="3688"/>
      <c r="C481" s="3937"/>
      <c r="D481" s="1649"/>
      <c r="E481" s="1649"/>
      <c r="F481" s="1649"/>
      <c r="G481" s="716" t="s">
        <v>7686</v>
      </c>
      <c r="H481" s="1649"/>
      <c r="I481" s="1624" t="s">
        <v>3566</v>
      </c>
      <c r="J481" s="395">
        <v>388</v>
      </c>
      <c r="K481" s="395">
        <v>45</v>
      </c>
      <c r="L481" s="864">
        <v>1285</v>
      </c>
      <c r="M481" s="814"/>
      <c r="N481" s="814"/>
      <c r="O481" s="3688"/>
      <c r="P481" s="3940"/>
      <c r="T481" s="815">
        <f>VLOOKUP(L481,'Dat cong dat do'!$D$9:$M$547,5,0)</f>
        <v>0</v>
      </c>
      <c r="U481" s="815">
        <f>VLOOKUP(L481,'Dat cong dat do'!$D$9:$M$547,8,0)</f>
        <v>0</v>
      </c>
      <c r="V481" s="815">
        <v>2</v>
      </c>
    </row>
    <row r="482" spans="1:22" ht="31.5">
      <c r="A482" s="839">
        <v>473</v>
      </c>
      <c r="B482" s="395">
        <v>3</v>
      </c>
      <c r="C482" s="781" t="s">
        <v>3748</v>
      </c>
      <c r="D482" s="781"/>
      <c r="E482" s="781"/>
      <c r="F482" s="781"/>
      <c r="G482" s="716" t="s">
        <v>7686</v>
      </c>
      <c r="H482" s="781"/>
      <c r="I482" s="1624" t="s">
        <v>3566</v>
      </c>
      <c r="J482" s="395">
        <v>1137</v>
      </c>
      <c r="K482" s="395">
        <v>39</v>
      </c>
      <c r="L482" s="864">
        <v>987</v>
      </c>
      <c r="M482" s="780"/>
      <c r="N482" s="780"/>
      <c r="O482" s="395" t="s">
        <v>544</v>
      </c>
      <c r="P482" s="718" t="s">
        <v>2336</v>
      </c>
      <c r="T482" s="815">
        <f>VLOOKUP(L482,'Dat cong dat do'!$D$9:$M$547,5,0)</f>
        <v>0</v>
      </c>
      <c r="U482" s="815">
        <f>VLOOKUP(L482,'Dat cong dat do'!$D$9:$M$547,8,0)</f>
        <v>0</v>
      </c>
      <c r="V482" s="815">
        <v>2</v>
      </c>
    </row>
    <row r="483" spans="1:22" ht="31.5">
      <c r="A483" s="839">
        <v>474</v>
      </c>
      <c r="B483" s="1624">
        <v>4</v>
      </c>
      <c r="C483" s="1646" t="s">
        <v>3749</v>
      </c>
      <c r="D483" s="1646"/>
      <c r="E483" s="1646"/>
      <c r="F483" s="1646"/>
      <c r="G483" s="716" t="s">
        <v>7686</v>
      </c>
      <c r="H483" s="1646"/>
      <c r="I483" s="1624" t="s">
        <v>3566</v>
      </c>
      <c r="J483" s="1624">
        <v>181</v>
      </c>
      <c r="K483" s="1624">
        <v>47</v>
      </c>
      <c r="L483" s="864">
        <v>6526</v>
      </c>
      <c r="M483" s="780"/>
      <c r="N483" s="780"/>
      <c r="O483" s="1624" t="s">
        <v>3746</v>
      </c>
      <c r="P483" s="718"/>
      <c r="T483" s="815">
        <f>VLOOKUP(L483,'Dat cong dat do'!$D$9:$M$547,5,0)</f>
        <v>0</v>
      </c>
      <c r="U483" s="815">
        <f>VLOOKUP(L483,'Dat cong dat do'!$D$9:$M$547,8,0)</f>
        <v>0</v>
      </c>
      <c r="V483" s="815">
        <v>2</v>
      </c>
    </row>
    <row r="484" spans="1:22" ht="31.5">
      <c r="A484" s="839">
        <v>475</v>
      </c>
      <c r="B484" s="3681">
        <v>5</v>
      </c>
      <c r="C484" s="3938" t="s">
        <v>3750</v>
      </c>
      <c r="D484" s="1646"/>
      <c r="E484" s="1646"/>
      <c r="F484" s="1646"/>
      <c r="G484" s="716" t="s">
        <v>7686</v>
      </c>
      <c r="H484" s="1646"/>
      <c r="I484" s="1624" t="s">
        <v>3566</v>
      </c>
      <c r="J484" s="1624">
        <v>82</v>
      </c>
      <c r="K484" s="1624">
        <v>10</v>
      </c>
      <c r="L484" s="864">
        <v>45</v>
      </c>
      <c r="M484" s="780"/>
      <c r="N484" s="780"/>
      <c r="O484" s="3681" t="s">
        <v>3751</v>
      </c>
      <c r="P484" s="3939" t="s">
        <v>3233</v>
      </c>
      <c r="T484" s="815">
        <f>VLOOKUP(L484,'Dat cong dat do'!$D$9:$M$547,5,0)</f>
        <v>0</v>
      </c>
      <c r="U484" s="815">
        <f>VLOOKUP(L484,'Dat cong dat do'!$D$9:$M$547,8,0)</f>
        <v>0</v>
      </c>
      <c r="V484" s="815">
        <v>2</v>
      </c>
    </row>
    <row r="485" spans="1:22" ht="31.5">
      <c r="A485" s="839">
        <v>476</v>
      </c>
      <c r="B485" s="3681"/>
      <c r="C485" s="3938"/>
      <c r="D485" s="1646"/>
      <c r="E485" s="1646"/>
      <c r="F485" s="1646"/>
      <c r="G485" s="716" t="s">
        <v>7686</v>
      </c>
      <c r="H485" s="1646"/>
      <c r="I485" s="1624" t="s">
        <v>3566</v>
      </c>
      <c r="J485" s="1624">
        <v>138</v>
      </c>
      <c r="K485" s="1624">
        <v>10</v>
      </c>
      <c r="L485" s="864">
        <v>6345</v>
      </c>
      <c r="M485" s="780"/>
      <c r="N485" s="780"/>
      <c r="O485" s="3681"/>
      <c r="P485" s="3940"/>
      <c r="T485" s="815">
        <f>VLOOKUP(L485,'Dat cong dat do'!$D$9:$M$547,5,0)</f>
        <v>0</v>
      </c>
      <c r="U485" s="815">
        <f>VLOOKUP(L485,'Dat cong dat do'!$D$9:$M$547,8,0)</f>
        <v>0</v>
      </c>
      <c r="V485" s="815">
        <v>2</v>
      </c>
    </row>
    <row r="486" spans="1:22" s="839" customFormat="1">
      <c r="A486" s="839">
        <v>477</v>
      </c>
      <c r="B486" s="712" t="s">
        <v>3754</v>
      </c>
      <c r="C486" s="713" t="s">
        <v>3898</v>
      </c>
      <c r="D486" s="713"/>
      <c r="E486" s="713"/>
      <c r="F486" s="713"/>
      <c r="G486" s="716" t="s">
        <v>7686</v>
      </c>
      <c r="H486" s="713"/>
      <c r="I486" s="712"/>
      <c r="J486" s="712"/>
      <c r="K486" s="712"/>
      <c r="L486" s="865">
        <f>SUM(L487:L492)</f>
        <v>8486.7999999999993</v>
      </c>
      <c r="M486" s="712"/>
      <c r="N486" s="712"/>
      <c r="O486" s="712"/>
      <c r="P486" s="714"/>
      <c r="T486" s="815" t="e">
        <f>VLOOKUP(L486,'Dat cong dat do'!$D$9:$M$547,5,0)</f>
        <v>#N/A</v>
      </c>
      <c r="U486" s="815" t="e">
        <f>VLOOKUP(L486,'Dat cong dat do'!$D$9:$M$547,8,0)</f>
        <v>#N/A</v>
      </c>
    </row>
    <row r="487" spans="1:22" s="47" customFormat="1" ht="31.5">
      <c r="A487" s="839">
        <v>478</v>
      </c>
      <c r="B487" s="827">
        <v>1</v>
      </c>
      <c r="C487" s="448" t="s">
        <v>3902</v>
      </c>
      <c r="D487" s="831" t="s">
        <v>541</v>
      </c>
      <c r="E487" s="1670"/>
      <c r="F487" s="827"/>
      <c r="G487" s="716" t="s">
        <v>7686</v>
      </c>
      <c r="H487" s="833"/>
      <c r="I487" s="725" t="s">
        <v>3475</v>
      </c>
      <c r="J487" s="826">
        <v>14</v>
      </c>
      <c r="K487" s="826">
        <v>7</v>
      </c>
      <c r="L487" s="833">
        <v>76.599999999999994</v>
      </c>
      <c r="M487" s="827"/>
      <c r="N487" s="831" t="s">
        <v>476</v>
      </c>
      <c r="O487" s="831" t="s">
        <v>542</v>
      </c>
      <c r="P487" s="1671" t="s">
        <v>543</v>
      </c>
      <c r="Q487" s="827">
        <v>2017</v>
      </c>
      <c r="R487" s="827"/>
      <c r="S487" s="831" t="s">
        <v>3906</v>
      </c>
      <c r="T487" s="815" t="e">
        <f>VLOOKUP(L487,'Dat cong dat do'!$D$9:$M$547,5,0)</f>
        <v>#N/A</v>
      </c>
      <c r="U487" s="815" t="e">
        <f>VLOOKUP(L487,'Dat cong dat do'!$D$9:$M$547,8,0)</f>
        <v>#N/A</v>
      </c>
      <c r="V487" s="47">
        <v>3</v>
      </c>
    </row>
    <row r="488" spans="1:22" s="47" customFormat="1" ht="31.5">
      <c r="A488" s="839">
        <v>479</v>
      </c>
      <c r="B488" s="827">
        <v>2</v>
      </c>
      <c r="C488" s="448" t="s">
        <v>3903</v>
      </c>
      <c r="D488" s="831" t="s">
        <v>541</v>
      </c>
      <c r="E488" s="1670"/>
      <c r="F488" s="827"/>
      <c r="G488" s="716" t="s">
        <v>7686</v>
      </c>
      <c r="H488" s="833"/>
      <c r="I488" s="725" t="s">
        <v>3475</v>
      </c>
      <c r="J488" s="826">
        <v>28</v>
      </c>
      <c r="K488" s="826">
        <v>101</v>
      </c>
      <c r="L488" s="833">
        <v>212.3</v>
      </c>
      <c r="M488" s="827"/>
      <c r="N488" s="831" t="s">
        <v>547</v>
      </c>
      <c r="O488" s="831" t="s">
        <v>546</v>
      </c>
      <c r="P488" s="1671" t="s">
        <v>548</v>
      </c>
      <c r="Q488" s="827">
        <v>2017</v>
      </c>
      <c r="R488" s="827"/>
      <c r="S488" s="831" t="s">
        <v>3906</v>
      </c>
      <c r="T488" s="815" t="e">
        <f>VLOOKUP(L488,'Dat cong dat do'!$D$9:$M$547,5,0)</f>
        <v>#N/A</v>
      </c>
      <c r="U488" s="815" t="e">
        <f>VLOOKUP(L488,'Dat cong dat do'!$D$9:$M$547,8,0)</f>
        <v>#N/A</v>
      </c>
      <c r="V488" s="47">
        <v>3</v>
      </c>
    </row>
    <row r="489" spans="1:22">
      <c r="A489" s="839">
        <v>480</v>
      </c>
      <c r="B489" s="827">
        <v>3</v>
      </c>
      <c r="C489" s="774" t="s">
        <v>3646</v>
      </c>
      <c r="D489" s="774"/>
      <c r="E489" s="774"/>
      <c r="F489" s="774"/>
      <c r="G489" s="716" t="s">
        <v>7686</v>
      </c>
      <c r="H489" s="774"/>
      <c r="I489" s="725" t="s">
        <v>3475</v>
      </c>
      <c r="J489" s="776">
        <v>9</v>
      </c>
      <c r="K489" s="776">
        <v>67</v>
      </c>
      <c r="L489" s="862">
        <v>198</v>
      </c>
      <c r="M489" s="775"/>
      <c r="N489" s="775"/>
      <c r="O489" s="775" t="s">
        <v>3647</v>
      </c>
      <c r="P489" s="775"/>
      <c r="T489" s="815">
        <f>VLOOKUP(L489,'Dat cong dat do'!$D$9:$M$547,5,0)</f>
        <v>0</v>
      </c>
      <c r="U489" s="815">
        <f>VLOOKUP(L489,'Dat cong dat do'!$D$9:$M$547,8,0)</f>
        <v>0</v>
      </c>
      <c r="V489" s="47">
        <v>3</v>
      </c>
    </row>
    <row r="490" spans="1:22" s="47" customFormat="1" ht="47.25">
      <c r="A490" s="839">
        <v>481</v>
      </c>
      <c r="B490" s="827">
        <v>4</v>
      </c>
      <c r="C490" s="448" t="s">
        <v>3904</v>
      </c>
      <c r="D490" s="831" t="s">
        <v>550</v>
      </c>
      <c r="E490" s="1670"/>
      <c r="F490" s="827"/>
      <c r="G490" s="716" t="s">
        <v>7686</v>
      </c>
      <c r="H490" s="833"/>
      <c r="I490" s="718" t="s">
        <v>3370</v>
      </c>
      <c r="J490" s="718" t="s">
        <v>4974</v>
      </c>
      <c r="K490" s="718">
        <v>150</v>
      </c>
      <c r="L490" s="833">
        <v>1233.4000000000001</v>
      </c>
      <c r="M490" s="827"/>
      <c r="N490" s="831" t="s">
        <v>552</v>
      </c>
      <c r="O490" s="831" t="s">
        <v>551</v>
      </c>
      <c r="P490" s="1671" t="s">
        <v>553</v>
      </c>
      <c r="Q490" s="827">
        <v>2017</v>
      </c>
      <c r="R490" s="827"/>
      <c r="S490" s="831" t="s">
        <v>554</v>
      </c>
      <c r="T490" s="815">
        <f>VLOOKUP(L490,'Dat cong dat do'!$D$9:$M$547,5,0)</f>
        <v>0</v>
      </c>
      <c r="U490" s="815">
        <f>VLOOKUP(L490,'Dat cong dat do'!$D$9:$M$547,8,0)</f>
        <v>1233.4000000000001</v>
      </c>
      <c r="V490" s="47">
        <v>3</v>
      </c>
    </row>
    <row r="491" spans="1:22" s="47" customFormat="1" ht="31.5">
      <c r="A491" s="839">
        <v>482</v>
      </c>
      <c r="B491" s="827">
        <v>5</v>
      </c>
      <c r="C491" s="448" t="s">
        <v>3905</v>
      </c>
      <c r="D491" s="831" t="s">
        <v>557</v>
      </c>
      <c r="E491" s="1670"/>
      <c r="F491" s="827"/>
      <c r="G491" s="716" t="s">
        <v>7686</v>
      </c>
      <c r="H491" s="833"/>
      <c r="I491" s="718" t="s">
        <v>3370</v>
      </c>
      <c r="J491" s="718">
        <v>21</v>
      </c>
      <c r="K491" s="718">
        <v>151</v>
      </c>
      <c r="L491" s="833">
        <v>3563</v>
      </c>
      <c r="M491" s="827"/>
      <c r="N491" s="831" t="s">
        <v>547</v>
      </c>
      <c r="O491" s="831" t="s">
        <v>551</v>
      </c>
      <c r="P491" s="1671" t="s">
        <v>553</v>
      </c>
      <c r="Q491" s="827">
        <v>2017</v>
      </c>
      <c r="R491" s="827"/>
      <c r="S491" s="831" t="s">
        <v>3906</v>
      </c>
      <c r="T491" s="815">
        <f>VLOOKUP(L491,'Dat cong dat do'!$D$9:$M$547,5,0)</f>
        <v>0</v>
      </c>
      <c r="U491" s="815">
        <f>VLOOKUP(L491,'Dat cong dat do'!$D$9:$M$547,8,0)</f>
        <v>3563</v>
      </c>
      <c r="V491" s="47">
        <v>3</v>
      </c>
    </row>
    <row r="492" spans="1:22" s="47" customFormat="1" ht="31.5">
      <c r="A492" s="839">
        <v>483</v>
      </c>
      <c r="B492" s="827">
        <v>6</v>
      </c>
      <c r="C492" s="448" t="s">
        <v>4976</v>
      </c>
      <c r="D492" s="831" t="s">
        <v>557</v>
      </c>
      <c r="E492" s="1670"/>
      <c r="F492" s="827"/>
      <c r="G492" s="716" t="s">
        <v>7686</v>
      </c>
      <c r="H492" s="833"/>
      <c r="I492" s="718" t="s">
        <v>3370</v>
      </c>
      <c r="J492" s="826" t="s">
        <v>4975</v>
      </c>
      <c r="K492" s="826">
        <v>28</v>
      </c>
      <c r="L492" s="833">
        <v>3203.5</v>
      </c>
      <c r="M492" s="827"/>
      <c r="N492" s="831" t="s">
        <v>751</v>
      </c>
      <c r="O492" s="831" t="s">
        <v>551</v>
      </c>
      <c r="P492" s="1671" t="s">
        <v>553</v>
      </c>
      <c r="Q492" s="827">
        <v>2017</v>
      </c>
      <c r="R492" s="827"/>
      <c r="S492" s="831" t="s">
        <v>3906</v>
      </c>
      <c r="T492" s="815">
        <f>VLOOKUP(L492,'Dat cong dat do'!$D$9:$M$547,5,0)</f>
        <v>0</v>
      </c>
      <c r="U492" s="815">
        <f>VLOOKUP(L492,'Dat cong dat do'!$D$9:$M$547,8,0)</f>
        <v>3203.5</v>
      </c>
      <c r="V492" s="47">
        <v>3</v>
      </c>
    </row>
  </sheetData>
  <autoFilter ref="A9:V492"/>
  <mergeCells count="118">
    <mergeCell ref="B484:B485"/>
    <mergeCell ref="C484:C485"/>
    <mergeCell ref="O484:O485"/>
    <mergeCell ref="P484:P485"/>
    <mergeCell ref="O478:O479"/>
    <mergeCell ref="P478:P479"/>
    <mergeCell ref="B480:B481"/>
    <mergeCell ref="C480:C481"/>
    <mergeCell ref="O480:O481"/>
    <mergeCell ref="P480:P481"/>
    <mergeCell ref="B446:B460"/>
    <mergeCell ref="C446:C460"/>
    <mergeCell ref="B461:B477"/>
    <mergeCell ref="C461:C477"/>
    <mergeCell ref="B478:B479"/>
    <mergeCell ref="C478:C479"/>
    <mergeCell ref="B411:B430"/>
    <mergeCell ref="C411:C430"/>
    <mergeCell ref="L411:L430"/>
    <mergeCell ref="O411:O430"/>
    <mergeCell ref="P411:P430"/>
    <mergeCell ref="O437:O441"/>
    <mergeCell ref="B379:B389"/>
    <mergeCell ref="C379:C389"/>
    <mergeCell ref="L379:L389"/>
    <mergeCell ref="O379:O389"/>
    <mergeCell ref="P379:P389"/>
    <mergeCell ref="B390:B410"/>
    <mergeCell ref="C390:C410"/>
    <mergeCell ref="L390:L410"/>
    <mergeCell ref="O390:O410"/>
    <mergeCell ref="P390:P410"/>
    <mergeCell ref="B372:B373"/>
    <mergeCell ref="C372:C373"/>
    <mergeCell ref="J372:J373"/>
    <mergeCell ref="K372:K373"/>
    <mergeCell ref="L372:L373"/>
    <mergeCell ref="O372:O373"/>
    <mergeCell ref="P288:P289"/>
    <mergeCell ref="B364:B365"/>
    <mergeCell ref="C364:C365"/>
    <mergeCell ref="J364:J365"/>
    <mergeCell ref="K364:K365"/>
    <mergeCell ref="L364:L365"/>
    <mergeCell ref="O364:O365"/>
    <mergeCell ref="P276:P280"/>
    <mergeCell ref="K279:K280"/>
    <mergeCell ref="B281:B287"/>
    <mergeCell ref="C281:C287"/>
    <mergeCell ref="O281:O287"/>
    <mergeCell ref="P281:P287"/>
    <mergeCell ref="P264:P275"/>
    <mergeCell ref="B271:B275"/>
    <mergeCell ref="C271:C275"/>
    <mergeCell ref="L271:L275"/>
    <mergeCell ref="O271:O275"/>
    <mergeCell ref="B276:B280"/>
    <mergeCell ref="C276:C280"/>
    <mergeCell ref="K276:K278"/>
    <mergeCell ref="L276:L280"/>
    <mergeCell ref="O276:O280"/>
    <mergeCell ref="B251:B262"/>
    <mergeCell ref="C251:C262"/>
    <mergeCell ref="K251:K262"/>
    <mergeCell ref="O251:O262"/>
    <mergeCell ref="P251:P262"/>
    <mergeCell ref="K263:K270"/>
    <mergeCell ref="O263:O270"/>
    <mergeCell ref="B264:B270"/>
    <mergeCell ref="C264:C270"/>
    <mergeCell ref="L264:L270"/>
    <mergeCell ref="B245:B246"/>
    <mergeCell ref="C245:C246"/>
    <mergeCell ref="K245:K246"/>
    <mergeCell ref="O245:O246"/>
    <mergeCell ref="P245:P246"/>
    <mergeCell ref="B248:B250"/>
    <mergeCell ref="C248:C250"/>
    <mergeCell ref="K248:K250"/>
    <mergeCell ref="O248:O250"/>
    <mergeCell ref="P248:P250"/>
    <mergeCell ref="C113:C115"/>
    <mergeCell ref="B160:B166"/>
    <mergeCell ref="C160:C166"/>
    <mergeCell ref="L160:L166"/>
    <mergeCell ref="O160:O166"/>
    <mergeCell ref="P160:P166"/>
    <mergeCell ref="T8:T9"/>
    <mergeCell ref="U8:U9"/>
    <mergeCell ref="B70:B71"/>
    <mergeCell ref="C70:C71"/>
    <mergeCell ref="K70:K71"/>
    <mergeCell ref="O70:O71"/>
    <mergeCell ref="P70:P71"/>
    <mergeCell ref="N8:N9"/>
    <mergeCell ref="O8:O9"/>
    <mergeCell ref="P8:P9"/>
    <mergeCell ref="Q8:Q9"/>
    <mergeCell ref="R8:R9"/>
    <mergeCell ref="S8:S9"/>
    <mergeCell ref="G8:G9"/>
    <mergeCell ref="H8:H9"/>
    <mergeCell ref="I8:I9"/>
    <mergeCell ref="J8:K8"/>
    <mergeCell ref="L8:L9"/>
    <mergeCell ref="M8:M9"/>
    <mergeCell ref="A8:A9"/>
    <mergeCell ref="B8:B9"/>
    <mergeCell ref="C8:C9"/>
    <mergeCell ref="D8:D9"/>
    <mergeCell ref="E8:E9"/>
    <mergeCell ref="F8:F9"/>
    <mergeCell ref="C1:L1"/>
    <mergeCell ref="M1:O1"/>
    <mergeCell ref="C2:L2"/>
    <mergeCell ref="B4:P4"/>
    <mergeCell ref="I5:P5"/>
    <mergeCell ref="B6:P6"/>
  </mergeCells>
  <pageMargins left="0.36" right="0.03" top="0.25" bottom="0.15" header="0.3" footer="0.3"/>
  <pageSetup paperSize="9" scale="6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44</vt:i4>
      </vt:variant>
    </vt:vector>
  </HeadingPairs>
  <TitlesOfParts>
    <vt:vector size="109" baseType="lpstr">
      <vt:lpstr>Dat cong dat do</vt:lpstr>
      <vt:lpstr>Danh muc thua bỏ dat cong</vt:lpstr>
      <vt:lpstr>Con dao (CTCC)</vt:lpstr>
      <vt:lpstr>Long Dien (Ok)</vt:lpstr>
      <vt:lpstr>TP Ba Ria (goc)</vt:lpstr>
      <vt:lpstr>TTPTQDD tinh Quan ly</vt:lpstr>
      <vt:lpstr>Sheet2</vt:lpstr>
      <vt:lpstr>TP Vung Tau</vt:lpstr>
      <vt:lpstr>Dat do (ok) (2)</vt:lpstr>
      <vt:lpstr>Chau Duc (goc)</vt:lpstr>
      <vt:lpstr>Dat do (ok)</vt:lpstr>
      <vt:lpstr>Dau gia (Chau Duc)</vt:lpstr>
      <vt:lpstr>TP Ba Ria (ok)</vt:lpstr>
      <vt:lpstr>Chau Duc (Ok)</vt:lpstr>
      <vt:lpstr>Tan Thanh (OK)</vt:lpstr>
      <vt:lpstr>Sheet1</vt:lpstr>
      <vt:lpstr>NN Cong nghe cao</vt:lpstr>
      <vt:lpstr>PPP</vt:lpstr>
      <vt:lpstr>Du an keu goi dau tu Con dao</vt:lpstr>
      <vt:lpstr>Thue MT rung tai Con dao</vt:lpstr>
      <vt:lpstr>Ven bien</vt:lpstr>
      <vt:lpstr>TP VUng Tau (17.12)</vt:lpstr>
      <vt:lpstr>Bieu 2 (Dat cong on dinh) (2)</vt:lpstr>
      <vt:lpstr>Ma dat</vt:lpstr>
      <vt:lpstr>Long Dien (Ok) (2)</vt:lpstr>
      <vt:lpstr>Tong hop</vt:lpstr>
      <vt:lpstr>1 (2)</vt:lpstr>
      <vt:lpstr>Xuyen Moc (ok)</vt:lpstr>
      <vt:lpstr>Bieu 1.1</vt:lpstr>
      <vt:lpstr>Con Dao (OK)</vt:lpstr>
      <vt:lpstr>1.3. Rung</vt:lpstr>
      <vt:lpstr>Ra soat rung So NN</vt:lpstr>
      <vt:lpstr>Bieu 01</vt:lpstr>
      <vt:lpstr>BIEU 2</vt:lpstr>
      <vt:lpstr>PA Quan ly</vt:lpstr>
      <vt:lpstr>Bieu 2.1</vt:lpstr>
      <vt:lpstr>Bieu 2.4</vt:lpstr>
      <vt:lpstr>Bieu 03</vt:lpstr>
      <vt:lpstr>Bieu 04</vt:lpstr>
      <vt:lpstr>Bieu 5.1</vt:lpstr>
      <vt:lpstr>Sheet4</vt:lpstr>
      <vt:lpstr>2</vt:lpstr>
      <vt:lpstr>3 (6)</vt:lpstr>
      <vt:lpstr>Bieu 1-Đất công tỉnh Bà Rịa VT</vt:lpstr>
      <vt:lpstr>3 (2)</vt:lpstr>
      <vt:lpstr>3 (3)</vt:lpstr>
      <vt:lpstr>3 (5)</vt:lpstr>
      <vt:lpstr>5</vt:lpstr>
      <vt:lpstr>... Khu vuc giao Quy dat Con da</vt:lpstr>
      <vt:lpstr>Rung theo QD 3573.2008</vt:lpstr>
      <vt:lpstr>Bieu 08.1. 05 cum</vt:lpstr>
      <vt:lpstr>12,XHH (2)</vt:lpstr>
      <vt:lpstr>11. Nha ơ xa hoi (2)</vt:lpstr>
      <vt:lpstr>Bieu 06 (Ven bien)</vt:lpstr>
      <vt:lpstr>Nong nghiep cong nghe cao</vt:lpstr>
      <vt:lpstr>Bieu 4 (KH sd đất của PTQD)</vt:lpstr>
      <vt:lpstr>Bieu XXX(Dau gia)</vt:lpstr>
      <vt:lpstr>tp Vung Tau (ok)</vt:lpstr>
      <vt:lpstr>Tan Thanh (Long)</vt:lpstr>
      <vt:lpstr>Tong</vt:lpstr>
      <vt:lpstr>Kha nang tiep can nha dau tu</vt:lpstr>
      <vt:lpstr>Ma huyen</vt:lpstr>
      <vt:lpstr>Sheet3</vt:lpstr>
      <vt:lpstr>THANHTH TOAN BT__XA HOI HOA</vt:lpstr>
      <vt:lpstr>MaXa</vt:lpstr>
      <vt:lpstr>'Kha nang tiep can nha dau tu'!_GoBack</vt:lpstr>
      <vt:lpstr>'... Khu vuc giao Quy dat Con da'!Print_Area</vt:lpstr>
      <vt:lpstr>'1 (2)'!Print_Area</vt:lpstr>
      <vt:lpstr>'2'!Print_Area</vt:lpstr>
      <vt:lpstr>'3 (2)'!Print_Area</vt:lpstr>
      <vt:lpstr>'3 (3)'!Print_Area</vt:lpstr>
      <vt:lpstr>'3 (5)'!Print_Area</vt:lpstr>
      <vt:lpstr>'3 (6)'!Print_Area</vt:lpstr>
      <vt:lpstr>'5'!Print_Area</vt:lpstr>
      <vt:lpstr>'Bieu 01'!Print_Area</vt:lpstr>
      <vt:lpstr>'Bieu 1-Đất công tỉnh Bà Rịa VT'!Print_Area</vt:lpstr>
      <vt:lpstr>'BIEU 2'!Print_Area</vt:lpstr>
      <vt:lpstr>'Bieu 2 (Dat cong on dinh) (2)'!Print_Area</vt:lpstr>
      <vt:lpstr>'Rung theo QD 3573.2008'!Print_Area</vt:lpstr>
      <vt:lpstr>'... Khu vuc giao Quy dat Con da'!Print_Titles</vt:lpstr>
      <vt:lpstr>'1.3. Rung'!Print_Titles</vt:lpstr>
      <vt:lpstr>'12,XHH (2)'!Print_Titles</vt:lpstr>
      <vt:lpstr>'Bieu 03'!Print_Titles</vt:lpstr>
      <vt:lpstr>'Bieu 06 (Ven bien)'!Print_Titles</vt:lpstr>
      <vt:lpstr>'Bieu 08.1. 05 cum'!Print_Titles</vt:lpstr>
      <vt:lpstr>'Bieu 1-Đất công tỉnh Bà Rịa VT'!Print_Titles</vt:lpstr>
      <vt:lpstr>'Bieu 2 (Dat cong on dinh) (2)'!Print_Titles</vt:lpstr>
      <vt:lpstr>'Bieu 2.1'!Print_Titles</vt:lpstr>
      <vt:lpstr>'Bieu 4 (KH sd đất của PTQD)'!Print_Titles</vt:lpstr>
      <vt:lpstr>'Bieu 5.1'!Print_Titles</vt:lpstr>
      <vt:lpstr>'Bieu XXX(Dau gia)'!Print_Titles</vt:lpstr>
      <vt:lpstr>'Chau Duc (Ok)'!Print_Titles</vt:lpstr>
      <vt:lpstr>'Con Dao (OK)'!Print_Titles</vt:lpstr>
      <vt:lpstr>'Danh muc thua bỏ dat cong'!Print_Titles</vt:lpstr>
      <vt:lpstr>'Dat cong dat do'!Print_Titles</vt:lpstr>
      <vt:lpstr>'Dat do (ok)'!Print_Titles</vt:lpstr>
      <vt:lpstr>'Dat do (ok) (2)'!Print_Titles</vt:lpstr>
      <vt:lpstr>'Kha nang tiep can nha dau tu'!Print_Titles</vt:lpstr>
      <vt:lpstr>'Long Dien (Ok)'!Print_Titles</vt:lpstr>
      <vt:lpstr>'Long Dien (Ok) (2)'!Print_Titles</vt:lpstr>
      <vt:lpstr>'NN Cong nghe cao'!Print_Titles</vt:lpstr>
      <vt:lpstr>'Tan Thanh (Long)'!Print_Titles</vt:lpstr>
      <vt:lpstr>'Tan Thanh (OK)'!Print_Titles</vt:lpstr>
      <vt:lpstr>Tong!Print_Titles</vt:lpstr>
      <vt:lpstr>'TP Ba Ria (ok)'!Print_Titles</vt:lpstr>
      <vt:lpstr>'tp Vung Tau (ok)'!Print_Titles</vt:lpstr>
      <vt:lpstr>'TTPTQDD tinh Quan ly'!Print_Titles</vt:lpstr>
      <vt:lpstr>'Ven bien'!Print_Titles</vt:lpstr>
      <vt:lpstr>'Xuyen Moc (ok)'!Print_Titles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PC00</cp:lastModifiedBy>
  <cp:lastPrinted>2018-09-06T14:28:54Z</cp:lastPrinted>
  <dcterms:created xsi:type="dcterms:W3CDTF">2017-09-22T08:26:32Z</dcterms:created>
  <dcterms:modified xsi:type="dcterms:W3CDTF">2018-10-22T09:07:12Z</dcterms:modified>
</cp:coreProperties>
</file>